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ameters &amp; Main Results" sheetId="1" r:id="rId3"/>
    <sheet state="visible" name="Cash Flow Assist" sheetId="2" r:id="rId4"/>
    <sheet state="visible" name="Distribution of Final Value" sheetId="3" r:id="rId5"/>
    <sheet state="visible" name="SWR time series" sheetId="4" r:id="rId6"/>
    <sheet state="visible" name="StockBond Returns" sheetId="5" r:id="rId7"/>
    <sheet state="visible" name="Case Study" sheetId="6" r:id="rId8"/>
    <sheet state="visible" name="CAPE-based Rule" sheetId="7" r:id="rId9"/>
    <sheet state="visible" name="Disclaimers" sheetId="8" r:id="rId10"/>
  </sheets>
  <definedNames/>
  <calcPr/>
</workbook>
</file>

<file path=xl/sharedStrings.xml><?xml version="1.0" encoding="utf-8"?>
<sst xmlns="http://schemas.openxmlformats.org/spreadsheetml/2006/main" count="1011" uniqueCount="216">
  <si>
    <t>https://earlyretirementnow.com/2017/01/25/the-ultimate-guide-to-safe-withdrawal-rates-part-7-toolbox</t>
  </si>
  <si>
    <t>https://earlyretirementnow.com/2018/08/29/google-sheet-updates-swr-series-part-28</t>
  </si>
  <si>
    <r>
      <rPr>
        <rFont val="Calibri"/>
        <b/>
        <color rgb="FFFF0000"/>
        <sz val="14.0"/>
      </rPr>
      <t>You cannot edit this version. Please go to File &gt; Make a Copy to save your own version!</t>
    </r>
    <r>
      <rPr>
        <rFont val="Calibri"/>
        <b/>
        <color rgb="FFFFFFFF"/>
        <sz val="14.0"/>
      </rPr>
      <t xml:space="preserve"> Please read the Disclaimers. All rights reserved. When sharing with others please give credit! Thanks!</t>
    </r>
  </si>
  <si>
    <t>Parameters:</t>
  </si>
  <si>
    <t>Results:</t>
  </si>
  <si>
    <t>Portfolio:</t>
  </si>
  <si>
    <t>Failure Probabilities of different initial consumption rates</t>
  </si>
  <si>
    <t>Failure Probabilities Conditional on S&amp;P500 Drawdown</t>
  </si>
  <si>
    <t xml:space="preserve">    Stocks: S&amp;P 500, US large-cap</t>
  </si>
  <si>
    <t>WR</t>
  </si>
  <si>
    <t>All</t>
  </si>
  <si>
    <t>Since 1926</t>
  </si>
  <si>
    <t>Since 1950</t>
  </si>
  <si>
    <t>CAPE&lt;=20</t>
  </si>
  <si>
    <t>CAPE&gt;20</t>
  </si>
  <si>
    <t>CAPE&gt;20 and SPX at all-time high</t>
  </si>
  <si>
    <t xml:space="preserve">    Bonds: 10y U.S. Treausry</t>
  </si>
  <si>
    <t xml:space="preserve">    Cash: 3m U.S. T-bills</t>
  </si>
  <si>
    <t xml:space="preserve">    Non-US Stocks (1970-current)</t>
  </si>
  <si>
    <t>(new!!!)</t>
  </si>
  <si>
    <t xml:space="preserve">    Custom Series1</t>
  </si>
  <si>
    <t xml:space="preserve">    Custom Series2</t>
  </si>
  <si>
    <t xml:space="preserve">    Gold</t>
  </si>
  <si>
    <t>Fama-French Style Factors. Only post Jul-1926</t>
  </si>
  <si>
    <t xml:space="preserve">    Small Stocks (SMB)</t>
  </si>
  <si>
    <t xml:space="preserve">    Value Stocks (HML)</t>
  </si>
  <si>
    <t>Expense Ratio (p.a.)</t>
  </si>
  <si>
    <t>SWRs to target different Failure Rates</t>
  </si>
  <si>
    <t>SWR to target Failure Rates, Conditional on S&amp;P500 Drawdown</t>
  </si>
  <si>
    <r>
      <rPr>
        <b/>
      </rPr>
      <t xml:space="preserve">Project Future </t>
    </r>
    <r>
      <rPr>
        <b/>
        <color rgb="FFFF0000"/>
      </rPr>
      <t xml:space="preserve">Real </t>
    </r>
    <r>
      <rPr>
        <b/>
      </rPr>
      <t>Returns</t>
    </r>
  </si>
  <si>
    <t>Failure Rates</t>
  </si>
  <si>
    <t xml:space="preserve">    Stocks for next 10Y</t>
  </si>
  <si>
    <t xml:space="preserve">    Stocks after that</t>
  </si>
  <si>
    <t xml:space="preserve">    Bonds for next 10Y</t>
  </si>
  <si>
    <t xml:space="preserve">    Bonds after that</t>
  </si>
  <si>
    <t xml:space="preserve">    Cash for next 10Y</t>
  </si>
  <si>
    <t xml:space="preserve">    Cash after that</t>
  </si>
  <si>
    <t xml:space="preserve">    Non-US Stocks for next 10Y</t>
  </si>
  <si>
    <t xml:space="preserve">    Non-US Stocks after that</t>
  </si>
  <si>
    <t>Failsafe around 5 Prominent Market Peaks</t>
  </si>
  <si>
    <t>Failsafe by Equity Drawdown</t>
  </si>
  <si>
    <t xml:space="preserve">    Custom Series1 for next 10Y</t>
  </si>
  <si>
    <t xml:space="preserve">    Custom Series1 after that</t>
  </si>
  <si>
    <t>Drawdown</t>
  </si>
  <si>
    <t>SWR</t>
  </si>
  <si>
    <t>Relative</t>
  </si>
  <si>
    <t xml:space="preserve">    Custom Series2 for next 10Y</t>
  </si>
  <si>
    <t>1964-69</t>
  </si>
  <si>
    <t xml:space="preserve">    Custom Series2 after that</t>
  </si>
  <si>
    <t>1972/73</t>
  </si>
  <si>
    <t xml:space="preserve">    Gold for next 10Y</t>
  </si>
  <si>
    <t>1999-2000</t>
  </si>
  <si>
    <t xml:space="preserve">    Gold after that</t>
  </si>
  <si>
    <t>Retirement Horizon (Months)</t>
  </si>
  <si>
    <t>Failsafe by Decade</t>
  </si>
  <si>
    <t>Final Value Target (%of initial)</t>
  </si>
  <si>
    <t>Supplemental Income/Expenses</t>
  </si>
  <si>
    <t>1920s</t>
  </si>
  <si>
    <t>Month</t>
  </si>
  <si>
    <t>% of initial NW</t>
  </si>
  <si>
    <t>1930s</t>
  </si>
  <si>
    <t>1940s</t>
  </si>
  <si>
    <t>1950s</t>
  </si>
  <si>
    <t>1960s</t>
  </si>
  <si>
    <t>1970s</t>
  </si>
  <si>
    <t>1980s</t>
  </si>
  <si>
    <t>1990s</t>
  </si>
  <si>
    <t>2000s</t>
  </si>
  <si>
    <t>Enter Current Financial Net Worth and Supplemental Cash Flows Here</t>
  </si>
  <si>
    <t>Portfolio Today</t>
  </si>
  <si>
    <t>Inflation (p.a.)</t>
  </si>
  <si>
    <t xml:space="preserve">    per month</t>
  </si>
  <si>
    <t>Cash flows that will be adjusted by Inflation (e.g. Social Security, public Pension, etc.): Enter in today's $</t>
  </si>
  <si>
    <t>Cash flows not adjusted by Inflation (corporate pension, mortgage etc.): Enter Future $</t>
  </si>
  <si>
    <t>Calculate</t>
  </si>
  <si>
    <t>Cash Flow 1 (e.g. SocSec Spouse1)</t>
  </si>
  <si>
    <t>Cash Flow 2 (e.g. SocSec Spouse2)</t>
  </si>
  <si>
    <t>Cash Flow 3 (e.g. add'l med expenses)</t>
  </si>
  <si>
    <t>other</t>
  </si>
  <si>
    <t xml:space="preserve">Cash Flow 1 (e.g. Corporate no COLA Pension). </t>
  </si>
  <si>
    <t>Cash Flow 2 (e.g. mortgage) Enter mortgage pmt as negative number!</t>
  </si>
  <si>
    <t>Discount</t>
  </si>
  <si>
    <t>Total in today's $</t>
  </si>
  <si>
    <t>Real Cash Flow as % of initial NW  -&gt; Used in Tab "Parameters &amp; Main Results"</t>
  </si>
  <si>
    <t>Scaling of withdrawals. Please do not change!!!</t>
  </si>
  <si>
    <t>Failsafe Withdrawal Amounts (net of all supplemental flows)</t>
  </si>
  <si>
    <t>Safe Consumption Amounts to target different Failure Rates</t>
  </si>
  <si>
    <t>Safe Cons. Amounts Conditional on S&amp;P500 Drawdown</t>
  </si>
  <si>
    <t>Failsafe cons. around 5 Prominent Market Peaks</t>
  </si>
  <si>
    <t>Withdraw</t>
  </si>
  <si>
    <t>Please see the Disclosure Statement. All rights reserved. When sharing with others please give credit! Thanks!</t>
  </si>
  <si>
    <t>Specify one fixed withdrawal rate, determine the distribution of final values applying that withdrawal rate:</t>
  </si>
  <si>
    <t>Withdrawal Rate:</t>
  </si>
  <si>
    <t xml:space="preserve">    Annual</t>
  </si>
  <si>
    <t xml:space="preserve">    Monthly</t>
  </si>
  <si>
    <t>Cape ranges</t>
  </si>
  <si>
    <t>Distribution of Final Asset Value by CAPE regime</t>
  </si>
  <si>
    <t>CAPE (lag 1M)</t>
  </si>
  <si>
    <t>Percentile</t>
  </si>
  <si>
    <t>CAPE 0-20</t>
  </si>
  <si>
    <t>CAPE 20+</t>
  </si>
  <si>
    <t>min ---&gt;</t>
  </si>
  <si>
    <t>median ---&gt;</t>
  </si>
  <si>
    <t>max ---&gt;</t>
  </si>
  <si>
    <t>Range (all)</t>
  </si>
  <si>
    <t xml:space="preserve">    5% to 95%</t>
  </si>
  <si>
    <t>Percent-Ranks of target final values:</t>
  </si>
  <si>
    <t>Historgram</t>
  </si>
  <si>
    <t>Distribution of Final Asset Value (rel to initial)</t>
  </si>
  <si>
    <t>Date</t>
  </si>
  <si>
    <t>N</t>
  </si>
  <si>
    <t>Year</t>
  </si>
  <si>
    <t>Excel Date</t>
  </si>
  <si>
    <t>By CAPE regime</t>
  </si>
  <si>
    <t>By CAPE Regime</t>
  </si>
  <si>
    <t>By Equity Drawdown Regime</t>
  </si>
  <si>
    <t>N/A</t>
  </si>
  <si>
    <t>CAEY (lag 1M)</t>
  </si>
  <si>
    <t>Cape &lt;= 20</t>
  </si>
  <si>
    <t>CAPE&gt;20 &amp; SPX High</t>
  </si>
  <si>
    <t>S&amp;P500 High</t>
  </si>
  <si>
    <t>Drdwn 0-10%</t>
  </si>
  <si>
    <t>Drdwn 10-20%</t>
  </si>
  <si>
    <t>Drdwn 20-30%</t>
  </si>
  <si>
    <t>Drdwn&gt;30%</t>
  </si>
  <si>
    <r>
      <rPr>
        <b/>
      </rPr>
      <t xml:space="preserve">From ERN's Database: Updated on </t>
    </r>
    <r>
      <rPr>
        <b/>
        <color rgb="FFFF0000"/>
      </rPr>
      <t>10/06/2021</t>
    </r>
    <r>
      <rPr>
        <b/>
      </rPr>
      <t xml:space="preserve"> up to </t>
    </r>
    <r>
      <rPr>
        <b/>
        <color rgb="FFFF0000"/>
      </rPr>
      <t>9/30/2021</t>
    </r>
  </si>
  <si>
    <r>
      <rPr>
        <b/>
      </rPr>
      <t xml:space="preserve">Month over Month Real Returns  (Fama-French Factors updated on </t>
    </r>
    <r>
      <rPr>
        <b/>
        <color rgb="FFFF0000"/>
      </rPr>
      <t>10/06/2021</t>
    </r>
    <r>
      <rPr>
        <b/>
      </rPr>
      <t xml:space="preserve"> up to</t>
    </r>
    <r>
      <rPr>
        <b/>
        <color rgb="FFFF0000"/>
      </rPr>
      <t xml:space="preserve"> 8/31/2021</t>
    </r>
    <r>
      <rPr>
        <b/>
      </rPr>
      <t>)</t>
    </r>
  </si>
  <si>
    <t>Auxilliary Variables for SWR</t>
  </si>
  <si>
    <t>Other</t>
  </si>
  <si>
    <t>Fractional Date</t>
  </si>
  <si>
    <t>CPI</t>
  </si>
  <si>
    <t>SPX-TR</t>
  </si>
  <si>
    <t>10Y BM</t>
  </si>
  <si>
    <t>Cash</t>
  </si>
  <si>
    <t>World EX US Equities (NEW)</t>
  </si>
  <si>
    <t>Custum Series1 (NEW)</t>
  </si>
  <si>
    <t>Custum Series2 (NEW)</t>
  </si>
  <si>
    <t>Gold</t>
  </si>
  <si>
    <t>CAPE</t>
  </si>
  <si>
    <t>Fama-French Small Stocks</t>
  </si>
  <si>
    <t>Fama-French Value Stocks</t>
  </si>
  <si>
    <t>Portfolio</t>
  </si>
  <si>
    <t>Cumulative Backward Return</t>
  </si>
  <si>
    <t>C1</t>
  </si>
  <si>
    <t>Sum of Ct</t>
  </si>
  <si>
    <t>Sum of CtPt</t>
  </si>
  <si>
    <t>Equity Drawdown</t>
  </si>
  <si>
    <t>Fama French since 1926</t>
  </si>
  <si>
    <t xml:space="preserve"> Long-term returns after that</t>
  </si>
  <si>
    <t>360 Months case study</t>
  </si>
  <si>
    <t>Use the same S/B allocation and supplemental income/expenses as in Parameters Tab</t>
  </si>
  <si>
    <t>Note: Withdrawal happens at end of the previous month: P(t) = (P(t-1) - W(t)) * (1 + R(t))</t>
  </si>
  <si>
    <t>Static Weights (baseline)</t>
  </si>
  <si>
    <t>Glidepath</t>
  </si>
  <si>
    <t>Retirement Start:</t>
  </si>
  <si>
    <t>Initial</t>
  </si>
  <si>
    <t xml:space="preserve">Final </t>
  </si>
  <si>
    <t>Step</t>
  </si>
  <si>
    <t xml:space="preserve">    Year</t>
  </si>
  <si>
    <t>Stocks</t>
  </si>
  <si>
    <t xml:space="preserve">    Month</t>
  </si>
  <si>
    <t>Bonds</t>
  </si>
  <si>
    <t>Non-US Stocks</t>
  </si>
  <si>
    <t>Custom Series1</t>
  </si>
  <si>
    <t>Initial Portfolio Value</t>
  </si>
  <si>
    <t>Custom Series2</t>
  </si>
  <si>
    <t>Initial Withdrawal</t>
  </si>
  <si>
    <t xml:space="preserve">    p.a.</t>
  </si>
  <si>
    <t>Fama-French HML</t>
  </si>
  <si>
    <t xml:space="preserve">    monthly</t>
  </si>
  <si>
    <t>Fama-French SMB</t>
  </si>
  <si>
    <t>Expense Ratio</t>
  </si>
  <si>
    <t>GP transition</t>
  </si>
  <si>
    <t>Weights</t>
  </si>
  <si>
    <t>Returns</t>
  </si>
  <si>
    <t>Calendar Year</t>
  </si>
  <si>
    <t>Calendar Month</t>
  </si>
  <si>
    <t>Month Count</t>
  </si>
  <si>
    <t>Portfolio with Static Allocation</t>
  </si>
  <si>
    <t>Portfolio with Glidepath</t>
  </si>
  <si>
    <t>Consumption</t>
  </si>
  <si>
    <t>Supplemental Cash Flow</t>
  </si>
  <si>
    <t>Return (baseline)</t>
  </si>
  <si>
    <t>Return with Glidepath</t>
  </si>
  <si>
    <t>Path %</t>
  </si>
  <si>
    <t>Fees (p.a.)</t>
  </si>
  <si>
    <t>CAPE Rule Parameters</t>
  </si>
  <si>
    <t>1929-30</t>
  </si>
  <si>
    <t>1965-66</t>
  </si>
  <si>
    <t>1999-2001</t>
  </si>
  <si>
    <t xml:space="preserve">  a (intercept)</t>
  </si>
  <si>
    <t>Worst 30Y Change</t>
  </si>
  <si>
    <t xml:space="preserve">  b (slope)</t>
  </si>
  <si>
    <t>Worst 30Y Drawdown</t>
  </si>
  <si>
    <t>Today's CAPE</t>
  </si>
  <si>
    <t>Worst 30Y mean vs. Initial</t>
  </si>
  <si>
    <t>SWR (capital preservation)</t>
  </si>
  <si>
    <t>Vol of 1Y Change</t>
  </si>
  <si>
    <t>Horizon (M)</t>
  </si>
  <si>
    <t>Withdrawal Rates:</t>
  </si>
  <si>
    <t>Final Value (%)</t>
  </si>
  <si>
    <t xml:space="preserve">    Minimum</t>
  </si>
  <si>
    <t>adj. SWR (p.a.)</t>
  </si>
  <si>
    <t xml:space="preserve">    Mean</t>
  </si>
  <si>
    <t xml:space="preserve">    Maximum</t>
  </si>
  <si>
    <t>Return</t>
  </si>
  <si>
    <t>Withdrawal Rate</t>
  </si>
  <si>
    <t>Withdrawal</t>
  </si>
  <si>
    <t>12M Moving Average Withdrawal</t>
  </si>
  <si>
    <t>30Y Change</t>
  </si>
  <si>
    <t>30Y Drawdown</t>
  </si>
  <si>
    <t>30Y mean vs. initial</t>
  </si>
  <si>
    <t>12M Change of 12M-MA</t>
  </si>
  <si>
    <t>30Y Vol</t>
  </si>
  <si>
    <t>Disclaimers</t>
  </si>
  <si>
    <t xml:space="preserve">This is for entertainment purposes only. Nothing we write here can be considered advice or guidance for investment decisions or, for that matter, any other decisions. If uncertain, always consult an investment advisor and/or accountant. If you replicate what we do and you lose money you assume sole responsibility for that. Don’t come to us crying.
EarlyRetirementNow.com makes no representations as to accuracy, completeness, currentness, suitability, or validity of any information on this site and will not be liable for any errors, omissions, or delays in this information or any losses, injuries, or damages arising from its display or use. Furthermore, EarlyRetirementNow.com assumes no responsibility for the accuracy, completeness, currentness, suitability, and validity of any and all external links you find here.   
COPYRIGHT POLICY: Unless otherwise noted, all content in this Google Sheet, including, but not limited to, text, graphics, logos, buttons, images, etc. is the property of EarlyRetirementNow.com. All content is protected by U.S. and international copyright laws. When you quote our material or repost content please make sure you give credit to the source! </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</si>
</sst>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yyyy/mm"/>
    <numFmt numFmtId="165" formatCode="0.0000%"/>
    <numFmt numFmtId="166" formatCode="&quot;$&quot;#,##0.00"/>
    <numFmt numFmtId="167" formatCode="#,##0.0000"/>
    <numFmt numFmtId="168" formatCode="&quot;$&quot;#,##0"/>
    <numFmt numFmtId="169" formatCode="0.0%"/>
    <numFmt numFmtId="170" formatCode="#,##0.0"/>
    <numFmt numFmtId="171" formatCode="m/d/yyyy"/>
    <numFmt numFmtId="172" formatCode="#,##0.000"/>
    <numFmt numFmtId="173" formatCode="0.000%"/>
    <numFmt numFmtId="174" formatCode="0.000000000%"/>
    <numFmt numFmtId="175" formatCode="yyyy-mm"/>
  </numFmts>
  <fonts count="21">
    <font>
      <sz val="10.0"/>
      <color rgb="FF000000"/>
      <name val="Arial"/>
    </font>
    <font>
      <b/>
      <u/>
      <sz val="14.0"/>
      <color rgb="FFFFFFFF"/>
      <name val="Calibri"/>
    </font>
    <font>
      <b/>
      <sz val="14.0"/>
      <color rgb="FFFFFFFF"/>
      <name val="Calibri"/>
    </font>
    <font>
      <b/>
      <sz val="14.0"/>
    </font>
    <font>
      <sz val="14.0"/>
    </font>
    <font>
      <b/>
    </font>
    <font/>
    <font>
      <b/>
      <sz val="6.0"/>
    </font>
    <font>
      <b/>
      <sz val="10.0"/>
    </font>
    <font>
      <b/>
      <color rgb="FF000000"/>
    </font>
    <font>
      <color rgb="FF000000"/>
    </font>
    <font>
      <b/>
      <color rgb="FFFF0000"/>
    </font>
    <font>
      <color rgb="FF000000"/>
      <name val="Arial"/>
    </font>
    <font>
      <b/>
      <name val="Arial"/>
    </font>
    <font>
      <name val="Arial"/>
    </font>
    <font>
      <b/>
      <color rgb="FFFFFFFF"/>
    </font>
    <font>
      <b/>
      <sz val="12.0"/>
    </font>
    <font>
      <sz val="11.0"/>
      <color rgb="FF000000"/>
      <name val="Inconsolata"/>
    </font>
    <font>
      <b/>
      <sz val="11.0"/>
      <color rgb="FF000000"/>
      <name val="Calibri"/>
    </font>
    <font>
      <b/>
      <sz val="11.0"/>
      <color rgb="FFFF0000"/>
      <name val="Calibri"/>
    </font>
    <font>
      <sz val="11.0"/>
      <color rgb="FF000000"/>
      <name val="Calibri"/>
    </font>
  </fonts>
  <fills count="20">
    <fill>
      <patternFill patternType="none"/>
    </fill>
    <fill>
      <patternFill patternType="lightGray"/>
    </fill>
    <fill>
      <patternFill patternType="solid">
        <fgColor rgb="FF000000"/>
        <bgColor rgb="FF000000"/>
      </patternFill>
    </fill>
    <fill>
      <patternFill patternType="solid">
        <fgColor rgb="FFFF9900"/>
        <bgColor rgb="FFFF9900"/>
      </patternFill>
    </fill>
    <fill>
      <patternFill patternType="solid">
        <fgColor rgb="FFFFD966"/>
        <bgColor rgb="FFFFD966"/>
      </patternFill>
    </fill>
    <fill>
      <patternFill patternType="solid">
        <fgColor rgb="FF00FF00"/>
        <bgColor rgb="FF00FF00"/>
      </patternFill>
    </fill>
    <fill>
      <patternFill patternType="solid">
        <fgColor rgb="FFFF0000"/>
        <bgColor rgb="FFFF0000"/>
      </patternFill>
    </fill>
    <fill>
      <patternFill patternType="solid">
        <fgColor rgb="FFF9CB9C"/>
        <bgColor rgb="FFF9CB9C"/>
      </patternFill>
    </fill>
    <fill>
      <patternFill patternType="solid">
        <fgColor rgb="FFFFFFFF"/>
        <bgColor rgb="FFFFFFFF"/>
      </patternFill>
    </fill>
    <fill>
      <patternFill patternType="solid">
        <fgColor rgb="FFFFFF00"/>
        <bgColor rgb="FFFFFF00"/>
      </patternFill>
    </fill>
    <fill>
      <patternFill patternType="solid">
        <fgColor rgb="FFE67C73"/>
        <bgColor rgb="FFE67C73"/>
      </patternFill>
    </fill>
    <fill>
      <patternFill patternType="solid">
        <fgColor rgb="FF57BB8A"/>
        <bgColor rgb="FF57BB8A"/>
      </patternFill>
    </fill>
    <fill>
      <patternFill patternType="solid">
        <fgColor rgb="FF5FBF90"/>
        <bgColor rgb="FF5FBF90"/>
      </patternFill>
    </fill>
    <fill>
      <patternFill patternType="solid">
        <fgColor rgb="FFD8F0E4"/>
        <bgColor rgb="FFD8F0E4"/>
      </patternFill>
    </fill>
    <fill>
      <patternFill patternType="solid">
        <fgColor rgb="FFDDF1E7"/>
        <bgColor rgb="FFDDF1E7"/>
      </patternFill>
    </fill>
    <fill>
      <patternFill patternType="solid">
        <fgColor rgb="FFEA8E86"/>
        <bgColor rgb="FFEA8E86"/>
      </patternFill>
    </fill>
    <fill>
      <patternFill patternType="solid">
        <fgColor rgb="FFAADCC3"/>
        <bgColor rgb="FFAADCC3"/>
      </patternFill>
    </fill>
    <fill>
      <patternFill patternType="solid">
        <fgColor rgb="FFA9DCC3"/>
        <bgColor rgb="FFA9DCC3"/>
      </patternFill>
    </fill>
    <fill>
      <patternFill patternType="solid">
        <fgColor rgb="FFFDF5F4"/>
        <bgColor rgb="FFFDF5F4"/>
      </patternFill>
    </fill>
    <fill>
      <patternFill patternType="solid">
        <fgColor rgb="FFE3F4EC"/>
        <bgColor rgb="FFE3F4EC"/>
      </patternFill>
    </fill>
  </fills>
  <borders count="17">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6">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2" numFmtId="0" xfId="0" applyAlignment="1" applyFont="1">
      <alignment readingOrder="0" shrinkToFit="0" vertical="bottom" wrapText="0"/>
    </xf>
    <xf borderId="0" fillId="0" fontId="3" numFmtId="0" xfId="0" applyAlignment="1" applyFont="1">
      <alignment readingOrder="0"/>
    </xf>
    <xf borderId="0" fillId="0" fontId="4" numFmtId="0" xfId="0" applyFont="1"/>
    <xf borderId="0" fillId="0" fontId="5" numFmtId="0" xfId="0" applyAlignment="1" applyFont="1">
      <alignment readingOrder="0"/>
    </xf>
    <xf borderId="1" fillId="0" fontId="5" numFmtId="0" xfId="0" applyAlignment="1" applyBorder="1" applyFont="1">
      <alignment horizontal="center" readingOrder="0"/>
    </xf>
    <xf borderId="2" fillId="0" fontId="6" numFmtId="0" xfId="0" applyBorder="1" applyFont="1"/>
    <xf borderId="3" fillId="0" fontId="6" numFmtId="0" xfId="0" applyBorder="1" applyFont="1"/>
    <xf borderId="0" fillId="3" fontId="6" numFmtId="9" xfId="0" applyAlignment="1" applyFill="1" applyFont="1" applyNumberFormat="1">
      <alignment readingOrder="0"/>
    </xf>
    <xf borderId="4" fillId="0" fontId="5" numFmtId="0" xfId="0" applyAlignment="1" applyBorder="1" applyFont="1">
      <alignment horizontal="center" readingOrder="0"/>
    </xf>
    <xf borderId="5" fillId="0" fontId="5" numFmtId="0" xfId="0" applyAlignment="1" applyBorder="1" applyFont="1">
      <alignment horizontal="center" readingOrder="0"/>
    </xf>
    <xf borderId="6" fillId="0" fontId="7" numFmtId="0" xfId="0" applyAlignment="1" applyBorder="1" applyFont="1">
      <alignment horizontal="center" readingOrder="0" shrinkToFit="0" wrapText="1"/>
    </xf>
    <xf borderId="4" fillId="0" fontId="8" numFmtId="0" xfId="0" applyAlignment="1" applyBorder="1" applyFont="1">
      <alignment horizontal="center" readingOrder="0"/>
    </xf>
    <xf borderId="5" fillId="0" fontId="8" numFmtId="0" xfId="0" applyAlignment="1" applyBorder="1" applyFont="1">
      <alignment horizontal="center" readingOrder="0"/>
    </xf>
    <xf borderId="6" fillId="0" fontId="8" numFmtId="0" xfId="0" applyAlignment="1" applyBorder="1" applyFont="1">
      <alignment horizontal="center" readingOrder="0"/>
    </xf>
    <xf borderId="0" fillId="0" fontId="9" numFmtId="0" xfId="0" applyAlignment="1" applyFont="1">
      <alignment readingOrder="0"/>
    </xf>
    <xf borderId="7" fillId="0" fontId="5" numFmtId="10" xfId="0" applyAlignment="1" applyBorder="1" applyFont="1" applyNumberFormat="1">
      <alignment readingOrder="0"/>
    </xf>
    <xf borderId="7" fillId="0" fontId="6" numFmtId="10" xfId="0" applyBorder="1" applyFont="1" applyNumberFormat="1"/>
    <xf borderId="0" fillId="0" fontId="6" numFmtId="10" xfId="0" applyFont="1" applyNumberFormat="1"/>
    <xf borderId="8" fillId="0" fontId="6" numFmtId="10" xfId="0" applyBorder="1" applyFont="1" applyNumberFormat="1"/>
    <xf borderId="1" fillId="0" fontId="6" numFmtId="10" xfId="0" applyBorder="1" applyFont="1" applyNumberFormat="1"/>
    <xf borderId="2" fillId="0" fontId="6" numFmtId="10" xfId="0" applyBorder="1" applyFont="1" applyNumberFormat="1"/>
    <xf borderId="3" fillId="0" fontId="6" numFmtId="10" xfId="0" applyBorder="1" applyFont="1" applyNumberFormat="1"/>
    <xf borderId="0" fillId="3" fontId="10" numFmtId="9" xfId="0" applyAlignment="1" applyFont="1" applyNumberFormat="1">
      <alignment readingOrder="0"/>
    </xf>
    <xf borderId="7" fillId="0" fontId="5" numFmtId="10" xfId="0" applyBorder="1" applyFont="1" applyNumberFormat="1"/>
    <xf borderId="0" fillId="0" fontId="11" numFmtId="0" xfId="0" applyAlignment="1" applyFont="1">
      <alignment readingOrder="0"/>
    </xf>
    <xf borderId="0" fillId="0" fontId="10" numFmtId="9" xfId="0" applyAlignment="1" applyFont="1" applyNumberFormat="1">
      <alignment readingOrder="0"/>
    </xf>
    <xf borderId="0" fillId="3" fontId="10" numFmtId="10" xfId="0" applyAlignment="1" applyFont="1" applyNumberFormat="1">
      <alignment readingOrder="0"/>
    </xf>
    <xf borderId="4" fillId="0" fontId="5" numFmtId="10" xfId="0" applyBorder="1" applyFont="1" applyNumberFormat="1"/>
    <xf borderId="4" fillId="0" fontId="6" numFmtId="10" xfId="0" applyBorder="1" applyFont="1" applyNumberFormat="1"/>
    <xf borderId="5" fillId="0" fontId="6" numFmtId="10" xfId="0" applyBorder="1" applyFont="1" applyNumberFormat="1"/>
    <xf borderId="6" fillId="0" fontId="6" numFmtId="10" xfId="0" applyBorder="1" applyFont="1" applyNumberFormat="1"/>
    <xf borderId="0" fillId="4" fontId="12" numFmtId="10" xfId="0" applyAlignment="1" applyFill="1" applyFont="1" applyNumberFormat="1">
      <alignment horizontal="right" readingOrder="0" vertical="bottom"/>
    </xf>
    <xf borderId="1" fillId="0" fontId="9" numFmtId="0" xfId="0" applyAlignment="1" applyBorder="1" applyFont="1">
      <alignment horizontal="center" readingOrder="0"/>
    </xf>
    <xf borderId="1" fillId="0" fontId="13" numFmtId="0" xfId="0" applyAlignment="1" applyBorder="1" applyFont="1">
      <alignment horizontal="center" readingOrder="0" vertical="bottom"/>
    </xf>
    <xf borderId="0" fillId="0" fontId="10" numFmtId="0" xfId="0" applyFont="1"/>
    <xf borderId="4" fillId="0" fontId="13" numFmtId="0" xfId="0" applyAlignment="1" applyBorder="1" applyFont="1">
      <alignment horizontal="center" vertical="bottom"/>
    </xf>
    <xf borderId="0" fillId="0" fontId="13" numFmtId="0" xfId="0" applyAlignment="1" applyFont="1">
      <alignment horizontal="center" vertical="bottom"/>
    </xf>
    <xf borderId="8" fillId="0" fontId="13" numFmtId="0" xfId="0" applyAlignment="1" applyBorder="1" applyFont="1">
      <alignment horizontal="center" vertical="bottom"/>
    </xf>
    <xf borderId="0" fillId="3" fontId="12" numFmtId="10" xfId="0" applyAlignment="1" applyFont="1" applyNumberFormat="1">
      <alignment horizontal="right" readingOrder="0" vertical="bottom"/>
    </xf>
    <xf borderId="1" fillId="0" fontId="5" numFmtId="10" xfId="0" applyAlignment="1" applyBorder="1" applyFont="1" applyNumberFormat="1">
      <alignment readingOrder="0"/>
    </xf>
    <xf borderId="8" fillId="0" fontId="14" numFmtId="10" xfId="0" applyAlignment="1" applyBorder="1" applyFont="1" applyNumberFormat="1">
      <alignment horizontal="right" vertical="bottom"/>
    </xf>
    <xf borderId="2" fillId="0" fontId="14" numFmtId="10" xfId="0" applyAlignment="1" applyBorder="1" applyFont="1" applyNumberFormat="1">
      <alignment horizontal="right" vertical="bottom"/>
    </xf>
    <xf borderId="3" fillId="0" fontId="14" numFmtId="10" xfId="0" applyAlignment="1" applyBorder="1" applyFont="1" applyNumberFormat="1">
      <alignment horizontal="right" vertical="bottom"/>
    </xf>
    <xf borderId="0" fillId="0" fontId="14" numFmtId="10" xfId="0" applyAlignment="1" applyFont="1" applyNumberFormat="1">
      <alignment horizontal="right" vertical="bottom"/>
    </xf>
    <xf borderId="0" fillId="4" fontId="12" numFmtId="10" xfId="0" applyAlignment="1" applyFont="1" applyNumberFormat="1">
      <alignment horizontal="right" vertical="bottom"/>
    </xf>
    <xf borderId="9" fillId="0" fontId="13" numFmtId="10" xfId="0" applyAlignment="1" applyBorder="1" applyFont="1" applyNumberFormat="1">
      <alignment horizontal="right" readingOrder="0" vertical="bottom"/>
    </xf>
    <xf borderId="7" fillId="0" fontId="14" numFmtId="10" xfId="0" applyAlignment="1" applyBorder="1" applyFont="1" applyNumberFormat="1">
      <alignment horizontal="right" vertical="bottom"/>
    </xf>
    <xf borderId="10" fillId="0" fontId="13" numFmtId="10" xfId="0" applyAlignment="1" applyBorder="1" applyFont="1" applyNumberFormat="1">
      <alignment horizontal="right" readingOrder="0" vertical="bottom"/>
    </xf>
    <xf borderId="4" fillId="0" fontId="14" numFmtId="10" xfId="0" applyAlignment="1" applyBorder="1" applyFont="1" applyNumberFormat="1">
      <alignment horizontal="right" vertical="bottom"/>
    </xf>
    <xf borderId="5" fillId="0" fontId="14" numFmtId="10" xfId="0" applyAlignment="1" applyBorder="1" applyFont="1" applyNumberFormat="1">
      <alignment horizontal="right" vertical="bottom"/>
    </xf>
    <xf borderId="6" fillId="0" fontId="14" numFmtId="10" xfId="0" applyAlignment="1" applyBorder="1" applyFont="1" applyNumberFormat="1">
      <alignment horizontal="right" vertical="bottom"/>
    </xf>
    <xf borderId="1" fillId="0" fontId="5" numFmtId="0" xfId="0" applyAlignment="1" applyBorder="1" applyFont="1">
      <alignment horizontal="center" readingOrder="0" shrinkToFit="0" vertical="center" wrapText="1"/>
    </xf>
    <xf borderId="4" fillId="0" fontId="6" numFmtId="0" xfId="0" applyBorder="1" applyFont="1"/>
    <xf borderId="6" fillId="0" fontId="6" numFmtId="0" xfId="0" applyBorder="1" applyFont="1"/>
    <xf borderId="5" fillId="0" fontId="6" numFmtId="0" xfId="0" applyBorder="1" applyFont="1"/>
    <xf borderId="1" fillId="0" fontId="13" numFmtId="0" xfId="0" applyAlignment="1" applyBorder="1" applyFont="1">
      <alignment horizontal="right" vertical="bottom"/>
    </xf>
    <xf borderId="11" fillId="0" fontId="5" numFmtId="0" xfId="0" applyAlignment="1" applyBorder="1" applyFont="1">
      <alignment horizontal="center" readingOrder="0"/>
    </xf>
    <xf borderId="12" fillId="0" fontId="5" numFmtId="0" xfId="0" applyAlignment="1" applyBorder="1" applyFont="1">
      <alignment horizontal="center" readingOrder="0"/>
    </xf>
    <xf borderId="13" fillId="0" fontId="5" numFmtId="0" xfId="0" applyAlignment="1" applyBorder="1" applyFont="1">
      <alignment horizontal="center" readingOrder="0"/>
    </xf>
    <xf borderId="7" fillId="0" fontId="13" numFmtId="0" xfId="0" applyAlignment="1" applyBorder="1" applyFont="1">
      <alignment horizontal="right" readingOrder="0" vertical="bottom"/>
    </xf>
    <xf borderId="7" fillId="0" fontId="6" numFmtId="9" xfId="0" applyAlignment="1" applyBorder="1" applyFont="1" applyNumberFormat="1">
      <alignment horizontal="center" readingOrder="0"/>
    </xf>
    <xf borderId="0" fillId="0" fontId="6" numFmtId="10" xfId="0" applyAlignment="1" applyFont="1" applyNumberFormat="1">
      <alignment horizontal="center"/>
    </xf>
    <xf borderId="8" fillId="0" fontId="6" numFmtId="4" xfId="0" applyAlignment="1" applyBorder="1" applyFont="1" applyNumberFormat="1">
      <alignment readingOrder="0"/>
    </xf>
    <xf borderId="7" fillId="0" fontId="5" numFmtId="0" xfId="0" applyAlignment="1" applyBorder="1" applyFont="1">
      <alignment horizontal="right" readingOrder="0"/>
    </xf>
    <xf borderId="8" fillId="0" fontId="6" numFmtId="4" xfId="0" applyBorder="1" applyFont="1" applyNumberFormat="1"/>
    <xf borderId="4" fillId="0" fontId="13" numFmtId="164" xfId="0" applyAlignment="1" applyBorder="1" applyFont="1" applyNumberFormat="1">
      <alignment horizontal="right" readingOrder="0" vertical="bottom"/>
    </xf>
    <xf borderId="0" fillId="4" fontId="12" numFmtId="3" xfId="0" applyAlignment="1" applyFont="1" applyNumberFormat="1">
      <alignment horizontal="right" readingOrder="0" vertical="bottom"/>
    </xf>
    <xf borderId="0" fillId="4" fontId="12" numFmtId="9" xfId="0" applyAlignment="1" applyFont="1" applyNumberFormat="1">
      <alignment horizontal="right" readingOrder="0" vertical="bottom"/>
    </xf>
    <xf borderId="0" fillId="0" fontId="5" numFmtId="0" xfId="0" applyAlignment="1" applyFont="1">
      <alignment horizontal="center" readingOrder="0" shrinkToFit="0" vertical="center" wrapText="1"/>
    </xf>
    <xf borderId="0" fillId="0" fontId="6" numFmtId="0" xfId="0" applyAlignment="1" applyFont="1">
      <alignment readingOrder="0"/>
    </xf>
    <xf borderId="0" fillId="0" fontId="6" numFmtId="165" xfId="0" applyAlignment="1" applyFont="1" applyNumberFormat="1">
      <alignment readingOrder="0"/>
    </xf>
    <xf borderId="4" fillId="0" fontId="6" numFmtId="9" xfId="0" applyAlignment="1" applyBorder="1" applyFont="1" applyNumberFormat="1">
      <alignment horizontal="center" readingOrder="0"/>
    </xf>
    <xf borderId="5" fillId="0" fontId="6" numFmtId="10" xfId="0" applyAlignment="1" applyBorder="1" applyFont="1" applyNumberFormat="1">
      <alignment horizontal="center"/>
    </xf>
    <xf borderId="6" fillId="0" fontId="6" numFmtId="4" xfId="0" applyBorder="1" applyFont="1" applyNumberFormat="1"/>
    <xf borderId="0" fillId="0" fontId="6" numFmtId="9" xfId="0" applyAlignment="1" applyFont="1" applyNumberFormat="1">
      <alignment horizontal="center" readingOrder="0"/>
    </xf>
    <xf borderId="0" fillId="0" fontId="6" numFmtId="4" xfId="0" applyFont="1" applyNumberFormat="1"/>
    <xf borderId="4" fillId="0" fontId="13" numFmtId="0" xfId="0" applyAlignment="1" applyBorder="1" applyFont="1">
      <alignment horizontal="right" readingOrder="0" vertical="bottom"/>
    </xf>
    <xf borderId="0" fillId="0" fontId="14" numFmtId="0" xfId="0" applyAlignment="1" applyFont="1">
      <alignment vertical="bottom"/>
    </xf>
    <xf borderId="0" fillId="3" fontId="12" numFmtId="166" xfId="0" applyAlignment="1" applyFont="1" applyNumberFormat="1">
      <alignment horizontal="right" readingOrder="0" vertical="bottom"/>
    </xf>
    <xf borderId="0" fillId="0" fontId="6" numFmtId="165" xfId="0" applyFont="1" applyNumberFormat="1"/>
    <xf borderId="14" fillId="0" fontId="6" numFmtId="0" xfId="0" applyBorder="1" applyFont="1"/>
    <xf borderId="10"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5" fillId="0" fontId="5" numFmtId="0" xfId="0" applyAlignment="1" applyBorder="1" applyFont="1">
      <alignment horizontal="center" readingOrder="0" shrinkToFit="0" vertical="center" wrapText="1"/>
    </xf>
    <xf borderId="5" fillId="0" fontId="5" numFmtId="0" xfId="0" applyAlignment="1" applyBorder="1" applyFont="1">
      <alignment horizontal="center" readingOrder="0" shrinkToFit="0" textRotation="90" vertical="center" wrapText="1"/>
    </xf>
    <xf borderId="6" fillId="0" fontId="5" numFmtId="0" xfId="0" applyAlignment="1" applyBorder="1" applyFont="1">
      <alignment horizontal="center" readingOrder="0" shrinkToFit="0" textRotation="90" vertical="center" wrapText="1"/>
    </xf>
    <xf borderId="6" fillId="5" fontId="5" numFmtId="0" xfId="0" applyAlignment="1" applyBorder="1" applyFill="1" applyFont="1">
      <alignment horizontal="center" readingOrder="0" shrinkToFit="0" vertical="center" wrapText="1"/>
    </xf>
    <xf borderId="0" fillId="6" fontId="15" numFmtId="0" xfId="0" applyAlignment="1" applyFill="1" applyFont="1">
      <alignment horizontal="center" readingOrder="0" shrinkToFit="0" vertical="center" wrapText="1"/>
    </xf>
    <xf borderId="0" fillId="0" fontId="13" numFmtId="0" xfId="0" applyAlignment="1" applyFont="1">
      <alignment horizontal="center" shrinkToFit="0" wrapText="1"/>
    </xf>
    <xf borderId="9" fillId="0" fontId="6" numFmtId="0" xfId="0" applyAlignment="1" applyBorder="1" applyFont="1">
      <alignment readingOrder="0"/>
    </xf>
    <xf borderId="7" fillId="3" fontId="6" numFmtId="166" xfId="0" applyBorder="1" applyFont="1" applyNumberFormat="1"/>
    <xf borderId="0" fillId="3" fontId="6" numFmtId="166" xfId="0" applyFont="1" applyNumberFormat="1"/>
    <xf borderId="8" fillId="3" fontId="6" numFmtId="166" xfId="0" applyBorder="1" applyFont="1" applyNumberFormat="1"/>
    <xf borderId="7" fillId="7" fontId="6" numFmtId="166" xfId="0" applyBorder="1" applyFill="1" applyFont="1" applyNumberFormat="1"/>
    <xf borderId="0" fillId="7" fontId="6" numFmtId="166" xfId="0" applyFont="1" applyNumberFormat="1"/>
    <xf borderId="8" fillId="7" fontId="6" numFmtId="166" xfId="0" applyBorder="1" applyFont="1" applyNumberFormat="1"/>
    <xf borderId="7" fillId="0" fontId="6" numFmtId="167" xfId="0" applyAlignment="1" applyBorder="1" applyFont="1" applyNumberFormat="1">
      <alignment readingOrder="0"/>
    </xf>
    <xf borderId="0" fillId="0" fontId="6" numFmtId="166" xfId="0" applyFont="1" applyNumberFormat="1"/>
    <xf borderId="8" fillId="5" fontId="6" numFmtId="165" xfId="0" applyAlignment="1" applyBorder="1" applyFont="1" applyNumberFormat="1">
      <alignment readingOrder="0"/>
    </xf>
    <xf borderId="0" fillId="3" fontId="6" numFmtId="4" xfId="0" applyFont="1" applyNumberFormat="1"/>
    <xf borderId="0" fillId="0" fontId="14" numFmtId="168" xfId="0" applyAlignment="1" applyFont="1" applyNumberFormat="1">
      <alignment horizontal="right" vertical="bottom"/>
    </xf>
    <xf borderId="9" fillId="0" fontId="6" numFmtId="0" xfId="0" applyBorder="1" applyFont="1"/>
    <xf borderId="7" fillId="0" fontId="6" numFmtId="167" xfId="0" applyBorder="1" applyFont="1" applyNumberFormat="1"/>
    <xf borderId="1" fillId="0" fontId="9" numFmtId="0" xfId="0" applyAlignment="1" applyBorder="1" applyFont="1">
      <alignment horizontal="center" readingOrder="0" shrinkToFit="0" wrapText="1"/>
    </xf>
    <xf borderId="1" fillId="0" fontId="13" numFmtId="0" xfId="0" applyAlignment="1" applyBorder="1" applyFont="1">
      <alignment horizontal="center" readingOrder="0" shrinkToFit="0" vertical="bottom" wrapText="1"/>
    </xf>
    <xf borderId="4" fillId="0" fontId="5" numFmtId="0" xfId="0" applyAlignment="1" applyBorder="1" applyFont="1">
      <alignment horizontal="center" readingOrder="0" shrinkToFit="0" wrapText="1"/>
    </xf>
    <xf borderId="4"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8" fillId="0" fontId="13" numFmtId="0" xfId="0" applyAlignment="1" applyBorder="1" applyFont="1">
      <alignment horizontal="center" shrinkToFit="0" vertical="bottom" wrapText="1"/>
    </xf>
    <xf borderId="1" fillId="0" fontId="6" numFmtId="168" xfId="0" applyBorder="1" applyFont="1" applyNumberFormat="1"/>
    <xf borderId="2" fillId="0" fontId="6" numFmtId="168" xfId="0" applyBorder="1" applyFont="1" applyNumberFormat="1"/>
    <xf borderId="3" fillId="0" fontId="6" numFmtId="168" xfId="0" applyBorder="1" applyFont="1" applyNumberFormat="1"/>
    <xf borderId="2" fillId="0" fontId="14" numFmtId="168" xfId="0" applyAlignment="1" applyBorder="1" applyFont="1" applyNumberFormat="1">
      <alignment horizontal="right" vertical="bottom"/>
    </xf>
    <xf borderId="3" fillId="0" fontId="14" numFmtId="168" xfId="0" applyAlignment="1" applyBorder="1" applyFont="1" applyNumberFormat="1">
      <alignment horizontal="right" vertical="bottom"/>
    </xf>
    <xf borderId="7" fillId="0" fontId="6" numFmtId="168" xfId="0" applyBorder="1" applyFont="1" applyNumberFormat="1"/>
    <xf borderId="0" fillId="0" fontId="6" numFmtId="168" xfId="0" applyFont="1" applyNumberFormat="1"/>
    <xf borderId="8" fillId="0" fontId="6" numFmtId="168" xfId="0" applyBorder="1" applyFont="1" applyNumberFormat="1"/>
    <xf borderId="8" fillId="0" fontId="14" numFmtId="168" xfId="0" applyAlignment="1" applyBorder="1" applyFont="1" applyNumberFormat="1">
      <alignment horizontal="right" vertical="bottom"/>
    </xf>
    <xf borderId="7" fillId="0" fontId="14" numFmtId="168" xfId="0" applyAlignment="1" applyBorder="1" applyFont="1" applyNumberFormat="1">
      <alignment horizontal="right" vertical="bottom"/>
    </xf>
    <xf borderId="4" fillId="0" fontId="14" numFmtId="168" xfId="0" applyAlignment="1" applyBorder="1" applyFont="1" applyNumberFormat="1">
      <alignment horizontal="right" vertical="bottom"/>
    </xf>
    <xf borderId="5" fillId="0" fontId="14" numFmtId="168" xfId="0" applyAlignment="1" applyBorder="1" applyFont="1" applyNumberFormat="1">
      <alignment horizontal="right" vertical="bottom"/>
    </xf>
    <xf borderId="6" fillId="0" fontId="14" numFmtId="168" xfId="0" applyAlignment="1" applyBorder="1" applyFont="1" applyNumberFormat="1">
      <alignment horizontal="right" vertical="bottom"/>
    </xf>
    <xf borderId="2" fillId="0" fontId="5" numFmtId="0" xfId="0" applyAlignment="1" applyBorder="1" applyFont="1">
      <alignment horizontal="center" readingOrder="0"/>
    </xf>
    <xf borderId="3" fillId="0" fontId="5" numFmtId="0" xfId="0" applyAlignment="1" applyBorder="1" applyFont="1">
      <alignment horizontal="center" readingOrder="0"/>
    </xf>
    <xf borderId="1" fillId="0" fontId="6" numFmtId="9" xfId="0" applyAlignment="1" applyBorder="1" applyFont="1" applyNumberFormat="1">
      <alignment horizontal="center" readingOrder="0"/>
    </xf>
    <xf borderId="3" fillId="0" fontId="6" numFmtId="4" xfId="0" applyAlignment="1" applyBorder="1" applyFont="1" applyNumberFormat="1">
      <alignment readingOrder="0"/>
    </xf>
    <xf borderId="7" fillId="7" fontId="6" numFmtId="166" xfId="0" applyAlignment="1" applyBorder="1" applyFont="1" applyNumberFormat="1">
      <alignment readingOrder="0"/>
    </xf>
    <xf borderId="7" fillId="3" fontId="6" numFmtId="166" xfId="0" applyAlignment="1" applyBorder="1" applyFont="1" applyNumberFormat="1">
      <alignment readingOrder="0"/>
    </xf>
    <xf borderId="0" fillId="3" fontId="6" numFmtId="166" xfId="0" applyAlignment="1" applyFont="1" applyNumberFormat="1">
      <alignment readingOrder="0"/>
    </xf>
    <xf borderId="8" fillId="3" fontId="6" numFmtId="166" xfId="0" applyAlignment="1" applyBorder="1" applyFont="1" applyNumberFormat="1">
      <alignment readingOrder="0"/>
    </xf>
    <xf borderId="10" fillId="0" fontId="6" numFmtId="0" xfId="0" applyBorder="1" applyFont="1"/>
    <xf borderId="4" fillId="3" fontId="6" numFmtId="166" xfId="0" applyAlignment="1" applyBorder="1" applyFont="1" applyNumberFormat="1">
      <alignment readingOrder="0"/>
    </xf>
    <xf borderId="5" fillId="3" fontId="6" numFmtId="166" xfId="0" applyAlignment="1" applyBorder="1" applyFont="1" applyNumberFormat="1">
      <alignment readingOrder="0"/>
    </xf>
    <xf borderId="6" fillId="3" fontId="6" numFmtId="166" xfId="0" applyAlignment="1" applyBorder="1" applyFont="1" applyNumberFormat="1">
      <alignment readingOrder="0"/>
    </xf>
    <xf borderId="4" fillId="7" fontId="6" numFmtId="166" xfId="0" applyAlignment="1" applyBorder="1" applyFont="1" applyNumberFormat="1">
      <alignment readingOrder="0"/>
    </xf>
    <xf borderId="5" fillId="7" fontId="6" numFmtId="166" xfId="0" applyBorder="1" applyFont="1" applyNumberFormat="1"/>
    <xf borderId="6" fillId="7" fontId="6" numFmtId="166" xfId="0" applyBorder="1" applyFont="1" applyNumberFormat="1"/>
    <xf borderId="4" fillId="0" fontId="6" numFmtId="167" xfId="0" applyBorder="1" applyFont="1" applyNumberFormat="1"/>
    <xf borderId="5" fillId="0" fontId="6" numFmtId="166" xfId="0" applyBorder="1" applyFont="1" applyNumberFormat="1"/>
    <xf borderId="6" fillId="5" fontId="6" numFmtId="165" xfId="0" applyAlignment="1" applyBorder="1" applyFont="1" applyNumberFormat="1">
      <alignment readingOrder="0"/>
    </xf>
    <xf borderId="0" fillId="0" fontId="16" numFmtId="0" xfId="0" applyAlignment="1" applyFont="1">
      <alignment readingOrder="0"/>
    </xf>
    <xf borderId="0" fillId="0" fontId="5" numFmtId="0" xfId="0" applyAlignment="1" applyFont="1">
      <alignment horizontal="center" readingOrder="0"/>
    </xf>
    <xf borderId="0" fillId="0" fontId="5" numFmtId="0" xfId="0" applyFont="1"/>
    <xf borderId="0" fillId="3" fontId="6" numFmtId="10" xfId="0" applyAlignment="1" applyFont="1" applyNumberFormat="1">
      <alignment readingOrder="0"/>
    </xf>
    <xf borderId="0" fillId="0" fontId="6" numFmtId="9" xfId="0" applyAlignment="1" applyFont="1" applyNumberFormat="1">
      <alignment readingOrder="0"/>
    </xf>
    <xf borderId="0" fillId="0" fontId="14" numFmtId="4" xfId="0" applyAlignment="1" applyFont="1" applyNumberFormat="1">
      <alignment horizontal="right" vertical="bottom"/>
    </xf>
    <xf borderId="0" fillId="0" fontId="5" numFmtId="0" xfId="0" applyAlignment="1" applyFont="1">
      <alignment readingOrder="0" shrinkToFit="0" vertical="center" wrapText="1"/>
    </xf>
    <xf borderId="0" fillId="0" fontId="14" numFmtId="10" xfId="0" applyFont="1" applyNumberFormat="1"/>
    <xf borderId="0" fillId="0" fontId="6" numFmtId="169" xfId="0" applyAlignment="1" applyFont="1" applyNumberFormat="1">
      <alignment readingOrder="0"/>
    </xf>
    <xf borderId="0" fillId="0" fontId="6" numFmtId="10" xfId="0" applyAlignment="1" applyFont="1" applyNumberFormat="1">
      <alignment readingOrder="0"/>
    </xf>
    <xf borderId="0" fillId="0" fontId="14" numFmtId="169" xfId="0" applyAlignment="1" applyFont="1" applyNumberFormat="1">
      <alignment horizontal="right" vertical="bottom"/>
    </xf>
    <xf borderId="0" fillId="0" fontId="5" numFmtId="4" xfId="0" applyFont="1" applyNumberFormat="1"/>
    <xf borderId="0" fillId="0" fontId="14" numFmtId="170" xfId="0" applyAlignment="1" applyFont="1" applyNumberFormat="1">
      <alignment horizontal="right" vertical="bottom"/>
    </xf>
    <xf borderId="0" fillId="0" fontId="5" numFmtId="0" xfId="0" applyAlignment="1" applyFont="1">
      <alignment horizontal="center" readingOrder="0" vertical="center"/>
    </xf>
    <xf borderId="0" fillId="0" fontId="6" numFmtId="1" xfId="0" applyFont="1" applyNumberFormat="1"/>
    <xf borderId="0" fillId="0" fontId="10" numFmtId="10" xfId="0" applyFont="1" applyNumberFormat="1"/>
    <xf borderId="0" fillId="8" fontId="17" numFmtId="0" xfId="0" applyAlignment="1" applyFill="1" applyFont="1">
      <alignment horizontal="left"/>
    </xf>
    <xf borderId="0" fillId="0" fontId="6" numFmtId="171" xfId="0" applyAlignment="1" applyFont="1" applyNumberFormat="1">
      <alignment readingOrder="0"/>
    </xf>
    <xf borderId="0" fillId="0" fontId="18" numFmtId="0" xfId="0" applyAlignment="1" applyFont="1">
      <alignment horizontal="center" readingOrder="0" shrinkToFit="0" vertical="center" wrapText="1"/>
    </xf>
    <xf borderId="0" fillId="9" fontId="19" numFmtId="0" xfId="0" applyAlignment="1" applyFill="1" applyFont="1">
      <alignment horizontal="center" readingOrder="0" shrinkToFit="0" vertical="center" wrapText="1"/>
    </xf>
    <xf borderId="0" fillId="0" fontId="20" numFmtId="172" xfId="0" applyAlignment="1" applyFont="1" applyNumberFormat="1">
      <alignment horizontal="right" readingOrder="0" shrinkToFit="0" vertical="bottom" wrapText="0"/>
    </xf>
    <xf borderId="0" fillId="0" fontId="20" numFmtId="4" xfId="0" applyAlignment="1" applyFont="1" applyNumberFormat="1">
      <alignment horizontal="right" readingOrder="0" shrinkToFit="0" vertical="bottom" wrapText="0"/>
    </xf>
    <xf borderId="0" fillId="0" fontId="20" numFmtId="167" xfId="0" applyAlignment="1" applyFont="1" applyNumberFormat="1">
      <alignment horizontal="right" readingOrder="0" shrinkToFit="0" vertical="bottom" wrapText="0"/>
    </xf>
    <xf borderId="0" fillId="0" fontId="6" numFmtId="173" xfId="0" applyAlignment="1" applyFont="1" applyNumberFormat="1">
      <alignment readingOrder="0"/>
    </xf>
    <xf borderId="0" fillId="9" fontId="6" numFmtId="10" xfId="0" applyAlignment="1" applyFont="1" applyNumberFormat="1">
      <alignment readingOrder="0"/>
    </xf>
    <xf borderId="0" fillId="0" fontId="6" numFmtId="173" xfId="0" applyFont="1" applyNumberFormat="1"/>
    <xf borderId="0" fillId="3" fontId="20" numFmtId="10" xfId="0" applyAlignment="1" applyFont="1" applyNumberFormat="1">
      <alignment horizontal="right" readingOrder="0" shrinkToFit="0" vertical="bottom" wrapText="0"/>
    </xf>
    <xf borderId="0" fillId="3" fontId="6" numFmtId="10" xfId="0" applyFont="1" applyNumberFormat="1"/>
    <xf borderId="0" fillId="5" fontId="6" numFmtId="0" xfId="0" applyAlignment="1" applyFont="1">
      <alignment horizontal="center" readingOrder="0" shrinkToFit="0" vertical="center" wrapText="1"/>
    </xf>
    <xf borderId="0" fillId="5" fontId="6" numFmtId="10" xfId="0" applyFont="1" applyNumberFormat="1"/>
    <xf borderId="0" fillId="5" fontId="6" numFmtId="10" xfId="0" applyAlignment="1" applyFont="1" applyNumberFormat="1">
      <alignment readingOrder="0"/>
    </xf>
    <xf borderId="0" fillId="3" fontId="6" numFmtId="0" xfId="0" applyAlignment="1" applyFont="1">
      <alignment readingOrder="0"/>
    </xf>
    <xf borderId="0" fillId="0" fontId="6" numFmtId="9" xfId="0" applyFont="1" applyNumberFormat="1"/>
    <xf borderId="0" fillId="3" fontId="6" numFmtId="168" xfId="0" applyAlignment="1" applyFont="1" applyNumberFormat="1">
      <alignment readingOrder="0"/>
    </xf>
    <xf borderId="0" fillId="3" fontId="6" numFmtId="165" xfId="0" applyAlignment="1" applyFont="1" applyNumberFormat="1">
      <alignment readingOrder="0"/>
    </xf>
    <xf borderId="0" fillId="3" fontId="6" numFmtId="9" xfId="0" applyFont="1" applyNumberFormat="1"/>
    <xf borderId="0" fillId="0" fontId="6" numFmtId="174" xfId="0" applyFont="1" applyNumberFormat="1"/>
    <xf borderId="0" fillId="0" fontId="14" numFmtId="0" xfId="0" applyFont="1"/>
    <xf borderId="0" fillId="0" fontId="14" numFmtId="0" xfId="0" applyAlignment="1" applyFont="1">
      <alignment horizontal="right" vertical="bottom"/>
    </xf>
    <xf borderId="15" fillId="0" fontId="13" numFmtId="0" xfId="0" applyAlignment="1" applyBorder="1" applyFont="1">
      <alignment shrinkToFit="0" vertical="bottom" wrapText="0"/>
    </xf>
    <xf borderId="3" fillId="0" fontId="14" numFmtId="0" xfId="0" applyAlignment="1" applyBorder="1" applyFont="1">
      <alignment vertical="bottom"/>
    </xf>
    <xf borderId="16" fillId="0" fontId="14" numFmtId="0" xfId="0" applyAlignment="1" applyBorder="1" applyFont="1">
      <alignment vertical="bottom"/>
    </xf>
    <xf borderId="12" fillId="0" fontId="13" numFmtId="0" xfId="0" applyAlignment="1" applyBorder="1" applyFont="1">
      <alignment horizontal="center" vertical="bottom"/>
    </xf>
    <xf borderId="12" fillId="0" fontId="13" numFmtId="0" xfId="0" applyAlignment="1" applyBorder="1" applyFont="1">
      <alignment horizontal="center" vertical="bottom"/>
    </xf>
    <xf borderId="13" fillId="0" fontId="13" numFmtId="175" xfId="0" applyAlignment="1" applyBorder="1" applyFont="1" applyNumberFormat="1">
      <alignment horizontal="center" vertical="bottom"/>
    </xf>
    <xf borderId="7" fillId="0" fontId="14" numFmtId="0" xfId="0" applyAlignment="1" applyBorder="1" applyFont="1">
      <alignment vertical="bottom"/>
    </xf>
    <xf borderId="8" fillId="0" fontId="14" numFmtId="10" xfId="0" applyAlignment="1" applyBorder="1" applyFont="1" applyNumberFormat="1">
      <alignment horizontal="right" readingOrder="0" vertical="bottom"/>
    </xf>
    <xf borderId="14" fillId="0" fontId="13" numFmtId="0" xfId="0" applyAlignment="1" applyBorder="1" applyFont="1">
      <alignment vertical="bottom"/>
    </xf>
    <xf borderId="1" fillId="0" fontId="14" numFmtId="10" xfId="0" applyAlignment="1" applyBorder="1" applyFont="1" applyNumberFormat="1">
      <alignment horizontal="right" vertical="bottom"/>
    </xf>
    <xf borderId="2" fillId="10" fontId="14" numFmtId="10" xfId="0" applyAlignment="1" applyBorder="1" applyFill="1" applyFont="1" applyNumberFormat="1">
      <alignment horizontal="right" vertical="bottom"/>
    </xf>
    <xf borderId="2" fillId="11" fontId="14" numFmtId="10" xfId="0" applyAlignment="1" applyBorder="1" applyFill="1" applyFont="1" applyNumberFormat="1">
      <alignment horizontal="right" vertical="bottom"/>
    </xf>
    <xf borderId="2" fillId="8" fontId="14" numFmtId="10" xfId="0" applyAlignment="1" applyBorder="1" applyFont="1" applyNumberFormat="1">
      <alignment horizontal="right" vertical="bottom"/>
    </xf>
    <xf borderId="3" fillId="12" fontId="14" numFmtId="10" xfId="0" applyAlignment="1" applyBorder="1" applyFill="1" applyFont="1" applyNumberFormat="1">
      <alignment horizontal="right" vertical="bottom"/>
    </xf>
    <xf borderId="4" fillId="0" fontId="14" numFmtId="0" xfId="0" applyAlignment="1" applyBorder="1" applyFont="1">
      <alignment vertical="bottom"/>
    </xf>
    <xf borderId="6" fillId="0" fontId="14" numFmtId="4" xfId="0" applyAlignment="1" applyBorder="1" applyFont="1" applyNumberFormat="1">
      <alignment horizontal="right" readingOrder="0" vertical="bottom"/>
    </xf>
    <xf borderId="9" fillId="0" fontId="13" numFmtId="0" xfId="0" applyAlignment="1" applyBorder="1" applyFont="1">
      <alignment vertical="bottom"/>
    </xf>
    <xf borderId="0" fillId="10" fontId="14" numFmtId="10" xfId="0" applyAlignment="1" applyFont="1" applyNumberFormat="1">
      <alignment horizontal="right" vertical="bottom"/>
    </xf>
    <xf borderId="0" fillId="8" fontId="14" numFmtId="10" xfId="0" applyAlignment="1" applyFont="1" applyNumberFormat="1">
      <alignment horizontal="right" vertical="bottom"/>
    </xf>
    <xf borderId="0" fillId="13" fontId="14" numFmtId="10" xfId="0" applyAlignment="1" applyFill="1" applyFont="1" applyNumberFormat="1">
      <alignment horizontal="right" vertical="bottom"/>
    </xf>
    <xf borderId="8" fillId="11" fontId="14" numFmtId="10" xfId="0" applyAlignment="1" applyBorder="1" applyFont="1" applyNumberFormat="1">
      <alignment horizontal="right" vertical="bottom"/>
    </xf>
    <xf borderId="1" fillId="0" fontId="13" numFmtId="0" xfId="0" applyAlignment="1" applyBorder="1" applyFont="1">
      <alignment readingOrder="0" vertical="bottom"/>
    </xf>
    <xf borderId="3" fillId="0" fontId="13" numFmtId="4" xfId="0" applyAlignment="1" applyBorder="1" applyFont="1" applyNumberFormat="1">
      <alignment readingOrder="0" vertical="bottom"/>
    </xf>
    <xf borderId="0" fillId="14" fontId="14" numFmtId="10" xfId="0" applyAlignment="1" applyFill="1" applyFont="1" applyNumberFormat="1">
      <alignment horizontal="right" vertical="bottom"/>
    </xf>
    <xf borderId="7" fillId="0" fontId="14" numFmtId="0" xfId="0" applyAlignment="1" applyBorder="1" applyFont="1">
      <alignment readingOrder="0" vertical="bottom"/>
    </xf>
    <xf borderId="8" fillId="0" fontId="14" numFmtId="10" xfId="0" applyAlignment="1" applyBorder="1" applyFont="1" applyNumberFormat="1">
      <alignment vertical="bottom"/>
    </xf>
    <xf borderId="0" fillId="11" fontId="14" numFmtId="10" xfId="0" applyAlignment="1" applyFont="1" applyNumberFormat="1">
      <alignment horizontal="right" vertical="bottom"/>
    </xf>
    <xf borderId="0" fillId="15" fontId="14" numFmtId="10" xfId="0" applyAlignment="1" applyFill="1" applyFont="1" applyNumberFormat="1">
      <alignment horizontal="right" vertical="bottom"/>
    </xf>
    <xf borderId="8" fillId="16" fontId="14" numFmtId="10" xfId="0" applyAlignment="1" applyBorder="1" applyFill="1" applyFont="1" applyNumberFormat="1">
      <alignment horizontal="right" vertical="bottom"/>
    </xf>
    <xf borderId="8" fillId="0" fontId="14" numFmtId="3" xfId="0" applyAlignment="1" applyBorder="1" applyFont="1" applyNumberFormat="1">
      <alignment vertical="bottom"/>
    </xf>
    <xf borderId="9" fillId="0" fontId="13" numFmtId="0" xfId="0" applyAlignment="1" applyBorder="1" applyFont="1">
      <alignment shrinkToFit="0" vertical="bottom" wrapText="0"/>
    </xf>
    <xf borderId="7" fillId="0" fontId="14" numFmtId="10" xfId="0" applyAlignment="1" applyBorder="1" applyFont="1" applyNumberFormat="1">
      <alignment vertical="bottom"/>
    </xf>
    <xf borderId="0" fillId="0" fontId="14" numFmtId="10" xfId="0" applyAlignment="1" applyFont="1" applyNumberFormat="1">
      <alignment vertical="bottom"/>
    </xf>
    <xf borderId="8" fillId="0" fontId="14" numFmtId="0" xfId="0" applyAlignment="1" applyBorder="1" applyFont="1">
      <alignment vertical="bottom"/>
    </xf>
    <xf borderId="7" fillId="0" fontId="14" numFmtId="0" xfId="0" applyAlignment="1" applyBorder="1" applyFont="1">
      <alignment readingOrder="0"/>
    </xf>
    <xf borderId="8" fillId="0" fontId="14" numFmtId="9" xfId="0" applyAlignment="1" applyBorder="1" applyFont="1" applyNumberFormat="1">
      <alignment vertical="bottom"/>
    </xf>
    <xf borderId="0" fillId="0" fontId="14" numFmtId="0" xfId="0" applyFont="1"/>
    <xf borderId="8" fillId="17" fontId="14" numFmtId="10" xfId="0" applyAlignment="1" applyBorder="1" applyFill="1" applyFont="1" applyNumberFormat="1">
      <alignment horizontal="right" vertical="bottom"/>
    </xf>
    <xf borderId="4" fillId="0" fontId="13" numFmtId="0" xfId="0" applyAlignment="1" applyBorder="1" applyFont="1">
      <alignment readingOrder="0"/>
    </xf>
    <xf borderId="6" fillId="0" fontId="13" numFmtId="10" xfId="0" applyBorder="1" applyFont="1" applyNumberFormat="1"/>
    <xf borderId="0" fillId="18" fontId="14" numFmtId="10" xfId="0" applyAlignment="1" applyFill="1" applyFont="1" applyNumberFormat="1">
      <alignment horizontal="right" vertical="bottom"/>
    </xf>
    <xf borderId="0" fillId="19" fontId="14" numFmtId="10" xfId="0" applyAlignment="1" applyFill="1" applyFont="1" applyNumberFormat="1">
      <alignment horizontal="right" vertical="bottom"/>
    </xf>
    <xf borderId="8" fillId="8" fontId="14" numFmtId="10" xfId="0" applyAlignment="1" applyBorder="1" applyFont="1" applyNumberFormat="1">
      <alignment horizontal="right" vertical="bottom"/>
    </xf>
    <xf borderId="10" fillId="0" fontId="13" numFmtId="0" xfId="0" applyAlignment="1" applyBorder="1" applyFont="1">
      <alignment readingOrder="0" vertical="bottom"/>
    </xf>
    <xf borderId="5" fillId="10" fontId="14" numFmtId="10" xfId="0" applyAlignment="1" applyBorder="1" applyFont="1" applyNumberFormat="1">
      <alignment horizontal="right" vertical="bottom"/>
    </xf>
    <xf borderId="5" fillId="8" fontId="14" numFmtId="10" xfId="0" applyAlignment="1" applyBorder="1" applyFont="1" applyNumberFormat="1">
      <alignment horizontal="right" vertical="bottom"/>
    </xf>
    <xf borderId="5" fillId="11" fontId="14" numFmtId="10" xfId="0" applyAlignment="1" applyBorder="1" applyFont="1" applyNumberFormat="1">
      <alignment horizontal="right" vertical="bottom"/>
    </xf>
    <xf borderId="6" fillId="17" fontId="14" numFmtId="10" xfId="0" applyAlignment="1" applyBorder="1" applyFont="1" applyNumberFormat="1">
      <alignment horizontal="right" vertical="bottom"/>
    </xf>
    <xf borderId="0" fillId="0" fontId="13" numFmtId="0" xfId="0" applyAlignment="1" applyFont="1">
      <alignment horizontal="center" shrinkToFit="0" vertical="center" wrapText="1"/>
    </xf>
    <xf borderId="0" fillId="0" fontId="14" numFmtId="0" xfId="0" applyAlignment="1" applyFont="1">
      <alignment horizontal="right" vertical="bottom"/>
    </xf>
    <xf borderId="0" fillId="0" fontId="14" numFmtId="167" xfId="0" applyAlignment="1" applyFont="1" applyNumberFormat="1">
      <alignment horizontal="right" vertical="bottom"/>
    </xf>
    <xf borderId="0" fillId="0" fontId="14" numFmtId="1" xfId="0" applyAlignment="1" applyFont="1" applyNumberFormat="1">
      <alignment horizontal="right" vertical="bottom"/>
    </xf>
    <xf borderId="0" fillId="8" fontId="14" numFmtId="10" xfId="0" applyAlignment="1" applyFont="1" applyNumberFormat="1">
      <alignment vertical="bottom"/>
    </xf>
    <xf borderId="0" fillId="0" fontId="13" numFmtId="0" xfId="0" applyAlignment="1" applyFont="1">
      <alignment vertical="bottom"/>
    </xf>
    <xf borderId="0" fillId="0" fontId="14" numFmtId="0" xfId="0" applyAlignment="1" applyFon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Failure Rates of different Consumption/Withdrawal Rates</a:t>
            </a:r>
          </a:p>
        </c:rich>
      </c:tx>
      <c:overlay val="0"/>
    </c:title>
    <c:plotArea>
      <c:layout>
        <c:manualLayout>
          <c:xMode val="edge"/>
          <c:yMode val="edge"/>
          <c:x val="0.18316000000000002"/>
          <c:y val="0.12929000000000002"/>
          <c:w val="0.7872945454545455"/>
          <c:h val="0.67782"/>
        </c:manualLayout>
      </c:layout>
      <c:lineChart>
        <c:ser>
          <c:idx val="0"/>
          <c:order val="0"/>
          <c:tx>
            <c:strRef>
              <c:f>'Parameters &amp; Main Results'!$E$6</c:f>
            </c:strRef>
          </c:tx>
          <c:spPr>
            <a:ln cmpd="sng" w="38100">
              <a:solidFill>
                <a:srgbClr val="3366CC"/>
              </a:solidFill>
            </a:ln>
          </c:spPr>
          <c:marker>
            <c:symbol val="none"/>
          </c:marker>
          <c:cat>
            <c:strRef>
              <c:f>'Parameters &amp; Main Results'!$D$7:$D$15</c:f>
            </c:strRef>
          </c:cat>
          <c:val>
            <c:numRef>
              <c:f>'Parameters &amp; Main Results'!$E$7:$E$15</c:f>
              <c:numCache/>
            </c:numRef>
          </c:val>
          <c:smooth val="0"/>
        </c:ser>
        <c:ser>
          <c:idx val="1"/>
          <c:order val="1"/>
          <c:tx>
            <c:strRef>
              <c:f>'Parameters &amp; Main Results'!$F$6</c:f>
            </c:strRef>
          </c:tx>
          <c:spPr>
            <a:ln cmpd="sng">
              <a:solidFill>
                <a:srgbClr val="DC3912"/>
              </a:solidFill>
            </a:ln>
          </c:spPr>
          <c:marker>
            <c:symbol val="none"/>
          </c:marker>
          <c:cat>
            <c:strRef>
              <c:f>'Parameters &amp; Main Results'!$D$7:$D$15</c:f>
            </c:strRef>
          </c:cat>
          <c:val>
            <c:numRef>
              <c:f>'Parameters &amp; Main Results'!$F$7:$F$15</c:f>
              <c:numCache/>
            </c:numRef>
          </c:val>
          <c:smooth val="0"/>
        </c:ser>
        <c:ser>
          <c:idx val="2"/>
          <c:order val="2"/>
          <c:tx>
            <c:strRef>
              <c:f>'Parameters &amp; Main Results'!$G$6</c:f>
            </c:strRef>
          </c:tx>
          <c:spPr>
            <a:ln cmpd="sng">
              <a:solidFill>
                <a:srgbClr val="FF9900"/>
              </a:solidFill>
            </a:ln>
          </c:spPr>
          <c:marker>
            <c:symbol val="none"/>
          </c:marker>
          <c:cat>
            <c:strRef>
              <c:f>'Parameters &amp; Main Results'!$D$7:$D$15</c:f>
            </c:strRef>
          </c:cat>
          <c:val>
            <c:numRef>
              <c:f>'Parameters &amp; Main Results'!$G$7:$G$15</c:f>
              <c:numCache/>
            </c:numRef>
          </c:val>
          <c:smooth val="0"/>
        </c:ser>
        <c:ser>
          <c:idx val="3"/>
          <c:order val="3"/>
          <c:tx>
            <c:strRef>
              <c:f>'Parameters &amp; Main Results'!$H$6</c:f>
            </c:strRef>
          </c:tx>
          <c:spPr>
            <a:ln cmpd="sng">
              <a:solidFill>
                <a:srgbClr val="109618"/>
              </a:solidFill>
            </a:ln>
          </c:spPr>
          <c:marker>
            <c:symbol val="none"/>
          </c:marker>
          <c:cat>
            <c:strRef>
              <c:f>'Parameters &amp; Main Results'!$D$7:$D$15</c:f>
            </c:strRef>
          </c:cat>
          <c:val>
            <c:numRef>
              <c:f>'Parameters &amp; Main Results'!$H$7:$H$15</c:f>
              <c:numCache/>
            </c:numRef>
          </c:val>
          <c:smooth val="0"/>
        </c:ser>
        <c:ser>
          <c:idx val="4"/>
          <c:order val="4"/>
          <c:tx>
            <c:strRef>
              <c:f>'Parameters &amp; Main Results'!$I$6</c:f>
            </c:strRef>
          </c:tx>
          <c:spPr>
            <a:ln cmpd="sng">
              <a:solidFill>
                <a:srgbClr val="990099"/>
              </a:solidFill>
            </a:ln>
          </c:spPr>
          <c:marker>
            <c:symbol val="none"/>
          </c:marker>
          <c:cat>
            <c:strRef>
              <c:f>'Parameters &amp; Main Results'!$D$7:$D$15</c:f>
            </c:strRef>
          </c:cat>
          <c:val>
            <c:numRef>
              <c:f>'Parameters &amp; Main Results'!$I$7:$I$15</c:f>
              <c:numCache/>
            </c:numRef>
          </c:val>
          <c:smooth val="0"/>
        </c:ser>
        <c:ser>
          <c:idx val="5"/>
          <c:order val="5"/>
          <c:tx>
            <c:strRef>
              <c:f>'Parameters &amp; Main Results'!$J$6</c:f>
            </c:strRef>
          </c:tx>
          <c:spPr>
            <a:ln cmpd="sng">
              <a:solidFill>
                <a:srgbClr val="0099C6"/>
              </a:solidFill>
            </a:ln>
          </c:spPr>
          <c:marker>
            <c:symbol val="none"/>
          </c:marker>
          <c:cat>
            <c:strRef>
              <c:f>'Parameters &amp; Main Results'!$D$7:$D$15</c:f>
            </c:strRef>
          </c:cat>
          <c:val>
            <c:numRef>
              <c:f>'Parameters &amp; Main Results'!$J$7:$J$15</c:f>
              <c:numCache/>
            </c:numRef>
          </c:val>
          <c:smooth val="0"/>
        </c:ser>
        <c:axId val="908163801"/>
        <c:axId val="924558147"/>
      </c:lineChart>
      <c:catAx>
        <c:axId val="908163801"/>
        <c:scaling>
          <c:orientation val="minMax"/>
          <c:max val="0.05"/>
        </c:scaling>
        <c:delete val="0"/>
        <c:axPos val="b"/>
        <c:title>
          <c:tx>
            <c:rich>
              <a:bodyPr/>
              <a:lstStyle/>
              <a:p>
                <a:pPr lvl="0">
                  <a:defRPr b="0">
                    <a:solidFill>
                      <a:srgbClr val="000000"/>
                    </a:solidFill>
                    <a:latin typeface="Roboto"/>
                  </a:defRPr>
                </a:pPr>
                <a:r>
                  <a:rPr b="0">
                    <a:solidFill>
                      <a:srgbClr val="000000"/>
                    </a:solidFill>
                    <a:latin typeface="Roboto"/>
                  </a:rPr>
                  <a:t>Withdrawal Rate (p.a.)</a:t>
                </a:r>
              </a:p>
            </c:rich>
          </c:tx>
          <c:overlay val="0"/>
        </c:title>
        <c:numFmt formatCode="General" sourceLinked="1"/>
        <c:majorTickMark val="none"/>
        <c:minorTickMark val="none"/>
        <c:spPr/>
        <c:txPr>
          <a:bodyPr/>
          <a:lstStyle/>
          <a:p>
            <a:pPr lvl="0">
              <a:defRPr b="0">
                <a:solidFill>
                  <a:srgbClr val="000000"/>
                </a:solidFill>
                <a:latin typeface="Roboto"/>
              </a:defRPr>
            </a:pPr>
          </a:p>
        </c:txPr>
        <c:crossAx val="924558147"/>
      </c:catAx>
      <c:valAx>
        <c:axId val="924558147"/>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sz="1200">
                    <a:solidFill>
                      <a:srgbClr val="000000"/>
                    </a:solidFill>
                    <a:latin typeface="Roboto"/>
                  </a:defRPr>
                </a:pPr>
                <a:r>
                  <a:rPr b="0" sz="1200">
                    <a:solidFill>
                      <a:srgbClr val="000000"/>
                    </a:solidFill>
                    <a:latin typeface="Roboto"/>
                  </a:rPr>
                  <a:t>Failure Rate</a:t>
                </a:r>
              </a:p>
            </c:rich>
          </c:tx>
          <c:overlay val="0"/>
        </c:title>
        <c:numFmt formatCode="General" sourceLinked="1"/>
        <c:majorTickMark val="none"/>
        <c:minorTickMark val="none"/>
        <c:tickLblPos val="nextTo"/>
        <c:spPr>
          <a:ln/>
        </c:spPr>
        <c:txPr>
          <a:bodyPr/>
          <a:lstStyle/>
          <a:p>
            <a:pPr lvl="0">
              <a:defRPr b="0" sz="1200">
                <a:solidFill>
                  <a:srgbClr val="000000"/>
                </a:solidFill>
                <a:latin typeface="Roboto"/>
              </a:defRPr>
            </a:pPr>
          </a:p>
        </c:txPr>
        <c:crossAx val="908163801"/>
      </c:valAx>
    </c:plotArea>
    <c:legend>
      <c:legendPos val="b"/>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Real Cash Flow as % of initial NW</a:t>
            </a:r>
          </a:p>
        </c:rich>
      </c:tx>
      <c:overlay val="0"/>
    </c:title>
    <c:plotArea>
      <c:layout/>
      <c:lineChart>
        <c:varyColors val="0"/>
        <c:ser>
          <c:idx val="0"/>
          <c:order val="0"/>
          <c:tx>
            <c:strRef>
              <c:f>'Cash Flow Assist'!$O$9:$O$10</c:f>
            </c:strRef>
          </c:tx>
          <c:spPr>
            <a:ln cmpd="sng">
              <a:solidFill>
                <a:srgbClr val="4285F4"/>
              </a:solidFill>
            </a:ln>
          </c:spPr>
          <c:marker>
            <c:symbol val="none"/>
          </c:marker>
          <c:cat>
            <c:strRef>
              <c:f>'Cash Flow Assist'!$N$11:$N$730</c:f>
            </c:strRef>
          </c:cat>
          <c:val>
            <c:numRef>
              <c:f>'Cash Flow Assist'!$O$11:$O$730</c:f>
              <c:numCache/>
            </c:numRef>
          </c:val>
          <c:smooth val="0"/>
        </c:ser>
        <c:axId val="450020493"/>
        <c:axId val="981180582"/>
      </c:lineChart>
      <c:catAx>
        <c:axId val="450020493"/>
        <c:scaling>
          <c:orientation val="minMax"/>
          <c:max val="720.0"/>
        </c:scaling>
        <c:delete val="0"/>
        <c:axPos val="b"/>
        <c:title>
          <c:tx>
            <c:rich>
              <a:bodyPr/>
              <a:lstStyle/>
              <a:p>
                <a:pPr lvl="0">
                  <a:defRPr b="0">
                    <a:solidFill>
                      <a:srgbClr val="000000"/>
                    </a:solidFill>
                    <a:latin typeface="Roboto"/>
                  </a:defRPr>
                </a:pPr>
                <a:r>
                  <a:rPr b="0">
                    <a:solidFill>
                      <a:srgbClr val="000000"/>
                    </a:solidFill>
                    <a:latin typeface="Roboto"/>
                  </a:rPr>
                  <a:t>Calculate/Month</a:t>
                </a:r>
              </a:p>
            </c:rich>
          </c:tx>
          <c:overlay val="0"/>
        </c:title>
        <c:numFmt formatCode="General" sourceLinked="1"/>
        <c:majorTickMark val="none"/>
        <c:minorTickMark val="none"/>
        <c:spPr/>
        <c:txPr>
          <a:bodyPr/>
          <a:lstStyle/>
          <a:p>
            <a:pPr lvl="0">
              <a:defRPr b="0">
                <a:solidFill>
                  <a:srgbClr val="000000"/>
                </a:solidFill>
                <a:latin typeface="Roboto"/>
              </a:defRPr>
            </a:pPr>
          </a:p>
        </c:txPr>
        <c:crossAx val="981180582"/>
      </c:catAx>
      <c:valAx>
        <c:axId val="981180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Real Cash Flow as % of initial NW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0020493"/>
      </c:valAx>
    </c:plotArea>
    <c:legend>
      <c:legendPos val="b"/>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Real Cash Flow as % of initial NW</a:t>
            </a:r>
          </a:p>
        </c:rich>
      </c:tx>
      <c:overlay val="0"/>
    </c:title>
    <c:plotArea>
      <c:layout/>
      <c:lineChart>
        <c:varyColors val="0"/>
        <c:ser>
          <c:idx val="0"/>
          <c:order val="0"/>
          <c:tx>
            <c:strRef>
              <c:f>'Cash Flow Assist'!$O$9:$O$10</c:f>
            </c:strRef>
          </c:tx>
          <c:spPr>
            <a:ln cmpd="sng">
              <a:solidFill>
                <a:srgbClr val="4285F4"/>
              </a:solidFill>
            </a:ln>
          </c:spPr>
          <c:marker>
            <c:symbol val="none"/>
          </c:marker>
          <c:cat>
            <c:strRef>
              <c:f>'Cash Flow Assist'!$N$11:$N$730</c:f>
            </c:strRef>
          </c:cat>
          <c:val>
            <c:numRef>
              <c:f>'Cash Flow Assist'!$O$11:$O$730</c:f>
              <c:numCache/>
            </c:numRef>
          </c:val>
          <c:smooth val="0"/>
        </c:ser>
        <c:axId val="33080698"/>
        <c:axId val="1463551346"/>
      </c:lineChart>
      <c:catAx>
        <c:axId val="33080698"/>
        <c:scaling>
          <c:orientation val="minMax"/>
          <c:max val="720.0"/>
        </c:scaling>
        <c:delete val="0"/>
        <c:axPos val="b"/>
        <c:title>
          <c:tx>
            <c:rich>
              <a:bodyPr/>
              <a:lstStyle/>
              <a:p>
                <a:pPr lvl="0">
                  <a:defRPr b="0">
                    <a:solidFill>
                      <a:srgbClr val="000000"/>
                    </a:solidFill>
                    <a:latin typeface="Roboto"/>
                  </a:defRPr>
                </a:pPr>
                <a:r>
                  <a:rPr b="0">
                    <a:solidFill>
                      <a:srgbClr val="000000"/>
                    </a:solidFill>
                    <a:latin typeface="Roboto"/>
                  </a:rPr>
                  <a:t>Month</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3551346"/>
      </c:catAx>
      <c:valAx>
        <c:axId val="14635513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Real Cash Flow as % of initial NW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080698"/>
      </c:valAx>
    </c:plotArea>
    <c:legend>
      <c:legendPos val="b"/>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Scaling of withdrawal amounts</a:t>
            </a:r>
          </a:p>
        </c:rich>
      </c:tx>
      <c:overlay val="0"/>
    </c:title>
    <c:plotArea>
      <c:layout/>
      <c:lineChart>
        <c:varyColors val="0"/>
        <c:ser>
          <c:idx val="0"/>
          <c:order val="0"/>
          <c:tx>
            <c:strRef>
              <c:f>'Cash Flow Assist'!$P$9:$P$10</c:f>
            </c:strRef>
          </c:tx>
          <c:spPr>
            <a:ln cmpd="sng">
              <a:solidFill>
                <a:srgbClr val="4285F4"/>
              </a:solidFill>
            </a:ln>
          </c:spPr>
          <c:marker>
            <c:symbol val="none"/>
          </c:marker>
          <c:cat>
            <c:strRef>
              <c:f>'Cash Flow Assist'!$N$11:$N$730</c:f>
            </c:strRef>
          </c:cat>
          <c:val>
            <c:numRef>
              <c:f>'Cash Flow Assist'!$P$11:$P$730</c:f>
              <c:numCache/>
            </c:numRef>
          </c:val>
          <c:smooth val="0"/>
        </c:ser>
        <c:axId val="2004144424"/>
        <c:axId val="1742594417"/>
      </c:lineChart>
      <c:catAx>
        <c:axId val="2004144424"/>
        <c:scaling>
          <c:orientation val="minMax"/>
          <c:max val="720.0"/>
        </c:scaling>
        <c:delete val="0"/>
        <c:axPos val="b"/>
        <c:title>
          <c:tx>
            <c:rich>
              <a:bodyPr/>
              <a:lstStyle/>
              <a:p>
                <a:pPr lvl="0">
                  <a:defRPr b="0">
                    <a:solidFill>
                      <a:srgbClr val="000000"/>
                    </a:solidFill>
                    <a:latin typeface="Roboto"/>
                  </a:defRPr>
                </a:pPr>
                <a:r>
                  <a:rPr b="0">
                    <a:solidFill>
                      <a:srgbClr val="000000"/>
                    </a:solidFill>
                    <a:latin typeface="Roboto"/>
                  </a:rPr>
                  <a:t>Month</a:t>
                </a:r>
              </a:p>
            </c:rich>
          </c:tx>
          <c:overlay val="0"/>
        </c:title>
        <c:numFmt formatCode="General" sourceLinked="1"/>
        <c:majorTickMark val="none"/>
        <c:minorTickMark val="none"/>
        <c:spPr/>
        <c:txPr>
          <a:bodyPr/>
          <a:lstStyle/>
          <a:p>
            <a:pPr lvl="0">
              <a:defRPr b="0">
                <a:solidFill>
                  <a:srgbClr val="000000"/>
                </a:solidFill>
                <a:latin typeface="Roboto"/>
              </a:defRPr>
            </a:pPr>
          </a:p>
        </c:txPr>
        <c:crossAx val="1742594417"/>
      </c:catAx>
      <c:valAx>
        <c:axId val="1742594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Scaling of withdrawal amounts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4144424"/>
      </c:valAx>
    </c:plotArea>
    <c:legend>
      <c:legendPos val="b"/>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Fail-safe Withdrawal Amounts (net of all suppl. flows)</a:t>
            </a:r>
          </a:p>
        </c:rich>
      </c:tx>
      <c:overlay val="0"/>
    </c:title>
    <c:plotArea>
      <c:layout/>
      <c:lineChart>
        <c:varyColors val="0"/>
        <c:ser>
          <c:idx val="0"/>
          <c:order val="0"/>
          <c:tx>
            <c:strRef>
              <c:f>'Cash Flow Assist'!$Q$9:$Q$10</c:f>
            </c:strRef>
          </c:tx>
          <c:spPr>
            <a:ln cmpd="sng">
              <a:solidFill>
                <a:srgbClr val="4285F4"/>
              </a:solidFill>
            </a:ln>
          </c:spPr>
          <c:marker>
            <c:symbol val="none"/>
          </c:marker>
          <c:cat>
            <c:strRef>
              <c:f>'Cash Flow Assist'!$N$11:$N$730</c:f>
            </c:strRef>
          </c:cat>
          <c:val>
            <c:numRef>
              <c:f>'Cash Flow Assist'!$Q$11:$Q$730</c:f>
              <c:numCache/>
            </c:numRef>
          </c:val>
          <c:smooth val="0"/>
        </c:ser>
        <c:axId val="1443576317"/>
        <c:axId val="816834374"/>
      </c:lineChart>
      <c:catAx>
        <c:axId val="1443576317"/>
        <c:scaling>
          <c:orientation val="minMax"/>
          <c:max val="720.0"/>
        </c:scaling>
        <c:delete val="0"/>
        <c:axPos val="b"/>
        <c:title>
          <c:tx>
            <c:rich>
              <a:bodyPr/>
              <a:lstStyle/>
              <a:p>
                <a:pPr lvl="0">
                  <a:defRPr b="0">
                    <a:solidFill>
                      <a:srgbClr val="000000"/>
                    </a:solidFill>
                    <a:latin typeface="Roboto"/>
                  </a:defRPr>
                </a:pPr>
                <a:r>
                  <a:rPr b="0">
                    <a:solidFill>
                      <a:srgbClr val="000000"/>
                    </a:solidFill>
                    <a:latin typeface="Roboto"/>
                  </a:rPr>
                  <a:t>Month</a:t>
                </a:r>
              </a:p>
            </c:rich>
          </c:tx>
          <c:overlay val="0"/>
        </c:title>
        <c:numFmt formatCode="General" sourceLinked="1"/>
        <c:majorTickMark val="none"/>
        <c:minorTickMark val="none"/>
        <c:spPr/>
        <c:txPr>
          <a:bodyPr/>
          <a:lstStyle/>
          <a:p>
            <a:pPr lvl="0">
              <a:defRPr b="0">
                <a:solidFill>
                  <a:srgbClr val="000000"/>
                </a:solidFill>
                <a:latin typeface="Roboto"/>
              </a:defRPr>
            </a:pPr>
          </a:p>
        </c:txPr>
        <c:crossAx val="816834374"/>
      </c:catAx>
      <c:valAx>
        <c:axId val="8168343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Fail-safe Withdrawal Amounts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3576317"/>
      </c:valAx>
    </c:plotArea>
    <c:legend>
      <c:legendPos val="b"/>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Distribution of Final Value, conditional on CAPE regime</a:t>
            </a:r>
          </a:p>
        </c:rich>
      </c:tx>
      <c:overlay val="0"/>
    </c:title>
    <c:plotArea>
      <c:layout/>
      <c:scatterChart>
        <c:scatterStyle val="lineMarker"/>
        <c:ser>
          <c:idx val="0"/>
          <c:order val="0"/>
          <c:tx>
            <c:strRef>
              <c:f>'Distribution of Final Value'!$C$12</c:f>
            </c:strRef>
          </c:tx>
          <c:spPr>
            <a:ln>
              <a:noFill/>
            </a:ln>
          </c:spPr>
          <c:marker>
            <c:symbol val="circle"/>
            <c:size val="7"/>
            <c:spPr>
              <a:solidFill>
                <a:srgbClr val="4285F4"/>
              </a:solidFill>
              <a:ln cmpd="sng">
                <a:solidFill>
                  <a:srgbClr val="4285F4"/>
                </a:solidFill>
              </a:ln>
            </c:spPr>
          </c:marker>
          <c:xVal>
            <c:numRef>
              <c:f>'Distribution of Final Value'!$B$13:$B$36</c:f>
            </c:numRef>
          </c:xVal>
          <c:yVal>
            <c:numRef>
              <c:f>'Distribution of Final Value'!$C$13:$C$36</c:f>
              <c:numCache/>
            </c:numRef>
          </c:yVal>
        </c:ser>
        <c:ser>
          <c:idx val="1"/>
          <c:order val="1"/>
          <c:tx>
            <c:strRef>
              <c:f>'Distribution of Final Value'!$D$12</c:f>
            </c:strRef>
          </c:tx>
          <c:spPr>
            <a:ln>
              <a:noFill/>
            </a:ln>
          </c:spPr>
          <c:marker>
            <c:symbol val="circle"/>
            <c:size val="7"/>
            <c:spPr>
              <a:solidFill>
                <a:srgbClr val="DB4437"/>
              </a:solidFill>
              <a:ln cmpd="sng">
                <a:solidFill>
                  <a:srgbClr val="DB4437"/>
                </a:solidFill>
              </a:ln>
            </c:spPr>
          </c:marker>
          <c:xVal>
            <c:numRef>
              <c:f>'Distribution of Final Value'!$B$13:$B$36</c:f>
            </c:numRef>
          </c:xVal>
          <c:yVal>
            <c:numRef>
              <c:f>'Distribution of Final Value'!$D$13:$D$36</c:f>
              <c:numCache/>
            </c:numRef>
          </c:yVal>
        </c:ser>
        <c:ser>
          <c:idx val="2"/>
          <c:order val="2"/>
          <c:tx>
            <c:strRef>
              <c:f>'Distribution of Final Value'!$E$12</c:f>
            </c:strRef>
          </c:tx>
          <c:spPr>
            <a:ln>
              <a:noFill/>
            </a:ln>
          </c:spPr>
          <c:marker>
            <c:symbol val="circle"/>
            <c:size val="7"/>
            <c:spPr>
              <a:solidFill>
                <a:srgbClr val="F4B400"/>
              </a:solidFill>
              <a:ln cmpd="sng">
                <a:solidFill>
                  <a:srgbClr val="F4B400"/>
                </a:solidFill>
              </a:ln>
            </c:spPr>
          </c:marker>
          <c:xVal>
            <c:numRef>
              <c:f>'Distribution of Final Value'!$B$13:$B$36</c:f>
            </c:numRef>
          </c:xVal>
          <c:yVal>
            <c:numRef>
              <c:f>'Distribution of Final Value'!$E$13:$E$36</c:f>
              <c:numCache/>
            </c:numRef>
          </c:yVal>
        </c:ser>
        <c:dLbls>
          <c:showLegendKey val="0"/>
          <c:showVal val="0"/>
          <c:showCatName val="0"/>
          <c:showSerName val="0"/>
          <c:showPercent val="0"/>
          <c:showBubbleSize val="0"/>
        </c:dLbls>
        <c:axId val="28820668"/>
        <c:axId val="494117141"/>
      </c:scatterChart>
      <c:valAx>
        <c:axId val="288206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Percentile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4117141"/>
      </c:valAx>
      <c:valAx>
        <c:axId val="4941171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Real Final Portfolio Value (Multiple of Initial)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820668"/>
      </c:valAx>
    </c:plotArea>
    <c:legend>
      <c:legendPos val="tr"/>
      <c:overlay val="1"/>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Histogram of final values</a:t>
            </a:r>
          </a:p>
        </c:rich>
      </c:tx>
      <c:overlay val="0"/>
    </c:title>
    <c:plotArea>
      <c:layout/>
      <c:barChart>
        <c:barDir val="col"/>
        <c:ser>
          <c:idx val="0"/>
          <c:order val="0"/>
          <c:tx>
            <c:strRef>
              <c:f>'Distribution of Final Value'!$C$45</c:f>
            </c:strRef>
          </c:tx>
          <c:spPr>
            <a:solidFill>
              <a:srgbClr val="4285F4"/>
            </a:solidFill>
            <a:ln cmpd="sng">
              <a:solidFill>
                <a:srgbClr val="000000"/>
              </a:solidFill>
            </a:ln>
          </c:spPr>
          <c:cat>
            <c:strRef>
              <c:f>'Distribution of Final Value'!$B$46:$B$53</c:f>
            </c:strRef>
          </c:cat>
          <c:val>
            <c:numRef>
              <c:f>'Distribution of Final Value'!$C$46:$C$53</c:f>
              <c:numCache/>
            </c:numRef>
          </c:val>
        </c:ser>
        <c:ser>
          <c:idx val="1"/>
          <c:order val="1"/>
          <c:tx>
            <c:strRef>
              <c:f>'Distribution of Final Value'!$D$45</c:f>
            </c:strRef>
          </c:tx>
          <c:spPr>
            <a:solidFill>
              <a:srgbClr val="DB4437"/>
            </a:solidFill>
            <a:ln cmpd="sng">
              <a:solidFill>
                <a:srgbClr val="000000"/>
              </a:solidFill>
            </a:ln>
          </c:spPr>
          <c:cat>
            <c:strRef>
              <c:f>'Distribution of Final Value'!$B$46:$B$53</c:f>
            </c:strRef>
          </c:cat>
          <c:val>
            <c:numRef>
              <c:f>'Distribution of Final Value'!$D$46:$D$53</c:f>
              <c:numCache/>
            </c:numRef>
          </c:val>
        </c:ser>
        <c:ser>
          <c:idx val="2"/>
          <c:order val="2"/>
          <c:tx>
            <c:strRef>
              <c:f>'Distribution of Final Value'!$E$45</c:f>
            </c:strRef>
          </c:tx>
          <c:spPr>
            <a:solidFill>
              <a:srgbClr val="F4B400"/>
            </a:solidFill>
            <a:ln cmpd="sng">
              <a:solidFill>
                <a:srgbClr val="000000"/>
              </a:solidFill>
            </a:ln>
          </c:spPr>
          <c:cat>
            <c:strRef>
              <c:f>'Distribution of Final Value'!$B$46:$B$53</c:f>
            </c:strRef>
          </c:cat>
          <c:val>
            <c:numRef>
              <c:f>'Distribution of Final Value'!$E$46:$E$53</c:f>
              <c:numCache/>
            </c:numRef>
          </c:val>
        </c:ser>
        <c:axId val="2066236505"/>
        <c:axId val="2125027673"/>
      </c:barChart>
      <c:catAx>
        <c:axId val="20662365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25027673"/>
      </c:catAx>
      <c:valAx>
        <c:axId val="2125027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6236505"/>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Final Net Worth Distribution (multiples of initial value)</a:t>
            </a:r>
          </a:p>
        </c:rich>
      </c:tx>
      <c:overlay val="0"/>
    </c:title>
    <c:plotArea>
      <c:layout/>
      <c:scatterChart>
        <c:scatterStyle val="lineMarker"/>
        <c:ser>
          <c:idx val="0"/>
          <c:order val="0"/>
          <c:tx>
            <c:strRef>
              <c:f>'Distribution of Final Value'!$C$56:$C$57</c:f>
            </c:strRef>
          </c:tx>
          <c:spPr>
            <a:ln>
              <a:noFill/>
            </a:ln>
          </c:spPr>
          <c:marker>
            <c:symbol val="circle"/>
            <c:size val="7"/>
            <c:spPr>
              <a:solidFill>
                <a:srgbClr val="4285F4"/>
              </a:solidFill>
              <a:ln cmpd="sng">
                <a:solidFill>
                  <a:srgbClr val="4285F4"/>
                </a:solidFill>
              </a:ln>
            </c:spPr>
          </c:marker>
          <c:xVal>
            <c:numRef>
              <c:f>'Distribution of Final Value'!$B$58:$B$110</c:f>
            </c:numRef>
          </c:xVal>
          <c:yVal>
            <c:numRef>
              <c:f>'Distribution of Final Value'!$C$58:$C$110</c:f>
              <c:numCache/>
            </c:numRef>
          </c:yVal>
        </c:ser>
        <c:ser>
          <c:idx val="1"/>
          <c:order val="1"/>
          <c:tx>
            <c:strRef>
              <c:f>'Distribution of Final Value'!$D$56:$D$57</c:f>
            </c:strRef>
          </c:tx>
          <c:spPr>
            <a:ln>
              <a:noFill/>
            </a:ln>
          </c:spPr>
          <c:marker>
            <c:symbol val="circle"/>
            <c:size val="7"/>
            <c:spPr>
              <a:solidFill>
                <a:srgbClr val="DB4437"/>
              </a:solidFill>
              <a:ln cmpd="sng">
                <a:solidFill>
                  <a:srgbClr val="DB4437"/>
                </a:solidFill>
              </a:ln>
            </c:spPr>
          </c:marker>
          <c:xVal>
            <c:numRef>
              <c:f>'Distribution of Final Value'!$B$58:$B$110</c:f>
            </c:numRef>
          </c:xVal>
          <c:yVal>
            <c:numRef>
              <c:f>'Distribution of Final Value'!$D$58:$D$110</c:f>
              <c:numCache/>
            </c:numRef>
          </c:yVal>
        </c:ser>
        <c:ser>
          <c:idx val="2"/>
          <c:order val="2"/>
          <c:tx>
            <c:strRef>
              <c:f>'Distribution of Final Value'!$E$56:$E$57</c:f>
            </c:strRef>
          </c:tx>
          <c:spPr>
            <a:ln>
              <a:noFill/>
            </a:ln>
          </c:spPr>
          <c:marker>
            <c:symbol val="circle"/>
            <c:size val="7"/>
            <c:spPr>
              <a:solidFill>
                <a:srgbClr val="F4B400"/>
              </a:solidFill>
              <a:ln cmpd="sng">
                <a:solidFill>
                  <a:srgbClr val="F4B400"/>
                </a:solidFill>
              </a:ln>
            </c:spPr>
          </c:marker>
          <c:xVal>
            <c:numRef>
              <c:f>'Distribution of Final Value'!$B$58:$B$110</c:f>
            </c:numRef>
          </c:xVal>
          <c:yVal>
            <c:numRef>
              <c:f>'Distribution of Final Value'!$E$58:$E$110</c:f>
              <c:numCache/>
            </c:numRef>
          </c:yVal>
        </c:ser>
        <c:dLbls>
          <c:showLegendKey val="0"/>
          <c:showVal val="0"/>
          <c:showCatName val="0"/>
          <c:showSerName val="0"/>
          <c:showPercent val="0"/>
          <c:showBubbleSize val="0"/>
        </c:dLbls>
        <c:axId val="1266381649"/>
        <c:axId val="885964250"/>
      </c:scatterChart>
      <c:valAx>
        <c:axId val="12663816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Percentile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5964250"/>
      </c:valAx>
      <c:valAx>
        <c:axId val="885964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Final Net Worth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6381649"/>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SWR time series (1871-2015)</a:t>
            </a:r>
          </a:p>
        </c:rich>
      </c:tx>
      <c:overlay val="0"/>
    </c:title>
    <c:plotArea>
      <c:layout>
        <c:manualLayout>
          <c:xMode val="edge"/>
          <c:yMode val="edge"/>
          <c:x val="0.1207"/>
          <c:y val="0.13986"/>
          <c:w val="0.85592"/>
          <c:h val="0.7366"/>
        </c:manualLayout>
      </c:layout>
      <c:areaChart>
        <c:grouping val="stacked"/>
        <c:ser>
          <c:idx val="0"/>
          <c:order val="0"/>
          <c:tx>
            <c:strRef>
              <c:f>'SWR time series'!$E$7</c:f>
            </c:strRef>
          </c:tx>
          <c:spPr>
            <a:solidFill>
              <a:srgbClr val="3366CC">
                <a:alpha val="30000"/>
              </a:srgbClr>
            </a:solidFill>
            <a:ln cmpd="sng">
              <a:solidFill>
                <a:srgbClr val="3366CC"/>
              </a:solidFill>
            </a:ln>
          </c:spPr>
          <c:cat>
            <c:strRef>
              <c:f>'SWR time series'!$D$8:$D$1746</c:f>
            </c:strRef>
          </c:cat>
          <c:val>
            <c:numRef>
              <c:f>'SWR time series'!$E$8:$E$1746</c:f>
              <c:numCache/>
            </c:numRef>
          </c:val>
        </c:ser>
        <c:axId val="1944758614"/>
        <c:axId val="438489198"/>
      </c:areaChart>
      <c:catAx>
        <c:axId val="1944758614"/>
        <c:scaling>
          <c:orientation val="minMax"/>
          <c:max val="2020.0"/>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438489198"/>
      </c:catAx>
      <c:valAx>
        <c:axId val="438489198"/>
        <c:scaling>
          <c:orientation val="minMax"/>
          <c:max val="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SWR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4758614"/>
      </c:valAx>
    </c:plotArea>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Final Value for different cohorts for fixed WR (multiples of initial value)</a:t>
            </a:r>
          </a:p>
        </c:rich>
      </c:tx>
      <c:overlay val="0"/>
    </c:title>
    <c:plotArea>
      <c:layout>
        <c:manualLayout>
          <c:xMode val="edge"/>
          <c:yMode val="edge"/>
          <c:x val="0.11596000000000001"/>
          <c:y val="0.10544"/>
          <c:w val="0.85798"/>
          <c:h val="0.79905"/>
        </c:manualLayout>
      </c:layout>
      <c:areaChart>
        <c:ser>
          <c:idx val="0"/>
          <c:order val="0"/>
          <c:tx>
            <c:strRef>
              <c:f>'SWR time series'!$F$7</c:f>
            </c:strRef>
          </c:tx>
          <c:spPr>
            <a:solidFill>
              <a:srgbClr val="3366CC">
                <a:alpha val="30000"/>
              </a:srgbClr>
            </a:solidFill>
            <a:ln cmpd="sng">
              <a:solidFill>
                <a:srgbClr val="3366CC"/>
              </a:solidFill>
            </a:ln>
          </c:spPr>
          <c:cat>
            <c:strRef>
              <c:f>'SWR time series'!$D$8:$D$1746</c:f>
            </c:strRef>
          </c:cat>
          <c:val>
            <c:numRef>
              <c:f>'SWR time series'!$F$8:$F$1746</c:f>
              <c:numCache/>
            </c:numRef>
          </c:val>
        </c:ser>
        <c:axId val="2024946173"/>
        <c:axId val="152074870"/>
      </c:areaChart>
      <c:catAx>
        <c:axId val="2024946173"/>
        <c:scaling>
          <c:orientation val="minMax"/>
          <c:max val="2020.0"/>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52074870"/>
      </c:catAx>
      <c:valAx>
        <c:axId val="152074870"/>
        <c:scaling>
          <c:orientation val="minMax"/>
          <c:max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Final Value with fixed WR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4946173"/>
      </c:valAx>
    </c:plotArea>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End Of Month Real Portfolio Value</a:t>
            </a:r>
          </a:p>
        </c:rich>
      </c:tx>
      <c:overlay val="0"/>
    </c:title>
    <c:plotArea>
      <c:layout>
        <c:manualLayout>
          <c:xMode val="edge"/>
          <c:yMode val="edge"/>
          <c:x val="0.17306000000000002"/>
          <c:y val="0.11433"/>
          <c:w val="0.8022199999999999"/>
          <c:h val="0.77961"/>
        </c:manualLayout>
      </c:layout>
      <c:lineChart>
        <c:ser>
          <c:idx val="0"/>
          <c:order val="0"/>
          <c:tx>
            <c:strRef>
              <c:f>'Case Study'!$D$22</c:f>
            </c:strRef>
          </c:tx>
          <c:spPr>
            <a:ln cmpd="sng">
              <a:solidFill>
                <a:srgbClr val="3366CC"/>
              </a:solidFill>
            </a:ln>
          </c:spPr>
          <c:marker>
            <c:symbol val="none"/>
          </c:marker>
          <c:cat>
            <c:strRef>
              <c:f>'Case Study'!$C$23:$C$383</c:f>
            </c:strRef>
          </c:cat>
          <c:val>
            <c:numRef>
              <c:f>'Case Study'!$D$23:$D$383</c:f>
              <c:numCache/>
            </c:numRef>
          </c:val>
          <c:smooth val="0"/>
        </c:ser>
        <c:ser>
          <c:idx val="1"/>
          <c:order val="1"/>
          <c:tx>
            <c:strRef>
              <c:f>'Case Study'!$E$22</c:f>
            </c:strRef>
          </c:tx>
          <c:spPr>
            <a:ln cmpd="sng">
              <a:solidFill>
                <a:srgbClr val="DC3912"/>
              </a:solidFill>
            </a:ln>
          </c:spPr>
          <c:marker>
            <c:symbol val="none"/>
          </c:marker>
          <c:cat>
            <c:strRef>
              <c:f>'Case Study'!$C$23:$C$383</c:f>
            </c:strRef>
          </c:cat>
          <c:val>
            <c:numRef>
              <c:f>'Case Study'!$E$23:$E$383</c:f>
              <c:numCache/>
            </c:numRef>
          </c:val>
          <c:smooth val="0"/>
        </c:ser>
        <c:axId val="1672023562"/>
        <c:axId val="1725393897"/>
      </c:lineChart>
      <c:catAx>
        <c:axId val="1672023562"/>
        <c:scaling>
          <c:orientation val="minMax"/>
          <c:max val="360.0"/>
        </c:scaling>
        <c:delete val="0"/>
        <c:axPos val="b"/>
        <c:title>
          <c:tx>
            <c:rich>
              <a:bodyPr/>
              <a:lstStyle/>
              <a:p>
                <a:pPr lvl="0">
                  <a:defRPr b="0">
                    <a:solidFill>
                      <a:srgbClr val="000000"/>
                    </a:solidFill>
                    <a:latin typeface="Roboto"/>
                  </a:defRPr>
                </a:pPr>
                <a:r>
                  <a:rPr b="0">
                    <a:solidFill>
                      <a:srgbClr val="000000"/>
                    </a:solidFill>
                    <a:latin typeface="Roboto"/>
                  </a:rPr>
                  <a:t>Month</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5393897"/>
      </c:catAx>
      <c:valAx>
        <c:axId val="1725393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sz="1200">
                    <a:solidFill>
                      <a:srgbClr val="000000"/>
                    </a:solidFill>
                    <a:latin typeface="Roboto"/>
                  </a:defRPr>
                </a:pPr>
                <a:r>
                  <a:rPr b="0" sz="1200">
                    <a:solidFill>
                      <a:srgbClr val="000000"/>
                    </a:solidFill>
                    <a:latin typeface="Roboto"/>
                  </a:rPr>
                  <a:t>End Of Month Real Portfolio Value</a:t>
                </a:r>
              </a:p>
            </c:rich>
          </c:tx>
          <c:overlay val="0"/>
        </c:title>
        <c:numFmt formatCode="General" sourceLinked="1"/>
        <c:majorTickMark val="none"/>
        <c:minorTickMark val="none"/>
        <c:tickLblPos val="nextTo"/>
        <c:spPr>
          <a:ln/>
        </c:spPr>
        <c:txPr>
          <a:bodyPr/>
          <a:lstStyle/>
          <a:p>
            <a:pPr lvl="0">
              <a:defRPr b="0" sz="1200">
                <a:solidFill>
                  <a:srgbClr val="000000"/>
                </a:solidFill>
                <a:latin typeface="Roboto"/>
              </a:defRPr>
            </a:pPr>
          </a:p>
        </c:txPr>
        <c:crossAx val="1672023562"/>
      </c:valAx>
    </c:plotArea>
    <c:legend>
      <c:legendPos val="b"/>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30Y Stats for different starting cohorts</a:t>
            </a:r>
          </a:p>
        </c:rich>
      </c:tx>
      <c:overlay val="0"/>
    </c:title>
    <c:plotArea>
      <c:layout/>
      <c:scatterChart>
        <c:scatterStyle val="lineMarker"/>
        <c:ser>
          <c:idx val="0"/>
          <c:order val="0"/>
          <c:tx>
            <c:strRef>
              <c:f>'CAPE-based Rule'!$J$15</c:f>
            </c:strRef>
          </c:tx>
          <c:spPr>
            <a:ln>
              <a:noFill/>
            </a:ln>
          </c:spPr>
          <c:marker>
            <c:symbol val="circle"/>
            <c:size val="7"/>
            <c:spPr>
              <a:solidFill>
                <a:srgbClr val="4285F4"/>
              </a:solidFill>
              <a:ln cmpd="sng">
                <a:solidFill>
                  <a:srgbClr val="4285F4"/>
                </a:solidFill>
              </a:ln>
            </c:spPr>
          </c:marker>
          <c:xVal>
            <c:numRef>
              <c:f>'CAPE-based Rule'!$G$16:$G$2449</c:f>
            </c:numRef>
          </c:xVal>
          <c:yVal>
            <c:numRef>
              <c:f>'CAPE-based Rule'!$J$16:$J$2449</c:f>
              <c:numCache/>
            </c:numRef>
          </c:yVal>
        </c:ser>
        <c:ser>
          <c:idx val="1"/>
          <c:order val="1"/>
          <c:tx>
            <c:strRef>
              <c:f>'CAPE-based Rule'!$K$15</c:f>
            </c:strRef>
          </c:tx>
          <c:spPr>
            <a:ln>
              <a:noFill/>
            </a:ln>
          </c:spPr>
          <c:marker>
            <c:symbol val="circle"/>
            <c:size val="7"/>
            <c:spPr>
              <a:solidFill>
                <a:srgbClr val="DB4437"/>
              </a:solidFill>
              <a:ln cmpd="sng">
                <a:solidFill>
                  <a:srgbClr val="DB4437"/>
                </a:solidFill>
              </a:ln>
            </c:spPr>
          </c:marker>
          <c:xVal>
            <c:numRef>
              <c:f>'CAPE-based Rule'!$G$16:$G$2449</c:f>
            </c:numRef>
          </c:xVal>
          <c:yVal>
            <c:numRef>
              <c:f>'CAPE-based Rule'!$K$16:$K$2449</c:f>
              <c:numCache/>
            </c:numRef>
          </c:yVal>
        </c:ser>
        <c:ser>
          <c:idx val="2"/>
          <c:order val="2"/>
          <c:tx>
            <c:strRef>
              <c:f>'CAPE-based Rule'!$L$15</c:f>
            </c:strRef>
          </c:tx>
          <c:spPr>
            <a:ln>
              <a:noFill/>
            </a:ln>
          </c:spPr>
          <c:marker>
            <c:symbol val="circle"/>
            <c:size val="7"/>
            <c:spPr>
              <a:solidFill>
                <a:srgbClr val="F4B400"/>
              </a:solidFill>
              <a:ln cmpd="sng">
                <a:solidFill>
                  <a:srgbClr val="F4B400"/>
                </a:solidFill>
              </a:ln>
            </c:spPr>
          </c:marker>
          <c:xVal>
            <c:numRef>
              <c:f>'CAPE-based Rule'!$G$16:$G$2449</c:f>
            </c:numRef>
          </c:xVal>
          <c:yVal>
            <c:numRef>
              <c:f>'CAPE-based Rule'!$L$16:$L$2449</c:f>
              <c:numCache/>
            </c:numRef>
          </c:yVal>
        </c:ser>
        <c:dLbls>
          <c:showLegendKey val="0"/>
          <c:showVal val="0"/>
          <c:showCatName val="0"/>
          <c:showSerName val="0"/>
          <c:showPercent val="0"/>
          <c:showBubbleSize val="0"/>
        </c:dLbls>
        <c:axId val="335930911"/>
        <c:axId val="1069485166"/>
      </c:scatterChart>
      <c:valAx>
        <c:axId val="335930911"/>
        <c:scaling>
          <c:orientation val="minMax"/>
          <c:max val="201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Retirement Start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9485166"/>
      </c:valAx>
      <c:valAx>
        <c:axId val="106948516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5930911"/>
      </c:valAx>
    </c:plotArea>
    <c:legend>
      <c:legendPos val="b"/>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Withdrawal Amounts (12M-rolling)</a:t>
            </a:r>
          </a:p>
        </c:rich>
      </c:tx>
      <c:overlay val="0"/>
    </c:title>
    <c:plotArea>
      <c:layout/>
      <c:scatterChart>
        <c:scatterStyle val="lineMarker"/>
        <c:varyColors val="0"/>
        <c:ser>
          <c:idx val="0"/>
          <c:order val="0"/>
          <c:tx>
            <c:strRef>
              <c:f>'CAPE-based Rule'!$I$15</c:f>
            </c:strRef>
          </c:tx>
          <c:spPr>
            <a:ln>
              <a:noFill/>
            </a:ln>
          </c:spPr>
          <c:marker>
            <c:symbol val="circle"/>
            <c:size val="7"/>
            <c:spPr>
              <a:solidFill>
                <a:srgbClr val="4285F4"/>
              </a:solidFill>
              <a:ln cmpd="sng">
                <a:solidFill>
                  <a:srgbClr val="4285F4"/>
                </a:solidFill>
              </a:ln>
            </c:spPr>
          </c:marker>
          <c:xVal>
            <c:numRef>
              <c:f>'CAPE-based Rule'!$G$16:$G$2449</c:f>
            </c:numRef>
          </c:xVal>
          <c:yVal>
            <c:numRef>
              <c:f>'CAPE-based Rule'!$I$16:$I$2449</c:f>
              <c:numCache/>
            </c:numRef>
          </c:yVal>
        </c:ser>
        <c:dLbls>
          <c:showLegendKey val="0"/>
          <c:showVal val="0"/>
          <c:showCatName val="0"/>
          <c:showSerName val="0"/>
          <c:showPercent val="0"/>
          <c:showBubbleSize val="0"/>
        </c:dLbls>
        <c:axId val="1981670163"/>
        <c:axId val="2015020322"/>
      </c:scatterChart>
      <c:valAx>
        <c:axId val="1981670163"/>
        <c:scaling>
          <c:orientation val="minMax"/>
          <c:max val="202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5020322"/>
      </c:valAx>
      <c:valAx>
        <c:axId val="20150203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1670163"/>
      </c:valAx>
    </c:plotArea>
    <c:legend>
      <c:legendPos val="b"/>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'CAPE-based Rule'!$M$15</c:f>
            </c:strRef>
          </c:tx>
          <c:spPr>
            <a:ln>
              <a:noFill/>
            </a:ln>
          </c:spPr>
          <c:marker>
            <c:symbol val="circle"/>
            <c:size val="7"/>
            <c:spPr>
              <a:solidFill>
                <a:srgbClr val="4285F4"/>
              </a:solidFill>
              <a:ln cmpd="sng">
                <a:solidFill>
                  <a:srgbClr val="4285F4"/>
                </a:solidFill>
              </a:ln>
            </c:spPr>
          </c:marker>
          <c:xVal>
            <c:numRef>
              <c:f>'CAPE-based Rule'!$G$16:$G$2449</c:f>
            </c:numRef>
          </c:xVal>
          <c:yVal>
            <c:numRef>
              <c:f>'CAPE-based Rule'!$M$16:$M$2449</c:f>
              <c:numCache/>
            </c:numRef>
          </c:yVal>
        </c:ser>
        <c:ser>
          <c:idx val="1"/>
          <c:order val="1"/>
          <c:tx>
            <c:strRef>
              <c:f>'CAPE-based Rule'!$N$15</c:f>
            </c:strRef>
          </c:tx>
          <c:spPr>
            <a:ln>
              <a:noFill/>
            </a:ln>
          </c:spPr>
          <c:marker>
            <c:symbol val="circle"/>
            <c:size val="7"/>
            <c:spPr>
              <a:solidFill>
                <a:srgbClr val="DB4437"/>
              </a:solidFill>
              <a:ln cmpd="sng">
                <a:solidFill>
                  <a:srgbClr val="DB4437"/>
                </a:solidFill>
              </a:ln>
            </c:spPr>
          </c:marker>
          <c:xVal>
            <c:numRef>
              <c:f>'CAPE-based Rule'!$G$16:$G$2449</c:f>
            </c:numRef>
          </c:xVal>
          <c:yVal>
            <c:numRef>
              <c:f>'CAPE-based Rule'!$N$16:$N$2449</c:f>
              <c:numCache/>
            </c:numRef>
          </c:yVal>
        </c:ser>
        <c:dLbls>
          <c:showLegendKey val="0"/>
          <c:showVal val="0"/>
          <c:showCatName val="0"/>
          <c:showSerName val="0"/>
          <c:showPercent val="0"/>
          <c:showBubbleSize val="0"/>
        </c:dLbls>
        <c:axId val="942398659"/>
        <c:axId val="1004220598"/>
      </c:scatterChart>
      <c:valAx>
        <c:axId val="942398659"/>
        <c:scaling>
          <c:orientation val="minMax"/>
          <c:max val="202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Y/Y Changes in Withdrawals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4220598"/>
      </c:valAx>
      <c:valAx>
        <c:axId val="10042205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2398659"/>
      </c:valAx>
    </c:plotArea>
    <c:legend>
      <c:legendPos val="b"/>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Withdrawal Rate (p.a.)</a:t>
            </a:r>
          </a:p>
        </c:rich>
      </c:tx>
      <c:overlay val="0"/>
    </c:title>
    <c:plotArea>
      <c:layout/>
      <c:scatterChart>
        <c:scatterStyle val="lineMarker"/>
        <c:varyColors val="0"/>
        <c:ser>
          <c:idx val="0"/>
          <c:order val="0"/>
          <c:tx>
            <c:strRef>
              <c:f>'CAPE-based Rule'!$E$15</c:f>
            </c:strRef>
          </c:tx>
          <c:spPr>
            <a:ln>
              <a:noFill/>
            </a:ln>
          </c:spPr>
          <c:marker>
            <c:symbol val="circle"/>
            <c:size val="7"/>
            <c:spPr>
              <a:solidFill>
                <a:srgbClr val="4285F4"/>
              </a:solidFill>
              <a:ln cmpd="sng">
                <a:solidFill>
                  <a:srgbClr val="4285F4"/>
                </a:solidFill>
              </a:ln>
            </c:spPr>
          </c:marker>
          <c:xVal>
            <c:numRef>
              <c:f>'CAPE-based Rule'!$G$16:$G$2449</c:f>
            </c:numRef>
          </c:xVal>
          <c:yVal>
            <c:numRef>
              <c:f>'CAPE-based Rule'!$E$16:$E$2449</c:f>
              <c:numCache/>
            </c:numRef>
          </c:yVal>
        </c:ser>
        <c:dLbls>
          <c:showLegendKey val="0"/>
          <c:showVal val="0"/>
          <c:showCatName val="0"/>
          <c:showSerName val="0"/>
          <c:showPercent val="0"/>
          <c:showBubbleSize val="0"/>
        </c:dLbls>
        <c:axId val="1677788636"/>
        <c:axId val="2086493602"/>
      </c:scatterChart>
      <c:valAx>
        <c:axId val="1677788636"/>
        <c:scaling>
          <c:orientation val="minMax"/>
          <c:max val="202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6493602"/>
      </c:valAx>
      <c:valAx>
        <c:axId val="20864936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7788636"/>
      </c:valAx>
    </c:plotArea>
    <c:legend>
      <c:legendPos val="b"/>
      <c:overlay val="0"/>
      <c:txPr>
        <a:bodyPr/>
        <a:lstStyle/>
        <a:p>
          <a:pPr lvl="0">
            <a:defRPr b="0">
              <a:solidFill>
                <a:srgbClr val="000000"/>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942975</xdr:colOff>
      <xdr:row>23</xdr:row>
      <xdr:rowOff>190500</xdr:rowOff>
    </xdr:from>
    <xdr:ext cx="6086475" cy="45910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123825</xdr:colOff>
      <xdr:row>33</xdr:row>
      <xdr:rowOff>76200</xdr:rowOff>
    </xdr:from>
    <xdr:ext cx="3038475" cy="876300"/>
    <xdr:sp>
      <xdr:nvSpPr>
        <xdr:cNvPr id="3" name="Shape 3"/>
        <xdr:cNvSpPr txBox="1"/>
      </xdr:nvSpPr>
      <xdr:spPr>
        <a:xfrm>
          <a:off x="0" y="0"/>
          <a:ext cx="3029100" cy="864900"/>
        </a:xfrm>
        <a:prstGeom prst="rect">
          <a:avLst/>
        </a:prstGeom>
        <a:solidFill>
          <a:srgbClr val="00FF00"/>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New in v2.0: Enter supplemental Cash Flows in Tab “Cash Flow Assist”</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266700</xdr:colOff>
      <xdr:row>646</xdr:row>
      <xdr:rowOff>133350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17</xdr:col>
      <xdr:colOff>0</xdr:colOff>
      <xdr:row>0</xdr:row>
      <xdr:rowOff>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24</xdr:col>
      <xdr:colOff>390525</xdr:colOff>
      <xdr:row>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0</xdr:colOff>
      <xdr:row>21</xdr:row>
      <xdr:rowOff>0</xdr:rowOff>
    </xdr:from>
    <xdr:ext cx="5381625" cy="3533775"/>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438150</xdr:colOff>
      <xdr:row>10</xdr:row>
      <xdr:rowOff>38100</xdr:rowOff>
    </xdr:from>
    <xdr:ext cx="7534275" cy="38004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428625</xdr:colOff>
      <xdr:row>35</xdr:row>
      <xdr:rowOff>47625</xdr:rowOff>
    </xdr:from>
    <xdr:ext cx="7534275" cy="3533775"/>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419100</xdr:colOff>
      <xdr:row>55</xdr:row>
      <xdr:rowOff>28575</xdr:rowOff>
    </xdr:from>
    <xdr:ext cx="7534275" cy="565785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733425</xdr:colOff>
      <xdr:row>8</xdr:row>
      <xdr:rowOff>76200</xdr:rowOff>
    </xdr:from>
    <xdr:ext cx="6667500" cy="408622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19050</xdr:colOff>
      <xdr:row>29</xdr:row>
      <xdr:rowOff>104775</xdr:rowOff>
    </xdr:from>
    <xdr:ext cx="6667500" cy="401955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609600</xdr:colOff>
      <xdr:row>23</xdr:row>
      <xdr:rowOff>38100</xdr:rowOff>
    </xdr:from>
    <xdr:ext cx="6600825" cy="526732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57</xdr:row>
      <xdr:rowOff>28575</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14</xdr:row>
      <xdr:rowOff>142875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75</xdr:row>
      <xdr:rowOff>152400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30</xdr:row>
      <xdr:rowOff>38100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earlyretirementnow.com/2017/01/25/the-ultimate-guide-to-safe-withdrawal-rates-part-7-toolbox" TargetMode="External"/><Relationship Id="rId2" Type="http://schemas.openxmlformats.org/officeDocument/2006/relationships/hyperlink" Target="https://earlyretirementnow.com/2018/08/29/google-sheet-updates-swr-series-part-28"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71"/>
    <col customWidth="1" min="2" max="2" width="17.57"/>
    <col customWidth="1" min="4" max="4" width="12.86"/>
    <col customWidth="1" min="5" max="15" width="13.0"/>
  </cols>
  <sheetData>
    <row r="1">
      <c r="A1" s="1" t="s">
        <v>0</v>
      </c>
    </row>
    <row r="2">
      <c r="A2" s="1" t="s">
        <v>1</v>
      </c>
    </row>
    <row r="3">
      <c r="A3" s="2" t="s">
        <v>2</v>
      </c>
    </row>
    <row r="4">
      <c r="A4" s="3" t="s">
        <v>3</v>
      </c>
      <c r="C4" s="4"/>
      <c r="D4" s="3" t="s">
        <v>4</v>
      </c>
    </row>
    <row r="5">
      <c r="A5" s="5" t="s">
        <v>5</v>
      </c>
      <c r="D5" s="6"/>
      <c r="E5" s="6" t="s">
        <v>6</v>
      </c>
      <c r="F5" s="7"/>
      <c r="G5" s="7"/>
      <c r="H5" s="7"/>
      <c r="I5" s="7"/>
      <c r="J5" s="8"/>
      <c r="K5" s="6" t="s">
        <v>7</v>
      </c>
      <c r="L5" s="7"/>
      <c r="M5" s="7"/>
      <c r="N5" s="7"/>
      <c r="O5" s="8"/>
    </row>
    <row r="6">
      <c r="A6" s="5" t="s">
        <v>8</v>
      </c>
      <c r="B6" s="9">
        <v>0.75</v>
      </c>
      <c r="D6" s="10" t="s">
        <v>9</v>
      </c>
      <c r="E6" s="10" t="s">
        <v>10</v>
      </c>
      <c r="F6" s="11" t="s">
        <v>11</v>
      </c>
      <c r="G6" s="11" t="s">
        <v>12</v>
      </c>
      <c r="H6" s="11" t="s">
        <v>13</v>
      </c>
      <c r="I6" s="11" t="s">
        <v>14</v>
      </c>
      <c r="J6" s="12" t="s">
        <v>15</v>
      </c>
      <c r="K6" s="13" t="str">
        <f>'SWR time series'!S7</f>
        <v>S&amp;P500 High</v>
      </c>
      <c r="L6" s="14" t="str">
        <f>'SWR time series'!T7</f>
        <v>Drdwn 0-10%</v>
      </c>
      <c r="M6" s="14" t="str">
        <f>'SWR time series'!U7</f>
        <v>Drdwn 10-20%</v>
      </c>
      <c r="N6" s="14" t="str">
        <f>'SWR time series'!V7</f>
        <v>Drdwn 20-30%</v>
      </c>
      <c r="O6" s="15" t="str">
        <f>'SWR time series'!W7</f>
        <v>Drdwn&gt;30%</v>
      </c>
    </row>
    <row r="7">
      <c r="A7" s="16" t="s">
        <v>16</v>
      </c>
      <c r="B7" s="9">
        <v>0.25</v>
      </c>
      <c r="D7" s="17">
        <f>round(E18*400-0.5,0)/400</f>
        <v>0.0325</v>
      </c>
      <c r="E7" s="18">
        <f t="array" ref="E7">average(if('SWR time series'!$E$8:$E$1746&gt;$D7,0,1))</f>
        <v>0</v>
      </c>
      <c r="F7" s="19">
        <f t="array" ref="F7">average(if('SWR time series'!$E$667:$E$1746&gt;$D7,0,1))</f>
        <v>0</v>
      </c>
      <c r="G7" s="19">
        <f t="array" ref="G7">average(if('SWR time series'!$E$955:$E$1746&gt;$D7,0,1))</f>
        <v>0</v>
      </c>
      <c r="H7" s="19">
        <f t="array" ref="H7">sumproduct(  if('SWR time series'!$E$8:$E$1746&lt;$D7,1,0),'SWR time series'!H$8:H$1746)/'SWR time series'!H$4</f>
        <v>0</v>
      </c>
      <c r="I7" s="19">
        <f t="array" ref="I7">sumproduct(  if('SWR time series'!$E$8:$E$1746&lt;$D7,1,0),'SWR time series'!I$8:I$1746)/'SWR time series'!I$4</f>
        <v>0</v>
      </c>
      <c r="J7" s="20">
        <f t="array" ref="J7">sumproduct(  if('SWR time series'!$E$8:$E$1746&lt;$D7,1,0),'SWR time series'!J$8:J$1746)/'SWR time series'!J$4</f>
        <v>0</v>
      </c>
      <c r="K7" s="21">
        <f t="array" ref="K7">sumproduct(  if('SWR time series'!$E$8:$E$1746&lt;$D7,1,0),'SWR time series'!N$8:N$1746)/'SWR time series'!N$4</f>
        <v>0</v>
      </c>
      <c r="L7" s="22">
        <f t="array" ref="L7">sumproduct(  if('SWR time series'!$E$8:$E$1746&lt;$D7,1,0),'SWR time series'!O$8:O$1746)/'SWR time series'!O$4</f>
        <v>0</v>
      </c>
      <c r="M7" s="22">
        <f t="array" ref="M7">sumproduct(  if('SWR time series'!$E$8:$E$1746&lt;$D7,1,0),'SWR time series'!P$8:P$1746)/'SWR time series'!P$4</f>
        <v>0</v>
      </c>
      <c r="N7" s="22">
        <f t="array" ref="N7">sumproduct(  if('SWR time series'!$E$8:$E$1746&lt;$D7,1,0),'SWR time series'!Q$8:Q$1746)/'SWR time series'!Q$4</f>
        <v>0</v>
      </c>
      <c r="O7" s="23">
        <f t="array" ref="O7">sumproduct(  if('SWR time series'!$E$8:$E$1746&lt;$D7,1,0),'SWR time series'!R$8:R$1746)/'SWR time series'!R$4</f>
        <v>0</v>
      </c>
    </row>
    <row r="8">
      <c r="A8" s="16" t="s">
        <v>17</v>
      </c>
      <c r="B8" s="24">
        <v>0.0</v>
      </c>
      <c r="D8" s="25">
        <f t="shared" ref="D8:D15" si="1">D7+0.0025</f>
        <v>0.035</v>
      </c>
      <c r="E8" s="18">
        <f t="array" ref="E8">average(if('SWR time series'!$E$8:$E$1746&gt;$D8,0,1))</f>
        <v>0.002875215641</v>
      </c>
      <c r="F8" s="19">
        <f t="array" ref="F8">average(if('SWR time series'!$E$667:$E$1746&gt;$D8,0,1))</f>
        <v>0.002777777778</v>
      </c>
      <c r="G8" s="19">
        <f t="array" ref="G8">average(if('SWR time series'!$E$955:$E$1746&gt;$D8,0,1))</f>
        <v>0.001262626263</v>
      </c>
      <c r="H8" s="19">
        <f t="array" ref="H8">sumproduct(  if('SWR time series'!$E$8:$E$1746&lt;$D8,1,0),'SWR time series'!H$8:H$1746)/'SWR time series'!H$4</f>
        <v>0.0007552870091</v>
      </c>
      <c r="I8" s="19">
        <f t="array" ref="I8">sumproduct(  if('SWR time series'!$E$8:$E$1746&lt;$D8,1,0),'SWR time series'!I$8:I$1746)/'SWR time series'!I$4</f>
        <v>0.009638554217</v>
      </c>
      <c r="J8" s="20">
        <f t="array" ref="J8">sumproduct(  if('SWR time series'!$E$8:$E$1746&lt;$D8,1,0),'SWR time series'!J$8:J$1746)/'SWR time series'!J$4</f>
        <v>0.02325581395</v>
      </c>
      <c r="K8" s="18">
        <f t="array" ref="K8">sumproduct(  if('SWR time series'!$E$8:$E$1746&lt;$D8,1,0),'SWR time series'!N$8:N$1746)/'SWR time series'!N$4</f>
        <v>0.01081081081</v>
      </c>
      <c r="L8" s="19">
        <f t="array" ref="L8">sumproduct(  if('SWR time series'!$E$8:$E$1746&lt;$D8,1,0),'SWR time series'!O$8:O$1746)/'SWR time series'!O$4</f>
        <v>0.001724137931</v>
      </c>
      <c r="M8" s="19">
        <f t="array" ref="M8">sumproduct(  if('SWR time series'!$E$8:$E$1746&lt;$D8,1,0),'SWR time series'!P$8:P$1746)/'SWR time series'!P$4</f>
        <v>0</v>
      </c>
      <c r="N8" s="19">
        <f t="array" ref="N8">sumproduct(  if('SWR time series'!$E$8:$E$1746&lt;$D8,1,0),'SWR time series'!Q$8:Q$1746)/'SWR time series'!Q$4</f>
        <v>0</v>
      </c>
      <c r="O8" s="20">
        <f t="array" ref="O8">sumproduct(  if('SWR time series'!$E$8:$E$1746&lt;$D8,1,0),'SWR time series'!R$8:R$1746)/'SWR time series'!R$4</f>
        <v>0</v>
      </c>
    </row>
    <row r="9">
      <c r="A9" s="26" t="s">
        <v>18</v>
      </c>
      <c r="B9" s="24">
        <v>0.0</v>
      </c>
      <c r="C9" s="26" t="s">
        <v>19</v>
      </c>
      <c r="D9" s="25">
        <f t="shared" si="1"/>
        <v>0.0375</v>
      </c>
      <c r="E9" s="18">
        <f t="array" ref="E9">average(if('SWR time series'!$E$8:$E$1746&gt;$D9,0,1))</f>
        <v>0.05232892467</v>
      </c>
      <c r="F9" s="19">
        <f t="array" ref="F9">average(if('SWR time series'!$E$667:$E$1746&gt;$D9,0,1))</f>
        <v>0.0462962963</v>
      </c>
      <c r="G9" s="19">
        <f t="array" ref="G9">average(if('SWR time series'!$E$955:$E$1746&gt;$D9,0,1))</f>
        <v>0.05808080808</v>
      </c>
      <c r="H9" s="19">
        <f t="array" ref="H9">sumproduct(  if('SWR time series'!$E$8:$E$1746&lt;$D9,1,0),'SWR time series'!H$8:H$1746)/'SWR time series'!H$4</f>
        <v>0.01812688822</v>
      </c>
      <c r="I9" s="19">
        <f t="array" ref="I9">sumproduct(  if('SWR time series'!$E$8:$E$1746&lt;$D9,1,0),'SWR time series'!I$8:I$1746)/'SWR time series'!I$4</f>
        <v>0.1614457831</v>
      </c>
      <c r="J9" s="20">
        <f t="array" ref="J9">sumproduct(  if('SWR time series'!$E$8:$E$1746&lt;$D9,1,0),'SWR time series'!J$8:J$1746)/'SWR time series'!J$4</f>
        <v>0.2170542636</v>
      </c>
      <c r="K9" s="18">
        <f t="array" ref="K9">sumproduct(  if('SWR time series'!$E$8:$E$1746&lt;$D9,1,0),'SWR time series'!N$8:N$1746)/'SWR time series'!N$4</f>
        <v>0.1054054054</v>
      </c>
      <c r="L9" s="19">
        <f t="array" ref="L9">sumproduct(  if('SWR time series'!$E$8:$E$1746&lt;$D9,1,0),'SWR time series'!O$8:O$1746)/'SWR time series'!O$4</f>
        <v>0.08965517241</v>
      </c>
      <c r="M9" s="19">
        <f t="array" ref="M9">sumproduct(  if('SWR time series'!$E$8:$E$1746&lt;$D9,1,0),'SWR time series'!P$8:P$1746)/'SWR time series'!P$4</f>
        <v>0</v>
      </c>
      <c r="N9" s="19">
        <f t="array" ref="N9">sumproduct(  if('SWR time series'!$E$8:$E$1746&lt;$D9,1,0),'SWR time series'!Q$8:Q$1746)/'SWR time series'!Q$4</f>
        <v>0</v>
      </c>
      <c r="O9" s="20">
        <f t="array" ref="O9">sumproduct(  if('SWR time series'!$E$8:$E$1746&lt;$D9,1,0),'SWR time series'!R$8:R$1746)/'SWR time series'!R$4</f>
        <v>0</v>
      </c>
    </row>
    <row r="10">
      <c r="A10" s="26" t="s">
        <v>20</v>
      </c>
      <c r="B10" s="24">
        <v>0.0</v>
      </c>
      <c r="C10" s="26" t="s">
        <v>19</v>
      </c>
      <c r="D10" s="25">
        <f t="shared" si="1"/>
        <v>0.04</v>
      </c>
      <c r="E10" s="18">
        <f t="array" ref="E10">average(if('SWR time series'!$E$8:$E$1746&gt;$D10,0,1))</f>
        <v>0.1109833237</v>
      </c>
      <c r="F10" s="19">
        <f t="array" ref="F10">average(if('SWR time series'!$E$667:$E$1746&gt;$D10,0,1))</f>
        <v>0.0962962963</v>
      </c>
      <c r="G10" s="19">
        <f t="array" ref="G10">average(if('SWR time series'!$E$955:$E$1746&gt;$D10,0,1))</f>
        <v>0.1136363636</v>
      </c>
      <c r="H10" s="19">
        <f t="array" ref="H10">sumproduct(  if('SWR time series'!$E$8:$E$1746&lt;$D10,1,0),'SWR time series'!H$8:H$1746)/'SWR time series'!H$4</f>
        <v>0.04833836858</v>
      </c>
      <c r="I10" s="19">
        <f t="array" ref="I10">sumproduct(  if('SWR time series'!$E$8:$E$1746&lt;$D10,1,0),'SWR time series'!I$8:I$1746)/'SWR time series'!I$4</f>
        <v>0.3108433735</v>
      </c>
      <c r="J10" s="20">
        <f t="array" ref="J10">sumproduct(  if('SWR time series'!$E$8:$E$1746&lt;$D10,1,0),'SWR time series'!J$8:J$1746)/'SWR time series'!J$4</f>
        <v>0.4031007752</v>
      </c>
      <c r="K10" s="18">
        <f t="array" ref="K10">sumproduct(  if('SWR time series'!$E$8:$E$1746&lt;$D10,1,0),'SWR time series'!N$8:N$1746)/'SWR time series'!N$4</f>
        <v>0.1972972973</v>
      </c>
      <c r="L10" s="19">
        <f t="array" ref="L10">sumproduct(  if('SWR time series'!$E$8:$E$1746&lt;$D10,1,0),'SWR time series'!O$8:O$1746)/'SWR time series'!O$4</f>
        <v>0.1931034483</v>
      </c>
      <c r="M10" s="19">
        <f t="array" ref="M10">sumproduct(  if('SWR time series'!$E$8:$E$1746&lt;$D10,1,0),'SWR time series'!P$8:P$1746)/'SWR time series'!P$4</f>
        <v>0.0275862069</v>
      </c>
      <c r="N10" s="19">
        <f t="array" ref="N10">sumproduct(  if('SWR time series'!$E$8:$E$1746&lt;$D10,1,0),'SWR time series'!Q$8:Q$1746)/'SWR time series'!Q$4</f>
        <v>0</v>
      </c>
      <c r="O10" s="20">
        <f t="array" ref="O10">sumproduct(  if('SWR time series'!$E$8:$E$1746&lt;$D10,1,0),'SWR time series'!R$8:R$1746)/'SWR time series'!R$4</f>
        <v>0</v>
      </c>
    </row>
    <row r="11">
      <c r="A11" s="26" t="s">
        <v>21</v>
      </c>
      <c r="B11" s="24">
        <v>0.0</v>
      </c>
      <c r="C11" s="26" t="s">
        <v>19</v>
      </c>
      <c r="D11" s="25">
        <f t="shared" si="1"/>
        <v>0.0425</v>
      </c>
      <c r="E11" s="18">
        <f t="array" ref="E11">average(if('SWR time series'!$E$8:$E$1746&gt;$D11,0,1))</f>
        <v>0.1719378953</v>
      </c>
      <c r="F11" s="19">
        <f t="array" ref="F11">average(if('SWR time series'!$E$667:$E$1746&gt;$D11,0,1))</f>
        <v>0.1601851852</v>
      </c>
      <c r="G11" s="19">
        <f t="array" ref="G11">average(if('SWR time series'!$E$955:$E$1746&gt;$D11,0,1))</f>
        <v>0.1868686869</v>
      </c>
      <c r="H11" s="19">
        <f t="array" ref="H11">sumproduct(  if('SWR time series'!$E$8:$E$1746&lt;$D11,1,0),'SWR time series'!H$8:H$1746)/'SWR time series'!H$4</f>
        <v>0.09592145015</v>
      </c>
      <c r="I11" s="19">
        <f t="array" ref="I11">sumproduct(  if('SWR time series'!$E$8:$E$1746&lt;$D11,1,0),'SWR time series'!I$8:I$1746)/'SWR time series'!I$4</f>
        <v>0.4144578313</v>
      </c>
      <c r="J11" s="20">
        <f t="array" ref="J11">sumproduct(  if('SWR time series'!$E$8:$E$1746&lt;$D11,1,0),'SWR time series'!J$8:J$1746)/'SWR time series'!J$4</f>
        <v>0.5271317829</v>
      </c>
      <c r="K11" s="18">
        <f t="array" ref="K11">sumproduct(  if('SWR time series'!$E$8:$E$1746&lt;$D11,1,0),'SWR time series'!N$8:N$1746)/'SWR time series'!N$4</f>
        <v>0.2459459459</v>
      </c>
      <c r="L11" s="19">
        <f t="array" ref="L11">sumproduct(  if('SWR time series'!$E$8:$E$1746&lt;$D11,1,0),'SWR time series'!O$8:O$1746)/'SWR time series'!O$4</f>
        <v>0.2775862069</v>
      </c>
      <c r="M11" s="19">
        <f t="array" ref="M11">sumproduct(  if('SWR time series'!$E$8:$E$1746&lt;$D11,1,0),'SWR time series'!P$8:P$1746)/'SWR time series'!P$4</f>
        <v>0.1448275862</v>
      </c>
      <c r="N11" s="19">
        <f t="array" ref="N11">sumproduct(  if('SWR time series'!$E$8:$E$1746&lt;$D11,1,0),'SWR time series'!Q$8:Q$1746)/'SWR time series'!Q$4</f>
        <v>0.02358490566</v>
      </c>
      <c r="O11" s="20">
        <f t="array" ref="O11">sumproduct(  if('SWR time series'!$E$8:$E$1746&lt;$D11,1,0),'SWR time series'!R$8:R$1746)/'SWR time series'!R$4</f>
        <v>0</v>
      </c>
    </row>
    <row r="12">
      <c r="A12" s="16" t="s">
        <v>22</v>
      </c>
      <c r="B12" s="27">
        <f>1-sum(B6:B11)</f>
        <v>0</v>
      </c>
      <c r="D12" s="25">
        <f t="shared" si="1"/>
        <v>0.045</v>
      </c>
      <c r="E12" s="18">
        <f t="array" ref="E12">average(if('SWR time series'!$E$8:$E$1746&gt;$D12,0,1))</f>
        <v>0.2305922944</v>
      </c>
      <c r="F12" s="19">
        <f t="array" ref="F12">average(if('SWR time series'!$E$667:$E$1746&gt;$D12,0,1))</f>
        <v>0.2074074074</v>
      </c>
      <c r="G12" s="19">
        <f t="array" ref="G12">average(if('SWR time series'!$E$955:$E$1746&gt;$D12,0,1))</f>
        <v>0.2323232323</v>
      </c>
      <c r="H12" s="19">
        <f t="array" ref="H12">sumproduct(  if('SWR time series'!$E$8:$E$1746&lt;$D12,1,0),'SWR time series'!H$8:H$1746)/'SWR time series'!H$4</f>
        <v>0.1563444109</v>
      </c>
      <c r="I12" s="19">
        <f t="array" ref="I12">sumproduct(  if('SWR time series'!$E$8:$E$1746&lt;$D12,1,0),'SWR time series'!I$8:I$1746)/'SWR time series'!I$4</f>
        <v>0.4674698795</v>
      </c>
      <c r="J12" s="20">
        <f t="array" ref="J12">sumproduct(  if('SWR time series'!$E$8:$E$1746&lt;$D12,1,0),'SWR time series'!J$8:J$1746)/'SWR time series'!J$4</f>
        <v>0.5891472868</v>
      </c>
      <c r="K12" s="18">
        <f t="array" ref="K12">sumproduct(  if('SWR time series'!$E$8:$E$1746&lt;$D12,1,0),'SWR time series'!N$8:N$1746)/'SWR time series'!N$4</f>
        <v>0.3054054054</v>
      </c>
      <c r="L12" s="19">
        <f t="array" ref="L12">sumproduct(  if('SWR time series'!$E$8:$E$1746&lt;$D12,1,0),'SWR time series'!O$8:O$1746)/'SWR time series'!O$4</f>
        <v>0.3224137931</v>
      </c>
      <c r="M12" s="19">
        <f t="array" ref="M12">sumproduct(  if('SWR time series'!$E$8:$E$1746&lt;$D12,1,0),'SWR time series'!P$8:P$1746)/'SWR time series'!P$4</f>
        <v>0.2793103448</v>
      </c>
      <c r="N12" s="19">
        <f t="array" ref="N12">sumproduct(  if('SWR time series'!$E$8:$E$1746&lt;$D12,1,0),'SWR time series'!Q$8:Q$1746)/'SWR time series'!Q$4</f>
        <v>0.08018867925</v>
      </c>
      <c r="O12" s="20">
        <f t="array" ref="O12">sumproduct(  if('SWR time series'!$E$8:$E$1746&lt;$D12,1,0),'SWR time series'!R$8:R$1746)/'SWR time series'!R$4</f>
        <v>0.01045296167</v>
      </c>
    </row>
    <row r="13">
      <c r="A13" s="5" t="s">
        <v>23</v>
      </c>
      <c r="D13" s="25">
        <f t="shared" si="1"/>
        <v>0.0475</v>
      </c>
      <c r="E13" s="18">
        <f t="array" ref="E13">average(if('SWR time series'!$E$8:$E$1746&gt;$D13,0,1))</f>
        <v>0.3076480736</v>
      </c>
      <c r="F13" s="19">
        <f t="array" ref="F13">average(if('SWR time series'!$E$667:$E$1746&gt;$D13,0,1))</f>
        <v>0.2601851852</v>
      </c>
      <c r="G13" s="19">
        <f t="array" ref="G13">average(if('SWR time series'!$E$955:$E$1746&gt;$D13,0,1))</f>
        <v>0.2891414141</v>
      </c>
      <c r="H13" s="19">
        <f t="array" ref="H13">sumproduct(  if('SWR time series'!$E$8:$E$1746&lt;$D13,1,0),'SWR time series'!H$8:H$1746)/'SWR time series'!H$4</f>
        <v>0.2454682779</v>
      </c>
      <c r="I13" s="19">
        <f t="array" ref="I13">sumproduct(  if('SWR time series'!$E$8:$E$1746&lt;$D13,1,0),'SWR time series'!I$8:I$1746)/'SWR time series'!I$4</f>
        <v>0.5060240964</v>
      </c>
      <c r="J13" s="20">
        <f t="array" ref="J13">sumproduct(  if('SWR time series'!$E$8:$E$1746&lt;$D13,1,0),'SWR time series'!J$8:J$1746)/'SWR time series'!J$4</f>
        <v>0.6356589147</v>
      </c>
      <c r="K13" s="18">
        <f t="array" ref="K13">sumproduct(  if('SWR time series'!$E$8:$E$1746&lt;$D13,1,0),'SWR time series'!N$8:N$1746)/'SWR time series'!N$4</f>
        <v>0.3918918919</v>
      </c>
      <c r="L13" s="19">
        <f t="array" ref="L13">sumproduct(  if('SWR time series'!$E$8:$E$1746&lt;$D13,1,0),'SWR time series'!O$8:O$1746)/'SWR time series'!O$4</f>
        <v>0.3982758621</v>
      </c>
      <c r="M13" s="19">
        <f t="array" ref="M13">sumproduct(  if('SWR time series'!$E$8:$E$1746&lt;$D13,1,0),'SWR time series'!P$8:P$1746)/'SWR time series'!P$4</f>
        <v>0.3862068966</v>
      </c>
      <c r="N13" s="19">
        <f t="array" ref="N13">sumproduct(  if('SWR time series'!$E$8:$E$1746&lt;$D13,1,0),'SWR time series'!Q$8:Q$1746)/'SWR time series'!Q$4</f>
        <v>0.1933962264</v>
      </c>
      <c r="O13" s="20">
        <f t="array" ref="O13">sumproduct(  if('SWR time series'!$E$8:$E$1746&lt;$D13,1,0),'SWR time series'!R$8:R$1746)/'SWR time series'!R$4</f>
        <v>0.02090592334</v>
      </c>
    </row>
    <row r="14">
      <c r="A14" s="5" t="s">
        <v>24</v>
      </c>
      <c r="B14" s="28">
        <v>0.0</v>
      </c>
      <c r="D14" s="25">
        <f t="shared" si="1"/>
        <v>0.05</v>
      </c>
      <c r="E14" s="18">
        <f t="array" ref="E14">average(if('SWR time series'!$E$8:$E$1746&gt;$D14,0,1))</f>
        <v>0.3772282921</v>
      </c>
      <c r="F14" s="19">
        <f t="array" ref="F14">average(if('SWR time series'!$E$667:$E$1746&gt;$D14,0,1))</f>
        <v>0.3148148148</v>
      </c>
      <c r="G14" s="19">
        <f t="array" ref="G14">average(if('SWR time series'!$E$955:$E$1746&gt;$D14,0,1))</f>
        <v>0.345959596</v>
      </c>
      <c r="H14" s="19">
        <f t="array" ref="H14">sumproduct(  if('SWR time series'!$E$8:$E$1746&lt;$D14,1,0),'SWR time series'!H$8:H$1746)/'SWR time series'!H$4</f>
        <v>0.3240181269</v>
      </c>
      <c r="I14" s="19">
        <f t="array" ref="I14">sumproduct(  if('SWR time series'!$E$8:$E$1746&lt;$D14,1,0),'SWR time series'!I$8:I$1746)/'SWR time series'!I$4</f>
        <v>0.5469879518</v>
      </c>
      <c r="J14" s="20">
        <f t="array" ref="J14">sumproduct(  if('SWR time series'!$E$8:$E$1746&lt;$D14,1,0),'SWR time series'!J$8:J$1746)/'SWR time series'!J$4</f>
        <v>0.6434108527</v>
      </c>
      <c r="K14" s="18">
        <f t="array" ref="K14">sumproduct(  if('SWR time series'!$E$8:$E$1746&lt;$D14,1,0),'SWR time series'!N$8:N$1746)/'SWR time series'!N$4</f>
        <v>0.4459459459</v>
      </c>
      <c r="L14" s="19">
        <f t="array" ref="L14">sumproduct(  if('SWR time series'!$E$8:$E$1746&lt;$D14,1,0),'SWR time series'!O$8:O$1746)/'SWR time series'!O$4</f>
        <v>0.5034482759</v>
      </c>
      <c r="M14" s="19">
        <f t="array" ref="M14">sumproduct(  if('SWR time series'!$E$8:$E$1746&lt;$D14,1,0),'SWR time series'!P$8:P$1746)/'SWR time series'!P$4</f>
        <v>0.4344827586</v>
      </c>
      <c r="N14" s="19">
        <f t="array" ref="N14">sumproduct(  if('SWR time series'!$E$8:$E$1746&lt;$D14,1,0),'SWR time series'!Q$8:Q$1746)/'SWR time series'!Q$4</f>
        <v>0.2641509434</v>
      </c>
      <c r="O14" s="20">
        <f t="array" ref="O14">sumproduct(  if('SWR time series'!$E$8:$E$1746&lt;$D14,1,0),'SWR time series'!R$8:R$1746)/'SWR time series'!R$4</f>
        <v>0.05923344948</v>
      </c>
    </row>
    <row r="15">
      <c r="A15" s="5" t="s">
        <v>25</v>
      </c>
      <c r="B15" s="28">
        <v>0.0</v>
      </c>
      <c r="D15" s="29">
        <f t="shared" si="1"/>
        <v>0.0525</v>
      </c>
      <c r="E15" s="30">
        <f t="array" ref="E15">average(if('SWR time series'!$E$8:$E$1746&gt;$D15,0,1))</f>
        <v>0.4496837263</v>
      </c>
      <c r="F15" s="31">
        <f t="array" ref="F15">average(if('SWR time series'!$E$667:$E$1746&gt;$D15,0,1))</f>
        <v>0.3833333333</v>
      </c>
      <c r="G15" s="31">
        <f t="array" ref="G15">average(if('SWR time series'!$E$955:$E$1746&gt;$D15,0,1))</f>
        <v>0.404040404</v>
      </c>
      <c r="H15" s="31">
        <f t="array" ref="H15">sumproduct(  if('SWR time series'!$E$8:$E$1746&lt;$D15,1,0),'SWR time series'!H$8:H$1746)/'SWR time series'!H$4</f>
        <v>0.3927492447</v>
      </c>
      <c r="I15" s="31">
        <f t="array" ref="I15">sumproduct(  if('SWR time series'!$E$8:$E$1746&lt;$D15,1,0),'SWR time series'!I$8:I$1746)/'SWR time series'!I$4</f>
        <v>0.6313253012</v>
      </c>
      <c r="J15" s="32">
        <f t="array" ref="J15">sumproduct(  if('SWR time series'!$E$8:$E$1746&lt;$D15,1,0),'SWR time series'!J$8:J$1746)/'SWR time series'!J$4</f>
        <v>0.6589147287</v>
      </c>
      <c r="K15" s="30">
        <f t="array" ref="K15">sumproduct(  if('SWR time series'!$E$8:$E$1746&lt;$D15,1,0),'SWR time series'!N$8:N$1746)/'SWR time series'!N$4</f>
        <v>0.472972973</v>
      </c>
      <c r="L15" s="31">
        <f t="array" ref="L15">sumproduct(  if('SWR time series'!$E$8:$E$1746&lt;$D15,1,0),'SWR time series'!O$8:O$1746)/'SWR time series'!O$4</f>
        <v>0.575862069</v>
      </c>
      <c r="M15" s="31">
        <f t="array" ref="M15">sumproduct(  if('SWR time series'!$E$8:$E$1746&lt;$D15,1,0),'SWR time series'!P$8:P$1746)/'SWR time series'!P$4</f>
        <v>0.5310344828</v>
      </c>
      <c r="N15" s="31">
        <f t="array" ref="N15">sumproduct(  if('SWR time series'!$E$8:$E$1746&lt;$D15,1,0),'SWR time series'!Q$8:Q$1746)/'SWR time series'!Q$4</f>
        <v>0.4198113208</v>
      </c>
      <c r="O15" s="32">
        <f t="array" ref="O15">sumproduct(  if('SWR time series'!$E$8:$E$1746&lt;$D15,1,0),'SWR time series'!R$8:R$1746)/'SWR time series'!R$4</f>
        <v>0.1045296167</v>
      </c>
    </row>
    <row r="16">
      <c r="A16" s="5" t="s">
        <v>26</v>
      </c>
      <c r="B16" s="33">
        <v>5.0E-4</v>
      </c>
      <c r="D16" s="6"/>
      <c r="E16" s="34" t="s">
        <v>27</v>
      </c>
      <c r="F16" s="7"/>
      <c r="G16" s="7"/>
      <c r="H16" s="7"/>
      <c r="I16" s="7"/>
      <c r="J16" s="8"/>
      <c r="K16" s="35" t="s">
        <v>28</v>
      </c>
      <c r="L16" s="7"/>
      <c r="M16" s="7"/>
      <c r="N16" s="7"/>
      <c r="O16" s="8"/>
    </row>
    <row r="17">
      <c r="A17" s="5" t="s">
        <v>29</v>
      </c>
      <c r="B17" s="36"/>
      <c r="D17" s="10" t="s">
        <v>30</v>
      </c>
      <c r="E17" s="10" t="s">
        <v>10</v>
      </c>
      <c r="F17" s="11" t="s">
        <v>11</v>
      </c>
      <c r="G17" s="11" t="s">
        <v>12</v>
      </c>
      <c r="H17" s="11" t="s">
        <v>13</v>
      </c>
      <c r="I17" s="11" t="s">
        <v>14</v>
      </c>
      <c r="J17" s="12" t="str">
        <f t="shared" ref="J17:O17" si="2">J6</f>
        <v>CAPE&gt;20 and SPX at all-time high</v>
      </c>
      <c r="K17" s="37" t="str">
        <f t="shared" si="2"/>
        <v>S&amp;P500 High</v>
      </c>
      <c r="L17" s="38" t="str">
        <f t="shared" si="2"/>
        <v>Drdwn 0-10%</v>
      </c>
      <c r="M17" s="38" t="str">
        <f t="shared" si="2"/>
        <v>Drdwn 10-20%</v>
      </c>
      <c r="N17" s="38" t="str">
        <f t="shared" si="2"/>
        <v>Drdwn 20-30%</v>
      </c>
      <c r="O17" s="39" t="str">
        <f t="shared" si="2"/>
        <v>Drdwn&gt;30%</v>
      </c>
    </row>
    <row r="18">
      <c r="A18" s="5" t="s">
        <v>31</v>
      </c>
      <c r="B18" s="40">
        <v>0.035</v>
      </c>
      <c r="D18" s="41">
        <v>0.0</v>
      </c>
      <c r="E18" s="21">
        <f>percentile('SWR time series'!$E$8:$E$1746,$D18)</f>
        <v>0.03365183609</v>
      </c>
      <c r="F18" s="22">
        <f>percentile('SWR time series'!$E$667:$E$1746,$D18)</f>
        <v>0.03365183609</v>
      </c>
      <c r="G18" s="22">
        <f>percentile('SWR time series'!$E$955:$E$1746,$D18)</f>
        <v>0.03483050901</v>
      </c>
      <c r="H18" s="22">
        <f>percentile('SWR time series'!K$8:K$1746,$D18)</f>
        <v>0.0348386768</v>
      </c>
      <c r="I18" s="22">
        <f>percentile('SWR time series'!L$8:L$1746,$D18)</f>
        <v>0.03365183609</v>
      </c>
      <c r="J18" s="42">
        <f>percentile('SWR time series'!M$8:M$1746,$D18)</f>
        <v>0.03365183609</v>
      </c>
      <c r="K18" s="21">
        <f>percentile('SWR time series'!S$8:S$1746,$D18)</f>
        <v>0.03365183609</v>
      </c>
      <c r="L18" s="22">
        <f>percentile('SWR time series'!T$8:T$1746,$D18)</f>
        <v>0.03487627765</v>
      </c>
      <c r="M18" s="22">
        <f>percentile('SWR time series'!U$8:U$1746,$D18)</f>
        <v>0.03803322806</v>
      </c>
      <c r="N18" s="43">
        <f>percentile('SWR time series'!V$8:V$1746,$D18)</f>
        <v>0.04070290792</v>
      </c>
      <c r="O18" s="44">
        <f>percentile('SWR time series'!W$8:W$1746,$D18)</f>
        <v>0.04380406174</v>
      </c>
    </row>
    <row r="19">
      <c r="A19" s="5" t="s">
        <v>32</v>
      </c>
      <c r="B19" s="40">
        <v>0.05</v>
      </c>
      <c r="D19" s="25">
        <v>0.01</v>
      </c>
      <c r="E19" s="18">
        <f>percentile('SWR time series'!$E$8:$E$1746,$D19)</f>
        <v>0.03573299842</v>
      </c>
      <c r="F19" s="19">
        <f>percentile('SWR time series'!$E$667:$E$1746,$D19)</f>
        <v>0.03583135035</v>
      </c>
      <c r="G19" s="19">
        <f>percentile('SWR time series'!$E$955:$E$1746,$D19)</f>
        <v>0.0357679901</v>
      </c>
      <c r="H19" s="19">
        <f>percentile('SWR time series'!K$8:K$1746,$D19)</f>
        <v>0.03648440289</v>
      </c>
      <c r="I19" s="19">
        <f>percentile('SWR time series'!L$8:L$1746,$D19)</f>
        <v>0.03503812501</v>
      </c>
      <c r="J19" s="42">
        <f>percentile('SWR time series'!M$8:M$1746,$D19)</f>
        <v>0.03440871319</v>
      </c>
      <c r="K19" s="18">
        <f>percentile('SWR time series'!S$8:S$1746,$D19)</f>
        <v>0.03496897177</v>
      </c>
      <c r="L19" s="19">
        <f>percentile('SWR time series'!T$8:T$1746,$D19)</f>
        <v>0.03582520656</v>
      </c>
      <c r="M19" s="19">
        <f>percentile('SWR time series'!U$8:U$1746,$D19)</f>
        <v>0.03889884064</v>
      </c>
      <c r="N19" s="45">
        <f>percentile('SWR time series'!V$8:V$1746,$D19)</f>
        <v>0.04167703043</v>
      </c>
      <c r="O19" s="42">
        <f>percentile('SWR time series'!W$8:W$1746,$D19)</f>
        <v>0.0451028024</v>
      </c>
    </row>
    <row r="20">
      <c r="A20" s="5" t="s">
        <v>33</v>
      </c>
      <c r="B20" s="33">
        <v>0.0</v>
      </c>
      <c r="D20" s="17">
        <v>0.02</v>
      </c>
      <c r="E20" s="18">
        <f>percentile('SWR time series'!$E$8:$E$1746,$D20)</f>
        <v>0.03625522491</v>
      </c>
      <c r="F20" s="19">
        <f>percentile('SWR time series'!$E$667:$E$1746,$D20)</f>
        <v>0.03634094931</v>
      </c>
      <c r="G20" s="19">
        <f>percentile('SWR time series'!$E$955:$E$1746,$D20)</f>
        <v>0.03625560348</v>
      </c>
      <c r="H20" s="19">
        <f>percentile('SWR time series'!K$8:K$1746,$D20)</f>
        <v>0.03800775364</v>
      </c>
      <c r="I20" s="19">
        <f>percentile('SWR time series'!L$8:L$1746,$D20)</f>
        <v>0.03546421958</v>
      </c>
      <c r="J20" s="42">
        <f>percentile('SWR time series'!M$8:M$1746,$D20)</f>
        <v>0.03494082962</v>
      </c>
      <c r="K20" s="18">
        <f>percentile('SWR time series'!S$8:S$1746,$D20)</f>
        <v>0.03535161569</v>
      </c>
      <c r="L20" s="19">
        <f>percentile('SWR time series'!T$8:T$1746,$D20)</f>
        <v>0.03623452887</v>
      </c>
      <c r="M20" s="19">
        <f>percentile('SWR time series'!U$8:U$1746,$D20)</f>
        <v>0.03923220838</v>
      </c>
      <c r="N20" s="45">
        <f>percentile('SWR time series'!V$8:V$1746,$D20)</f>
        <v>0.04251304593</v>
      </c>
      <c r="O20" s="42">
        <f>percentile('SWR time series'!W$8:W$1746,$D20)</f>
        <v>0.04799345952</v>
      </c>
    </row>
    <row r="21">
      <c r="A21" s="16" t="s">
        <v>34</v>
      </c>
      <c r="B21" s="46">
        <v>0.015</v>
      </c>
      <c r="D21" s="47">
        <v>0.05</v>
      </c>
      <c r="E21" s="48">
        <f>percentile('SWR time series'!$E$8:$E$1746,$D21)</f>
        <v>0.03741426832</v>
      </c>
      <c r="F21" s="45">
        <f>percentile('SWR time series'!$E$667:$E$1746,$D21)</f>
        <v>0.03771916574</v>
      </c>
      <c r="G21" s="45">
        <f>percentile('SWR time series'!$E$955:$E$1746,$D21)</f>
        <v>0.03722293064</v>
      </c>
      <c r="H21" s="45">
        <f>percentile('SWR time series'!K$8:K$1746,$D21)</f>
        <v>0.0400808544</v>
      </c>
      <c r="I21" s="45">
        <f>percentile('SWR time series'!L$8:L$1746,$D21)</f>
        <v>0.03609512799</v>
      </c>
      <c r="J21" s="42">
        <f>percentile('SWR time series'!M$8:M$1746,$D21)</f>
        <v>0.03544640776</v>
      </c>
      <c r="K21" s="48">
        <f>percentile('SWR time series'!S$8:S$1746,$D21)</f>
        <v>0.03605612437</v>
      </c>
      <c r="L21" s="45">
        <f>percentile('SWR time series'!T$8:T$1746,$D21)</f>
        <v>0.03678513806</v>
      </c>
      <c r="M21" s="45">
        <f>percentile('SWR time series'!U$8:U$1746,$D21)</f>
        <v>0.04056011152</v>
      </c>
      <c r="N21" s="45">
        <f>percentile('SWR time series'!V$8:V$1746,$D21)</f>
        <v>0.04435692029</v>
      </c>
      <c r="O21" s="42">
        <f>percentile('SWR time series'!W$8:W$1746,$D21)</f>
        <v>0.04957681308</v>
      </c>
    </row>
    <row r="22">
      <c r="A22" s="16" t="s">
        <v>35</v>
      </c>
      <c r="B22" s="40">
        <v>0.0</v>
      </c>
      <c r="D22" s="47">
        <v>0.1</v>
      </c>
      <c r="E22" s="48">
        <f>percentile('SWR time series'!$E$8:$E$1746,$D22)</f>
        <v>0.03965510778</v>
      </c>
      <c r="F22" s="45">
        <f>percentile('SWR time series'!$E$667:$E$1746,$D22)</f>
        <v>0.04017644107</v>
      </c>
      <c r="G22" s="45">
        <f>percentile('SWR time series'!$E$955:$E$1746,$D22)</f>
        <v>0.03923022206</v>
      </c>
      <c r="H22" s="45">
        <f>percentile('SWR time series'!K$8:K$1746,$D22)</f>
        <v>0.04277907909</v>
      </c>
      <c r="I22" s="45">
        <f>percentile('SWR time series'!L$8:L$1746,$D22)</f>
        <v>0.03674400234</v>
      </c>
      <c r="J22" s="42">
        <f>percentile('SWR time series'!M$8:M$1746,$D22)</f>
        <v>0.03603270322</v>
      </c>
      <c r="K22" s="48">
        <f>percentile('SWR time series'!S$8:S$1746,$D22)</f>
        <v>0.03737579275</v>
      </c>
      <c r="L22" s="45">
        <f>percentile('SWR time series'!T$8:T$1746,$D22)</f>
        <v>0.03776528273</v>
      </c>
      <c r="M22" s="45">
        <f>percentile('SWR time series'!U$8:U$1746,$D22)</f>
        <v>0.04173903934</v>
      </c>
      <c r="N22" s="45">
        <f>percentile('SWR time series'!V$8:V$1746,$D22)</f>
        <v>0.0455009883</v>
      </c>
      <c r="O22" s="42">
        <f>percentile('SWR time series'!W$8:W$1746,$D22)</f>
        <v>0.05227899255</v>
      </c>
    </row>
    <row r="23">
      <c r="A23" s="16" t="s">
        <v>36</v>
      </c>
      <c r="B23" s="40">
        <v>0.01</v>
      </c>
      <c r="D23" s="47">
        <v>0.25</v>
      </c>
      <c r="E23" s="48">
        <f>percentile('SWR time series'!$E$8:$E$1746,$D23)</f>
        <v>0.04562157781</v>
      </c>
      <c r="F23" s="45">
        <f>percentile('SWR time series'!$E$667:$E$1746,$D23)</f>
        <v>0.0469845624</v>
      </c>
      <c r="G23" s="45">
        <f>percentile('SWR time series'!$E$955:$E$1746,$D23)</f>
        <v>0.04558445079</v>
      </c>
      <c r="H23" s="45">
        <f>percentile('SWR time series'!K$8:K$1746,$D23)</f>
        <v>0.04765156896</v>
      </c>
      <c r="I23" s="45">
        <f>percentile('SWR time series'!L$8:L$1746,$D23)</f>
        <v>0.03886367542</v>
      </c>
      <c r="J23" s="42">
        <f>percentile('SWR time series'!M$8:M$1746,$D23)</f>
        <v>0.03811338484</v>
      </c>
      <c r="K23" s="48">
        <f>percentile('SWR time series'!S$8:S$1746,$D23)</f>
        <v>0.0427116794</v>
      </c>
      <c r="L23" s="45">
        <f>percentile('SWR time series'!T$8:T$1746,$D23)</f>
        <v>0.04122038398</v>
      </c>
      <c r="M23" s="45">
        <f>percentile('SWR time series'!U$8:U$1746,$D23)</f>
        <v>0.04457022057</v>
      </c>
      <c r="N23" s="45">
        <f>percentile('SWR time series'!V$8:V$1746,$D23)</f>
        <v>0.04966328703</v>
      </c>
      <c r="O23" s="42">
        <f>percentile('SWR time series'!W$8:W$1746,$D23)</f>
        <v>0.05918102679</v>
      </c>
    </row>
    <row r="24">
      <c r="A24" s="26" t="s">
        <v>37</v>
      </c>
      <c r="B24" s="33">
        <v>0.035</v>
      </c>
      <c r="C24" s="26" t="s">
        <v>19</v>
      </c>
      <c r="D24" s="49">
        <v>0.5</v>
      </c>
      <c r="E24" s="50">
        <f>percentile('SWR time series'!$E$8:$E$1746,$D24)</f>
        <v>0.05455455906</v>
      </c>
      <c r="F24" s="51">
        <f>percentile('SWR time series'!$E$667:$E$1746,$D24)</f>
        <v>0.05837874595</v>
      </c>
      <c r="G24" s="51">
        <f>percentile('SWR time series'!$E$955:$E$1746,$D24)</f>
        <v>0.05732276975</v>
      </c>
      <c r="H24" s="51">
        <f>percentile('SWR time series'!K$8:K$1746,$D24)</f>
        <v>0.05890724345</v>
      </c>
      <c r="I24" s="51">
        <f>percentile('SWR time series'!L$8:L$1746,$D24)</f>
        <v>0.04725696604</v>
      </c>
      <c r="J24" s="52">
        <f>percentile('SWR time series'!M$8:M$1746,$D24)</f>
        <v>0.04186481441</v>
      </c>
      <c r="K24" s="50">
        <f>percentile('SWR time series'!S$8:S$1746,$D24)</f>
        <v>0.05348207876</v>
      </c>
      <c r="L24" s="51">
        <f>percentile('SWR time series'!T$8:T$1746,$D24)</f>
        <v>0.04989503631</v>
      </c>
      <c r="M24" s="51">
        <f>percentile('SWR time series'!U$8:U$1746,$D24)</f>
        <v>0.05181980475</v>
      </c>
      <c r="N24" s="51">
        <f>percentile('SWR time series'!V$8:V$1746,$D24)</f>
        <v>0.05592669734</v>
      </c>
      <c r="O24" s="52">
        <f>percentile('SWR time series'!W$8:W$1746,$D24)</f>
        <v>0.06955966484</v>
      </c>
    </row>
    <row r="25">
      <c r="A25" s="26" t="s">
        <v>38</v>
      </c>
      <c r="B25" s="46">
        <v>0.05</v>
      </c>
      <c r="C25" s="26" t="s">
        <v>19</v>
      </c>
      <c r="K25" s="53" t="s">
        <v>39</v>
      </c>
      <c r="L25" s="8"/>
      <c r="M25" s="53" t="s">
        <v>40</v>
      </c>
      <c r="N25" s="7"/>
      <c r="O25" s="8"/>
    </row>
    <row r="26">
      <c r="A26" s="26" t="s">
        <v>41</v>
      </c>
      <c r="B26" s="40">
        <v>0.0</v>
      </c>
      <c r="C26" s="26" t="s">
        <v>19</v>
      </c>
      <c r="K26" s="54"/>
      <c r="L26" s="55"/>
      <c r="M26" s="54"/>
      <c r="N26" s="56"/>
      <c r="O26" s="55"/>
    </row>
    <row r="27" ht="15.0" customHeight="1">
      <c r="A27" s="26" t="s">
        <v>42</v>
      </c>
      <c r="B27" s="40">
        <v>0.0</v>
      </c>
      <c r="C27" s="26" t="s">
        <v>19</v>
      </c>
      <c r="K27" s="57">
        <v>1929.0</v>
      </c>
      <c r="L27" s="44">
        <f>min('SWR time series'!E704:E727)</f>
        <v>0.03365183609</v>
      </c>
      <c r="M27" s="58" t="s">
        <v>43</v>
      </c>
      <c r="N27" s="59" t="s">
        <v>44</v>
      </c>
      <c r="O27" s="60" t="s">
        <v>45</v>
      </c>
    </row>
    <row r="28">
      <c r="A28" s="26" t="s">
        <v>46</v>
      </c>
      <c r="B28" s="33">
        <v>0.0</v>
      </c>
      <c r="C28" s="26" t="s">
        <v>19</v>
      </c>
      <c r="K28" s="61" t="s">
        <v>47</v>
      </c>
      <c r="L28" s="42">
        <f>min('SWR time series'!E1123:E1194)</f>
        <v>0.03483050901</v>
      </c>
      <c r="M28" s="62">
        <v>0.0</v>
      </c>
      <c r="N28" s="63">
        <f t="array" ref="N28">min(  if('StockBond Returns'!$AB$6:$AB$1744 &lt;= -M28 , 'SWR time series'!$E$8:$E$1746 ,""))</f>
        <v>0.03365183609</v>
      </c>
      <c r="O28" s="64">
        <v>100.0</v>
      </c>
    </row>
    <row r="29" ht="15.75" customHeight="1">
      <c r="A29" s="26" t="s">
        <v>48</v>
      </c>
      <c r="B29" s="33">
        <v>0.0</v>
      </c>
      <c r="C29" s="26" t="s">
        <v>19</v>
      </c>
      <c r="K29" s="65" t="s">
        <v>49</v>
      </c>
      <c r="L29" s="20">
        <f>min('SWR time series'!E1219:E1242)</f>
        <v>0.03896800675</v>
      </c>
      <c r="M29" s="62">
        <f t="shared" ref="M29:M38" si="3">M28+5%</f>
        <v>0.05</v>
      </c>
      <c r="N29" s="63">
        <f t="array" ref="N29">min(  if('StockBond Returns'!$AB$6:$AB$1744 &lt;= -M29 , 'SWR time series'!$E$8:$E$1746 ,""))</f>
        <v>0.03643290842</v>
      </c>
      <c r="O29" s="66">
        <f t="shared" ref="O29:O38" si="4">$O$28*N29/$N$28</f>
        <v>108.2642514</v>
      </c>
    </row>
    <row r="30">
      <c r="A30" s="16" t="s">
        <v>50</v>
      </c>
      <c r="B30" s="40">
        <v>0.01</v>
      </c>
      <c r="K30" s="61" t="s">
        <v>51</v>
      </c>
      <c r="L30" s="20">
        <f>min('SWR time series'!E1543:E1578)</f>
        <v>0.03672246955</v>
      </c>
      <c r="M30" s="62">
        <f t="shared" si="3"/>
        <v>0.1</v>
      </c>
      <c r="N30" s="63">
        <f t="array" ref="N30">min(  if('StockBond Returns'!$AB$6:$AB$1744 &lt;= -M30 , 'SWR time series'!$E$8:$E$1746 ,""))</f>
        <v>0.03803322806</v>
      </c>
      <c r="O30" s="66">
        <f t="shared" si="4"/>
        <v>113.0197709</v>
      </c>
    </row>
    <row r="31" ht="15.75" customHeight="1">
      <c r="A31" s="16" t="s">
        <v>52</v>
      </c>
      <c r="B31" s="40">
        <v>0.01</v>
      </c>
      <c r="K31" s="67">
        <v>39692.0</v>
      </c>
      <c r="L31" s="32">
        <f>min('SWR time series'!E1639:E1662)</f>
        <v>0.04867723499</v>
      </c>
      <c r="M31" s="62">
        <f t="shared" si="3"/>
        <v>0.15</v>
      </c>
      <c r="N31" s="63">
        <f t="array" ref="N31">min(  if('StockBond Returns'!$AB$6:$AB$1744 &lt;= -M31 , 'SWR time series'!$E$8:$E$1746 ,""))</f>
        <v>0.03822753087</v>
      </c>
      <c r="O31" s="66">
        <f t="shared" si="4"/>
        <v>113.5971623</v>
      </c>
    </row>
    <row r="32">
      <c r="A32" s="5" t="s">
        <v>53</v>
      </c>
      <c r="B32" s="68">
        <v>720.0</v>
      </c>
      <c r="K32" s="53" t="s">
        <v>54</v>
      </c>
      <c r="L32" s="8"/>
      <c r="M32" s="62">
        <f t="shared" si="3"/>
        <v>0.2</v>
      </c>
      <c r="N32" s="63">
        <f t="array" ref="N32">min(  if('StockBond Returns'!$AB$6:$AB$1744 &lt;= -M32 , 'SWR time series'!$E$8:$E$1746 ,""))</f>
        <v>0.04070290792</v>
      </c>
      <c r="O32" s="66">
        <f t="shared" si="4"/>
        <v>120.9530078</v>
      </c>
    </row>
    <row r="33">
      <c r="A33" s="5" t="s">
        <v>55</v>
      </c>
      <c r="B33" s="69">
        <v>0.25</v>
      </c>
      <c r="K33" s="54"/>
      <c r="L33" s="55"/>
      <c r="M33" s="62">
        <f t="shared" si="3"/>
        <v>0.25</v>
      </c>
      <c r="N33" s="63">
        <f t="array" ref="N33">min(  if('StockBond Returns'!$AB$6:$AB$1744 &lt;= -M33 , 'SWR time series'!$E$8:$E$1746 ,""))</f>
        <v>0.04166024408</v>
      </c>
      <c r="O33" s="66">
        <f t="shared" si="4"/>
        <v>123.7978337</v>
      </c>
    </row>
    <row r="34">
      <c r="A34" s="70" t="s">
        <v>56</v>
      </c>
      <c r="K34" s="57" t="s">
        <v>57</v>
      </c>
      <c r="L34" s="20">
        <f>min(  offset('SWR time series'!$E$595:$E$714,0,0))</f>
        <v>0.03365183609</v>
      </c>
      <c r="M34" s="62">
        <f t="shared" si="3"/>
        <v>0.3</v>
      </c>
      <c r="N34" s="63">
        <f t="array" ref="N34">min(  if('StockBond Returns'!$AB$6:$AB$1744 &lt;= -M34 , 'SWR time series'!$E$8:$E$1746 ,""))</f>
        <v>0.04380406174</v>
      </c>
      <c r="O34" s="66">
        <f t="shared" si="4"/>
        <v>130.1684152</v>
      </c>
    </row>
    <row r="35">
      <c r="A35" s="70" t="s">
        <v>58</v>
      </c>
      <c r="B35" s="70" t="s">
        <v>59</v>
      </c>
      <c r="K35" s="61" t="s">
        <v>60</v>
      </c>
      <c r="L35" s="20">
        <f>min(  offset('SWR time series'!$E$595:$E$714,120,0))</f>
        <v>0.03822753087</v>
      </c>
      <c r="M35" s="62">
        <f t="shared" si="3"/>
        <v>0.35</v>
      </c>
      <c r="N35" s="63">
        <f t="array" ref="N35">min(  if('StockBond Returns'!$AB$6:$AB$1744 &lt;= -M35 , 'SWR time series'!$E$8:$E$1746 ,""))</f>
        <v>0.04646471216</v>
      </c>
      <c r="O35" s="66">
        <f t="shared" si="4"/>
        <v>138.0748202</v>
      </c>
    </row>
    <row r="36">
      <c r="A36" s="71">
        <v>1.0</v>
      </c>
      <c r="B36" s="72">
        <f>'Cash Flow Assist'!O11</f>
        <v>0</v>
      </c>
      <c r="K36" s="61" t="s">
        <v>61</v>
      </c>
      <c r="L36" s="20">
        <f>min(  offset('SWR time series'!$E$595:$E$714,240,0))</f>
        <v>0.05026918029</v>
      </c>
      <c r="M36" s="62">
        <f t="shared" si="3"/>
        <v>0.4</v>
      </c>
      <c r="N36" s="63">
        <f t="array" ref="N36">min(  if('StockBond Returns'!$AB$6:$AB$1744 &lt;= -M36 , 'SWR time series'!$E$8:$E$1746 ,""))</f>
        <v>0.04935587701</v>
      </c>
      <c r="O36" s="66">
        <f t="shared" si="4"/>
        <v>146.6662231</v>
      </c>
    </row>
    <row r="37">
      <c r="A37">
        <f t="shared" ref="A37:A755" si="5">A36+1</f>
        <v>2</v>
      </c>
      <c r="B37" s="72">
        <f>'Cash Flow Assist'!O12</f>
        <v>0</v>
      </c>
      <c r="K37" s="61" t="s">
        <v>62</v>
      </c>
      <c r="L37" s="20">
        <f>min(  offset('SWR time series'!$E$595:$E$714,360,0))</f>
        <v>0.04335178099</v>
      </c>
      <c r="M37" s="62">
        <f t="shared" si="3"/>
        <v>0.45</v>
      </c>
      <c r="N37" s="63">
        <f t="array" ref="N37">min(  if('StockBond Returns'!$AB$6:$AB$1744 &lt;= -M37 , 'SWR time series'!$E$8:$E$1746 ,""))</f>
        <v>0.05204881097</v>
      </c>
      <c r="O37" s="66">
        <f t="shared" si="4"/>
        <v>154.668562</v>
      </c>
    </row>
    <row r="38">
      <c r="A38">
        <f t="shared" si="5"/>
        <v>3</v>
      </c>
      <c r="B38" s="72">
        <f>'Cash Flow Assist'!O13</f>
        <v>0</v>
      </c>
      <c r="K38" s="61" t="s">
        <v>63</v>
      </c>
      <c r="L38" s="20">
        <f>min(  offset('SWR time series'!$E$595:$E$714,480,0))</f>
        <v>0.03483050901</v>
      </c>
      <c r="M38" s="73">
        <f t="shared" si="3"/>
        <v>0.5</v>
      </c>
      <c r="N38" s="74">
        <f t="array" ref="N38">min(  if('StockBond Returns'!$AB$6:$AB$1744 &lt;= -M38 , 'SWR time series'!$E$8:$E$1746 ,""))</f>
        <v>0.06065313244</v>
      </c>
      <c r="O38" s="75">
        <f t="shared" si="4"/>
        <v>180.2372158</v>
      </c>
    </row>
    <row r="39">
      <c r="A39">
        <f t="shared" si="5"/>
        <v>4</v>
      </c>
      <c r="B39" s="72">
        <f>'Cash Flow Assist'!O14</f>
        <v>0</v>
      </c>
      <c r="K39" s="61" t="s">
        <v>64</v>
      </c>
      <c r="L39" s="20">
        <f>min(  offset('SWR time series'!$E$595:$E$714,600,0))</f>
        <v>0.03896800675</v>
      </c>
      <c r="M39" s="76"/>
      <c r="N39" s="63"/>
      <c r="O39" s="77"/>
    </row>
    <row r="40">
      <c r="A40">
        <f t="shared" si="5"/>
        <v>5</v>
      </c>
      <c r="B40" s="72">
        <f>'Cash Flow Assist'!O15</f>
        <v>0</v>
      </c>
      <c r="K40" s="61" t="s">
        <v>65</v>
      </c>
      <c r="L40" s="20">
        <f>min(  offset('SWR time series'!$E$595:$E$714,720,0))</f>
        <v>0.06234123469</v>
      </c>
      <c r="M40" s="76"/>
      <c r="N40" s="63"/>
      <c r="O40" s="77"/>
    </row>
    <row r="41">
      <c r="A41">
        <f t="shared" si="5"/>
        <v>6</v>
      </c>
      <c r="B41" s="72">
        <f>'Cash Flow Assist'!O16</f>
        <v>0</v>
      </c>
      <c r="K41" s="61" t="s">
        <v>66</v>
      </c>
      <c r="L41" s="20">
        <f>min(  offset('SWR time series'!$E$595:$E$714,840,0))</f>
        <v>0.03772274969</v>
      </c>
      <c r="M41" s="76"/>
      <c r="N41" s="63"/>
      <c r="O41" s="77"/>
    </row>
    <row r="42">
      <c r="A42">
        <f t="shared" si="5"/>
        <v>7</v>
      </c>
      <c r="B42" s="72">
        <f>'Cash Flow Assist'!O17</f>
        <v>0</v>
      </c>
      <c r="K42" s="78" t="s">
        <v>67</v>
      </c>
      <c r="L42" s="32">
        <f>min(  offset('SWR time series'!$E$595:$E$714,960,0))</f>
        <v>0.03672246955</v>
      </c>
    </row>
    <row r="43">
      <c r="A43">
        <f t="shared" si="5"/>
        <v>8</v>
      </c>
      <c r="B43" s="72">
        <f>'Cash Flow Assist'!O18</f>
        <v>0</v>
      </c>
    </row>
    <row r="44">
      <c r="A44">
        <f t="shared" si="5"/>
        <v>9</v>
      </c>
      <c r="B44" s="72">
        <f>'Cash Flow Assist'!O19</f>
        <v>0</v>
      </c>
    </row>
    <row r="45">
      <c r="A45">
        <f t="shared" si="5"/>
        <v>10</v>
      </c>
      <c r="B45" s="72">
        <f>'Cash Flow Assist'!O20</f>
        <v>0</v>
      </c>
    </row>
    <row r="46">
      <c r="A46">
        <f t="shared" si="5"/>
        <v>11</v>
      </c>
      <c r="B46" s="72">
        <f>'Cash Flow Assist'!O21</f>
        <v>0</v>
      </c>
    </row>
    <row r="47">
      <c r="A47">
        <f t="shared" si="5"/>
        <v>12</v>
      </c>
      <c r="B47" s="72">
        <f>'Cash Flow Assist'!O22</f>
        <v>0</v>
      </c>
    </row>
    <row r="48">
      <c r="A48">
        <f t="shared" si="5"/>
        <v>13</v>
      </c>
      <c r="B48" s="72">
        <f>'Cash Flow Assist'!O23</f>
        <v>0</v>
      </c>
    </row>
    <row r="49">
      <c r="A49">
        <f t="shared" si="5"/>
        <v>14</v>
      </c>
      <c r="B49" s="72">
        <f>'Cash Flow Assist'!O24</f>
        <v>0</v>
      </c>
    </row>
    <row r="50">
      <c r="A50">
        <f t="shared" si="5"/>
        <v>15</v>
      </c>
      <c r="B50" s="72">
        <f>'Cash Flow Assist'!O25</f>
        <v>0</v>
      </c>
    </row>
    <row r="51">
      <c r="A51">
        <f t="shared" si="5"/>
        <v>16</v>
      </c>
      <c r="B51" s="72">
        <f>'Cash Flow Assist'!O26</f>
        <v>0</v>
      </c>
    </row>
    <row r="52">
      <c r="A52">
        <f t="shared" si="5"/>
        <v>17</v>
      </c>
      <c r="B52" s="72">
        <f>'Cash Flow Assist'!O27</f>
        <v>0</v>
      </c>
    </row>
    <row r="53">
      <c r="A53">
        <f t="shared" si="5"/>
        <v>18</v>
      </c>
      <c r="B53" s="72">
        <f>'Cash Flow Assist'!O28</f>
        <v>0</v>
      </c>
    </row>
    <row r="54">
      <c r="A54">
        <f t="shared" si="5"/>
        <v>19</v>
      </c>
      <c r="B54" s="72">
        <f>'Cash Flow Assist'!O29</f>
        <v>0</v>
      </c>
    </row>
    <row r="55">
      <c r="A55">
        <f t="shared" si="5"/>
        <v>20</v>
      </c>
      <c r="B55" s="72">
        <f>'Cash Flow Assist'!O30</f>
        <v>0</v>
      </c>
    </row>
    <row r="56">
      <c r="A56">
        <f t="shared" si="5"/>
        <v>21</v>
      </c>
      <c r="B56" s="72">
        <f>'Cash Flow Assist'!O31</f>
        <v>0</v>
      </c>
    </row>
    <row r="57">
      <c r="A57">
        <f t="shared" si="5"/>
        <v>22</v>
      </c>
      <c r="B57" s="72">
        <f>'Cash Flow Assist'!O32</f>
        <v>0</v>
      </c>
    </row>
    <row r="58">
      <c r="A58">
        <f t="shared" si="5"/>
        <v>23</v>
      </c>
      <c r="B58" s="72">
        <f>'Cash Flow Assist'!O33</f>
        <v>0</v>
      </c>
    </row>
    <row r="59">
      <c r="A59">
        <f t="shared" si="5"/>
        <v>24</v>
      </c>
      <c r="B59" s="72">
        <f>'Cash Flow Assist'!O34</f>
        <v>0</v>
      </c>
    </row>
    <row r="60">
      <c r="A60">
        <f t="shared" si="5"/>
        <v>25</v>
      </c>
      <c r="B60" s="72">
        <f>'Cash Flow Assist'!O35</f>
        <v>0</v>
      </c>
    </row>
    <row r="61">
      <c r="A61">
        <f t="shared" si="5"/>
        <v>26</v>
      </c>
      <c r="B61" s="72">
        <f>'Cash Flow Assist'!O36</f>
        <v>0</v>
      </c>
    </row>
    <row r="62">
      <c r="A62">
        <f t="shared" si="5"/>
        <v>27</v>
      </c>
      <c r="B62" s="72">
        <f>'Cash Flow Assist'!O37</f>
        <v>0</v>
      </c>
    </row>
    <row r="63">
      <c r="A63">
        <f t="shared" si="5"/>
        <v>28</v>
      </c>
      <c r="B63" s="72">
        <f>'Cash Flow Assist'!O38</f>
        <v>0</v>
      </c>
    </row>
    <row r="64">
      <c r="A64">
        <f t="shared" si="5"/>
        <v>29</v>
      </c>
      <c r="B64" s="72">
        <f>'Cash Flow Assist'!O39</f>
        <v>0</v>
      </c>
    </row>
    <row r="65">
      <c r="A65">
        <f t="shared" si="5"/>
        <v>30</v>
      </c>
      <c r="B65" s="72">
        <f>'Cash Flow Assist'!O40</f>
        <v>0</v>
      </c>
    </row>
    <row r="66">
      <c r="A66">
        <f t="shared" si="5"/>
        <v>31</v>
      </c>
      <c r="B66" s="72">
        <f>'Cash Flow Assist'!O41</f>
        <v>0</v>
      </c>
    </row>
    <row r="67">
      <c r="A67">
        <f t="shared" si="5"/>
        <v>32</v>
      </c>
      <c r="B67" s="72">
        <f>'Cash Flow Assist'!O42</f>
        <v>0</v>
      </c>
    </row>
    <row r="68">
      <c r="A68">
        <f t="shared" si="5"/>
        <v>33</v>
      </c>
      <c r="B68" s="72">
        <f>'Cash Flow Assist'!O43</f>
        <v>0</v>
      </c>
    </row>
    <row r="69">
      <c r="A69">
        <f t="shared" si="5"/>
        <v>34</v>
      </c>
      <c r="B69" s="72">
        <f>'Cash Flow Assist'!O44</f>
        <v>0</v>
      </c>
    </row>
    <row r="70">
      <c r="A70">
        <f t="shared" si="5"/>
        <v>35</v>
      </c>
      <c r="B70" s="72">
        <f>'Cash Flow Assist'!O45</f>
        <v>0</v>
      </c>
    </row>
    <row r="71">
      <c r="A71">
        <f t="shared" si="5"/>
        <v>36</v>
      </c>
      <c r="B71" s="72">
        <f>'Cash Flow Assist'!O46</f>
        <v>0</v>
      </c>
    </row>
    <row r="72">
      <c r="A72">
        <f t="shared" si="5"/>
        <v>37</v>
      </c>
      <c r="B72" s="72">
        <f>'Cash Flow Assist'!O47</f>
        <v>0</v>
      </c>
    </row>
    <row r="73">
      <c r="A73">
        <f t="shared" si="5"/>
        <v>38</v>
      </c>
      <c r="B73" s="72">
        <f>'Cash Flow Assist'!O48</f>
        <v>0</v>
      </c>
    </row>
    <row r="74">
      <c r="A74">
        <f t="shared" si="5"/>
        <v>39</v>
      </c>
      <c r="B74" s="72">
        <f>'Cash Flow Assist'!O49</f>
        <v>0</v>
      </c>
    </row>
    <row r="75">
      <c r="A75">
        <f t="shared" si="5"/>
        <v>40</v>
      </c>
      <c r="B75" s="72">
        <f>'Cash Flow Assist'!O50</f>
        <v>0</v>
      </c>
    </row>
    <row r="76">
      <c r="A76">
        <f t="shared" si="5"/>
        <v>41</v>
      </c>
      <c r="B76" s="72">
        <f>'Cash Flow Assist'!O51</f>
        <v>0</v>
      </c>
    </row>
    <row r="77">
      <c r="A77">
        <f t="shared" si="5"/>
        <v>42</v>
      </c>
      <c r="B77" s="72">
        <f>'Cash Flow Assist'!O52</f>
        <v>0</v>
      </c>
    </row>
    <row r="78">
      <c r="A78">
        <f t="shared" si="5"/>
        <v>43</v>
      </c>
      <c r="B78" s="72">
        <f>'Cash Flow Assist'!O53</f>
        <v>0</v>
      </c>
    </row>
    <row r="79">
      <c r="A79">
        <f t="shared" si="5"/>
        <v>44</v>
      </c>
      <c r="B79" s="72">
        <f>'Cash Flow Assist'!O54</f>
        <v>0</v>
      </c>
    </row>
    <row r="80">
      <c r="A80">
        <f t="shared" si="5"/>
        <v>45</v>
      </c>
      <c r="B80" s="72">
        <f>'Cash Flow Assist'!O55</f>
        <v>0</v>
      </c>
    </row>
    <row r="81">
      <c r="A81">
        <f t="shared" si="5"/>
        <v>46</v>
      </c>
      <c r="B81" s="72">
        <f>'Cash Flow Assist'!O56</f>
        <v>0</v>
      </c>
    </row>
    <row r="82">
      <c r="A82">
        <f t="shared" si="5"/>
        <v>47</v>
      </c>
      <c r="B82" s="72">
        <f>'Cash Flow Assist'!O57</f>
        <v>0</v>
      </c>
    </row>
    <row r="83">
      <c r="A83">
        <f t="shared" si="5"/>
        <v>48</v>
      </c>
      <c r="B83" s="72">
        <f>'Cash Flow Assist'!O58</f>
        <v>0</v>
      </c>
    </row>
    <row r="84">
      <c r="A84">
        <f t="shared" si="5"/>
        <v>49</v>
      </c>
      <c r="B84" s="72">
        <f>'Cash Flow Assist'!O59</f>
        <v>0</v>
      </c>
    </row>
    <row r="85">
      <c r="A85">
        <f t="shared" si="5"/>
        <v>50</v>
      </c>
      <c r="B85" s="72">
        <f>'Cash Flow Assist'!O60</f>
        <v>0</v>
      </c>
    </row>
    <row r="86">
      <c r="A86">
        <f t="shared" si="5"/>
        <v>51</v>
      </c>
      <c r="B86" s="72">
        <f>'Cash Flow Assist'!O61</f>
        <v>0</v>
      </c>
    </row>
    <row r="87">
      <c r="A87">
        <f t="shared" si="5"/>
        <v>52</v>
      </c>
      <c r="B87" s="72">
        <f>'Cash Flow Assist'!O62</f>
        <v>0</v>
      </c>
    </row>
    <row r="88">
      <c r="A88">
        <f t="shared" si="5"/>
        <v>53</v>
      </c>
      <c r="B88" s="72">
        <f>'Cash Flow Assist'!O63</f>
        <v>0</v>
      </c>
    </row>
    <row r="89">
      <c r="A89">
        <f t="shared" si="5"/>
        <v>54</v>
      </c>
      <c r="B89" s="72">
        <f>'Cash Flow Assist'!O64</f>
        <v>0</v>
      </c>
    </row>
    <row r="90">
      <c r="A90">
        <f t="shared" si="5"/>
        <v>55</v>
      </c>
      <c r="B90" s="72">
        <f>'Cash Flow Assist'!O65</f>
        <v>0</v>
      </c>
    </row>
    <row r="91">
      <c r="A91">
        <f t="shared" si="5"/>
        <v>56</v>
      </c>
      <c r="B91" s="72">
        <f>'Cash Flow Assist'!O66</f>
        <v>0</v>
      </c>
    </row>
    <row r="92">
      <c r="A92">
        <f t="shared" si="5"/>
        <v>57</v>
      </c>
      <c r="B92" s="72">
        <f>'Cash Flow Assist'!O67</f>
        <v>0</v>
      </c>
    </row>
    <row r="93">
      <c r="A93">
        <f t="shared" si="5"/>
        <v>58</v>
      </c>
      <c r="B93" s="72">
        <f>'Cash Flow Assist'!O68</f>
        <v>0</v>
      </c>
    </row>
    <row r="94">
      <c r="A94">
        <f t="shared" si="5"/>
        <v>59</v>
      </c>
      <c r="B94" s="72">
        <f>'Cash Flow Assist'!O69</f>
        <v>0</v>
      </c>
    </row>
    <row r="95">
      <c r="A95">
        <f t="shared" si="5"/>
        <v>60</v>
      </c>
      <c r="B95" s="72">
        <f>'Cash Flow Assist'!O70</f>
        <v>0</v>
      </c>
    </row>
    <row r="96">
      <c r="A96">
        <f t="shared" si="5"/>
        <v>61</v>
      </c>
      <c r="B96" s="72">
        <f>'Cash Flow Assist'!O71</f>
        <v>0</v>
      </c>
    </row>
    <row r="97">
      <c r="A97">
        <f t="shared" si="5"/>
        <v>62</v>
      </c>
      <c r="B97" s="72">
        <f>'Cash Flow Assist'!O72</f>
        <v>0</v>
      </c>
    </row>
    <row r="98">
      <c r="A98">
        <f t="shared" si="5"/>
        <v>63</v>
      </c>
      <c r="B98" s="72">
        <f>'Cash Flow Assist'!O73</f>
        <v>0</v>
      </c>
    </row>
    <row r="99">
      <c r="A99">
        <f t="shared" si="5"/>
        <v>64</v>
      </c>
      <c r="B99" s="72">
        <f>'Cash Flow Assist'!O74</f>
        <v>0</v>
      </c>
    </row>
    <row r="100">
      <c r="A100">
        <f t="shared" si="5"/>
        <v>65</v>
      </c>
      <c r="B100" s="72">
        <f>'Cash Flow Assist'!O75</f>
        <v>0</v>
      </c>
    </row>
    <row r="101">
      <c r="A101">
        <f t="shared" si="5"/>
        <v>66</v>
      </c>
      <c r="B101" s="72">
        <f>'Cash Flow Assist'!O76</f>
        <v>0</v>
      </c>
    </row>
    <row r="102">
      <c r="A102">
        <f t="shared" si="5"/>
        <v>67</v>
      </c>
      <c r="B102" s="72">
        <f>'Cash Flow Assist'!O77</f>
        <v>0</v>
      </c>
    </row>
    <row r="103">
      <c r="A103">
        <f t="shared" si="5"/>
        <v>68</v>
      </c>
      <c r="B103" s="72">
        <f>'Cash Flow Assist'!O78</f>
        <v>0</v>
      </c>
    </row>
    <row r="104">
      <c r="A104">
        <f t="shared" si="5"/>
        <v>69</v>
      </c>
      <c r="B104" s="72">
        <f>'Cash Flow Assist'!O79</f>
        <v>0</v>
      </c>
    </row>
    <row r="105">
      <c r="A105">
        <f t="shared" si="5"/>
        <v>70</v>
      </c>
      <c r="B105" s="72">
        <f>'Cash Flow Assist'!O80</f>
        <v>0</v>
      </c>
    </row>
    <row r="106">
      <c r="A106">
        <f t="shared" si="5"/>
        <v>71</v>
      </c>
      <c r="B106" s="72">
        <f>'Cash Flow Assist'!O81</f>
        <v>0</v>
      </c>
    </row>
    <row r="107">
      <c r="A107">
        <f t="shared" si="5"/>
        <v>72</v>
      </c>
      <c r="B107" s="72">
        <f>'Cash Flow Assist'!O82</f>
        <v>0</v>
      </c>
    </row>
    <row r="108">
      <c r="A108">
        <f t="shared" si="5"/>
        <v>73</v>
      </c>
      <c r="B108" s="72">
        <f>'Cash Flow Assist'!O83</f>
        <v>0</v>
      </c>
    </row>
    <row r="109">
      <c r="A109">
        <f t="shared" si="5"/>
        <v>74</v>
      </c>
      <c r="B109" s="72">
        <f>'Cash Flow Assist'!O84</f>
        <v>0</v>
      </c>
    </row>
    <row r="110">
      <c r="A110">
        <f t="shared" si="5"/>
        <v>75</v>
      </c>
      <c r="B110" s="72">
        <f>'Cash Flow Assist'!O85</f>
        <v>0</v>
      </c>
    </row>
    <row r="111">
      <c r="A111">
        <f t="shared" si="5"/>
        <v>76</v>
      </c>
      <c r="B111" s="72">
        <f>'Cash Flow Assist'!O86</f>
        <v>0</v>
      </c>
    </row>
    <row r="112">
      <c r="A112">
        <f t="shared" si="5"/>
        <v>77</v>
      </c>
      <c r="B112" s="72">
        <f>'Cash Flow Assist'!O87</f>
        <v>0</v>
      </c>
    </row>
    <row r="113">
      <c r="A113">
        <f t="shared" si="5"/>
        <v>78</v>
      </c>
      <c r="B113" s="72">
        <f>'Cash Flow Assist'!O88</f>
        <v>0</v>
      </c>
    </row>
    <row r="114">
      <c r="A114">
        <f t="shared" si="5"/>
        <v>79</v>
      </c>
      <c r="B114" s="72">
        <f>'Cash Flow Assist'!O89</f>
        <v>0</v>
      </c>
    </row>
    <row r="115">
      <c r="A115">
        <f t="shared" si="5"/>
        <v>80</v>
      </c>
      <c r="B115" s="72">
        <f>'Cash Flow Assist'!O90</f>
        <v>0</v>
      </c>
    </row>
    <row r="116">
      <c r="A116">
        <f t="shared" si="5"/>
        <v>81</v>
      </c>
      <c r="B116" s="72">
        <f>'Cash Flow Assist'!O91</f>
        <v>0</v>
      </c>
    </row>
    <row r="117">
      <c r="A117">
        <f t="shared" si="5"/>
        <v>82</v>
      </c>
      <c r="B117" s="72">
        <f>'Cash Flow Assist'!O92</f>
        <v>0</v>
      </c>
    </row>
    <row r="118">
      <c r="A118">
        <f t="shared" si="5"/>
        <v>83</v>
      </c>
      <c r="B118" s="72">
        <f>'Cash Flow Assist'!O93</f>
        <v>0</v>
      </c>
    </row>
    <row r="119">
      <c r="A119">
        <f t="shared" si="5"/>
        <v>84</v>
      </c>
      <c r="B119" s="72">
        <f>'Cash Flow Assist'!O94</f>
        <v>0</v>
      </c>
    </row>
    <row r="120">
      <c r="A120">
        <f t="shared" si="5"/>
        <v>85</v>
      </c>
      <c r="B120" s="72">
        <f>'Cash Flow Assist'!O95</f>
        <v>0</v>
      </c>
    </row>
    <row r="121">
      <c r="A121">
        <f t="shared" si="5"/>
        <v>86</v>
      </c>
      <c r="B121" s="72">
        <f>'Cash Flow Assist'!O96</f>
        <v>0</v>
      </c>
    </row>
    <row r="122">
      <c r="A122">
        <f t="shared" si="5"/>
        <v>87</v>
      </c>
      <c r="B122" s="72">
        <f>'Cash Flow Assist'!O97</f>
        <v>0</v>
      </c>
    </row>
    <row r="123">
      <c r="A123">
        <f t="shared" si="5"/>
        <v>88</v>
      </c>
      <c r="B123" s="72">
        <f>'Cash Flow Assist'!O98</f>
        <v>0</v>
      </c>
    </row>
    <row r="124">
      <c r="A124">
        <f t="shared" si="5"/>
        <v>89</v>
      </c>
      <c r="B124" s="72">
        <f>'Cash Flow Assist'!O99</f>
        <v>0</v>
      </c>
    </row>
    <row r="125">
      <c r="A125">
        <f t="shared" si="5"/>
        <v>90</v>
      </c>
      <c r="B125" s="72">
        <f>'Cash Flow Assist'!O100</f>
        <v>0</v>
      </c>
    </row>
    <row r="126">
      <c r="A126">
        <f t="shared" si="5"/>
        <v>91</v>
      </c>
      <c r="B126" s="72">
        <f>'Cash Flow Assist'!O101</f>
        <v>0</v>
      </c>
    </row>
    <row r="127">
      <c r="A127">
        <f t="shared" si="5"/>
        <v>92</v>
      </c>
      <c r="B127" s="72">
        <f>'Cash Flow Assist'!O102</f>
        <v>0</v>
      </c>
    </row>
    <row r="128">
      <c r="A128">
        <f t="shared" si="5"/>
        <v>93</v>
      </c>
      <c r="B128" s="72">
        <f>'Cash Flow Assist'!O103</f>
        <v>0</v>
      </c>
    </row>
    <row r="129">
      <c r="A129">
        <f t="shared" si="5"/>
        <v>94</v>
      </c>
      <c r="B129" s="72">
        <f>'Cash Flow Assist'!O104</f>
        <v>0</v>
      </c>
    </row>
    <row r="130">
      <c r="A130">
        <f t="shared" si="5"/>
        <v>95</v>
      </c>
      <c r="B130" s="72">
        <f>'Cash Flow Assist'!O105</f>
        <v>0</v>
      </c>
    </row>
    <row r="131">
      <c r="A131">
        <f t="shared" si="5"/>
        <v>96</v>
      </c>
      <c r="B131" s="72">
        <f>'Cash Flow Assist'!O106</f>
        <v>0</v>
      </c>
    </row>
    <row r="132">
      <c r="A132">
        <f t="shared" si="5"/>
        <v>97</v>
      </c>
      <c r="B132" s="72">
        <f>'Cash Flow Assist'!O107</f>
        <v>0</v>
      </c>
    </row>
    <row r="133">
      <c r="A133">
        <f t="shared" si="5"/>
        <v>98</v>
      </c>
      <c r="B133" s="72">
        <f>'Cash Flow Assist'!O108</f>
        <v>0</v>
      </c>
    </row>
    <row r="134">
      <c r="A134">
        <f t="shared" si="5"/>
        <v>99</v>
      </c>
      <c r="B134" s="72">
        <f>'Cash Flow Assist'!O109</f>
        <v>0</v>
      </c>
    </row>
    <row r="135">
      <c r="A135">
        <f t="shared" si="5"/>
        <v>100</v>
      </c>
      <c r="B135" s="72">
        <f>'Cash Flow Assist'!O110</f>
        <v>0</v>
      </c>
    </row>
    <row r="136">
      <c r="A136">
        <f t="shared" si="5"/>
        <v>101</v>
      </c>
      <c r="B136" s="72">
        <f>'Cash Flow Assist'!O111</f>
        <v>0</v>
      </c>
    </row>
    <row r="137">
      <c r="A137">
        <f t="shared" si="5"/>
        <v>102</v>
      </c>
      <c r="B137" s="72">
        <f>'Cash Flow Assist'!O112</f>
        <v>0</v>
      </c>
    </row>
    <row r="138">
      <c r="A138">
        <f t="shared" si="5"/>
        <v>103</v>
      </c>
      <c r="B138" s="72">
        <f>'Cash Flow Assist'!O113</f>
        <v>0</v>
      </c>
    </row>
    <row r="139">
      <c r="A139">
        <f t="shared" si="5"/>
        <v>104</v>
      </c>
      <c r="B139" s="72">
        <f>'Cash Flow Assist'!O114</f>
        <v>0</v>
      </c>
    </row>
    <row r="140">
      <c r="A140">
        <f t="shared" si="5"/>
        <v>105</v>
      </c>
      <c r="B140" s="72">
        <f>'Cash Flow Assist'!O115</f>
        <v>0</v>
      </c>
    </row>
    <row r="141">
      <c r="A141">
        <f t="shared" si="5"/>
        <v>106</v>
      </c>
      <c r="B141" s="72">
        <f>'Cash Flow Assist'!O116</f>
        <v>0</v>
      </c>
    </row>
    <row r="142">
      <c r="A142">
        <f t="shared" si="5"/>
        <v>107</v>
      </c>
      <c r="B142" s="72">
        <f>'Cash Flow Assist'!O117</f>
        <v>0</v>
      </c>
    </row>
    <row r="143">
      <c r="A143">
        <f t="shared" si="5"/>
        <v>108</v>
      </c>
      <c r="B143" s="72">
        <f>'Cash Flow Assist'!O118</f>
        <v>0</v>
      </c>
    </row>
    <row r="144">
      <c r="A144">
        <f t="shared" si="5"/>
        <v>109</v>
      </c>
      <c r="B144" s="72">
        <f>'Cash Flow Assist'!O119</f>
        <v>0</v>
      </c>
    </row>
    <row r="145">
      <c r="A145">
        <f t="shared" si="5"/>
        <v>110</v>
      </c>
      <c r="B145" s="72">
        <f>'Cash Flow Assist'!O120</f>
        <v>0</v>
      </c>
    </row>
    <row r="146">
      <c r="A146">
        <f t="shared" si="5"/>
        <v>111</v>
      </c>
      <c r="B146" s="72">
        <f>'Cash Flow Assist'!O121</f>
        <v>0</v>
      </c>
    </row>
    <row r="147">
      <c r="A147">
        <f t="shared" si="5"/>
        <v>112</v>
      </c>
      <c r="B147" s="72">
        <f>'Cash Flow Assist'!O122</f>
        <v>0</v>
      </c>
    </row>
    <row r="148">
      <c r="A148">
        <f t="shared" si="5"/>
        <v>113</v>
      </c>
      <c r="B148" s="72">
        <f>'Cash Flow Assist'!O123</f>
        <v>0</v>
      </c>
    </row>
    <row r="149">
      <c r="A149">
        <f t="shared" si="5"/>
        <v>114</v>
      </c>
      <c r="B149" s="72">
        <f>'Cash Flow Assist'!O124</f>
        <v>0</v>
      </c>
    </row>
    <row r="150">
      <c r="A150">
        <f t="shared" si="5"/>
        <v>115</v>
      </c>
      <c r="B150" s="72">
        <f>'Cash Flow Assist'!O125</f>
        <v>0</v>
      </c>
    </row>
    <row r="151">
      <c r="A151">
        <f t="shared" si="5"/>
        <v>116</v>
      </c>
      <c r="B151" s="72">
        <f>'Cash Flow Assist'!O126</f>
        <v>0</v>
      </c>
    </row>
    <row r="152">
      <c r="A152">
        <f t="shared" si="5"/>
        <v>117</v>
      </c>
      <c r="B152" s="72">
        <f>'Cash Flow Assist'!O127</f>
        <v>0</v>
      </c>
    </row>
    <row r="153">
      <c r="A153">
        <f t="shared" si="5"/>
        <v>118</v>
      </c>
      <c r="B153" s="72">
        <f>'Cash Flow Assist'!O128</f>
        <v>0</v>
      </c>
    </row>
    <row r="154">
      <c r="A154">
        <f t="shared" si="5"/>
        <v>119</v>
      </c>
      <c r="B154" s="72">
        <f>'Cash Flow Assist'!O129</f>
        <v>0</v>
      </c>
    </row>
    <row r="155">
      <c r="A155">
        <f t="shared" si="5"/>
        <v>120</v>
      </c>
      <c r="B155" s="72">
        <f>'Cash Flow Assist'!O130</f>
        <v>0</v>
      </c>
    </row>
    <row r="156">
      <c r="A156">
        <f t="shared" si="5"/>
        <v>121</v>
      </c>
      <c r="B156" s="72">
        <f>'Cash Flow Assist'!O131</f>
        <v>0</v>
      </c>
    </row>
    <row r="157">
      <c r="A157">
        <f t="shared" si="5"/>
        <v>122</v>
      </c>
      <c r="B157" s="72">
        <f>'Cash Flow Assist'!O132</f>
        <v>0</v>
      </c>
    </row>
    <row r="158">
      <c r="A158">
        <f t="shared" si="5"/>
        <v>123</v>
      </c>
      <c r="B158" s="72">
        <f>'Cash Flow Assist'!O133</f>
        <v>0</v>
      </c>
    </row>
    <row r="159">
      <c r="A159">
        <f t="shared" si="5"/>
        <v>124</v>
      </c>
      <c r="B159" s="72">
        <f>'Cash Flow Assist'!O134</f>
        <v>0</v>
      </c>
    </row>
    <row r="160">
      <c r="A160">
        <f t="shared" si="5"/>
        <v>125</v>
      </c>
      <c r="B160" s="72">
        <f>'Cash Flow Assist'!O135</f>
        <v>0</v>
      </c>
    </row>
    <row r="161">
      <c r="A161">
        <f t="shared" si="5"/>
        <v>126</v>
      </c>
      <c r="B161" s="72">
        <f>'Cash Flow Assist'!O136</f>
        <v>0</v>
      </c>
    </row>
    <row r="162">
      <c r="A162">
        <f t="shared" si="5"/>
        <v>127</v>
      </c>
      <c r="B162" s="72">
        <f>'Cash Flow Assist'!O137</f>
        <v>0</v>
      </c>
    </row>
    <row r="163">
      <c r="A163">
        <f t="shared" si="5"/>
        <v>128</v>
      </c>
      <c r="B163" s="72">
        <f>'Cash Flow Assist'!O138</f>
        <v>0</v>
      </c>
    </row>
    <row r="164">
      <c r="A164">
        <f t="shared" si="5"/>
        <v>129</v>
      </c>
      <c r="B164" s="72">
        <f>'Cash Flow Assist'!O139</f>
        <v>0</v>
      </c>
    </row>
    <row r="165">
      <c r="A165">
        <f t="shared" si="5"/>
        <v>130</v>
      </c>
      <c r="B165" s="72">
        <f>'Cash Flow Assist'!O140</f>
        <v>0</v>
      </c>
    </row>
    <row r="166">
      <c r="A166">
        <f t="shared" si="5"/>
        <v>131</v>
      </c>
      <c r="B166" s="72">
        <f>'Cash Flow Assist'!O141</f>
        <v>0</v>
      </c>
    </row>
    <row r="167">
      <c r="A167">
        <f t="shared" si="5"/>
        <v>132</v>
      </c>
      <c r="B167" s="72">
        <f>'Cash Flow Assist'!O142</f>
        <v>0</v>
      </c>
    </row>
    <row r="168">
      <c r="A168">
        <f t="shared" si="5"/>
        <v>133</v>
      </c>
      <c r="B168" s="72">
        <f>'Cash Flow Assist'!O143</f>
        <v>0.00008042630391</v>
      </c>
    </row>
    <row r="169">
      <c r="A169">
        <f t="shared" si="5"/>
        <v>134</v>
      </c>
      <c r="B169" s="72">
        <f>'Cash Flow Assist'!O144</f>
        <v>0.00008029369235</v>
      </c>
    </row>
    <row r="170">
      <c r="A170">
        <f t="shared" si="5"/>
        <v>135</v>
      </c>
      <c r="B170" s="72">
        <f>'Cash Flow Assist'!O145</f>
        <v>0.00008016129945</v>
      </c>
    </row>
    <row r="171">
      <c r="A171">
        <f t="shared" si="5"/>
        <v>136</v>
      </c>
      <c r="B171" s="72">
        <f>'Cash Flow Assist'!O146</f>
        <v>0.00008002912484</v>
      </c>
    </row>
    <row r="172">
      <c r="A172">
        <f t="shared" si="5"/>
        <v>137</v>
      </c>
      <c r="B172" s="72">
        <f>'Cash Flow Assist'!O147</f>
        <v>0.00007989716817</v>
      </c>
    </row>
    <row r="173">
      <c r="A173">
        <f t="shared" si="5"/>
        <v>138</v>
      </c>
      <c r="B173" s="72">
        <f>'Cash Flow Assist'!O148</f>
        <v>0.00007976542908</v>
      </c>
    </row>
    <row r="174">
      <c r="A174">
        <f t="shared" si="5"/>
        <v>139</v>
      </c>
      <c r="B174" s="72">
        <f>'Cash Flow Assist'!O149</f>
        <v>0.00007963390721</v>
      </c>
    </row>
    <row r="175">
      <c r="A175">
        <f t="shared" si="5"/>
        <v>140</v>
      </c>
      <c r="B175" s="72">
        <f>'Cash Flow Assist'!O150</f>
        <v>0.0000795026022</v>
      </c>
    </row>
    <row r="176">
      <c r="A176">
        <f t="shared" si="5"/>
        <v>141</v>
      </c>
      <c r="B176" s="72">
        <f>'Cash Flow Assist'!O151</f>
        <v>0.00007937151369</v>
      </c>
    </row>
    <row r="177">
      <c r="A177">
        <f t="shared" si="5"/>
        <v>142</v>
      </c>
      <c r="B177" s="72">
        <f>'Cash Flow Assist'!O152</f>
        <v>0.00007924064133</v>
      </c>
    </row>
    <row r="178">
      <c r="A178">
        <f t="shared" si="5"/>
        <v>143</v>
      </c>
      <c r="B178" s="72">
        <f>'Cash Flow Assist'!O153</f>
        <v>0.00007910998475</v>
      </c>
    </row>
    <row r="179">
      <c r="A179">
        <f t="shared" si="5"/>
        <v>144</v>
      </c>
      <c r="B179" s="72">
        <f>'Cash Flow Assist'!O154</f>
        <v>0.00007897954362</v>
      </c>
    </row>
    <row r="180">
      <c r="A180">
        <f t="shared" si="5"/>
        <v>145</v>
      </c>
      <c r="B180" s="72">
        <f>'Cash Flow Assist'!O155</f>
        <v>0.00007884931756</v>
      </c>
    </row>
    <row r="181">
      <c r="A181">
        <f t="shared" si="5"/>
        <v>146</v>
      </c>
      <c r="B181" s="72">
        <f>'Cash Flow Assist'!O156</f>
        <v>0.00007871930622</v>
      </c>
    </row>
    <row r="182">
      <c r="A182">
        <f t="shared" si="5"/>
        <v>147</v>
      </c>
      <c r="B182" s="72">
        <f>'Cash Flow Assist'!O157</f>
        <v>0.00007858950926</v>
      </c>
    </row>
    <row r="183">
      <c r="A183">
        <f t="shared" si="5"/>
        <v>148</v>
      </c>
      <c r="B183" s="72">
        <f>'Cash Flow Assist'!O158</f>
        <v>0.00007845992631</v>
      </c>
    </row>
    <row r="184">
      <c r="A184">
        <f t="shared" si="5"/>
        <v>149</v>
      </c>
      <c r="B184" s="72">
        <f>'Cash Flow Assist'!O159</f>
        <v>0.00007833055703</v>
      </c>
    </row>
    <row r="185">
      <c r="A185">
        <f t="shared" si="5"/>
        <v>150</v>
      </c>
      <c r="B185" s="72">
        <f>'Cash Flow Assist'!O160</f>
        <v>0.00007820140106</v>
      </c>
    </row>
    <row r="186">
      <c r="A186">
        <f t="shared" si="5"/>
        <v>151</v>
      </c>
      <c r="B186" s="72">
        <f>'Cash Flow Assist'!O161</f>
        <v>0.00007807245805</v>
      </c>
    </row>
    <row r="187">
      <c r="A187">
        <f t="shared" si="5"/>
        <v>152</v>
      </c>
      <c r="B187" s="72">
        <f>'Cash Flow Assist'!O162</f>
        <v>0.00007794372764</v>
      </c>
    </row>
    <row r="188">
      <c r="A188">
        <f t="shared" si="5"/>
        <v>153</v>
      </c>
      <c r="B188" s="72">
        <f>'Cash Flow Assist'!O163</f>
        <v>0.0000778152095</v>
      </c>
    </row>
    <row r="189">
      <c r="A189">
        <f t="shared" si="5"/>
        <v>154</v>
      </c>
      <c r="B189" s="72">
        <f>'Cash Flow Assist'!O164</f>
        <v>0.00007768690326</v>
      </c>
    </row>
    <row r="190">
      <c r="A190">
        <f t="shared" si="5"/>
        <v>155</v>
      </c>
      <c r="B190" s="72">
        <f>'Cash Flow Assist'!O165</f>
        <v>0.00007755880858</v>
      </c>
    </row>
    <row r="191">
      <c r="A191">
        <f t="shared" si="5"/>
        <v>156</v>
      </c>
      <c r="B191" s="72">
        <f>'Cash Flow Assist'!O166</f>
        <v>0.00007743092511</v>
      </c>
    </row>
    <row r="192">
      <c r="A192">
        <f t="shared" si="5"/>
        <v>157</v>
      </c>
      <c r="B192" s="72">
        <f>'Cash Flow Assist'!O167</f>
        <v>0.00007730325251</v>
      </c>
    </row>
    <row r="193">
      <c r="A193">
        <f t="shared" si="5"/>
        <v>158</v>
      </c>
      <c r="B193" s="72">
        <f>'Cash Flow Assist'!O168</f>
        <v>0.00007717579042</v>
      </c>
    </row>
    <row r="194">
      <c r="A194">
        <f t="shared" si="5"/>
        <v>159</v>
      </c>
      <c r="B194" s="72">
        <f>'Cash Flow Assist'!O169</f>
        <v>0.00007704853849</v>
      </c>
    </row>
    <row r="195">
      <c r="A195">
        <f t="shared" si="5"/>
        <v>160</v>
      </c>
      <c r="B195" s="72">
        <f>'Cash Flow Assist'!O170</f>
        <v>0.00007692149638</v>
      </c>
    </row>
    <row r="196">
      <c r="A196">
        <f t="shared" si="5"/>
        <v>161</v>
      </c>
      <c r="B196" s="72">
        <f>'Cash Flow Assist'!O171</f>
        <v>0.00007679466375</v>
      </c>
    </row>
    <row r="197">
      <c r="A197">
        <f t="shared" si="5"/>
        <v>162</v>
      </c>
      <c r="B197" s="72">
        <f>'Cash Flow Assist'!O172</f>
        <v>0.00007666804025</v>
      </c>
    </row>
    <row r="198">
      <c r="A198">
        <f t="shared" si="5"/>
        <v>163</v>
      </c>
      <c r="B198" s="72">
        <f>'Cash Flow Assist'!O173</f>
        <v>0.00007654162553</v>
      </c>
    </row>
    <row r="199">
      <c r="A199">
        <f t="shared" si="5"/>
        <v>164</v>
      </c>
      <c r="B199" s="72">
        <f>'Cash Flow Assist'!O174</f>
        <v>0.00007641541926</v>
      </c>
    </row>
    <row r="200">
      <c r="A200">
        <f t="shared" si="5"/>
        <v>165</v>
      </c>
      <c r="B200" s="72">
        <f>'Cash Flow Assist'!O175</f>
        <v>0.00007628942108</v>
      </c>
    </row>
    <row r="201">
      <c r="A201">
        <f t="shared" si="5"/>
        <v>166</v>
      </c>
      <c r="B201" s="72">
        <f>'Cash Flow Assist'!O176</f>
        <v>0.00007616363065</v>
      </c>
    </row>
    <row r="202">
      <c r="A202">
        <f t="shared" si="5"/>
        <v>167</v>
      </c>
      <c r="B202" s="72">
        <f>'Cash Flow Assist'!O177</f>
        <v>0.00007603804763</v>
      </c>
    </row>
    <row r="203">
      <c r="A203">
        <f t="shared" si="5"/>
        <v>168</v>
      </c>
      <c r="B203" s="72">
        <f>'Cash Flow Assist'!O178</f>
        <v>0.00007591267168</v>
      </c>
    </row>
    <row r="204">
      <c r="A204">
        <f t="shared" si="5"/>
        <v>169</v>
      </c>
      <c r="B204" s="72">
        <f>'Cash Flow Assist'!O179</f>
        <v>0.00007578750246</v>
      </c>
    </row>
    <row r="205">
      <c r="A205">
        <f t="shared" si="5"/>
        <v>170</v>
      </c>
      <c r="B205" s="72">
        <f>'Cash Flow Assist'!O180</f>
        <v>0.00007566253962</v>
      </c>
    </row>
    <row r="206">
      <c r="A206">
        <f t="shared" si="5"/>
        <v>171</v>
      </c>
      <c r="B206" s="72">
        <f>'Cash Flow Assist'!O181</f>
        <v>0.00007553778283</v>
      </c>
    </row>
    <row r="207">
      <c r="A207">
        <f t="shared" si="5"/>
        <v>172</v>
      </c>
      <c r="B207" s="72">
        <f>'Cash Flow Assist'!O182</f>
        <v>0.00007541323175</v>
      </c>
    </row>
    <row r="208">
      <c r="A208">
        <f t="shared" si="5"/>
        <v>173</v>
      </c>
      <c r="B208" s="72">
        <f>'Cash Flow Assist'!O183</f>
        <v>0.00007528888603</v>
      </c>
    </row>
    <row r="209">
      <c r="A209">
        <f t="shared" si="5"/>
        <v>174</v>
      </c>
      <c r="B209" s="72">
        <f>'Cash Flow Assist'!O184</f>
        <v>0.00007516474535</v>
      </c>
    </row>
    <row r="210">
      <c r="A210">
        <f t="shared" si="5"/>
        <v>175</v>
      </c>
      <c r="B210" s="72">
        <f>'Cash Flow Assist'!O185</f>
        <v>0.00007504080935</v>
      </c>
    </row>
    <row r="211">
      <c r="A211">
        <f t="shared" si="5"/>
        <v>176</v>
      </c>
      <c r="B211" s="72">
        <f>'Cash Flow Assist'!O186</f>
        <v>0.0000749170777</v>
      </c>
    </row>
    <row r="212">
      <c r="A212">
        <f t="shared" si="5"/>
        <v>177</v>
      </c>
      <c r="B212" s="72">
        <f>'Cash Flow Assist'!O187</f>
        <v>0.00007479355007</v>
      </c>
    </row>
    <row r="213">
      <c r="A213">
        <f t="shared" si="5"/>
        <v>178</v>
      </c>
      <c r="B213" s="72">
        <f>'Cash Flow Assist'!O188</f>
        <v>0.00007467022613</v>
      </c>
    </row>
    <row r="214">
      <c r="A214">
        <f t="shared" si="5"/>
        <v>179</v>
      </c>
      <c r="B214" s="72">
        <f>'Cash Flow Assist'!O189</f>
        <v>0.00007454710552</v>
      </c>
    </row>
    <row r="215">
      <c r="A215">
        <f t="shared" si="5"/>
        <v>180</v>
      </c>
      <c r="B215" s="72">
        <f>'Cash Flow Assist'!O190</f>
        <v>0.00007442418792</v>
      </c>
    </row>
    <row r="216">
      <c r="A216">
        <f t="shared" si="5"/>
        <v>181</v>
      </c>
      <c r="B216" s="72">
        <f>'Cash Flow Assist'!O191</f>
        <v>0.000074301473</v>
      </c>
    </row>
    <row r="217">
      <c r="A217">
        <f t="shared" si="5"/>
        <v>182</v>
      </c>
      <c r="B217" s="72">
        <f>'Cash Flow Assist'!O192</f>
        <v>0.00007417896041</v>
      </c>
    </row>
    <row r="218">
      <c r="A218">
        <f t="shared" si="5"/>
        <v>183</v>
      </c>
      <c r="B218" s="72">
        <f>'Cash Flow Assist'!O193</f>
        <v>0.00007405664984</v>
      </c>
    </row>
    <row r="219">
      <c r="A219">
        <f t="shared" si="5"/>
        <v>184</v>
      </c>
      <c r="B219" s="72">
        <f>'Cash Flow Assist'!O194</f>
        <v>0.00007393454093</v>
      </c>
    </row>
    <row r="220">
      <c r="A220">
        <f t="shared" si="5"/>
        <v>185</v>
      </c>
      <c r="B220" s="72">
        <f>'Cash Flow Assist'!O195</f>
        <v>0.00007381263337</v>
      </c>
    </row>
    <row r="221">
      <c r="A221">
        <f t="shared" si="5"/>
        <v>186</v>
      </c>
      <c r="B221" s="72">
        <f>'Cash Flow Assist'!O196</f>
        <v>0.00007369092681</v>
      </c>
    </row>
    <row r="222">
      <c r="A222">
        <f t="shared" si="5"/>
        <v>187</v>
      </c>
      <c r="B222" s="72">
        <f>'Cash Flow Assist'!O197</f>
        <v>0.00007356942093</v>
      </c>
    </row>
    <row r="223">
      <c r="A223">
        <f t="shared" si="5"/>
        <v>188</v>
      </c>
      <c r="B223" s="72">
        <f>'Cash Flow Assist'!O198</f>
        <v>0.0000734481154</v>
      </c>
    </row>
    <row r="224">
      <c r="A224">
        <f t="shared" si="5"/>
        <v>189</v>
      </c>
      <c r="B224" s="72">
        <f>'Cash Flow Assist'!O199</f>
        <v>0.00007332700988</v>
      </c>
    </row>
    <row r="225">
      <c r="A225">
        <f t="shared" si="5"/>
        <v>190</v>
      </c>
      <c r="B225" s="72">
        <f>'Cash Flow Assist'!O200</f>
        <v>0.00007320610404</v>
      </c>
    </row>
    <row r="226">
      <c r="A226">
        <f t="shared" si="5"/>
        <v>191</v>
      </c>
      <c r="B226" s="72">
        <f>'Cash Flow Assist'!O201</f>
        <v>0.00007308539757</v>
      </c>
    </row>
    <row r="227">
      <c r="A227">
        <f t="shared" si="5"/>
        <v>192</v>
      </c>
      <c r="B227" s="72">
        <f>'Cash Flow Assist'!O202</f>
        <v>0.00007296489012</v>
      </c>
    </row>
    <row r="228">
      <c r="A228">
        <f t="shared" si="5"/>
        <v>193</v>
      </c>
      <c r="B228" s="72">
        <f>'Cash Flow Assist'!O203</f>
        <v>0.00007284458137</v>
      </c>
    </row>
    <row r="229">
      <c r="A229">
        <f t="shared" si="5"/>
        <v>194</v>
      </c>
      <c r="B229" s="72">
        <f>'Cash Flow Assist'!O204</f>
        <v>0.00007272447099</v>
      </c>
    </row>
    <row r="230">
      <c r="A230">
        <f t="shared" si="5"/>
        <v>195</v>
      </c>
      <c r="B230" s="72">
        <f>'Cash Flow Assist'!O205</f>
        <v>0.00007260455866</v>
      </c>
    </row>
    <row r="231">
      <c r="A231">
        <f t="shared" si="5"/>
        <v>196</v>
      </c>
      <c r="B231" s="72">
        <f>'Cash Flow Assist'!O206</f>
        <v>0.00007248484405</v>
      </c>
    </row>
    <row r="232">
      <c r="A232">
        <f t="shared" si="5"/>
        <v>197</v>
      </c>
      <c r="B232" s="72">
        <f>'Cash Flow Assist'!O207</f>
        <v>0.00007236532683</v>
      </c>
    </row>
    <row r="233">
      <c r="A233">
        <f t="shared" si="5"/>
        <v>198</v>
      </c>
      <c r="B233" s="72">
        <f>'Cash Flow Assist'!O208</f>
        <v>0.00007224600668</v>
      </c>
    </row>
    <row r="234">
      <c r="A234">
        <f t="shared" si="5"/>
        <v>199</v>
      </c>
      <c r="B234" s="72">
        <f>'Cash Flow Assist'!O209</f>
        <v>0.00007212688326</v>
      </c>
    </row>
    <row r="235">
      <c r="A235">
        <f t="shared" si="5"/>
        <v>200</v>
      </c>
      <c r="B235" s="72">
        <f>'Cash Flow Assist'!O210</f>
        <v>0.00007200795627</v>
      </c>
    </row>
    <row r="236">
      <c r="A236">
        <f t="shared" si="5"/>
        <v>201</v>
      </c>
      <c r="B236" s="72">
        <f>'Cash Flow Assist'!O211</f>
        <v>0.00007188922537</v>
      </c>
    </row>
    <row r="237">
      <c r="A237">
        <f t="shared" si="5"/>
        <v>202</v>
      </c>
      <c r="B237" s="72">
        <f>'Cash Flow Assist'!O212</f>
        <v>0.00007177069024</v>
      </c>
    </row>
    <row r="238">
      <c r="A238">
        <f t="shared" si="5"/>
        <v>203</v>
      </c>
      <c r="B238" s="72">
        <f>'Cash Flow Assist'!O213</f>
        <v>0.00007165235056</v>
      </c>
    </row>
    <row r="239">
      <c r="A239">
        <f t="shared" si="5"/>
        <v>204</v>
      </c>
      <c r="B239" s="72">
        <f>'Cash Flow Assist'!O214</f>
        <v>0.000071534206</v>
      </c>
    </row>
    <row r="240">
      <c r="A240">
        <f t="shared" si="5"/>
        <v>205</v>
      </c>
      <c r="B240" s="72">
        <f>'Cash Flow Assist'!O215</f>
        <v>0.00007141625625</v>
      </c>
    </row>
    <row r="241">
      <c r="A241">
        <f t="shared" si="5"/>
        <v>206</v>
      </c>
      <c r="B241" s="72">
        <f>'Cash Flow Assist'!O216</f>
        <v>0.00007129850098</v>
      </c>
    </row>
    <row r="242">
      <c r="A242">
        <f t="shared" si="5"/>
        <v>207</v>
      </c>
      <c r="B242" s="72">
        <f>'Cash Flow Assist'!O217</f>
        <v>0.00007118093987</v>
      </c>
    </row>
    <row r="243">
      <c r="A243">
        <f t="shared" si="5"/>
        <v>208</v>
      </c>
      <c r="B243" s="72">
        <f>'Cash Flow Assist'!O218</f>
        <v>0.0000710635726</v>
      </c>
    </row>
    <row r="244">
      <c r="A244">
        <f t="shared" si="5"/>
        <v>209</v>
      </c>
      <c r="B244" s="72">
        <f>'Cash Flow Assist'!O219</f>
        <v>0.00007094639885</v>
      </c>
    </row>
    <row r="245">
      <c r="A245">
        <f t="shared" si="5"/>
        <v>210</v>
      </c>
      <c r="B245" s="72">
        <f>'Cash Flow Assist'!O220</f>
        <v>0.00007082941831</v>
      </c>
    </row>
    <row r="246">
      <c r="A246">
        <f t="shared" si="5"/>
        <v>211</v>
      </c>
      <c r="B246" s="72">
        <f>'Cash Flow Assist'!O221</f>
        <v>0.00007071263065</v>
      </c>
    </row>
    <row r="247">
      <c r="A247">
        <f t="shared" si="5"/>
        <v>212</v>
      </c>
      <c r="B247" s="72">
        <f>'Cash Flow Assist'!O222</f>
        <v>0.00007059603556</v>
      </c>
    </row>
    <row r="248">
      <c r="A248">
        <f t="shared" si="5"/>
        <v>213</v>
      </c>
      <c r="B248" s="72">
        <f>'Cash Flow Assist'!O223</f>
        <v>0.00007047963272</v>
      </c>
    </row>
    <row r="249">
      <c r="A249">
        <f t="shared" si="5"/>
        <v>214</v>
      </c>
      <c r="B249" s="72">
        <f>'Cash Flow Assist'!O224</f>
        <v>0.0000703634218</v>
      </c>
    </row>
    <row r="250">
      <c r="A250">
        <f t="shared" si="5"/>
        <v>215</v>
      </c>
      <c r="B250" s="72">
        <f>'Cash Flow Assist'!O225</f>
        <v>0.00007024740251</v>
      </c>
    </row>
    <row r="251">
      <c r="A251">
        <f t="shared" si="5"/>
        <v>216</v>
      </c>
      <c r="B251" s="72">
        <f>'Cash Flow Assist'!O226</f>
        <v>0.00007013157451</v>
      </c>
    </row>
    <row r="252">
      <c r="A252">
        <f t="shared" si="5"/>
        <v>217</v>
      </c>
      <c r="B252" s="72">
        <f>'Cash Flow Assist'!O227</f>
        <v>0.0000700159375</v>
      </c>
    </row>
    <row r="253">
      <c r="A253">
        <f t="shared" si="5"/>
        <v>218</v>
      </c>
      <c r="B253" s="72">
        <f>'Cash Flow Assist'!O228</f>
        <v>0.00006990049115</v>
      </c>
    </row>
    <row r="254">
      <c r="A254">
        <f t="shared" si="5"/>
        <v>219</v>
      </c>
      <c r="B254" s="72">
        <f>'Cash Flow Assist'!O229</f>
        <v>0.00006978523516</v>
      </c>
    </row>
    <row r="255">
      <c r="A255">
        <f t="shared" si="5"/>
        <v>220</v>
      </c>
      <c r="B255" s="72">
        <f>'Cash Flow Assist'!O230</f>
        <v>0.00006967016921</v>
      </c>
    </row>
    <row r="256">
      <c r="A256">
        <f t="shared" si="5"/>
        <v>221</v>
      </c>
      <c r="B256" s="72">
        <f>'Cash Flow Assist'!O231</f>
        <v>0.00006955529299</v>
      </c>
    </row>
    <row r="257">
      <c r="A257">
        <f t="shared" si="5"/>
        <v>222</v>
      </c>
      <c r="B257" s="72">
        <f>'Cash Flow Assist'!O232</f>
        <v>0.00006944060619</v>
      </c>
    </row>
    <row r="258">
      <c r="A258">
        <f t="shared" si="5"/>
        <v>223</v>
      </c>
      <c r="B258" s="72">
        <f>'Cash Flow Assist'!O233</f>
        <v>0.00006932610848</v>
      </c>
    </row>
    <row r="259">
      <c r="A259">
        <f t="shared" si="5"/>
        <v>224</v>
      </c>
      <c r="B259" s="72">
        <f>'Cash Flow Assist'!O234</f>
        <v>0.00006921179957</v>
      </c>
    </row>
    <row r="260">
      <c r="A260">
        <f t="shared" si="5"/>
        <v>225</v>
      </c>
      <c r="B260" s="72">
        <f>'Cash Flow Assist'!O235</f>
        <v>0.00006909767913</v>
      </c>
    </row>
    <row r="261">
      <c r="A261">
        <f t="shared" si="5"/>
        <v>226</v>
      </c>
      <c r="B261" s="72">
        <f>'Cash Flow Assist'!O236</f>
        <v>0.00006898374687</v>
      </c>
    </row>
    <row r="262">
      <c r="A262">
        <f t="shared" si="5"/>
        <v>227</v>
      </c>
      <c r="B262" s="72">
        <f>'Cash Flow Assist'!O237</f>
        <v>0.00006887000246</v>
      </c>
    </row>
    <row r="263">
      <c r="A263">
        <f t="shared" si="5"/>
        <v>228</v>
      </c>
      <c r="B263" s="72">
        <f>'Cash Flow Assist'!O238</f>
        <v>0.0000687564456</v>
      </c>
    </row>
    <row r="264">
      <c r="A264">
        <f t="shared" si="5"/>
        <v>229</v>
      </c>
      <c r="B264" s="72">
        <f>'Cash Flow Assist'!O239</f>
        <v>0.00006864307598</v>
      </c>
    </row>
    <row r="265">
      <c r="A265">
        <f t="shared" si="5"/>
        <v>230</v>
      </c>
      <c r="B265" s="72">
        <f>'Cash Flow Assist'!O240</f>
        <v>0.00006852989329</v>
      </c>
    </row>
    <row r="266">
      <c r="A266">
        <f t="shared" si="5"/>
        <v>231</v>
      </c>
      <c r="B266" s="72">
        <f>'Cash Flow Assist'!O241</f>
        <v>0.00006841689722</v>
      </c>
    </row>
    <row r="267">
      <c r="A267">
        <f t="shared" si="5"/>
        <v>232</v>
      </c>
      <c r="B267" s="72">
        <f>'Cash Flow Assist'!O242</f>
        <v>0.00006830408746</v>
      </c>
    </row>
    <row r="268">
      <c r="A268">
        <f t="shared" si="5"/>
        <v>233</v>
      </c>
      <c r="B268" s="72">
        <f>'Cash Flow Assist'!O243</f>
        <v>0.00006819146372</v>
      </c>
    </row>
    <row r="269">
      <c r="A269">
        <f t="shared" si="5"/>
        <v>234</v>
      </c>
      <c r="B269" s="72">
        <f>'Cash Flow Assist'!O244</f>
        <v>0.00006807902567</v>
      </c>
    </row>
    <row r="270">
      <c r="A270">
        <f t="shared" si="5"/>
        <v>235</v>
      </c>
      <c r="B270" s="72">
        <f>'Cash Flow Assist'!O245</f>
        <v>0.00006796677302</v>
      </c>
    </row>
    <row r="271">
      <c r="A271">
        <f t="shared" si="5"/>
        <v>236</v>
      </c>
      <c r="B271" s="72">
        <f>'Cash Flow Assist'!O246</f>
        <v>0.00006785470546</v>
      </c>
    </row>
    <row r="272">
      <c r="A272">
        <f t="shared" si="5"/>
        <v>237</v>
      </c>
      <c r="B272" s="72">
        <f>'Cash Flow Assist'!O247</f>
        <v>0.00006774282268</v>
      </c>
    </row>
    <row r="273">
      <c r="A273">
        <f t="shared" si="5"/>
        <v>238</v>
      </c>
      <c r="B273" s="72">
        <f>'Cash Flow Assist'!O248</f>
        <v>0.00006763112438</v>
      </c>
    </row>
    <row r="274">
      <c r="A274">
        <f t="shared" si="5"/>
        <v>239</v>
      </c>
      <c r="B274" s="72">
        <f>'Cash Flow Assist'!O249</f>
        <v>0.00006751961025</v>
      </c>
    </row>
    <row r="275">
      <c r="A275">
        <f t="shared" si="5"/>
        <v>240</v>
      </c>
      <c r="B275" s="72">
        <f>'Cash Flow Assist'!O250</f>
        <v>0.00006740828</v>
      </c>
    </row>
    <row r="276">
      <c r="A276">
        <f t="shared" si="5"/>
        <v>241</v>
      </c>
      <c r="B276" s="72">
        <f>'Cash Flow Assist'!O251</f>
        <v>0.00006729713331</v>
      </c>
    </row>
    <row r="277">
      <c r="A277">
        <f t="shared" si="5"/>
        <v>242</v>
      </c>
      <c r="B277" s="72">
        <f>'Cash Flow Assist'!O252</f>
        <v>0.00006718616989</v>
      </c>
    </row>
    <row r="278">
      <c r="A278">
        <f t="shared" si="5"/>
        <v>243</v>
      </c>
      <c r="B278" s="72">
        <f>'Cash Flow Assist'!O253</f>
        <v>0.00006707538943</v>
      </c>
    </row>
    <row r="279">
      <c r="A279">
        <f t="shared" si="5"/>
        <v>244</v>
      </c>
      <c r="B279" s="72">
        <f>'Cash Flow Assist'!O254</f>
        <v>0.00006696479163</v>
      </c>
    </row>
    <row r="280">
      <c r="A280">
        <f t="shared" si="5"/>
        <v>245</v>
      </c>
      <c r="B280" s="72">
        <f>'Cash Flow Assist'!O255</f>
        <v>0.00006685437619</v>
      </c>
    </row>
    <row r="281">
      <c r="A281">
        <f t="shared" si="5"/>
        <v>246</v>
      </c>
      <c r="B281" s="72">
        <f>'Cash Flow Assist'!O256</f>
        <v>0.00006674414282</v>
      </c>
    </row>
    <row r="282">
      <c r="A282">
        <f t="shared" si="5"/>
        <v>247</v>
      </c>
      <c r="B282" s="72">
        <f>'Cash Flow Assist'!O257</f>
        <v>0.0000666340912</v>
      </c>
    </row>
    <row r="283">
      <c r="A283">
        <f t="shared" si="5"/>
        <v>248</v>
      </c>
      <c r="B283" s="72">
        <f>'Cash Flow Assist'!O258</f>
        <v>0.00006652422104</v>
      </c>
    </row>
    <row r="284">
      <c r="A284">
        <f t="shared" si="5"/>
        <v>249</v>
      </c>
      <c r="B284" s="72">
        <f>'Cash Flow Assist'!O259</f>
        <v>0.00006641453204</v>
      </c>
    </row>
    <row r="285">
      <c r="A285">
        <f t="shared" si="5"/>
        <v>250</v>
      </c>
      <c r="B285" s="72">
        <f>'Cash Flow Assist'!O260</f>
        <v>0.0000663050239</v>
      </c>
    </row>
    <row r="286">
      <c r="A286">
        <f t="shared" si="5"/>
        <v>251</v>
      </c>
      <c r="B286" s="72">
        <f>'Cash Flow Assist'!O261</f>
        <v>0.00006619569633</v>
      </c>
    </row>
    <row r="287">
      <c r="A287">
        <f t="shared" si="5"/>
        <v>252</v>
      </c>
      <c r="B287" s="72">
        <f>'Cash Flow Assist'!O262</f>
        <v>0.00006608654902</v>
      </c>
    </row>
    <row r="288">
      <c r="A288">
        <f t="shared" si="5"/>
        <v>253</v>
      </c>
      <c r="B288" s="72">
        <f>'Cash Flow Assist'!O263</f>
        <v>0.00006597758168</v>
      </c>
    </row>
    <row r="289">
      <c r="A289">
        <f t="shared" si="5"/>
        <v>254</v>
      </c>
      <c r="B289" s="72">
        <f>'Cash Flow Assist'!O264</f>
        <v>0.00006586879401</v>
      </c>
    </row>
    <row r="290">
      <c r="A290">
        <f t="shared" si="5"/>
        <v>255</v>
      </c>
      <c r="B290" s="72">
        <f>'Cash Flow Assist'!O265</f>
        <v>0.00006576018572</v>
      </c>
    </row>
    <row r="291">
      <c r="A291">
        <f t="shared" si="5"/>
        <v>256</v>
      </c>
      <c r="B291" s="72">
        <f>'Cash Flow Assist'!O266</f>
        <v>0.0000656517565</v>
      </c>
    </row>
    <row r="292">
      <c r="A292">
        <f t="shared" si="5"/>
        <v>257</v>
      </c>
      <c r="B292" s="72">
        <f>'Cash Flow Assist'!O267</f>
        <v>0.00006554350607</v>
      </c>
    </row>
    <row r="293">
      <c r="A293">
        <f t="shared" si="5"/>
        <v>258</v>
      </c>
      <c r="B293" s="72">
        <f>'Cash Flow Assist'!O268</f>
        <v>0.00006543543413</v>
      </c>
    </row>
    <row r="294">
      <c r="A294">
        <f t="shared" si="5"/>
        <v>259</v>
      </c>
      <c r="B294" s="72">
        <f>'Cash Flow Assist'!O269</f>
        <v>0.00006532754039</v>
      </c>
    </row>
    <row r="295">
      <c r="A295">
        <f t="shared" si="5"/>
        <v>260</v>
      </c>
      <c r="B295" s="72">
        <f>'Cash Flow Assist'!O270</f>
        <v>0.00006521982455</v>
      </c>
    </row>
    <row r="296">
      <c r="A296">
        <f t="shared" si="5"/>
        <v>261</v>
      </c>
      <c r="B296" s="72">
        <f>'Cash Flow Assist'!O271</f>
        <v>0.00006511228631</v>
      </c>
    </row>
    <row r="297">
      <c r="A297">
        <f t="shared" si="5"/>
        <v>262</v>
      </c>
      <c r="B297" s="72">
        <f>'Cash Flow Assist'!O272</f>
        <v>0.00006500492539</v>
      </c>
    </row>
    <row r="298">
      <c r="A298">
        <f t="shared" si="5"/>
        <v>263</v>
      </c>
      <c r="B298" s="72">
        <f>'Cash Flow Assist'!O273</f>
        <v>0.0000648977415</v>
      </c>
    </row>
    <row r="299">
      <c r="A299">
        <f t="shared" si="5"/>
        <v>264</v>
      </c>
      <c r="B299" s="72">
        <f>'Cash Flow Assist'!O274</f>
        <v>0.00006479073433</v>
      </c>
    </row>
    <row r="300">
      <c r="A300">
        <f t="shared" si="5"/>
        <v>265</v>
      </c>
      <c r="B300" s="72">
        <f>'Cash Flow Assist'!O275</f>
        <v>0.00006468390361</v>
      </c>
    </row>
    <row r="301">
      <c r="A301">
        <f t="shared" si="5"/>
        <v>266</v>
      </c>
      <c r="B301" s="72">
        <f>'Cash Flow Assist'!O276</f>
        <v>0.00006457724903</v>
      </c>
    </row>
    <row r="302">
      <c r="A302">
        <f t="shared" si="5"/>
        <v>267</v>
      </c>
      <c r="B302" s="72">
        <f>'Cash Flow Assist'!O277</f>
        <v>0.00006447077031</v>
      </c>
    </row>
    <row r="303">
      <c r="A303">
        <f t="shared" si="5"/>
        <v>268</v>
      </c>
      <c r="B303" s="72">
        <f>'Cash Flow Assist'!O278</f>
        <v>0.00006436446716</v>
      </c>
    </row>
    <row r="304">
      <c r="A304">
        <f t="shared" si="5"/>
        <v>269</v>
      </c>
      <c r="B304" s="72">
        <f>'Cash Flow Assist'!O279</f>
        <v>0.00006425833929</v>
      </c>
    </row>
    <row r="305">
      <c r="A305">
        <f t="shared" si="5"/>
        <v>270</v>
      </c>
      <c r="B305" s="72">
        <f>'Cash Flow Assist'!O280</f>
        <v>0.00006415238641</v>
      </c>
    </row>
    <row r="306">
      <c r="A306">
        <f t="shared" si="5"/>
        <v>271</v>
      </c>
      <c r="B306" s="72">
        <f>'Cash Flow Assist'!O281</f>
        <v>0.00006404660822</v>
      </c>
    </row>
    <row r="307">
      <c r="A307">
        <f t="shared" si="5"/>
        <v>272</v>
      </c>
      <c r="B307" s="72">
        <f>'Cash Flow Assist'!O282</f>
        <v>0.00006394100446</v>
      </c>
    </row>
    <row r="308">
      <c r="A308">
        <f t="shared" si="5"/>
        <v>273</v>
      </c>
      <c r="B308" s="72">
        <f>'Cash Flow Assist'!O283</f>
        <v>0.00006383557482</v>
      </c>
    </row>
    <row r="309">
      <c r="A309">
        <f t="shared" si="5"/>
        <v>274</v>
      </c>
      <c r="B309" s="72">
        <f>'Cash Flow Assist'!O284</f>
        <v>0.00006373031901</v>
      </c>
    </row>
    <row r="310">
      <c r="A310">
        <f t="shared" si="5"/>
        <v>275</v>
      </c>
      <c r="B310" s="72">
        <f>'Cash Flow Assist'!O285</f>
        <v>0.00006362523676</v>
      </c>
    </row>
    <row r="311">
      <c r="A311">
        <f t="shared" si="5"/>
        <v>276</v>
      </c>
      <c r="B311" s="72">
        <f>'Cash Flow Assist'!O286</f>
        <v>0.00006352032778</v>
      </c>
    </row>
    <row r="312">
      <c r="A312">
        <f t="shared" si="5"/>
        <v>277</v>
      </c>
      <c r="B312" s="72">
        <f>'Cash Flow Assist'!O287</f>
        <v>0.00006341559177</v>
      </c>
    </row>
    <row r="313">
      <c r="A313">
        <f t="shared" si="5"/>
        <v>278</v>
      </c>
      <c r="B313" s="72">
        <f>'Cash Flow Assist'!O288</f>
        <v>0.00006331102846</v>
      </c>
    </row>
    <row r="314">
      <c r="A314">
        <f t="shared" si="5"/>
        <v>279</v>
      </c>
      <c r="B314" s="72">
        <f>'Cash Flow Assist'!O289</f>
        <v>0.00006320663756</v>
      </c>
    </row>
    <row r="315">
      <c r="A315">
        <f t="shared" si="5"/>
        <v>280</v>
      </c>
      <c r="B315" s="72">
        <f>'Cash Flow Assist'!O290</f>
        <v>0.00006310241878</v>
      </c>
    </row>
    <row r="316">
      <c r="A316">
        <f t="shared" si="5"/>
        <v>281</v>
      </c>
      <c r="B316" s="72">
        <f>'Cash Flow Assist'!O291</f>
        <v>0.00006299837185</v>
      </c>
    </row>
    <row r="317">
      <c r="A317">
        <f t="shared" si="5"/>
        <v>282</v>
      </c>
      <c r="B317" s="72">
        <f>'Cash Flow Assist'!O292</f>
        <v>0.00006289449648</v>
      </c>
    </row>
    <row r="318">
      <c r="A318">
        <f t="shared" si="5"/>
        <v>283</v>
      </c>
      <c r="B318" s="72">
        <f>'Cash Flow Assist'!O293</f>
        <v>0.00006279079238</v>
      </c>
    </row>
    <row r="319">
      <c r="A319">
        <f t="shared" si="5"/>
        <v>284</v>
      </c>
      <c r="B319" s="72">
        <f>'Cash Flow Assist'!O294</f>
        <v>0.00006268725927</v>
      </c>
    </row>
    <row r="320">
      <c r="A320">
        <f t="shared" si="5"/>
        <v>285</v>
      </c>
      <c r="B320" s="72">
        <f>'Cash Flow Assist'!O295</f>
        <v>0.00006258389688</v>
      </c>
    </row>
    <row r="321">
      <c r="A321">
        <f t="shared" si="5"/>
        <v>286</v>
      </c>
      <c r="B321" s="72">
        <f>'Cash Flow Assist'!O296</f>
        <v>0.00006248070491</v>
      </c>
    </row>
    <row r="322">
      <c r="A322">
        <f t="shared" si="5"/>
        <v>287</v>
      </c>
      <c r="B322" s="72">
        <f>'Cash Flow Assist'!O297</f>
        <v>0.0000623776831</v>
      </c>
    </row>
    <row r="323">
      <c r="A323">
        <f t="shared" si="5"/>
        <v>288</v>
      </c>
      <c r="B323" s="72">
        <f>'Cash Flow Assist'!O298</f>
        <v>0.00006227483115</v>
      </c>
    </row>
    <row r="324">
      <c r="A324">
        <f t="shared" si="5"/>
        <v>289</v>
      </c>
      <c r="B324" s="72">
        <f>'Cash Flow Assist'!O299</f>
        <v>0.00006217214879</v>
      </c>
    </row>
    <row r="325">
      <c r="A325">
        <f t="shared" si="5"/>
        <v>290</v>
      </c>
      <c r="B325" s="72">
        <f>'Cash Flow Assist'!O300</f>
        <v>0.00006206963574</v>
      </c>
    </row>
    <row r="326">
      <c r="A326">
        <f t="shared" si="5"/>
        <v>291</v>
      </c>
      <c r="B326" s="72">
        <f>'Cash Flow Assist'!O301</f>
        <v>0.00006196729172</v>
      </c>
    </row>
    <row r="327">
      <c r="A327">
        <f t="shared" si="5"/>
        <v>292</v>
      </c>
      <c r="B327" s="72">
        <f>'Cash Flow Assist'!O302</f>
        <v>0.00006186511645</v>
      </c>
    </row>
    <row r="328">
      <c r="A328">
        <f t="shared" si="5"/>
        <v>293</v>
      </c>
      <c r="B328" s="72">
        <f>'Cash Flow Assist'!O303</f>
        <v>0.00006176310966</v>
      </c>
    </row>
    <row r="329">
      <c r="A329">
        <f t="shared" si="5"/>
        <v>294</v>
      </c>
      <c r="B329" s="72">
        <f>'Cash Flow Assist'!O304</f>
        <v>0.00006166127105</v>
      </c>
    </row>
    <row r="330">
      <c r="A330">
        <f t="shared" si="5"/>
        <v>295</v>
      </c>
      <c r="B330" s="72">
        <f>'Cash Flow Assist'!O305</f>
        <v>0.00006155960037</v>
      </c>
    </row>
    <row r="331">
      <c r="A331">
        <f t="shared" si="5"/>
        <v>296</v>
      </c>
      <c r="B331" s="72">
        <f>'Cash Flow Assist'!O306</f>
        <v>0.00006145809733</v>
      </c>
    </row>
    <row r="332">
      <c r="A332">
        <f t="shared" si="5"/>
        <v>297</v>
      </c>
      <c r="B332" s="72">
        <f>'Cash Flow Assist'!O307</f>
        <v>0.00006135676165</v>
      </c>
    </row>
    <row r="333">
      <c r="A333">
        <f t="shared" si="5"/>
        <v>298</v>
      </c>
      <c r="B333" s="72">
        <f>'Cash Flow Assist'!O308</f>
        <v>0.00006125559305</v>
      </c>
    </row>
    <row r="334">
      <c r="A334">
        <f t="shared" si="5"/>
        <v>299</v>
      </c>
      <c r="B334" s="72">
        <f>'Cash Flow Assist'!O309</f>
        <v>0.00006115459127</v>
      </c>
    </row>
    <row r="335">
      <c r="A335">
        <f t="shared" si="5"/>
        <v>300</v>
      </c>
      <c r="B335" s="72">
        <f>'Cash Flow Assist'!O310</f>
        <v>0.00006105375603</v>
      </c>
    </row>
    <row r="336">
      <c r="A336">
        <f t="shared" si="5"/>
        <v>301</v>
      </c>
      <c r="B336" s="72">
        <f>'Cash Flow Assist'!O311</f>
        <v>0.0007276197537</v>
      </c>
    </row>
    <row r="337">
      <c r="A337">
        <f t="shared" si="5"/>
        <v>302</v>
      </c>
      <c r="B337" s="72">
        <f>'Cash Flow Assist'!O312</f>
        <v>0.0007275192507</v>
      </c>
    </row>
    <row r="338">
      <c r="A338">
        <f t="shared" si="5"/>
        <v>303</v>
      </c>
      <c r="B338" s="72">
        <f>'Cash Flow Assist'!O313</f>
        <v>0.0007274189135</v>
      </c>
    </row>
    <row r="339">
      <c r="A339">
        <f t="shared" si="5"/>
        <v>304</v>
      </c>
      <c r="B339" s="72">
        <f>'Cash Flow Assist'!O314</f>
        <v>0.0007273187416</v>
      </c>
    </row>
    <row r="340">
      <c r="A340">
        <f t="shared" si="5"/>
        <v>305</v>
      </c>
      <c r="B340" s="72">
        <f>'Cash Flow Assist'!O315</f>
        <v>0.000727218735</v>
      </c>
    </row>
    <row r="341">
      <c r="A341">
        <f t="shared" si="5"/>
        <v>306</v>
      </c>
      <c r="B341" s="72">
        <f>'Cash Flow Assist'!O316</f>
        <v>0.0007271188932</v>
      </c>
    </row>
    <row r="342">
      <c r="A342">
        <f t="shared" si="5"/>
        <v>307</v>
      </c>
      <c r="B342" s="72">
        <f>'Cash Flow Assist'!O317</f>
        <v>0.000727019216</v>
      </c>
    </row>
    <row r="343">
      <c r="A343">
        <f t="shared" si="5"/>
        <v>308</v>
      </c>
      <c r="B343" s="72">
        <f>'Cash Flow Assist'!O318</f>
        <v>0.0007269197033</v>
      </c>
    </row>
    <row r="344">
      <c r="A344">
        <f t="shared" si="5"/>
        <v>309</v>
      </c>
      <c r="B344" s="72">
        <f>'Cash Flow Assist'!O319</f>
        <v>0.0007268203546</v>
      </c>
    </row>
    <row r="345">
      <c r="A345">
        <f t="shared" si="5"/>
        <v>310</v>
      </c>
      <c r="B345" s="72">
        <f>'Cash Flow Assist'!O320</f>
        <v>0.0007267211697</v>
      </c>
    </row>
    <row r="346">
      <c r="A346">
        <f t="shared" si="5"/>
        <v>311</v>
      </c>
      <c r="B346" s="72">
        <f>'Cash Flow Assist'!O321</f>
        <v>0.0007266221483</v>
      </c>
    </row>
    <row r="347">
      <c r="A347">
        <f t="shared" si="5"/>
        <v>312</v>
      </c>
      <c r="B347" s="72">
        <f>'Cash Flow Assist'!O322</f>
        <v>0.0007265232902</v>
      </c>
    </row>
    <row r="348">
      <c r="A348">
        <f t="shared" si="5"/>
        <v>313</v>
      </c>
      <c r="B348" s="72">
        <f>'Cash Flow Assist'!O323</f>
        <v>0.0009930912618</v>
      </c>
    </row>
    <row r="349">
      <c r="A349">
        <f t="shared" si="5"/>
        <v>314</v>
      </c>
      <c r="B349" s="72">
        <f>'Cash Flow Assist'!O324</f>
        <v>0.0009929927295</v>
      </c>
    </row>
    <row r="350">
      <c r="A350">
        <f t="shared" si="5"/>
        <v>315</v>
      </c>
      <c r="B350" s="72">
        <f>'Cash Flow Assist'!O325</f>
        <v>0.0009928943596</v>
      </c>
    </row>
    <row r="351">
      <c r="A351">
        <f t="shared" si="5"/>
        <v>316</v>
      </c>
      <c r="B351" s="72">
        <f>'Cash Flow Assist'!O326</f>
        <v>0.0009927961519</v>
      </c>
    </row>
    <row r="352">
      <c r="A352">
        <f t="shared" si="5"/>
        <v>317</v>
      </c>
      <c r="B352" s="72">
        <f>'Cash Flow Assist'!O327</f>
        <v>0.0009926981062</v>
      </c>
    </row>
    <row r="353">
      <c r="A353">
        <f t="shared" si="5"/>
        <v>318</v>
      </c>
      <c r="B353" s="72">
        <f>'Cash Flow Assist'!O328</f>
        <v>0.0009926002221</v>
      </c>
    </row>
    <row r="354">
      <c r="A354">
        <f t="shared" si="5"/>
        <v>319</v>
      </c>
      <c r="B354" s="72">
        <f>'Cash Flow Assist'!O329</f>
        <v>0.0009925024994</v>
      </c>
    </row>
    <row r="355">
      <c r="A355">
        <f t="shared" si="5"/>
        <v>320</v>
      </c>
      <c r="B355" s="72">
        <f>'Cash Flow Assist'!O330</f>
        <v>0.0009924049378</v>
      </c>
    </row>
    <row r="356">
      <c r="A356">
        <f t="shared" si="5"/>
        <v>321</v>
      </c>
      <c r="B356" s="72">
        <f>'Cash Flow Assist'!O331</f>
        <v>0.0009923075371</v>
      </c>
    </row>
    <row r="357">
      <c r="A357">
        <f t="shared" si="5"/>
        <v>322</v>
      </c>
      <c r="B357" s="72">
        <f>'Cash Flow Assist'!O332</f>
        <v>0.0009922102971</v>
      </c>
    </row>
    <row r="358">
      <c r="A358">
        <f t="shared" si="5"/>
        <v>323</v>
      </c>
      <c r="B358" s="72">
        <f>'Cash Flow Assist'!O333</f>
        <v>0.0009921132173</v>
      </c>
    </row>
    <row r="359">
      <c r="A359">
        <f t="shared" si="5"/>
        <v>324</v>
      </c>
      <c r="B359" s="72">
        <f>'Cash Flow Assist'!O334</f>
        <v>0.0009920162976</v>
      </c>
    </row>
    <row r="360">
      <c r="A360">
        <f t="shared" si="5"/>
        <v>325</v>
      </c>
      <c r="B360" s="72">
        <f>'Cash Flow Assist'!O335</f>
        <v>0.0009919195377</v>
      </c>
    </row>
    <row r="361">
      <c r="A361">
        <f t="shared" si="5"/>
        <v>326</v>
      </c>
      <c r="B361" s="72">
        <f>'Cash Flow Assist'!O336</f>
        <v>0.0009918229374</v>
      </c>
    </row>
    <row r="362">
      <c r="A362">
        <f t="shared" si="5"/>
        <v>327</v>
      </c>
      <c r="B362" s="72">
        <f>'Cash Flow Assist'!O337</f>
        <v>0.0009917264963</v>
      </c>
    </row>
    <row r="363">
      <c r="A363">
        <f t="shared" si="5"/>
        <v>328</v>
      </c>
      <c r="B363" s="72">
        <f>'Cash Flow Assist'!O338</f>
        <v>0.0009916302143</v>
      </c>
    </row>
    <row r="364">
      <c r="A364">
        <f t="shared" si="5"/>
        <v>329</v>
      </c>
      <c r="B364" s="72">
        <f>'Cash Flow Assist'!O339</f>
        <v>0.000991534091</v>
      </c>
    </row>
    <row r="365">
      <c r="A365">
        <f t="shared" si="5"/>
        <v>330</v>
      </c>
      <c r="B365" s="72">
        <f>'Cash Flow Assist'!O340</f>
        <v>0.0009914381262</v>
      </c>
    </row>
    <row r="366">
      <c r="A366">
        <f t="shared" si="5"/>
        <v>331</v>
      </c>
      <c r="B366" s="72">
        <f>'Cash Flow Assist'!O341</f>
        <v>0.0009913423197</v>
      </c>
    </row>
    <row r="367">
      <c r="A367">
        <f t="shared" si="5"/>
        <v>332</v>
      </c>
      <c r="B367" s="72">
        <f>'Cash Flow Assist'!O342</f>
        <v>0.0009912466711</v>
      </c>
    </row>
    <row r="368">
      <c r="A368">
        <f t="shared" si="5"/>
        <v>333</v>
      </c>
      <c r="B368" s="72">
        <f>'Cash Flow Assist'!O343</f>
        <v>0.0009911511802</v>
      </c>
    </row>
    <row r="369">
      <c r="A369">
        <f t="shared" si="5"/>
        <v>334</v>
      </c>
      <c r="B369" s="72">
        <f>'Cash Flow Assist'!O344</f>
        <v>0.0009910558468</v>
      </c>
    </row>
    <row r="370">
      <c r="A370">
        <f t="shared" si="5"/>
        <v>335</v>
      </c>
      <c r="B370" s="72">
        <f>'Cash Flow Assist'!O345</f>
        <v>0.0009909606706</v>
      </c>
    </row>
    <row r="371">
      <c r="A371">
        <f t="shared" si="5"/>
        <v>336</v>
      </c>
      <c r="B371" s="72">
        <f>'Cash Flow Assist'!O346</f>
        <v>0.0009908656512</v>
      </c>
    </row>
    <row r="372">
      <c r="A372">
        <f t="shared" si="5"/>
        <v>337</v>
      </c>
      <c r="B372" s="72">
        <f>'Cash Flow Assist'!O347</f>
        <v>0.0009907707886</v>
      </c>
    </row>
    <row r="373">
      <c r="A373">
        <f t="shared" si="5"/>
        <v>338</v>
      </c>
      <c r="B373" s="72">
        <f>'Cash Flow Assist'!O348</f>
        <v>0.0009906760824</v>
      </c>
    </row>
    <row r="374">
      <c r="A374">
        <f t="shared" si="5"/>
        <v>339</v>
      </c>
      <c r="B374" s="72">
        <f>'Cash Flow Assist'!O349</f>
        <v>0.0009905815324</v>
      </c>
    </row>
    <row r="375">
      <c r="A375">
        <f t="shared" si="5"/>
        <v>340</v>
      </c>
      <c r="B375" s="72">
        <f>'Cash Flow Assist'!O350</f>
        <v>0.0009904871382</v>
      </c>
    </row>
    <row r="376">
      <c r="A376">
        <f t="shared" si="5"/>
        <v>341</v>
      </c>
      <c r="B376" s="72">
        <f>'Cash Flow Assist'!O351</f>
        <v>0.0009903928997</v>
      </c>
    </row>
    <row r="377">
      <c r="A377">
        <f t="shared" si="5"/>
        <v>342</v>
      </c>
      <c r="B377" s="72">
        <f>'Cash Flow Assist'!O352</f>
        <v>0.0009902988166</v>
      </c>
    </row>
    <row r="378">
      <c r="A378">
        <f t="shared" si="5"/>
        <v>343</v>
      </c>
      <c r="B378" s="72">
        <f>'Cash Flow Assist'!O353</f>
        <v>0.0009902048886</v>
      </c>
    </row>
    <row r="379">
      <c r="A379">
        <f t="shared" si="5"/>
        <v>344</v>
      </c>
      <c r="B379" s="72">
        <f>'Cash Flow Assist'!O354</f>
        <v>0.0009901111154</v>
      </c>
    </row>
    <row r="380">
      <c r="A380">
        <f t="shared" si="5"/>
        <v>345</v>
      </c>
      <c r="B380" s="72">
        <f>'Cash Flow Assist'!O355</f>
        <v>0.0009900174969</v>
      </c>
    </row>
    <row r="381">
      <c r="A381">
        <f t="shared" si="5"/>
        <v>346</v>
      </c>
      <c r="B381" s="72">
        <f>'Cash Flow Assist'!O356</f>
        <v>0.0009899240328</v>
      </c>
    </row>
    <row r="382">
      <c r="A382">
        <f t="shared" si="5"/>
        <v>347</v>
      </c>
      <c r="B382" s="72">
        <f>'Cash Flow Assist'!O357</f>
        <v>0.0009898307228</v>
      </c>
    </row>
    <row r="383">
      <c r="A383">
        <f t="shared" si="5"/>
        <v>348</v>
      </c>
      <c r="B383" s="72">
        <f>'Cash Flow Assist'!O358</f>
        <v>0.0009897375666</v>
      </c>
    </row>
    <row r="384">
      <c r="A384">
        <f t="shared" si="5"/>
        <v>349</v>
      </c>
      <c r="B384" s="72">
        <f>'Cash Flow Assist'!O359</f>
        <v>0.000989644564</v>
      </c>
    </row>
    <row r="385">
      <c r="A385">
        <f t="shared" si="5"/>
        <v>350</v>
      </c>
      <c r="B385" s="72">
        <f>'Cash Flow Assist'!O360</f>
        <v>0.0009895517148</v>
      </c>
    </row>
    <row r="386">
      <c r="A386">
        <f t="shared" si="5"/>
        <v>351</v>
      </c>
      <c r="B386" s="72">
        <f>'Cash Flow Assist'!O361</f>
        <v>0.0009894590186</v>
      </c>
    </row>
    <row r="387">
      <c r="A387">
        <f t="shared" si="5"/>
        <v>352</v>
      </c>
      <c r="B387" s="72">
        <f>'Cash Flow Assist'!O362</f>
        <v>0.0009893664754</v>
      </c>
    </row>
    <row r="388">
      <c r="A388">
        <f t="shared" si="5"/>
        <v>353</v>
      </c>
      <c r="B388" s="72">
        <f>'Cash Flow Assist'!O363</f>
        <v>0.0009892740847</v>
      </c>
    </row>
    <row r="389">
      <c r="A389">
        <f t="shared" si="5"/>
        <v>354</v>
      </c>
      <c r="B389" s="72">
        <f>'Cash Flow Assist'!O364</f>
        <v>0.0009891818463</v>
      </c>
    </row>
    <row r="390">
      <c r="A390">
        <f t="shared" si="5"/>
        <v>355</v>
      </c>
      <c r="B390" s="72">
        <f>'Cash Flow Assist'!O365</f>
        <v>0.00098908976</v>
      </c>
    </row>
    <row r="391">
      <c r="A391">
        <f t="shared" si="5"/>
        <v>356</v>
      </c>
      <c r="B391" s="72">
        <f>'Cash Flow Assist'!O366</f>
        <v>0.0009889978256</v>
      </c>
    </row>
    <row r="392">
      <c r="A392">
        <f t="shared" si="5"/>
        <v>357</v>
      </c>
      <c r="B392" s="72">
        <f>'Cash Flow Assist'!O367</f>
        <v>0.0009889060427</v>
      </c>
    </row>
    <row r="393">
      <c r="A393">
        <f t="shared" si="5"/>
        <v>358</v>
      </c>
      <c r="B393" s="72">
        <f>'Cash Flow Assist'!O368</f>
        <v>0.0009888144112</v>
      </c>
    </row>
    <row r="394">
      <c r="A394">
        <f t="shared" si="5"/>
        <v>359</v>
      </c>
      <c r="B394" s="72">
        <f>'Cash Flow Assist'!O369</f>
        <v>0.0009887229308</v>
      </c>
    </row>
    <row r="395">
      <c r="A395">
        <f t="shared" si="5"/>
        <v>360</v>
      </c>
      <c r="B395" s="72">
        <f>'Cash Flow Assist'!O370</f>
        <v>0.0009886316012</v>
      </c>
    </row>
    <row r="396">
      <c r="A396">
        <f t="shared" si="5"/>
        <v>361</v>
      </c>
      <c r="B396" s="72">
        <f>'Cash Flow Assist'!O371</f>
        <v>0.0006552070889</v>
      </c>
    </row>
    <row r="397">
      <c r="A397">
        <f t="shared" si="5"/>
        <v>362</v>
      </c>
      <c r="B397" s="72">
        <f>'Cash Flow Assist'!O372</f>
        <v>0.0006551160602</v>
      </c>
    </row>
    <row r="398">
      <c r="A398">
        <f t="shared" si="5"/>
        <v>363</v>
      </c>
      <c r="B398" s="72">
        <f>'Cash Flow Assist'!O373</f>
        <v>0.0006550251817</v>
      </c>
    </row>
    <row r="399">
      <c r="A399">
        <f t="shared" si="5"/>
        <v>364</v>
      </c>
      <c r="B399" s="72">
        <f>'Cash Flow Assist'!O374</f>
        <v>0.000654934453</v>
      </c>
    </row>
    <row r="400">
      <c r="A400">
        <f t="shared" si="5"/>
        <v>365</v>
      </c>
      <c r="B400" s="72">
        <f>'Cash Flow Assist'!O375</f>
        <v>0.0006548438739</v>
      </c>
    </row>
    <row r="401">
      <c r="A401">
        <f t="shared" si="5"/>
        <v>366</v>
      </c>
      <c r="B401" s="72">
        <f>'Cash Flow Assist'!O376</f>
        <v>0.0006547534441</v>
      </c>
    </row>
    <row r="402">
      <c r="A402">
        <f t="shared" si="5"/>
        <v>367</v>
      </c>
      <c r="B402" s="72">
        <f>'Cash Flow Assist'!O377</f>
        <v>0.0006546631634</v>
      </c>
    </row>
    <row r="403">
      <c r="A403">
        <f t="shared" si="5"/>
        <v>368</v>
      </c>
      <c r="B403" s="72">
        <f>'Cash Flow Assist'!O378</f>
        <v>0.0006545730316</v>
      </c>
    </row>
    <row r="404">
      <c r="A404">
        <f t="shared" si="5"/>
        <v>369</v>
      </c>
      <c r="B404" s="72">
        <f>'Cash Flow Assist'!O379</f>
        <v>0.0006544830484</v>
      </c>
    </row>
    <row r="405">
      <c r="A405">
        <f t="shared" si="5"/>
        <v>370</v>
      </c>
      <c r="B405" s="72">
        <f>'Cash Flow Assist'!O380</f>
        <v>0.0006543932136</v>
      </c>
    </row>
    <row r="406">
      <c r="A406">
        <f t="shared" si="5"/>
        <v>371</v>
      </c>
      <c r="B406" s="72">
        <f>'Cash Flow Assist'!O381</f>
        <v>0.0006543035269</v>
      </c>
    </row>
    <row r="407">
      <c r="A407">
        <f t="shared" si="5"/>
        <v>372</v>
      </c>
      <c r="B407" s="72">
        <f>'Cash Flow Assist'!O382</f>
        <v>0.0006542139881</v>
      </c>
    </row>
    <row r="408">
      <c r="A408">
        <f t="shared" si="5"/>
        <v>373</v>
      </c>
      <c r="B408" s="72">
        <f>'Cash Flow Assist'!O383</f>
        <v>0.000654124597</v>
      </c>
    </row>
    <row r="409">
      <c r="A409">
        <f t="shared" si="5"/>
        <v>374</v>
      </c>
      <c r="B409" s="72">
        <f>'Cash Flow Assist'!O384</f>
        <v>0.0006540353532</v>
      </c>
    </row>
    <row r="410">
      <c r="A410">
        <f t="shared" si="5"/>
        <v>375</v>
      </c>
      <c r="B410" s="72">
        <f>'Cash Flow Assist'!O385</f>
        <v>0.0006539462566</v>
      </c>
    </row>
    <row r="411">
      <c r="A411">
        <f t="shared" si="5"/>
        <v>376</v>
      </c>
      <c r="B411" s="72">
        <f>'Cash Flow Assist'!O386</f>
        <v>0.0006538573068</v>
      </c>
    </row>
    <row r="412">
      <c r="A412">
        <f t="shared" si="5"/>
        <v>377</v>
      </c>
      <c r="B412" s="72">
        <f>'Cash Flow Assist'!O387</f>
        <v>0.0006537685038</v>
      </c>
    </row>
    <row r="413">
      <c r="A413">
        <f t="shared" si="5"/>
        <v>378</v>
      </c>
      <c r="B413" s="72">
        <f>'Cash Flow Assist'!O388</f>
        <v>0.0006536798471</v>
      </c>
    </row>
    <row r="414">
      <c r="A414">
        <f t="shared" si="5"/>
        <v>379</v>
      </c>
      <c r="B414" s="72">
        <f>'Cash Flow Assist'!O389</f>
        <v>0.0006535913367</v>
      </c>
    </row>
    <row r="415">
      <c r="A415">
        <f t="shared" si="5"/>
        <v>380</v>
      </c>
      <c r="B415" s="72">
        <f>'Cash Flow Assist'!O390</f>
        <v>0.0006535029722</v>
      </c>
    </row>
    <row r="416">
      <c r="A416">
        <f t="shared" si="5"/>
        <v>381</v>
      </c>
      <c r="B416" s="72">
        <f>'Cash Flow Assist'!O391</f>
        <v>0.0006534147534</v>
      </c>
    </row>
    <row r="417">
      <c r="A417">
        <f t="shared" si="5"/>
        <v>382</v>
      </c>
      <c r="B417" s="72">
        <f>'Cash Flow Assist'!O392</f>
        <v>0.00065332668</v>
      </c>
    </row>
    <row r="418">
      <c r="A418">
        <f t="shared" si="5"/>
        <v>383</v>
      </c>
      <c r="B418" s="72">
        <f>'Cash Flow Assist'!O393</f>
        <v>0.0006532387519</v>
      </c>
    </row>
    <row r="419">
      <c r="A419">
        <f t="shared" si="5"/>
        <v>384</v>
      </c>
      <c r="B419" s="72">
        <f>'Cash Flow Assist'!O394</f>
        <v>0.0006531509688</v>
      </c>
    </row>
    <row r="420">
      <c r="A420">
        <f t="shared" si="5"/>
        <v>385</v>
      </c>
      <c r="B420" s="72">
        <f>'Cash Flow Assist'!O395</f>
        <v>0.0006530633304</v>
      </c>
    </row>
    <row r="421">
      <c r="A421">
        <f t="shared" si="5"/>
        <v>386</v>
      </c>
      <c r="B421" s="72">
        <f>'Cash Flow Assist'!O396</f>
        <v>0.0006529758365</v>
      </c>
    </row>
    <row r="422">
      <c r="A422">
        <f t="shared" si="5"/>
        <v>387</v>
      </c>
      <c r="B422" s="72">
        <f>'Cash Flow Assist'!O397</f>
        <v>0.0006528884868</v>
      </c>
    </row>
    <row r="423">
      <c r="A423">
        <f t="shared" si="5"/>
        <v>388</v>
      </c>
      <c r="B423" s="72">
        <f>'Cash Flow Assist'!O398</f>
        <v>0.0006528012812</v>
      </c>
    </row>
    <row r="424">
      <c r="A424">
        <f t="shared" si="5"/>
        <v>389</v>
      </c>
      <c r="B424" s="72">
        <f>'Cash Flow Assist'!O399</f>
        <v>0.0006527142194</v>
      </c>
    </row>
    <row r="425">
      <c r="A425">
        <f t="shared" si="5"/>
        <v>390</v>
      </c>
      <c r="B425" s="72">
        <f>'Cash Flow Assist'!O400</f>
        <v>0.0006526273011</v>
      </c>
    </row>
    <row r="426">
      <c r="A426">
        <f t="shared" si="5"/>
        <v>391</v>
      </c>
      <c r="B426" s="72">
        <f>'Cash Flow Assist'!O401</f>
        <v>0.0006525405262</v>
      </c>
    </row>
    <row r="427">
      <c r="A427">
        <f t="shared" si="5"/>
        <v>392</v>
      </c>
      <c r="B427" s="72">
        <f>'Cash Flow Assist'!O402</f>
        <v>0.0006524538943</v>
      </c>
    </row>
    <row r="428">
      <c r="A428">
        <f t="shared" si="5"/>
        <v>393</v>
      </c>
      <c r="B428" s="72">
        <f>'Cash Flow Assist'!O403</f>
        <v>0.0006523674053</v>
      </c>
    </row>
    <row r="429">
      <c r="A429">
        <f t="shared" si="5"/>
        <v>394</v>
      </c>
      <c r="B429" s="72">
        <f>'Cash Flow Assist'!O404</f>
        <v>0.0006522810589</v>
      </c>
    </row>
    <row r="430">
      <c r="A430">
        <f t="shared" si="5"/>
        <v>395</v>
      </c>
      <c r="B430" s="72">
        <f>'Cash Flow Assist'!O405</f>
        <v>0.0006521948548</v>
      </c>
    </row>
    <row r="431">
      <c r="A431">
        <f t="shared" si="5"/>
        <v>396</v>
      </c>
      <c r="B431" s="72">
        <f>'Cash Flow Assist'!O406</f>
        <v>0.0006521087929</v>
      </c>
    </row>
    <row r="432">
      <c r="A432">
        <f t="shared" si="5"/>
        <v>397</v>
      </c>
      <c r="B432" s="72">
        <f>'Cash Flow Assist'!O407</f>
        <v>0.0006520228729</v>
      </c>
    </row>
    <row r="433">
      <c r="A433">
        <f t="shared" si="5"/>
        <v>398</v>
      </c>
      <c r="B433" s="72">
        <f>'Cash Flow Assist'!O408</f>
        <v>0.0006519370946</v>
      </c>
    </row>
    <row r="434">
      <c r="A434">
        <f t="shared" si="5"/>
        <v>399</v>
      </c>
      <c r="B434" s="72">
        <f>'Cash Flow Assist'!O409</f>
        <v>0.0006518514577</v>
      </c>
    </row>
    <row r="435">
      <c r="A435">
        <f t="shared" si="5"/>
        <v>400</v>
      </c>
      <c r="B435" s="72">
        <f>'Cash Flow Assist'!O410</f>
        <v>0.000651765962</v>
      </c>
    </row>
    <row r="436">
      <c r="A436">
        <f t="shared" si="5"/>
        <v>401</v>
      </c>
      <c r="B436" s="72">
        <f>'Cash Flow Assist'!O411</f>
        <v>0.0006516806072</v>
      </c>
    </row>
    <row r="437">
      <c r="A437">
        <f t="shared" si="5"/>
        <v>402</v>
      </c>
      <c r="B437" s="72">
        <f>'Cash Flow Assist'!O412</f>
        <v>0.0006515953933</v>
      </c>
    </row>
    <row r="438">
      <c r="A438">
        <f t="shared" si="5"/>
        <v>403</v>
      </c>
      <c r="B438" s="72">
        <f>'Cash Flow Assist'!O413</f>
        <v>0.0006515103198</v>
      </c>
    </row>
    <row r="439">
      <c r="A439">
        <f t="shared" si="5"/>
        <v>404</v>
      </c>
      <c r="B439" s="72">
        <f>'Cash Flow Assist'!O414</f>
        <v>0.0006514253866</v>
      </c>
    </row>
    <row r="440">
      <c r="A440">
        <f t="shared" si="5"/>
        <v>405</v>
      </c>
      <c r="B440" s="72">
        <f>'Cash Flow Assist'!O415</f>
        <v>0.0006513405934</v>
      </c>
    </row>
    <row r="441">
      <c r="A441">
        <f t="shared" si="5"/>
        <v>406</v>
      </c>
      <c r="B441" s="72">
        <f>'Cash Flow Assist'!O416</f>
        <v>0.0006512559401</v>
      </c>
    </row>
    <row r="442">
      <c r="A442">
        <f t="shared" si="5"/>
        <v>407</v>
      </c>
      <c r="B442" s="72">
        <f>'Cash Flow Assist'!O417</f>
        <v>0.0006511714263</v>
      </c>
    </row>
    <row r="443">
      <c r="A443">
        <f t="shared" si="5"/>
        <v>408</v>
      </c>
      <c r="B443" s="72">
        <f>'Cash Flow Assist'!O418</f>
        <v>0.0006510870519</v>
      </c>
    </row>
    <row r="444">
      <c r="A444">
        <f t="shared" si="5"/>
        <v>409</v>
      </c>
      <c r="B444" s="72">
        <f>'Cash Flow Assist'!O419</f>
        <v>0.0006510028166</v>
      </c>
    </row>
    <row r="445">
      <c r="A445">
        <f t="shared" si="5"/>
        <v>410</v>
      </c>
      <c r="B445" s="72">
        <f>'Cash Flow Assist'!O420</f>
        <v>0.0006509187202</v>
      </c>
    </row>
    <row r="446">
      <c r="A446">
        <f t="shared" si="5"/>
        <v>411</v>
      </c>
      <c r="B446" s="72">
        <f>'Cash Flow Assist'!O421</f>
        <v>0.0006508347624</v>
      </c>
    </row>
    <row r="447">
      <c r="A447">
        <f t="shared" si="5"/>
        <v>412</v>
      </c>
      <c r="B447" s="72">
        <f>'Cash Flow Assist'!O422</f>
        <v>0.0006507509431</v>
      </c>
    </row>
    <row r="448">
      <c r="A448">
        <f t="shared" si="5"/>
        <v>413</v>
      </c>
      <c r="B448" s="72">
        <f>'Cash Flow Assist'!O423</f>
        <v>0.000650667262</v>
      </c>
    </row>
    <row r="449">
      <c r="A449">
        <f t="shared" si="5"/>
        <v>414</v>
      </c>
      <c r="B449" s="72">
        <f>'Cash Flow Assist'!O424</f>
        <v>0.0006505837189</v>
      </c>
    </row>
    <row r="450">
      <c r="A450">
        <f t="shared" si="5"/>
        <v>415</v>
      </c>
      <c r="B450" s="72">
        <f>'Cash Flow Assist'!O425</f>
        <v>0.0006505003135</v>
      </c>
    </row>
    <row r="451">
      <c r="A451">
        <f t="shared" si="5"/>
        <v>416</v>
      </c>
      <c r="B451" s="72">
        <f>'Cash Flow Assist'!O426</f>
        <v>0.0006504170457</v>
      </c>
    </row>
    <row r="452">
      <c r="A452">
        <f t="shared" si="5"/>
        <v>417</v>
      </c>
      <c r="B452" s="72">
        <f>'Cash Flow Assist'!O427</f>
        <v>0.0006503339151</v>
      </c>
    </row>
    <row r="453">
      <c r="A453">
        <f t="shared" si="5"/>
        <v>418</v>
      </c>
      <c r="B453" s="72">
        <f>'Cash Flow Assist'!O428</f>
        <v>0.0006502509216</v>
      </c>
    </row>
    <row r="454">
      <c r="A454">
        <f t="shared" si="5"/>
        <v>419</v>
      </c>
      <c r="B454" s="72">
        <f>'Cash Flow Assist'!O429</f>
        <v>0.000650168065</v>
      </c>
    </row>
    <row r="455">
      <c r="A455">
        <f t="shared" si="5"/>
        <v>420</v>
      </c>
      <c r="B455" s="72">
        <f>'Cash Flow Assist'!O430</f>
        <v>0.000650085345</v>
      </c>
    </row>
    <row r="456">
      <c r="A456">
        <f t="shared" si="5"/>
        <v>421</v>
      </c>
      <c r="B456" s="72">
        <f>'Cash Flow Assist'!O431</f>
        <v>0.0006500027613</v>
      </c>
    </row>
    <row r="457">
      <c r="A457">
        <f t="shared" si="5"/>
        <v>422</v>
      </c>
      <c r="B457" s="72">
        <f>'Cash Flow Assist'!O432</f>
        <v>0.0006499203139</v>
      </c>
    </row>
    <row r="458">
      <c r="A458">
        <f t="shared" si="5"/>
        <v>423</v>
      </c>
      <c r="B458" s="72">
        <f>'Cash Flow Assist'!O433</f>
        <v>0.0006498380024</v>
      </c>
    </row>
    <row r="459">
      <c r="A459">
        <f t="shared" si="5"/>
        <v>424</v>
      </c>
      <c r="B459" s="72">
        <f>'Cash Flow Assist'!O434</f>
        <v>0.0006497558266</v>
      </c>
    </row>
    <row r="460">
      <c r="A460">
        <f t="shared" si="5"/>
        <v>425</v>
      </c>
      <c r="B460" s="72">
        <f>'Cash Flow Assist'!O435</f>
        <v>0.0006496737863</v>
      </c>
    </row>
    <row r="461">
      <c r="A461">
        <f t="shared" si="5"/>
        <v>426</v>
      </c>
      <c r="B461" s="72">
        <f>'Cash Flow Assist'!O436</f>
        <v>0.0006495918813</v>
      </c>
    </row>
    <row r="462">
      <c r="A462">
        <f t="shared" si="5"/>
        <v>427</v>
      </c>
      <c r="B462" s="72">
        <f>'Cash Flow Assist'!O437</f>
        <v>0.0006495101113</v>
      </c>
    </row>
    <row r="463">
      <c r="A463">
        <f t="shared" si="5"/>
        <v>428</v>
      </c>
      <c r="B463" s="72">
        <f>'Cash Flow Assist'!O438</f>
        <v>0.0006494284761</v>
      </c>
    </row>
    <row r="464">
      <c r="A464">
        <f t="shared" si="5"/>
        <v>429</v>
      </c>
      <c r="B464" s="72">
        <f>'Cash Flow Assist'!O439</f>
        <v>0.0006493469756</v>
      </c>
    </row>
    <row r="465">
      <c r="A465">
        <f t="shared" si="5"/>
        <v>430</v>
      </c>
      <c r="B465" s="72">
        <f>'Cash Flow Assist'!O440</f>
        <v>0.0006492656094</v>
      </c>
    </row>
    <row r="466">
      <c r="A466">
        <f t="shared" si="5"/>
        <v>431</v>
      </c>
      <c r="B466" s="72">
        <f>'Cash Flow Assist'!O441</f>
        <v>0.0006491843774</v>
      </c>
    </row>
    <row r="467">
      <c r="A467">
        <f t="shared" si="5"/>
        <v>432</v>
      </c>
      <c r="B467" s="72">
        <f>'Cash Flow Assist'!O442</f>
        <v>0.0006491032794</v>
      </c>
    </row>
    <row r="468">
      <c r="A468">
        <f t="shared" si="5"/>
        <v>433</v>
      </c>
      <c r="B468" s="72">
        <f>'Cash Flow Assist'!O443</f>
        <v>0.000649022315</v>
      </c>
    </row>
    <row r="469">
      <c r="A469">
        <f t="shared" si="5"/>
        <v>434</v>
      </c>
      <c r="B469" s="72">
        <f>'Cash Flow Assist'!O444</f>
        <v>0.0006489414842</v>
      </c>
    </row>
    <row r="470">
      <c r="A470">
        <f t="shared" si="5"/>
        <v>435</v>
      </c>
      <c r="B470" s="72">
        <f>'Cash Flow Assist'!O445</f>
        <v>0.0006488607866</v>
      </c>
    </row>
    <row r="471">
      <c r="A471">
        <f t="shared" si="5"/>
        <v>436</v>
      </c>
      <c r="B471" s="72">
        <f>'Cash Flow Assist'!O446</f>
        <v>0.0006487802221</v>
      </c>
    </row>
    <row r="472">
      <c r="A472">
        <f t="shared" si="5"/>
        <v>437</v>
      </c>
      <c r="B472" s="72">
        <f>'Cash Flow Assist'!O447</f>
        <v>0.0006486997905</v>
      </c>
    </row>
    <row r="473">
      <c r="A473">
        <f t="shared" si="5"/>
        <v>438</v>
      </c>
      <c r="B473" s="72">
        <f>'Cash Flow Assist'!O448</f>
        <v>0.0006486194914</v>
      </c>
    </row>
    <row r="474">
      <c r="A474">
        <f t="shared" si="5"/>
        <v>439</v>
      </c>
      <c r="B474" s="72">
        <f>'Cash Flow Assist'!O449</f>
        <v>0.0006485393248</v>
      </c>
    </row>
    <row r="475">
      <c r="A475">
        <f t="shared" si="5"/>
        <v>440</v>
      </c>
      <c r="B475" s="72">
        <f>'Cash Flow Assist'!O450</f>
        <v>0.0006484592903</v>
      </c>
    </row>
    <row r="476">
      <c r="A476">
        <f t="shared" si="5"/>
        <v>441</v>
      </c>
      <c r="B476" s="72">
        <f>'Cash Flow Assist'!O451</f>
        <v>0.0006483793878</v>
      </c>
    </row>
    <row r="477">
      <c r="A477">
        <f t="shared" si="5"/>
        <v>442</v>
      </c>
      <c r="B477" s="72">
        <f>'Cash Flow Assist'!O452</f>
        <v>0.0006482996171</v>
      </c>
    </row>
    <row r="478">
      <c r="A478">
        <f t="shared" si="5"/>
        <v>443</v>
      </c>
      <c r="B478" s="72">
        <f>'Cash Flow Assist'!O453</f>
        <v>0.0006482199779</v>
      </c>
    </row>
    <row r="479">
      <c r="A479">
        <f t="shared" si="5"/>
        <v>444</v>
      </c>
      <c r="B479" s="72">
        <f>'Cash Flow Assist'!O454</f>
        <v>0.00064814047</v>
      </c>
    </row>
    <row r="480">
      <c r="A480">
        <f t="shared" si="5"/>
        <v>445</v>
      </c>
      <c r="B480" s="72">
        <f>'Cash Flow Assist'!O455</f>
        <v>0.0006480610932</v>
      </c>
    </row>
    <row r="481">
      <c r="A481">
        <f t="shared" si="5"/>
        <v>446</v>
      </c>
      <c r="B481" s="72">
        <f>'Cash Flow Assist'!O456</f>
        <v>0.0006479818473</v>
      </c>
    </row>
    <row r="482">
      <c r="A482">
        <f t="shared" si="5"/>
        <v>447</v>
      </c>
      <c r="B482" s="72">
        <f>'Cash Flow Assist'!O457</f>
        <v>0.000647902732</v>
      </c>
    </row>
    <row r="483">
      <c r="A483">
        <f t="shared" si="5"/>
        <v>448</v>
      </c>
      <c r="B483" s="72">
        <f>'Cash Flow Assist'!O458</f>
        <v>0.0006478237472</v>
      </c>
    </row>
    <row r="484">
      <c r="A484">
        <f t="shared" si="5"/>
        <v>449</v>
      </c>
      <c r="B484" s="72">
        <f>'Cash Flow Assist'!O459</f>
        <v>0.0006477448926</v>
      </c>
    </row>
    <row r="485">
      <c r="A485">
        <f t="shared" si="5"/>
        <v>450</v>
      </c>
      <c r="B485" s="72">
        <f>'Cash Flow Assist'!O460</f>
        <v>0.0006476661681</v>
      </c>
    </row>
    <row r="486">
      <c r="A486">
        <f t="shared" si="5"/>
        <v>451</v>
      </c>
      <c r="B486" s="72">
        <f>'Cash Flow Assist'!O461</f>
        <v>0.0006475875733</v>
      </c>
    </row>
    <row r="487">
      <c r="A487">
        <f t="shared" si="5"/>
        <v>452</v>
      </c>
      <c r="B487" s="72">
        <f>'Cash Flow Assist'!O462</f>
        <v>0.0006475091082</v>
      </c>
    </row>
    <row r="488">
      <c r="A488">
        <f t="shared" si="5"/>
        <v>453</v>
      </c>
      <c r="B488" s="72">
        <f>'Cash Flow Assist'!O463</f>
        <v>0.0006474307724</v>
      </c>
    </row>
    <row r="489">
      <c r="A489">
        <f t="shared" si="5"/>
        <v>454</v>
      </c>
      <c r="B489" s="72">
        <f>'Cash Flow Assist'!O464</f>
        <v>0.0006473525658</v>
      </c>
    </row>
    <row r="490">
      <c r="A490">
        <f t="shared" si="5"/>
        <v>455</v>
      </c>
      <c r="B490" s="72">
        <f>'Cash Flow Assist'!O465</f>
        <v>0.0006472744881</v>
      </c>
    </row>
    <row r="491">
      <c r="A491">
        <f t="shared" si="5"/>
        <v>456</v>
      </c>
      <c r="B491" s="72">
        <f>'Cash Flow Assist'!O466</f>
        <v>0.0006471965392</v>
      </c>
    </row>
    <row r="492">
      <c r="A492">
        <f t="shared" si="5"/>
        <v>457</v>
      </c>
      <c r="B492" s="72">
        <f>'Cash Flow Assist'!O467</f>
        <v>0.0006471187188</v>
      </c>
    </row>
    <row r="493">
      <c r="A493">
        <f t="shared" si="5"/>
        <v>458</v>
      </c>
      <c r="B493" s="72">
        <f>'Cash Flow Assist'!O468</f>
        <v>0.0006470410267</v>
      </c>
    </row>
    <row r="494">
      <c r="A494">
        <f t="shared" si="5"/>
        <v>459</v>
      </c>
      <c r="B494" s="72">
        <f>'Cash Flow Assist'!O469</f>
        <v>0.0006469634627</v>
      </c>
    </row>
    <row r="495">
      <c r="A495">
        <f t="shared" si="5"/>
        <v>460</v>
      </c>
      <c r="B495" s="72">
        <f>'Cash Flow Assist'!O470</f>
        <v>0.0006468860267</v>
      </c>
    </row>
    <row r="496">
      <c r="A496">
        <f t="shared" si="5"/>
        <v>461</v>
      </c>
      <c r="B496" s="72">
        <f>'Cash Flow Assist'!O471</f>
        <v>0.0006468087183</v>
      </c>
    </row>
    <row r="497">
      <c r="A497">
        <f t="shared" si="5"/>
        <v>462</v>
      </c>
      <c r="B497" s="72">
        <f>'Cash Flow Assist'!O472</f>
        <v>0.0006467315373</v>
      </c>
    </row>
    <row r="498">
      <c r="A498">
        <f t="shared" si="5"/>
        <v>463</v>
      </c>
      <c r="B498" s="72">
        <f>'Cash Flow Assist'!O473</f>
        <v>0.0006466544836</v>
      </c>
    </row>
    <row r="499">
      <c r="A499">
        <f t="shared" si="5"/>
        <v>464</v>
      </c>
      <c r="B499" s="72">
        <f>'Cash Flow Assist'!O474</f>
        <v>0.000646577557</v>
      </c>
    </row>
    <row r="500">
      <c r="A500">
        <f t="shared" si="5"/>
        <v>465</v>
      </c>
      <c r="B500" s="72">
        <f>'Cash Flow Assist'!O475</f>
        <v>0.0006465007572</v>
      </c>
    </row>
    <row r="501">
      <c r="A501">
        <f t="shared" si="5"/>
        <v>466</v>
      </c>
      <c r="B501" s="72">
        <f>'Cash Flow Assist'!O476</f>
        <v>0.0006464240841</v>
      </c>
    </row>
    <row r="502">
      <c r="A502">
        <f t="shared" si="5"/>
        <v>467</v>
      </c>
      <c r="B502" s="72">
        <f>'Cash Flow Assist'!O477</f>
        <v>0.0006463475374</v>
      </c>
    </row>
    <row r="503">
      <c r="A503">
        <f t="shared" si="5"/>
        <v>468</v>
      </c>
      <c r="B503" s="72">
        <f>'Cash Flow Assist'!O478</f>
        <v>0.0006462711169</v>
      </c>
    </row>
    <row r="504">
      <c r="A504">
        <f t="shared" si="5"/>
        <v>469</v>
      </c>
      <c r="B504" s="72">
        <f>'Cash Flow Assist'!O479</f>
        <v>0.0006461948223</v>
      </c>
    </row>
    <row r="505">
      <c r="A505">
        <f t="shared" si="5"/>
        <v>470</v>
      </c>
      <c r="B505" s="72">
        <f>'Cash Flow Assist'!O480</f>
        <v>0.0006461186536</v>
      </c>
    </row>
    <row r="506">
      <c r="A506">
        <f t="shared" si="5"/>
        <v>471</v>
      </c>
      <c r="B506" s="72">
        <f>'Cash Flow Assist'!O481</f>
        <v>0.0006460426105</v>
      </c>
    </row>
    <row r="507">
      <c r="A507">
        <f t="shared" si="5"/>
        <v>472</v>
      </c>
      <c r="B507" s="72">
        <f>'Cash Flow Assist'!O482</f>
        <v>0.0006459666928</v>
      </c>
    </row>
    <row r="508">
      <c r="A508">
        <f t="shared" si="5"/>
        <v>473</v>
      </c>
      <c r="B508" s="72">
        <f>'Cash Flow Assist'!O483</f>
        <v>0.0006458909002</v>
      </c>
    </row>
    <row r="509">
      <c r="A509">
        <f t="shared" si="5"/>
        <v>474</v>
      </c>
      <c r="B509" s="72">
        <f>'Cash Flow Assist'!O484</f>
        <v>0.0006458152327</v>
      </c>
    </row>
    <row r="510">
      <c r="A510">
        <f t="shared" si="5"/>
        <v>475</v>
      </c>
      <c r="B510" s="72">
        <f>'Cash Flow Assist'!O485</f>
        <v>0.0006457396898</v>
      </c>
    </row>
    <row r="511">
      <c r="A511">
        <f t="shared" si="5"/>
        <v>476</v>
      </c>
      <c r="B511" s="72">
        <f>'Cash Flow Assist'!O486</f>
        <v>0.0006456642716</v>
      </c>
    </row>
    <row r="512">
      <c r="A512">
        <f t="shared" si="5"/>
        <v>477</v>
      </c>
      <c r="B512" s="72">
        <f>'Cash Flow Assist'!O487</f>
        <v>0.0006455889777</v>
      </c>
    </row>
    <row r="513">
      <c r="A513">
        <f t="shared" si="5"/>
        <v>478</v>
      </c>
      <c r="B513" s="72">
        <f>'Cash Flow Assist'!O488</f>
        <v>0.0006455138079</v>
      </c>
    </row>
    <row r="514">
      <c r="A514">
        <f t="shared" si="5"/>
        <v>479</v>
      </c>
      <c r="B514" s="72">
        <f>'Cash Flow Assist'!O489</f>
        <v>0.0006454387621</v>
      </c>
    </row>
    <row r="515">
      <c r="A515">
        <f t="shared" si="5"/>
        <v>480</v>
      </c>
      <c r="B515" s="72">
        <f>'Cash Flow Assist'!O490</f>
        <v>0.0006453638401</v>
      </c>
    </row>
    <row r="516">
      <c r="A516">
        <f t="shared" si="5"/>
        <v>481</v>
      </c>
      <c r="B516" s="72">
        <f>'Cash Flow Assist'!O491</f>
        <v>0.0003119557082</v>
      </c>
    </row>
    <row r="517">
      <c r="A517">
        <f t="shared" si="5"/>
        <v>482</v>
      </c>
      <c r="B517" s="72">
        <f>'Cash Flow Assist'!O492</f>
        <v>0.000311881033</v>
      </c>
    </row>
    <row r="518">
      <c r="A518">
        <f t="shared" si="5"/>
        <v>483</v>
      </c>
      <c r="B518" s="72">
        <f>'Cash Flow Assist'!O493</f>
        <v>0.0003118064809</v>
      </c>
    </row>
    <row r="519">
      <c r="A519">
        <f t="shared" si="5"/>
        <v>484</v>
      </c>
      <c r="B519" s="72">
        <f>'Cash Flow Assist'!O494</f>
        <v>0.0003117320518</v>
      </c>
    </row>
    <row r="520">
      <c r="A520">
        <f t="shared" si="5"/>
        <v>485</v>
      </c>
      <c r="B520" s="72">
        <f>'Cash Flow Assist'!O495</f>
        <v>0.0003116577453</v>
      </c>
    </row>
    <row r="521">
      <c r="A521">
        <f t="shared" si="5"/>
        <v>486</v>
      </c>
      <c r="B521" s="72">
        <f>'Cash Flow Assist'!O496</f>
        <v>0.0003115835614</v>
      </c>
    </row>
    <row r="522">
      <c r="A522">
        <f t="shared" si="5"/>
        <v>487</v>
      </c>
      <c r="B522" s="72">
        <f>'Cash Flow Assist'!O497</f>
        <v>0.0003115094999</v>
      </c>
    </row>
    <row r="523">
      <c r="A523">
        <f t="shared" si="5"/>
        <v>488</v>
      </c>
      <c r="B523" s="72">
        <f>'Cash Flow Assist'!O498</f>
        <v>0.0003114355604</v>
      </c>
    </row>
    <row r="524">
      <c r="A524">
        <f t="shared" si="5"/>
        <v>489</v>
      </c>
      <c r="B524" s="72">
        <f>'Cash Flow Assist'!O499</f>
        <v>0.0003113617428</v>
      </c>
    </row>
    <row r="525">
      <c r="A525">
        <f t="shared" si="5"/>
        <v>490</v>
      </c>
      <c r="B525" s="72">
        <f>'Cash Flow Assist'!O500</f>
        <v>0.000311288047</v>
      </c>
    </row>
    <row r="526">
      <c r="A526">
        <f t="shared" si="5"/>
        <v>491</v>
      </c>
      <c r="B526" s="72">
        <f>'Cash Flow Assist'!O501</f>
        <v>0.0003112144727</v>
      </c>
    </row>
    <row r="527">
      <c r="A527">
        <f t="shared" si="5"/>
        <v>492</v>
      </c>
      <c r="B527" s="72">
        <f>'Cash Flow Assist'!O502</f>
        <v>0.0003111410197</v>
      </c>
    </row>
    <row r="528">
      <c r="A528">
        <f t="shared" si="5"/>
        <v>493</v>
      </c>
      <c r="B528" s="72">
        <f>'Cash Flow Assist'!O503</f>
        <v>0.0003110676878</v>
      </c>
    </row>
    <row r="529">
      <c r="A529">
        <f t="shared" si="5"/>
        <v>494</v>
      </c>
      <c r="B529" s="72">
        <f>'Cash Flow Assist'!O504</f>
        <v>0.0003109944768</v>
      </c>
    </row>
    <row r="530">
      <c r="A530">
        <f t="shared" si="5"/>
        <v>495</v>
      </c>
      <c r="B530" s="72">
        <f>'Cash Flow Assist'!O505</f>
        <v>0.0003109213865</v>
      </c>
    </row>
    <row r="531">
      <c r="A531">
        <f t="shared" si="5"/>
        <v>496</v>
      </c>
      <c r="B531" s="72">
        <f>'Cash Flow Assist'!O506</f>
        <v>0.0003108484168</v>
      </c>
    </row>
    <row r="532">
      <c r="A532">
        <f t="shared" si="5"/>
        <v>497</v>
      </c>
      <c r="B532" s="72">
        <f>'Cash Flow Assist'!O507</f>
        <v>0.0003107755673</v>
      </c>
    </row>
    <row r="533">
      <c r="A533">
        <f t="shared" si="5"/>
        <v>498</v>
      </c>
      <c r="B533" s="72">
        <f>'Cash Flow Assist'!O508</f>
        <v>0.000310702838</v>
      </c>
    </row>
    <row r="534">
      <c r="A534">
        <f t="shared" si="5"/>
        <v>499</v>
      </c>
      <c r="B534" s="72">
        <f>'Cash Flow Assist'!O509</f>
        <v>0.0003106302286</v>
      </c>
    </row>
    <row r="535">
      <c r="A535">
        <f t="shared" si="5"/>
        <v>500</v>
      </c>
      <c r="B535" s="72">
        <f>'Cash Flow Assist'!O510</f>
        <v>0.0003105577389</v>
      </c>
    </row>
    <row r="536">
      <c r="A536">
        <f t="shared" si="5"/>
        <v>501</v>
      </c>
      <c r="B536" s="72">
        <f>'Cash Flow Assist'!O511</f>
        <v>0.0003104853688</v>
      </c>
    </row>
    <row r="537">
      <c r="A537">
        <f t="shared" si="5"/>
        <v>502</v>
      </c>
      <c r="B537" s="72">
        <f>'Cash Flow Assist'!O512</f>
        <v>0.000310413118</v>
      </c>
    </row>
    <row r="538">
      <c r="A538">
        <f t="shared" si="5"/>
        <v>503</v>
      </c>
      <c r="B538" s="72">
        <f>'Cash Flow Assist'!O513</f>
        <v>0.0003103409863</v>
      </c>
    </row>
    <row r="539">
      <c r="A539">
        <f t="shared" si="5"/>
        <v>504</v>
      </c>
      <c r="B539" s="72">
        <f>'Cash Flow Assist'!O514</f>
        <v>0.0003102689735</v>
      </c>
    </row>
    <row r="540">
      <c r="A540">
        <f t="shared" si="5"/>
        <v>505</v>
      </c>
      <c r="B540" s="72">
        <f>'Cash Flow Assist'!O515</f>
        <v>0.0003101970795</v>
      </c>
    </row>
    <row r="541">
      <c r="A541">
        <f t="shared" si="5"/>
        <v>506</v>
      </c>
      <c r="B541" s="72">
        <f>'Cash Flow Assist'!O516</f>
        <v>0.000310125304</v>
      </c>
    </row>
    <row r="542">
      <c r="A542">
        <f t="shared" si="5"/>
        <v>507</v>
      </c>
      <c r="B542" s="72">
        <f>'Cash Flow Assist'!O517</f>
        <v>0.0003100536469</v>
      </c>
    </row>
    <row r="543">
      <c r="A543">
        <f t="shared" si="5"/>
        <v>508</v>
      </c>
      <c r="B543" s="72">
        <f>'Cash Flow Assist'!O518</f>
        <v>0.0003099821079</v>
      </c>
    </row>
    <row r="544">
      <c r="A544">
        <f t="shared" si="5"/>
        <v>509</v>
      </c>
      <c r="B544" s="72">
        <f>'Cash Flow Assist'!O519</f>
        <v>0.0003099106869</v>
      </c>
    </row>
    <row r="545">
      <c r="A545">
        <f t="shared" si="5"/>
        <v>510</v>
      </c>
      <c r="B545" s="72">
        <f>'Cash Flow Assist'!O520</f>
        <v>0.0003098393837</v>
      </c>
    </row>
    <row r="546">
      <c r="A546">
        <f t="shared" si="5"/>
        <v>511</v>
      </c>
      <c r="B546" s="72">
        <f>'Cash Flow Assist'!O521</f>
        <v>0.000309768198</v>
      </c>
    </row>
    <row r="547">
      <c r="A547">
        <f t="shared" si="5"/>
        <v>512</v>
      </c>
      <c r="B547" s="72">
        <f>'Cash Flow Assist'!O522</f>
        <v>0.0003096971297</v>
      </c>
    </row>
    <row r="548">
      <c r="A548">
        <f t="shared" si="5"/>
        <v>513</v>
      </c>
      <c r="B548" s="72">
        <f>'Cash Flow Assist'!O523</f>
        <v>0.0003096261786</v>
      </c>
    </row>
    <row r="549">
      <c r="A549">
        <f t="shared" si="5"/>
        <v>514</v>
      </c>
      <c r="B549" s="72">
        <f>'Cash Flow Assist'!O524</f>
        <v>0.0003095553444</v>
      </c>
    </row>
    <row r="550">
      <c r="A550">
        <f t="shared" si="5"/>
        <v>515</v>
      </c>
      <c r="B550" s="72">
        <f>'Cash Flow Assist'!O525</f>
        <v>0.0003094846271</v>
      </c>
    </row>
    <row r="551">
      <c r="A551">
        <f t="shared" si="5"/>
        <v>516</v>
      </c>
      <c r="B551" s="72">
        <f>'Cash Flow Assist'!O526</f>
        <v>0.0003094140263</v>
      </c>
    </row>
    <row r="552">
      <c r="A552">
        <f t="shared" si="5"/>
        <v>517</v>
      </c>
      <c r="B552" s="72">
        <f>'Cash Flow Assist'!O527</f>
        <v>0.000309343542</v>
      </c>
    </row>
    <row r="553">
      <c r="A553">
        <f t="shared" si="5"/>
        <v>518</v>
      </c>
      <c r="B553" s="72">
        <f>'Cash Flow Assist'!O528</f>
        <v>0.0003092731739</v>
      </c>
    </row>
    <row r="554">
      <c r="A554">
        <f t="shared" si="5"/>
        <v>519</v>
      </c>
      <c r="B554" s="72">
        <f>'Cash Flow Assist'!O529</f>
        <v>0.0003092029218</v>
      </c>
    </row>
    <row r="555">
      <c r="A555">
        <f t="shared" si="5"/>
        <v>520</v>
      </c>
      <c r="B555" s="72">
        <f>'Cash Flow Assist'!O530</f>
        <v>0.0003091327856</v>
      </c>
    </row>
    <row r="556">
      <c r="A556">
        <f t="shared" si="5"/>
        <v>521</v>
      </c>
      <c r="B556" s="72">
        <f>'Cash Flow Assist'!O531</f>
        <v>0.000309062765</v>
      </c>
    </row>
    <row r="557">
      <c r="A557">
        <f t="shared" si="5"/>
        <v>522</v>
      </c>
      <c r="B557" s="72">
        <f>'Cash Flow Assist'!O532</f>
        <v>0.0003089928598</v>
      </c>
    </row>
    <row r="558">
      <c r="A558">
        <f t="shared" si="5"/>
        <v>523</v>
      </c>
      <c r="B558" s="72">
        <f>'Cash Flow Assist'!O533</f>
        <v>0.0003089230699</v>
      </c>
    </row>
    <row r="559">
      <c r="A559">
        <f t="shared" si="5"/>
        <v>524</v>
      </c>
      <c r="B559" s="72">
        <f>'Cash Flow Assist'!O534</f>
        <v>0.0003088533951</v>
      </c>
    </row>
    <row r="560">
      <c r="A560">
        <f t="shared" si="5"/>
        <v>525</v>
      </c>
      <c r="B560" s="72">
        <f>'Cash Flow Assist'!O535</f>
        <v>0.0003087838352</v>
      </c>
    </row>
    <row r="561">
      <c r="A561">
        <f t="shared" si="5"/>
        <v>526</v>
      </c>
      <c r="B561" s="72">
        <f>'Cash Flow Assist'!O536</f>
        <v>0.0003087143899</v>
      </c>
    </row>
    <row r="562">
      <c r="A562">
        <f t="shared" si="5"/>
        <v>527</v>
      </c>
      <c r="B562" s="72">
        <f>'Cash Flow Assist'!O537</f>
        <v>0.0003086450592</v>
      </c>
    </row>
    <row r="563">
      <c r="A563">
        <f t="shared" si="5"/>
        <v>528</v>
      </c>
      <c r="B563" s="72">
        <f>'Cash Flow Assist'!O538</f>
        <v>0.0003085758428</v>
      </c>
    </row>
    <row r="564">
      <c r="A564">
        <f t="shared" si="5"/>
        <v>529</v>
      </c>
      <c r="B564" s="72">
        <f>'Cash Flow Assist'!O539</f>
        <v>0.0003085067405</v>
      </c>
    </row>
    <row r="565">
      <c r="A565">
        <f t="shared" si="5"/>
        <v>530</v>
      </c>
      <c r="B565" s="72">
        <f>'Cash Flow Assist'!O540</f>
        <v>0.0003084377522</v>
      </c>
    </row>
    <row r="566">
      <c r="A566">
        <f t="shared" si="5"/>
        <v>531</v>
      </c>
      <c r="B566" s="72">
        <f>'Cash Flow Assist'!O541</f>
        <v>0.0003083688776</v>
      </c>
    </row>
    <row r="567">
      <c r="A567">
        <f t="shared" si="5"/>
        <v>532</v>
      </c>
      <c r="B567" s="72">
        <f>'Cash Flow Assist'!O542</f>
        <v>0.0003083001166</v>
      </c>
    </row>
    <row r="568">
      <c r="A568">
        <f t="shared" si="5"/>
        <v>533</v>
      </c>
      <c r="B568" s="72">
        <f>'Cash Flow Assist'!O543</f>
        <v>0.0003082314689</v>
      </c>
    </row>
    <row r="569">
      <c r="A569">
        <f t="shared" si="5"/>
        <v>534</v>
      </c>
      <c r="B569" s="72">
        <f>'Cash Flow Assist'!O544</f>
        <v>0.0003081629344</v>
      </c>
    </row>
    <row r="570">
      <c r="A570">
        <f t="shared" si="5"/>
        <v>535</v>
      </c>
      <c r="B570" s="72">
        <f>'Cash Flow Assist'!O545</f>
        <v>0.000308094513</v>
      </c>
    </row>
    <row r="571">
      <c r="A571">
        <f t="shared" si="5"/>
        <v>536</v>
      </c>
      <c r="B571" s="72">
        <f>'Cash Flow Assist'!O546</f>
        <v>0.0003080262044</v>
      </c>
    </row>
    <row r="572">
      <c r="A572">
        <f t="shared" si="5"/>
        <v>537</v>
      </c>
      <c r="B572" s="72">
        <f>'Cash Flow Assist'!O547</f>
        <v>0.0003079580083</v>
      </c>
    </row>
    <row r="573">
      <c r="A573">
        <f t="shared" si="5"/>
        <v>538</v>
      </c>
      <c r="B573" s="72">
        <f>'Cash Flow Assist'!O548</f>
        <v>0.0003078899248</v>
      </c>
    </row>
    <row r="574">
      <c r="A574">
        <f t="shared" si="5"/>
        <v>539</v>
      </c>
      <c r="B574" s="72">
        <f>'Cash Flow Assist'!O549</f>
        <v>0.0003078219535</v>
      </c>
    </row>
    <row r="575">
      <c r="A575">
        <f t="shared" si="5"/>
        <v>540</v>
      </c>
      <c r="B575" s="72">
        <f>'Cash Flow Assist'!O550</f>
        <v>0.0003077540943</v>
      </c>
    </row>
    <row r="576">
      <c r="A576">
        <f t="shared" si="5"/>
        <v>541</v>
      </c>
      <c r="B576" s="72">
        <f>'Cash Flow Assist'!O551</f>
        <v>0.0003076863469</v>
      </c>
    </row>
    <row r="577">
      <c r="A577">
        <f t="shared" si="5"/>
        <v>542</v>
      </c>
      <c r="B577" s="72">
        <f>'Cash Flow Assist'!O552</f>
        <v>0.0003076187113</v>
      </c>
    </row>
    <row r="578">
      <c r="A578">
        <f t="shared" si="5"/>
        <v>543</v>
      </c>
      <c r="B578" s="72">
        <f>'Cash Flow Assist'!O553</f>
        <v>0.0003075511872</v>
      </c>
    </row>
    <row r="579">
      <c r="A579">
        <f t="shared" si="5"/>
        <v>544</v>
      </c>
      <c r="B579" s="72">
        <f>'Cash Flow Assist'!O554</f>
        <v>0.0003074837744</v>
      </c>
    </row>
    <row r="580">
      <c r="A580">
        <f t="shared" si="5"/>
        <v>545</v>
      </c>
      <c r="B580" s="72">
        <f>'Cash Flow Assist'!O555</f>
        <v>0.0003074164728</v>
      </c>
    </row>
    <row r="581">
      <c r="A581">
        <f t="shared" si="5"/>
        <v>546</v>
      </c>
      <c r="B581" s="72">
        <f>'Cash Flow Assist'!O556</f>
        <v>0.0003073492821</v>
      </c>
    </row>
    <row r="582">
      <c r="A582">
        <f t="shared" si="5"/>
        <v>547</v>
      </c>
      <c r="B582" s="72">
        <f>'Cash Flow Assist'!O557</f>
        <v>0.0003072822023</v>
      </c>
    </row>
    <row r="583">
      <c r="A583">
        <f t="shared" si="5"/>
        <v>548</v>
      </c>
      <c r="B583" s="72">
        <f>'Cash Flow Assist'!O558</f>
        <v>0.000307215233</v>
      </c>
    </row>
    <row r="584">
      <c r="A584">
        <f t="shared" si="5"/>
        <v>549</v>
      </c>
      <c r="B584" s="72">
        <f>'Cash Flow Assist'!O559</f>
        <v>0.0003071483742</v>
      </c>
    </row>
    <row r="585">
      <c r="A585">
        <f t="shared" si="5"/>
        <v>550</v>
      </c>
      <c r="B585" s="72">
        <f>'Cash Flow Assist'!O560</f>
        <v>0.0003070816256</v>
      </c>
    </row>
    <row r="586">
      <c r="A586">
        <f t="shared" si="5"/>
        <v>551</v>
      </c>
      <c r="B586" s="72">
        <f>'Cash Flow Assist'!O561</f>
        <v>0.0003070149871</v>
      </c>
    </row>
    <row r="587">
      <c r="A587">
        <f t="shared" si="5"/>
        <v>552</v>
      </c>
      <c r="B587" s="72">
        <f>'Cash Flow Assist'!O562</f>
        <v>0.0003069484584</v>
      </c>
    </row>
    <row r="588">
      <c r="A588">
        <f t="shared" si="5"/>
        <v>553</v>
      </c>
      <c r="B588" s="72">
        <f>'Cash Flow Assist'!O563</f>
        <v>0.0003068820395</v>
      </c>
    </row>
    <row r="589">
      <c r="A589">
        <f t="shared" si="5"/>
        <v>554</v>
      </c>
      <c r="B589" s="72">
        <f>'Cash Flow Assist'!O564</f>
        <v>0.00030681573</v>
      </c>
    </row>
    <row r="590">
      <c r="A590">
        <f t="shared" si="5"/>
        <v>555</v>
      </c>
      <c r="B590" s="72">
        <f>'Cash Flow Assist'!O565</f>
        <v>0.0003067495299</v>
      </c>
    </row>
    <row r="591">
      <c r="A591">
        <f t="shared" si="5"/>
        <v>556</v>
      </c>
      <c r="B591" s="72">
        <f>'Cash Flow Assist'!O566</f>
        <v>0.000306683439</v>
      </c>
    </row>
    <row r="592">
      <c r="A592">
        <f t="shared" si="5"/>
        <v>557</v>
      </c>
      <c r="B592" s="72">
        <f>'Cash Flow Assist'!O567</f>
        <v>0.000306617457</v>
      </c>
    </row>
    <row r="593">
      <c r="A593">
        <f t="shared" si="5"/>
        <v>558</v>
      </c>
      <c r="B593" s="72">
        <f>'Cash Flow Assist'!O568</f>
        <v>0.0003065515838</v>
      </c>
    </row>
    <row r="594">
      <c r="A594">
        <f t="shared" si="5"/>
        <v>559</v>
      </c>
      <c r="B594" s="72">
        <f>'Cash Flow Assist'!O569</f>
        <v>0.0003064858192</v>
      </c>
    </row>
    <row r="595">
      <c r="A595">
        <f t="shared" si="5"/>
        <v>560</v>
      </c>
      <c r="B595" s="72">
        <f>'Cash Flow Assist'!O570</f>
        <v>0.0003064201631</v>
      </c>
    </row>
    <row r="596">
      <c r="A596">
        <f t="shared" si="5"/>
        <v>561</v>
      </c>
      <c r="B596" s="72">
        <f>'Cash Flow Assist'!O571</f>
        <v>0.0003063546152</v>
      </c>
    </row>
    <row r="597">
      <c r="A597">
        <f t="shared" si="5"/>
        <v>562</v>
      </c>
      <c r="B597" s="72">
        <f>'Cash Flow Assist'!O572</f>
        <v>0.0003062891754</v>
      </c>
    </row>
    <row r="598">
      <c r="A598">
        <f t="shared" si="5"/>
        <v>563</v>
      </c>
      <c r="B598" s="72">
        <f>'Cash Flow Assist'!O573</f>
        <v>0.0003062238435</v>
      </c>
    </row>
    <row r="599">
      <c r="A599">
        <f t="shared" si="5"/>
        <v>564</v>
      </c>
      <c r="B599" s="72">
        <f>'Cash Flow Assist'!O574</f>
        <v>0.0003061586194</v>
      </c>
    </row>
    <row r="600">
      <c r="A600">
        <f t="shared" si="5"/>
        <v>565</v>
      </c>
      <c r="B600" s="72">
        <f>'Cash Flow Assist'!O575</f>
        <v>0.0003060935027</v>
      </c>
    </row>
    <row r="601">
      <c r="A601">
        <f t="shared" si="5"/>
        <v>566</v>
      </c>
      <c r="B601" s="72">
        <f>'Cash Flow Assist'!O576</f>
        <v>0.0003060284935</v>
      </c>
    </row>
    <row r="602">
      <c r="A602">
        <f t="shared" si="5"/>
        <v>567</v>
      </c>
      <c r="B602" s="72">
        <f>'Cash Flow Assist'!O577</f>
        <v>0.0003059635914</v>
      </c>
    </row>
    <row r="603">
      <c r="A603">
        <f t="shared" si="5"/>
        <v>568</v>
      </c>
      <c r="B603" s="72">
        <f>'Cash Flow Assist'!O578</f>
        <v>0.0003058987964</v>
      </c>
    </row>
    <row r="604">
      <c r="A604">
        <f t="shared" si="5"/>
        <v>569</v>
      </c>
      <c r="B604" s="72">
        <f>'Cash Flow Assist'!O579</f>
        <v>0.0003058341082</v>
      </c>
    </row>
    <row r="605">
      <c r="A605">
        <f t="shared" si="5"/>
        <v>570</v>
      </c>
      <c r="B605" s="72">
        <f>'Cash Flow Assist'!O580</f>
        <v>0.0003057695266</v>
      </c>
    </row>
    <row r="606">
      <c r="A606">
        <f t="shared" si="5"/>
        <v>571</v>
      </c>
      <c r="B606" s="72">
        <f>'Cash Flow Assist'!O581</f>
        <v>0.0003057050515</v>
      </c>
    </row>
    <row r="607">
      <c r="A607">
        <f t="shared" si="5"/>
        <v>572</v>
      </c>
      <c r="B607" s="72">
        <f>'Cash Flow Assist'!O582</f>
        <v>0.0003056406828</v>
      </c>
    </row>
    <row r="608">
      <c r="A608">
        <f t="shared" si="5"/>
        <v>573</v>
      </c>
      <c r="B608" s="72">
        <f>'Cash Flow Assist'!O583</f>
        <v>0.0003055764202</v>
      </c>
    </row>
    <row r="609">
      <c r="A609">
        <f t="shared" si="5"/>
        <v>574</v>
      </c>
      <c r="B609" s="72">
        <f>'Cash Flow Assist'!O584</f>
        <v>0.0003055122635</v>
      </c>
    </row>
    <row r="610">
      <c r="A610">
        <f t="shared" si="5"/>
        <v>575</v>
      </c>
      <c r="B610" s="72">
        <f>'Cash Flow Assist'!O585</f>
        <v>0.0003054482126</v>
      </c>
    </row>
    <row r="611">
      <c r="A611">
        <f t="shared" si="5"/>
        <v>576</v>
      </c>
      <c r="B611" s="72">
        <f>'Cash Flow Assist'!O586</f>
        <v>0.0003053842674</v>
      </c>
    </row>
    <row r="612">
      <c r="A612">
        <f t="shared" si="5"/>
        <v>577</v>
      </c>
      <c r="B612" s="72">
        <f>'Cash Flow Assist'!O587</f>
        <v>0.0003053204275</v>
      </c>
    </row>
    <row r="613">
      <c r="A613">
        <f t="shared" si="5"/>
        <v>578</v>
      </c>
      <c r="B613" s="72">
        <f>'Cash Flow Assist'!O588</f>
        <v>0.000305256693</v>
      </c>
    </row>
    <row r="614">
      <c r="A614">
        <f t="shared" si="5"/>
        <v>579</v>
      </c>
      <c r="B614" s="72">
        <f>'Cash Flow Assist'!O589</f>
        <v>0.0003051930635</v>
      </c>
    </row>
    <row r="615">
      <c r="A615">
        <f t="shared" si="5"/>
        <v>580</v>
      </c>
      <c r="B615" s="72">
        <f>'Cash Flow Assist'!O590</f>
        <v>0.0003051295389</v>
      </c>
    </row>
    <row r="616">
      <c r="A616">
        <f t="shared" si="5"/>
        <v>581</v>
      </c>
      <c r="B616" s="72">
        <f>'Cash Flow Assist'!O591</f>
        <v>0.0003050661191</v>
      </c>
    </row>
    <row r="617">
      <c r="A617">
        <f t="shared" si="5"/>
        <v>582</v>
      </c>
      <c r="B617" s="72">
        <f>'Cash Flow Assist'!O592</f>
        <v>0.0003050028039</v>
      </c>
    </row>
    <row r="618">
      <c r="A618">
        <f t="shared" si="5"/>
        <v>583</v>
      </c>
      <c r="B618" s="72">
        <f>'Cash Flow Assist'!O593</f>
        <v>0.000304939593</v>
      </c>
    </row>
    <row r="619">
      <c r="A619">
        <f t="shared" si="5"/>
        <v>584</v>
      </c>
      <c r="B619" s="72">
        <f>'Cash Flow Assist'!O594</f>
        <v>0.0003048764864</v>
      </c>
    </row>
    <row r="620">
      <c r="A620">
        <f t="shared" si="5"/>
        <v>585</v>
      </c>
      <c r="B620" s="72">
        <f>'Cash Flow Assist'!O595</f>
        <v>0.0003048134838</v>
      </c>
    </row>
    <row r="621">
      <c r="A621">
        <f t="shared" si="5"/>
        <v>586</v>
      </c>
      <c r="B621" s="72">
        <f>'Cash Flow Assist'!O596</f>
        <v>0.0003047505851</v>
      </c>
    </row>
    <row r="622">
      <c r="A622">
        <f t="shared" si="5"/>
        <v>587</v>
      </c>
      <c r="B622" s="72">
        <f>'Cash Flow Assist'!O597</f>
        <v>0.0003046877901</v>
      </c>
    </row>
    <row r="623">
      <c r="A623">
        <f t="shared" si="5"/>
        <v>588</v>
      </c>
      <c r="B623" s="72">
        <f>'Cash Flow Assist'!O598</f>
        <v>0.0003046250987</v>
      </c>
    </row>
    <row r="624">
      <c r="A624">
        <f t="shared" si="5"/>
        <v>589</v>
      </c>
      <c r="B624" s="72">
        <f>'Cash Flow Assist'!O599</f>
        <v>0.0003045625106</v>
      </c>
    </row>
    <row r="625">
      <c r="A625">
        <f t="shared" si="5"/>
        <v>590</v>
      </c>
      <c r="B625" s="72">
        <f>'Cash Flow Assist'!O600</f>
        <v>0.0003045000258</v>
      </c>
    </row>
    <row r="626">
      <c r="A626">
        <f t="shared" si="5"/>
        <v>591</v>
      </c>
      <c r="B626" s="72">
        <f>'Cash Flow Assist'!O601</f>
        <v>0.0003044376439</v>
      </c>
    </row>
    <row r="627">
      <c r="A627">
        <f t="shared" si="5"/>
        <v>592</v>
      </c>
      <c r="B627" s="72">
        <f>'Cash Flow Assist'!O602</f>
        <v>0.000304375365</v>
      </c>
    </row>
    <row r="628">
      <c r="A628">
        <f t="shared" si="5"/>
        <v>593</v>
      </c>
      <c r="B628" s="72">
        <f>'Cash Flow Assist'!O603</f>
        <v>0.0003043131887</v>
      </c>
    </row>
    <row r="629">
      <c r="A629">
        <f t="shared" si="5"/>
        <v>594</v>
      </c>
      <c r="B629" s="72">
        <f>'Cash Flow Assist'!O604</f>
        <v>0.0003042511149</v>
      </c>
    </row>
    <row r="630">
      <c r="A630">
        <f t="shared" si="5"/>
        <v>595</v>
      </c>
      <c r="B630" s="72">
        <f>'Cash Flow Assist'!O605</f>
        <v>0.0003041891435</v>
      </c>
    </row>
    <row r="631">
      <c r="A631">
        <f t="shared" si="5"/>
        <v>596</v>
      </c>
      <c r="B631" s="72">
        <f>'Cash Flow Assist'!O606</f>
        <v>0.0003041272742</v>
      </c>
    </row>
    <row r="632">
      <c r="A632">
        <f t="shared" si="5"/>
        <v>597</v>
      </c>
      <c r="B632" s="72">
        <f>'Cash Flow Assist'!O607</f>
        <v>0.000304065507</v>
      </c>
    </row>
    <row r="633">
      <c r="A633">
        <f t="shared" si="5"/>
        <v>598</v>
      </c>
      <c r="B633" s="72">
        <f>'Cash Flow Assist'!O608</f>
        <v>0.0003040038416</v>
      </c>
    </row>
    <row r="634">
      <c r="A634">
        <f t="shared" si="5"/>
        <v>599</v>
      </c>
      <c r="B634" s="72">
        <f>'Cash Flow Assist'!O609</f>
        <v>0.0003039422779</v>
      </c>
    </row>
    <row r="635">
      <c r="A635">
        <f t="shared" si="5"/>
        <v>600</v>
      </c>
      <c r="B635" s="72">
        <f>'Cash Flow Assist'!O610</f>
        <v>0.0003038808157</v>
      </c>
    </row>
    <row r="636">
      <c r="A636">
        <f t="shared" si="5"/>
        <v>601</v>
      </c>
      <c r="B636" s="72">
        <f>'Cash Flow Assist'!O611</f>
        <v>0.0003038194549</v>
      </c>
    </row>
    <row r="637">
      <c r="A637">
        <f t="shared" si="5"/>
        <v>602</v>
      </c>
      <c r="B637" s="72">
        <f>'Cash Flow Assist'!O612</f>
        <v>0.0003037581952</v>
      </c>
    </row>
    <row r="638">
      <c r="A638">
        <f t="shared" si="5"/>
        <v>603</v>
      </c>
      <c r="B638" s="72">
        <f>'Cash Flow Assist'!O613</f>
        <v>0.0003036970365</v>
      </c>
    </row>
    <row r="639">
      <c r="A639">
        <f t="shared" si="5"/>
        <v>604</v>
      </c>
      <c r="B639" s="72">
        <f>'Cash Flow Assist'!O614</f>
        <v>0.0003036359787</v>
      </c>
    </row>
    <row r="640">
      <c r="A640">
        <f t="shared" si="5"/>
        <v>605</v>
      </c>
      <c r="B640" s="72">
        <f>'Cash Flow Assist'!O615</f>
        <v>0.0003035750216</v>
      </c>
    </row>
    <row r="641">
      <c r="A641">
        <f t="shared" si="5"/>
        <v>606</v>
      </c>
      <c r="B641" s="72">
        <f>'Cash Flow Assist'!O616</f>
        <v>0.0003035141649</v>
      </c>
    </row>
    <row r="642">
      <c r="A642">
        <f t="shared" si="5"/>
        <v>607</v>
      </c>
      <c r="B642" s="72">
        <f>'Cash Flow Assist'!O617</f>
        <v>0.0003034534086</v>
      </c>
    </row>
    <row r="643">
      <c r="A643">
        <f t="shared" si="5"/>
        <v>608</v>
      </c>
      <c r="B643" s="72">
        <f>'Cash Flow Assist'!O618</f>
        <v>0.0003033927525</v>
      </c>
    </row>
    <row r="644">
      <c r="A644">
        <f t="shared" si="5"/>
        <v>609</v>
      </c>
      <c r="B644" s="72">
        <f>'Cash Flow Assist'!O619</f>
        <v>0.0003033321964</v>
      </c>
    </row>
    <row r="645">
      <c r="A645">
        <f t="shared" si="5"/>
        <v>610</v>
      </c>
      <c r="B645" s="72">
        <f>'Cash Flow Assist'!O620</f>
        <v>0.0003032717402</v>
      </c>
    </row>
    <row r="646">
      <c r="A646">
        <f t="shared" si="5"/>
        <v>611</v>
      </c>
      <c r="B646" s="72">
        <f>'Cash Flow Assist'!O621</f>
        <v>0.0003032113836</v>
      </c>
    </row>
    <row r="647">
      <c r="A647">
        <f t="shared" si="5"/>
        <v>612</v>
      </c>
      <c r="B647" s="72">
        <f>'Cash Flow Assist'!O622</f>
        <v>0.0003031511265</v>
      </c>
    </row>
    <row r="648">
      <c r="A648">
        <f t="shared" si="5"/>
        <v>613</v>
      </c>
      <c r="B648" s="72">
        <f>'Cash Flow Assist'!O623</f>
        <v>0.0003030909688</v>
      </c>
    </row>
    <row r="649">
      <c r="A649">
        <f t="shared" si="5"/>
        <v>614</v>
      </c>
      <c r="B649" s="72">
        <f>'Cash Flow Assist'!O624</f>
        <v>0.0003030309103</v>
      </c>
    </row>
    <row r="650">
      <c r="A650">
        <f t="shared" si="5"/>
        <v>615</v>
      </c>
      <c r="B650" s="72">
        <f>'Cash Flow Assist'!O625</f>
        <v>0.0003029709509</v>
      </c>
    </row>
    <row r="651">
      <c r="A651">
        <f t="shared" si="5"/>
        <v>616</v>
      </c>
      <c r="B651" s="72">
        <f>'Cash Flow Assist'!O626</f>
        <v>0.0003029110902</v>
      </c>
    </row>
    <row r="652">
      <c r="A652">
        <f t="shared" si="5"/>
        <v>617</v>
      </c>
      <c r="B652" s="72">
        <f>'Cash Flow Assist'!O627</f>
        <v>0.0003028513283</v>
      </c>
    </row>
    <row r="653">
      <c r="A653">
        <f t="shared" si="5"/>
        <v>618</v>
      </c>
      <c r="B653" s="72">
        <f>'Cash Flow Assist'!O628</f>
        <v>0.000302791665</v>
      </c>
    </row>
    <row r="654">
      <c r="A654">
        <f t="shared" si="5"/>
        <v>619</v>
      </c>
      <c r="B654" s="72">
        <f>'Cash Flow Assist'!O629</f>
        <v>0.0003027321</v>
      </c>
    </row>
    <row r="655">
      <c r="A655">
        <f t="shared" si="5"/>
        <v>620</v>
      </c>
      <c r="B655" s="72">
        <f>'Cash Flow Assist'!O630</f>
        <v>0.0003026726332</v>
      </c>
    </row>
    <row r="656">
      <c r="A656">
        <f t="shared" si="5"/>
        <v>621</v>
      </c>
      <c r="B656" s="72">
        <f>'Cash Flow Assist'!O631</f>
        <v>0.0003026132645</v>
      </c>
    </row>
    <row r="657">
      <c r="A657">
        <f t="shared" si="5"/>
        <v>622</v>
      </c>
      <c r="B657" s="72">
        <f>'Cash Flow Assist'!O632</f>
        <v>0.0003025539936</v>
      </c>
    </row>
    <row r="658">
      <c r="A658">
        <f t="shared" si="5"/>
        <v>623</v>
      </c>
      <c r="B658" s="72">
        <f>'Cash Flow Assist'!O633</f>
        <v>0.0003024948205</v>
      </c>
    </row>
    <row r="659">
      <c r="A659">
        <f t="shared" si="5"/>
        <v>624</v>
      </c>
      <c r="B659" s="72">
        <f>'Cash Flow Assist'!O634</f>
        <v>0.000302435745</v>
      </c>
    </row>
    <row r="660">
      <c r="A660">
        <f t="shared" si="5"/>
        <v>625</v>
      </c>
      <c r="B660" s="72">
        <f>'Cash Flow Assist'!O635</f>
        <v>0.0003023767668</v>
      </c>
    </row>
    <row r="661">
      <c r="A661">
        <f t="shared" si="5"/>
        <v>626</v>
      </c>
      <c r="B661" s="72">
        <f>'Cash Flow Assist'!O636</f>
        <v>0.0003023178859</v>
      </c>
    </row>
    <row r="662">
      <c r="A662">
        <f t="shared" si="5"/>
        <v>627</v>
      </c>
      <c r="B662" s="72">
        <f>'Cash Flow Assist'!O637</f>
        <v>0.0003022591021</v>
      </c>
    </row>
    <row r="663">
      <c r="A663">
        <f t="shared" si="5"/>
        <v>628</v>
      </c>
      <c r="B663" s="72">
        <f>'Cash Flow Assist'!O638</f>
        <v>0.0003022004153</v>
      </c>
    </row>
    <row r="664">
      <c r="A664">
        <f t="shared" si="5"/>
        <v>629</v>
      </c>
      <c r="B664" s="72">
        <f>'Cash Flow Assist'!O639</f>
        <v>0.0003021418252</v>
      </c>
    </row>
    <row r="665">
      <c r="A665">
        <f t="shared" si="5"/>
        <v>630</v>
      </c>
      <c r="B665" s="72">
        <f>'Cash Flow Assist'!O640</f>
        <v>0.0003020833317</v>
      </c>
    </row>
    <row r="666">
      <c r="A666">
        <f t="shared" si="5"/>
        <v>631</v>
      </c>
      <c r="B666" s="72">
        <f>'Cash Flow Assist'!O641</f>
        <v>0.0003020249346</v>
      </c>
    </row>
    <row r="667">
      <c r="A667">
        <f t="shared" si="5"/>
        <v>632</v>
      </c>
      <c r="B667" s="72">
        <f>'Cash Flow Assist'!O642</f>
        <v>0.0003019666338</v>
      </c>
    </row>
    <row r="668">
      <c r="A668">
        <f t="shared" si="5"/>
        <v>633</v>
      </c>
      <c r="B668" s="72">
        <f>'Cash Flow Assist'!O643</f>
        <v>0.0003019084292</v>
      </c>
    </row>
    <row r="669">
      <c r="A669">
        <f t="shared" si="5"/>
        <v>634</v>
      </c>
      <c r="B669" s="72">
        <f>'Cash Flow Assist'!O644</f>
        <v>0.0003018503205</v>
      </c>
    </row>
    <row r="670">
      <c r="A670">
        <f t="shared" si="5"/>
        <v>635</v>
      </c>
      <c r="B670" s="72">
        <f>'Cash Flow Assist'!O645</f>
        <v>0.0003017923077</v>
      </c>
    </row>
    <row r="671">
      <c r="A671">
        <f t="shared" si="5"/>
        <v>636</v>
      </c>
      <c r="B671" s="72">
        <f>'Cash Flow Assist'!O646</f>
        <v>0.0003017343905</v>
      </c>
    </row>
    <row r="672">
      <c r="A672">
        <f t="shared" si="5"/>
        <v>637</v>
      </c>
      <c r="B672" s="72">
        <f>'Cash Flow Assist'!O647</f>
        <v>0.0003016765688</v>
      </c>
    </row>
    <row r="673">
      <c r="A673">
        <f t="shared" si="5"/>
        <v>638</v>
      </c>
      <c r="B673" s="72">
        <f>'Cash Flow Assist'!O648</f>
        <v>0.0003016188424</v>
      </c>
    </row>
    <row r="674">
      <c r="A674">
        <f t="shared" si="5"/>
        <v>639</v>
      </c>
      <c r="B674" s="72">
        <f>'Cash Flow Assist'!O649</f>
        <v>0.0003015612113</v>
      </c>
    </row>
    <row r="675">
      <c r="A675">
        <f t="shared" si="5"/>
        <v>640</v>
      </c>
      <c r="B675" s="72">
        <f>'Cash Flow Assist'!O650</f>
        <v>0.0003015036751</v>
      </c>
    </row>
    <row r="676">
      <c r="A676">
        <f t="shared" si="5"/>
        <v>641</v>
      </c>
      <c r="B676" s="72">
        <f>'Cash Flow Assist'!O651</f>
        <v>0.0003014462338</v>
      </c>
    </row>
    <row r="677">
      <c r="A677">
        <f t="shared" si="5"/>
        <v>642</v>
      </c>
      <c r="B677" s="72">
        <f>'Cash Flow Assist'!O652</f>
        <v>0.0003013888872</v>
      </c>
    </row>
    <row r="678">
      <c r="A678">
        <f t="shared" si="5"/>
        <v>643</v>
      </c>
      <c r="B678" s="72">
        <f>'Cash Flow Assist'!O653</f>
        <v>0.0003013316352</v>
      </c>
    </row>
    <row r="679">
      <c r="A679">
        <f t="shared" si="5"/>
        <v>644</v>
      </c>
      <c r="B679" s="72">
        <f>'Cash Flow Assist'!O654</f>
        <v>0.0003012744776</v>
      </c>
    </row>
    <row r="680">
      <c r="A680">
        <f t="shared" si="5"/>
        <v>645</v>
      </c>
      <c r="B680" s="72">
        <f>'Cash Flow Assist'!O655</f>
        <v>0.0003012174143</v>
      </c>
    </row>
    <row r="681">
      <c r="A681">
        <f t="shared" si="5"/>
        <v>646</v>
      </c>
      <c r="B681" s="72">
        <f>'Cash Flow Assist'!O656</f>
        <v>0.000301160445</v>
      </c>
    </row>
    <row r="682">
      <c r="A682">
        <f t="shared" si="5"/>
        <v>647</v>
      </c>
      <c r="B682" s="72">
        <f>'Cash Flow Assist'!O657</f>
        <v>0.0003011035696</v>
      </c>
    </row>
    <row r="683">
      <c r="A683">
        <f t="shared" si="5"/>
        <v>648</v>
      </c>
      <c r="B683" s="72">
        <f>'Cash Flow Assist'!O658</f>
        <v>0.0003010467881</v>
      </c>
    </row>
    <row r="684">
      <c r="A684">
        <f t="shared" si="5"/>
        <v>649</v>
      </c>
      <c r="B684" s="72">
        <f>'Cash Flow Assist'!O659</f>
        <v>0.0003009901001</v>
      </c>
    </row>
    <row r="685">
      <c r="A685">
        <f t="shared" si="5"/>
        <v>650</v>
      </c>
      <c r="B685" s="72">
        <f>'Cash Flow Assist'!O660</f>
        <v>0.0003009335057</v>
      </c>
    </row>
    <row r="686">
      <c r="A686">
        <f t="shared" si="5"/>
        <v>651</v>
      </c>
      <c r="B686" s="72">
        <f>'Cash Flow Assist'!O661</f>
        <v>0.0003008770045</v>
      </c>
    </row>
    <row r="687">
      <c r="A687">
        <f t="shared" si="5"/>
        <v>652</v>
      </c>
      <c r="B687" s="72">
        <f>'Cash Flow Assist'!O662</f>
        <v>0.0003008205965</v>
      </c>
    </row>
    <row r="688">
      <c r="A688">
        <f t="shared" si="5"/>
        <v>653</v>
      </c>
      <c r="B688" s="72">
        <f>'Cash Flow Assist'!O663</f>
        <v>0.0003007642815</v>
      </c>
    </row>
    <row r="689">
      <c r="A689">
        <f t="shared" si="5"/>
        <v>654</v>
      </c>
      <c r="B689" s="72">
        <f>'Cash Flow Assist'!O664</f>
        <v>0.0003007080594</v>
      </c>
    </row>
    <row r="690">
      <c r="A690">
        <f t="shared" si="5"/>
        <v>655</v>
      </c>
      <c r="B690" s="72">
        <f>'Cash Flow Assist'!O665</f>
        <v>0.00030065193</v>
      </c>
    </row>
    <row r="691">
      <c r="A691">
        <f t="shared" si="5"/>
        <v>656</v>
      </c>
      <c r="B691" s="72">
        <f>'Cash Flow Assist'!O666</f>
        <v>0.0003005958931</v>
      </c>
    </row>
    <row r="692">
      <c r="A692">
        <f t="shared" si="5"/>
        <v>657</v>
      </c>
      <c r="B692" s="72">
        <f>'Cash Flow Assist'!O667</f>
        <v>0.0003005399486</v>
      </c>
    </row>
    <row r="693">
      <c r="A693">
        <f t="shared" si="5"/>
        <v>658</v>
      </c>
      <c r="B693" s="72">
        <f>'Cash Flow Assist'!O668</f>
        <v>0.0003004840964</v>
      </c>
    </row>
    <row r="694">
      <c r="A694">
        <f t="shared" si="5"/>
        <v>659</v>
      </c>
      <c r="B694" s="72">
        <f>'Cash Flow Assist'!O669</f>
        <v>0.0003004283362</v>
      </c>
    </row>
    <row r="695">
      <c r="A695">
        <f t="shared" si="5"/>
        <v>660</v>
      </c>
      <c r="B695" s="72">
        <f>'Cash Flow Assist'!O670</f>
        <v>0.000300372668</v>
      </c>
    </row>
    <row r="696">
      <c r="A696">
        <f t="shared" si="5"/>
        <v>661</v>
      </c>
      <c r="B696" s="72">
        <f>'Cash Flow Assist'!O671</f>
        <v>0.0003003170916</v>
      </c>
    </row>
    <row r="697">
      <c r="A697">
        <f t="shared" si="5"/>
        <v>662</v>
      </c>
      <c r="B697" s="72">
        <f>'Cash Flow Assist'!O672</f>
        <v>0.0003002616068</v>
      </c>
    </row>
    <row r="698">
      <c r="A698">
        <f t="shared" si="5"/>
        <v>663</v>
      </c>
      <c r="B698" s="72">
        <f>'Cash Flow Assist'!O673</f>
        <v>0.0003002062136</v>
      </c>
    </row>
    <row r="699">
      <c r="A699">
        <f t="shared" si="5"/>
        <v>664</v>
      </c>
      <c r="B699" s="72">
        <f>'Cash Flow Assist'!O674</f>
        <v>0.0003001509116</v>
      </c>
    </row>
    <row r="700">
      <c r="A700">
        <f t="shared" si="5"/>
        <v>665</v>
      </c>
      <c r="B700" s="72">
        <f>'Cash Flow Assist'!O675</f>
        <v>0.0003000957008</v>
      </c>
    </row>
    <row r="701">
      <c r="A701">
        <f t="shared" si="5"/>
        <v>666</v>
      </c>
      <c r="B701" s="72">
        <f>'Cash Flow Assist'!O676</f>
        <v>0.0003000405811</v>
      </c>
    </row>
    <row r="702">
      <c r="A702">
        <f t="shared" si="5"/>
        <v>667</v>
      </c>
      <c r="B702" s="72">
        <f>'Cash Flow Assist'!O677</f>
        <v>0.0002999855523</v>
      </c>
    </row>
    <row r="703">
      <c r="A703">
        <f t="shared" si="5"/>
        <v>668</v>
      </c>
      <c r="B703" s="72">
        <f>'Cash Flow Assist'!O678</f>
        <v>0.0002999306141</v>
      </c>
    </row>
    <row r="704">
      <c r="A704">
        <f t="shared" si="5"/>
        <v>669</v>
      </c>
      <c r="B704" s="72">
        <f>'Cash Flow Assist'!O679</f>
        <v>0.0002998757666</v>
      </c>
    </row>
    <row r="705">
      <c r="A705">
        <f t="shared" si="5"/>
        <v>670</v>
      </c>
      <c r="B705" s="72">
        <f>'Cash Flow Assist'!O680</f>
        <v>0.0002998210095</v>
      </c>
    </row>
    <row r="706">
      <c r="A706">
        <f t="shared" si="5"/>
        <v>671</v>
      </c>
      <c r="B706" s="72">
        <f>'Cash Flow Assist'!O681</f>
        <v>0.0002997663427</v>
      </c>
    </row>
    <row r="707">
      <c r="A707">
        <f t="shared" si="5"/>
        <v>672</v>
      </c>
      <c r="B707" s="72">
        <f>'Cash Flow Assist'!O682</f>
        <v>0.000299711766</v>
      </c>
    </row>
    <row r="708">
      <c r="A708">
        <f t="shared" si="5"/>
        <v>673</v>
      </c>
      <c r="B708" s="72">
        <f>'Cash Flow Assist'!O683</f>
        <v>0.0002996572794</v>
      </c>
    </row>
    <row r="709">
      <c r="A709">
        <f t="shared" si="5"/>
        <v>674</v>
      </c>
      <c r="B709" s="72">
        <f>'Cash Flow Assist'!O684</f>
        <v>0.0002996028825</v>
      </c>
    </row>
    <row r="710">
      <c r="A710">
        <f t="shared" si="5"/>
        <v>675</v>
      </c>
      <c r="B710" s="72">
        <f>'Cash Flow Assist'!O685</f>
        <v>0.0002995485754</v>
      </c>
    </row>
    <row r="711">
      <c r="A711">
        <f t="shared" si="5"/>
        <v>676</v>
      </c>
      <c r="B711" s="72">
        <f>'Cash Flow Assist'!O686</f>
        <v>0.0002994943578</v>
      </c>
    </row>
    <row r="712">
      <c r="A712">
        <f t="shared" si="5"/>
        <v>677</v>
      </c>
      <c r="B712" s="72">
        <f>'Cash Flow Assist'!O687</f>
        <v>0.0002994402296</v>
      </c>
    </row>
    <row r="713">
      <c r="A713">
        <f t="shared" si="5"/>
        <v>678</v>
      </c>
      <c r="B713" s="72">
        <f>'Cash Flow Assist'!O688</f>
        <v>0.0002993861906</v>
      </c>
    </row>
    <row r="714">
      <c r="A714">
        <f t="shared" si="5"/>
        <v>679</v>
      </c>
      <c r="B714" s="72">
        <f>'Cash Flow Assist'!O689</f>
        <v>0.0002993322408</v>
      </c>
    </row>
    <row r="715">
      <c r="A715">
        <f t="shared" si="5"/>
        <v>680</v>
      </c>
      <c r="B715" s="72">
        <f>'Cash Flow Assist'!O690</f>
        <v>0.0002992783799</v>
      </c>
    </row>
    <row r="716">
      <c r="A716">
        <f t="shared" si="5"/>
        <v>681</v>
      </c>
      <c r="B716" s="72">
        <f>'Cash Flow Assist'!O691</f>
        <v>0.0002992246078</v>
      </c>
    </row>
    <row r="717">
      <c r="A717">
        <f t="shared" si="5"/>
        <v>682</v>
      </c>
      <c r="B717" s="72">
        <f>'Cash Flow Assist'!O692</f>
        <v>0.0002991709244</v>
      </c>
    </row>
    <row r="718">
      <c r="A718">
        <f t="shared" si="5"/>
        <v>683</v>
      </c>
      <c r="B718" s="72">
        <f>'Cash Flow Assist'!O693</f>
        <v>0.0002991173295</v>
      </c>
    </row>
    <row r="719">
      <c r="A719">
        <f t="shared" si="5"/>
        <v>684</v>
      </c>
      <c r="B719" s="72">
        <f>'Cash Flow Assist'!O694</f>
        <v>0.0002990638229</v>
      </c>
    </row>
    <row r="720">
      <c r="A720">
        <f t="shared" si="5"/>
        <v>685</v>
      </c>
      <c r="B720" s="72">
        <f>'Cash Flow Assist'!O695</f>
        <v>0.0002990104046</v>
      </c>
    </row>
    <row r="721">
      <c r="A721">
        <f t="shared" si="5"/>
        <v>686</v>
      </c>
      <c r="B721" s="72">
        <f>'Cash Flow Assist'!O696</f>
        <v>0.0002989570744</v>
      </c>
    </row>
    <row r="722">
      <c r="A722">
        <f t="shared" si="5"/>
        <v>687</v>
      </c>
      <c r="B722" s="72">
        <f>'Cash Flow Assist'!O697</f>
        <v>0.0002989038321</v>
      </c>
    </row>
    <row r="723">
      <c r="A723">
        <f t="shared" si="5"/>
        <v>688</v>
      </c>
      <c r="B723" s="72">
        <f>'Cash Flow Assist'!O698</f>
        <v>0.0002988506776</v>
      </c>
    </row>
    <row r="724">
      <c r="A724">
        <f t="shared" si="5"/>
        <v>689</v>
      </c>
      <c r="B724" s="72">
        <f>'Cash Flow Assist'!O699</f>
        <v>0.0002987976107</v>
      </c>
    </row>
    <row r="725">
      <c r="A725">
        <f t="shared" si="5"/>
        <v>690</v>
      </c>
      <c r="B725" s="72">
        <f>'Cash Flow Assist'!O700</f>
        <v>0.0002987446313</v>
      </c>
    </row>
    <row r="726">
      <c r="A726">
        <f t="shared" si="5"/>
        <v>691</v>
      </c>
      <c r="B726" s="72">
        <f>'Cash Flow Assist'!O701</f>
        <v>0.0002986917393</v>
      </c>
    </row>
    <row r="727">
      <c r="A727">
        <f t="shared" si="5"/>
        <v>692</v>
      </c>
      <c r="B727" s="72">
        <f>'Cash Flow Assist'!O702</f>
        <v>0.0002986389345</v>
      </c>
    </row>
    <row r="728">
      <c r="A728">
        <f t="shared" si="5"/>
        <v>693</v>
      </c>
      <c r="B728" s="72">
        <f>'Cash Flow Assist'!O703</f>
        <v>0.0002985862168</v>
      </c>
    </row>
    <row r="729">
      <c r="A729">
        <f t="shared" si="5"/>
        <v>694</v>
      </c>
      <c r="B729" s="72">
        <f>'Cash Flow Assist'!O704</f>
        <v>0.000298533586</v>
      </c>
    </row>
    <row r="730">
      <c r="A730">
        <f t="shared" si="5"/>
        <v>695</v>
      </c>
      <c r="B730" s="72">
        <f>'Cash Flow Assist'!O705</f>
        <v>0.000298481042</v>
      </c>
    </row>
    <row r="731">
      <c r="A731">
        <f t="shared" si="5"/>
        <v>696</v>
      </c>
      <c r="B731" s="72">
        <f>'Cash Flow Assist'!O706</f>
        <v>0.0002984285846</v>
      </c>
    </row>
    <row r="732">
      <c r="A732">
        <f t="shared" si="5"/>
        <v>697</v>
      </c>
      <c r="B732" s="72">
        <f>'Cash Flow Assist'!O707</f>
        <v>0.0002983762137</v>
      </c>
    </row>
    <row r="733">
      <c r="A733">
        <f t="shared" si="5"/>
        <v>698</v>
      </c>
      <c r="B733" s="72">
        <f>'Cash Flow Assist'!O708</f>
        <v>0.0002983239291</v>
      </c>
    </row>
    <row r="734">
      <c r="A734">
        <f t="shared" si="5"/>
        <v>699</v>
      </c>
      <c r="B734" s="72">
        <f>'Cash Flow Assist'!O709</f>
        <v>0.0002982717308</v>
      </c>
    </row>
    <row r="735">
      <c r="A735">
        <f t="shared" si="5"/>
        <v>700</v>
      </c>
      <c r="B735" s="72">
        <f>'Cash Flow Assist'!O710</f>
        <v>0.0002982196185</v>
      </c>
    </row>
    <row r="736">
      <c r="A736">
        <f t="shared" si="5"/>
        <v>701</v>
      </c>
      <c r="B736" s="72">
        <f>'Cash Flow Assist'!O711</f>
        <v>0.0002981675922</v>
      </c>
    </row>
    <row r="737">
      <c r="A737">
        <f t="shared" si="5"/>
        <v>702</v>
      </c>
      <c r="B737" s="72">
        <f>'Cash Flow Assist'!O712</f>
        <v>0.0002981156516</v>
      </c>
    </row>
    <row r="738">
      <c r="A738">
        <f t="shared" si="5"/>
        <v>703</v>
      </c>
      <c r="B738" s="72">
        <f>'Cash Flow Assist'!O713</f>
        <v>0.0002980637967</v>
      </c>
    </row>
    <row r="739">
      <c r="A739">
        <f t="shared" si="5"/>
        <v>704</v>
      </c>
      <c r="B739" s="72">
        <f>'Cash Flow Assist'!O714</f>
        <v>0.0002980120273</v>
      </c>
    </row>
    <row r="740">
      <c r="A740">
        <f t="shared" si="5"/>
        <v>705</v>
      </c>
      <c r="B740" s="72">
        <f>'Cash Flow Assist'!O715</f>
        <v>0.0002979603433</v>
      </c>
    </row>
    <row r="741">
      <c r="A741">
        <f t="shared" si="5"/>
        <v>706</v>
      </c>
      <c r="B741" s="72">
        <f>'Cash Flow Assist'!O716</f>
        <v>0.0002979087444</v>
      </c>
    </row>
    <row r="742">
      <c r="A742">
        <f t="shared" si="5"/>
        <v>707</v>
      </c>
      <c r="B742" s="72">
        <f>'Cash Flow Assist'!O717</f>
        <v>0.0002978572307</v>
      </c>
    </row>
    <row r="743">
      <c r="A743">
        <f t="shared" si="5"/>
        <v>708</v>
      </c>
      <c r="B743" s="72">
        <f>'Cash Flow Assist'!O718</f>
        <v>0.0002978058019</v>
      </c>
    </row>
    <row r="744">
      <c r="A744">
        <f t="shared" si="5"/>
        <v>709</v>
      </c>
      <c r="B744" s="72">
        <f>'Cash Flow Assist'!O719</f>
        <v>0.0002977544578</v>
      </c>
    </row>
    <row r="745">
      <c r="A745">
        <f t="shared" si="5"/>
        <v>710</v>
      </c>
      <c r="B745" s="72">
        <f>'Cash Flow Assist'!O720</f>
        <v>0.0002977031985</v>
      </c>
    </row>
    <row r="746">
      <c r="A746">
        <f t="shared" si="5"/>
        <v>711</v>
      </c>
      <c r="B746" s="72">
        <f>'Cash Flow Assist'!O721</f>
        <v>0.0002976520237</v>
      </c>
    </row>
    <row r="747">
      <c r="A747">
        <f t="shared" si="5"/>
        <v>712</v>
      </c>
      <c r="B747" s="72">
        <f>'Cash Flow Assist'!O722</f>
        <v>0.0002976009332</v>
      </c>
    </row>
    <row r="748">
      <c r="A748">
        <f t="shared" si="5"/>
        <v>713</v>
      </c>
      <c r="B748" s="72">
        <f>'Cash Flow Assist'!O723</f>
        <v>0.000297549927</v>
      </c>
    </row>
    <row r="749">
      <c r="A749">
        <f t="shared" si="5"/>
        <v>714</v>
      </c>
      <c r="B749" s="72">
        <f>'Cash Flow Assist'!O724</f>
        <v>0.0002974990049</v>
      </c>
    </row>
    <row r="750">
      <c r="A750">
        <f t="shared" si="5"/>
        <v>715</v>
      </c>
      <c r="B750" s="72">
        <f>'Cash Flow Assist'!O725</f>
        <v>0.0002974481667</v>
      </c>
    </row>
    <row r="751">
      <c r="A751">
        <f t="shared" si="5"/>
        <v>716</v>
      </c>
      <c r="B751" s="72">
        <f>'Cash Flow Assist'!O726</f>
        <v>0.0002973974124</v>
      </c>
    </row>
    <row r="752">
      <c r="A752">
        <f t="shared" si="5"/>
        <v>717</v>
      </c>
      <c r="B752" s="72">
        <f>'Cash Flow Assist'!O727</f>
        <v>0.0002973467418</v>
      </c>
    </row>
    <row r="753">
      <c r="A753">
        <f t="shared" si="5"/>
        <v>718</v>
      </c>
      <c r="B753" s="72">
        <f>'Cash Flow Assist'!O728</f>
        <v>0.0002972961547</v>
      </c>
    </row>
    <row r="754">
      <c r="A754">
        <f t="shared" si="5"/>
        <v>719</v>
      </c>
      <c r="B754" s="72">
        <f>'Cash Flow Assist'!O729</f>
        <v>0.000297245651</v>
      </c>
    </row>
    <row r="755">
      <c r="A755">
        <f t="shared" si="5"/>
        <v>720</v>
      </c>
      <c r="B755" s="72">
        <f>'Cash Flow Assist'!O730</f>
        <v>0.0002971952306</v>
      </c>
    </row>
  </sheetData>
  <mergeCells count="13">
    <mergeCell ref="E16:J16"/>
    <mergeCell ref="K16:O16"/>
    <mergeCell ref="K25:L26"/>
    <mergeCell ref="M25:O26"/>
    <mergeCell ref="K32:L33"/>
    <mergeCell ref="A34:B34"/>
    <mergeCell ref="A1:O1"/>
    <mergeCell ref="A2:O2"/>
    <mergeCell ref="A3:O3"/>
    <mergeCell ref="A4:B4"/>
    <mergeCell ref="E5:J5"/>
    <mergeCell ref="K5:O5"/>
    <mergeCell ref="A13:B13"/>
  </mergeCells>
  <conditionalFormatting sqref="L34:L42">
    <cfRule type="colorScale" priority="1">
      <colorScale>
        <cfvo type="min"/>
        <cfvo type="percentile" val="50"/>
        <cfvo type="max"/>
        <color rgb="FFE67C73"/>
        <color rgb="FFFFFFFF"/>
        <color rgb="FF57BB8A"/>
      </colorScale>
    </cfRule>
  </conditionalFormatting>
  <conditionalFormatting sqref="N28:N38">
    <cfRule type="colorScale" priority="2">
      <colorScale>
        <cfvo type="min"/>
        <cfvo type="percentile" val="50"/>
        <cfvo type="max"/>
        <color rgb="FFE67C73"/>
        <color rgb="FFFFFFFF"/>
        <color rgb="FF57BB8A"/>
      </colorScale>
    </cfRule>
  </conditionalFormatting>
  <hyperlinks>
    <hyperlink r:id="rId1" ref="A1"/>
    <hyperlink r:id="rId2" ref="A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29"/>
    <col customWidth="1" min="5" max="6" width="3.0"/>
    <col customWidth="1" min="9" max="11" width="3.0"/>
    <col customWidth="1" min="12" max="12" width="9.43"/>
    <col customWidth="1" min="13" max="13" width="14.57"/>
    <col customWidth="1" min="14" max="14" width="6.71"/>
    <col customWidth="1" min="18" max="18" width="12.29"/>
    <col customWidth="1" min="19" max="29" width="11.57"/>
  </cols>
  <sheetData>
    <row r="1">
      <c r="A1" s="1" t="str">
        <f>'Parameters &amp; Main Results'!A1</f>
        <v>https://earlyretirementnow.com/2017/01/25/the-ultimate-guide-to-safe-withdrawal-rates-part-7-toolbox</v>
      </c>
      <c r="Q1" s="79"/>
    </row>
    <row r="2">
      <c r="A2" s="1" t="str">
        <f>'Parameters &amp; Main Results'!A2</f>
        <v>https://earlyretirementnow.com/2018/08/29/google-sheet-updates-swr-series-part-28</v>
      </c>
      <c r="Q2" s="79"/>
    </row>
    <row r="3">
      <c r="A3" s="1" t="s">
        <v>68</v>
      </c>
      <c r="Q3" s="79"/>
    </row>
    <row r="4">
      <c r="Q4" s="79"/>
    </row>
    <row r="5">
      <c r="A5" s="71" t="s">
        <v>69</v>
      </c>
      <c r="B5" s="80">
        <v>3000000.0</v>
      </c>
      <c r="Q5" s="79"/>
    </row>
    <row r="6">
      <c r="A6" s="71" t="s">
        <v>70</v>
      </c>
      <c r="B6" s="40">
        <v>0.02</v>
      </c>
      <c r="Q6" s="79"/>
    </row>
    <row r="7">
      <c r="A7" s="71" t="s">
        <v>71</v>
      </c>
      <c r="B7" s="81">
        <f>(1+B6)^(1/12)-1</f>
        <v>0.001651581302</v>
      </c>
      <c r="Q7" s="79"/>
    </row>
    <row r="8">
      <c r="Q8" s="79"/>
    </row>
    <row r="9">
      <c r="A9" s="82"/>
      <c r="B9" s="53" t="s">
        <v>72</v>
      </c>
      <c r="C9" s="7"/>
      <c r="D9" s="7"/>
      <c r="E9" s="7"/>
      <c r="F9" s="8"/>
      <c r="G9" s="53" t="s">
        <v>73</v>
      </c>
      <c r="H9" s="7"/>
      <c r="I9" s="7"/>
      <c r="J9" s="7"/>
      <c r="K9" s="8"/>
      <c r="L9" s="53" t="s">
        <v>74</v>
      </c>
      <c r="M9" s="7"/>
      <c r="N9" s="7"/>
      <c r="O9" s="8"/>
      <c r="Q9" s="79"/>
    </row>
    <row r="10">
      <c r="A10" s="83" t="s">
        <v>58</v>
      </c>
      <c r="B10" s="84" t="s">
        <v>75</v>
      </c>
      <c r="C10" s="85" t="s">
        <v>76</v>
      </c>
      <c r="D10" s="85" t="s">
        <v>77</v>
      </c>
      <c r="E10" s="86" t="s">
        <v>78</v>
      </c>
      <c r="F10" s="87" t="s">
        <v>78</v>
      </c>
      <c r="G10" s="84" t="s">
        <v>79</v>
      </c>
      <c r="H10" s="85" t="s">
        <v>80</v>
      </c>
      <c r="I10" s="86" t="s">
        <v>78</v>
      </c>
      <c r="J10" s="86" t="s">
        <v>78</v>
      </c>
      <c r="K10" s="87" t="s">
        <v>78</v>
      </c>
      <c r="L10" s="84" t="s">
        <v>81</v>
      </c>
      <c r="M10" s="85" t="s">
        <v>82</v>
      </c>
      <c r="N10" s="85" t="s">
        <v>58</v>
      </c>
      <c r="O10" s="88" t="s">
        <v>83</v>
      </c>
      <c r="P10" s="89" t="s">
        <v>84</v>
      </c>
      <c r="Q10" s="90" t="s">
        <v>85</v>
      </c>
    </row>
    <row r="11">
      <c r="A11" s="91">
        <v>1.0</v>
      </c>
      <c r="B11" s="92"/>
      <c r="C11" s="93"/>
      <c r="D11" s="93"/>
      <c r="E11" s="93"/>
      <c r="F11" s="94"/>
      <c r="G11" s="95"/>
      <c r="H11" s="96"/>
      <c r="I11" s="96"/>
      <c r="J11" s="96"/>
      <c r="K11" s="97"/>
      <c r="L11" s="98">
        <v>1.0</v>
      </c>
      <c r="M11" s="99">
        <f t="shared" ref="M11:M730" si="1">sum(B11:F11)+sum(G11:K11)*L11</f>
        <v>0</v>
      </c>
      <c r="N11" s="71">
        <v>1.0</v>
      </c>
      <c r="O11" s="100">
        <f t="shared" ref="O11:O730" si="2">M11/$B$5</f>
        <v>0</v>
      </c>
      <c r="P11" s="101">
        <v>1.0</v>
      </c>
      <c r="Q11" s="102">
        <f t="shared" ref="Q11:Q730" si="3">$S$15*P11/12-M11</f>
        <v>8412.959022</v>
      </c>
    </row>
    <row r="12">
      <c r="A12" s="103">
        <f t="shared" ref="A12:A730" si="4">A11+1</f>
        <v>2</v>
      </c>
      <c r="B12" s="92"/>
      <c r="C12" s="93"/>
      <c r="D12" s="93"/>
      <c r="E12" s="93"/>
      <c r="F12" s="94"/>
      <c r="G12" s="95"/>
      <c r="H12" s="96"/>
      <c r="I12" s="96"/>
      <c r="J12" s="96"/>
      <c r="K12" s="97"/>
      <c r="L12" s="104">
        <f t="shared" ref="L12:L730" si="5">L11/($B$7+1)</f>
        <v>0.9983511419</v>
      </c>
      <c r="M12" s="99">
        <f t="shared" si="1"/>
        <v>0</v>
      </c>
      <c r="N12">
        <f t="shared" ref="N12:N730" si="6">N11+1</f>
        <v>2</v>
      </c>
      <c r="O12" s="100">
        <f t="shared" si="2"/>
        <v>0</v>
      </c>
      <c r="P12" s="101">
        <f>1</f>
        <v>1</v>
      </c>
      <c r="Q12" s="102">
        <f t="shared" si="3"/>
        <v>8412.959022</v>
      </c>
    </row>
    <row r="13">
      <c r="A13" s="103">
        <f t="shared" si="4"/>
        <v>3</v>
      </c>
      <c r="B13" s="92"/>
      <c r="C13" s="93"/>
      <c r="D13" s="93"/>
      <c r="E13" s="93"/>
      <c r="F13" s="94"/>
      <c r="G13" s="95"/>
      <c r="H13" s="96"/>
      <c r="I13" s="96"/>
      <c r="J13" s="96"/>
      <c r="K13" s="97"/>
      <c r="L13" s="104">
        <f t="shared" si="5"/>
        <v>0.9967050026</v>
      </c>
      <c r="M13" s="99">
        <f t="shared" si="1"/>
        <v>0</v>
      </c>
      <c r="N13">
        <f t="shared" si="6"/>
        <v>3</v>
      </c>
      <c r="O13" s="100">
        <f t="shared" si="2"/>
        <v>0</v>
      </c>
      <c r="P13" s="101">
        <v>1.0</v>
      </c>
      <c r="Q13" s="102">
        <f t="shared" si="3"/>
        <v>8412.959022</v>
      </c>
      <c r="R13" s="6"/>
      <c r="S13" s="105" t="s">
        <v>86</v>
      </c>
      <c r="T13" s="7"/>
      <c r="U13" s="7"/>
      <c r="V13" s="7"/>
      <c r="W13" s="7"/>
      <c r="X13" s="8"/>
      <c r="Y13" s="106" t="s">
        <v>87</v>
      </c>
      <c r="Z13" s="7"/>
      <c r="AA13" s="7"/>
      <c r="AB13" s="7"/>
      <c r="AC13" s="8"/>
    </row>
    <row r="14">
      <c r="A14" s="103">
        <f t="shared" si="4"/>
        <v>4</v>
      </c>
      <c r="B14" s="92"/>
      <c r="C14" s="93"/>
      <c r="D14" s="93"/>
      <c r="E14" s="93"/>
      <c r="F14" s="94"/>
      <c r="G14" s="95"/>
      <c r="H14" s="96"/>
      <c r="I14" s="96"/>
      <c r="J14" s="96"/>
      <c r="K14" s="97"/>
      <c r="L14" s="104">
        <f t="shared" si="5"/>
        <v>0.9950615775</v>
      </c>
      <c r="M14" s="99">
        <f t="shared" si="1"/>
        <v>0</v>
      </c>
      <c r="N14">
        <f t="shared" si="6"/>
        <v>4</v>
      </c>
      <c r="O14" s="100">
        <f t="shared" si="2"/>
        <v>0</v>
      </c>
      <c r="P14" s="101">
        <v>1.0</v>
      </c>
      <c r="Q14" s="102">
        <f t="shared" si="3"/>
        <v>8412.959022</v>
      </c>
      <c r="R14" s="107" t="s">
        <v>30</v>
      </c>
      <c r="S14" s="10" t="s">
        <v>10</v>
      </c>
      <c r="T14" s="11" t="s">
        <v>11</v>
      </c>
      <c r="U14" s="11" t="s">
        <v>12</v>
      </c>
      <c r="V14" s="11" t="s">
        <v>13</v>
      </c>
      <c r="W14" s="11" t="s">
        <v>14</v>
      </c>
      <c r="X14" s="12" t="s">
        <v>15</v>
      </c>
      <c r="Y14" s="108" t="str">
        <f>'Parameters &amp; Main Results'!K6</f>
        <v>S&amp;P500 High</v>
      </c>
      <c r="Z14" s="109" t="str">
        <f>'Parameters &amp; Main Results'!L6</f>
        <v>Drdwn 0-10%</v>
      </c>
      <c r="AA14" s="109" t="str">
        <f>'Parameters &amp; Main Results'!M6</f>
        <v>Drdwn 10-20%</v>
      </c>
      <c r="AB14" s="109" t="str">
        <f>'Parameters &amp; Main Results'!N6</f>
        <v>Drdwn 20-30%</v>
      </c>
      <c r="AC14" s="110" t="str">
        <f>'Parameters &amp; Main Results'!O6</f>
        <v>Drdwn&gt;30%</v>
      </c>
    </row>
    <row r="15">
      <c r="A15" s="103">
        <f t="shared" si="4"/>
        <v>5</v>
      </c>
      <c r="B15" s="92"/>
      <c r="C15" s="93"/>
      <c r="D15" s="93"/>
      <c r="E15" s="93"/>
      <c r="F15" s="94"/>
      <c r="G15" s="95"/>
      <c r="H15" s="96"/>
      <c r="I15" s="96"/>
      <c r="J15" s="96"/>
      <c r="K15" s="97"/>
      <c r="L15" s="104">
        <f t="shared" si="5"/>
        <v>0.9934208622</v>
      </c>
      <c r="M15" s="99">
        <f t="shared" si="1"/>
        <v>0</v>
      </c>
      <c r="N15">
        <f t="shared" si="6"/>
        <v>5</v>
      </c>
      <c r="O15" s="100">
        <f t="shared" si="2"/>
        <v>0</v>
      </c>
      <c r="P15" s="101">
        <v>1.0</v>
      </c>
      <c r="Q15" s="102">
        <f t="shared" si="3"/>
        <v>8412.959022</v>
      </c>
      <c r="R15" s="41">
        <v>0.0</v>
      </c>
      <c r="S15" s="111">
        <f>$B$5*'Parameters &amp; Main Results'!E18</f>
        <v>100955.5083</v>
      </c>
      <c r="T15" s="112">
        <f>$B$5*'Parameters &amp; Main Results'!F18</f>
        <v>100955.5083</v>
      </c>
      <c r="U15" s="112">
        <f>$B$5*'Parameters &amp; Main Results'!G18</f>
        <v>104491.527</v>
      </c>
      <c r="V15" s="112">
        <f>$B$5*'Parameters &amp; Main Results'!H18</f>
        <v>104516.0304</v>
      </c>
      <c r="W15" s="112">
        <f>$B$5*'Parameters &amp; Main Results'!I18</f>
        <v>100955.5083</v>
      </c>
      <c r="X15" s="113">
        <f>$B$5*'Parameters &amp; Main Results'!J18</f>
        <v>100955.5083</v>
      </c>
      <c r="Y15" s="111">
        <f>$B$5*'Parameters &amp; Main Results'!K18</f>
        <v>100955.5083</v>
      </c>
      <c r="Z15" s="112">
        <f>$B$5*'Parameters &amp; Main Results'!L18</f>
        <v>104628.833</v>
      </c>
      <c r="AA15" s="112">
        <f>$B$5*'Parameters &amp; Main Results'!M18</f>
        <v>114099.6842</v>
      </c>
      <c r="AB15" s="114">
        <f>$B$5*'Parameters &amp; Main Results'!N18</f>
        <v>122108.7238</v>
      </c>
      <c r="AC15" s="115">
        <f>$B$5*'Parameters &amp; Main Results'!O18</f>
        <v>131412.1852</v>
      </c>
    </row>
    <row r="16">
      <c r="A16" s="103">
        <f t="shared" si="4"/>
        <v>6</v>
      </c>
      <c r="B16" s="92"/>
      <c r="C16" s="93"/>
      <c r="D16" s="93"/>
      <c r="E16" s="93"/>
      <c r="F16" s="94"/>
      <c r="G16" s="95"/>
      <c r="H16" s="96"/>
      <c r="I16" s="96"/>
      <c r="J16" s="96"/>
      <c r="K16" s="97"/>
      <c r="L16" s="104">
        <f t="shared" si="5"/>
        <v>0.9917828521</v>
      </c>
      <c r="M16" s="99">
        <f t="shared" si="1"/>
        <v>0</v>
      </c>
      <c r="N16">
        <f t="shared" si="6"/>
        <v>6</v>
      </c>
      <c r="O16" s="100">
        <f t="shared" si="2"/>
        <v>0</v>
      </c>
      <c r="P16" s="101">
        <v>1.0</v>
      </c>
      <c r="Q16" s="102">
        <f t="shared" si="3"/>
        <v>8412.959022</v>
      </c>
      <c r="R16" s="25">
        <v>0.01</v>
      </c>
      <c r="S16" s="116">
        <f>$B$5*'Parameters &amp; Main Results'!E19</f>
        <v>107198.9953</v>
      </c>
      <c r="T16" s="117">
        <f>$B$5*'Parameters &amp; Main Results'!F19</f>
        <v>107494.0511</v>
      </c>
      <c r="U16" s="117">
        <f>$B$5*'Parameters &amp; Main Results'!G19</f>
        <v>107303.9703</v>
      </c>
      <c r="V16" s="117">
        <f>$B$5*'Parameters &amp; Main Results'!H19</f>
        <v>109453.2087</v>
      </c>
      <c r="W16" s="117">
        <f>$B$5*'Parameters &amp; Main Results'!I19</f>
        <v>105114.375</v>
      </c>
      <c r="X16" s="118">
        <f>$B$5*'Parameters &amp; Main Results'!J19</f>
        <v>103226.1396</v>
      </c>
      <c r="Y16" s="116">
        <f>$B$5*'Parameters &amp; Main Results'!K19</f>
        <v>104906.9153</v>
      </c>
      <c r="Z16" s="117">
        <f>$B$5*'Parameters &amp; Main Results'!L19</f>
        <v>107475.6197</v>
      </c>
      <c r="AA16" s="117">
        <f>$B$5*'Parameters &amp; Main Results'!M19</f>
        <v>116696.5219</v>
      </c>
      <c r="AB16" s="102">
        <f>$B$5*'Parameters &amp; Main Results'!N19</f>
        <v>125031.0913</v>
      </c>
      <c r="AC16" s="119">
        <f>$B$5*'Parameters &amp; Main Results'!O19</f>
        <v>135308.4072</v>
      </c>
    </row>
    <row r="17">
      <c r="A17" s="103">
        <f t="shared" si="4"/>
        <v>7</v>
      </c>
      <c r="B17" s="92"/>
      <c r="C17" s="93"/>
      <c r="D17" s="93"/>
      <c r="E17" s="93"/>
      <c r="F17" s="94"/>
      <c r="G17" s="95"/>
      <c r="H17" s="96"/>
      <c r="I17" s="96"/>
      <c r="J17" s="96"/>
      <c r="K17" s="97"/>
      <c r="L17" s="104">
        <f t="shared" si="5"/>
        <v>0.990147543</v>
      </c>
      <c r="M17" s="99">
        <f t="shared" si="1"/>
        <v>0</v>
      </c>
      <c r="N17">
        <f t="shared" si="6"/>
        <v>7</v>
      </c>
      <c r="O17" s="100">
        <f t="shared" si="2"/>
        <v>0</v>
      </c>
      <c r="P17" s="101">
        <v>1.0</v>
      </c>
      <c r="Q17" s="102">
        <f t="shared" si="3"/>
        <v>8412.959022</v>
      </c>
      <c r="R17" s="17">
        <v>0.02</v>
      </c>
      <c r="S17" s="116">
        <f>$B$5*'Parameters &amp; Main Results'!E20</f>
        <v>108765.6747</v>
      </c>
      <c r="T17" s="117">
        <f>$B$5*'Parameters &amp; Main Results'!F20</f>
        <v>109022.8479</v>
      </c>
      <c r="U17" s="117">
        <f>$B$5*'Parameters &amp; Main Results'!G20</f>
        <v>108766.8104</v>
      </c>
      <c r="V17" s="117">
        <f>$B$5*'Parameters &amp; Main Results'!H20</f>
        <v>114023.2609</v>
      </c>
      <c r="W17" s="117">
        <f>$B$5*'Parameters &amp; Main Results'!I20</f>
        <v>106392.6587</v>
      </c>
      <c r="X17" s="118">
        <f>$B$5*'Parameters &amp; Main Results'!J20</f>
        <v>104822.4888</v>
      </c>
      <c r="Y17" s="116">
        <f>$B$5*'Parameters &amp; Main Results'!K20</f>
        <v>106054.8471</v>
      </c>
      <c r="Z17" s="117">
        <f>$B$5*'Parameters &amp; Main Results'!L20</f>
        <v>108703.5866</v>
      </c>
      <c r="AA17" s="117">
        <f>$B$5*'Parameters &amp; Main Results'!M20</f>
        <v>117696.6251</v>
      </c>
      <c r="AB17" s="102">
        <f>$B$5*'Parameters &amp; Main Results'!N20</f>
        <v>127539.1378</v>
      </c>
      <c r="AC17" s="119">
        <f>$B$5*'Parameters &amp; Main Results'!O20</f>
        <v>143980.3786</v>
      </c>
    </row>
    <row r="18">
      <c r="A18" s="103">
        <f t="shared" si="4"/>
        <v>8</v>
      </c>
      <c r="B18" s="92"/>
      <c r="C18" s="93"/>
      <c r="D18" s="93"/>
      <c r="E18" s="93"/>
      <c r="F18" s="94"/>
      <c r="G18" s="95"/>
      <c r="H18" s="96"/>
      <c r="I18" s="96"/>
      <c r="J18" s="96"/>
      <c r="K18" s="97"/>
      <c r="L18" s="104">
        <f t="shared" si="5"/>
        <v>0.9885149302</v>
      </c>
      <c r="M18" s="99">
        <f t="shared" si="1"/>
        <v>0</v>
      </c>
      <c r="N18">
        <f t="shared" si="6"/>
        <v>8</v>
      </c>
      <c r="O18" s="100">
        <f t="shared" si="2"/>
        <v>0</v>
      </c>
      <c r="P18" s="101">
        <v>1.0</v>
      </c>
      <c r="Q18" s="102">
        <f t="shared" si="3"/>
        <v>8412.959022</v>
      </c>
      <c r="R18" s="47">
        <v>0.05</v>
      </c>
      <c r="S18" s="120">
        <f>$B$5*'Parameters &amp; Main Results'!E21</f>
        <v>112242.8049</v>
      </c>
      <c r="T18" s="102">
        <f>$B$5*'Parameters &amp; Main Results'!F21</f>
        <v>113157.4972</v>
      </c>
      <c r="U18" s="102">
        <f>$B$5*'Parameters &amp; Main Results'!G21</f>
        <v>111668.7919</v>
      </c>
      <c r="V18" s="102">
        <f>$B$5*'Parameters &amp; Main Results'!H21</f>
        <v>120242.5632</v>
      </c>
      <c r="W18" s="102">
        <f>$B$5*'Parameters &amp; Main Results'!I21</f>
        <v>108285.384</v>
      </c>
      <c r="X18" s="119">
        <f>$B$5*'Parameters &amp; Main Results'!J21</f>
        <v>106339.2233</v>
      </c>
      <c r="Y18" s="120">
        <f>$B$5*'Parameters &amp; Main Results'!K21</f>
        <v>108168.3731</v>
      </c>
      <c r="Z18" s="102">
        <f>$B$5*'Parameters &amp; Main Results'!L21</f>
        <v>110355.4142</v>
      </c>
      <c r="AA18" s="102">
        <f>$B$5*'Parameters &amp; Main Results'!M21</f>
        <v>121680.3346</v>
      </c>
      <c r="AB18" s="102">
        <f>$B$5*'Parameters &amp; Main Results'!N21</f>
        <v>133070.7609</v>
      </c>
      <c r="AC18" s="119">
        <f>$B$5*'Parameters &amp; Main Results'!O21</f>
        <v>148730.4393</v>
      </c>
    </row>
    <row r="19">
      <c r="A19" s="103">
        <f t="shared" si="4"/>
        <v>9</v>
      </c>
      <c r="B19" s="92"/>
      <c r="C19" s="93"/>
      <c r="D19" s="93"/>
      <c r="E19" s="93"/>
      <c r="F19" s="94"/>
      <c r="G19" s="95"/>
      <c r="H19" s="96"/>
      <c r="I19" s="96"/>
      <c r="J19" s="96"/>
      <c r="K19" s="97"/>
      <c r="L19" s="104">
        <f t="shared" si="5"/>
        <v>0.9868850094</v>
      </c>
      <c r="M19" s="99">
        <f t="shared" si="1"/>
        <v>0</v>
      </c>
      <c r="N19">
        <f t="shared" si="6"/>
        <v>9</v>
      </c>
      <c r="O19" s="100">
        <f t="shared" si="2"/>
        <v>0</v>
      </c>
      <c r="P19" s="101">
        <v>1.0</v>
      </c>
      <c r="Q19" s="102">
        <f t="shared" si="3"/>
        <v>8412.959022</v>
      </c>
      <c r="R19" s="47">
        <v>0.1</v>
      </c>
      <c r="S19" s="120">
        <f>$B$5*'Parameters &amp; Main Results'!E22</f>
        <v>118965.3233</v>
      </c>
      <c r="T19" s="102">
        <f>$B$5*'Parameters &amp; Main Results'!F22</f>
        <v>120529.3232</v>
      </c>
      <c r="U19" s="102">
        <f>$B$5*'Parameters &amp; Main Results'!G22</f>
        <v>117690.6662</v>
      </c>
      <c r="V19" s="102">
        <f>$B$5*'Parameters &amp; Main Results'!H22</f>
        <v>128337.2373</v>
      </c>
      <c r="W19" s="102">
        <f>$B$5*'Parameters &amp; Main Results'!I22</f>
        <v>110232.007</v>
      </c>
      <c r="X19" s="119">
        <f>$B$5*'Parameters &amp; Main Results'!J22</f>
        <v>108098.1096</v>
      </c>
      <c r="Y19" s="120">
        <f>$B$5*'Parameters &amp; Main Results'!K22</f>
        <v>112127.3782</v>
      </c>
      <c r="Z19" s="102">
        <f>$B$5*'Parameters &amp; Main Results'!L22</f>
        <v>113295.8482</v>
      </c>
      <c r="AA19" s="102">
        <f>$B$5*'Parameters &amp; Main Results'!M22</f>
        <v>125217.118</v>
      </c>
      <c r="AB19" s="102">
        <f>$B$5*'Parameters &amp; Main Results'!N22</f>
        <v>136502.9649</v>
      </c>
      <c r="AC19" s="119">
        <f>$B$5*'Parameters &amp; Main Results'!O22</f>
        <v>156836.9777</v>
      </c>
    </row>
    <row r="20">
      <c r="A20" s="103">
        <f t="shared" si="4"/>
        <v>10</v>
      </c>
      <c r="B20" s="92"/>
      <c r="C20" s="93"/>
      <c r="D20" s="93"/>
      <c r="E20" s="93"/>
      <c r="F20" s="94"/>
      <c r="G20" s="95"/>
      <c r="H20" s="96"/>
      <c r="I20" s="96"/>
      <c r="J20" s="96"/>
      <c r="K20" s="97"/>
      <c r="L20" s="104">
        <f t="shared" si="5"/>
        <v>0.9852577761</v>
      </c>
      <c r="M20" s="99">
        <f t="shared" si="1"/>
        <v>0</v>
      </c>
      <c r="N20">
        <f t="shared" si="6"/>
        <v>10</v>
      </c>
      <c r="O20" s="100">
        <f t="shared" si="2"/>
        <v>0</v>
      </c>
      <c r="P20" s="101">
        <v>1.0</v>
      </c>
      <c r="Q20" s="102">
        <f t="shared" si="3"/>
        <v>8412.959022</v>
      </c>
      <c r="R20" s="47">
        <v>0.25</v>
      </c>
      <c r="S20" s="120">
        <f>$B$5*'Parameters &amp; Main Results'!E23</f>
        <v>136864.7334</v>
      </c>
      <c r="T20" s="102">
        <f>$B$5*'Parameters &amp; Main Results'!F23</f>
        <v>140953.6872</v>
      </c>
      <c r="U20" s="102">
        <f>$B$5*'Parameters &amp; Main Results'!G23</f>
        <v>136753.3524</v>
      </c>
      <c r="V20" s="102">
        <f>$B$5*'Parameters &amp; Main Results'!H23</f>
        <v>142954.7069</v>
      </c>
      <c r="W20" s="102">
        <f>$B$5*'Parameters &amp; Main Results'!I23</f>
        <v>116591.0263</v>
      </c>
      <c r="X20" s="119">
        <f>$B$5*'Parameters &amp; Main Results'!J23</f>
        <v>114340.1545</v>
      </c>
      <c r="Y20" s="120">
        <f>$B$5*'Parameters &amp; Main Results'!K23</f>
        <v>128135.0382</v>
      </c>
      <c r="Z20" s="102">
        <f>$B$5*'Parameters &amp; Main Results'!L23</f>
        <v>123661.1519</v>
      </c>
      <c r="AA20" s="102">
        <f>$B$5*'Parameters &amp; Main Results'!M23</f>
        <v>133710.6617</v>
      </c>
      <c r="AB20" s="102">
        <f>$B$5*'Parameters &amp; Main Results'!N23</f>
        <v>148989.8611</v>
      </c>
      <c r="AC20" s="119">
        <f>$B$5*'Parameters &amp; Main Results'!O23</f>
        <v>177543.0804</v>
      </c>
    </row>
    <row r="21">
      <c r="A21" s="103">
        <f t="shared" si="4"/>
        <v>11</v>
      </c>
      <c r="B21" s="92"/>
      <c r="C21" s="93"/>
      <c r="D21" s="93"/>
      <c r="E21" s="93"/>
      <c r="F21" s="94"/>
      <c r="G21" s="95"/>
      <c r="H21" s="96"/>
      <c r="I21" s="96"/>
      <c r="J21" s="96"/>
      <c r="K21" s="97"/>
      <c r="L21" s="104">
        <f t="shared" si="5"/>
        <v>0.9836332258</v>
      </c>
      <c r="M21" s="99">
        <f t="shared" si="1"/>
        <v>0</v>
      </c>
      <c r="N21">
        <f t="shared" si="6"/>
        <v>11</v>
      </c>
      <c r="O21" s="100">
        <f t="shared" si="2"/>
        <v>0</v>
      </c>
      <c r="P21" s="101">
        <v>1.0</v>
      </c>
      <c r="Q21" s="102">
        <f t="shared" si="3"/>
        <v>8412.959022</v>
      </c>
      <c r="R21" s="49">
        <v>0.5</v>
      </c>
      <c r="S21" s="121">
        <f>$B$5*'Parameters &amp; Main Results'!E24</f>
        <v>163663.6772</v>
      </c>
      <c r="T21" s="122">
        <f>$B$5*'Parameters &amp; Main Results'!F24</f>
        <v>175136.2378</v>
      </c>
      <c r="U21" s="122">
        <f>$B$5*'Parameters &amp; Main Results'!G24</f>
        <v>171968.3092</v>
      </c>
      <c r="V21" s="122">
        <f>$B$5*'Parameters &amp; Main Results'!H24</f>
        <v>176721.7304</v>
      </c>
      <c r="W21" s="122">
        <f>$B$5*'Parameters &amp; Main Results'!I24</f>
        <v>141770.8981</v>
      </c>
      <c r="X21" s="123">
        <f>$B$5*'Parameters &amp; Main Results'!J24</f>
        <v>125594.4432</v>
      </c>
      <c r="Y21" s="121">
        <f>$B$5*'Parameters &amp; Main Results'!K24</f>
        <v>160446.2363</v>
      </c>
      <c r="Z21" s="122">
        <f>$B$5*'Parameters &amp; Main Results'!L24</f>
        <v>149685.1089</v>
      </c>
      <c r="AA21" s="122">
        <f>$B$5*'Parameters &amp; Main Results'!M24</f>
        <v>155459.4142</v>
      </c>
      <c r="AB21" s="122">
        <f>$B$5*'Parameters &amp; Main Results'!N24</f>
        <v>167780.092</v>
      </c>
      <c r="AC21" s="123">
        <f>$B$5*'Parameters &amp; Main Results'!O24</f>
        <v>208678.9945</v>
      </c>
    </row>
    <row r="22">
      <c r="A22" s="103">
        <f t="shared" si="4"/>
        <v>12</v>
      </c>
      <c r="B22" s="92"/>
      <c r="C22" s="93"/>
      <c r="D22" s="93"/>
      <c r="E22" s="93"/>
      <c r="F22" s="94"/>
      <c r="G22" s="95"/>
      <c r="H22" s="96"/>
      <c r="I22" s="96"/>
      <c r="J22" s="96"/>
      <c r="K22" s="97"/>
      <c r="L22" s="104">
        <f t="shared" si="5"/>
        <v>0.9820113542</v>
      </c>
      <c r="M22" s="99">
        <f t="shared" si="1"/>
        <v>0</v>
      </c>
      <c r="N22">
        <f t="shared" si="6"/>
        <v>12</v>
      </c>
      <c r="O22" s="100">
        <f t="shared" si="2"/>
        <v>0</v>
      </c>
      <c r="P22" s="101">
        <v>1.0</v>
      </c>
      <c r="Q22" s="102">
        <f t="shared" si="3"/>
        <v>8412.959022</v>
      </c>
      <c r="Y22" s="53" t="s">
        <v>88</v>
      </c>
      <c r="Z22" s="8"/>
      <c r="AA22" s="53" t="s">
        <v>40</v>
      </c>
      <c r="AB22" s="7"/>
      <c r="AC22" s="8"/>
    </row>
    <row r="23">
      <c r="A23" s="103">
        <f t="shared" si="4"/>
        <v>13</v>
      </c>
      <c r="B23" s="92"/>
      <c r="C23" s="93"/>
      <c r="D23" s="93"/>
      <c r="E23" s="93"/>
      <c r="F23" s="94"/>
      <c r="G23" s="95"/>
      <c r="H23" s="96"/>
      <c r="I23" s="96"/>
      <c r="J23" s="96"/>
      <c r="K23" s="97"/>
      <c r="L23" s="104">
        <f t="shared" si="5"/>
        <v>0.9803921569</v>
      </c>
      <c r="M23" s="99">
        <f t="shared" si="1"/>
        <v>0</v>
      </c>
      <c r="N23">
        <f t="shared" si="6"/>
        <v>13</v>
      </c>
      <c r="O23" s="100">
        <f t="shared" si="2"/>
        <v>0</v>
      </c>
      <c r="P23" s="101">
        <v>1.0</v>
      </c>
      <c r="Q23" s="102">
        <f t="shared" si="3"/>
        <v>8412.959022</v>
      </c>
      <c r="Y23" s="54"/>
      <c r="Z23" s="55"/>
      <c r="AA23" s="54"/>
      <c r="AB23" s="56"/>
      <c r="AC23" s="55"/>
    </row>
    <row r="24">
      <c r="A24" s="103">
        <f t="shared" si="4"/>
        <v>14</v>
      </c>
      <c r="B24" s="92"/>
      <c r="C24" s="93"/>
      <c r="D24" s="93"/>
      <c r="E24" s="93"/>
      <c r="F24" s="94"/>
      <c r="G24" s="95"/>
      <c r="H24" s="96"/>
      <c r="I24" s="96"/>
      <c r="J24" s="96"/>
      <c r="K24" s="97"/>
      <c r="L24" s="104">
        <f t="shared" si="5"/>
        <v>0.9787756293</v>
      </c>
      <c r="M24" s="99">
        <f t="shared" si="1"/>
        <v>0</v>
      </c>
      <c r="N24">
        <f t="shared" si="6"/>
        <v>14</v>
      </c>
      <c r="O24" s="100">
        <f t="shared" si="2"/>
        <v>0</v>
      </c>
      <c r="P24" s="101">
        <v>1.0</v>
      </c>
      <c r="Q24" s="102">
        <f t="shared" si="3"/>
        <v>8412.959022</v>
      </c>
      <c r="Y24" s="57">
        <v>1929.0</v>
      </c>
      <c r="Z24" s="119">
        <f>$B$5*'Parameters &amp; Main Results'!L27</f>
        <v>100955.5083</v>
      </c>
      <c r="AA24" s="6" t="s">
        <v>43</v>
      </c>
      <c r="AB24" s="124" t="s">
        <v>89</v>
      </c>
      <c r="AC24" s="125" t="s">
        <v>45</v>
      </c>
    </row>
    <row r="25">
      <c r="A25" s="103">
        <f t="shared" si="4"/>
        <v>15</v>
      </c>
      <c r="B25" s="92"/>
      <c r="C25" s="93"/>
      <c r="D25" s="93"/>
      <c r="E25" s="93"/>
      <c r="F25" s="94"/>
      <c r="G25" s="95"/>
      <c r="H25" s="96"/>
      <c r="I25" s="96"/>
      <c r="J25" s="96"/>
      <c r="K25" s="97"/>
      <c r="L25" s="104">
        <f t="shared" si="5"/>
        <v>0.9771617672</v>
      </c>
      <c r="M25" s="99">
        <f t="shared" si="1"/>
        <v>0</v>
      </c>
      <c r="N25">
        <f t="shared" si="6"/>
        <v>15</v>
      </c>
      <c r="O25" s="100">
        <f t="shared" si="2"/>
        <v>0</v>
      </c>
      <c r="P25" s="101">
        <v>1.0</v>
      </c>
      <c r="Q25" s="102">
        <f t="shared" si="3"/>
        <v>8412.959022</v>
      </c>
      <c r="Y25" s="61" t="s">
        <v>47</v>
      </c>
      <c r="Z25" s="102">
        <f>$B$5*'Parameters &amp; Main Results'!L28</f>
        <v>104491.527</v>
      </c>
      <c r="AA25" s="126">
        <f>'Parameters &amp; Main Results'!M28</f>
        <v>0</v>
      </c>
      <c r="AB25" s="114">
        <f>$B$5*'Parameters &amp; Main Results'!N28</f>
        <v>100955.5083</v>
      </c>
      <c r="AC25" s="127">
        <v>100.0</v>
      </c>
    </row>
    <row r="26">
      <c r="A26" s="103">
        <f t="shared" si="4"/>
        <v>16</v>
      </c>
      <c r="B26" s="92"/>
      <c r="C26" s="93"/>
      <c r="D26" s="93"/>
      <c r="E26" s="93"/>
      <c r="F26" s="94"/>
      <c r="G26" s="95"/>
      <c r="H26" s="96"/>
      <c r="I26" s="96"/>
      <c r="J26" s="96"/>
      <c r="K26" s="97"/>
      <c r="L26" s="104">
        <f t="shared" si="5"/>
        <v>0.9755505662</v>
      </c>
      <c r="M26" s="99">
        <f t="shared" si="1"/>
        <v>0</v>
      </c>
      <c r="N26">
        <f t="shared" si="6"/>
        <v>16</v>
      </c>
      <c r="O26" s="100">
        <f t="shared" si="2"/>
        <v>0</v>
      </c>
      <c r="P26" s="101">
        <v>1.0</v>
      </c>
      <c r="Q26" s="102">
        <f t="shared" si="3"/>
        <v>8412.959022</v>
      </c>
      <c r="Y26" s="65" t="s">
        <v>49</v>
      </c>
      <c r="Z26" s="102">
        <f>$B$5*'Parameters &amp; Main Results'!L29</f>
        <v>116904.0203</v>
      </c>
      <c r="AA26" s="62">
        <f>'Parameters &amp; Main Results'!M29</f>
        <v>0.05</v>
      </c>
      <c r="AB26" s="102">
        <f>$B$5*'Parameters &amp; Main Results'!N29</f>
        <v>109298.7253</v>
      </c>
      <c r="AC26" s="66">
        <f t="shared" ref="AC26:AC35" si="7">AC25*AB26/AB25</f>
        <v>108.2642514</v>
      </c>
    </row>
    <row r="27">
      <c r="A27" s="103">
        <f t="shared" si="4"/>
        <v>17</v>
      </c>
      <c r="B27" s="92"/>
      <c r="C27" s="93"/>
      <c r="D27" s="93"/>
      <c r="E27" s="93"/>
      <c r="F27" s="94"/>
      <c r="G27" s="95"/>
      <c r="H27" s="96"/>
      <c r="I27" s="96"/>
      <c r="J27" s="96"/>
      <c r="K27" s="97"/>
      <c r="L27" s="104">
        <f t="shared" si="5"/>
        <v>0.9739420217</v>
      </c>
      <c r="M27" s="99">
        <f t="shared" si="1"/>
        <v>0</v>
      </c>
      <c r="N27">
        <f t="shared" si="6"/>
        <v>17</v>
      </c>
      <c r="O27" s="100">
        <f t="shared" si="2"/>
        <v>0</v>
      </c>
      <c r="P27" s="101">
        <v>1.0</v>
      </c>
      <c r="Q27" s="102">
        <f t="shared" si="3"/>
        <v>8412.959022</v>
      </c>
      <c r="Y27" s="61" t="s">
        <v>51</v>
      </c>
      <c r="Z27" s="102">
        <f>$B$5*'Parameters &amp; Main Results'!L30</f>
        <v>110167.4086</v>
      </c>
      <c r="AA27" s="62">
        <f>'Parameters &amp; Main Results'!M30</f>
        <v>0.1</v>
      </c>
      <c r="AB27" s="102">
        <f>$B$5*'Parameters &amp; Main Results'!N30</f>
        <v>114099.6842</v>
      </c>
      <c r="AC27" s="66">
        <f t="shared" si="7"/>
        <v>113.0197709</v>
      </c>
    </row>
    <row r="28">
      <c r="A28" s="103">
        <f t="shared" si="4"/>
        <v>18</v>
      </c>
      <c r="B28" s="92"/>
      <c r="C28" s="93"/>
      <c r="D28" s="93"/>
      <c r="E28" s="93"/>
      <c r="F28" s="94"/>
      <c r="G28" s="95"/>
      <c r="H28" s="96"/>
      <c r="I28" s="96"/>
      <c r="J28" s="96"/>
      <c r="K28" s="97"/>
      <c r="L28" s="104">
        <f t="shared" si="5"/>
        <v>0.9723361296</v>
      </c>
      <c r="M28" s="99">
        <f t="shared" si="1"/>
        <v>0</v>
      </c>
      <c r="N28">
        <f t="shared" si="6"/>
        <v>18</v>
      </c>
      <c r="O28" s="100">
        <f t="shared" si="2"/>
        <v>0</v>
      </c>
      <c r="P28" s="101">
        <v>1.0</v>
      </c>
      <c r="Q28" s="102">
        <f t="shared" si="3"/>
        <v>8412.959022</v>
      </c>
      <c r="Y28" s="67">
        <v>39692.0</v>
      </c>
      <c r="Z28" s="122">
        <f>$B$5*'Parameters &amp; Main Results'!L31</f>
        <v>146031.705</v>
      </c>
      <c r="AA28" s="62">
        <f>'Parameters &amp; Main Results'!M31</f>
        <v>0.15</v>
      </c>
      <c r="AB28" s="102">
        <f>$B$5*'Parameters &amp; Main Results'!N31</f>
        <v>114682.5926</v>
      </c>
      <c r="AC28" s="66">
        <f t="shared" si="7"/>
        <v>113.5971623</v>
      </c>
    </row>
    <row r="29">
      <c r="A29" s="103">
        <f t="shared" si="4"/>
        <v>19</v>
      </c>
      <c r="B29" s="92"/>
      <c r="C29" s="93"/>
      <c r="D29" s="93"/>
      <c r="E29" s="93"/>
      <c r="F29" s="94"/>
      <c r="G29" s="95"/>
      <c r="H29" s="96"/>
      <c r="I29" s="96"/>
      <c r="J29" s="96"/>
      <c r="K29" s="97"/>
      <c r="L29" s="104">
        <f t="shared" si="5"/>
        <v>0.9707328853</v>
      </c>
      <c r="M29" s="99">
        <f t="shared" si="1"/>
        <v>0</v>
      </c>
      <c r="N29">
        <f t="shared" si="6"/>
        <v>19</v>
      </c>
      <c r="O29" s="100">
        <f t="shared" si="2"/>
        <v>0</v>
      </c>
      <c r="P29" s="101">
        <v>1.0</v>
      </c>
      <c r="Q29" s="102">
        <f t="shared" si="3"/>
        <v>8412.959022</v>
      </c>
      <c r="Y29" s="53" t="s">
        <v>54</v>
      </c>
      <c r="Z29" s="8"/>
      <c r="AA29" s="62">
        <f>'Parameters &amp; Main Results'!M32</f>
        <v>0.2</v>
      </c>
      <c r="AB29" s="102">
        <f>$B$5*'Parameters &amp; Main Results'!N32</f>
        <v>122108.7238</v>
      </c>
      <c r="AC29" s="66">
        <f t="shared" si="7"/>
        <v>120.9530078</v>
      </c>
    </row>
    <row r="30">
      <c r="A30" s="103">
        <f t="shared" si="4"/>
        <v>20</v>
      </c>
      <c r="B30" s="92"/>
      <c r="C30" s="93"/>
      <c r="D30" s="93"/>
      <c r="E30" s="93"/>
      <c r="F30" s="94"/>
      <c r="G30" s="95"/>
      <c r="H30" s="96"/>
      <c r="I30" s="96"/>
      <c r="J30" s="96"/>
      <c r="K30" s="97"/>
      <c r="L30" s="104">
        <f t="shared" si="5"/>
        <v>0.9691322845</v>
      </c>
      <c r="M30" s="99">
        <f t="shared" si="1"/>
        <v>0</v>
      </c>
      <c r="N30">
        <f t="shared" si="6"/>
        <v>20</v>
      </c>
      <c r="O30" s="100">
        <f t="shared" si="2"/>
        <v>0</v>
      </c>
      <c r="P30" s="101">
        <v>1.0</v>
      </c>
      <c r="Q30" s="102">
        <f t="shared" si="3"/>
        <v>8412.959022</v>
      </c>
      <c r="Y30" s="54"/>
      <c r="Z30" s="55"/>
      <c r="AA30" s="62">
        <f>'Parameters &amp; Main Results'!M33</f>
        <v>0.25</v>
      </c>
      <c r="AB30" s="102">
        <f>$B$5*'Parameters &amp; Main Results'!N33</f>
        <v>124980.7323</v>
      </c>
      <c r="AC30" s="66">
        <f t="shared" si="7"/>
        <v>123.7978337</v>
      </c>
    </row>
    <row r="31">
      <c r="A31" s="103">
        <f t="shared" si="4"/>
        <v>21</v>
      </c>
      <c r="B31" s="92"/>
      <c r="C31" s="93"/>
      <c r="D31" s="93"/>
      <c r="E31" s="93"/>
      <c r="F31" s="94"/>
      <c r="G31" s="95"/>
      <c r="H31" s="96"/>
      <c r="I31" s="96"/>
      <c r="J31" s="96"/>
      <c r="K31" s="97"/>
      <c r="L31" s="104">
        <f t="shared" si="5"/>
        <v>0.9675343229</v>
      </c>
      <c r="M31" s="99">
        <f t="shared" si="1"/>
        <v>0</v>
      </c>
      <c r="N31">
        <f t="shared" si="6"/>
        <v>21</v>
      </c>
      <c r="O31" s="100">
        <f t="shared" si="2"/>
        <v>0</v>
      </c>
      <c r="P31" s="101">
        <v>1.0</v>
      </c>
      <c r="Q31" s="102">
        <f t="shared" si="3"/>
        <v>8412.959022</v>
      </c>
      <c r="Y31" s="57" t="s">
        <v>57</v>
      </c>
      <c r="Z31" s="114">
        <f>$B$5*'Parameters &amp; Main Results'!L34</f>
        <v>100955.5083</v>
      </c>
      <c r="AA31" s="62">
        <f>'Parameters &amp; Main Results'!M34</f>
        <v>0.3</v>
      </c>
      <c r="AB31" s="102">
        <f>$B$5*'Parameters &amp; Main Results'!N34</f>
        <v>131412.1852</v>
      </c>
      <c r="AC31" s="66">
        <f t="shared" si="7"/>
        <v>130.1684152</v>
      </c>
    </row>
    <row r="32">
      <c r="A32" s="103">
        <f t="shared" si="4"/>
        <v>22</v>
      </c>
      <c r="B32" s="92"/>
      <c r="C32" s="93"/>
      <c r="D32" s="93"/>
      <c r="E32" s="93"/>
      <c r="F32" s="94"/>
      <c r="G32" s="95"/>
      <c r="H32" s="96"/>
      <c r="I32" s="96"/>
      <c r="J32" s="96"/>
      <c r="K32" s="97"/>
      <c r="L32" s="104">
        <f t="shared" si="5"/>
        <v>0.9659389961</v>
      </c>
      <c r="M32" s="99">
        <f t="shared" si="1"/>
        <v>0</v>
      </c>
      <c r="N32">
        <f t="shared" si="6"/>
        <v>22</v>
      </c>
      <c r="O32" s="100">
        <f t="shared" si="2"/>
        <v>0</v>
      </c>
      <c r="P32" s="101">
        <v>1.0</v>
      </c>
      <c r="Q32" s="102">
        <f t="shared" si="3"/>
        <v>8412.959022</v>
      </c>
      <c r="Y32" s="61" t="s">
        <v>60</v>
      </c>
      <c r="Z32" s="102">
        <f>$B$5*'Parameters &amp; Main Results'!L35</f>
        <v>114682.5926</v>
      </c>
      <c r="AA32" s="62">
        <f>'Parameters &amp; Main Results'!M35</f>
        <v>0.35</v>
      </c>
      <c r="AB32" s="102">
        <f>$B$5*'Parameters &amp; Main Results'!N35</f>
        <v>139394.1365</v>
      </c>
      <c r="AC32" s="66">
        <f t="shared" si="7"/>
        <v>138.0748202</v>
      </c>
    </row>
    <row r="33">
      <c r="A33" s="103">
        <f t="shared" si="4"/>
        <v>23</v>
      </c>
      <c r="B33" s="92"/>
      <c r="C33" s="93"/>
      <c r="D33" s="93"/>
      <c r="E33" s="93"/>
      <c r="F33" s="94"/>
      <c r="G33" s="95"/>
      <c r="H33" s="96"/>
      <c r="I33" s="96"/>
      <c r="J33" s="96"/>
      <c r="K33" s="97"/>
      <c r="L33" s="104">
        <f t="shared" si="5"/>
        <v>0.9643462998</v>
      </c>
      <c r="M33" s="99">
        <f t="shared" si="1"/>
        <v>0</v>
      </c>
      <c r="N33">
        <f t="shared" si="6"/>
        <v>23</v>
      </c>
      <c r="O33" s="100">
        <f t="shared" si="2"/>
        <v>0</v>
      </c>
      <c r="P33" s="101">
        <v>1.0</v>
      </c>
      <c r="Q33" s="102">
        <f t="shared" si="3"/>
        <v>8412.959022</v>
      </c>
      <c r="Y33" s="61" t="s">
        <v>61</v>
      </c>
      <c r="Z33" s="102">
        <f>$B$5*'Parameters &amp; Main Results'!L36</f>
        <v>150807.5409</v>
      </c>
      <c r="AA33" s="62">
        <f>'Parameters &amp; Main Results'!M36</f>
        <v>0.4</v>
      </c>
      <c r="AB33" s="102">
        <f>$B$5*'Parameters &amp; Main Results'!N36</f>
        <v>148067.631</v>
      </c>
      <c r="AC33" s="66">
        <f t="shared" si="7"/>
        <v>146.6662231</v>
      </c>
    </row>
    <row r="34">
      <c r="A34" s="103">
        <f t="shared" si="4"/>
        <v>24</v>
      </c>
      <c r="B34" s="92"/>
      <c r="C34" s="93"/>
      <c r="D34" s="93"/>
      <c r="E34" s="93"/>
      <c r="F34" s="94"/>
      <c r="G34" s="95"/>
      <c r="H34" s="96"/>
      <c r="I34" s="96"/>
      <c r="J34" s="96"/>
      <c r="K34" s="97"/>
      <c r="L34" s="104">
        <f t="shared" si="5"/>
        <v>0.9627562296</v>
      </c>
      <c r="M34" s="99">
        <f t="shared" si="1"/>
        <v>0</v>
      </c>
      <c r="N34">
        <f t="shared" si="6"/>
        <v>24</v>
      </c>
      <c r="O34" s="100">
        <f t="shared" si="2"/>
        <v>0</v>
      </c>
      <c r="P34" s="101">
        <v>1.0</v>
      </c>
      <c r="Q34" s="102">
        <f t="shared" si="3"/>
        <v>8412.959022</v>
      </c>
      <c r="Y34" s="61" t="s">
        <v>62</v>
      </c>
      <c r="Z34" s="102">
        <f>$B$5*'Parameters &amp; Main Results'!L37</f>
        <v>130055.343</v>
      </c>
      <c r="AA34" s="62">
        <f>'Parameters &amp; Main Results'!M37</f>
        <v>0.45</v>
      </c>
      <c r="AB34" s="102">
        <f>$B$5*'Parameters &amp; Main Results'!N37</f>
        <v>156146.4329</v>
      </c>
      <c r="AC34" s="66">
        <f t="shared" si="7"/>
        <v>154.668562</v>
      </c>
    </row>
    <row r="35">
      <c r="A35" s="103">
        <f t="shared" si="4"/>
        <v>25</v>
      </c>
      <c r="B35" s="92"/>
      <c r="C35" s="93"/>
      <c r="D35" s="93"/>
      <c r="E35" s="93"/>
      <c r="F35" s="94"/>
      <c r="G35" s="95"/>
      <c r="H35" s="96"/>
      <c r="I35" s="96"/>
      <c r="J35" s="96"/>
      <c r="K35" s="97"/>
      <c r="L35" s="104">
        <f t="shared" si="5"/>
        <v>0.9611687812</v>
      </c>
      <c r="M35" s="99">
        <f t="shared" si="1"/>
        <v>0</v>
      </c>
      <c r="N35">
        <f t="shared" si="6"/>
        <v>25</v>
      </c>
      <c r="O35" s="100">
        <f t="shared" si="2"/>
        <v>0</v>
      </c>
      <c r="P35" s="101">
        <v>1.0</v>
      </c>
      <c r="Q35" s="102">
        <f t="shared" si="3"/>
        <v>8412.959022</v>
      </c>
      <c r="Y35" s="61" t="s">
        <v>63</v>
      </c>
      <c r="Z35" s="102">
        <f>$B$5*'Parameters &amp; Main Results'!L38</f>
        <v>104491.527</v>
      </c>
      <c r="AA35" s="73">
        <f>'Parameters &amp; Main Results'!M38</f>
        <v>0.5</v>
      </c>
      <c r="AB35" s="122">
        <f>$B$5*'Parameters &amp; Main Results'!N38</f>
        <v>181959.3973</v>
      </c>
      <c r="AC35" s="75">
        <f t="shared" si="7"/>
        <v>180.2372158</v>
      </c>
    </row>
    <row r="36">
      <c r="A36" s="103">
        <f t="shared" si="4"/>
        <v>26</v>
      </c>
      <c r="B36" s="92"/>
      <c r="C36" s="93"/>
      <c r="D36" s="93"/>
      <c r="E36" s="93"/>
      <c r="F36" s="94"/>
      <c r="G36" s="95"/>
      <c r="H36" s="96"/>
      <c r="I36" s="96"/>
      <c r="J36" s="96"/>
      <c r="K36" s="97"/>
      <c r="L36" s="104">
        <f t="shared" si="5"/>
        <v>0.9595839503</v>
      </c>
      <c r="M36" s="99">
        <f t="shared" si="1"/>
        <v>0</v>
      </c>
      <c r="N36">
        <f t="shared" si="6"/>
        <v>26</v>
      </c>
      <c r="O36" s="100">
        <f t="shared" si="2"/>
        <v>0</v>
      </c>
      <c r="P36" s="101">
        <v>1.0</v>
      </c>
      <c r="Q36" s="102">
        <f t="shared" si="3"/>
        <v>8412.959022</v>
      </c>
      <c r="Y36" s="61" t="s">
        <v>64</v>
      </c>
      <c r="Z36" s="119">
        <f>$B$5*'Parameters &amp; Main Results'!L39</f>
        <v>116904.0203</v>
      </c>
    </row>
    <row r="37">
      <c r="A37" s="103">
        <f t="shared" si="4"/>
        <v>27</v>
      </c>
      <c r="B37" s="92"/>
      <c r="C37" s="93"/>
      <c r="D37" s="93"/>
      <c r="E37" s="93"/>
      <c r="F37" s="94"/>
      <c r="G37" s="95"/>
      <c r="H37" s="96"/>
      <c r="I37" s="96"/>
      <c r="J37" s="96"/>
      <c r="K37" s="97"/>
      <c r="L37" s="104">
        <f t="shared" si="5"/>
        <v>0.9580017326</v>
      </c>
      <c r="M37" s="99">
        <f t="shared" si="1"/>
        <v>0</v>
      </c>
      <c r="N37">
        <f t="shared" si="6"/>
        <v>27</v>
      </c>
      <c r="O37" s="100">
        <f t="shared" si="2"/>
        <v>0</v>
      </c>
      <c r="P37" s="101">
        <v>1.0</v>
      </c>
      <c r="Q37" s="102">
        <f t="shared" si="3"/>
        <v>8412.959022</v>
      </c>
      <c r="Y37" s="61" t="s">
        <v>65</v>
      </c>
      <c r="Z37" s="119">
        <f>$B$5*'Parameters &amp; Main Results'!L40</f>
        <v>187023.7041</v>
      </c>
    </row>
    <row r="38">
      <c r="A38" s="103">
        <f t="shared" si="4"/>
        <v>28</v>
      </c>
      <c r="B38" s="92"/>
      <c r="C38" s="93"/>
      <c r="D38" s="93"/>
      <c r="E38" s="93"/>
      <c r="F38" s="94"/>
      <c r="G38" s="95"/>
      <c r="H38" s="96"/>
      <c r="I38" s="96"/>
      <c r="J38" s="96"/>
      <c r="K38" s="97"/>
      <c r="L38" s="104">
        <f t="shared" si="5"/>
        <v>0.9564221237</v>
      </c>
      <c r="M38" s="99">
        <f t="shared" si="1"/>
        <v>0</v>
      </c>
      <c r="N38">
        <f t="shared" si="6"/>
        <v>28</v>
      </c>
      <c r="O38" s="100">
        <f t="shared" si="2"/>
        <v>0</v>
      </c>
      <c r="P38" s="101">
        <v>1.0</v>
      </c>
      <c r="Q38" s="102">
        <f t="shared" si="3"/>
        <v>8412.959022</v>
      </c>
      <c r="Y38" s="61" t="s">
        <v>66</v>
      </c>
      <c r="Z38" s="119">
        <f>$B$5*'Parameters &amp; Main Results'!L41</f>
        <v>113168.2491</v>
      </c>
    </row>
    <row r="39">
      <c r="A39" s="103">
        <f t="shared" si="4"/>
        <v>29</v>
      </c>
      <c r="B39" s="92"/>
      <c r="C39" s="93"/>
      <c r="D39" s="93"/>
      <c r="E39" s="93"/>
      <c r="F39" s="94"/>
      <c r="G39" s="95"/>
      <c r="H39" s="96"/>
      <c r="I39" s="96"/>
      <c r="J39" s="96"/>
      <c r="K39" s="97"/>
      <c r="L39" s="104">
        <f t="shared" si="5"/>
        <v>0.9548451193</v>
      </c>
      <c r="M39" s="99">
        <f t="shared" si="1"/>
        <v>0</v>
      </c>
      <c r="N39">
        <f t="shared" si="6"/>
        <v>29</v>
      </c>
      <c r="O39" s="100">
        <f t="shared" si="2"/>
        <v>0</v>
      </c>
      <c r="P39" s="101">
        <v>1.0</v>
      </c>
      <c r="Q39" s="102">
        <f t="shared" si="3"/>
        <v>8412.959022</v>
      </c>
      <c r="Y39" s="78" t="s">
        <v>67</v>
      </c>
      <c r="Z39" s="123">
        <f>$B$5*'Parameters &amp; Main Results'!L42</f>
        <v>110167.4086</v>
      </c>
    </row>
    <row r="40">
      <c r="A40" s="103">
        <f t="shared" si="4"/>
        <v>30</v>
      </c>
      <c r="B40" s="92"/>
      <c r="C40" s="93"/>
      <c r="D40" s="93"/>
      <c r="E40" s="93"/>
      <c r="F40" s="94"/>
      <c r="G40" s="95"/>
      <c r="H40" s="96"/>
      <c r="I40" s="96"/>
      <c r="J40" s="96"/>
      <c r="K40" s="97"/>
      <c r="L40" s="104">
        <f t="shared" si="5"/>
        <v>0.9532707152</v>
      </c>
      <c r="M40" s="99">
        <f t="shared" si="1"/>
        <v>0</v>
      </c>
      <c r="N40">
        <f t="shared" si="6"/>
        <v>30</v>
      </c>
      <c r="O40" s="100">
        <f t="shared" si="2"/>
        <v>0</v>
      </c>
      <c r="P40" s="101">
        <v>1.0</v>
      </c>
      <c r="Q40" s="102">
        <f t="shared" si="3"/>
        <v>8412.959022</v>
      </c>
    </row>
    <row r="41">
      <c r="A41" s="103">
        <f t="shared" si="4"/>
        <v>31</v>
      </c>
      <c r="B41" s="92"/>
      <c r="C41" s="93"/>
      <c r="D41" s="93"/>
      <c r="E41" s="93"/>
      <c r="F41" s="94"/>
      <c r="G41" s="95"/>
      <c r="H41" s="96"/>
      <c r="I41" s="96"/>
      <c r="J41" s="96"/>
      <c r="K41" s="97"/>
      <c r="L41" s="104">
        <f t="shared" si="5"/>
        <v>0.9516989071</v>
      </c>
      <c r="M41" s="99">
        <f t="shared" si="1"/>
        <v>0</v>
      </c>
      <c r="N41">
        <f t="shared" si="6"/>
        <v>31</v>
      </c>
      <c r="O41" s="100">
        <f t="shared" si="2"/>
        <v>0</v>
      </c>
      <c r="P41" s="101">
        <v>1.0</v>
      </c>
      <c r="Q41" s="102">
        <f t="shared" si="3"/>
        <v>8412.959022</v>
      </c>
    </row>
    <row r="42">
      <c r="A42" s="103">
        <f t="shared" si="4"/>
        <v>32</v>
      </c>
      <c r="B42" s="92"/>
      <c r="C42" s="93"/>
      <c r="D42" s="93"/>
      <c r="E42" s="93"/>
      <c r="F42" s="94"/>
      <c r="G42" s="95"/>
      <c r="H42" s="96"/>
      <c r="I42" s="96"/>
      <c r="J42" s="96"/>
      <c r="K42" s="97"/>
      <c r="L42" s="104">
        <f t="shared" si="5"/>
        <v>0.9501296907</v>
      </c>
      <c r="M42" s="99">
        <f t="shared" si="1"/>
        <v>0</v>
      </c>
      <c r="N42">
        <f t="shared" si="6"/>
        <v>32</v>
      </c>
      <c r="O42" s="100">
        <f t="shared" si="2"/>
        <v>0</v>
      </c>
      <c r="P42" s="101">
        <v>1.0</v>
      </c>
      <c r="Q42" s="102">
        <f t="shared" si="3"/>
        <v>8412.959022</v>
      </c>
    </row>
    <row r="43">
      <c r="A43" s="103">
        <f t="shared" si="4"/>
        <v>33</v>
      </c>
      <c r="B43" s="92"/>
      <c r="C43" s="93"/>
      <c r="D43" s="93"/>
      <c r="E43" s="93"/>
      <c r="F43" s="94"/>
      <c r="G43" s="95"/>
      <c r="H43" s="96"/>
      <c r="I43" s="96"/>
      <c r="J43" s="96"/>
      <c r="K43" s="97"/>
      <c r="L43" s="104">
        <f t="shared" si="5"/>
        <v>0.9485630617</v>
      </c>
      <c r="M43" s="99">
        <f t="shared" si="1"/>
        <v>0</v>
      </c>
      <c r="N43">
        <f t="shared" si="6"/>
        <v>33</v>
      </c>
      <c r="O43" s="100">
        <f t="shared" si="2"/>
        <v>0</v>
      </c>
      <c r="P43" s="101">
        <v>1.0</v>
      </c>
      <c r="Q43" s="102">
        <f t="shared" si="3"/>
        <v>8412.959022</v>
      </c>
    </row>
    <row r="44">
      <c r="A44" s="103">
        <f t="shared" si="4"/>
        <v>34</v>
      </c>
      <c r="B44" s="92"/>
      <c r="C44" s="93"/>
      <c r="D44" s="93"/>
      <c r="E44" s="93"/>
      <c r="F44" s="94"/>
      <c r="G44" s="95"/>
      <c r="H44" s="96"/>
      <c r="I44" s="96"/>
      <c r="J44" s="96"/>
      <c r="K44" s="97"/>
      <c r="L44" s="104">
        <f t="shared" si="5"/>
        <v>0.9469990158</v>
      </c>
      <c r="M44" s="99">
        <f t="shared" si="1"/>
        <v>0</v>
      </c>
      <c r="N44">
        <f t="shared" si="6"/>
        <v>34</v>
      </c>
      <c r="O44" s="100">
        <f t="shared" si="2"/>
        <v>0</v>
      </c>
      <c r="P44" s="101">
        <v>1.0</v>
      </c>
      <c r="Q44" s="102">
        <f t="shared" si="3"/>
        <v>8412.959022</v>
      </c>
    </row>
    <row r="45">
      <c r="A45" s="103">
        <f t="shared" si="4"/>
        <v>35</v>
      </c>
      <c r="B45" s="92"/>
      <c r="C45" s="93"/>
      <c r="D45" s="93"/>
      <c r="E45" s="93"/>
      <c r="F45" s="94"/>
      <c r="G45" s="95"/>
      <c r="H45" s="96"/>
      <c r="I45" s="96"/>
      <c r="J45" s="96"/>
      <c r="K45" s="97"/>
      <c r="L45" s="104">
        <f t="shared" si="5"/>
        <v>0.9454375488</v>
      </c>
      <c r="M45" s="99">
        <f t="shared" si="1"/>
        <v>0</v>
      </c>
      <c r="N45">
        <f t="shared" si="6"/>
        <v>35</v>
      </c>
      <c r="O45" s="100">
        <f t="shared" si="2"/>
        <v>0</v>
      </c>
      <c r="P45" s="101">
        <v>1.0</v>
      </c>
      <c r="Q45" s="102">
        <f t="shared" si="3"/>
        <v>8412.959022</v>
      </c>
    </row>
    <row r="46">
      <c r="A46" s="103">
        <f t="shared" si="4"/>
        <v>36</v>
      </c>
      <c r="B46" s="92"/>
      <c r="C46" s="93"/>
      <c r="D46" s="93"/>
      <c r="E46" s="93"/>
      <c r="F46" s="94"/>
      <c r="G46" s="95"/>
      <c r="H46" s="96"/>
      <c r="I46" s="96"/>
      <c r="J46" s="96"/>
      <c r="K46" s="97"/>
      <c r="L46" s="104">
        <f t="shared" si="5"/>
        <v>0.9438786565</v>
      </c>
      <c r="M46" s="99">
        <f t="shared" si="1"/>
        <v>0</v>
      </c>
      <c r="N46">
        <f t="shared" si="6"/>
        <v>36</v>
      </c>
      <c r="O46" s="100">
        <f t="shared" si="2"/>
        <v>0</v>
      </c>
      <c r="P46" s="101">
        <v>1.0</v>
      </c>
      <c r="Q46" s="102">
        <f t="shared" si="3"/>
        <v>8412.959022</v>
      </c>
    </row>
    <row r="47">
      <c r="A47" s="103">
        <f t="shared" si="4"/>
        <v>37</v>
      </c>
      <c r="B47" s="92"/>
      <c r="C47" s="93"/>
      <c r="D47" s="93"/>
      <c r="E47" s="93"/>
      <c r="F47" s="94"/>
      <c r="G47" s="95"/>
      <c r="H47" s="96"/>
      <c r="I47" s="96"/>
      <c r="J47" s="96"/>
      <c r="K47" s="97"/>
      <c r="L47" s="104">
        <f t="shared" si="5"/>
        <v>0.9423223345</v>
      </c>
      <c r="M47" s="99">
        <f t="shared" si="1"/>
        <v>0</v>
      </c>
      <c r="N47">
        <f t="shared" si="6"/>
        <v>37</v>
      </c>
      <c r="O47" s="100">
        <f t="shared" si="2"/>
        <v>0</v>
      </c>
      <c r="P47" s="101">
        <v>1.0</v>
      </c>
      <c r="Q47" s="102">
        <f t="shared" si="3"/>
        <v>8412.959022</v>
      </c>
    </row>
    <row r="48">
      <c r="A48" s="103">
        <f t="shared" si="4"/>
        <v>38</v>
      </c>
      <c r="B48" s="92"/>
      <c r="C48" s="93"/>
      <c r="D48" s="93"/>
      <c r="E48" s="93"/>
      <c r="F48" s="94"/>
      <c r="G48" s="95"/>
      <c r="H48" s="96"/>
      <c r="I48" s="96"/>
      <c r="J48" s="96"/>
      <c r="K48" s="97"/>
      <c r="L48" s="104">
        <f t="shared" si="5"/>
        <v>0.9407685788</v>
      </c>
      <c r="M48" s="99">
        <f t="shared" si="1"/>
        <v>0</v>
      </c>
      <c r="N48">
        <f t="shared" si="6"/>
        <v>38</v>
      </c>
      <c r="O48" s="100">
        <f t="shared" si="2"/>
        <v>0</v>
      </c>
      <c r="P48" s="101">
        <v>1.0</v>
      </c>
      <c r="Q48" s="102">
        <f t="shared" si="3"/>
        <v>8412.959022</v>
      </c>
    </row>
    <row r="49">
      <c r="A49" s="103">
        <f t="shared" si="4"/>
        <v>39</v>
      </c>
      <c r="B49" s="92"/>
      <c r="C49" s="93"/>
      <c r="D49" s="93"/>
      <c r="E49" s="93"/>
      <c r="F49" s="94"/>
      <c r="G49" s="95"/>
      <c r="H49" s="96"/>
      <c r="I49" s="96"/>
      <c r="J49" s="96"/>
      <c r="K49" s="97"/>
      <c r="L49" s="104">
        <f t="shared" si="5"/>
        <v>0.9392173849</v>
      </c>
      <c r="M49" s="99">
        <f t="shared" si="1"/>
        <v>0</v>
      </c>
      <c r="N49">
        <f t="shared" si="6"/>
        <v>39</v>
      </c>
      <c r="O49" s="100">
        <f t="shared" si="2"/>
        <v>0</v>
      </c>
      <c r="P49" s="101">
        <v>1.0</v>
      </c>
      <c r="Q49" s="102">
        <f t="shared" si="3"/>
        <v>8412.959022</v>
      </c>
    </row>
    <row r="50">
      <c r="A50" s="103">
        <f t="shared" si="4"/>
        <v>40</v>
      </c>
      <c r="B50" s="92"/>
      <c r="C50" s="93"/>
      <c r="D50" s="93"/>
      <c r="E50" s="93"/>
      <c r="F50" s="94"/>
      <c r="G50" s="95"/>
      <c r="H50" s="96"/>
      <c r="I50" s="96"/>
      <c r="J50" s="96"/>
      <c r="K50" s="97"/>
      <c r="L50" s="104">
        <f t="shared" si="5"/>
        <v>0.9376687487</v>
      </c>
      <c r="M50" s="99">
        <f t="shared" si="1"/>
        <v>0</v>
      </c>
      <c r="N50">
        <f t="shared" si="6"/>
        <v>40</v>
      </c>
      <c r="O50" s="100">
        <f t="shared" si="2"/>
        <v>0</v>
      </c>
      <c r="P50" s="101">
        <v>1.0</v>
      </c>
      <c r="Q50" s="102">
        <f t="shared" si="3"/>
        <v>8412.959022</v>
      </c>
    </row>
    <row r="51">
      <c r="A51" s="103">
        <f t="shared" si="4"/>
        <v>41</v>
      </c>
      <c r="B51" s="92"/>
      <c r="C51" s="93"/>
      <c r="D51" s="93"/>
      <c r="E51" s="93"/>
      <c r="F51" s="94"/>
      <c r="G51" s="95"/>
      <c r="H51" s="96"/>
      <c r="I51" s="96"/>
      <c r="J51" s="96"/>
      <c r="K51" s="97"/>
      <c r="L51" s="104">
        <f t="shared" si="5"/>
        <v>0.936122666</v>
      </c>
      <c r="M51" s="99">
        <f t="shared" si="1"/>
        <v>0</v>
      </c>
      <c r="N51">
        <f t="shared" si="6"/>
        <v>41</v>
      </c>
      <c r="O51" s="100">
        <f t="shared" si="2"/>
        <v>0</v>
      </c>
      <c r="P51" s="101">
        <v>1.0</v>
      </c>
      <c r="Q51" s="102">
        <f t="shared" si="3"/>
        <v>8412.959022</v>
      </c>
    </row>
    <row r="52">
      <c r="A52" s="103">
        <f t="shared" si="4"/>
        <v>42</v>
      </c>
      <c r="B52" s="92"/>
      <c r="C52" s="93"/>
      <c r="D52" s="93"/>
      <c r="E52" s="93"/>
      <c r="F52" s="94"/>
      <c r="G52" s="95"/>
      <c r="H52" s="96"/>
      <c r="I52" s="96"/>
      <c r="J52" s="96"/>
      <c r="K52" s="97"/>
      <c r="L52" s="104">
        <f t="shared" si="5"/>
        <v>0.9345791326</v>
      </c>
      <c r="M52" s="99">
        <f t="shared" si="1"/>
        <v>0</v>
      </c>
      <c r="N52">
        <f t="shared" si="6"/>
        <v>42</v>
      </c>
      <c r="O52" s="100">
        <f t="shared" si="2"/>
        <v>0</v>
      </c>
      <c r="P52" s="101">
        <v>1.0</v>
      </c>
      <c r="Q52" s="102">
        <f t="shared" si="3"/>
        <v>8412.959022</v>
      </c>
    </row>
    <row r="53">
      <c r="A53" s="103">
        <f t="shared" si="4"/>
        <v>43</v>
      </c>
      <c r="B53" s="92"/>
      <c r="C53" s="93"/>
      <c r="D53" s="93"/>
      <c r="E53" s="93"/>
      <c r="F53" s="94"/>
      <c r="G53" s="95"/>
      <c r="H53" s="96"/>
      <c r="I53" s="96"/>
      <c r="J53" s="96"/>
      <c r="K53" s="97"/>
      <c r="L53" s="104">
        <f t="shared" si="5"/>
        <v>0.9330381442</v>
      </c>
      <c r="M53" s="99">
        <f t="shared" si="1"/>
        <v>0</v>
      </c>
      <c r="N53">
        <f t="shared" si="6"/>
        <v>43</v>
      </c>
      <c r="O53" s="100">
        <f t="shared" si="2"/>
        <v>0</v>
      </c>
      <c r="P53" s="101">
        <v>1.0</v>
      </c>
      <c r="Q53" s="102">
        <f t="shared" si="3"/>
        <v>8412.959022</v>
      </c>
    </row>
    <row r="54">
      <c r="A54" s="103">
        <f t="shared" si="4"/>
        <v>44</v>
      </c>
      <c r="B54" s="92"/>
      <c r="C54" s="93"/>
      <c r="D54" s="93"/>
      <c r="E54" s="93"/>
      <c r="F54" s="94"/>
      <c r="G54" s="95"/>
      <c r="H54" s="96"/>
      <c r="I54" s="96"/>
      <c r="J54" s="96"/>
      <c r="K54" s="97"/>
      <c r="L54" s="104">
        <f t="shared" si="5"/>
        <v>0.9314996968</v>
      </c>
      <c r="M54" s="99">
        <f t="shared" si="1"/>
        <v>0</v>
      </c>
      <c r="N54">
        <f t="shared" si="6"/>
        <v>44</v>
      </c>
      <c r="O54" s="100">
        <f t="shared" si="2"/>
        <v>0</v>
      </c>
      <c r="P54" s="101">
        <v>1.0</v>
      </c>
      <c r="Q54" s="102">
        <f t="shared" si="3"/>
        <v>8412.959022</v>
      </c>
    </row>
    <row r="55">
      <c r="A55" s="103">
        <f t="shared" si="4"/>
        <v>45</v>
      </c>
      <c r="B55" s="92"/>
      <c r="C55" s="93"/>
      <c r="D55" s="93"/>
      <c r="E55" s="93"/>
      <c r="F55" s="94"/>
      <c r="G55" s="95"/>
      <c r="H55" s="96"/>
      <c r="I55" s="96"/>
      <c r="J55" s="96"/>
      <c r="K55" s="97"/>
      <c r="L55" s="104">
        <f t="shared" si="5"/>
        <v>0.929963786</v>
      </c>
      <c r="M55" s="99">
        <f t="shared" si="1"/>
        <v>0</v>
      </c>
      <c r="N55">
        <f t="shared" si="6"/>
        <v>45</v>
      </c>
      <c r="O55" s="100">
        <f t="shared" si="2"/>
        <v>0</v>
      </c>
      <c r="P55" s="101">
        <v>1.0</v>
      </c>
      <c r="Q55" s="102">
        <f t="shared" si="3"/>
        <v>8412.959022</v>
      </c>
    </row>
    <row r="56">
      <c r="A56" s="103">
        <f t="shared" si="4"/>
        <v>46</v>
      </c>
      <c r="B56" s="92"/>
      <c r="C56" s="93"/>
      <c r="D56" s="93"/>
      <c r="E56" s="93"/>
      <c r="F56" s="94"/>
      <c r="G56" s="95"/>
      <c r="H56" s="96"/>
      <c r="I56" s="96"/>
      <c r="J56" s="96"/>
      <c r="K56" s="97"/>
      <c r="L56" s="104">
        <f t="shared" si="5"/>
        <v>0.9284304077</v>
      </c>
      <c r="M56" s="99">
        <f t="shared" si="1"/>
        <v>0</v>
      </c>
      <c r="N56">
        <f t="shared" si="6"/>
        <v>46</v>
      </c>
      <c r="O56" s="100">
        <f t="shared" si="2"/>
        <v>0</v>
      </c>
      <c r="P56" s="101">
        <v>1.0</v>
      </c>
      <c r="Q56" s="102">
        <f t="shared" si="3"/>
        <v>8412.959022</v>
      </c>
    </row>
    <row r="57">
      <c r="A57" s="103">
        <f t="shared" si="4"/>
        <v>47</v>
      </c>
      <c r="B57" s="92"/>
      <c r="C57" s="93"/>
      <c r="D57" s="93"/>
      <c r="E57" s="93"/>
      <c r="F57" s="94"/>
      <c r="G57" s="95"/>
      <c r="H57" s="96"/>
      <c r="I57" s="96"/>
      <c r="J57" s="96"/>
      <c r="K57" s="97"/>
      <c r="L57" s="104">
        <f t="shared" si="5"/>
        <v>0.9268995577</v>
      </c>
      <c r="M57" s="99">
        <f t="shared" si="1"/>
        <v>0</v>
      </c>
      <c r="N57">
        <f t="shared" si="6"/>
        <v>47</v>
      </c>
      <c r="O57" s="100">
        <f t="shared" si="2"/>
        <v>0</v>
      </c>
      <c r="P57" s="101">
        <v>1.0</v>
      </c>
      <c r="Q57" s="102">
        <f t="shared" si="3"/>
        <v>8412.959022</v>
      </c>
    </row>
    <row r="58">
      <c r="A58" s="103">
        <f t="shared" si="4"/>
        <v>48</v>
      </c>
      <c r="B58" s="92"/>
      <c r="C58" s="93"/>
      <c r="D58" s="93"/>
      <c r="E58" s="93"/>
      <c r="F58" s="94"/>
      <c r="G58" s="95"/>
      <c r="H58" s="96"/>
      <c r="I58" s="96"/>
      <c r="J58" s="96"/>
      <c r="K58" s="97"/>
      <c r="L58" s="104">
        <f t="shared" si="5"/>
        <v>0.9253712319</v>
      </c>
      <c r="M58" s="99">
        <f t="shared" si="1"/>
        <v>0</v>
      </c>
      <c r="N58">
        <f t="shared" si="6"/>
        <v>48</v>
      </c>
      <c r="O58" s="100">
        <f t="shared" si="2"/>
        <v>0</v>
      </c>
      <c r="P58" s="101">
        <v>1.0</v>
      </c>
      <c r="Q58" s="102">
        <f t="shared" si="3"/>
        <v>8412.959022</v>
      </c>
    </row>
    <row r="59">
      <c r="A59" s="103">
        <f t="shared" si="4"/>
        <v>49</v>
      </c>
      <c r="B59" s="92"/>
      <c r="C59" s="93"/>
      <c r="D59" s="93"/>
      <c r="E59" s="93"/>
      <c r="F59" s="94"/>
      <c r="G59" s="95"/>
      <c r="H59" s="96"/>
      <c r="I59" s="96"/>
      <c r="J59" s="96"/>
      <c r="K59" s="97"/>
      <c r="L59" s="104">
        <f t="shared" si="5"/>
        <v>0.923845426</v>
      </c>
      <c r="M59" s="99">
        <f t="shared" si="1"/>
        <v>0</v>
      </c>
      <c r="N59">
        <f t="shared" si="6"/>
        <v>49</v>
      </c>
      <c r="O59" s="100">
        <f t="shared" si="2"/>
        <v>0</v>
      </c>
      <c r="P59" s="101">
        <v>1.0</v>
      </c>
      <c r="Q59" s="102">
        <f t="shared" si="3"/>
        <v>8412.959022</v>
      </c>
    </row>
    <row r="60">
      <c r="A60" s="103">
        <f t="shared" si="4"/>
        <v>50</v>
      </c>
      <c r="B60" s="92"/>
      <c r="C60" s="93"/>
      <c r="D60" s="93"/>
      <c r="E60" s="93"/>
      <c r="F60" s="94"/>
      <c r="G60" s="95"/>
      <c r="H60" s="96"/>
      <c r="I60" s="96"/>
      <c r="J60" s="96"/>
      <c r="K60" s="97"/>
      <c r="L60" s="104">
        <f t="shared" si="5"/>
        <v>0.922322136</v>
      </c>
      <c r="M60" s="99">
        <f t="shared" si="1"/>
        <v>0</v>
      </c>
      <c r="N60">
        <f t="shared" si="6"/>
        <v>50</v>
      </c>
      <c r="O60" s="100">
        <f t="shared" si="2"/>
        <v>0</v>
      </c>
      <c r="P60" s="101">
        <v>1.0</v>
      </c>
      <c r="Q60" s="102">
        <f t="shared" si="3"/>
        <v>8412.959022</v>
      </c>
    </row>
    <row r="61">
      <c r="A61" s="103">
        <f t="shared" si="4"/>
        <v>51</v>
      </c>
      <c r="B61" s="92"/>
      <c r="C61" s="93"/>
      <c r="D61" s="93"/>
      <c r="E61" s="93"/>
      <c r="F61" s="94"/>
      <c r="G61" s="95"/>
      <c r="H61" s="96"/>
      <c r="I61" s="96"/>
      <c r="J61" s="96"/>
      <c r="K61" s="97"/>
      <c r="L61" s="104">
        <f t="shared" si="5"/>
        <v>0.9208013577</v>
      </c>
      <c r="M61" s="99">
        <f t="shared" si="1"/>
        <v>0</v>
      </c>
      <c r="N61">
        <f t="shared" si="6"/>
        <v>51</v>
      </c>
      <c r="O61" s="100">
        <f t="shared" si="2"/>
        <v>0</v>
      </c>
      <c r="P61" s="101">
        <v>1.0</v>
      </c>
      <c r="Q61" s="102">
        <f t="shared" si="3"/>
        <v>8412.959022</v>
      </c>
    </row>
    <row r="62">
      <c r="A62" s="103">
        <f t="shared" si="4"/>
        <v>52</v>
      </c>
      <c r="B62" s="92"/>
      <c r="C62" s="93"/>
      <c r="D62" s="93"/>
      <c r="E62" s="93"/>
      <c r="F62" s="94"/>
      <c r="G62" s="95"/>
      <c r="H62" s="96"/>
      <c r="I62" s="96"/>
      <c r="J62" s="96"/>
      <c r="K62" s="97"/>
      <c r="L62" s="104">
        <f t="shared" si="5"/>
        <v>0.919283087</v>
      </c>
      <c r="M62" s="99">
        <f t="shared" si="1"/>
        <v>0</v>
      </c>
      <c r="N62">
        <f t="shared" si="6"/>
        <v>52</v>
      </c>
      <c r="O62" s="100">
        <f t="shared" si="2"/>
        <v>0</v>
      </c>
      <c r="P62" s="101">
        <v>1.0</v>
      </c>
      <c r="Q62" s="102">
        <f t="shared" si="3"/>
        <v>8412.959022</v>
      </c>
    </row>
    <row r="63">
      <c r="A63" s="103">
        <f t="shared" si="4"/>
        <v>53</v>
      </c>
      <c r="B63" s="92"/>
      <c r="C63" s="93"/>
      <c r="D63" s="93"/>
      <c r="E63" s="93"/>
      <c r="F63" s="94"/>
      <c r="G63" s="95"/>
      <c r="H63" s="96"/>
      <c r="I63" s="96"/>
      <c r="J63" s="96"/>
      <c r="K63" s="97"/>
      <c r="L63" s="104">
        <f t="shared" si="5"/>
        <v>0.9177673196</v>
      </c>
      <c r="M63" s="99">
        <f t="shared" si="1"/>
        <v>0</v>
      </c>
      <c r="N63">
        <f t="shared" si="6"/>
        <v>53</v>
      </c>
      <c r="O63" s="100">
        <f t="shared" si="2"/>
        <v>0</v>
      </c>
      <c r="P63" s="101">
        <v>1.0</v>
      </c>
      <c r="Q63" s="102">
        <f t="shared" si="3"/>
        <v>8412.959022</v>
      </c>
    </row>
    <row r="64">
      <c r="A64" s="103">
        <f t="shared" si="4"/>
        <v>54</v>
      </c>
      <c r="B64" s="92"/>
      <c r="C64" s="93"/>
      <c r="D64" s="93"/>
      <c r="E64" s="93"/>
      <c r="F64" s="94"/>
      <c r="G64" s="95"/>
      <c r="H64" s="96"/>
      <c r="I64" s="96"/>
      <c r="J64" s="96"/>
      <c r="K64" s="97"/>
      <c r="L64" s="104">
        <f t="shared" si="5"/>
        <v>0.9162540516</v>
      </c>
      <c r="M64" s="99">
        <f t="shared" si="1"/>
        <v>0</v>
      </c>
      <c r="N64">
        <f t="shared" si="6"/>
        <v>54</v>
      </c>
      <c r="O64" s="100">
        <f t="shared" si="2"/>
        <v>0</v>
      </c>
      <c r="P64" s="101">
        <v>1.0</v>
      </c>
      <c r="Q64" s="102">
        <f t="shared" si="3"/>
        <v>8412.959022</v>
      </c>
    </row>
    <row r="65">
      <c r="A65" s="103">
        <f t="shared" si="4"/>
        <v>55</v>
      </c>
      <c r="B65" s="92"/>
      <c r="C65" s="93"/>
      <c r="D65" s="93"/>
      <c r="E65" s="93"/>
      <c r="F65" s="94"/>
      <c r="G65" s="95"/>
      <c r="H65" s="96"/>
      <c r="I65" s="96"/>
      <c r="J65" s="96"/>
      <c r="K65" s="97"/>
      <c r="L65" s="104">
        <f t="shared" si="5"/>
        <v>0.9147432787</v>
      </c>
      <c r="M65" s="99">
        <f t="shared" si="1"/>
        <v>0</v>
      </c>
      <c r="N65">
        <f t="shared" si="6"/>
        <v>55</v>
      </c>
      <c r="O65" s="100">
        <f t="shared" si="2"/>
        <v>0</v>
      </c>
      <c r="P65" s="101">
        <v>1.0</v>
      </c>
      <c r="Q65" s="102">
        <f t="shared" si="3"/>
        <v>8412.959022</v>
      </c>
    </row>
    <row r="66">
      <c r="A66" s="103">
        <f t="shared" si="4"/>
        <v>56</v>
      </c>
      <c r="B66" s="92"/>
      <c r="C66" s="93"/>
      <c r="D66" s="93"/>
      <c r="E66" s="93"/>
      <c r="F66" s="94"/>
      <c r="G66" s="95"/>
      <c r="H66" s="96"/>
      <c r="I66" s="96"/>
      <c r="J66" s="96"/>
      <c r="K66" s="97"/>
      <c r="L66" s="104">
        <f t="shared" si="5"/>
        <v>0.9132349968</v>
      </c>
      <c r="M66" s="99">
        <f t="shared" si="1"/>
        <v>0</v>
      </c>
      <c r="N66">
        <f t="shared" si="6"/>
        <v>56</v>
      </c>
      <c r="O66" s="100">
        <f t="shared" si="2"/>
        <v>0</v>
      </c>
      <c r="P66" s="101">
        <v>1.0</v>
      </c>
      <c r="Q66" s="102">
        <f t="shared" si="3"/>
        <v>8412.959022</v>
      </c>
    </row>
    <row r="67">
      <c r="A67" s="103">
        <f t="shared" si="4"/>
        <v>57</v>
      </c>
      <c r="B67" s="92"/>
      <c r="C67" s="93"/>
      <c r="D67" s="93"/>
      <c r="E67" s="93"/>
      <c r="F67" s="94"/>
      <c r="G67" s="95"/>
      <c r="H67" s="96"/>
      <c r="I67" s="96"/>
      <c r="J67" s="96"/>
      <c r="K67" s="97"/>
      <c r="L67" s="104">
        <f t="shared" si="5"/>
        <v>0.9117292019</v>
      </c>
      <c r="M67" s="99">
        <f t="shared" si="1"/>
        <v>0</v>
      </c>
      <c r="N67">
        <f t="shared" si="6"/>
        <v>57</v>
      </c>
      <c r="O67" s="100">
        <f t="shared" si="2"/>
        <v>0</v>
      </c>
      <c r="P67" s="101">
        <v>1.0</v>
      </c>
      <c r="Q67" s="102">
        <f t="shared" si="3"/>
        <v>8412.959022</v>
      </c>
    </row>
    <row r="68">
      <c r="A68" s="103">
        <f t="shared" si="4"/>
        <v>58</v>
      </c>
      <c r="B68" s="92"/>
      <c r="C68" s="93"/>
      <c r="D68" s="93"/>
      <c r="E68" s="93"/>
      <c r="F68" s="94"/>
      <c r="G68" s="95"/>
      <c r="H68" s="96"/>
      <c r="I68" s="96"/>
      <c r="J68" s="96"/>
      <c r="K68" s="97"/>
      <c r="L68" s="104">
        <f t="shared" si="5"/>
        <v>0.9102258899</v>
      </c>
      <c r="M68" s="99">
        <f t="shared" si="1"/>
        <v>0</v>
      </c>
      <c r="N68">
        <f t="shared" si="6"/>
        <v>58</v>
      </c>
      <c r="O68" s="100">
        <f t="shared" si="2"/>
        <v>0</v>
      </c>
      <c r="P68" s="101">
        <v>1.0</v>
      </c>
      <c r="Q68" s="102">
        <f t="shared" si="3"/>
        <v>8412.959022</v>
      </c>
    </row>
    <row r="69">
      <c r="A69" s="103">
        <f t="shared" si="4"/>
        <v>59</v>
      </c>
      <c r="B69" s="92"/>
      <c r="C69" s="93"/>
      <c r="D69" s="93"/>
      <c r="E69" s="93"/>
      <c r="F69" s="94"/>
      <c r="G69" s="95"/>
      <c r="H69" s="96"/>
      <c r="I69" s="96"/>
      <c r="J69" s="96"/>
      <c r="K69" s="97"/>
      <c r="L69" s="104">
        <f t="shared" si="5"/>
        <v>0.9087250566</v>
      </c>
      <c r="M69" s="99">
        <f t="shared" si="1"/>
        <v>0</v>
      </c>
      <c r="N69">
        <f t="shared" si="6"/>
        <v>59</v>
      </c>
      <c r="O69" s="100">
        <f t="shared" si="2"/>
        <v>0</v>
      </c>
      <c r="P69" s="101">
        <v>1.0</v>
      </c>
      <c r="Q69" s="102">
        <f t="shared" si="3"/>
        <v>8412.959022</v>
      </c>
    </row>
    <row r="70">
      <c r="A70" s="103">
        <f t="shared" si="4"/>
        <v>60</v>
      </c>
      <c r="B70" s="92"/>
      <c r="C70" s="93"/>
      <c r="D70" s="93"/>
      <c r="E70" s="93"/>
      <c r="F70" s="94"/>
      <c r="G70" s="95"/>
      <c r="H70" s="96"/>
      <c r="I70" s="96"/>
      <c r="J70" s="96"/>
      <c r="K70" s="97"/>
      <c r="L70" s="104">
        <f t="shared" si="5"/>
        <v>0.9072266979</v>
      </c>
      <c r="M70" s="99">
        <f t="shared" si="1"/>
        <v>0</v>
      </c>
      <c r="N70">
        <f t="shared" si="6"/>
        <v>60</v>
      </c>
      <c r="O70" s="100">
        <f t="shared" si="2"/>
        <v>0</v>
      </c>
      <c r="P70" s="101">
        <v>1.0</v>
      </c>
      <c r="Q70" s="102">
        <f t="shared" si="3"/>
        <v>8412.959022</v>
      </c>
    </row>
    <row r="71">
      <c r="A71" s="103">
        <f t="shared" si="4"/>
        <v>61</v>
      </c>
      <c r="B71" s="92"/>
      <c r="C71" s="93"/>
      <c r="D71" s="93"/>
      <c r="E71" s="93"/>
      <c r="F71" s="94"/>
      <c r="G71" s="95"/>
      <c r="H71" s="96"/>
      <c r="I71" s="96"/>
      <c r="J71" s="96"/>
      <c r="K71" s="97"/>
      <c r="L71" s="104">
        <f t="shared" si="5"/>
        <v>0.9057308098</v>
      </c>
      <c r="M71" s="99">
        <f t="shared" si="1"/>
        <v>0</v>
      </c>
      <c r="N71">
        <f t="shared" si="6"/>
        <v>61</v>
      </c>
      <c r="O71" s="100">
        <f t="shared" si="2"/>
        <v>0</v>
      </c>
      <c r="P71" s="101">
        <v>1.0</v>
      </c>
      <c r="Q71" s="102">
        <f t="shared" si="3"/>
        <v>8412.959022</v>
      </c>
    </row>
    <row r="72">
      <c r="A72" s="103">
        <f t="shared" si="4"/>
        <v>62</v>
      </c>
      <c r="B72" s="92"/>
      <c r="C72" s="93"/>
      <c r="D72" s="93"/>
      <c r="E72" s="93"/>
      <c r="F72" s="94"/>
      <c r="G72" s="95"/>
      <c r="H72" s="96"/>
      <c r="I72" s="96"/>
      <c r="J72" s="96"/>
      <c r="K72" s="97"/>
      <c r="L72" s="104">
        <f t="shared" si="5"/>
        <v>0.9042373883</v>
      </c>
      <c r="M72" s="99">
        <f t="shared" si="1"/>
        <v>0</v>
      </c>
      <c r="N72">
        <f t="shared" si="6"/>
        <v>62</v>
      </c>
      <c r="O72" s="100">
        <f t="shared" si="2"/>
        <v>0</v>
      </c>
      <c r="P72" s="101">
        <v>1.0</v>
      </c>
      <c r="Q72" s="102">
        <f t="shared" si="3"/>
        <v>8412.959022</v>
      </c>
    </row>
    <row r="73">
      <c r="A73" s="103">
        <f t="shared" si="4"/>
        <v>63</v>
      </c>
      <c r="B73" s="92"/>
      <c r="C73" s="93"/>
      <c r="D73" s="93"/>
      <c r="E73" s="93"/>
      <c r="F73" s="94"/>
      <c r="G73" s="95"/>
      <c r="H73" s="96"/>
      <c r="I73" s="96"/>
      <c r="J73" s="96"/>
      <c r="K73" s="97"/>
      <c r="L73" s="104">
        <f t="shared" si="5"/>
        <v>0.9027464291</v>
      </c>
      <c r="M73" s="99">
        <f t="shared" si="1"/>
        <v>0</v>
      </c>
      <c r="N73">
        <f t="shared" si="6"/>
        <v>63</v>
      </c>
      <c r="O73" s="100">
        <f t="shared" si="2"/>
        <v>0</v>
      </c>
      <c r="P73" s="101">
        <v>1.0</v>
      </c>
      <c r="Q73" s="102">
        <f t="shared" si="3"/>
        <v>8412.959022</v>
      </c>
    </row>
    <row r="74">
      <c r="A74" s="103">
        <f t="shared" si="4"/>
        <v>64</v>
      </c>
      <c r="B74" s="92"/>
      <c r="C74" s="93"/>
      <c r="D74" s="93"/>
      <c r="E74" s="93"/>
      <c r="F74" s="94"/>
      <c r="G74" s="95"/>
      <c r="H74" s="96"/>
      <c r="I74" s="96"/>
      <c r="J74" s="96"/>
      <c r="K74" s="97"/>
      <c r="L74" s="104">
        <f t="shared" si="5"/>
        <v>0.9012579284</v>
      </c>
      <c r="M74" s="99">
        <f t="shared" si="1"/>
        <v>0</v>
      </c>
      <c r="N74">
        <f t="shared" si="6"/>
        <v>64</v>
      </c>
      <c r="O74" s="100">
        <f t="shared" si="2"/>
        <v>0</v>
      </c>
      <c r="P74" s="101">
        <v>1.0</v>
      </c>
      <c r="Q74" s="102">
        <f t="shared" si="3"/>
        <v>8412.959022</v>
      </c>
    </row>
    <row r="75">
      <c r="A75" s="103">
        <f t="shared" si="4"/>
        <v>65</v>
      </c>
      <c r="B75" s="92"/>
      <c r="C75" s="93"/>
      <c r="D75" s="93"/>
      <c r="E75" s="93"/>
      <c r="F75" s="94"/>
      <c r="G75" s="95"/>
      <c r="H75" s="96"/>
      <c r="I75" s="96"/>
      <c r="J75" s="96"/>
      <c r="K75" s="97"/>
      <c r="L75" s="104">
        <f t="shared" si="5"/>
        <v>0.899771882</v>
      </c>
      <c r="M75" s="99">
        <f t="shared" si="1"/>
        <v>0</v>
      </c>
      <c r="N75">
        <f t="shared" si="6"/>
        <v>65</v>
      </c>
      <c r="O75" s="100">
        <f t="shared" si="2"/>
        <v>0</v>
      </c>
      <c r="P75" s="101">
        <v>1.0</v>
      </c>
      <c r="Q75" s="102">
        <f t="shared" si="3"/>
        <v>8412.959022</v>
      </c>
    </row>
    <row r="76">
      <c r="A76" s="103">
        <f t="shared" si="4"/>
        <v>66</v>
      </c>
      <c r="B76" s="92"/>
      <c r="C76" s="93"/>
      <c r="D76" s="93"/>
      <c r="E76" s="93"/>
      <c r="F76" s="94"/>
      <c r="G76" s="95"/>
      <c r="H76" s="96"/>
      <c r="I76" s="96"/>
      <c r="J76" s="96"/>
      <c r="K76" s="97"/>
      <c r="L76" s="104">
        <f t="shared" si="5"/>
        <v>0.8982882858</v>
      </c>
      <c r="M76" s="99">
        <f t="shared" si="1"/>
        <v>0</v>
      </c>
      <c r="N76">
        <f t="shared" si="6"/>
        <v>66</v>
      </c>
      <c r="O76" s="100">
        <f t="shared" si="2"/>
        <v>0</v>
      </c>
      <c r="P76" s="101">
        <v>1.0</v>
      </c>
      <c r="Q76" s="102">
        <f t="shared" si="3"/>
        <v>8412.959022</v>
      </c>
    </row>
    <row r="77">
      <c r="A77" s="103">
        <f t="shared" si="4"/>
        <v>67</v>
      </c>
      <c r="B77" s="92"/>
      <c r="C77" s="93"/>
      <c r="D77" s="93"/>
      <c r="E77" s="93"/>
      <c r="F77" s="94"/>
      <c r="G77" s="95"/>
      <c r="H77" s="96"/>
      <c r="I77" s="96"/>
      <c r="J77" s="96"/>
      <c r="K77" s="97"/>
      <c r="L77" s="104">
        <f t="shared" si="5"/>
        <v>0.896807136</v>
      </c>
      <c r="M77" s="99">
        <f t="shared" si="1"/>
        <v>0</v>
      </c>
      <c r="N77">
        <f t="shared" si="6"/>
        <v>67</v>
      </c>
      <c r="O77" s="100">
        <f t="shared" si="2"/>
        <v>0</v>
      </c>
      <c r="P77" s="101">
        <v>1.0</v>
      </c>
      <c r="Q77" s="102">
        <f t="shared" si="3"/>
        <v>8412.959022</v>
      </c>
    </row>
    <row r="78">
      <c r="A78" s="103">
        <f t="shared" si="4"/>
        <v>68</v>
      </c>
      <c r="B78" s="92"/>
      <c r="C78" s="93"/>
      <c r="D78" s="93"/>
      <c r="E78" s="93"/>
      <c r="F78" s="94"/>
      <c r="G78" s="95"/>
      <c r="H78" s="96"/>
      <c r="I78" s="96"/>
      <c r="J78" s="96"/>
      <c r="K78" s="97"/>
      <c r="L78" s="104">
        <f t="shared" si="5"/>
        <v>0.8953284283</v>
      </c>
      <c r="M78" s="99">
        <f t="shared" si="1"/>
        <v>0</v>
      </c>
      <c r="N78">
        <f t="shared" si="6"/>
        <v>68</v>
      </c>
      <c r="O78" s="100">
        <f t="shared" si="2"/>
        <v>0</v>
      </c>
      <c r="P78" s="101">
        <v>1.0</v>
      </c>
      <c r="Q78" s="102">
        <f t="shared" si="3"/>
        <v>8412.959022</v>
      </c>
    </row>
    <row r="79">
      <c r="A79" s="103">
        <f t="shared" si="4"/>
        <v>69</v>
      </c>
      <c r="B79" s="92"/>
      <c r="C79" s="93"/>
      <c r="D79" s="93"/>
      <c r="E79" s="93"/>
      <c r="F79" s="94"/>
      <c r="G79" s="95"/>
      <c r="H79" s="96"/>
      <c r="I79" s="96"/>
      <c r="J79" s="96"/>
      <c r="K79" s="97"/>
      <c r="L79" s="104">
        <f t="shared" si="5"/>
        <v>0.8938521587</v>
      </c>
      <c r="M79" s="99">
        <f t="shared" si="1"/>
        <v>0</v>
      </c>
      <c r="N79">
        <f t="shared" si="6"/>
        <v>69</v>
      </c>
      <c r="O79" s="100">
        <f t="shared" si="2"/>
        <v>0</v>
      </c>
      <c r="P79" s="101">
        <v>1.0</v>
      </c>
      <c r="Q79" s="102">
        <f t="shared" si="3"/>
        <v>8412.959022</v>
      </c>
    </row>
    <row r="80">
      <c r="A80" s="103">
        <f t="shared" si="4"/>
        <v>70</v>
      </c>
      <c r="B80" s="92"/>
      <c r="C80" s="93"/>
      <c r="D80" s="93"/>
      <c r="E80" s="93"/>
      <c r="F80" s="94"/>
      <c r="G80" s="95"/>
      <c r="H80" s="96"/>
      <c r="I80" s="96"/>
      <c r="J80" s="96"/>
      <c r="K80" s="97"/>
      <c r="L80" s="104">
        <f t="shared" si="5"/>
        <v>0.8923783234</v>
      </c>
      <c r="M80" s="99">
        <f t="shared" si="1"/>
        <v>0</v>
      </c>
      <c r="N80">
        <f t="shared" si="6"/>
        <v>70</v>
      </c>
      <c r="O80" s="100">
        <f t="shared" si="2"/>
        <v>0</v>
      </c>
      <c r="P80" s="101">
        <v>1.0</v>
      </c>
      <c r="Q80" s="102">
        <f t="shared" si="3"/>
        <v>8412.959022</v>
      </c>
    </row>
    <row r="81">
      <c r="A81" s="103">
        <f t="shared" si="4"/>
        <v>71</v>
      </c>
      <c r="B81" s="92"/>
      <c r="C81" s="93"/>
      <c r="D81" s="93"/>
      <c r="E81" s="93"/>
      <c r="F81" s="94"/>
      <c r="G81" s="95"/>
      <c r="H81" s="96"/>
      <c r="I81" s="96"/>
      <c r="J81" s="96"/>
      <c r="K81" s="97"/>
      <c r="L81" s="104">
        <f t="shared" si="5"/>
        <v>0.8909069182</v>
      </c>
      <c r="M81" s="99">
        <f t="shared" si="1"/>
        <v>0</v>
      </c>
      <c r="N81">
        <f t="shared" si="6"/>
        <v>71</v>
      </c>
      <c r="O81" s="100">
        <f t="shared" si="2"/>
        <v>0</v>
      </c>
      <c r="P81" s="101">
        <v>1.0</v>
      </c>
      <c r="Q81" s="102">
        <f t="shared" si="3"/>
        <v>8412.959022</v>
      </c>
    </row>
    <row r="82">
      <c r="A82" s="103">
        <f t="shared" si="4"/>
        <v>72</v>
      </c>
      <c r="B82" s="92"/>
      <c r="C82" s="93"/>
      <c r="D82" s="93"/>
      <c r="E82" s="93"/>
      <c r="F82" s="94"/>
      <c r="G82" s="95"/>
      <c r="H82" s="96"/>
      <c r="I82" s="96"/>
      <c r="J82" s="96"/>
      <c r="K82" s="97"/>
      <c r="L82" s="104">
        <f t="shared" si="5"/>
        <v>0.8894379391</v>
      </c>
      <c r="M82" s="99">
        <f t="shared" si="1"/>
        <v>0</v>
      </c>
      <c r="N82">
        <f t="shared" si="6"/>
        <v>72</v>
      </c>
      <c r="O82" s="100">
        <f t="shared" si="2"/>
        <v>0</v>
      </c>
      <c r="P82" s="101">
        <v>1.0</v>
      </c>
      <c r="Q82" s="102">
        <f t="shared" si="3"/>
        <v>8412.959022</v>
      </c>
    </row>
    <row r="83">
      <c r="A83" s="103">
        <f t="shared" si="4"/>
        <v>73</v>
      </c>
      <c r="B83" s="92"/>
      <c r="C83" s="93"/>
      <c r="D83" s="93"/>
      <c r="E83" s="93"/>
      <c r="F83" s="94"/>
      <c r="G83" s="95"/>
      <c r="H83" s="96"/>
      <c r="I83" s="96"/>
      <c r="J83" s="96"/>
      <c r="K83" s="97"/>
      <c r="L83" s="104">
        <f t="shared" si="5"/>
        <v>0.8879713822</v>
      </c>
      <c r="M83" s="99">
        <f t="shared" si="1"/>
        <v>0</v>
      </c>
      <c r="N83">
        <f t="shared" si="6"/>
        <v>73</v>
      </c>
      <c r="O83" s="100">
        <f t="shared" si="2"/>
        <v>0</v>
      </c>
      <c r="P83" s="101">
        <v>1.0</v>
      </c>
      <c r="Q83" s="102">
        <f t="shared" si="3"/>
        <v>8412.959022</v>
      </c>
    </row>
    <row r="84">
      <c r="A84" s="103">
        <f t="shared" si="4"/>
        <v>74</v>
      </c>
      <c r="B84" s="92"/>
      <c r="C84" s="93"/>
      <c r="D84" s="93"/>
      <c r="E84" s="93"/>
      <c r="F84" s="94"/>
      <c r="G84" s="95"/>
      <c r="H84" s="96"/>
      <c r="I84" s="96"/>
      <c r="J84" s="96"/>
      <c r="K84" s="97"/>
      <c r="L84" s="104">
        <f t="shared" si="5"/>
        <v>0.8865072434</v>
      </c>
      <c r="M84" s="99">
        <f t="shared" si="1"/>
        <v>0</v>
      </c>
      <c r="N84">
        <f t="shared" si="6"/>
        <v>74</v>
      </c>
      <c r="O84" s="100">
        <f t="shared" si="2"/>
        <v>0</v>
      </c>
      <c r="P84" s="101">
        <v>1.0</v>
      </c>
      <c r="Q84" s="102">
        <f t="shared" si="3"/>
        <v>8412.959022</v>
      </c>
    </row>
    <row r="85">
      <c r="A85" s="103">
        <f t="shared" si="4"/>
        <v>75</v>
      </c>
      <c r="B85" s="92"/>
      <c r="C85" s="93"/>
      <c r="D85" s="93"/>
      <c r="E85" s="93"/>
      <c r="F85" s="94"/>
      <c r="G85" s="95"/>
      <c r="H85" s="96"/>
      <c r="I85" s="96"/>
      <c r="J85" s="96"/>
      <c r="K85" s="97"/>
      <c r="L85" s="104">
        <f t="shared" si="5"/>
        <v>0.8850455188</v>
      </c>
      <c r="M85" s="99">
        <f t="shared" si="1"/>
        <v>0</v>
      </c>
      <c r="N85">
        <f t="shared" si="6"/>
        <v>75</v>
      </c>
      <c r="O85" s="100">
        <f t="shared" si="2"/>
        <v>0</v>
      </c>
      <c r="P85" s="101">
        <v>1.0</v>
      </c>
      <c r="Q85" s="102">
        <f t="shared" si="3"/>
        <v>8412.959022</v>
      </c>
    </row>
    <row r="86">
      <c r="A86" s="103">
        <f t="shared" si="4"/>
        <v>76</v>
      </c>
      <c r="B86" s="92"/>
      <c r="C86" s="93"/>
      <c r="D86" s="93"/>
      <c r="E86" s="93"/>
      <c r="F86" s="94"/>
      <c r="G86" s="95"/>
      <c r="H86" s="96"/>
      <c r="I86" s="96"/>
      <c r="J86" s="96"/>
      <c r="K86" s="97"/>
      <c r="L86" s="104">
        <f t="shared" si="5"/>
        <v>0.8835862043</v>
      </c>
      <c r="M86" s="99">
        <f t="shared" si="1"/>
        <v>0</v>
      </c>
      <c r="N86">
        <f t="shared" si="6"/>
        <v>76</v>
      </c>
      <c r="O86" s="100">
        <f t="shared" si="2"/>
        <v>0</v>
      </c>
      <c r="P86" s="101">
        <v>1.0</v>
      </c>
      <c r="Q86" s="102">
        <f t="shared" si="3"/>
        <v>8412.959022</v>
      </c>
    </row>
    <row r="87">
      <c r="A87" s="103">
        <f t="shared" si="4"/>
        <v>77</v>
      </c>
      <c r="B87" s="92"/>
      <c r="C87" s="93"/>
      <c r="D87" s="93"/>
      <c r="E87" s="93"/>
      <c r="F87" s="94"/>
      <c r="G87" s="95"/>
      <c r="H87" s="96"/>
      <c r="I87" s="96"/>
      <c r="J87" s="96"/>
      <c r="K87" s="97"/>
      <c r="L87" s="104">
        <f t="shared" si="5"/>
        <v>0.8821292961</v>
      </c>
      <c r="M87" s="99">
        <f t="shared" si="1"/>
        <v>0</v>
      </c>
      <c r="N87">
        <f t="shared" si="6"/>
        <v>77</v>
      </c>
      <c r="O87" s="100">
        <f t="shared" si="2"/>
        <v>0</v>
      </c>
      <c r="P87" s="101">
        <v>1.0</v>
      </c>
      <c r="Q87" s="102">
        <f t="shared" si="3"/>
        <v>8412.959022</v>
      </c>
    </row>
    <row r="88">
      <c r="A88" s="103">
        <f t="shared" si="4"/>
        <v>78</v>
      </c>
      <c r="B88" s="92"/>
      <c r="C88" s="93"/>
      <c r="D88" s="93"/>
      <c r="E88" s="93"/>
      <c r="F88" s="94"/>
      <c r="G88" s="95"/>
      <c r="H88" s="96"/>
      <c r="I88" s="96"/>
      <c r="J88" s="96"/>
      <c r="K88" s="97"/>
      <c r="L88" s="104">
        <f t="shared" si="5"/>
        <v>0.88067479</v>
      </c>
      <c r="M88" s="99">
        <f t="shared" si="1"/>
        <v>0</v>
      </c>
      <c r="N88">
        <f t="shared" si="6"/>
        <v>78</v>
      </c>
      <c r="O88" s="100">
        <f t="shared" si="2"/>
        <v>0</v>
      </c>
      <c r="P88" s="101">
        <v>1.0</v>
      </c>
      <c r="Q88" s="102">
        <f t="shared" si="3"/>
        <v>8412.959022</v>
      </c>
    </row>
    <row r="89">
      <c r="A89" s="103">
        <f t="shared" si="4"/>
        <v>79</v>
      </c>
      <c r="B89" s="92"/>
      <c r="C89" s="93"/>
      <c r="D89" s="93"/>
      <c r="E89" s="93"/>
      <c r="F89" s="94"/>
      <c r="G89" s="95"/>
      <c r="H89" s="96"/>
      <c r="I89" s="96"/>
      <c r="J89" s="96"/>
      <c r="K89" s="97"/>
      <c r="L89" s="104">
        <f t="shared" si="5"/>
        <v>0.8792226823</v>
      </c>
      <c r="M89" s="99">
        <f t="shared" si="1"/>
        <v>0</v>
      </c>
      <c r="N89">
        <f t="shared" si="6"/>
        <v>79</v>
      </c>
      <c r="O89" s="100">
        <f t="shared" si="2"/>
        <v>0</v>
      </c>
      <c r="P89" s="101">
        <v>1.0</v>
      </c>
      <c r="Q89" s="102">
        <f t="shared" si="3"/>
        <v>8412.959022</v>
      </c>
    </row>
    <row r="90">
      <c r="A90" s="103">
        <f t="shared" si="4"/>
        <v>80</v>
      </c>
      <c r="B90" s="92"/>
      <c r="C90" s="93"/>
      <c r="D90" s="93"/>
      <c r="E90" s="93"/>
      <c r="F90" s="94"/>
      <c r="G90" s="95"/>
      <c r="H90" s="96"/>
      <c r="I90" s="96"/>
      <c r="J90" s="96"/>
      <c r="K90" s="97"/>
      <c r="L90" s="104">
        <f t="shared" si="5"/>
        <v>0.8777729689</v>
      </c>
      <c r="M90" s="99">
        <f t="shared" si="1"/>
        <v>0</v>
      </c>
      <c r="N90">
        <f t="shared" si="6"/>
        <v>80</v>
      </c>
      <c r="O90" s="100">
        <f t="shared" si="2"/>
        <v>0</v>
      </c>
      <c r="P90" s="101">
        <v>1.0</v>
      </c>
      <c r="Q90" s="102">
        <f t="shared" si="3"/>
        <v>8412.959022</v>
      </c>
    </row>
    <row r="91">
      <c r="A91" s="103">
        <f t="shared" si="4"/>
        <v>81</v>
      </c>
      <c r="B91" s="92"/>
      <c r="C91" s="93"/>
      <c r="D91" s="93"/>
      <c r="E91" s="93"/>
      <c r="F91" s="94"/>
      <c r="G91" s="95"/>
      <c r="H91" s="96"/>
      <c r="I91" s="96"/>
      <c r="J91" s="96"/>
      <c r="K91" s="97"/>
      <c r="L91" s="104">
        <f t="shared" si="5"/>
        <v>0.8763256458</v>
      </c>
      <c r="M91" s="99">
        <f t="shared" si="1"/>
        <v>0</v>
      </c>
      <c r="N91">
        <f t="shared" si="6"/>
        <v>81</v>
      </c>
      <c r="O91" s="100">
        <f t="shared" si="2"/>
        <v>0</v>
      </c>
      <c r="P91" s="101">
        <v>1.0</v>
      </c>
      <c r="Q91" s="102">
        <f t="shared" si="3"/>
        <v>8412.959022</v>
      </c>
    </row>
    <row r="92">
      <c r="A92" s="103">
        <f t="shared" si="4"/>
        <v>82</v>
      </c>
      <c r="B92" s="92"/>
      <c r="C92" s="93"/>
      <c r="D92" s="93"/>
      <c r="E92" s="93"/>
      <c r="F92" s="94"/>
      <c r="G92" s="95"/>
      <c r="H92" s="96"/>
      <c r="I92" s="96"/>
      <c r="J92" s="96"/>
      <c r="K92" s="97"/>
      <c r="L92" s="104">
        <f t="shared" si="5"/>
        <v>0.8748807092</v>
      </c>
      <c r="M92" s="99">
        <f t="shared" si="1"/>
        <v>0</v>
      </c>
      <c r="N92">
        <f t="shared" si="6"/>
        <v>82</v>
      </c>
      <c r="O92" s="100">
        <f t="shared" si="2"/>
        <v>0</v>
      </c>
      <c r="P92" s="101">
        <v>1.0</v>
      </c>
      <c r="Q92" s="102">
        <f t="shared" si="3"/>
        <v>8412.959022</v>
      </c>
    </row>
    <row r="93">
      <c r="A93" s="103">
        <f t="shared" si="4"/>
        <v>83</v>
      </c>
      <c r="B93" s="92"/>
      <c r="C93" s="93"/>
      <c r="D93" s="93"/>
      <c r="E93" s="93"/>
      <c r="F93" s="94"/>
      <c r="G93" s="95"/>
      <c r="H93" s="96"/>
      <c r="I93" s="96"/>
      <c r="J93" s="96"/>
      <c r="K93" s="97"/>
      <c r="L93" s="104">
        <f t="shared" si="5"/>
        <v>0.8734381551</v>
      </c>
      <c r="M93" s="99">
        <f t="shared" si="1"/>
        <v>0</v>
      </c>
      <c r="N93">
        <f t="shared" si="6"/>
        <v>83</v>
      </c>
      <c r="O93" s="100">
        <f t="shared" si="2"/>
        <v>0</v>
      </c>
      <c r="P93" s="101">
        <v>1.0</v>
      </c>
      <c r="Q93" s="102">
        <f t="shared" si="3"/>
        <v>8412.959022</v>
      </c>
    </row>
    <row r="94">
      <c r="A94" s="103">
        <f t="shared" si="4"/>
        <v>84</v>
      </c>
      <c r="B94" s="92"/>
      <c r="C94" s="93"/>
      <c r="D94" s="93"/>
      <c r="E94" s="93"/>
      <c r="F94" s="94"/>
      <c r="G94" s="95"/>
      <c r="H94" s="96"/>
      <c r="I94" s="96"/>
      <c r="J94" s="96"/>
      <c r="K94" s="97"/>
      <c r="L94" s="104">
        <f t="shared" si="5"/>
        <v>0.8719979795</v>
      </c>
      <c r="M94" s="99">
        <f t="shared" si="1"/>
        <v>0</v>
      </c>
      <c r="N94">
        <f t="shared" si="6"/>
        <v>84</v>
      </c>
      <c r="O94" s="100">
        <f t="shared" si="2"/>
        <v>0</v>
      </c>
      <c r="P94" s="101">
        <v>1.0</v>
      </c>
      <c r="Q94" s="102">
        <f t="shared" si="3"/>
        <v>8412.959022</v>
      </c>
    </row>
    <row r="95">
      <c r="A95" s="103">
        <f t="shared" si="4"/>
        <v>85</v>
      </c>
      <c r="B95" s="92"/>
      <c r="C95" s="93"/>
      <c r="D95" s="93"/>
      <c r="E95" s="93"/>
      <c r="F95" s="94"/>
      <c r="G95" s="95"/>
      <c r="H95" s="96"/>
      <c r="I95" s="96"/>
      <c r="J95" s="96"/>
      <c r="K95" s="97"/>
      <c r="L95" s="104">
        <f t="shared" si="5"/>
        <v>0.8705601786</v>
      </c>
      <c r="M95" s="99">
        <f t="shared" si="1"/>
        <v>0</v>
      </c>
      <c r="N95">
        <f t="shared" si="6"/>
        <v>85</v>
      </c>
      <c r="O95" s="100">
        <f t="shared" si="2"/>
        <v>0</v>
      </c>
      <c r="P95" s="101">
        <v>1.0</v>
      </c>
      <c r="Q95" s="102">
        <f t="shared" si="3"/>
        <v>8412.959022</v>
      </c>
    </row>
    <row r="96">
      <c r="A96" s="103">
        <f t="shared" si="4"/>
        <v>86</v>
      </c>
      <c r="B96" s="92"/>
      <c r="C96" s="93"/>
      <c r="D96" s="93"/>
      <c r="E96" s="93"/>
      <c r="F96" s="94"/>
      <c r="G96" s="95"/>
      <c r="H96" s="96"/>
      <c r="I96" s="96"/>
      <c r="J96" s="96"/>
      <c r="K96" s="97"/>
      <c r="L96" s="104">
        <f t="shared" si="5"/>
        <v>0.8691247484</v>
      </c>
      <c r="M96" s="99">
        <f t="shared" si="1"/>
        <v>0</v>
      </c>
      <c r="N96">
        <f t="shared" si="6"/>
        <v>86</v>
      </c>
      <c r="O96" s="100">
        <f t="shared" si="2"/>
        <v>0</v>
      </c>
      <c r="P96" s="101">
        <v>1.0</v>
      </c>
      <c r="Q96" s="102">
        <f t="shared" si="3"/>
        <v>8412.959022</v>
      </c>
    </row>
    <row r="97">
      <c r="A97" s="103">
        <f t="shared" si="4"/>
        <v>87</v>
      </c>
      <c r="B97" s="92"/>
      <c r="C97" s="93"/>
      <c r="D97" s="93"/>
      <c r="E97" s="93"/>
      <c r="F97" s="94"/>
      <c r="G97" s="95"/>
      <c r="H97" s="96"/>
      <c r="I97" s="96"/>
      <c r="J97" s="96"/>
      <c r="K97" s="97"/>
      <c r="L97" s="104">
        <f t="shared" si="5"/>
        <v>0.8676916851</v>
      </c>
      <c r="M97" s="99">
        <f t="shared" si="1"/>
        <v>0</v>
      </c>
      <c r="N97">
        <f t="shared" si="6"/>
        <v>87</v>
      </c>
      <c r="O97" s="100">
        <f t="shared" si="2"/>
        <v>0</v>
      </c>
      <c r="P97" s="101">
        <v>1.0</v>
      </c>
      <c r="Q97" s="102">
        <f t="shared" si="3"/>
        <v>8412.959022</v>
      </c>
    </row>
    <row r="98">
      <c r="A98" s="103">
        <f t="shared" si="4"/>
        <v>88</v>
      </c>
      <c r="B98" s="92"/>
      <c r="C98" s="93"/>
      <c r="D98" s="93"/>
      <c r="E98" s="93"/>
      <c r="F98" s="94"/>
      <c r="G98" s="95"/>
      <c r="H98" s="96"/>
      <c r="I98" s="96"/>
      <c r="J98" s="96"/>
      <c r="K98" s="97"/>
      <c r="L98" s="104">
        <f t="shared" si="5"/>
        <v>0.8662609846</v>
      </c>
      <c r="M98" s="99">
        <f t="shared" si="1"/>
        <v>0</v>
      </c>
      <c r="N98">
        <f t="shared" si="6"/>
        <v>88</v>
      </c>
      <c r="O98" s="100">
        <f t="shared" si="2"/>
        <v>0</v>
      </c>
      <c r="P98" s="101">
        <v>1.0</v>
      </c>
      <c r="Q98" s="102">
        <f t="shared" si="3"/>
        <v>8412.959022</v>
      </c>
    </row>
    <row r="99">
      <c r="A99" s="103">
        <f t="shared" si="4"/>
        <v>89</v>
      </c>
      <c r="B99" s="92"/>
      <c r="C99" s="93"/>
      <c r="D99" s="93"/>
      <c r="E99" s="93"/>
      <c r="F99" s="94"/>
      <c r="G99" s="95"/>
      <c r="H99" s="96"/>
      <c r="I99" s="96"/>
      <c r="J99" s="96"/>
      <c r="K99" s="97"/>
      <c r="L99" s="104">
        <f t="shared" si="5"/>
        <v>0.8648326432</v>
      </c>
      <c r="M99" s="99">
        <f t="shared" si="1"/>
        <v>0</v>
      </c>
      <c r="N99">
        <f t="shared" si="6"/>
        <v>89</v>
      </c>
      <c r="O99" s="100">
        <f t="shared" si="2"/>
        <v>0</v>
      </c>
      <c r="P99" s="101">
        <v>1.0</v>
      </c>
      <c r="Q99" s="102">
        <f t="shared" si="3"/>
        <v>8412.959022</v>
      </c>
    </row>
    <row r="100">
      <c r="A100" s="103">
        <f t="shared" si="4"/>
        <v>90</v>
      </c>
      <c r="B100" s="92"/>
      <c r="C100" s="93"/>
      <c r="D100" s="93"/>
      <c r="E100" s="93"/>
      <c r="F100" s="94"/>
      <c r="G100" s="95"/>
      <c r="H100" s="96"/>
      <c r="I100" s="96"/>
      <c r="J100" s="96"/>
      <c r="K100" s="97"/>
      <c r="L100" s="104">
        <f t="shared" si="5"/>
        <v>0.8634066569</v>
      </c>
      <c r="M100" s="99">
        <f t="shared" si="1"/>
        <v>0</v>
      </c>
      <c r="N100">
        <f t="shared" si="6"/>
        <v>90</v>
      </c>
      <c r="O100" s="100">
        <f t="shared" si="2"/>
        <v>0</v>
      </c>
      <c r="P100" s="101">
        <v>1.0</v>
      </c>
      <c r="Q100" s="102">
        <f t="shared" si="3"/>
        <v>8412.959022</v>
      </c>
    </row>
    <row r="101">
      <c r="A101" s="103">
        <f t="shared" si="4"/>
        <v>91</v>
      </c>
      <c r="B101" s="92"/>
      <c r="C101" s="93"/>
      <c r="D101" s="93"/>
      <c r="E101" s="93"/>
      <c r="F101" s="94"/>
      <c r="G101" s="95"/>
      <c r="H101" s="96"/>
      <c r="I101" s="96"/>
      <c r="J101" s="96"/>
      <c r="K101" s="97"/>
      <c r="L101" s="104">
        <f t="shared" si="5"/>
        <v>0.8619830219</v>
      </c>
      <c r="M101" s="99">
        <f t="shared" si="1"/>
        <v>0</v>
      </c>
      <c r="N101">
        <f t="shared" si="6"/>
        <v>91</v>
      </c>
      <c r="O101" s="100">
        <f t="shared" si="2"/>
        <v>0</v>
      </c>
      <c r="P101" s="101">
        <v>1.0</v>
      </c>
      <c r="Q101" s="102">
        <f t="shared" si="3"/>
        <v>8412.959022</v>
      </c>
    </row>
    <row r="102">
      <c r="A102" s="103">
        <f t="shared" si="4"/>
        <v>92</v>
      </c>
      <c r="B102" s="92"/>
      <c r="C102" s="93"/>
      <c r="D102" s="93"/>
      <c r="E102" s="93"/>
      <c r="F102" s="94"/>
      <c r="G102" s="95"/>
      <c r="H102" s="96"/>
      <c r="I102" s="96"/>
      <c r="J102" s="96"/>
      <c r="K102" s="97"/>
      <c r="L102" s="104">
        <f t="shared" si="5"/>
        <v>0.8605617342</v>
      </c>
      <c r="M102" s="99">
        <f t="shared" si="1"/>
        <v>0</v>
      </c>
      <c r="N102">
        <f t="shared" si="6"/>
        <v>92</v>
      </c>
      <c r="O102" s="100">
        <f t="shared" si="2"/>
        <v>0</v>
      </c>
      <c r="P102" s="101">
        <v>1.0</v>
      </c>
      <c r="Q102" s="102">
        <f t="shared" si="3"/>
        <v>8412.959022</v>
      </c>
    </row>
    <row r="103">
      <c r="A103" s="103">
        <f t="shared" si="4"/>
        <v>93</v>
      </c>
      <c r="B103" s="92"/>
      <c r="C103" s="93"/>
      <c r="D103" s="93"/>
      <c r="E103" s="93"/>
      <c r="F103" s="94"/>
      <c r="G103" s="95"/>
      <c r="H103" s="96"/>
      <c r="I103" s="96"/>
      <c r="J103" s="96"/>
      <c r="K103" s="97"/>
      <c r="L103" s="104">
        <f t="shared" si="5"/>
        <v>0.85914279</v>
      </c>
      <c r="M103" s="99">
        <f t="shared" si="1"/>
        <v>0</v>
      </c>
      <c r="N103">
        <f t="shared" si="6"/>
        <v>93</v>
      </c>
      <c r="O103" s="100">
        <f t="shared" si="2"/>
        <v>0</v>
      </c>
      <c r="P103" s="101">
        <v>1.0</v>
      </c>
      <c r="Q103" s="102">
        <f t="shared" si="3"/>
        <v>8412.959022</v>
      </c>
    </row>
    <row r="104">
      <c r="A104" s="103">
        <f t="shared" si="4"/>
        <v>94</v>
      </c>
      <c r="B104" s="92"/>
      <c r="C104" s="93"/>
      <c r="D104" s="93"/>
      <c r="E104" s="93"/>
      <c r="F104" s="94"/>
      <c r="G104" s="95"/>
      <c r="H104" s="96"/>
      <c r="I104" s="96"/>
      <c r="J104" s="96"/>
      <c r="K104" s="97"/>
      <c r="L104" s="104">
        <f t="shared" si="5"/>
        <v>0.8577261855</v>
      </c>
      <c r="M104" s="99">
        <f t="shared" si="1"/>
        <v>0</v>
      </c>
      <c r="N104">
        <f t="shared" si="6"/>
        <v>94</v>
      </c>
      <c r="O104" s="100">
        <f t="shared" si="2"/>
        <v>0</v>
      </c>
      <c r="P104" s="101">
        <v>1.0</v>
      </c>
      <c r="Q104" s="102">
        <f t="shared" si="3"/>
        <v>8412.959022</v>
      </c>
    </row>
    <row r="105">
      <c r="A105" s="103">
        <f t="shared" si="4"/>
        <v>95</v>
      </c>
      <c r="B105" s="92"/>
      <c r="C105" s="93"/>
      <c r="D105" s="93"/>
      <c r="E105" s="93"/>
      <c r="F105" s="94"/>
      <c r="G105" s="95"/>
      <c r="H105" s="96"/>
      <c r="I105" s="96"/>
      <c r="J105" s="96"/>
      <c r="K105" s="97"/>
      <c r="L105" s="104">
        <f t="shared" si="5"/>
        <v>0.8563119168</v>
      </c>
      <c r="M105" s="99">
        <f t="shared" si="1"/>
        <v>0</v>
      </c>
      <c r="N105">
        <f t="shared" si="6"/>
        <v>95</v>
      </c>
      <c r="O105" s="100">
        <f t="shared" si="2"/>
        <v>0</v>
      </c>
      <c r="P105" s="101">
        <v>1.0</v>
      </c>
      <c r="Q105" s="102">
        <f t="shared" si="3"/>
        <v>8412.959022</v>
      </c>
    </row>
    <row r="106">
      <c r="A106" s="103">
        <f t="shared" si="4"/>
        <v>96</v>
      </c>
      <c r="B106" s="92"/>
      <c r="C106" s="93"/>
      <c r="D106" s="93"/>
      <c r="E106" s="93"/>
      <c r="F106" s="94"/>
      <c r="G106" s="95"/>
      <c r="H106" s="96"/>
      <c r="I106" s="96"/>
      <c r="J106" s="96"/>
      <c r="K106" s="97"/>
      <c r="L106" s="104">
        <f t="shared" si="5"/>
        <v>0.8548999799</v>
      </c>
      <c r="M106" s="99">
        <f t="shared" si="1"/>
        <v>0</v>
      </c>
      <c r="N106">
        <f t="shared" si="6"/>
        <v>96</v>
      </c>
      <c r="O106" s="100">
        <f t="shared" si="2"/>
        <v>0</v>
      </c>
      <c r="P106" s="101">
        <v>1.0</v>
      </c>
      <c r="Q106" s="102">
        <f t="shared" si="3"/>
        <v>8412.959022</v>
      </c>
    </row>
    <row r="107">
      <c r="A107" s="103">
        <f t="shared" si="4"/>
        <v>97</v>
      </c>
      <c r="B107" s="92"/>
      <c r="C107" s="93"/>
      <c r="D107" s="93"/>
      <c r="E107" s="93"/>
      <c r="F107" s="94"/>
      <c r="G107" s="95"/>
      <c r="H107" s="96"/>
      <c r="I107" s="96"/>
      <c r="J107" s="96"/>
      <c r="K107" s="97"/>
      <c r="L107" s="104">
        <f t="shared" si="5"/>
        <v>0.8534903712</v>
      </c>
      <c r="M107" s="99">
        <f t="shared" si="1"/>
        <v>0</v>
      </c>
      <c r="N107">
        <f t="shared" si="6"/>
        <v>97</v>
      </c>
      <c r="O107" s="100">
        <f t="shared" si="2"/>
        <v>0</v>
      </c>
      <c r="P107" s="101">
        <v>1.0</v>
      </c>
      <c r="Q107" s="102">
        <f t="shared" si="3"/>
        <v>8412.959022</v>
      </c>
    </row>
    <row r="108">
      <c r="A108" s="103">
        <f t="shared" si="4"/>
        <v>98</v>
      </c>
      <c r="B108" s="92"/>
      <c r="C108" s="93"/>
      <c r="D108" s="93"/>
      <c r="E108" s="93"/>
      <c r="F108" s="94"/>
      <c r="G108" s="95"/>
      <c r="H108" s="96"/>
      <c r="I108" s="96"/>
      <c r="J108" s="96"/>
      <c r="K108" s="97"/>
      <c r="L108" s="104">
        <f t="shared" si="5"/>
        <v>0.8520830867</v>
      </c>
      <c r="M108" s="99">
        <f t="shared" si="1"/>
        <v>0</v>
      </c>
      <c r="N108">
        <f t="shared" si="6"/>
        <v>98</v>
      </c>
      <c r="O108" s="100">
        <f t="shared" si="2"/>
        <v>0</v>
      </c>
      <c r="P108" s="101">
        <v>1.0</v>
      </c>
      <c r="Q108" s="102">
        <f t="shared" si="3"/>
        <v>8412.959022</v>
      </c>
    </row>
    <row r="109">
      <c r="A109" s="103">
        <f t="shared" si="4"/>
        <v>99</v>
      </c>
      <c r="B109" s="92"/>
      <c r="C109" s="93"/>
      <c r="D109" s="93"/>
      <c r="E109" s="93"/>
      <c r="F109" s="94"/>
      <c r="G109" s="95"/>
      <c r="H109" s="96"/>
      <c r="I109" s="96"/>
      <c r="J109" s="96"/>
      <c r="K109" s="97"/>
      <c r="L109" s="104">
        <f t="shared" si="5"/>
        <v>0.8506781226</v>
      </c>
      <c r="M109" s="99">
        <f t="shared" si="1"/>
        <v>0</v>
      </c>
      <c r="N109">
        <f t="shared" si="6"/>
        <v>99</v>
      </c>
      <c r="O109" s="100">
        <f t="shared" si="2"/>
        <v>0</v>
      </c>
      <c r="P109" s="101">
        <v>1.0</v>
      </c>
      <c r="Q109" s="102">
        <f t="shared" si="3"/>
        <v>8412.959022</v>
      </c>
    </row>
    <row r="110">
      <c r="A110" s="103">
        <f t="shared" si="4"/>
        <v>100</v>
      </c>
      <c r="B110" s="92"/>
      <c r="C110" s="93"/>
      <c r="D110" s="93"/>
      <c r="E110" s="93"/>
      <c r="F110" s="94"/>
      <c r="G110" s="95"/>
      <c r="H110" s="96"/>
      <c r="I110" s="96"/>
      <c r="J110" s="96"/>
      <c r="K110" s="97"/>
      <c r="L110" s="104">
        <f t="shared" si="5"/>
        <v>0.8492754751</v>
      </c>
      <c r="M110" s="99">
        <f t="shared" si="1"/>
        <v>0</v>
      </c>
      <c r="N110">
        <f t="shared" si="6"/>
        <v>100</v>
      </c>
      <c r="O110" s="100">
        <f t="shared" si="2"/>
        <v>0</v>
      </c>
      <c r="P110" s="101">
        <v>1.0</v>
      </c>
      <c r="Q110" s="102">
        <f t="shared" si="3"/>
        <v>8412.959022</v>
      </c>
    </row>
    <row r="111">
      <c r="A111" s="103">
        <f t="shared" si="4"/>
        <v>101</v>
      </c>
      <c r="B111" s="92"/>
      <c r="C111" s="93"/>
      <c r="D111" s="93"/>
      <c r="E111" s="93"/>
      <c r="F111" s="94"/>
      <c r="G111" s="95"/>
      <c r="H111" s="96"/>
      <c r="I111" s="96"/>
      <c r="J111" s="96"/>
      <c r="K111" s="97"/>
      <c r="L111" s="104">
        <f t="shared" si="5"/>
        <v>0.8478751404</v>
      </c>
      <c r="M111" s="99">
        <f t="shared" si="1"/>
        <v>0</v>
      </c>
      <c r="N111">
        <f t="shared" si="6"/>
        <v>101</v>
      </c>
      <c r="O111" s="100">
        <f t="shared" si="2"/>
        <v>0</v>
      </c>
      <c r="P111" s="101">
        <v>1.0</v>
      </c>
      <c r="Q111" s="102">
        <f t="shared" si="3"/>
        <v>8412.959022</v>
      </c>
    </row>
    <row r="112">
      <c r="A112" s="103">
        <f t="shared" si="4"/>
        <v>102</v>
      </c>
      <c r="B112" s="92"/>
      <c r="C112" s="93"/>
      <c r="D112" s="93"/>
      <c r="E112" s="93"/>
      <c r="F112" s="94"/>
      <c r="G112" s="95"/>
      <c r="H112" s="96"/>
      <c r="I112" s="96"/>
      <c r="J112" s="96"/>
      <c r="K112" s="97"/>
      <c r="L112" s="104">
        <f t="shared" si="5"/>
        <v>0.8464771146</v>
      </c>
      <c r="M112" s="99">
        <f t="shared" si="1"/>
        <v>0</v>
      </c>
      <c r="N112">
        <f t="shared" si="6"/>
        <v>102</v>
      </c>
      <c r="O112" s="100">
        <f t="shared" si="2"/>
        <v>0</v>
      </c>
      <c r="P112" s="101">
        <v>1.0</v>
      </c>
      <c r="Q112" s="102">
        <f t="shared" si="3"/>
        <v>8412.959022</v>
      </c>
    </row>
    <row r="113">
      <c r="A113" s="103">
        <f t="shared" si="4"/>
        <v>103</v>
      </c>
      <c r="B113" s="92"/>
      <c r="C113" s="93"/>
      <c r="D113" s="93"/>
      <c r="E113" s="93"/>
      <c r="F113" s="94"/>
      <c r="G113" s="95"/>
      <c r="H113" s="96"/>
      <c r="I113" s="96"/>
      <c r="J113" s="96"/>
      <c r="K113" s="97"/>
      <c r="L113" s="104">
        <f t="shared" si="5"/>
        <v>0.845081394</v>
      </c>
      <c r="M113" s="99">
        <f t="shared" si="1"/>
        <v>0</v>
      </c>
      <c r="N113">
        <f t="shared" si="6"/>
        <v>103</v>
      </c>
      <c r="O113" s="100">
        <f t="shared" si="2"/>
        <v>0</v>
      </c>
      <c r="P113" s="101">
        <v>1.0</v>
      </c>
      <c r="Q113" s="102">
        <f t="shared" si="3"/>
        <v>8412.959022</v>
      </c>
    </row>
    <row r="114">
      <c r="A114" s="103">
        <f t="shared" si="4"/>
        <v>104</v>
      </c>
      <c r="B114" s="92"/>
      <c r="C114" s="93"/>
      <c r="D114" s="93"/>
      <c r="E114" s="93"/>
      <c r="F114" s="94"/>
      <c r="G114" s="95"/>
      <c r="H114" s="96"/>
      <c r="I114" s="96"/>
      <c r="J114" s="96"/>
      <c r="K114" s="97"/>
      <c r="L114" s="104">
        <f t="shared" si="5"/>
        <v>0.8436879747</v>
      </c>
      <c r="M114" s="99">
        <f t="shared" si="1"/>
        <v>0</v>
      </c>
      <c r="N114">
        <f t="shared" si="6"/>
        <v>104</v>
      </c>
      <c r="O114" s="100">
        <f t="shared" si="2"/>
        <v>0</v>
      </c>
      <c r="P114" s="101">
        <v>1.0</v>
      </c>
      <c r="Q114" s="102">
        <f t="shared" si="3"/>
        <v>8412.959022</v>
      </c>
    </row>
    <row r="115">
      <c r="A115" s="103">
        <f t="shared" si="4"/>
        <v>105</v>
      </c>
      <c r="B115" s="92"/>
      <c r="C115" s="93"/>
      <c r="D115" s="93"/>
      <c r="E115" s="93"/>
      <c r="F115" s="94"/>
      <c r="G115" s="95"/>
      <c r="H115" s="96"/>
      <c r="I115" s="96"/>
      <c r="J115" s="96"/>
      <c r="K115" s="97"/>
      <c r="L115" s="104">
        <f t="shared" si="5"/>
        <v>0.842296853</v>
      </c>
      <c r="M115" s="99">
        <f t="shared" si="1"/>
        <v>0</v>
      </c>
      <c r="N115">
        <f t="shared" si="6"/>
        <v>105</v>
      </c>
      <c r="O115" s="100">
        <f t="shared" si="2"/>
        <v>0</v>
      </c>
      <c r="P115" s="101">
        <v>1.0</v>
      </c>
      <c r="Q115" s="102">
        <f t="shared" si="3"/>
        <v>8412.959022</v>
      </c>
    </row>
    <row r="116">
      <c r="A116" s="103">
        <f t="shared" si="4"/>
        <v>106</v>
      </c>
      <c r="B116" s="92"/>
      <c r="C116" s="93"/>
      <c r="D116" s="93"/>
      <c r="E116" s="93"/>
      <c r="F116" s="94"/>
      <c r="G116" s="95"/>
      <c r="H116" s="96"/>
      <c r="I116" s="96"/>
      <c r="J116" s="96"/>
      <c r="K116" s="97"/>
      <c r="L116" s="104">
        <f t="shared" si="5"/>
        <v>0.840908025</v>
      </c>
      <c r="M116" s="99">
        <f t="shared" si="1"/>
        <v>0</v>
      </c>
      <c r="N116">
        <f t="shared" si="6"/>
        <v>106</v>
      </c>
      <c r="O116" s="100">
        <f t="shared" si="2"/>
        <v>0</v>
      </c>
      <c r="P116" s="101">
        <v>1.0</v>
      </c>
      <c r="Q116" s="102">
        <f t="shared" si="3"/>
        <v>8412.959022</v>
      </c>
    </row>
    <row r="117">
      <c r="A117" s="103">
        <f t="shared" si="4"/>
        <v>107</v>
      </c>
      <c r="B117" s="92"/>
      <c r="C117" s="93"/>
      <c r="D117" s="93"/>
      <c r="E117" s="93"/>
      <c r="F117" s="94"/>
      <c r="G117" s="95"/>
      <c r="H117" s="96"/>
      <c r="I117" s="96"/>
      <c r="J117" s="96"/>
      <c r="K117" s="97"/>
      <c r="L117" s="104">
        <f t="shared" si="5"/>
        <v>0.839521487</v>
      </c>
      <c r="M117" s="99">
        <f t="shared" si="1"/>
        <v>0</v>
      </c>
      <c r="N117">
        <f t="shared" si="6"/>
        <v>107</v>
      </c>
      <c r="O117" s="100">
        <f t="shared" si="2"/>
        <v>0</v>
      </c>
      <c r="P117" s="101">
        <v>1.0</v>
      </c>
      <c r="Q117" s="102">
        <f t="shared" si="3"/>
        <v>8412.959022</v>
      </c>
    </row>
    <row r="118">
      <c r="A118" s="103">
        <f t="shared" si="4"/>
        <v>108</v>
      </c>
      <c r="B118" s="92"/>
      <c r="C118" s="93"/>
      <c r="D118" s="93"/>
      <c r="E118" s="93"/>
      <c r="F118" s="94"/>
      <c r="G118" s="95"/>
      <c r="H118" s="96"/>
      <c r="I118" s="96"/>
      <c r="J118" s="96"/>
      <c r="K118" s="97"/>
      <c r="L118" s="104">
        <f t="shared" si="5"/>
        <v>0.8381372352</v>
      </c>
      <c r="M118" s="99">
        <f t="shared" si="1"/>
        <v>0</v>
      </c>
      <c r="N118">
        <f t="shared" si="6"/>
        <v>108</v>
      </c>
      <c r="O118" s="100">
        <f t="shared" si="2"/>
        <v>0</v>
      </c>
      <c r="P118" s="101">
        <v>1.0</v>
      </c>
      <c r="Q118" s="102">
        <f t="shared" si="3"/>
        <v>8412.959022</v>
      </c>
    </row>
    <row r="119">
      <c r="A119" s="103">
        <f t="shared" si="4"/>
        <v>109</v>
      </c>
      <c r="B119" s="92"/>
      <c r="C119" s="93"/>
      <c r="D119" s="93"/>
      <c r="E119" s="93"/>
      <c r="F119" s="94"/>
      <c r="G119" s="95"/>
      <c r="H119" s="96"/>
      <c r="I119" s="96"/>
      <c r="J119" s="96"/>
      <c r="K119" s="97"/>
      <c r="L119" s="104">
        <f t="shared" si="5"/>
        <v>0.8367552659</v>
      </c>
      <c r="M119" s="99">
        <f t="shared" si="1"/>
        <v>0</v>
      </c>
      <c r="N119">
        <f t="shared" si="6"/>
        <v>109</v>
      </c>
      <c r="O119" s="100">
        <f t="shared" si="2"/>
        <v>0</v>
      </c>
      <c r="P119" s="101">
        <v>1.0</v>
      </c>
      <c r="Q119" s="102">
        <f t="shared" si="3"/>
        <v>8412.959022</v>
      </c>
    </row>
    <row r="120">
      <c r="A120" s="103">
        <f t="shared" si="4"/>
        <v>110</v>
      </c>
      <c r="B120" s="92"/>
      <c r="C120" s="93"/>
      <c r="D120" s="93"/>
      <c r="E120" s="93"/>
      <c r="F120" s="94"/>
      <c r="G120" s="95"/>
      <c r="H120" s="96"/>
      <c r="I120" s="96"/>
      <c r="J120" s="96"/>
      <c r="K120" s="97"/>
      <c r="L120" s="104">
        <f t="shared" si="5"/>
        <v>0.8353755752</v>
      </c>
      <c r="M120" s="99">
        <f t="shared" si="1"/>
        <v>0</v>
      </c>
      <c r="N120">
        <f t="shared" si="6"/>
        <v>110</v>
      </c>
      <c r="O120" s="100">
        <f t="shared" si="2"/>
        <v>0</v>
      </c>
      <c r="P120" s="101">
        <v>1.0</v>
      </c>
      <c r="Q120" s="102">
        <f t="shared" si="3"/>
        <v>8412.959022</v>
      </c>
    </row>
    <row r="121">
      <c r="A121" s="103">
        <f t="shared" si="4"/>
        <v>111</v>
      </c>
      <c r="B121" s="92"/>
      <c r="C121" s="93"/>
      <c r="D121" s="93"/>
      <c r="E121" s="93"/>
      <c r="F121" s="94"/>
      <c r="G121" s="95"/>
      <c r="H121" s="96"/>
      <c r="I121" s="96"/>
      <c r="J121" s="96"/>
      <c r="K121" s="97"/>
      <c r="L121" s="104">
        <f t="shared" si="5"/>
        <v>0.8339981594</v>
      </c>
      <c r="M121" s="99">
        <f t="shared" si="1"/>
        <v>0</v>
      </c>
      <c r="N121">
        <f t="shared" si="6"/>
        <v>111</v>
      </c>
      <c r="O121" s="100">
        <f t="shared" si="2"/>
        <v>0</v>
      </c>
      <c r="P121" s="101">
        <v>1.0</v>
      </c>
      <c r="Q121" s="102">
        <f t="shared" si="3"/>
        <v>8412.959022</v>
      </c>
    </row>
    <row r="122">
      <c r="A122" s="103">
        <f t="shared" si="4"/>
        <v>112</v>
      </c>
      <c r="B122" s="92"/>
      <c r="C122" s="93"/>
      <c r="D122" s="93"/>
      <c r="E122" s="93"/>
      <c r="F122" s="94"/>
      <c r="G122" s="95"/>
      <c r="H122" s="96"/>
      <c r="I122" s="96"/>
      <c r="J122" s="96"/>
      <c r="K122" s="97"/>
      <c r="L122" s="104">
        <f t="shared" si="5"/>
        <v>0.8326230148</v>
      </c>
      <c r="M122" s="99">
        <f t="shared" si="1"/>
        <v>0</v>
      </c>
      <c r="N122">
        <f t="shared" si="6"/>
        <v>112</v>
      </c>
      <c r="O122" s="100">
        <f t="shared" si="2"/>
        <v>0</v>
      </c>
      <c r="P122" s="101">
        <v>1.0</v>
      </c>
      <c r="Q122" s="102">
        <f t="shared" si="3"/>
        <v>8412.959022</v>
      </c>
    </row>
    <row r="123">
      <c r="A123" s="103">
        <f t="shared" si="4"/>
        <v>113</v>
      </c>
      <c r="B123" s="92"/>
      <c r="C123" s="93"/>
      <c r="D123" s="93"/>
      <c r="E123" s="93"/>
      <c r="F123" s="94"/>
      <c r="G123" s="95"/>
      <c r="H123" s="96"/>
      <c r="I123" s="96"/>
      <c r="J123" s="96"/>
      <c r="K123" s="97"/>
      <c r="L123" s="104">
        <f t="shared" si="5"/>
        <v>0.8312501376</v>
      </c>
      <c r="M123" s="99">
        <f t="shared" si="1"/>
        <v>0</v>
      </c>
      <c r="N123">
        <f t="shared" si="6"/>
        <v>113</v>
      </c>
      <c r="O123" s="100">
        <f t="shared" si="2"/>
        <v>0</v>
      </c>
      <c r="P123" s="101">
        <v>1.0</v>
      </c>
      <c r="Q123" s="102">
        <f t="shared" si="3"/>
        <v>8412.959022</v>
      </c>
    </row>
    <row r="124">
      <c r="A124" s="103">
        <f t="shared" si="4"/>
        <v>114</v>
      </c>
      <c r="B124" s="92"/>
      <c r="C124" s="93"/>
      <c r="D124" s="93"/>
      <c r="E124" s="93"/>
      <c r="F124" s="94"/>
      <c r="G124" s="95"/>
      <c r="H124" s="96"/>
      <c r="I124" s="96"/>
      <c r="J124" s="96"/>
      <c r="K124" s="97"/>
      <c r="L124" s="104">
        <f t="shared" si="5"/>
        <v>0.8298795241</v>
      </c>
      <c r="M124" s="99">
        <f t="shared" si="1"/>
        <v>0</v>
      </c>
      <c r="N124">
        <f t="shared" si="6"/>
        <v>114</v>
      </c>
      <c r="O124" s="100">
        <f t="shared" si="2"/>
        <v>0</v>
      </c>
      <c r="P124" s="101">
        <v>1.0</v>
      </c>
      <c r="Q124" s="102">
        <f t="shared" si="3"/>
        <v>8412.959022</v>
      </c>
    </row>
    <row r="125">
      <c r="A125" s="103">
        <f t="shared" si="4"/>
        <v>115</v>
      </c>
      <c r="B125" s="92"/>
      <c r="C125" s="93"/>
      <c r="D125" s="93"/>
      <c r="E125" s="93"/>
      <c r="F125" s="94"/>
      <c r="G125" s="95"/>
      <c r="H125" s="96"/>
      <c r="I125" s="96"/>
      <c r="J125" s="96"/>
      <c r="K125" s="97"/>
      <c r="L125" s="104">
        <f t="shared" si="5"/>
        <v>0.8285111706</v>
      </c>
      <c r="M125" s="99">
        <f t="shared" si="1"/>
        <v>0</v>
      </c>
      <c r="N125">
        <f t="shared" si="6"/>
        <v>115</v>
      </c>
      <c r="O125" s="100">
        <f t="shared" si="2"/>
        <v>0</v>
      </c>
      <c r="P125" s="101">
        <v>1.0</v>
      </c>
      <c r="Q125" s="102">
        <f t="shared" si="3"/>
        <v>8412.959022</v>
      </c>
    </row>
    <row r="126">
      <c r="A126" s="103">
        <f t="shared" si="4"/>
        <v>116</v>
      </c>
      <c r="B126" s="92"/>
      <c r="C126" s="93"/>
      <c r="D126" s="93"/>
      <c r="E126" s="93"/>
      <c r="F126" s="94"/>
      <c r="G126" s="95"/>
      <c r="H126" s="96"/>
      <c r="I126" s="96"/>
      <c r="J126" s="96"/>
      <c r="K126" s="97"/>
      <c r="L126" s="104">
        <f t="shared" si="5"/>
        <v>0.8271450732</v>
      </c>
      <c r="M126" s="99">
        <f t="shared" si="1"/>
        <v>0</v>
      </c>
      <c r="N126">
        <f t="shared" si="6"/>
        <v>116</v>
      </c>
      <c r="O126" s="100">
        <f t="shared" si="2"/>
        <v>0</v>
      </c>
      <c r="P126" s="101">
        <v>1.0</v>
      </c>
      <c r="Q126" s="102">
        <f t="shared" si="3"/>
        <v>8412.959022</v>
      </c>
    </row>
    <row r="127">
      <c r="A127" s="103">
        <f t="shared" si="4"/>
        <v>117</v>
      </c>
      <c r="B127" s="92"/>
      <c r="C127" s="93"/>
      <c r="D127" s="93"/>
      <c r="E127" s="93"/>
      <c r="F127" s="94"/>
      <c r="G127" s="95"/>
      <c r="H127" s="96"/>
      <c r="I127" s="96"/>
      <c r="J127" s="96"/>
      <c r="K127" s="97"/>
      <c r="L127" s="104">
        <f t="shared" si="5"/>
        <v>0.8257812284</v>
      </c>
      <c r="M127" s="99">
        <f t="shared" si="1"/>
        <v>0</v>
      </c>
      <c r="N127">
        <f t="shared" si="6"/>
        <v>117</v>
      </c>
      <c r="O127" s="100">
        <f t="shared" si="2"/>
        <v>0</v>
      </c>
      <c r="P127" s="101">
        <v>1.0</v>
      </c>
      <c r="Q127" s="102">
        <f t="shared" si="3"/>
        <v>8412.959022</v>
      </c>
    </row>
    <row r="128">
      <c r="A128" s="103">
        <f t="shared" si="4"/>
        <v>118</v>
      </c>
      <c r="B128" s="92"/>
      <c r="C128" s="93"/>
      <c r="D128" s="93"/>
      <c r="E128" s="93"/>
      <c r="F128" s="94"/>
      <c r="G128" s="95"/>
      <c r="H128" s="96"/>
      <c r="I128" s="96"/>
      <c r="J128" s="96"/>
      <c r="K128" s="97"/>
      <c r="L128" s="104">
        <f t="shared" si="5"/>
        <v>0.8244196324</v>
      </c>
      <c r="M128" s="99">
        <f t="shared" si="1"/>
        <v>0</v>
      </c>
      <c r="N128">
        <f t="shared" si="6"/>
        <v>118</v>
      </c>
      <c r="O128" s="100">
        <f t="shared" si="2"/>
        <v>0</v>
      </c>
      <c r="P128" s="101">
        <v>1.0</v>
      </c>
      <c r="Q128" s="102">
        <f t="shared" si="3"/>
        <v>8412.959022</v>
      </c>
    </row>
    <row r="129">
      <c r="A129" s="103">
        <f t="shared" si="4"/>
        <v>119</v>
      </c>
      <c r="B129" s="92"/>
      <c r="C129" s="93"/>
      <c r="D129" s="93"/>
      <c r="E129" s="93"/>
      <c r="F129" s="94"/>
      <c r="G129" s="95"/>
      <c r="H129" s="96"/>
      <c r="I129" s="96"/>
      <c r="J129" s="96"/>
      <c r="K129" s="97"/>
      <c r="L129" s="104">
        <f t="shared" si="5"/>
        <v>0.8230602814</v>
      </c>
      <c r="M129" s="99">
        <f t="shared" si="1"/>
        <v>0</v>
      </c>
      <c r="N129">
        <f t="shared" si="6"/>
        <v>119</v>
      </c>
      <c r="O129" s="100">
        <f t="shared" si="2"/>
        <v>0</v>
      </c>
      <c r="P129" s="101">
        <v>1.0</v>
      </c>
      <c r="Q129" s="102">
        <f t="shared" si="3"/>
        <v>8412.959022</v>
      </c>
    </row>
    <row r="130">
      <c r="A130" s="103">
        <f t="shared" si="4"/>
        <v>120</v>
      </c>
      <c r="B130" s="92"/>
      <c r="C130" s="93"/>
      <c r="D130" s="93"/>
      <c r="E130" s="93"/>
      <c r="F130" s="94"/>
      <c r="G130" s="95"/>
      <c r="H130" s="96"/>
      <c r="I130" s="96"/>
      <c r="J130" s="96"/>
      <c r="K130" s="97"/>
      <c r="L130" s="104">
        <f t="shared" si="5"/>
        <v>0.8217031718</v>
      </c>
      <c r="M130" s="99">
        <f t="shared" si="1"/>
        <v>0</v>
      </c>
      <c r="N130">
        <f t="shared" si="6"/>
        <v>120</v>
      </c>
      <c r="O130" s="100">
        <f t="shared" si="2"/>
        <v>0</v>
      </c>
      <c r="P130" s="101">
        <v>1.0</v>
      </c>
      <c r="Q130" s="102">
        <f t="shared" si="3"/>
        <v>8412.959022</v>
      </c>
    </row>
    <row r="131">
      <c r="A131" s="103">
        <f t="shared" si="4"/>
        <v>121</v>
      </c>
      <c r="B131" s="92"/>
      <c r="C131" s="93"/>
      <c r="D131" s="93"/>
      <c r="E131" s="93"/>
      <c r="F131" s="94"/>
      <c r="G131" s="95"/>
      <c r="H131" s="96"/>
      <c r="I131" s="96"/>
      <c r="J131" s="96"/>
      <c r="K131" s="97"/>
      <c r="L131" s="104">
        <f t="shared" si="5"/>
        <v>0.8203482999</v>
      </c>
      <c r="M131" s="99">
        <f t="shared" si="1"/>
        <v>0</v>
      </c>
      <c r="N131">
        <f t="shared" si="6"/>
        <v>121</v>
      </c>
      <c r="O131" s="100">
        <f t="shared" si="2"/>
        <v>0</v>
      </c>
      <c r="P131" s="101">
        <v>1.0</v>
      </c>
      <c r="Q131" s="102">
        <f t="shared" si="3"/>
        <v>8412.959022</v>
      </c>
    </row>
    <row r="132">
      <c r="A132" s="103">
        <f t="shared" si="4"/>
        <v>122</v>
      </c>
      <c r="B132" s="92"/>
      <c r="C132" s="93"/>
      <c r="D132" s="93"/>
      <c r="E132" s="93"/>
      <c r="F132" s="94"/>
      <c r="G132" s="95"/>
      <c r="H132" s="96"/>
      <c r="I132" s="96"/>
      <c r="J132" s="96"/>
      <c r="K132" s="97"/>
      <c r="L132" s="104">
        <f t="shared" si="5"/>
        <v>0.818995662</v>
      </c>
      <c r="M132" s="99">
        <f t="shared" si="1"/>
        <v>0</v>
      </c>
      <c r="N132">
        <f t="shared" si="6"/>
        <v>122</v>
      </c>
      <c r="O132" s="100">
        <f t="shared" si="2"/>
        <v>0</v>
      </c>
      <c r="P132" s="101">
        <v>1.0</v>
      </c>
      <c r="Q132" s="102">
        <f t="shared" si="3"/>
        <v>8412.959022</v>
      </c>
    </row>
    <row r="133">
      <c r="A133" s="103">
        <f t="shared" si="4"/>
        <v>123</v>
      </c>
      <c r="B133" s="92"/>
      <c r="C133" s="93"/>
      <c r="D133" s="93"/>
      <c r="E133" s="93"/>
      <c r="F133" s="94"/>
      <c r="G133" s="95"/>
      <c r="H133" s="96"/>
      <c r="I133" s="96"/>
      <c r="J133" s="96"/>
      <c r="K133" s="97"/>
      <c r="L133" s="104">
        <f t="shared" si="5"/>
        <v>0.8176452543</v>
      </c>
      <c r="M133" s="99">
        <f t="shared" si="1"/>
        <v>0</v>
      </c>
      <c r="N133">
        <f t="shared" si="6"/>
        <v>123</v>
      </c>
      <c r="O133" s="100">
        <f t="shared" si="2"/>
        <v>0</v>
      </c>
      <c r="P133" s="101">
        <v>1.0</v>
      </c>
      <c r="Q133" s="102">
        <f t="shared" si="3"/>
        <v>8412.959022</v>
      </c>
    </row>
    <row r="134">
      <c r="A134" s="103">
        <f t="shared" si="4"/>
        <v>124</v>
      </c>
      <c r="B134" s="92"/>
      <c r="C134" s="93"/>
      <c r="D134" s="93"/>
      <c r="E134" s="93"/>
      <c r="F134" s="94"/>
      <c r="G134" s="95"/>
      <c r="H134" s="96"/>
      <c r="I134" s="96"/>
      <c r="J134" s="96"/>
      <c r="K134" s="97"/>
      <c r="L134" s="104">
        <f t="shared" si="5"/>
        <v>0.8162970734</v>
      </c>
      <c r="M134" s="99">
        <f t="shared" si="1"/>
        <v>0</v>
      </c>
      <c r="N134">
        <f t="shared" si="6"/>
        <v>124</v>
      </c>
      <c r="O134" s="100">
        <f t="shared" si="2"/>
        <v>0</v>
      </c>
      <c r="P134" s="101">
        <v>1.0</v>
      </c>
      <c r="Q134" s="102">
        <f t="shared" si="3"/>
        <v>8412.959022</v>
      </c>
    </row>
    <row r="135">
      <c r="A135" s="103">
        <f t="shared" si="4"/>
        <v>125</v>
      </c>
      <c r="B135" s="92"/>
      <c r="C135" s="93"/>
      <c r="D135" s="93"/>
      <c r="E135" s="93"/>
      <c r="F135" s="94"/>
      <c r="G135" s="95"/>
      <c r="H135" s="96"/>
      <c r="I135" s="96"/>
      <c r="J135" s="96"/>
      <c r="K135" s="97"/>
      <c r="L135" s="104">
        <f t="shared" si="5"/>
        <v>0.8149511153</v>
      </c>
      <c r="M135" s="99">
        <f t="shared" si="1"/>
        <v>0</v>
      </c>
      <c r="N135">
        <f t="shared" si="6"/>
        <v>125</v>
      </c>
      <c r="O135" s="100">
        <f t="shared" si="2"/>
        <v>0</v>
      </c>
      <c r="P135" s="101">
        <v>1.0</v>
      </c>
      <c r="Q135" s="102">
        <f t="shared" si="3"/>
        <v>8412.959022</v>
      </c>
    </row>
    <row r="136">
      <c r="A136" s="103">
        <f t="shared" si="4"/>
        <v>126</v>
      </c>
      <c r="B136" s="92"/>
      <c r="C136" s="93"/>
      <c r="D136" s="93"/>
      <c r="E136" s="93"/>
      <c r="F136" s="94"/>
      <c r="G136" s="95"/>
      <c r="H136" s="96"/>
      <c r="I136" s="96"/>
      <c r="J136" s="96"/>
      <c r="K136" s="97"/>
      <c r="L136" s="104">
        <f t="shared" si="5"/>
        <v>0.8136073766</v>
      </c>
      <c r="M136" s="99">
        <f t="shared" si="1"/>
        <v>0</v>
      </c>
      <c r="N136">
        <f t="shared" si="6"/>
        <v>126</v>
      </c>
      <c r="O136" s="100">
        <f t="shared" si="2"/>
        <v>0</v>
      </c>
      <c r="P136" s="101">
        <v>1.0</v>
      </c>
      <c r="Q136" s="102">
        <f t="shared" si="3"/>
        <v>8412.959022</v>
      </c>
    </row>
    <row r="137">
      <c r="A137" s="103">
        <f t="shared" si="4"/>
        <v>127</v>
      </c>
      <c r="B137" s="92"/>
      <c r="C137" s="93"/>
      <c r="D137" s="93"/>
      <c r="E137" s="93"/>
      <c r="F137" s="94"/>
      <c r="G137" s="95"/>
      <c r="H137" s="96"/>
      <c r="I137" s="96"/>
      <c r="J137" s="96"/>
      <c r="K137" s="97"/>
      <c r="L137" s="104">
        <f t="shared" si="5"/>
        <v>0.8122658535</v>
      </c>
      <c r="M137" s="99">
        <f t="shared" si="1"/>
        <v>0</v>
      </c>
      <c r="N137">
        <f t="shared" si="6"/>
        <v>127</v>
      </c>
      <c r="O137" s="100">
        <f t="shared" si="2"/>
        <v>0</v>
      </c>
      <c r="P137" s="101">
        <v>1.0</v>
      </c>
      <c r="Q137" s="102">
        <f t="shared" si="3"/>
        <v>8412.959022</v>
      </c>
    </row>
    <row r="138">
      <c r="A138" s="103">
        <f t="shared" si="4"/>
        <v>128</v>
      </c>
      <c r="B138" s="92"/>
      <c r="C138" s="93"/>
      <c r="D138" s="93"/>
      <c r="E138" s="93"/>
      <c r="F138" s="94"/>
      <c r="G138" s="95"/>
      <c r="H138" s="96"/>
      <c r="I138" s="96"/>
      <c r="J138" s="96"/>
      <c r="K138" s="97"/>
      <c r="L138" s="104">
        <f t="shared" si="5"/>
        <v>0.8109265424</v>
      </c>
      <c r="M138" s="99">
        <f t="shared" si="1"/>
        <v>0</v>
      </c>
      <c r="N138">
        <f t="shared" si="6"/>
        <v>128</v>
      </c>
      <c r="O138" s="100">
        <f t="shared" si="2"/>
        <v>0</v>
      </c>
      <c r="P138" s="101">
        <v>1.0</v>
      </c>
      <c r="Q138" s="102">
        <f t="shared" si="3"/>
        <v>8412.959022</v>
      </c>
    </row>
    <row r="139">
      <c r="A139" s="103">
        <f t="shared" si="4"/>
        <v>129</v>
      </c>
      <c r="B139" s="92"/>
      <c r="C139" s="93"/>
      <c r="D139" s="93"/>
      <c r="E139" s="93"/>
      <c r="F139" s="94"/>
      <c r="G139" s="95"/>
      <c r="H139" s="96"/>
      <c r="I139" s="96"/>
      <c r="J139" s="96"/>
      <c r="K139" s="97"/>
      <c r="L139" s="104">
        <f t="shared" si="5"/>
        <v>0.8095894396</v>
      </c>
      <c r="M139" s="99">
        <f t="shared" si="1"/>
        <v>0</v>
      </c>
      <c r="N139">
        <f t="shared" si="6"/>
        <v>129</v>
      </c>
      <c r="O139" s="100">
        <f t="shared" si="2"/>
        <v>0</v>
      </c>
      <c r="P139" s="101">
        <v>1.0</v>
      </c>
      <c r="Q139" s="102">
        <f t="shared" si="3"/>
        <v>8412.959022</v>
      </c>
    </row>
    <row r="140">
      <c r="A140" s="103">
        <f t="shared" si="4"/>
        <v>130</v>
      </c>
      <c r="B140" s="92"/>
      <c r="C140" s="93"/>
      <c r="D140" s="93"/>
      <c r="E140" s="93"/>
      <c r="F140" s="94"/>
      <c r="G140" s="95"/>
      <c r="H140" s="96"/>
      <c r="I140" s="96"/>
      <c r="J140" s="96"/>
      <c r="K140" s="97"/>
      <c r="L140" s="104">
        <f t="shared" si="5"/>
        <v>0.8082545415</v>
      </c>
      <c r="M140" s="99">
        <f t="shared" si="1"/>
        <v>0</v>
      </c>
      <c r="N140">
        <f t="shared" si="6"/>
        <v>130</v>
      </c>
      <c r="O140" s="100">
        <f t="shared" si="2"/>
        <v>0</v>
      </c>
      <c r="P140" s="101">
        <v>1.0</v>
      </c>
      <c r="Q140" s="102">
        <f t="shared" si="3"/>
        <v>8412.959022</v>
      </c>
    </row>
    <row r="141">
      <c r="A141" s="103">
        <f t="shared" si="4"/>
        <v>131</v>
      </c>
      <c r="B141" s="92"/>
      <c r="C141" s="93"/>
      <c r="D141" s="93"/>
      <c r="E141" s="93"/>
      <c r="F141" s="94"/>
      <c r="G141" s="95"/>
      <c r="H141" s="96"/>
      <c r="I141" s="96"/>
      <c r="J141" s="96"/>
      <c r="K141" s="97"/>
      <c r="L141" s="104">
        <f t="shared" si="5"/>
        <v>0.8069218445</v>
      </c>
      <c r="M141" s="99">
        <f t="shared" si="1"/>
        <v>0</v>
      </c>
      <c r="N141">
        <f t="shared" si="6"/>
        <v>131</v>
      </c>
      <c r="O141" s="100">
        <f t="shared" si="2"/>
        <v>0</v>
      </c>
      <c r="P141" s="101">
        <v>1.0</v>
      </c>
      <c r="Q141" s="102">
        <f t="shared" si="3"/>
        <v>8412.959022</v>
      </c>
    </row>
    <row r="142">
      <c r="A142" s="103">
        <f t="shared" si="4"/>
        <v>132</v>
      </c>
      <c r="B142" s="92"/>
      <c r="C142" s="93"/>
      <c r="D142" s="93"/>
      <c r="E142" s="93"/>
      <c r="F142" s="94"/>
      <c r="G142" s="95"/>
      <c r="H142" s="96"/>
      <c r="I142" s="96"/>
      <c r="J142" s="96"/>
      <c r="K142" s="97"/>
      <c r="L142" s="104">
        <f t="shared" si="5"/>
        <v>0.8055913449</v>
      </c>
      <c r="M142" s="99">
        <f t="shared" si="1"/>
        <v>0</v>
      </c>
      <c r="N142">
        <f t="shared" si="6"/>
        <v>132</v>
      </c>
      <c r="O142" s="100">
        <f t="shared" si="2"/>
        <v>0</v>
      </c>
      <c r="P142" s="101">
        <v>1.0</v>
      </c>
      <c r="Q142" s="102">
        <f t="shared" si="3"/>
        <v>8412.959022</v>
      </c>
    </row>
    <row r="143">
      <c r="A143" s="103">
        <f t="shared" si="4"/>
        <v>133</v>
      </c>
      <c r="B143" s="92"/>
      <c r="C143" s="93"/>
      <c r="D143" s="93"/>
      <c r="E143" s="93"/>
      <c r="F143" s="94"/>
      <c r="G143" s="128">
        <v>300.0</v>
      </c>
      <c r="H143" s="96"/>
      <c r="I143" s="96"/>
      <c r="J143" s="96"/>
      <c r="K143" s="97"/>
      <c r="L143" s="104">
        <f t="shared" si="5"/>
        <v>0.8042630391</v>
      </c>
      <c r="M143" s="99">
        <f t="shared" si="1"/>
        <v>241.2789117</v>
      </c>
      <c r="N143">
        <f t="shared" si="6"/>
        <v>133</v>
      </c>
      <c r="O143" s="100">
        <f t="shared" si="2"/>
        <v>0.00008042630391</v>
      </c>
      <c r="P143" s="101">
        <v>1.0</v>
      </c>
      <c r="Q143" s="102">
        <f t="shared" si="3"/>
        <v>8171.68011</v>
      </c>
    </row>
    <row r="144">
      <c r="A144" s="103">
        <f t="shared" si="4"/>
        <v>134</v>
      </c>
      <c r="B144" s="92"/>
      <c r="C144" s="93"/>
      <c r="D144" s="93"/>
      <c r="E144" s="93"/>
      <c r="F144" s="94"/>
      <c r="G144" s="128">
        <v>300.0</v>
      </c>
      <c r="H144" s="96"/>
      <c r="I144" s="96"/>
      <c r="J144" s="96"/>
      <c r="K144" s="97"/>
      <c r="L144" s="104">
        <f t="shared" si="5"/>
        <v>0.8029369235</v>
      </c>
      <c r="M144" s="99">
        <f t="shared" si="1"/>
        <v>240.881077</v>
      </c>
      <c r="N144">
        <f t="shared" si="6"/>
        <v>134</v>
      </c>
      <c r="O144" s="100">
        <f t="shared" si="2"/>
        <v>0.00008029369235</v>
      </c>
      <c r="P144" s="101">
        <v>1.0</v>
      </c>
      <c r="Q144" s="102">
        <f t="shared" si="3"/>
        <v>8172.077945</v>
      </c>
    </row>
    <row r="145">
      <c r="A145" s="103">
        <f t="shared" si="4"/>
        <v>135</v>
      </c>
      <c r="B145" s="92"/>
      <c r="C145" s="93"/>
      <c r="D145" s="93"/>
      <c r="E145" s="93"/>
      <c r="F145" s="94"/>
      <c r="G145" s="128">
        <v>300.0</v>
      </c>
      <c r="H145" s="96"/>
      <c r="I145" s="96"/>
      <c r="J145" s="96"/>
      <c r="K145" s="97"/>
      <c r="L145" s="104">
        <f t="shared" si="5"/>
        <v>0.8016129945</v>
      </c>
      <c r="M145" s="99">
        <f t="shared" si="1"/>
        <v>240.4838983</v>
      </c>
      <c r="N145">
        <f t="shared" si="6"/>
        <v>135</v>
      </c>
      <c r="O145" s="100">
        <f t="shared" si="2"/>
        <v>0.00008016129945</v>
      </c>
      <c r="P145" s="101">
        <v>1.0</v>
      </c>
      <c r="Q145" s="102">
        <f t="shared" si="3"/>
        <v>8172.475124</v>
      </c>
    </row>
    <row r="146">
      <c r="A146" s="103">
        <f t="shared" si="4"/>
        <v>136</v>
      </c>
      <c r="B146" s="92"/>
      <c r="C146" s="93"/>
      <c r="D146" s="93"/>
      <c r="E146" s="93"/>
      <c r="F146" s="94"/>
      <c r="G146" s="128">
        <v>300.0</v>
      </c>
      <c r="H146" s="96"/>
      <c r="I146" s="96"/>
      <c r="J146" s="96"/>
      <c r="K146" s="97"/>
      <c r="L146" s="104">
        <f t="shared" si="5"/>
        <v>0.8002912484</v>
      </c>
      <c r="M146" s="99">
        <f t="shared" si="1"/>
        <v>240.0873745</v>
      </c>
      <c r="N146">
        <f t="shared" si="6"/>
        <v>136</v>
      </c>
      <c r="O146" s="100">
        <f t="shared" si="2"/>
        <v>0.00008002912484</v>
      </c>
      <c r="P146" s="101">
        <v>1.0</v>
      </c>
      <c r="Q146" s="102">
        <f t="shared" si="3"/>
        <v>8172.871648</v>
      </c>
    </row>
    <row r="147">
      <c r="A147" s="103">
        <f t="shared" si="4"/>
        <v>137</v>
      </c>
      <c r="B147" s="92"/>
      <c r="C147" s="93"/>
      <c r="D147" s="93"/>
      <c r="E147" s="93"/>
      <c r="F147" s="94"/>
      <c r="G147" s="128">
        <v>300.0</v>
      </c>
      <c r="H147" s="96"/>
      <c r="I147" s="96"/>
      <c r="J147" s="96"/>
      <c r="K147" s="97"/>
      <c r="L147" s="104">
        <f t="shared" si="5"/>
        <v>0.7989716817</v>
      </c>
      <c r="M147" s="99">
        <f t="shared" si="1"/>
        <v>239.6915045</v>
      </c>
      <c r="N147">
        <f t="shared" si="6"/>
        <v>137</v>
      </c>
      <c r="O147" s="100">
        <f t="shared" si="2"/>
        <v>0.00007989716817</v>
      </c>
      <c r="P147" s="101">
        <v>1.0</v>
      </c>
      <c r="Q147" s="102">
        <f t="shared" si="3"/>
        <v>8173.267518</v>
      </c>
    </row>
    <row r="148">
      <c r="A148" s="103">
        <f t="shared" si="4"/>
        <v>138</v>
      </c>
      <c r="B148" s="92"/>
      <c r="C148" s="93"/>
      <c r="D148" s="93"/>
      <c r="E148" s="93"/>
      <c r="F148" s="94"/>
      <c r="G148" s="128">
        <v>300.0</v>
      </c>
      <c r="H148" s="96"/>
      <c r="I148" s="96"/>
      <c r="J148" s="96"/>
      <c r="K148" s="97"/>
      <c r="L148" s="104">
        <f t="shared" si="5"/>
        <v>0.7976542908</v>
      </c>
      <c r="M148" s="99">
        <f t="shared" si="1"/>
        <v>239.2962872</v>
      </c>
      <c r="N148">
        <f t="shared" si="6"/>
        <v>138</v>
      </c>
      <c r="O148" s="100">
        <f t="shared" si="2"/>
        <v>0.00007976542908</v>
      </c>
      <c r="P148" s="101">
        <v>1.0</v>
      </c>
      <c r="Q148" s="102">
        <f t="shared" si="3"/>
        <v>8173.662735</v>
      </c>
    </row>
    <row r="149">
      <c r="A149" s="103">
        <f t="shared" si="4"/>
        <v>139</v>
      </c>
      <c r="B149" s="92"/>
      <c r="C149" s="93"/>
      <c r="D149" s="93"/>
      <c r="E149" s="93"/>
      <c r="F149" s="94"/>
      <c r="G149" s="128">
        <v>300.0</v>
      </c>
      <c r="H149" s="96"/>
      <c r="I149" s="96"/>
      <c r="J149" s="96"/>
      <c r="K149" s="97"/>
      <c r="L149" s="104">
        <f t="shared" si="5"/>
        <v>0.7963390721</v>
      </c>
      <c r="M149" s="99">
        <f t="shared" si="1"/>
        <v>238.9017216</v>
      </c>
      <c r="N149">
        <f t="shared" si="6"/>
        <v>139</v>
      </c>
      <c r="O149" s="100">
        <f t="shared" si="2"/>
        <v>0.00007963390721</v>
      </c>
      <c r="P149" s="101">
        <v>1.0</v>
      </c>
      <c r="Q149" s="102">
        <f t="shared" si="3"/>
        <v>8174.0573</v>
      </c>
    </row>
    <row r="150">
      <c r="A150" s="103">
        <f t="shared" si="4"/>
        <v>140</v>
      </c>
      <c r="B150" s="92"/>
      <c r="C150" s="93"/>
      <c r="D150" s="93"/>
      <c r="E150" s="93"/>
      <c r="F150" s="94"/>
      <c r="G150" s="128">
        <v>300.0</v>
      </c>
      <c r="H150" s="96"/>
      <c r="I150" s="96"/>
      <c r="J150" s="96"/>
      <c r="K150" s="97"/>
      <c r="L150" s="104">
        <f t="shared" si="5"/>
        <v>0.795026022</v>
      </c>
      <c r="M150" s="99">
        <f t="shared" si="1"/>
        <v>238.5078066</v>
      </c>
      <c r="N150">
        <f t="shared" si="6"/>
        <v>140</v>
      </c>
      <c r="O150" s="100">
        <f t="shared" si="2"/>
        <v>0.0000795026022</v>
      </c>
      <c r="P150" s="101">
        <v>1.0</v>
      </c>
      <c r="Q150" s="102">
        <f t="shared" si="3"/>
        <v>8174.451216</v>
      </c>
    </row>
    <row r="151">
      <c r="A151" s="103">
        <f t="shared" si="4"/>
        <v>141</v>
      </c>
      <c r="B151" s="92"/>
      <c r="C151" s="93"/>
      <c r="D151" s="93"/>
      <c r="E151" s="93"/>
      <c r="F151" s="94"/>
      <c r="G151" s="128">
        <v>300.0</v>
      </c>
      <c r="H151" s="96"/>
      <c r="I151" s="96"/>
      <c r="J151" s="96"/>
      <c r="K151" s="97"/>
      <c r="L151" s="104">
        <f t="shared" si="5"/>
        <v>0.7937151369</v>
      </c>
      <c r="M151" s="99">
        <f t="shared" si="1"/>
        <v>238.1145411</v>
      </c>
      <c r="N151">
        <f t="shared" si="6"/>
        <v>141</v>
      </c>
      <c r="O151" s="100">
        <f t="shared" si="2"/>
        <v>0.00007937151369</v>
      </c>
      <c r="P151" s="101">
        <v>1.0</v>
      </c>
      <c r="Q151" s="102">
        <f t="shared" si="3"/>
        <v>8174.844481</v>
      </c>
    </row>
    <row r="152">
      <c r="A152" s="103">
        <f t="shared" si="4"/>
        <v>142</v>
      </c>
      <c r="B152" s="92"/>
      <c r="C152" s="93"/>
      <c r="D152" s="93"/>
      <c r="E152" s="93"/>
      <c r="F152" s="94"/>
      <c r="G152" s="128">
        <v>300.0</v>
      </c>
      <c r="H152" s="96"/>
      <c r="I152" s="96"/>
      <c r="J152" s="96"/>
      <c r="K152" s="97"/>
      <c r="L152" s="104">
        <f t="shared" si="5"/>
        <v>0.7924064133</v>
      </c>
      <c r="M152" s="99">
        <f t="shared" si="1"/>
        <v>237.721924</v>
      </c>
      <c r="N152">
        <f t="shared" si="6"/>
        <v>142</v>
      </c>
      <c r="O152" s="100">
        <f t="shared" si="2"/>
        <v>0.00007924064133</v>
      </c>
      <c r="P152" s="101">
        <v>1.0</v>
      </c>
      <c r="Q152" s="102">
        <f t="shared" si="3"/>
        <v>8175.237098</v>
      </c>
    </row>
    <row r="153">
      <c r="A153" s="103">
        <f t="shared" si="4"/>
        <v>143</v>
      </c>
      <c r="B153" s="92"/>
      <c r="C153" s="93"/>
      <c r="D153" s="93"/>
      <c r="E153" s="93"/>
      <c r="F153" s="94"/>
      <c r="G153" s="128">
        <v>300.0</v>
      </c>
      <c r="H153" s="96"/>
      <c r="I153" s="96"/>
      <c r="J153" s="96"/>
      <c r="K153" s="97"/>
      <c r="L153" s="104">
        <f t="shared" si="5"/>
        <v>0.7910998475</v>
      </c>
      <c r="M153" s="99">
        <f t="shared" si="1"/>
        <v>237.3299543</v>
      </c>
      <c r="N153">
        <f t="shared" si="6"/>
        <v>143</v>
      </c>
      <c r="O153" s="100">
        <f t="shared" si="2"/>
        <v>0.00007910998475</v>
      </c>
      <c r="P153" s="101">
        <v>1.0</v>
      </c>
      <c r="Q153" s="102">
        <f t="shared" si="3"/>
        <v>8175.629068</v>
      </c>
    </row>
    <row r="154">
      <c r="A154" s="103">
        <f t="shared" si="4"/>
        <v>144</v>
      </c>
      <c r="B154" s="92"/>
      <c r="C154" s="93"/>
      <c r="D154" s="93"/>
      <c r="E154" s="93"/>
      <c r="F154" s="94"/>
      <c r="G154" s="128">
        <v>300.0</v>
      </c>
      <c r="H154" s="96"/>
      <c r="I154" s="96"/>
      <c r="J154" s="96"/>
      <c r="K154" s="97"/>
      <c r="L154" s="104">
        <f t="shared" si="5"/>
        <v>0.7897954362</v>
      </c>
      <c r="M154" s="99">
        <f t="shared" si="1"/>
        <v>236.9386309</v>
      </c>
      <c r="N154">
        <f t="shared" si="6"/>
        <v>144</v>
      </c>
      <c r="O154" s="100">
        <f t="shared" si="2"/>
        <v>0.00007897954362</v>
      </c>
      <c r="P154" s="101">
        <v>1.0</v>
      </c>
      <c r="Q154" s="102">
        <f t="shared" si="3"/>
        <v>8176.020391</v>
      </c>
    </row>
    <row r="155">
      <c r="A155" s="103">
        <f t="shared" si="4"/>
        <v>145</v>
      </c>
      <c r="B155" s="92"/>
      <c r="C155" s="93"/>
      <c r="D155" s="93"/>
      <c r="E155" s="93"/>
      <c r="F155" s="94"/>
      <c r="G155" s="128">
        <v>300.0</v>
      </c>
      <c r="H155" s="96"/>
      <c r="I155" s="96"/>
      <c r="J155" s="96"/>
      <c r="K155" s="97"/>
      <c r="L155" s="104">
        <f t="shared" si="5"/>
        <v>0.7884931756</v>
      </c>
      <c r="M155" s="99">
        <f t="shared" si="1"/>
        <v>236.5479527</v>
      </c>
      <c r="N155">
        <f t="shared" si="6"/>
        <v>145</v>
      </c>
      <c r="O155" s="100">
        <f t="shared" si="2"/>
        <v>0.00007884931756</v>
      </c>
      <c r="P155" s="101">
        <v>1.0</v>
      </c>
      <c r="Q155" s="102">
        <f t="shared" si="3"/>
        <v>8176.411069</v>
      </c>
    </row>
    <row r="156">
      <c r="A156" s="103">
        <f t="shared" si="4"/>
        <v>146</v>
      </c>
      <c r="B156" s="92"/>
      <c r="C156" s="93"/>
      <c r="D156" s="93"/>
      <c r="E156" s="93"/>
      <c r="F156" s="94"/>
      <c r="G156" s="128">
        <v>300.0</v>
      </c>
      <c r="H156" s="96"/>
      <c r="I156" s="96"/>
      <c r="J156" s="96"/>
      <c r="K156" s="97"/>
      <c r="L156" s="104">
        <f t="shared" si="5"/>
        <v>0.7871930622</v>
      </c>
      <c r="M156" s="99">
        <f t="shared" si="1"/>
        <v>236.1579187</v>
      </c>
      <c r="N156">
        <f t="shared" si="6"/>
        <v>146</v>
      </c>
      <c r="O156" s="100">
        <f t="shared" si="2"/>
        <v>0.00007871930622</v>
      </c>
      <c r="P156" s="101">
        <v>1.0</v>
      </c>
      <c r="Q156" s="102">
        <f t="shared" si="3"/>
        <v>8176.801103</v>
      </c>
    </row>
    <row r="157">
      <c r="A157" s="103">
        <f t="shared" si="4"/>
        <v>147</v>
      </c>
      <c r="B157" s="92"/>
      <c r="C157" s="93"/>
      <c r="D157" s="93"/>
      <c r="E157" s="93"/>
      <c r="F157" s="94"/>
      <c r="G157" s="128">
        <v>300.0</v>
      </c>
      <c r="H157" s="96"/>
      <c r="I157" s="96"/>
      <c r="J157" s="96"/>
      <c r="K157" s="97"/>
      <c r="L157" s="104">
        <f t="shared" si="5"/>
        <v>0.7858950926</v>
      </c>
      <c r="M157" s="99">
        <f t="shared" si="1"/>
        <v>235.7685278</v>
      </c>
      <c r="N157">
        <f t="shared" si="6"/>
        <v>147</v>
      </c>
      <c r="O157" s="100">
        <f t="shared" si="2"/>
        <v>0.00007858950926</v>
      </c>
      <c r="P157" s="101">
        <v>1.0</v>
      </c>
      <c r="Q157" s="102">
        <f t="shared" si="3"/>
        <v>8177.190494</v>
      </c>
    </row>
    <row r="158">
      <c r="A158" s="103">
        <f t="shared" si="4"/>
        <v>148</v>
      </c>
      <c r="B158" s="92"/>
      <c r="C158" s="93"/>
      <c r="D158" s="93"/>
      <c r="E158" s="93"/>
      <c r="F158" s="94"/>
      <c r="G158" s="128">
        <v>300.0</v>
      </c>
      <c r="H158" s="96"/>
      <c r="I158" s="96"/>
      <c r="J158" s="96"/>
      <c r="K158" s="97"/>
      <c r="L158" s="104">
        <f t="shared" si="5"/>
        <v>0.7845992631</v>
      </c>
      <c r="M158" s="99">
        <f t="shared" si="1"/>
        <v>235.3797789</v>
      </c>
      <c r="N158">
        <f t="shared" si="6"/>
        <v>148</v>
      </c>
      <c r="O158" s="100">
        <f t="shared" si="2"/>
        <v>0.00007845992631</v>
      </c>
      <c r="P158" s="101">
        <v>1.0</v>
      </c>
      <c r="Q158" s="102">
        <f t="shared" si="3"/>
        <v>8177.579243</v>
      </c>
    </row>
    <row r="159">
      <c r="A159" s="103">
        <f t="shared" si="4"/>
        <v>149</v>
      </c>
      <c r="B159" s="92"/>
      <c r="C159" s="93"/>
      <c r="D159" s="93"/>
      <c r="E159" s="93"/>
      <c r="F159" s="94"/>
      <c r="G159" s="128">
        <v>300.0</v>
      </c>
      <c r="H159" s="96"/>
      <c r="I159" s="96"/>
      <c r="J159" s="96"/>
      <c r="K159" s="97"/>
      <c r="L159" s="104">
        <f t="shared" si="5"/>
        <v>0.7833055703</v>
      </c>
      <c r="M159" s="99">
        <f t="shared" si="1"/>
        <v>234.9916711</v>
      </c>
      <c r="N159">
        <f t="shared" si="6"/>
        <v>149</v>
      </c>
      <c r="O159" s="100">
        <f t="shared" si="2"/>
        <v>0.00007833055703</v>
      </c>
      <c r="P159" s="101">
        <v>1.0</v>
      </c>
      <c r="Q159" s="102">
        <f t="shared" si="3"/>
        <v>8177.967351</v>
      </c>
    </row>
    <row r="160">
      <c r="A160" s="103">
        <f t="shared" si="4"/>
        <v>150</v>
      </c>
      <c r="B160" s="92"/>
      <c r="C160" s="93"/>
      <c r="D160" s="93"/>
      <c r="E160" s="93"/>
      <c r="F160" s="94"/>
      <c r="G160" s="128">
        <v>300.0</v>
      </c>
      <c r="H160" s="96"/>
      <c r="I160" s="96"/>
      <c r="J160" s="96"/>
      <c r="K160" s="97"/>
      <c r="L160" s="104">
        <f t="shared" si="5"/>
        <v>0.7820140106</v>
      </c>
      <c r="M160" s="99">
        <f t="shared" si="1"/>
        <v>234.6042032</v>
      </c>
      <c r="N160">
        <f t="shared" si="6"/>
        <v>150</v>
      </c>
      <c r="O160" s="100">
        <f t="shared" si="2"/>
        <v>0.00007820140106</v>
      </c>
      <c r="P160" s="101">
        <v>1.0</v>
      </c>
      <c r="Q160" s="102">
        <f t="shared" si="3"/>
        <v>8178.354819</v>
      </c>
    </row>
    <row r="161">
      <c r="A161" s="103">
        <f t="shared" si="4"/>
        <v>151</v>
      </c>
      <c r="B161" s="92"/>
      <c r="C161" s="93"/>
      <c r="D161" s="93"/>
      <c r="E161" s="93"/>
      <c r="F161" s="94"/>
      <c r="G161" s="128">
        <v>300.0</v>
      </c>
      <c r="H161" s="96"/>
      <c r="I161" s="96"/>
      <c r="J161" s="96"/>
      <c r="K161" s="97"/>
      <c r="L161" s="104">
        <f t="shared" si="5"/>
        <v>0.7807245805</v>
      </c>
      <c r="M161" s="99">
        <f t="shared" si="1"/>
        <v>234.2173741</v>
      </c>
      <c r="N161">
        <f t="shared" si="6"/>
        <v>151</v>
      </c>
      <c r="O161" s="100">
        <f t="shared" si="2"/>
        <v>0.00007807245805</v>
      </c>
      <c r="P161" s="101">
        <v>1.0</v>
      </c>
      <c r="Q161" s="102">
        <f t="shared" si="3"/>
        <v>8178.741648</v>
      </c>
    </row>
    <row r="162">
      <c r="A162" s="103">
        <f t="shared" si="4"/>
        <v>152</v>
      </c>
      <c r="B162" s="92"/>
      <c r="C162" s="93"/>
      <c r="D162" s="93"/>
      <c r="E162" s="93"/>
      <c r="F162" s="94"/>
      <c r="G162" s="128">
        <v>300.0</v>
      </c>
      <c r="H162" s="96"/>
      <c r="I162" s="96"/>
      <c r="J162" s="96"/>
      <c r="K162" s="97"/>
      <c r="L162" s="104">
        <f t="shared" si="5"/>
        <v>0.7794372764</v>
      </c>
      <c r="M162" s="99">
        <f t="shared" si="1"/>
        <v>233.8311829</v>
      </c>
      <c r="N162">
        <f t="shared" si="6"/>
        <v>152</v>
      </c>
      <c r="O162" s="100">
        <f t="shared" si="2"/>
        <v>0.00007794372764</v>
      </c>
      <c r="P162" s="101">
        <v>1.0</v>
      </c>
      <c r="Q162" s="102">
        <f t="shared" si="3"/>
        <v>8179.127839</v>
      </c>
    </row>
    <row r="163">
      <c r="A163" s="103">
        <f t="shared" si="4"/>
        <v>153</v>
      </c>
      <c r="B163" s="92"/>
      <c r="C163" s="93"/>
      <c r="D163" s="93"/>
      <c r="E163" s="93"/>
      <c r="F163" s="94"/>
      <c r="G163" s="128">
        <v>300.0</v>
      </c>
      <c r="H163" s="96"/>
      <c r="I163" s="96"/>
      <c r="J163" s="96"/>
      <c r="K163" s="97"/>
      <c r="L163" s="104">
        <f t="shared" si="5"/>
        <v>0.778152095</v>
      </c>
      <c r="M163" s="99">
        <f t="shared" si="1"/>
        <v>233.4456285</v>
      </c>
      <c r="N163">
        <f t="shared" si="6"/>
        <v>153</v>
      </c>
      <c r="O163" s="100">
        <f t="shared" si="2"/>
        <v>0.0000778152095</v>
      </c>
      <c r="P163" s="101">
        <v>1.0</v>
      </c>
      <c r="Q163" s="102">
        <f t="shared" si="3"/>
        <v>8179.513394</v>
      </c>
    </row>
    <row r="164">
      <c r="A164" s="103">
        <f t="shared" si="4"/>
        <v>154</v>
      </c>
      <c r="B164" s="92"/>
      <c r="C164" s="93"/>
      <c r="D164" s="93"/>
      <c r="E164" s="93"/>
      <c r="F164" s="94"/>
      <c r="G164" s="128">
        <v>300.0</v>
      </c>
      <c r="H164" s="96"/>
      <c r="I164" s="96"/>
      <c r="J164" s="96"/>
      <c r="K164" s="97"/>
      <c r="L164" s="104">
        <f t="shared" si="5"/>
        <v>0.7768690326</v>
      </c>
      <c r="M164" s="99">
        <f t="shared" si="1"/>
        <v>233.0607098</v>
      </c>
      <c r="N164">
        <f t="shared" si="6"/>
        <v>154</v>
      </c>
      <c r="O164" s="100">
        <f t="shared" si="2"/>
        <v>0.00007768690326</v>
      </c>
      <c r="P164" s="101">
        <v>1.0</v>
      </c>
      <c r="Q164" s="102">
        <f t="shared" si="3"/>
        <v>8179.898312</v>
      </c>
    </row>
    <row r="165">
      <c r="A165" s="103">
        <f t="shared" si="4"/>
        <v>155</v>
      </c>
      <c r="B165" s="92"/>
      <c r="C165" s="93"/>
      <c r="D165" s="93"/>
      <c r="E165" s="93"/>
      <c r="F165" s="94"/>
      <c r="G165" s="128">
        <v>300.0</v>
      </c>
      <c r="H165" s="96"/>
      <c r="I165" s="96"/>
      <c r="J165" s="96"/>
      <c r="K165" s="97"/>
      <c r="L165" s="104">
        <f t="shared" si="5"/>
        <v>0.7755880858</v>
      </c>
      <c r="M165" s="99">
        <f t="shared" si="1"/>
        <v>232.6764257</v>
      </c>
      <c r="N165">
        <f t="shared" si="6"/>
        <v>155</v>
      </c>
      <c r="O165" s="100">
        <f t="shared" si="2"/>
        <v>0.00007755880858</v>
      </c>
      <c r="P165" s="101">
        <v>1.0</v>
      </c>
      <c r="Q165" s="102">
        <f t="shared" si="3"/>
        <v>8180.282596</v>
      </c>
    </row>
    <row r="166">
      <c r="A166" s="103">
        <f t="shared" si="4"/>
        <v>156</v>
      </c>
      <c r="B166" s="92"/>
      <c r="C166" s="93"/>
      <c r="D166" s="93"/>
      <c r="E166" s="93"/>
      <c r="F166" s="94"/>
      <c r="G166" s="128">
        <v>300.0</v>
      </c>
      <c r="H166" s="96"/>
      <c r="I166" s="96"/>
      <c r="J166" s="96"/>
      <c r="K166" s="97"/>
      <c r="L166" s="104">
        <f t="shared" si="5"/>
        <v>0.7743092511</v>
      </c>
      <c r="M166" s="99">
        <f t="shared" si="1"/>
        <v>232.2927753</v>
      </c>
      <c r="N166">
        <f t="shared" si="6"/>
        <v>156</v>
      </c>
      <c r="O166" s="100">
        <f t="shared" si="2"/>
        <v>0.00007743092511</v>
      </c>
      <c r="P166" s="101">
        <v>1.0</v>
      </c>
      <c r="Q166" s="102">
        <f t="shared" si="3"/>
        <v>8180.666247</v>
      </c>
    </row>
    <row r="167">
      <c r="A167" s="103">
        <f t="shared" si="4"/>
        <v>157</v>
      </c>
      <c r="B167" s="92"/>
      <c r="C167" s="93"/>
      <c r="D167" s="93"/>
      <c r="E167" s="93"/>
      <c r="F167" s="94"/>
      <c r="G167" s="128">
        <v>300.0</v>
      </c>
      <c r="H167" s="96"/>
      <c r="I167" s="96"/>
      <c r="J167" s="96"/>
      <c r="K167" s="97"/>
      <c r="L167" s="104">
        <f t="shared" si="5"/>
        <v>0.7730325251</v>
      </c>
      <c r="M167" s="99">
        <f t="shared" si="1"/>
        <v>231.9097575</v>
      </c>
      <c r="N167">
        <f t="shared" si="6"/>
        <v>157</v>
      </c>
      <c r="O167" s="100">
        <f t="shared" si="2"/>
        <v>0.00007730325251</v>
      </c>
      <c r="P167" s="101">
        <v>1.0</v>
      </c>
      <c r="Q167" s="102">
        <f t="shared" si="3"/>
        <v>8181.049265</v>
      </c>
    </row>
    <row r="168">
      <c r="A168" s="103">
        <f t="shared" si="4"/>
        <v>158</v>
      </c>
      <c r="B168" s="92"/>
      <c r="C168" s="93"/>
      <c r="D168" s="93"/>
      <c r="E168" s="93"/>
      <c r="F168" s="94"/>
      <c r="G168" s="128">
        <v>300.0</v>
      </c>
      <c r="H168" s="96"/>
      <c r="I168" s="96"/>
      <c r="J168" s="96"/>
      <c r="K168" s="97"/>
      <c r="L168" s="104">
        <f t="shared" si="5"/>
        <v>0.7717579042</v>
      </c>
      <c r="M168" s="99">
        <f t="shared" si="1"/>
        <v>231.5273712</v>
      </c>
      <c r="N168">
        <f t="shared" si="6"/>
        <v>158</v>
      </c>
      <c r="O168" s="100">
        <f t="shared" si="2"/>
        <v>0.00007717579042</v>
      </c>
      <c r="P168" s="101">
        <v>1.0</v>
      </c>
      <c r="Q168" s="102">
        <f t="shared" si="3"/>
        <v>8181.431651</v>
      </c>
    </row>
    <row r="169">
      <c r="A169" s="103">
        <f t="shared" si="4"/>
        <v>159</v>
      </c>
      <c r="B169" s="92"/>
      <c r="C169" s="93"/>
      <c r="D169" s="93"/>
      <c r="E169" s="93"/>
      <c r="F169" s="94"/>
      <c r="G169" s="128">
        <v>300.0</v>
      </c>
      <c r="H169" s="96"/>
      <c r="I169" s="96"/>
      <c r="J169" s="96"/>
      <c r="K169" s="97"/>
      <c r="L169" s="104">
        <f t="shared" si="5"/>
        <v>0.7704853849</v>
      </c>
      <c r="M169" s="99">
        <f t="shared" si="1"/>
        <v>231.1456155</v>
      </c>
      <c r="N169">
        <f t="shared" si="6"/>
        <v>159</v>
      </c>
      <c r="O169" s="100">
        <f t="shared" si="2"/>
        <v>0.00007704853849</v>
      </c>
      <c r="P169" s="101">
        <v>1.0</v>
      </c>
      <c r="Q169" s="102">
        <f t="shared" si="3"/>
        <v>8181.813407</v>
      </c>
    </row>
    <row r="170">
      <c r="A170" s="103">
        <f t="shared" si="4"/>
        <v>160</v>
      </c>
      <c r="B170" s="92"/>
      <c r="C170" s="93"/>
      <c r="D170" s="93"/>
      <c r="E170" s="93"/>
      <c r="F170" s="94"/>
      <c r="G170" s="128">
        <v>300.0</v>
      </c>
      <c r="H170" s="96"/>
      <c r="I170" s="96"/>
      <c r="J170" s="96"/>
      <c r="K170" s="97"/>
      <c r="L170" s="104">
        <f t="shared" si="5"/>
        <v>0.7692149638</v>
      </c>
      <c r="M170" s="99">
        <f t="shared" si="1"/>
        <v>230.7644892</v>
      </c>
      <c r="N170">
        <f t="shared" si="6"/>
        <v>160</v>
      </c>
      <c r="O170" s="100">
        <f t="shared" si="2"/>
        <v>0.00007692149638</v>
      </c>
      <c r="P170" s="101">
        <v>1.0</v>
      </c>
      <c r="Q170" s="102">
        <f t="shared" si="3"/>
        <v>8182.194533</v>
      </c>
    </row>
    <row r="171">
      <c r="A171" s="103">
        <f t="shared" si="4"/>
        <v>161</v>
      </c>
      <c r="B171" s="92"/>
      <c r="C171" s="93"/>
      <c r="D171" s="93"/>
      <c r="E171" s="93"/>
      <c r="F171" s="94"/>
      <c r="G171" s="128">
        <v>300.0</v>
      </c>
      <c r="H171" s="96"/>
      <c r="I171" s="96"/>
      <c r="J171" s="96"/>
      <c r="K171" s="97"/>
      <c r="L171" s="104">
        <f t="shared" si="5"/>
        <v>0.7679466375</v>
      </c>
      <c r="M171" s="99">
        <f t="shared" si="1"/>
        <v>230.3839913</v>
      </c>
      <c r="N171">
        <f t="shared" si="6"/>
        <v>161</v>
      </c>
      <c r="O171" s="100">
        <f t="shared" si="2"/>
        <v>0.00007679466375</v>
      </c>
      <c r="P171" s="101">
        <v>1.0</v>
      </c>
      <c r="Q171" s="102">
        <f t="shared" si="3"/>
        <v>8182.575031</v>
      </c>
    </row>
    <row r="172">
      <c r="A172" s="103">
        <f t="shared" si="4"/>
        <v>162</v>
      </c>
      <c r="B172" s="92"/>
      <c r="C172" s="93"/>
      <c r="D172" s="93"/>
      <c r="E172" s="93"/>
      <c r="F172" s="94"/>
      <c r="G172" s="128">
        <v>300.0</v>
      </c>
      <c r="H172" s="96"/>
      <c r="I172" s="96"/>
      <c r="J172" s="96"/>
      <c r="K172" s="97"/>
      <c r="L172" s="104">
        <f t="shared" si="5"/>
        <v>0.7666804025</v>
      </c>
      <c r="M172" s="99">
        <f t="shared" si="1"/>
        <v>230.0041208</v>
      </c>
      <c r="N172">
        <f t="shared" si="6"/>
        <v>162</v>
      </c>
      <c r="O172" s="100">
        <f t="shared" si="2"/>
        <v>0.00007666804025</v>
      </c>
      <c r="P172" s="101">
        <v>1.0</v>
      </c>
      <c r="Q172" s="102">
        <f t="shared" si="3"/>
        <v>8182.954901</v>
      </c>
    </row>
    <row r="173">
      <c r="A173" s="103">
        <f t="shared" si="4"/>
        <v>163</v>
      </c>
      <c r="B173" s="92"/>
      <c r="C173" s="93"/>
      <c r="D173" s="93"/>
      <c r="E173" s="93"/>
      <c r="F173" s="94"/>
      <c r="G173" s="128">
        <v>300.0</v>
      </c>
      <c r="H173" s="96"/>
      <c r="I173" s="96"/>
      <c r="J173" s="96"/>
      <c r="K173" s="97"/>
      <c r="L173" s="104">
        <f t="shared" si="5"/>
        <v>0.7654162553</v>
      </c>
      <c r="M173" s="99">
        <f t="shared" si="1"/>
        <v>229.6248766</v>
      </c>
      <c r="N173">
        <f t="shared" si="6"/>
        <v>163</v>
      </c>
      <c r="O173" s="100">
        <f t="shared" si="2"/>
        <v>0.00007654162553</v>
      </c>
      <c r="P173" s="101">
        <v>1.0</v>
      </c>
      <c r="Q173" s="102">
        <f t="shared" si="3"/>
        <v>8183.334145</v>
      </c>
    </row>
    <row r="174">
      <c r="A174" s="103">
        <f t="shared" si="4"/>
        <v>164</v>
      </c>
      <c r="B174" s="92"/>
      <c r="C174" s="93"/>
      <c r="D174" s="93"/>
      <c r="E174" s="93"/>
      <c r="F174" s="94"/>
      <c r="G174" s="128">
        <v>300.0</v>
      </c>
      <c r="H174" s="96"/>
      <c r="I174" s="96"/>
      <c r="J174" s="96"/>
      <c r="K174" s="97"/>
      <c r="L174" s="104">
        <f t="shared" si="5"/>
        <v>0.7641541926</v>
      </c>
      <c r="M174" s="99">
        <f t="shared" si="1"/>
        <v>229.2462578</v>
      </c>
      <c r="N174">
        <f t="shared" si="6"/>
        <v>164</v>
      </c>
      <c r="O174" s="100">
        <f t="shared" si="2"/>
        <v>0.00007641541926</v>
      </c>
      <c r="P174" s="101">
        <v>1.0</v>
      </c>
      <c r="Q174" s="102">
        <f t="shared" si="3"/>
        <v>8183.712764</v>
      </c>
    </row>
    <row r="175">
      <c r="A175" s="103">
        <f t="shared" si="4"/>
        <v>165</v>
      </c>
      <c r="B175" s="92"/>
      <c r="C175" s="93"/>
      <c r="D175" s="93"/>
      <c r="E175" s="93"/>
      <c r="F175" s="94"/>
      <c r="G175" s="128">
        <v>300.0</v>
      </c>
      <c r="H175" s="96"/>
      <c r="I175" s="96"/>
      <c r="J175" s="96"/>
      <c r="K175" s="97"/>
      <c r="L175" s="104">
        <f t="shared" si="5"/>
        <v>0.7628942108</v>
      </c>
      <c r="M175" s="99">
        <f t="shared" si="1"/>
        <v>228.8682632</v>
      </c>
      <c r="N175">
        <f t="shared" si="6"/>
        <v>165</v>
      </c>
      <c r="O175" s="100">
        <f t="shared" si="2"/>
        <v>0.00007628942108</v>
      </c>
      <c r="P175" s="101">
        <v>1.0</v>
      </c>
      <c r="Q175" s="102">
        <f t="shared" si="3"/>
        <v>8184.090759</v>
      </c>
    </row>
    <row r="176">
      <c r="A176" s="103">
        <f t="shared" si="4"/>
        <v>166</v>
      </c>
      <c r="B176" s="92"/>
      <c r="C176" s="93"/>
      <c r="D176" s="93"/>
      <c r="E176" s="93"/>
      <c r="F176" s="94"/>
      <c r="G176" s="128">
        <v>300.0</v>
      </c>
      <c r="H176" s="96"/>
      <c r="I176" s="96"/>
      <c r="J176" s="96"/>
      <c r="K176" s="97"/>
      <c r="L176" s="104">
        <f t="shared" si="5"/>
        <v>0.7616363065</v>
      </c>
      <c r="M176" s="99">
        <f t="shared" si="1"/>
        <v>228.4908919</v>
      </c>
      <c r="N176">
        <f t="shared" si="6"/>
        <v>166</v>
      </c>
      <c r="O176" s="100">
        <f t="shared" si="2"/>
        <v>0.00007616363065</v>
      </c>
      <c r="P176" s="101">
        <v>1.0</v>
      </c>
      <c r="Q176" s="102">
        <f t="shared" si="3"/>
        <v>8184.46813</v>
      </c>
    </row>
    <row r="177">
      <c r="A177" s="103">
        <f t="shared" si="4"/>
        <v>167</v>
      </c>
      <c r="B177" s="92"/>
      <c r="C177" s="93"/>
      <c r="D177" s="93"/>
      <c r="E177" s="93"/>
      <c r="F177" s="94"/>
      <c r="G177" s="128">
        <v>300.0</v>
      </c>
      <c r="H177" s="96"/>
      <c r="I177" s="96"/>
      <c r="J177" s="96"/>
      <c r="K177" s="97"/>
      <c r="L177" s="104">
        <f t="shared" si="5"/>
        <v>0.7603804763</v>
      </c>
      <c r="M177" s="99">
        <f t="shared" si="1"/>
        <v>228.1141429</v>
      </c>
      <c r="N177">
        <f t="shared" si="6"/>
        <v>167</v>
      </c>
      <c r="O177" s="100">
        <f t="shared" si="2"/>
        <v>0.00007603804763</v>
      </c>
      <c r="P177" s="101">
        <v>1.0</v>
      </c>
      <c r="Q177" s="102">
        <f t="shared" si="3"/>
        <v>8184.844879</v>
      </c>
    </row>
    <row r="178">
      <c r="A178" s="103">
        <f t="shared" si="4"/>
        <v>168</v>
      </c>
      <c r="B178" s="92"/>
      <c r="C178" s="93"/>
      <c r="D178" s="93"/>
      <c r="E178" s="93"/>
      <c r="F178" s="94"/>
      <c r="G178" s="128">
        <v>300.0</v>
      </c>
      <c r="H178" s="96"/>
      <c r="I178" s="96"/>
      <c r="J178" s="96"/>
      <c r="K178" s="97"/>
      <c r="L178" s="104">
        <f t="shared" si="5"/>
        <v>0.7591267168</v>
      </c>
      <c r="M178" s="99">
        <f t="shared" si="1"/>
        <v>227.738015</v>
      </c>
      <c r="N178">
        <f t="shared" si="6"/>
        <v>168</v>
      </c>
      <c r="O178" s="100">
        <f t="shared" si="2"/>
        <v>0.00007591267168</v>
      </c>
      <c r="P178" s="101">
        <v>1.0</v>
      </c>
      <c r="Q178" s="102">
        <f t="shared" si="3"/>
        <v>8185.221007</v>
      </c>
    </row>
    <row r="179">
      <c r="A179" s="103">
        <f t="shared" si="4"/>
        <v>169</v>
      </c>
      <c r="B179" s="92"/>
      <c r="C179" s="93"/>
      <c r="D179" s="93"/>
      <c r="E179" s="93"/>
      <c r="F179" s="94"/>
      <c r="G179" s="128">
        <v>300.0</v>
      </c>
      <c r="H179" s="96"/>
      <c r="I179" s="96"/>
      <c r="J179" s="96"/>
      <c r="K179" s="97"/>
      <c r="L179" s="104">
        <f t="shared" si="5"/>
        <v>0.7578750246</v>
      </c>
      <c r="M179" s="99">
        <f t="shared" si="1"/>
        <v>227.3625074</v>
      </c>
      <c r="N179">
        <f t="shared" si="6"/>
        <v>169</v>
      </c>
      <c r="O179" s="100">
        <f t="shared" si="2"/>
        <v>0.00007578750246</v>
      </c>
      <c r="P179" s="101">
        <v>1.0</v>
      </c>
      <c r="Q179" s="102">
        <f t="shared" si="3"/>
        <v>8185.596515</v>
      </c>
    </row>
    <row r="180">
      <c r="A180" s="103">
        <f t="shared" si="4"/>
        <v>170</v>
      </c>
      <c r="B180" s="92"/>
      <c r="C180" s="93"/>
      <c r="D180" s="93"/>
      <c r="E180" s="93"/>
      <c r="F180" s="94"/>
      <c r="G180" s="128">
        <v>300.0</v>
      </c>
      <c r="H180" s="96"/>
      <c r="I180" s="96"/>
      <c r="J180" s="96"/>
      <c r="K180" s="97"/>
      <c r="L180" s="104">
        <f t="shared" si="5"/>
        <v>0.7566253962</v>
      </c>
      <c r="M180" s="99">
        <f t="shared" si="1"/>
        <v>226.9876189</v>
      </c>
      <c r="N180">
        <f t="shared" si="6"/>
        <v>170</v>
      </c>
      <c r="O180" s="100">
        <f t="shared" si="2"/>
        <v>0.00007566253962</v>
      </c>
      <c r="P180" s="101">
        <v>1.0</v>
      </c>
      <c r="Q180" s="102">
        <f t="shared" si="3"/>
        <v>8185.971403</v>
      </c>
    </row>
    <row r="181">
      <c r="A181" s="103">
        <f t="shared" si="4"/>
        <v>171</v>
      </c>
      <c r="B181" s="92"/>
      <c r="C181" s="93"/>
      <c r="D181" s="93"/>
      <c r="E181" s="93"/>
      <c r="F181" s="94"/>
      <c r="G181" s="128">
        <v>300.0</v>
      </c>
      <c r="H181" s="96"/>
      <c r="I181" s="96"/>
      <c r="J181" s="96"/>
      <c r="K181" s="97"/>
      <c r="L181" s="104">
        <f t="shared" si="5"/>
        <v>0.7553778283</v>
      </c>
      <c r="M181" s="99">
        <f t="shared" si="1"/>
        <v>226.6133485</v>
      </c>
      <c r="N181">
        <f t="shared" si="6"/>
        <v>171</v>
      </c>
      <c r="O181" s="100">
        <f t="shared" si="2"/>
        <v>0.00007553778283</v>
      </c>
      <c r="P181" s="101">
        <v>1.0</v>
      </c>
      <c r="Q181" s="102">
        <f t="shared" si="3"/>
        <v>8186.345674</v>
      </c>
    </row>
    <row r="182">
      <c r="A182" s="103">
        <f t="shared" si="4"/>
        <v>172</v>
      </c>
      <c r="B182" s="92"/>
      <c r="C182" s="93"/>
      <c r="D182" s="93"/>
      <c r="E182" s="93"/>
      <c r="F182" s="94"/>
      <c r="G182" s="128">
        <v>300.0</v>
      </c>
      <c r="H182" s="96"/>
      <c r="I182" s="96"/>
      <c r="J182" s="96"/>
      <c r="K182" s="97"/>
      <c r="L182" s="104">
        <f t="shared" si="5"/>
        <v>0.7541323175</v>
      </c>
      <c r="M182" s="99">
        <f t="shared" si="1"/>
        <v>226.2396952</v>
      </c>
      <c r="N182">
        <f t="shared" si="6"/>
        <v>172</v>
      </c>
      <c r="O182" s="100">
        <f t="shared" si="2"/>
        <v>0.00007541323175</v>
      </c>
      <c r="P182" s="101">
        <v>1.0</v>
      </c>
      <c r="Q182" s="102">
        <f t="shared" si="3"/>
        <v>8186.719327</v>
      </c>
    </row>
    <row r="183">
      <c r="A183" s="103">
        <f t="shared" si="4"/>
        <v>173</v>
      </c>
      <c r="B183" s="92"/>
      <c r="C183" s="93"/>
      <c r="D183" s="93"/>
      <c r="E183" s="93"/>
      <c r="F183" s="94"/>
      <c r="G183" s="128">
        <v>300.0</v>
      </c>
      <c r="H183" s="96"/>
      <c r="I183" s="96"/>
      <c r="J183" s="96"/>
      <c r="K183" s="97"/>
      <c r="L183" s="104">
        <f t="shared" si="5"/>
        <v>0.7528888603</v>
      </c>
      <c r="M183" s="99">
        <f t="shared" si="1"/>
        <v>225.8666581</v>
      </c>
      <c r="N183">
        <f t="shared" si="6"/>
        <v>173</v>
      </c>
      <c r="O183" s="100">
        <f t="shared" si="2"/>
        <v>0.00007528888603</v>
      </c>
      <c r="P183" s="101">
        <v>1.0</v>
      </c>
      <c r="Q183" s="102">
        <f t="shared" si="3"/>
        <v>8187.092364</v>
      </c>
    </row>
    <row r="184">
      <c r="A184" s="103">
        <f t="shared" si="4"/>
        <v>174</v>
      </c>
      <c r="B184" s="92"/>
      <c r="C184" s="93"/>
      <c r="D184" s="93"/>
      <c r="E184" s="93"/>
      <c r="F184" s="94"/>
      <c r="G184" s="128">
        <v>300.0</v>
      </c>
      <c r="H184" s="96"/>
      <c r="I184" s="96"/>
      <c r="J184" s="96"/>
      <c r="K184" s="97"/>
      <c r="L184" s="104">
        <f t="shared" si="5"/>
        <v>0.7516474535</v>
      </c>
      <c r="M184" s="99">
        <f t="shared" si="1"/>
        <v>225.494236</v>
      </c>
      <c r="N184">
        <f t="shared" si="6"/>
        <v>174</v>
      </c>
      <c r="O184" s="100">
        <f t="shared" si="2"/>
        <v>0.00007516474535</v>
      </c>
      <c r="P184" s="101">
        <v>1.0</v>
      </c>
      <c r="Q184" s="102">
        <f t="shared" si="3"/>
        <v>8187.464786</v>
      </c>
    </row>
    <row r="185">
      <c r="A185" s="103">
        <f t="shared" si="4"/>
        <v>175</v>
      </c>
      <c r="B185" s="92"/>
      <c r="C185" s="93"/>
      <c r="D185" s="93"/>
      <c r="E185" s="93"/>
      <c r="F185" s="94"/>
      <c r="G185" s="128">
        <v>300.0</v>
      </c>
      <c r="H185" s="96"/>
      <c r="I185" s="96"/>
      <c r="J185" s="96"/>
      <c r="K185" s="97"/>
      <c r="L185" s="104">
        <f t="shared" si="5"/>
        <v>0.7504080935</v>
      </c>
      <c r="M185" s="99">
        <f t="shared" si="1"/>
        <v>225.122428</v>
      </c>
      <c r="N185">
        <f t="shared" si="6"/>
        <v>175</v>
      </c>
      <c r="O185" s="100">
        <f t="shared" si="2"/>
        <v>0.00007504080935</v>
      </c>
      <c r="P185" s="101">
        <v>1.0</v>
      </c>
      <c r="Q185" s="102">
        <f t="shared" si="3"/>
        <v>8187.836594</v>
      </c>
    </row>
    <row r="186">
      <c r="A186" s="103">
        <f t="shared" si="4"/>
        <v>176</v>
      </c>
      <c r="B186" s="92"/>
      <c r="C186" s="93"/>
      <c r="D186" s="93"/>
      <c r="E186" s="93"/>
      <c r="F186" s="94"/>
      <c r="G186" s="128">
        <v>300.0</v>
      </c>
      <c r="H186" s="96"/>
      <c r="I186" s="96"/>
      <c r="J186" s="96"/>
      <c r="K186" s="97"/>
      <c r="L186" s="104">
        <f t="shared" si="5"/>
        <v>0.749170777</v>
      </c>
      <c r="M186" s="99">
        <f t="shared" si="1"/>
        <v>224.7512331</v>
      </c>
      <c r="N186">
        <f t="shared" si="6"/>
        <v>176</v>
      </c>
      <c r="O186" s="100">
        <f t="shared" si="2"/>
        <v>0.0000749170777</v>
      </c>
      <c r="P186" s="101">
        <v>1.0</v>
      </c>
      <c r="Q186" s="102">
        <f t="shared" si="3"/>
        <v>8188.207789</v>
      </c>
    </row>
    <row r="187">
      <c r="A187" s="103">
        <f t="shared" si="4"/>
        <v>177</v>
      </c>
      <c r="B187" s="92"/>
      <c r="C187" s="93"/>
      <c r="D187" s="93"/>
      <c r="E187" s="93"/>
      <c r="F187" s="94"/>
      <c r="G187" s="128">
        <v>300.0</v>
      </c>
      <c r="H187" s="96"/>
      <c r="I187" s="96"/>
      <c r="J187" s="96"/>
      <c r="K187" s="97"/>
      <c r="L187" s="104">
        <f t="shared" si="5"/>
        <v>0.7479355007</v>
      </c>
      <c r="M187" s="99">
        <f t="shared" si="1"/>
        <v>224.3806502</v>
      </c>
      <c r="N187">
        <f t="shared" si="6"/>
        <v>177</v>
      </c>
      <c r="O187" s="100">
        <f t="shared" si="2"/>
        <v>0.00007479355007</v>
      </c>
      <c r="P187" s="101">
        <v>1.0</v>
      </c>
      <c r="Q187" s="102">
        <f t="shared" si="3"/>
        <v>8188.578372</v>
      </c>
    </row>
    <row r="188">
      <c r="A188" s="103">
        <f t="shared" si="4"/>
        <v>178</v>
      </c>
      <c r="B188" s="92"/>
      <c r="C188" s="93"/>
      <c r="D188" s="93"/>
      <c r="E188" s="93"/>
      <c r="F188" s="94"/>
      <c r="G188" s="128">
        <v>300.0</v>
      </c>
      <c r="H188" s="96"/>
      <c r="I188" s="96"/>
      <c r="J188" s="96"/>
      <c r="K188" s="97"/>
      <c r="L188" s="104">
        <f t="shared" si="5"/>
        <v>0.7467022613</v>
      </c>
      <c r="M188" s="99">
        <f t="shared" si="1"/>
        <v>224.0106784</v>
      </c>
      <c r="N188">
        <f t="shared" si="6"/>
        <v>178</v>
      </c>
      <c r="O188" s="100">
        <f t="shared" si="2"/>
        <v>0.00007467022613</v>
      </c>
      <c r="P188" s="101">
        <v>1.0</v>
      </c>
      <c r="Q188" s="102">
        <f t="shared" si="3"/>
        <v>8188.948344</v>
      </c>
    </row>
    <row r="189">
      <c r="A189" s="103">
        <f t="shared" si="4"/>
        <v>179</v>
      </c>
      <c r="B189" s="92"/>
      <c r="C189" s="93"/>
      <c r="D189" s="93"/>
      <c r="E189" s="93"/>
      <c r="F189" s="94"/>
      <c r="G189" s="128">
        <v>300.0</v>
      </c>
      <c r="H189" s="96"/>
      <c r="I189" s="96"/>
      <c r="J189" s="96"/>
      <c r="K189" s="97"/>
      <c r="L189" s="104">
        <f t="shared" si="5"/>
        <v>0.7454710552</v>
      </c>
      <c r="M189" s="99">
        <f t="shared" si="1"/>
        <v>223.6413166</v>
      </c>
      <c r="N189">
        <f t="shared" si="6"/>
        <v>179</v>
      </c>
      <c r="O189" s="100">
        <f t="shared" si="2"/>
        <v>0.00007454710552</v>
      </c>
      <c r="P189" s="101">
        <v>1.0</v>
      </c>
      <c r="Q189" s="102">
        <f t="shared" si="3"/>
        <v>8189.317706</v>
      </c>
    </row>
    <row r="190">
      <c r="A190" s="103">
        <f t="shared" si="4"/>
        <v>180</v>
      </c>
      <c r="B190" s="92"/>
      <c r="C190" s="93"/>
      <c r="D190" s="93"/>
      <c r="E190" s="93"/>
      <c r="F190" s="94"/>
      <c r="G190" s="128">
        <v>300.0</v>
      </c>
      <c r="H190" s="96"/>
      <c r="I190" s="96"/>
      <c r="J190" s="96"/>
      <c r="K190" s="97"/>
      <c r="L190" s="104">
        <f t="shared" si="5"/>
        <v>0.7442418792</v>
      </c>
      <c r="M190" s="99">
        <f t="shared" si="1"/>
        <v>223.2725638</v>
      </c>
      <c r="N190">
        <f t="shared" si="6"/>
        <v>180</v>
      </c>
      <c r="O190" s="100">
        <f t="shared" si="2"/>
        <v>0.00007442418792</v>
      </c>
      <c r="P190" s="101">
        <v>1.0</v>
      </c>
      <c r="Q190" s="102">
        <f t="shared" si="3"/>
        <v>8189.686458</v>
      </c>
    </row>
    <row r="191">
      <c r="A191" s="103">
        <f t="shared" si="4"/>
        <v>181</v>
      </c>
      <c r="B191" s="92"/>
      <c r="C191" s="93"/>
      <c r="D191" s="93"/>
      <c r="E191" s="93"/>
      <c r="F191" s="94"/>
      <c r="G191" s="128">
        <v>300.0</v>
      </c>
      <c r="H191" s="96"/>
      <c r="I191" s="96"/>
      <c r="J191" s="96"/>
      <c r="K191" s="97"/>
      <c r="L191" s="104">
        <f t="shared" si="5"/>
        <v>0.74301473</v>
      </c>
      <c r="M191" s="99">
        <f t="shared" si="1"/>
        <v>222.904419</v>
      </c>
      <c r="N191">
        <f t="shared" si="6"/>
        <v>181</v>
      </c>
      <c r="O191" s="100">
        <f t="shared" si="2"/>
        <v>0.000074301473</v>
      </c>
      <c r="P191" s="101">
        <v>1.0</v>
      </c>
      <c r="Q191" s="102">
        <f t="shared" si="3"/>
        <v>8190.054603</v>
      </c>
    </row>
    <row r="192">
      <c r="A192" s="103">
        <f t="shared" si="4"/>
        <v>182</v>
      </c>
      <c r="B192" s="92"/>
      <c r="C192" s="93"/>
      <c r="D192" s="93"/>
      <c r="E192" s="93"/>
      <c r="F192" s="94"/>
      <c r="G192" s="128">
        <v>300.0</v>
      </c>
      <c r="H192" s="96"/>
      <c r="I192" s="96"/>
      <c r="J192" s="96"/>
      <c r="K192" s="97"/>
      <c r="L192" s="104">
        <f t="shared" si="5"/>
        <v>0.7417896041</v>
      </c>
      <c r="M192" s="99">
        <f t="shared" si="1"/>
        <v>222.5368812</v>
      </c>
      <c r="N192">
        <f t="shared" si="6"/>
        <v>182</v>
      </c>
      <c r="O192" s="100">
        <f t="shared" si="2"/>
        <v>0.00007417896041</v>
      </c>
      <c r="P192" s="101">
        <v>1.0</v>
      </c>
      <c r="Q192" s="102">
        <f t="shared" si="3"/>
        <v>8190.422141</v>
      </c>
    </row>
    <row r="193">
      <c r="A193" s="103">
        <f t="shared" si="4"/>
        <v>183</v>
      </c>
      <c r="B193" s="92"/>
      <c r="C193" s="93"/>
      <c r="D193" s="93"/>
      <c r="E193" s="93"/>
      <c r="F193" s="94"/>
      <c r="G193" s="128">
        <v>300.0</v>
      </c>
      <c r="H193" s="96"/>
      <c r="I193" s="96"/>
      <c r="J193" s="96"/>
      <c r="K193" s="97"/>
      <c r="L193" s="104">
        <f t="shared" si="5"/>
        <v>0.7405664984</v>
      </c>
      <c r="M193" s="99">
        <f t="shared" si="1"/>
        <v>222.1699495</v>
      </c>
      <c r="N193">
        <f t="shared" si="6"/>
        <v>183</v>
      </c>
      <c r="O193" s="100">
        <f t="shared" si="2"/>
        <v>0.00007405664984</v>
      </c>
      <c r="P193" s="101">
        <v>1.0</v>
      </c>
      <c r="Q193" s="102">
        <f t="shared" si="3"/>
        <v>8190.789073</v>
      </c>
    </row>
    <row r="194">
      <c r="A194" s="103">
        <f t="shared" si="4"/>
        <v>184</v>
      </c>
      <c r="B194" s="92"/>
      <c r="C194" s="93"/>
      <c r="D194" s="93"/>
      <c r="E194" s="93"/>
      <c r="F194" s="94"/>
      <c r="G194" s="128">
        <v>300.0</v>
      </c>
      <c r="H194" s="96"/>
      <c r="I194" s="96"/>
      <c r="J194" s="96"/>
      <c r="K194" s="97"/>
      <c r="L194" s="104">
        <f t="shared" si="5"/>
        <v>0.7393454093</v>
      </c>
      <c r="M194" s="99">
        <f t="shared" si="1"/>
        <v>221.8036228</v>
      </c>
      <c r="N194">
        <f t="shared" si="6"/>
        <v>184</v>
      </c>
      <c r="O194" s="100">
        <f t="shared" si="2"/>
        <v>0.00007393454093</v>
      </c>
      <c r="P194" s="101">
        <v>1.0</v>
      </c>
      <c r="Q194" s="102">
        <f t="shared" si="3"/>
        <v>8191.155399</v>
      </c>
    </row>
    <row r="195">
      <c r="A195" s="103">
        <f t="shared" si="4"/>
        <v>185</v>
      </c>
      <c r="B195" s="92"/>
      <c r="C195" s="93"/>
      <c r="D195" s="93"/>
      <c r="E195" s="93"/>
      <c r="F195" s="94"/>
      <c r="G195" s="128">
        <v>300.0</v>
      </c>
      <c r="H195" s="96"/>
      <c r="I195" s="96"/>
      <c r="J195" s="96"/>
      <c r="K195" s="97"/>
      <c r="L195" s="104">
        <f t="shared" si="5"/>
        <v>0.7381263337</v>
      </c>
      <c r="M195" s="99">
        <f t="shared" si="1"/>
        <v>221.4379001</v>
      </c>
      <c r="N195">
        <f t="shared" si="6"/>
        <v>185</v>
      </c>
      <c r="O195" s="100">
        <f t="shared" si="2"/>
        <v>0.00007381263337</v>
      </c>
      <c r="P195" s="101">
        <v>1.0</v>
      </c>
      <c r="Q195" s="102">
        <f t="shared" si="3"/>
        <v>8191.521122</v>
      </c>
    </row>
    <row r="196">
      <c r="A196" s="103">
        <f t="shared" si="4"/>
        <v>186</v>
      </c>
      <c r="B196" s="92"/>
      <c r="C196" s="93"/>
      <c r="D196" s="93"/>
      <c r="E196" s="93"/>
      <c r="F196" s="94"/>
      <c r="G196" s="128">
        <v>300.0</v>
      </c>
      <c r="H196" s="96"/>
      <c r="I196" s="96"/>
      <c r="J196" s="96"/>
      <c r="K196" s="97"/>
      <c r="L196" s="104">
        <f t="shared" si="5"/>
        <v>0.7369092681</v>
      </c>
      <c r="M196" s="99">
        <f t="shared" si="1"/>
        <v>221.0727804</v>
      </c>
      <c r="N196">
        <f t="shared" si="6"/>
        <v>186</v>
      </c>
      <c r="O196" s="100">
        <f t="shared" si="2"/>
        <v>0.00007369092681</v>
      </c>
      <c r="P196" s="101">
        <v>1.0</v>
      </c>
      <c r="Q196" s="102">
        <f t="shared" si="3"/>
        <v>8191.886242</v>
      </c>
    </row>
    <row r="197">
      <c r="A197" s="103">
        <f t="shared" si="4"/>
        <v>187</v>
      </c>
      <c r="B197" s="92"/>
      <c r="C197" s="93"/>
      <c r="D197" s="93"/>
      <c r="E197" s="93"/>
      <c r="F197" s="94"/>
      <c r="G197" s="128">
        <v>300.0</v>
      </c>
      <c r="H197" s="96"/>
      <c r="I197" s="96"/>
      <c r="J197" s="96"/>
      <c r="K197" s="97"/>
      <c r="L197" s="104">
        <f t="shared" si="5"/>
        <v>0.7356942093</v>
      </c>
      <c r="M197" s="99">
        <f t="shared" si="1"/>
        <v>220.7082628</v>
      </c>
      <c r="N197">
        <f t="shared" si="6"/>
        <v>187</v>
      </c>
      <c r="O197" s="100">
        <f t="shared" si="2"/>
        <v>0.00007356942093</v>
      </c>
      <c r="P197" s="101">
        <v>1.0</v>
      </c>
      <c r="Q197" s="102">
        <f t="shared" si="3"/>
        <v>8192.250759</v>
      </c>
    </row>
    <row r="198">
      <c r="A198" s="103">
        <f t="shared" si="4"/>
        <v>188</v>
      </c>
      <c r="B198" s="92"/>
      <c r="C198" s="93"/>
      <c r="D198" s="93"/>
      <c r="E198" s="93"/>
      <c r="F198" s="94"/>
      <c r="G198" s="128">
        <v>300.0</v>
      </c>
      <c r="H198" s="96"/>
      <c r="I198" s="96"/>
      <c r="J198" s="96"/>
      <c r="K198" s="97"/>
      <c r="L198" s="104">
        <f t="shared" si="5"/>
        <v>0.734481154</v>
      </c>
      <c r="M198" s="99">
        <f t="shared" si="1"/>
        <v>220.3443462</v>
      </c>
      <c r="N198">
        <f t="shared" si="6"/>
        <v>188</v>
      </c>
      <c r="O198" s="100">
        <f t="shared" si="2"/>
        <v>0.0000734481154</v>
      </c>
      <c r="P198" s="101">
        <v>1.0</v>
      </c>
      <c r="Q198" s="102">
        <f t="shared" si="3"/>
        <v>8192.614676</v>
      </c>
    </row>
    <row r="199">
      <c r="A199" s="103">
        <f t="shared" si="4"/>
        <v>189</v>
      </c>
      <c r="B199" s="92"/>
      <c r="C199" s="93"/>
      <c r="D199" s="93"/>
      <c r="E199" s="93"/>
      <c r="F199" s="94"/>
      <c r="G199" s="128">
        <v>300.0</v>
      </c>
      <c r="H199" s="96"/>
      <c r="I199" s="96"/>
      <c r="J199" s="96"/>
      <c r="K199" s="97"/>
      <c r="L199" s="104">
        <f t="shared" si="5"/>
        <v>0.7332700988</v>
      </c>
      <c r="M199" s="99">
        <f t="shared" si="1"/>
        <v>219.9810296</v>
      </c>
      <c r="N199">
        <f t="shared" si="6"/>
        <v>189</v>
      </c>
      <c r="O199" s="100">
        <f t="shared" si="2"/>
        <v>0.00007332700988</v>
      </c>
      <c r="P199" s="101">
        <v>1.0</v>
      </c>
      <c r="Q199" s="102">
        <f t="shared" si="3"/>
        <v>8192.977992</v>
      </c>
    </row>
    <row r="200">
      <c r="A200" s="103">
        <f t="shared" si="4"/>
        <v>190</v>
      </c>
      <c r="B200" s="92"/>
      <c r="C200" s="93"/>
      <c r="D200" s="93"/>
      <c r="E200" s="93"/>
      <c r="F200" s="94"/>
      <c r="G200" s="128">
        <v>300.0</v>
      </c>
      <c r="H200" s="96"/>
      <c r="I200" s="96"/>
      <c r="J200" s="96"/>
      <c r="K200" s="97"/>
      <c r="L200" s="104">
        <f t="shared" si="5"/>
        <v>0.7320610404</v>
      </c>
      <c r="M200" s="99">
        <f t="shared" si="1"/>
        <v>219.6183121</v>
      </c>
      <c r="N200">
        <f t="shared" si="6"/>
        <v>190</v>
      </c>
      <c r="O200" s="100">
        <f t="shared" si="2"/>
        <v>0.00007320610404</v>
      </c>
      <c r="P200" s="101">
        <v>1.0</v>
      </c>
      <c r="Q200" s="102">
        <f t="shared" si="3"/>
        <v>8193.34071</v>
      </c>
    </row>
    <row r="201">
      <c r="A201" s="103">
        <f t="shared" si="4"/>
        <v>191</v>
      </c>
      <c r="B201" s="92"/>
      <c r="C201" s="93"/>
      <c r="D201" s="93"/>
      <c r="E201" s="93"/>
      <c r="F201" s="94"/>
      <c r="G201" s="128">
        <v>300.0</v>
      </c>
      <c r="H201" s="96"/>
      <c r="I201" s="96"/>
      <c r="J201" s="96"/>
      <c r="K201" s="97"/>
      <c r="L201" s="104">
        <f t="shared" si="5"/>
        <v>0.7308539757</v>
      </c>
      <c r="M201" s="99">
        <f t="shared" si="1"/>
        <v>219.2561927</v>
      </c>
      <c r="N201">
        <f t="shared" si="6"/>
        <v>191</v>
      </c>
      <c r="O201" s="100">
        <f t="shared" si="2"/>
        <v>0.00007308539757</v>
      </c>
      <c r="P201" s="101">
        <v>1.0</v>
      </c>
      <c r="Q201" s="102">
        <f t="shared" si="3"/>
        <v>8193.702829</v>
      </c>
    </row>
    <row r="202">
      <c r="A202" s="103">
        <f t="shared" si="4"/>
        <v>192</v>
      </c>
      <c r="B202" s="92"/>
      <c r="C202" s="93"/>
      <c r="D202" s="93"/>
      <c r="E202" s="93"/>
      <c r="F202" s="94"/>
      <c r="G202" s="128">
        <v>300.0</v>
      </c>
      <c r="H202" s="96"/>
      <c r="I202" s="96"/>
      <c r="J202" s="96"/>
      <c r="K202" s="97"/>
      <c r="L202" s="104">
        <f t="shared" si="5"/>
        <v>0.7296489012</v>
      </c>
      <c r="M202" s="99">
        <f t="shared" si="1"/>
        <v>218.8946704</v>
      </c>
      <c r="N202">
        <f t="shared" si="6"/>
        <v>192</v>
      </c>
      <c r="O202" s="100">
        <f t="shared" si="2"/>
        <v>0.00007296489012</v>
      </c>
      <c r="P202" s="101">
        <v>1.0</v>
      </c>
      <c r="Q202" s="102">
        <f t="shared" si="3"/>
        <v>8194.064352</v>
      </c>
    </row>
    <row r="203">
      <c r="A203" s="103">
        <f t="shared" si="4"/>
        <v>193</v>
      </c>
      <c r="B203" s="92"/>
      <c r="C203" s="93"/>
      <c r="D203" s="93"/>
      <c r="E203" s="93"/>
      <c r="F203" s="94"/>
      <c r="G203" s="128">
        <v>300.0</v>
      </c>
      <c r="H203" s="96"/>
      <c r="I203" s="96"/>
      <c r="J203" s="96"/>
      <c r="K203" s="97"/>
      <c r="L203" s="104">
        <f t="shared" si="5"/>
        <v>0.7284458137</v>
      </c>
      <c r="M203" s="99">
        <f t="shared" si="1"/>
        <v>218.5337441</v>
      </c>
      <c r="N203">
        <f t="shared" si="6"/>
        <v>193</v>
      </c>
      <c r="O203" s="100">
        <f t="shared" si="2"/>
        <v>0.00007284458137</v>
      </c>
      <c r="P203" s="101">
        <v>1.0</v>
      </c>
      <c r="Q203" s="102">
        <f t="shared" si="3"/>
        <v>8194.425278</v>
      </c>
    </row>
    <row r="204">
      <c r="A204" s="103">
        <f t="shared" si="4"/>
        <v>194</v>
      </c>
      <c r="B204" s="92"/>
      <c r="C204" s="93"/>
      <c r="D204" s="93"/>
      <c r="E204" s="93"/>
      <c r="F204" s="94"/>
      <c r="G204" s="128">
        <v>300.0</v>
      </c>
      <c r="H204" s="96"/>
      <c r="I204" s="96"/>
      <c r="J204" s="96"/>
      <c r="K204" s="97"/>
      <c r="L204" s="104">
        <f t="shared" si="5"/>
        <v>0.7272447099</v>
      </c>
      <c r="M204" s="99">
        <f t="shared" si="1"/>
        <v>218.173413</v>
      </c>
      <c r="N204">
        <f t="shared" si="6"/>
        <v>194</v>
      </c>
      <c r="O204" s="100">
        <f t="shared" si="2"/>
        <v>0.00007272447099</v>
      </c>
      <c r="P204" s="101">
        <v>1.0</v>
      </c>
      <c r="Q204" s="102">
        <f t="shared" si="3"/>
        <v>8194.785609</v>
      </c>
    </row>
    <row r="205">
      <c r="A205" s="103">
        <f t="shared" si="4"/>
        <v>195</v>
      </c>
      <c r="B205" s="92"/>
      <c r="C205" s="93"/>
      <c r="D205" s="93"/>
      <c r="E205" s="93"/>
      <c r="F205" s="94"/>
      <c r="G205" s="128">
        <v>300.0</v>
      </c>
      <c r="H205" s="96"/>
      <c r="I205" s="96"/>
      <c r="J205" s="96"/>
      <c r="K205" s="97"/>
      <c r="L205" s="104">
        <f t="shared" si="5"/>
        <v>0.7260455866</v>
      </c>
      <c r="M205" s="99">
        <f t="shared" si="1"/>
        <v>217.813676</v>
      </c>
      <c r="N205">
        <f t="shared" si="6"/>
        <v>195</v>
      </c>
      <c r="O205" s="100">
        <f t="shared" si="2"/>
        <v>0.00007260455866</v>
      </c>
      <c r="P205" s="101">
        <v>1.0</v>
      </c>
      <c r="Q205" s="102">
        <f t="shared" si="3"/>
        <v>8195.145346</v>
      </c>
    </row>
    <row r="206">
      <c r="A206" s="103">
        <f t="shared" si="4"/>
        <v>196</v>
      </c>
      <c r="B206" s="92"/>
      <c r="C206" s="93"/>
      <c r="D206" s="93"/>
      <c r="E206" s="93"/>
      <c r="F206" s="94"/>
      <c r="G206" s="128">
        <v>300.0</v>
      </c>
      <c r="H206" s="96"/>
      <c r="I206" s="96"/>
      <c r="J206" s="96"/>
      <c r="K206" s="97"/>
      <c r="L206" s="104">
        <f t="shared" si="5"/>
        <v>0.7248484405</v>
      </c>
      <c r="M206" s="99">
        <f t="shared" si="1"/>
        <v>217.4545322</v>
      </c>
      <c r="N206">
        <f t="shared" si="6"/>
        <v>196</v>
      </c>
      <c r="O206" s="100">
        <f t="shared" si="2"/>
        <v>0.00007248484405</v>
      </c>
      <c r="P206" s="101">
        <v>1.0</v>
      </c>
      <c r="Q206" s="102">
        <f t="shared" si="3"/>
        <v>8195.50449</v>
      </c>
    </row>
    <row r="207">
      <c r="A207" s="103">
        <f t="shared" si="4"/>
        <v>197</v>
      </c>
      <c r="B207" s="92"/>
      <c r="C207" s="93"/>
      <c r="D207" s="93"/>
      <c r="E207" s="93"/>
      <c r="F207" s="94"/>
      <c r="G207" s="128">
        <v>300.0</v>
      </c>
      <c r="H207" s="96"/>
      <c r="I207" s="96"/>
      <c r="J207" s="96"/>
      <c r="K207" s="97"/>
      <c r="L207" s="104">
        <f t="shared" si="5"/>
        <v>0.7236532683</v>
      </c>
      <c r="M207" s="99">
        <f t="shared" si="1"/>
        <v>217.0959805</v>
      </c>
      <c r="N207">
        <f t="shared" si="6"/>
        <v>197</v>
      </c>
      <c r="O207" s="100">
        <f t="shared" si="2"/>
        <v>0.00007236532683</v>
      </c>
      <c r="P207" s="101">
        <v>1.0</v>
      </c>
      <c r="Q207" s="102">
        <f t="shared" si="3"/>
        <v>8195.863042</v>
      </c>
    </row>
    <row r="208">
      <c r="A208" s="103">
        <f t="shared" si="4"/>
        <v>198</v>
      </c>
      <c r="B208" s="92"/>
      <c r="C208" s="93"/>
      <c r="D208" s="93"/>
      <c r="E208" s="93"/>
      <c r="F208" s="94"/>
      <c r="G208" s="128">
        <v>300.0</v>
      </c>
      <c r="H208" s="96"/>
      <c r="I208" s="96"/>
      <c r="J208" s="96"/>
      <c r="K208" s="97"/>
      <c r="L208" s="104">
        <f t="shared" si="5"/>
        <v>0.7224600668</v>
      </c>
      <c r="M208" s="99">
        <f t="shared" si="1"/>
        <v>216.73802</v>
      </c>
      <c r="N208">
        <f t="shared" si="6"/>
        <v>198</v>
      </c>
      <c r="O208" s="100">
        <f t="shared" si="2"/>
        <v>0.00007224600668</v>
      </c>
      <c r="P208" s="101">
        <v>1.0</v>
      </c>
      <c r="Q208" s="102">
        <f t="shared" si="3"/>
        <v>8196.221002</v>
      </c>
    </row>
    <row r="209">
      <c r="A209" s="103">
        <f t="shared" si="4"/>
        <v>199</v>
      </c>
      <c r="B209" s="92"/>
      <c r="C209" s="93"/>
      <c r="D209" s="93"/>
      <c r="E209" s="93"/>
      <c r="F209" s="94"/>
      <c r="G209" s="128">
        <v>300.0</v>
      </c>
      <c r="H209" s="96"/>
      <c r="I209" s="96"/>
      <c r="J209" s="96"/>
      <c r="K209" s="97"/>
      <c r="L209" s="104">
        <f t="shared" si="5"/>
        <v>0.7212688326</v>
      </c>
      <c r="M209" s="99">
        <f t="shared" si="1"/>
        <v>216.3806498</v>
      </c>
      <c r="N209">
        <f t="shared" si="6"/>
        <v>199</v>
      </c>
      <c r="O209" s="100">
        <f t="shared" si="2"/>
        <v>0.00007212688326</v>
      </c>
      <c r="P209" s="101">
        <v>1.0</v>
      </c>
      <c r="Q209" s="102">
        <f t="shared" si="3"/>
        <v>8196.578372</v>
      </c>
    </row>
    <row r="210">
      <c r="A210" s="103">
        <f t="shared" si="4"/>
        <v>200</v>
      </c>
      <c r="B210" s="92"/>
      <c r="C210" s="93"/>
      <c r="D210" s="93"/>
      <c r="E210" s="93"/>
      <c r="F210" s="94"/>
      <c r="G210" s="128">
        <v>300.0</v>
      </c>
      <c r="H210" s="96"/>
      <c r="I210" s="96"/>
      <c r="J210" s="96"/>
      <c r="K210" s="97"/>
      <c r="L210" s="104">
        <f t="shared" si="5"/>
        <v>0.7200795627</v>
      </c>
      <c r="M210" s="99">
        <f t="shared" si="1"/>
        <v>216.0238688</v>
      </c>
      <c r="N210">
        <f t="shared" si="6"/>
        <v>200</v>
      </c>
      <c r="O210" s="100">
        <f t="shared" si="2"/>
        <v>0.00007200795627</v>
      </c>
      <c r="P210" s="101">
        <v>1.0</v>
      </c>
      <c r="Q210" s="102">
        <f t="shared" si="3"/>
        <v>8196.935153</v>
      </c>
    </row>
    <row r="211">
      <c r="A211" s="103">
        <f t="shared" si="4"/>
        <v>201</v>
      </c>
      <c r="B211" s="92"/>
      <c r="C211" s="93"/>
      <c r="D211" s="93"/>
      <c r="E211" s="93"/>
      <c r="F211" s="94"/>
      <c r="G211" s="128">
        <v>300.0</v>
      </c>
      <c r="H211" s="96"/>
      <c r="I211" s="96"/>
      <c r="J211" s="96"/>
      <c r="K211" s="97"/>
      <c r="L211" s="104">
        <f t="shared" si="5"/>
        <v>0.7188922537</v>
      </c>
      <c r="M211" s="99">
        <f t="shared" si="1"/>
        <v>215.6676761</v>
      </c>
      <c r="N211">
        <f t="shared" si="6"/>
        <v>201</v>
      </c>
      <c r="O211" s="100">
        <f t="shared" si="2"/>
        <v>0.00007188922537</v>
      </c>
      <c r="P211" s="101">
        <v>1.0</v>
      </c>
      <c r="Q211" s="102">
        <f t="shared" si="3"/>
        <v>8197.291346</v>
      </c>
    </row>
    <row r="212">
      <c r="A212" s="103">
        <f t="shared" si="4"/>
        <v>202</v>
      </c>
      <c r="B212" s="92"/>
      <c r="C212" s="93"/>
      <c r="D212" s="93"/>
      <c r="E212" s="93"/>
      <c r="F212" s="94"/>
      <c r="G212" s="128">
        <v>300.0</v>
      </c>
      <c r="H212" s="96"/>
      <c r="I212" s="96"/>
      <c r="J212" s="96"/>
      <c r="K212" s="97"/>
      <c r="L212" s="104">
        <f t="shared" si="5"/>
        <v>0.7177069024</v>
      </c>
      <c r="M212" s="99">
        <f t="shared" si="1"/>
        <v>215.3120707</v>
      </c>
      <c r="N212">
        <f t="shared" si="6"/>
        <v>202</v>
      </c>
      <c r="O212" s="100">
        <f t="shared" si="2"/>
        <v>0.00007177069024</v>
      </c>
      <c r="P212" s="101">
        <v>1.0</v>
      </c>
      <c r="Q212" s="102">
        <f t="shared" si="3"/>
        <v>8197.646951</v>
      </c>
    </row>
    <row r="213">
      <c r="A213" s="103">
        <f t="shared" si="4"/>
        <v>203</v>
      </c>
      <c r="B213" s="92"/>
      <c r="C213" s="93"/>
      <c r="D213" s="93"/>
      <c r="E213" s="93"/>
      <c r="F213" s="94"/>
      <c r="G213" s="128">
        <v>300.0</v>
      </c>
      <c r="H213" s="96"/>
      <c r="I213" s="96"/>
      <c r="J213" s="96"/>
      <c r="K213" s="97"/>
      <c r="L213" s="104">
        <f t="shared" si="5"/>
        <v>0.7165235056</v>
      </c>
      <c r="M213" s="99">
        <f t="shared" si="1"/>
        <v>214.9570517</v>
      </c>
      <c r="N213">
        <f t="shared" si="6"/>
        <v>203</v>
      </c>
      <c r="O213" s="100">
        <f t="shared" si="2"/>
        <v>0.00007165235056</v>
      </c>
      <c r="P213" s="101">
        <v>1.0</v>
      </c>
      <c r="Q213" s="102">
        <f t="shared" si="3"/>
        <v>8198.00197</v>
      </c>
    </row>
    <row r="214">
      <c r="A214" s="103">
        <f t="shared" si="4"/>
        <v>204</v>
      </c>
      <c r="B214" s="92"/>
      <c r="C214" s="93"/>
      <c r="D214" s="93"/>
      <c r="E214" s="93"/>
      <c r="F214" s="94"/>
      <c r="G214" s="128">
        <v>300.0</v>
      </c>
      <c r="H214" s="96"/>
      <c r="I214" s="96"/>
      <c r="J214" s="96"/>
      <c r="K214" s="97"/>
      <c r="L214" s="104">
        <f t="shared" si="5"/>
        <v>0.71534206</v>
      </c>
      <c r="M214" s="99">
        <f t="shared" si="1"/>
        <v>214.602618</v>
      </c>
      <c r="N214">
        <f t="shared" si="6"/>
        <v>204</v>
      </c>
      <c r="O214" s="100">
        <f t="shared" si="2"/>
        <v>0.000071534206</v>
      </c>
      <c r="P214" s="101">
        <v>1.0</v>
      </c>
      <c r="Q214" s="102">
        <f t="shared" si="3"/>
        <v>8198.356404</v>
      </c>
    </row>
    <row r="215">
      <c r="A215" s="103">
        <f t="shared" si="4"/>
        <v>205</v>
      </c>
      <c r="B215" s="92"/>
      <c r="C215" s="93"/>
      <c r="D215" s="93"/>
      <c r="E215" s="93"/>
      <c r="F215" s="94"/>
      <c r="G215" s="128">
        <v>300.0</v>
      </c>
      <c r="H215" s="96"/>
      <c r="I215" s="96"/>
      <c r="J215" s="96"/>
      <c r="K215" s="97"/>
      <c r="L215" s="104">
        <f t="shared" si="5"/>
        <v>0.7141625625</v>
      </c>
      <c r="M215" s="99">
        <f t="shared" si="1"/>
        <v>214.2487687</v>
      </c>
      <c r="N215">
        <f t="shared" si="6"/>
        <v>205</v>
      </c>
      <c r="O215" s="100">
        <f t="shared" si="2"/>
        <v>0.00007141625625</v>
      </c>
      <c r="P215" s="101">
        <v>1.0</v>
      </c>
      <c r="Q215" s="102">
        <f t="shared" si="3"/>
        <v>8198.710253</v>
      </c>
    </row>
    <row r="216">
      <c r="A216" s="103">
        <f t="shared" si="4"/>
        <v>206</v>
      </c>
      <c r="B216" s="92"/>
      <c r="C216" s="93"/>
      <c r="D216" s="93"/>
      <c r="E216" s="93"/>
      <c r="F216" s="94"/>
      <c r="G216" s="128">
        <v>300.0</v>
      </c>
      <c r="H216" s="96"/>
      <c r="I216" s="96"/>
      <c r="J216" s="96"/>
      <c r="K216" s="97"/>
      <c r="L216" s="104">
        <f t="shared" si="5"/>
        <v>0.7129850098</v>
      </c>
      <c r="M216" s="99">
        <f t="shared" si="1"/>
        <v>213.8955029</v>
      </c>
      <c r="N216">
        <f t="shared" si="6"/>
        <v>206</v>
      </c>
      <c r="O216" s="100">
        <f t="shared" si="2"/>
        <v>0.00007129850098</v>
      </c>
      <c r="P216" s="101">
        <v>1.0</v>
      </c>
      <c r="Q216" s="102">
        <f t="shared" si="3"/>
        <v>8199.063519</v>
      </c>
    </row>
    <row r="217">
      <c r="A217" s="103">
        <f t="shared" si="4"/>
        <v>207</v>
      </c>
      <c r="B217" s="92"/>
      <c r="C217" s="93"/>
      <c r="D217" s="93"/>
      <c r="E217" s="93"/>
      <c r="F217" s="94"/>
      <c r="G217" s="128">
        <v>300.0</v>
      </c>
      <c r="H217" s="96"/>
      <c r="I217" s="96"/>
      <c r="J217" s="96"/>
      <c r="K217" s="97"/>
      <c r="L217" s="104">
        <f t="shared" si="5"/>
        <v>0.7118093987</v>
      </c>
      <c r="M217" s="99">
        <f t="shared" si="1"/>
        <v>213.5428196</v>
      </c>
      <c r="N217">
        <f t="shared" si="6"/>
        <v>207</v>
      </c>
      <c r="O217" s="100">
        <f t="shared" si="2"/>
        <v>0.00007118093987</v>
      </c>
      <c r="P217" s="101">
        <v>1.0</v>
      </c>
      <c r="Q217" s="102">
        <f t="shared" si="3"/>
        <v>8199.416202</v>
      </c>
    </row>
    <row r="218">
      <c r="A218" s="103">
        <f t="shared" si="4"/>
        <v>208</v>
      </c>
      <c r="B218" s="92"/>
      <c r="C218" s="93"/>
      <c r="D218" s="93"/>
      <c r="E218" s="93"/>
      <c r="F218" s="94"/>
      <c r="G218" s="128">
        <v>300.0</v>
      </c>
      <c r="H218" s="96"/>
      <c r="I218" s="96"/>
      <c r="J218" s="96"/>
      <c r="K218" s="97"/>
      <c r="L218" s="104">
        <f t="shared" si="5"/>
        <v>0.710635726</v>
      </c>
      <c r="M218" s="99">
        <f t="shared" si="1"/>
        <v>213.1907178</v>
      </c>
      <c r="N218">
        <f t="shared" si="6"/>
        <v>208</v>
      </c>
      <c r="O218" s="100">
        <f t="shared" si="2"/>
        <v>0.0000710635726</v>
      </c>
      <c r="P218" s="101">
        <v>1.0</v>
      </c>
      <c r="Q218" s="102">
        <f t="shared" si="3"/>
        <v>8199.768304</v>
      </c>
    </row>
    <row r="219">
      <c r="A219" s="103">
        <f t="shared" si="4"/>
        <v>209</v>
      </c>
      <c r="B219" s="92"/>
      <c r="C219" s="93"/>
      <c r="D219" s="93"/>
      <c r="E219" s="93"/>
      <c r="F219" s="94"/>
      <c r="G219" s="128">
        <v>300.0</v>
      </c>
      <c r="H219" s="96"/>
      <c r="I219" s="96"/>
      <c r="J219" s="96"/>
      <c r="K219" s="97"/>
      <c r="L219" s="104">
        <f t="shared" si="5"/>
        <v>0.7094639885</v>
      </c>
      <c r="M219" s="99">
        <f t="shared" si="1"/>
        <v>212.8391966</v>
      </c>
      <c r="N219">
        <f t="shared" si="6"/>
        <v>209</v>
      </c>
      <c r="O219" s="100">
        <f t="shared" si="2"/>
        <v>0.00007094639885</v>
      </c>
      <c r="P219" s="101">
        <v>1.0</v>
      </c>
      <c r="Q219" s="102">
        <f t="shared" si="3"/>
        <v>8200.119826</v>
      </c>
    </row>
    <row r="220">
      <c r="A220" s="103">
        <f t="shared" si="4"/>
        <v>210</v>
      </c>
      <c r="B220" s="92"/>
      <c r="C220" s="93"/>
      <c r="D220" s="93"/>
      <c r="E220" s="93"/>
      <c r="F220" s="94"/>
      <c r="G220" s="128">
        <v>300.0</v>
      </c>
      <c r="H220" s="96"/>
      <c r="I220" s="96"/>
      <c r="J220" s="96"/>
      <c r="K220" s="97"/>
      <c r="L220" s="104">
        <f t="shared" si="5"/>
        <v>0.7082941831</v>
      </c>
      <c r="M220" s="99">
        <f t="shared" si="1"/>
        <v>212.4882549</v>
      </c>
      <c r="N220">
        <f t="shared" si="6"/>
        <v>210</v>
      </c>
      <c r="O220" s="100">
        <f t="shared" si="2"/>
        <v>0.00007082941831</v>
      </c>
      <c r="P220" s="101">
        <v>1.0</v>
      </c>
      <c r="Q220" s="102">
        <f t="shared" si="3"/>
        <v>8200.470767</v>
      </c>
    </row>
    <row r="221">
      <c r="A221" s="103">
        <f t="shared" si="4"/>
        <v>211</v>
      </c>
      <c r="B221" s="92"/>
      <c r="C221" s="93"/>
      <c r="D221" s="93"/>
      <c r="E221" s="93"/>
      <c r="F221" s="94"/>
      <c r="G221" s="128">
        <v>300.0</v>
      </c>
      <c r="H221" s="96"/>
      <c r="I221" s="96"/>
      <c r="J221" s="96"/>
      <c r="K221" s="97"/>
      <c r="L221" s="104">
        <f t="shared" si="5"/>
        <v>0.7071263065</v>
      </c>
      <c r="M221" s="99">
        <f t="shared" si="1"/>
        <v>212.137892</v>
      </c>
      <c r="N221">
        <f t="shared" si="6"/>
        <v>211</v>
      </c>
      <c r="O221" s="100">
        <f t="shared" si="2"/>
        <v>0.00007071263065</v>
      </c>
      <c r="P221" s="101">
        <v>1.0</v>
      </c>
      <c r="Q221" s="102">
        <f t="shared" si="3"/>
        <v>8200.82113</v>
      </c>
    </row>
    <row r="222">
      <c r="A222" s="103">
        <f t="shared" si="4"/>
        <v>212</v>
      </c>
      <c r="B222" s="92"/>
      <c r="C222" s="93"/>
      <c r="D222" s="93"/>
      <c r="E222" s="93"/>
      <c r="F222" s="94"/>
      <c r="G222" s="128">
        <v>300.0</v>
      </c>
      <c r="H222" s="96"/>
      <c r="I222" s="96"/>
      <c r="J222" s="96"/>
      <c r="K222" s="97"/>
      <c r="L222" s="104">
        <f t="shared" si="5"/>
        <v>0.7059603556</v>
      </c>
      <c r="M222" s="99">
        <f t="shared" si="1"/>
        <v>211.7881067</v>
      </c>
      <c r="N222">
        <f t="shared" si="6"/>
        <v>212</v>
      </c>
      <c r="O222" s="100">
        <f t="shared" si="2"/>
        <v>0.00007059603556</v>
      </c>
      <c r="P222" s="101">
        <v>1.0</v>
      </c>
      <c r="Q222" s="102">
        <f t="shared" si="3"/>
        <v>8201.170915</v>
      </c>
    </row>
    <row r="223">
      <c r="A223" s="103">
        <f t="shared" si="4"/>
        <v>213</v>
      </c>
      <c r="B223" s="92"/>
      <c r="C223" s="93"/>
      <c r="D223" s="93"/>
      <c r="E223" s="93"/>
      <c r="F223" s="94"/>
      <c r="G223" s="128">
        <v>300.0</v>
      </c>
      <c r="H223" s="96"/>
      <c r="I223" s="96"/>
      <c r="J223" s="96"/>
      <c r="K223" s="97"/>
      <c r="L223" s="104">
        <f t="shared" si="5"/>
        <v>0.7047963272</v>
      </c>
      <c r="M223" s="99">
        <f t="shared" si="1"/>
        <v>211.4388981</v>
      </c>
      <c r="N223">
        <f t="shared" si="6"/>
        <v>213</v>
      </c>
      <c r="O223" s="100">
        <f t="shared" si="2"/>
        <v>0.00007047963272</v>
      </c>
      <c r="P223" s="101">
        <v>1.0</v>
      </c>
      <c r="Q223" s="102">
        <f t="shared" si="3"/>
        <v>8201.520124</v>
      </c>
    </row>
    <row r="224">
      <c r="A224" s="103">
        <f t="shared" si="4"/>
        <v>214</v>
      </c>
      <c r="B224" s="92"/>
      <c r="C224" s="93"/>
      <c r="D224" s="93"/>
      <c r="E224" s="93"/>
      <c r="F224" s="94"/>
      <c r="G224" s="128">
        <v>300.0</v>
      </c>
      <c r="H224" s="96"/>
      <c r="I224" s="96"/>
      <c r="J224" s="96"/>
      <c r="K224" s="97"/>
      <c r="L224" s="104">
        <f t="shared" si="5"/>
        <v>0.703634218</v>
      </c>
      <c r="M224" s="99">
        <f t="shared" si="1"/>
        <v>211.0902654</v>
      </c>
      <c r="N224">
        <f t="shared" si="6"/>
        <v>214</v>
      </c>
      <c r="O224" s="100">
        <f t="shared" si="2"/>
        <v>0.0000703634218</v>
      </c>
      <c r="P224" s="101">
        <v>1.0</v>
      </c>
      <c r="Q224" s="102">
        <f t="shared" si="3"/>
        <v>8201.868757</v>
      </c>
    </row>
    <row r="225">
      <c r="A225" s="103">
        <f t="shared" si="4"/>
        <v>215</v>
      </c>
      <c r="B225" s="92"/>
      <c r="C225" s="93"/>
      <c r="D225" s="93"/>
      <c r="E225" s="93"/>
      <c r="F225" s="94"/>
      <c r="G225" s="128">
        <v>300.0</v>
      </c>
      <c r="H225" s="96"/>
      <c r="I225" s="96"/>
      <c r="J225" s="96"/>
      <c r="K225" s="97"/>
      <c r="L225" s="104">
        <f t="shared" si="5"/>
        <v>0.7024740251</v>
      </c>
      <c r="M225" s="99">
        <f t="shared" si="1"/>
        <v>210.7422075</v>
      </c>
      <c r="N225">
        <f t="shared" si="6"/>
        <v>215</v>
      </c>
      <c r="O225" s="100">
        <f t="shared" si="2"/>
        <v>0.00007024740251</v>
      </c>
      <c r="P225" s="101">
        <v>1.0</v>
      </c>
      <c r="Q225" s="102">
        <f t="shared" si="3"/>
        <v>8202.216815</v>
      </c>
    </row>
    <row r="226">
      <c r="A226" s="103">
        <f t="shared" si="4"/>
        <v>216</v>
      </c>
      <c r="B226" s="92"/>
      <c r="C226" s="93"/>
      <c r="D226" s="93"/>
      <c r="E226" s="93"/>
      <c r="F226" s="94"/>
      <c r="G226" s="128">
        <v>300.0</v>
      </c>
      <c r="H226" s="96"/>
      <c r="I226" s="96"/>
      <c r="J226" s="96"/>
      <c r="K226" s="97"/>
      <c r="L226" s="104">
        <f t="shared" si="5"/>
        <v>0.7013157451</v>
      </c>
      <c r="M226" s="99">
        <f t="shared" si="1"/>
        <v>210.3947235</v>
      </c>
      <c r="N226">
        <f t="shared" si="6"/>
        <v>216</v>
      </c>
      <c r="O226" s="100">
        <f t="shared" si="2"/>
        <v>0.00007013157451</v>
      </c>
      <c r="P226" s="101">
        <v>1.0</v>
      </c>
      <c r="Q226" s="102">
        <f t="shared" si="3"/>
        <v>8202.564299</v>
      </c>
    </row>
    <row r="227">
      <c r="A227" s="103">
        <f t="shared" si="4"/>
        <v>217</v>
      </c>
      <c r="B227" s="92"/>
      <c r="C227" s="93"/>
      <c r="D227" s="93"/>
      <c r="E227" s="93"/>
      <c r="F227" s="94"/>
      <c r="G227" s="128">
        <v>300.0</v>
      </c>
      <c r="H227" s="96"/>
      <c r="I227" s="96"/>
      <c r="J227" s="96"/>
      <c r="K227" s="97"/>
      <c r="L227" s="104">
        <f t="shared" si="5"/>
        <v>0.700159375</v>
      </c>
      <c r="M227" s="99">
        <f t="shared" si="1"/>
        <v>210.0478125</v>
      </c>
      <c r="N227">
        <f t="shared" si="6"/>
        <v>217</v>
      </c>
      <c r="O227" s="100">
        <f t="shared" si="2"/>
        <v>0.0000700159375</v>
      </c>
      <c r="P227" s="101">
        <v>1.0</v>
      </c>
      <c r="Q227" s="102">
        <f t="shared" si="3"/>
        <v>8202.91121</v>
      </c>
    </row>
    <row r="228">
      <c r="A228" s="103">
        <f t="shared" si="4"/>
        <v>218</v>
      </c>
      <c r="B228" s="92"/>
      <c r="C228" s="93"/>
      <c r="D228" s="93"/>
      <c r="E228" s="93"/>
      <c r="F228" s="94"/>
      <c r="G228" s="128">
        <v>300.0</v>
      </c>
      <c r="H228" s="96"/>
      <c r="I228" s="96"/>
      <c r="J228" s="96"/>
      <c r="K228" s="97"/>
      <c r="L228" s="104">
        <f t="shared" si="5"/>
        <v>0.6990049115</v>
      </c>
      <c r="M228" s="99">
        <f t="shared" si="1"/>
        <v>209.7014735</v>
      </c>
      <c r="N228">
        <f t="shared" si="6"/>
        <v>218</v>
      </c>
      <c r="O228" s="100">
        <f t="shared" si="2"/>
        <v>0.00006990049115</v>
      </c>
      <c r="P228" s="101">
        <v>1.0</v>
      </c>
      <c r="Q228" s="102">
        <f t="shared" si="3"/>
        <v>8203.257549</v>
      </c>
    </row>
    <row r="229">
      <c r="A229" s="103">
        <f t="shared" si="4"/>
        <v>219</v>
      </c>
      <c r="B229" s="92"/>
      <c r="C229" s="93"/>
      <c r="D229" s="93"/>
      <c r="E229" s="93"/>
      <c r="F229" s="94"/>
      <c r="G229" s="128">
        <v>300.0</v>
      </c>
      <c r="H229" s="96"/>
      <c r="I229" s="96"/>
      <c r="J229" s="96"/>
      <c r="K229" s="97"/>
      <c r="L229" s="104">
        <f t="shared" si="5"/>
        <v>0.6978523516</v>
      </c>
      <c r="M229" s="99">
        <f t="shared" si="1"/>
        <v>209.3557055</v>
      </c>
      <c r="N229">
        <f t="shared" si="6"/>
        <v>219</v>
      </c>
      <c r="O229" s="100">
        <f t="shared" si="2"/>
        <v>0.00006978523516</v>
      </c>
      <c r="P229" s="101">
        <v>1.0</v>
      </c>
      <c r="Q229" s="102">
        <f t="shared" si="3"/>
        <v>8203.603317</v>
      </c>
    </row>
    <row r="230">
      <c r="A230" s="103">
        <f t="shared" si="4"/>
        <v>220</v>
      </c>
      <c r="B230" s="92"/>
      <c r="C230" s="93"/>
      <c r="D230" s="93"/>
      <c r="E230" s="93"/>
      <c r="F230" s="94"/>
      <c r="G230" s="128">
        <v>300.0</v>
      </c>
      <c r="H230" s="96"/>
      <c r="I230" s="96"/>
      <c r="J230" s="96"/>
      <c r="K230" s="97"/>
      <c r="L230" s="104">
        <f t="shared" si="5"/>
        <v>0.6967016921</v>
      </c>
      <c r="M230" s="99">
        <f t="shared" si="1"/>
        <v>209.0105076</v>
      </c>
      <c r="N230">
        <f t="shared" si="6"/>
        <v>220</v>
      </c>
      <c r="O230" s="100">
        <f t="shared" si="2"/>
        <v>0.00006967016921</v>
      </c>
      <c r="P230" s="101">
        <v>1.0</v>
      </c>
      <c r="Q230" s="102">
        <f t="shared" si="3"/>
        <v>8203.948514</v>
      </c>
    </row>
    <row r="231">
      <c r="A231" s="103">
        <f t="shared" si="4"/>
        <v>221</v>
      </c>
      <c r="B231" s="92"/>
      <c r="C231" s="93"/>
      <c r="D231" s="93"/>
      <c r="E231" s="93"/>
      <c r="F231" s="94"/>
      <c r="G231" s="128">
        <v>300.0</v>
      </c>
      <c r="H231" s="96"/>
      <c r="I231" s="96"/>
      <c r="J231" s="96"/>
      <c r="K231" s="97"/>
      <c r="L231" s="104">
        <f t="shared" si="5"/>
        <v>0.6955529299</v>
      </c>
      <c r="M231" s="99">
        <f t="shared" si="1"/>
        <v>208.665879</v>
      </c>
      <c r="N231">
        <f t="shared" si="6"/>
        <v>221</v>
      </c>
      <c r="O231" s="100">
        <f t="shared" si="2"/>
        <v>0.00006955529299</v>
      </c>
      <c r="P231" s="101">
        <v>1.0</v>
      </c>
      <c r="Q231" s="102">
        <f t="shared" si="3"/>
        <v>8204.293143</v>
      </c>
    </row>
    <row r="232">
      <c r="A232" s="103">
        <f t="shared" si="4"/>
        <v>222</v>
      </c>
      <c r="B232" s="92"/>
      <c r="C232" s="93"/>
      <c r="D232" s="93"/>
      <c r="E232" s="93"/>
      <c r="F232" s="94"/>
      <c r="G232" s="128">
        <v>300.0</v>
      </c>
      <c r="H232" s="96"/>
      <c r="I232" s="96"/>
      <c r="J232" s="96"/>
      <c r="K232" s="97"/>
      <c r="L232" s="104">
        <f t="shared" si="5"/>
        <v>0.6944060619</v>
      </c>
      <c r="M232" s="99">
        <f t="shared" si="1"/>
        <v>208.3218186</v>
      </c>
      <c r="N232">
        <f t="shared" si="6"/>
        <v>222</v>
      </c>
      <c r="O232" s="100">
        <f t="shared" si="2"/>
        <v>0.00006944060619</v>
      </c>
      <c r="P232" s="101">
        <v>1.0</v>
      </c>
      <c r="Q232" s="102">
        <f t="shared" si="3"/>
        <v>8204.637204</v>
      </c>
    </row>
    <row r="233">
      <c r="A233" s="103">
        <f t="shared" si="4"/>
        <v>223</v>
      </c>
      <c r="B233" s="92"/>
      <c r="C233" s="93"/>
      <c r="D233" s="93"/>
      <c r="E233" s="93"/>
      <c r="F233" s="94"/>
      <c r="G233" s="128">
        <v>300.0</v>
      </c>
      <c r="H233" s="96"/>
      <c r="I233" s="96"/>
      <c r="J233" s="96"/>
      <c r="K233" s="97"/>
      <c r="L233" s="104">
        <f t="shared" si="5"/>
        <v>0.6932610848</v>
      </c>
      <c r="M233" s="99">
        <f t="shared" si="1"/>
        <v>207.9783254</v>
      </c>
      <c r="N233">
        <f t="shared" si="6"/>
        <v>223</v>
      </c>
      <c r="O233" s="100">
        <f t="shared" si="2"/>
        <v>0.00006932610848</v>
      </c>
      <c r="P233" s="101">
        <v>1.0</v>
      </c>
      <c r="Q233" s="102">
        <f t="shared" si="3"/>
        <v>8204.980697</v>
      </c>
    </row>
    <row r="234">
      <c r="A234" s="103">
        <f t="shared" si="4"/>
        <v>224</v>
      </c>
      <c r="B234" s="92"/>
      <c r="C234" s="93"/>
      <c r="D234" s="93"/>
      <c r="E234" s="93"/>
      <c r="F234" s="94"/>
      <c r="G234" s="128">
        <v>300.0</v>
      </c>
      <c r="H234" s="96"/>
      <c r="I234" s="96"/>
      <c r="J234" s="96"/>
      <c r="K234" s="97"/>
      <c r="L234" s="104">
        <f t="shared" si="5"/>
        <v>0.6921179957</v>
      </c>
      <c r="M234" s="99">
        <f t="shared" si="1"/>
        <v>207.6353987</v>
      </c>
      <c r="N234">
        <f t="shared" si="6"/>
        <v>224</v>
      </c>
      <c r="O234" s="100">
        <f t="shared" si="2"/>
        <v>0.00006921179957</v>
      </c>
      <c r="P234" s="101">
        <v>1.0</v>
      </c>
      <c r="Q234" s="102">
        <f t="shared" si="3"/>
        <v>8205.323623</v>
      </c>
    </row>
    <row r="235">
      <c r="A235" s="103">
        <f t="shared" si="4"/>
        <v>225</v>
      </c>
      <c r="B235" s="92"/>
      <c r="C235" s="93"/>
      <c r="D235" s="93"/>
      <c r="E235" s="93"/>
      <c r="F235" s="94"/>
      <c r="G235" s="128">
        <v>300.0</v>
      </c>
      <c r="H235" s="96"/>
      <c r="I235" s="96"/>
      <c r="J235" s="96"/>
      <c r="K235" s="97"/>
      <c r="L235" s="104">
        <f t="shared" si="5"/>
        <v>0.6909767913</v>
      </c>
      <c r="M235" s="99">
        <f t="shared" si="1"/>
        <v>207.2930374</v>
      </c>
      <c r="N235">
        <f t="shared" si="6"/>
        <v>225</v>
      </c>
      <c r="O235" s="100">
        <f t="shared" si="2"/>
        <v>0.00006909767913</v>
      </c>
      <c r="P235" s="101">
        <v>1.0</v>
      </c>
      <c r="Q235" s="102">
        <f t="shared" si="3"/>
        <v>8205.665985</v>
      </c>
    </row>
    <row r="236">
      <c r="A236" s="103">
        <f t="shared" si="4"/>
        <v>226</v>
      </c>
      <c r="B236" s="92"/>
      <c r="C236" s="93"/>
      <c r="D236" s="93"/>
      <c r="E236" s="93"/>
      <c r="F236" s="94"/>
      <c r="G236" s="128">
        <v>300.0</v>
      </c>
      <c r="H236" s="96"/>
      <c r="I236" s="96"/>
      <c r="J236" s="96"/>
      <c r="K236" s="97"/>
      <c r="L236" s="104">
        <f t="shared" si="5"/>
        <v>0.6898374687</v>
      </c>
      <c r="M236" s="99">
        <f t="shared" si="1"/>
        <v>206.9512406</v>
      </c>
      <c r="N236">
        <f t="shared" si="6"/>
        <v>226</v>
      </c>
      <c r="O236" s="100">
        <f t="shared" si="2"/>
        <v>0.00006898374687</v>
      </c>
      <c r="P236" s="101">
        <v>1.0</v>
      </c>
      <c r="Q236" s="102">
        <f t="shared" si="3"/>
        <v>8206.007781</v>
      </c>
    </row>
    <row r="237">
      <c r="A237" s="103">
        <f t="shared" si="4"/>
        <v>227</v>
      </c>
      <c r="B237" s="92"/>
      <c r="C237" s="93"/>
      <c r="D237" s="93"/>
      <c r="E237" s="93"/>
      <c r="F237" s="94"/>
      <c r="G237" s="128">
        <v>300.0</v>
      </c>
      <c r="H237" s="96"/>
      <c r="I237" s="96"/>
      <c r="J237" s="96"/>
      <c r="K237" s="97"/>
      <c r="L237" s="104">
        <f t="shared" si="5"/>
        <v>0.6887000246</v>
      </c>
      <c r="M237" s="99">
        <f t="shared" si="1"/>
        <v>206.6100074</v>
      </c>
      <c r="N237">
        <f t="shared" si="6"/>
        <v>227</v>
      </c>
      <c r="O237" s="100">
        <f t="shared" si="2"/>
        <v>0.00006887000246</v>
      </c>
      <c r="P237" s="101">
        <v>1.0</v>
      </c>
      <c r="Q237" s="102">
        <f t="shared" si="3"/>
        <v>8206.349015</v>
      </c>
    </row>
    <row r="238">
      <c r="A238" s="103">
        <f t="shared" si="4"/>
        <v>228</v>
      </c>
      <c r="B238" s="92"/>
      <c r="C238" s="93"/>
      <c r="D238" s="93"/>
      <c r="E238" s="93"/>
      <c r="F238" s="94"/>
      <c r="G238" s="128">
        <v>300.0</v>
      </c>
      <c r="H238" s="96"/>
      <c r="I238" s="96"/>
      <c r="J238" s="96"/>
      <c r="K238" s="97"/>
      <c r="L238" s="104">
        <f t="shared" si="5"/>
        <v>0.687564456</v>
      </c>
      <c r="M238" s="99">
        <f t="shared" si="1"/>
        <v>206.2693368</v>
      </c>
      <c r="N238">
        <f t="shared" si="6"/>
        <v>228</v>
      </c>
      <c r="O238" s="100">
        <f t="shared" si="2"/>
        <v>0.0000687564456</v>
      </c>
      <c r="P238" s="101">
        <v>1.0</v>
      </c>
      <c r="Q238" s="102">
        <f t="shared" si="3"/>
        <v>8206.689685</v>
      </c>
    </row>
    <row r="239">
      <c r="A239" s="103">
        <f t="shared" si="4"/>
        <v>229</v>
      </c>
      <c r="B239" s="92"/>
      <c r="C239" s="93"/>
      <c r="D239" s="93"/>
      <c r="E239" s="93"/>
      <c r="F239" s="94"/>
      <c r="G239" s="128">
        <v>300.0</v>
      </c>
      <c r="H239" s="96"/>
      <c r="I239" s="96"/>
      <c r="J239" s="96"/>
      <c r="K239" s="97"/>
      <c r="L239" s="104">
        <f t="shared" si="5"/>
        <v>0.6864307598</v>
      </c>
      <c r="M239" s="99">
        <f t="shared" si="1"/>
        <v>205.9292279</v>
      </c>
      <c r="N239">
        <f t="shared" si="6"/>
        <v>229</v>
      </c>
      <c r="O239" s="100">
        <f t="shared" si="2"/>
        <v>0.00006864307598</v>
      </c>
      <c r="P239" s="101">
        <v>1.0</v>
      </c>
      <c r="Q239" s="102">
        <f t="shared" si="3"/>
        <v>8207.029794</v>
      </c>
    </row>
    <row r="240">
      <c r="A240" s="103">
        <f t="shared" si="4"/>
        <v>230</v>
      </c>
      <c r="B240" s="92"/>
      <c r="C240" s="93"/>
      <c r="D240" s="93"/>
      <c r="E240" s="93"/>
      <c r="F240" s="94"/>
      <c r="G240" s="128">
        <v>300.0</v>
      </c>
      <c r="H240" s="96"/>
      <c r="I240" s="96"/>
      <c r="J240" s="96"/>
      <c r="K240" s="97"/>
      <c r="L240" s="104">
        <f t="shared" si="5"/>
        <v>0.6852989329</v>
      </c>
      <c r="M240" s="99">
        <f t="shared" si="1"/>
        <v>205.5896799</v>
      </c>
      <c r="N240">
        <f t="shared" si="6"/>
        <v>230</v>
      </c>
      <c r="O240" s="100">
        <f t="shared" si="2"/>
        <v>0.00006852989329</v>
      </c>
      <c r="P240" s="101">
        <v>1.0</v>
      </c>
      <c r="Q240" s="102">
        <f t="shared" si="3"/>
        <v>8207.369342</v>
      </c>
    </row>
    <row r="241">
      <c r="A241" s="103">
        <f t="shared" si="4"/>
        <v>231</v>
      </c>
      <c r="B241" s="92"/>
      <c r="C241" s="93"/>
      <c r="D241" s="93"/>
      <c r="E241" s="93"/>
      <c r="F241" s="94"/>
      <c r="G241" s="128">
        <v>300.0</v>
      </c>
      <c r="H241" s="96"/>
      <c r="I241" s="96"/>
      <c r="J241" s="96"/>
      <c r="K241" s="97"/>
      <c r="L241" s="104">
        <f t="shared" si="5"/>
        <v>0.6841689722</v>
      </c>
      <c r="M241" s="99">
        <f t="shared" si="1"/>
        <v>205.2506917</v>
      </c>
      <c r="N241">
        <f t="shared" si="6"/>
        <v>231</v>
      </c>
      <c r="O241" s="100">
        <f t="shared" si="2"/>
        <v>0.00006841689722</v>
      </c>
      <c r="P241" s="101">
        <v>1.0</v>
      </c>
      <c r="Q241" s="102">
        <f t="shared" si="3"/>
        <v>8207.70833</v>
      </c>
    </row>
    <row r="242">
      <c r="A242" s="103">
        <f t="shared" si="4"/>
        <v>232</v>
      </c>
      <c r="B242" s="92"/>
      <c r="C242" s="93"/>
      <c r="D242" s="93"/>
      <c r="E242" s="93"/>
      <c r="F242" s="94"/>
      <c r="G242" s="128">
        <v>300.0</v>
      </c>
      <c r="H242" s="96"/>
      <c r="I242" s="96"/>
      <c r="J242" s="96"/>
      <c r="K242" s="97"/>
      <c r="L242" s="104">
        <f t="shared" si="5"/>
        <v>0.6830408746</v>
      </c>
      <c r="M242" s="99">
        <f t="shared" si="1"/>
        <v>204.9122624</v>
      </c>
      <c r="N242">
        <f t="shared" si="6"/>
        <v>232</v>
      </c>
      <c r="O242" s="100">
        <f t="shared" si="2"/>
        <v>0.00006830408746</v>
      </c>
      <c r="P242" s="101">
        <v>1.0</v>
      </c>
      <c r="Q242" s="102">
        <f t="shared" si="3"/>
        <v>8208.04676</v>
      </c>
    </row>
    <row r="243">
      <c r="A243" s="103">
        <f t="shared" si="4"/>
        <v>233</v>
      </c>
      <c r="B243" s="92"/>
      <c r="C243" s="93"/>
      <c r="D243" s="93"/>
      <c r="E243" s="93"/>
      <c r="F243" s="94"/>
      <c r="G243" s="128">
        <v>300.0</v>
      </c>
      <c r="H243" s="96"/>
      <c r="I243" s="96"/>
      <c r="J243" s="96"/>
      <c r="K243" s="97"/>
      <c r="L243" s="104">
        <f t="shared" si="5"/>
        <v>0.6819146372</v>
      </c>
      <c r="M243" s="99">
        <f t="shared" si="1"/>
        <v>204.5743912</v>
      </c>
      <c r="N243">
        <f t="shared" si="6"/>
        <v>233</v>
      </c>
      <c r="O243" s="100">
        <f t="shared" si="2"/>
        <v>0.00006819146372</v>
      </c>
      <c r="P243" s="101">
        <v>1.0</v>
      </c>
      <c r="Q243" s="102">
        <f t="shared" si="3"/>
        <v>8208.384631</v>
      </c>
    </row>
    <row r="244">
      <c r="A244" s="103">
        <f t="shared" si="4"/>
        <v>234</v>
      </c>
      <c r="B244" s="92"/>
      <c r="C244" s="93"/>
      <c r="D244" s="93"/>
      <c r="E244" s="93"/>
      <c r="F244" s="94"/>
      <c r="G244" s="128">
        <v>300.0</v>
      </c>
      <c r="H244" s="96"/>
      <c r="I244" s="96"/>
      <c r="J244" s="96"/>
      <c r="K244" s="97"/>
      <c r="L244" s="104">
        <f t="shared" si="5"/>
        <v>0.6807902567</v>
      </c>
      <c r="M244" s="99">
        <f t="shared" si="1"/>
        <v>204.237077</v>
      </c>
      <c r="N244">
        <f t="shared" si="6"/>
        <v>234</v>
      </c>
      <c r="O244" s="100">
        <f t="shared" si="2"/>
        <v>0.00006807902567</v>
      </c>
      <c r="P244" s="101">
        <v>1.0</v>
      </c>
      <c r="Q244" s="102">
        <f t="shared" si="3"/>
        <v>8208.721945</v>
      </c>
    </row>
    <row r="245">
      <c r="A245" s="103">
        <f t="shared" si="4"/>
        <v>235</v>
      </c>
      <c r="B245" s="92"/>
      <c r="C245" s="93"/>
      <c r="D245" s="93"/>
      <c r="E245" s="93"/>
      <c r="F245" s="94"/>
      <c r="G245" s="128">
        <v>300.0</v>
      </c>
      <c r="H245" s="96"/>
      <c r="I245" s="96"/>
      <c r="J245" s="96"/>
      <c r="K245" s="97"/>
      <c r="L245" s="104">
        <f t="shared" si="5"/>
        <v>0.6796677302</v>
      </c>
      <c r="M245" s="99">
        <f t="shared" si="1"/>
        <v>203.9003191</v>
      </c>
      <c r="N245">
        <f t="shared" si="6"/>
        <v>235</v>
      </c>
      <c r="O245" s="100">
        <f t="shared" si="2"/>
        <v>0.00006796677302</v>
      </c>
      <c r="P245" s="101">
        <v>1.0</v>
      </c>
      <c r="Q245" s="102">
        <f t="shared" si="3"/>
        <v>8209.058703</v>
      </c>
    </row>
    <row r="246">
      <c r="A246" s="103">
        <f t="shared" si="4"/>
        <v>236</v>
      </c>
      <c r="B246" s="92"/>
      <c r="C246" s="93"/>
      <c r="D246" s="93"/>
      <c r="E246" s="93"/>
      <c r="F246" s="94"/>
      <c r="G246" s="128">
        <v>300.0</v>
      </c>
      <c r="H246" s="96"/>
      <c r="I246" s="96"/>
      <c r="J246" s="96"/>
      <c r="K246" s="97"/>
      <c r="L246" s="104">
        <f t="shared" si="5"/>
        <v>0.6785470546</v>
      </c>
      <c r="M246" s="99">
        <f t="shared" si="1"/>
        <v>203.5641164</v>
      </c>
      <c r="N246">
        <f t="shared" si="6"/>
        <v>236</v>
      </c>
      <c r="O246" s="100">
        <f t="shared" si="2"/>
        <v>0.00006785470546</v>
      </c>
      <c r="P246" s="101">
        <v>1.0</v>
      </c>
      <c r="Q246" s="102">
        <f t="shared" si="3"/>
        <v>8209.394906</v>
      </c>
    </row>
    <row r="247">
      <c r="A247" s="103">
        <f t="shared" si="4"/>
        <v>237</v>
      </c>
      <c r="B247" s="92"/>
      <c r="C247" s="93"/>
      <c r="D247" s="93"/>
      <c r="E247" s="93"/>
      <c r="F247" s="94"/>
      <c r="G247" s="128">
        <v>300.0</v>
      </c>
      <c r="H247" s="96"/>
      <c r="I247" s="96"/>
      <c r="J247" s="96"/>
      <c r="K247" s="97"/>
      <c r="L247" s="104">
        <f t="shared" si="5"/>
        <v>0.6774282268</v>
      </c>
      <c r="M247" s="99">
        <f t="shared" si="1"/>
        <v>203.228468</v>
      </c>
      <c r="N247">
        <f t="shared" si="6"/>
        <v>237</v>
      </c>
      <c r="O247" s="100">
        <f t="shared" si="2"/>
        <v>0.00006774282268</v>
      </c>
      <c r="P247" s="101">
        <v>1.0</v>
      </c>
      <c r="Q247" s="102">
        <f t="shared" si="3"/>
        <v>8209.730554</v>
      </c>
    </row>
    <row r="248">
      <c r="A248" s="103">
        <f t="shared" si="4"/>
        <v>238</v>
      </c>
      <c r="B248" s="92"/>
      <c r="C248" s="93"/>
      <c r="D248" s="93"/>
      <c r="E248" s="93"/>
      <c r="F248" s="94"/>
      <c r="G248" s="128">
        <v>300.0</v>
      </c>
      <c r="H248" s="96"/>
      <c r="I248" s="96"/>
      <c r="J248" s="96"/>
      <c r="K248" s="97"/>
      <c r="L248" s="104">
        <f t="shared" si="5"/>
        <v>0.6763112438</v>
      </c>
      <c r="M248" s="99">
        <f t="shared" si="1"/>
        <v>202.8933731</v>
      </c>
      <c r="N248">
        <f t="shared" si="6"/>
        <v>238</v>
      </c>
      <c r="O248" s="100">
        <f t="shared" si="2"/>
        <v>0.00006763112438</v>
      </c>
      <c r="P248" s="101">
        <v>1.0</v>
      </c>
      <c r="Q248" s="102">
        <f t="shared" si="3"/>
        <v>8210.065649</v>
      </c>
    </row>
    <row r="249">
      <c r="A249" s="103">
        <f t="shared" si="4"/>
        <v>239</v>
      </c>
      <c r="B249" s="92"/>
      <c r="C249" s="93"/>
      <c r="D249" s="93"/>
      <c r="E249" s="93"/>
      <c r="F249" s="94"/>
      <c r="G249" s="128">
        <v>300.0</v>
      </c>
      <c r="H249" s="96"/>
      <c r="I249" s="96"/>
      <c r="J249" s="96"/>
      <c r="K249" s="97"/>
      <c r="L249" s="104">
        <f t="shared" si="5"/>
        <v>0.6751961025</v>
      </c>
      <c r="M249" s="99">
        <f t="shared" si="1"/>
        <v>202.5588308</v>
      </c>
      <c r="N249">
        <f t="shared" si="6"/>
        <v>239</v>
      </c>
      <c r="O249" s="100">
        <f t="shared" si="2"/>
        <v>0.00006751961025</v>
      </c>
      <c r="P249" s="101">
        <v>1.0</v>
      </c>
      <c r="Q249" s="102">
        <f t="shared" si="3"/>
        <v>8210.400191</v>
      </c>
    </row>
    <row r="250">
      <c r="A250" s="103">
        <f t="shared" si="4"/>
        <v>240</v>
      </c>
      <c r="B250" s="92"/>
      <c r="C250" s="93"/>
      <c r="D250" s="93"/>
      <c r="E250" s="93"/>
      <c r="F250" s="94"/>
      <c r="G250" s="128">
        <v>300.0</v>
      </c>
      <c r="H250" s="96"/>
      <c r="I250" s="96"/>
      <c r="J250" s="96"/>
      <c r="K250" s="97"/>
      <c r="L250" s="104">
        <f t="shared" si="5"/>
        <v>0.6740828</v>
      </c>
      <c r="M250" s="99">
        <f t="shared" si="1"/>
        <v>202.22484</v>
      </c>
      <c r="N250">
        <f t="shared" si="6"/>
        <v>240</v>
      </c>
      <c r="O250" s="100">
        <f t="shared" si="2"/>
        <v>0.00006740828</v>
      </c>
      <c r="P250" s="101">
        <v>1.0</v>
      </c>
      <c r="Q250" s="102">
        <f t="shared" si="3"/>
        <v>8210.734182</v>
      </c>
    </row>
    <row r="251">
      <c r="A251" s="103">
        <f t="shared" si="4"/>
        <v>241</v>
      </c>
      <c r="B251" s="92"/>
      <c r="C251" s="93"/>
      <c r="D251" s="93"/>
      <c r="E251" s="93"/>
      <c r="F251" s="94"/>
      <c r="G251" s="128">
        <v>300.0</v>
      </c>
      <c r="H251" s="96"/>
      <c r="I251" s="96"/>
      <c r="J251" s="96"/>
      <c r="K251" s="97"/>
      <c r="L251" s="104">
        <f t="shared" si="5"/>
        <v>0.6729713331</v>
      </c>
      <c r="M251" s="99">
        <f t="shared" si="1"/>
        <v>201.8913999</v>
      </c>
      <c r="N251">
        <f t="shared" si="6"/>
        <v>241</v>
      </c>
      <c r="O251" s="100">
        <f t="shared" si="2"/>
        <v>0.00006729713331</v>
      </c>
      <c r="P251" s="101">
        <v>1.0</v>
      </c>
      <c r="Q251" s="102">
        <f t="shared" si="3"/>
        <v>8211.067622</v>
      </c>
    </row>
    <row r="252">
      <c r="A252" s="103">
        <f t="shared" si="4"/>
        <v>242</v>
      </c>
      <c r="B252" s="92"/>
      <c r="C252" s="93"/>
      <c r="D252" s="93"/>
      <c r="E252" s="93"/>
      <c r="F252" s="94"/>
      <c r="G252" s="128">
        <v>300.0</v>
      </c>
      <c r="H252" s="96"/>
      <c r="I252" s="96"/>
      <c r="J252" s="96"/>
      <c r="K252" s="97"/>
      <c r="L252" s="104">
        <f t="shared" si="5"/>
        <v>0.6718616989</v>
      </c>
      <c r="M252" s="99">
        <f t="shared" si="1"/>
        <v>201.5585097</v>
      </c>
      <c r="N252">
        <f t="shared" si="6"/>
        <v>242</v>
      </c>
      <c r="O252" s="100">
        <f t="shared" si="2"/>
        <v>0.00006718616989</v>
      </c>
      <c r="P252" s="101">
        <v>1.0</v>
      </c>
      <c r="Q252" s="102">
        <f t="shared" si="3"/>
        <v>8211.400512</v>
      </c>
    </row>
    <row r="253">
      <c r="A253" s="103">
        <f t="shared" si="4"/>
        <v>243</v>
      </c>
      <c r="B253" s="92"/>
      <c r="C253" s="93"/>
      <c r="D253" s="93"/>
      <c r="E253" s="93"/>
      <c r="F253" s="94"/>
      <c r="G253" s="128">
        <v>300.0</v>
      </c>
      <c r="H253" s="96"/>
      <c r="I253" s="96"/>
      <c r="J253" s="96"/>
      <c r="K253" s="97"/>
      <c r="L253" s="104">
        <f t="shared" si="5"/>
        <v>0.6707538943</v>
      </c>
      <c r="M253" s="99">
        <f t="shared" si="1"/>
        <v>201.2261683</v>
      </c>
      <c r="N253">
        <f t="shared" si="6"/>
        <v>243</v>
      </c>
      <c r="O253" s="100">
        <f t="shared" si="2"/>
        <v>0.00006707538943</v>
      </c>
      <c r="P253" s="101">
        <v>1.0</v>
      </c>
      <c r="Q253" s="102">
        <f t="shared" si="3"/>
        <v>8211.732854</v>
      </c>
    </row>
    <row r="254">
      <c r="A254" s="103">
        <f t="shared" si="4"/>
        <v>244</v>
      </c>
      <c r="B254" s="92"/>
      <c r="C254" s="93"/>
      <c r="D254" s="93"/>
      <c r="E254" s="93"/>
      <c r="F254" s="94"/>
      <c r="G254" s="128">
        <v>300.0</v>
      </c>
      <c r="H254" s="96"/>
      <c r="I254" s="96"/>
      <c r="J254" s="96"/>
      <c r="K254" s="97"/>
      <c r="L254" s="104">
        <f t="shared" si="5"/>
        <v>0.6696479163</v>
      </c>
      <c r="M254" s="99">
        <f t="shared" si="1"/>
        <v>200.8943749</v>
      </c>
      <c r="N254">
        <f t="shared" si="6"/>
        <v>244</v>
      </c>
      <c r="O254" s="100">
        <f t="shared" si="2"/>
        <v>0.00006696479163</v>
      </c>
      <c r="P254" s="101">
        <v>1.0</v>
      </c>
      <c r="Q254" s="102">
        <f t="shared" si="3"/>
        <v>8212.064647</v>
      </c>
    </row>
    <row r="255">
      <c r="A255" s="103">
        <f t="shared" si="4"/>
        <v>245</v>
      </c>
      <c r="B255" s="92"/>
      <c r="C255" s="93"/>
      <c r="D255" s="93"/>
      <c r="E255" s="93"/>
      <c r="F255" s="94"/>
      <c r="G255" s="128">
        <v>300.0</v>
      </c>
      <c r="H255" s="96"/>
      <c r="I255" s="96"/>
      <c r="J255" s="96"/>
      <c r="K255" s="97"/>
      <c r="L255" s="104">
        <f t="shared" si="5"/>
        <v>0.6685437619</v>
      </c>
      <c r="M255" s="99">
        <f t="shared" si="1"/>
        <v>200.5631286</v>
      </c>
      <c r="N255">
        <f t="shared" si="6"/>
        <v>245</v>
      </c>
      <c r="O255" s="100">
        <f t="shared" si="2"/>
        <v>0.00006685437619</v>
      </c>
      <c r="P255" s="101">
        <v>1.0</v>
      </c>
      <c r="Q255" s="102">
        <f t="shared" si="3"/>
        <v>8212.395894</v>
      </c>
    </row>
    <row r="256">
      <c r="A256" s="103">
        <f t="shared" si="4"/>
        <v>246</v>
      </c>
      <c r="B256" s="92"/>
      <c r="C256" s="93"/>
      <c r="D256" s="93"/>
      <c r="E256" s="93"/>
      <c r="F256" s="94"/>
      <c r="G256" s="128">
        <v>300.0</v>
      </c>
      <c r="H256" s="96"/>
      <c r="I256" s="96"/>
      <c r="J256" s="96"/>
      <c r="K256" s="97"/>
      <c r="L256" s="104">
        <f t="shared" si="5"/>
        <v>0.6674414282</v>
      </c>
      <c r="M256" s="99">
        <f t="shared" si="1"/>
        <v>200.2324284</v>
      </c>
      <c r="N256">
        <f t="shared" si="6"/>
        <v>246</v>
      </c>
      <c r="O256" s="100">
        <f t="shared" si="2"/>
        <v>0.00006674414282</v>
      </c>
      <c r="P256" s="101">
        <v>1.0</v>
      </c>
      <c r="Q256" s="102">
        <f t="shared" si="3"/>
        <v>8212.726594</v>
      </c>
    </row>
    <row r="257">
      <c r="A257" s="103">
        <f t="shared" si="4"/>
        <v>247</v>
      </c>
      <c r="B257" s="92"/>
      <c r="C257" s="93"/>
      <c r="D257" s="93"/>
      <c r="E257" s="93"/>
      <c r="F257" s="94"/>
      <c r="G257" s="128">
        <v>300.0</v>
      </c>
      <c r="H257" s="96"/>
      <c r="I257" s="96"/>
      <c r="J257" s="96"/>
      <c r="K257" s="97"/>
      <c r="L257" s="104">
        <f t="shared" si="5"/>
        <v>0.666340912</v>
      </c>
      <c r="M257" s="99">
        <f t="shared" si="1"/>
        <v>199.9022736</v>
      </c>
      <c r="N257">
        <f t="shared" si="6"/>
        <v>247</v>
      </c>
      <c r="O257" s="100">
        <f t="shared" si="2"/>
        <v>0.0000666340912</v>
      </c>
      <c r="P257" s="101">
        <v>1.0</v>
      </c>
      <c r="Q257" s="102">
        <f t="shared" si="3"/>
        <v>8213.056748</v>
      </c>
    </row>
    <row r="258">
      <c r="A258" s="103">
        <f t="shared" si="4"/>
        <v>248</v>
      </c>
      <c r="B258" s="92"/>
      <c r="C258" s="93"/>
      <c r="D258" s="93"/>
      <c r="E258" s="93"/>
      <c r="F258" s="94"/>
      <c r="G258" s="128">
        <v>300.0</v>
      </c>
      <c r="H258" s="96"/>
      <c r="I258" s="96"/>
      <c r="J258" s="96"/>
      <c r="K258" s="97"/>
      <c r="L258" s="104">
        <f t="shared" si="5"/>
        <v>0.6652422104</v>
      </c>
      <c r="M258" s="99">
        <f t="shared" si="1"/>
        <v>199.5726631</v>
      </c>
      <c r="N258">
        <f t="shared" si="6"/>
        <v>248</v>
      </c>
      <c r="O258" s="100">
        <f t="shared" si="2"/>
        <v>0.00006652422104</v>
      </c>
      <c r="P258" s="101">
        <v>1.0</v>
      </c>
      <c r="Q258" s="102">
        <f t="shared" si="3"/>
        <v>8213.386359</v>
      </c>
    </row>
    <row r="259">
      <c r="A259" s="103">
        <f t="shared" si="4"/>
        <v>249</v>
      </c>
      <c r="B259" s="92"/>
      <c r="C259" s="93"/>
      <c r="D259" s="93"/>
      <c r="E259" s="93"/>
      <c r="F259" s="94"/>
      <c r="G259" s="128">
        <v>300.0</v>
      </c>
      <c r="H259" s="96"/>
      <c r="I259" s="96"/>
      <c r="J259" s="96"/>
      <c r="K259" s="97"/>
      <c r="L259" s="104">
        <f t="shared" si="5"/>
        <v>0.6641453204</v>
      </c>
      <c r="M259" s="99">
        <f t="shared" si="1"/>
        <v>199.2435961</v>
      </c>
      <c r="N259">
        <f t="shared" si="6"/>
        <v>249</v>
      </c>
      <c r="O259" s="100">
        <f t="shared" si="2"/>
        <v>0.00006641453204</v>
      </c>
      <c r="P259" s="101">
        <v>1.0</v>
      </c>
      <c r="Q259" s="102">
        <f t="shared" si="3"/>
        <v>8213.715426</v>
      </c>
    </row>
    <row r="260">
      <c r="A260" s="103">
        <f t="shared" si="4"/>
        <v>250</v>
      </c>
      <c r="B260" s="92"/>
      <c r="C260" s="93"/>
      <c r="D260" s="93"/>
      <c r="E260" s="93"/>
      <c r="F260" s="94"/>
      <c r="G260" s="128">
        <v>300.0</v>
      </c>
      <c r="H260" s="96"/>
      <c r="I260" s="96"/>
      <c r="J260" s="96"/>
      <c r="K260" s="97"/>
      <c r="L260" s="104">
        <f t="shared" si="5"/>
        <v>0.663050239</v>
      </c>
      <c r="M260" s="99">
        <f t="shared" si="1"/>
        <v>198.9150717</v>
      </c>
      <c r="N260">
        <f t="shared" si="6"/>
        <v>250</v>
      </c>
      <c r="O260" s="100">
        <f t="shared" si="2"/>
        <v>0.0000663050239</v>
      </c>
      <c r="P260" s="101">
        <v>1.0</v>
      </c>
      <c r="Q260" s="102">
        <f t="shared" si="3"/>
        <v>8214.04395</v>
      </c>
    </row>
    <row r="261">
      <c r="A261" s="103">
        <f t="shared" si="4"/>
        <v>251</v>
      </c>
      <c r="B261" s="92"/>
      <c r="C261" s="93"/>
      <c r="D261" s="93"/>
      <c r="E261" s="93"/>
      <c r="F261" s="94"/>
      <c r="G261" s="128">
        <v>300.0</v>
      </c>
      <c r="H261" s="96"/>
      <c r="I261" s="96"/>
      <c r="J261" s="96"/>
      <c r="K261" s="97"/>
      <c r="L261" s="104">
        <f t="shared" si="5"/>
        <v>0.6619569633</v>
      </c>
      <c r="M261" s="99">
        <f t="shared" si="1"/>
        <v>198.587089</v>
      </c>
      <c r="N261">
        <f t="shared" si="6"/>
        <v>251</v>
      </c>
      <c r="O261" s="100">
        <f t="shared" si="2"/>
        <v>0.00006619569633</v>
      </c>
      <c r="P261" s="101">
        <v>1.0</v>
      </c>
      <c r="Q261" s="102">
        <f t="shared" si="3"/>
        <v>8214.371933</v>
      </c>
    </row>
    <row r="262">
      <c r="A262" s="103">
        <f t="shared" si="4"/>
        <v>252</v>
      </c>
      <c r="B262" s="92"/>
      <c r="C262" s="93"/>
      <c r="D262" s="93"/>
      <c r="E262" s="93"/>
      <c r="F262" s="94"/>
      <c r="G262" s="128">
        <v>300.0</v>
      </c>
      <c r="H262" s="96"/>
      <c r="I262" s="96"/>
      <c r="J262" s="96"/>
      <c r="K262" s="97"/>
      <c r="L262" s="104">
        <f t="shared" si="5"/>
        <v>0.6608654902</v>
      </c>
      <c r="M262" s="99">
        <f t="shared" si="1"/>
        <v>198.2596471</v>
      </c>
      <c r="N262">
        <f t="shared" si="6"/>
        <v>252</v>
      </c>
      <c r="O262" s="100">
        <f t="shared" si="2"/>
        <v>0.00006608654902</v>
      </c>
      <c r="P262" s="101">
        <v>1.0</v>
      </c>
      <c r="Q262" s="102">
        <f t="shared" si="3"/>
        <v>8214.699375</v>
      </c>
    </row>
    <row r="263">
      <c r="A263" s="103">
        <f t="shared" si="4"/>
        <v>253</v>
      </c>
      <c r="B263" s="92"/>
      <c r="C263" s="93"/>
      <c r="D263" s="93"/>
      <c r="E263" s="93"/>
      <c r="F263" s="94"/>
      <c r="G263" s="128">
        <v>300.0</v>
      </c>
      <c r="H263" s="96"/>
      <c r="I263" s="96"/>
      <c r="J263" s="96"/>
      <c r="K263" s="97"/>
      <c r="L263" s="104">
        <f t="shared" si="5"/>
        <v>0.6597758168</v>
      </c>
      <c r="M263" s="99">
        <f t="shared" si="1"/>
        <v>197.932745</v>
      </c>
      <c r="N263">
        <f t="shared" si="6"/>
        <v>253</v>
      </c>
      <c r="O263" s="100">
        <f t="shared" si="2"/>
        <v>0.00006597758168</v>
      </c>
      <c r="P263" s="101">
        <v>1.0</v>
      </c>
      <c r="Q263" s="102">
        <f t="shared" si="3"/>
        <v>8215.026277</v>
      </c>
    </row>
    <row r="264">
      <c r="A264" s="103">
        <f t="shared" si="4"/>
        <v>254</v>
      </c>
      <c r="B264" s="92"/>
      <c r="C264" s="93"/>
      <c r="D264" s="93"/>
      <c r="E264" s="93"/>
      <c r="F264" s="94"/>
      <c r="G264" s="128">
        <v>300.0</v>
      </c>
      <c r="H264" s="96"/>
      <c r="I264" s="96"/>
      <c r="J264" s="96"/>
      <c r="K264" s="97"/>
      <c r="L264" s="104">
        <f t="shared" si="5"/>
        <v>0.6586879401</v>
      </c>
      <c r="M264" s="99">
        <f t="shared" si="1"/>
        <v>197.606382</v>
      </c>
      <c r="N264">
        <f t="shared" si="6"/>
        <v>254</v>
      </c>
      <c r="O264" s="100">
        <f t="shared" si="2"/>
        <v>0.00006586879401</v>
      </c>
      <c r="P264" s="101">
        <v>1.0</v>
      </c>
      <c r="Q264" s="102">
        <f t="shared" si="3"/>
        <v>8215.35264</v>
      </c>
    </row>
    <row r="265">
      <c r="A265" s="103">
        <f t="shared" si="4"/>
        <v>255</v>
      </c>
      <c r="B265" s="92"/>
      <c r="C265" s="93"/>
      <c r="D265" s="93"/>
      <c r="E265" s="93"/>
      <c r="F265" s="94"/>
      <c r="G265" s="128">
        <v>300.0</v>
      </c>
      <c r="H265" s="96"/>
      <c r="I265" s="96"/>
      <c r="J265" s="96"/>
      <c r="K265" s="97"/>
      <c r="L265" s="104">
        <f t="shared" si="5"/>
        <v>0.6576018572</v>
      </c>
      <c r="M265" s="99">
        <f t="shared" si="1"/>
        <v>197.2805571</v>
      </c>
      <c r="N265">
        <f t="shared" si="6"/>
        <v>255</v>
      </c>
      <c r="O265" s="100">
        <f t="shared" si="2"/>
        <v>0.00006576018572</v>
      </c>
      <c r="P265" s="101">
        <v>1.0</v>
      </c>
      <c r="Q265" s="102">
        <f t="shared" si="3"/>
        <v>8215.678465</v>
      </c>
    </row>
    <row r="266">
      <c r="A266" s="103">
        <f t="shared" si="4"/>
        <v>256</v>
      </c>
      <c r="B266" s="92"/>
      <c r="C266" s="93"/>
      <c r="D266" s="93"/>
      <c r="E266" s="93"/>
      <c r="F266" s="94"/>
      <c r="G266" s="128">
        <v>300.0</v>
      </c>
      <c r="H266" s="96"/>
      <c r="I266" s="96"/>
      <c r="J266" s="96"/>
      <c r="K266" s="97"/>
      <c r="L266" s="104">
        <f t="shared" si="5"/>
        <v>0.656517565</v>
      </c>
      <c r="M266" s="99">
        <f t="shared" si="1"/>
        <v>196.9552695</v>
      </c>
      <c r="N266">
        <f t="shared" si="6"/>
        <v>256</v>
      </c>
      <c r="O266" s="100">
        <f t="shared" si="2"/>
        <v>0.0000656517565</v>
      </c>
      <c r="P266" s="101">
        <v>1.0</v>
      </c>
      <c r="Q266" s="102">
        <f t="shared" si="3"/>
        <v>8216.003753</v>
      </c>
    </row>
    <row r="267">
      <c r="A267" s="103">
        <f t="shared" si="4"/>
        <v>257</v>
      </c>
      <c r="B267" s="92"/>
      <c r="C267" s="93"/>
      <c r="D267" s="93"/>
      <c r="E267" s="93"/>
      <c r="F267" s="94"/>
      <c r="G267" s="128">
        <v>300.0</v>
      </c>
      <c r="H267" s="96"/>
      <c r="I267" s="96"/>
      <c r="J267" s="96"/>
      <c r="K267" s="97"/>
      <c r="L267" s="104">
        <f t="shared" si="5"/>
        <v>0.6554350607</v>
      </c>
      <c r="M267" s="99">
        <f t="shared" si="1"/>
        <v>196.6305182</v>
      </c>
      <c r="N267">
        <f t="shared" si="6"/>
        <v>257</v>
      </c>
      <c r="O267" s="100">
        <f t="shared" si="2"/>
        <v>0.00006554350607</v>
      </c>
      <c r="P267" s="101">
        <v>1.0</v>
      </c>
      <c r="Q267" s="102">
        <f t="shared" si="3"/>
        <v>8216.328504</v>
      </c>
    </row>
    <row r="268">
      <c r="A268" s="103">
        <f t="shared" si="4"/>
        <v>258</v>
      </c>
      <c r="B268" s="92"/>
      <c r="C268" s="93"/>
      <c r="D268" s="93"/>
      <c r="E268" s="93"/>
      <c r="F268" s="94"/>
      <c r="G268" s="128">
        <v>300.0</v>
      </c>
      <c r="H268" s="96"/>
      <c r="I268" s="96"/>
      <c r="J268" s="96"/>
      <c r="K268" s="97"/>
      <c r="L268" s="104">
        <f t="shared" si="5"/>
        <v>0.6543543413</v>
      </c>
      <c r="M268" s="99">
        <f t="shared" si="1"/>
        <v>196.3063024</v>
      </c>
      <c r="N268">
        <f t="shared" si="6"/>
        <v>258</v>
      </c>
      <c r="O268" s="100">
        <f t="shared" si="2"/>
        <v>0.00006543543413</v>
      </c>
      <c r="P268" s="101">
        <v>1.0</v>
      </c>
      <c r="Q268" s="102">
        <f t="shared" si="3"/>
        <v>8216.65272</v>
      </c>
    </row>
    <row r="269">
      <c r="A269" s="103">
        <f t="shared" si="4"/>
        <v>259</v>
      </c>
      <c r="B269" s="92"/>
      <c r="C269" s="93"/>
      <c r="D269" s="93"/>
      <c r="E269" s="93"/>
      <c r="F269" s="94"/>
      <c r="G269" s="128">
        <v>300.0</v>
      </c>
      <c r="H269" s="96"/>
      <c r="I269" s="96"/>
      <c r="J269" s="96"/>
      <c r="K269" s="97"/>
      <c r="L269" s="104">
        <f t="shared" si="5"/>
        <v>0.6532754039</v>
      </c>
      <c r="M269" s="99">
        <f t="shared" si="1"/>
        <v>195.9826212</v>
      </c>
      <c r="N269">
        <f t="shared" si="6"/>
        <v>259</v>
      </c>
      <c r="O269" s="100">
        <f t="shared" si="2"/>
        <v>0.00006532754039</v>
      </c>
      <c r="P269" s="101">
        <v>1.0</v>
      </c>
      <c r="Q269" s="102">
        <f t="shared" si="3"/>
        <v>8216.976401</v>
      </c>
    </row>
    <row r="270">
      <c r="A270" s="103">
        <f t="shared" si="4"/>
        <v>260</v>
      </c>
      <c r="B270" s="92"/>
      <c r="C270" s="93"/>
      <c r="D270" s="93"/>
      <c r="E270" s="93"/>
      <c r="F270" s="94"/>
      <c r="G270" s="128">
        <v>300.0</v>
      </c>
      <c r="H270" s="96"/>
      <c r="I270" s="96"/>
      <c r="J270" s="96"/>
      <c r="K270" s="97"/>
      <c r="L270" s="104">
        <f t="shared" si="5"/>
        <v>0.6521982455</v>
      </c>
      <c r="M270" s="99">
        <f t="shared" si="1"/>
        <v>195.6594736</v>
      </c>
      <c r="N270">
        <f t="shared" si="6"/>
        <v>260</v>
      </c>
      <c r="O270" s="100">
        <f t="shared" si="2"/>
        <v>0.00006521982455</v>
      </c>
      <c r="P270" s="101">
        <v>1.0</v>
      </c>
      <c r="Q270" s="102">
        <f t="shared" si="3"/>
        <v>8217.299548</v>
      </c>
    </row>
    <row r="271">
      <c r="A271" s="103">
        <f t="shared" si="4"/>
        <v>261</v>
      </c>
      <c r="B271" s="92"/>
      <c r="C271" s="93"/>
      <c r="D271" s="93"/>
      <c r="E271" s="93"/>
      <c r="F271" s="94"/>
      <c r="G271" s="128">
        <v>300.0</v>
      </c>
      <c r="H271" s="96"/>
      <c r="I271" s="96"/>
      <c r="J271" s="96"/>
      <c r="K271" s="97"/>
      <c r="L271" s="104">
        <f t="shared" si="5"/>
        <v>0.6511228631</v>
      </c>
      <c r="M271" s="99">
        <f t="shared" si="1"/>
        <v>195.3368589</v>
      </c>
      <c r="N271">
        <f t="shared" si="6"/>
        <v>261</v>
      </c>
      <c r="O271" s="100">
        <f t="shared" si="2"/>
        <v>0.00006511228631</v>
      </c>
      <c r="P271" s="101">
        <v>1.0</v>
      </c>
      <c r="Q271" s="102">
        <f t="shared" si="3"/>
        <v>8217.622163</v>
      </c>
    </row>
    <row r="272">
      <c r="A272" s="103">
        <f t="shared" si="4"/>
        <v>262</v>
      </c>
      <c r="B272" s="92"/>
      <c r="C272" s="93"/>
      <c r="D272" s="93"/>
      <c r="E272" s="93"/>
      <c r="F272" s="94"/>
      <c r="G272" s="128">
        <v>300.0</v>
      </c>
      <c r="H272" s="96"/>
      <c r="I272" s="96"/>
      <c r="J272" s="96"/>
      <c r="K272" s="97"/>
      <c r="L272" s="104">
        <f t="shared" si="5"/>
        <v>0.6500492539</v>
      </c>
      <c r="M272" s="99">
        <f t="shared" si="1"/>
        <v>195.0147762</v>
      </c>
      <c r="N272">
        <f t="shared" si="6"/>
        <v>262</v>
      </c>
      <c r="O272" s="100">
        <f t="shared" si="2"/>
        <v>0.00006500492539</v>
      </c>
      <c r="P272" s="101">
        <v>1.0</v>
      </c>
      <c r="Q272" s="102">
        <f t="shared" si="3"/>
        <v>8217.944246</v>
      </c>
    </row>
    <row r="273">
      <c r="A273" s="103">
        <f t="shared" si="4"/>
        <v>263</v>
      </c>
      <c r="B273" s="92"/>
      <c r="C273" s="93"/>
      <c r="D273" s="93"/>
      <c r="E273" s="93"/>
      <c r="F273" s="94"/>
      <c r="G273" s="128">
        <v>300.0</v>
      </c>
      <c r="H273" s="96"/>
      <c r="I273" s="96"/>
      <c r="J273" s="96"/>
      <c r="K273" s="97"/>
      <c r="L273" s="104">
        <f t="shared" si="5"/>
        <v>0.648977415</v>
      </c>
      <c r="M273" s="99">
        <f t="shared" si="1"/>
        <v>194.6932245</v>
      </c>
      <c r="N273">
        <f t="shared" si="6"/>
        <v>263</v>
      </c>
      <c r="O273" s="100">
        <f t="shared" si="2"/>
        <v>0.0000648977415</v>
      </c>
      <c r="P273" s="101">
        <v>1.0</v>
      </c>
      <c r="Q273" s="102">
        <f t="shared" si="3"/>
        <v>8218.265798</v>
      </c>
    </row>
    <row r="274">
      <c r="A274" s="103">
        <f t="shared" si="4"/>
        <v>264</v>
      </c>
      <c r="B274" s="92"/>
      <c r="C274" s="93"/>
      <c r="D274" s="93"/>
      <c r="E274" s="93"/>
      <c r="F274" s="94"/>
      <c r="G274" s="128">
        <v>300.0</v>
      </c>
      <c r="H274" s="96"/>
      <c r="I274" s="96"/>
      <c r="J274" s="96"/>
      <c r="K274" s="97"/>
      <c r="L274" s="104">
        <f t="shared" si="5"/>
        <v>0.6479073433</v>
      </c>
      <c r="M274" s="99">
        <f t="shared" si="1"/>
        <v>194.372203</v>
      </c>
      <c r="N274">
        <f t="shared" si="6"/>
        <v>264</v>
      </c>
      <c r="O274" s="100">
        <f t="shared" si="2"/>
        <v>0.00006479073433</v>
      </c>
      <c r="P274" s="101">
        <v>1.0</v>
      </c>
      <c r="Q274" s="102">
        <f t="shared" si="3"/>
        <v>8218.586819</v>
      </c>
    </row>
    <row r="275">
      <c r="A275" s="103">
        <f t="shared" si="4"/>
        <v>265</v>
      </c>
      <c r="B275" s="92"/>
      <c r="C275" s="93"/>
      <c r="D275" s="93"/>
      <c r="E275" s="93"/>
      <c r="F275" s="94"/>
      <c r="G275" s="128">
        <v>300.0</v>
      </c>
      <c r="H275" s="96"/>
      <c r="I275" s="96"/>
      <c r="J275" s="96"/>
      <c r="K275" s="97"/>
      <c r="L275" s="104">
        <f t="shared" si="5"/>
        <v>0.6468390361</v>
      </c>
      <c r="M275" s="99">
        <f t="shared" si="1"/>
        <v>194.0517108</v>
      </c>
      <c r="N275">
        <f t="shared" si="6"/>
        <v>265</v>
      </c>
      <c r="O275" s="100">
        <f t="shared" si="2"/>
        <v>0.00006468390361</v>
      </c>
      <c r="P275" s="101">
        <v>1.0</v>
      </c>
      <c r="Q275" s="102">
        <f t="shared" si="3"/>
        <v>8218.907311</v>
      </c>
    </row>
    <row r="276">
      <c r="A276" s="103">
        <f t="shared" si="4"/>
        <v>266</v>
      </c>
      <c r="B276" s="92"/>
      <c r="C276" s="93"/>
      <c r="D276" s="93"/>
      <c r="E276" s="93"/>
      <c r="F276" s="94"/>
      <c r="G276" s="128">
        <v>300.0</v>
      </c>
      <c r="H276" s="96"/>
      <c r="I276" s="96"/>
      <c r="J276" s="96"/>
      <c r="K276" s="97"/>
      <c r="L276" s="104">
        <f t="shared" si="5"/>
        <v>0.6457724903</v>
      </c>
      <c r="M276" s="99">
        <f t="shared" si="1"/>
        <v>193.7317471</v>
      </c>
      <c r="N276">
        <f t="shared" si="6"/>
        <v>266</v>
      </c>
      <c r="O276" s="100">
        <f t="shared" si="2"/>
        <v>0.00006457724903</v>
      </c>
      <c r="P276" s="101">
        <v>1.0</v>
      </c>
      <c r="Q276" s="102">
        <f t="shared" si="3"/>
        <v>8219.227275</v>
      </c>
    </row>
    <row r="277">
      <c r="A277" s="103">
        <f t="shared" si="4"/>
        <v>267</v>
      </c>
      <c r="B277" s="92"/>
      <c r="C277" s="93"/>
      <c r="D277" s="93"/>
      <c r="E277" s="93"/>
      <c r="F277" s="94"/>
      <c r="G277" s="128">
        <v>300.0</v>
      </c>
      <c r="H277" s="96"/>
      <c r="I277" s="96"/>
      <c r="J277" s="96"/>
      <c r="K277" s="97"/>
      <c r="L277" s="104">
        <f t="shared" si="5"/>
        <v>0.6447077031</v>
      </c>
      <c r="M277" s="99">
        <f t="shared" si="1"/>
        <v>193.4123109</v>
      </c>
      <c r="N277">
        <f t="shared" si="6"/>
        <v>267</v>
      </c>
      <c r="O277" s="100">
        <f t="shared" si="2"/>
        <v>0.00006447077031</v>
      </c>
      <c r="P277" s="101">
        <v>1.0</v>
      </c>
      <c r="Q277" s="102">
        <f t="shared" si="3"/>
        <v>8219.546711</v>
      </c>
    </row>
    <row r="278">
      <c r="A278" s="103">
        <f t="shared" si="4"/>
        <v>268</v>
      </c>
      <c r="B278" s="92"/>
      <c r="C278" s="93"/>
      <c r="D278" s="93"/>
      <c r="E278" s="93"/>
      <c r="F278" s="94"/>
      <c r="G278" s="128">
        <v>300.0</v>
      </c>
      <c r="H278" s="96"/>
      <c r="I278" s="96"/>
      <c r="J278" s="96"/>
      <c r="K278" s="97"/>
      <c r="L278" s="104">
        <f t="shared" si="5"/>
        <v>0.6436446716</v>
      </c>
      <c r="M278" s="99">
        <f t="shared" si="1"/>
        <v>193.0934015</v>
      </c>
      <c r="N278">
        <f t="shared" si="6"/>
        <v>268</v>
      </c>
      <c r="O278" s="100">
        <f t="shared" si="2"/>
        <v>0.00006436446716</v>
      </c>
      <c r="P278" s="101">
        <v>1.0</v>
      </c>
      <c r="Q278" s="102">
        <f t="shared" si="3"/>
        <v>8219.865621</v>
      </c>
    </row>
    <row r="279">
      <c r="A279" s="103">
        <f t="shared" si="4"/>
        <v>269</v>
      </c>
      <c r="B279" s="92"/>
      <c r="C279" s="93"/>
      <c r="D279" s="93"/>
      <c r="E279" s="93"/>
      <c r="F279" s="94"/>
      <c r="G279" s="128">
        <v>300.0</v>
      </c>
      <c r="H279" s="96"/>
      <c r="I279" s="96"/>
      <c r="J279" s="96"/>
      <c r="K279" s="97"/>
      <c r="L279" s="104">
        <f t="shared" si="5"/>
        <v>0.6425833929</v>
      </c>
      <c r="M279" s="99">
        <f t="shared" si="1"/>
        <v>192.7750179</v>
      </c>
      <c r="N279">
        <f t="shared" si="6"/>
        <v>269</v>
      </c>
      <c r="O279" s="100">
        <f t="shared" si="2"/>
        <v>0.00006425833929</v>
      </c>
      <c r="P279" s="101">
        <v>1.0</v>
      </c>
      <c r="Q279" s="102">
        <f t="shared" si="3"/>
        <v>8220.184004</v>
      </c>
    </row>
    <row r="280">
      <c r="A280" s="103">
        <f t="shared" si="4"/>
        <v>270</v>
      </c>
      <c r="B280" s="92"/>
      <c r="C280" s="93"/>
      <c r="D280" s="93"/>
      <c r="E280" s="93"/>
      <c r="F280" s="94"/>
      <c r="G280" s="128">
        <v>300.0</v>
      </c>
      <c r="H280" s="96"/>
      <c r="I280" s="96"/>
      <c r="J280" s="96"/>
      <c r="K280" s="97"/>
      <c r="L280" s="104">
        <f t="shared" si="5"/>
        <v>0.6415238641</v>
      </c>
      <c r="M280" s="99">
        <f t="shared" si="1"/>
        <v>192.4571592</v>
      </c>
      <c r="N280">
        <f t="shared" si="6"/>
        <v>270</v>
      </c>
      <c r="O280" s="100">
        <f t="shared" si="2"/>
        <v>0.00006415238641</v>
      </c>
      <c r="P280" s="101">
        <v>1.0</v>
      </c>
      <c r="Q280" s="102">
        <f t="shared" si="3"/>
        <v>8220.501863</v>
      </c>
    </row>
    <row r="281">
      <c r="A281" s="103">
        <f t="shared" si="4"/>
        <v>271</v>
      </c>
      <c r="B281" s="92"/>
      <c r="C281" s="93"/>
      <c r="D281" s="93"/>
      <c r="E281" s="93"/>
      <c r="F281" s="94"/>
      <c r="G281" s="128">
        <v>300.0</v>
      </c>
      <c r="H281" s="96"/>
      <c r="I281" s="96"/>
      <c r="J281" s="96"/>
      <c r="K281" s="97"/>
      <c r="L281" s="104">
        <f t="shared" si="5"/>
        <v>0.6404660822</v>
      </c>
      <c r="M281" s="99">
        <f t="shared" si="1"/>
        <v>192.1398247</v>
      </c>
      <c r="N281">
        <f t="shared" si="6"/>
        <v>271</v>
      </c>
      <c r="O281" s="100">
        <f t="shared" si="2"/>
        <v>0.00006404660822</v>
      </c>
      <c r="P281" s="101">
        <v>1.0</v>
      </c>
      <c r="Q281" s="102">
        <f t="shared" si="3"/>
        <v>8220.819197</v>
      </c>
    </row>
    <row r="282">
      <c r="A282" s="103">
        <f t="shared" si="4"/>
        <v>272</v>
      </c>
      <c r="B282" s="92"/>
      <c r="C282" s="93"/>
      <c r="D282" s="93"/>
      <c r="E282" s="93"/>
      <c r="F282" s="94"/>
      <c r="G282" s="128">
        <v>300.0</v>
      </c>
      <c r="H282" s="96"/>
      <c r="I282" s="96"/>
      <c r="J282" s="96"/>
      <c r="K282" s="97"/>
      <c r="L282" s="104">
        <f t="shared" si="5"/>
        <v>0.6394100446</v>
      </c>
      <c r="M282" s="99">
        <f t="shared" si="1"/>
        <v>191.8230134</v>
      </c>
      <c r="N282">
        <f t="shared" si="6"/>
        <v>272</v>
      </c>
      <c r="O282" s="100">
        <f t="shared" si="2"/>
        <v>0.00006394100446</v>
      </c>
      <c r="P282" s="101">
        <v>1.0</v>
      </c>
      <c r="Q282" s="102">
        <f t="shared" si="3"/>
        <v>8221.136009</v>
      </c>
    </row>
    <row r="283">
      <c r="A283" s="103">
        <f t="shared" si="4"/>
        <v>273</v>
      </c>
      <c r="B283" s="92"/>
      <c r="C283" s="93"/>
      <c r="D283" s="93"/>
      <c r="E283" s="93"/>
      <c r="F283" s="94"/>
      <c r="G283" s="128">
        <v>300.0</v>
      </c>
      <c r="H283" s="96"/>
      <c r="I283" s="96"/>
      <c r="J283" s="96"/>
      <c r="K283" s="97"/>
      <c r="L283" s="104">
        <f t="shared" si="5"/>
        <v>0.6383557482</v>
      </c>
      <c r="M283" s="99">
        <f t="shared" si="1"/>
        <v>191.5067244</v>
      </c>
      <c r="N283">
        <f t="shared" si="6"/>
        <v>273</v>
      </c>
      <c r="O283" s="100">
        <f t="shared" si="2"/>
        <v>0.00006383557482</v>
      </c>
      <c r="P283" s="101">
        <v>1.0</v>
      </c>
      <c r="Q283" s="102">
        <f t="shared" si="3"/>
        <v>8221.452298</v>
      </c>
    </row>
    <row r="284">
      <c r="A284" s="103">
        <f t="shared" si="4"/>
        <v>274</v>
      </c>
      <c r="B284" s="92"/>
      <c r="C284" s="93"/>
      <c r="D284" s="93"/>
      <c r="E284" s="93"/>
      <c r="F284" s="94"/>
      <c r="G284" s="128">
        <v>300.0</v>
      </c>
      <c r="H284" s="96"/>
      <c r="I284" s="96"/>
      <c r="J284" s="96"/>
      <c r="K284" s="97"/>
      <c r="L284" s="104">
        <f t="shared" si="5"/>
        <v>0.6373031901</v>
      </c>
      <c r="M284" s="99">
        <f t="shared" si="1"/>
        <v>191.190957</v>
      </c>
      <c r="N284">
        <f t="shared" si="6"/>
        <v>274</v>
      </c>
      <c r="O284" s="100">
        <f t="shared" si="2"/>
        <v>0.00006373031901</v>
      </c>
      <c r="P284" s="101">
        <v>1.0</v>
      </c>
      <c r="Q284" s="102">
        <f t="shared" si="3"/>
        <v>8221.768065</v>
      </c>
    </row>
    <row r="285">
      <c r="A285" s="103">
        <f t="shared" si="4"/>
        <v>275</v>
      </c>
      <c r="B285" s="92"/>
      <c r="C285" s="93"/>
      <c r="D285" s="93"/>
      <c r="E285" s="93"/>
      <c r="F285" s="94"/>
      <c r="G285" s="128">
        <v>300.0</v>
      </c>
      <c r="H285" s="96"/>
      <c r="I285" s="96"/>
      <c r="J285" s="96"/>
      <c r="K285" s="97"/>
      <c r="L285" s="104">
        <f t="shared" si="5"/>
        <v>0.6362523676</v>
      </c>
      <c r="M285" s="99">
        <f t="shared" si="1"/>
        <v>190.8757103</v>
      </c>
      <c r="N285">
        <f t="shared" si="6"/>
        <v>275</v>
      </c>
      <c r="O285" s="100">
        <f t="shared" si="2"/>
        <v>0.00006362523676</v>
      </c>
      <c r="P285" s="101">
        <v>1.0</v>
      </c>
      <c r="Q285" s="102">
        <f t="shared" si="3"/>
        <v>8222.083312</v>
      </c>
    </row>
    <row r="286">
      <c r="A286" s="103">
        <f t="shared" si="4"/>
        <v>276</v>
      </c>
      <c r="B286" s="92"/>
      <c r="C286" s="93"/>
      <c r="D286" s="93"/>
      <c r="E286" s="93"/>
      <c r="F286" s="94"/>
      <c r="G286" s="128">
        <v>300.0</v>
      </c>
      <c r="H286" s="96"/>
      <c r="I286" s="96"/>
      <c r="J286" s="96"/>
      <c r="K286" s="97"/>
      <c r="L286" s="104">
        <f t="shared" si="5"/>
        <v>0.6352032778</v>
      </c>
      <c r="M286" s="99">
        <f t="shared" si="1"/>
        <v>190.5609833</v>
      </c>
      <c r="N286">
        <f t="shared" si="6"/>
        <v>276</v>
      </c>
      <c r="O286" s="100">
        <f t="shared" si="2"/>
        <v>0.00006352032778</v>
      </c>
      <c r="P286" s="101">
        <v>1.0</v>
      </c>
      <c r="Q286" s="102">
        <f t="shared" si="3"/>
        <v>8222.398039</v>
      </c>
    </row>
    <row r="287">
      <c r="A287" s="103">
        <f t="shared" si="4"/>
        <v>277</v>
      </c>
      <c r="B287" s="92"/>
      <c r="C287" s="93"/>
      <c r="D287" s="93"/>
      <c r="E287" s="93"/>
      <c r="F287" s="94"/>
      <c r="G287" s="128">
        <v>300.0</v>
      </c>
      <c r="H287" s="96"/>
      <c r="I287" s="96"/>
      <c r="J287" s="96"/>
      <c r="K287" s="97"/>
      <c r="L287" s="104">
        <f t="shared" si="5"/>
        <v>0.6341559177</v>
      </c>
      <c r="M287" s="99">
        <f t="shared" si="1"/>
        <v>190.2467753</v>
      </c>
      <c r="N287">
        <f t="shared" si="6"/>
        <v>277</v>
      </c>
      <c r="O287" s="100">
        <f t="shared" si="2"/>
        <v>0.00006341559177</v>
      </c>
      <c r="P287" s="101">
        <v>1.0</v>
      </c>
      <c r="Q287" s="102">
        <f t="shared" si="3"/>
        <v>8222.712247</v>
      </c>
    </row>
    <row r="288">
      <c r="A288" s="103">
        <f t="shared" si="4"/>
        <v>278</v>
      </c>
      <c r="B288" s="92"/>
      <c r="C288" s="93"/>
      <c r="D288" s="93"/>
      <c r="E288" s="93"/>
      <c r="F288" s="94"/>
      <c r="G288" s="128">
        <v>300.0</v>
      </c>
      <c r="H288" s="96"/>
      <c r="I288" s="96"/>
      <c r="J288" s="96"/>
      <c r="K288" s="97"/>
      <c r="L288" s="104">
        <f t="shared" si="5"/>
        <v>0.6331102846</v>
      </c>
      <c r="M288" s="99">
        <f t="shared" si="1"/>
        <v>189.9330854</v>
      </c>
      <c r="N288">
        <f t="shared" si="6"/>
        <v>278</v>
      </c>
      <c r="O288" s="100">
        <f t="shared" si="2"/>
        <v>0.00006331102846</v>
      </c>
      <c r="P288" s="101">
        <v>1.0</v>
      </c>
      <c r="Q288" s="102">
        <f t="shared" si="3"/>
        <v>8223.025937</v>
      </c>
    </row>
    <row r="289">
      <c r="A289" s="103">
        <f t="shared" si="4"/>
        <v>279</v>
      </c>
      <c r="B289" s="92"/>
      <c r="C289" s="93"/>
      <c r="D289" s="93"/>
      <c r="E289" s="93"/>
      <c r="F289" s="94"/>
      <c r="G289" s="128">
        <v>300.0</v>
      </c>
      <c r="H289" s="96"/>
      <c r="I289" s="96"/>
      <c r="J289" s="96"/>
      <c r="K289" s="97"/>
      <c r="L289" s="104">
        <f t="shared" si="5"/>
        <v>0.6320663756</v>
      </c>
      <c r="M289" s="99">
        <f t="shared" si="1"/>
        <v>189.6199127</v>
      </c>
      <c r="N289">
        <f t="shared" si="6"/>
        <v>279</v>
      </c>
      <c r="O289" s="100">
        <f t="shared" si="2"/>
        <v>0.00006320663756</v>
      </c>
      <c r="P289" s="101">
        <v>1.0</v>
      </c>
      <c r="Q289" s="102">
        <f t="shared" si="3"/>
        <v>8223.339109</v>
      </c>
    </row>
    <row r="290">
      <c r="A290" s="103">
        <f t="shared" si="4"/>
        <v>280</v>
      </c>
      <c r="B290" s="92"/>
      <c r="C290" s="93"/>
      <c r="D290" s="93"/>
      <c r="E290" s="93"/>
      <c r="F290" s="94"/>
      <c r="G290" s="128">
        <v>300.0</v>
      </c>
      <c r="H290" s="96"/>
      <c r="I290" s="96"/>
      <c r="J290" s="96"/>
      <c r="K290" s="97"/>
      <c r="L290" s="104">
        <f t="shared" si="5"/>
        <v>0.6310241878</v>
      </c>
      <c r="M290" s="99">
        <f t="shared" si="1"/>
        <v>189.3072563</v>
      </c>
      <c r="N290">
        <f t="shared" si="6"/>
        <v>280</v>
      </c>
      <c r="O290" s="100">
        <f t="shared" si="2"/>
        <v>0.00006310241878</v>
      </c>
      <c r="P290" s="101">
        <v>1.0</v>
      </c>
      <c r="Q290" s="102">
        <f t="shared" si="3"/>
        <v>8223.651766</v>
      </c>
    </row>
    <row r="291">
      <c r="A291" s="103">
        <f t="shared" si="4"/>
        <v>281</v>
      </c>
      <c r="B291" s="92"/>
      <c r="C291" s="93"/>
      <c r="D291" s="93"/>
      <c r="E291" s="93"/>
      <c r="F291" s="94"/>
      <c r="G291" s="128">
        <v>300.0</v>
      </c>
      <c r="H291" s="96"/>
      <c r="I291" s="96"/>
      <c r="J291" s="96"/>
      <c r="K291" s="97"/>
      <c r="L291" s="104">
        <f t="shared" si="5"/>
        <v>0.6299837185</v>
      </c>
      <c r="M291" s="99">
        <f t="shared" si="1"/>
        <v>188.9951156</v>
      </c>
      <c r="N291">
        <f t="shared" si="6"/>
        <v>281</v>
      </c>
      <c r="O291" s="100">
        <f t="shared" si="2"/>
        <v>0.00006299837185</v>
      </c>
      <c r="P291" s="101">
        <v>1.0</v>
      </c>
      <c r="Q291" s="102">
        <f t="shared" si="3"/>
        <v>8223.963907</v>
      </c>
    </row>
    <row r="292">
      <c r="A292" s="103">
        <f t="shared" si="4"/>
        <v>282</v>
      </c>
      <c r="B292" s="92"/>
      <c r="C292" s="93"/>
      <c r="D292" s="93"/>
      <c r="E292" s="93"/>
      <c r="F292" s="94"/>
      <c r="G292" s="128">
        <v>300.0</v>
      </c>
      <c r="H292" s="96"/>
      <c r="I292" s="96"/>
      <c r="J292" s="96"/>
      <c r="K292" s="97"/>
      <c r="L292" s="104">
        <f t="shared" si="5"/>
        <v>0.6289449648</v>
      </c>
      <c r="M292" s="99">
        <f t="shared" si="1"/>
        <v>188.6834894</v>
      </c>
      <c r="N292">
        <f t="shared" si="6"/>
        <v>282</v>
      </c>
      <c r="O292" s="100">
        <f t="shared" si="2"/>
        <v>0.00006289449648</v>
      </c>
      <c r="P292" s="101">
        <v>1.0</v>
      </c>
      <c r="Q292" s="102">
        <f t="shared" si="3"/>
        <v>8224.275533</v>
      </c>
    </row>
    <row r="293">
      <c r="A293" s="103">
        <f t="shared" si="4"/>
        <v>283</v>
      </c>
      <c r="B293" s="92"/>
      <c r="C293" s="93"/>
      <c r="D293" s="93"/>
      <c r="E293" s="93"/>
      <c r="F293" s="94"/>
      <c r="G293" s="128">
        <v>300.0</v>
      </c>
      <c r="H293" s="96"/>
      <c r="I293" s="96"/>
      <c r="J293" s="96"/>
      <c r="K293" s="97"/>
      <c r="L293" s="104">
        <f t="shared" si="5"/>
        <v>0.6279079238</v>
      </c>
      <c r="M293" s="99">
        <f t="shared" si="1"/>
        <v>188.3723771</v>
      </c>
      <c r="N293">
        <f t="shared" si="6"/>
        <v>283</v>
      </c>
      <c r="O293" s="100">
        <f t="shared" si="2"/>
        <v>0.00006279079238</v>
      </c>
      <c r="P293" s="101">
        <v>1.0</v>
      </c>
      <c r="Q293" s="102">
        <f t="shared" si="3"/>
        <v>8224.586645</v>
      </c>
    </row>
    <row r="294">
      <c r="A294" s="103">
        <f t="shared" si="4"/>
        <v>284</v>
      </c>
      <c r="B294" s="92"/>
      <c r="C294" s="93"/>
      <c r="D294" s="93"/>
      <c r="E294" s="93"/>
      <c r="F294" s="94"/>
      <c r="G294" s="128">
        <v>300.0</v>
      </c>
      <c r="H294" s="96"/>
      <c r="I294" s="96"/>
      <c r="J294" s="96"/>
      <c r="K294" s="97"/>
      <c r="L294" s="104">
        <f t="shared" si="5"/>
        <v>0.6268725927</v>
      </c>
      <c r="M294" s="99">
        <f t="shared" si="1"/>
        <v>188.0617778</v>
      </c>
      <c r="N294">
        <f t="shared" si="6"/>
        <v>284</v>
      </c>
      <c r="O294" s="100">
        <f t="shared" si="2"/>
        <v>0.00006268725927</v>
      </c>
      <c r="P294" s="101">
        <v>1.0</v>
      </c>
      <c r="Q294" s="102">
        <f t="shared" si="3"/>
        <v>8224.897244</v>
      </c>
    </row>
    <row r="295">
      <c r="A295" s="103">
        <f t="shared" si="4"/>
        <v>285</v>
      </c>
      <c r="B295" s="92"/>
      <c r="C295" s="93"/>
      <c r="D295" s="93"/>
      <c r="E295" s="93"/>
      <c r="F295" s="94"/>
      <c r="G295" s="128">
        <v>300.0</v>
      </c>
      <c r="H295" s="96"/>
      <c r="I295" s="96"/>
      <c r="J295" s="96"/>
      <c r="K295" s="97"/>
      <c r="L295" s="104">
        <f t="shared" si="5"/>
        <v>0.6258389688</v>
      </c>
      <c r="M295" s="99">
        <f t="shared" si="1"/>
        <v>187.7516906</v>
      </c>
      <c r="N295">
        <f t="shared" si="6"/>
        <v>285</v>
      </c>
      <c r="O295" s="100">
        <f t="shared" si="2"/>
        <v>0.00006258389688</v>
      </c>
      <c r="P295" s="101">
        <v>1.0</v>
      </c>
      <c r="Q295" s="102">
        <f t="shared" si="3"/>
        <v>8225.207331</v>
      </c>
    </row>
    <row r="296">
      <c r="A296" s="103">
        <f t="shared" si="4"/>
        <v>286</v>
      </c>
      <c r="B296" s="92"/>
      <c r="C296" s="93"/>
      <c r="D296" s="93"/>
      <c r="E296" s="93"/>
      <c r="F296" s="94"/>
      <c r="G296" s="128">
        <v>300.0</v>
      </c>
      <c r="H296" s="96"/>
      <c r="I296" s="96"/>
      <c r="J296" s="96"/>
      <c r="K296" s="97"/>
      <c r="L296" s="104">
        <f t="shared" si="5"/>
        <v>0.6248070491</v>
      </c>
      <c r="M296" s="99">
        <f t="shared" si="1"/>
        <v>187.4421147</v>
      </c>
      <c r="N296">
        <f t="shared" si="6"/>
        <v>286</v>
      </c>
      <c r="O296" s="100">
        <f t="shared" si="2"/>
        <v>0.00006248070491</v>
      </c>
      <c r="P296" s="101">
        <v>1.0</v>
      </c>
      <c r="Q296" s="102">
        <f t="shared" si="3"/>
        <v>8225.516907</v>
      </c>
    </row>
    <row r="297">
      <c r="A297" s="103">
        <f t="shared" si="4"/>
        <v>287</v>
      </c>
      <c r="B297" s="92"/>
      <c r="C297" s="93"/>
      <c r="D297" s="93"/>
      <c r="E297" s="93"/>
      <c r="F297" s="94"/>
      <c r="G297" s="128">
        <v>300.0</v>
      </c>
      <c r="H297" s="96"/>
      <c r="I297" s="96"/>
      <c r="J297" s="96"/>
      <c r="K297" s="97"/>
      <c r="L297" s="104">
        <f t="shared" si="5"/>
        <v>0.623776831</v>
      </c>
      <c r="M297" s="99">
        <f t="shared" si="1"/>
        <v>187.1330493</v>
      </c>
      <c r="N297">
        <f t="shared" si="6"/>
        <v>287</v>
      </c>
      <c r="O297" s="100">
        <f t="shared" si="2"/>
        <v>0.0000623776831</v>
      </c>
      <c r="P297" s="101">
        <v>1.0</v>
      </c>
      <c r="Q297" s="102">
        <f t="shared" si="3"/>
        <v>8225.825973</v>
      </c>
    </row>
    <row r="298">
      <c r="A298" s="103">
        <f t="shared" si="4"/>
        <v>288</v>
      </c>
      <c r="B298" s="92"/>
      <c r="C298" s="93"/>
      <c r="D298" s="93"/>
      <c r="E298" s="93"/>
      <c r="F298" s="94"/>
      <c r="G298" s="128">
        <v>300.0</v>
      </c>
      <c r="H298" s="96"/>
      <c r="I298" s="96"/>
      <c r="J298" s="96"/>
      <c r="K298" s="97"/>
      <c r="L298" s="104">
        <f t="shared" si="5"/>
        <v>0.6227483115</v>
      </c>
      <c r="M298" s="99">
        <f t="shared" si="1"/>
        <v>186.8244935</v>
      </c>
      <c r="N298">
        <f t="shared" si="6"/>
        <v>288</v>
      </c>
      <c r="O298" s="100">
        <f t="shared" si="2"/>
        <v>0.00006227483115</v>
      </c>
      <c r="P298" s="101">
        <v>1.0</v>
      </c>
      <c r="Q298" s="102">
        <f t="shared" si="3"/>
        <v>8226.134529</v>
      </c>
    </row>
    <row r="299">
      <c r="A299" s="103">
        <f t="shared" si="4"/>
        <v>289</v>
      </c>
      <c r="B299" s="92"/>
      <c r="C299" s="93"/>
      <c r="D299" s="93"/>
      <c r="E299" s="93"/>
      <c r="F299" s="94"/>
      <c r="G299" s="128">
        <v>300.0</v>
      </c>
      <c r="H299" s="96"/>
      <c r="I299" s="96"/>
      <c r="J299" s="96"/>
      <c r="K299" s="97"/>
      <c r="L299" s="104">
        <f t="shared" si="5"/>
        <v>0.6217214879</v>
      </c>
      <c r="M299" s="99">
        <f t="shared" si="1"/>
        <v>186.5164464</v>
      </c>
      <c r="N299">
        <f t="shared" si="6"/>
        <v>289</v>
      </c>
      <c r="O299" s="100">
        <f t="shared" si="2"/>
        <v>0.00006217214879</v>
      </c>
      <c r="P299" s="101">
        <v>1.0</v>
      </c>
      <c r="Q299" s="102">
        <f t="shared" si="3"/>
        <v>8226.442576</v>
      </c>
    </row>
    <row r="300">
      <c r="A300" s="103">
        <f t="shared" si="4"/>
        <v>290</v>
      </c>
      <c r="B300" s="92"/>
      <c r="C300" s="93"/>
      <c r="D300" s="93"/>
      <c r="E300" s="93"/>
      <c r="F300" s="94"/>
      <c r="G300" s="128">
        <v>300.0</v>
      </c>
      <c r="H300" s="96"/>
      <c r="I300" s="96"/>
      <c r="J300" s="96"/>
      <c r="K300" s="97"/>
      <c r="L300" s="104">
        <f t="shared" si="5"/>
        <v>0.6206963574</v>
      </c>
      <c r="M300" s="99">
        <f t="shared" si="1"/>
        <v>186.2089072</v>
      </c>
      <c r="N300">
        <f t="shared" si="6"/>
        <v>290</v>
      </c>
      <c r="O300" s="100">
        <f t="shared" si="2"/>
        <v>0.00006206963574</v>
      </c>
      <c r="P300" s="101">
        <v>1.0</v>
      </c>
      <c r="Q300" s="102">
        <f t="shared" si="3"/>
        <v>8226.750115</v>
      </c>
    </row>
    <row r="301">
      <c r="A301" s="103">
        <f t="shared" si="4"/>
        <v>291</v>
      </c>
      <c r="B301" s="92"/>
      <c r="C301" s="93"/>
      <c r="D301" s="93"/>
      <c r="E301" s="93"/>
      <c r="F301" s="94"/>
      <c r="G301" s="128">
        <v>300.0</v>
      </c>
      <c r="H301" s="96"/>
      <c r="I301" s="96"/>
      <c r="J301" s="96"/>
      <c r="K301" s="97"/>
      <c r="L301" s="104">
        <f t="shared" si="5"/>
        <v>0.6196729172</v>
      </c>
      <c r="M301" s="99">
        <f t="shared" si="1"/>
        <v>185.9018752</v>
      </c>
      <c r="N301">
        <f t="shared" si="6"/>
        <v>291</v>
      </c>
      <c r="O301" s="100">
        <f t="shared" si="2"/>
        <v>0.00006196729172</v>
      </c>
      <c r="P301" s="101">
        <v>1.0</v>
      </c>
      <c r="Q301" s="102">
        <f t="shared" si="3"/>
        <v>8227.057147</v>
      </c>
    </row>
    <row r="302">
      <c r="A302" s="103">
        <f t="shared" si="4"/>
        <v>292</v>
      </c>
      <c r="B302" s="92"/>
      <c r="C302" s="93"/>
      <c r="D302" s="93"/>
      <c r="E302" s="93"/>
      <c r="F302" s="94"/>
      <c r="G302" s="128">
        <v>300.0</v>
      </c>
      <c r="H302" s="96"/>
      <c r="I302" s="96"/>
      <c r="J302" s="96"/>
      <c r="K302" s="97"/>
      <c r="L302" s="104">
        <f t="shared" si="5"/>
        <v>0.6186511645</v>
      </c>
      <c r="M302" s="99">
        <f t="shared" si="1"/>
        <v>185.5953494</v>
      </c>
      <c r="N302">
        <f t="shared" si="6"/>
        <v>292</v>
      </c>
      <c r="O302" s="100">
        <f t="shared" si="2"/>
        <v>0.00006186511645</v>
      </c>
      <c r="P302" s="101">
        <v>1.0</v>
      </c>
      <c r="Q302" s="102">
        <f t="shared" si="3"/>
        <v>8227.363673</v>
      </c>
    </row>
    <row r="303">
      <c r="A303" s="103">
        <f t="shared" si="4"/>
        <v>293</v>
      </c>
      <c r="B303" s="92"/>
      <c r="C303" s="93"/>
      <c r="D303" s="93"/>
      <c r="E303" s="93"/>
      <c r="F303" s="94"/>
      <c r="G303" s="128">
        <v>300.0</v>
      </c>
      <c r="H303" s="96"/>
      <c r="I303" s="96"/>
      <c r="J303" s="96"/>
      <c r="K303" s="97"/>
      <c r="L303" s="104">
        <f t="shared" si="5"/>
        <v>0.6176310966</v>
      </c>
      <c r="M303" s="99">
        <f t="shared" si="1"/>
        <v>185.289329</v>
      </c>
      <c r="N303">
        <f t="shared" si="6"/>
        <v>293</v>
      </c>
      <c r="O303" s="100">
        <f t="shared" si="2"/>
        <v>0.00006176310966</v>
      </c>
      <c r="P303" s="101">
        <v>1.0</v>
      </c>
      <c r="Q303" s="102">
        <f t="shared" si="3"/>
        <v>8227.669693</v>
      </c>
    </row>
    <row r="304">
      <c r="A304" s="103">
        <f t="shared" si="4"/>
        <v>294</v>
      </c>
      <c r="B304" s="92"/>
      <c r="C304" s="93"/>
      <c r="D304" s="93"/>
      <c r="E304" s="93"/>
      <c r="F304" s="94"/>
      <c r="G304" s="128">
        <v>300.0</v>
      </c>
      <c r="H304" s="96"/>
      <c r="I304" s="96"/>
      <c r="J304" s="96"/>
      <c r="K304" s="97"/>
      <c r="L304" s="104">
        <f t="shared" si="5"/>
        <v>0.6166127105</v>
      </c>
      <c r="M304" s="99">
        <f t="shared" si="1"/>
        <v>184.9838132</v>
      </c>
      <c r="N304">
        <f t="shared" si="6"/>
        <v>294</v>
      </c>
      <c r="O304" s="100">
        <f t="shared" si="2"/>
        <v>0.00006166127105</v>
      </c>
      <c r="P304" s="101">
        <v>1.0</v>
      </c>
      <c r="Q304" s="102">
        <f t="shared" si="3"/>
        <v>8227.975209</v>
      </c>
    </row>
    <row r="305">
      <c r="A305" s="103">
        <f t="shared" si="4"/>
        <v>295</v>
      </c>
      <c r="B305" s="92"/>
      <c r="C305" s="93"/>
      <c r="D305" s="93"/>
      <c r="E305" s="93"/>
      <c r="F305" s="94"/>
      <c r="G305" s="128">
        <v>300.0</v>
      </c>
      <c r="H305" s="96"/>
      <c r="I305" s="96"/>
      <c r="J305" s="96"/>
      <c r="K305" s="97"/>
      <c r="L305" s="104">
        <f t="shared" si="5"/>
        <v>0.6155960037</v>
      </c>
      <c r="M305" s="99">
        <f t="shared" si="1"/>
        <v>184.6788011</v>
      </c>
      <c r="N305">
        <f t="shared" si="6"/>
        <v>295</v>
      </c>
      <c r="O305" s="100">
        <f t="shared" si="2"/>
        <v>0.00006155960037</v>
      </c>
      <c r="P305" s="101">
        <v>1.0</v>
      </c>
      <c r="Q305" s="102">
        <f t="shared" si="3"/>
        <v>8228.280221</v>
      </c>
    </row>
    <row r="306">
      <c r="A306" s="103">
        <f t="shared" si="4"/>
        <v>296</v>
      </c>
      <c r="B306" s="92"/>
      <c r="C306" s="93"/>
      <c r="D306" s="93"/>
      <c r="E306" s="93"/>
      <c r="F306" s="94"/>
      <c r="G306" s="128">
        <v>300.0</v>
      </c>
      <c r="H306" s="96"/>
      <c r="I306" s="96"/>
      <c r="J306" s="96"/>
      <c r="K306" s="97"/>
      <c r="L306" s="104">
        <f t="shared" si="5"/>
        <v>0.6145809733</v>
      </c>
      <c r="M306" s="99">
        <f t="shared" si="1"/>
        <v>184.374292</v>
      </c>
      <c r="N306">
        <f t="shared" si="6"/>
        <v>296</v>
      </c>
      <c r="O306" s="100">
        <f t="shared" si="2"/>
        <v>0.00006145809733</v>
      </c>
      <c r="P306" s="101">
        <v>1.0</v>
      </c>
      <c r="Q306" s="102">
        <f t="shared" si="3"/>
        <v>8228.58473</v>
      </c>
    </row>
    <row r="307">
      <c r="A307" s="103">
        <f t="shared" si="4"/>
        <v>297</v>
      </c>
      <c r="B307" s="92"/>
      <c r="C307" s="93"/>
      <c r="D307" s="93"/>
      <c r="E307" s="93"/>
      <c r="F307" s="94"/>
      <c r="G307" s="128">
        <v>300.0</v>
      </c>
      <c r="H307" s="96"/>
      <c r="I307" s="96"/>
      <c r="J307" s="96"/>
      <c r="K307" s="97"/>
      <c r="L307" s="104">
        <f t="shared" si="5"/>
        <v>0.6135676165</v>
      </c>
      <c r="M307" s="99">
        <f t="shared" si="1"/>
        <v>184.0702849</v>
      </c>
      <c r="N307">
        <f t="shared" si="6"/>
        <v>297</v>
      </c>
      <c r="O307" s="100">
        <f t="shared" si="2"/>
        <v>0.00006135676165</v>
      </c>
      <c r="P307" s="101">
        <v>1.0</v>
      </c>
      <c r="Q307" s="102">
        <f t="shared" si="3"/>
        <v>8228.888737</v>
      </c>
    </row>
    <row r="308">
      <c r="A308" s="103">
        <f t="shared" si="4"/>
        <v>298</v>
      </c>
      <c r="B308" s="92"/>
      <c r="C308" s="93"/>
      <c r="D308" s="93"/>
      <c r="E308" s="93"/>
      <c r="F308" s="94"/>
      <c r="G308" s="128">
        <v>300.0</v>
      </c>
      <c r="H308" s="96"/>
      <c r="I308" s="96"/>
      <c r="J308" s="96"/>
      <c r="K308" s="97"/>
      <c r="L308" s="104">
        <f t="shared" si="5"/>
        <v>0.6125559305</v>
      </c>
      <c r="M308" s="99">
        <f t="shared" si="1"/>
        <v>183.7667792</v>
      </c>
      <c r="N308">
        <f t="shared" si="6"/>
        <v>298</v>
      </c>
      <c r="O308" s="100">
        <f t="shared" si="2"/>
        <v>0.00006125559305</v>
      </c>
      <c r="P308" s="101">
        <v>1.0</v>
      </c>
      <c r="Q308" s="102">
        <f t="shared" si="3"/>
        <v>8229.192243</v>
      </c>
    </row>
    <row r="309">
      <c r="A309" s="103">
        <f t="shared" si="4"/>
        <v>299</v>
      </c>
      <c r="B309" s="92"/>
      <c r="C309" s="93"/>
      <c r="D309" s="93"/>
      <c r="E309" s="93"/>
      <c r="F309" s="94"/>
      <c r="G309" s="128">
        <v>300.0</v>
      </c>
      <c r="H309" s="96"/>
      <c r="I309" s="96"/>
      <c r="J309" s="96"/>
      <c r="K309" s="97"/>
      <c r="L309" s="104">
        <f t="shared" si="5"/>
        <v>0.6115459127</v>
      </c>
      <c r="M309" s="99">
        <f t="shared" si="1"/>
        <v>183.4637738</v>
      </c>
      <c r="N309">
        <f t="shared" si="6"/>
        <v>299</v>
      </c>
      <c r="O309" s="100">
        <f t="shared" si="2"/>
        <v>0.00006115459127</v>
      </c>
      <c r="P309" s="101">
        <v>1.0</v>
      </c>
      <c r="Q309" s="102">
        <f t="shared" si="3"/>
        <v>8229.495248</v>
      </c>
    </row>
    <row r="310">
      <c r="A310" s="103">
        <f t="shared" si="4"/>
        <v>300</v>
      </c>
      <c r="B310" s="92"/>
      <c r="C310" s="93"/>
      <c r="D310" s="93"/>
      <c r="E310" s="93"/>
      <c r="F310" s="94"/>
      <c r="G310" s="128">
        <v>300.0</v>
      </c>
      <c r="H310" s="96"/>
      <c r="I310" s="96"/>
      <c r="J310" s="96"/>
      <c r="K310" s="97"/>
      <c r="L310" s="104">
        <f t="shared" si="5"/>
        <v>0.6105375603</v>
      </c>
      <c r="M310" s="99">
        <f t="shared" si="1"/>
        <v>183.1612681</v>
      </c>
      <c r="N310">
        <f t="shared" si="6"/>
        <v>300</v>
      </c>
      <c r="O310" s="100">
        <f t="shared" si="2"/>
        <v>0.00006105375603</v>
      </c>
      <c r="P310" s="101">
        <v>1.0</v>
      </c>
      <c r="Q310" s="102">
        <f t="shared" si="3"/>
        <v>8229.797754</v>
      </c>
    </row>
    <row r="311">
      <c r="A311" s="103">
        <f t="shared" si="4"/>
        <v>301</v>
      </c>
      <c r="B311" s="129">
        <v>2000.0</v>
      </c>
      <c r="C311" s="93"/>
      <c r="D311" s="93"/>
      <c r="E311" s="93"/>
      <c r="F311" s="94"/>
      <c r="G311" s="128">
        <v>300.0</v>
      </c>
      <c r="H311" s="96"/>
      <c r="I311" s="96"/>
      <c r="J311" s="96"/>
      <c r="K311" s="97"/>
      <c r="L311" s="104">
        <f t="shared" si="5"/>
        <v>0.6095308705</v>
      </c>
      <c r="M311" s="99">
        <f t="shared" si="1"/>
        <v>2182.859261</v>
      </c>
      <c r="N311">
        <f t="shared" si="6"/>
        <v>301</v>
      </c>
      <c r="O311" s="100">
        <f t="shared" si="2"/>
        <v>0.0007276197537</v>
      </c>
      <c r="P311" s="101">
        <v>1.0</v>
      </c>
      <c r="Q311" s="102">
        <f t="shared" si="3"/>
        <v>6230.099761</v>
      </c>
    </row>
    <row r="312">
      <c r="A312" s="103">
        <f t="shared" si="4"/>
        <v>302</v>
      </c>
      <c r="B312" s="129">
        <v>2000.0</v>
      </c>
      <c r="C312" s="93"/>
      <c r="D312" s="93"/>
      <c r="E312" s="93"/>
      <c r="F312" s="94"/>
      <c r="G312" s="128">
        <v>300.0</v>
      </c>
      <c r="H312" s="96"/>
      <c r="I312" s="96"/>
      <c r="J312" s="96"/>
      <c r="K312" s="97"/>
      <c r="L312" s="104">
        <f t="shared" si="5"/>
        <v>0.6085258406</v>
      </c>
      <c r="M312" s="99">
        <f t="shared" si="1"/>
        <v>2182.557752</v>
      </c>
      <c r="N312">
        <f t="shared" si="6"/>
        <v>302</v>
      </c>
      <c r="O312" s="100">
        <f t="shared" si="2"/>
        <v>0.0007275192507</v>
      </c>
      <c r="P312" s="101">
        <v>1.0</v>
      </c>
      <c r="Q312" s="102">
        <f t="shared" si="3"/>
        <v>6230.40127</v>
      </c>
    </row>
    <row r="313">
      <c r="A313" s="103">
        <f t="shared" si="4"/>
        <v>303</v>
      </c>
      <c r="B313" s="129">
        <v>2000.0</v>
      </c>
      <c r="C313" s="93"/>
      <c r="D313" s="93"/>
      <c r="E313" s="93"/>
      <c r="F313" s="94"/>
      <c r="G313" s="128">
        <v>300.0</v>
      </c>
      <c r="H313" s="96"/>
      <c r="I313" s="96"/>
      <c r="J313" s="96"/>
      <c r="K313" s="97"/>
      <c r="L313" s="104">
        <f t="shared" si="5"/>
        <v>0.6075224679</v>
      </c>
      <c r="M313" s="99">
        <f t="shared" si="1"/>
        <v>2182.25674</v>
      </c>
      <c r="N313">
        <f t="shared" si="6"/>
        <v>303</v>
      </c>
      <c r="O313" s="100">
        <f t="shared" si="2"/>
        <v>0.0007274189135</v>
      </c>
      <c r="P313" s="101">
        <v>1.0</v>
      </c>
      <c r="Q313" s="102">
        <f t="shared" si="3"/>
        <v>6230.702282</v>
      </c>
    </row>
    <row r="314">
      <c r="A314" s="103">
        <f t="shared" si="4"/>
        <v>304</v>
      </c>
      <c r="B314" s="129">
        <v>2000.0</v>
      </c>
      <c r="C314" s="93"/>
      <c r="D314" s="93"/>
      <c r="E314" s="93"/>
      <c r="F314" s="94"/>
      <c r="G314" s="128">
        <v>300.0</v>
      </c>
      <c r="H314" s="96"/>
      <c r="I314" s="96"/>
      <c r="J314" s="96"/>
      <c r="K314" s="97"/>
      <c r="L314" s="104">
        <f t="shared" si="5"/>
        <v>0.6065207496</v>
      </c>
      <c r="M314" s="99">
        <f t="shared" si="1"/>
        <v>2181.956225</v>
      </c>
      <c r="N314">
        <f t="shared" si="6"/>
        <v>304</v>
      </c>
      <c r="O314" s="100">
        <f t="shared" si="2"/>
        <v>0.0007273187416</v>
      </c>
      <c r="P314" s="101">
        <v>1.0</v>
      </c>
      <c r="Q314" s="102">
        <f t="shared" si="3"/>
        <v>6231.002797</v>
      </c>
    </row>
    <row r="315">
      <c r="A315" s="103">
        <f t="shared" si="4"/>
        <v>305</v>
      </c>
      <c r="B315" s="129">
        <v>2000.0</v>
      </c>
      <c r="C315" s="93"/>
      <c r="D315" s="93"/>
      <c r="E315" s="93"/>
      <c r="F315" s="94"/>
      <c r="G315" s="128">
        <v>300.0</v>
      </c>
      <c r="H315" s="96"/>
      <c r="I315" s="96"/>
      <c r="J315" s="96"/>
      <c r="K315" s="97"/>
      <c r="L315" s="104">
        <f t="shared" si="5"/>
        <v>0.6055206829</v>
      </c>
      <c r="M315" s="99">
        <f t="shared" si="1"/>
        <v>2181.656205</v>
      </c>
      <c r="N315">
        <f t="shared" si="6"/>
        <v>305</v>
      </c>
      <c r="O315" s="100">
        <f t="shared" si="2"/>
        <v>0.000727218735</v>
      </c>
      <c r="P315" s="101">
        <v>1.0</v>
      </c>
      <c r="Q315" s="102">
        <f t="shared" si="3"/>
        <v>6231.302817</v>
      </c>
    </row>
    <row r="316">
      <c r="A316" s="103">
        <f t="shared" si="4"/>
        <v>306</v>
      </c>
      <c r="B316" s="129">
        <v>2000.0</v>
      </c>
      <c r="C316" s="93"/>
      <c r="D316" s="93"/>
      <c r="E316" s="93"/>
      <c r="F316" s="94"/>
      <c r="G316" s="128">
        <v>300.0</v>
      </c>
      <c r="H316" s="96"/>
      <c r="I316" s="96"/>
      <c r="J316" s="96"/>
      <c r="K316" s="97"/>
      <c r="L316" s="104">
        <f t="shared" si="5"/>
        <v>0.6045222652</v>
      </c>
      <c r="M316" s="99">
        <f t="shared" si="1"/>
        <v>2181.35668</v>
      </c>
      <c r="N316">
        <f t="shared" si="6"/>
        <v>306</v>
      </c>
      <c r="O316" s="100">
        <f t="shared" si="2"/>
        <v>0.0007271188932</v>
      </c>
      <c r="P316" s="101">
        <v>1.0</v>
      </c>
      <c r="Q316" s="102">
        <f t="shared" si="3"/>
        <v>6231.602343</v>
      </c>
    </row>
    <row r="317">
      <c r="A317" s="103">
        <f t="shared" si="4"/>
        <v>307</v>
      </c>
      <c r="B317" s="129">
        <v>2000.0</v>
      </c>
      <c r="C317" s="93"/>
      <c r="D317" s="93"/>
      <c r="E317" s="93"/>
      <c r="F317" s="94"/>
      <c r="G317" s="128">
        <v>300.0</v>
      </c>
      <c r="H317" s="96"/>
      <c r="I317" s="96"/>
      <c r="J317" s="96"/>
      <c r="K317" s="97"/>
      <c r="L317" s="104">
        <f t="shared" si="5"/>
        <v>0.6035254938</v>
      </c>
      <c r="M317" s="99">
        <f t="shared" si="1"/>
        <v>2181.057648</v>
      </c>
      <c r="N317">
        <f t="shared" si="6"/>
        <v>307</v>
      </c>
      <c r="O317" s="100">
        <f t="shared" si="2"/>
        <v>0.000727019216</v>
      </c>
      <c r="P317" s="101">
        <v>1.0</v>
      </c>
      <c r="Q317" s="102">
        <f t="shared" si="3"/>
        <v>6231.901374</v>
      </c>
    </row>
    <row r="318">
      <c r="A318" s="103">
        <f t="shared" si="4"/>
        <v>308</v>
      </c>
      <c r="B318" s="129">
        <v>2000.0</v>
      </c>
      <c r="C318" s="93"/>
      <c r="D318" s="93"/>
      <c r="E318" s="93"/>
      <c r="F318" s="94"/>
      <c r="G318" s="128">
        <v>300.0</v>
      </c>
      <c r="H318" s="96"/>
      <c r="I318" s="96"/>
      <c r="J318" s="96"/>
      <c r="K318" s="97"/>
      <c r="L318" s="104">
        <f t="shared" si="5"/>
        <v>0.6025303659</v>
      </c>
      <c r="M318" s="99">
        <f t="shared" si="1"/>
        <v>2180.75911</v>
      </c>
      <c r="N318">
        <f t="shared" si="6"/>
        <v>308</v>
      </c>
      <c r="O318" s="100">
        <f t="shared" si="2"/>
        <v>0.0007269197033</v>
      </c>
      <c r="P318" s="101">
        <v>1.0</v>
      </c>
      <c r="Q318" s="102">
        <f t="shared" si="3"/>
        <v>6232.199912</v>
      </c>
    </row>
    <row r="319">
      <c r="A319" s="103">
        <f t="shared" si="4"/>
        <v>309</v>
      </c>
      <c r="B319" s="129">
        <v>2000.0</v>
      </c>
      <c r="C319" s="93"/>
      <c r="D319" s="93"/>
      <c r="E319" s="93"/>
      <c r="F319" s="94"/>
      <c r="G319" s="128">
        <v>300.0</v>
      </c>
      <c r="H319" s="96"/>
      <c r="I319" s="96"/>
      <c r="J319" s="96"/>
      <c r="K319" s="97"/>
      <c r="L319" s="104">
        <f t="shared" si="5"/>
        <v>0.6015368789</v>
      </c>
      <c r="M319" s="99">
        <f t="shared" si="1"/>
        <v>2180.461064</v>
      </c>
      <c r="N319">
        <f t="shared" si="6"/>
        <v>309</v>
      </c>
      <c r="O319" s="100">
        <f t="shared" si="2"/>
        <v>0.0007268203546</v>
      </c>
      <c r="P319" s="101">
        <v>1.0</v>
      </c>
      <c r="Q319" s="102">
        <f t="shared" si="3"/>
        <v>6232.497958</v>
      </c>
    </row>
    <row r="320">
      <c r="A320" s="103">
        <f t="shared" si="4"/>
        <v>310</v>
      </c>
      <c r="B320" s="129">
        <v>2000.0</v>
      </c>
      <c r="C320" s="93"/>
      <c r="D320" s="93"/>
      <c r="E320" s="93"/>
      <c r="F320" s="94"/>
      <c r="G320" s="128">
        <v>300.0</v>
      </c>
      <c r="H320" s="96"/>
      <c r="I320" s="96"/>
      <c r="J320" s="96"/>
      <c r="K320" s="97"/>
      <c r="L320" s="104">
        <f t="shared" si="5"/>
        <v>0.6005450299</v>
      </c>
      <c r="M320" s="99">
        <f t="shared" si="1"/>
        <v>2180.163509</v>
      </c>
      <c r="N320">
        <f t="shared" si="6"/>
        <v>310</v>
      </c>
      <c r="O320" s="100">
        <f t="shared" si="2"/>
        <v>0.0007267211697</v>
      </c>
      <c r="P320" s="101">
        <v>1.0</v>
      </c>
      <c r="Q320" s="102">
        <f t="shared" si="3"/>
        <v>6232.795513</v>
      </c>
    </row>
    <row r="321">
      <c r="A321" s="103">
        <f t="shared" si="4"/>
        <v>311</v>
      </c>
      <c r="B321" s="129">
        <v>2000.0</v>
      </c>
      <c r="C321" s="93"/>
      <c r="D321" s="93"/>
      <c r="E321" s="93"/>
      <c r="F321" s="94"/>
      <c r="G321" s="128">
        <v>300.0</v>
      </c>
      <c r="H321" s="96"/>
      <c r="I321" s="96"/>
      <c r="J321" s="96"/>
      <c r="K321" s="97"/>
      <c r="L321" s="104">
        <f t="shared" si="5"/>
        <v>0.5995548164</v>
      </c>
      <c r="M321" s="99">
        <f t="shared" si="1"/>
        <v>2179.866445</v>
      </c>
      <c r="N321">
        <f t="shared" si="6"/>
        <v>311</v>
      </c>
      <c r="O321" s="100">
        <f t="shared" si="2"/>
        <v>0.0007266221483</v>
      </c>
      <c r="P321" s="101">
        <v>1.0</v>
      </c>
      <c r="Q321" s="102">
        <f t="shared" si="3"/>
        <v>6233.092577</v>
      </c>
    </row>
    <row r="322">
      <c r="A322" s="103">
        <f t="shared" si="4"/>
        <v>312</v>
      </c>
      <c r="B322" s="129">
        <v>2000.0</v>
      </c>
      <c r="C322" s="93"/>
      <c r="D322" s="93"/>
      <c r="E322" s="93"/>
      <c r="F322" s="94"/>
      <c r="G322" s="128">
        <v>300.0</v>
      </c>
      <c r="H322" s="96"/>
      <c r="I322" s="96"/>
      <c r="J322" s="96"/>
      <c r="K322" s="97"/>
      <c r="L322" s="104">
        <f t="shared" si="5"/>
        <v>0.5985662356</v>
      </c>
      <c r="M322" s="99">
        <f t="shared" si="1"/>
        <v>2179.569871</v>
      </c>
      <c r="N322">
        <f t="shared" si="6"/>
        <v>312</v>
      </c>
      <c r="O322" s="100">
        <f t="shared" si="2"/>
        <v>0.0007265232902</v>
      </c>
      <c r="P322" s="101">
        <v>1.0</v>
      </c>
      <c r="Q322" s="102">
        <f t="shared" si="3"/>
        <v>6233.389151</v>
      </c>
    </row>
    <row r="323">
      <c r="A323" s="103">
        <f t="shared" si="4"/>
        <v>313</v>
      </c>
      <c r="B323" s="129">
        <v>2000.0</v>
      </c>
      <c r="C323" s="130">
        <v>800.0</v>
      </c>
      <c r="D323" s="93"/>
      <c r="E323" s="93"/>
      <c r="F323" s="94"/>
      <c r="G323" s="128">
        <v>300.0</v>
      </c>
      <c r="H323" s="96"/>
      <c r="I323" s="96"/>
      <c r="J323" s="96"/>
      <c r="K323" s="97"/>
      <c r="L323" s="104">
        <f t="shared" si="5"/>
        <v>0.5975792848</v>
      </c>
      <c r="M323" s="99">
        <f t="shared" si="1"/>
        <v>2979.273785</v>
      </c>
      <c r="N323">
        <f t="shared" si="6"/>
        <v>313</v>
      </c>
      <c r="O323" s="100">
        <f t="shared" si="2"/>
        <v>0.0009930912618</v>
      </c>
      <c r="P323" s="101">
        <v>1.0</v>
      </c>
      <c r="Q323" s="102">
        <f t="shared" si="3"/>
        <v>5433.685237</v>
      </c>
    </row>
    <row r="324">
      <c r="A324" s="103">
        <f t="shared" si="4"/>
        <v>314</v>
      </c>
      <c r="B324" s="129">
        <v>2000.0</v>
      </c>
      <c r="C324" s="130">
        <v>800.0</v>
      </c>
      <c r="D324" s="93"/>
      <c r="E324" s="93"/>
      <c r="F324" s="94"/>
      <c r="G324" s="128">
        <v>300.0</v>
      </c>
      <c r="H324" s="96"/>
      <c r="I324" s="96"/>
      <c r="J324" s="96"/>
      <c r="K324" s="97"/>
      <c r="L324" s="104">
        <f t="shared" si="5"/>
        <v>0.5965939614</v>
      </c>
      <c r="M324" s="99">
        <f t="shared" si="1"/>
        <v>2978.978188</v>
      </c>
      <c r="N324">
        <f t="shared" si="6"/>
        <v>314</v>
      </c>
      <c r="O324" s="100">
        <f t="shared" si="2"/>
        <v>0.0009929927295</v>
      </c>
      <c r="P324" s="101">
        <v>1.0</v>
      </c>
      <c r="Q324" s="102">
        <f t="shared" si="3"/>
        <v>5433.980834</v>
      </c>
    </row>
    <row r="325">
      <c r="A325" s="103">
        <f t="shared" si="4"/>
        <v>315</v>
      </c>
      <c r="B325" s="129">
        <v>2000.0</v>
      </c>
      <c r="C325" s="130">
        <v>800.0</v>
      </c>
      <c r="D325" s="93"/>
      <c r="E325" s="93"/>
      <c r="F325" s="94"/>
      <c r="G325" s="128">
        <v>300.0</v>
      </c>
      <c r="H325" s="96"/>
      <c r="I325" s="96"/>
      <c r="J325" s="96"/>
      <c r="K325" s="97"/>
      <c r="L325" s="104">
        <f t="shared" si="5"/>
        <v>0.5956102626</v>
      </c>
      <c r="M325" s="99">
        <f t="shared" si="1"/>
        <v>2978.683079</v>
      </c>
      <c r="N325">
        <f t="shared" si="6"/>
        <v>315</v>
      </c>
      <c r="O325" s="100">
        <f t="shared" si="2"/>
        <v>0.0009928943596</v>
      </c>
      <c r="P325" s="101">
        <v>1.0</v>
      </c>
      <c r="Q325" s="102">
        <f t="shared" si="3"/>
        <v>5434.275943</v>
      </c>
    </row>
    <row r="326">
      <c r="A326" s="103">
        <f t="shared" si="4"/>
        <v>316</v>
      </c>
      <c r="B326" s="129">
        <v>2000.0</v>
      </c>
      <c r="C326" s="130">
        <v>800.0</v>
      </c>
      <c r="D326" s="93"/>
      <c r="E326" s="93"/>
      <c r="F326" s="94"/>
      <c r="G326" s="128">
        <v>300.0</v>
      </c>
      <c r="H326" s="96"/>
      <c r="I326" s="96"/>
      <c r="J326" s="96"/>
      <c r="K326" s="97"/>
      <c r="L326" s="104">
        <f t="shared" si="5"/>
        <v>0.5946281858</v>
      </c>
      <c r="M326" s="99">
        <f t="shared" si="1"/>
        <v>2978.388456</v>
      </c>
      <c r="N326">
        <f t="shared" si="6"/>
        <v>316</v>
      </c>
      <c r="O326" s="100">
        <f t="shared" si="2"/>
        <v>0.0009927961519</v>
      </c>
      <c r="P326" s="101">
        <v>1.0</v>
      </c>
      <c r="Q326" s="102">
        <f t="shared" si="3"/>
        <v>5434.570566</v>
      </c>
    </row>
    <row r="327">
      <c r="A327" s="103">
        <f t="shared" si="4"/>
        <v>317</v>
      </c>
      <c r="B327" s="129">
        <v>2000.0</v>
      </c>
      <c r="C327" s="130">
        <v>800.0</v>
      </c>
      <c r="D327" s="93"/>
      <c r="E327" s="93"/>
      <c r="F327" s="94"/>
      <c r="G327" s="128">
        <v>300.0</v>
      </c>
      <c r="H327" s="96"/>
      <c r="I327" s="96"/>
      <c r="J327" s="96"/>
      <c r="K327" s="97"/>
      <c r="L327" s="104">
        <f t="shared" si="5"/>
        <v>0.5936477283</v>
      </c>
      <c r="M327" s="99">
        <f t="shared" si="1"/>
        <v>2978.094319</v>
      </c>
      <c r="N327">
        <f t="shared" si="6"/>
        <v>317</v>
      </c>
      <c r="O327" s="100">
        <f t="shared" si="2"/>
        <v>0.0009926981062</v>
      </c>
      <c r="P327" s="101">
        <v>1.0</v>
      </c>
      <c r="Q327" s="102">
        <f t="shared" si="3"/>
        <v>5434.864704</v>
      </c>
    </row>
    <row r="328">
      <c r="A328" s="103">
        <f t="shared" si="4"/>
        <v>318</v>
      </c>
      <c r="B328" s="129">
        <v>2000.0</v>
      </c>
      <c r="C328" s="130">
        <v>800.0</v>
      </c>
      <c r="D328" s="93"/>
      <c r="E328" s="93"/>
      <c r="F328" s="94"/>
      <c r="G328" s="128">
        <v>300.0</v>
      </c>
      <c r="H328" s="96"/>
      <c r="I328" s="96"/>
      <c r="J328" s="96"/>
      <c r="K328" s="97"/>
      <c r="L328" s="104">
        <f t="shared" si="5"/>
        <v>0.5926688875</v>
      </c>
      <c r="M328" s="99">
        <f t="shared" si="1"/>
        <v>2977.800666</v>
      </c>
      <c r="N328">
        <f t="shared" si="6"/>
        <v>318</v>
      </c>
      <c r="O328" s="100">
        <f t="shared" si="2"/>
        <v>0.0009926002221</v>
      </c>
      <c r="P328" s="101">
        <v>1.0</v>
      </c>
      <c r="Q328" s="102">
        <f t="shared" si="3"/>
        <v>5435.158356</v>
      </c>
    </row>
    <row r="329">
      <c r="A329" s="103">
        <f t="shared" si="4"/>
        <v>319</v>
      </c>
      <c r="B329" s="129">
        <v>2000.0</v>
      </c>
      <c r="C329" s="130">
        <v>800.0</v>
      </c>
      <c r="D329" s="93"/>
      <c r="E329" s="93"/>
      <c r="F329" s="94"/>
      <c r="G329" s="128">
        <v>300.0</v>
      </c>
      <c r="H329" s="96"/>
      <c r="I329" s="96"/>
      <c r="J329" s="96"/>
      <c r="K329" s="97"/>
      <c r="L329" s="104">
        <f t="shared" si="5"/>
        <v>0.5916916606</v>
      </c>
      <c r="M329" s="99">
        <f t="shared" si="1"/>
        <v>2977.507498</v>
      </c>
      <c r="N329">
        <f t="shared" si="6"/>
        <v>319</v>
      </c>
      <c r="O329" s="100">
        <f t="shared" si="2"/>
        <v>0.0009925024994</v>
      </c>
      <c r="P329" s="101">
        <v>1.0</v>
      </c>
      <c r="Q329" s="102">
        <f t="shared" si="3"/>
        <v>5435.451524</v>
      </c>
    </row>
    <row r="330">
      <c r="A330" s="103">
        <f t="shared" si="4"/>
        <v>320</v>
      </c>
      <c r="B330" s="129">
        <v>2000.0</v>
      </c>
      <c r="C330" s="130">
        <v>800.0</v>
      </c>
      <c r="D330" s="93"/>
      <c r="E330" s="93"/>
      <c r="F330" s="94"/>
      <c r="G330" s="128">
        <v>300.0</v>
      </c>
      <c r="H330" s="96"/>
      <c r="I330" s="96"/>
      <c r="J330" s="96"/>
      <c r="K330" s="97"/>
      <c r="L330" s="104">
        <f t="shared" si="5"/>
        <v>0.590716045</v>
      </c>
      <c r="M330" s="99">
        <f t="shared" si="1"/>
        <v>2977.214814</v>
      </c>
      <c r="N330">
        <f t="shared" si="6"/>
        <v>320</v>
      </c>
      <c r="O330" s="100">
        <f t="shared" si="2"/>
        <v>0.0009924049378</v>
      </c>
      <c r="P330" s="101">
        <v>1.0</v>
      </c>
      <c r="Q330" s="102">
        <f t="shared" si="3"/>
        <v>5435.744209</v>
      </c>
    </row>
    <row r="331">
      <c r="A331" s="103">
        <f t="shared" si="4"/>
        <v>321</v>
      </c>
      <c r="B331" s="129">
        <v>2000.0</v>
      </c>
      <c r="C331" s="130">
        <v>800.0</v>
      </c>
      <c r="D331" s="93"/>
      <c r="E331" s="93"/>
      <c r="F331" s="94"/>
      <c r="G331" s="128">
        <v>300.0</v>
      </c>
      <c r="H331" s="96"/>
      <c r="I331" s="96"/>
      <c r="J331" s="96"/>
      <c r="K331" s="97"/>
      <c r="L331" s="104">
        <f t="shared" si="5"/>
        <v>0.5897420381</v>
      </c>
      <c r="M331" s="99">
        <f t="shared" si="1"/>
        <v>2976.922611</v>
      </c>
      <c r="N331">
        <f t="shared" si="6"/>
        <v>321</v>
      </c>
      <c r="O331" s="100">
        <f t="shared" si="2"/>
        <v>0.0009923075371</v>
      </c>
      <c r="P331" s="101">
        <v>1.0</v>
      </c>
      <c r="Q331" s="102">
        <f t="shared" si="3"/>
        <v>5436.036411</v>
      </c>
    </row>
    <row r="332">
      <c r="A332" s="103">
        <f t="shared" si="4"/>
        <v>322</v>
      </c>
      <c r="B332" s="129">
        <v>2000.0</v>
      </c>
      <c r="C332" s="130">
        <v>800.0</v>
      </c>
      <c r="D332" s="93"/>
      <c r="E332" s="93"/>
      <c r="F332" s="94"/>
      <c r="G332" s="128">
        <v>300.0</v>
      </c>
      <c r="H332" s="96"/>
      <c r="I332" s="96"/>
      <c r="J332" s="96"/>
      <c r="K332" s="97"/>
      <c r="L332" s="104">
        <f t="shared" si="5"/>
        <v>0.5887696372</v>
      </c>
      <c r="M332" s="99">
        <f t="shared" si="1"/>
        <v>2976.630891</v>
      </c>
      <c r="N332">
        <f t="shared" si="6"/>
        <v>322</v>
      </c>
      <c r="O332" s="100">
        <f t="shared" si="2"/>
        <v>0.0009922102971</v>
      </c>
      <c r="P332" s="101">
        <v>1.0</v>
      </c>
      <c r="Q332" s="102">
        <f t="shared" si="3"/>
        <v>5436.328131</v>
      </c>
    </row>
    <row r="333">
      <c r="A333" s="103">
        <f t="shared" si="4"/>
        <v>323</v>
      </c>
      <c r="B333" s="129">
        <v>2000.0</v>
      </c>
      <c r="C333" s="130">
        <v>800.0</v>
      </c>
      <c r="D333" s="93"/>
      <c r="E333" s="93"/>
      <c r="F333" s="94"/>
      <c r="G333" s="128">
        <v>300.0</v>
      </c>
      <c r="H333" s="96"/>
      <c r="I333" s="96"/>
      <c r="J333" s="96"/>
      <c r="K333" s="97"/>
      <c r="L333" s="104">
        <f t="shared" si="5"/>
        <v>0.5877988396</v>
      </c>
      <c r="M333" s="99">
        <f t="shared" si="1"/>
        <v>2976.339652</v>
      </c>
      <c r="N333">
        <f t="shared" si="6"/>
        <v>323</v>
      </c>
      <c r="O333" s="100">
        <f t="shared" si="2"/>
        <v>0.0009921132173</v>
      </c>
      <c r="P333" s="101">
        <v>1.0</v>
      </c>
      <c r="Q333" s="102">
        <f t="shared" si="3"/>
        <v>5436.61937</v>
      </c>
    </row>
    <row r="334">
      <c r="A334" s="103">
        <f t="shared" si="4"/>
        <v>324</v>
      </c>
      <c r="B334" s="129">
        <v>2000.0</v>
      </c>
      <c r="C334" s="130">
        <v>800.0</v>
      </c>
      <c r="D334" s="93"/>
      <c r="E334" s="93"/>
      <c r="F334" s="94"/>
      <c r="G334" s="128">
        <v>300.0</v>
      </c>
      <c r="H334" s="96"/>
      <c r="I334" s="96"/>
      <c r="J334" s="96"/>
      <c r="K334" s="97"/>
      <c r="L334" s="104">
        <f t="shared" si="5"/>
        <v>0.5868296427</v>
      </c>
      <c r="M334" s="99">
        <f t="shared" si="1"/>
        <v>2976.048893</v>
      </c>
      <c r="N334">
        <f t="shared" si="6"/>
        <v>324</v>
      </c>
      <c r="O334" s="100">
        <f t="shared" si="2"/>
        <v>0.0009920162976</v>
      </c>
      <c r="P334" s="101">
        <v>1.0</v>
      </c>
      <c r="Q334" s="102">
        <f t="shared" si="3"/>
        <v>5436.910129</v>
      </c>
    </row>
    <row r="335">
      <c r="A335" s="103">
        <f t="shared" si="4"/>
        <v>325</v>
      </c>
      <c r="B335" s="129">
        <v>2000.0</v>
      </c>
      <c r="C335" s="130">
        <v>800.0</v>
      </c>
      <c r="D335" s="93"/>
      <c r="E335" s="93"/>
      <c r="F335" s="94"/>
      <c r="G335" s="128">
        <v>300.0</v>
      </c>
      <c r="H335" s="96"/>
      <c r="I335" s="96"/>
      <c r="J335" s="96"/>
      <c r="K335" s="97"/>
      <c r="L335" s="104">
        <f t="shared" si="5"/>
        <v>0.585862044</v>
      </c>
      <c r="M335" s="99">
        <f t="shared" si="1"/>
        <v>2975.758613</v>
      </c>
      <c r="N335">
        <f t="shared" si="6"/>
        <v>325</v>
      </c>
      <c r="O335" s="100">
        <f t="shared" si="2"/>
        <v>0.0009919195377</v>
      </c>
      <c r="P335" s="101">
        <v>1.0</v>
      </c>
      <c r="Q335" s="102">
        <f t="shared" si="3"/>
        <v>5437.200409</v>
      </c>
    </row>
    <row r="336">
      <c r="A336" s="103">
        <f t="shared" si="4"/>
        <v>326</v>
      </c>
      <c r="B336" s="129">
        <v>2000.0</v>
      </c>
      <c r="C336" s="130">
        <v>800.0</v>
      </c>
      <c r="D336" s="93"/>
      <c r="E336" s="93"/>
      <c r="F336" s="94"/>
      <c r="G336" s="128">
        <v>300.0</v>
      </c>
      <c r="H336" s="96"/>
      <c r="I336" s="96"/>
      <c r="J336" s="96"/>
      <c r="K336" s="97"/>
      <c r="L336" s="104">
        <f t="shared" si="5"/>
        <v>0.5848960406</v>
      </c>
      <c r="M336" s="99">
        <f t="shared" si="1"/>
        <v>2975.468812</v>
      </c>
      <c r="N336">
        <f t="shared" si="6"/>
        <v>326</v>
      </c>
      <c r="O336" s="100">
        <f t="shared" si="2"/>
        <v>0.0009918229374</v>
      </c>
      <c r="P336" s="101">
        <v>1.0</v>
      </c>
      <c r="Q336" s="102">
        <f t="shared" si="3"/>
        <v>5437.49021</v>
      </c>
    </row>
    <row r="337">
      <c r="A337" s="103">
        <f t="shared" si="4"/>
        <v>327</v>
      </c>
      <c r="B337" s="129">
        <v>2000.0</v>
      </c>
      <c r="C337" s="130">
        <v>800.0</v>
      </c>
      <c r="D337" s="93"/>
      <c r="E337" s="93"/>
      <c r="F337" s="94"/>
      <c r="G337" s="128">
        <v>300.0</v>
      </c>
      <c r="H337" s="96"/>
      <c r="I337" s="96"/>
      <c r="J337" s="96"/>
      <c r="K337" s="97"/>
      <c r="L337" s="104">
        <f t="shared" si="5"/>
        <v>0.58393163</v>
      </c>
      <c r="M337" s="99">
        <f t="shared" si="1"/>
        <v>2975.179489</v>
      </c>
      <c r="N337">
        <f t="shared" si="6"/>
        <v>327</v>
      </c>
      <c r="O337" s="100">
        <f t="shared" si="2"/>
        <v>0.0009917264963</v>
      </c>
      <c r="P337" s="101">
        <v>1.0</v>
      </c>
      <c r="Q337" s="102">
        <f t="shared" si="3"/>
        <v>5437.779533</v>
      </c>
    </row>
    <row r="338">
      <c r="A338" s="103">
        <f t="shared" si="4"/>
        <v>328</v>
      </c>
      <c r="B338" s="129">
        <v>2000.0</v>
      </c>
      <c r="C338" s="130">
        <v>800.0</v>
      </c>
      <c r="D338" s="93"/>
      <c r="E338" s="93"/>
      <c r="F338" s="94"/>
      <c r="G338" s="128">
        <v>300.0</v>
      </c>
      <c r="H338" s="96"/>
      <c r="I338" s="96"/>
      <c r="J338" s="96"/>
      <c r="K338" s="97"/>
      <c r="L338" s="104">
        <f t="shared" si="5"/>
        <v>0.5829688096</v>
      </c>
      <c r="M338" s="99">
        <f t="shared" si="1"/>
        <v>2974.890643</v>
      </c>
      <c r="N338">
        <f t="shared" si="6"/>
        <v>328</v>
      </c>
      <c r="O338" s="100">
        <f t="shared" si="2"/>
        <v>0.0009916302143</v>
      </c>
      <c r="P338" s="101">
        <v>1.0</v>
      </c>
      <c r="Q338" s="102">
        <f t="shared" si="3"/>
        <v>5438.068379</v>
      </c>
    </row>
    <row r="339">
      <c r="A339" s="103">
        <f t="shared" si="4"/>
        <v>329</v>
      </c>
      <c r="B339" s="129">
        <v>2000.0</v>
      </c>
      <c r="C339" s="130">
        <v>800.0</v>
      </c>
      <c r="D339" s="93"/>
      <c r="E339" s="93"/>
      <c r="F339" s="94"/>
      <c r="G339" s="128">
        <v>300.0</v>
      </c>
      <c r="H339" s="96"/>
      <c r="I339" s="96"/>
      <c r="J339" s="96"/>
      <c r="K339" s="97"/>
      <c r="L339" s="104">
        <f t="shared" si="5"/>
        <v>0.5820075768</v>
      </c>
      <c r="M339" s="99">
        <f t="shared" si="1"/>
        <v>2974.602273</v>
      </c>
      <c r="N339">
        <f t="shared" si="6"/>
        <v>329</v>
      </c>
      <c r="O339" s="100">
        <f t="shared" si="2"/>
        <v>0.000991534091</v>
      </c>
      <c r="P339" s="101">
        <v>1.0</v>
      </c>
      <c r="Q339" s="102">
        <f t="shared" si="3"/>
        <v>5438.356749</v>
      </c>
    </row>
    <row r="340">
      <c r="A340" s="103">
        <f t="shared" si="4"/>
        <v>330</v>
      </c>
      <c r="B340" s="129">
        <v>2000.0</v>
      </c>
      <c r="C340" s="130">
        <v>800.0</v>
      </c>
      <c r="D340" s="93"/>
      <c r="E340" s="93"/>
      <c r="F340" s="94"/>
      <c r="G340" s="128">
        <v>300.0</v>
      </c>
      <c r="H340" s="96"/>
      <c r="I340" s="96"/>
      <c r="J340" s="96"/>
      <c r="K340" s="97"/>
      <c r="L340" s="104">
        <f t="shared" si="5"/>
        <v>0.5810479289</v>
      </c>
      <c r="M340" s="99">
        <f t="shared" si="1"/>
        <v>2974.314379</v>
      </c>
      <c r="N340">
        <f t="shared" si="6"/>
        <v>330</v>
      </c>
      <c r="O340" s="100">
        <f t="shared" si="2"/>
        <v>0.0009914381262</v>
      </c>
      <c r="P340" s="101">
        <v>1.0</v>
      </c>
      <c r="Q340" s="102">
        <f t="shared" si="3"/>
        <v>5438.644643</v>
      </c>
    </row>
    <row r="341">
      <c r="A341" s="103">
        <f t="shared" si="4"/>
        <v>331</v>
      </c>
      <c r="B341" s="129">
        <v>2000.0</v>
      </c>
      <c r="C341" s="130">
        <v>800.0</v>
      </c>
      <c r="D341" s="93"/>
      <c r="E341" s="93"/>
      <c r="F341" s="94"/>
      <c r="G341" s="128">
        <v>300.0</v>
      </c>
      <c r="H341" s="96"/>
      <c r="I341" s="96"/>
      <c r="J341" s="96"/>
      <c r="K341" s="97"/>
      <c r="L341" s="104">
        <f t="shared" si="5"/>
        <v>0.5800898633</v>
      </c>
      <c r="M341" s="99">
        <f t="shared" si="1"/>
        <v>2974.026959</v>
      </c>
      <c r="N341">
        <f t="shared" si="6"/>
        <v>331</v>
      </c>
      <c r="O341" s="100">
        <f t="shared" si="2"/>
        <v>0.0009913423197</v>
      </c>
      <c r="P341" s="101">
        <v>1.0</v>
      </c>
      <c r="Q341" s="102">
        <f t="shared" si="3"/>
        <v>5438.932063</v>
      </c>
    </row>
    <row r="342">
      <c r="A342" s="103">
        <f t="shared" si="4"/>
        <v>332</v>
      </c>
      <c r="B342" s="129">
        <v>2000.0</v>
      </c>
      <c r="C342" s="130">
        <v>800.0</v>
      </c>
      <c r="D342" s="93"/>
      <c r="E342" s="93"/>
      <c r="F342" s="94"/>
      <c r="G342" s="128">
        <v>300.0</v>
      </c>
      <c r="H342" s="96"/>
      <c r="I342" s="96"/>
      <c r="J342" s="96"/>
      <c r="K342" s="97"/>
      <c r="L342" s="104">
        <f t="shared" si="5"/>
        <v>0.5791333775</v>
      </c>
      <c r="M342" s="99">
        <f t="shared" si="1"/>
        <v>2973.740013</v>
      </c>
      <c r="N342">
        <f t="shared" si="6"/>
        <v>332</v>
      </c>
      <c r="O342" s="100">
        <f t="shared" si="2"/>
        <v>0.0009912466711</v>
      </c>
      <c r="P342" s="101">
        <v>1.0</v>
      </c>
      <c r="Q342" s="102">
        <f t="shared" si="3"/>
        <v>5439.219009</v>
      </c>
    </row>
    <row r="343">
      <c r="A343" s="103">
        <f t="shared" si="4"/>
        <v>333</v>
      </c>
      <c r="B343" s="129">
        <v>2000.0</v>
      </c>
      <c r="C343" s="130">
        <v>800.0</v>
      </c>
      <c r="D343" s="93"/>
      <c r="E343" s="93"/>
      <c r="F343" s="94"/>
      <c r="G343" s="128">
        <v>300.0</v>
      </c>
      <c r="H343" s="96"/>
      <c r="I343" s="96"/>
      <c r="J343" s="96"/>
      <c r="K343" s="97"/>
      <c r="L343" s="104">
        <f t="shared" si="5"/>
        <v>0.5781784687</v>
      </c>
      <c r="M343" s="99">
        <f t="shared" si="1"/>
        <v>2973.453541</v>
      </c>
      <c r="N343">
        <f t="shared" si="6"/>
        <v>333</v>
      </c>
      <c r="O343" s="100">
        <f t="shared" si="2"/>
        <v>0.0009911511802</v>
      </c>
      <c r="P343" s="101">
        <v>1.0</v>
      </c>
      <c r="Q343" s="102">
        <f t="shared" si="3"/>
        <v>5439.505481</v>
      </c>
    </row>
    <row r="344">
      <c r="A344" s="103">
        <f t="shared" si="4"/>
        <v>334</v>
      </c>
      <c r="B344" s="129">
        <v>2000.0</v>
      </c>
      <c r="C344" s="130">
        <v>800.0</v>
      </c>
      <c r="D344" s="93"/>
      <c r="E344" s="93"/>
      <c r="F344" s="94"/>
      <c r="G344" s="128">
        <v>300.0</v>
      </c>
      <c r="H344" s="96"/>
      <c r="I344" s="96"/>
      <c r="J344" s="96"/>
      <c r="K344" s="97"/>
      <c r="L344" s="104">
        <f t="shared" si="5"/>
        <v>0.5772251345</v>
      </c>
      <c r="M344" s="99">
        <f t="shared" si="1"/>
        <v>2973.16754</v>
      </c>
      <c r="N344">
        <f t="shared" si="6"/>
        <v>334</v>
      </c>
      <c r="O344" s="100">
        <f t="shared" si="2"/>
        <v>0.0009910558468</v>
      </c>
      <c r="P344" s="101">
        <v>1.0</v>
      </c>
      <c r="Q344" s="102">
        <f t="shared" si="3"/>
        <v>5439.791482</v>
      </c>
    </row>
    <row r="345">
      <c r="A345" s="103">
        <f t="shared" si="4"/>
        <v>335</v>
      </c>
      <c r="B345" s="129">
        <v>2000.0</v>
      </c>
      <c r="C345" s="130">
        <v>800.0</v>
      </c>
      <c r="D345" s="93"/>
      <c r="E345" s="93"/>
      <c r="F345" s="94"/>
      <c r="G345" s="128">
        <v>300.0</v>
      </c>
      <c r="H345" s="96"/>
      <c r="I345" s="96"/>
      <c r="J345" s="96"/>
      <c r="K345" s="97"/>
      <c r="L345" s="104">
        <f t="shared" si="5"/>
        <v>0.5762733722</v>
      </c>
      <c r="M345" s="99">
        <f t="shared" si="1"/>
        <v>2972.882012</v>
      </c>
      <c r="N345">
        <f t="shared" si="6"/>
        <v>335</v>
      </c>
      <c r="O345" s="100">
        <f t="shared" si="2"/>
        <v>0.0009909606706</v>
      </c>
      <c r="P345" s="101">
        <v>1.0</v>
      </c>
      <c r="Q345" s="102">
        <f t="shared" si="3"/>
        <v>5440.07701</v>
      </c>
    </row>
    <row r="346">
      <c r="A346" s="103">
        <f t="shared" si="4"/>
        <v>336</v>
      </c>
      <c r="B346" s="129">
        <v>2000.0</v>
      </c>
      <c r="C346" s="130">
        <v>800.0</v>
      </c>
      <c r="D346" s="93"/>
      <c r="E346" s="93"/>
      <c r="F346" s="94"/>
      <c r="G346" s="128">
        <v>300.0</v>
      </c>
      <c r="H346" s="96"/>
      <c r="I346" s="96"/>
      <c r="J346" s="96"/>
      <c r="K346" s="97"/>
      <c r="L346" s="104">
        <f t="shared" si="5"/>
        <v>0.5753231792</v>
      </c>
      <c r="M346" s="99">
        <f t="shared" si="1"/>
        <v>2972.596954</v>
      </c>
      <c r="N346">
        <f t="shared" si="6"/>
        <v>336</v>
      </c>
      <c r="O346" s="100">
        <f t="shared" si="2"/>
        <v>0.0009908656512</v>
      </c>
      <c r="P346" s="101">
        <v>1.0</v>
      </c>
      <c r="Q346" s="102">
        <f t="shared" si="3"/>
        <v>5440.362068</v>
      </c>
    </row>
    <row r="347">
      <c r="A347" s="103">
        <f t="shared" si="4"/>
        <v>337</v>
      </c>
      <c r="B347" s="129">
        <v>2000.0</v>
      </c>
      <c r="C347" s="130">
        <v>800.0</v>
      </c>
      <c r="D347" s="93"/>
      <c r="E347" s="93"/>
      <c r="F347" s="94"/>
      <c r="G347" s="128">
        <v>300.0</v>
      </c>
      <c r="H347" s="96"/>
      <c r="I347" s="96"/>
      <c r="J347" s="96"/>
      <c r="K347" s="97"/>
      <c r="L347" s="104">
        <f t="shared" si="5"/>
        <v>0.5743745529</v>
      </c>
      <c r="M347" s="99">
        <f t="shared" si="1"/>
        <v>2972.312366</v>
      </c>
      <c r="N347">
        <f t="shared" si="6"/>
        <v>337</v>
      </c>
      <c r="O347" s="100">
        <f t="shared" si="2"/>
        <v>0.0009907707886</v>
      </c>
      <c r="P347" s="101">
        <v>1.0</v>
      </c>
      <c r="Q347" s="102">
        <f t="shared" si="3"/>
        <v>5440.646656</v>
      </c>
    </row>
    <row r="348">
      <c r="A348" s="103">
        <f t="shared" si="4"/>
        <v>338</v>
      </c>
      <c r="B348" s="129">
        <v>2000.0</v>
      </c>
      <c r="C348" s="130">
        <v>800.0</v>
      </c>
      <c r="D348" s="93"/>
      <c r="E348" s="93"/>
      <c r="F348" s="94"/>
      <c r="G348" s="128">
        <v>300.0</v>
      </c>
      <c r="H348" s="96"/>
      <c r="I348" s="96"/>
      <c r="J348" s="96"/>
      <c r="K348" s="97"/>
      <c r="L348" s="104">
        <f t="shared" si="5"/>
        <v>0.5734274908</v>
      </c>
      <c r="M348" s="99">
        <f t="shared" si="1"/>
        <v>2972.028247</v>
      </c>
      <c r="N348">
        <f t="shared" si="6"/>
        <v>338</v>
      </c>
      <c r="O348" s="100">
        <f t="shared" si="2"/>
        <v>0.0009906760824</v>
      </c>
      <c r="P348" s="101">
        <v>1.0</v>
      </c>
      <c r="Q348" s="102">
        <f t="shared" si="3"/>
        <v>5440.930775</v>
      </c>
    </row>
    <row r="349">
      <c r="A349" s="103">
        <f t="shared" si="4"/>
        <v>339</v>
      </c>
      <c r="B349" s="129">
        <v>2000.0</v>
      </c>
      <c r="C349" s="130">
        <v>800.0</v>
      </c>
      <c r="D349" s="93"/>
      <c r="E349" s="93"/>
      <c r="F349" s="94"/>
      <c r="G349" s="128">
        <v>300.0</v>
      </c>
      <c r="H349" s="96"/>
      <c r="I349" s="96"/>
      <c r="J349" s="96"/>
      <c r="K349" s="97"/>
      <c r="L349" s="104">
        <f t="shared" si="5"/>
        <v>0.5724819902</v>
      </c>
      <c r="M349" s="99">
        <f t="shared" si="1"/>
        <v>2971.744597</v>
      </c>
      <c r="N349">
        <f t="shared" si="6"/>
        <v>339</v>
      </c>
      <c r="O349" s="100">
        <f t="shared" si="2"/>
        <v>0.0009905815324</v>
      </c>
      <c r="P349" s="101">
        <v>1.0</v>
      </c>
      <c r="Q349" s="102">
        <f t="shared" si="3"/>
        <v>5441.214425</v>
      </c>
    </row>
    <row r="350">
      <c r="A350" s="103">
        <f t="shared" si="4"/>
        <v>340</v>
      </c>
      <c r="B350" s="129">
        <v>2000.0</v>
      </c>
      <c r="C350" s="130">
        <v>800.0</v>
      </c>
      <c r="D350" s="93"/>
      <c r="E350" s="93"/>
      <c r="F350" s="94"/>
      <c r="G350" s="128">
        <v>300.0</v>
      </c>
      <c r="H350" s="96"/>
      <c r="I350" s="96"/>
      <c r="J350" s="96"/>
      <c r="K350" s="97"/>
      <c r="L350" s="104">
        <f t="shared" si="5"/>
        <v>0.5715380487</v>
      </c>
      <c r="M350" s="99">
        <f t="shared" si="1"/>
        <v>2971.461415</v>
      </c>
      <c r="N350">
        <f t="shared" si="6"/>
        <v>340</v>
      </c>
      <c r="O350" s="100">
        <f t="shared" si="2"/>
        <v>0.0009904871382</v>
      </c>
      <c r="P350" s="101">
        <v>1.0</v>
      </c>
      <c r="Q350" s="102">
        <f t="shared" si="3"/>
        <v>5441.497607</v>
      </c>
    </row>
    <row r="351">
      <c r="A351" s="103">
        <f t="shared" si="4"/>
        <v>341</v>
      </c>
      <c r="B351" s="129">
        <v>2000.0</v>
      </c>
      <c r="C351" s="130">
        <v>800.0</v>
      </c>
      <c r="D351" s="93"/>
      <c r="E351" s="93"/>
      <c r="F351" s="94"/>
      <c r="G351" s="128">
        <v>300.0</v>
      </c>
      <c r="H351" s="96"/>
      <c r="I351" s="96"/>
      <c r="J351" s="96"/>
      <c r="K351" s="97"/>
      <c r="L351" s="104">
        <f t="shared" si="5"/>
        <v>0.5705956635</v>
      </c>
      <c r="M351" s="99">
        <f t="shared" si="1"/>
        <v>2971.178699</v>
      </c>
      <c r="N351">
        <f t="shared" si="6"/>
        <v>341</v>
      </c>
      <c r="O351" s="100">
        <f t="shared" si="2"/>
        <v>0.0009903928997</v>
      </c>
      <c r="P351" s="101">
        <v>1.0</v>
      </c>
      <c r="Q351" s="102">
        <f t="shared" si="3"/>
        <v>5441.780323</v>
      </c>
    </row>
    <row r="352">
      <c r="A352" s="103">
        <f t="shared" si="4"/>
        <v>342</v>
      </c>
      <c r="B352" s="129">
        <v>2000.0</v>
      </c>
      <c r="C352" s="130">
        <v>800.0</v>
      </c>
      <c r="D352" s="93"/>
      <c r="E352" s="93"/>
      <c r="F352" s="94"/>
      <c r="G352" s="128">
        <v>300.0</v>
      </c>
      <c r="H352" s="96"/>
      <c r="I352" s="96"/>
      <c r="J352" s="96"/>
      <c r="K352" s="97"/>
      <c r="L352" s="104">
        <f t="shared" si="5"/>
        <v>0.5696548323</v>
      </c>
      <c r="M352" s="99">
        <f t="shared" si="1"/>
        <v>2970.89645</v>
      </c>
      <c r="N352">
        <f t="shared" si="6"/>
        <v>342</v>
      </c>
      <c r="O352" s="100">
        <f t="shared" si="2"/>
        <v>0.0009902988166</v>
      </c>
      <c r="P352" s="101">
        <v>1.0</v>
      </c>
      <c r="Q352" s="102">
        <f t="shared" si="3"/>
        <v>5442.062572</v>
      </c>
    </row>
    <row r="353">
      <c r="A353" s="103">
        <f t="shared" si="4"/>
        <v>343</v>
      </c>
      <c r="B353" s="129">
        <v>2000.0</v>
      </c>
      <c r="C353" s="130">
        <v>800.0</v>
      </c>
      <c r="D353" s="93"/>
      <c r="E353" s="93"/>
      <c r="F353" s="94"/>
      <c r="G353" s="128">
        <v>300.0</v>
      </c>
      <c r="H353" s="96"/>
      <c r="I353" s="96"/>
      <c r="J353" s="96"/>
      <c r="K353" s="97"/>
      <c r="L353" s="104">
        <f t="shared" si="5"/>
        <v>0.5687155523</v>
      </c>
      <c r="M353" s="99">
        <f t="shared" si="1"/>
        <v>2970.614666</v>
      </c>
      <c r="N353">
        <f t="shared" si="6"/>
        <v>343</v>
      </c>
      <c r="O353" s="100">
        <f t="shared" si="2"/>
        <v>0.0009902048886</v>
      </c>
      <c r="P353" s="101">
        <v>1.0</v>
      </c>
      <c r="Q353" s="102">
        <f t="shared" si="3"/>
        <v>5442.344356</v>
      </c>
    </row>
    <row r="354">
      <c r="A354" s="103">
        <f t="shared" si="4"/>
        <v>344</v>
      </c>
      <c r="B354" s="129">
        <v>2000.0</v>
      </c>
      <c r="C354" s="130">
        <v>800.0</v>
      </c>
      <c r="D354" s="93"/>
      <c r="E354" s="93"/>
      <c r="F354" s="94"/>
      <c r="G354" s="128">
        <v>300.0</v>
      </c>
      <c r="H354" s="96"/>
      <c r="I354" s="96"/>
      <c r="J354" s="96"/>
      <c r="K354" s="97"/>
      <c r="L354" s="104">
        <f t="shared" si="5"/>
        <v>0.5677778211</v>
      </c>
      <c r="M354" s="99">
        <f t="shared" si="1"/>
        <v>2970.333346</v>
      </c>
      <c r="N354">
        <f t="shared" si="6"/>
        <v>344</v>
      </c>
      <c r="O354" s="100">
        <f t="shared" si="2"/>
        <v>0.0009901111154</v>
      </c>
      <c r="P354" s="101">
        <v>1.0</v>
      </c>
      <c r="Q354" s="102">
        <f t="shared" si="3"/>
        <v>5442.625676</v>
      </c>
    </row>
    <row r="355">
      <c r="A355" s="103">
        <f t="shared" si="4"/>
        <v>345</v>
      </c>
      <c r="B355" s="129">
        <v>2000.0</v>
      </c>
      <c r="C355" s="130">
        <v>800.0</v>
      </c>
      <c r="D355" s="93"/>
      <c r="E355" s="93"/>
      <c r="F355" s="94"/>
      <c r="G355" s="128">
        <v>300.0</v>
      </c>
      <c r="H355" s="96"/>
      <c r="I355" s="96"/>
      <c r="J355" s="96"/>
      <c r="K355" s="97"/>
      <c r="L355" s="104">
        <f t="shared" si="5"/>
        <v>0.566841636</v>
      </c>
      <c r="M355" s="99">
        <f t="shared" si="1"/>
        <v>2970.052491</v>
      </c>
      <c r="N355">
        <f t="shared" si="6"/>
        <v>345</v>
      </c>
      <c r="O355" s="100">
        <f t="shared" si="2"/>
        <v>0.0009900174969</v>
      </c>
      <c r="P355" s="101">
        <v>1.0</v>
      </c>
      <c r="Q355" s="102">
        <f t="shared" si="3"/>
        <v>5442.906531</v>
      </c>
    </row>
    <row r="356">
      <c r="A356" s="103">
        <f t="shared" si="4"/>
        <v>346</v>
      </c>
      <c r="B356" s="129">
        <v>2000.0</v>
      </c>
      <c r="C356" s="130">
        <v>800.0</v>
      </c>
      <c r="D356" s="93"/>
      <c r="E356" s="93"/>
      <c r="F356" s="94"/>
      <c r="G356" s="128">
        <v>300.0</v>
      </c>
      <c r="H356" s="96"/>
      <c r="I356" s="96"/>
      <c r="J356" s="96"/>
      <c r="K356" s="97"/>
      <c r="L356" s="104">
        <f t="shared" si="5"/>
        <v>0.5659069946</v>
      </c>
      <c r="M356" s="99">
        <f t="shared" si="1"/>
        <v>2969.772098</v>
      </c>
      <c r="N356">
        <f t="shared" si="6"/>
        <v>346</v>
      </c>
      <c r="O356" s="100">
        <f t="shared" si="2"/>
        <v>0.0009899240328</v>
      </c>
      <c r="P356" s="101">
        <v>1.0</v>
      </c>
      <c r="Q356" s="102">
        <f t="shared" si="3"/>
        <v>5443.186924</v>
      </c>
    </row>
    <row r="357">
      <c r="A357" s="103">
        <f t="shared" si="4"/>
        <v>347</v>
      </c>
      <c r="B357" s="129">
        <v>2000.0</v>
      </c>
      <c r="C357" s="130">
        <v>800.0</v>
      </c>
      <c r="D357" s="93"/>
      <c r="E357" s="93"/>
      <c r="F357" s="94"/>
      <c r="G357" s="128">
        <v>300.0</v>
      </c>
      <c r="H357" s="96"/>
      <c r="I357" s="96"/>
      <c r="J357" s="96"/>
      <c r="K357" s="97"/>
      <c r="L357" s="104">
        <f t="shared" si="5"/>
        <v>0.5649738943</v>
      </c>
      <c r="M357" s="99">
        <f t="shared" si="1"/>
        <v>2969.492168</v>
      </c>
      <c r="N357">
        <f t="shared" si="6"/>
        <v>347</v>
      </c>
      <c r="O357" s="100">
        <f t="shared" si="2"/>
        <v>0.0009898307228</v>
      </c>
      <c r="P357" s="101">
        <v>1.0</v>
      </c>
      <c r="Q357" s="102">
        <f t="shared" si="3"/>
        <v>5443.466854</v>
      </c>
    </row>
    <row r="358">
      <c r="A358" s="103">
        <f t="shared" si="4"/>
        <v>348</v>
      </c>
      <c r="B358" s="129">
        <v>2000.0</v>
      </c>
      <c r="C358" s="130">
        <v>800.0</v>
      </c>
      <c r="D358" s="93"/>
      <c r="E358" s="93"/>
      <c r="F358" s="94"/>
      <c r="G358" s="128">
        <v>300.0</v>
      </c>
      <c r="H358" s="96"/>
      <c r="I358" s="96"/>
      <c r="J358" s="96"/>
      <c r="K358" s="97"/>
      <c r="L358" s="104">
        <f t="shared" si="5"/>
        <v>0.5640423325</v>
      </c>
      <c r="M358" s="99">
        <f t="shared" si="1"/>
        <v>2969.2127</v>
      </c>
      <c r="N358">
        <f t="shared" si="6"/>
        <v>348</v>
      </c>
      <c r="O358" s="100">
        <f t="shared" si="2"/>
        <v>0.0009897375666</v>
      </c>
      <c r="P358" s="101">
        <v>1.0</v>
      </c>
      <c r="Q358" s="102">
        <f t="shared" si="3"/>
        <v>5443.746322</v>
      </c>
    </row>
    <row r="359">
      <c r="A359" s="103">
        <f t="shared" si="4"/>
        <v>349</v>
      </c>
      <c r="B359" s="129">
        <v>2000.0</v>
      </c>
      <c r="C359" s="130">
        <v>800.0</v>
      </c>
      <c r="D359" s="93"/>
      <c r="E359" s="93"/>
      <c r="F359" s="94"/>
      <c r="G359" s="128">
        <v>300.0</v>
      </c>
      <c r="H359" s="96"/>
      <c r="I359" s="96"/>
      <c r="J359" s="96"/>
      <c r="K359" s="97"/>
      <c r="L359" s="104">
        <f t="shared" si="5"/>
        <v>0.5631123068</v>
      </c>
      <c r="M359" s="99">
        <f t="shared" si="1"/>
        <v>2968.933692</v>
      </c>
      <c r="N359">
        <f t="shared" si="6"/>
        <v>349</v>
      </c>
      <c r="O359" s="100">
        <f t="shared" si="2"/>
        <v>0.000989644564</v>
      </c>
      <c r="P359" s="101">
        <v>1.0</v>
      </c>
      <c r="Q359" s="102">
        <f t="shared" si="3"/>
        <v>5444.02533</v>
      </c>
    </row>
    <row r="360">
      <c r="A360" s="103">
        <f t="shared" si="4"/>
        <v>350</v>
      </c>
      <c r="B360" s="129">
        <v>2000.0</v>
      </c>
      <c r="C360" s="130">
        <v>800.0</v>
      </c>
      <c r="D360" s="93"/>
      <c r="E360" s="93"/>
      <c r="F360" s="94"/>
      <c r="G360" s="128">
        <v>300.0</v>
      </c>
      <c r="H360" s="96"/>
      <c r="I360" s="96"/>
      <c r="J360" s="96"/>
      <c r="K360" s="97"/>
      <c r="L360" s="104">
        <f t="shared" si="5"/>
        <v>0.5621838145</v>
      </c>
      <c r="M360" s="99">
        <f t="shared" si="1"/>
        <v>2968.655144</v>
      </c>
      <c r="N360">
        <f t="shared" si="6"/>
        <v>350</v>
      </c>
      <c r="O360" s="100">
        <f t="shared" si="2"/>
        <v>0.0009895517148</v>
      </c>
      <c r="P360" s="101">
        <v>1.0</v>
      </c>
      <c r="Q360" s="102">
        <f t="shared" si="3"/>
        <v>5444.303878</v>
      </c>
    </row>
    <row r="361">
      <c r="A361" s="103">
        <f t="shared" si="4"/>
        <v>351</v>
      </c>
      <c r="B361" s="129">
        <v>2000.0</v>
      </c>
      <c r="C361" s="130">
        <v>800.0</v>
      </c>
      <c r="D361" s="93"/>
      <c r="E361" s="93"/>
      <c r="F361" s="94"/>
      <c r="G361" s="128">
        <v>300.0</v>
      </c>
      <c r="H361" s="96"/>
      <c r="I361" s="96"/>
      <c r="J361" s="96"/>
      <c r="K361" s="97"/>
      <c r="L361" s="104">
        <f t="shared" si="5"/>
        <v>0.5612568532</v>
      </c>
      <c r="M361" s="99">
        <f t="shared" si="1"/>
        <v>2968.377056</v>
      </c>
      <c r="N361">
        <f t="shared" si="6"/>
        <v>351</v>
      </c>
      <c r="O361" s="100">
        <f t="shared" si="2"/>
        <v>0.0009894590186</v>
      </c>
      <c r="P361" s="101">
        <v>1.0</v>
      </c>
      <c r="Q361" s="102">
        <f t="shared" si="3"/>
        <v>5444.581966</v>
      </c>
    </row>
    <row r="362">
      <c r="A362" s="103">
        <f t="shared" si="4"/>
        <v>352</v>
      </c>
      <c r="B362" s="129">
        <v>2000.0</v>
      </c>
      <c r="C362" s="130">
        <v>800.0</v>
      </c>
      <c r="D362" s="93"/>
      <c r="E362" s="93"/>
      <c r="F362" s="94"/>
      <c r="G362" s="128">
        <v>300.0</v>
      </c>
      <c r="H362" s="96"/>
      <c r="I362" s="96"/>
      <c r="J362" s="96"/>
      <c r="K362" s="97"/>
      <c r="L362" s="104">
        <f t="shared" si="5"/>
        <v>0.5603314203</v>
      </c>
      <c r="M362" s="99">
        <f t="shared" si="1"/>
        <v>2968.099426</v>
      </c>
      <c r="N362">
        <f t="shared" si="6"/>
        <v>352</v>
      </c>
      <c r="O362" s="100">
        <f t="shared" si="2"/>
        <v>0.0009893664754</v>
      </c>
      <c r="P362" s="101">
        <v>1.0</v>
      </c>
      <c r="Q362" s="102">
        <f t="shared" si="3"/>
        <v>5444.859596</v>
      </c>
    </row>
    <row r="363">
      <c r="A363" s="103">
        <f t="shared" si="4"/>
        <v>353</v>
      </c>
      <c r="B363" s="129">
        <v>2000.0</v>
      </c>
      <c r="C363" s="130">
        <v>800.0</v>
      </c>
      <c r="D363" s="93"/>
      <c r="E363" s="93"/>
      <c r="F363" s="94"/>
      <c r="G363" s="128">
        <v>300.0</v>
      </c>
      <c r="H363" s="96"/>
      <c r="I363" s="96"/>
      <c r="J363" s="96"/>
      <c r="K363" s="97"/>
      <c r="L363" s="104">
        <f t="shared" si="5"/>
        <v>0.5594075133</v>
      </c>
      <c r="M363" s="99">
        <f t="shared" si="1"/>
        <v>2967.822254</v>
      </c>
      <c r="N363">
        <f t="shared" si="6"/>
        <v>353</v>
      </c>
      <c r="O363" s="100">
        <f t="shared" si="2"/>
        <v>0.0009892740847</v>
      </c>
      <c r="P363" s="101">
        <v>1.0</v>
      </c>
      <c r="Q363" s="102">
        <f t="shared" si="3"/>
        <v>5445.136768</v>
      </c>
    </row>
    <row r="364">
      <c r="A364" s="103">
        <f t="shared" si="4"/>
        <v>354</v>
      </c>
      <c r="B364" s="129">
        <v>2000.0</v>
      </c>
      <c r="C364" s="130">
        <v>800.0</v>
      </c>
      <c r="D364" s="93"/>
      <c r="E364" s="93"/>
      <c r="F364" s="94"/>
      <c r="G364" s="128">
        <v>300.0</v>
      </c>
      <c r="H364" s="96"/>
      <c r="I364" s="96"/>
      <c r="J364" s="96"/>
      <c r="K364" s="97"/>
      <c r="L364" s="104">
        <f t="shared" si="5"/>
        <v>0.5584851297</v>
      </c>
      <c r="M364" s="99">
        <f t="shared" si="1"/>
        <v>2967.545539</v>
      </c>
      <c r="N364">
        <f t="shared" si="6"/>
        <v>354</v>
      </c>
      <c r="O364" s="100">
        <f t="shared" si="2"/>
        <v>0.0009891818463</v>
      </c>
      <c r="P364" s="101">
        <v>1.0</v>
      </c>
      <c r="Q364" s="102">
        <f t="shared" si="3"/>
        <v>5445.413483</v>
      </c>
    </row>
    <row r="365">
      <c r="A365" s="103">
        <f t="shared" si="4"/>
        <v>355</v>
      </c>
      <c r="B365" s="129">
        <v>2000.0</v>
      </c>
      <c r="C365" s="130">
        <v>800.0</v>
      </c>
      <c r="D365" s="93"/>
      <c r="E365" s="93"/>
      <c r="F365" s="94"/>
      <c r="G365" s="128">
        <v>300.0</v>
      </c>
      <c r="H365" s="96"/>
      <c r="I365" s="96"/>
      <c r="J365" s="96"/>
      <c r="K365" s="97"/>
      <c r="L365" s="104">
        <f t="shared" si="5"/>
        <v>0.557564267</v>
      </c>
      <c r="M365" s="99">
        <f t="shared" si="1"/>
        <v>2967.26928</v>
      </c>
      <c r="N365">
        <f t="shared" si="6"/>
        <v>355</v>
      </c>
      <c r="O365" s="100">
        <f t="shared" si="2"/>
        <v>0.00098908976</v>
      </c>
      <c r="P365" s="101">
        <v>1.0</v>
      </c>
      <c r="Q365" s="102">
        <f t="shared" si="3"/>
        <v>5445.689742</v>
      </c>
    </row>
    <row r="366">
      <c r="A366" s="103">
        <f t="shared" si="4"/>
        <v>356</v>
      </c>
      <c r="B366" s="129">
        <v>2000.0</v>
      </c>
      <c r="C366" s="130">
        <v>800.0</v>
      </c>
      <c r="D366" s="93"/>
      <c r="E366" s="93"/>
      <c r="F366" s="94"/>
      <c r="G366" s="128">
        <v>300.0</v>
      </c>
      <c r="H366" s="96"/>
      <c r="I366" s="96"/>
      <c r="J366" s="96"/>
      <c r="K366" s="97"/>
      <c r="L366" s="104">
        <f t="shared" si="5"/>
        <v>0.5566449226</v>
      </c>
      <c r="M366" s="99">
        <f t="shared" si="1"/>
        <v>2966.993477</v>
      </c>
      <c r="N366">
        <f t="shared" si="6"/>
        <v>356</v>
      </c>
      <c r="O366" s="100">
        <f t="shared" si="2"/>
        <v>0.0009889978256</v>
      </c>
      <c r="P366" s="101">
        <v>1.0</v>
      </c>
      <c r="Q366" s="102">
        <f t="shared" si="3"/>
        <v>5445.965545</v>
      </c>
    </row>
    <row r="367">
      <c r="A367" s="103">
        <f t="shared" si="4"/>
        <v>357</v>
      </c>
      <c r="B367" s="129">
        <v>2000.0</v>
      </c>
      <c r="C367" s="130">
        <v>800.0</v>
      </c>
      <c r="D367" s="93"/>
      <c r="E367" s="93"/>
      <c r="F367" s="94"/>
      <c r="G367" s="128">
        <v>300.0</v>
      </c>
      <c r="H367" s="96"/>
      <c r="I367" s="96"/>
      <c r="J367" s="96"/>
      <c r="K367" s="97"/>
      <c r="L367" s="104">
        <f t="shared" si="5"/>
        <v>0.5557270941</v>
      </c>
      <c r="M367" s="99">
        <f t="shared" si="1"/>
        <v>2966.718128</v>
      </c>
      <c r="N367">
        <f t="shared" si="6"/>
        <v>357</v>
      </c>
      <c r="O367" s="100">
        <f t="shared" si="2"/>
        <v>0.0009889060427</v>
      </c>
      <c r="P367" s="101">
        <v>1.0</v>
      </c>
      <c r="Q367" s="102">
        <f t="shared" si="3"/>
        <v>5446.240894</v>
      </c>
    </row>
    <row r="368">
      <c r="A368" s="103">
        <f t="shared" si="4"/>
        <v>358</v>
      </c>
      <c r="B368" s="129">
        <v>2000.0</v>
      </c>
      <c r="C368" s="130">
        <v>800.0</v>
      </c>
      <c r="D368" s="93"/>
      <c r="E368" s="93"/>
      <c r="F368" s="94"/>
      <c r="G368" s="128">
        <v>300.0</v>
      </c>
      <c r="H368" s="96"/>
      <c r="I368" s="96"/>
      <c r="J368" s="96"/>
      <c r="K368" s="97"/>
      <c r="L368" s="104">
        <f t="shared" si="5"/>
        <v>0.554810779</v>
      </c>
      <c r="M368" s="99">
        <f t="shared" si="1"/>
        <v>2966.443234</v>
      </c>
      <c r="N368">
        <f t="shared" si="6"/>
        <v>358</v>
      </c>
      <c r="O368" s="100">
        <f t="shared" si="2"/>
        <v>0.0009888144112</v>
      </c>
      <c r="P368" s="101">
        <v>1.0</v>
      </c>
      <c r="Q368" s="102">
        <f t="shared" si="3"/>
        <v>5446.515788</v>
      </c>
    </row>
    <row r="369">
      <c r="A369" s="103">
        <f t="shared" si="4"/>
        <v>359</v>
      </c>
      <c r="B369" s="129">
        <v>2000.0</v>
      </c>
      <c r="C369" s="130">
        <v>800.0</v>
      </c>
      <c r="D369" s="93"/>
      <c r="E369" s="93"/>
      <c r="F369" s="94"/>
      <c r="G369" s="128">
        <v>300.0</v>
      </c>
      <c r="H369" s="96"/>
      <c r="I369" s="96"/>
      <c r="J369" s="96"/>
      <c r="K369" s="97"/>
      <c r="L369" s="104">
        <f t="shared" si="5"/>
        <v>0.5538959748</v>
      </c>
      <c r="M369" s="99">
        <f t="shared" si="1"/>
        <v>2966.168792</v>
      </c>
      <c r="N369">
        <f t="shared" si="6"/>
        <v>359</v>
      </c>
      <c r="O369" s="100">
        <f t="shared" si="2"/>
        <v>0.0009887229308</v>
      </c>
      <c r="P369" s="101">
        <v>1.0</v>
      </c>
      <c r="Q369" s="102">
        <f t="shared" si="3"/>
        <v>5446.79023</v>
      </c>
    </row>
    <row r="370">
      <c r="A370" s="103">
        <f t="shared" si="4"/>
        <v>360</v>
      </c>
      <c r="B370" s="129">
        <v>2000.0</v>
      </c>
      <c r="C370" s="130">
        <v>800.0</v>
      </c>
      <c r="D370" s="93"/>
      <c r="E370" s="93"/>
      <c r="F370" s="94"/>
      <c r="G370" s="128">
        <v>300.0</v>
      </c>
      <c r="H370" s="96"/>
      <c r="I370" s="96"/>
      <c r="J370" s="96"/>
      <c r="K370" s="97"/>
      <c r="L370" s="104">
        <f t="shared" si="5"/>
        <v>0.5529826789</v>
      </c>
      <c r="M370" s="99">
        <f t="shared" si="1"/>
        <v>2965.894804</v>
      </c>
      <c r="N370">
        <f t="shared" si="6"/>
        <v>360</v>
      </c>
      <c r="O370" s="100">
        <f t="shared" si="2"/>
        <v>0.0009886316012</v>
      </c>
      <c r="P370" s="101">
        <v>1.0</v>
      </c>
      <c r="Q370" s="102">
        <f t="shared" si="3"/>
        <v>5447.064218</v>
      </c>
    </row>
    <row r="371">
      <c r="A371" s="103">
        <f t="shared" si="4"/>
        <v>361</v>
      </c>
      <c r="B371" s="129">
        <v>2000.0</v>
      </c>
      <c r="C371" s="130">
        <v>800.0</v>
      </c>
      <c r="D371" s="130">
        <v>-1000.0</v>
      </c>
      <c r="E371" s="130"/>
      <c r="F371" s="131"/>
      <c r="G371" s="128">
        <v>300.0</v>
      </c>
      <c r="H371" s="96"/>
      <c r="I371" s="96"/>
      <c r="J371" s="96"/>
      <c r="K371" s="97"/>
      <c r="L371" s="104">
        <f t="shared" si="5"/>
        <v>0.552070889</v>
      </c>
      <c r="M371" s="99">
        <f t="shared" si="1"/>
        <v>1965.621267</v>
      </c>
      <c r="N371">
        <f t="shared" si="6"/>
        <v>361</v>
      </c>
      <c r="O371" s="100">
        <f t="shared" si="2"/>
        <v>0.0006552070889</v>
      </c>
      <c r="P371" s="101">
        <v>1.0</v>
      </c>
      <c r="Q371" s="102">
        <f t="shared" si="3"/>
        <v>6447.337755</v>
      </c>
    </row>
    <row r="372">
      <c r="A372" s="103">
        <f t="shared" si="4"/>
        <v>362</v>
      </c>
      <c r="B372" s="129">
        <v>2000.0</v>
      </c>
      <c r="C372" s="130">
        <v>800.0</v>
      </c>
      <c r="D372" s="130">
        <v>-1000.0</v>
      </c>
      <c r="E372" s="130"/>
      <c r="F372" s="131"/>
      <c r="G372" s="128">
        <v>300.0</v>
      </c>
      <c r="H372" s="96"/>
      <c r="I372" s="96"/>
      <c r="J372" s="96"/>
      <c r="K372" s="97"/>
      <c r="L372" s="104">
        <f t="shared" si="5"/>
        <v>0.5511606024</v>
      </c>
      <c r="M372" s="99">
        <f t="shared" si="1"/>
        <v>1965.348181</v>
      </c>
      <c r="N372">
        <f t="shared" si="6"/>
        <v>362</v>
      </c>
      <c r="O372" s="100">
        <f t="shared" si="2"/>
        <v>0.0006551160602</v>
      </c>
      <c r="P372" s="101">
        <v>1.0</v>
      </c>
      <c r="Q372" s="102">
        <f t="shared" si="3"/>
        <v>6447.610841</v>
      </c>
    </row>
    <row r="373">
      <c r="A373" s="103">
        <f t="shared" si="4"/>
        <v>363</v>
      </c>
      <c r="B373" s="129">
        <v>2000.0</v>
      </c>
      <c r="C373" s="130">
        <v>800.0</v>
      </c>
      <c r="D373" s="130">
        <v>-1000.0</v>
      </c>
      <c r="E373" s="130"/>
      <c r="F373" s="131"/>
      <c r="G373" s="128">
        <v>300.0</v>
      </c>
      <c r="H373" s="96"/>
      <c r="I373" s="96"/>
      <c r="J373" s="96"/>
      <c r="K373" s="97"/>
      <c r="L373" s="104">
        <f t="shared" si="5"/>
        <v>0.5502518168</v>
      </c>
      <c r="M373" s="99">
        <f t="shared" si="1"/>
        <v>1965.075545</v>
      </c>
      <c r="N373">
        <f t="shared" si="6"/>
        <v>363</v>
      </c>
      <c r="O373" s="100">
        <f t="shared" si="2"/>
        <v>0.0006550251817</v>
      </c>
      <c r="P373" s="101">
        <v>1.0</v>
      </c>
      <c r="Q373" s="102">
        <f t="shared" si="3"/>
        <v>6447.883477</v>
      </c>
    </row>
    <row r="374">
      <c r="A374" s="103">
        <f t="shared" si="4"/>
        <v>364</v>
      </c>
      <c r="B374" s="129">
        <v>2000.0</v>
      </c>
      <c r="C374" s="130">
        <v>800.0</v>
      </c>
      <c r="D374" s="130">
        <v>-1000.0</v>
      </c>
      <c r="E374" s="130"/>
      <c r="F374" s="131"/>
      <c r="G374" s="128">
        <v>300.0</v>
      </c>
      <c r="H374" s="96"/>
      <c r="I374" s="96"/>
      <c r="J374" s="96"/>
      <c r="K374" s="97"/>
      <c r="L374" s="104">
        <f t="shared" si="5"/>
        <v>0.5493445297</v>
      </c>
      <c r="M374" s="99">
        <f t="shared" si="1"/>
        <v>1964.803359</v>
      </c>
      <c r="N374">
        <f t="shared" si="6"/>
        <v>364</v>
      </c>
      <c r="O374" s="100">
        <f t="shared" si="2"/>
        <v>0.000654934453</v>
      </c>
      <c r="P374" s="101">
        <v>1.0</v>
      </c>
      <c r="Q374" s="102">
        <f t="shared" si="3"/>
        <v>6448.155663</v>
      </c>
    </row>
    <row r="375">
      <c r="A375" s="103">
        <f t="shared" si="4"/>
        <v>365</v>
      </c>
      <c r="B375" s="129">
        <v>2000.0</v>
      </c>
      <c r="C375" s="130">
        <v>800.0</v>
      </c>
      <c r="D375" s="130">
        <v>-1000.0</v>
      </c>
      <c r="E375" s="130"/>
      <c r="F375" s="131"/>
      <c r="G375" s="128">
        <v>300.0</v>
      </c>
      <c r="H375" s="96"/>
      <c r="I375" s="96"/>
      <c r="J375" s="96"/>
      <c r="K375" s="97"/>
      <c r="L375" s="104">
        <f t="shared" si="5"/>
        <v>0.5484387385</v>
      </c>
      <c r="M375" s="99">
        <f t="shared" si="1"/>
        <v>1964.531622</v>
      </c>
      <c r="N375">
        <f t="shared" si="6"/>
        <v>365</v>
      </c>
      <c r="O375" s="100">
        <f t="shared" si="2"/>
        <v>0.0006548438739</v>
      </c>
      <c r="P375" s="101">
        <v>1.0</v>
      </c>
      <c r="Q375" s="102">
        <f t="shared" si="3"/>
        <v>6448.427401</v>
      </c>
    </row>
    <row r="376">
      <c r="A376" s="103">
        <f t="shared" si="4"/>
        <v>366</v>
      </c>
      <c r="B376" s="129">
        <v>2000.0</v>
      </c>
      <c r="C376" s="130">
        <v>800.0</v>
      </c>
      <c r="D376" s="130">
        <v>-1000.0</v>
      </c>
      <c r="E376" s="130"/>
      <c r="F376" s="131"/>
      <c r="G376" s="128">
        <v>300.0</v>
      </c>
      <c r="H376" s="96"/>
      <c r="I376" s="96"/>
      <c r="J376" s="96"/>
      <c r="K376" s="97"/>
      <c r="L376" s="104">
        <f t="shared" si="5"/>
        <v>0.5475344409</v>
      </c>
      <c r="M376" s="99">
        <f t="shared" si="1"/>
        <v>1964.260332</v>
      </c>
      <c r="N376">
        <f t="shared" si="6"/>
        <v>366</v>
      </c>
      <c r="O376" s="100">
        <f t="shared" si="2"/>
        <v>0.0006547534441</v>
      </c>
      <c r="P376" s="101">
        <v>1.0</v>
      </c>
      <c r="Q376" s="102">
        <f t="shared" si="3"/>
        <v>6448.69869</v>
      </c>
    </row>
    <row r="377">
      <c r="A377" s="103">
        <f t="shared" si="4"/>
        <v>367</v>
      </c>
      <c r="B377" s="129">
        <v>2000.0</v>
      </c>
      <c r="C377" s="130">
        <v>800.0</v>
      </c>
      <c r="D377" s="130">
        <v>-1000.0</v>
      </c>
      <c r="E377" s="130"/>
      <c r="F377" s="131"/>
      <c r="G377" s="128">
        <v>300.0</v>
      </c>
      <c r="H377" s="96"/>
      <c r="I377" s="96"/>
      <c r="J377" s="96"/>
      <c r="K377" s="97"/>
      <c r="L377" s="104">
        <f t="shared" si="5"/>
        <v>0.5466316343</v>
      </c>
      <c r="M377" s="99">
        <f t="shared" si="1"/>
        <v>1963.98949</v>
      </c>
      <c r="N377">
        <f t="shared" si="6"/>
        <v>367</v>
      </c>
      <c r="O377" s="100">
        <f t="shared" si="2"/>
        <v>0.0006546631634</v>
      </c>
      <c r="P377" s="101">
        <v>1.0</v>
      </c>
      <c r="Q377" s="102">
        <f t="shared" si="3"/>
        <v>6448.969532</v>
      </c>
    </row>
    <row r="378">
      <c r="A378" s="103">
        <f t="shared" si="4"/>
        <v>368</v>
      </c>
      <c r="B378" s="129">
        <v>2000.0</v>
      </c>
      <c r="C378" s="130">
        <v>800.0</v>
      </c>
      <c r="D378" s="130">
        <v>-1000.0</v>
      </c>
      <c r="E378" s="130"/>
      <c r="F378" s="131"/>
      <c r="G378" s="128">
        <v>300.0</v>
      </c>
      <c r="H378" s="96"/>
      <c r="I378" s="96"/>
      <c r="J378" s="96"/>
      <c r="K378" s="97"/>
      <c r="L378" s="104">
        <f t="shared" si="5"/>
        <v>0.5457303163</v>
      </c>
      <c r="M378" s="99">
        <f t="shared" si="1"/>
        <v>1963.719095</v>
      </c>
      <c r="N378">
        <f t="shared" si="6"/>
        <v>368</v>
      </c>
      <c r="O378" s="100">
        <f t="shared" si="2"/>
        <v>0.0006545730316</v>
      </c>
      <c r="P378" s="101">
        <v>1.0</v>
      </c>
      <c r="Q378" s="102">
        <f t="shared" si="3"/>
        <v>6449.239927</v>
      </c>
    </row>
    <row r="379">
      <c r="A379" s="103">
        <f t="shared" si="4"/>
        <v>369</v>
      </c>
      <c r="B379" s="129">
        <v>2000.0</v>
      </c>
      <c r="C379" s="130">
        <v>800.0</v>
      </c>
      <c r="D379" s="130">
        <v>-1000.0</v>
      </c>
      <c r="E379" s="130"/>
      <c r="F379" s="131"/>
      <c r="G379" s="128">
        <v>300.0</v>
      </c>
      <c r="H379" s="96"/>
      <c r="I379" s="96"/>
      <c r="J379" s="96"/>
      <c r="K379" s="97"/>
      <c r="L379" s="104">
        <f t="shared" si="5"/>
        <v>0.5448304844</v>
      </c>
      <c r="M379" s="99">
        <f t="shared" si="1"/>
        <v>1963.449145</v>
      </c>
      <c r="N379">
        <f t="shared" si="6"/>
        <v>369</v>
      </c>
      <c r="O379" s="100">
        <f t="shared" si="2"/>
        <v>0.0006544830484</v>
      </c>
      <c r="P379" s="101">
        <v>1.0</v>
      </c>
      <c r="Q379" s="102">
        <f t="shared" si="3"/>
        <v>6449.509877</v>
      </c>
    </row>
    <row r="380">
      <c r="A380" s="103">
        <f t="shared" si="4"/>
        <v>370</v>
      </c>
      <c r="B380" s="129">
        <v>2000.0</v>
      </c>
      <c r="C380" s="130">
        <v>800.0</v>
      </c>
      <c r="D380" s="130">
        <v>-1000.0</v>
      </c>
      <c r="E380" s="130"/>
      <c r="F380" s="131"/>
      <c r="G380" s="128">
        <v>300.0</v>
      </c>
      <c r="H380" s="96"/>
      <c r="I380" s="96"/>
      <c r="J380" s="96"/>
      <c r="K380" s="97"/>
      <c r="L380" s="104">
        <f t="shared" si="5"/>
        <v>0.5439321363</v>
      </c>
      <c r="M380" s="99">
        <f t="shared" si="1"/>
        <v>1963.179641</v>
      </c>
      <c r="N380">
        <f t="shared" si="6"/>
        <v>370</v>
      </c>
      <c r="O380" s="100">
        <f t="shared" si="2"/>
        <v>0.0006543932136</v>
      </c>
      <c r="P380" s="101">
        <v>1.0</v>
      </c>
      <c r="Q380" s="102">
        <f t="shared" si="3"/>
        <v>6449.779381</v>
      </c>
    </row>
    <row r="381">
      <c r="A381" s="103">
        <f t="shared" si="4"/>
        <v>371</v>
      </c>
      <c r="B381" s="129">
        <v>2000.0</v>
      </c>
      <c r="C381" s="130">
        <v>800.0</v>
      </c>
      <c r="D381" s="130">
        <v>-1000.0</v>
      </c>
      <c r="E381" s="130"/>
      <c r="F381" s="131"/>
      <c r="G381" s="128">
        <v>300.0</v>
      </c>
      <c r="H381" s="96"/>
      <c r="I381" s="96"/>
      <c r="J381" s="96"/>
      <c r="K381" s="97"/>
      <c r="L381" s="104">
        <f t="shared" si="5"/>
        <v>0.5430352694</v>
      </c>
      <c r="M381" s="99">
        <f t="shared" si="1"/>
        <v>1962.910581</v>
      </c>
      <c r="N381">
        <f t="shared" si="6"/>
        <v>371</v>
      </c>
      <c r="O381" s="100">
        <f t="shared" si="2"/>
        <v>0.0006543035269</v>
      </c>
      <c r="P381" s="101">
        <v>1.0</v>
      </c>
      <c r="Q381" s="102">
        <f t="shared" si="3"/>
        <v>6450.048441</v>
      </c>
    </row>
    <row r="382">
      <c r="A382" s="103">
        <f t="shared" si="4"/>
        <v>372</v>
      </c>
      <c r="B382" s="129">
        <v>2000.0</v>
      </c>
      <c r="C382" s="130">
        <v>800.0</v>
      </c>
      <c r="D382" s="130">
        <v>-1000.0</v>
      </c>
      <c r="E382" s="130"/>
      <c r="F382" s="131"/>
      <c r="G382" s="128">
        <v>300.0</v>
      </c>
      <c r="H382" s="96"/>
      <c r="I382" s="96"/>
      <c r="J382" s="96"/>
      <c r="K382" s="97"/>
      <c r="L382" s="104">
        <f t="shared" si="5"/>
        <v>0.5421398813</v>
      </c>
      <c r="M382" s="99">
        <f t="shared" si="1"/>
        <v>1962.641964</v>
      </c>
      <c r="N382">
        <f t="shared" si="6"/>
        <v>372</v>
      </c>
      <c r="O382" s="100">
        <f t="shared" si="2"/>
        <v>0.0006542139881</v>
      </c>
      <c r="P382" s="101">
        <v>1.0</v>
      </c>
      <c r="Q382" s="102">
        <f t="shared" si="3"/>
        <v>6450.317058</v>
      </c>
    </row>
    <row r="383">
      <c r="A383" s="103">
        <f t="shared" si="4"/>
        <v>373</v>
      </c>
      <c r="B383" s="129">
        <v>2000.0</v>
      </c>
      <c r="C383" s="130">
        <v>800.0</v>
      </c>
      <c r="D383" s="130">
        <v>-1000.0</v>
      </c>
      <c r="E383" s="130"/>
      <c r="F383" s="131"/>
      <c r="G383" s="128">
        <v>300.0</v>
      </c>
      <c r="H383" s="96"/>
      <c r="I383" s="96"/>
      <c r="J383" s="96"/>
      <c r="K383" s="97"/>
      <c r="L383" s="104">
        <f t="shared" si="5"/>
        <v>0.5412459696</v>
      </c>
      <c r="M383" s="99">
        <f t="shared" si="1"/>
        <v>1962.373791</v>
      </c>
      <c r="N383">
        <f t="shared" si="6"/>
        <v>373</v>
      </c>
      <c r="O383" s="100">
        <f t="shared" si="2"/>
        <v>0.000654124597</v>
      </c>
      <c r="P383" s="101">
        <v>1.0</v>
      </c>
      <c r="Q383" s="102">
        <f t="shared" si="3"/>
        <v>6450.585231</v>
      </c>
    </row>
    <row r="384">
      <c r="A384" s="103">
        <f t="shared" si="4"/>
        <v>374</v>
      </c>
      <c r="B384" s="129">
        <v>2000.0</v>
      </c>
      <c r="C384" s="130">
        <v>800.0</v>
      </c>
      <c r="D384" s="130">
        <v>-1000.0</v>
      </c>
      <c r="E384" s="130"/>
      <c r="F384" s="131"/>
      <c r="G384" s="128">
        <v>300.0</v>
      </c>
      <c r="H384" s="96"/>
      <c r="I384" s="96"/>
      <c r="J384" s="96"/>
      <c r="K384" s="97"/>
      <c r="L384" s="104">
        <f t="shared" si="5"/>
        <v>0.5403535318</v>
      </c>
      <c r="M384" s="99">
        <f t="shared" si="1"/>
        <v>1962.10606</v>
      </c>
      <c r="N384">
        <f t="shared" si="6"/>
        <v>374</v>
      </c>
      <c r="O384" s="100">
        <f t="shared" si="2"/>
        <v>0.0006540353532</v>
      </c>
      <c r="P384" s="101">
        <v>1.0</v>
      </c>
      <c r="Q384" s="102">
        <f t="shared" si="3"/>
        <v>6450.852963</v>
      </c>
    </row>
    <row r="385">
      <c r="A385" s="103">
        <f t="shared" si="4"/>
        <v>375</v>
      </c>
      <c r="B385" s="129">
        <v>2000.0</v>
      </c>
      <c r="C385" s="130">
        <v>800.0</v>
      </c>
      <c r="D385" s="130">
        <v>-1000.0</v>
      </c>
      <c r="E385" s="130"/>
      <c r="F385" s="131"/>
      <c r="G385" s="128">
        <v>300.0</v>
      </c>
      <c r="H385" s="96"/>
      <c r="I385" s="96"/>
      <c r="J385" s="96"/>
      <c r="K385" s="97"/>
      <c r="L385" s="104">
        <f t="shared" si="5"/>
        <v>0.5394625655</v>
      </c>
      <c r="M385" s="99">
        <f t="shared" si="1"/>
        <v>1961.83877</v>
      </c>
      <c r="N385">
        <f t="shared" si="6"/>
        <v>375</v>
      </c>
      <c r="O385" s="100">
        <f t="shared" si="2"/>
        <v>0.0006539462566</v>
      </c>
      <c r="P385" s="101">
        <v>1.0</v>
      </c>
      <c r="Q385" s="102">
        <f t="shared" si="3"/>
        <v>6451.120252</v>
      </c>
    </row>
    <row r="386">
      <c r="A386" s="103">
        <f t="shared" si="4"/>
        <v>376</v>
      </c>
      <c r="B386" s="129">
        <v>2000.0</v>
      </c>
      <c r="C386" s="130">
        <v>800.0</v>
      </c>
      <c r="D386" s="130">
        <v>-1000.0</v>
      </c>
      <c r="E386" s="130"/>
      <c r="F386" s="131"/>
      <c r="G386" s="128">
        <v>300.0</v>
      </c>
      <c r="H386" s="96"/>
      <c r="I386" s="96"/>
      <c r="J386" s="96"/>
      <c r="K386" s="97"/>
      <c r="L386" s="104">
        <f t="shared" si="5"/>
        <v>0.5385730683</v>
      </c>
      <c r="M386" s="99">
        <f t="shared" si="1"/>
        <v>1961.57192</v>
      </c>
      <c r="N386">
        <f t="shared" si="6"/>
        <v>376</v>
      </c>
      <c r="O386" s="100">
        <f t="shared" si="2"/>
        <v>0.0006538573068</v>
      </c>
      <c r="P386" s="101">
        <v>1.0</v>
      </c>
      <c r="Q386" s="102">
        <f t="shared" si="3"/>
        <v>6451.387102</v>
      </c>
    </row>
    <row r="387">
      <c r="A387" s="103">
        <f t="shared" si="4"/>
        <v>377</v>
      </c>
      <c r="B387" s="129">
        <v>2000.0</v>
      </c>
      <c r="C387" s="130">
        <v>800.0</v>
      </c>
      <c r="D387" s="130">
        <v>-1000.0</v>
      </c>
      <c r="E387" s="130"/>
      <c r="F387" s="131"/>
      <c r="G387" s="128">
        <v>300.0</v>
      </c>
      <c r="H387" s="96"/>
      <c r="I387" s="96"/>
      <c r="J387" s="96"/>
      <c r="K387" s="97"/>
      <c r="L387" s="104">
        <f t="shared" si="5"/>
        <v>0.5376850377</v>
      </c>
      <c r="M387" s="99">
        <f t="shared" si="1"/>
        <v>1961.305511</v>
      </c>
      <c r="N387">
        <f t="shared" si="6"/>
        <v>377</v>
      </c>
      <c r="O387" s="100">
        <f t="shared" si="2"/>
        <v>0.0006537685038</v>
      </c>
      <c r="P387" s="101">
        <v>1.0</v>
      </c>
      <c r="Q387" s="102">
        <f t="shared" si="3"/>
        <v>6451.653511</v>
      </c>
    </row>
    <row r="388">
      <c r="A388" s="103">
        <f t="shared" si="4"/>
        <v>378</v>
      </c>
      <c r="B388" s="129">
        <v>2000.0</v>
      </c>
      <c r="C388" s="130">
        <v>800.0</v>
      </c>
      <c r="D388" s="130">
        <v>-1000.0</v>
      </c>
      <c r="E388" s="130"/>
      <c r="F388" s="131"/>
      <c r="G388" s="128">
        <v>300.0</v>
      </c>
      <c r="H388" s="96"/>
      <c r="I388" s="96"/>
      <c r="J388" s="96"/>
      <c r="K388" s="97"/>
      <c r="L388" s="104">
        <f t="shared" si="5"/>
        <v>0.5367984714</v>
      </c>
      <c r="M388" s="99">
        <f t="shared" si="1"/>
        <v>1961.039541</v>
      </c>
      <c r="N388">
        <f t="shared" si="6"/>
        <v>378</v>
      </c>
      <c r="O388" s="100">
        <f t="shared" si="2"/>
        <v>0.0006536798471</v>
      </c>
      <c r="P388" s="101">
        <v>1.0</v>
      </c>
      <c r="Q388" s="102">
        <f t="shared" si="3"/>
        <v>6451.919481</v>
      </c>
    </row>
    <row r="389">
      <c r="A389" s="103">
        <f t="shared" si="4"/>
        <v>379</v>
      </c>
      <c r="B389" s="129">
        <v>2000.0</v>
      </c>
      <c r="C389" s="130">
        <v>800.0</v>
      </c>
      <c r="D389" s="130">
        <v>-1000.0</v>
      </c>
      <c r="E389" s="130"/>
      <c r="F389" s="131"/>
      <c r="G389" s="128">
        <v>300.0</v>
      </c>
      <c r="H389" s="96"/>
      <c r="I389" s="96"/>
      <c r="J389" s="96"/>
      <c r="K389" s="97"/>
      <c r="L389" s="104">
        <f t="shared" si="5"/>
        <v>0.5359133669</v>
      </c>
      <c r="M389" s="99">
        <f t="shared" si="1"/>
        <v>1960.77401</v>
      </c>
      <c r="N389">
        <f t="shared" si="6"/>
        <v>379</v>
      </c>
      <c r="O389" s="100">
        <f t="shared" si="2"/>
        <v>0.0006535913367</v>
      </c>
      <c r="P389" s="101">
        <v>1.0</v>
      </c>
      <c r="Q389" s="102">
        <f t="shared" si="3"/>
        <v>6452.185012</v>
      </c>
    </row>
    <row r="390">
      <c r="A390" s="103">
        <f t="shared" si="4"/>
        <v>380</v>
      </c>
      <c r="B390" s="129">
        <v>2000.0</v>
      </c>
      <c r="C390" s="130">
        <v>800.0</v>
      </c>
      <c r="D390" s="130">
        <v>-1000.0</v>
      </c>
      <c r="E390" s="130"/>
      <c r="F390" s="131"/>
      <c r="G390" s="128">
        <v>300.0</v>
      </c>
      <c r="H390" s="96"/>
      <c r="I390" s="96"/>
      <c r="J390" s="96"/>
      <c r="K390" s="97"/>
      <c r="L390" s="104">
        <f t="shared" si="5"/>
        <v>0.5350297218</v>
      </c>
      <c r="M390" s="99">
        <f t="shared" si="1"/>
        <v>1960.508917</v>
      </c>
      <c r="N390">
        <f t="shared" si="6"/>
        <v>380</v>
      </c>
      <c r="O390" s="100">
        <f t="shared" si="2"/>
        <v>0.0006535029722</v>
      </c>
      <c r="P390" s="101">
        <v>1.0</v>
      </c>
      <c r="Q390" s="102">
        <f t="shared" si="3"/>
        <v>6452.450106</v>
      </c>
    </row>
    <row r="391">
      <c r="A391" s="103">
        <f t="shared" si="4"/>
        <v>381</v>
      </c>
      <c r="B391" s="129">
        <v>2000.0</v>
      </c>
      <c r="C391" s="130">
        <v>800.0</v>
      </c>
      <c r="D391" s="130">
        <v>-1000.0</v>
      </c>
      <c r="E391" s="130"/>
      <c r="F391" s="131"/>
      <c r="G391" s="128">
        <v>300.0</v>
      </c>
      <c r="H391" s="96"/>
      <c r="I391" s="96"/>
      <c r="J391" s="96"/>
      <c r="K391" s="97"/>
      <c r="L391" s="104">
        <f t="shared" si="5"/>
        <v>0.5341475338</v>
      </c>
      <c r="M391" s="99">
        <f t="shared" si="1"/>
        <v>1960.24426</v>
      </c>
      <c r="N391">
        <f t="shared" si="6"/>
        <v>381</v>
      </c>
      <c r="O391" s="100">
        <f t="shared" si="2"/>
        <v>0.0006534147534</v>
      </c>
      <c r="P391" s="101">
        <v>1.0</v>
      </c>
      <c r="Q391" s="102">
        <f t="shared" si="3"/>
        <v>6452.714762</v>
      </c>
    </row>
    <row r="392">
      <c r="A392" s="103">
        <f t="shared" si="4"/>
        <v>382</v>
      </c>
      <c r="B392" s="129">
        <v>2000.0</v>
      </c>
      <c r="C392" s="130">
        <v>800.0</v>
      </c>
      <c r="D392" s="130">
        <v>-1000.0</v>
      </c>
      <c r="E392" s="130"/>
      <c r="F392" s="131"/>
      <c r="G392" s="128">
        <v>300.0</v>
      </c>
      <c r="H392" s="96"/>
      <c r="I392" s="96"/>
      <c r="J392" s="96"/>
      <c r="K392" s="97"/>
      <c r="L392" s="104">
        <f t="shared" si="5"/>
        <v>0.5332668003</v>
      </c>
      <c r="M392" s="99">
        <f t="shared" si="1"/>
        <v>1959.98004</v>
      </c>
      <c r="N392">
        <f t="shared" si="6"/>
        <v>382</v>
      </c>
      <c r="O392" s="100">
        <f t="shared" si="2"/>
        <v>0.00065332668</v>
      </c>
      <c r="P392" s="101">
        <v>1.0</v>
      </c>
      <c r="Q392" s="102">
        <f t="shared" si="3"/>
        <v>6452.978982</v>
      </c>
    </row>
    <row r="393">
      <c r="A393" s="103">
        <f t="shared" si="4"/>
        <v>383</v>
      </c>
      <c r="B393" s="129">
        <v>2000.0</v>
      </c>
      <c r="C393" s="130">
        <v>800.0</v>
      </c>
      <c r="D393" s="130">
        <v>-1000.0</v>
      </c>
      <c r="E393" s="130"/>
      <c r="F393" s="131"/>
      <c r="G393" s="128">
        <v>300.0</v>
      </c>
      <c r="H393" s="96"/>
      <c r="I393" s="96"/>
      <c r="J393" s="96"/>
      <c r="K393" s="97"/>
      <c r="L393" s="104">
        <f t="shared" si="5"/>
        <v>0.532387519</v>
      </c>
      <c r="M393" s="99">
        <f t="shared" si="1"/>
        <v>1959.716256</v>
      </c>
      <c r="N393">
        <f t="shared" si="6"/>
        <v>383</v>
      </c>
      <c r="O393" s="100">
        <f t="shared" si="2"/>
        <v>0.0006532387519</v>
      </c>
      <c r="P393" s="101">
        <v>1.0</v>
      </c>
      <c r="Q393" s="102">
        <f t="shared" si="3"/>
        <v>6453.242766</v>
      </c>
    </row>
    <row r="394">
      <c r="A394" s="103">
        <f t="shared" si="4"/>
        <v>384</v>
      </c>
      <c r="B394" s="129">
        <v>2000.0</v>
      </c>
      <c r="C394" s="130">
        <v>800.0</v>
      </c>
      <c r="D394" s="130">
        <v>-1000.0</v>
      </c>
      <c r="E394" s="130"/>
      <c r="F394" s="131"/>
      <c r="G394" s="128">
        <v>300.0</v>
      </c>
      <c r="H394" s="96"/>
      <c r="I394" s="96"/>
      <c r="J394" s="96"/>
      <c r="K394" s="97"/>
      <c r="L394" s="104">
        <f t="shared" si="5"/>
        <v>0.5315096876</v>
      </c>
      <c r="M394" s="99">
        <f t="shared" si="1"/>
        <v>1959.452906</v>
      </c>
      <c r="N394">
        <f t="shared" si="6"/>
        <v>384</v>
      </c>
      <c r="O394" s="100">
        <f t="shared" si="2"/>
        <v>0.0006531509688</v>
      </c>
      <c r="P394" s="101">
        <v>1.0</v>
      </c>
      <c r="Q394" s="102">
        <f t="shared" si="3"/>
        <v>6453.506116</v>
      </c>
    </row>
    <row r="395">
      <c r="A395" s="103">
        <f t="shared" si="4"/>
        <v>385</v>
      </c>
      <c r="B395" s="129">
        <v>2000.0</v>
      </c>
      <c r="C395" s="130">
        <v>800.0</v>
      </c>
      <c r="D395" s="130">
        <v>-1000.0</v>
      </c>
      <c r="E395" s="130"/>
      <c r="F395" s="131"/>
      <c r="G395" s="128">
        <v>300.0</v>
      </c>
      <c r="H395" s="96"/>
      <c r="I395" s="96"/>
      <c r="J395" s="96"/>
      <c r="K395" s="97"/>
      <c r="L395" s="104">
        <f t="shared" si="5"/>
        <v>0.5306333035</v>
      </c>
      <c r="M395" s="99">
        <f t="shared" si="1"/>
        <v>1959.189991</v>
      </c>
      <c r="N395">
        <f t="shared" si="6"/>
        <v>385</v>
      </c>
      <c r="O395" s="100">
        <f t="shared" si="2"/>
        <v>0.0006530633304</v>
      </c>
      <c r="P395" s="101">
        <v>1.0</v>
      </c>
      <c r="Q395" s="102">
        <f t="shared" si="3"/>
        <v>6453.769031</v>
      </c>
    </row>
    <row r="396">
      <c r="A396" s="103">
        <f t="shared" si="4"/>
        <v>386</v>
      </c>
      <c r="B396" s="129">
        <v>2000.0</v>
      </c>
      <c r="C396" s="130">
        <v>800.0</v>
      </c>
      <c r="D396" s="130">
        <v>-1000.0</v>
      </c>
      <c r="E396" s="130"/>
      <c r="F396" s="131"/>
      <c r="G396" s="128">
        <v>300.0</v>
      </c>
      <c r="H396" s="96"/>
      <c r="I396" s="96"/>
      <c r="J396" s="96"/>
      <c r="K396" s="97"/>
      <c r="L396" s="104">
        <f t="shared" si="5"/>
        <v>0.5297583645</v>
      </c>
      <c r="M396" s="99">
        <f t="shared" si="1"/>
        <v>1958.927509</v>
      </c>
      <c r="N396">
        <f t="shared" si="6"/>
        <v>386</v>
      </c>
      <c r="O396" s="100">
        <f t="shared" si="2"/>
        <v>0.0006529758365</v>
      </c>
      <c r="P396" s="101">
        <v>1.0</v>
      </c>
      <c r="Q396" s="102">
        <f t="shared" si="3"/>
        <v>6454.031513</v>
      </c>
    </row>
    <row r="397">
      <c r="A397" s="103">
        <f t="shared" si="4"/>
        <v>387</v>
      </c>
      <c r="B397" s="129">
        <v>2000.0</v>
      </c>
      <c r="C397" s="130">
        <v>800.0</v>
      </c>
      <c r="D397" s="130">
        <v>-1000.0</v>
      </c>
      <c r="E397" s="130"/>
      <c r="F397" s="131"/>
      <c r="G397" s="128">
        <v>300.0</v>
      </c>
      <c r="H397" s="96"/>
      <c r="I397" s="96"/>
      <c r="J397" s="96"/>
      <c r="K397" s="97"/>
      <c r="L397" s="104">
        <f t="shared" si="5"/>
        <v>0.5288848681</v>
      </c>
      <c r="M397" s="99">
        <f t="shared" si="1"/>
        <v>1958.66546</v>
      </c>
      <c r="N397">
        <f t="shared" si="6"/>
        <v>387</v>
      </c>
      <c r="O397" s="100">
        <f t="shared" si="2"/>
        <v>0.0006528884868</v>
      </c>
      <c r="P397" s="101">
        <v>1.0</v>
      </c>
      <c r="Q397" s="102">
        <f t="shared" si="3"/>
        <v>6454.293562</v>
      </c>
    </row>
    <row r="398">
      <c r="A398" s="103">
        <f t="shared" si="4"/>
        <v>388</v>
      </c>
      <c r="B398" s="129">
        <v>2000.0</v>
      </c>
      <c r="C398" s="130">
        <v>800.0</v>
      </c>
      <c r="D398" s="130">
        <v>-1000.0</v>
      </c>
      <c r="E398" s="130"/>
      <c r="F398" s="131"/>
      <c r="G398" s="128">
        <v>300.0</v>
      </c>
      <c r="H398" s="96"/>
      <c r="I398" s="96"/>
      <c r="J398" s="96"/>
      <c r="K398" s="97"/>
      <c r="L398" s="104">
        <f t="shared" si="5"/>
        <v>0.5280128121</v>
      </c>
      <c r="M398" s="99">
        <f t="shared" si="1"/>
        <v>1958.403844</v>
      </c>
      <c r="N398">
        <f t="shared" si="6"/>
        <v>388</v>
      </c>
      <c r="O398" s="100">
        <f t="shared" si="2"/>
        <v>0.0006528012812</v>
      </c>
      <c r="P398" s="101">
        <v>1.0</v>
      </c>
      <c r="Q398" s="102">
        <f t="shared" si="3"/>
        <v>6454.555178</v>
      </c>
    </row>
    <row r="399">
      <c r="A399" s="103">
        <f t="shared" si="4"/>
        <v>389</v>
      </c>
      <c r="B399" s="129">
        <v>2000.0</v>
      </c>
      <c r="C399" s="130">
        <v>800.0</v>
      </c>
      <c r="D399" s="130">
        <v>-1000.0</v>
      </c>
      <c r="E399" s="130"/>
      <c r="F399" s="131"/>
      <c r="G399" s="128">
        <v>300.0</v>
      </c>
      <c r="H399" s="96"/>
      <c r="I399" s="96"/>
      <c r="J399" s="96"/>
      <c r="K399" s="97"/>
      <c r="L399" s="104">
        <f t="shared" si="5"/>
        <v>0.5271421939</v>
      </c>
      <c r="M399" s="99">
        <f t="shared" si="1"/>
        <v>1958.142658</v>
      </c>
      <c r="N399">
        <f t="shared" si="6"/>
        <v>389</v>
      </c>
      <c r="O399" s="100">
        <f t="shared" si="2"/>
        <v>0.0006527142194</v>
      </c>
      <c r="P399" s="101">
        <v>1.0</v>
      </c>
      <c r="Q399" s="102">
        <f t="shared" si="3"/>
        <v>6454.816364</v>
      </c>
    </row>
    <row r="400">
      <c r="A400" s="103">
        <f t="shared" si="4"/>
        <v>390</v>
      </c>
      <c r="B400" s="129">
        <v>2000.0</v>
      </c>
      <c r="C400" s="130">
        <v>800.0</v>
      </c>
      <c r="D400" s="130">
        <v>-1000.0</v>
      </c>
      <c r="E400" s="130"/>
      <c r="F400" s="131"/>
      <c r="G400" s="128">
        <v>300.0</v>
      </c>
      <c r="H400" s="96"/>
      <c r="I400" s="96"/>
      <c r="J400" s="96"/>
      <c r="K400" s="97"/>
      <c r="L400" s="104">
        <f t="shared" si="5"/>
        <v>0.5262730112</v>
      </c>
      <c r="M400" s="99">
        <f t="shared" si="1"/>
        <v>1957.881903</v>
      </c>
      <c r="N400">
        <f t="shared" si="6"/>
        <v>390</v>
      </c>
      <c r="O400" s="100">
        <f t="shared" si="2"/>
        <v>0.0006526273011</v>
      </c>
      <c r="P400" s="101">
        <v>1.0</v>
      </c>
      <c r="Q400" s="102">
        <f t="shared" si="3"/>
        <v>6455.077119</v>
      </c>
    </row>
    <row r="401">
      <c r="A401" s="103">
        <f t="shared" si="4"/>
        <v>391</v>
      </c>
      <c r="B401" s="129">
        <v>2000.0</v>
      </c>
      <c r="C401" s="130">
        <v>800.0</v>
      </c>
      <c r="D401" s="130">
        <v>-1000.0</v>
      </c>
      <c r="E401" s="130"/>
      <c r="F401" s="131"/>
      <c r="G401" s="128">
        <v>300.0</v>
      </c>
      <c r="H401" s="96"/>
      <c r="I401" s="96"/>
      <c r="J401" s="96"/>
      <c r="K401" s="97"/>
      <c r="L401" s="104">
        <f t="shared" si="5"/>
        <v>0.5254052617</v>
      </c>
      <c r="M401" s="99">
        <f t="shared" si="1"/>
        <v>1957.621579</v>
      </c>
      <c r="N401">
        <f t="shared" si="6"/>
        <v>391</v>
      </c>
      <c r="O401" s="100">
        <f t="shared" si="2"/>
        <v>0.0006525405262</v>
      </c>
      <c r="P401" s="101">
        <v>1.0</v>
      </c>
      <c r="Q401" s="102">
        <f t="shared" si="3"/>
        <v>6455.337444</v>
      </c>
    </row>
    <row r="402">
      <c r="A402" s="103">
        <f t="shared" si="4"/>
        <v>392</v>
      </c>
      <c r="B402" s="129">
        <v>2000.0</v>
      </c>
      <c r="C402" s="130">
        <v>800.0</v>
      </c>
      <c r="D402" s="130">
        <v>-1000.0</v>
      </c>
      <c r="E402" s="130"/>
      <c r="F402" s="131"/>
      <c r="G402" s="128">
        <v>300.0</v>
      </c>
      <c r="H402" s="96"/>
      <c r="I402" s="96"/>
      <c r="J402" s="96"/>
      <c r="K402" s="97"/>
      <c r="L402" s="104">
        <f t="shared" si="5"/>
        <v>0.524538943</v>
      </c>
      <c r="M402" s="99">
        <f t="shared" si="1"/>
        <v>1957.361683</v>
      </c>
      <c r="N402">
        <f t="shared" si="6"/>
        <v>392</v>
      </c>
      <c r="O402" s="100">
        <f t="shared" si="2"/>
        <v>0.0006524538943</v>
      </c>
      <c r="P402" s="101">
        <v>1.0</v>
      </c>
      <c r="Q402" s="102">
        <f t="shared" si="3"/>
        <v>6455.597339</v>
      </c>
    </row>
    <row r="403">
      <c r="A403" s="103">
        <f t="shared" si="4"/>
        <v>393</v>
      </c>
      <c r="B403" s="129">
        <v>2000.0</v>
      </c>
      <c r="C403" s="130">
        <v>800.0</v>
      </c>
      <c r="D403" s="130">
        <v>-1000.0</v>
      </c>
      <c r="E403" s="130"/>
      <c r="F403" s="131"/>
      <c r="G403" s="128">
        <v>300.0</v>
      </c>
      <c r="H403" s="96"/>
      <c r="I403" s="96"/>
      <c r="J403" s="96"/>
      <c r="K403" s="97"/>
      <c r="L403" s="104">
        <f t="shared" si="5"/>
        <v>0.5236740527</v>
      </c>
      <c r="M403" s="99">
        <f t="shared" si="1"/>
        <v>1957.102216</v>
      </c>
      <c r="N403">
        <f t="shared" si="6"/>
        <v>393</v>
      </c>
      <c r="O403" s="100">
        <f t="shared" si="2"/>
        <v>0.0006523674053</v>
      </c>
      <c r="P403" s="101">
        <v>1.0</v>
      </c>
      <c r="Q403" s="102">
        <f t="shared" si="3"/>
        <v>6455.856806</v>
      </c>
    </row>
    <row r="404">
      <c r="A404" s="103">
        <f t="shared" si="4"/>
        <v>394</v>
      </c>
      <c r="B404" s="129">
        <v>2000.0</v>
      </c>
      <c r="C404" s="130">
        <v>800.0</v>
      </c>
      <c r="D404" s="130">
        <v>-1000.0</v>
      </c>
      <c r="E404" s="130"/>
      <c r="F404" s="131"/>
      <c r="G404" s="128">
        <v>300.0</v>
      </c>
      <c r="H404" s="96"/>
      <c r="I404" s="96"/>
      <c r="J404" s="96"/>
      <c r="K404" s="97"/>
      <c r="L404" s="104">
        <f t="shared" si="5"/>
        <v>0.5228105885</v>
      </c>
      <c r="M404" s="99">
        <f t="shared" si="1"/>
        <v>1956.843177</v>
      </c>
      <c r="N404">
        <f t="shared" si="6"/>
        <v>394</v>
      </c>
      <c r="O404" s="100">
        <f t="shared" si="2"/>
        <v>0.0006522810589</v>
      </c>
      <c r="P404" s="101">
        <v>1.0</v>
      </c>
      <c r="Q404" s="102">
        <f t="shared" si="3"/>
        <v>6456.115846</v>
      </c>
    </row>
    <row r="405">
      <c r="A405" s="103">
        <f t="shared" si="4"/>
        <v>395</v>
      </c>
      <c r="B405" s="129">
        <v>2000.0</v>
      </c>
      <c r="C405" s="130">
        <v>800.0</v>
      </c>
      <c r="D405" s="130">
        <v>-1000.0</v>
      </c>
      <c r="E405" s="130"/>
      <c r="F405" s="131"/>
      <c r="G405" s="128">
        <v>300.0</v>
      </c>
      <c r="H405" s="96"/>
      <c r="I405" s="96"/>
      <c r="J405" s="96"/>
      <c r="K405" s="97"/>
      <c r="L405" s="104">
        <f t="shared" si="5"/>
        <v>0.5219485481</v>
      </c>
      <c r="M405" s="99">
        <f t="shared" si="1"/>
        <v>1956.584564</v>
      </c>
      <c r="N405">
        <f t="shared" si="6"/>
        <v>395</v>
      </c>
      <c r="O405" s="100">
        <f t="shared" si="2"/>
        <v>0.0006521948548</v>
      </c>
      <c r="P405" s="101">
        <v>1.0</v>
      </c>
      <c r="Q405" s="102">
        <f t="shared" si="3"/>
        <v>6456.374458</v>
      </c>
    </row>
    <row r="406">
      <c r="A406" s="103">
        <f t="shared" si="4"/>
        <v>396</v>
      </c>
      <c r="B406" s="129">
        <v>2000.0</v>
      </c>
      <c r="C406" s="130">
        <v>800.0</v>
      </c>
      <c r="D406" s="130">
        <v>-1000.0</v>
      </c>
      <c r="E406" s="130"/>
      <c r="F406" s="131"/>
      <c r="G406" s="128">
        <v>300.0</v>
      </c>
      <c r="H406" s="96"/>
      <c r="I406" s="96"/>
      <c r="J406" s="96"/>
      <c r="K406" s="97"/>
      <c r="L406" s="104">
        <f t="shared" si="5"/>
        <v>0.521087929</v>
      </c>
      <c r="M406" s="99">
        <f t="shared" si="1"/>
        <v>1956.326379</v>
      </c>
      <c r="N406">
        <f t="shared" si="6"/>
        <v>396</v>
      </c>
      <c r="O406" s="100">
        <f t="shared" si="2"/>
        <v>0.0006521087929</v>
      </c>
      <c r="P406" s="101">
        <v>1.0</v>
      </c>
      <c r="Q406" s="102">
        <f t="shared" si="3"/>
        <v>6456.632643</v>
      </c>
    </row>
    <row r="407">
      <c r="A407" s="103">
        <f t="shared" si="4"/>
        <v>397</v>
      </c>
      <c r="B407" s="129">
        <v>2000.0</v>
      </c>
      <c r="C407" s="130">
        <v>800.0</v>
      </c>
      <c r="D407" s="130">
        <v>-1000.0</v>
      </c>
      <c r="E407" s="130"/>
      <c r="F407" s="131"/>
      <c r="G407" s="128">
        <v>300.0</v>
      </c>
      <c r="H407" s="96"/>
      <c r="I407" s="96"/>
      <c r="J407" s="96"/>
      <c r="K407" s="97"/>
      <c r="L407" s="104">
        <f t="shared" si="5"/>
        <v>0.5202287289</v>
      </c>
      <c r="M407" s="99">
        <f t="shared" si="1"/>
        <v>1956.068619</v>
      </c>
      <c r="N407">
        <f t="shared" si="6"/>
        <v>397</v>
      </c>
      <c r="O407" s="100">
        <f t="shared" si="2"/>
        <v>0.0006520228729</v>
      </c>
      <c r="P407" s="101">
        <v>1.0</v>
      </c>
      <c r="Q407" s="102">
        <f t="shared" si="3"/>
        <v>6456.890403</v>
      </c>
    </row>
    <row r="408">
      <c r="A408" s="103">
        <f t="shared" si="4"/>
        <v>398</v>
      </c>
      <c r="B408" s="129">
        <v>2000.0</v>
      </c>
      <c r="C408" s="130">
        <v>800.0</v>
      </c>
      <c r="D408" s="130">
        <v>-1000.0</v>
      </c>
      <c r="E408" s="130"/>
      <c r="F408" s="131"/>
      <c r="G408" s="128">
        <v>300.0</v>
      </c>
      <c r="H408" s="96"/>
      <c r="I408" s="96"/>
      <c r="J408" s="96"/>
      <c r="K408" s="97"/>
      <c r="L408" s="104">
        <f t="shared" si="5"/>
        <v>0.5193709456</v>
      </c>
      <c r="M408" s="99">
        <f t="shared" si="1"/>
        <v>1955.811284</v>
      </c>
      <c r="N408">
        <f t="shared" si="6"/>
        <v>398</v>
      </c>
      <c r="O408" s="100">
        <f t="shared" si="2"/>
        <v>0.0006519370946</v>
      </c>
      <c r="P408" s="101">
        <v>1.0</v>
      </c>
      <c r="Q408" s="102">
        <f t="shared" si="3"/>
        <v>6457.147738</v>
      </c>
    </row>
    <row r="409">
      <c r="A409" s="103">
        <f t="shared" si="4"/>
        <v>399</v>
      </c>
      <c r="B409" s="129">
        <v>2000.0</v>
      </c>
      <c r="C409" s="130">
        <v>800.0</v>
      </c>
      <c r="D409" s="130">
        <v>-1000.0</v>
      </c>
      <c r="E409" s="130"/>
      <c r="F409" s="131"/>
      <c r="G409" s="128">
        <v>300.0</v>
      </c>
      <c r="H409" s="96"/>
      <c r="I409" s="96"/>
      <c r="J409" s="96"/>
      <c r="K409" s="97"/>
      <c r="L409" s="104">
        <f t="shared" si="5"/>
        <v>0.5185145766</v>
      </c>
      <c r="M409" s="99">
        <f t="shared" si="1"/>
        <v>1955.554373</v>
      </c>
      <c r="N409">
        <f t="shared" si="6"/>
        <v>399</v>
      </c>
      <c r="O409" s="100">
        <f t="shared" si="2"/>
        <v>0.0006518514577</v>
      </c>
      <c r="P409" s="101">
        <v>1.0</v>
      </c>
      <c r="Q409" s="102">
        <f t="shared" si="3"/>
        <v>6457.404649</v>
      </c>
    </row>
    <row r="410">
      <c r="A410" s="103">
        <f t="shared" si="4"/>
        <v>400</v>
      </c>
      <c r="B410" s="129">
        <v>2000.0</v>
      </c>
      <c r="C410" s="130">
        <v>800.0</v>
      </c>
      <c r="D410" s="130">
        <v>-1000.0</v>
      </c>
      <c r="E410" s="130"/>
      <c r="F410" s="131"/>
      <c r="G410" s="128">
        <v>300.0</v>
      </c>
      <c r="H410" s="96"/>
      <c r="I410" s="96"/>
      <c r="J410" s="96"/>
      <c r="K410" s="97"/>
      <c r="L410" s="104">
        <f t="shared" si="5"/>
        <v>0.5176596197</v>
      </c>
      <c r="M410" s="99">
        <f t="shared" si="1"/>
        <v>1955.297886</v>
      </c>
      <c r="N410">
        <f t="shared" si="6"/>
        <v>400</v>
      </c>
      <c r="O410" s="100">
        <f t="shared" si="2"/>
        <v>0.000651765962</v>
      </c>
      <c r="P410" s="101">
        <v>1.0</v>
      </c>
      <c r="Q410" s="102">
        <f t="shared" si="3"/>
        <v>6457.661136</v>
      </c>
    </row>
    <row r="411">
      <c r="A411" s="103">
        <f t="shared" si="4"/>
        <v>401</v>
      </c>
      <c r="B411" s="129">
        <v>2000.0</v>
      </c>
      <c r="C411" s="130">
        <v>800.0</v>
      </c>
      <c r="D411" s="130">
        <v>-1000.0</v>
      </c>
      <c r="E411" s="130"/>
      <c r="F411" s="131"/>
      <c r="G411" s="128">
        <v>300.0</v>
      </c>
      <c r="H411" s="96"/>
      <c r="I411" s="96"/>
      <c r="J411" s="96"/>
      <c r="K411" s="97"/>
      <c r="L411" s="104">
        <f t="shared" si="5"/>
        <v>0.5168060724</v>
      </c>
      <c r="M411" s="99">
        <f t="shared" si="1"/>
        <v>1955.041822</v>
      </c>
      <c r="N411">
        <f t="shared" si="6"/>
        <v>401</v>
      </c>
      <c r="O411" s="100">
        <f t="shared" si="2"/>
        <v>0.0006516806072</v>
      </c>
      <c r="P411" s="101">
        <v>1.0</v>
      </c>
      <c r="Q411" s="102">
        <f t="shared" si="3"/>
        <v>6457.9172</v>
      </c>
    </row>
    <row r="412">
      <c r="A412" s="103">
        <f t="shared" si="4"/>
        <v>402</v>
      </c>
      <c r="B412" s="129">
        <v>2000.0</v>
      </c>
      <c r="C412" s="130">
        <v>800.0</v>
      </c>
      <c r="D412" s="130">
        <v>-1000.0</v>
      </c>
      <c r="E412" s="130"/>
      <c r="F412" s="131"/>
      <c r="G412" s="128">
        <v>300.0</v>
      </c>
      <c r="H412" s="96"/>
      <c r="I412" s="96"/>
      <c r="J412" s="96"/>
      <c r="K412" s="97"/>
      <c r="L412" s="104">
        <f t="shared" si="5"/>
        <v>0.5159539326</v>
      </c>
      <c r="M412" s="99">
        <f t="shared" si="1"/>
        <v>1954.78618</v>
      </c>
      <c r="N412">
        <f t="shared" si="6"/>
        <v>402</v>
      </c>
      <c r="O412" s="100">
        <f t="shared" si="2"/>
        <v>0.0006515953933</v>
      </c>
      <c r="P412" s="101">
        <v>1.0</v>
      </c>
      <c r="Q412" s="102">
        <f t="shared" si="3"/>
        <v>6458.172842</v>
      </c>
    </row>
    <row r="413">
      <c r="A413" s="103">
        <f t="shared" si="4"/>
        <v>403</v>
      </c>
      <c r="B413" s="129">
        <v>2000.0</v>
      </c>
      <c r="C413" s="130">
        <v>800.0</v>
      </c>
      <c r="D413" s="130">
        <v>-1000.0</v>
      </c>
      <c r="E413" s="130"/>
      <c r="F413" s="131"/>
      <c r="G413" s="128">
        <v>300.0</v>
      </c>
      <c r="H413" s="96"/>
      <c r="I413" s="96"/>
      <c r="J413" s="96"/>
      <c r="K413" s="97"/>
      <c r="L413" s="104">
        <f t="shared" si="5"/>
        <v>0.5151031977</v>
      </c>
      <c r="M413" s="99">
        <f t="shared" si="1"/>
        <v>1954.530959</v>
      </c>
      <c r="N413">
        <f t="shared" si="6"/>
        <v>403</v>
      </c>
      <c r="O413" s="100">
        <f t="shared" si="2"/>
        <v>0.0006515103198</v>
      </c>
      <c r="P413" s="101">
        <v>1.0</v>
      </c>
      <c r="Q413" s="102">
        <f t="shared" si="3"/>
        <v>6458.428063</v>
      </c>
    </row>
    <row r="414">
      <c r="A414" s="103">
        <f t="shared" si="4"/>
        <v>404</v>
      </c>
      <c r="B414" s="129">
        <v>2000.0</v>
      </c>
      <c r="C414" s="130">
        <v>800.0</v>
      </c>
      <c r="D414" s="130">
        <v>-1000.0</v>
      </c>
      <c r="E414" s="130"/>
      <c r="F414" s="131"/>
      <c r="G414" s="128">
        <v>300.0</v>
      </c>
      <c r="H414" s="96"/>
      <c r="I414" s="96"/>
      <c r="J414" s="96"/>
      <c r="K414" s="97"/>
      <c r="L414" s="104">
        <f t="shared" si="5"/>
        <v>0.5142538657</v>
      </c>
      <c r="M414" s="99">
        <f t="shared" si="1"/>
        <v>1954.27616</v>
      </c>
      <c r="N414">
        <f t="shared" si="6"/>
        <v>404</v>
      </c>
      <c r="O414" s="100">
        <f t="shared" si="2"/>
        <v>0.0006514253866</v>
      </c>
      <c r="P414" s="101">
        <v>1.0</v>
      </c>
      <c r="Q414" s="102">
        <f t="shared" si="3"/>
        <v>6458.682862</v>
      </c>
    </row>
    <row r="415">
      <c r="A415" s="103">
        <f t="shared" si="4"/>
        <v>405</v>
      </c>
      <c r="B415" s="129">
        <v>2000.0</v>
      </c>
      <c r="C415" s="130">
        <v>800.0</v>
      </c>
      <c r="D415" s="130">
        <v>-1000.0</v>
      </c>
      <c r="E415" s="130"/>
      <c r="F415" s="131"/>
      <c r="G415" s="128">
        <v>300.0</v>
      </c>
      <c r="H415" s="96"/>
      <c r="I415" s="96"/>
      <c r="J415" s="96"/>
      <c r="K415" s="97"/>
      <c r="L415" s="104">
        <f t="shared" si="5"/>
        <v>0.513405934</v>
      </c>
      <c r="M415" s="99">
        <f t="shared" si="1"/>
        <v>1954.02178</v>
      </c>
      <c r="N415">
        <f t="shared" si="6"/>
        <v>405</v>
      </c>
      <c r="O415" s="100">
        <f t="shared" si="2"/>
        <v>0.0006513405934</v>
      </c>
      <c r="P415" s="101">
        <v>1.0</v>
      </c>
      <c r="Q415" s="102">
        <f t="shared" si="3"/>
        <v>6458.937242</v>
      </c>
    </row>
    <row r="416">
      <c r="A416" s="103">
        <f t="shared" si="4"/>
        <v>406</v>
      </c>
      <c r="B416" s="129">
        <v>2000.0</v>
      </c>
      <c r="C416" s="130">
        <v>800.0</v>
      </c>
      <c r="D416" s="130">
        <v>-1000.0</v>
      </c>
      <c r="E416" s="130"/>
      <c r="F416" s="131"/>
      <c r="G416" s="128">
        <v>300.0</v>
      </c>
      <c r="H416" s="96"/>
      <c r="I416" s="96"/>
      <c r="J416" s="96"/>
      <c r="K416" s="97"/>
      <c r="L416" s="104">
        <f t="shared" si="5"/>
        <v>0.5125594005</v>
      </c>
      <c r="M416" s="99">
        <f t="shared" si="1"/>
        <v>1953.76782</v>
      </c>
      <c r="N416">
        <f t="shared" si="6"/>
        <v>406</v>
      </c>
      <c r="O416" s="100">
        <f t="shared" si="2"/>
        <v>0.0006512559401</v>
      </c>
      <c r="P416" s="101">
        <v>1.0</v>
      </c>
      <c r="Q416" s="102">
        <f t="shared" si="3"/>
        <v>6459.191202</v>
      </c>
    </row>
    <row r="417">
      <c r="A417" s="103">
        <f t="shared" si="4"/>
        <v>407</v>
      </c>
      <c r="B417" s="129">
        <v>2000.0</v>
      </c>
      <c r="C417" s="130">
        <v>800.0</v>
      </c>
      <c r="D417" s="130">
        <v>-1000.0</v>
      </c>
      <c r="E417" s="130"/>
      <c r="F417" s="131"/>
      <c r="G417" s="128">
        <v>300.0</v>
      </c>
      <c r="H417" s="96"/>
      <c r="I417" s="96"/>
      <c r="J417" s="96"/>
      <c r="K417" s="97"/>
      <c r="L417" s="104">
        <f t="shared" si="5"/>
        <v>0.5117142628</v>
      </c>
      <c r="M417" s="99">
        <f t="shared" si="1"/>
        <v>1953.514279</v>
      </c>
      <c r="N417">
        <f t="shared" si="6"/>
        <v>407</v>
      </c>
      <c r="O417" s="100">
        <f t="shared" si="2"/>
        <v>0.0006511714263</v>
      </c>
      <c r="P417" s="101">
        <v>1.0</v>
      </c>
      <c r="Q417" s="102">
        <f t="shared" si="3"/>
        <v>6459.444743</v>
      </c>
    </row>
    <row r="418">
      <c r="A418" s="103">
        <f t="shared" si="4"/>
        <v>408</v>
      </c>
      <c r="B418" s="129">
        <v>2000.0</v>
      </c>
      <c r="C418" s="130">
        <v>800.0</v>
      </c>
      <c r="D418" s="130">
        <v>-1000.0</v>
      </c>
      <c r="E418" s="130"/>
      <c r="F418" s="131"/>
      <c r="G418" s="128">
        <v>300.0</v>
      </c>
      <c r="H418" s="96"/>
      <c r="I418" s="96"/>
      <c r="J418" s="96"/>
      <c r="K418" s="97"/>
      <c r="L418" s="104">
        <f t="shared" si="5"/>
        <v>0.5108705186</v>
      </c>
      <c r="M418" s="99">
        <f t="shared" si="1"/>
        <v>1953.261156</v>
      </c>
      <c r="N418">
        <f t="shared" si="6"/>
        <v>408</v>
      </c>
      <c r="O418" s="100">
        <f t="shared" si="2"/>
        <v>0.0006510870519</v>
      </c>
      <c r="P418" s="101">
        <v>1.0</v>
      </c>
      <c r="Q418" s="102">
        <f t="shared" si="3"/>
        <v>6459.697867</v>
      </c>
    </row>
    <row r="419">
      <c r="A419" s="103">
        <f t="shared" si="4"/>
        <v>409</v>
      </c>
      <c r="B419" s="129">
        <v>2000.0</v>
      </c>
      <c r="C419" s="130">
        <v>800.0</v>
      </c>
      <c r="D419" s="130">
        <v>-1000.0</v>
      </c>
      <c r="E419" s="130"/>
      <c r="F419" s="131"/>
      <c r="G419" s="128">
        <v>300.0</v>
      </c>
      <c r="H419" s="96"/>
      <c r="I419" s="96"/>
      <c r="J419" s="96"/>
      <c r="K419" s="97"/>
      <c r="L419" s="104">
        <f t="shared" si="5"/>
        <v>0.5100281656</v>
      </c>
      <c r="M419" s="99">
        <f t="shared" si="1"/>
        <v>1953.00845</v>
      </c>
      <c r="N419">
        <f t="shared" si="6"/>
        <v>409</v>
      </c>
      <c r="O419" s="100">
        <f t="shared" si="2"/>
        <v>0.0006510028166</v>
      </c>
      <c r="P419" s="101">
        <v>1.0</v>
      </c>
      <c r="Q419" s="102">
        <f t="shared" si="3"/>
        <v>6459.950572</v>
      </c>
    </row>
    <row r="420">
      <c r="A420" s="103">
        <f t="shared" si="4"/>
        <v>410</v>
      </c>
      <c r="B420" s="129">
        <v>2000.0</v>
      </c>
      <c r="C420" s="130">
        <v>800.0</v>
      </c>
      <c r="D420" s="130">
        <v>-1000.0</v>
      </c>
      <c r="E420" s="130"/>
      <c r="F420" s="131"/>
      <c r="G420" s="128">
        <v>300.0</v>
      </c>
      <c r="H420" s="96"/>
      <c r="I420" s="96"/>
      <c r="J420" s="96"/>
      <c r="K420" s="97"/>
      <c r="L420" s="104">
        <f t="shared" si="5"/>
        <v>0.5091872016</v>
      </c>
      <c r="M420" s="99">
        <f t="shared" si="1"/>
        <v>1952.75616</v>
      </c>
      <c r="N420">
        <f t="shared" si="6"/>
        <v>410</v>
      </c>
      <c r="O420" s="100">
        <f t="shared" si="2"/>
        <v>0.0006509187202</v>
      </c>
      <c r="P420" s="101">
        <v>1.0</v>
      </c>
      <c r="Q420" s="102">
        <f t="shared" si="3"/>
        <v>6460.202862</v>
      </c>
    </row>
    <row r="421">
      <c r="A421" s="103">
        <f t="shared" si="4"/>
        <v>411</v>
      </c>
      <c r="B421" s="129">
        <v>2000.0</v>
      </c>
      <c r="C421" s="130">
        <v>800.0</v>
      </c>
      <c r="D421" s="130">
        <v>-1000.0</v>
      </c>
      <c r="E421" s="130"/>
      <c r="F421" s="131"/>
      <c r="G421" s="128">
        <v>300.0</v>
      </c>
      <c r="H421" s="96"/>
      <c r="I421" s="96"/>
      <c r="J421" s="96"/>
      <c r="K421" s="97"/>
      <c r="L421" s="104">
        <f t="shared" si="5"/>
        <v>0.5083476241</v>
      </c>
      <c r="M421" s="99">
        <f t="shared" si="1"/>
        <v>1952.504287</v>
      </c>
      <c r="N421">
        <f t="shared" si="6"/>
        <v>411</v>
      </c>
      <c r="O421" s="100">
        <f t="shared" si="2"/>
        <v>0.0006508347624</v>
      </c>
      <c r="P421" s="101">
        <v>1.0</v>
      </c>
      <c r="Q421" s="102">
        <f t="shared" si="3"/>
        <v>6460.454735</v>
      </c>
    </row>
    <row r="422">
      <c r="A422" s="103">
        <f t="shared" si="4"/>
        <v>412</v>
      </c>
      <c r="B422" s="129">
        <v>2000.0</v>
      </c>
      <c r="C422" s="130">
        <v>800.0</v>
      </c>
      <c r="D422" s="130">
        <v>-1000.0</v>
      </c>
      <c r="E422" s="130"/>
      <c r="F422" s="131"/>
      <c r="G422" s="128">
        <v>300.0</v>
      </c>
      <c r="H422" s="96"/>
      <c r="I422" s="96"/>
      <c r="J422" s="96"/>
      <c r="K422" s="97"/>
      <c r="L422" s="104">
        <f t="shared" si="5"/>
        <v>0.507509431</v>
      </c>
      <c r="M422" s="99">
        <f t="shared" si="1"/>
        <v>1952.252829</v>
      </c>
      <c r="N422">
        <f t="shared" si="6"/>
        <v>412</v>
      </c>
      <c r="O422" s="100">
        <f t="shared" si="2"/>
        <v>0.0006507509431</v>
      </c>
      <c r="P422" s="101">
        <v>1.0</v>
      </c>
      <c r="Q422" s="102">
        <f t="shared" si="3"/>
        <v>6460.706193</v>
      </c>
    </row>
    <row r="423">
      <c r="A423" s="103">
        <f t="shared" si="4"/>
        <v>413</v>
      </c>
      <c r="B423" s="129">
        <v>2000.0</v>
      </c>
      <c r="C423" s="130">
        <v>800.0</v>
      </c>
      <c r="D423" s="130">
        <v>-1000.0</v>
      </c>
      <c r="E423" s="130"/>
      <c r="F423" s="131"/>
      <c r="G423" s="128">
        <v>300.0</v>
      </c>
      <c r="H423" s="96"/>
      <c r="I423" s="96"/>
      <c r="J423" s="96"/>
      <c r="K423" s="97"/>
      <c r="L423" s="104">
        <f t="shared" si="5"/>
        <v>0.50667262</v>
      </c>
      <c r="M423" s="99">
        <f t="shared" si="1"/>
        <v>1952.001786</v>
      </c>
      <c r="N423">
        <f t="shared" si="6"/>
        <v>413</v>
      </c>
      <c r="O423" s="100">
        <f t="shared" si="2"/>
        <v>0.000650667262</v>
      </c>
      <c r="P423" s="101">
        <v>1.0</v>
      </c>
      <c r="Q423" s="102">
        <f t="shared" si="3"/>
        <v>6460.957236</v>
      </c>
    </row>
    <row r="424">
      <c r="A424" s="103">
        <f t="shared" si="4"/>
        <v>414</v>
      </c>
      <c r="B424" s="129">
        <v>2000.0</v>
      </c>
      <c r="C424" s="130">
        <v>800.0</v>
      </c>
      <c r="D424" s="130">
        <v>-1000.0</v>
      </c>
      <c r="E424" s="130"/>
      <c r="F424" s="131"/>
      <c r="G424" s="128">
        <v>300.0</v>
      </c>
      <c r="H424" s="96"/>
      <c r="I424" s="96"/>
      <c r="J424" s="96"/>
      <c r="K424" s="97"/>
      <c r="L424" s="104">
        <f t="shared" si="5"/>
        <v>0.5058371888</v>
      </c>
      <c r="M424" s="99">
        <f t="shared" si="1"/>
        <v>1951.751157</v>
      </c>
      <c r="N424">
        <f t="shared" si="6"/>
        <v>414</v>
      </c>
      <c r="O424" s="100">
        <f t="shared" si="2"/>
        <v>0.0006505837189</v>
      </c>
      <c r="P424" s="101">
        <v>1.0</v>
      </c>
      <c r="Q424" s="102">
        <f t="shared" si="3"/>
        <v>6461.207865</v>
      </c>
    </row>
    <row r="425">
      <c r="A425" s="103">
        <f t="shared" si="4"/>
        <v>415</v>
      </c>
      <c r="B425" s="129">
        <v>2000.0</v>
      </c>
      <c r="C425" s="130">
        <v>800.0</v>
      </c>
      <c r="D425" s="130">
        <v>-1000.0</v>
      </c>
      <c r="E425" s="130"/>
      <c r="F425" s="131"/>
      <c r="G425" s="128">
        <v>300.0</v>
      </c>
      <c r="H425" s="96"/>
      <c r="I425" s="96"/>
      <c r="J425" s="96"/>
      <c r="K425" s="97"/>
      <c r="L425" s="104">
        <f t="shared" si="5"/>
        <v>0.505003135</v>
      </c>
      <c r="M425" s="99">
        <f t="shared" si="1"/>
        <v>1951.500941</v>
      </c>
      <c r="N425">
        <f t="shared" si="6"/>
        <v>415</v>
      </c>
      <c r="O425" s="100">
        <f t="shared" si="2"/>
        <v>0.0006505003135</v>
      </c>
      <c r="P425" s="101">
        <v>1.0</v>
      </c>
      <c r="Q425" s="102">
        <f t="shared" si="3"/>
        <v>6461.458082</v>
      </c>
    </row>
    <row r="426">
      <c r="A426" s="103">
        <f t="shared" si="4"/>
        <v>416</v>
      </c>
      <c r="B426" s="129">
        <v>2000.0</v>
      </c>
      <c r="C426" s="130">
        <v>800.0</v>
      </c>
      <c r="D426" s="130">
        <v>-1000.0</v>
      </c>
      <c r="E426" s="130"/>
      <c r="F426" s="131"/>
      <c r="G426" s="128">
        <v>300.0</v>
      </c>
      <c r="H426" s="96"/>
      <c r="I426" s="96"/>
      <c r="J426" s="96"/>
      <c r="K426" s="97"/>
      <c r="L426" s="104">
        <f t="shared" si="5"/>
        <v>0.5041704565</v>
      </c>
      <c r="M426" s="99">
        <f t="shared" si="1"/>
        <v>1951.251137</v>
      </c>
      <c r="N426">
        <f t="shared" si="6"/>
        <v>416</v>
      </c>
      <c r="O426" s="100">
        <f t="shared" si="2"/>
        <v>0.0006504170457</v>
      </c>
      <c r="P426" s="101">
        <v>1.0</v>
      </c>
      <c r="Q426" s="102">
        <f t="shared" si="3"/>
        <v>6461.707885</v>
      </c>
    </row>
    <row r="427">
      <c r="A427" s="103">
        <f t="shared" si="4"/>
        <v>417</v>
      </c>
      <c r="B427" s="129">
        <v>2000.0</v>
      </c>
      <c r="C427" s="130">
        <v>800.0</v>
      </c>
      <c r="D427" s="130">
        <v>-1000.0</v>
      </c>
      <c r="E427" s="130"/>
      <c r="F427" s="131"/>
      <c r="G427" s="128">
        <v>300.0</v>
      </c>
      <c r="H427" s="96"/>
      <c r="I427" s="96"/>
      <c r="J427" s="96"/>
      <c r="K427" s="97"/>
      <c r="L427" s="104">
        <f t="shared" si="5"/>
        <v>0.503339151</v>
      </c>
      <c r="M427" s="99">
        <f t="shared" si="1"/>
        <v>1951.001745</v>
      </c>
      <c r="N427">
        <f t="shared" si="6"/>
        <v>417</v>
      </c>
      <c r="O427" s="100">
        <f t="shared" si="2"/>
        <v>0.0006503339151</v>
      </c>
      <c r="P427" s="101">
        <v>1.0</v>
      </c>
      <c r="Q427" s="102">
        <f t="shared" si="3"/>
        <v>6461.957277</v>
      </c>
    </row>
    <row r="428">
      <c r="A428" s="103">
        <f t="shared" si="4"/>
        <v>418</v>
      </c>
      <c r="B428" s="129">
        <v>2000.0</v>
      </c>
      <c r="C428" s="130">
        <v>800.0</v>
      </c>
      <c r="D428" s="130">
        <v>-1000.0</v>
      </c>
      <c r="E428" s="130"/>
      <c r="F428" s="131"/>
      <c r="G428" s="128">
        <v>300.0</v>
      </c>
      <c r="H428" s="96"/>
      <c r="I428" s="96"/>
      <c r="J428" s="96"/>
      <c r="K428" s="97"/>
      <c r="L428" s="104">
        <f t="shared" si="5"/>
        <v>0.5025092162</v>
      </c>
      <c r="M428" s="99">
        <f t="shared" si="1"/>
        <v>1950.752765</v>
      </c>
      <c r="N428">
        <f t="shared" si="6"/>
        <v>418</v>
      </c>
      <c r="O428" s="100">
        <f t="shared" si="2"/>
        <v>0.0006502509216</v>
      </c>
      <c r="P428" s="101">
        <v>1.0</v>
      </c>
      <c r="Q428" s="102">
        <f t="shared" si="3"/>
        <v>6462.206257</v>
      </c>
    </row>
    <row r="429">
      <c r="A429" s="103">
        <f t="shared" si="4"/>
        <v>419</v>
      </c>
      <c r="B429" s="129">
        <v>2000.0</v>
      </c>
      <c r="C429" s="130">
        <v>800.0</v>
      </c>
      <c r="D429" s="130">
        <v>-1000.0</v>
      </c>
      <c r="E429" s="130"/>
      <c r="F429" s="131"/>
      <c r="G429" s="128">
        <v>300.0</v>
      </c>
      <c r="H429" s="96"/>
      <c r="I429" s="96"/>
      <c r="J429" s="96"/>
      <c r="K429" s="97"/>
      <c r="L429" s="104">
        <f t="shared" si="5"/>
        <v>0.5016806498</v>
      </c>
      <c r="M429" s="99">
        <f t="shared" si="1"/>
        <v>1950.504195</v>
      </c>
      <c r="N429">
        <f t="shared" si="6"/>
        <v>419</v>
      </c>
      <c r="O429" s="100">
        <f t="shared" si="2"/>
        <v>0.000650168065</v>
      </c>
      <c r="P429" s="101">
        <v>1.0</v>
      </c>
      <c r="Q429" s="102">
        <f t="shared" si="3"/>
        <v>6462.454827</v>
      </c>
    </row>
    <row r="430">
      <c r="A430" s="103">
        <f t="shared" si="4"/>
        <v>420</v>
      </c>
      <c r="B430" s="129">
        <v>2000.0</v>
      </c>
      <c r="C430" s="130">
        <v>800.0</v>
      </c>
      <c r="D430" s="130">
        <v>-1000.0</v>
      </c>
      <c r="E430" s="130"/>
      <c r="F430" s="131"/>
      <c r="G430" s="128">
        <v>300.0</v>
      </c>
      <c r="H430" s="96"/>
      <c r="I430" s="96"/>
      <c r="J430" s="96"/>
      <c r="K430" s="97"/>
      <c r="L430" s="104">
        <f t="shared" si="5"/>
        <v>0.5008534496</v>
      </c>
      <c r="M430" s="99">
        <f t="shared" si="1"/>
        <v>1950.256035</v>
      </c>
      <c r="N430">
        <f t="shared" si="6"/>
        <v>420</v>
      </c>
      <c r="O430" s="100">
        <f t="shared" si="2"/>
        <v>0.000650085345</v>
      </c>
      <c r="P430" s="101">
        <v>1.0</v>
      </c>
      <c r="Q430" s="102">
        <f t="shared" si="3"/>
        <v>6462.702987</v>
      </c>
    </row>
    <row r="431">
      <c r="A431" s="103">
        <f t="shared" si="4"/>
        <v>421</v>
      </c>
      <c r="B431" s="129">
        <v>2000.0</v>
      </c>
      <c r="C431" s="130">
        <v>800.0</v>
      </c>
      <c r="D431" s="130">
        <v>-1000.0</v>
      </c>
      <c r="E431" s="130"/>
      <c r="F431" s="131"/>
      <c r="G431" s="128">
        <v>300.0</v>
      </c>
      <c r="H431" s="96"/>
      <c r="I431" s="96"/>
      <c r="J431" s="96"/>
      <c r="K431" s="97"/>
      <c r="L431" s="104">
        <f t="shared" si="5"/>
        <v>0.5000276134</v>
      </c>
      <c r="M431" s="99">
        <f t="shared" si="1"/>
        <v>1950.008284</v>
      </c>
      <c r="N431">
        <f t="shared" si="6"/>
        <v>421</v>
      </c>
      <c r="O431" s="100">
        <f t="shared" si="2"/>
        <v>0.0006500027613</v>
      </c>
      <c r="P431" s="101">
        <v>1.0</v>
      </c>
      <c r="Q431" s="102">
        <f t="shared" si="3"/>
        <v>6462.950738</v>
      </c>
    </row>
    <row r="432">
      <c r="A432" s="103">
        <f t="shared" si="4"/>
        <v>422</v>
      </c>
      <c r="B432" s="129">
        <v>2000.0</v>
      </c>
      <c r="C432" s="130">
        <v>800.0</v>
      </c>
      <c r="D432" s="130">
        <v>-1000.0</v>
      </c>
      <c r="E432" s="130"/>
      <c r="F432" s="131"/>
      <c r="G432" s="128">
        <v>300.0</v>
      </c>
      <c r="H432" s="96"/>
      <c r="I432" s="96"/>
      <c r="J432" s="96"/>
      <c r="K432" s="97"/>
      <c r="L432" s="104">
        <f t="shared" si="5"/>
        <v>0.4992031388</v>
      </c>
      <c r="M432" s="99">
        <f t="shared" si="1"/>
        <v>1949.760942</v>
      </c>
      <c r="N432">
        <f t="shared" si="6"/>
        <v>422</v>
      </c>
      <c r="O432" s="100">
        <f t="shared" si="2"/>
        <v>0.0006499203139</v>
      </c>
      <c r="P432" s="101">
        <v>1.0</v>
      </c>
      <c r="Q432" s="102">
        <f t="shared" si="3"/>
        <v>6463.19808</v>
      </c>
    </row>
    <row r="433">
      <c r="A433" s="103">
        <f t="shared" si="4"/>
        <v>423</v>
      </c>
      <c r="B433" s="129">
        <v>2000.0</v>
      </c>
      <c r="C433" s="130">
        <v>800.0</v>
      </c>
      <c r="D433" s="130">
        <v>-1000.0</v>
      </c>
      <c r="E433" s="130"/>
      <c r="F433" s="131"/>
      <c r="G433" s="128">
        <v>300.0</v>
      </c>
      <c r="H433" s="96"/>
      <c r="I433" s="96"/>
      <c r="J433" s="96"/>
      <c r="K433" s="97"/>
      <c r="L433" s="104">
        <f t="shared" si="5"/>
        <v>0.4983800237</v>
      </c>
      <c r="M433" s="99">
        <f t="shared" si="1"/>
        <v>1949.514007</v>
      </c>
      <c r="N433">
        <f t="shared" si="6"/>
        <v>423</v>
      </c>
      <c r="O433" s="100">
        <f t="shared" si="2"/>
        <v>0.0006498380024</v>
      </c>
      <c r="P433" s="101">
        <v>1.0</v>
      </c>
      <c r="Q433" s="102">
        <f t="shared" si="3"/>
        <v>6463.445015</v>
      </c>
    </row>
    <row r="434">
      <c r="A434" s="103">
        <f t="shared" si="4"/>
        <v>424</v>
      </c>
      <c r="B434" s="129">
        <v>2000.0</v>
      </c>
      <c r="C434" s="130">
        <v>800.0</v>
      </c>
      <c r="D434" s="130">
        <v>-1000.0</v>
      </c>
      <c r="E434" s="130"/>
      <c r="F434" s="131"/>
      <c r="G434" s="128">
        <v>300.0</v>
      </c>
      <c r="H434" s="96"/>
      <c r="I434" s="96"/>
      <c r="J434" s="96"/>
      <c r="K434" s="97"/>
      <c r="L434" s="104">
        <f t="shared" si="5"/>
        <v>0.4975582657</v>
      </c>
      <c r="M434" s="99">
        <f t="shared" si="1"/>
        <v>1949.26748</v>
      </c>
      <c r="N434">
        <f t="shared" si="6"/>
        <v>424</v>
      </c>
      <c r="O434" s="100">
        <f t="shared" si="2"/>
        <v>0.0006497558266</v>
      </c>
      <c r="P434" s="101">
        <v>1.0</v>
      </c>
      <c r="Q434" s="102">
        <f t="shared" si="3"/>
        <v>6463.691542</v>
      </c>
    </row>
    <row r="435">
      <c r="A435" s="103">
        <f t="shared" si="4"/>
        <v>425</v>
      </c>
      <c r="B435" s="129">
        <v>2000.0</v>
      </c>
      <c r="C435" s="130">
        <v>800.0</v>
      </c>
      <c r="D435" s="130">
        <v>-1000.0</v>
      </c>
      <c r="E435" s="130"/>
      <c r="F435" s="131"/>
      <c r="G435" s="128">
        <v>300.0</v>
      </c>
      <c r="H435" s="96"/>
      <c r="I435" s="96"/>
      <c r="J435" s="96"/>
      <c r="K435" s="97"/>
      <c r="L435" s="104">
        <f t="shared" si="5"/>
        <v>0.4967378628</v>
      </c>
      <c r="M435" s="99">
        <f t="shared" si="1"/>
        <v>1949.021359</v>
      </c>
      <c r="N435">
        <f t="shared" si="6"/>
        <v>425</v>
      </c>
      <c r="O435" s="100">
        <f t="shared" si="2"/>
        <v>0.0006496737863</v>
      </c>
      <c r="P435" s="101">
        <v>1.0</v>
      </c>
      <c r="Q435" s="102">
        <f t="shared" si="3"/>
        <v>6463.937663</v>
      </c>
    </row>
    <row r="436">
      <c r="A436" s="103">
        <f t="shared" si="4"/>
        <v>426</v>
      </c>
      <c r="B436" s="129">
        <v>2000.0</v>
      </c>
      <c r="C436" s="130">
        <v>800.0</v>
      </c>
      <c r="D436" s="130">
        <v>-1000.0</v>
      </c>
      <c r="E436" s="130"/>
      <c r="F436" s="131"/>
      <c r="G436" s="128">
        <v>300.0</v>
      </c>
      <c r="H436" s="96"/>
      <c r="I436" s="96"/>
      <c r="J436" s="96"/>
      <c r="K436" s="97"/>
      <c r="L436" s="104">
        <f t="shared" si="5"/>
        <v>0.4959188125</v>
      </c>
      <c r="M436" s="99">
        <f t="shared" si="1"/>
        <v>1948.775644</v>
      </c>
      <c r="N436">
        <f t="shared" si="6"/>
        <v>426</v>
      </c>
      <c r="O436" s="100">
        <f t="shared" si="2"/>
        <v>0.0006495918813</v>
      </c>
      <c r="P436" s="101">
        <v>1.0</v>
      </c>
      <c r="Q436" s="102">
        <f t="shared" si="3"/>
        <v>6464.183378</v>
      </c>
    </row>
    <row r="437">
      <c r="A437" s="103">
        <f t="shared" si="4"/>
        <v>427</v>
      </c>
      <c r="B437" s="129">
        <v>2000.0</v>
      </c>
      <c r="C437" s="130">
        <v>800.0</v>
      </c>
      <c r="D437" s="130">
        <v>-1000.0</v>
      </c>
      <c r="E437" s="130"/>
      <c r="F437" s="131"/>
      <c r="G437" s="128">
        <v>300.0</v>
      </c>
      <c r="H437" s="96"/>
      <c r="I437" s="96"/>
      <c r="J437" s="96"/>
      <c r="K437" s="97"/>
      <c r="L437" s="104">
        <f t="shared" si="5"/>
        <v>0.4951011128</v>
      </c>
      <c r="M437" s="99">
        <f t="shared" si="1"/>
        <v>1948.530334</v>
      </c>
      <c r="N437">
        <f t="shared" si="6"/>
        <v>427</v>
      </c>
      <c r="O437" s="100">
        <f t="shared" si="2"/>
        <v>0.0006495101113</v>
      </c>
      <c r="P437" s="101">
        <v>1.0</v>
      </c>
      <c r="Q437" s="102">
        <f t="shared" si="3"/>
        <v>6464.428688</v>
      </c>
    </row>
    <row r="438">
      <c r="A438" s="103">
        <f t="shared" si="4"/>
        <v>428</v>
      </c>
      <c r="B438" s="129">
        <v>2000.0</v>
      </c>
      <c r="C438" s="130">
        <v>800.0</v>
      </c>
      <c r="D438" s="130">
        <v>-1000.0</v>
      </c>
      <c r="E438" s="130"/>
      <c r="F438" s="131"/>
      <c r="G438" s="128">
        <v>300.0</v>
      </c>
      <c r="H438" s="96"/>
      <c r="I438" s="96"/>
      <c r="J438" s="96"/>
      <c r="K438" s="97"/>
      <c r="L438" s="104">
        <f t="shared" si="5"/>
        <v>0.4942847613</v>
      </c>
      <c r="M438" s="99">
        <f t="shared" si="1"/>
        <v>1948.285428</v>
      </c>
      <c r="N438">
        <f t="shared" si="6"/>
        <v>428</v>
      </c>
      <c r="O438" s="100">
        <f t="shared" si="2"/>
        <v>0.0006494284761</v>
      </c>
      <c r="P438" s="101">
        <v>1.0</v>
      </c>
      <c r="Q438" s="102">
        <f t="shared" si="3"/>
        <v>6464.673594</v>
      </c>
    </row>
    <row r="439">
      <c r="A439" s="103">
        <f t="shared" si="4"/>
        <v>429</v>
      </c>
      <c r="B439" s="129">
        <v>2000.0</v>
      </c>
      <c r="C439" s="130">
        <v>800.0</v>
      </c>
      <c r="D439" s="130">
        <v>-1000.0</v>
      </c>
      <c r="E439" s="130"/>
      <c r="F439" s="131"/>
      <c r="G439" s="128">
        <v>300.0</v>
      </c>
      <c r="H439" s="96"/>
      <c r="I439" s="96"/>
      <c r="J439" s="96"/>
      <c r="K439" s="97"/>
      <c r="L439" s="104">
        <f t="shared" si="5"/>
        <v>0.4934697559</v>
      </c>
      <c r="M439" s="99">
        <f t="shared" si="1"/>
        <v>1948.040927</v>
      </c>
      <c r="N439">
        <f t="shared" si="6"/>
        <v>429</v>
      </c>
      <c r="O439" s="100">
        <f t="shared" si="2"/>
        <v>0.0006493469756</v>
      </c>
      <c r="P439" s="101">
        <v>1.0</v>
      </c>
      <c r="Q439" s="102">
        <f t="shared" si="3"/>
        <v>6464.918095</v>
      </c>
    </row>
    <row r="440">
      <c r="A440" s="103">
        <f t="shared" si="4"/>
        <v>430</v>
      </c>
      <c r="B440" s="129">
        <v>2000.0</v>
      </c>
      <c r="C440" s="130">
        <v>800.0</v>
      </c>
      <c r="D440" s="130">
        <v>-1000.0</v>
      </c>
      <c r="E440" s="130"/>
      <c r="F440" s="131"/>
      <c r="G440" s="128">
        <v>300.0</v>
      </c>
      <c r="H440" s="96"/>
      <c r="I440" s="96"/>
      <c r="J440" s="96"/>
      <c r="K440" s="97"/>
      <c r="L440" s="104">
        <f t="shared" si="5"/>
        <v>0.4926560943</v>
      </c>
      <c r="M440" s="99">
        <f t="shared" si="1"/>
        <v>1947.796828</v>
      </c>
      <c r="N440">
        <f t="shared" si="6"/>
        <v>430</v>
      </c>
      <c r="O440" s="100">
        <f t="shared" si="2"/>
        <v>0.0006492656094</v>
      </c>
      <c r="P440" s="101">
        <v>1.0</v>
      </c>
      <c r="Q440" s="102">
        <f t="shared" si="3"/>
        <v>6465.162194</v>
      </c>
    </row>
    <row r="441">
      <c r="A441" s="103">
        <f t="shared" si="4"/>
        <v>431</v>
      </c>
      <c r="B441" s="129">
        <v>2000.0</v>
      </c>
      <c r="C441" s="130">
        <v>800.0</v>
      </c>
      <c r="D441" s="130">
        <v>-1000.0</v>
      </c>
      <c r="E441" s="130"/>
      <c r="F441" s="131"/>
      <c r="G441" s="128">
        <v>300.0</v>
      </c>
      <c r="H441" s="96"/>
      <c r="I441" s="96"/>
      <c r="J441" s="96"/>
      <c r="K441" s="97"/>
      <c r="L441" s="104">
        <f t="shared" si="5"/>
        <v>0.4918437743</v>
      </c>
      <c r="M441" s="99">
        <f t="shared" si="1"/>
        <v>1947.553132</v>
      </c>
      <c r="N441">
        <f t="shared" si="6"/>
        <v>431</v>
      </c>
      <c r="O441" s="100">
        <f t="shared" si="2"/>
        <v>0.0006491843774</v>
      </c>
      <c r="P441" s="101">
        <v>1.0</v>
      </c>
      <c r="Q441" s="102">
        <f t="shared" si="3"/>
        <v>6465.40589</v>
      </c>
    </row>
    <row r="442">
      <c r="A442" s="103">
        <f t="shared" si="4"/>
        <v>432</v>
      </c>
      <c r="B442" s="129">
        <v>2000.0</v>
      </c>
      <c r="C442" s="130">
        <v>800.0</v>
      </c>
      <c r="D442" s="130">
        <v>-1000.0</v>
      </c>
      <c r="E442" s="130"/>
      <c r="F442" s="131"/>
      <c r="G442" s="128">
        <v>300.0</v>
      </c>
      <c r="H442" s="96"/>
      <c r="I442" s="96"/>
      <c r="J442" s="96"/>
      <c r="K442" s="97"/>
      <c r="L442" s="104">
        <f t="shared" si="5"/>
        <v>0.4910327937</v>
      </c>
      <c r="M442" s="99">
        <f t="shared" si="1"/>
        <v>1947.309838</v>
      </c>
      <c r="N442">
        <f t="shared" si="6"/>
        <v>432</v>
      </c>
      <c r="O442" s="100">
        <f t="shared" si="2"/>
        <v>0.0006491032794</v>
      </c>
      <c r="P442" s="101">
        <v>1.0</v>
      </c>
      <c r="Q442" s="102">
        <f t="shared" si="3"/>
        <v>6465.649184</v>
      </c>
    </row>
    <row r="443">
      <c r="A443" s="103">
        <f t="shared" si="4"/>
        <v>433</v>
      </c>
      <c r="B443" s="129">
        <v>2000.0</v>
      </c>
      <c r="C443" s="130">
        <v>800.0</v>
      </c>
      <c r="D443" s="130">
        <v>-1000.0</v>
      </c>
      <c r="E443" s="130"/>
      <c r="F443" s="131"/>
      <c r="G443" s="128">
        <v>300.0</v>
      </c>
      <c r="H443" s="96"/>
      <c r="I443" s="96"/>
      <c r="J443" s="96"/>
      <c r="K443" s="97"/>
      <c r="L443" s="104">
        <f t="shared" si="5"/>
        <v>0.4902231504</v>
      </c>
      <c r="M443" s="99">
        <f t="shared" si="1"/>
        <v>1947.066945</v>
      </c>
      <c r="N443">
        <f t="shared" si="6"/>
        <v>433</v>
      </c>
      <c r="O443" s="100">
        <f t="shared" si="2"/>
        <v>0.000649022315</v>
      </c>
      <c r="P443" s="101">
        <v>1.0</v>
      </c>
      <c r="Q443" s="102">
        <f t="shared" si="3"/>
        <v>6465.892077</v>
      </c>
    </row>
    <row r="444">
      <c r="A444" s="103">
        <f t="shared" si="4"/>
        <v>434</v>
      </c>
      <c r="B444" s="129">
        <v>2000.0</v>
      </c>
      <c r="C444" s="130">
        <v>800.0</v>
      </c>
      <c r="D444" s="130">
        <v>-1000.0</v>
      </c>
      <c r="E444" s="130"/>
      <c r="F444" s="131"/>
      <c r="G444" s="128">
        <v>300.0</v>
      </c>
      <c r="H444" s="96"/>
      <c r="I444" s="96"/>
      <c r="J444" s="96"/>
      <c r="K444" s="97"/>
      <c r="L444" s="104">
        <f t="shared" si="5"/>
        <v>0.489414842</v>
      </c>
      <c r="M444" s="99">
        <f t="shared" si="1"/>
        <v>1946.824453</v>
      </c>
      <c r="N444">
        <f t="shared" si="6"/>
        <v>434</v>
      </c>
      <c r="O444" s="100">
        <f t="shared" si="2"/>
        <v>0.0006489414842</v>
      </c>
      <c r="P444" s="101">
        <v>1.0</v>
      </c>
      <c r="Q444" s="102">
        <f t="shared" si="3"/>
        <v>6466.13457</v>
      </c>
    </row>
    <row r="445">
      <c r="A445" s="103">
        <f t="shared" si="4"/>
        <v>435</v>
      </c>
      <c r="B445" s="129">
        <v>2000.0</v>
      </c>
      <c r="C445" s="130">
        <v>800.0</v>
      </c>
      <c r="D445" s="130">
        <v>-1000.0</v>
      </c>
      <c r="E445" s="130"/>
      <c r="F445" s="131"/>
      <c r="G445" s="128">
        <v>300.0</v>
      </c>
      <c r="H445" s="96"/>
      <c r="I445" s="96"/>
      <c r="J445" s="96"/>
      <c r="K445" s="97"/>
      <c r="L445" s="104">
        <f t="shared" si="5"/>
        <v>0.4886078663</v>
      </c>
      <c r="M445" s="99">
        <f t="shared" si="1"/>
        <v>1946.58236</v>
      </c>
      <c r="N445">
        <f t="shared" si="6"/>
        <v>435</v>
      </c>
      <c r="O445" s="100">
        <f t="shared" si="2"/>
        <v>0.0006488607866</v>
      </c>
      <c r="P445" s="101">
        <v>1.0</v>
      </c>
      <c r="Q445" s="102">
        <f t="shared" si="3"/>
        <v>6466.376662</v>
      </c>
    </row>
    <row r="446">
      <c r="A446" s="103">
        <f t="shared" si="4"/>
        <v>436</v>
      </c>
      <c r="B446" s="129">
        <v>2000.0</v>
      </c>
      <c r="C446" s="130">
        <v>800.0</v>
      </c>
      <c r="D446" s="130">
        <v>-1000.0</v>
      </c>
      <c r="E446" s="130"/>
      <c r="F446" s="131"/>
      <c r="G446" s="128">
        <v>300.0</v>
      </c>
      <c r="H446" s="96"/>
      <c r="I446" s="96"/>
      <c r="J446" s="96"/>
      <c r="K446" s="97"/>
      <c r="L446" s="104">
        <f t="shared" si="5"/>
        <v>0.4878022213</v>
      </c>
      <c r="M446" s="99">
        <f t="shared" si="1"/>
        <v>1946.340666</v>
      </c>
      <c r="N446">
        <f t="shared" si="6"/>
        <v>436</v>
      </c>
      <c r="O446" s="100">
        <f t="shared" si="2"/>
        <v>0.0006487802221</v>
      </c>
      <c r="P446" s="101">
        <v>1.0</v>
      </c>
      <c r="Q446" s="102">
        <f t="shared" si="3"/>
        <v>6466.618356</v>
      </c>
    </row>
    <row r="447">
      <c r="A447" s="103">
        <f t="shared" si="4"/>
        <v>437</v>
      </c>
      <c r="B447" s="129">
        <v>2000.0</v>
      </c>
      <c r="C447" s="130">
        <v>800.0</v>
      </c>
      <c r="D447" s="130">
        <v>-1000.0</v>
      </c>
      <c r="E447" s="130"/>
      <c r="F447" s="131"/>
      <c r="G447" s="128">
        <v>300.0</v>
      </c>
      <c r="H447" s="96"/>
      <c r="I447" s="96"/>
      <c r="J447" s="96"/>
      <c r="K447" s="97"/>
      <c r="L447" s="104">
        <f t="shared" si="5"/>
        <v>0.4869979047</v>
      </c>
      <c r="M447" s="99">
        <f t="shared" si="1"/>
        <v>1946.099371</v>
      </c>
      <c r="N447">
        <f t="shared" si="6"/>
        <v>437</v>
      </c>
      <c r="O447" s="100">
        <f t="shared" si="2"/>
        <v>0.0006486997905</v>
      </c>
      <c r="P447" s="101">
        <v>1.0</v>
      </c>
      <c r="Q447" s="102">
        <f t="shared" si="3"/>
        <v>6466.859651</v>
      </c>
    </row>
    <row r="448">
      <c r="A448" s="103">
        <f t="shared" si="4"/>
        <v>438</v>
      </c>
      <c r="B448" s="129">
        <v>2000.0</v>
      </c>
      <c r="C448" s="130">
        <v>800.0</v>
      </c>
      <c r="D448" s="130">
        <v>-1000.0</v>
      </c>
      <c r="E448" s="130"/>
      <c r="F448" s="131"/>
      <c r="G448" s="128">
        <v>300.0</v>
      </c>
      <c r="H448" s="96"/>
      <c r="I448" s="96"/>
      <c r="J448" s="96"/>
      <c r="K448" s="97"/>
      <c r="L448" s="104">
        <f t="shared" si="5"/>
        <v>0.4861949142</v>
      </c>
      <c r="M448" s="99">
        <f t="shared" si="1"/>
        <v>1945.858474</v>
      </c>
      <c r="N448">
        <f t="shared" si="6"/>
        <v>438</v>
      </c>
      <c r="O448" s="100">
        <f t="shared" si="2"/>
        <v>0.0006486194914</v>
      </c>
      <c r="P448" s="101">
        <v>1.0</v>
      </c>
      <c r="Q448" s="102">
        <f t="shared" si="3"/>
        <v>6467.100548</v>
      </c>
    </row>
    <row r="449">
      <c r="A449" s="103">
        <f t="shared" si="4"/>
        <v>439</v>
      </c>
      <c r="B449" s="129">
        <v>2000.0</v>
      </c>
      <c r="C449" s="130">
        <v>800.0</v>
      </c>
      <c r="D449" s="130">
        <v>-1000.0</v>
      </c>
      <c r="E449" s="130"/>
      <c r="F449" s="131"/>
      <c r="G449" s="128">
        <v>300.0</v>
      </c>
      <c r="H449" s="96"/>
      <c r="I449" s="96"/>
      <c r="J449" s="96"/>
      <c r="K449" s="97"/>
      <c r="L449" s="104">
        <f t="shared" si="5"/>
        <v>0.4853932478</v>
      </c>
      <c r="M449" s="99">
        <f t="shared" si="1"/>
        <v>1945.617974</v>
      </c>
      <c r="N449">
        <f t="shared" si="6"/>
        <v>439</v>
      </c>
      <c r="O449" s="100">
        <f t="shared" si="2"/>
        <v>0.0006485393248</v>
      </c>
      <c r="P449" s="101">
        <v>1.0</v>
      </c>
      <c r="Q449" s="102">
        <f t="shared" si="3"/>
        <v>6467.341048</v>
      </c>
    </row>
    <row r="450">
      <c r="A450" s="103">
        <f t="shared" si="4"/>
        <v>440</v>
      </c>
      <c r="B450" s="129">
        <v>2000.0</v>
      </c>
      <c r="C450" s="130">
        <v>800.0</v>
      </c>
      <c r="D450" s="130">
        <v>-1000.0</v>
      </c>
      <c r="E450" s="130"/>
      <c r="F450" s="131"/>
      <c r="G450" s="128">
        <v>300.0</v>
      </c>
      <c r="H450" s="96"/>
      <c r="I450" s="96"/>
      <c r="J450" s="96"/>
      <c r="K450" s="97"/>
      <c r="L450" s="104">
        <f t="shared" si="5"/>
        <v>0.4845929033</v>
      </c>
      <c r="M450" s="99">
        <f t="shared" si="1"/>
        <v>1945.377871</v>
      </c>
      <c r="N450">
        <f t="shared" si="6"/>
        <v>440</v>
      </c>
      <c r="O450" s="100">
        <f t="shared" si="2"/>
        <v>0.0006484592903</v>
      </c>
      <c r="P450" s="101">
        <v>1.0</v>
      </c>
      <c r="Q450" s="102">
        <f t="shared" si="3"/>
        <v>6467.581151</v>
      </c>
    </row>
    <row r="451">
      <c r="A451" s="103">
        <f t="shared" si="4"/>
        <v>441</v>
      </c>
      <c r="B451" s="129">
        <v>2000.0</v>
      </c>
      <c r="C451" s="130">
        <v>800.0</v>
      </c>
      <c r="D451" s="130">
        <v>-1000.0</v>
      </c>
      <c r="E451" s="130"/>
      <c r="F451" s="131"/>
      <c r="G451" s="128">
        <v>300.0</v>
      </c>
      <c r="H451" s="96"/>
      <c r="I451" s="96"/>
      <c r="J451" s="96"/>
      <c r="K451" s="97"/>
      <c r="L451" s="104">
        <f t="shared" si="5"/>
        <v>0.4837938783</v>
      </c>
      <c r="M451" s="99">
        <f t="shared" si="1"/>
        <v>1945.138163</v>
      </c>
      <c r="N451">
        <f t="shared" si="6"/>
        <v>441</v>
      </c>
      <c r="O451" s="100">
        <f t="shared" si="2"/>
        <v>0.0006483793878</v>
      </c>
      <c r="P451" s="101">
        <v>1.0</v>
      </c>
      <c r="Q451" s="102">
        <f t="shared" si="3"/>
        <v>6467.820859</v>
      </c>
    </row>
    <row r="452">
      <c r="A452" s="103">
        <f t="shared" si="4"/>
        <v>442</v>
      </c>
      <c r="B452" s="129">
        <v>2000.0</v>
      </c>
      <c r="C452" s="130">
        <v>800.0</v>
      </c>
      <c r="D452" s="130">
        <v>-1000.0</v>
      </c>
      <c r="E452" s="130"/>
      <c r="F452" s="131"/>
      <c r="G452" s="128">
        <v>300.0</v>
      </c>
      <c r="H452" s="96"/>
      <c r="I452" s="96"/>
      <c r="J452" s="96"/>
      <c r="K452" s="97"/>
      <c r="L452" s="104">
        <f t="shared" si="5"/>
        <v>0.4829961709</v>
      </c>
      <c r="M452" s="99">
        <f t="shared" si="1"/>
        <v>1944.898851</v>
      </c>
      <c r="N452">
        <f t="shared" si="6"/>
        <v>442</v>
      </c>
      <c r="O452" s="100">
        <f t="shared" si="2"/>
        <v>0.0006482996171</v>
      </c>
      <c r="P452" s="101">
        <v>1.0</v>
      </c>
      <c r="Q452" s="102">
        <f t="shared" si="3"/>
        <v>6468.060171</v>
      </c>
    </row>
    <row r="453">
      <c r="A453" s="103">
        <f t="shared" si="4"/>
        <v>443</v>
      </c>
      <c r="B453" s="129">
        <v>2000.0</v>
      </c>
      <c r="C453" s="130">
        <v>800.0</v>
      </c>
      <c r="D453" s="130">
        <v>-1000.0</v>
      </c>
      <c r="E453" s="130"/>
      <c r="F453" s="131"/>
      <c r="G453" s="128">
        <v>300.0</v>
      </c>
      <c r="H453" s="96"/>
      <c r="I453" s="96"/>
      <c r="J453" s="96"/>
      <c r="K453" s="97"/>
      <c r="L453" s="104">
        <f t="shared" si="5"/>
        <v>0.4821997787</v>
      </c>
      <c r="M453" s="99">
        <f t="shared" si="1"/>
        <v>1944.659934</v>
      </c>
      <c r="N453">
        <f t="shared" si="6"/>
        <v>443</v>
      </c>
      <c r="O453" s="100">
        <f t="shared" si="2"/>
        <v>0.0006482199779</v>
      </c>
      <c r="P453" s="101">
        <v>1.0</v>
      </c>
      <c r="Q453" s="102">
        <f t="shared" si="3"/>
        <v>6468.299088</v>
      </c>
    </row>
    <row r="454">
      <c r="A454" s="103">
        <f t="shared" si="4"/>
        <v>444</v>
      </c>
      <c r="B454" s="129">
        <v>2000.0</v>
      </c>
      <c r="C454" s="130">
        <v>800.0</v>
      </c>
      <c r="D454" s="130">
        <v>-1000.0</v>
      </c>
      <c r="E454" s="130"/>
      <c r="F454" s="131"/>
      <c r="G454" s="128">
        <v>300.0</v>
      </c>
      <c r="H454" s="96"/>
      <c r="I454" s="96"/>
      <c r="J454" s="96"/>
      <c r="K454" s="97"/>
      <c r="L454" s="104">
        <f t="shared" si="5"/>
        <v>0.4814046997</v>
      </c>
      <c r="M454" s="99">
        <f t="shared" si="1"/>
        <v>1944.42141</v>
      </c>
      <c r="N454">
        <f t="shared" si="6"/>
        <v>444</v>
      </c>
      <c r="O454" s="100">
        <f t="shared" si="2"/>
        <v>0.00064814047</v>
      </c>
      <c r="P454" s="101">
        <v>1.0</v>
      </c>
      <c r="Q454" s="102">
        <f t="shared" si="3"/>
        <v>6468.537612</v>
      </c>
    </row>
    <row r="455">
      <c r="A455" s="103">
        <f t="shared" si="4"/>
        <v>445</v>
      </c>
      <c r="B455" s="129">
        <v>2000.0</v>
      </c>
      <c r="C455" s="130">
        <v>800.0</v>
      </c>
      <c r="D455" s="130">
        <v>-1000.0</v>
      </c>
      <c r="E455" s="130"/>
      <c r="F455" s="131"/>
      <c r="G455" s="128">
        <v>300.0</v>
      </c>
      <c r="H455" s="96"/>
      <c r="I455" s="96"/>
      <c r="J455" s="96"/>
      <c r="K455" s="97"/>
      <c r="L455" s="104">
        <f t="shared" si="5"/>
        <v>0.4806109317</v>
      </c>
      <c r="M455" s="99">
        <f t="shared" si="1"/>
        <v>1944.18328</v>
      </c>
      <c r="N455">
        <f t="shared" si="6"/>
        <v>445</v>
      </c>
      <c r="O455" s="100">
        <f t="shared" si="2"/>
        <v>0.0006480610932</v>
      </c>
      <c r="P455" s="101">
        <v>1.0</v>
      </c>
      <c r="Q455" s="102">
        <f t="shared" si="3"/>
        <v>6468.775743</v>
      </c>
    </row>
    <row r="456">
      <c r="A456" s="103">
        <f t="shared" si="4"/>
        <v>446</v>
      </c>
      <c r="B456" s="129">
        <v>2000.0</v>
      </c>
      <c r="C456" s="130">
        <v>800.0</v>
      </c>
      <c r="D456" s="130">
        <v>-1000.0</v>
      </c>
      <c r="E456" s="130"/>
      <c r="F456" s="131"/>
      <c r="G456" s="128">
        <v>300.0</v>
      </c>
      <c r="H456" s="96"/>
      <c r="I456" s="96"/>
      <c r="J456" s="96"/>
      <c r="K456" s="97"/>
      <c r="L456" s="104">
        <f t="shared" si="5"/>
        <v>0.4798184725</v>
      </c>
      <c r="M456" s="99">
        <f t="shared" si="1"/>
        <v>1943.945542</v>
      </c>
      <c r="N456">
        <f t="shared" si="6"/>
        <v>446</v>
      </c>
      <c r="O456" s="100">
        <f t="shared" si="2"/>
        <v>0.0006479818473</v>
      </c>
      <c r="P456" s="101">
        <v>1.0</v>
      </c>
      <c r="Q456" s="102">
        <f t="shared" si="3"/>
        <v>6469.01348</v>
      </c>
    </row>
    <row r="457">
      <c r="A457" s="103">
        <f t="shared" si="4"/>
        <v>447</v>
      </c>
      <c r="B457" s="129">
        <v>2000.0</v>
      </c>
      <c r="C457" s="130">
        <v>800.0</v>
      </c>
      <c r="D457" s="130">
        <v>-1000.0</v>
      </c>
      <c r="E457" s="130"/>
      <c r="F457" s="131"/>
      <c r="G457" s="128">
        <v>300.0</v>
      </c>
      <c r="H457" s="96"/>
      <c r="I457" s="96"/>
      <c r="J457" s="96"/>
      <c r="K457" s="97"/>
      <c r="L457" s="104">
        <f t="shared" si="5"/>
        <v>0.4790273199</v>
      </c>
      <c r="M457" s="99">
        <f t="shared" si="1"/>
        <v>1943.708196</v>
      </c>
      <c r="N457">
        <f t="shared" si="6"/>
        <v>447</v>
      </c>
      <c r="O457" s="100">
        <f t="shared" si="2"/>
        <v>0.000647902732</v>
      </c>
      <c r="P457" s="101">
        <v>1.0</v>
      </c>
      <c r="Q457" s="102">
        <f t="shared" si="3"/>
        <v>6469.250826</v>
      </c>
    </row>
    <row r="458">
      <c r="A458" s="103">
        <f t="shared" si="4"/>
        <v>448</v>
      </c>
      <c r="B458" s="129">
        <v>2000.0</v>
      </c>
      <c r="C458" s="130">
        <v>800.0</v>
      </c>
      <c r="D458" s="130">
        <v>-1000.0</v>
      </c>
      <c r="E458" s="130"/>
      <c r="F458" s="131"/>
      <c r="G458" s="128">
        <v>300.0</v>
      </c>
      <c r="H458" s="96"/>
      <c r="I458" s="96"/>
      <c r="J458" s="96"/>
      <c r="K458" s="97"/>
      <c r="L458" s="104">
        <f t="shared" si="5"/>
        <v>0.4782374719</v>
      </c>
      <c r="M458" s="99">
        <f t="shared" si="1"/>
        <v>1943.471242</v>
      </c>
      <c r="N458">
        <f t="shared" si="6"/>
        <v>448</v>
      </c>
      <c r="O458" s="100">
        <f t="shared" si="2"/>
        <v>0.0006478237472</v>
      </c>
      <c r="P458" s="101">
        <v>1.0</v>
      </c>
      <c r="Q458" s="102">
        <f t="shared" si="3"/>
        <v>6469.487781</v>
      </c>
    </row>
    <row r="459">
      <c r="A459" s="103">
        <f t="shared" si="4"/>
        <v>449</v>
      </c>
      <c r="B459" s="129">
        <v>2000.0</v>
      </c>
      <c r="C459" s="130">
        <v>800.0</v>
      </c>
      <c r="D459" s="130">
        <v>-1000.0</v>
      </c>
      <c r="E459" s="130"/>
      <c r="F459" s="131"/>
      <c r="G459" s="128">
        <v>300.0</v>
      </c>
      <c r="H459" s="96"/>
      <c r="I459" s="96"/>
      <c r="J459" s="96"/>
      <c r="K459" s="97"/>
      <c r="L459" s="104">
        <f t="shared" si="5"/>
        <v>0.4774489262</v>
      </c>
      <c r="M459" s="99">
        <f t="shared" si="1"/>
        <v>1943.234678</v>
      </c>
      <c r="N459">
        <f t="shared" si="6"/>
        <v>449</v>
      </c>
      <c r="O459" s="100">
        <f t="shared" si="2"/>
        <v>0.0006477448926</v>
      </c>
      <c r="P459" s="101">
        <v>1.0</v>
      </c>
      <c r="Q459" s="102">
        <f t="shared" si="3"/>
        <v>6469.724344</v>
      </c>
    </row>
    <row r="460">
      <c r="A460" s="103">
        <f t="shared" si="4"/>
        <v>450</v>
      </c>
      <c r="B460" s="129">
        <v>2000.0</v>
      </c>
      <c r="C460" s="130">
        <v>800.0</v>
      </c>
      <c r="D460" s="130">
        <v>-1000.0</v>
      </c>
      <c r="E460" s="130"/>
      <c r="F460" s="131"/>
      <c r="G460" s="128">
        <v>300.0</v>
      </c>
      <c r="H460" s="96"/>
      <c r="I460" s="96"/>
      <c r="J460" s="96"/>
      <c r="K460" s="97"/>
      <c r="L460" s="104">
        <f t="shared" si="5"/>
        <v>0.4766616806</v>
      </c>
      <c r="M460" s="99">
        <f t="shared" si="1"/>
        <v>1942.998504</v>
      </c>
      <c r="N460">
        <f t="shared" si="6"/>
        <v>450</v>
      </c>
      <c r="O460" s="100">
        <f t="shared" si="2"/>
        <v>0.0006476661681</v>
      </c>
      <c r="P460" s="101">
        <v>1.0</v>
      </c>
      <c r="Q460" s="102">
        <f t="shared" si="3"/>
        <v>6469.960518</v>
      </c>
    </row>
    <row r="461">
      <c r="A461" s="103">
        <f t="shared" si="4"/>
        <v>451</v>
      </c>
      <c r="B461" s="129">
        <v>2000.0</v>
      </c>
      <c r="C461" s="130">
        <v>800.0</v>
      </c>
      <c r="D461" s="130">
        <v>-1000.0</v>
      </c>
      <c r="E461" s="130"/>
      <c r="F461" s="131"/>
      <c r="G461" s="128">
        <v>300.0</v>
      </c>
      <c r="H461" s="96"/>
      <c r="I461" s="96"/>
      <c r="J461" s="96"/>
      <c r="K461" s="97"/>
      <c r="L461" s="104">
        <f t="shared" si="5"/>
        <v>0.4758757332</v>
      </c>
      <c r="M461" s="99">
        <f t="shared" si="1"/>
        <v>1942.76272</v>
      </c>
      <c r="N461">
        <f t="shared" si="6"/>
        <v>451</v>
      </c>
      <c r="O461" s="100">
        <f t="shared" si="2"/>
        <v>0.0006475875733</v>
      </c>
      <c r="P461" s="101">
        <v>1.0</v>
      </c>
      <c r="Q461" s="102">
        <f t="shared" si="3"/>
        <v>6470.196302</v>
      </c>
    </row>
    <row r="462">
      <c r="A462" s="103">
        <f t="shared" si="4"/>
        <v>452</v>
      </c>
      <c r="B462" s="129">
        <v>2000.0</v>
      </c>
      <c r="C462" s="130">
        <v>800.0</v>
      </c>
      <c r="D462" s="130">
        <v>-1000.0</v>
      </c>
      <c r="E462" s="130"/>
      <c r="F462" s="131"/>
      <c r="G462" s="128">
        <v>300.0</v>
      </c>
      <c r="H462" s="96"/>
      <c r="I462" s="96"/>
      <c r="J462" s="96"/>
      <c r="K462" s="97"/>
      <c r="L462" s="104">
        <f t="shared" si="5"/>
        <v>0.4750910816</v>
      </c>
      <c r="M462" s="99">
        <f t="shared" si="1"/>
        <v>1942.527324</v>
      </c>
      <c r="N462">
        <f t="shared" si="6"/>
        <v>452</v>
      </c>
      <c r="O462" s="100">
        <f t="shared" si="2"/>
        <v>0.0006475091082</v>
      </c>
      <c r="P462" s="101">
        <v>1.0</v>
      </c>
      <c r="Q462" s="102">
        <f t="shared" si="3"/>
        <v>6470.431698</v>
      </c>
    </row>
    <row r="463">
      <c r="A463" s="103">
        <f t="shared" si="4"/>
        <v>453</v>
      </c>
      <c r="B463" s="129">
        <v>2000.0</v>
      </c>
      <c r="C463" s="130">
        <v>800.0</v>
      </c>
      <c r="D463" s="130">
        <v>-1000.0</v>
      </c>
      <c r="E463" s="130"/>
      <c r="F463" s="131"/>
      <c r="G463" s="128">
        <v>300.0</v>
      </c>
      <c r="H463" s="96"/>
      <c r="I463" s="96"/>
      <c r="J463" s="96"/>
      <c r="K463" s="97"/>
      <c r="L463" s="104">
        <f t="shared" si="5"/>
        <v>0.4743077239</v>
      </c>
      <c r="M463" s="99">
        <f t="shared" si="1"/>
        <v>1942.292317</v>
      </c>
      <c r="N463">
        <f t="shared" si="6"/>
        <v>453</v>
      </c>
      <c r="O463" s="100">
        <f t="shared" si="2"/>
        <v>0.0006474307724</v>
      </c>
      <c r="P463" s="101">
        <v>1.0</v>
      </c>
      <c r="Q463" s="102">
        <f t="shared" si="3"/>
        <v>6470.666705</v>
      </c>
    </row>
    <row r="464">
      <c r="A464" s="103">
        <f t="shared" si="4"/>
        <v>454</v>
      </c>
      <c r="B464" s="129">
        <v>2000.0</v>
      </c>
      <c r="C464" s="130">
        <v>800.0</v>
      </c>
      <c r="D464" s="130">
        <v>-1000.0</v>
      </c>
      <c r="E464" s="130"/>
      <c r="F464" s="131"/>
      <c r="G464" s="128">
        <v>300.0</v>
      </c>
      <c r="H464" s="96"/>
      <c r="I464" s="96"/>
      <c r="J464" s="96"/>
      <c r="K464" s="97"/>
      <c r="L464" s="104">
        <f t="shared" si="5"/>
        <v>0.4735256577</v>
      </c>
      <c r="M464" s="99">
        <f t="shared" si="1"/>
        <v>1942.057697</v>
      </c>
      <c r="N464">
        <f t="shared" si="6"/>
        <v>454</v>
      </c>
      <c r="O464" s="100">
        <f t="shared" si="2"/>
        <v>0.0006473525658</v>
      </c>
      <c r="P464" s="101">
        <v>1.0</v>
      </c>
      <c r="Q464" s="102">
        <f t="shared" si="3"/>
        <v>6470.901325</v>
      </c>
    </row>
    <row r="465">
      <c r="A465" s="103">
        <f t="shared" si="4"/>
        <v>455</v>
      </c>
      <c r="B465" s="129">
        <v>2000.0</v>
      </c>
      <c r="C465" s="130">
        <v>800.0</v>
      </c>
      <c r="D465" s="130">
        <v>-1000.0</v>
      </c>
      <c r="E465" s="130"/>
      <c r="F465" s="131"/>
      <c r="G465" s="128">
        <v>300.0</v>
      </c>
      <c r="H465" s="96"/>
      <c r="I465" s="96"/>
      <c r="J465" s="96"/>
      <c r="K465" s="97"/>
      <c r="L465" s="104">
        <f t="shared" si="5"/>
        <v>0.4727448811</v>
      </c>
      <c r="M465" s="99">
        <f t="shared" si="1"/>
        <v>1941.823464</v>
      </c>
      <c r="N465">
        <f t="shared" si="6"/>
        <v>455</v>
      </c>
      <c r="O465" s="100">
        <f t="shared" si="2"/>
        <v>0.0006472744881</v>
      </c>
      <c r="P465" s="101">
        <v>1.0</v>
      </c>
      <c r="Q465" s="102">
        <f t="shared" si="3"/>
        <v>6471.135558</v>
      </c>
    </row>
    <row r="466">
      <c r="A466" s="103">
        <f t="shared" si="4"/>
        <v>456</v>
      </c>
      <c r="B466" s="129">
        <v>2000.0</v>
      </c>
      <c r="C466" s="130">
        <v>800.0</v>
      </c>
      <c r="D466" s="130">
        <v>-1000.0</v>
      </c>
      <c r="E466" s="130"/>
      <c r="F466" s="131"/>
      <c r="G466" s="128">
        <v>300.0</v>
      </c>
      <c r="H466" s="96"/>
      <c r="I466" s="96"/>
      <c r="J466" s="96"/>
      <c r="K466" s="97"/>
      <c r="L466" s="104">
        <f t="shared" si="5"/>
        <v>0.4719653919</v>
      </c>
      <c r="M466" s="99">
        <f t="shared" si="1"/>
        <v>1941.589618</v>
      </c>
      <c r="N466">
        <f t="shared" si="6"/>
        <v>456</v>
      </c>
      <c r="O466" s="100">
        <f t="shared" si="2"/>
        <v>0.0006471965392</v>
      </c>
      <c r="P466" s="101">
        <v>1.0</v>
      </c>
      <c r="Q466" s="102">
        <f t="shared" si="3"/>
        <v>6471.369405</v>
      </c>
    </row>
    <row r="467">
      <c r="A467" s="103">
        <f t="shared" si="4"/>
        <v>457</v>
      </c>
      <c r="B467" s="129">
        <v>2000.0</v>
      </c>
      <c r="C467" s="130">
        <v>800.0</v>
      </c>
      <c r="D467" s="130">
        <v>-1000.0</v>
      </c>
      <c r="E467" s="130"/>
      <c r="F467" s="131"/>
      <c r="G467" s="128">
        <v>300.0</v>
      </c>
      <c r="H467" s="96"/>
      <c r="I467" s="96"/>
      <c r="J467" s="96"/>
      <c r="K467" s="97"/>
      <c r="L467" s="104">
        <f t="shared" si="5"/>
        <v>0.471187188</v>
      </c>
      <c r="M467" s="99">
        <f t="shared" si="1"/>
        <v>1941.356156</v>
      </c>
      <c r="N467">
        <f t="shared" si="6"/>
        <v>457</v>
      </c>
      <c r="O467" s="100">
        <f t="shared" si="2"/>
        <v>0.0006471187188</v>
      </c>
      <c r="P467" s="101">
        <v>1.0</v>
      </c>
      <c r="Q467" s="102">
        <f t="shared" si="3"/>
        <v>6471.602866</v>
      </c>
    </row>
    <row r="468">
      <c r="A468" s="103">
        <f t="shared" si="4"/>
        <v>458</v>
      </c>
      <c r="B468" s="129">
        <v>2000.0</v>
      </c>
      <c r="C468" s="130">
        <v>800.0</v>
      </c>
      <c r="D468" s="130">
        <v>-1000.0</v>
      </c>
      <c r="E468" s="130"/>
      <c r="F468" s="131"/>
      <c r="G468" s="128">
        <v>300.0</v>
      </c>
      <c r="H468" s="96"/>
      <c r="I468" s="96"/>
      <c r="J468" s="96"/>
      <c r="K468" s="97"/>
      <c r="L468" s="104">
        <f t="shared" si="5"/>
        <v>0.4704102672</v>
      </c>
      <c r="M468" s="99">
        <f t="shared" si="1"/>
        <v>1941.12308</v>
      </c>
      <c r="N468">
        <f t="shared" si="6"/>
        <v>458</v>
      </c>
      <c r="O468" s="100">
        <f t="shared" si="2"/>
        <v>0.0006470410267</v>
      </c>
      <c r="P468" s="101">
        <v>1.0</v>
      </c>
      <c r="Q468" s="102">
        <f t="shared" si="3"/>
        <v>6471.835942</v>
      </c>
    </row>
    <row r="469">
      <c r="A469" s="103">
        <f t="shared" si="4"/>
        <v>459</v>
      </c>
      <c r="B469" s="129">
        <v>2000.0</v>
      </c>
      <c r="C469" s="130">
        <v>800.0</v>
      </c>
      <c r="D469" s="130">
        <v>-1000.0</v>
      </c>
      <c r="E469" s="130"/>
      <c r="F469" s="131"/>
      <c r="G469" s="128">
        <v>300.0</v>
      </c>
      <c r="H469" s="96"/>
      <c r="I469" s="96"/>
      <c r="J469" s="96"/>
      <c r="K469" s="97"/>
      <c r="L469" s="104">
        <f t="shared" si="5"/>
        <v>0.4696346274</v>
      </c>
      <c r="M469" s="99">
        <f t="shared" si="1"/>
        <v>1940.890388</v>
      </c>
      <c r="N469">
        <f t="shared" si="6"/>
        <v>459</v>
      </c>
      <c r="O469" s="100">
        <f t="shared" si="2"/>
        <v>0.0006469634627</v>
      </c>
      <c r="P469" s="101">
        <v>1.0</v>
      </c>
      <c r="Q469" s="102">
        <f t="shared" si="3"/>
        <v>6472.068634</v>
      </c>
    </row>
    <row r="470">
      <c r="A470" s="103">
        <f t="shared" si="4"/>
        <v>460</v>
      </c>
      <c r="B470" s="129">
        <v>2000.0</v>
      </c>
      <c r="C470" s="130">
        <v>800.0</v>
      </c>
      <c r="D470" s="130">
        <v>-1000.0</v>
      </c>
      <c r="E470" s="130"/>
      <c r="F470" s="131"/>
      <c r="G470" s="128">
        <v>300.0</v>
      </c>
      <c r="H470" s="96"/>
      <c r="I470" s="96"/>
      <c r="J470" s="96"/>
      <c r="K470" s="97"/>
      <c r="L470" s="104">
        <f t="shared" si="5"/>
        <v>0.4688602665</v>
      </c>
      <c r="M470" s="99">
        <f t="shared" si="1"/>
        <v>1940.65808</v>
      </c>
      <c r="N470">
        <f t="shared" si="6"/>
        <v>460</v>
      </c>
      <c r="O470" s="100">
        <f t="shared" si="2"/>
        <v>0.0006468860267</v>
      </c>
      <c r="P470" s="101">
        <v>1.0</v>
      </c>
      <c r="Q470" s="102">
        <f t="shared" si="3"/>
        <v>6472.300942</v>
      </c>
    </row>
    <row r="471">
      <c r="A471" s="103">
        <f t="shared" si="4"/>
        <v>461</v>
      </c>
      <c r="B471" s="129">
        <v>2000.0</v>
      </c>
      <c r="C471" s="130">
        <v>800.0</v>
      </c>
      <c r="D471" s="130">
        <v>-1000.0</v>
      </c>
      <c r="E471" s="130"/>
      <c r="F471" s="131"/>
      <c r="G471" s="128">
        <v>300.0</v>
      </c>
      <c r="H471" s="96"/>
      <c r="I471" s="96"/>
      <c r="J471" s="96"/>
      <c r="K471" s="97"/>
      <c r="L471" s="104">
        <f t="shared" si="5"/>
        <v>0.4680871825</v>
      </c>
      <c r="M471" s="99">
        <f t="shared" si="1"/>
        <v>1940.426155</v>
      </c>
      <c r="N471">
        <f t="shared" si="6"/>
        <v>461</v>
      </c>
      <c r="O471" s="100">
        <f t="shared" si="2"/>
        <v>0.0006468087183</v>
      </c>
      <c r="P471" s="101">
        <v>1.0</v>
      </c>
      <c r="Q471" s="102">
        <f t="shared" si="3"/>
        <v>6472.532867</v>
      </c>
    </row>
    <row r="472">
      <c r="A472" s="103">
        <f t="shared" si="4"/>
        <v>462</v>
      </c>
      <c r="B472" s="129">
        <v>2000.0</v>
      </c>
      <c r="C472" s="130">
        <v>800.0</v>
      </c>
      <c r="D472" s="130">
        <v>-1000.0</v>
      </c>
      <c r="E472" s="130"/>
      <c r="F472" s="131"/>
      <c r="G472" s="128">
        <v>300.0</v>
      </c>
      <c r="H472" s="96"/>
      <c r="I472" s="96"/>
      <c r="J472" s="96"/>
      <c r="K472" s="97"/>
      <c r="L472" s="104">
        <f t="shared" si="5"/>
        <v>0.4673153732</v>
      </c>
      <c r="M472" s="99">
        <f t="shared" si="1"/>
        <v>1940.194612</v>
      </c>
      <c r="N472">
        <f t="shared" si="6"/>
        <v>462</v>
      </c>
      <c r="O472" s="100">
        <f t="shared" si="2"/>
        <v>0.0006467315373</v>
      </c>
      <c r="P472" s="101">
        <v>1.0</v>
      </c>
      <c r="Q472" s="102">
        <f t="shared" si="3"/>
        <v>6472.76441</v>
      </c>
    </row>
    <row r="473">
      <c r="A473" s="103">
        <f t="shared" si="4"/>
        <v>463</v>
      </c>
      <c r="B473" s="129">
        <v>2000.0</v>
      </c>
      <c r="C473" s="130">
        <v>800.0</v>
      </c>
      <c r="D473" s="130">
        <v>-1000.0</v>
      </c>
      <c r="E473" s="130"/>
      <c r="F473" s="131"/>
      <c r="G473" s="128">
        <v>300.0</v>
      </c>
      <c r="H473" s="96"/>
      <c r="I473" s="96"/>
      <c r="J473" s="96"/>
      <c r="K473" s="97"/>
      <c r="L473" s="104">
        <f t="shared" si="5"/>
        <v>0.4665448364</v>
      </c>
      <c r="M473" s="99">
        <f t="shared" si="1"/>
        <v>1939.963451</v>
      </c>
      <c r="N473">
        <f t="shared" si="6"/>
        <v>463</v>
      </c>
      <c r="O473" s="100">
        <f t="shared" si="2"/>
        <v>0.0006466544836</v>
      </c>
      <c r="P473" s="101">
        <v>1.0</v>
      </c>
      <c r="Q473" s="102">
        <f t="shared" si="3"/>
        <v>6472.995571</v>
      </c>
    </row>
    <row r="474">
      <c r="A474" s="103">
        <f t="shared" si="4"/>
        <v>464</v>
      </c>
      <c r="B474" s="129">
        <v>2000.0</v>
      </c>
      <c r="C474" s="130">
        <v>800.0</v>
      </c>
      <c r="D474" s="130">
        <v>-1000.0</v>
      </c>
      <c r="E474" s="130"/>
      <c r="F474" s="131"/>
      <c r="G474" s="128">
        <v>300.0</v>
      </c>
      <c r="H474" s="96"/>
      <c r="I474" s="96"/>
      <c r="J474" s="96"/>
      <c r="K474" s="97"/>
      <c r="L474" s="104">
        <f t="shared" si="5"/>
        <v>0.4657755702</v>
      </c>
      <c r="M474" s="99">
        <f t="shared" si="1"/>
        <v>1939.732671</v>
      </c>
      <c r="N474">
        <f t="shared" si="6"/>
        <v>464</v>
      </c>
      <c r="O474" s="100">
        <f t="shared" si="2"/>
        <v>0.000646577557</v>
      </c>
      <c r="P474" s="101">
        <v>1.0</v>
      </c>
      <c r="Q474" s="102">
        <f t="shared" si="3"/>
        <v>6473.226351</v>
      </c>
    </row>
    <row r="475">
      <c r="A475" s="103">
        <f t="shared" si="4"/>
        <v>465</v>
      </c>
      <c r="B475" s="129">
        <v>2000.0</v>
      </c>
      <c r="C475" s="130">
        <v>800.0</v>
      </c>
      <c r="D475" s="130">
        <v>-1000.0</v>
      </c>
      <c r="E475" s="130"/>
      <c r="F475" s="131"/>
      <c r="G475" s="128">
        <v>300.0</v>
      </c>
      <c r="H475" s="96"/>
      <c r="I475" s="96"/>
      <c r="J475" s="96"/>
      <c r="K475" s="97"/>
      <c r="L475" s="104">
        <f t="shared" si="5"/>
        <v>0.4650075724</v>
      </c>
      <c r="M475" s="99">
        <f t="shared" si="1"/>
        <v>1939.502272</v>
      </c>
      <c r="N475">
        <f t="shared" si="6"/>
        <v>465</v>
      </c>
      <c r="O475" s="100">
        <f t="shared" si="2"/>
        <v>0.0006465007572</v>
      </c>
      <c r="P475" s="101">
        <v>1.0</v>
      </c>
      <c r="Q475" s="102">
        <f t="shared" si="3"/>
        <v>6473.45675</v>
      </c>
    </row>
    <row r="476">
      <c r="A476" s="103">
        <f t="shared" si="4"/>
        <v>466</v>
      </c>
      <c r="B476" s="129">
        <v>2000.0</v>
      </c>
      <c r="C476" s="130">
        <v>800.0</v>
      </c>
      <c r="D476" s="130">
        <v>-1000.0</v>
      </c>
      <c r="E476" s="130"/>
      <c r="F476" s="131"/>
      <c r="G476" s="128">
        <v>300.0</v>
      </c>
      <c r="H476" s="96"/>
      <c r="I476" s="96"/>
      <c r="J476" s="96"/>
      <c r="K476" s="97"/>
      <c r="L476" s="104">
        <f t="shared" si="5"/>
        <v>0.4642408409</v>
      </c>
      <c r="M476" s="99">
        <f t="shared" si="1"/>
        <v>1939.272252</v>
      </c>
      <c r="N476">
        <f t="shared" si="6"/>
        <v>466</v>
      </c>
      <c r="O476" s="100">
        <f t="shared" si="2"/>
        <v>0.0006464240841</v>
      </c>
      <c r="P476" s="101">
        <v>1.0</v>
      </c>
      <c r="Q476" s="102">
        <f t="shared" si="3"/>
        <v>6473.68677</v>
      </c>
    </row>
    <row r="477">
      <c r="A477" s="103">
        <f t="shared" si="4"/>
        <v>467</v>
      </c>
      <c r="B477" s="129">
        <v>2000.0</v>
      </c>
      <c r="C477" s="130">
        <v>800.0</v>
      </c>
      <c r="D477" s="130">
        <v>-1000.0</v>
      </c>
      <c r="E477" s="130"/>
      <c r="F477" s="131"/>
      <c r="G477" s="128">
        <v>300.0</v>
      </c>
      <c r="H477" s="96"/>
      <c r="I477" s="96"/>
      <c r="J477" s="96"/>
      <c r="K477" s="97"/>
      <c r="L477" s="104">
        <f t="shared" si="5"/>
        <v>0.4634753737</v>
      </c>
      <c r="M477" s="99">
        <f t="shared" si="1"/>
        <v>1939.042612</v>
      </c>
      <c r="N477">
        <f t="shared" si="6"/>
        <v>467</v>
      </c>
      <c r="O477" s="100">
        <f t="shared" si="2"/>
        <v>0.0006463475374</v>
      </c>
      <c r="P477" s="101">
        <v>1.0</v>
      </c>
      <c r="Q477" s="102">
        <f t="shared" si="3"/>
        <v>6473.91641</v>
      </c>
    </row>
    <row r="478">
      <c r="A478" s="103">
        <f t="shared" si="4"/>
        <v>468</v>
      </c>
      <c r="B478" s="129">
        <v>2000.0</v>
      </c>
      <c r="C478" s="130">
        <v>800.0</v>
      </c>
      <c r="D478" s="130">
        <v>-1000.0</v>
      </c>
      <c r="E478" s="130"/>
      <c r="F478" s="131"/>
      <c r="G478" s="128">
        <v>300.0</v>
      </c>
      <c r="H478" s="96"/>
      <c r="I478" s="96"/>
      <c r="J478" s="96"/>
      <c r="K478" s="97"/>
      <c r="L478" s="104">
        <f t="shared" si="5"/>
        <v>0.4627111685</v>
      </c>
      <c r="M478" s="99">
        <f t="shared" si="1"/>
        <v>1938.813351</v>
      </c>
      <c r="N478">
        <f t="shared" si="6"/>
        <v>468</v>
      </c>
      <c r="O478" s="100">
        <f t="shared" si="2"/>
        <v>0.0006462711169</v>
      </c>
      <c r="P478" s="101">
        <v>1.0</v>
      </c>
      <c r="Q478" s="102">
        <f t="shared" si="3"/>
        <v>6474.145672</v>
      </c>
    </row>
    <row r="479">
      <c r="A479" s="103">
        <f t="shared" si="4"/>
        <v>469</v>
      </c>
      <c r="B479" s="129">
        <v>2000.0</v>
      </c>
      <c r="C479" s="130">
        <v>800.0</v>
      </c>
      <c r="D479" s="130">
        <v>-1000.0</v>
      </c>
      <c r="E479" s="130"/>
      <c r="F479" s="131"/>
      <c r="G479" s="128">
        <v>300.0</v>
      </c>
      <c r="H479" s="96"/>
      <c r="I479" s="96"/>
      <c r="J479" s="96"/>
      <c r="K479" s="97"/>
      <c r="L479" s="104">
        <f t="shared" si="5"/>
        <v>0.4619482235</v>
      </c>
      <c r="M479" s="99">
        <f t="shared" si="1"/>
        <v>1938.584467</v>
      </c>
      <c r="N479">
        <f t="shared" si="6"/>
        <v>469</v>
      </c>
      <c r="O479" s="100">
        <f t="shared" si="2"/>
        <v>0.0006461948223</v>
      </c>
      <c r="P479" s="101">
        <v>1.0</v>
      </c>
      <c r="Q479" s="102">
        <f t="shared" si="3"/>
        <v>6474.374555</v>
      </c>
    </row>
    <row r="480">
      <c r="A480" s="103">
        <f t="shared" si="4"/>
        <v>470</v>
      </c>
      <c r="B480" s="129">
        <v>2000.0</v>
      </c>
      <c r="C480" s="130">
        <v>800.0</v>
      </c>
      <c r="D480" s="130">
        <v>-1000.0</v>
      </c>
      <c r="E480" s="130"/>
      <c r="F480" s="131"/>
      <c r="G480" s="128">
        <v>300.0</v>
      </c>
      <c r="H480" s="96"/>
      <c r="I480" s="96"/>
      <c r="J480" s="96"/>
      <c r="K480" s="97"/>
      <c r="L480" s="104">
        <f t="shared" si="5"/>
        <v>0.4611865364</v>
      </c>
      <c r="M480" s="99">
        <f t="shared" si="1"/>
        <v>1938.355961</v>
      </c>
      <c r="N480">
        <f t="shared" si="6"/>
        <v>470</v>
      </c>
      <c r="O480" s="100">
        <f t="shared" si="2"/>
        <v>0.0006461186536</v>
      </c>
      <c r="P480" s="101">
        <v>1.0</v>
      </c>
      <c r="Q480" s="102">
        <f t="shared" si="3"/>
        <v>6474.603061</v>
      </c>
    </row>
    <row r="481">
      <c r="A481" s="103">
        <f t="shared" si="4"/>
        <v>471</v>
      </c>
      <c r="B481" s="129">
        <v>2000.0</v>
      </c>
      <c r="C481" s="130">
        <v>800.0</v>
      </c>
      <c r="D481" s="130">
        <v>-1000.0</v>
      </c>
      <c r="E481" s="130"/>
      <c r="F481" s="131"/>
      <c r="G481" s="128">
        <v>300.0</v>
      </c>
      <c r="H481" s="96"/>
      <c r="I481" s="96"/>
      <c r="J481" s="96"/>
      <c r="K481" s="97"/>
      <c r="L481" s="104">
        <f t="shared" si="5"/>
        <v>0.4604261053</v>
      </c>
      <c r="M481" s="99">
        <f t="shared" si="1"/>
        <v>1938.127832</v>
      </c>
      <c r="N481">
        <f t="shared" si="6"/>
        <v>471</v>
      </c>
      <c r="O481" s="100">
        <f t="shared" si="2"/>
        <v>0.0006460426105</v>
      </c>
      <c r="P481" s="101">
        <v>1.0</v>
      </c>
      <c r="Q481" s="102">
        <f t="shared" si="3"/>
        <v>6474.831191</v>
      </c>
    </row>
    <row r="482">
      <c r="A482" s="103">
        <f t="shared" si="4"/>
        <v>472</v>
      </c>
      <c r="B482" s="129">
        <v>2000.0</v>
      </c>
      <c r="C482" s="130">
        <v>800.0</v>
      </c>
      <c r="D482" s="130">
        <v>-1000.0</v>
      </c>
      <c r="E482" s="130"/>
      <c r="F482" s="131"/>
      <c r="G482" s="128">
        <v>300.0</v>
      </c>
      <c r="H482" s="96"/>
      <c r="I482" s="96"/>
      <c r="J482" s="96"/>
      <c r="K482" s="97"/>
      <c r="L482" s="104">
        <f t="shared" si="5"/>
        <v>0.459666928</v>
      </c>
      <c r="M482" s="99">
        <f t="shared" si="1"/>
        <v>1937.900078</v>
      </c>
      <c r="N482">
        <f t="shared" si="6"/>
        <v>472</v>
      </c>
      <c r="O482" s="100">
        <f t="shared" si="2"/>
        <v>0.0006459666928</v>
      </c>
      <c r="P482" s="101">
        <v>1.0</v>
      </c>
      <c r="Q482" s="102">
        <f t="shared" si="3"/>
        <v>6475.058944</v>
      </c>
    </row>
    <row r="483">
      <c r="A483" s="103">
        <f t="shared" si="4"/>
        <v>473</v>
      </c>
      <c r="B483" s="129">
        <v>2000.0</v>
      </c>
      <c r="C483" s="130">
        <v>800.0</v>
      </c>
      <c r="D483" s="130">
        <v>-1000.0</v>
      </c>
      <c r="E483" s="130"/>
      <c r="F483" s="131"/>
      <c r="G483" s="128">
        <v>300.0</v>
      </c>
      <c r="H483" s="96"/>
      <c r="I483" s="96"/>
      <c r="J483" s="96"/>
      <c r="K483" s="97"/>
      <c r="L483" s="104">
        <f t="shared" si="5"/>
        <v>0.4589090025</v>
      </c>
      <c r="M483" s="99">
        <f t="shared" si="1"/>
        <v>1937.672701</v>
      </c>
      <c r="N483">
        <f t="shared" si="6"/>
        <v>473</v>
      </c>
      <c r="O483" s="100">
        <f t="shared" si="2"/>
        <v>0.0006458909002</v>
      </c>
      <c r="P483" s="101">
        <v>1.0</v>
      </c>
      <c r="Q483" s="102">
        <f t="shared" si="3"/>
        <v>6475.286321</v>
      </c>
    </row>
    <row r="484">
      <c r="A484" s="103">
        <f t="shared" si="4"/>
        <v>474</v>
      </c>
      <c r="B484" s="129">
        <v>2000.0</v>
      </c>
      <c r="C484" s="130">
        <v>800.0</v>
      </c>
      <c r="D484" s="130">
        <v>-1000.0</v>
      </c>
      <c r="E484" s="130"/>
      <c r="F484" s="131"/>
      <c r="G484" s="128">
        <v>300.0</v>
      </c>
      <c r="H484" s="96"/>
      <c r="I484" s="96"/>
      <c r="J484" s="96"/>
      <c r="K484" s="97"/>
      <c r="L484" s="104">
        <f t="shared" si="5"/>
        <v>0.4581523266</v>
      </c>
      <c r="M484" s="99">
        <f t="shared" si="1"/>
        <v>1937.445698</v>
      </c>
      <c r="N484">
        <f t="shared" si="6"/>
        <v>474</v>
      </c>
      <c r="O484" s="100">
        <f t="shared" si="2"/>
        <v>0.0006458152327</v>
      </c>
      <c r="P484" s="101">
        <v>1.0</v>
      </c>
      <c r="Q484" s="102">
        <f t="shared" si="3"/>
        <v>6475.513324</v>
      </c>
    </row>
    <row r="485">
      <c r="A485" s="103">
        <f t="shared" si="4"/>
        <v>475</v>
      </c>
      <c r="B485" s="129">
        <v>2000.0</v>
      </c>
      <c r="C485" s="130">
        <v>800.0</v>
      </c>
      <c r="D485" s="130">
        <v>-1000.0</v>
      </c>
      <c r="E485" s="130"/>
      <c r="F485" s="131"/>
      <c r="G485" s="128">
        <v>300.0</v>
      </c>
      <c r="H485" s="96"/>
      <c r="I485" s="96"/>
      <c r="J485" s="96"/>
      <c r="K485" s="97"/>
      <c r="L485" s="104">
        <f t="shared" si="5"/>
        <v>0.4573968985</v>
      </c>
      <c r="M485" s="99">
        <f t="shared" si="1"/>
        <v>1937.21907</v>
      </c>
      <c r="N485">
        <f t="shared" si="6"/>
        <v>475</v>
      </c>
      <c r="O485" s="100">
        <f t="shared" si="2"/>
        <v>0.0006457396898</v>
      </c>
      <c r="P485" s="101">
        <v>1.0</v>
      </c>
      <c r="Q485" s="102">
        <f t="shared" si="3"/>
        <v>6475.739953</v>
      </c>
    </row>
    <row r="486">
      <c r="A486" s="103">
        <f t="shared" si="4"/>
        <v>476</v>
      </c>
      <c r="B486" s="129">
        <v>2000.0</v>
      </c>
      <c r="C486" s="130">
        <v>800.0</v>
      </c>
      <c r="D486" s="130">
        <v>-1000.0</v>
      </c>
      <c r="E486" s="130"/>
      <c r="F486" s="131"/>
      <c r="G486" s="128">
        <v>300.0</v>
      </c>
      <c r="H486" s="96"/>
      <c r="I486" s="96"/>
      <c r="J486" s="96"/>
      <c r="K486" s="97"/>
      <c r="L486" s="104">
        <f t="shared" si="5"/>
        <v>0.4566427159</v>
      </c>
      <c r="M486" s="99">
        <f t="shared" si="1"/>
        <v>1936.992815</v>
      </c>
      <c r="N486">
        <f t="shared" si="6"/>
        <v>476</v>
      </c>
      <c r="O486" s="100">
        <f t="shared" si="2"/>
        <v>0.0006456642716</v>
      </c>
      <c r="P486" s="101">
        <v>1.0</v>
      </c>
      <c r="Q486" s="102">
        <f t="shared" si="3"/>
        <v>6475.966207</v>
      </c>
    </row>
    <row r="487">
      <c r="A487" s="103">
        <f t="shared" si="4"/>
        <v>477</v>
      </c>
      <c r="B487" s="129">
        <v>2000.0</v>
      </c>
      <c r="C487" s="130">
        <v>800.0</v>
      </c>
      <c r="D487" s="130">
        <v>-1000.0</v>
      </c>
      <c r="E487" s="130"/>
      <c r="F487" s="131"/>
      <c r="G487" s="128">
        <v>300.0</v>
      </c>
      <c r="H487" s="96"/>
      <c r="I487" s="96"/>
      <c r="J487" s="96"/>
      <c r="K487" s="97"/>
      <c r="L487" s="104">
        <f t="shared" si="5"/>
        <v>0.4558897769</v>
      </c>
      <c r="M487" s="99">
        <f t="shared" si="1"/>
        <v>1936.766933</v>
      </c>
      <c r="N487">
        <f t="shared" si="6"/>
        <v>477</v>
      </c>
      <c r="O487" s="100">
        <f t="shared" si="2"/>
        <v>0.0006455889777</v>
      </c>
      <c r="P487" s="101">
        <v>1.0</v>
      </c>
      <c r="Q487" s="102">
        <f t="shared" si="3"/>
        <v>6476.192089</v>
      </c>
    </row>
    <row r="488">
      <c r="A488" s="103">
        <f t="shared" si="4"/>
        <v>478</v>
      </c>
      <c r="B488" s="129">
        <v>2000.0</v>
      </c>
      <c r="C488" s="130">
        <v>800.0</v>
      </c>
      <c r="D488" s="130">
        <v>-1000.0</v>
      </c>
      <c r="E488" s="130"/>
      <c r="F488" s="131"/>
      <c r="G488" s="128">
        <v>300.0</v>
      </c>
      <c r="H488" s="96"/>
      <c r="I488" s="96"/>
      <c r="J488" s="96"/>
      <c r="K488" s="97"/>
      <c r="L488" s="104">
        <f t="shared" si="5"/>
        <v>0.4551380793</v>
      </c>
      <c r="M488" s="99">
        <f t="shared" si="1"/>
        <v>1936.541424</v>
      </c>
      <c r="N488">
        <f t="shared" si="6"/>
        <v>478</v>
      </c>
      <c r="O488" s="100">
        <f t="shared" si="2"/>
        <v>0.0006455138079</v>
      </c>
      <c r="P488" s="101">
        <v>1.0</v>
      </c>
      <c r="Q488" s="102">
        <f t="shared" si="3"/>
        <v>6476.417598</v>
      </c>
    </row>
    <row r="489">
      <c r="A489" s="103">
        <f t="shared" si="4"/>
        <v>479</v>
      </c>
      <c r="B489" s="129">
        <v>2000.0</v>
      </c>
      <c r="C489" s="130">
        <v>800.0</v>
      </c>
      <c r="D489" s="130">
        <v>-1000.0</v>
      </c>
      <c r="E489" s="130"/>
      <c r="F489" s="131"/>
      <c r="G489" s="128">
        <v>300.0</v>
      </c>
      <c r="H489" s="96"/>
      <c r="I489" s="96"/>
      <c r="J489" s="96"/>
      <c r="K489" s="97"/>
      <c r="L489" s="104">
        <f t="shared" si="5"/>
        <v>0.4543876212</v>
      </c>
      <c r="M489" s="99">
        <f t="shared" si="1"/>
        <v>1936.316286</v>
      </c>
      <c r="N489">
        <f t="shared" si="6"/>
        <v>479</v>
      </c>
      <c r="O489" s="100">
        <f t="shared" si="2"/>
        <v>0.0006454387621</v>
      </c>
      <c r="P489" s="101">
        <v>1.0</v>
      </c>
      <c r="Q489" s="102">
        <f t="shared" si="3"/>
        <v>6476.642736</v>
      </c>
    </row>
    <row r="490">
      <c r="A490" s="103">
        <f t="shared" si="4"/>
        <v>480</v>
      </c>
      <c r="B490" s="129">
        <v>2000.0</v>
      </c>
      <c r="C490" s="130">
        <v>800.0</v>
      </c>
      <c r="D490" s="130">
        <v>-1000.0</v>
      </c>
      <c r="E490" s="130"/>
      <c r="F490" s="131"/>
      <c r="G490" s="128">
        <v>300.0</v>
      </c>
      <c r="H490" s="96"/>
      <c r="I490" s="96"/>
      <c r="J490" s="96"/>
      <c r="K490" s="97"/>
      <c r="L490" s="104">
        <f t="shared" si="5"/>
        <v>0.4536384005</v>
      </c>
      <c r="M490" s="99">
        <f t="shared" si="1"/>
        <v>1936.09152</v>
      </c>
      <c r="N490">
        <f t="shared" si="6"/>
        <v>480</v>
      </c>
      <c r="O490" s="100">
        <f t="shared" si="2"/>
        <v>0.0006453638401</v>
      </c>
      <c r="P490" s="101">
        <v>1.0</v>
      </c>
      <c r="Q490" s="102">
        <f t="shared" si="3"/>
        <v>6476.867502</v>
      </c>
    </row>
    <row r="491">
      <c r="A491" s="103">
        <f t="shared" si="4"/>
        <v>481</v>
      </c>
      <c r="B491" s="129">
        <v>2000.0</v>
      </c>
      <c r="C491" s="130">
        <v>800.0</v>
      </c>
      <c r="D491" s="130">
        <v>-2000.0</v>
      </c>
      <c r="E491" s="130"/>
      <c r="F491" s="131"/>
      <c r="G491" s="128">
        <v>300.0</v>
      </c>
      <c r="H491" s="96"/>
      <c r="I491" s="96"/>
      <c r="J491" s="96"/>
      <c r="K491" s="97"/>
      <c r="L491" s="104">
        <f t="shared" si="5"/>
        <v>0.4528904152</v>
      </c>
      <c r="M491" s="99">
        <f t="shared" si="1"/>
        <v>935.8671246</v>
      </c>
      <c r="N491">
        <f t="shared" si="6"/>
        <v>481</v>
      </c>
      <c r="O491" s="100">
        <f t="shared" si="2"/>
        <v>0.0003119557082</v>
      </c>
      <c r="P491" s="101">
        <v>1.0</v>
      </c>
      <c r="Q491" s="102">
        <f t="shared" si="3"/>
        <v>7477.091898</v>
      </c>
    </row>
    <row r="492">
      <c r="A492" s="103">
        <f t="shared" si="4"/>
        <v>482</v>
      </c>
      <c r="B492" s="129">
        <v>2000.0</v>
      </c>
      <c r="C492" s="130">
        <v>800.0</v>
      </c>
      <c r="D492" s="130">
        <v>-2000.0</v>
      </c>
      <c r="E492" s="130"/>
      <c r="F492" s="131"/>
      <c r="G492" s="128">
        <v>300.0</v>
      </c>
      <c r="H492" s="96"/>
      <c r="I492" s="96"/>
      <c r="J492" s="96"/>
      <c r="K492" s="97"/>
      <c r="L492" s="104">
        <f t="shared" si="5"/>
        <v>0.4521436632</v>
      </c>
      <c r="M492" s="99">
        <f t="shared" si="1"/>
        <v>935.6430989</v>
      </c>
      <c r="N492">
        <f t="shared" si="6"/>
        <v>482</v>
      </c>
      <c r="O492" s="100">
        <f t="shared" si="2"/>
        <v>0.000311881033</v>
      </c>
      <c r="P492" s="101">
        <v>1.0</v>
      </c>
      <c r="Q492" s="102">
        <f t="shared" si="3"/>
        <v>7477.315923</v>
      </c>
    </row>
    <row r="493">
      <c r="A493" s="103">
        <f t="shared" si="4"/>
        <v>483</v>
      </c>
      <c r="B493" s="129">
        <v>2000.0</v>
      </c>
      <c r="C493" s="130">
        <v>800.0</v>
      </c>
      <c r="D493" s="130">
        <v>-2000.0</v>
      </c>
      <c r="E493" s="130"/>
      <c r="F493" s="131"/>
      <c r="G493" s="128">
        <v>300.0</v>
      </c>
      <c r="H493" s="96"/>
      <c r="I493" s="96"/>
      <c r="J493" s="96"/>
      <c r="K493" s="97"/>
      <c r="L493" s="104">
        <f t="shared" si="5"/>
        <v>0.4513981424</v>
      </c>
      <c r="M493" s="99">
        <f t="shared" si="1"/>
        <v>935.4194427</v>
      </c>
      <c r="N493">
        <f t="shared" si="6"/>
        <v>483</v>
      </c>
      <c r="O493" s="100">
        <f t="shared" si="2"/>
        <v>0.0003118064809</v>
      </c>
      <c r="P493" s="101">
        <v>1.0</v>
      </c>
      <c r="Q493" s="102">
        <f t="shared" si="3"/>
        <v>7477.539579</v>
      </c>
    </row>
    <row r="494">
      <c r="A494" s="103">
        <f t="shared" si="4"/>
        <v>484</v>
      </c>
      <c r="B494" s="129">
        <v>2000.0</v>
      </c>
      <c r="C494" s="130">
        <v>800.0</v>
      </c>
      <c r="D494" s="130">
        <v>-2000.0</v>
      </c>
      <c r="E494" s="130"/>
      <c r="F494" s="131"/>
      <c r="G494" s="128">
        <v>300.0</v>
      </c>
      <c r="H494" s="96"/>
      <c r="I494" s="96"/>
      <c r="J494" s="96"/>
      <c r="K494" s="97"/>
      <c r="L494" s="104">
        <f t="shared" si="5"/>
        <v>0.450653851</v>
      </c>
      <c r="M494" s="99">
        <f t="shared" si="1"/>
        <v>935.1961553</v>
      </c>
      <c r="N494">
        <f t="shared" si="6"/>
        <v>484</v>
      </c>
      <c r="O494" s="100">
        <f t="shared" si="2"/>
        <v>0.0003117320518</v>
      </c>
      <c r="P494" s="101">
        <v>1.0</v>
      </c>
      <c r="Q494" s="102">
        <f t="shared" si="3"/>
        <v>7477.762867</v>
      </c>
    </row>
    <row r="495">
      <c r="A495" s="103">
        <f t="shared" si="4"/>
        <v>485</v>
      </c>
      <c r="B495" s="129">
        <v>2000.0</v>
      </c>
      <c r="C495" s="130">
        <v>800.0</v>
      </c>
      <c r="D495" s="130">
        <v>-2000.0</v>
      </c>
      <c r="E495" s="130"/>
      <c r="F495" s="131"/>
      <c r="G495" s="128">
        <v>300.0</v>
      </c>
      <c r="H495" s="96"/>
      <c r="I495" s="96"/>
      <c r="J495" s="96"/>
      <c r="K495" s="97"/>
      <c r="L495" s="104">
        <f t="shared" si="5"/>
        <v>0.4499107867</v>
      </c>
      <c r="M495" s="99">
        <f t="shared" si="1"/>
        <v>934.973236</v>
      </c>
      <c r="N495">
        <f t="shared" si="6"/>
        <v>485</v>
      </c>
      <c r="O495" s="100">
        <f t="shared" si="2"/>
        <v>0.0003116577453</v>
      </c>
      <c r="P495" s="101">
        <v>1.0</v>
      </c>
      <c r="Q495" s="102">
        <f t="shared" si="3"/>
        <v>7477.985786</v>
      </c>
    </row>
    <row r="496">
      <c r="A496" s="103">
        <f t="shared" si="4"/>
        <v>486</v>
      </c>
      <c r="B496" s="129">
        <v>2000.0</v>
      </c>
      <c r="C496" s="130">
        <v>800.0</v>
      </c>
      <c r="D496" s="130">
        <v>-2000.0</v>
      </c>
      <c r="E496" s="130"/>
      <c r="F496" s="131"/>
      <c r="G496" s="128">
        <v>300.0</v>
      </c>
      <c r="H496" s="96"/>
      <c r="I496" s="96"/>
      <c r="J496" s="96"/>
      <c r="K496" s="97"/>
      <c r="L496" s="104">
        <f t="shared" si="5"/>
        <v>0.4491689477</v>
      </c>
      <c r="M496" s="99">
        <f t="shared" si="1"/>
        <v>934.7506843</v>
      </c>
      <c r="N496">
        <f t="shared" si="6"/>
        <v>486</v>
      </c>
      <c r="O496" s="100">
        <f t="shared" si="2"/>
        <v>0.0003115835614</v>
      </c>
      <c r="P496" s="101">
        <v>1.0</v>
      </c>
      <c r="Q496" s="102">
        <f t="shared" si="3"/>
        <v>7478.208338</v>
      </c>
    </row>
    <row r="497">
      <c r="A497" s="103">
        <f t="shared" si="4"/>
        <v>487</v>
      </c>
      <c r="B497" s="129">
        <v>2000.0</v>
      </c>
      <c r="C497" s="130">
        <v>800.0</v>
      </c>
      <c r="D497" s="130">
        <v>-2000.0</v>
      </c>
      <c r="E497" s="130"/>
      <c r="F497" s="131"/>
      <c r="G497" s="128">
        <v>300.0</v>
      </c>
      <c r="H497" s="96"/>
      <c r="I497" s="96"/>
      <c r="J497" s="96"/>
      <c r="K497" s="97"/>
      <c r="L497" s="104">
        <f t="shared" si="5"/>
        <v>0.4484283318</v>
      </c>
      <c r="M497" s="99">
        <f t="shared" si="1"/>
        <v>934.5284996</v>
      </c>
      <c r="N497">
        <f t="shared" si="6"/>
        <v>487</v>
      </c>
      <c r="O497" s="100">
        <f t="shared" si="2"/>
        <v>0.0003115094999</v>
      </c>
      <c r="P497" s="101">
        <v>1.0</v>
      </c>
      <c r="Q497" s="102">
        <f t="shared" si="3"/>
        <v>7478.430523</v>
      </c>
    </row>
    <row r="498">
      <c r="A498" s="103">
        <f t="shared" si="4"/>
        <v>488</v>
      </c>
      <c r="B498" s="129">
        <v>2000.0</v>
      </c>
      <c r="C498" s="130">
        <v>800.0</v>
      </c>
      <c r="D498" s="130">
        <v>-2000.0</v>
      </c>
      <c r="E498" s="130"/>
      <c r="F498" s="131"/>
      <c r="G498" s="128">
        <v>300.0</v>
      </c>
      <c r="H498" s="96"/>
      <c r="I498" s="96"/>
      <c r="J498" s="96"/>
      <c r="K498" s="97"/>
      <c r="L498" s="104">
        <f t="shared" si="5"/>
        <v>0.4476889372</v>
      </c>
      <c r="M498" s="99">
        <f t="shared" si="1"/>
        <v>934.3066811</v>
      </c>
      <c r="N498">
        <f t="shared" si="6"/>
        <v>488</v>
      </c>
      <c r="O498" s="100">
        <f t="shared" si="2"/>
        <v>0.0003114355604</v>
      </c>
      <c r="P498" s="101">
        <v>1.0</v>
      </c>
      <c r="Q498" s="102">
        <f t="shared" si="3"/>
        <v>7478.652341</v>
      </c>
    </row>
    <row r="499">
      <c r="A499" s="103">
        <f t="shared" si="4"/>
        <v>489</v>
      </c>
      <c r="B499" s="129">
        <v>2000.0</v>
      </c>
      <c r="C499" s="130">
        <v>800.0</v>
      </c>
      <c r="D499" s="130">
        <v>-2000.0</v>
      </c>
      <c r="E499" s="130"/>
      <c r="F499" s="131"/>
      <c r="G499" s="128">
        <v>300.0</v>
      </c>
      <c r="H499" s="96"/>
      <c r="I499" s="96"/>
      <c r="J499" s="96"/>
      <c r="K499" s="97"/>
      <c r="L499" s="104">
        <f t="shared" si="5"/>
        <v>0.4469507616</v>
      </c>
      <c r="M499" s="99">
        <f t="shared" si="1"/>
        <v>934.0852285</v>
      </c>
      <c r="N499">
        <f t="shared" si="6"/>
        <v>489</v>
      </c>
      <c r="O499" s="100">
        <f t="shared" si="2"/>
        <v>0.0003113617428</v>
      </c>
      <c r="P499" s="101">
        <v>1.0</v>
      </c>
      <c r="Q499" s="102">
        <f t="shared" si="3"/>
        <v>7478.873794</v>
      </c>
    </row>
    <row r="500">
      <c r="A500" s="103">
        <f t="shared" si="4"/>
        <v>490</v>
      </c>
      <c r="B500" s="129">
        <v>2000.0</v>
      </c>
      <c r="C500" s="130">
        <v>800.0</v>
      </c>
      <c r="D500" s="130">
        <v>-2000.0</v>
      </c>
      <c r="E500" s="130"/>
      <c r="F500" s="131"/>
      <c r="G500" s="128">
        <v>300.0</v>
      </c>
      <c r="H500" s="96"/>
      <c r="I500" s="96"/>
      <c r="J500" s="96"/>
      <c r="K500" s="97"/>
      <c r="L500" s="104">
        <f t="shared" si="5"/>
        <v>0.4462138033</v>
      </c>
      <c r="M500" s="99">
        <f t="shared" si="1"/>
        <v>933.864141</v>
      </c>
      <c r="N500">
        <f t="shared" si="6"/>
        <v>490</v>
      </c>
      <c r="O500" s="100">
        <f t="shared" si="2"/>
        <v>0.000311288047</v>
      </c>
      <c r="P500" s="101">
        <v>1.0</v>
      </c>
      <c r="Q500" s="102">
        <f t="shared" si="3"/>
        <v>7479.094881</v>
      </c>
    </row>
    <row r="501">
      <c r="A501" s="103">
        <f t="shared" si="4"/>
        <v>491</v>
      </c>
      <c r="B501" s="129">
        <v>2000.0</v>
      </c>
      <c r="C501" s="130">
        <v>800.0</v>
      </c>
      <c r="D501" s="130">
        <v>-2000.0</v>
      </c>
      <c r="E501" s="130"/>
      <c r="F501" s="131"/>
      <c r="G501" s="128">
        <v>300.0</v>
      </c>
      <c r="H501" s="96"/>
      <c r="I501" s="96"/>
      <c r="J501" s="96"/>
      <c r="K501" s="97"/>
      <c r="L501" s="104">
        <f t="shared" si="5"/>
        <v>0.44547806</v>
      </c>
      <c r="M501" s="99">
        <f t="shared" si="1"/>
        <v>933.643418</v>
      </c>
      <c r="N501">
        <f t="shared" si="6"/>
        <v>491</v>
      </c>
      <c r="O501" s="100">
        <f t="shared" si="2"/>
        <v>0.0003112144727</v>
      </c>
      <c r="P501" s="101">
        <v>1.0</v>
      </c>
      <c r="Q501" s="102">
        <f t="shared" si="3"/>
        <v>7479.315604</v>
      </c>
    </row>
    <row r="502">
      <c r="A502" s="103">
        <f t="shared" si="4"/>
        <v>492</v>
      </c>
      <c r="B502" s="129">
        <v>2000.0</v>
      </c>
      <c r="C502" s="130">
        <v>800.0</v>
      </c>
      <c r="D502" s="130">
        <v>-2000.0</v>
      </c>
      <c r="E502" s="130"/>
      <c r="F502" s="131"/>
      <c r="G502" s="128">
        <v>300.0</v>
      </c>
      <c r="H502" s="96"/>
      <c r="I502" s="96"/>
      <c r="J502" s="96"/>
      <c r="K502" s="97"/>
      <c r="L502" s="104">
        <f t="shared" si="5"/>
        <v>0.4447435299</v>
      </c>
      <c r="M502" s="99">
        <f t="shared" si="1"/>
        <v>933.423059</v>
      </c>
      <c r="N502">
        <f t="shared" si="6"/>
        <v>492</v>
      </c>
      <c r="O502" s="100">
        <f t="shared" si="2"/>
        <v>0.0003111410197</v>
      </c>
      <c r="P502" s="101">
        <v>1.0</v>
      </c>
      <c r="Q502" s="102">
        <f t="shared" si="3"/>
        <v>7479.535963</v>
      </c>
    </row>
    <row r="503">
      <c r="A503" s="103">
        <f t="shared" si="4"/>
        <v>493</v>
      </c>
      <c r="B503" s="129">
        <v>2000.0</v>
      </c>
      <c r="C503" s="130">
        <v>800.0</v>
      </c>
      <c r="D503" s="130">
        <v>-2000.0</v>
      </c>
      <c r="E503" s="130"/>
      <c r="F503" s="131"/>
      <c r="G503" s="128">
        <v>300.0</v>
      </c>
      <c r="H503" s="96"/>
      <c r="I503" s="96"/>
      <c r="J503" s="96"/>
      <c r="K503" s="97"/>
      <c r="L503" s="104">
        <f t="shared" si="5"/>
        <v>0.444010211</v>
      </c>
      <c r="M503" s="99">
        <f t="shared" si="1"/>
        <v>933.2030633</v>
      </c>
      <c r="N503">
        <f t="shared" si="6"/>
        <v>493</v>
      </c>
      <c r="O503" s="100">
        <f t="shared" si="2"/>
        <v>0.0003110676878</v>
      </c>
      <c r="P503" s="101">
        <v>1.0</v>
      </c>
      <c r="Q503" s="102">
        <f t="shared" si="3"/>
        <v>7479.755959</v>
      </c>
    </row>
    <row r="504">
      <c r="A504" s="103">
        <f t="shared" si="4"/>
        <v>494</v>
      </c>
      <c r="B504" s="129">
        <v>2000.0</v>
      </c>
      <c r="C504" s="130">
        <v>800.0</v>
      </c>
      <c r="D504" s="130">
        <v>-2000.0</v>
      </c>
      <c r="E504" s="130"/>
      <c r="F504" s="131"/>
      <c r="G504" s="128">
        <v>300.0</v>
      </c>
      <c r="H504" s="96"/>
      <c r="I504" s="96"/>
      <c r="J504" s="96"/>
      <c r="K504" s="97"/>
      <c r="L504" s="104">
        <f t="shared" si="5"/>
        <v>0.4432781011</v>
      </c>
      <c r="M504" s="99">
        <f t="shared" si="1"/>
        <v>932.9834303</v>
      </c>
      <c r="N504">
        <f t="shared" si="6"/>
        <v>494</v>
      </c>
      <c r="O504" s="100">
        <f t="shared" si="2"/>
        <v>0.0003109944768</v>
      </c>
      <c r="P504" s="101">
        <v>1.0</v>
      </c>
      <c r="Q504" s="102">
        <f t="shared" si="3"/>
        <v>7479.975592</v>
      </c>
    </row>
    <row r="505">
      <c r="A505" s="103">
        <f t="shared" si="4"/>
        <v>495</v>
      </c>
      <c r="B505" s="129">
        <v>2000.0</v>
      </c>
      <c r="C505" s="130">
        <v>800.0</v>
      </c>
      <c r="D505" s="130">
        <v>-2000.0</v>
      </c>
      <c r="E505" s="130"/>
      <c r="F505" s="131"/>
      <c r="G505" s="128">
        <v>300.0</v>
      </c>
      <c r="H505" s="96"/>
      <c r="I505" s="96"/>
      <c r="J505" s="96"/>
      <c r="K505" s="97"/>
      <c r="L505" s="104">
        <f t="shared" si="5"/>
        <v>0.4425471985</v>
      </c>
      <c r="M505" s="99">
        <f t="shared" si="1"/>
        <v>932.7641595</v>
      </c>
      <c r="N505">
        <f t="shared" si="6"/>
        <v>495</v>
      </c>
      <c r="O505" s="100">
        <f t="shared" si="2"/>
        <v>0.0003109213865</v>
      </c>
      <c r="P505" s="101">
        <v>1.0</v>
      </c>
      <c r="Q505" s="102">
        <f t="shared" si="3"/>
        <v>7480.194863</v>
      </c>
    </row>
    <row r="506">
      <c r="A506" s="103">
        <f t="shared" si="4"/>
        <v>496</v>
      </c>
      <c r="B506" s="129">
        <v>2000.0</v>
      </c>
      <c r="C506" s="130">
        <v>800.0</v>
      </c>
      <c r="D506" s="130">
        <v>-2000.0</v>
      </c>
      <c r="E506" s="130"/>
      <c r="F506" s="131"/>
      <c r="G506" s="128">
        <v>300.0</v>
      </c>
      <c r="H506" s="96"/>
      <c r="I506" s="96"/>
      <c r="J506" s="96"/>
      <c r="K506" s="97"/>
      <c r="L506" s="104">
        <f t="shared" si="5"/>
        <v>0.4418175009</v>
      </c>
      <c r="M506" s="99">
        <f t="shared" si="1"/>
        <v>932.5452503</v>
      </c>
      <c r="N506">
        <f t="shared" si="6"/>
        <v>496</v>
      </c>
      <c r="O506" s="100">
        <f t="shared" si="2"/>
        <v>0.0003108484168</v>
      </c>
      <c r="P506" s="101">
        <v>1.0</v>
      </c>
      <c r="Q506" s="102">
        <f t="shared" si="3"/>
        <v>7480.413772</v>
      </c>
    </row>
    <row r="507">
      <c r="A507" s="103">
        <f t="shared" si="4"/>
        <v>497</v>
      </c>
      <c r="B507" s="129">
        <v>2000.0</v>
      </c>
      <c r="C507" s="130">
        <v>800.0</v>
      </c>
      <c r="D507" s="130">
        <v>-2000.0</v>
      </c>
      <c r="E507" s="130"/>
      <c r="F507" s="131"/>
      <c r="G507" s="128">
        <v>300.0</v>
      </c>
      <c r="H507" s="96"/>
      <c r="I507" s="96"/>
      <c r="J507" s="96"/>
      <c r="K507" s="97"/>
      <c r="L507" s="104">
        <f t="shared" si="5"/>
        <v>0.4410890066</v>
      </c>
      <c r="M507" s="99">
        <f t="shared" si="1"/>
        <v>932.326702</v>
      </c>
      <c r="N507">
        <f t="shared" si="6"/>
        <v>497</v>
      </c>
      <c r="O507" s="100">
        <f t="shared" si="2"/>
        <v>0.0003107755673</v>
      </c>
      <c r="P507" s="101">
        <v>1.0</v>
      </c>
      <c r="Q507" s="102">
        <f t="shared" si="3"/>
        <v>7480.63232</v>
      </c>
    </row>
    <row r="508">
      <c r="A508" s="103">
        <f t="shared" si="4"/>
        <v>498</v>
      </c>
      <c r="B508" s="129">
        <v>2000.0</v>
      </c>
      <c r="C508" s="130">
        <v>800.0</v>
      </c>
      <c r="D508" s="130">
        <v>-2000.0</v>
      </c>
      <c r="E508" s="130"/>
      <c r="F508" s="131"/>
      <c r="G508" s="128">
        <v>300.0</v>
      </c>
      <c r="H508" s="96"/>
      <c r="I508" s="96"/>
      <c r="J508" s="96"/>
      <c r="K508" s="97"/>
      <c r="L508" s="104">
        <f t="shared" si="5"/>
        <v>0.4403617134</v>
      </c>
      <c r="M508" s="99">
        <f t="shared" si="1"/>
        <v>932.108514</v>
      </c>
      <c r="N508">
        <f t="shared" si="6"/>
        <v>498</v>
      </c>
      <c r="O508" s="100">
        <f t="shared" si="2"/>
        <v>0.000310702838</v>
      </c>
      <c r="P508" s="101">
        <v>1.0</v>
      </c>
      <c r="Q508" s="102">
        <f t="shared" si="3"/>
        <v>7480.850508</v>
      </c>
    </row>
    <row r="509">
      <c r="A509" s="103">
        <f t="shared" si="4"/>
        <v>499</v>
      </c>
      <c r="B509" s="129">
        <v>2000.0</v>
      </c>
      <c r="C509" s="130">
        <v>800.0</v>
      </c>
      <c r="D509" s="130">
        <v>-2000.0</v>
      </c>
      <c r="E509" s="130"/>
      <c r="F509" s="131"/>
      <c r="G509" s="128">
        <v>300.0</v>
      </c>
      <c r="H509" s="96"/>
      <c r="I509" s="96"/>
      <c r="J509" s="96"/>
      <c r="K509" s="97"/>
      <c r="L509" s="104">
        <f t="shared" si="5"/>
        <v>0.4396356194</v>
      </c>
      <c r="M509" s="99">
        <f t="shared" si="1"/>
        <v>931.8906858</v>
      </c>
      <c r="N509">
        <f t="shared" si="6"/>
        <v>499</v>
      </c>
      <c r="O509" s="100">
        <f t="shared" si="2"/>
        <v>0.0003106302286</v>
      </c>
      <c r="P509" s="101">
        <v>1.0</v>
      </c>
      <c r="Q509" s="102">
        <f t="shared" si="3"/>
        <v>7481.068336</v>
      </c>
    </row>
    <row r="510">
      <c r="A510" s="103">
        <f t="shared" si="4"/>
        <v>500</v>
      </c>
      <c r="B510" s="129">
        <v>2000.0</v>
      </c>
      <c r="C510" s="130">
        <v>800.0</v>
      </c>
      <c r="D510" s="130">
        <v>-2000.0</v>
      </c>
      <c r="E510" s="130"/>
      <c r="F510" s="131"/>
      <c r="G510" s="128">
        <v>300.0</v>
      </c>
      <c r="H510" s="96"/>
      <c r="I510" s="96"/>
      <c r="J510" s="96"/>
      <c r="K510" s="97"/>
      <c r="L510" s="104">
        <f t="shared" si="5"/>
        <v>0.4389107227</v>
      </c>
      <c r="M510" s="99">
        <f t="shared" si="1"/>
        <v>931.6732168</v>
      </c>
      <c r="N510">
        <f t="shared" si="6"/>
        <v>500</v>
      </c>
      <c r="O510" s="100">
        <f t="shared" si="2"/>
        <v>0.0003105577389</v>
      </c>
      <c r="P510" s="101">
        <v>1.0</v>
      </c>
      <c r="Q510" s="102">
        <f t="shared" si="3"/>
        <v>7481.285805</v>
      </c>
    </row>
    <row r="511">
      <c r="A511" s="103">
        <f t="shared" si="4"/>
        <v>501</v>
      </c>
      <c r="B511" s="129">
        <v>2000.0</v>
      </c>
      <c r="C511" s="130">
        <v>800.0</v>
      </c>
      <c r="D511" s="130">
        <v>-2000.0</v>
      </c>
      <c r="E511" s="130"/>
      <c r="F511" s="131"/>
      <c r="G511" s="128">
        <v>300.0</v>
      </c>
      <c r="H511" s="96"/>
      <c r="I511" s="96"/>
      <c r="J511" s="96"/>
      <c r="K511" s="97"/>
      <c r="L511" s="104">
        <f t="shared" si="5"/>
        <v>0.4381870212</v>
      </c>
      <c r="M511" s="99">
        <f t="shared" si="1"/>
        <v>931.4561064</v>
      </c>
      <c r="N511">
        <f t="shared" si="6"/>
        <v>501</v>
      </c>
      <c r="O511" s="100">
        <f t="shared" si="2"/>
        <v>0.0003104853688</v>
      </c>
      <c r="P511" s="101">
        <v>1.0</v>
      </c>
      <c r="Q511" s="102">
        <f t="shared" si="3"/>
        <v>7481.502916</v>
      </c>
    </row>
    <row r="512">
      <c r="A512" s="103">
        <f t="shared" si="4"/>
        <v>502</v>
      </c>
      <c r="B512" s="129">
        <v>2000.0</v>
      </c>
      <c r="C512" s="130">
        <v>800.0</v>
      </c>
      <c r="D512" s="130">
        <v>-2000.0</v>
      </c>
      <c r="E512" s="130"/>
      <c r="F512" s="131"/>
      <c r="G512" s="128">
        <v>300.0</v>
      </c>
      <c r="H512" s="96"/>
      <c r="I512" s="96"/>
      <c r="J512" s="96"/>
      <c r="K512" s="97"/>
      <c r="L512" s="104">
        <f t="shared" si="5"/>
        <v>0.437464513</v>
      </c>
      <c r="M512" s="99">
        <f t="shared" si="1"/>
        <v>931.2393539</v>
      </c>
      <c r="N512">
        <f t="shared" si="6"/>
        <v>502</v>
      </c>
      <c r="O512" s="100">
        <f t="shared" si="2"/>
        <v>0.000310413118</v>
      </c>
      <c r="P512" s="101">
        <v>1.0</v>
      </c>
      <c r="Q512" s="102">
        <f t="shared" si="3"/>
        <v>7481.719668</v>
      </c>
    </row>
    <row r="513">
      <c r="A513" s="103">
        <f t="shared" si="4"/>
        <v>503</v>
      </c>
      <c r="B513" s="129">
        <v>2000.0</v>
      </c>
      <c r="C513" s="130">
        <v>800.0</v>
      </c>
      <c r="D513" s="130">
        <v>-2000.0</v>
      </c>
      <c r="E513" s="130"/>
      <c r="F513" s="131"/>
      <c r="G513" s="128">
        <v>300.0</v>
      </c>
      <c r="H513" s="96"/>
      <c r="I513" s="96"/>
      <c r="J513" s="96"/>
      <c r="K513" s="97"/>
      <c r="L513" s="104">
        <f t="shared" si="5"/>
        <v>0.4367431961</v>
      </c>
      <c r="M513" s="99">
        <f t="shared" si="1"/>
        <v>931.0229588</v>
      </c>
      <c r="N513">
        <f t="shared" si="6"/>
        <v>503</v>
      </c>
      <c r="O513" s="100">
        <f t="shared" si="2"/>
        <v>0.0003103409863</v>
      </c>
      <c r="P513" s="101">
        <v>1.0</v>
      </c>
      <c r="Q513" s="102">
        <f t="shared" si="3"/>
        <v>7481.936063</v>
      </c>
    </row>
    <row r="514">
      <c r="A514" s="103">
        <f t="shared" si="4"/>
        <v>504</v>
      </c>
      <c r="B514" s="129">
        <v>2000.0</v>
      </c>
      <c r="C514" s="130">
        <v>800.0</v>
      </c>
      <c r="D514" s="130">
        <v>-2000.0</v>
      </c>
      <c r="E514" s="130"/>
      <c r="F514" s="131"/>
      <c r="G514" s="128">
        <v>300.0</v>
      </c>
      <c r="H514" s="96"/>
      <c r="I514" s="96"/>
      <c r="J514" s="96"/>
      <c r="K514" s="97"/>
      <c r="L514" s="104">
        <f t="shared" si="5"/>
        <v>0.4360230686</v>
      </c>
      <c r="M514" s="99">
        <f t="shared" si="1"/>
        <v>930.8069206</v>
      </c>
      <c r="N514">
        <f t="shared" si="6"/>
        <v>504</v>
      </c>
      <c r="O514" s="100">
        <f t="shared" si="2"/>
        <v>0.0003102689735</v>
      </c>
      <c r="P514" s="101">
        <v>1.0</v>
      </c>
      <c r="Q514" s="102">
        <f t="shared" si="3"/>
        <v>7482.152102</v>
      </c>
    </row>
    <row r="515">
      <c r="A515" s="103">
        <f t="shared" si="4"/>
        <v>505</v>
      </c>
      <c r="B515" s="129">
        <v>2000.0</v>
      </c>
      <c r="C515" s="130">
        <v>800.0</v>
      </c>
      <c r="D515" s="130">
        <v>-2000.0</v>
      </c>
      <c r="E515" s="130"/>
      <c r="F515" s="131"/>
      <c r="G515" s="128">
        <v>300.0</v>
      </c>
      <c r="H515" s="96"/>
      <c r="I515" s="96"/>
      <c r="J515" s="96"/>
      <c r="K515" s="97"/>
      <c r="L515" s="104">
        <f t="shared" si="5"/>
        <v>0.4353041284</v>
      </c>
      <c r="M515" s="99">
        <f t="shared" si="1"/>
        <v>930.5912385</v>
      </c>
      <c r="N515">
        <f t="shared" si="6"/>
        <v>505</v>
      </c>
      <c r="O515" s="100">
        <f t="shared" si="2"/>
        <v>0.0003101970795</v>
      </c>
      <c r="P515" s="101">
        <v>1.0</v>
      </c>
      <c r="Q515" s="102">
        <f t="shared" si="3"/>
        <v>7482.367784</v>
      </c>
    </row>
    <row r="516">
      <c r="A516" s="103">
        <f t="shared" si="4"/>
        <v>506</v>
      </c>
      <c r="B516" s="129">
        <v>2000.0</v>
      </c>
      <c r="C516" s="130">
        <v>800.0</v>
      </c>
      <c r="D516" s="130">
        <v>-2000.0</v>
      </c>
      <c r="E516" s="130"/>
      <c r="F516" s="131"/>
      <c r="G516" s="128">
        <v>300.0</v>
      </c>
      <c r="H516" s="96"/>
      <c r="I516" s="96"/>
      <c r="J516" s="96"/>
      <c r="K516" s="97"/>
      <c r="L516" s="104">
        <f t="shared" si="5"/>
        <v>0.4345863737</v>
      </c>
      <c r="M516" s="99">
        <f t="shared" si="1"/>
        <v>930.3759121</v>
      </c>
      <c r="N516">
        <f t="shared" si="6"/>
        <v>506</v>
      </c>
      <c r="O516" s="100">
        <f t="shared" si="2"/>
        <v>0.000310125304</v>
      </c>
      <c r="P516" s="101">
        <v>1.0</v>
      </c>
      <c r="Q516" s="102">
        <f t="shared" si="3"/>
        <v>7482.58311</v>
      </c>
    </row>
    <row r="517">
      <c r="A517" s="103">
        <f t="shared" si="4"/>
        <v>507</v>
      </c>
      <c r="B517" s="129">
        <v>2000.0</v>
      </c>
      <c r="C517" s="130">
        <v>800.0</v>
      </c>
      <c r="D517" s="130">
        <v>-2000.0</v>
      </c>
      <c r="E517" s="130"/>
      <c r="F517" s="131"/>
      <c r="G517" s="128">
        <v>300.0</v>
      </c>
      <c r="H517" s="96"/>
      <c r="I517" s="96"/>
      <c r="J517" s="96"/>
      <c r="K517" s="97"/>
      <c r="L517" s="104">
        <f t="shared" si="5"/>
        <v>0.4338698024</v>
      </c>
      <c r="M517" s="99">
        <f t="shared" si="1"/>
        <v>930.1609407</v>
      </c>
      <c r="N517">
        <f t="shared" si="6"/>
        <v>507</v>
      </c>
      <c r="O517" s="100">
        <f t="shared" si="2"/>
        <v>0.0003100536469</v>
      </c>
      <c r="P517" s="101">
        <v>1.0</v>
      </c>
      <c r="Q517" s="102">
        <f t="shared" si="3"/>
        <v>7482.798081</v>
      </c>
    </row>
    <row r="518">
      <c r="A518" s="103">
        <f t="shared" si="4"/>
        <v>508</v>
      </c>
      <c r="B518" s="129">
        <v>2000.0</v>
      </c>
      <c r="C518" s="130">
        <v>800.0</v>
      </c>
      <c r="D518" s="130">
        <v>-2000.0</v>
      </c>
      <c r="E518" s="130"/>
      <c r="F518" s="131"/>
      <c r="G518" s="128">
        <v>300.0</v>
      </c>
      <c r="H518" s="96"/>
      <c r="I518" s="96"/>
      <c r="J518" s="96"/>
      <c r="K518" s="97"/>
      <c r="L518" s="104">
        <f t="shared" si="5"/>
        <v>0.4331544127</v>
      </c>
      <c r="M518" s="99">
        <f t="shared" si="1"/>
        <v>929.9463238</v>
      </c>
      <c r="N518">
        <f t="shared" si="6"/>
        <v>508</v>
      </c>
      <c r="O518" s="100">
        <f t="shared" si="2"/>
        <v>0.0003099821079</v>
      </c>
      <c r="P518" s="101">
        <v>1.0</v>
      </c>
      <c r="Q518" s="102">
        <f t="shared" si="3"/>
        <v>7483.012698</v>
      </c>
    </row>
    <row r="519">
      <c r="A519" s="103">
        <f t="shared" si="4"/>
        <v>509</v>
      </c>
      <c r="B519" s="129">
        <v>2000.0</v>
      </c>
      <c r="C519" s="130">
        <v>800.0</v>
      </c>
      <c r="D519" s="130">
        <v>-2000.0</v>
      </c>
      <c r="E519" s="130"/>
      <c r="F519" s="131"/>
      <c r="G519" s="128">
        <v>300.0</v>
      </c>
      <c r="H519" s="96"/>
      <c r="I519" s="96"/>
      <c r="J519" s="96"/>
      <c r="K519" s="97"/>
      <c r="L519" s="104">
        <f t="shared" si="5"/>
        <v>0.4324402025</v>
      </c>
      <c r="M519" s="99">
        <f t="shared" si="1"/>
        <v>929.7320608</v>
      </c>
      <c r="N519">
        <f t="shared" si="6"/>
        <v>509</v>
      </c>
      <c r="O519" s="100">
        <f t="shared" si="2"/>
        <v>0.0003099106869</v>
      </c>
      <c r="P519" s="101">
        <v>1.0</v>
      </c>
      <c r="Q519" s="102">
        <f t="shared" si="3"/>
        <v>7483.226961</v>
      </c>
    </row>
    <row r="520">
      <c r="A520" s="103">
        <f t="shared" si="4"/>
        <v>510</v>
      </c>
      <c r="B520" s="129">
        <v>2000.0</v>
      </c>
      <c r="C520" s="130">
        <v>800.0</v>
      </c>
      <c r="D520" s="130">
        <v>-2000.0</v>
      </c>
      <c r="E520" s="130"/>
      <c r="F520" s="131"/>
      <c r="G520" s="128">
        <v>300.0</v>
      </c>
      <c r="H520" s="96"/>
      <c r="I520" s="96"/>
      <c r="J520" s="96"/>
      <c r="K520" s="97"/>
      <c r="L520" s="104">
        <f t="shared" si="5"/>
        <v>0.43172717</v>
      </c>
      <c r="M520" s="99">
        <f t="shared" si="1"/>
        <v>929.518151</v>
      </c>
      <c r="N520">
        <f t="shared" si="6"/>
        <v>510</v>
      </c>
      <c r="O520" s="100">
        <f t="shared" si="2"/>
        <v>0.0003098393837</v>
      </c>
      <c r="P520" s="101">
        <v>1.0</v>
      </c>
      <c r="Q520" s="102">
        <f t="shared" si="3"/>
        <v>7483.440871</v>
      </c>
    </row>
    <row r="521">
      <c r="A521" s="103">
        <f t="shared" si="4"/>
        <v>511</v>
      </c>
      <c r="B521" s="129">
        <v>2000.0</v>
      </c>
      <c r="C521" s="130">
        <v>800.0</v>
      </c>
      <c r="D521" s="130">
        <v>-2000.0</v>
      </c>
      <c r="E521" s="130"/>
      <c r="F521" s="131"/>
      <c r="G521" s="128">
        <v>300.0</v>
      </c>
      <c r="H521" s="96"/>
      <c r="I521" s="96"/>
      <c r="J521" s="96"/>
      <c r="K521" s="97"/>
      <c r="L521" s="104">
        <f t="shared" si="5"/>
        <v>0.4310153132</v>
      </c>
      <c r="M521" s="99">
        <f t="shared" si="1"/>
        <v>929.304594</v>
      </c>
      <c r="N521">
        <f t="shared" si="6"/>
        <v>511</v>
      </c>
      <c r="O521" s="100">
        <f t="shared" si="2"/>
        <v>0.000309768198</v>
      </c>
      <c r="P521" s="101">
        <v>1.0</v>
      </c>
      <c r="Q521" s="102">
        <f t="shared" si="3"/>
        <v>7483.654428</v>
      </c>
    </row>
    <row r="522">
      <c r="A522" s="103">
        <f t="shared" si="4"/>
        <v>512</v>
      </c>
      <c r="B522" s="129">
        <v>2000.0</v>
      </c>
      <c r="C522" s="130">
        <v>800.0</v>
      </c>
      <c r="D522" s="130">
        <v>-2000.0</v>
      </c>
      <c r="E522" s="130"/>
      <c r="F522" s="131"/>
      <c r="G522" s="128">
        <v>300.0</v>
      </c>
      <c r="H522" s="96"/>
      <c r="I522" s="96"/>
      <c r="J522" s="96"/>
      <c r="K522" s="97"/>
      <c r="L522" s="104">
        <f t="shared" si="5"/>
        <v>0.4303046301</v>
      </c>
      <c r="M522" s="99">
        <f t="shared" si="1"/>
        <v>929.091389</v>
      </c>
      <c r="N522">
        <f t="shared" si="6"/>
        <v>512</v>
      </c>
      <c r="O522" s="100">
        <f t="shared" si="2"/>
        <v>0.0003096971297</v>
      </c>
      <c r="P522" s="101">
        <v>1.0</v>
      </c>
      <c r="Q522" s="102">
        <f t="shared" si="3"/>
        <v>7483.867633</v>
      </c>
    </row>
    <row r="523">
      <c r="A523" s="103">
        <f t="shared" si="4"/>
        <v>513</v>
      </c>
      <c r="B523" s="129">
        <v>2000.0</v>
      </c>
      <c r="C523" s="130">
        <v>800.0</v>
      </c>
      <c r="D523" s="130">
        <v>-2000.0</v>
      </c>
      <c r="E523" s="130"/>
      <c r="F523" s="131"/>
      <c r="G523" s="128">
        <v>300.0</v>
      </c>
      <c r="H523" s="96"/>
      <c r="I523" s="96"/>
      <c r="J523" s="96"/>
      <c r="K523" s="97"/>
      <c r="L523" s="104">
        <f t="shared" si="5"/>
        <v>0.4295951188</v>
      </c>
      <c r="M523" s="99">
        <f t="shared" si="1"/>
        <v>928.8785357</v>
      </c>
      <c r="N523">
        <f t="shared" si="6"/>
        <v>513</v>
      </c>
      <c r="O523" s="100">
        <f t="shared" si="2"/>
        <v>0.0003096261786</v>
      </c>
      <c r="P523" s="101">
        <v>1.0</v>
      </c>
      <c r="Q523" s="102">
        <f t="shared" si="3"/>
        <v>7484.080486</v>
      </c>
    </row>
    <row r="524">
      <c r="A524" s="103">
        <f t="shared" si="4"/>
        <v>514</v>
      </c>
      <c r="B524" s="129">
        <v>2000.0</v>
      </c>
      <c r="C524" s="130">
        <v>800.0</v>
      </c>
      <c r="D524" s="130">
        <v>-2000.0</v>
      </c>
      <c r="E524" s="130"/>
      <c r="F524" s="131"/>
      <c r="G524" s="128">
        <v>300.0</v>
      </c>
      <c r="H524" s="96"/>
      <c r="I524" s="96"/>
      <c r="J524" s="96"/>
      <c r="K524" s="97"/>
      <c r="L524" s="104">
        <f t="shared" si="5"/>
        <v>0.4288867775</v>
      </c>
      <c r="M524" s="99">
        <f t="shared" si="1"/>
        <v>928.6660332</v>
      </c>
      <c r="N524">
        <f t="shared" si="6"/>
        <v>514</v>
      </c>
      <c r="O524" s="100">
        <f t="shared" si="2"/>
        <v>0.0003095553444</v>
      </c>
      <c r="P524" s="101">
        <v>1.0</v>
      </c>
      <c r="Q524" s="102">
        <f t="shared" si="3"/>
        <v>7484.292989</v>
      </c>
    </row>
    <row r="525">
      <c r="A525" s="103">
        <f t="shared" si="4"/>
        <v>515</v>
      </c>
      <c r="B525" s="129">
        <v>2000.0</v>
      </c>
      <c r="C525" s="130">
        <v>800.0</v>
      </c>
      <c r="D525" s="130">
        <v>-2000.0</v>
      </c>
      <c r="E525" s="130"/>
      <c r="F525" s="131"/>
      <c r="G525" s="128">
        <v>300.0</v>
      </c>
      <c r="H525" s="96"/>
      <c r="I525" s="96"/>
      <c r="J525" s="96"/>
      <c r="K525" s="97"/>
      <c r="L525" s="104">
        <f t="shared" si="5"/>
        <v>0.428179604</v>
      </c>
      <c r="M525" s="99">
        <f t="shared" si="1"/>
        <v>928.4538812</v>
      </c>
      <c r="N525">
        <f t="shared" si="6"/>
        <v>515</v>
      </c>
      <c r="O525" s="100">
        <f t="shared" si="2"/>
        <v>0.0003094846271</v>
      </c>
      <c r="P525" s="101">
        <v>1.0</v>
      </c>
      <c r="Q525" s="102">
        <f t="shared" si="3"/>
        <v>7484.505141</v>
      </c>
    </row>
    <row r="526">
      <c r="A526" s="103">
        <f t="shared" si="4"/>
        <v>516</v>
      </c>
      <c r="B526" s="129">
        <v>2000.0</v>
      </c>
      <c r="C526" s="130">
        <v>800.0</v>
      </c>
      <c r="D526" s="130">
        <v>-2000.0</v>
      </c>
      <c r="E526" s="130"/>
      <c r="F526" s="131"/>
      <c r="G526" s="128">
        <v>300.0</v>
      </c>
      <c r="H526" s="96"/>
      <c r="I526" s="96"/>
      <c r="J526" s="96"/>
      <c r="K526" s="97"/>
      <c r="L526" s="104">
        <f t="shared" si="5"/>
        <v>0.4274735966</v>
      </c>
      <c r="M526" s="99">
        <f t="shared" si="1"/>
        <v>928.242079</v>
      </c>
      <c r="N526">
        <f t="shared" si="6"/>
        <v>516</v>
      </c>
      <c r="O526" s="100">
        <f t="shared" si="2"/>
        <v>0.0003094140263</v>
      </c>
      <c r="P526" s="101">
        <v>1.0</v>
      </c>
      <c r="Q526" s="102">
        <f t="shared" si="3"/>
        <v>7484.716943</v>
      </c>
    </row>
    <row r="527">
      <c r="A527" s="103">
        <f t="shared" si="4"/>
        <v>517</v>
      </c>
      <c r="B527" s="129">
        <v>2000.0</v>
      </c>
      <c r="C527" s="130">
        <v>800.0</v>
      </c>
      <c r="D527" s="130">
        <v>-2000.0</v>
      </c>
      <c r="E527" s="130"/>
      <c r="F527" s="131"/>
      <c r="G527" s="128">
        <v>300.0</v>
      </c>
      <c r="H527" s="96"/>
      <c r="I527" s="96"/>
      <c r="J527" s="96"/>
      <c r="K527" s="97"/>
      <c r="L527" s="104">
        <f t="shared" si="5"/>
        <v>0.4267687533</v>
      </c>
      <c r="M527" s="99">
        <f t="shared" si="1"/>
        <v>928.030626</v>
      </c>
      <c r="N527">
        <f t="shared" si="6"/>
        <v>517</v>
      </c>
      <c r="O527" s="100">
        <f t="shared" si="2"/>
        <v>0.000309343542</v>
      </c>
      <c r="P527" s="101">
        <v>1.0</v>
      </c>
      <c r="Q527" s="102">
        <f t="shared" si="3"/>
        <v>7484.928396</v>
      </c>
    </row>
    <row r="528">
      <c r="A528" s="103">
        <f t="shared" si="4"/>
        <v>518</v>
      </c>
      <c r="B528" s="129">
        <v>2000.0</v>
      </c>
      <c r="C528" s="130">
        <v>800.0</v>
      </c>
      <c r="D528" s="130">
        <v>-2000.0</v>
      </c>
      <c r="E528" s="130"/>
      <c r="F528" s="131"/>
      <c r="G528" s="128">
        <v>300.0</v>
      </c>
      <c r="H528" s="96"/>
      <c r="I528" s="96"/>
      <c r="J528" s="96"/>
      <c r="K528" s="97"/>
      <c r="L528" s="104">
        <f t="shared" si="5"/>
        <v>0.4260650722</v>
      </c>
      <c r="M528" s="99">
        <f t="shared" si="1"/>
        <v>927.8195217</v>
      </c>
      <c r="N528">
        <f t="shared" si="6"/>
        <v>518</v>
      </c>
      <c r="O528" s="100">
        <f t="shared" si="2"/>
        <v>0.0003092731739</v>
      </c>
      <c r="P528" s="101">
        <v>1.0</v>
      </c>
      <c r="Q528" s="102">
        <f t="shared" si="3"/>
        <v>7485.1395</v>
      </c>
    </row>
    <row r="529">
      <c r="A529" s="103">
        <f t="shared" si="4"/>
        <v>519</v>
      </c>
      <c r="B529" s="129">
        <v>2000.0</v>
      </c>
      <c r="C529" s="130">
        <v>800.0</v>
      </c>
      <c r="D529" s="130">
        <v>-2000.0</v>
      </c>
      <c r="E529" s="130"/>
      <c r="F529" s="131"/>
      <c r="G529" s="128">
        <v>300.0</v>
      </c>
      <c r="H529" s="96"/>
      <c r="I529" s="96"/>
      <c r="J529" s="96"/>
      <c r="K529" s="97"/>
      <c r="L529" s="104">
        <f t="shared" si="5"/>
        <v>0.4253625514</v>
      </c>
      <c r="M529" s="99">
        <f t="shared" si="1"/>
        <v>927.6087654</v>
      </c>
      <c r="N529">
        <f t="shared" si="6"/>
        <v>519</v>
      </c>
      <c r="O529" s="100">
        <f t="shared" si="2"/>
        <v>0.0003092029218</v>
      </c>
      <c r="P529" s="101">
        <v>1.0</v>
      </c>
      <c r="Q529" s="102">
        <f t="shared" si="3"/>
        <v>7485.350257</v>
      </c>
    </row>
    <row r="530">
      <c r="A530" s="103">
        <f t="shared" si="4"/>
        <v>520</v>
      </c>
      <c r="B530" s="129">
        <v>2000.0</v>
      </c>
      <c r="C530" s="130">
        <v>800.0</v>
      </c>
      <c r="D530" s="130">
        <v>-2000.0</v>
      </c>
      <c r="E530" s="130"/>
      <c r="F530" s="131"/>
      <c r="G530" s="128">
        <v>300.0</v>
      </c>
      <c r="H530" s="96"/>
      <c r="I530" s="96"/>
      <c r="J530" s="96"/>
      <c r="K530" s="97"/>
      <c r="L530" s="104">
        <f t="shared" si="5"/>
        <v>0.4246611889</v>
      </c>
      <c r="M530" s="99">
        <f t="shared" si="1"/>
        <v>927.3983567</v>
      </c>
      <c r="N530">
        <f t="shared" si="6"/>
        <v>520</v>
      </c>
      <c r="O530" s="100">
        <f t="shared" si="2"/>
        <v>0.0003091327856</v>
      </c>
      <c r="P530" s="101">
        <v>1.0</v>
      </c>
      <c r="Q530" s="102">
        <f t="shared" si="3"/>
        <v>7485.560665</v>
      </c>
    </row>
    <row r="531">
      <c r="A531" s="103">
        <f t="shared" si="4"/>
        <v>521</v>
      </c>
      <c r="B531" s="129">
        <v>2000.0</v>
      </c>
      <c r="C531" s="130">
        <v>800.0</v>
      </c>
      <c r="D531" s="130">
        <v>-2000.0</v>
      </c>
      <c r="E531" s="130"/>
      <c r="F531" s="131"/>
      <c r="G531" s="128">
        <v>300.0</v>
      </c>
      <c r="H531" s="96"/>
      <c r="I531" s="96"/>
      <c r="J531" s="96"/>
      <c r="K531" s="97"/>
      <c r="L531" s="104">
        <f t="shared" si="5"/>
        <v>0.4239609829</v>
      </c>
      <c r="M531" s="99">
        <f t="shared" si="1"/>
        <v>927.1882949</v>
      </c>
      <c r="N531">
        <f t="shared" si="6"/>
        <v>521</v>
      </c>
      <c r="O531" s="100">
        <f t="shared" si="2"/>
        <v>0.000309062765</v>
      </c>
      <c r="P531" s="101">
        <v>1.0</v>
      </c>
      <c r="Q531" s="102">
        <f t="shared" si="3"/>
        <v>7485.770727</v>
      </c>
    </row>
    <row r="532">
      <c r="A532" s="103">
        <f t="shared" si="4"/>
        <v>522</v>
      </c>
      <c r="B532" s="129">
        <v>2000.0</v>
      </c>
      <c r="C532" s="130">
        <v>800.0</v>
      </c>
      <c r="D532" s="130">
        <v>-2000.0</v>
      </c>
      <c r="E532" s="130"/>
      <c r="F532" s="131"/>
      <c r="G532" s="128">
        <v>300.0</v>
      </c>
      <c r="H532" s="96"/>
      <c r="I532" s="96"/>
      <c r="J532" s="96"/>
      <c r="K532" s="97"/>
      <c r="L532" s="104">
        <f t="shared" si="5"/>
        <v>0.4232619314</v>
      </c>
      <c r="M532" s="99">
        <f t="shared" si="1"/>
        <v>926.9785794</v>
      </c>
      <c r="N532">
        <f t="shared" si="6"/>
        <v>522</v>
      </c>
      <c r="O532" s="100">
        <f t="shared" si="2"/>
        <v>0.0003089928598</v>
      </c>
      <c r="P532" s="101">
        <v>1.0</v>
      </c>
      <c r="Q532" s="102">
        <f t="shared" si="3"/>
        <v>7485.980443</v>
      </c>
    </row>
    <row r="533">
      <c r="A533" s="103">
        <f t="shared" si="4"/>
        <v>523</v>
      </c>
      <c r="B533" s="129">
        <v>2000.0</v>
      </c>
      <c r="C533" s="130">
        <v>800.0</v>
      </c>
      <c r="D533" s="130">
        <v>-2000.0</v>
      </c>
      <c r="E533" s="130"/>
      <c r="F533" s="131"/>
      <c r="G533" s="128">
        <v>300.0</v>
      </c>
      <c r="H533" s="96"/>
      <c r="I533" s="96"/>
      <c r="J533" s="96"/>
      <c r="K533" s="97"/>
      <c r="L533" s="104">
        <f t="shared" si="5"/>
        <v>0.4225640325</v>
      </c>
      <c r="M533" s="99">
        <f t="shared" si="1"/>
        <v>926.7692098</v>
      </c>
      <c r="N533">
        <f t="shared" si="6"/>
        <v>523</v>
      </c>
      <c r="O533" s="100">
        <f t="shared" si="2"/>
        <v>0.0003089230699</v>
      </c>
      <c r="P533" s="101">
        <v>1.0</v>
      </c>
      <c r="Q533" s="102">
        <f t="shared" si="3"/>
        <v>7486.189812</v>
      </c>
    </row>
    <row r="534">
      <c r="A534" s="103">
        <f t="shared" si="4"/>
        <v>524</v>
      </c>
      <c r="B534" s="129">
        <v>2000.0</v>
      </c>
      <c r="C534" s="130">
        <v>800.0</v>
      </c>
      <c r="D534" s="130">
        <v>-2000.0</v>
      </c>
      <c r="E534" s="130"/>
      <c r="F534" s="131"/>
      <c r="G534" s="128">
        <v>300.0</v>
      </c>
      <c r="H534" s="96"/>
      <c r="I534" s="96"/>
      <c r="J534" s="96"/>
      <c r="K534" s="97"/>
      <c r="L534" s="104">
        <f t="shared" si="5"/>
        <v>0.4218672844</v>
      </c>
      <c r="M534" s="99">
        <f t="shared" si="1"/>
        <v>926.5601853</v>
      </c>
      <c r="N534">
        <f t="shared" si="6"/>
        <v>524</v>
      </c>
      <c r="O534" s="100">
        <f t="shared" si="2"/>
        <v>0.0003088533951</v>
      </c>
      <c r="P534" s="101">
        <v>1.0</v>
      </c>
      <c r="Q534" s="102">
        <f t="shared" si="3"/>
        <v>7486.398837</v>
      </c>
    </row>
    <row r="535">
      <c r="A535" s="103">
        <f t="shared" si="4"/>
        <v>525</v>
      </c>
      <c r="B535" s="129">
        <v>2000.0</v>
      </c>
      <c r="C535" s="130">
        <v>800.0</v>
      </c>
      <c r="D535" s="130">
        <v>-2000.0</v>
      </c>
      <c r="E535" s="130"/>
      <c r="F535" s="131"/>
      <c r="G535" s="128">
        <v>300.0</v>
      </c>
      <c r="H535" s="96"/>
      <c r="I535" s="96"/>
      <c r="J535" s="96"/>
      <c r="K535" s="97"/>
      <c r="L535" s="104">
        <f t="shared" si="5"/>
        <v>0.4211716851</v>
      </c>
      <c r="M535" s="99">
        <f t="shared" si="1"/>
        <v>926.3515055</v>
      </c>
      <c r="N535">
        <f t="shared" si="6"/>
        <v>525</v>
      </c>
      <c r="O535" s="100">
        <f t="shared" si="2"/>
        <v>0.0003087838352</v>
      </c>
      <c r="P535" s="101">
        <v>1.0</v>
      </c>
      <c r="Q535" s="102">
        <f t="shared" si="3"/>
        <v>7486.607517</v>
      </c>
    </row>
    <row r="536">
      <c r="A536" s="103">
        <f t="shared" si="4"/>
        <v>526</v>
      </c>
      <c r="B536" s="129">
        <v>2000.0</v>
      </c>
      <c r="C536" s="130">
        <v>800.0</v>
      </c>
      <c r="D536" s="130">
        <v>-2000.0</v>
      </c>
      <c r="E536" s="130"/>
      <c r="F536" s="131"/>
      <c r="G536" s="128">
        <v>300.0</v>
      </c>
      <c r="H536" s="96"/>
      <c r="I536" s="96"/>
      <c r="J536" s="96"/>
      <c r="K536" s="97"/>
      <c r="L536" s="104">
        <f t="shared" si="5"/>
        <v>0.4204772328</v>
      </c>
      <c r="M536" s="99">
        <f t="shared" si="1"/>
        <v>926.1431698</v>
      </c>
      <c r="N536">
        <f t="shared" si="6"/>
        <v>526</v>
      </c>
      <c r="O536" s="100">
        <f t="shared" si="2"/>
        <v>0.0003087143899</v>
      </c>
      <c r="P536" s="101">
        <v>1.0</v>
      </c>
      <c r="Q536" s="102">
        <f t="shared" si="3"/>
        <v>7486.815852</v>
      </c>
    </row>
    <row r="537">
      <c r="A537" s="103">
        <f t="shared" si="4"/>
        <v>527</v>
      </c>
      <c r="B537" s="129">
        <v>2000.0</v>
      </c>
      <c r="C537" s="130">
        <v>800.0</v>
      </c>
      <c r="D537" s="130">
        <v>-2000.0</v>
      </c>
      <c r="E537" s="130"/>
      <c r="F537" s="131"/>
      <c r="G537" s="128">
        <v>300.0</v>
      </c>
      <c r="H537" s="96"/>
      <c r="I537" s="96"/>
      <c r="J537" s="96"/>
      <c r="K537" s="97"/>
      <c r="L537" s="104">
        <f t="shared" si="5"/>
        <v>0.4197839255</v>
      </c>
      <c r="M537" s="99">
        <f t="shared" si="1"/>
        <v>925.9351777</v>
      </c>
      <c r="N537">
        <f t="shared" si="6"/>
        <v>527</v>
      </c>
      <c r="O537" s="100">
        <f t="shared" si="2"/>
        <v>0.0003086450592</v>
      </c>
      <c r="P537" s="101">
        <v>1.0</v>
      </c>
      <c r="Q537" s="102">
        <f t="shared" si="3"/>
        <v>7487.023844</v>
      </c>
    </row>
    <row r="538">
      <c r="A538" s="103">
        <f t="shared" si="4"/>
        <v>528</v>
      </c>
      <c r="B538" s="129">
        <v>2000.0</v>
      </c>
      <c r="C538" s="130">
        <v>800.0</v>
      </c>
      <c r="D538" s="130">
        <v>-2000.0</v>
      </c>
      <c r="E538" s="130"/>
      <c r="F538" s="131"/>
      <c r="G538" s="128">
        <v>300.0</v>
      </c>
      <c r="H538" s="96"/>
      <c r="I538" s="96"/>
      <c r="J538" s="96"/>
      <c r="K538" s="97"/>
      <c r="L538" s="104">
        <f t="shared" si="5"/>
        <v>0.4190917614</v>
      </c>
      <c r="M538" s="99">
        <f t="shared" si="1"/>
        <v>925.7275284</v>
      </c>
      <c r="N538">
        <f t="shared" si="6"/>
        <v>528</v>
      </c>
      <c r="O538" s="100">
        <f t="shared" si="2"/>
        <v>0.0003085758428</v>
      </c>
      <c r="P538" s="101">
        <v>1.0</v>
      </c>
      <c r="Q538" s="102">
        <f t="shared" si="3"/>
        <v>7487.231494</v>
      </c>
    </row>
    <row r="539">
      <c r="A539" s="103">
        <f t="shared" si="4"/>
        <v>529</v>
      </c>
      <c r="B539" s="129">
        <v>2000.0</v>
      </c>
      <c r="C539" s="130">
        <v>800.0</v>
      </c>
      <c r="D539" s="130">
        <v>-2000.0</v>
      </c>
      <c r="E539" s="130"/>
      <c r="F539" s="131"/>
      <c r="G539" s="128">
        <v>300.0</v>
      </c>
      <c r="H539" s="96"/>
      <c r="I539" s="96"/>
      <c r="J539" s="96"/>
      <c r="K539" s="97"/>
      <c r="L539" s="104">
        <f t="shared" si="5"/>
        <v>0.4184007386</v>
      </c>
      <c r="M539" s="99">
        <f t="shared" si="1"/>
        <v>925.5202216</v>
      </c>
      <c r="N539">
        <f t="shared" si="6"/>
        <v>529</v>
      </c>
      <c r="O539" s="100">
        <f t="shared" si="2"/>
        <v>0.0003085067405</v>
      </c>
      <c r="P539" s="101">
        <v>1.0</v>
      </c>
      <c r="Q539" s="102">
        <f t="shared" si="3"/>
        <v>7487.438801</v>
      </c>
    </row>
    <row r="540">
      <c r="A540" s="103">
        <f t="shared" si="4"/>
        <v>530</v>
      </c>
      <c r="B540" s="129">
        <v>2000.0</v>
      </c>
      <c r="C540" s="130">
        <v>800.0</v>
      </c>
      <c r="D540" s="130">
        <v>-2000.0</v>
      </c>
      <c r="E540" s="130"/>
      <c r="F540" s="131"/>
      <c r="G540" s="128">
        <v>300.0</v>
      </c>
      <c r="H540" s="96"/>
      <c r="I540" s="96"/>
      <c r="J540" s="96"/>
      <c r="K540" s="97"/>
      <c r="L540" s="104">
        <f t="shared" si="5"/>
        <v>0.4177108551</v>
      </c>
      <c r="M540" s="99">
        <f t="shared" si="1"/>
        <v>925.3132565</v>
      </c>
      <c r="N540">
        <f t="shared" si="6"/>
        <v>530</v>
      </c>
      <c r="O540" s="100">
        <f t="shared" si="2"/>
        <v>0.0003084377522</v>
      </c>
      <c r="P540" s="101">
        <v>1.0</v>
      </c>
      <c r="Q540" s="102">
        <f t="shared" si="3"/>
        <v>7487.645766</v>
      </c>
    </row>
    <row r="541">
      <c r="A541" s="103">
        <f t="shared" si="4"/>
        <v>531</v>
      </c>
      <c r="B541" s="129">
        <v>2000.0</v>
      </c>
      <c r="C541" s="130">
        <v>800.0</v>
      </c>
      <c r="D541" s="130">
        <v>-2000.0</v>
      </c>
      <c r="E541" s="130"/>
      <c r="F541" s="131"/>
      <c r="G541" s="128">
        <v>300.0</v>
      </c>
      <c r="H541" s="96"/>
      <c r="I541" s="96"/>
      <c r="J541" s="96"/>
      <c r="K541" s="97"/>
      <c r="L541" s="104">
        <f t="shared" si="5"/>
        <v>0.4170221092</v>
      </c>
      <c r="M541" s="99">
        <f t="shared" si="1"/>
        <v>925.1066328</v>
      </c>
      <c r="N541">
        <f t="shared" si="6"/>
        <v>531</v>
      </c>
      <c r="O541" s="100">
        <f t="shared" si="2"/>
        <v>0.0003083688776</v>
      </c>
      <c r="P541" s="101">
        <v>1.0</v>
      </c>
      <c r="Q541" s="102">
        <f t="shared" si="3"/>
        <v>7487.852389</v>
      </c>
    </row>
    <row r="542">
      <c r="A542" s="103">
        <f t="shared" si="4"/>
        <v>532</v>
      </c>
      <c r="B542" s="129">
        <v>2000.0</v>
      </c>
      <c r="C542" s="130">
        <v>800.0</v>
      </c>
      <c r="D542" s="130">
        <v>-2000.0</v>
      </c>
      <c r="E542" s="130"/>
      <c r="F542" s="131"/>
      <c r="G542" s="128">
        <v>300.0</v>
      </c>
      <c r="H542" s="96"/>
      <c r="I542" s="96"/>
      <c r="J542" s="96"/>
      <c r="K542" s="97"/>
      <c r="L542" s="104">
        <f t="shared" si="5"/>
        <v>0.4163344989</v>
      </c>
      <c r="M542" s="99">
        <f t="shared" si="1"/>
        <v>924.9003497</v>
      </c>
      <c r="N542">
        <f t="shared" si="6"/>
        <v>532</v>
      </c>
      <c r="O542" s="100">
        <f t="shared" si="2"/>
        <v>0.0003083001166</v>
      </c>
      <c r="P542" s="101">
        <v>1.0</v>
      </c>
      <c r="Q542" s="102">
        <f t="shared" si="3"/>
        <v>7488.058672</v>
      </c>
    </row>
    <row r="543">
      <c r="A543" s="103">
        <f t="shared" si="4"/>
        <v>533</v>
      </c>
      <c r="B543" s="129">
        <v>2000.0</v>
      </c>
      <c r="C543" s="130">
        <v>800.0</v>
      </c>
      <c r="D543" s="130">
        <v>-2000.0</v>
      </c>
      <c r="E543" s="130"/>
      <c r="F543" s="131"/>
      <c r="G543" s="128">
        <v>300.0</v>
      </c>
      <c r="H543" s="96"/>
      <c r="I543" s="96"/>
      <c r="J543" s="96"/>
      <c r="K543" s="97"/>
      <c r="L543" s="104">
        <f t="shared" si="5"/>
        <v>0.4156480224</v>
      </c>
      <c r="M543" s="99">
        <f t="shared" si="1"/>
        <v>924.6944067</v>
      </c>
      <c r="N543">
        <f t="shared" si="6"/>
        <v>533</v>
      </c>
      <c r="O543" s="100">
        <f t="shared" si="2"/>
        <v>0.0003082314689</v>
      </c>
      <c r="P543" s="101">
        <v>1.0</v>
      </c>
      <c r="Q543" s="102">
        <f t="shared" si="3"/>
        <v>7488.264615</v>
      </c>
    </row>
    <row r="544">
      <c r="A544" s="103">
        <f t="shared" si="4"/>
        <v>534</v>
      </c>
      <c r="B544" s="129">
        <v>2000.0</v>
      </c>
      <c r="C544" s="130">
        <v>800.0</v>
      </c>
      <c r="D544" s="130">
        <v>-2000.0</v>
      </c>
      <c r="E544" s="130"/>
      <c r="F544" s="131"/>
      <c r="G544" s="128">
        <v>300.0</v>
      </c>
      <c r="H544" s="96"/>
      <c r="I544" s="96"/>
      <c r="J544" s="96"/>
      <c r="K544" s="97"/>
      <c r="L544" s="104">
        <f t="shared" si="5"/>
        <v>0.4149626778</v>
      </c>
      <c r="M544" s="99">
        <f t="shared" si="1"/>
        <v>924.4888033</v>
      </c>
      <c r="N544">
        <f t="shared" si="6"/>
        <v>534</v>
      </c>
      <c r="O544" s="100">
        <f t="shared" si="2"/>
        <v>0.0003081629344</v>
      </c>
      <c r="P544" s="101">
        <v>1.0</v>
      </c>
      <c r="Q544" s="102">
        <f t="shared" si="3"/>
        <v>7488.470219</v>
      </c>
    </row>
    <row r="545">
      <c r="A545" s="103">
        <f t="shared" si="4"/>
        <v>535</v>
      </c>
      <c r="B545" s="129">
        <v>2000.0</v>
      </c>
      <c r="C545" s="130">
        <v>800.0</v>
      </c>
      <c r="D545" s="130">
        <v>-2000.0</v>
      </c>
      <c r="E545" s="130"/>
      <c r="F545" s="131"/>
      <c r="G545" s="128">
        <v>300.0</v>
      </c>
      <c r="H545" s="96"/>
      <c r="I545" s="96"/>
      <c r="J545" s="96"/>
      <c r="K545" s="97"/>
      <c r="L545" s="104">
        <f t="shared" si="5"/>
        <v>0.4142784633</v>
      </c>
      <c r="M545" s="99">
        <f t="shared" si="1"/>
        <v>924.283539</v>
      </c>
      <c r="N545">
        <f t="shared" si="6"/>
        <v>535</v>
      </c>
      <c r="O545" s="100">
        <f t="shared" si="2"/>
        <v>0.000308094513</v>
      </c>
      <c r="P545" s="101">
        <v>1.0</v>
      </c>
      <c r="Q545" s="102">
        <f t="shared" si="3"/>
        <v>7488.675483</v>
      </c>
    </row>
    <row r="546">
      <c r="A546" s="103">
        <f t="shared" si="4"/>
        <v>536</v>
      </c>
      <c r="B546" s="129">
        <v>2000.0</v>
      </c>
      <c r="C546" s="130">
        <v>800.0</v>
      </c>
      <c r="D546" s="130">
        <v>-2000.0</v>
      </c>
      <c r="E546" s="130"/>
      <c r="F546" s="131"/>
      <c r="G546" s="128">
        <v>300.0</v>
      </c>
      <c r="H546" s="96"/>
      <c r="I546" s="96"/>
      <c r="J546" s="96"/>
      <c r="K546" s="97"/>
      <c r="L546" s="104">
        <f t="shared" si="5"/>
        <v>0.4135953769</v>
      </c>
      <c r="M546" s="99">
        <f t="shared" si="1"/>
        <v>924.0786131</v>
      </c>
      <c r="N546">
        <f t="shared" si="6"/>
        <v>536</v>
      </c>
      <c r="O546" s="100">
        <f t="shared" si="2"/>
        <v>0.0003080262044</v>
      </c>
      <c r="P546" s="101">
        <v>1.0</v>
      </c>
      <c r="Q546" s="102">
        <f t="shared" si="3"/>
        <v>7488.880409</v>
      </c>
    </row>
    <row r="547">
      <c r="A547" s="103">
        <f t="shared" si="4"/>
        <v>537</v>
      </c>
      <c r="B547" s="129">
        <v>2000.0</v>
      </c>
      <c r="C547" s="130">
        <v>800.0</v>
      </c>
      <c r="D547" s="130">
        <v>-2000.0</v>
      </c>
      <c r="E547" s="130"/>
      <c r="F547" s="131"/>
      <c r="G547" s="128">
        <v>300.0</v>
      </c>
      <c r="H547" s="96"/>
      <c r="I547" s="96"/>
      <c r="J547" s="96"/>
      <c r="K547" s="97"/>
      <c r="L547" s="104">
        <f t="shared" si="5"/>
        <v>0.4129134168</v>
      </c>
      <c r="M547" s="99">
        <f t="shared" si="1"/>
        <v>923.874025</v>
      </c>
      <c r="N547">
        <f t="shared" si="6"/>
        <v>537</v>
      </c>
      <c r="O547" s="100">
        <f t="shared" si="2"/>
        <v>0.0003079580083</v>
      </c>
      <c r="P547" s="101">
        <v>1.0</v>
      </c>
      <c r="Q547" s="102">
        <f t="shared" si="3"/>
        <v>7489.084997</v>
      </c>
    </row>
    <row r="548">
      <c r="A548" s="103">
        <f t="shared" si="4"/>
        <v>538</v>
      </c>
      <c r="B548" s="129">
        <v>2000.0</v>
      </c>
      <c r="C548" s="130">
        <v>800.0</v>
      </c>
      <c r="D548" s="130">
        <v>-2000.0</v>
      </c>
      <c r="E548" s="130"/>
      <c r="F548" s="131"/>
      <c r="G548" s="128">
        <v>300.0</v>
      </c>
      <c r="H548" s="96"/>
      <c r="I548" s="96"/>
      <c r="J548" s="96"/>
      <c r="K548" s="97"/>
      <c r="L548" s="104">
        <f t="shared" si="5"/>
        <v>0.4122325812</v>
      </c>
      <c r="M548" s="99">
        <f t="shared" si="1"/>
        <v>923.6697744</v>
      </c>
      <c r="N548">
        <f t="shared" si="6"/>
        <v>538</v>
      </c>
      <c r="O548" s="100">
        <f t="shared" si="2"/>
        <v>0.0003078899248</v>
      </c>
      <c r="P548" s="101">
        <v>1.0</v>
      </c>
      <c r="Q548" s="102">
        <f t="shared" si="3"/>
        <v>7489.289248</v>
      </c>
    </row>
    <row r="549">
      <c r="A549" s="103">
        <f t="shared" si="4"/>
        <v>539</v>
      </c>
      <c r="B549" s="129">
        <v>2000.0</v>
      </c>
      <c r="C549" s="130">
        <v>800.0</v>
      </c>
      <c r="D549" s="130">
        <v>-2000.0</v>
      </c>
      <c r="E549" s="130"/>
      <c r="F549" s="131"/>
      <c r="G549" s="128">
        <v>300.0</v>
      </c>
      <c r="H549" s="96"/>
      <c r="I549" s="96"/>
      <c r="J549" s="96"/>
      <c r="K549" s="97"/>
      <c r="L549" s="104">
        <f t="shared" si="5"/>
        <v>0.4115528682</v>
      </c>
      <c r="M549" s="99">
        <f t="shared" si="1"/>
        <v>923.4658604</v>
      </c>
      <c r="N549">
        <f t="shared" si="6"/>
        <v>539</v>
      </c>
      <c r="O549" s="100">
        <f t="shared" si="2"/>
        <v>0.0003078219535</v>
      </c>
      <c r="P549" s="101">
        <v>1.0</v>
      </c>
      <c r="Q549" s="102">
        <f t="shared" si="3"/>
        <v>7489.493162</v>
      </c>
    </row>
    <row r="550">
      <c r="A550" s="103">
        <f t="shared" si="4"/>
        <v>540</v>
      </c>
      <c r="B550" s="129">
        <v>2000.0</v>
      </c>
      <c r="C550" s="130">
        <v>800.0</v>
      </c>
      <c r="D550" s="130">
        <v>-2000.0</v>
      </c>
      <c r="E550" s="130"/>
      <c r="F550" s="131"/>
      <c r="G550" s="128">
        <v>300.0</v>
      </c>
      <c r="H550" s="96"/>
      <c r="I550" s="96"/>
      <c r="J550" s="96"/>
      <c r="K550" s="97"/>
      <c r="L550" s="104">
        <f t="shared" si="5"/>
        <v>0.4108742759</v>
      </c>
      <c r="M550" s="99">
        <f t="shared" si="1"/>
        <v>923.2622828</v>
      </c>
      <c r="N550">
        <f t="shared" si="6"/>
        <v>540</v>
      </c>
      <c r="O550" s="100">
        <f t="shared" si="2"/>
        <v>0.0003077540943</v>
      </c>
      <c r="P550" s="101">
        <v>1.0</v>
      </c>
      <c r="Q550" s="102">
        <f t="shared" si="3"/>
        <v>7489.696739</v>
      </c>
    </row>
    <row r="551">
      <c r="A551" s="103">
        <f t="shared" si="4"/>
        <v>541</v>
      </c>
      <c r="B551" s="129">
        <v>2000.0</v>
      </c>
      <c r="C551" s="130">
        <v>800.0</v>
      </c>
      <c r="D551" s="130">
        <v>-2000.0</v>
      </c>
      <c r="E551" s="130"/>
      <c r="F551" s="131"/>
      <c r="G551" s="128">
        <v>300.0</v>
      </c>
      <c r="H551" s="96"/>
      <c r="I551" s="96"/>
      <c r="J551" s="96"/>
      <c r="K551" s="97"/>
      <c r="L551" s="104">
        <f t="shared" si="5"/>
        <v>0.4101968025</v>
      </c>
      <c r="M551" s="99">
        <f t="shared" si="1"/>
        <v>923.0590408</v>
      </c>
      <c r="N551">
        <f t="shared" si="6"/>
        <v>541</v>
      </c>
      <c r="O551" s="100">
        <f t="shared" si="2"/>
        <v>0.0003076863469</v>
      </c>
      <c r="P551" s="101">
        <v>1.0</v>
      </c>
      <c r="Q551" s="102">
        <f t="shared" si="3"/>
        <v>7489.899981</v>
      </c>
    </row>
    <row r="552">
      <c r="A552" s="103">
        <f t="shared" si="4"/>
        <v>542</v>
      </c>
      <c r="B552" s="129">
        <v>2000.0</v>
      </c>
      <c r="C552" s="130">
        <v>800.0</v>
      </c>
      <c r="D552" s="130">
        <v>-2000.0</v>
      </c>
      <c r="E552" s="130"/>
      <c r="F552" s="131"/>
      <c r="G552" s="128">
        <v>300.0</v>
      </c>
      <c r="H552" s="96"/>
      <c r="I552" s="96"/>
      <c r="J552" s="96"/>
      <c r="K552" s="97"/>
      <c r="L552" s="104">
        <f t="shared" si="5"/>
        <v>0.4095204462</v>
      </c>
      <c r="M552" s="99">
        <f t="shared" si="1"/>
        <v>922.8561339</v>
      </c>
      <c r="N552">
        <f t="shared" si="6"/>
        <v>542</v>
      </c>
      <c r="O552" s="100">
        <f t="shared" si="2"/>
        <v>0.0003076187113</v>
      </c>
      <c r="P552" s="101">
        <v>1.0</v>
      </c>
      <c r="Q552" s="102">
        <f t="shared" si="3"/>
        <v>7490.102888</v>
      </c>
    </row>
    <row r="553">
      <c r="A553" s="103">
        <f t="shared" si="4"/>
        <v>543</v>
      </c>
      <c r="B553" s="129">
        <v>2000.0</v>
      </c>
      <c r="C553" s="130">
        <v>800.0</v>
      </c>
      <c r="D553" s="130">
        <v>-2000.0</v>
      </c>
      <c r="E553" s="130"/>
      <c r="F553" s="131"/>
      <c r="G553" s="128">
        <v>300.0</v>
      </c>
      <c r="H553" s="96"/>
      <c r="I553" s="96"/>
      <c r="J553" s="96"/>
      <c r="K553" s="97"/>
      <c r="L553" s="104">
        <f t="shared" si="5"/>
        <v>0.4088452051</v>
      </c>
      <c r="M553" s="99">
        <f t="shared" si="1"/>
        <v>922.6535615</v>
      </c>
      <c r="N553">
        <f t="shared" si="6"/>
        <v>543</v>
      </c>
      <c r="O553" s="100">
        <f t="shared" si="2"/>
        <v>0.0003075511872</v>
      </c>
      <c r="P553" s="101">
        <v>1.0</v>
      </c>
      <c r="Q553" s="102">
        <f t="shared" si="3"/>
        <v>7490.305461</v>
      </c>
    </row>
    <row r="554">
      <c r="A554" s="103">
        <f t="shared" si="4"/>
        <v>544</v>
      </c>
      <c r="B554" s="129">
        <v>2000.0</v>
      </c>
      <c r="C554" s="130">
        <v>800.0</v>
      </c>
      <c r="D554" s="130">
        <v>-2000.0</v>
      </c>
      <c r="E554" s="130"/>
      <c r="F554" s="131"/>
      <c r="G554" s="128">
        <v>300.0</v>
      </c>
      <c r="H554" s="96"/>
      <c r="I554" s="96"/>
      <c r="J554" s="96"/>
      <c r="K554" s="97"/>
      <c r="L554" s="104">
        <f t="shared" si="5"/>
        <v>0.4081710774</v>
      </c>
      <c r="M554" s="99">
        <f t="shared" si="1"/>
        <v>922.4513232</v>
      </c>
      <c r="N554">
        <f t="shared" si="6"/>
        <v>544</v>
      </c>
      <c r="O554" s="100">
        <f t="shared" si="2"/>
        <v>0.0003074837744</v>
      </c>
      <c r="P554" s="101">
        <v>1.0</v>
      </c>
      <c r="Q554" s="102">
        <f t="shared" si="3"/>
        <v>7490.507699</v>
      </c>
    </row>
    <row r="555">
      <c r="A555" s="103">
        <f t="shared" si="4"/>
        <v>545</v>
      </c>
      <c r="B555" s="129">
        <v>2000.0</v>
      </c>
      <c r="C555" s="130">
        <v>800.0</v>
      </c>
      <c r="D555" s="130">
        <v>-2000.0</v>
      </c>
      <c r="E555" s="130"/>
      <c r="F555" s="131"/>
      <c r="G555" s="128">
        <v>300.0</v>
      </c>
      <c r="H555" s="96"/>
      <c r="I555" s="96"/>
      <c r="J555" s="96"/>
      <c r="K555" s="97"/>
      <c r="L555" s="104">
        <f t="shared" si="5"/>
        <v>0.4074980612</v>
      </c>
      <c r="M555" s="99">
        <f t="shared" si="1"/>
        <v>922.2494184</v>
      </c>
      <c r="N555">
        <f t="shared" si="6"/>
        <v>545</v>
      </c>
      <c r="O555" s="100">
        <f t="shared" si="2"/>
        <v>0.0003074164728</v>
      </c>
      <c r="P555" s="101">
        <v>1.0</v>
      </c>
      <c r="Q555" s="102">
        <f t="shared" si="3"/>
        <v>7490.709604</v>
      </c>
    </row>
    <row r="556">
      <c r="A556" s="103">
        <f t="shared" si="4"/>
        <v>546</v>
      </c>
      <c r="B556" s="129">
        <v>2000.0</v>
      </c>
      <c r="C556" s="130">
        <v>800.0</v>
      </c>
      <c r="D556" s="130">
        <v>-2000.0</v>
      </c>
      <c r="E556" s="130"/>
      <c r="F556" s="131"/>
      <c r="G556" s="128">
        <v>300.0</v>
      </c>
      <c r="H556" s="96"/>
      <c r="I556" s="96"/>
      <c r="J556" s="96"/>
      <c r="K556" s="97"/>
      <c r="L556" s="104">
        <f t="shared" si="5"/>
        <v>0.4068261547</v>
      </c>
      <c r="M556" s="99">
        <f t="shared" si="1"/>
        <v>922.0478464</v>
      </c>
      <c r="N556">
        <f t="shared" si="6"/>
        <v>546</v>
      </c>
      <c r="O556" s="100">
        <f t="shared" si="2"/>
        <v>0.0003073492821</v>
      </c>
      <c r="P556" s="101">
        <v>1.0</v>
      </c>
      <c r="Q556" s="102">
        <f t="shared" si="3"/>
        <v>7490.911176</v>
      </c>
    </row>
    <row r="557">
      <c r="A557" s="103">
        <f t="shared" si="4"/>
        <v>547</v>
      </c>
      <c r="B557" s="129">
        <v>2000.0</v>
      </c>
      <c r="C557" s="130">
        <v>800.0</v>
      </c>
      <c r="D557" s="130">
        <v>-2000.0</v>
      </c>
      <c r="E557" s="130"/>
      <c r="F557" s="131"/>
      <c r="G557" s="128">
        <v>300.0</v>
      </c>
      <c r="H557" s="96"/>
      <c r="I557" s="96"/>
      <c r="J557" s="96"/>
      <c r="K557" s="97"/>
      <c r="L557" s="104">
        <f t="shared" si="5"/>
        <v>0.4061553561</v>
      </c>
      <c r="M557" s="99">
        <f t="shared" si="1"/>
        <v>921.8466068</v>
      </c>
      <c r="N557">
        <f t="shared" si="6"/>
        <v>547</v>
      </c>
      <c r="O557" s="100">
        <f t="shared" si="2"/>
        <v>0.0003072822023</v>
      </c>
      <c r="P557" s="101">
        <v>1.0</v>
      </c>
      <c r="Q557" s="102">
        <f t="shared" si="3"/>
        <v>7491.112415</v>
      </c>
    </row>
    <row r="558">
      <c r="A558" s="103">
        <f t="shared" si="4"/>
        <v>548</v>
      </c>
      <c r="B558" s="129">
        <v>2000.0</v>
      </c>
      <c r="C558" s="130">
        <v>800.0</v>
      </c>
      <c r="D558" s="130">
        <v>-2000.0</v>
      </c>
      <c r="E558" s="130"/>
      <c r="F558" s="131"/>
      <c r="G558" s="128">
        <v>300.0</v>
      </c>
      <c r="H558" s="96"/>
      <c r="I558" s="96"/>
      <c r="J558" s="96"/>
      <c r="K558" s="97"/>
      <c r="L558" s="104">
        <f t="shared" si="5"/>
        <v>0.4054856636</v>
      </c>
      <c r="M558" s="99">
        <f t="shared" si="1"/>
        <v>921.6456991</v>
      </c>
      <c r="N558">
        <f t="shared" si="6"/>
        <v>548</v>
      </c>
      <c r="O558" s="100">
        <f t="shared" si="2"/>
        <v>0.000307215233</v>
      </c>
      <c r="P558" s="101">
        <v>1.0</v>
      </c>
      <c r="Q558" s="102">
        <f t="shared" si="3"/>
        <v>7491.313323</v>
      </c>
    </row>
    <row r="559">
      <c r="A559" s="103">
        <f t="shared" si="4"/>
        <v>549</v>
      </c>
      <c r="B559" s="129">
        <v>2000.0</v>
      </c>
      <c r="C559" s="130">
        <v>800.0</v>
      </c>
      <c r="D559" s="130">
        <v>-2000.0</v>
      </c>
      <c r="E559" s="130"/>
      <c r="F559" s="131"/>
      <c r="G559" s="128">
        <v>300.0</v>
      </c>
      <c r="H559" s="96"/>
      <c r="I559" s="96"/>
      <c r="J559" s="96"/>
      <c r="K559" s="97"/>
      <c r="L559" s="104">
        <f t="shared" si="5"/>
        <v>0.4048170753</v>
      </c>
      <c r="M559" s="99">
        <f t="shared" si="1"/>
        <v>921.4451226</v>
      </c>
      <c r="N559">
        <f t="shared" si="6"/>
        <v>549</v>
      </c>
      <c r="O559" s="100">
        <f t="shared" si="2"/>
        <v>0.0003071483742</v>
      </c>
      <c r="P559" s="101">
        <v>1.0</v>
      </c>
      <c r="Q559" s="102">
        <f t="shared" si="3"/>
        <v>7491.5139</v>
      </c>
    </row>
    <row r="560">
      <c r="A560" s="103">
        <f t="shared" si="4"/>
        <v>550</v>
      </c>
      <c r="B560" s="129">
        <v>2000.0</v>
      </c>
      <c r="C560" s="130">
        <v>800.0</v>
      </c>
      <c r="D560" s="130">
        <v>-2000.0</v>
      </c>
      <c r="E560" s="130"/>
      <c r="F560" s="131"/>
      <c r="G560" s="128">
        <v>300.0</v>
      </c>
      <c r="H560" s="96"/>
      <c r="I560" s="96"/>
      <c r="J560" s="96"/>
      <c r="K560" s="97"/>
      <c r="L560" s="104">
        <f t="shared" si="5"/>
        <v>0.4041495894</v>
      </c>
      <c r="M560" s="99">
        <f t="shared" si="1"/>
        <v>921.2448768</v>
      </c>
      <c r="N560">
        <f t="shared" si="6"/>
        <v>550</v>
      </c>
      <c r="O560" s="100">
        <f t="shared" si="2"/>
        <v>0.0003070816256</v>
      </c>
      <c r="P560" s="101">
        <v>1.0</v>
      </c>
      <c r="Q560" s="102">
        <f t="shared" si="3"/>
        <v>7491.714145</v>
      </c>
    </row>
    <row r="561">
      <c r="A561" s="103">
        <f t="shared" si="4"/>
        <v>551</v>
      </c>
      <c r="B561" s="129">
        <v>2000.0</v>
      </c>
      <c r="C561" s="130">
        <v>800.0</v>
      </c>
      <c r="D561" s="130">
        <v>-2000.0</v>
      </c>
      <c r="E561" s="130"/>
      <c r="F561" s="131"/>
      <c r="G561" s="128">
        <v>300.0</v>
      </c>
      <c r="H561" s="96"/>
      <c r="I561" s="96"/>
      <c r="J561" s="96"/>
      <c r="K561" s="97"/>
      <c r="L561" s="104">
        <f t="shared" si="5"/>
        <v>0.4034832041</v>
      </c>
      <c r="M561" s="99">
        <f t="shared" si="1"/>
        <v>921.0449612</v>
      </c>
      <c r="N561">
        <f t="shared" si="6"/>
        <v>551</v>
      </c>
      <c r="O561" s="100">
        <f t="shared" si="2"/>
        <v>0.0003070149871</v>
      </c>
      <c r="P561" s="101">
        <v>1.0</v>
      </c>
      <c r="Q561" s="102">
        <f t="shared" si="3"/>
        <v>7491.914061</v>
      </c>
    </row>
    <row r="562">
      <c r="A562" s="103">
        <f t="shared" si="4"/>
        <v>552</v>
      </c>
      <c r="B562" s="129">
        <v>2000.0</v>
      </c>
      <c r="C562" s="130">
        <v>800.0</v>
      </c>
      <c r="D562" s="130">
        <v>-2000.0</v>
      </c>
      <c r="E562" s="130"/>
      <c r="F562" s="131"/>
      <c r="G562" s="128">
        <v>300.0</v>
      </c>
      <c r="H562" s="96"/>
      <c r="I562" s="96"/>
      <c r="J562" s="96"/>
      <c r="K562" s="97"/>
      <c r="L562" s="104">
        <f t="shared" si="5"/>
        <v>0.4028179175</v>
      </c>
      <c r="M562" s="99">
        <f t="shared" si="1"/>
        <v>920.8453753</v>
      </c>
      <c r="N562">
        <f t="shared" si="6"/>
        <v>552</v>
      </c>
      <c r="O562" s="100">
        <f t="shared" si="2"/>
        <v>0.0003069484584</v>
      </c>
      <c r="P562" s="101">
        <v>1.0</v>
      </c>
      <c r="Q562" s="102">
        <f t="shared" si="3"/>
        <v>7492.113647</v>
      </c>
    </row>
    <row r="563">
      <c r="A563" s="103">
        <f t="shared" si="4"/>
        <v>553</v>
      </c>
      <c r="B563" s="129">
        <v>2000.0</v>
      </c>
      <c r="C563" s="130">
        <v>800.0</v>
      </c>
      <c r="D563" s="130">
        <v>-2000.0</v>
      </c>
      <c r="E563" s="130"/>
      <c r="F563" s="131"/>
      <c r="G563" s="128">
        <v>300.0</v>
      </c>
      <c r="H563" s="96"/>
      <c r="I563" s="96"/>
      <c r="J563" s="96"/>
      <c r="K563" s="97"/>
      <c r="L563" s="104">
        <f t="shared" si="5"/>
        <v>0.402153728</v>
      </c>
      <c r="M563" s="99">
        <f t="shared" si="1"/>
        <v>920.6461184</v>
      </c>
      <c r="N563">
        <f t="shared" si="6"/>
        <v>553</v>
      </c>
      <c r="O563" s="100">
        <f t="shared" si="2"/>
        <v>0.0003068820395</v>
      </c>
      <c r="P563" s="101">
        <v>1.0</v>
      </c>
      <c r="Q563" s="102">
        <f t="shared" si="3"/>
        <v>7492.312904</v>
      </c>
    </row>
    <row r="564">
      <c r="A564" s="103">
        <f t="shared" si="4"/>
        <v>554</v>
      </c>
      <c r="B564" s="129">
        <v>2000.0</v>
      </c>
      <c r="C564" s="130">
        <v>800.0</v>
      </c>
      <c r="D564" s="130">
        <v>-2000.0</v>
      </c>
      <c r="E564" s="130"/>
      <c r="F564" s="131"/>
      <c r="G564" s="128">
        <v>300.0</v>
      </c>
      <c r="H564" s="96"/>
      <c r="I564" s="96"/>
      <c r="J564" s="96"/>
      <c r="K564" s="97"/>
      <c r="L564" s="104">
        <f t="shared" si="5"/>
        <v>0.4014906335</v>
      </c>
      <c r="M564" s="99">
        <f t="shared" si="1"/>
        <v>920.4471901</v>
      </c>
      <c r="N564">
        <f t="shared" si="6"/>
        <v>554</v>
      </c>
      <c r="O564" s="100">
        <f t="shared" si="2"/>
        <v>0.00030681573</v>
      </c>
      <c r="P564" s="101">
        <v>1.0</v>
      </c>
      <c r="Q564" s="102">
        <f t="shared" si="3"/>
        <v>7492.511832</v>
      </c>
    </row>
    <row r="565">
      <c r="A565" s="103">
        <f t="shared" si="4"/>
        <v>555</v>
      </c>
      <c r="B565" s="129">
        <v>2000.0</v>
      </c>
      <c r="C565" s="130">
        <v>800.0</v>
      </c>
      <c r="D565" s="130">
        <v>-2000.0</v>
      </c>
      <c r="E565" s="130"/>
      <c r="F565" s="131"/>
      <c r="G565" s="128">
        <v>300.0</v>
      </c>
      <c r="H565" s="96"/>
      <c r="I565" s="96"/>
      <c r="J565" s="96"/>
      <c r="K565" s="97"/>
      <c r="L565" s="104">
        <f t="shared" si="5"/>
        <v>0.4008286325</v>
      </c>
      <c r="M565" s="99">
        <f t="shared" si="1"/>
        <v>920.2485897</v>
      </c>
      <c r="N565">
        <f t="shared" si="6"/>
        <v>555</v>
      </c>
      <c r="O565" s="100">
        <f t="shared" si="2"/>
        <v>0.0003067495299</v>
      </c>
      <c r="P565" s="101">
        <v>1.0</v>
      </c>
      <c r="Q565" s="102">
        <f t="shared" si="3"/>
        <v>7492.710432</v>
      </c>
    </row>
    <row r="566">
      <c r="A566" s="103">
        <f t="shared" si="4"/>
        <v>556</v>
      </c>
      <c r="B566" s="129">
        <v>2000.0</v>
      </c>
      <c r="C566" s="130">
        <v>800.0</v>
      </c>
      <c r="D566" s="130">
        <v>-2000.0</v>
      </c>
      <c r="E566" s="130"/>
      <c r="F566" s="131"/>
      <c r="G566" s="128">
        <v>300.0</v>
      </c>
      <c r="H566" s="96"/>
      <c r="I566" s="96"/>
      <c r="J566" s="96"/>
      <c r="K566" s="97"/>
      <c r="L566" s="104">
        <f t="shared" si="5"/>
        <v>0.4001677229</v>
      </c>
      <c r="M566" s="99">
        <f t="shared" si="1"/>
        <v>920.0503169</v>
      </c>
      <c r="N566">
        <f t="shared" si="6"/>
        <v>556</v>
      </c>
      <c r="O566" s="100">
        <f t="shared" si="2"/>
        <v>0.000306683439</v>
      </c>
      <c r="P566" s="101">
        <v>1.0</v>
      </c>
      <c r="Q566" s="102">
        <f t="shared" si="3"/>
        <v>7492.908705</v>
      </c>
    </row>
    <row r="567">
      <c r="A567" s="103">
        <f t="shared" si="4"/>
        <v>557</v>
      </c>
      <c r="B567" s="129">
        <v>2000.0</v>
      </c>
      <c r="C567" s="130">
        <v>800.0</v>
      </c>
      <c r="D567" s="130">
        <v>-2000.0</v>
      </c>
      <c r="E567" s="130"/>
      <c r="F567" s="131"/>
      <c r="G567" s="128">
        <v>300.0</v>
      </c>
      <c r="H567" s="96"/>
      <c r="I567" s="96"/>
      <c r="J567" s="96"/>
      <c r="K567" s="97"/>
      <c r="L567" s="104">
        <f t="shared" si="5"/>
        <v>0.3995079031</v>
      </c>
      <c r="M567" s="99">
        <f t="shared" si="1"/>
        <v>919.8523709</v>
      </c>
      <c r="N567">
        <f t="shared" si="6"/>
        <v>557</v>
      </c>
      <c r="O567" s="100">
        <f t="shared" si="2"/>
        <v>0.000306617457</v>
      </c>
      <c r="P567" s="101">
        <v>1.0</v>
      </c>
      <c r="Q567" s="102">
        <f t="shared" si="3"/>
        <v>7493.106651</v>
      </c>
    </row>
    <row r="568">
      <c r="A568" s="103">
        <f t="shared" si="4"/>
        <v>558</v>
      </c>
      <c r="B568" s="129">
        <v>2000.0</v>
      </c>
      <c r="C568" s="130">
        <v>800.0</v>
      </c>
      <c r="D568" s="130">
        <v>-2000.0</v>
      </c>
      <c r="E568" s="130"/>
      <c r="F568" s="131"/>
      <c r="G568" s="128">
        <v>300.0</v>
      </c>
      <c r="H568" s="96"/>
      <c r="I568" s="96"/>
      <c r="J568" s="96"/>
      <c r="K568" s="97"/>
      <c r="L568" s="104">
        <f t="shared" si="5"/>
        <v>0.3988491713</v>
      </c>
      <c r="M568" s="99">
        <f t="shared" si="1"/>
        <v>919.6547514</v>
      </c>
      <c r="N568">
        <f t="shared" si="6"/>
        <v>558</v>
      </c>
      <c r="O568" s="100">
        <f t="shared" si="2"/>
        <v>0.0003065515838</v>
      </c>
      <c r="P568" s="101">
        <v>1.0</v>
      </c>
      <c r="Q568" s="102">
        <f t="shared" si="3"/>
        <v>7493.304271</v>
      </c>
    </row>
    <row r="569">
      <c r="A569" s="103">
        <f t="shared" si="4"/>
        <v>559</v>
      </c>
      <c r="B569" s="129">
        <v>2000.0</v>
      </c>
      <c r="C569" s="130">
        <v>800.0</v>
      </c>
      <c r="D569" s="130">
        <v>-2000.0</v>
      </c>
      <c r="E569" s="130"/>
      <c r="F569" s="131"/>
      <c r="G569" s="128">
        <v>300.0</v>
      </c>
      <c r="H569" s="96"/>
      <c r="I569" s="96"/>
      <c r="J569" s="96"/>
      <c r="K569" s="97"/>
      <c r="L569" s="104">
        <f t="shared" si="5"/>
        <v>0.3981915256</v>
      </c>
      <c r="M569" s="99">
        <f t="shared" si="1"/>
        <v>919.4574577</v>
      </c>
      <c r="N569">
        <f t="shared" si="6"/>
        <v>559</v>
      </c>
      <c r="O569" s="100">
        <f t="shared" si="2"/>
        <v>0.0003064858192</v>
      </c>
      <c r="P569" s="101">
        <v>1.0</v>
      </c>
      <c r="Q569" s="102">
        <f t="shared" si="3"/>
        <v>7493.501564</v>
      </c>
    </row>
    <row r="570">
      <c r="A570" s="103">
        <f t="shared" si="4"/>
        <v>560</v>
      </c>
      <c r="B570" s="129">
        <v>2000.0</v>
      </c>
      <c r="C570" s="130">
        <v>800.0</v>
      </c>
      <c r="D570" s="130">
        <v>-2000.0</v>
      </c>
      <c r="E570" s="130"/>
      <c r="F570" s="131"/>
      <c r="G570" s="128">
        <v>300.0</v>
      </c>
      <c r="H570" s="96"/>
      <c r="I570" s="96"/>
      <c r="J570" s="96"/>
      <c r="K570" s="97"/>
      <c r="L570" s="104">
        <f t="shared" si="5"/>
        <v>0.3975349643</v>
      </c>
      <c r="M570" s="99">
        <f t="shared" si="1"/>
        <v>919.2604893</v>
      </c>
      <c r="N570">
        <f t="shared" si="6"/>
        <v>560</v>
      </c>
      <c r="O570" s="100">
        <f t="shared" si="2"/>
        <v>0.0003064201631</v>
      </c>
      <c r="P570" s="101">
        <v>1.0</v>
      </c>
      <c r="Q570" s="102">
        <f t="shared" si="3"/>
        <v>7493.698533</v>
      </c>
    </row>
    <row r="571">
      <c r="A571" s="103">
        <f t="shared" si="4"/>
        <v>561</v>
      </c>
      <c r="B571" s="129">
        <v>2000.0</v>
      </c>
      <c r="C571" s="130">
        <v>800.0</v>
      </c>
      <c r="D571" s="130">
        <v>-2000.0</v>
      </c>
      <c r="E571" s="130"/>
      <c r="F571" s="131"/>
      <c r="G571" s="128">
        <v>300.0</v>
      </c>
      <c r="H571" s="96"/>
      <c r="I571" s="96"/>
      <c r="J571" s="96"/>
      <c r="K571" s="97"/>
      <c r="L571" s="104">
        <f t="shared" si="5"/>
        <v>0.3968794856</v>
      </c>
      <c r="M571" s="99">
        <f t="shared" si="1"/>
        <v>919.0638457</v>
      </c>
      <c r="N571">
        <f t="shared" si="6"/>
        <v>561</v>
      </c>
      <c r="O571" s="100">
        <f t="shared" si="2"/>
        <v>0.0003063546152</v>
      </c>
      <c r="P571" s="101">
        <v>1.0</v>
      </c>
      <c r="Q571" s="102">
        <f t="shared" si="3"/>
        <v>7493.895176</v>
      </c>
    </row>
    <row r="572">
      <c r="A572" s="103">
        <f t="shared" si="4"/>
        <v>562</v>
      </c>
      <c r="B572" s="129">
        <v>2000.0</v>
      </c>
      <c r="C572" s="130">
        <v>800.0</v>
      </c>
      <c r="D572" s="130">
        <v>-2000.0</v>
      </c>
      <c r="E572" s="130"/>
      <c r="F572" s="131"/>
      <c r="G572" s="128">
        <v>300.0</v>
      </c>
      <c r="H572" s="96"/>
      <c r="I572" s="96"/>
      <c r="J572" s="96"/>
      <c r="K572" s="97"/>
      <c r="L572" s="104">
        <f t="shared" si="5"/>
        <v>0.3962250876</v>
      </c>
      <c r="M572" s="99">
        <f t="shared" si="1"/>
        <v>918.8675263</v>
      </c>
      <c r="N572">
        <f t="shared" si="6"/>
        <v>562</v>
      </c>
      <c r="O572" s="100">
        <f t="shared" si="2"/>
        <v>0.0003062891754</v>
      </c>
      <c r="P572" s="101">
        <v>1.0</v>
      </c>
      <c r="Q572" s="102">
        <f t="shared" si="3"/>
        <v>7494.091496</v>
      </c>
    </row>
    <row r="573">
      <c r="A573" s="103">
        <f t="shared" si="4"/>
        <v>563</v>
      </c>
      <c r="B573" s="129">
        <v>2000.0</v>
      </c>
      <c r="C573" s="130">
        <v>800.0</v>
      </c>
      <c r="D573" s="130">
        <v>-2000.0</v>
      </c>
      <c r="E573" s="130"/>
      <c r="F573" s="131"/>
      <c r="G573" s="128">
        <v>300.0</v>
      </c>
      <c r="H573" s="96"/>
      <c r="I573" s="96"/>
      <c r="J573" s="96"/>
      <c r="K573" s="97"/>
      <c r="L573" s="104">
        <f t="shared" si="5"/>
        <v>0.3955717687</v>
      </c>
      <c r="M573" s="99">
        <f t="shared" si="1"/>
        <v>918.6715306</v>
      </c>
      <c r="N573">
        <f t="shared" si="6"/>
        <v>563</v>
      </c>
      <c r="O573" s="100">
        <f t="shared" si="2"/>
        <v>0.0003062238435</v>
      </c>
      <c r="P573" s="101">
        <v>1.0</v>
      </c>
      <c r="Q573" s="102">
        <f t="shared" si="3"/>
        <v>7494.287491</v>
      </c>
    </row>
    <row r="574">
      <c r="A574" s="103">
        <f t="shared" si="4"/>
        <v>564</v>
      </c>
      <c r="B574" s="129">
        <v>2000.0</v>
      </c>
      <c r="C574" s="130">
        <v>800.0</v>
      </c>
      <c r="D574" s="130">
        <v>-2000.0</v>
      </c>
      <c r="E574" s="130"/>
      <c r="F574" s="131"/>
      <c r="G574" s="128">
        <v>300.0</v>
      </c>
      <c r="H574" s="96"/>
      <c r="I574" s="96"/>
      <c r="J574" s="96"/>
      <c r="K574" s="97"/>
      <c r="L574" s="104">
        <f t="shared" si="5"/>
        <v>0.394919527</v>
      </c>
      <c r="M574" s="99">
        <f t="shared" si="1"/>
        <v>918.4758581</v>
      </c>
      <c r="N574">
        <f t="shared" si="6"/>
        <v>564</v>
      </c>
      <c r="O574" s="100">
        <f t="shared" si="2"/>
        <v>0.0003061586194</v>
      </c>
      <c r="P574" s="101">
        <v>1.0</v>
      </c>
      <c r="Q574" s="102">
        <f t="shared" si="3"/>
        <v>7494.483164</v>
      </c>
    </row>
    <row r="575">
      <c r="A575" s="103">
        <f t="shared" si="4"/>
        <v>565</v>
      </c>
      <c r="B575" s="129">
        <v>2000.0</v>
      </c>
      <c r="C575" s="130">
        <v>800.0</v>
      </c>
      <c r="D575" s="130">
        <v>-2000.0</v>
      </c>
      <c r="E575" s="130"/>
      <c r="F575" s="131"/>
      <c r="G575" s="128">
        <v>300.0</v>
      </c>
      <c r="H575" s="96"/>
      <c r="I575" s="96"/>
      <c r="J575" s="96"/>
      <c r="K575" s="97"/>
      <c r="L575" s="104">
        <f t="shared" si="5"/>
        <v>0.3942683607</v>
      </c>
      <c r="M575" s="99">
        <f t="shared" si="1"/>
        <v>918.2805082</v>
      </c>
      <c r="N575">
        <f t="shared" si="6"/>
        <v>565</v>
      </c>
      <c r="O575" s="100">
        <f t="shared" si="2"/>
        <v>0.0003060935027</v>
      </c>
      <c r="P575" s="101">
        <v>1.0</v>
      </c>
      <c r="Q575" s="102">
        <f t="shared" si="3"/>
        <v>7494.678514</v>
      </c>
    </row>
    <row r="576">
      <c r="A576" s="103">
        <f t="shared" si="4"/>
        <v>566</v>
      </c>
      <c r="B576" s="129">
        <v>2000.0</v>
      </c>
      <c r="C576" s="130">
        <v>800.0</v>
      </c>
      <c r="D576" s="130">
        <v>-2000.0</v>
      </c>
      <c r="E576" s="130"/>
      <c r="F576" s="131"/>
      <c r="G576" s="128">
        <v>300.0</v>
      </c>
      <c r="H576" s="96"/>
      <c r="I576" s="96"/>
      <c r="J576" s="96"/>
      <c r="K576" s="97"/>
      <c r="L576" s="104">
        <f t="shared" si="5"/>
        <v>0.3936182682</v>
      </c>
      <c r="M576" s="99">
        <f t="shared" si="1"/>
        <v>918.0854804</v>
      </c>
      <c r="N576">
        <f t="shared" si="6"/>
        <v>566</v>
      </c>
      <c r="O576" s="100">
        <f t="shared" si="2"/>
        <v>0.0003060284935</v>
      </c>
      <c r="P576" s="101">
        <v>1.0</v>
      </c>
      <c r="Q576" s="102">
        <f t="shared" si="3"/>
        <v>7494.873542</v>
      </c>
    </row>
    <row r="577">
      <c r="A577" s="103">
        <f t="shared" si="4"/>
        <v>567</v>
      </c>
      <c r="B577" s="129">
        <v>2000.0</v>
      </c>
      <c r="C577" s="130">
        <v>800.0</v>
      </c>
      <c r="D577" s="130">
        <v>-2000.0</v>
      </c>
      <c r="E577" s="130"/>
      <c r="F577" s="131"/>
      <c r="G577" s="128">
        <v>300.0</v>
      </c>
      <c r="H577" s="96"/>
      <c r="I577" s="96"/>
      <c r="J577" s="96"/>
      <c r="K577" s="97"/>
      <c r="L577" s="104">
        <f t="shared" si="5"/>
        <v>0.3929692475</v>
      </c>
      <c r="M577" s="99">
        <f t="shared" si="1"/>
        <v>917.8907743</v>
      </c>
      <c r="N577">
        <f t="shared" si="6"/>
        <v>567</v>
      </c>
      <c r="O577" s="100">
        <f t="shared" si="2"/>
        <v>0.0003059635914</v>
      </c>
      <c r="P577" s="101">
        <v>1.0</v>
      </c>
      <c r="Q577" s="102">
        <f t="shared" si="3"/>
        <v>7495.068248</v>
      </c>
    </row>
    <row r="578">
      <c r="A578" s="103">
        <f t="shared" si="4"/>
        <v>568</v>
      </c>
      <c r="B578" s="129">
        <v>2000.0</v>
      </c>
      <c r="C578" s="130">
        <v>800.0</v>
      </c>
      <c r="D578" s="130">
        <v>-2000.0</v>
      </c>
      <c r="E578" s="130"/>
      <c r="F578" s="131"/>
      <c r="G578" s="128">
        <v>300.0</v>
      </c>
      <c r="H578" s="96"/>
      <c r="I578" s="96"/>
      <c r="J578" s="96"/>
      <c r="K578" s="97"/>
      <c r="L578" s="104">
        <f t="shared" si="5"/>
        <v>0.392321297</v>
      </c>
      <c r="M578" s="99">
        <f t="shared" si="1"/>
        <v>917.6963891</v>
      </c>
      <c r="N578">
        <f t="shared" si="6"/>
        <v>568</v>
      </c>
      <c r="O578" s="100">
        <f t="shared" si="2"/>
        <v>0.0003058987964</v>
      </c>
      <c r="P578" s="101">
        <v>1.0</v>
      </c>
      <c r="Q578" s="102">
        <f t="shared" si="3"/>
        <v>7495.262633</v>
      </c>
    </row>
    <row r="579">
      <c r="A579" s="103">
        <f t="shared" si="4"/>
        <v>569</v>
      </c>
      <c r="B579" s="129">
        <v>2000.0</v>
      </c>
      <c r="C579" s="130">
        <v>800.0</v>
      </c>
      <c r="D579" s="130">
        <v>-2000.0</v>
      </c>
      <c r="E579" s="130"/>
      <c r="F579" s="131"/>
      <c r="G579" s="128">
        <v>300.0</v>
      </c>
      <c r="H579" s="96"/>
      <c r="I579" s="96"/>
      <c r="J579" s="96"/>
      <c r="K579" s="97"/>
      <c r="L579" s="104">
        <f t="shared" si="5"/>
        <v>0.3916744148</v>
      </c>
      <c r="M579" s="99">
        <f t="shared" si="1"/>
        <v>917.5023245</v>
      </c>
      <c r="N579">
        <f t="shared" si="6"/>
        <v>569</v>
      </c>
      <c r="O579" s="100">
        <f t="shared" si="2"/>
        <v>0.0003058341082</v>
      </c>
      <c r="P579" s="101">
        <v>1.0</v>
      </c>
      <c r="Q579" s="102">
        <f t="shared" si="3"/>
        <v>7495.456698</v>
      </c>
    </row>
    <row r="580">
      <c r="A580" s="103">
        <f t="shared" si="4"/>
        <v>570</v>
      </c>
      <c r="B580" s="129">
        <v>2000.0</v>
      </c>
      <c r="C580" s="130">
        <v>800.0</v>
      </c>
      <c r="D580" s="130">
        <v>-2000.0</v>
      </c>
      <c r="E580" s="130"/>
      <c r="F580" s="131"/>
      <c r="G580" s="128">
        <v>300.0</v>
      </c>
      <c r="H580" s="96"/>
      <c r="I580" s="96"/>
      <c r="J580" s="96"/>
      <c r="K580" s="97"/>
      <c r="L580" s="104">
        <f t="shared" si="5"/>
        <v>0.3910285993</v>
      </c>
      <c r="M580" s="99">
        <f t="shared" si="1"/>
        <v>917.3085798</v>
      </c>
      <c r="N580">
        <f t="shared" si="6"/>
        <v>570</v>
      </c>
      <c r="O580" s="100">
        <f t="shared" si="2"/>
        <v>0.0003057695266</v>
      </c>
      <c r="P580" s="101">
        <v>1.0</v>
      </c>
      <c r="Q580" s="102">
        <f t="shared" si="3"/>
        <v>7495.650442</v>
      </c>
    </row>
    <row r="581">
      <c r="A581" s="103">
        <f t="shared" si="4"/>
        <v>571</v>
      </c>
      <c r="B581" s="129">
        <v>2000.0</v>
      </c>
      <c r="C581" s="130">
        <v>800.0</v>
      </c>
      <c r="D581" s="130">
        <v>-2000.0</v>
      </c>
      <c r="E581" s="130"/>
      <c r="F581" s="131"/>
      <c r="G581" s="128">
        <v>300.0</v>
      </c>
      <c r="H581" s="96"/>
      <c r="I581" s="96"/>
      <c r="J581" s="96"/>
      <c r="K581" s="97"/>
      <c r="L581" s="104">
        <f t="shared" si="5"/>
        <v>0.3903838487</v>
      </c>
      <c r="M581" s="99">
        <f t="shared" si="1"/>
        <v>917.1151546</v>
      </c>
      <c r="N581">
        <f t="shared" si="6"/>
        <v>571</v>
      </c>
      <c r="O581" s="100">
        <f t="shared" si="2"/>
        <v>0.0003057050515</v>
      </c>
      <c r="P581" s="101">
        <v>1.0</v>
      </c>
      <c r="Q581" s="102">
        <f t="shared" si="3"/>
        <v>7495.843867</v>
      </c>
    </row>
    <row r="582">
      <c r="A582" s="103">
        <f t="shared" si="4"/>
        <v>572</v>
      </c>
      <c r="B582" s="129">
        <v>2000.0</v>
      </c>
      <c r="C582" s="130">
        <v>800.0</v>
      </c>
      <c r="D582" s="130">
        <v>-2000.0</v>
      </c>
      <c r="E582" s="130"/>
      <c r="F582" s="131"/>
      <c r="G582" s="128">
        <v>300.0</v>
      </c>
      <c r="H582" s="96"/>
      <c r="I582" s="96"/>
      <c r="J582" s="96"/>
      <c r="K582" s="97"/>
      <c r="L582" s="104">
        <f t="shared" si="5"/>
        <v>0.3897401611</v>
      </c>
      <c r="M582" s="99">
        <f t="shared" si="1"/>
        <v>916.9220483</v>
      </c>
      <c r="N582">
        <f t="shared" si="6"/>
        <v>572</v>
      </c>
      <c r="O582" s="100">
        <f t="shared" si="2"/>
        <v>0.0003056406828</v>
      </c>
      <c r="P582" s="101">
        <v>1.0</v>
      </c>
      <c r="Q582" s="102">
        <f t="shared" si="3"/>
        <v>7496.036974</v>
      </c>
    </row>
    <row r="583">
      <c r="A583" s="103">
        <f t="shared" si="4"/>
        <v>573</v>
      </c>
      <c r="B583" s="129">
        <v>2000.0</v>
      </c>
      <c r="C583" s="130">
        <v>800.0</v>
      </c>
      <c r="D583" s="130">
        <v>-2000.0</v>
      </c>
      <c r="E583" s="130"/>
      <c r="F583" s="131"/>
      <c r="G583" s="128">
        <v>300.0</v>
      </c>
      <c r="H583" s="96"/>
      <c r="I583" s="96"/>
      <c r="J583" s="96"/>
      <c r="K583" s="97"/>
      <c r="L583" s="104">
        <f t="shared" si="5"/>
        <v>0.3890975349</v>
      </c>
      <c r="M583" s="99">
        <f t="shared" si="1"/>
        <v>916.7292605</v>
      </c>
      <c r="N583">
        <f t="shared" si="6"/>
        <v>573</v>
      </c>
      <c r="O583" s="100">
        <f t="shared" si="2"/>
        <v>0.0003055764202</v>
      </c>
      <c r="P583" s="101">
        <v>1.0</v>
      </c>
      <c r="Q583" s="102">
        <f t="shared" si="3"/>
        <v>7496.229762</v>
      </c>
    </row>
    <row r="584">
      <c r="A584" s="103">
        <f t="shared" si="4"/>
        <v>574</v>
      </c>
      <c r="B584" s="129">
        <v>2000.0</v>
      </c>
      <c r="C584" s="130">
        <v>800.0</v>
      </c>
      <c r="D584" s="130">
        <v>-2000.0</v>
      </c>
      <c r="E584" s="130"/>
      <c r="F584" s="131"/>
      <c r="G584" s="128">
        <v>300.0</v>
      </c>
      <c r="H584" s="96"/>
      <c r="I584" s="96"/>
      <c r="J584" s="96"/>
      <c r="K584" s="97"/>
      <c r="L584" s="104">
        <f t="shared" si="5"/>
        <v>0.3884559683</v>
      </c>
      <c r="M584" s="99">
        <f t="shared" si="1"/>
        <v>916.5367905</v>
      </c>
      <c r="N584">
        <f t="shared" si="6"/>
        <v>574</v>
      </c>
      <c r="O584" s="100">
        <f t="shared" si="2"/>
        <v>0.0003055122635</v>
      </c>
      <c r="P584" s="101">
        <v>1.0</v>
      </c>
      <c r="Q584" s="102">
        <f t="shared" si="3"/>
        <v>7496.422232</v>
      </c>
    </row>
    <row r="585">
      <c r="A585" s="103">
        <f t="shared" si="4"/>
        <v>575</v>
      </c>
      <c r="B585" s="129">
        <v>2000.0</v>
      </c>
      <c r="C585" s="130">
        <v>800.0</v>
      </c>
      <c r="D585" s="130">
        <v>-2000.0</v>
      </c>
      <c r="E585" s="130"/>
      <c r="F585" s="131"/>
      <c r="G585" s="128">
        <v>300.0</v>
      </c>
      <c r="H585" s="96"/>
      <c r="I585" s="96"/>
      <c r="J585" s="96"/>
      <c r="K585" s="97"/>
      <c r="L585" s="104">
        <f t="shared" si="5"/>
        <v>0.3878154595</v>
      </c>
      <c r="M585" s="99">
        <f t="shared" si="1"/>
        <v>916.3446379</v>
      </c>
      <c r="N585">
        <f t="shared" si="6"/>
        <v>575</v>
      </c>
      <c r="O585" s="100">
        <f t="shared" si="2"/>
        <v>0.0003054482126</v>
      </c>
      <c r="P585" s="101">
        <v>1.0</v>
      </c>
      <c r="Q585" s="102">
        <f t="shared" si="3"/>
        <v>7496.614384</v>
      </c>
    </row>
    <row r="586">
      <c r="A586" s="103">
        <f t="shared" si="4"/>
        <v>576</v>
      </c>
      <c r="B586" s="129">
        <v>2000.0</v>
      </c>
      <c r="C586" s="130">
        <v>800.0</v>
      </c>
      <c r="D586" s="130">
        <v>-2000.0</v>
      </c>
      <c r="E586" s="130"/>
      <c r="F586" s="131"/>
      <c r="G586" s="128">
        <v>300.0</v>
      </c>
      <c r="H586" s="96"/>
      <c r="I586" s="96"/>
      <c r="J586" s="96"/>
      <c r="K586" s="97"/>
      <c r="L586" s="104">
        <f t="shared" si="5"/>
        <v>0.3871760069</v>
      </c>
      <c r="M586" s="99">
        <f t="shared" si="1"/>
        <v>916.1528021</v>
      </c>
      <c r="N586">
        <f t="shared" si="6"/>
        <v>576</v>
      </c>
      <c r="O586" s="100">
        <f t="shared" si="2"/>
        <v>0.0003053842674</v>
      </c>
      <c r="P586" s="101">
        <v>1.0</v>
      </c>
      <c r="Q586" s="102">
        <f t="shared" si="3"/>
        <v>7496.80622</v>
      </c>
    </row>
    <row r="587">
      <c r="A587" s="103">
        <f t="shared" si="4"/>
        <v>577</v>
      </c>
      <c r="B587" s="129">
        <v>2000.0</v>
      </c>
      <c r="C587" s="130">
        <v>800.0</v>
      </c>
      <c r="D587" s="130">
        <v>-2000.0</v>
      </c>
      <c r="E587" s="130"/>
      <c r="F587" s="131"/>
      <c r="G587" s="128">
        <v>300.0</v>
      </c>
      <c r="H587" s="96"/>
      <c r="I587" s="96"/>
      <c r="J587" s="96"/>
      <c r="K587" s="97"/>
      <c r="L587" s="104">
        <f t="shared" si="5"/>
        <v>0.3865376086</v>
      </c>
      <c r="M587" s="99">
        <f t="shared" si="1"/>
        <v>915.9612826</v>
      </c>
      <c r="N587">
        <f t="shared" si="6"/>
        <v>577</v>
      </c>
      <c r="O587" s="100">
        <f t="shared" si="2"/>
        <v>0.0003053204275</v>
      </c>
      <c r="P587" s="101">
        <v>1.0</v>
      </c>
      <c r="Q587" s="102">
        <f t="shared" si="3"/>
        <v>7496.99774</v>
      </c>
    </row>
    <row r="588">
      <c r="A588" s="103">
        <f t="shared" si="4"/>
        <v>578</v>
      </c>
      <c r="B588" s="129">
        <v>2000.0</v>
      </c>
      <c r="C588" s="130">
        <v>800.0</v>
      </c>
      <c r="D588" s="130">
        <v>-2000.0</v>
      </c>
      <c r="E588" s="130"/>
      <c r="F588" s="131"/>
      <c r="G588" s="128">
        <v>300.0</v>
      </c>
      <c r="H588" s="96"/>
      <c r="I588" s="96"/>
      <c r="J588" s="96"/>
      <c r="K588" s="97"/>
      <c r="L588" s="104">
        <f t="shared" si="5"/>
        <v>0.3859002629</v>
      </c>
      <c r="M588" s="99">
        <f t="shared" si="1"/>
        <v>915.7700789</v>
      </c>
      <c r="N588">
        <f t="shared" si="6"/>
        <v>578</v>
      </c>
      <c r="O588" s="100">
        <f t="shared" si="2"/>
        <v>0.000305256693</v>
      </c>
      <c r="P588" s="101">
        <v>1.0</v>
      </c>
      <c r="Q588" s="102">
        <f t="shared" si="3"/>
        <v>7497.188943</v>
      </c>
    </row>
    <row r="589">
      <c r="A589" s="103">
        <f t="shared" si="4"/>
        <v>579</v>
      </c>
      <c r="B589" s="129">
        <v>2000.0</v>
      </c>
      <c r="C589" s="130">
        <v>800.0</v>
      </c>
      <c r="D589" s="130">
        <v>-2000.0</v>
      </c>
      <c r="E589" s="130"/>
      <c r="F589" s="131"/>
      <c r="G589" s="128">
        <v>300.0</v>
      </c>
      <c r="H589" s="96"/>
      <c r="I589" s="96"/>
      <c r="J589" s="96"/>
      <c r="K589" s="97"/>
      <c r="L589" s="104">
        <f t="shared" si="5"/>
        <v>0.3852639681</v>
      </c>
      <c r="M589" s="99">
        <f t="shared" si="1"/>
        <v>915.5791904</v>
      </c>
      <c r="N589">
        <f t="shared" si="6"/>
        <v>579</v>
      </c>
      <c r="O589" s="100">
        <f t="shared" si="2"/>
        <v>0.0003051930635</v>
      </c>
      <c r="P589" s="101">
        <v>1.0</v>
      </c>
      <c r="Q589" s="102">
        <f t="shared" si="3"/>
        <v>7497.379832</v>
      </c>
    </row>
    <row r="590">
      <c r="A590" s="103">
        <f t="shared" si="4"/>
        <v>580</v>
      </c>
      <c r="B590" s="129">
        <v>2000.0</v>
      </c>
      <c r="C590" s="130">
        <v>800.0</v>
      </c>
      <c r="D590" s="130">
        <v>-2000.0</v>
      </c>
      <c r="E590" s="130"/>
      <c r="F590" s="131"/>
      <c r="G590" s="128">
        <v>300.0</v>
      </c>
      <c r="H590" s="96"/>
      <c r="I590" s="96"/>
      <c r="J590" s="96"/>
      <c r="K590" s="97"/>
      <c r="L590" s="104">
        <f t="shared" si="5"/>
        <v>0.3846287225</v>
      </c>
      <c r="M590" s="99">
        <f t="shared" si="1"/>
        <v>915.3886168</v>
      </c>
      <c r="N590">
        <f t="shared" si="6"/>
        <v>580</v>
      </c>
      <c r="O590" s="100">
        <f t="shared" si="2"/>
        <v>0.0003051295389</v>
      </c>
      <c r="P590" s="101">
        <v>1.0</v>
      </c>
      <c r="Q590" s="102">
        <f t="shared" si="3"/>
        <v>7497.570405</v>
      </c>
    </row>
    <row r="591">
      <c r="A591" s="103">
        <f t="shared" si="4"/>
        <v>581</v>
      </c>
      <c r="B591" s="129">
        <v>2000.0</v>
      </c>
      <c r="C591" s="130">
        <v>800.0</v>
      </c>
      <c r="D591" s="130">
        <v>-2000.0</v>
      </c>
      <c r="E591" s="130"/>
      <c r="F591" s="131"/>
      <c r="G591" s="128">
        <v>300.0</v>
      </c>
      <c r="H591" s="96"/>
      <c r="I591" s="96"/>
      <c r="J591" s="96"/>
      <c r="K591" s="97"/>
      <c r="L591" s="104">
        <f t="shared" si="5"/>
        <v>0.3839945244</v>
      </c>
      <c r="M591" s="99">
        <f t="shared" si="1"/>
        <v>915.1983573</v>
      </c>
      <c r="N591">
        <f t="shared" si="6"/>
        <v>581</v>
      </c>
      <c r="O591" s="100">
        <f t="shared" si="2"/>
        <v>0.0003050661191</v>
      </c>
      <c r="P591" s="101">
        <v>1.0</v>
      </c>
      <c r="Q591" s="102">
        <f t="shared" si="3"/>
        <v>7497.760665</v>
      </c>
    </row>
    <row r="592">
      <c r="A592" s="103">
        <f t="shared" si="4"/>
        <v>582</v>
      </c>
      <c r="B592" s="129">
        <v>2000.0</v>
      </c>
      <c r="C592" s="130">
        <v>800.0</v>
      </c>
      <c r="D592" s="130">
        <v>-2000.0</v>
      </c>
      <c r="E592" s="130"/>
      <c r="F592" s="131"/>
      <c r="G592" s="128">
        <v>300.0</v>
      </c>
      <c r="H592" s="96"/>
      <c r="I592" s="96"/>
      <c r="J592" s="96"/>
      <c r="K592" s="97"/>
      <c r="L592" s="104">
        <f t="shared" si="5"/>
        <v>0.3833613719</v>
      </c>
      <c r="M592" s="99">
        <f t="shared" si="1"/>
        <v>915.0084116</v>
      </c>
      <c r="N592">
        <f t="shared" si="6"/>
        <v>582</v>
      </c>
      <c r="O592" s="100">
        <f t="shared" si="2"/>
        <v>0.0003050028039</v>
      </c>
      <c r="P592" s="101">
        <v>1.0</v>
      </c>
      <c r="Q592" s="102">
        <f t="shared" si="3"/>
        <v>7497.950611</v>
      </c>
    </row>
    <row r="593">
      <c r="A593" s="103">
        <f t="shared" si="4"/>
        <v>583</v>
      </c>
      <c r="B593" s="129">
        <v>2000.0</v>
      </c>
      <c r="C593" s="130">
        <v>800.0</v>
      </c>
      <c r="D593" s="130">
        <v>-2000.0</v>
      </c>
      <c r="E593" s="130"/>
      <c r="F593" s="131"/>
      <c r="G593" s="128">
        <v>300.0</v>
      </c>
      <c r="H593" s="96"/>
      <c r="I593" s="96"/>
      <c r="J593" s="96"/>
      <c r="K593" s="97"/>
      <c r="L593" s="104">
        <f t="shared" si="5"/>
        <v>0.3827292634</v>
      </c>
      <c r="M593" s="99">
        <f t="shared" si="1"/>
        <v>914.818779</v>
      </c>
      <c r="N593">
        <f t="shared" si="6"/>
        <v>583</v>
      </c>
      <c r="O593" s="100">
        <f t="shared" si="2"/>
        <v>0.000304939593</v>
      </c>
      <c r="P593" s="101">
        <v>1.0</v>
      </c>
      <c r="Q593" s="102">
        <f t="shared" si="3"/>
        <v>7498.140243</v>
      </c>
    </row>
    <row r="594">
      <c r="A594" s="103">
        <f t="shared" si="4"/>
        <v>584</v>
      </c>
      <c r="B594" s="129">
        <v>2000.0</v>
      </c>
      <c r="C594" s="130">
        <v>800.0</v>
      </c>
      <c r="D594" s="130">
        <v>-2000.0</v>
      </c>
      <c r="E594" s="130"/>
      <c r="F594" s="131"/>
      <c r="G594" s="128">
        <v>300.0</v>
      </c>
      <c r="H594" s="96"/>
      <c r="I594" s="96"/>
      <c r="J594" s="96"/>
      <c r="K594" s="97"/>
      <c r="L594" s="104">
        <f t="shared" si="5"/>
        <v>0.3820981972</v>
      </c>
      <c r="M594" s="99">
        <f t="shared" si="1"/>
        <v>914.6294591</v>
      </c>
      <c r="N594">
        <f t="shared" si="6"/>
        <v>584</v>
      </c>
      <c r="O594" s="100">
        <f t="shared" si="2"/>
        <v>0.0003048764864</v>
      </c>
      <c r="P594" s="101">
        <v>1.0</v>
      </c>
      <c r="Q594" s="102">
        <f t="shared" si="3"/>
        <v>7498.329563</v>
      </c>
    </row>
    <row r="595">
      <c r="A595" s="103">
        <f t="shared" si="4"/>
        <v>585</v>
      </c>
      <c r="B595" s="129">
        <v>2000.0</v>
      </c>
      <c r="C595" s="130">
        <v>800.0</v>
      </c>
      <c r="D595" s="130">
        <v>-2000.0</v>
      </c>
      <c r="E595" s="130"/>
      <c r="F595" s="131"/>
      <c r="G595" s="128">
        <v>300.0</v>
      </c>
      <c r="H595" s="96"/>
      <c r="I595" s="96"/>
      <c r="J595" s="96"/>
      <c r="K595" s="97"/>
      <c r="L595" s="104">
        <f t="shared" si="5"/>
        <v>0.3814681715</v>
      </c>
      <c r="M595" s="99">
        <f t="shared" si="1"/>
        <v>914.4404514</v>
      </c>
      <c r="N595">
        <f t="shared" si="6"/>
        <v>585</v>
      </c>
      <c r="O595" s="100">
        <f t="shared" si="2"/>
        <v>0.0003048134838</v>
      </c>
      <c r="P595" s="101">
        <v>1.0</v>
      </c>
      <c r="Q595" s="102">
        <f t="shared" si="3"/>
        <v>7498.518571</v>
      </c>
    </row>
    <row r="596">
      <c r="A596" s="103">
        <f t="shared" si="4"/>
        <v>586</v>
      </c>
      <c r="B596" s="129">
        <v>2000.0</v>
      </c>
      <c r="C596" s="130">
        <v>800.0</v>
      </c>
      <c r="D596" s="130">
        <v>-2000.0</v>
      </c>
      <c r="E596" s="130"/>
      <c r="F596" s="131"/>
      <c r="G596" s="128">
        <v>300.0</v>
      </c>
      <c r="H596" s="96"/>
      <c r="I596" s="96"/>
      <c r="J596" s="96"/>
      <c r="K596" s="97"/>
      <c r="L596" s="104">
        <f t="shared" si="5"/>
        <v>0.3808391846</v>
      </c>
      <c r="M596" s="99">
        <f t="shared" si="1"/>
        <v>914.2517554</v>
      </c>
      <c r="N596">
        <f t="shared" si="6"/>
        <v>586</v>
      </c>
      <c r="O596" s="100">
        <f t="shared" si="2"/>
        <v>0.0003047505851</v>
      </c>
      <c r="P596" s="101">
        <v>1.0</v>
      </c>
      <c r="Q596" s="102">
        <f t="shared" si="3"/>
        <v>7498.707267</v>
      </c>
    </row>
    <row r="597">
      <c r="A597" s="103">
        <f t="shared" si="4"/>
        <v>587</v>
      </c>
      <c r="B597" s="129">
        <v>2000.0</v>
      </c>
      <c r="C597" s="130">
        <v>800.0</v>
      </c>
      <c r="D597" s="130">
        <v>-2000.0</v>
      </c>
      <c r="E597" s="130"/>
      <c r="F597" s="131"/>
      <c r="G597" s="128">
        <v>300.0</v>
      </c>
      <c r="H597" s="96"/>
      <c r="I597" s="96"/>
      <c r="J597" s="96"/>
      <c r="K597" s="97"/>
      <c r="L597" s="104">
        <f t="shared" si="5"/>
        <v>0.3802112348</v>
      </c>
      <c r="M597" s="99">
        <f t="shared" si="1"/>
        <v>914.0633704</v>
      </c>
      <c r="N597">
        <f t="shared" si="6"/>
        <v>587</v>
      </c>
      <c r="O597" s="100">
        <f t="shared" si="2"/>
        <v>0.0003046877901</v>
      </c>
      <c r="P597" s="101">
        <v>1.0</v>
      </c>
      <c r="Q597" s="102">
        <f t="shared" si="3"/>
        <v>7498.895652</v>
      </c>
    </row>
    <row r="598">
      <c r="A598" s="103">
        <f t="shared" si="4"/>
        <v>588</v>
      </c>
      <c r="B598" s="129">
        <v>2000.0</v>
      </c>
      <c r="C598" s="130">
        <v>800.0</v>
      </c>
      <c r="D598" s="130">
        <v>-2000.0</v>
      </c>
      <c r="E598" s="130"/>
      <c r="F598" s="131"/>
      <c r="G598" s="128">
        <v>300.0</v>
      </c>
      <c r="H598" s="96"/>
      <c r="I598" s="96"/>
      <c r="J598" s="96"/>
      <c r="K598" s="97"/>
      <c r="L598" s="104">
        <f t="shared" si="5"/>
        <v>0.3795843204</v>
      </c>
      <c r="M598" s="99">
        <f t="shared" si="1"/>
        <v>913.8752961</v>
      </c>
      <c r="N598">
        <f t="shared" si="6"/>
        <v>588</v>
      </c>
      <c r="O598" s="100">
        <f t="shared" si="2"/>
        <v>0.0003046250987</v>
      </c>
      <c r="P598" s="101">
        <v>1.0</v>
      </c>
      <c r="Q598" s="102">
        <f t="shared" si="3"/>
        <v>7499.083726</v>
      </c>
    </row>
    <row r="599">
      <c r="A599" s="103">
        <f t="shared" si="4"/>
        <v>589</v>
      </c>
      <c r="B599" s="129">
        <v>2000.0</v>
      </c>
      <c r="C599" s="130">
        <v>800.0</v>
      </c>
      <c r="D599" s="130">
        <v>-2000.0</v>
      </c>
      <c r="E599" s="130"/>
      <c r="F599" s="131"/>
      <c r="G599" s="128">
        <v>300.0</v>
      </c>
      <c r="H599" s="96"/>
      <c r="I599" s="96"/>
      <c r="J599" s="96"/>
      <c r="K599" s="97"/>
      <c r="L599" s="104">
        <f t="shared" si="5"/>
        <v>0.3789584398</v>
      </c>
      <c r="M599" s="99">
        <f t="shared" si="1"/>
        <v>913.6875319</v>
      </c>
      <c r="N599">
        <f t="shared" si="6"/>
        <v>589</v>
      </c>
      <c r="O599" s="100">
        <f t="shared" si="2"/>
        <v>0.0003045625106</v>
      </c>
      <c r="P599" s="101">
        <v>1.0</v>
      </c>
      <c r="Q599" s="102">
        <f t="shared" si="3"/>
        <v>7499.27149</v>
      </c>
    </row>
    <row r="600">
      <c r="A600" s="103">
        <f t="shared" si="4"/>
        <v>590</v>
      </c>
      <c r="B600" s="129">
        <v>2000.0</v>
      </c>
      <c r="C600" s="130">
        <v>800.0</v>
      </c>
      <c r="D600" s="130">
        <v>-2000.0</v>
      </c>
      <c r="E600" s="130"/>
      <c r="F600" s="131"/>
      <c r="G600" s="128">
        <v>300.0</v>
      </c>
      <c r="H600" s="96"/>
      <c r="I600" s="96"/>
      <c r="J600" s="96"/>
      <c r="K600" s="97"/>
      <c r="L600" s="104">
        <f t="shared" si="5"/>
        <v>0.3783335911</v>
      </c>
      <c r="M600" s="99">
        <f t="shared" si="1"/>
        <v>913.5000773</v>
      </c>
      <c r="N600">
        <f t="shared" si="6"/>
        <v>590</v>
      </c>
      <c r="O600" s="100">
        <f t="shared" si="2"/>
        <v>0.0003045000258</v>
      </c>
      <c r="P600" s="101">
        <v>1.0</v>
      </c>
      <c r="Q600" s="102">
        <f t="shared" si="3"/>
        <v>7499.458945</v>
      </c>
    </row>
    <row r="601">
      <c r="A601" s="103">
        <f t="shared" si="4"/>
        <v>591</v>
      </c>
      <c r="B601" s="129">
        <v>2000.0</v>
      </c>
      <c r="C601" s="130">
        <v>800.0</v>
      </c>
      <c r="D601" s="130">
        <v>-2000.0</v>
      </c>
      <c r="E601" s="130"/>
      <c r="F601" s="131"/>
      <c r="G601" s="128">
        <v>300.0</v>
      </c>
      <c r="H601" s="96"/>
      <c r="I601" s="96"/>
      <c r="J601" s="96"/>
      <c r="K601" s="97"/>
      <c r="L601" s="104">
        <f t="shared" si="5"/>
        <v>0.3777097727</v>
      </c>
      <c r="M601" s="99">
        <f t="shared" si="1"/>
        <v>913.3129318</v>
      </c>
      <c r="N601">
        <f t="shared" si="6"/>
        <v>591</v>
      </c>
      <c r="O601" s="100">
        <f t="shared" si="2"/>
        <v>0.0003044376439</v>
      </c>
      <c r="P601" s="101">
        <v>1.0</v>
      </c>
      <c r="Q601" s="102">
        <f t="shared" si="3"/>
        <v>7499.64609</v>
      </c>
    </row>
    <row r="602">
      <c r="A602" s="103">
        <f t="shared" si="4"/>
        <v>592</v>
      </c>
      <c r="B602" s="129">
        <v>2000.0</v>
      </c>
      <c r="C602" s="130">
        <v>800.0</v>
      </c>
      <c r="D602" s="130">
        <v>-2000.0</v>
      </c>
      <c r="E602" s="130"/>
      <c r="F602" s="131"/>
      <c r="G602" s="128">
        <v>300.0</v>
      </c>
      <c r="H602" s="96"/>
      <c r="I602" s="96"/>
      <c r="J602" s="96"/>
      <c r="K602" s="97"/>
      <c r="L602" s="104">
        <f t="shared" si="5"/>
        <v>0.3770869829</v>
      </c>
      <c r="M602" s="99">
        <f t="shared" si="1"/>
        <v>913.1260949</v>
      </c>
      <c r="N602">
        <f t="shared" si="6"/>
        <v>592</v>
      </c>
      <c r="O602" s="100">
        <f t="shared" si="2"/>
        <v>0.000304375365</v>
      </c>
      <c r="P602" s="101">
        <v>1.0</v>
      </c>
      <c r="Q602" s="102">
        <f t="shared" si="3"/>
        <v>7499.832927</v>
      </c>
    </row>
    <row r="603">
      <c r="A603" s="103">
        <f t="shared" si="4"/>
        <v>593</v>
      </c>
      <c r="B603" s="129">
        <v>2000.0</v>
      </c>
      <c r="C603" s="130">
        <v>800.0</v>
      </c>
      <c r="D603" s="130">
        <v>-2000.0</v>
      </c>
      <c r="E603" s="130"/>
      <c r="F603" s="131"/>
      <c r="G603" s="128">
        <v>300.0</v>
      </c>
      <c r="H603" s="96"/>
      <c r="I603" s="96"/>
      <c r="J603" s="96"/>
      <c r="K603" s="97"/>
      <c r="L603" s="104">
        <f t="shared" si="5"/>
        <v>0.37646522</v>
      </c>
      <c r="M603" s="99">
        <f t="shared" si="1"/>
        <v>912.939566</v>
      </c>
      <c r="N603">
        <f t="shared" si="6"/>
        <v>593</v>
      </c>
      <c r="O603" s="100">
        <f t="shared" si="2"/>
        <v>0.0003043131887</v>
      </c>
      <c r="P603" s="101">
        <v>1.0</v>
      </c>
      <c r="Q603" s="102">
        <f t="shared" si="3"/>
        <v>7500.019456</v>
      </c>
    </row>
    <row r="604">
      <c r="A604" s="103">
        <f t="shared" si="4"/>
        <v>594</v>
      </c>
      <c r="B604" s="129">
        <v>2000.0</v>
      </c>
      <c r="C604" s="130">
        <v>800.0</v>
      </c>
      <c r="D604" s="130">
        <v>-2000.0</v>
      </c>
      <c r="E604" s="130"/>
      <c r="F604" s="131"/>
      <c r="G604" s="128">
        <v>300.0</v>
      </c>
      <c r="H604" s="96"/>
      <c r="I604" s="96"/>
      <c r="J604" s="96"/>
      <c r="K604" s="97"/>
      <c r="L604" s="104">
        <f t="shared" si="5"/>
        <v>0.3758444822</v>
      </c>
      <c r="M604" s="99">
        <f t="shared" si="1"/>
        <v>912.7533447</v>
      </c>
      <c r="N604">
        <f t="shared" si="6"/>
        <v>594</v>
      </c>
      <c r="O604" s="100">
        <f t="shared" si="2"/>
        <v>0.0003042511149</v>
      </c>
      <c r="P604" s="101">
        <v>1.0</v>
      </c>
      <c r="Q604" s="102">
        <f t="shared" si="3"/>
        <v>7500.205677</v>
      </c>
    </row>
    <row r="605">
      <c r="A605" s="103">
        <f t="shared" si="4"/>
        <v>595</v>
      </c>
      <c r="B605" s="129">
        <v>2000.0</v>
      </c>
      <c r="C605" s="130">
        <v>800.0</v>
      </c>
      <c r="D605" s="130">
        <v>-2000.0</v>
      </c>
      <c r="E605" s="130"/>
      <c r="F605" s="131"/>
      <c r="G605" s="128">
        <v>300.0</v>
      </c>
      <c r="H605" s="96"/>
      <c r="I605" s="96"/>
      <c r="J605" s="96"/>
      <c r="K605" s="97"/>
      <c r="L605" s="104">
        <f t="shared" si="5"/>
        <v>0.375224768</v>
      </c>
      <c r="M605" s="99">
        <f t="shared" si="1"/>
        <v>912.5674304</v>
      </c>
      <c r="N605">
        <f t="shared" si="6"/>
        <v>595</v>
      </c>
      <c r="O605" s="100">
        <f t="shared" si="2"/>
        <v>0.0003041891435</v>
      </c>
      <c r="P605" s="101">
        <v>1.0</v>
      </c>
      <c r="Q605" s="102">
        <f t="shared" si="3"/>
        <v>7500.391592</v>
      </c>
    </row>
    <row r="606">
      <c r="A606" s="103">
        <f t="shared" si="4"/>
        <v>596</v>
      </c>
      <c r="B606" s="129">
        <v>2000.0</v>
      </c>
      <c r="C606" s="130">
        <v>800.0</v>
      </c>
      <c r="D606" s="130">
        <v>-2000.0</v>
      </c>
      <c r="E606" s="130"/>
      <c r="F606" s="131"/>
      <c r="G606" s="128">
        <v>300.0</v>
      </c>
      <c r="H606" s="96"/>
      <c r="I606" s="96"/>
      <c r="J606" s="96"/>
      <c r="K606" s="97"/>
      <c r="L606" s="104">
        <f t="shared" si="5"/>
        <v>0.3746060756</v>
      </c>
      <c r="M606" s="99">
        <f t="shared" si="1"/>
        <v>912.3818227</v>
      </c>
      <c r="N606">
        <f t="shared" si="6"/>
        <v>596</v>
      </c>
      <c r="O606" s="100">
        <f t="shared" si="2"/>
        <v>0.0003041272742</v>
      </c>
      <c r="P606" s="101">
        <v>1.0</v>
      </c>
      <c r="Q606" s="102">
        <f t="shared" si="3"/>
        <v>7500.577199</v>
      </c>
    </row>
    <row r="607">
      <c r="A607" s="103">
        <f t="shared" si="4"/>
        <v>597</v>
      </c>
      <c r="B607" s="129">
        <v>2000.0</v>
      </c>
      <c r="C607" s="130">
        <v>800.0</v>
      </c>
      <c r="D607" s="130">
        <v>-2000.0</v>
      </c>
      <c r="E607" s="130"/>
      <c r="F607" s="131"/>
      <c r="G607" s="128">
        <v>300.0</v>
      </c>
      <c r="H607" s="96"/>
      <c r="I607" s="96"/>
      <c r="J607" s="96"/>
      <c r="K607" s="97"/>
      <c r="L607" s="104">
        <f t="shared" si="5"/>
        <v>0.3739884034</v>
      </c>
      <c r="M607" s="99">
        <f t="shared" si="1"/>
        <v>912.196521</v>
      </c>
      <c r="N607">
        <f t="shared" si="6"/>
        <v>597</v>
      </c>
      <c r="O607" s="100">
        <f t="shared" si="2"/>
        <v>0.000304065507</v>
      </c>
      <c r="P607" s="101">
        <v>1.0</v>
      </c>
      <c r="Q607" s="102">
        <f t="shared" si="3"/>
        <v>7500.762501</v>
      </c>
    </row>
    <row r="608">
      <c r="A608" s="103">
        <f t="shared" si="4"/>
        <v>598</v>
      </c>
      <c r="B608" s="129">
        <v>2000.0</v>
      </c>
      <c r="C608" s="130">
        <v>800.0</v>
      </c>
      <c r="D608" s="130">
        <v>-2000.0</v>
      </c>
      <c r="E608" s="130"/>
      <c r="F608" s="131"/>
      <c r="G608" s="128">
        <v>300.0</v>
      </c>
      <c r="H608" s="96"/>
      <c r="I608" s="96"/>
      <c r="J608" s="96"/>
      <c r="K608" s="97"/>
      <c r="L608" s="104">
        <f t="shared" si="5"/>
        <v>0.3733717496</v>
      </c>
      <c r="M608" s="99">
        <f t="shared" si="1"/>
        <v>912.0115249</v>
      </c>
      <c r="N608">
        <f t="shared" si="6"/>
        <v>598</v>
      </c>
      <c r="O608" s="100">
        <f t="shared" si="2"/>
        <v>0.0003040038416</v>
      </c>
      <c r="P608" s="101">
        <v>1.0</v>
      </c>
      <c r="Q608" s="102">
        <f t="shared" si="3"/>
        <v>7500.947497</v>
      </c>
    </row>
    <row r="609">
      <c r="A609" s="103">
        <f t="shared" si="4"/>
        <v>599</v>
      </c>
      <c r="B609" s="129">
        <v>2000.0</v>
      </c>
      <c r="C609" s="130">
        <v>800.0</v>
      </c>
      <c r="D609" s="130">
        <v>-2000.0</v>
      </c>
      <c r="E609" s="130"/>
      <c r="F609" s="131"/>
      <c r="G609" s="128">
        <v>300.0</v>
      </c>
      <c r="H609" s="96"/>
      <c r="I609" s="96"/>
      <c r="J609" s="96"/>
      <c r="K609" s="97"/>
      <c r="L609" s="104">
        <f t="shared" si="5"/>
        <v>0.3727561126</v>
      </c>
      <c r="M609" s="99">
        <f t="shared" si="1"/>
        <v>911.8268338</v>
      </c>
      <c r="N609">
        <f t="shared" si="6"/>
        <v>599</v>
      </c>
      <c r="O609" s="100">
        <f t="shared" si="2"/>
        <v>0.0003039422779</v>
      </c>
      <c r="P609" s="101">
        <v>1.0</v>
      </c>
      <c r="Q609" s="102">
        <f t="shared" si="3"/>
        <v>7501.132188</v>
      </c>
    </row>
    <row r="610">
      <c r="A610" s="103">
        <f t="shared" si="4"/>
        <v>600</v>
      </c>
      <c r="B610" s="129">
        <v>2000.0</v>
      </c>
      <c r="C610" s="130">
        <v>800.0</v>
      </c>
      <c r="D610" s="130">
        <v>-2000.0</v>
      </c>
      <c r="E610" s="130"/>
      <c r="F610" s="131"/>
      <c r="G610" s="128">
        <v>300.0</v>
      </c>
      <c r="H610" s="96"/>
      <c r="I610" s="96"/>
      <c r="J610" s="96"/>
      <c r="K610" s="97"/>
      <c r="L610" s="104">
        <f t="shared" si="5"/>
        <v>0.3721414906</v>
      </c>
      <c r="M610" s="99">
        <f t="shared" si="1"/>
        <v>911.6424472</v>
      </c>
      <c r="N610">
        <f t="shared" si="6"/>
        <v>600</v>
      </c>
      <c r="O610" s="100">
        <f t="shared" si="2"/>
        <v>0.0003038808157</v>
      </c>
      <c r="P610" s="101">
        <v>1.0</v>
      </c>
      <c r="Q610" s="102">
        <f t="shared" si="3"/>
        <v>7501.316575</v>
      </c>
    </row>
    <row r="611">
      <c r="A611" s="103">
        <f t="shared" si="4"/>
        <v>601</v>
      </c>
      <c r="B611" s="129">
        <v>2000.0</v>
      </c>
      <c r="C611" s="130">
        <v>800.0</v>
      </c>
      <c r="D611" s="130">
        <v>-2000.0</v>
      </c>
      <c r="E611" s="130"/>
      <c r="F611" s="131"/>
      <c r="G611" s="128">
        <v>300.0</v>
      </c>
      <c r="H611" s="96"/>
      <c r="I611" s="96"/>
      <c r="J611" s="96"/>
      <c r="K611" s="97"/>
      <c r="L611" s="104">
        <f t="shared" si="5"/>
        <v>0.3715278821</v>
      </c>
      <c r="M611" s="99">
        <f t="shared" si="1"/>
        <v>911.4583646</v>
      </c>
      <c r="N611">
        <f t="shared" si="6"/>
        <v>601</v>
      </c>
      <c r="O611" s="100">
        <f t="shared" si="2"/>
        <v>0.0003038194549</v>
      </c>
      <c r="P611" s="101">
        <v>1.0</v>
      </c>
      <c r="Q611" s="102">
        <f t="shared" si="3"/>
        <v>7501.500657</v>
      </c>
    </row>
    <row r="612">
      <c r="A612" s="103">
        <f t="shared" si="4"/>
        <v>602</v>
      </c>
      <c r="B612" s="129">
        <v>2000.0</v>
      </c>
      <c r="C612" s="130">
        <v>800.0</v>
      </c>
      <c r="D612" s="130">
        <v>-2000.0</v>
      </c>
      <c r="E612" s="130"/>
      <c r="F612" s="131"/>
      <c r="G612" s="128">
        <v>300.0</v>
      </c>
      <c r="H612" s="96"/>
      <c r="I612" s="96"/>
      <c r="J612" s="96"/>
      <c r="K612" s="97"/>
      <c r="L612" s="104">
        <f t="shared" si="5"/>
        <v>0.3709152854</v>
      </c>
      <c r="M612" s="99">
        <f t="shared" si="1"/>
        <v>911.2745856</v>
      </c>
      <c r="N612">
        <f t="shared" si="6"/>
        <v>602</v>
      </c>
      <c r="O612" s="100">
        <f t="shared" si="2"/>
        <v>0.0003037581952</v>
      </c>
      <c r="P612" s="101">
        <v>1.0</v>
      </c>
      <c r="Q612" s="102">
        <f t="shared" si="3"/>
        <v>7501.684436</v>
      </c>
    </row>
    <row r="613">
      <c r="A613" s="103">
        <f t="shared" si="4"/>
        <v>603</v>
      </c>
      <c r="B613" s="129">
        <v>2000.0</v>
      </c>
      <c r="C613" s="130">
        <v>800.0</v>
      </c>
      <c r="D613" s="130">
        <v>-2000.0</v>
      </c>
      <c r="E613" s="130"/>
      <c r="F613" s="131"/>
      <c r="G613" s="128">
        <v>300.0</v>
      </c>
      <c r="H613" s="96"/>
      <c r="I613" s="96"/>
      <c r="J613" s="96"/>
      <c r="K613" s="97"/>
      <c r="L613" s="104">
        <f t="shared" si="5"/>
        <v>0.3703036987</v>
      </c>
      <c r="M613" s="99">
        <f t="shared" si="1"/>
        <v>911.0911096</v>
      </c>
      <c r="N613">
        <f t="shared" si="6"/>
        <v>603</v>
      </c>
      <c r="O613" s="100">
        <f t="shared" si="2"/>
        <v>0.0003036970365</v>
      </c>
      <c r="P613" s="101">
        <v>1.0</v>
      </c>
      <c r="Q613" s="102">
        <f t="shared" si="3"/>
        <v>7501.867912</v>
      </c>
    </row>
    <row r="614">
      <c r="A614" s="103">
        <f t="shared" si="4"/>
        <v>604</v>
      </c>
      <c r="B614" s="129">
        <v>2000.0</v>
      </c>
      <c r="C614" s="130">
        <v>800.0</v>
      </c>
      <c r="D614" s="130">
        <v>-2000.0</v>
      </c>
      <c r="E614" s="130"/>
      <c r="F614" s="131"/>
      <c r="G614" s="128">
        <v>300.0</v>
      </c>
      <c r="H614" s="96"/>
      <c r="I614" s="96"/>
      <c r="J614" s="96"/>
      <c r="K614" s="97"/>
      <c r="L614" s="104">
        <f t="shared" si="5"/>
        <v>0.3696931205</v>
      </c>
      <c r="M614" s="99">
        <f t="shared" si="1"/>
        <v>910.9079361</v>
      </c>
      <c r="N614">
        <f t="shared" si="6"/>
        <v>604</v>
      </c>
      <c r="O614" s="100">
        <f t="shared" si="2"/>
        <v>0.0003036359787</v>
      </c>
      <c r="P614" s="101">
        <v>1.0</v>
      </c>
      <c r="Q614" s="102">
        <f t="shared" si="3"/>
        <v>7502.051086</v>
      </c>
    </row>
    <row r="615">
      <c r="A615" s="103">
        <f t="shared" si="4"/>
        <v>605</v>
      </c>
      <c r="B615" s="129">
        <v>2000.0</v>
      </c>
      <c r="C615" s="130">
        <v>800.0</v>
      </c>
      <c r="D615" s="130">
        <v>-2000.0</v>
      </c>
      <c r="E615" s="130"/>
      <c r="F615" s="131"/>
      <c r="G615" s="128">
        <v>300.0</v>
      </c>
      <c r="H615" s="96"/>
      <c r="I615" s="96"/>
      <c r="J615" s="96"/>
      <c r="K615" s="97"/>
      <c r="L615" s="104">
        <f t="shared" si="5"/>
        <v>0.369083549</v>
      </c>
      <c r="M615" s="99">
        <f t="shared" si="1"/>
        <v>910.7250647</v>
      </c>
      <c r="N615">
        <f t="shared" si="6"/>
        <v>605</v>
      </c>
      <c r="O615" s="100">
        <f t="shared" si="2"/>
        <v>0.0003035750216</v>
      </c>
      <c r="P615" s="101">
        <v>1.0</v>
      </c>
      <c r="Q615" s="102">
        <f t="shared" si="3"/>
        <v>7502.233957</v>
      </c>
    </row>
    <row r="616">
      <c r="A616" s="103">
        <f t="shared" si="4"/>
        <v>606</v>
      </c>
      <c r="B616" s="129">
        <v>2000.0</v>
      </c>
      <c r="C616" s="130">
        <v>800.0</v>
      </c>
      <c r="D616" s="130">
        <v>-2000.0</v>
      </c>
      <c r="E616" s="130"/>
      <c r="F616" s="131"/>
      <c r="G616" s="128">
        <v>300.0</v>
      </c>
      <c r="H616" s="96"/>
      <c r="I616" s="96"/>
      <c r="J616" s="96"/>
      <c r="K616" s="97"/>
      <c r="L616" s="104">
        <f t="shared" si="5"/>
        <v>0.3684749826</v>
      </c>
      <c r="M616" s="99">
        <f t="shared" si="1"/>
        <v>910.5424948</v>
      </c>
      <c r="N616">
        <f t="shared" si="6"/>
        <v>606</v>
      </c>
      <c r="O616" s="100">
        <f t="shared" si="2"/>
        <v>0.0003035141649</v>
      </c>
      <c r="P616" s="101">
        <v>1.0</v>
      </c>
      <c r="Q616" s="102">
        <f t="shared" si="3"/>
        <v>7502.416527</v>
      </c>
    </row>
    <row r="617">
      <c r="A617" s="103">
        <f t="shared" si="4"/>
        <v>607</v>
      </c>
      <c r="B617" s="129">
        <v>2000.0</v>
      </c>
      <c r="C617" s="130">
        <v>800.0</v>
      </c>
      <c r="D617" s="130">
        <v>-2000.0</v>
      </c>
      <c r="E617" s="130"/>
      <c r="F617" s="131"/>
      <c r="G617" s="128">
        <v>300.0</v>
      </c>
      <c r="H617" s="96"/>
      <c r="I617" s="96"/>
      <c r="J617" s="96"/>
      <c r="K617" s="97"/>
      <c r="L617" s="104">
        <f t="shared" si="5"/>
        <v>0.3678674196</v>
      </c>
      <c r="M617" s="99">
        <f t="shared" si="1"/>
        <v>910.3602259</v>
      </c>
      <c r="N617">
        <f t="shared" si="6"/>
        <v>607</v>
      </c>
      <c r="O617" s="100">
        <f t="shared" si="2"/>
        <v>0.0003034534086</v>
      </c>
      <c r="P617" s="101">
        <v>1.0</v>
      </c>
      <c r="Q617" s="102">
        <f t="shared" si="3"/>
        <v>7502.598796</v>
      </c>
    </row>
    <row r="618">
      <c r="A618" s="103">
        <f t="shared" si="4"/>
        <v>608</v>
      </c>
      <c r="B618" s="129">
        <v>2000.0</v>
      </c>
      <c r="C618" s="130">
        <v>800.0</v>
      </c>
      <c r="D618" s="130">
        <v>-2000.0</v>
      </c>
      <c r="E618" s="130"/>
      <c r="F618" s="131"/>
      <c r="G618" s="128">
        <v>300.0</v>
      </c>
      <c r="H618" s="96"/>
      <c r="I618" s="96"/>
      <c r="J618" s="96"/>
      <c r="K618" s="97"/>
      <c r="L618" s="104">
        <f t="shared" si="5"/>
        <v>0.3672608585</v>
      </c>
      <c r="M618" s="99">
        <f t="shared" si="1"/>
        <v>910.1782575</v>
      </c>
      <c r="N618">
        <f t="shared" si="6"/>
        <v>608</v>
      </c>
      <c r="O618" s="100">
        <f t="shared" si="2"/>
        <v>0.0003033927525</v>
      </c>
      <c r="P618" s="101">
        <v>1.0</v>
      </c>
      <c r="Q618" s="102">
        <f t="shared" si="3"/>
        <v>7502.780765</v>
      </c>
    </row>
    <row r="619">
      <c r="A619" s="103">
        <f t="shared" si="4"/>
        <v>609</v>
      </c>
      <c r="B619" s="129">
        <v>2000.0</v>
      </c>
      <c r="C619" s="130">
        <v>800.0</v>
      </c>
      <c r="D619" s="130">
        <v>-2000.0</v>
      </c>
      <c r="E619" s="130"/>
      <c r="F619" s="131"/>
      <c r="G619" s="128">
        <v>300.0</v>
      </c>
      <c r="H619" s="96"/>
      <c r="I619" s="96"/>
      <c r="J619" s="96"/>
      <c r="K619" s="97"/>
      <c r="L619" s="104">
        <f t="shared" si="5"/>
        <v>0.3666552974</v>
      </c>
      <c r="M619" s="99">
        <f t="shared" si="1"/>
        <v>909.9965892</v>
      </c>
      <c r="N619">
        <f t="shared" si="6"/>
        <v>609</v>
      </c>
      <c r="O619" s="100">
        <f t="shared" si="2"/>
        <v>0.0003033321964</v>
      </c>
      <c r="P619" s="101">
        <v>1.0</v>
      </c>
      <c r="Q619" s="102">
        <f t="shared" si="3"/>
        <v>7502.962433</v>
      </c>
    </row>
    <row r="620">
      <c r="A620" s="103">
        <f t="shared" si="4"/>
        <v>610</v>
      </c>
      <c r="B620" s="129">
        <v>2000.0</v>
      </c>
      <c r="C620" s="130">
        <v>800.0</v>
      </c>
      <c r="D620" s="130">
        <v>-2000.0</v>
      </c>
      <c r="E620" s="130"/>
      <c r="F620" s="131"/>
      <c r="G620" s="128">
        <v>300.0</v>
      </c>
      <c r="H620" s="96"/>
      <c r="I620" s="96"/>
      <c r="J620" s="96"/>
      <c r="K620" s="97"/>
      <c r="L620" s="104">
        <f t="shared" si="5"/>
        <v>0.3660507349</v>
      </c>
      <c r="M620" s="99">
        <f t="shared" si="1"/>
        <v>909.8152205</v>
      </c>
      <c r="N620">
        <f t="shared" si="6"/>
        <v>610</v>
      </c>
      <c r="O620" s="100">
        <f t="shared" si="2"/>
        <v>0.0003032717402</v>
      </c>
      <c r="P620" s="101">
        <v>1.0</v>
      </c>
      <c r="Q620" s="102">
        <f t="shared" si="3"/>
        <v>7503.143802</v>
      </c>
    </row>
    <row r="621">
      <c r="A621" s="103">
        <f t="shared" si="4"/>
        <v>611</v>
      </c>
      <c r="B621" s="129">
        <v>2000.0</v>
      </c>
      <c r="C621" s="130">
        <v>800.0</v>
      </c>
      <c r="D621" s="130">
        <v>-2000.0</v>
      </c>
      <c r="E621" s="130"/>
      <c r="F621" s="131"/>
      <c r="G621" s="128">
        <v>300.0</v>
      </c>
      <c r="H621" s="96"/>
      <c r="I621" s="96"/>
      <c r="J621" s="96"/>
      <c r="K621" s="97"/>
      <c r="L621" s="104">
        <f t="shared" si="5"/>
        <v>0.3654471692</v>
      </c>
      <c r="M621" s="99">
        <f t="shared" si="1"/>
        <v>909.6341508</v>
      </c>
      <c r="N621">
        <f t="shared" si="6"/>
        <v>611</v>
      </c>
      <c r="O621" s="100">
        <f t="shared" si="2"/>
        <v>0.0003032113836</v>
      </c>
      <c r="P621" s="101">
        <v>1.0</v>
      </c>
      <c r="Q621" s="102">
        <f t="shared" si="3"/>
        <v>7503.324871</v>
      </c>
    </row>
    <row r="622">
      <c r="A622" s="103">
        <f t="shared" si="4"/>
        <v>612</v>
      </c>
      <c r="B622" s="129">
        <v>2000.0</v>
      </c>
      <c r="C622" s="130">
        <v>800.0</v>
      </c>
      <c r="D622" s="130">
        <v>-2000.0</v>
      </c>
      <c r="E622" s="130"/>
      <c r="F622" s="131"/>
      <c r="G622" s="128">
        <v>300.0</v>
      </c>
      <c r="H622" s="96"/>
      <c r="I622" s="96"/>
      <c r="J622" s="96"/>
      <c r="K622" s="97"/>
      <c r="L622" s="104">
        <f t="shared" si="5"/>
        <v>0.3648445987</v>
      </c>
      <c r="M622" s="99">
        <f t="shared" si="1"/>
        <v>909.4533796</v>
      </c>
      <c r="N622">
        <f t="shared" si="6"/>
        <v>612</v>
      </c>
      <c r="O622" s="100">
        <f t="shared" si="2"/>
        <v>0.0003031511265</v>
      </c>
      <c r="P622" s="101">
        <v>1.0</v>
      </c>
      <c r="Q622" s="102">
        <f t="shared" si="3"/>
        <v>7503.505642</v>
      </c>
    </row>
    <row r="623">
      <c r="A623" s="103">
        <f t="shared" si="4"/>
        <v>613</v>
      </c>
      <c r="B623" s="129">
        <v>2000.0</v>
      </c>
      <c r="C623" s="130">
        <v>800.0</v>
      </c>
      <c r="D623" s="130">
        <v>-2000.0</v>
      </c>
      <c r="E623" s="130"/>
      <c r="F623" s="131"/>
      <c r="G623" s="128">
        <v>300.0</v>
      </c>
      <c r="H623" s="96"/>
      <c r="I623" s="96"/>
      <c r="J623" s="96"/>
      <c r="K623" s="97"/>
      <c r="L623" s="104">
        <f t="shared" si="5"/>
        <v>0.3642430217</v>
      </c>
      <c r="M623" s="99">
        <f t="shared" si="1"/>
        <v>909.2729065</v>
      </c>
      <c r="N623">
        <f t="shared" si="6"/>
        <v>613</v>
      </c>
      <c r="O623" s="100">
        <f t="shared" si="2"/>
        <v>0.0003030909688</v>
      </c>
      <c r="P623" s="101">
        <v>1.0</v>
      </c>
      <c r="Q623" s="102">
        <f t="shared" si="3"/>
        <v>7503.686116</v>
      </c>
    </row>
    <row r="624">
      <c r="A624" s="103">
        <f t="shared" si="4"/>
        <v>614</v>
      </c>
      <c r="B624" s="129">
        <v>2000.0</v>
      </c>
      <c r="C624" s="130">
        <v>800.0</v>
      </c>
      <c r="D624" s="130">
        <v>-2000.0</v>
      </c>
      <c r="E624" s="130"/>
      <c r="F624" s="131"/>
      <c r="G624" s="128">
        <v>300.0</v>
      </c>
      <c r="H624" s="96"/>
      <c r="I624" s="96"/>
      <c r="J624" s="96"/>
      <c r="K624" s="97"/>
      <c r="L624" s="104">
        <f t="shared" si="5"/>
        <v>0.3636424366</v>
      </c>
      <c r="M624" s="99">
        <f t="shared" si="1"/>
        <v>909.092731</v>
      </c>
      <c r="N624">
        <f t="shared" si="6"/>
        <v>614</v>
      </c>
      <c r="O624" s="100">
        <f t="shared" si="2"/>
        <v>0.0003030309103</v>
      </c>
      <c r="P624" s="101">
        <v>1.0</v>
      </c>
      <c r="Q624" s="102">
        <f t="shared" si="3"/>
        <v>7503.866291</v>
      </c>
    </row>
    <row r="625">
      <c r="A625" s="103">
        <f t="shared" si="4"/>
        <v>615</v>
      </c>
      <c r="B625" s="129">
        <v>2000.0</v>
      </c>
      <c r="C625" s="130">
        <v>800.0</v>
      </c>
      <c r="D625" s="130">
        <v>-2000.0</v>
      </c>
      <c r="E625" s="130"/>
      <c r="F625" s="131"/>
      <c r="G625" s="128">
        <v>300.0</v>
      </c>
      <c r="H625" s="96"/>
      <c r="I625" s="96"/>
      <c r="J625" s="96"/>
      <c r="K625" s="97"/>
      <c r="L625" s="104">
        <f t="shared" si="5"/>
        <v>0.3630428419</v>
      </c>
      <c r="M625" s="99">
        <f t="shared" si="1"/>
        <v>908.9128526</v>
      </c>
      <c r="N625">
        <f t="shared" si="6"/>
        <v>615</v>
      </c>
      <c r="O625" s="100">
        <f t="shared" si="2"/>
        <v>0.0003029709509</v>
      </c>
      <c r="P625" s="101">
        <v>1.0</v>
      </c>
      <c r="Q625" s="102">
        <f t="shared" si="3"/>
        <v>7504.04617</v>
      </c>
    </row>
    <row r="626">
      <c r="A626" s="103">
        <f t="shared" si="4"/>
        <v>616</v>
      </c>
      <c r="B626" s="129">
        <v>2000.0</v>
      </c>
      <c r="C626" s="130">
        <v>800.0</v>
      </c>
      <c r="D626" s="130">
        <v>-2000.0</v>
      </c>
      <c r="E626" s="130"/>
      <c r="F626" s="131"/>
      <c r="G626" s="128">
        <v>300.0</v>
      </c>
      <c r="H626" s="96"/>
      <c r="I626" s="96"/>
      <c r="J626" s="96"/>
      <c r="K626" s="97"/>
      <c r="L626" s="104">
        <f t="shared" si="5"/>
        <v>0.3624442358</v>
      </c>
      <c r="M626" s="99">
        <f t="shared" si="1"/>
        <v>908.7332707</v>
      </c>
      <c r="N626">
        <f t="shared" si="6"/>
        <v>616</v>
      </c>
      <c r="O626" s="100">
        <f t="shared" si="2"/>
        <v>0.0003029110902</v>
      </c>
      <c r="P626" s="101">
        <v>1.0</v>
      </c>
      <c r="Q626" s="102">
        <f t="shared" si="3"/>
        <v>7504.225751</v>
      </c>
    </row>
    <row r="627">
      <c r="A627" s="103">
        <f t="shared" si="4"/>
        <v>617</v>
      </c>
      <c r="B627" s="129">
        <v>2000.0</v>
      </c>
      <c r="C627" s="130">
        <v>800.0</v>
      </c>
      <c r="D627" s="130">
        <v>-2000.0</v>
      </c>
      <c r="E627" s="130"/>
      <c r="F627" s="131"/>
      <c r="G627" s="128">
        <v>300.0</v>
      </c>
      <c r="H627" s="96"/>
      <c r="I627" s="96"/>
      <c r="J627" s="96"/>
      <c r="K627" s="97"/>
      <c r="L627" s="104">
        <f t="shared" si="5"/>
        <v>0.3618466166</v>
      </c>
      <c r="M627" s="99">
        <f t="shared" si="1"/>
        <v>908.553985</v>
      </c>
      <c r="N627">
        <f t="shared" si="6"/>
        <v>617</v>
      </c>
      <c r="O627" s="100">
        <f t="shared" si="2"/>
        <v>0.0003028513283</v>
      </c>
      <c r="P627" s="101">
        <v>1.0</v>
      </c>
      <c r="Q627" s="102">
        <f t="shared" si="3"/>
        <v>7504.405037</v>
      </c>
    </row>
    <row r="628">
      <c r="A628" s="103">
        <f t="shared" si="4"/>
        <v>618</v>
      </c>
      <c r="B628" s="129">
        <v>2000.0</v>
      </c>
      <c r="C628" s="130">
        <v>800.0</v>
      </c>
      <c r="D628" s="130">
        <v>-2000.0</v>
      </c>
      <c r="E628" s="130"/>
      <c r="F628" s="131"/>
      <c r="G628" s="128">
        <v>300.0</v>
      </c>
      <c r="H628" s="96"/>
      <c r="I628" s="96"/>
      <c r="J628" s="96"/>
      <c r="K628" s="97"/>
      <c r="L628" s="104">
        <f t="shared" si="5"/>
        <v>0.3612499829</v>
      </c>
      <c r="M628" s="99">
        <f t="shared" si="1"/>
        <v>908.3749949</v>
      </c>
      <c r="N628">
        <f t="shared" si="6"/>
        <v>618</v>
      </c>
      <c r="O628" s="100">
        <f t="shared" si="2"/>
        <v>0.000302791665</v>
      </c>
      <c r="P628" s="101">
        <v>1.0</v>
      </c>
      <c r="Q628" s="102">
        <f t="shared" si="3"/>
        <v>7504.584027</v>
      </c>
    </row>
    <row r="629">
      <c r="A629" s="103">
        <f t="shared" si="4"/>
        <v>619</v>
      </c>
      <c r="B629" s="129">
        <v>2000.0</v>
      </c>
      <c r="C629" s="130">
        <v>800.0</v>
      </c>
      <c r="D629" s="130">
        <v>-2000.0</v>
      </c>
      <c r="E629" s="130"/>
      <c r="F629" s="131"/>
      <c r="G629" s="128">
        <v>300.0</v>
      </c>
      <c r="H629" s="96"/>
      <c r="I629" s="96"/>
      <c r="J629" s="96"/>
      <c r="K629" s="97"/>
      <c r="L629" s="104">
        <f t="shared" si="5"/>
        <v>0.360654333</v>
      </c>
      <c r="M629" s="99">
        <f t="shared" si="1"/>
        <v>908.1962999</v>
      </c>
      <c r="N629">
        <f t="shared" si="6"/>
        <v>619</v>
      </c>
      <c r="O629" s="100">
        <f t="shared" si="2"/>
        <v>0.0003027321</v>
      </c>
      <c r="P629" s="101">
        <v>1.0</v>
      </c>
      <c r="Q629" s="102">
        <f t="shared" si="3"/>
        <v>7504.762722</v>
      </c>
    </row>
    <row r="630">
      <c r="A630" s="103">
        <f t="shared" si="4"/>
        <v>620</v>
      </c>
      <c r="B630" s="129">
        <v>2000.0</v>
      </c>
      <c r="C630" s="130">
        <v>800.0</v>
      </c>
      <c r="D630" s="130">
        <v>-2000.0</v>
      </c>
      <c r="E630" s="130"/>
      <c r="F630" s="131"/>
      <c r="G630" s="128">
        <v>300.0</v>
      </c>
      <c r="H630" s="96"/>
      <c r="I630" s="96"/>
      <c r="J630" s="96"/>
      <c r="K630" s="97"/>
      <c r="L630" s="104">
        <f t="shared" si="5"/>
        <v>0.3600596652</v>
      </c>
      <c r="M630" s="99">
        <f t="shared" si="1"/>
        <v>908.0178995</v>
      </c>
      <c r="N630">
        <f t="shared" si="6"/>
        <v>620</v>
      </c>
      <c r="O630" s="100">
        <f t="shared" si="2"/>
        <v>0.0003026726332</v>
      </c>
      <c r="P630" s="101">
        <v>1.0</v>
      </c>
      <c r="Q630" s="102">
        <f t="shared" si="3"/>
        <v>7504.941123</v>
      </c>
    </row>
    <row r="631">
      <c r="A631" s="103">
        <f t="shared" si="4"/>
        <v>621</v>
      </c>
      <c r="B631" s="129">
        <v>2000.0</v>
      </c>
      <c r="C631" s="130">
        <v>800.0</v>
      </c>
      <c r="D631" s="130">
        <v>-2000.0</v>
      </c>
      <c r="E631" s="130"/>
      <c r="F631" s="131"/>
      <c r="G631" s="128">
        <v>300.0</v>
      </c>
      <c r="H631" s="96"/>
      <c r="I631" s="96"/>
      <c r="J631" s="96"/>
      <c r="K631" s="97"/>
      <c r="L631" s="104">
        <f t="shared" si="5"/>
        <v>0.3594659779</v>
      </c>
      <c r="M631" s="99">
        <f t="shared" si="1"/>
        <v>907.8397934</v>
      </c>
      <c r="N631">
        <f t="shared" si="6"/>
        <v>621</v>
      </c>
      <c r="O631" s="100">
        <f t="shared" si="2"/>
        <v>0.0003026132645</v>
      </c>
      <c r="P631" s="101">
        <v>1.0</v>
      </c>
      <c r="Q631" s="102">
        <f t="shared" si="3"/>
        <v>7505.119229</v>
      </c>
    </row>
    <row r="632">
      <c r="A632" s="103">
        <f t="shared" si="4"/>
        <v>622</v>
      </c>
      <c r="B632" s="129">
        <v>2000.0</v>
      </c>
      <c r="C632" s="130">
        <v>800.0</v>
      </c>
      <c r="D632" s="130">
        <v>-2000.0</v>
      </c>
      <c r="E632" s="130"/>
      <c r="F632" s="131"/>
      <c r="G632" s="128">
        <v>300.0</v>
      </c>
      <c r="H632" s="96"/>
      <c r="I632" s="96"/>
      <c r="J632" s="96"/>
      <c r="K632" s="97"/>
      <c r="L632" s="104">
        <f t="shared" si="5"/>
        <v>0.3588732695</v>
      </c>
      <c r="M632" s="99">
        <f t="shared" si="1"/>
        <v>907.6619808</v>
      </c>
      <c r="N632">
        <f t="shared" si="6"/>
        <v>622</v>
      </c>
      <c r="O632" s="100">
        <f t="shared" si="2"/>
        <v>0.0003025539936</v>
      </c>
      <c r="P632" s="101">
        <v>1.0</v>
      </c>
      <c r="Q632" s="102">
        <f t="shared" si="3"/>
        <v>7505.297041</v>
      </c>
    </row>
    <row r="633">
      <c r="A633" s="103">
        <f t="shared" si="4"/>
        <v>623</v>
      </c>
      <c r="B633" s="129">
        <v>2000.0</v>
      </c>
      <c r="C633" s="130">
        <v>800.0</v>
      </c>
      <c r="D633" s="130">
        <v>-2000.0</v>
      </c>
      <c r="E633" s="130"/>
      <c r="F633" s="131"/>
      <c r="G633" s="128">
        <v>300.0</v>
      </c>
      <c r="H633" s="96"/>
      <c r="I633" s="96"/>
      <c r="J633" s="96"/>
      <c r="K633" s="97"/>
      <c r="L633" s="104">
        <f t="shared" si="5"/>
        <v>0.3582815384</v>
      </c>
      <c r="M633" s="99">
        <f t="shared" si="1"/>
        <v>907.4844615</v>
      </c>
      <c r="N633">
        <f t="shared" si="6"/>
        <v>623</v>
      </c>
      <c r="O633" s="100">
        <f t="shared" si="2"/>
        <v>0.0003024948205</v>
      </c>
      <c r="P633" s="101">
        <v>1.0</v>
      </c>
      <c r="Q633" s="102">
        <f t="shared" si="3"/>
        <v>7505.474561</v>
      </c>
    </row>
    <row r="634">
      <c r="A634" s="103">
        <f t="shared" si="4"/>
        <v>624</v>
      </c>
      <c r="B634" s="129">
        <v>2000.0</v>
      </c>
      <c r="C634" s="130">
        <v>800.0</v>
      </c>
      <c r="D634" s="130">
        <v>-2000.0</v>
      </c>
      <c r="E634" s="130"/>
      <c r="F634" s="131"/>
      <c r="G634" s="128">
        <v>300.0</v>
      </c>
      <c r="H634" s="96"/>
      <c r="I634" s="96"/>
      <c r="J634" s="96"/>
      <c r="K634" s="97"/>
      <c r="L634" s="104">
        <f t="shared" si="5"/>
        <v>0.357690783</v>
      </c>
      <c r="M634" s="99">
        <f t="shared" si="1"/>
        <v>907.3072349</v>
      </c>
      <c r="N634">
        <f t="shared" si="6"/>
        <v>624</v>
      </c>
      <c r="O634" s="100">
        <f t="shared" si="2"/>
        <v>0.000302435745</v>
      </c>
      <c r="P634" s="101">
        <v>1.0</v>
      </c>
      <c r="Q634" s="102">
        <f t="shared" si="3"/>
        <v>7505.651787</v>
      </c>
    </row>
    <row r="635">
      <c r="A635" s="103">
        <f t="shared" si="4"/>
        <v>625</v>
      </c>
      <c r="B635" s="129">
        <v>2000.0</v>
      </c>
      <c r="C635" s="130">
        <v>800.0</v>
      </c>
      <c r="D635" s="130">
        <v>-2000.0</v>
      </c>
      <c r="E635" s="130"/>
      <c r="F635" s="131"/>
      <c r="G635" s="128">
        <v>300.0</v>
      </c>
      <c r="H635" s="96"/>
      <c r="I635" s="96"/>
      <c r="J635" s="96"/>
      <c r="K635" s="97"/>
      <c r="L635" s="104">
        <f t="shared" si="5"/>
        <v>0.3571010017</v>
      </c>
      <c r="M635" s="99">
        <f t="shared" si="1"/>
        <v>907.1303005</v>
      </c>
      <c r="N635">
        <f t="shared" si="6"/>
        <v>625</v>
      </c>
      <c r="O635" s="100">
        <f t="shared" si="2"/>
        <v>0.0003023767668</v>
      </c>
      <c r="P635" s="101">
        <v>1.0</v>
      </c>
      <c r="Q635" s="102">
        <f t="shared" si="3"/>
        <v>7505.828722</v>
      </c>
    </row>
    <row r="636">
      <c r="A636" s="103">
        <f t="shared" si="4"/>
        <v>626</v>
      </c>
      <c r="B636" s="129">
        <v>2000.0</v>
      </c>
      <c r="C636" s="130">
        <v>800.0</v>
      </c>
      <c r="D636" s="130">
        <v>-2000.0</v>
      </c>
      <c r="E636" s="130"/>
      <c r="F636" s="131"/>
      <c r="G636" s="128">
        <v>300.0</v>
      </c>
      <c r="H636" s="96"/>
      <c r="I636" s="96"/>
      <c r="J636" s="96"/>
      <c r="K636" s="97"/>
      <c r="L636" s="104">
        <f t="shared" si="5"/>
        <v>0.3565121928</v>
      </c>
      <c r="M636" s="99">
        <f t="shared" si="1"/>
        <v>906.9536578</v>
      </c>
      <c r="N636">
        <f t="shared" si="6"/>
        <v>626</v>
      </c>
      <c r="O636" s="100">
        <f t="shared" si="2"/>
        <v>0.0003023178859</v>
      </c>
      <c r="P636" s="101">
        <v>1.0</v>
      </c>
      <c r="Q636" s="102">
        <f t="shared" si="3"/>
        <v>7506.005364</v>
      </c>
    </row>
    <row r="637">
      <c r="A637" s="103">
        <f t="shared" si="4"/>
        <v>627</v>
      </c>
      <c r="B637" s="129">
        <v>2000.0</v>
      </c>
      <c r="C637" s="130">
        <v>800.0</v>
      </c>
      <c r="D637" s="130">
        <v>-2000.0</v>
      </c>
      <c r="E637" s="130"/>
      <c r="F637" s="131"/>
      <c r="G637" s="128">
        <v>300.0</v>
      </c>
      <c r="H637" s="96"/>
      <c r="I637" s="96"/>
      <c r="J637" s="96"/>
      <c r="K637" s="97"/>
      <c r="L637" s="104">
        <f t="shared" si="5"/>
        <v>0.3559243548</v>
      </c>
      <c r="M637" s="99">
        <f t="shared" si="1"/>
        <v>906.7773064</v>
      </c>
      <c r="N637">
        <f t="shared" si="6"/>
        <v>627</v>
      </c>
      <c r="O637" s="100">
        <f t="shared" si="2"/>
        <v>0.0003022591021</v>
      </c>
      <c r="P637" s="101">
        <v>1.0</v>
      </c>
      <c r="Q637" s="102">
        <f t="shared" si="3"/>
        <v>7506.181716</v>
      </c>
    </row>
    <row r="638">
      <c r="A638" s="103">
        <f t="shared" si="4"/>
        <v>628</v>
      </c>
      <c r="B638" s="129">
        <v>2000.0</v>
      </c>
      <c r="C638" s="130">
        <v>800.0</v>
      </c>
      <c r="D638" s="130">
        <v>-2000.0</v>
      </c>
      <c r="E638" s="130"/>
      <c r="F638" s="131"/>
      <c r="G638" s="128">
        <v>300.0</v>
      </c>
      <c r="H638" s="96"/>
      <c r="I638" s="96"/>
      <c r="J638" s="96"/>
      <c r="K638" s="97"/>
      <c r="L638" s="104">
        <f t="shared" si="5"/>
        <v>0.355337486</v>
      </c>
      <c r="M638" s="99">
        <f t="shared" si="1"/>
        <v>906.6012458</v>
      </c>
      <c r="N638">
        <f t="shared" si="6"/>
        <v>628</v>
      </c>
      <c r="O638" s="100">
        <f t="shared" si="2"/>
        <v>0.0003022004153</v>
      </c>
      <c r="P638" s="101">
        <v>1.0</v>
      </c>
      <c r="Q638" s="102">
        <f t="shared" si="3"/>
        <v>7506.357776</v>
      </c>
    </row>
    <row r="639">
      <c r="A639" s="103">
        <f t="shared" si="4"/>
        <v>629</v>
      </c>
      <c r="B639" s="129">
        <v>2000.0</v>
      </c>
      <c r="C639" s="130">
        <v>800.0</v>
      </c>
      <c r="D639" s="130">
        <v>-2000.0</v>
      </c>
      <c r="E639" s="130"/>
      <c r="F639" s="131"/>
      <c r="G639" s="128">
        <v>300.0</v>
      </c>
      <c r="H639" s="96"/>
      <c r="I639" s="96"/>
      <c r="J639" s="96"/>
      <c r="K639" s="97"/>
      <c r="L639" s="104">
        <f t="shared" si="5"/>
        <v>0.3547515849</v>
      </c>
      <c r="M639" s="99">
        <f t="shared" si="1"/>
        <v>906.4254755</v>
      </c>
      <c r="N639">
        <f t="shared" si="6"/>
        <v>629</v>
      </c>
      <c r="O639" s="100">
        <f t="shared" si="2"/>
        <v>0.0003021418252</v>
      </c>
      <c r="P639" s="101">
        <v>1.0</v>
      </c>
      <c r="Q639" s="102">
        <f t="shared" si="3"/>
        <v>7506.533547</v>
      </c>
    </row>
    <row r="640">
      <c r="A640" s="103">
        <f t="shared" si="4"/>
        <v>630</v>
      </c>
      <c r="B640" s="129">
        <v>2000.0</v>
      </c>
      <c r="C640" s="130">
        <v>800.0</v>
      </c>
      <c r="D640" s="130">
        <v>-2000.0</v>
      </c>
      <c r="E640" s="130"/>
      <c r="F640" s="131"/>
      <c r="G640" s="128">
        <v>300.0</v>
      </c>
      <c r="H640" s="96"/>
      <c r="I640" s="96"/>
      <c r="J640" s="96"/>
      <c r="K640" s="97"/>
      <c r="L640" s="104">
        <f t="shared" si="5"/>
        <v>0.3541666499</v>
      </c>
      <c r="M640" s="99">
        <f t="shared" si="1"/>
        <v>906.249995</v>
      </c>
      <c r="N640">
        <f t="shared" si="6"/>
        <v>630</v>
      </c>
      <c r="O640" s="100">
        <f t="shared" si="2"/>
        <v>0.0003020833317</v>
      </c>
      <c r="P640" s="101">
        <v>1.0</v>
      </c>
      <c r="Q640" s="102">
        <f t="shared" si="3"/>
        <v>7506.709027</v>
      </c>
    </row>
    <row r="641">
      <c r="A641" s="103">
        <f t="shared" si="4"/>
        <v>631</v>
      </c>
      <c r="B641" s="129">
        <v>2000.0</v>
      </c>
      <c r="C641" s="130">
        <v>800.0</v>
      </c>
      <c r="D641" s="130">
        <v>-2000.0</v>
      </c>
      <c r="E641" s="130"/>
      <c r="F641" s="131"/>
      <c r="G641" s="128">
        <v>300.0</v>
      </c>
      <c r="H641" s="96"/>
      <c r="I641" s="96"/>
      <c r="J641" s="96"/>
      <c r="K641" s="97"/>
      <c r="L641" s="104">
        <f t="shared" si="5"/>
        <v>0.3535826794</v>
      </c>
      <c r="M641" s="99">
        <f t="shared" si="1"/>
        <v>906.0748038</v>
      </c>
      <c r="N641">
        <f t="shared" si="6"/>
        <v>631</v>
      </c>
      <c r="O641" s="100">
        <f t="shared" si="2"/>
        <v>0.0003020249346</v>
      </c>
      <c r="P641" s="101">
        <v>1.0</v>
      </c>
      <c r="Q641" s="102">
        <f t="shared" si="3"/>
        <v>7506.884218</v>
      </c>
    </row>
    <row r="642">
      <c r="A642" s="103">
        <f t="shared" si="4"/>
        <v>632</v>
      </c>
      <c r="B642" s="129">
        <v>2000.0</v>
      </c>
      <c r="C642" s="130">
        <v>800.0</v>
      </c>
      <c r="D642" s="130">
        <v>-2000.0</v>
      </c>
      <c r="E642" s="130"/>
      <c r="F642" s="131"/>
      <c r="G642" s="128">
        <v>300.0</v>
      </c>
      <c r="H642" s="96"/>
      <c r="I642" s="96"/>
      <c r="J642" s="96"/>
      <c r="K642" s="97"/>
      <c r="L642" s="104">
        <f t="shared" si="5"/>
        <v>0.3529996717</v>
      </c>
      <c r="M642" s="99">
        <f t="shared" si="1"/>
        <v>905.8999015</v>
      </c>
      <c r="N642">
        <f t="shared" si="6"/>
        <v>632</v>
      </c>
      <c r="O642" s="100">
        <f t="shared" si="2"/>
        <v>0.0003019666338</v>
      </c>
      <c r="P642" s="101">
        <v>1.0</v>
      </c>
      <c r="Q642" s="102">
        <f t="shared" si="3"/>
        <v>7507.059121</v>
      </c>
    </row>
    <row r="643">
      <c r="A643" s="103">
        <f t="shared" si="4"/>
        <v>633</v>
      </c>
      <c r="B643" s="129">
        <v>2000.0</v>
      </c>
      <c r="C643" s="130">
        <v>800.0</v>
      </c>
      <c r="D643" s="130">
        <v>-2000.0</v>
      </c>
      <c r="E643" s="130"/>
      <c r="F643" s="131"/>
      <c r="G643" s="128">
        <v>300.0</v>
      </c>
      <c r="H643" s="96"/>
      <c r="I643" s="96"/>
      <c r="J643" s="96"/>
      <c r="K643" s="97"/>
      <c r="L643" s="104">
        <f t="shared" si="5"/>
        <v>0.3524176254</v>
      </c>
      <c r="M643" s="99">
        <f t="shared" si="1"/>
        <v>905.7252876</v>
      </c>
      <c r="N643">
        <f t="shared" si="6"/>
        <v>633</v>
      </c>
      <c r="O643" s="100">
        <f t="shared" si="2"/>
        <v>0.0003019084292</v>
      </c>
      <c r="P643" s="101">
        <v>1.0</v>
      </c>
      <c r="Q643" s="102">
        <f t="shared" si="3"/>
        <v>7507.233734</v>
      </c>
    </row>
    <row r="644">
      <c r="A644" s="103">
        <f t="shared" si="4"/>
        <v>634</v>
      </c>
      <c r="B644" s="129">
        <v>2000.0</v>
      </c>
      <c r="C644" s="130">
        <v>800.0</v>
      </c>
      <c r="D644" s="130">
        <v>-2000.0</v>
      </c>
      <c r="E644" s="130"/>
      <c r="F644" s="131"/>
      <c r="G644" s="128">
        <v>300.0</v>
      </c>
      <c r="H644" s="96"/>
      <c r="I644" s="96"/>
      <c r="J644" s="96"/>
      <c r="K644" s="97"/>
      <c r="L644" s="104">
        <f t="shared" si="5"/>
        <v>0.3518365387</v>
      </c>
      <c r="M644" s="99">
        <f t="shared" si="1"/>
        <v>905.5509616</v>
      </c>
      <c r="N644">
        <f t="shared" si="6"/>
        <v>634</v>
      </c>
      <c r="O644" s="100">
        <f t="shared" si="2"/>
        <v>0.0003018503205</v>
      </c>
      <c r="P644" s="101">
        <v>1.0</v>
      </c>
      <c r="Q644" s="102">
        <f t="shared" si="3"/>
        <v>7507.40806</v>
      </c>
    </row>
    <row r="645">
      <c r="A645" s="103">
        <f t="shared" si="4"/>
        <v>635</v>
      </c>
      <c r="B645" s="129">
        <v>2000.0</v>
      </c>
      <c r="C645" s="130">
        <v>800.0</v>
      </c>
      <c r="D645" s="130">
        <v>-2000.0</v>
      </c>
      <c r="E645" s="130"/>
      <c r="F645" s="131"/>
      <c r="G645" s="128">
        <v>300.0</v>
      </c>
      <c r="H645" s="96"/>
      <c r="I645" s="96"/>
      <c r="J645" s="96"/>
      <c r="K645" s="97"/>
      <c r="L645" s="104">
        <f t="shared" si="5"/>
        <v>0.3512564102</v>
      </c>
      <c r="M645" s="99">
        <f t="shared" si="1"/>
        <v>905.3769231</v>
      </c>
      <c r="N645">
        <f t="shared" si="6"/>
        <v>635</v>
      </c>
      <c r="O645" s="100">
        <f t="shared" si="2"/>
        <v>0.0003017923077</v>
      </c>
      <c r="P645" s="101">
        <v>1.0</v>
      </c>
      <c r="Q645" s="102">
        <f t="shared" si="3"/>
        <v>7507.582099</v>
      </c>
    </row>
    <row r="646">
      <c r="A646" s="103">
        <f t="shared" si="4"/>
        <v>636</v>
      </c>
      <c r="B646" s="129">
        <v>2000.0</v>
      </c>
      <c r="C646" s="130">
        <v>800.0</v>
      </c>
      <c r="D646" s="130">
        <v>-2000.0</v>
      </c>
      <c r="E646" s="130"/>
      <c r="F646" s="131"/>
      <c r="G646" s="128">
        <v>300.0</v>
      </c>
      <c r="H646" s="96"/>
      <c r="I646" s="96"/>
      <c r="J646" s="96"/>
      <c r="K646" s="97"/>
      <c r="L646" s="104">
        <f t="shared" si="5"/>
        <v>0.3506772382</v>
      </c>
      <c r="M646" s="99">
        <f t="shared" si="1"/>
        <v>905.2031715</v>
      </c>
      <c r="N646">
        <f t="shared" si="6"/>
        <v>636</v>
      </c>
      <c r="O646" s="100">
        <f t="shared" si="2"/>
        <v>0.0003017343905</v>
      </c>
      <c r="P646" s="101">
        <v>1.0</v>
      </c>
      <c r="Q646" s="102">
        <f t="shared" si="3"/>
        <v>7507.755851</v>
      </c>
    </row>
    <row r="647">
      <c r="A647" s="103">
        <f t="shared" si="4"/>
        <v>637</v>
      </c>
      <c r="B647" s="129">
        <v>2000.0</v>
      </c>
      <c r="C647" s="130">
        <v>800.0</v>
      </c>
      <c r="D647" s="130">
        <v>-2000.0</v>
      </c>
      <c r="E647" s="130"/>
      <c r="F647" s="131"/>
      <c r="G647" s="128">
        <v>300.0</v>
      </c>
      <c r="H647" s="96"/>
      <c r="I647" s="96"/>
      <c r="J647" s="96"/>
      <c r="K647" s="97"/>
      <c r="L647" s="104">
        <f t="shared" si="5"/>
        <v>0.3500990212</v>
      </c>
      <c r="M647" s="99">
        <f t="shared" si="1"/>
        <v>905.0297064</v>
      </c>
      <c r="N647">
        <f t="shared" si="6"/>
        <v>637</v>
      </c>
      <c r="O647" s="100">
        <f t="shared" si="2"/>
        <v>0.0003016765688</v>
      </c>
      <c r="P647" s="101">
        <v>1.0</v>
      </c>
      <c r="Q647" s="102">
        <f t="shared" si="3"/>
        <v>7507.929316</v>
      </c>
    </row>
    <row r="648">
      <c r="A648" s="103">
        <f t="shared" si="4"/>
        <v>638</v>
      </c>
      <c r="B648" s="129">
        <v>2000.0</v>
      </c>
      <c r="C648" s="130">
        <v>800.0</v>
      </c>
      <c r="D648" s="130">
        <v>-2000.0</v>
      </c>
      <c r="E648" s="130"/>
      <c r="F648" s="131"/>
      <c r="G648" s="128">
        <v>300.0</v>
      </c>
      <c r="H648" s="96"/>
      <c r="I648" s="96"/>
      <c r="J648" s="96"/>
      <c r="K648" s="97"/>
      <c r="L648" s="104">
        <f t="shared" si="5"/>
        <v>0.3495217576</v>
      </c>
      <c r="M648" s="99">
        <f t="shared" si="1"/>
        <v>904.8565273</v>
      </c>
      <c r="N648">
        <f t="shared" si="6"/>
        <v>638</v>
      </c>
      <c r="O648" s="100">
        <f t="shared" si="2"/>
        <v>0.0003016188424</v>
      </c>
      <c r="P648" s="101">
        <v>1.0</v>
      </c>
      <c r="Q648" s="102">
        <f t="shared" si="3"/>
        <v>7508.102495</v>
      </c>
    </row>
    <row r="649">
      <c r="A649" s="103">
        <f t="shared" si="4"/>
        <v>639</v>
      </c>
      <c r="B649" s="129">
        <v>2000.0</v>
      </c>
      <c r="C649" s="130">
        <v>800.0</v>
      </c>
      <c r="D649" s="130">
        <v>-2000.0</v>
      </c>
      <c r="E649" s="130"/>
      <c r="F649" s="131"/>
      <c r="G649" s="128">
        <v>300.0</v>
      </c>
      <c r="H649" s="96"/>
      <c r="I649" s="96"/>
      <c r="J649" s="96"/>
      <c r="K649" s="97"/>
      <c r="L649" s="104">
        <f t="shared" si="5"/>
        <v>0.3489454459</v>
      </c>
      <c r="M649" s="99">
        <f t="shared" si="1"/>
        <v>904.6836338</v>
      </c>
      <c r="N649">
        <f t="shared" si="6"/>
        <v>639</v>
      </c>
      <c r="O649" s="100">
        <f t="shared" si="2"/>
        <v>0.0003015612113</v>
      </c>
      <c r="P649" s="101">
        <v>1.0</v>
      </c>
      <c r="Q649" s="102">
        <f t="shared" si="3"/>
        <v>7508.275388</v>
      </c>
    </row>
    <row r="650">
      <c r="A650" s="103">
        <f t="shared" si="4"/>
        <v>640</v>
      </c>
      <c r="B650" s="129">
        <v>2000.0</v>
      </c>
      <c r="C650" s="130">
        <v>800.0</v>
      </c>
      <c r="D650" s="130">
        <v>-2000.0</v>
      </c>
      <c r="E650" s="130"/>
      <c r="F650" s="131"/>
      <c r="G650" s="128">
        <v>300.0</v>
      </c>
      <c r="H650" s="96"/>
      <c r="I650" s="96"/>
      <c r="J650" s="96"/>
      <c r="K650" s="97"/>
      <c r="L650" s="104">
        <f t="shared" si="5"/>
        <v>0.3483700843</v>
      </c>
      <c r="M650" s="99">
        <f t="shared" si="1"/>
        <v>904.5110253</v>
      </c>
      <c r="N650">
        <f t="shared" si="6"/>
        <v>640</v>
      </c>
      <c r="O650" s="100">
        <f t="shared" si="2"/>
        <v>0.0003015036751</v>
      </c>
      <c r="P650" s="101">
        <v>1.0</v>
      </c>
      <c r="Q650" s="102">
        <f t="shared" si="3"/>
        <v>7508.447997</v>
      </c>
    </row>
    <row r="651">
      <c r="A651" s="103">
        <f t="shared" si="4"/>
        <v>641</v>
      </c>
      <c r="B651" s="129">
        <v>2000.0</v>
      </c>
      <c r="C651" s="130">
        <v>800.0</v>
      </c>
      <c r="D651" s="130">
        <v>-2000.0</v>
      </c>
      <c r="E651" s="130"/>
      <c r="F651" s="131"/>
      <c r="G651" s="128">
        <v>300.0</v>
      </c>
      <c r="H651" s="96"/>
      <c r="I651" s="96"/>
      <c r="J651" s="96"/>
      <c r="K651" s="97"/>
      <c r="L651" s="104">
        <f t="shared" si="5"/>
        <v>0.3477956715</v>
      </c>
      <c r="M651" s="99">
        <f t="shared" si="1"/>
        <v>904.3387015</v>
      </c>
      <c r="N651">
        <f t="shared" si="6"/>
        <v>641</v>
      </c>
      <c r="O651" s="100">
        <f t="shared" si="2"/>
        <v>0.0003014462338</v>
      </c>
      <c r="P651" s="101">
        <v>1.0</v>
      </c>
      <c r="Q651" s="102">
        <f t="shared" si="3"/>
        <v>7508.620321</v>
      </c>
    </row>
    <row r="652">
      <c r="A652" s="103">
        <f t="shared" si="4"/>
        <v>642</v>
      </c>
      <c r="B652" s="129">
        <v>2000.0</v>
      </c>
      <c r="C652" s="130">
        <v>800.0</v>
      </c>
      <c r="D652" s="130">
        <v>-2000.0</v>
      </c>
      <c r="E652" s="130"/>
      <c r="F652" s="131"/>
      <c r="G652" s="128">
        <v>300.0</v>
      </c>
      <c r="H652" s="96"/>
      <c r="I652" s="96"/>
      <c r="J652" s="96"/>
      <c r="K652" s="97"/>
      <c r="L652" s="104">
        <f t="shared" si="5"/>
        <v>0.3472222058</v>
      </c>
      <c r="M652" s="99">
        <f t="shared" si="1"/>
        <v>904.1666617</v>
      </c>
      <c r="N652">
        <f t="shared" si="6"/>
        <v>642</v>
      </c>
      <c r="O652" s="100">
        <f t="shared" si="2"/>
        <v>0.0003013888872</v>
      </c>
      <c r="P652" s="101">
        <v>1.0</v>
      </c>
      <c r="Q652" s="102">
        <f t="shared" si="3"/>
        <v>7508.79236</v>
      </c>
    </row>
    <row r="653">
      <c r="A653" s="103">
        <f t="shared" si="4"/>
        <v>643</v>
      </c>
      <c r="B653" s="129">
        <v>2000.0</v>
      </c>
      <c r="C653" s="130">
        <v>800.0</v>
      </c>
      <c r="D653" s="130">
        <v>-2000.0</v>
      </c>
      <c r="E653" s="130"/>
      <c r="F653" s="131"/>
      <c r="G653" s="128">
        <v>300.0</v>
      </c>
      <c r="H653" s="96"/>
      <c r="I653" s="96"/>
      <c r="J653" s="96"/>
      <c r="K653" s="97"/>
      <c r="L653" s="104">
        <f t="shared" si="5"/>
        <v>0.3466496857</v>
      </c>
      <c r="M653" s="99">
        <f t="shared" si="1"/>
        <v>903.9949057</v>
      </c>
      <c r="N653">
        <f t="shared" si="6"/>
        <v>643</v>
      </c>
      <c r="O653" s="100">
        <f t="shared" si="2"/>
        <v>0.0003013316352</v>
      </c>
      <c r="P653" s="101">
        <v>1.0</v>
      </c>
      <c r="Q653" s="102">
        <f t="shared" si="3"/>
        <v>7508.964116</v>
      </c>
    </row>
    <row r="654">
      <c r="A654" s="103">
        <f t="shared" si="4"/>
        <v>644</v>
      </c>
      <c r="B654" s="129">
        <v>2000.0</v>
      </c>
      <c r="C654" s="130">
        <v>800.0</v>
      </c>
      <c r="D654" s="130">
        <v>-2000.0</v>
      </c>
      <c r="E654" s="130"/>
      <c r="F654" s="131"/>
      <c r="G654" s="128">
        <v>300.0</v>
      </c>
      <c r="H654" s="96"/>
      <c r="I654" s="96"/>
      <c r="J654" s="96"/>
      <c r="K654" s="97"/>
      <c r="L654" s="104">
        <f t="shared" si="5"/>
        <v>0.3460781095</v>
      </c>
      <c r="M654" s="99">
        <f t="shared" si="1"/>
        <v>903.8234329</v>
      </c>
      <c r="N654">
        <f t="shared" si="6"/>
        <v>644</v>
      </c>
      <c r="O654" s="100">
        <f t="shared" si="2"/>
        <v>0.0003012744776</v>
      </c>
      <c r="P654" s="101">
        <v>1.0</v>
      </c>
      <c r="Q654" s="102">
        <f t="shared" si="3"/>
        <v>7509.135589</v>
      </c>
    </row>
    <row r="655">
      <c r="A655" s="103">
        <f t="shared" si="4"/>
        <v>645</v>
      </c>
      <c r="B655" s="129">
        <v>2000.0</v>
      </c>
      <c r="C655" s="130">
        <v>800.0</v>
      </c>
      <c r="D655" s="130">
        <v>-2000.0</v>
      </c>
      <c r="E655" s="130"/>
      <c r="F655" s="131"/>
      <c r="G655" s="128">
        <v>300.0</v>
      </c>
      <c r="H655" s="96"/>
      <c r="I655" s="96"/>
      <c r="J655" s="96"/>
      <c r="K655" s="97"/>
      <c r="L655" s="104">
        <f t="shared" si="5"/>
        <v>0.3455074759</v>
      </c>
      <c r="M655" s="99">
        <f t="shared" si="1"/>
        <v>903.6522428</v>
      </c>
      <c r="N655">
        <f t="shared" si="6"/>
        <v>645</v>
      </c>
      <c r="O655" s="100">
        <f t="shared" si="2"/>
        <v>0.0003012174143</v>
      </c>
      <c r="P655" s="101">
        <v>1.0</v>
      </c>
      <c r="Q655" s="102">
        <f t="shared" si="3"/>
        <v>7509.306779</v>
      </c>
    </row>
    <row r="656">
      <c r="A656" s="103">
        <f t="shared" si="4"/>
        <v>646</v>
      </c>
      <c r="B656" s="129">
        <v>2000.0</v>
      </c>
      <c r="C656" s="130">
        <v>800.0</v>
      </c>
      <c r="D656" s="130">
        <v>-2000.0</v>
      </c>
      <c r="E656" s="130"/>
      <c r="F656" s="131"/>
      <c r="G656" s="128">
        <v>300.0</v>
      </c>
      <c r="H656" s="96"/>
      <c r="I656" s="96"/>
      <c r="J656" s="96"/>
      <c r="K656" s="97"/>
      <c r="L656" s="104">
        <f t="shared" si="5"/>
        <v>0.3449377831</v>
      </c>
      <c r="M656" s="99">
        <f t="shared" si="1"/>
        <v>903.4813349</v>
      </c>
      <c r="N656">
        <f t="shared" si="6"/>
        <v>646</v>
      </c>
      <c r="O656" s="100">
        <f t="shared" si="2"/>
        <v>0.000301160445</v>
      </c>
      <c r="P656" s="101">
        <v>1.0</v>
      </c>
      <c r="Q656" s="102">
        <f t="shared" si="3"/>
        <v>7509.477687</v>
      </c>
    </row>
    <row r="657">
      <c r="A657" s="103">
        <f t="shared" si="4"/>
        <v>647</v>
      </c>
      <c r="B657" s="129">
        <v>2000.0</v>
      </c>
      <c r="C657" s="130">
        <v>800.0</v>
      </c>
      <c r="D657" s="130">
        <v>-2000.0</v>
      </c>
      <c r="E657" s="130"/>
      <c r="F657" s="131"/>
      <c r="G657" s="128">
        <v>300.0</v>
      </c>
      <c r="H657" s="96"/>
      <c r="I657" s="96"/>
      <c r="J657" s="96"/>
      <c r="K657" s="97"/>
      <c r="L657" s="104">
        <f t="shared" si="5"/>
        <v>0.3443690296</v>
      </c>
      <c r="M657" s="99">
        <f t="shared" si="1"/>
        <v>903.3107089</v>
      </c>
      <c r="N657">
        <f t="shared" si="6"/>
        <v>647</v>
      </c>
      <c r="O657" s="100">
        <f t="shared" si="2"/>
        <v>0.0003011035696</v>
      </c>
      <c r="P657" s="101">
        <v>1.0</v>
      </c>
      <c r="Q657" s="102">
        <f t="shared" si="3"/>
        <v>7509.648313</v>
      </c>
    </row>
    <row r="658">
      <c r="A658" s="103">
        <f t="shared" si="4"/>
        <v>648</v>
      </c>
      <c r="B658" s="129">
        <v>2000.0</v>
      </c>
      <c r="C658" s="130">
        <v>800.0</v>
      </c>
      <c r="D658" s="130">
        <v>-2000.0</v>
      </c>
      <c r="E658" s="130"/>
      <c r="F658" s="131"/>
      <c r="G658" s="128">
        <v>300.0</v>
      </c>
      <c r="H658" s="96"/>
      <c r="I658" s="96"/>
      <c r="J658" s="96"/>
      <c r="K658" s="97"/>
      <c r="L658" s="104">
        <f t="shared" si="5"/>
        <v>0.343801214</v>
      </c>
      <c r="M658" s="99">
        <f t="shared" si="1"/>
        <v>903.1403642</v>
      </c>
      <c r="N658">
        <f t="shared" si="6"/>
        <v>648</v>
      </c>
      <c r="O658" s="100">
        <f t="shared" si="2"/>
        <v>0.0003010467881</v>
      </c>
      <c r="P658" s="101">
        <v>1.0</v>
      </c>
      <c r="Q658" s="102">
        <f t="shared" si="3"/>
        <v>7509.818658</v>
      </c>
    </row>
    <row r="659">
      <c r="A659" s="103">
        <f t="shared" si="4"/>
        <v>649</v>
      </c>
      <c r="B659" s="129">
        <v>2000.0</v>
      </c>
      <c r="C659" s="130">
        <v>800.0</v>
      </c>
      <c r="D659" s="130">
        <v>-2000.0</v>
      </c>
      <c r="E659" s="130"/>
      <c r="F659" s="131"/>
      <c r="G659" s="128">
        <v>300.0</v>
      </c>
      <c r="H659" s="96"/>
      <c r="I659" s="96"/>
      <c r="J659" s="96"/>
      <c r="K659" s="97"/>
      <c r="L659" s="104">
        <f t="shared" si="5"/>
        <v>0.3432343345</v>
      </c>
      <c r="M659" s="99">
        <f t="shared" si="1"/>
        <v>902.9703004</v>
      </c>
      <c r="N659">
        <f t="shared" si="6"/>
        <v>649</v>
      </c>
      <c r="O659" s="100">
        <f t="shared" si="2"/>
        <v>0.0003009901001</v>
      </c>
      <c r="P659" s="101">
        <v>1.0</v>
      </c>
      <c r="Q659" s="102">
        <f t="shared" si="3"/>
        <v>7509.988722</v>
      </c>
    </row>
    <row r="660">
      <c r="A660" s="103">
        <f t="shared" si="4"/>
        <v>650</v>
      </c>
      <c r="B660" s="129">
        <v>2000.0</v>
      </c>
      <c r="C660" s="130">
        <v>800.0</v>
      </c>
      <c r="D660" s="130">
        <v>-2000.0</v>
      </c>
      <c r="E660" s="130"/>
      <c r="F660" s="131"/>
      <c r="G660" s="128">
        <v>300.0</v>
      </c>
      <c r="H660" s="96"/>
      <c r="I660" s="96"/>
      <c r="J660" s="96"/>
      <c r="K660" s="97"/>
      <c r="L660" s="104">
        <f t="shared" si="5"/>
        <v>0.3426683898</v>
      </c>
      <c r="M660" s="99">
        <f t="shared" si="1"/>
        <v>902.800517</v>
      </c>
      <c r="N660">
        <f t="shared" si="6"/>
        <v>650</v>
      </c>
      <c r="O660" s="100">
        <f t="shared" si="2"/>
        <v>0.0003009335057</v>
      </c>
      <c r="P660" s="101">
        <v>1.0</v>
      </c>
      <c r="Q660" s="102">
        <f t="shared" si="3"/>
        <v>7510.158505</v>
      </c>
    </row>
    <row r="661">
      <c r="A661" s="103">
        <f t="shared" si="4"/>
        <v>651</v>
      </c>
      <c r="B661" s="129">
        <v>2000.0</v>
      </c>
      <c r="C661" s="130">
        <v>800.0</v>
      </c>
      <c r="D661" s="130">
        <v>-2000.0</v>
      </c>
      <c r="E661" s="130"/>
      <c r="F661" s="131"/>
      <c r="G661" s="128">
        <v>300.0</v>
      </c>
      <c r="H661" s="96"/>
      <c r="I661" s="96"/>
      <c r="J661" s="96"/>
      <c r="K661" s="97"/>
      <c r="L661" s="104">
        <f t="shared" si="5"/>
        <v>0.3421033783</v>
      </c>
      <c r="M661" s="99">
        <f t="shared" si="1"/>
        <v>902.6310135</v>
      </c>
      <c r="N661">
        <f t="shared" si="6"/>
        <v>651</v>
      </c>
      <c r="O661" s="100">
        <f t="shared" si="2"/>
        <v>0.0003008770045</v>
      </c>
      <c r="P661" s="101">
        <v>1.0</v>
      </c>
      <c r="Q661" s="102">
        <f t="shared" si="3"/>
        <v>7510.328009</v>
      </c>
    </row>
    <row r="662">
      <c r="A662" s="103">
        <f t="shared" si="4"/>
        <v>652</v>
      </c>
      <c r="B662" s="129">
        <v>2000.0</v>
      </c>
      <c r="C662" s="130">
        <v>800.0</v>
      </c>
      <c r="D662" s="130">
        <v>-2000.0</v>
      </c>
      <c r="E662" s="130"/>
      <c r="F662" s="131"/>
      <c r="G662" s="128">
        <v>300.0</v>
      </c>
      <c r="H662" s="96"/>
      <c r="I662" s="96"/>
      <c r="J662" s="96"/>
      <c r="K662" s="97"/>
      <c r="L662" s="104">
        <f t="shared" si="5"/>
        <v>0.3415392984</v>
      </c>
      <c r="M662" s="99">
        <f t="shared" si="1"/>
        <v>902.4617895</v>
      </c>
      <c r="N662">
        <f t="shared" si="6"/>
        <v>652</v>
      </c>
      <c r="O662" s="100">
        <f t="shared" si="2"/>
        <v>0.0003008205965</v>
      </c>
      <c r="P662" s="101">
        <v>1.0</v>
      </c>
      <c r="Q662" s="102">
        <f t="shared" si="3"/>
        <v>7510.497233</v>
      </c>
    </row>
    <row r="663">
      <c r="A663" s="103">
        <f t="shared" si="4"/>
        <v>653</v>
      </c>
      <c r="B663" s="129">
        <v>2000.0</v>
      </c>
      <c r="C663" s="130">
        <v>800.0</v>
      </c>
      <c r="D663" s="130">
        <v>-2000.0</v>
      </c>
      <c r="E663" s="130"/>
      <c r="F663" s="131"/>
      <c r="G663" s="128">
        <v>300.0</v>
      </c>
      <c r="H663" s="96"/>
      <c r="I663" s="96"/>
      <c r="J663" s="96"/>
      <c r="K663" s="97"/>
      <c r="L663" s="104">
        <f t="shared" si="5"/>
        <v>0.3409761485</v>
      </c>
      <c r="M663" s="99">
        <f t="shared" si="1"/>
        <v>902.2928446</v>
      </c>
      <c r="N663">
        <f t="shared" si="6"/>
        <v>653</v>
      </c>
      <c r="O663" s="100">
        <f t="shared" si="2"/>
        <v>0.0003007642815</v>
      </c>
      <c r="P663" s="101">
        <v>1.0</v>
      </c>
      <c r="Q663" s="102">
        <f t="shared" si="3"/>
        <v>7510.666178</v>
      </c>
    </row>
    <row r="664">
      <c r="A664" s="103">
        <f t="shared" si="4"/>
        <v>654</v>
      </c>
      <c r="B664" s="129">
        <v>2000.0</v>
      </c>
      <c r="C664" s="130">
        <v>800.0</v>
      </c>
      <c r="D664" s="130">
        <v>-2000.0</v>
      </c>
      <c r="E664" s="130"/>
      <c r="F664" s="131"/>
      <c r="G664" s="128">
        <v>300.0</v>
      </c>
      <c r="H664" s="96"/>
      <c r="I664" s="96"/>
      <c r="J664" s="96"/>
      <c r="K664" s="97"/>
      <c r="L664" s="104">
        <f t="shared" si="5"/>
        <v>0.3404139273</v>
      </c>
      <c r="M664" s="99">
        <f t="shared" si="1"/>
        <v>902.1241782</v>
      </c>
      <c r="N664">
        <f t="shared" si="6"/>
        <v>654</v>
      </c>
      <c r="O664" s="100">
        <f t="shared" si="2"/>
        <v>0.0003007080594</v>
      </c>
      <c r="P664" s="101">
        <v>1.0</v>
      </c>
      <c r="Q664" s="102">
        <f t="shared" si="3"/>
        <v>7510.834844</v>
      </c>
    </row>
    <row r="665">
      <c r="A665" s="103">
        <f t="shared" si="4"/>
        <v>655</v>
      </c>
      <c r="B665" s="129">
        <v>2000.0</v>
      </c>
      <c r="C665" s="130">
        <v>800.0</v>
      </c>
      <c r="D665" s="130">
        <v>-2000.0</v>
      </c>
      <c r="E665" s="130"/>
      <c r="F665" s="131"/>
      <c r="G665" s="128">
        <v>300.0</v>
      </c>
      <c r="H665" s="96"/>
      <c r="I665" s="96"/>
      <c r="J665" s="96"/>
      <c r="K665" s="97"/>
      <c r="L665" s="104">
        <f t="shared" si="5"/>
        <v>0.339852633</v>
      </c>
      <c r="M665" s="99">
        <f t="shared" si="1"/>
        <v>901.9557899</v>
      </c>
      <c r="N665">
        <f t="shared" si="6"/>
        <v>655</v>
      </c>
      <c r="O665" s="100">
        <f t="shared" si="2"/>
        <v>0.00030065193</v>
      </c>
      <c r="P665" s="101">
        <v>1.0</v>
      </c>
      <c r="Q665" s="102">
        <f t="shared" si="3"/>
        <v>7511.003232</v>
      </c>
    </row>
    <row r="666">
      <c r="A666" s="103">
        <f t="shared" si="4"/>
        <v>656</v>
      </c>
      <c r="B666" s="129">
        <v>2000.0</v>
      </c>
      <c r="C666" s="130">
        <v>800.0</v>
      </c>
      <c r="D666" s="130">
        <v>-2000.0</v>
      </c>
      <c r="E666" s="130"/>
      <c r="F666" s="131"/>
      <c r="G666" s="128">
        <v>300.0</v>
      </c>
      <c r="H666" s="96"/>
      <c r="I666" s="96"/>
      <c r="J666" s="96"/>
      <c r="K666" s="97"/>
      <c r="L666" s="104">
        <f t="shared" si="5"/>
        <v>0.3392922643</v>
      </c>
      <c r="M666" s="99">
        <f t="shared" si="1"/>
        <v>901.7876793</v>
      </c>
      <c r="N666">
        <f t="shared" si="6"/>
        <v>656</v>
      </c>
      <c r="O666" s="100">
        <f t="shared" si="2"/>
        <v>0.0003005958931</v>
      </c>
      <c r="P666" s="101">
        <v>1.0</v>
      </c>
      <c r="Q666" s="102">
        <f t="shared" si="3"/>
        <v>7511.171343</v>
      </c>
    </row>
    <row r="667">
      <c r="A667" s="103">
        <f t="shared" si="4"/>
        <v>657</v>
      </c>
      <c r="B667" s="129">
        <v>2000.0</v>
      </c>
      <c r="C667" s="130">
        <v>800.0</v>
      </c>
      <c r="D667" s="130">
        <v>-2000.0</v>
      </c>
      <c r="E667" s="130"/>
      <c r="F667" s="131"/>
      <c r="G667" s="128">
        <v>300.0</v>
      </c>
      <c r="H667" s="96"/>
      <c r="I667" s="96"/>
      <c r="J667" s="96"/>
      <c r="K667" s="97"/>
      <c r="L667" s="104">
        <f t="shared" si="5"/>
        <v>0.3387328195</v>
      </c>
      <c r="M667" s="99">
        <f t="shared" si="1"/>
        <v>901.6198458</v>
      </c>
      <c r="N667">
        <f t="shared" si="6"/>
        <v>657</v>
      </c>
      <c r="O667" s="100">
        <f t="shared" si="2"/>
        <v>0.0003005399486</v>
      </c>
      <c r="P667" s="101">
        <v>1.0</v>
      </c>
      <c r="Q667" s="102">
        <f t="shared" si="3"/>
        <v>7511.339176</v>
      </c>
    </row>
    <row r="668">
      <c r="A668" s="103">
        <f t="shared" si="4"/>
        <v>658</v>
      </c>
      <c r="B668" s="129">
        <v>2000.0</v>
      </c>
      <c r="C668" s="130">
        <v>800.0</v>
      </c>
      <c r="D668" s="130">
        <v>-2000.0</v>
      </c>
      <c r="E668" s="130"/>
      <c r="F668" s="131"/>
      <c r="G668" s="128">
        <v>300.0</v>
      </c>
      <c r="H668" s="96"/>
      <c r="I668" s="96"/>
      <c r="J668" s="96"/>
      <c r="K668" s="97"/>
      <c r="L668" s="104">
        <f t="shared" si="5"/>
        <v>0.3381742971</v>
      </c>
      <c r="M668" s="99">
        <f t="shared" si="1"/>
        <v>901.4522891</v>
      </c>
      <c r="N668">
        <f t="shared" si="6"/>
        <v>658</v>
      </c>
      <c r="O668" s="100">
        <f t="shared" si="2"/>
        <v>0.0003004840964</v>
      </c>
      <c r="P668" s="101">
        <v>1.0</v>
      </c>
      <c r="Q668" s="102">
        <f t="shared" si="3"/>
        <v>7511.506733</v>
      </c>
    </row>
    <row r="669">
      <c r="A669" s="103">
        <f t="shared" si="4"/>
        <v>659</v>
      </c>
      <c r="B669" s="129">
        <v>2000.0</v>
      </c>
      <c r="C669" s="130">
        <v>800.0</v>
      </c>
      <c r="D669" s="130">
        <v>-2000.0</v>
      </c>
      <c r="E669" s="130"/>
      <c r="F669" s="131"/>
      <c r="G669" s="128">
        <v>300.0</v>
      </c>
      <c r="H669" s="96"/>
      <c r="I669" s="96"/>
      <c r="J669" s="96"/>
      <c r="K669" s="97"/>
      <c r="L669" s="104">
        <f t="shared" si="5"/>
        <v>0.3376166957</v>
      </c>
      <c r="M669" s="99">
        <f t="shared" si="1"/>
        <v>901.2850087</v>
      </c>
      <c r="N669">
        <f t="shared" si="6"/>
        <v>659</v>
      </c>
      <c r="O669" s="100">
        <f t="shared" si="2"/>
        <v>0.0003004283362</v>
      </c>
      <c r="P669" s="101">
        <v>1.0</v>
      </c>
      <c r="Q669" s="102">
        <f t="shared" si="3"/>
        <v>7511.674013</v>
      </c>
    </row>
    <row r="670">
      <c r="A670" s="103">
        <f t="shared" si="4"/>
        <v>660</v>
      </c>
      <c r="B670" s="129">
        <v>2000.0</v>
      </c>
      <c r="C670" s="130">
        <v>800.0</v>
      </c>
      <c r="D670" s="130">
        <v>-2000.0</v>
      </c>
      <c r="E670" s="130"/>
      <c r="F670" s="131"/>
      <c r="G670" s="128">
        <v>300.0</v>
      </c>
      <c r="H670" s="96"/>
      <c r="I670" s="96"/>
      <c r="J670" s="96"/>
      <c r="K670" s="97"/>
      <c r="L670" s="104">
        <f t="shared" si="5"/>
        <v>0.3370600137</v>
      </c>
      <c r="M670" s="99">
        <f t="shared" si="1"/>
        <v>901.1180041</v>
      </c>
      <c r="N670">
        <f t="shared" si="6"/>
        <v>660</v>
      </c>
      <c r="O670" s="100">
        <f t="shared" si="2"/>
        <v>0.000300372668</v>
      </c>
      <c r="P670" s="101">
        <v>1.0</v>
      </c>
      <c r="Q670" s="102">
        <f t="shared" si="3"/>
        <v>7511.841018</v>
      </c>
    </row>
    <row r="671">
      <c r="A671" s="103">
        <f t="shared" si="4"/>
        <v>661</v>
      </c>
      <c r="B671" s="129">
        <v>2000.0</v>
      </c>
      <c r="C671" s="130">
        <v>800.0</v>
      </c>
      <c r="D671" s="130">
        <v>-2000.0</v>
      </c>
      <c r="E671" s="130"/>
      <c r="F671" s="131"/>
      <c r="G671" s="128">
        <v>300.0</v>
      </c>
      <c r="H671" s="96"/>
      <c r="I671" s="96"/>
      <c r="J671" s="96"/>
      <c r="K671" s="97"/>
      <c r="L671" s="104">
        <f t="shared" si="5"/>
        <v>0.3365042496</v>
      </c>
      <c r="M671" s="99">
        <f t="shared" si="1"/>
        <v>900.9512749</v>
      </c>
      <c r="N671">
        <f t="shared" si="6"/>
        <v>661</v>
      </c>
      <c r="O671" s="100">
        <f t="shared" si="2"/>
        <v>0.0003003170916</v>
      </c>
      <c r="P671" s="101">
        <v>1.0</v>
      </c>
      <c r="Q671" s="102">
        <f t="shared" si="3"/>
        <v>7512.007747</v>
      </c>
    </row>
    <row r="672">
      <c r="A672" s="103">
        <f t="shared" si="4"/>
        <v>662</v>
      </c>
      <c r="B672" s="129">
        <v>2000.0</v>
      </c>
      <c r="C672" s="130">
        <v>800.0</v>
      </c>
      <c r="D672" s="130">
        <v>-2000.0</v>
      </c>
      <c r="E672" s="130"/>
      <c r="F672" s="131"/>
      <c r="G672" s="128">
        <v>300.0</v>
      </c>
      <c r="H672" s="96"/>
      <c r="I672" s="96"/>
      <c r="J672" s="96"/>
      <c r="K672" s="97"/>
      <c r="L672" s="104">
        <f t="shared" si="5"/>
        <v>0.3359494018</v>
      </c>
      <c r="M672" s="99">
        <f t="shared" si="1"/>
        <v>900.7848205</v>
      </c>
      <c r="N672">
        <f t="shared" si="6"/>
        <v>662</v>
      </c>
      <c r="O672" s="100">
        <f t="shared" si="2"/>
        <v>0.0003002616068</v>
      </c>
      <c r="P672" s="101">
        <v>1.0</v>
      </c>
      <c r="Q672" s="102">
        <f t="shared" si="3"/>
        <v>7512.174202</v>
      </c>
    </row>
    <row r="673">
      <c r="A673" s="103">
        <f t="shared" si="4"/>
        <v>663</v>
      </c>
      <c r="B673" s="129">
        <v>2000.0</v>
      </c>
      <c r="C673" s="130">
        <v>800.0</v>
      </c>
      <c r="D673" s="130">
        <v>-2000.0</v>
      </c>
      <c r="E673" s="130"/>
      <c r="F673" s="131"/>
      <c r="G673" s="128">
        <v>300.0</v>
      </c>
      <c r="H673" s="96"/>
      <c r="I673" s="96"/>
      <c r="J673" s="96"/>
      <c r="K673" s="97"/>
      <c r="L673" s="104">
        <f t="shared" si="5"/>
        <v>0.3353954689</v>
      </c>
      <c r="M673" s="99">
        <f t="shared" si="1"/>
        <v>900.6186407</v>
      </c>
      <c r="N673">
        <f t="shared" si="6"/>
        <v>663</v>
      </c>
      <c r="O673" s="100">
        <f t="shared" si="2"/>
        <v>0.0003002062136</v>
      </c>
      <c r="P673" s="101">
        <v>1.0</v>
      </c>
      <c r="Q673" s="102">
        <f t="shared" si="3"/>
        <v>7512.340381</v>
      </c>
    </row>
    <row r="674">
      <c r="A674" s="103">
        <f t="shared" si="4"/>
        <v>664</v>
      </c>
      <c r="B674" s="129">
        <v>2000.0</v>
      </c>
      <c r="C674" s="130">
        <v>800.0</v>
      </c>
      <c r="D674" s="130">
        <v>-2000.0</v>
      </c>
      <c r="E674" s="130"/>
      <c r="F674" s="131"/>
      <c r="G674" s="128">
        <v>300.0</v>
      </c>
      <c r="H674" s="96"/>
      <c r="I674" s="96"/>
      <c r="J674" s="96"/>
      <c r="K674" s="97"/>
      <c r="L674" s="104">
        <f t="shared" si="5"/>
        <v>0.3348424494</v>
      </c>
      <c r="M674" s="99">
        <f t="shared" si="1"/>
        <v>900.4527348</v>
      </c>
      <c r="N674">
        <f t="shared" si="6"/>
        <v>664</v>
      </c>
      <c r="O674" s="100">
        <f t="shared" si="2"/>
        <v>0.0003001509116</v>
      </c>
      <c r="P674" s="101">
        <v>1.0</v>
      </c>
      <c r="Q674" s="102">
        <f t="shared" si="3"/>
        <v>7512.506287</v>
      </c>
    </row>
    <row r="675">
      <c r="A675" s="103">
        <f t="shared" si="4"/>
        <v>665</v>
      </c>
      <c r="B675" s="129">
        <v>2000.0</v>
      </c>
      <c r="C675" s="130">
        <v>800.0</v>
      </c>
      <c r="D675" s="130">
        <v>-2000.0</v>
      </c>
      <c r="E675" s="130"/>
      <c r="F675" s="131"/>
      <c r="G675" s="128">
        <v>300.0</v>
      </c>
      <c r="H675" s="96"/>
      <c r="I675" s="96"/>
      <c r="J675" s="96"/>
      <c r="K675" s="97"/>
      <c r="L675" s="104">
        <f t="shared" si="5"/>
        <v>0.3342903417</v>
      </c>
      <c r="M675" s="99">
        <f t="shared" si="1"/>
        <v>900.2871025</v>
      </c>
      <c r="N675">
        <f t="shared" si="6"/>
        <v>665</v>
      </c>
      <c r="O675" s="100">
        <f t="shared" si="2"/>
        <v>0.0003000957008</v>
      </c>
      <c r="P675" s="101">
        <v>1.0</v>
      </c>
      <c r="Q675" s="102">
        <f t="shared" si="3"/>
        <v>7512.67192</v>
      </c>
    </row>
    <row r="676">
      <c r="A676" s="103">
        <f t="shared" si="4"/>
        <v>666</v>
      </c>
      <c r="B676" s="129">
        <v>2000.0</v>
      </c>
      <c r="C676" s="130">
        <v>800.0</v>
      </c>
      <c r="D676" s="130">
        <v>-2000.0</v>
      </c>
      <c r="E676" s="130"/>
      <c r="F676" s="131"/>
      <c r="G676" s="128">
        <v>300.0</v>
      </c>
      <c r="H676" s="96"/>
      <c r="I676" s="96"/>
      <c r="J676" s="96"/>
      <c r="K676" s="97"/>
      <c r="L676" s="104">
        <f t="shared" si="5"/>
        <v>0.3337391444</v>
      </c>
      <c r="M676" s="99">
        <f t="shared" si="1"/>
        <v>900.1217433</v>
      </c>
      <c r="N676">
        <f t="shared" si="6"/>
        <v>666</v>
      </c>
      <c r="O676" s="100">
        <f t="shared" si="2"/>
        <v>0.0003000405811</v>
      </c>
      <c r="P676" s="101">
        <v>1.0</v>
      </c>
      <c r="Q676" s="102">
        <f t="shared" si="3"/>
        <v>7512.837279</v>
      </c>
    </row>
    <row r="677">
      <c r="A677" s="103">
        <f t="shared" si="4"/>
        <v>667</v>
      </c>
      <c r="B677" s="129">
        <v>2000.0</v>
      </c>
      <c r="C677" s="130">
        <v>800.0</v>
      </c>
      <c r="D677" s="130">
        <v>-2000.0</v>
      </c>
      <c r="E677" s="130"/>
      <c r="F677" s="131"/>
      <c r="G677" s="128">
        <v>300.0</v>
      </c>
      <c r="H677" s="96"/>
      <c r="I677" s="96"/>
      <c r="J677" s="96"/>
      <c r="K677" s="97"/>
      <c r="L677" s="104">
        <f t="shared" si="5"/>
        <v>0.3331888559</v>
      </c>
      <c r="M677" s="99">
        <f t="shared" si="1"/>
        <v>899.9566568</v>
      </c>
      <c r="N677">
        <f t="shared" si="6"/>
        <v>667</v>
      </c>
      <c r="O677" s="100">
        <f t="shared" si="2"/>
        <v>0.0002999855523</v>
      </c>
      <c r="P677" s="101">
        <v>1.0</v>
      </c>
      <c r="Q677" s="102">
        <f t="shared" si="3"/>
        <v>7513.002365</v>
      </c>
    </row>
    <row r="678">
      <c r="A678" s="103">
        <f t="shared" si="4"/>
        <v>668</v>
      </c>
      <c r="B678" s="129">
        <v>2000.0</v>
      </c>
      <c r="C678" s="130">
        <v>800.0</v>
      </c>
      <c r="D678" s="130">
        <v>-2000.0</v>
      </c>
      <c r="E678" s="130"/>
      <c r="F678" s="131"/>
      <c r="G678" s="128">
        <v>300.0</v>
      </c>
      <c r="H678" s="96"/>
      <c r="I678" s="96"/>
      <c r="J678" s="96"/>
      <c r="K678" s="97"/>
      <c r="L678" s="104">
        <f t="shared" si="5"/>
        <v>0.3326394748</v>
      </c>
      <c r="M678" s="99">
        <f t="shared" si="1"/>
        <v>899.7918424</v>
      </c>
      <c r="N678">
        <f t="shared" si="6"/>
        <v>668</v>
      </c>
      <c r="O678" s="100">
        <f t="shared" si="2"/>
        <v>0.0002999306141</v>
      </c>
      <c r="P678" s="101">
        <v>1.0</v>
      </c>
      <c r="Q678" s="102">
        <f t="shared" si="3"/>
        <v>7513.16718</v>
      </c>
    </row>
    <row r="679">
      <c r="A679" s="103">
        <f t="shared" si="4"/>
        <v>669</v>
      </c>
      <c r="B679" s="129">
        <v>2000.0</v>
      </c>
      <c r="C679" s="130">
        <v>800.0</v>
      </c>
      <c r="D679" s="130">
        <v>-2000.0</v>
      </c>
      <c r="E679" s="130"/>
      <c r="F679" s="131"/>
      <c r="G679" s="128">
        <v>300.0</v>
      </c>
      <c r="H679" s="96"/>
      <c r="I679" s="96"/>
      <c r="J679" s="96"/>
      <c r="K679" s="97"/>
      <c r="L679" s="104">
        <f t="shared" si="5"/>
        <v>0.3320909995</v>
      </c>
      <c r="M679" s="99">
        <f t="shared" si="1"/>
        <v>899.6272998</v>
      </c>
      <c r="N679">
        <f t="shared" si="6"/>
        <v>669</v>
      </c>
      <c r="O679" s="100">
        <f t="shared" si="2"/>
        <v>0.0002998757666</v>
      </c>
      <c r="P679" s="101">
        <v>1.0</v>
      </c>
      <c r="Q679" s="102">
        <f t="shared" si="3"/>
        <v>7513.331722</v>
      </c>
    </row>
    <row r="680">
      <c r="A680" s="103">
        <f t="shared" si="4"/>
        <v>670</v>
      </c>
      <c r="B680" s="129">
        <v>2000.0</v>
      </c>
      <c r="C680" s="130">
        <v>800.0</v>
      </c>
      <c r="D680" s="130">
        <v>-2000.0</v>
      </c>
      <c r="E680" s="130"/>
      <c r="F680" s="131"/>
      <c r="G680" s="128">
        <v>300.0</v>
      </c>
      <c r="H680" s="96"/>
      <c r="I680" s="96"/>
      <c r="J680" s="96"/>
      <c r="K680" s="97"/>
      <c r="L680" s="104">
        <f t="shared" si="5"/>
        <v>0.3315434285</v>
      </c>
      <c r="M680" s="99">
        <f t="shared" si="1"/>
        <v>899.4630286</v>
      </c>
      <c r="N680">
        <f t="shared" si="6"/>
        <v>670</v>
      </c>
      <c r="O680" s="100">
        <f t="shared" si="2"/>
        <v>0.0002998210095</v>
      </c>
      <c r="P680" s="101">
        <v>1.0</v>
      </c>
      <c r="Q680" s="102">
        <f t="shared" si="3"/>
        <v>7513.495994</v>
      </c>
    </row>
    <row r="681">
      <c r="A681" s="103">
        <f t="shared" si="4"/>
        <v>671</v>
      </c>
      <c r="B681" s="129">
        <v>2000.0</v>
      </c>
      <c r="C681" s="130">
        <v>800.0</v>
      </c>
      <c r="D681" s="130">
        <v>-2000.0</v>
      </c>
      <c r="E681" s="130"/>
      <c r="F681" s="131"/>
      <c r="G681" s="128">
        <v>300.0</v>
      </c>
      <c r="H681" s="96"/>
      <c r="I681" s="96"/>
      <c r="J681" s="96"/>
      <c r="K681" s="97"/>
      <c r="L681" s="104">
        <f t="shared" si="5"/>
        <v>0.3309967605</v>
      </c>
      <c r="M681" s="99">
        <f t="shared" si="1"/>
        <v>899.2990281</v>
      </c>
      <c r="N681">
        <f t="shared" si="6"/>
        <v>671</v>
      </c>
      <c r="O681" s="100">
        <f t="shared" si="2"/>
        <v>0.0002997663427</v>
      </c>
      <c r="P681" s="101">
        <v>1.0</v>
      </c>
      <c r="Q681" s="102">
        <f t="shared" si="3"/>
        <v>7513.659994</v>
      </c>
    </row>
    <row r="682">
      <c r="A682" s="103">
        <f t="shared" si="4"/>
        <v>672</v>
      </c>
      <c r="B682" s="129">
        <v>2000.0</v>
      </c>
      <c r="C682" s="130">
        <v>800.0</v>
      </c>
      <c r="D682" s="130">
        <v>-2000.0</v>
      </c>
      <c r="E682" s="130"/>
      <c r="F682" s="131"/>
      <c r="G682" s="128">
        <v>300.0</v>
      </c>
      <c r="H682" s="96"/>
      <c r="I682" s="96"/>
      <c r="J682" s="96"/>
      <c r="K682" s="97"/>
      <c r="L682" s="104">
        <f t="shared" si="5"/>
        <v>0.3304509938</v>
      </c>
      <c r="M682" s="99">
        <f t="shared" si="1"/>
        <v>899.1352981</v>
      </c>
      <c r="N682">
        <f t="shared" si="6"/>
        <v>672</v>
      </c>
      <c r="O682" s="100">
        <f t="shared" si="2"/>
        <v>0.000299711766</v>
      </c>
      <c r="P682" s="101">
        <v>1.0</v>
      </c>
      <c r="Q682" s="102">
        <f t="shared" si="3"/>
        <v>7513.823724</v>
      </c>
    </row>
    <row r="683">
      <c r="A683" s="103">
        <f t="shared" si="4"/>
        <v>673</v>
      </c>
      <c r="B683" s="129">
        <v>2000.0</v>
      </c>
      <c r="C683" s="130">
        <v>800.0</v>
      </c>
      <c r="D683" s="130">
        <v>-2000.0</v>
      </c>
      <c r="E683" s="130"/>
      <c r="F683" s="131"/>
      <c r="G683" s="128">
        <v>300.0</v>
      </c>
      <c r="H683" s="96"/>
      <c r="I683" s="96"/>
      <c r="J683" s="96"/>
      <c r="K683" s="97"/>
      <c r="L683" s="104">
        <f t="shared" si="5"/>
        <v>0.329906127</v>
      </c>
      <c r="M683" s="99">
        <f t="shared" si="1"/>
        <v>898.9718381</v>
      </c>
      <c r="N683">
        <f t="shared" si="6"/>
        <v>673</v>
      </c>
      <c r="O683" s="100">
        <f t="shared" si="2"/>
        <v>0.0002996572794</v>
      </c>
      <c r="P683" s="101">
        <v>1.0</v>
      </c>
      <c r="Q683" s="102">
        <f t="shared" si="3"/>
        <v>7513.987184</v>
      </c>
    </row>
    <row r="684">
      <c r="A684" s="103">
        <f t="shared" si="4"/>
        <v>674</v>
      </c>
      <c r="B684" s="129">
        <v>2000.0</v>
      </c>
      <c r="C684" s="130">
        <v>800.0</v>
      </c>
      <c r="D684" s="130">
        <v>-2000.0</v>
      </c>
      <c r="E684" s="130"/>
      <c r="F684" s="131"/>
      <c r="G684" s="128">
        <v>300.0</v>
      </c>
      <c r="H684" s="96"/>
      <c r="I684" s="96"/>
      <c r="J684" s="96"/>
      <c r="K684" s="97"/>
      <c r="L684" s="104">
        <f t="shared" si="5"/>
        <v>0.3293621586</v>
      </c>
      <c r="M684" s="99">
        <f t="shared" si="1"/>
        <v>898.8086476</v>
      </c>
      <c r="N684">
        <f t="shared" si="6"/>
        <v>674</v>
      </c>
      <c r="O684" s="100">
        <f t="shared" si="2"/>
        <v>0.0002996028825</v>
      </c>
      <c r="P684" s="101">
        <v>1.0</v>
      </c>
      <c r="Q684" s="102">
        <f t="shared" si="3"/>
        <v>7514.150375</v>
      </c>
    </row>
    <row r="685">
      <c r="A685" s="103">
        <f t="shared" si="4"/>
        <v>675</v>
      </c>
      <c r="B685" s="129">
        <v>2000.0</v>
      </c>
      <c r="C685" s="130">
        <v>800.0</v>
      </c>
      <c r="D685" s="130">
        <v>-2000.0</v>
      </c>
      <c r="E685" s="130"/>
      <c r="F685" s="131"/>
      <c r="G685" s="128">
        <v>300.0</v>
      </c>
      <c r="H685" s="96"/>
      <c r="I685" s="96"/>
      <c r="J685" s="96"/>
      <c r="K685" s="97"/>
      <c r="L685" s="104">
        <f t="shared" si="5"/>
        <v>0.3288190872</v>
      </c>
      <c r="M685" s="99">
        <f t="shared" si="1"/>
        <v>898.6457262</v>
      </c>
      <c r="N685">
        <f t="shared" si="6"/>
        <v>675</v>
      </c>
      <c r="O685" s="100">
        <f t="shared" si="2"/>
        <v>0.0002995485754</v>
      </c>
      <c r="P685" s="101">
        <v>1.0</v>
      </c>
      <c r="Q685" s="102">
        <f t="shared" si="3"/>
        <v>7514.313296</v>
      </c>
    </row>
    <row r="686">
      <c r="A686" s="103">
        <f t="shared" si="4"/>
        <v>676</v>
      </c>
      <c r="B686" s="129">
        <v>2000.0</v>
      </c>
      <c r="C686" s="130">
        <v>800.0</v>
      </c>
      <c r="D686" s="130">
        <v>-2000.0</v>
      </c>
      <c r="E686" s="130"/>
      <c r="F686" s="131"/>
      <c r="G686" s="128">
        <v>300.0</v>
      </c>
      <c r="H686" s="96"/>
      <c r="I686" s="96"/>
      <c r="J686" s="96"/>
      <c r="K686" s="97"/>
      <c r="L686" s="104">
        <f t="shared" si="5"/>
        <v>0.3282769112</v>
      </c>
      <c r="M686" s="99">
        <f t="shared" si="1"/>
        <v>898.4830733</v>
      </c>
      <c r="N686">
        <f t="shared" si="6"/>
        <v>676</v>
      </c>
      <c r="O686" s="100">
        <f t="shared" si="2"/>
        <v>0.0002994943578</v>
      </c>
      <c r="P686" s="101">
        <v>1.0</v>
      </c>
      <c r="Q686" s="102">
        <f t="shared" si="3"/>
        <v>7514.475949</v>
      </c>
    </row>
    <row r="687">
      <c r="A687" s="103">
        <f t="shared" si="4"/>
        <v>677</v>
      </c>
      <c r="B687" s="129">
        <v>2000.0</v>
      </c>
      <c r="C687" s="130">
        <v>800.0</v>
      </c>
      <c r="D687" s="130">
        <v>-2000.0</v>
      </c>
      <c r="E687" s="130"/>
      <c r="F687" s="131"/>
      <c r="G687" s="128">
        <v>300.0</v>
      </c>
      <c r="H687" s="96"/>
      <c r="I687" s="96"/>
      <c r="J687" s="96"/>
      <c r="K687" s="97"/>
      <c r="L687" s="104">
        <f t="shared" si="5"/>
        <v>0.3277356291</v>
      </c>
      <c r="M687" s="99">
        <f t="shared" si="1"/>
        <v>898.3206887</v>
      </c>
      <c r="N687">
        <f t="shared" si="6"/>
        <v>677</v>
      </c>
      <c r="O687" s="100">
        <f t="shared" si="2"/>
        <v>0.0002994402296</v>
      </c>
      <c r="P687" s="101">
        <v>1.0</v>
      </c>
      <c r="Q687" s="102">
        <f t="shared" si="3"/>
        <v>7514.638333</v>
      </c>
    </row>
    <row r="688">
      <c r="A688" s="103">
        <f t="shared" si="4"/>
        <v>678</v>
      </c>
      <c r="B688" s="129">
        <v>2000.0</v>
      </c>
      <c r="C688" s="130">
        <v>800.0</v>
      </c>
      <c r="D688" s="130">
        <v>-2000.0</v>
      </c>
      <c r="E688" s="130"/>
      <c r="F688" s="131"/>
      <c r="G688" s="128">
        <v>300.0</v>
      </c>
      <c r="H688" s="96"/>
      <c r="I688" s="96"/>
      <c r="J688" s="96"/>
      <c r="K688" s="97"/>
      <c r="L688" s="104">
        <f t="shared" si="5"/>
        <v>0.3271952396</v>
      </c>
      <c r="M688" s="99">
        <f t="shared" si="1"/>
        <v>898.1585719</v>
      </c>
      <c r="N688">
        <f t="shared" si="6"/>
        <v>678</v>
      </c>
      <c r="O688" s="100">
        <f t="shared" si="2"/>
        <v>0.0002993861906</v>
      </c>
      <c r="P688" s="101">
        <v>1.0</v>
      </c>
      <c r="Q688" s="102">
        <f t="shared" si="3"/>
        <v>7514.80045</v>
      </c>
    </row>
    <row r="689">
      <c r="A689" s="103">
        <f t="shared" si="4"/>
        <v>679</v>
      </c>
      <c r="B689" s="129">
        <v>2000.0</v>
      </c>
      <c r="C689" s="130">
        <v>800.0</v>
      </c>
      <c r="D689" s="130">
        <v>-2000.0</v>
      </c>
      <c r="E689" s="130"/>
      <c r="F689" s="131"/>
      <c r="G689" s="128">
        <v>300.0</v>
      </c>
      <c r="H689" s="96"/>
      <c r="I689" s="96"/>
      <c r="J689" s="96"/>
      <c r="K689" s="97"/>
      <c r="L689" s="104">
        <f t="shared" si="5"/>
        <v>0.3266557411</v>
      </c>
      <c r="M689" s="99">
        <f t="shared" si="1"/>
        <v>897.9967223</v>
      </c>
      <c r="N689">
        <f t="shared" si="6"/>
        <v>679</v>
      </c>
      <c r="O689" s="100">
        <f t="shared" si="2"/>
        <v>0.0002993322408</v>
      </c>
      <c r="P689" s="101">
        <v>1.0</v>
      </c>
      <c r="Q689" s="102">
        <f t="shared" si="3"/>
        <v>7514.9623</v>
      </c>
    </row>
    <row r="690">
      <c r="A690" s="103">
        <f t="shared" si="4"/>
        <v>680</v>
      </c>
      <c r="B690" s="129">
        <v>2000.0</v>
      </c>
      <c r="C690" s="130">
        <v>800.0</v>
      </c>
      <c r="D690" s="130">
        <v>-2000.0</v>
      </c>
      <c r="E690" s="130"/>
      <c r="F690" s="131"/>
      <c r="G690" s="128">
        <v>300.0</v>
      </c>
      <c r="H690" s="96"/>
      <c r="I690" s="96"/>
      <c r="J690" s="96"/>
      <c r="K690" s="97"/>
      <c r="L690" s="104">
        <f t="shared" si="5"/>
        <v>0.3261171321</v>
      </c>
      <c r="M690" s="99">
        <f t="shared" si="1"/>
        <v>897.8351396</v>
      </c>
      <c r="N690">
        <f t="shared" si="6"/>
        <v>680</v>
      </c>
      <c r="O690" s="100">
        <f t="shared" si="2"/>
        <v>0.0002992783799</v>
      </c>
      <c r="P690" s="101">
        <v>1.0</v>
      </c>
      <c r="Q690" s="102">
        <f t="shared" si="3"/>
        <v>7515.123882</v>
      </c>
    </row>
    <row r="691">
      <c r="A691" s="103">
        <f t="shared" si="4"/>
        <v>681</v>
      </c>
      <c r="B691" s="129">
        <v>2000.0</v>
      </c>
      <c r="C691" s="130">
        <v>800.0</v>
      </c>
      <c r="D691" s="130">
        <v>-2000.0</v>
      </c>
      <c r="E691" s="130"/>
      <c r="F691" s="131"/>
      <c r="G691" s="128">
        <v>300.0</v>
      </c>
      <c r="H691" s="96"/>
      <c r="I691" s="96"/>
      <c r="J691" s="96"/>
      <c r="K691" s="97"/>
      <c r="L691" s="104">
        <f t="shared" si="5"/>
        <v>0.3255794112</v>
      </c>
      <c r="M691" s="99">
        <f t="shared" si="1"/>
        <v>897.6738234</v>
      </c>
      <c r="N691">
        <f t="shared" si="6"/>
        <v>681</v>
      </c>
      <c r="O691" s="100">
        <f t="shared" si="2"/>
        <v>0.0002992246078</v>
      </c>
      <c r="P691" s="101">
        <v>1.0</v>
      </c>
      <c r="Q691" s="102">
        <f t="shared" si="3"/>
        <v>7515.285199</v>
      </c>
    </row>
    <row r="692">
      <c r="A692" s="103">
        <f t="shared" si="4"/>
        <v>682</v>
      </c>
      <c r="B692" s="129">
        <v>2000.0</v>
      </c>
      <c r="C692" s="130">
        <v>800.0</v>
      </c>
      <c r="D692" s="130">
        <v>-2000.0</v>
      </c>
      <c r="E692" s="130"/>
      <c r="F692" s="131"/>
      <c r="G692" s="128">
        <v>300.0</v>
      </c>
      <c r="H692" s="96"/>
      <c r="I692" s="96"/>
      <c r="J692" s="96"/>
      <c r="K692" s="97"/>
      <c r="L692" s="104">
        <f t="shared" si="5"/>
        <v>0.325042577</v>
      </c>
      <c r="M692" s="99">
        <f t="shared" si="1"/>
        <v>897.5127731</v>
      </c>
      <c r="N692">
        <f t="shared" si="6"/>
        <v>682</v>
      </c>
      <c r="O692" s="100">
        <f t="shared" si="2"/>
        <v>0.0002991709244</v>
      </c>
      <c r="P692" s="101">
        <v>1.0</v>
      </c>
      <c r="Q692" s="102">
        <f t="shared" si="3"/>
        <v>7515.446249</v>
      </c>
    </row>
    <row r="693">
      <c r="A693" s="103">
        <f t="shared" si="4"/>
        <v>683</v>
      </c>
      <c r="B693" s="129">
        <v>2000.0</v>
      </c>
      <c r="C693" s="130">
        <v>800.0</v>
      </c>
      <c r="D693" s="130">
        <v>-2000.0</v>
      </c>
      <c r="E693" s="130"/>
      <c r="F693" s="131"/>
      <c r="G693" s="128">
        <v>300.0</v>
      </c>
      <c r="H693" s="96"/>
      <c r="I693" s="96"/>
      <c r="J693" s="96"/>
      <c r="K693" s="97"/>
      <c r="L693" s="104">
        <f t="shared" si="5"/>
        <v>0.3245066279</v>
      </c>
      <c r="M693" s="99">
        <f t="shared" si="1"/>
        <v>897.3519884</v>
      </c>
      <c r="N693">
        <f t="shared" si="6"/>
        <v>683</v>
      </c>
      <c r="O693" s="100">
        <f t="shared" si="2"/>
        <v>0.0002991173295</v>
      </c>
      <c r="P693" s="101">
        <v>1.0</v>
      </c>
      <c r="Q693" s="102">
        <f t="shared" si="3"/>
        <v>7515.607034</v>
      </c>
    </row>
    <row r="694">
      <c r="A694" s="103">
        <f t="shared" si="4"/>
        <v>684</v>
      </c>
      <c r="B694" s="129">
        <v>2000.0</v>
      </c>
      <c r="C694" s="130">
        <v>800.0</v>
      </c>
      <c r="D694" s="130">
        <v>-2000.0</v>
      </c>
      <c r="E694" s="130"/>
      <c r="F694" s="131"/>
      <c r="G694" s="128">
        <v>300.0</v>
      </c>
      <c r="H694" s="96"/>
      <c r="I694" s="96"/>
      <c r="J694" s="96"/>
      <c r="K694" s="97"/>
      <c r="L694" s="104">
        <f t="shared" si="5"/>
        <v>0.3239715626</v>
      </c>
      <c r="M694" s="99">
        <f t="shared" si="1"/>
        <v>897.1914688</v>
      </c>
      <c r="N694">
        <f t="shared" si="6"/>
        <v>684</v>
      </c>
      <c r="O694" s="100">
        <f t="shared" si="2"/>
        <v>0.0002990638229</v>
      </c>
      <c r="P694" s="101">
        <v>1.0</v>
      </c>
      <c r="Q694" s="102">
        <f t="shared" si="3"/>
        <v>7515.767553</v>
      </c>
    </row>
    <row r="695">
      <c r="A695" s="103">
        <f t="shared" si="4"/>
        <v>685</v>
      </c>
      <c r="B695" s="129">
        <v>2000.0</v>
      </c>
      <c r="C695" s="130">
        <v>800.0</v>
      </c>
      <c r="D695" s="130">
        <v>-2000.0</v>
      </c>
      <c r="E695" s="130"/>
      <c r="F695" s="131"/>
      <c r="G695" s="128">
        <v>300.0</v>
      </c>
      <c r="H695" s="96"/>
      <c r="I695" s="96"/>
      <c r="J695" s="96"/>
      <c r="K695" s="97"/>
      <c r="L695" s="104">
        <f t="shared" si="5"/>
        <v>0.3234373794</v>
      </c>
      <c r="M695" s="99">
        <f t="shared" si="1"/>
        <v>897.0312138</v>
      </c>
      <c r="N695">
        <f t="shared" si="6"/>
        <v>685</v>
      </c>
      <c r="O695" s="100">
        <f t="shared" si="2"/>
        <v>0.0002990104046</v>
      </c>
      <c r="P695" s="101">
        <v>1.0</v>
      </c>
      <c r="Q695" s="102">
        <f t="shared" si="3"/>
        <v>7515.927808</v>
      </c>
    </row>
    <row r="696">
      <c r="A696" s="103">
        <f t="shared" si="4"/>
        <v>686</v>
      </c>
      <c r="B696" s="129">
        <v>2000.0</v>
      </c>
      <c r="C696" s="130">
        <v>800.0</v>
      </c>
      <c r="D696" s="130">
        <v>-2000.0</v>
      </c>
      <c r="E696" s="130"/>
      <c r="F696" s="131"/>
      <c r="G696" s="128">
        <v>300.0</v>
      </c>
      <c r="H696" s="96"/>
      <c r="I696" s="96"/>
      <c r="J696" s="96"/>
      <c r="K696" s="97"/>
      <c r="L696" s="104">
        <f t="shared" si="5"/>
        <v>0.3229040771</v>
      </c>
      <c r="M696" s="99">
        <f t="shared" si="1"/>
        <v>896.8712231</v>
      </c>
      <c r="N696">
        <f t="shared" si="6"/>
        <v>686</v>
      </c>
      <c r="O696" s="100">
        <f t="shared" si="2"/>
        <v>0.0002989570744</v>
      </c>
      <c r="P696" s="101">
        <v>1.0</v>
      </c>
      <c r="Q696" s="102">
        <f t="shared" si="3"/>
        <v>7516.087799</v>
      </c>
    </row>
    <row r="697">
      <c r="A697" s="103">
        <f t="shared" si="4"/>
        <v>687</v>
      </c>
      <c r="B697" s="129">
        <v>2000.0</v>
      </c>
      <c r="C697" s="130">
        <v>800.0</v>
      </c>
      <c r="D697" s="130">
        <v>-2000.0</v>
      </c>
      <c r="E697" s="130"/>
      <c r="F697" s="131"/>
      <c r="G697" s="128">
        <v>300.0</v>
      </c>
      <c r="H697" s="96"/>
      <c r="I697" s="96"/>
      <c r="J697" s="96"/>
      <c r="K697" s="97"/>
      <c r="L697" s="104">
        <f t="shared" si="5"/>
        <v>0.3223716541</v>
      </c>
      <c r="M697" s="99">
        <f t="shared" si="1"/>
        <v>896.7114962</v>
      </c>
      <c r="N697">
        <f t="shared" si="6"/>
        <v>687</v>
      </c>
      <c r="O697" s="100">
        <f t="shared" si="2"/>
        <v>0.0002989038321</v>
      </c>
      <c r="P697" s="101">
        <v>1.0</v>
      </c>
      <c r="Q697" s="102">
        <f t="shared" si="3"/>
        <v>7516.247526</v>
      </c>
    </row>
    <row r="698">
      <c r="A698" s="103">
        <f t="shared" si="4"/>
        <v>688</v>
      </c>
      <c r="B698" s="129">
        <v>2000.0</v>
      </c>
      <c r="C698" s="130">
        <v>800.0</v>
      </c>
      <c r="D698" s="130">
        <v>-2000.0</v>
      </c>
      <c r="E698" s="130"/>
      <c r="F698" s="131"/>
      <c r="G698" s="128">
        <v>300.0</v>
      </c>
      <c r="H698" s="96"/>
      <c r="I698" s="96"/>
      <c r="J698" s="96"/>
      <c r="K698" s="97"/>
      <c r="L698" s="104">
        <f t="shared" si="5"/>
        <v>0.321840109</v>
      </c>
      <c r="M698" s="99">
        <f t="shared" si="1"/>
        <v>896.5520327</v>
      </c>
      <c r="N698">
        <f t="shared" si="6"/>
        <v>688</v>
      </c>
      <c r="O698" s="100">
        <f t="shared" si="2"/>
        <v>0.0002988506776</v>
      </c>
      <c r="P698" s="101">
        <v>1.0</v>
      </c>
      <c r="Q698" s="102">
        <f t="shared" si="3"/>
        <v>7516.406989</v>
      </c>
    </row>
    <row r="699">
      <c r="A699" s="103">
        <f t="shared" si="4"/>
        <v>689</v>
      </c>
      <c r="B699" s="129">
        <v>2000.0</v>
      </c>
      <c r="C699" s="130">
        <v>800.0</v>
      </c>
      <c r="D699" s="130">
        <v>-2000.0</v>
      </c>
      <c r="E699" s="130"/>
      <c r="F699" s="131"/>
      <c r="G699" s="128">
        <v>300.0</v>
      </c>
      <c r="H699" s="96"/>
      <c r="I699" s="96"/>
      <c r="J699" s="96"/>
      <c r="K699" s="97"/>
      <c r="L699" s="104">
        <f t="shared" si="5"/>
        <v>0.3213094403</v>
      </c>
      <c r="M699" s="99">
        <f t="shared" si="1"/>
        <v>896.3928321</v>
      </c>
      <c r="N699">
        <f t="shared" si="6"/>
        <v>689</v>
      </c>
      <c r="O699" s="100">
        <f t="shared" si="2"/>
        <v>0.0002987976107</v>
      </c>
      <c r="P699" s="101">
        <v>1.0</v>
      </c>
      <c r="Q699" s="102">
        <f t="shared" si="3"/>
        <v>7516.56619</v>
      </c>
    </row>
    <row r="700">
      <c r="A700" s="103">
        <f t="shared" si="4"/>
        <v>690</v>
      </c>
      <c r="B700" s="129">
        <v>2000.0</v>
      </c>
      <c r="C700" s="130">
        <v>800.0</v>
      </c>
      <c r="D700" s="130">
        <v>-2000.0</v>
      </c>
      <c r="E700" s="130"/>
      <c r="F700" s="131"/>
      <c r="G700" s="128">
        <v>300.0</v>
      </c>
      <c r="H700" s="96"/>
      <c r="I700" s="96"/>
      <c r="J700" s="96"/>
      <c r="K700" s="97"/>
      <c r="L700" s="104">
        <f t="shared" si="5"/>
        <v>0.3207796467</v>
      </c>
      <c r="M700" s="99">
        <f t="shared" si="1"/>
        <v>896.233894</v>
      </c>
      <c r="N700">
        <f t="shared" si="6"/>
        <v>690</v>
      </c>
      <c r="O700" s="100">
        <f t="shared" si="2"/>
        <v>0.0002987446313</v>
      </c>
      <c r="P700" s="101">
        <v>1.0</v>
      </c>
      <c r="Q700" s="102">
        <f t="shared" si="3"/>
        <v>7516.725128</v>
      </c>
    </row>
    <row r="701">
      <c r="A701" s="103">
        <f t="shared" si="4"/>
        <v>691</v>
      </c>
      <c r="B701" s="129">
        <v>2000.0</v>
      </c>
      <c r="C701" s="130">
        <v>800.0</v>
      </c>
      <c r="D701" s="130">
        <v>-2000.0</v>
      </c>
      <c r="E701" s="130"/>
      <c r="F701" s="131"/>
      <c r="G701" s="128">
        <v>300.0</v>
      </c>
      <c r="H701" s="96"/>
      <c r="I701" s="96"/>
      <c r="J701" s="96"/>
      <c r="K701" s="97"/>
      <c r="L701" s="104">
        <f t="shared" si="5"/>
        <v>0.3202507265</v>
      </c>
      <c r="M701" s="99">
        <f t="shared" si="1"/>
        <v>896.075218</v>
      </c>
      <c r="N701">
        <f t="shared" si="6"/>
        <v>691</v>
      </c>
      <c r="O701" s="100">
        <f t="shared" si="2"/>
        <v>0.0002986917393</v>
      </c>
      <c r="P701" s="101">
        <v>1.0</v>
      </c>
      <c r="Q701" s="102">
        <f t="shared" si="3"/>
        <v>7516.883804</v>
      </c>
    </row>
    <row r="702">
      <c r="A702" s="103">
        <f t="shared" si="4"/>
        <v>692</v>
      </c>
      <c r="B702" s="129">
        <v>2000.0</v>
      </c>
      <c r="C702" s="130">
        <v>800.0</v>
      </c>
      <c r="D702" s="130">
        <v>-2000.0</v>
      </c>
      <c r="E702" s="130"/>
      <c r="F702" s="131"/>
      <c r="G702" s="128">
        <v>300.0</v>
      </c>
      <c r="H702" s="96"/>
      <c r="I702" s="96"/>
      <c r="J702" s="96"/>
      <c r="K702" s="97"/>
      <c r="L702" s="104">
        <f t="shared" si="5"/>
        <v>0.3197226785</v>
      </c>
      <c r="M702" s="99">
        <f t="shared" si="1"/>
        <v>895.9168036</v>
      </c>
      <c r="N702">
        <f t="shared" si="6"/>
        <v>692</v>
      </c>
      <c r="O702" s="100">
        <f t="shared" si="2"/>
        <v>0.0002986389345</v>
      </c>
      <c r="P702" s="101">
        <v>1.0</v>
      </c>
      <c r="Q702" s="102">
        <f t="shared" si="3"/>
        <v>7517.042219</v>
      </c>
    </row>
    <row r="703">
      <c r="A703" s="103">
        <f t="shared" si="4"/>
        <v>693</v>
      </c>
      <c r="B703" s="129">
        <v>2000.0</v>
      </c>
      <c r="C703" s="130">
        <v>800.0</v>
      </c>
      <c r="D703" s="130">
        <v>-2000.0</v>
      </c>
      <c r="E703" s="130"/>
      <c r="F703" s="131"/>
      <c r="G703" s="128">
        <v>300.0</v>
      </c>
      <c r="H703" s="96"/>
      <c r="I703" s="96"/>
      <c r="J703" s="96"/>
      <c r="K703" s="97"/>
      <c r="L703" s="104">
        <f t="shared" si="5"/>
        <v>0.3191955012</v>
      </c>
      <c r="M703" s="99">
        <f t="shared" si="1"/>
        <v>895.7586504</v>
      </c>
      <c r="N703">
        <f t="shared" si="6"/>
        <v>693</v>
      </c>
      <c r="O703" s="100">
        <f t="shared" si="2"/>
        <v>0.0002985862168</v>
      </c>
      <c r="P703" s="101">
        <v>1.0</v>
      </c>
      <c r="Q703" s="102">
        <f t="shared" si="3"/>
        <v>7517.200372</v>
      </c>
    </row>
    <row r="704">
      <c r="A704" s="103">
        <f t="shared" si="4"/>
        <v>694</v>
      </c>
      <c r="B704" s="129">
        <v>2000.0</v>
      </c>
      <c r="C704" s="130">
        <v>800.0</v>
      </c>
      <c r="D704" s="130">
        <v>-2000.0</v>
      </c>
      <c r="E704" s="130"/>
      <c r="F704" s="131"/>
      <c r="G704" s="128">
        <v>300.0</v>
      </c>
      <c r="H704" s="96"/>
      <c r="I704" s="96"/>
      <c r="J704" s="96"/>
      <c r="K704" s="97"/>
      <c r="L704" s="104">
        <f t="shared" si="5"/>
        <v>0.3186691931</v>
      </c>
      <c r="M704" s="99">
        <f t="shared" si="1"/>
        <v>895.6007579</v>
      </c>
      <c r="N704">
        <f t="shared" si="6"/>
        <v>694</v>
      </c>
      <c r="O704" s="100">
        <f t="shared" si="2"/>
        <v>0.000298533586</v>
      </c>
      <c r="P704" s="101">
        <v>1.0</v>
      </c>
      <c r="Q704" s="102">
        <f t="shared" si="3"/>
        <v>7517.358264</v>
      </c>
    </row>
    <row r="705">
      <c r="A705" s="103">
        <f t="shared" si="4"/>
        <v>695</v>
      </c>
      <c r="B705" s="129">
        <v>2000.0</v>
      </c>
      <c r="C705" s="130">
        <v>800.0</v>
      </c>
      <c r="D705" s="130">
        <v>-2000.0</v>
      </c>
      <c r="E705" s="130"/>
      <c r="F705" s="131"/>
      <c r="G705" s="128">
        <v>300.0</v>
      </c>
      <c r="H705" s="96"/>
      <c r="I705" s="96"/>
      <c r="J705" s="96"/>
      <c r="K705" s="97"/>
      <c r="L705" s="104">
        <f t="shared" si="5"/>
        <v>0.3181437529</v>
      </c>
      <c r="M705" s="99">
        <f t="shared" si="1"/>
        <v>895.4431259</v>
      </c>
      <c r="N705">
        <f t="shared" si="6"/>
        <v>695</v>
      </c>
      <c r="O705" s="100">
        <f t="shared" si="2"/>
        <v>0.000298481042</v>
      </c>
      <c r="P705" s="101">
        <v>1.0</v>
      </c>
      <c r="Q705" s="102">
        <f t="shared" si="3"/>
        <v>7517.515896</v>
      </c>
    </row>
    <row r="706">
      <c r="A706" s="103">
        <f t="shared" si="4"/>
        <v>696</v>
      </c>
      <c r="B706" s="129">
        <v>2000.0</v>
      </c>
      <c r="C706" s="130">
        <v>800.0</v>
      </c>
      <c r="D706" s="130">
        <v>-2000.0</v>
      </c>
      <c r="E706" s="130"/>
      <c r="F706" s="131"/>
      <c r="G706" s="128">
        <v>300.0</v>
      </c>
      <c r="H706" s="96"/>
      <c r="I706" s="96"/>
      <c r="J706" s="96"/>
      <c r="K706" s="97"/>
      <c r="L706" s="104">
        <f t="shared" si="5"/>
        <v>0.317619179</v>
      </c>
      <c r="M706" s="99">
        <f t="shared" si="1"/>
        <v>895.2857537</v>
      </c>
      <c r="N706">
        <f t="shared" si="6"/>
        <v>696</v>
      </c>
      <c r="O706" s="100">
        <f t="shared" si="2"/>
        <v>0.0002984285846</v>
      </c>
      <c r="P706" s="101">
        <v>1.0</v>
      </c>
      <c r="Q706" s="102">
        <f t="shared" si="3"/>
        <v>7517.673268</v>
      </c>
    </row>
    <row r="707">
      <c r="A707" s="103">
        <f t="shared" si="4"/>
        <v>697</v>
      </c>
      <c r="B707" s="129">
        <v>2000.0</v>
      </c>
      <c r="C707" s="130">
        <v>800.0</v>
      </c>
      <c r="D707" s="130">
        <v>-2000.0</v>
      </c>
      <c r="E707" s="130"/>
      <c r="F707" s="131"/>
      <c r="G707" s="128">
        <v>300.0</v>
      </c>
      <c r="H707" s="96"/>
      <c r="I707" s="96"/>
      <c r="J707" s="96"/>
      <c r="K707" s="97"/>
      <c r="L707" s="104">
        <f t="shared" si="5"/>
        <v>0.31709547</v>
      </c>
      <c r="M707" s="99">
        <f t="shared" si="1"/>
        <v>895.128641</v>
      </c>
      <c r="N707">
        <f t="shared" si="6"/>
        <v>697</v>
      </c>
      <c r="O707" s="100">
        <f t="shared" si="2"/>
        <v>0.0002983762137</v>
      </c>
      <c r="P707" s="101">
        <v>1.0</v>
      </c>
      <c r="Q707" s="102">
        <f t="shared" si="3"/>
        <v>7517.830381</v>
      </c>
    </row>
    <row r="708">
      <c r="A708" s="103">
        <f t="shared" si="4"/>
        <v>698</v>
      </c>
      <c r="B708" s="129">
        <v>2000.0</v>
      </c>
      <c r="C708" s="130">
        <v>800.0</v>
      </c>
      <c r="D708" s="130">
        <v>-2000.0</v>
      </c>
      <c r="E708" s="130"/>
      <c r="F708" s="131"/>
      <c r="G708" s="128">
        <v>300.0</v>
      </c>
      <c r="H708" s="96"/>
      <c r="I708" s="96"/>
      <c r="J708" s="96"/>
      <c r="K708" s="97"/>
      <c r="L708" s="104">
        <f t="shared" si="5"/>
        <v>0.3165726246</v>
      </c>
      <c r="M708" s="99">
        <f t="shared" si="1"/>
        <v>894.9717874</v>
      </c>
      <c r="N708">
        <f t="shared" si="6"/>
        <v>698</v>
      </c>
      <c r="O708" s="100">
        <f t="shared" si="2"/>
        <v>0.0002983239291</v>
      </c>
      <c r="P708" s="101">
        <v>1.0</v>
      </c>
      <c r="Q708" s="102">
        <f t="shared" si="3"/>
        <v>7517.987235</v>
      </c>
    </row>
    <row r="709">
      <c r="A709" s="103">
        <f t="shared" si="4"/>
        <v>699</v>
      </c>
      <c r="B709" s="129">
        <v>2000.0</v>
      </c>
      <c r="C709" s="130">
        <v>800.0</v>
      </c>
      <c r="D709" s="130">
        <v>-2000.0</v>
      </c>
      <c r="E709" s="130"/>
      <c r="F709" s="131"/>
      <c r="G709" s="128">
        <v>300.0</v>
      </c>
      <c r="H709" s="96"/>
      <c r="I709" s="96"/>
      <c r="J709" s="96"/>
      <c r="K709" s="97"/>
      <c r="L709" s="104">
        <f t="shared" si="5"/>
        <v>0.3160506413</v>
      </c>
      <c r="M709" s="99">
        <f t="shared" si="1"/>
        <v>894.8151924</v>
      </c>
      <c r="N709">
        <f t="shared" si="6"/>
        <v>699</v>
      </c>
      <c r="O709" s="100">
        <f t="shared" si="2"/>
        <v>0.0002982717308</v>
      </c>
      <c r="P709" s="101">
        <v>1.0</v>
      </c>
      <c r="Q709" s="102">
        <f t="shared" si="3"/>
        <v>7518.14383</v>
      </c>
    </row>
    <row r="710">
      <c r="A710" s="103">
        <f t="shared" si="4"/>
        <v>700</v>
      </c>
      <c r="B710" s="129">
        <v>2000.0</v>
      </c>
      <c r="C710" s="130">
        <v>800.0</v>
      </c>
      <c r="D710" s="130">
        <v>-2000.0</v>
      </c>
      <c r="E710" s="130"/>
      <c r="F710" s="131"/>
      <c r="G710" s="128">
        <v>300.0</v>
      </c>
      <c r="H710" s="96"/>
      <c r="I710" s="96"/>
      <c r="J710" s="96"/>
      <c r="K710" s="97"/>
      <c r="L710" s="104">
        <f t="shared" si="5"/>
        <v>0.3155295186</v>
      </c>
      <c r="M710" s="99">
        <f t="shared" si="1"/>
        <v>894.6588556</v>
      </c>
      <c r="N710">
        <f t="shared" si="6"/>
        <v>700</v>
      </c>
      <c r="O710" s="100">
        <f t="shared" si="2"/>
        <v>0.0002982196185</v>
      </c>
      <c r="P710" s="101">
        <v>1.0</v>
      </c>
      <c r="Q710" s="102">
        <f t="shared" si="3"/>
        <v>7518.300167</v>
      </c>
    </row>
    <row r="711">
      <c r="A711" s="103">
        <f t="shared" si="4"/>
        <v>701</v>
      </c>
      <c r="B711" s="129">
        <v>2000.0</v>
      </c>
      <c r="C711" s="130">
        <v>800.0</v>
      </c>
      <c r="D711" s="130">
        <v>-2000.0</v>
      </c>
      <c r="E711" s="130"/>
      <c r="F711" s="131"/>
      <c r="G711" s="128">
        <v>300.0</v>
      </c>
      <c r="H711" s="96"/>
      <c r="I711" s="96"/>
      <c r="J711" s="96"/>
      <c r="K711" s="97"/>
      <c r="L711" s="104">
        <f t="shared" si="5"/>
        <v>0.3150092552</v>
      </c>
      <c r="M711" s="99">
        <f t="shared" si="1"/>
        <v>894.5027766</v>
      </c>
      <c r="N711">
        <f t="shared" si="6"/>
        <v>701</v>
      </c>
      <c r="O711" s="100">
        <f t="shared" si="2"/>
        <v>0.0002981675922</v>
      </c>
      <c r="P711" s="101">
        <v>1.0</v>
      </c>
      <c r="Q711" s="102">
        <f t="shared" si="3"/>
        <v>7518.456246</v>
      </c>
    </row>
    <row r="712">
      <c r="A712" s="103">
        <f t="shared" si="4"/>
        <v>702</v>
      </c>
      <c r="B712" s="129">
        <v>2000.0</v>
      </c>
      <c r="C712" s="130">
        <v>800.0</v>
      </c>
      <c r="D712" s="130">
        <v>-2000.0</v>
      </c>
      <c r="E712" s="130"/>
      <c r="F712" s="131"/>
      <c r="G712" s="128">
        <v>300.0</v>
      </c>
      <c r="H712" s="96"/>
      <c r="I712" s="96"/>
      <c r="J712" s="96"/>
      <c r="K712" s="97"/>
      <c r="L712" s="104">
        <f t="shared" si="5"/>
        <v>0.3144898497</v>
      </c>
      <c r="M712" s="99">
        <f t="shared" si="1"/>
        <v>894.3469549</v>
      </c>
      <c r="N712">
        <f t="shared" si="6"/>
        <v>702</v>
      </c>
      <c r="O712" s="100">
        <f t="shared" si="2"/>
        <v>0.0002981156516</v>
      </c>
      <c r="P712" s="101">
        <v>1.0</v>
      </c>
      <c r="Q712" s="102">
        <f t="shared" si="3"/>
        <v>7518.612067</v>
      </c>
    </row>
    <row r="713">
      <c r="A713" s="103">
        <f t="shared" si="4"/>
        <v>703</v>
      </c>
      <c r="B713" s="129">
        <v>2000.0</v>
      </c>
      <c r="C713" s="130">
        <v>800.0</v>
      </c>
      <c r="D713" s="130">
        <v>-2000.0</v>
      </c>
      <c r="E713" s="130"/>
      <c r="F713" s="131"/>
      <c r="G713" s="128">
        <v>300.0</v>
      </c>
      <c r="H713" s="96"/>
      <c r="I713" s="96"/>
      <c r="J713" s="96"/>
      <c r="K713" s="97"/>
      <c r="L713" s="104">
        <f t="shared" si="5"/>
        <v>0.3139713005</v>
      </c>
      <c r="M713" s="99">
        <f t="shared" si="1"/>
        <v>894.1913902</v>
      </c>
      <c r="N713">
        <f t="shared" si="6"/>
        <v>703</v>
      </c>
      <c r="O713" s="100">
        <f t="shared" si="2"/>
        <v>0.0002980637967</v>
      </c>
      <c r="P713" s="101">
        <v>1.0</v>
      </c>
      <c r="Q713" s="102">
        <f t="shared" si="3"/>
        <v>7518.767632</v>
      </c>
    </row>
    <row r="714">
      <c r="A714" s="103">
        <f t="shared" si="4"/>
        <v>704</v>
      </c>
      <c r="B714" s="129">
        <v>2000.0</v>
      </c>
      <c r="C714" s="130">
        <v>800.0</v>
      </c>
      <c r="D714" s="130">
        <v>-2000.0</v>
      </c>
      <c r="E714" s="130"/>
      <c r="F714" s="131"/>
      <c r="G714" s="128">
        <v>300.0</v>
      </c>
      <c r="H714" s="96"/>
      <c r="I714" s="96"/>
      <c r="J714" s="96"/>
      <c r="K714" s="97"/>
      <c r="L714" s="104">
        <f t="shared" si="5"/>
        <v>0.3134536064</v>
      </c>
      <c r="M714" s="99">
        <f t="shared" si="1"/>
        <v>894.0360819</v>
      </c>
      <c r="N714">
        <f t="shared" si="6"/>
        <v>704</v>
      </c>
      <c r="O714" s="100">
        <f t="shared" si="2"/>
        <v>0.0002980120273</v>
      </c>
      <c r="P714" s="101">
        <v>1.0</v>
      </c>
      <c r="Q714" s="102">
        <f t="shared" si="3"/>
        <v>7518.92294</v>
      </c>
    </row>
    <row r="715">
      <c r="A715" s="103">
        <f t="shared" si="4"/>
        <v>705</v>
      </c>
      <c r="B715" s="129">
        <v>2000.0</v>
      </c>
      <c r="C715" s="130">
        <v>800.0</v>
      </c>
      <c r="D715" s="130">
        <v>-2000.0</v>
      </c>
      <c r="E715" s="130"/>
      <c r="F715" s="131"/>
      <c r="G715" s="128">
        <v>300.0</v>
      </c>
      <c r="H715" s="96"/>
      <c r="I715" s="96"/>
      <c r="J715" s="96"/>
      <c r="K715" s="97"/>
      <c r="L715" s="104">
        <f t="shared" si="5"/>
        <v>0.3129367659</v>
      </c>
      <c r="M715" s="99">
        <f t="shared" si="1"/>
        <v>893.8810298</v>
      </c>
      <c r="N715">
        <f t="shared" si="6"/>
        <v>705</v>
      </c>
      <c r="O715" s="100">
        <f t="shared" si="2"/>
        <v>0.0002979603433</v>
      </c>
      <c r="P715" s="101">
        <v>1.0</v>
      </c>
      <c r="Q715" s="102">
        <f t="shared" si="3"/>
        <v>7519.077992</v>
      </c>
    </row>
    <row r="716">
      <c r="A716" s="103">
        <f t="shared" si="4"/>
        <v>706</v>
      </c>
      <c r="B716" s="129">
        <v>2000.0</v>
      </c>
      <c r="C716" s="130">
        <v>800.0</v>
      </c>
      <c r="D716" s="130">
        <v>-2000.0</v>
      </c>
      <c r="E716" s="130"/>
      <c r="F716" s="131"/>
      <c r="G716" s="128">
        <v>300.0</v>
      </c>
      <c r="H716" s="96"/>
      <c r="I716" s="96"/>
      <c r="J716" s="96"/>
      <c r="K716" s="97"/>
      <c r="L716" s="104">
        <f t="shared" si="5"/>
        <v>0.3124207776</v>
      </c>
      <c r="M716" s="99">
        <f t="shared" si="1"/>
        <v>893.7262333</v>
      </c>
      <c r="N716">
        <f t="shared" si="6"/>
        <v>706</v>
      </c>
      <c r="O716" s="100">
        <f t="shared" si="2"/>
        <v>0.0002979087444</v>
      </c>
      <c r="P716" s="101">
        <v>1.0</v>
      </c>
      <c r="Q716" s="102">
        <f t="shared" si="3"/>
        <v>7519.232789</v>
      </c>
    </row>
    <row r="717">
      <c r="A717" s="103">
        <f t="shared" si="4"/>
        <v>707</v>
      </c>
      <c r="B717" s="129">
        <v>2000.0</v>
      </c>
      <c r="C717" s="130">
        <v>800.0</v>
      </c>
      <c r="D717" s="130">
        <v>-2000.0</v>
      </c>
      <c r="E717" s="130"/>
      <c r="F717" s="131"/>
      <c r="G717" s="128">
        <v>300.0</v>
      </c>
      <c r="H717" s="96"/>
      <c r="I717" s="96"/>
      <c r="J717" s="96"/>
      <c r="K717" s="97"/>
      <c r="L717" s="104">
        <f t="shared" si="5"/>
        <v>0.3119056401</v>
      </c>
      <c r="M717" s="99">
        <f t="shared" si="1"/>
        <v>893.571692</v>
      </c>
      <c r="N717">
        <f t="shared" si="6"/>
        <v>707</v>
      </c>
      <c r="O717" s="100">
        <f t="shared" si="2"/>
        <v>0.0002978572307</v>
      </c>
      <c r="P717" s="101">
        <v>1.0</v>
      </c>
      <c r="Q717" s="102">
        <f t="shared" si="3"/>
        <v>7519.38733</v>
      </c>
    </row>
    <row r="718">
      <c r="A718" s="103">
        <f t="shared" si="4"/>
        <v>708</v>
      </c>
      <c r="B718" s="129">
        <v>2000.0</v>
      </c>
      <c r="C718" s="130">
        <v>800.0</v>
      </c>
      <c r="D718" s="130">
        <v>-2000.0</v>
      </c>
      <c r="E718" s="130"/>
      <c r="F718" s="131"/>
      <c r="G718" s="128">
        <v>300.0</v>
      </c>
      <c r="H718" s="96"/>
      <c r="I718" s="96"/>
      <c r="J718" s="96"/>
      <c r="K718" s="97"/>
      <c r="L718" s="104">
        <f t="shared" si="5"/>
        <v>0.3113913519</v>
      </c>
      <c r="M718" s="99">
        <f t="shared" si="1"/>
        <v>893.4174056</v>
      </c>
      <c r="N718">
        <f t="shared" si="6"/>
        <v>708</v>
      </c>
      <c r="O718" s="100">
        <f t="shared" si="2"/>
        <v>0.0002978058019</v>
      </c>
      <c r="P718" s="101">
        <v>1.0</v>
      </c>
      <c r="Q718" s="102">
        <f t="shared" si="3"/>
        <v>7519.541617</v>
      </c>
    </row>
    <row r="719">
      <c r="A719" s="103">
        <f t="shared" si="4"/>
        <v>709</v>
      </c>
      <c r="B719" s="129">
        <v>2000.0</v>
      </c>
      <c r="C719" s="130">
        <v>800.0</v>
      </c>
      <c r="D719" s="130">
        <v>-2000.0</v>
      </c>
      <c r="E719" s="130"/>
      <c r="F719" s="131"/>
      <c r="G719" s="128">
        <v>300.0</v>
      </c>
      <c r="H719" s="96"/>
      <c r="I719" s="96"/>
      <c r="J719" s="96"/>
      <c r="K719" s="97"/>
      <c r="L719" s="104">
        <f t="shared" si="5"/>
        <v>0.3108779118</v>
      </c>
      <c r="M719" s="99">
        <f t="shared" si="1"/>
        <v>893.2633735</v>
      </c>
      <c r="N719">
        <f t="shared" si="6"/>
        <v>709</v>
      </c>
      <c r="O719" s="100">
        <f t="shared" si="2"/>
        <v>0.0002977544578</v>
      </c>
      <c r="P719" s="101">
        <v>1.0</v>
      </c>
      <c r="Q719" s="102">
        <f t="shared" si="3"/>
        <v>7519.695649</v>
      </c>
    </row>
    <row r="720">
      <c r="A720" s="103">
        <f t="shared" si="4"/>
        <v>710</v>
      </c>
      <c r="B720" s="129">
        <v>2000.0</v>
      </c>
      <c r="C720" s="130">
        <v>800.0</v>
      </c>
      <c r="D720" s="130">
        <v>-2000.0</v>
      </c>
      <c r="E720" s="130"/>
      <c r="F720" s="131"/>
      <c r="G720" s="128">
        <v>300.0</v>
      </c>
      <c r="H720" s="96"/>
      <c r="I720" s="96"/>
      <c r="J720" s="96"/>
      <c r="K720" s="97"/>
      <c r="L720" s="104">
        <f t="shared" si="5"/>
        <v>0.3103653182</v>
      </c>
      <c r="M720" s="99">
        <f t="shared" si="1"/>
        <v>893.1095955</v>
      </c>
      <c r="N720">
        <f t="shared" si="6"/>
        <v>710</v>
      </c>
      <c r="O720" s="100">
        <f t="shared" si="2"/>
        <v>0.0002977031985</v>
      </c>
      <c r="P720" s="101">
        <v>1.0</v>
      </c>
      <c r="Q720" s="102">
        <f t="shared" si="3"/>
        <v>7519.849427</v>
      </c>
    </row>
    <row r="721">
      <c r="A721" s="103">
        <f t="shared" si="4"/>
        <v>711</v>
      </c>
      <c r="B721" s="129">
        <v>2000.0</v>
      </c>
      <c r="C721" s="130">
        <v>800.0</v>
      </c>
      <c r="D721" s="130">
        <v>-2000.0</v>
      </c>
      <c r="E721" s="130"/>
      <c r="F721" s="131"/>
      <c r="G721" s="128">
        <v>300.0</v>
      </c>
      <c r="H721" s="96"/>
      <c r="I721" s="96"/>
      <c r="J721" s="96"/>
      <c r="K721" s="97"/>
      <c r="L721" s="104">
        <f t="shared" si="5"/>
        <v>0.3098535699</v>
      </c>
      <c r="M721" s="99">
        <f t="shared" si="1"/>
        <v>892.956071</v>
      </c>
      <c r="N721">
        <f t="shared" si="6"/>
        <v>711</v>
      </c>
      <c r="O721" s="100">
        <f t="shared" si="2"/>
        <v>0.0002976520237</v>
      </c>
      <c r="P721" s="101">
        <v>1.0</v>
      </c>
      <c r="Q721" s="102">
        <f t="shared" si="3"/>
        <v>7520.002951</v>
      </c>
    </row>
    <row r="722">
      <c r="A722" s="103">
        <f t="shared" si="4"/>
        <v>712</v>
      </c>
      <c r="B722" s="129">
        <v>2000.0</v>
      </c>
      <c r="C722" s="130">
        <v>800.0</v>
      </c>
      <c r="D722" s="130">
        <v>-2000.0</v>
      </c>
      <c r="E722" s="130"/>
      <c r="F722" s="131"/>
      <c r="G722" s="128">
        <v>300.0</v>
      </c>
      <c r="H722" s="96"/>
      <c r="I722" s="96"/>
      <c r="J722" s="96"/>
      <c r="K722" s="97"/>
      <c r="L722" s="104">
        <f t="shared" si="5"/>
        <v>0.3093426653</v>
      </c>
      <c r="M722" s="99">
        <f t="shared" si="1"/>
        <v>892.8027996</v>
      </c>
      <c r="N722">
        <f t="shared" si="6"/>
        <v>712</v>
      </c>
      <c r="O722" s="100">
        <f t="shared" si="2"/>
        <v>0.0002976009332</v>
      </c>
      <c r="P722" s="101">
        <v>1.0</v>
      </c>
      <c r="Q722" s="102">
        <f t="shared" si="3"/>
        <v>7520.156222</v>
      </c>
    </row>
    <row r="723">
      <c r="A723" s="103">
        <f t="shared" si="4"/>
        <v>713</v>
      </c>
      <c r="B723" s="129">
        <v>2000.0</v>
      </c>
      <c r="C723" s="130">
        <v>800.0</v>
      </c>
      <c r="D723" s="130">
        <v>-2000.0</v>
      </c>
      <c r="E723" s="130"/>
      <c r="F723" s="131"/>
      <c r="G723" s="128">
        <v>300.0</v>
      </c>
      <c r="H723" s="96"/>
      <c r="I723" s="96"/>
      <c r="J723" s="96"/>
      <c r="K723" s="97"/>
      <c r="L723" s="104">
        <f t="shared" si="5"/>
        <v>0.3088326032</v>
      </c>
      <c r="M723" s="99">
        <f t="shared" si="1"/>
        <v>892.6497809</v>
      </c>
      <c r="N723">
        <f t="shared" si="6"/>
        <v>713</v>
      </c>
      <c r="O723" s="100">
        <f t="shared" si="2"/>
        <v>0.000297549927</v>
      </c>
      <c r="P723" s="101">
        <v>1.0</v>
      </c>
      <c r="Q723" s="102">
        <f t="shared" si="3"/>
        <v>7520.309241</v>
      </c>
    </row>
    <row r="724">
      <c r="A724" s="103">
        <f t="shared" si="4"/>
        <v>714</v>
      </c>
      <c r="B724" s="129">
        <v>2000.0</v>
      </c>
      <c r="C724" s="130">
        <v>800.0</v>
      </c>
      <c r="D724" s="130">
        <v>-2000.0</v>
      </c>
      <c r="E724" s="130"/>
      <c r="F724" s="131"/>
      <c r="G724" s="128">
        <v>300.0</v>
      </c>
      <c r="H724" s="96"/>
      <c r="I724" s="96"/>
      <c r="J724" s="96"/>
      <c r="K724" s="97"/>
      <c r="L724" s="104">
        <f t="shared" si="5"/>
        <v>0.308323382</v>
      </c>
      <c r="M724" s="99">
        <f t="shared" si="1"/>
        <v>892.4970146</v>
      </c>
      <c r="N724">
        <f t="shared" si="6"/>
        <v>714</v>
      </c>
      <c r="O724" s="100">
        <f t="shared" si="2"/>
        <v>0.0002974990049</v>
      </c>
      <c r="P724" s="101">
        <v>1.0</v>
      </c>
      <c r="Q724" s="102">
        <f t="shared" si="3"/>
        <v>7520.462007</v>
      </c>
    </row>
    <row r="725">
      <c r="A725" s="103">
        <f t="shared" si="4"/>
        <v>715</v>
      </c>
      <c r="B725" s="129">
        <v>2000.0</v>
      </c>
      <c r="C725" s="130">
        <v>800.0</v>
      </c>
      <c r="D725" s="130">
        <v>-2000.0</v>
      </c>
      <c r="E725" s="130"/>
      <c r="F725" s="131"/>
      <c r="G725" s="128">
        <v>300.0</v>
      </c>
      <c r="H725" s="96"/>
      <c r="I725" s="96"/>
      <c r="J725" s="96"/>
      <c r="K725" s="97"/>
      <c r="L725" s="104">
        <f t="shared" si="5"/>
        <v>0.3078150005</v>
      </c>
      <c r="M725" s="99">
        <f t="shared" si="1"/>
        <v>892.3445002</v>
      </c>
      <c r="N725">
        <f t="shared" si="6"/>
        <v>715</v>
      </c>
      <c r="O725" s="100">
        <f t="shared" si="2"/>
        <v>0.0002974481667</v>
      </c>
      <c r="P725" s="101">
        <v>1.0</v>
      </c>
      <c r="Q725" s="102">
        <f t="shared" si="3"/>
        <v>7520.614522</v>
      </c>
    </row>
    <row r="726">
      <c r="A726" s="103">
        <f t="shared" si="4"/>
        <v>716</v>
      </c>
      <c r="B726" s="129">
        <v>2000.0</v>
      </c>
      <c r="C726" s="130">
        <v>800.0</v>
      </c>
      <c r="D726" s="130">
        <v>-2000.0</v>
      </c>
      <c r="E726" s="130"/>
      <c r="F726" s="131"/>
      <c r="G726" s="128">
        <v>300.0</v>
      </c>
      <c r="H726" s="96"/>
      <c r="I726" s="96"/>
      <c r="J726" s="96"/>
      <c r="K726" s="97"/>
      <c r="L726" s="104">
        <f t="shared" si="5"/>
        <v>0.3073074573</v>
      </c>
      <c r="M726" s="99">
        <f t="shared" si="1"/>
        <v>892.1922372</v>
      </c>
      <c r="N726">
        <f t="shared" si="6"/>
        <v>716</v>
      </c>
      <c r="O726" s="100">
        <f t="shared" si="2"/>
        <v>0.0002973974124</v>
      </c>
      <c r="P726" s="101">
        <v>1.0</v>
      </c>
      <c r="Q726" s="102">
        <f t="shared" si="3"/>
        <v>7520.766785</v>
      </c>
    </row>
    <row r="727">
      <c r="A727" s="103">
        <f t="shared" si="4"/>
        <v>717</v>
      </c>
      <c r="B727" s="129">
        <v>2000.0</v>
      </c>
      <c r="C727" s="130">
        <v>800.0</v>
      </c>
      <c r="D727" s="130">
        <v>-2000.0</v>
      </c>
      <c r="E727" s="130"/>
      <c r="F727" s="131"/>
      <c r="G727" s="128">
        <v>300.0</v>
      </c>
      <c r="H727" s="96"/>
      <c r="I727" s="96"/>
      <c r="J727" s="96"/>
      <c r="K727" s="97"/>
      <c r="L727" s="104">
        <f t="shared" si="5"/>
        <v>0.3068007509</v>
      </c>
      <c r="M727" s="99">
        <f t="shared" si="1"/>
        <v>892.0402253</v>
      </c>
      <c r="N727">
        <f t="shared" si="6"/>
        <v>717</v>
      </c>
      <c r="O727" s="100">
        <f t="shared" si="2"/>
        <v>0.0002973467418</v>
      </c>
      <c r="P727" s="101">
        <v>1.0</v>
      </c>
      <c r="Q727" s="102">
        <f t="shared" si="3"/>
        <v>7520.918797</v>
      </c>
    </row>
    <row r="728">
      <c r="A728" s="103">
        <f t="shared" si="4"/>
        <v>718</v>
      </c>
      <c r="B728" s="129">
        <v>2000.0</v>
      </c>
      <c r="C728" s="130">
        <v>800.0</v>
      </c>
      <c r="D728" s="130">
        <v>-2000.0</v>
      </c>
      <c r="E728" s="130"/>
      <c r="F728" s="131"/>
      <c r="G728" s="128">
        <v>300.0</v>
      </c>
      <c r="H728" s="96"/>
      <c r="I728" s="96"/>
      <c r="J728" s="96"/>
      <c r="K728" s="97"/>
      <c r="L728" s="104">
        <f t="shared" si="5"/>
        <v>0.30629488</v>
      </c>
      <c r="M728" s="99">
        <f t="shared" si="1"/>
        <v>891.888464</v>
      </c>
      <c r="N728">
        <f t="shared" si="6"/>
        <v>718</v>
      </c>
      <c r="O728" s="100">
        <f t="shared" si="2"/>
        <v>0.0002972961547</v>
      </c>
      <c r="P728" s="101">
        <v>1.0</v>
      </c>
      <c r="Q728" s="102">
        <f t="shared" si="3"/>
        <v>7521.070558</v>
      </c>
    </row>
    <row r="729">
      <c r="A729" s="103">
        <f t="shared" si="4"/>
        <v>719</v>
      </c>
      <c r="B729" s="129">
        <v>2000.0</v>
      </c>
      <c r="C729" s="130">
        <v>800.0</v>
      </c>
      <c r="D729" s="130">
        <v>-2000.0</v>
      </c>
      <c r="E729" s="130"/>
      <c r="F729" s="131"/>
      <c r="G729" s="128">
        <v>300.0</v>
      </c>
      <c r="H729" s="96"/>
      <c r="I729" s="96"/>
      <c r="J729" s="96"/>
      <c r="K729" s="97"/>
      <c r="L729" s="104">
        <f t="shared" si="5"/>
        <v>0.3057898432</v>
      </c>
      <c r="M729" s="99">
        <f t="shared" si="1"/>
        <v>891.736953</v>
      </c>
      <c r="N729">
        <f t="shared" si="6"/>
        <v>719</v>
      </c>
      <c r="O729" s="100">
        <f t="shared" si="2"/>
        <v>0.000297245651</v>
      </c>
      <c r="P729" s="101">
        <v>1.0</v>
      </c>
      <c r="Q729" s="102">
        <f t="shared" si="3"/>
        <v>7521.222069</v>
      </c>
    </row>
    <row r="730">
      <c r="A730" s="132">
        <f t="shared" si="4"/>
        <v>720</v>
      </c>
      <c r="B730" s="133">
        <v>2000.0</v>
      </c>
      <c r="C730" s="134">
        <v>800.0</v>
      </c>
      <c r="D730" s="134">
        <v>-2000.0</v>
      </c>
      <c r="E730" s="134"/>
      <c r="F730" s="135"/>
      <c r="G730" s="136">
        <v>300.0</v>
      </c>
      <c r="H730" s="137"/>
      <c r="I730" s="137"/>
      <c r="J730" s="137"/>
      <c r="K730" s="138"/>
      <c r="L730" s="139">
        <f t="shared" si="5"/>
        <v>0.3052856392</v>
      </c>
      <c r="M730" s="140">
        <f t="shared" si="1"/>
        <v>891.5856917</v>
      </c>
      <c r="N730" s="56">
        <f t="shared" si="6"/>
        <v>720</v>
      </c>
      <c r="O730" s="141">
        <f t="shared" si="2"/>
        <v>0.0002971952306</v>
      </c>
      <c r="P730" s="101">
        <v>1.0</v>
      </c>
      <c r="Q730" s="102">
        <f t="shared" si="3"/>
        <v>7521.37333</v>
      </c>
    </row>
    <row r="731">
      <c r="Q731" s="79"/>
    </row>
    <row r="732">
      <c r="Q732" s="79"/>
    </row>
    <row r="733">
      <c r="Q733" s="79"/>
    </row>
    <row r="734">
      <c r="Q734" s="79"/>
    </row>
    <row r="735">
      <c r="Q735" s="79"/>
    </row>
    <row r="736">
      <c r="Q736" s="79"/>
    </row>
    <row r="737">
      <c r="Q737" s="79"/>
    </row>
    <row r="738">
      <c r="Q738" s="79"/>
    </row>
    <row r="739">
      <c r="Q739" s="79"/>
    </row>
    <row r="740">
      <c r="Q740" s="79"/>
    </row>
    <row r="741">
      <c r="Q741" s="79"/>
    </row>
    <row r="742">
      <c r="Q742" s="79"/>
    </row>
    <row r="743">
      <c r="Q743" s="79"/>
    </row>
    <row r="744">
      <c r="Q744" s="79"/>
    </row>
    <row r="745">
      <c r="Q745" s="79"/>
    </row>
    <row r="746">
      <c r="Q746" s="79"/>
    </row>
    <row r="747">
      <c r="Q747" s="79"/>
    </row>
    <row r="748">
      <c r="Q748" s="79"/>
    </row>
    <row r="749">
      <c r="Q749" s="79"/>
    </row>
    <row r="750">
      <c r="Q750" s="79"/>
    </row>
    <row r="751">
      <c r="Q751" s="79"/>
    </row>
    <row r="752">
      <c r="Q752" s="79"/>
    </row>
    <row r="753">
      <c r="Q753" s="79"/>
    </row>
    <row r="754">
      <c r="Q754" s="79"/>
    </row>
    <row r="755">
      <c r="Q755" s="79"/>
    </row>
    <row r="756">
      <c r="Q756" s="79"/>
    </row>
    <row r="757">
      <c r="Q757" s="79"/>
    </row>
    <row r="758">
      <c r="Q758" s="79"/>
    </row>
    <row r="759">
      <c r="Q759" s="79"/>
    </row>
    <row r="760">
      <c r="Q760" s="79"/>
    </row>
    <row r="761">
      <c r="Q761" s="79"/>
    </row>
    <row r="762">
      <c r="Q762" s="79"/>
    </row>
    <row r="763">
      <c r="Q763" s="79"/>
    </row>
    <row r="764">
      <c r="Q764" s="79"/>
    </row>
    <row r="765">
      <c r="Q765" s="79"/>
    </row>
    <row r="766">
      <c r="Q766" s="79"/>
    </row>
    <row r="767">
      <c r="Q767" s="79"/>
    </row>
    <row r="768">
      <c r="Q768" s="79"/>
    </row>
    <row r="769">
      <c r="Q769" s="79"/>
    </row>
    <row r="770">
      <c r="Q770" s="79"/>
    </row>
    <row r="771">
      <c r="Q771" s="79"/>
    </row>
    <row r="772">
      <c r="Q772" s="79"/>
    </row>
    <row r="773">
      <c r="Q773" s="79"/>
    </row>
    <row r="774">
      <c r="Q774" s="79"/>
    </row>
    <row r="775">
      <c r="Q775" s="79"/>
    </row>
    <row r="776">
      <c r="Q776" s="79"/>
    </row>
    <row r="777">
      <c r="Q777" s="79"/>
    </row>
    <row r="778">
      <c r="Q778" s="79"/>
    </row>
    <row r="779">
      <c r="Q779" s="79"/>
    </row>
    <row r="780">
      <c r="Q780" s="79"/>
    </row>
    <row r="781">
      <c r="Q781" s="79"/>
    </row>
    <row r="782">
      <c r="Q782" s="79"/>
    </row>
    <row r="783">
      <c r="Q783" s="79"/>
    </row>
    <row r="784">
      <c r="Q784" s="79"/>
    </row>
    <row r="785">
      <c r="Q785" s="79"/>
    </row>
    <row r="786">
      <c r="Q786" s="79"/>
    </row>
    <row r="787">
      <c r="Q787" s="79"/>
    </row>
    <row r="788">
      <c r="Q788" s="79"/>
    </row>
    <row r="789">
      <c r="Q789" s="79"/>
    </row>
    <row r="790">
      <c r="Q790" s="79"/>
    </row>
    <row r="791">
      <c r="Q791" s="79"/>
    </row>
    <row r="792">
      <c r="Q792" s="79"/>
    </row>
    <row r="793">
      <c r="Q793" s="79"/>
    </row>
    <row r="794">
      <c r="Q794" s="79"/>
    </row>
    <row r="795">
      <c r="Q795" s="79"/>
    </row>
    <row r="796">
      <c r="Q796" s="79"/>
    </row>
    <row r="797">
      <c r="Q797" s="79"/>
    </row>
    <row r="798">
      <c r="Q798" s="79"/>
    </row>
    <row r="799">
      <c r="Q799" s="79"/>
    </row>
    <row r="800">
      <c r="Q800" s="79"/>
    </row>
    <row r="801">
      <c r="Q801" s="79"/>
    </row>
    <row r="802">
      <c r="Q802" s="79"/>
    </row>
    <row r="803">
      <c r="Q803" s="79"/>
    </row>
    <row r="804">
      <c r="Q804" s="79"/>
    </row>
    <row r="805">
      <c r="Q805" s="79"/>
    </row>
    <row r="806">
      <c r="Q806" s="79"/>
    </row>
    <row r="807">
      <c r="Q807" s="79"/>
    </row>
    <row r="808">
      <c r="Q808" s="79"/>
    </row>
    <row r="809">
      <c r="Q809" s="79"/>
    </row>
    <row r="810">
      <c r="Q810" s="79"/>
    </row>
    <row r="811">
      <c r="Q811" s="79"/>
    </row>
    <row r="812">
      <c r="Q812" s="79"/>
    </row>
    <row r="813">
      <c r="Q813" s="79"/>
    </row>
    <row r="814">
      <c r="Q814" s="79"/>
    </row>
    <row r="815">
      <c r="Q815" s="79"/>
    </row>
    <row r="816">
      <c r="Q816" s="79"/>
    </row>
    <row r="817">
      <c r="Q817" s="79"/>
    </row>
    <row r="818">
      <c r="Q818" s="79"/>
    </row>
    <row r="819">
      <c r="Q819" s="79"/>
    </row>
    <row r="820">
      <c r="Q820" s="79"/>
    </row>
    <row r="821">
      <c r="Q821" s="79"/>
    </row>
    <row r="822">
      <c r="Q822" s="79"/>
    </row>
    <row r="823">
      <c r="Q823" s="79"/>
    </row>
    <row r="824">
      <c r="Q824" s="79"/>
    </row>
    <row r="825">
      <c r="Q825" s="79"/>
    </row>
    <row r="826">
      <c r="Q826" s="79"/>
    </row>
    <row r="827">
      <c r="Q827" s="79"/>
    </row>
    <row r="828">
      <c r="Q828" s="79"/>
    </row>
    <row r="829">
      <c r="Q829" s="79"/>
    </row>
    <row r="830">
      <c r="Q830" s="79"/>
    </row>
    <row r="831">
      <c r="Q831" s="79"/>
    </row>
    <row r="832">
      <c r="Q832" s="79"/>
    </row>
    <row r="833">
      <c r="Q833" s="79"/>
    </row>
    <row r="834">
      <c r="Q834" s="79"/>
    </row>
    <row r="835">
      <c r="Q835" s="79"/>
    </row>
    <row r="836">
      <c r="Q836" s="79"/>
    </row>
    <row r="837">
      <c r="Q837" s="79"/>
    </row>
    <row r="838">
      <c r="Q838" s="79"/>
    </row>
    <row r="839">
      <c r="Q839" s="79"/>
    </row>
    <row r="840">
      <c r="Q840" s="79"/>
    </row>
    <row r="841">
      <c r="Q841" s="79"/>
    </row>
    <row r="842">
      <c r="Q842" s="79"/>
    </row>
    <row r="843">
      <c r="Q843" s="79"/>
    </row>
    <row r="844">
      <c r="Q844" s="79"/>
    </row>
    <row r="845">
      <c r="Q845" s="79"/>
    </row>
    <row r="846">
      <c r="Q846" s="79"/>
    </row>
    <row r="847">
      <c r="Q847" s="79"/>
    </row>
    <row r="848">
      <c r="Q848" s="79"/>
    </row>
    <row r="849">
      <c r="Q849" s="79"/>
    </row>
    <row r="850">
      <c r="Q850" s="79"/>
    </row>
    <row r="851">
      <c r="Q851" s="79"/>
    </row>
    <row r="852">
      <c r="Q852" s="79"/>
    </row>
    <row r="853">
      <c r="Q853" s="79"/>
    </row>
    <row r="854">
      <c r="Q854" s="79"/>
    </row>
    <row r="855">
      <c r="Q855" s="79"/>
    </row>
    <row r="856">
      <c r="Q856" s="79"/>
    </row>
    <row r="857">
      <c r="Q857" s="79"/>
    </row>
    <row r="858">
      <c r="Q858" s="79"/>
    </row>
    <row r="859">
      <c r="Q859" s="79"/>
    </row>
    <row r="860">
      <c r="Q860" s="79"/>
    </row>
    <row r="861">
      <c r="Q861" s="79"/>
    </row>
    <row r="862">
      <c r="Q862" s="79"/>
    </row>
    <row r="863">
      <c r="Q863" s="79"/>
    </row>
    <row r="864">
      <c r="Q864" s="79"/>
    </row>
    <row r="865">
      <c r="Q865" s="79"/>
    </row>
    <row r="866">
      <c r="Q866" s="79"/>
    </row>
    <row r="867">
      <c r="Q867" s="79"/>
    </row>
    <row r="868">
      <c r="Q868" s="79"/>
    </row>
    <row r="869">
      <c r="Q869" s="79"/>
    </row>
    <row r="870">
      <c r="Q870" s="79"/>
    </row>
    <row r="871">
      <c r="Q871" s="79"/>
    </row>
    <row r="872">
      <c r="Q872" s="79"/>
    </row>
    <row r="873">
      <c r="Q873" s="79"/>
    </row>
    <row r="874">
      <c r="Q874" s="79"/>
    </row>
    <row r="875">
      <c r="Q875" s="79"/>
    </row>
    <row r="876">
      <c r="Q876" s="79"/>
    </row>
    <row r="877">
      <c r="Q877" s="79"/>
    </row>
    <row r="878">
      <c r="Q878" s="79"/>
    </row>
    <row r="879">
      <c r="Q879" s="79"/>
    </row>
    <row r="880">
      <c r="Q880" s="79"/>
    </row>
    <row r="881">
      <c r="Q881" s="79"/>
    </row>
    <row r="882">
      <c r="Q882" s="79"/>
    </row>
    <row r="883">
      <c r="Q883" s="79"/>
    </row>
    <row r="884">
      <c r="Q884" s="79"/>
    </row>
    <row r="885">
      <c r="Q885" s="79"/>
    </row>
    <row r="886">
      <c r="Q886" s="79"/>
    </row>
    <row r="887">
      <c r="Q887" s="79"/>
    </row>
    <row r="888">
      <c r="Q888" s="79"/>
    </row>
    <row r="889">
      <c r="Q889" s="79"/>
    </row>
    <row r="890">
      <c r="Q890" s="79"/>
    </row>
    <row r="891">
      <c r="Q891" s="79"/>
    </row>
    <row r="892">
      <c r="Q892" s="79"/>
    </row>
    <row r="893">
      <c r="Q893" s="79"/>
    </row>
    <row r="894">
      <c r="Q894" s="79"/>
    </row>
    <row r="895">
      <c r="Q895" s="79"/>
    </row>
    <row r="896">
      <c r="Q896" s="79"/>
    </row>
    <row r="897">
      <c r="Q897" s="79"/>
    </row>
    <row r="898">
      <c r="Q898" s="79"/>
    </row>
    <row r="899">
      <c r="Q899" s="79"/>
    </row>
    <row r="900">
      <c r="Q900" s="79"/>
    </row>
    <row r="901">
      <c r="Q901" s="79"/>
    </row>
    <row r="902">
      <c r="Q902" s="79"/>
    </row>
    <row r="903">
      <c r="Q903" s="79"/>
    </row>
    <row r="904">
      <c r="Q904" s="79"/>
    </row>
    <row r="905">
      <c r="Q905" s="79"/>
    </row>
    <row r="906">
      <c r="Q906" s="79"/>
    </row>
    <row r="907">
      <c r="Q907" s="79"/>
    </row>
    <row r="908">
      <c r="Q908" s="79"/>
    </row>
    <row r="909">
      <c r="Q909" s="79"/>
    </row>
    <row r="910">
      <c r="Q910" s="79"/>
    </row>
    <row r="911">
      <c r="Q911" s="79"/>
    </row>
    <row r="912">
      <c r="Q912" s="79"/>
    </row>
    <row r="913">
      <c r="Q913" s="79"/>
    </row>
    <row r="914">
      <c r="Q914" s="79"/>
    </row>
    <row r="915">
      <c r="Q915" s="79"/>
    </row>
    <row r="916">
      <c r="Q916" s="79"/>
    </row>
    <row r="917">
      <c r="Q917" s="79"/>
    </row>
    <row r="918">
      <c r="Q918" s="79"/>
    </row>
    <row r="919">
      <c r="Q919" s="79"/>
    </row>
    <row r="920">
      <c r="Q920" s="79"/>
    </row>
    <row r="921">
      <c r="Q921" s="79"/>
    </row>
    <row r="922">
      <c r="Q922" s="79"/>
    </row>
    <row r="923">
      <c r="Q923" s="79"/>
    </row>
    <row r="924">
      <c r="Q924" s="79"/>
    </row>
    <row r="925">
      <c r="Q925" s="79"/>
    </row>
    <row r="926">
      <c r="Q926" s="79"/>
    </row>
    <row r="927">
      <c r="Q927" s="79"/>
    </row>
    <row r="928">
      <c r="Q928" s="79"/>
    </row>
    <row r="929">
      <c r="Q929" s="79"/>
    </row>
    <row r="930">
      <c r="Q930" s="79"/>
    </row>
    <row r="931">
      <c r="Q931" s="79"/>
    </row>
    <row r="932">
      <c r="Q932" s="79"/>
    </row>
    <row r="933">
      <c r="Q933" s="79"/>
    </row>
    <row r="934">
      <c r="Q934" s="79"/>
    </row>
    <row r="935">
      <c r="Q935" s="79"/>
    </row>
    <row r="936">
      <c r="Q936" s="79"/>
    </row>
    <row r="937">
      <c r="Q937" s="79"/>
    </row>
    <row r="938">
      <c r="Q938" s="79"/>
    </row>
    <row r="939">
      <c r="Q939" s="79"/>
    </row>
    <row r="940">
      <c r="Q940" s="79"/>
    </row>
    <row r="941">
      <c r="Q941" s="79"/>
    </row>
    <row r="942">
      <c r="Q942" s="79"/>
    </row>
    <row r="943">
      <c r="Q943" s="79"/>
    </row>
    <row r="944">
      <c r="Q944" s="79"/>
    </row>
    <row r="945">
      <c r="Q945" s="79"/>
    </row>
    <row r="946">
      <c r="Q946" s="79"/>
    </row>
    <row r="947">
      <c r="Q947" s="79"/>
    </row>
    <row r="948">
      <c r="Q948" s="79"/>
    </row>
    <row r="949">
      <c r="Q949" s="79"/>
    </row>
    <row r="950">
      <c r="Q950" s="79"/>
    </row>
    <row r="951">
      <c r="Q951" s="79"/>
    </row>
    <row r="952">
      <c r="Q952" s="79"/>
    </row>
    <row r="953">
      <c r="Q953" s="79"/>
    </row>
    <row r="954">
      <c r="Q954" s="79"/>
    </row>
    <row r="955">
      <c r="Q955" s="79"/>
    </row>
    <row r="956">
      <c r="Q956" s="79"/>
    </row>
    <row r="957">
      <c r="Q957" s="79"/>
    </row>
    <row r="958">
      <c r="Q958" s="79"/>
    </row>
    <row r="959">
      <c r="Q959" s="79"/>
    </row>
    <row r="960">
      <c r="Q960" s="79"/>
    </row>
    <row r="961">
      <c r="Q961" s="79"/>
    </row>
    <row r="962">
      <c r="Q962" s="79"/>
    </row>
    <row r="963">
      <c r="Q963" s="79"/>
    </row>
    <row r="964">
      <c r="Q964" s="79"/>
    </row>
    <row r="965">
      <c r="Q965" s="79"/>
    </row>
    <row r="966">
      <c r="Q966" s="79"/>
    </row>
    <row r="967">
      <c r="Q967" s="79"/>
    </row>
    <row r="968">
      <c r="Q968" s="79"/>
    </row>
    <row r="969">
      <c r="Q969" s="79"/>
    </row>
    <row r="970">
      <c r="Q970" s="79"/>
    </row>
    <row r="971">
      <c r="Q971" s="79"/>
    </row>
    <row r="972">
      <c r="Q972" s="79"/>
    </row>
    <row r="973">
      <c r="Q973" s="79"/>
    </row>
    <row r="974">
      <c r="Q974" s="79"/>
    </row>
    <row r="975">
      <c r="Q975" s="79"/>
    </row>
    <row r="976">
      <c r="Q976" s="79"/>
    </row>
    <row r="977">
      <c r="Q977" s="79"/>
    </row>
    <row r="978">
      <c r="Q978" s="79"/>
    </row>
    <row r="979">
      <c r="Q979" s="79"/>
    </row>
    <row r="980">
      <c r="Q980" s="79"/>
    </row>
    <row r="981">
      <c r="Q981" s="79"/>
    </row>
    <row r="982">
      <c r="Q982" s="79"/>
    </row>
    <row r="983">
      <c r="Q983" s="79"/>
    </row>
    <row r="984">
      <c r="Q984" s="79"/>
    </row>
    <row r="985">
      <c r="Q985" s="79"/>
    </row>
    <row r="986">
      <c r="Q986" s="79"/>
    </row>
    <row r="987">
      <c r="Q987" s="79"/>
    </row>
    <row r="988">
      <c r="Q988" s="79"/>
    </row>
    <row r="989">
      <c r="Q989" s="79"/>
    </row>
    <row r="990">
      <c r="Q990" s="79"/>
    </row>
    <row r="991">
      <c r="Q991" s="79"/>
    </row>
    <row r="992">
      <c r="Q992" s="79"/>
    </row>
    <row r="993">
      <c r="Q993" s="79"/>
    </row>
    <row r="994">
      <c r="Q994" s="79"/>
    </row>
    <row r="995">
      <c r="Q995" s="79"/>
    </row>
    <row r="996">
      <c r="Q996" s="79"/>
    </row>
    <row r="997">
      <c r="Q997" s="79"/>
    </row>
  </sheetData>
  <mergeCells count="11">
    <mergeCell ref="Y13:AC13"/>
    <mergeCell ref="Y22:Z23"/>
    <mergeCell ref="AA22:AC23"/>
    <mergeCell ref="Y29:Z30"/>
    <mergeCell ref="A1:N1"/>
    <mergeCell ref="A2:N2"/>
    <mergeCell ref="A3:N3"/>
    <mergeCell ref="B9:F9"/>
    <mergeCell ref="G9:K9"/>
    <mergeCell ref="L9:O9"/>
    <mergeCell ref="S13:X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5" max="22" width="14.43"/>
  </cols>
  <sheetData>
    <row r="1">
      <c r="A1" s="1" t="str">
        <f>'Parameters &amp; Main Results'!A1</f>
        <v>https://earlyretirementnow.com/2017/01/25/the-ultimate-guide-to-safe-withdrawal-rates-part-7-toolbox</v>
      </c>
      <c r="Q1" s="1"/>
      <c r="R1" s="1"/>
      <c r="S1" s="1"/>
      <c r="T1" s="1"/>
      <c r="U1" s="1"/>
      <c r="V1" s="1"/>
    </row>
    <row r="2">
      <c r="A2" s="1" t="str">
        <f>'Parameters &amp; Main Results'!A2</f>
        <v>https://earlyretirementnow.com/2018/08/29/google-sheet-updates-swr-series-part-28</v>
      </c>
      <c r="Q2" s="2"/>
      <c r="R2" s="2"/>
      <c r="S2" s="2"/>
      <c r="T2" s="2"/>
      <c r="U2" s="2"/>
      <c r="V2" s="2"/>
    </row>
    <row r="3">
      <c r="A3" s="2" t="s">
        <v>90</v>
      </c>
      <c r="Q3" s="2"/>
      <c r="R3" s="2"/>
      <c r="S3" s="2"/>
      <c r="T3" s="2"/>
      <c r="U3" s="2"/>
      <c r="V3" s="2"/>
    </row>
    <row r="4">
      <c r="A4" s="142" t="s">
        <v>91</v>
      </c>
    </row>
    <row r="5">
      <c r="A5" s="143" t="s">
        <v>92</v>
      </c>
      <c r="R5" s="71"/>
      <c r="S5" s="5"/>
      <c r="T5" s="144"/>
    </row>
    <row r="6">
      <c r="A6" s="71" t="s">
        <v>93</v>
      </c>
      <c r="B6" s="145">
        <v>0.04</v>
      </c>
      <c r="R6" s="71"/>
      <c r="S6" s="5"/>
      <c r="T6" s="144"/>
    </row>
    <row r="7">
      <c r="A7" s="71" t="s">
        <v>94</v>
      </c>
      <c r="B7" s="19">
        <f>B6/12</f>
        <v>0.003333333333</v>
      </c>
      <c r="R7" s="71"/>
      <c r="S7" s="5"/>
      <c r="T7" s="144"/>
    </row>
    <row r="8">
      <c r="R8" s="71"/>
      <c r="S8" s="5"/>
      <c r="T8" s="144"/>
    </row>
    <row r="9">
      <c r="R9" s="71"/>
      <c r="S9" s="5" t="s">
        <v>95</v>
      </c>
      <c r="T9" s="144"/>
    </row>
    <row r="10">
      <c r="R10" s="71"/>
      <c r="S10" s="5">
        <v>0.0</v>
      </c>
      <c r="T10" s="5">
        <v>20.0</v>
      </c>
    </row>
    <row r="11">
      <c r="A11" s="70" t="s">
        <v>96</v>
      </c>
      <c r="F11" s="70"/>
      <c r="G11" s="70"/>
      <c r="H11" s="70"/>
      <c r="I11" s="70"/>
      <c r="J11" s="70"/>
      <c r="K11" s="70"/>
      <c r="L11" s="70"/>
      <c r="M11" s="70"/>
      <c r="N11" s="70"/>
      <c r="O11" s="70" t="str">
        <f>'SWR time series'!A6</f>
        <v>Month</v>
      </c>
      <c r="P11" s="70" t="str">
        <f>'SWR time series'!B6</f>
        <v>Year</v>
      </c>
      <c r="Q11" s="70" t="s">
        <v>97</v>
      </c>
      <c r="R11" s="70" t="str">
        <f>"Final Value with " &amp; round('Distribution of Final Value'!B6*100,3) &amp;"% WR"</f>
        <v>Final Value with 4% WR</v>
      </c>
      <c r="S11" s="5">
        <v>20.0</v>
      </c>
      <c r="T11" s="5">
        <v>100.0</v>
      </c>
    </row>
    <row r="12">
      <c r="A12" s="70"/>
      <c r="B12" s="5" t="s">
        <v>98</v>
      </c>
      <c r="C12" s="5" t="s">
        <v>10</v>
      </c>
      <c r="D12" s="5" t="s">
        <v>99</v>
      </c>
      <c r="E12" s="5" t="s">
        <v>100</v>
      </c>
      <c r="F12" s="70"/>
      <c r="G12" s="70"/>
      <c r="H12" s="70"/>
      <c r="I12" s="70"/>
      <c r="J12" s="70"/>
      <c r="K12" s="70"/>
      <c r="L12" s="70"/>
      <c r="M12" s="70"/>
      <c r="N12" s="70"/>
      <c r="O12" s="70">
        <f>'SWR time series'!A8</f>
        <v>2</v>
      </c>
      <c r="P12" s="70">
        <f>'SWR time series'!B8</f>
        <v>1871</v>
      </c>
      <c r="Q12" s="77">
        <f>'StockBond Returns'!M6</f>
        <v>11.09725</v>
      </c>
      <c r="R12" s="77">
        <f>'SWR time series'!F8</f>
        <v>16.86716835</v>
      </c>
      <c r="S12" s="77">
        <f t="shared" ref="S12:T12" si="1">if( and($Q12&gt;S$10,$Q12&lt;=S$11),$R12,"")</f>
        <v>16.86716835</v>
      </c>
      <c r="T12" t="str">
        <f t="shared" si="1"/>
        <v/>
      </c>
    </row>
    <row r="13">
      <c r="A13" s="5" t="s">
        <v>101</v>
      </c>
      <c r="B13" s="146">
        <v>0.0</v>
      </c>
      <c r="C13" s="77">
        <f t="shared" ref="C13:E13" si="2">percentile(R$12:R$1750,$B13)</f>
        <v>-3.505572</v>
      </c>
      <c r="D13" s="77">
        <f t="shared" si="2"/>
        <v>-3.270242048</v>
      </c>
      <c r="E13" s="77">
        <f t="shared" si="2"/>
        <v>-3.505572</v>
      </c>
      <c r="F13" s="70"/>
      <c r="G13" s="70"/>
      <c r="H13" s="70"/>
      <c r="I13" s="70"/>
      <c r="J13" s="70"/>
      <c r="K13" s="70"/>
      <c r="L13" s="70"/>
      <c r="M13" s="70"/>
      <c r="N13" s="70"/>
      <c r="O13" s="70">
        <f>'SWR time series'!A9</f>
        <v>3</v>
      </c>
      <c r="P13" s="70">
        <f>'SWR time series'!B9</f>
        <v>1871</v>
      </c>
      <c r="Q13" s="77">
        <f>'StockBond Returns'!M7</f>
        <v>10.91933677</v>
      </c>
      <c r="R13" s="77">
        <f>'SWR time series'!F9</f>
        <v>19.10532631</v>
      </c>
      <c r="S13" s="77">
        <f t="shared" ref="S13:T13" si="3">if( and($Q13&gt;S$10,$Q13&lt;=S$11),$R13,"")</f>
        <v>19.10532631</v>
      </c>
      <c r="T13" t="str">
        <f t="shared" si="3"/>
        <v/>
      </c>
    </row>
    <row r="14">
      <c r="A14" s="144"/>
      <c r="B14" s="146">
        <v>0.01</v>
      </c>
      <c r="C14" s="147">
        <f t="shared" ref="C14:E14" si="4">percentile(R$12:R$1750,$B14)</f>
        <v>-2.61411443</v>
      </c>
      <c r="D14" s="147">
        <f t="shared" si="4"/>
        <v>-2.13297286</v>
      </c>
      <c r="E14" s="147">
        <f t="shared" si="4"/>
        <v>-2.801856187</v>
      </c>
      <c r="F14" s="70"/>
      <c r="G14" s="70"/>
      <c r="H14" s="70"/>
      <c r="I14" s="70"/>
      <c r="J14" s="70"/>
      <c r="K14" s="70"/>
      <c r="L14" s="70"/>
      <c r="M14" s="70"/>
      <c r="N14" s="70"/>
      <c r="O14" s="70">
        <f>'SWR time series'!A10</f>
        <v>4</v>
      </c>
      <c r="P14" s="70">
        <f>'SWR time series'!B10</f>
        <v>1871</v>
      </c>
      <c r="Q14" s="77">
        <f>'StockBond Returns'!M8</f>
        <v>11.1932198</v>
      </c>
      <c r="R14" s="77">
        <f>'SWR time series'!F10</f>
        <v>18.05787037</v>
      </c>
      <c r="S14" s="77">
        <f t="shared" ref="S14:T14" si="5">if( and($Q14&gt;S$10,$Q14&lt;=S$11),$R14,"")</f>
        <v>18.05787037</v>
      </c>
      <c r="T14" t="str">
        <f t="shared" si="5"/>
        <v/>
      </c>
    </row>
    <row r="15">
      <c r="A15" s="144"/>
      <c r="B15" s="146">
        <v>0.02</v>
      </c>
      <c r="C15" s="147">
        <f t="shared" ref="C15:E15" si="6">percentile(R$12:R$1750,$B15)</f>
        <v>-2.157272008</v>
      </c>
      <c r="D15" s="147">
        <f t="shared" si="6"/>
        <v>-1.181209916</v>
      </c>
      <c r="E15" s="147">
        <f t="shared" si="6"/>
        <v>-2.683231636</v>
      </c>
      <c r="F15" s="70"/>
      <c r="G15" s="70"/>
      <c r="H15" s="70"/>
      <c r="I15" s="70"/>
      <c r="J15" s="70"/>
      <c r="K15" s="70"/>
      <c r="L15" s="70"/>
      <c r="M15" s="70"/>
      <c r="N15" s="70"/>
      <c r="O15" s="70">
        <f>'SWR time series'!A11</f>
        <v>5</v>
      </c>
      <c r="P15" s="70">
        <f>'SWR time series'!B11</f>
        <v>1871</v>
      </c>
      <c r="Q15" s="77">
        <f>'StockBond Returns'!M9</f>
        <v>12.08019752</v>
      </c>
      <c r="R15" s="77">
        <f>'SWR time series'!F11</f>
        <v>14.84532667</v>
      </c>
      <c r="S15" s="77">
        <f t="shared" ref="S15:T15" si="7">if( and($Q15&gt;S$10,$Q15&lt;=S$11),$R15,"")</f>
        <v>14.84532667</v>
      </c>
      <c r="T15" t="str">
        <f t="shared" si="7"/>
        <v/>
      </c>
    </row>
    <row r="16">
      <c r="A16" s="144"/>
      <c r="B16" s="146">
        <v>0.05</v>
      </c>
      <c r="C16" s="147">
        <f t="shared" ref="C16:E16" si="8">percentile(R$12:R$1750,$B16)</f>
        <v>-1.341904475</v>
      </c>
      <c r="D16" s="147">
        <f t="shared" si="8"/>
        <v>0.302036942</v>
      </c>
      <c r="E16" s="147">
        <f t="shared" si="8"/>
        <v>-2.168181163</v>
      </c>
      <c r="F16" s="70"/>
      <c r="G16" s="70"/>
      <c r="H16" s="70"/>
      <c r="I16" s="70"/>
      <c r="J16" s="70"/>
      <c r="K16" s="70"/>
      <c r="L16" s="70"/>
      <c r="M16" s="70"/>
      <c r="N16" s="70"/>
      <c r="O16" s="70">
        <f>'SWR time series'!A12</f>
        <v>6</v>
      </c>
      <c r="P16" s="70">
        <f>'SWR time series'!B12</f>
        <v>1871</v>
      </c>
      <c r="Q16" s="77">
        <f>'StockBond Returns'!M10</f>
        <v>12.59776749</v>
      </c>
      <c r="R16" s="77">
        <f>'SWR time series'!F12</f>
        <v>12.30910455</v>
      </c>
      <c r="S16" s="77">
        <f t="shared" ref="S16:T16" si="9">if( and($Q16&gt;S$10,$Q16&lt;=S$11),$R16,"")</f>
        <v>12.30910455</v>
      </c>
      <c r="T16" t="str">
        <f t="shared" si="9"/>
        <v/>
      </c>
    </row>
    <row r="17">
      <c r="A17" s="144"/>
      <c r="B17" s="146">
        <v>0.1</v>
      </c>
      <c r="C17" s="147">
        <f t="shared" ref="C17:E17" si="10">percentile(R$12:R$1750,$B17)</f>
        <v>0.03269083254</v>
      </c>
      <c r="D17" s="147">
        <f t="shared" si="10"/>
        <v>1.7645565</v>
      </c>
      <c r="E17" s="147">
        <f t="shared" si="10"/>
        <v>-1.856416821</v>
      </c>
      <c r="F17" s="70"/>
      <c r="G17" s="70"/>
      <c r="H17" s="70"/>
      <c r="I17" s="70"/>
      <c r="J17" s="70"/>
      <c r="K17" s="70"/>
      <c r="L17" s="70"/>
      <c r="M17" s="70"/>
      <c r="N17" s="70"/>
      <c r="O17" s="70">
        <f>'SWR time series'!A13</f>
        <v>7</v>
      </c>
      <c r="P17" s="70">
        <f>'SWR time series'!B13</f>
        <v>1871</v>
      </c>
      <c r="Q17" s="77">
        <f>'StockBond Returns'!M11</f>
        <v>12.60602298</v>
      </c>
      <c r="R17" s="77">
        <f>'SWR time series'!F13</f>
        <v>13.4444384</v>
      </c>
      <c r="S17" s="77">
        <f t="shared" ref="S17:T17" si="11">if( and($Q17&gt;S$10,$Q17&lt;=S$11),$R17,"")</f>
        <v>13.4444384</v>
      </c>
      <c r="T17" t="str">
        <f t="shared" si="11"/>
        <v/>
      </c>
    </row>
    <row r="18">
      <c r="A18" s="144"/>
      <c r="B18" s="146">
        <v>0.25</v>
      </c>
      <c r="C18" s="147">
        <f t="shared" ref="C18:E18" si="12">percentile(R$12:R$1750,$B18)</f>
        <v>2.727666303</v>
      </c>
      <c r="D18" s="147">
        <f t="shared" si="12"/>
        <v>3.786503192</v>
      </c>
      <c r="E18" s="147">
        <f t="shared" si="12"/>
        <v>-0.161255551</v>
      </c>
      <c r="F18" s="70"/>
      <c r="G18" s="70"/>
      <c r="H18" s="70"/>
      <c r="I18" s="70"/>
      <c r="J18" s="70"/>
      <c r="K18" s="70"/>
      <c r="L18" s="70"/>
      <c r="M18" s="70"/>
      <c r="N18" s="70"/>
      <c r="O18" s="70">
        <f>'SWR time series'!A14</f>
        <v>8</v>
      </c>
      <c r="P18" s="70">
        <f>'SWR time series'!B14</f>
        <v>1871</v>
      </c>
      <c r="Q18" s="77">
        <f>'StockBond Returns'!M12</f>
        <v>12.28616144</v>
      </c>
      <c r="R18" s="77">
        <f>'SWR time series'!F14</f>
        <v>13.2268749</v>
      </c>
      <c r="S18" s="77">
        <f t="shared" ref="S18:T18" si="13">if( and($Q18&gt;S$10,$Q18&lt;=S$11),$R18,"")</f>
        <v>13.2268749</v>
      </c>
      <c r="T18" t="str">
        <f t="shared" si="13"/>
        <v/>
      </c>
    </row>
    <row r="19">
      <c r="A19" s="5" t="s">
        <v>102</v>
      </c>
      <c r="B19" s="146">
        <v>0.5</v>
      </c>
      <c r="C19" s="147">
        <f t="shared" ref="C19:E19" si="14">percentile(R$12:R$1750,$B19)</f>
        <v>5.996338942</v>
      </c>
      <c r="D19" s="147">
        <f t="shared" si="14"/>
        <v>9.135698691</v>
      </c>
      <c r="E19" s="147">
        <f t="shared" si="14"/>
        <v>2.674367074</v>
      </c>
      <c r="F19" s="70"/>
      <c r="G19" s="70"/>
      <c r="H19" s="70"/>
      <c r="I19" s="70"/>
      <c r="J19" s="70"/>
      <c r="K19" s="70"/>
      <c r="L19" s="70"/>
      <c r="M19" s="70"/>
      <c r="N19" s="70"/>
      <c r="O19" s="70">
        <f>'SWR time series'!A15</f>
        <v>9</v>
      </c>
      <c r="P19" s="70">
        <f>'SWR time series'!B15</f>
        <v>1871</v>
      </c>
      <c r="Q19" s="77">
        <f>'StockBond Returns'!M13</f>
        <v>12.54666051</v>
      </c>
      <c r="R19" s="77">
        <f>'SWR time series'!F15</f>
        <v>12.60881799</v>
      </c>
      <c r="S19" s="77">
        <f t="shared" ref="S19:T19" si="15">if( and($Q19&gt;S$10,$Q19&lt;=S$11),$R19,"")</f>
        <v>12.60881799</v>
      </c>
      <c r="T19" t="str">
        <f t="shared" si="15"/>
        <v/>
      </c>
    </row>
    <row r="20">
      <c r="A20" s="144"/>
      <c r="B20" s="146">
        <v>0.75</v>
      </c>
      <c r="C20" s="147">
        <f t="shared" ref="C20:E20" si="16">percentile(R$12:R$1750,$B20)</f>
        <v>12.43145386</v>
      </c>
      <c r="D20" s="147">
        <f t="shared" si="16"/>
        <v>13.8667113</v>
      </c>
      <c r="E20" s="147">
        <f t="shared" si="16"/>
        <v>4.623102729</v>
      </c>
      <c r="F20" s="70"/>
      <c r="G20" s="70"/>
      <c r="H20" s="70"/>
      <c r="I20" s="70"/>
      <c r="J20" s="70"/>
      <c r="K20" s="70"/>
      <c r="L20" s="70"/>
      <c r="M20" s="70"/>
      <c r="N20" s="70"/>
      <c r="O20" s="70">
        <f>'SWR time series'!A16</f>
        <v>10</v>
      </c>
      <c r="P20" s="70">
        <f>'SWR time series'!B16</f>
        <v>1871</v>
      </c>
      <c r="Q20" s="77">
        <f>'StockBond Returns'!M14</f>
        <v>12.30542294</v>
      </c>
      <c r="R20" s="77">
        <f>'SWR time series'!F16</f>
        <v>10.15293829</v>
      </c>
      <c r="S20" s="77">
        <f t="shared" ref="S20:T20" si="17">if( and($Q20&gt;S$10,$Q20&lt;=S$11),$R20,"")</f>
        <v>10.15293829</v>
      </c>
      <c r="T20" t="str">
        <f t="shared" si="17"/>
        <v/>
      </c>
    </row>
    <row r="21">
      <c r="A21" s="144"/>
      <c r="B21" s="146">
        <v>0.9</v>
      </c>
      <c r="C21" s="147">
        <f t="shared" ref="C21:E21" si="18">percentile(R$12:R$1750,$B21)</f>
        <v>17.76173296</v>
      </c>
      <c r="D21" s="147">
        <f t="shared" si="18"/>
        <v>19.49148948</v>
      </c>
      <c r="E21" s="147">
        <f t="shared" si="18"/>
        <v>6.977900806</v>
      </c>
      <c r="F21" s="70"/>
      <c r="G21" s="70"/>
      <c r="H21" s="70"/>
      <c r="I21" s="70"/>
      <c r="J21" s="70"/>
      <c r="K21" s="70"/>
      <c r="L21" s="70"/>
      <c r="M21" s="70"/>
      <c r="N21" s="70"/>
      <c r="O21" s="70">
        <f>'SWR time series'!A17</f>
        <v>11</v>
      </c>
      <c r="P21" s="70">
        <f>'SWR time series'!B17</f>
        <v>1871</v>
      </c>
      <c r="Q21" s="77">
        <f>'StockBond Returns'!M15</f>
        <v>11.47066276</v>
      </c>
      <c r="R21" s="77">
        <f>'SWR time series'!F17</f>
        <v>12.24512584</v>
      </c>
      <c r="S21" s="77">
        <f t="shared" ref="S21:T21" si="19">if( and($Q21&gt;S$10,$Q21&lt;=S$11),$R21,"")</f>
        <v>12.24512584</v>
      </c>
      <c r="T21" t="str">
        <f t="shared" si="19"/>
        <v/>
      </c>
    </row>
    <row r="22">
      <c r="A22" s="144"/>
      <c r="B22" s="146">
        <v>0.95</v>
      </c>
      <c r="C22" s="147">
        <f t="shared" ref="C22:E22" si="20">percentile(R$12:R$1750,$B22)</f>
        <v>21.41436321</v>
      </c>
      <c r="D22" s="147">
        <f t="shared" si="20"/>
        <v>22.3656494</v>
      </c>
      <c r="E22" s="147">
        <f t="shared" si="20"/>
        <v>8.608110029</v>
      </c>
      <c r="F22" s="70"/>
      <c r="G22" s="70"/>
      <c r="H22" s="70"/>
      <c r="I22" s="70"/>
      <c r="J22" s="70"/>
      <c r="K22" s="70"/>
      <c r="L22" s="70"/>
      <c r="M22" s="70"/>
      <c r="N22" s="70"/>
      <c r="O22" s="70">
        <f>'SWR time series'!A18</f>
        <v>12</v>
      </c>
      <c r="P22" s="70">
        <f>'SWR time series'!B18</f>
        <v>1871</v>
      </c>
      <c r="Q22" s="77">
        <f>'StockBond Returns'!M16</f>
        <v>11.59512551</v>
      </c>
      <c r="R22" s="77">
        <f>'SWR time series'!F18</f>
        <v>11.3173323</v>
      </c>
      <c r="S22" s="77">
        <f t="shared" ref="S22:T22" si="21">if( and($Q22&gt;S$10,$Q22&lt;=S$11),$R22,"")</f>
        <v>11.3173323</v>
      </c>
      <c r="T22" t="str">
        <f t="shared" si="21"/>
        <v/>
      </c>
    </row>
    <row r="23">
      <c r="A23" s="144"/>
      <c r="B23" s="146">
        <v>0.98</v>
      </c>
      <c r="C23" s="147">
        <f t="shared" ref="C23:E23" si="22">percentile(R$12:R$1750,$B23)</f>
        <v>24.51498939</v>
      </c>
      <c r="D23" s="147">
        <f t="shared" si="22"/>
        <v>25.50034942</v>
      </c>
      <c r="E23" s="147">
        <f t="shared" si="22"/>
        <v>9.422043554</v>
      </c>
      <c r="F23" s="70"/>
      <c r="G23" s="70"/>
      <c r="H23" s="70"/>
      <c r="I23" s="70"/>
      <c r="J23" s="70"/>
      <c r="K23" s="70"/>
      <c r="L23" s="70"/>
      <c r="M23" s="70"/>
      <c r="N23" s="70"/>
      <c r="O23" s="70">
        <f>'SWR time series'!A19</f>
        <v>1</v>
      </c>
      <c r="P23" s="70">
        <f>'SWR time series'!B19</f>
        <v>1872</v>
      </c>
      <c r="Q23" s="77">
        <f>'StockBond Returns'!M17</f>
        <v>11.606941</v>
      </c>
      <c r="R23" s="77">
        <f>'SWR time series'!F19</f>
        <v>10.2056596</v>
      </c>
      <c r="S23" s="77">
        <f t="shared" ref="S23:T23" si="23">if( and($Q23&gt;S$10,$Q23&lt;=S$11),$R23,"")</f>
        <v>10.2056596</v>
      </c>
      <c r="T23" t="str">
        <f t="shared" si="23"/>
        <v/>
      </c>
    </row>
    <row r="24">
      <c r="A24" s="144"/>
      <c r="B24" s="146">
        <v>0.99</v>
      </c>
      <c r="C24" s="147">
        <f t="shared" ref="C24:E24" si="24">percentile(R$12:R$1750,$B24)</f>
        <v>26.84629453</v>
      </c>
      <c r="D24" s="147">
        <f t="shared" si="24"/>
        <v>29.3393335</v>
      </c>
      <c r="E24" s="147">
        <f t="shared" si="24"/>
        <v>9.834939284</v>
      </c>
      <c r="F24" s="70"/>
      <c r="G24" s="70"/>
      <c r="H24" s="70"/>
      <c r="I24" s="70"/>
      <c r="J24" s="70"/>
      <c r="K24" s="70"/>
      <c r="L24" s="70"/>
      <c r="M24" s="70"/>
      <c r="N24" s="70"/>
      <c r="O24" s="70">
        <f>'SWR time series'!A20</f>
        <v>2</v>
      </c>
      <c r="P24" s="70">
        <f>'SWR time series'!B20</f>
        <v>1872</v>
      </c>
      <c r="Q24" s="77">
        <f>'StockBond Returns'!M18</f>
        <v>11.90273721</v>
      </c>
      <c r="R24" s="77">
        <f>'SWR time series'!F20</f>
        <v>9.927872968</v>
      </c>
      <c r="S24" s="77">
        <f t="shared" ref="S24:T24" si="25">if( and($Q24&gt;S$10,$Q24&lt;=S$11),$R24,"")</f>
        <v>9.927872968</v>
      </c>
      <c r="T24" t="str">
        <f t="shared" si="25"/>
        <v/>
      </c>
    </row>
    <row r="25">
      <c r="A25" s="5" t="s">
        <v>103</v>
      </c>
      <c r="B25" s="146">
        <v>1.0</v>
      </c>
      <c r="C25" s="147">
        <f t="shared" ref="C25:E25" si="26">percentile(R$12:R$1750,$B25)</f>
        <v>35.43394381</v>
      </c>
      <c r="D25" s="147">
        <f t="shared" si="26"/>
        <v>35.43394381</v>
      </c>
      <c r="E25" s="147">
        <f t="shared" si="26"/>
        <v>10.46808155</v>
      </c>
      <c r="F25" s="70"/>
      <c r="G25" s="70"/>
      <c r="H25" s="70"/>
      <c r="I25" s="70"/>
      <c r="J25" s="70"/>
      <c r="K25" s="70"/>
      <c r="L25" s="70"/>
      <c r="M25" s="70"/>
      <c r="N25" s="70"/>
      <c r="O25" s="70">
        <f>'SWR time series'!A21</f>
        <v>3</v>
      </c>
      <c r="P25" s="70">
        <f>'SWR time series'!B21</f>
        <v>1872</v>
      </c>
      <c r="Q25" s="77">
        <f>'StockBond Returns'!M19</f>
        <v>11.97712516</v>
      </c>
      <c r="R25" s="77">
        <f>'SWR time series'!F21</f>
        <v>10.47016069</v>
      </c>
      <c r="S25" s="77">
        <f t="shared" ref="S25:T25" si="27">if( and($Q25&gt;S$10,$Q25&lt;=S$11),$R25,"")</f>
        <v>10.47016069</v>
      </c>
      <c r="T25" t="str">
        <f t="shared" si="27"/>
        <v/>
      </c>
    </row>
    <row r="26">
      <c r="B26" s="71" t="s">
        <v>104</v>
      </c>
      <c r="C26" s="77">
        <f t="shared" ref="C26:E26" si="28">C25-C13</f>
        <v>38.93951581</v>
      </c>
      <c r="D26" s="77">
        <f t="shared" si="28"/>
        <v>38.70418586</v>
      </c>
      <c r="E26" s="77">
        <f t="shared" si="28"/>
        <v>13.97365355</v>
      </c>
      <c r="F26" s="70"/>
      <c r="G26" s="70"/>
      <c r="H26" s="70"/>
      <c r="I26" s="70"/>
      <c r="J26" s="70"/>
      <c r="K26" s="70"/>
      <c r="L26" s="70"/>
      <c r="M26" s="70"/>
      <c r="N26" s="70"/>
      <c r="O26" s="70">
        <f>'SWR time series'!A22</f>
        <v>4</v>
      </c>
      <c r="P26" s="70">
        <f>'SWR time series'!B22</f>
        <v>1872</v>
      </c>
      <c r="Q26" s="77">
        <f>'StockBond Returns'!M20</f>
        <v>12.16637776</v>
      </c>
      <c r="R26" s="77">
        <f>'SWR time series'!F22</f>
        <v>9.493928811</v>
      </c>
      <c r="S26" s="77">
        <f t="shared" ref="S26:T26" si="29">if( and($Q26&gt;S$10,$Q26&lt;=S$11),$R26,"")</f>
        <v>9.493928811</v>
      </c>
      <c r="T26" t="str">
        <f t="shared" si="29"/>
        <v/>
      </c>
    </row>
    <row r="27">
      <c r="B27" s="71" t="s">
        <v>105</v>
      </c>
      <c r="C27" s="77">
        <f t="shared" ref="C27:E27" si="30">C22-C16</f>
        <v>22.75626768</v>
      </c>
      <c r="D27" s="77">
        <f t="shared" si="30"/>
        <v>22.06361246</v>
      </c>
      <c r="E27" s="77">
        <f t="shared" si="30"/>
        <v>10.77629119</v>
      </c>
      <c r="F27" s="70"/>
      <c r="G27" s="70"/>
      <c r="H27" s="70"/>
      <c r="I27" s="70"/>
      <c r="J27" s="70"/>
      <c r="K27" s="70"/>
      <c r="L27" s="70"/>
      <c r="M27" s="70"/>
      <c r="N27" s="70"/>
      <c r="O27" s="70">
        <f>'SWR time series'!A23</f>
        <v>5</v>
      </c>
      <c r="P27" s="70">
        <f>'SWR time series'!B23</f>
        <v>1872</v>
      </c>
      <c r="Q27" s="77">
        <f>'StockBond Returns'!M21</f>
        <v>12.26713077</v>
      </c>
      <c r="R27" s="77">
        <f>'SWR time series'!F23</f>
        <v>8.093281989</v>
      </c>
      <c r="S27" s="77">
        <f t="shared" ref="S27:T27" si="31">if( and($Q27&gt;S$10,$Q27&lt;=S$11),$R27,"")</f>
        <v>8.093281989</v>
      </c>
      <c r="T27" t="str">
        <f t="shared" si="31"/>
        <v/>
      </c>
    </row>
    <row r="28">
      <c r="F28" s="70"/>
      <c r="G28" s="70"/>
      <c r="H28" s="70"/>
      <c r="I28" s="70"/>
      <c r="J28" s="70"/>
      <c r="K28" s="70"/>
      <c r="L28" s="70"/>
      <c r="M28" s="70"/>
      <c r="N28" s="70"/>
      <c r="O28" s="70">
        <f>'SWR time series'!A24</f>
        <v>6</v>
      </c>
      <c r="P28" s="70">
        <f>'SWR time series'!B24</f>
        <v>1872</v>
      </c>
      <c r="Q28" s="77">
        <f>'StockBond Returns'!M22</f>
        <v>12.29016392</v>
      </c>
      <c r="R28" s="77">
        <f>'SWR time series'!F24</f>
        <v>6.711185209</v>
      </c>
      <c r="S28" s="77">
        <f t="shared" ref="S28:T28" si="32">if( and($Q28&gt;S$10,$Q28&lt;=S$11),$R28,"")</f>
        <v>6.711185209</v>
      </c>
      <c r="T28" t="str">
        <f t="shared" si="32"/>
        <v/>
      </c>
    </row>
    <row r="29">
      <c r="F29" s="70"/>
      <c r="G29" s="70"/>
      <c r="H29" s="70"/>
      <c r="I29" s="70"/>
      <c r="J29" s="70"/>
      <c r="K29" s="70"/>
      <c r="L29" s="70"/>
      <c r="M29" s="70"/>
      <c r="N29" s="70"/>
      <c r="O29" s="70">
        <f>'SWR time series'!A25</f>
        <v>7</v>
      </c>
      <c r="P29" s="70">
        <f>'SWR time series'!B25</f>
        <v>1872</v>
      </c>
      <c r="Q29" s="77">
        <f>'StockBond Returns'!M23</f>
        <v>12.27704757</v>
      </c>
      <c r="R29" s="77">
        <f>'SWR time series'!F25</f>
        <v>6.702526476</v>
      </c>
      <c r="S29" s="77">
        <f t="shared" ref="S29:T29" si="33">if( and($Q29&gt;S$10,$Q29&lt;=S$11),$R29,"")</f>
        <v>6.702526476</v>
      </c>
      <c r="T29" t="str">
        <f t="shared" si="33"/>
        <v/>
      </c>
    </row>
    <row r="30">
      <c r="F30" s="70"/>
      <c r="G30" s="70"/>
      <c r="H30" s="70"/>
      <c r="I30" s="70"/>
      <c r="J30" s="70"/>
      <c r="K30" s="70"/>
      <c r="L30" s="70"/>
      <c r="M30" s="70"/>
      <c r="N30" s="70"/>
      <c r="O30" s="70">
        <f>'SWR time series'!A26</f>
        <v>8</v>
      </c>
      <c r="P30" s="70">
        <f>'SWR time series'!B26</f>
        <v>1872</v>
      </c>
      <c r="Q30" s="77">
        <f>'StockBond Returns'!M24</f>
        <v>12.3738556</v>
      </c>
      <c r="R30" s="77">
        <f>'SWR time series'!F26</f>
        <v>8.574678302</v>
      </c>
      <c r="S30" s="77">
        <f t="shared" ref="S30:T30" si="34">if( and($Q30&gt;S$10,$Q30&lt;=S$11),$R30,"")</f>
        <v>8.574678302</v>
      </c>
      <c r="T30" t="str">
        <f t="shared" si="34"/>
        <v/>
      </c>
    </row>
    <row r="31">
      <c r="F31" s="70"/>
      <c r="G31" s="70"/>
      <c r="H31" s="70"/>
      <c r="I31" s="70"/>
      <c r="J31" s="70"/>
      <c r="K31" s="70"/>
      <c r="L31" s="70"/>
      <c r="M31" s="70"/>
      <c r="N31" s="70"/>
      <c r="O31" s="70">
        <f>'SWR time series'!A27</f>
        <v>9</v>
      </c>
      <c r="P31" s="70">
        <f>'SWR time series'!B27</f>
        <v>1872</v>
      </c>
      <c r="Q31" s="77">
        <f>'StockBond Returns'!M25</f>
        <v>12.12469398</v>
      </c>
      <c r="R31" s="77">
        <f>'SWR time series'!F27</f>
        <v>11.52073514</v>
      </c>
      <c r="S31" s="77">
        <f t="shared" ref="S31:T31" si="35">if( and($Q31&gt;S$10,$Q31&lt;=S$11),$R31,"")</f>
        <v>11.52073514</v>
      </c>
      <c r="T31" t="str">
        <f t="shared" si="35"/>
        <v/>
      </c>
    </row>
    <row r="32">
      <c r="F32" s="70"/>
      <c r="G32" s="70"/>
      <c r="H32" s="70"/>
      <c r="I32" s="70"/>
      <c r="J32" s="70"/>
      <c r="K32" s="70"/>
      <c r="L32" s="70"/>
      <c r="M32" s="70"/>
      <c r="N32" s="70"/>
      <c r="O32" s="70">
        <f>'SWR time series'!A28</f>
        <v>10</v>
      </c>
      <c r="P32" s="70">
        <f>'SWR time series'!B28</f>
        <v>1872</v>
      </c>
      <c r="Q32" s="77">
        <f>'StockBond Returns'!M26</f>
        <v>11.8512146</v>
      </c>
      <c r="R32" s="77">
        <f>'SWR time series'!F28</f>
        <v>11.83551519</v>
      </c>
      <c r="S32" s="77">
        <f t="shared" ref="S32:T32" si="36">if( and($Q32&gt;S$10,$Q32&lt;=S$11),$R32,"")</f>
        <v>11.83551519</v>
      </c>
      <c r="T32" t="str">
        <f t="shared" si="36"/>
        <v/>
      </c>
    </row>
    <row r="33">
      <c r="F33" s="70"/>
      <c r="G33" s="70"/>
      <c r="H33" s="70"/>
      <c r="I33" s="70"/>
      <c r="J33" s="70"/>
      <c r="K33" s="70"/>
      <c r="L33" s="70"/>
      <c r="M33" s="70"/>
      <c r="N33" s="70"/>
      <c r="O33" s="70">
        <f>'SWR time series'!A29</f>
        <v>11</v>
      </c>
      <c r="P33" s="70">
        <f>'SWR time series'!B29</f>
        <v>1872</v>
      </c>
      <c r="Q33" s="77">
        <f>'StockBond Returns'!M27</f>
        <v>12.14152655</v>
      </c>
      <c r="R33" s="77">
        <f>'SWR time series'!F29</f>
        <v>10.07497285</v>
      </c>
      <c r="S33" s="77">
        <f t="shared" ref="S33:T33" si="37">if( and($Q33&gt;S$10,$Q33&lt;=S$11),$R33,"")</f>
        <v>10.07497285</v>
      </c>
      <c r="T33" t="str">
        <f t="shared" si="37"/>
        <v/>
      </c>
    </row>
    <row r="34">
      <c r="F34" s="70"/>
      <c r="G34" s="70"/>
      <c r="H34" s="70"/>
      <c r="I34" s="70"/>
      <c r="J34" s="70"/>
      <c r="K34" s="70"/>
      <c r="L34" s="70"/>
      <c r="M34" s="70"/>
      <c r="N34" s="70"/>
      <c r="O34" s="70">
        <f>'SWR time series'!A30</f>
        <v>12</v>
      </c>
      <c r="P34" s="70">
        <f>'SWR time series'!B30</f>
        <v>1872</v>
      </c>
      <c r="Q34" s="77">
        <f>'StockBond Returns'!M28</f>
        <v>11.74011766</v>
      </c>
      <c r="R34" s="77">
        <f>'SWR time series'!F30</f>
        <v>10.35526429</v>
      </c>
      <c r="S34" s="77">
        <f t="shared" ref="S34:T34" si="38">if( and($Q34&gt;S$10,$Q34&lt;=S$11),$R34,"")</f>
        <v>10.35526429</v>
      </c>
      <c r="T34" t="str">
        <f t="shared" si="38"/>
        <v/>
      </c>
    </row>
    <row r="35">
      <c r="F35" s="70"/>
      <c r="G35" s="70"/>
      <c r="H35" s="70"/>
      <c r="I35" s="70"/>
      <c r="J35" s="70"/>
      <c r="K35" s="70"/>
      <c r="L35" s="70"/>
      <c r="M35" s="70"/>
      <c r="N35" s="70"/>
      <c r="O35" s="70">
        <f>'SWR time series'!A31</f>
        <v>1</v>
      </c>
      <c r="P35" s="70">
        <f>'SWR time series'!B31</f>
        <v>1873</v>
      </c>
      <c r="Q35" s="77">
        <f>'StockBond Returns'!M29</f>
        <v>12.17533903</v>
      </c>
      <c r="R35" s="77">
        <f>'SWR time series'!F31</f>
        <v>10.13189355</v>
      </c>
      <c r="S35" s="77">
        <f t="shared" ref="S35:T35" si="39">if( and($Q35&gt;S$10,$Q35&lt;=S$11),$R35,"")</f>
        <v>10.13189355</v>
      </c>
      <c r="T35" t="str">
        <f t="shared" si="39"/>
        <v/>
      </c>
    </row>
    <row r="36">
      <c r="C36" s="5" t="s">
        <v>10</v>
      </c>
      <c r="D36" s="5" t="s">
        <v>99</v>
      </c>
      <c r="E36" s="5" t="s">
        <v>100</v>
      </c>
      <c r="F36" s="70"/>
      <c r="G36" s="70"/>
      <c r="H36" s="70"/>
      <c r="I36" s="70"/>
      <c r="J36" s="70"/>
      <c r="K36" s="70"/>
      <c r="L36" s="70"/>
      <c r="M36" s="70"/>
      <c r="N36" s="70"/>
      <c r="O36" s="70">
        <f>'SWR time series'!A32</f>
        <v>2</v>
      </c>
      <c r="P36" s="70">
        <f>'SWR time series'!B32</f>
        <v>1873</v>
      </c>
      <c r="Q36" s="77">
        <f>'StockBond Returns'!M30</f>
        <v>12.24853128</v>
      </c>
      <c r="R36" s="77">
        <f>'SWR time series'!F32</f>
        <v>10.34692738</v>
      </c>
      <c r="S36" s="77">
        <f t="shared" ref="S36:T36" si="40">if( and($Q36&gt;S$10,$Q36&lt;=S$11),$R36,"")</f>
        <v>10.34692738</v>
      </c>
      <c r="T36" t="str">
        <f t="shared" si="40"/>
        <v/>
      </c>
    </row>
    <row r="37">
      <c r="A37" s="148" t="s">
        <v>106</v>
      </c>
      <c r="B37" s="71">
        <v>0.0</v>
      </c>
      <c r="C37" s="19">
        <f t="shared" ref="C37:E37" si="41">if(  C$13&gt;$B37, 0 , if(C$25&lt;$B37,1, PERCENTRANK(R$12:R$1750,$B37)))</f>
        <v>0.096</v>
      </c>
      <c r="D37" s="19">
        <f t="shared" si="41"/>
        <v>0.039</v>
      </c>
      <c r="E37" s="19">
        <f t="shared" si="41"/>
        <v>0.277</v>
      </c>
      <c r="F37" s="70"/>
      <c r="G37" s="70"/>
      <c r="H37" s="70"/>
      <c r="I37" s="70"/>
      <c r="J37" s="70"/>
      <c r="K37" s="70"/>
      <c r="L37" s="70"/>
      <c r="M37" s="70"/>
      <c r="N37" s="70"/>
      <c r="O37" s="70">
        <f>'SWR time series'!A33</f>
        <v>3</v>
      </c>
      <c r="P37" s="70">
        <f>'SWR time series'!B33</f>
        <v>1873</v>
      </c>
      <c r="Q37" s="77">
        <f>'StockBond Returns'!M31</f>
        <v>12.0830497</v>
      </c>
      <c r="R37" s="77">
        <f>'SWR time series'!F33</f>
        <v>9.313162689</v>
      </c>
      <c r="S37" s="77">
        <f t="shared" ref="S37:T37" si="42">if( and($Q37&gt;S$10,$Q37&lt;=S$11),$R37,"")</f>
        <v>9.313162689</v>
      </c>
      <c r="T37" t="str">
        <f t="shared" si="42"/>
        <v/>
      </c>
    </row>
    <row r="38">
      <c r="B38" s="71">
        <f t="shared" ref="B38:B39" si="45">B37+1</f>
        <v>1</v>
      </c>
      <c r="C38" s="19">
        <f t="shared" ref="C38:E38" si="43">if(  C$13&gt;$B38, 0 , if(C$25&lt;$B38,1, PERCENTRANK(R$12:R$1750,$B38)))</f>
        <v>0.148</v>
      </c>
      <c r="D38" s="19">
        <f t="shared" si="43"/>
        <v>0.073</v>
      </c>
      <c r="E38" s="19">
        <f t="shared" si="43"/>
        <v>0.383</v>
      </c>
      <c r="F38" s="70"/>
      <c r="G38" s="70"/>
      <c r="H38" s="70"/>
      <c r="I38" s="70"/>
      <c r="J38" s="70"/>
      <c r="K38" s="70"/>
      <c r="L38" s="70"/>
      <c r="M38" s="70"/>
      <c r="N38" s="70"/>
      <c r="O38" s="70">
        <f>'SWR time series'!A34</f>
        <v>4</v>
      </c>
      <c r="P38" s="70">
        <f>'SWR time series'!B34</f>
        <v>1873</v>
      </c>
      <c r="Q38" s="77">
        <f>'StockBond Returns'!M32</f>
        <v>11.95811165</v>
      </c>
      <c r="R38" s="77">
        <f>'SWR time series'!F34</f>
        <v>9.706670577</v>
      </c>
      <c r="S38" s="77">
        <f t="shared" ref="S38:T38" si="44">if( and($Q38&gt;S$10,$Q38&lt;=S$11),$R38,"")</f>
        <v>9.706670577</v>
      </c>
      <c r="T38" t="str">
        <f t="shared" si="44"/>
        <v/>
      </c>
    </row>
    <row r="39">
      <c r="B39" s="71">
        <f t="shared" si="45"/>
        <v>2</v>
      </c>
      <c r="C39" s="19">
        <f t="shared" ref="C39:E39" si="46">if(  C$13&gt;$B39, 0 , if(C$25&lt;$B39,1, PERCENTRANK(R$12:R$1750,$B39)))</f>
        <v>0.191</v>
      </c>
      <c r="D39" s="19">
        <f t="shared" si="46"/>
        <v>0.112</v>
      </c>
      <c r="E39" s="19">
        <f t="shared" si="46"/>
        <v>0.444</v>
      </c>
      <c r="F39" s="70"/>
      <c r="G39" s="70"/>
      <c r="H39" s="70"/>
      <c r="I39" s="70"/>
      <c r="J39" s="70"/>
      <c r="K39" s="70"/>
      <c r="L39" s="70"/>
      <c r="M39" s="70"/>
      <c r="N39" s="70"/>
      <c r="O39" s="70">
        <f>'SWR time series'!A35</f>
        <v>5</v>
      </c>
      <c r="P39" s="70">
        <f>'SWR time series'!B35</f>
        <v>1873</v>
      </c>
      <c r="Q39" s="77">
        <f>'StockBond Returns'!M33</f>
        <v>11.77320324</v>
      </c>
      <c r="R39" s="77">
        <f>'SWR time series'!F35</f>
        <v>13.02301823</v>
      </c>
      <c r="S39" s="77">
        <f t="shared" ref="S39:T39" si="47">if( and($Q39&gt;S$10,$Q39&lt;=S$11),$R39,"")</f>
        <v>13.02301823</v>
      </c>
      <c r="T39" t="str">
        <f t="shared" si="47"/>
        <v/>
      </c>
    </row>
    <row r="40">
      <c r="B40" s="71">
        <f t="shared" ref="B40:B43" si="50">B39+2</f>
        <v>4</v>
      </c>
      <c r="C40" s="19">
        <f t="shared" ref="C40:E40" si="48">if(  C$13&gt;$B40, 0 , if(C$25&lt;$B40,1, PERCENTRANK(R$12:R$1750,$B40)))</f>
        <v>0.363</v>
      </c>
      <c r="D40" s="19">
        <f t="shared" si="48"/>
        <v>0.264</v>
      </c>
      <c r="E40" s="19">
        <f t="shared" si="48"/>
        <v>0.679</v>
      </c>
      <c r="F40" s="70"/>
      <c r="G40" s="70"/>
      <c r="H40" s="70"/>
      <c r="I40" s="70"/>
      <c r="J40" s="70"/>
      <c r="K40" s="70"/>
      <c r="L40" s="70"/>
      <c r="M40" s="70"/>
      <c r="N40" s="70"/>
      <c r="O40" s="70">
        <f>'SWR time series'!A36</f>
        <v>6</v>
      </c>
      <c r="P40" s="70">
        <f>'SWR time series'!B36</f>
        <v>1873</v>
      </c>
      <c r="Q40" s="77">
        <f>'StockBond Returns'!M34</f>
        <v>12.05017428</v>
      </c>
      <c r="R40" s="77">
        <f>'SWR time series'!F36</f>
        <v>13.78562644</v>
      </c>
      <c r="S40" s="77">
        <f t="shared" ref="S40:T40" si="49">if( and($Q40&gt;S$10,$Q40&lt;=S$11),$R40,"")</f>
        <v>13.78562644</v>
      </c>
      <c r="T40" t="str">
        <f t="shared" si="49"/>
        <v/>
      </c>
    </row>
    <row r="41">
      <c r="B41" s="71">
        <f t="shared" si="50"/>
        <v>6</v>
      </c>
      <c r="C41" s="19">
        <f t="shared" ref="C41:E41" si="51">if(  C$13&gt;$B41, 0 , if(C$25&lt;$B41,1, PERCENTRANK(R$12:R$1750,$B41)))</f>
        <v>0.5</v>
      </c>
      <c r="D41" s="19">
        <f t="shared" si="51"/>
        <v>0.399</v>
      </c>
      <c r="E41" s="19">
        <f t="shared" si="51"/>
        <v>0.825</v>
      </c>
      <c r="F41" s="70"/>
      <c r="G41" s="70"/>
      <c r="H41" s="70"/>
      <c r="I41" s="70"/>
      <c r="J41" s="70"/>
      <c r="K41" s="70"/>
      <c r="L41" s="70"/>
      <c r="M41" s="70"/>
      <c r="N41" s="70"/>
      <c r="O41" s="70">
        <f>'SWR time series'!A37</f>
        <v>7</v>
      </c>
      <c r="P41" s="70">
        <f>'SWR time series'!B37</f>
        <v>1873</v>
      </c>
      <c r="Q41" s="77">
        <f>'StockBond Returns'!M35</f>
        <v>12.23861457</v>
      </c>
      <c r="R41" s="77">
        <f>'SWR time series'!F37</f>
        <v>14.272251</v>
      </c>
      <c r="S41" s="77">
        <f t="shared" ref="S41:T41" si="52">if( and($Q41&gt;S$10,$Q41&lt;=S$11),$R41,"")</f>
        <v>14.272251</v>
      </c>
      <c r="T41" t="str">
        <f t="shared" si="52"/>
        <v/>
      </c>
    </row>
    <row r="42">
      <c r="B42" s="71">
        <f t="shared" si="50"/>
        <v>8</v>
      </c>
      <c r="C42" s="19">
        <f t="shared" ref="C42:E42" si="53">if(  C$13&gt;$B42, 0 , if(C$25&lt;$B42,1, PERCENTRANK(R$12:R$1750,$B42)))</f>
        <v>0.574</v>
      </c>
      <c r="D42" s="19">
        <f t="shared" si="53"/>
        <v>0.463</v>
      </c>
      <c r="E42" s="19">
        <f t="shared" si="53"/>
        <v>0.931</v>
      </c>
      <c r="F42" s="70"/>
      <c r="G42" s="70"/>
      <c r="H42" s="70"/>
      <c r="I42" s="70"/>
      <c r="J42" s="70"/>
      <c r="K42" s="70"/>
      <c r="L42" s="70"/>
      <c r="M42" s="70"/>
      <c r="N42" s="70"/>
      <c r="O42" s="70">
        <f>'SWR time series'!A38</f>
        <v>8</v>
      </c>
      <c r="P42" s="70">
        <f>'SWR time series'!B38</f>
        <v>1873</v>
      </c>
      <c r="Q42" s="77">
        <f>'StockBond Returns'!M36</f>
        <v>12.17073427</v>
      </c>
      <c r="R42" s="77">
        <f>'SWR time series'!F38</f>
        <v>13.1168578</v>
      </c>
      <c r="S42" s="77">
        <f t="shared" ref="S42:T42" si="54">if( and($Q42&gt;S$10,$Q42&lt;=S$11),$R42,"")</f>
        <v>13.1168578</v>
      </c>
      <c r="T42" t="str">
        <f t="shared" si="54"/>
        <v/>
      </c>
    </row>
    <row r="43">
      <c r="B43" s="71">
        <f t="shared" si="50"/>
        <v>10</v>
      </c>
      <c r="C43" s="19">
        <f t="shared" ref="C43:E43" si="55">if(  C$13&gt;$B43, 0 , if(C$25&lt;$B43,1, PERCENTRANK(R$12:R$1750,$B43)))</f>
        <v>0.649</v>
      </c>
      <c r="D43" s="19">
        <f t="shared" si="55"/>
        <v>0.541</v>
      </c>
      <c r="E43" s="19">
        <f t="shared" si="55"/>
        <v>0.994</v>
      </c>
      <c r="F43" s="70"/>
      <c r="G43" s="70"/>
      <c r="H43" s="70"/>
      <c r="I43" s="70"/>
      <c r="J43" s="70"/>
      <c r="K43" s="70"/>
      <c r="L43" s="70"/>
      <c r="M43" s="70"/>
      <c r="N43" s="70"/>
      <c r="O43" s="70">
        <f>'SWR time series'!A39</f>
        <v>9</v>
      </c>
      <c r="P43" s="70">
        <f>'SWR time series'!B39</f>
        <v>1873</v>
      </c>
      <c r="Q43" s="77">
        <f>'StockBond Returns'!M37</f>
        <v>12.13352636</v>
      </c>
      <c r="R43" s="77">
        <f>'SWR time series'!F39</f>
        <v>14.12037113</v>
      </c>
      <c r="S43" s="77">
        <f t="shared" ref="S43:T43" si="56">if( and($Q43&gt;S$10,$Q43&lt;=S$11),$R43,"")</f>
        <v>14.12037113</v>
      </c>
      <c r="T43" t="str">
        <f t="shared" si="56"/>
        <v/>
      </c>
    </row>
    <row r="44">
      <c r="C44" s="19"/>
      <c r="D44" s="19"/>
      <c r="E44" s="19"/>
      <c r="F44" s="70"/>
      <c r="G44" s="70"/>
      <c r="H44" s="70"/>
      <c r="I44" s="70"/>
      <c r="J44" s="70"/>
      <c r="K44" s="70"/>
      <c r="L44" s="70"/>
      <c r="M44" s="70"/>
      <c r="N44" s="70"/>
      <c r="O44" s="70">
        <f>'SWR time series'!A40</f>
        <v>10</v>
      </c>
      <c r="P44" s="70">
        <f>'SWR time series'!B40</f>
        <v>1873</v>
      </c>
      <c r="Q44" s="77">
        <f>'StockBond Returns'!M38</f>
        <v>11.15895646</v>
      </c>
      <c r="R44" s="77">
        <f>'SWR time series'!F40</f>
        <v>14.80542643</v>
      </c>
      <c r="S44" s="77">
        <f t="shared" ref="S44:T44" si="57">if( and($Q44&gt;S$10,$Q44&lt;=S$11),$R44,"")</f>
        <v>14.80542643</v>
      </c>
      <c r="T44" t="str">
        <f t="shared" si="57"/>
        <v/>
      </c>
    </row>
    <row r="45">
      <c r="C45" s="144" t="str">
        <f t="shared" ref="C45:E45" si="58">C12</f>
        <v>All</v>
      </c>
      <c r="D45" s="144" t="str">
        <f t="shared" si="58"/>
        <v>CAPE 0-20</v>
      </c>
      <c r="E45" s="144" t="str">
        <f t="shared" si="58"/>
        <v>CAPE 20+</v>
      </c>
      <c r="F45" s="70"/>
      <c r="G45" s="70"/>
      <c r="H45" s="70"/>
      <c r="I45" s="70"/>
      <c r="J45" s="70"/>
      <c r="K45" s="70"/>
      <c r="L45" s="70"/>
      <c r="M45" s="70"/>
      <c r="N45" s="70"/>
      <c r="O45" s="70">
        <f>'SWR time series'!A41</f>
        <v>11</v>
      </c>
      <c r="P45" s="70">
        <f>'SWR time series'!B41</f>
        <v>1873</v>
      </c>
      <c r="Q45" s="77">
        <f>'StockBond Returns'!M39</f>
        <v>10.3967598</v>
      </c>
      <c r="R45" s="77">
        <f>'SWR time series'!F41</f>
        <v>15.19795104</v>
      </c>
      <c r="S45" s="77">
        <f t="shared" ref="S45:T45" si="59">if( and($Q45&gt;S$10,$Q45&lt;=S$11),$R45,"")</f>
        <v>15.19795104</v>
      </c>
      <c r="T45" t="str">
        <f t="shared" si="59"/>
        <v/>
      </c>
    </row>
    <row r="46">
      <c r="A46" s="148" t="s">
        <v>107</v>
      </c>
      <c r="B46" s="71" t="str">
        <f>"&lt; " &amp;B37</f>
        <v>&lt; 0</v>
      </c>
      <c r="C46" s="19">
        <f t="shared" ref="C46:E46" si="60">C37</f>
        <v>0.096</v>
      </c>
      <c r="D46" s="19">
        <f t="shared" si="60"/>
        <v>0.039</v>
      </c>
      <c r="E46" s="19">
        <f t="shared" si="60"/>
        <v>0.277</v>
      </c>
      <c r="F46" s="70"/>
      <c r="G46" s="70"/>
      <c r="H46" s="70"/>
      <c r="I46" s="70"/>
      <c r="J46" s="70"/>
      <c r="K46" s="70"/>
      <c r="L46" s="70"/>
      <c r="M46" s="70"/>
      <c r="N46" s="70"/>
      <c r="O46" s="70">
        <f>'SWR time series'!A42</f>
        <v>12</v>
      </c>
      <c r="P46" s="70">
        <f>'SWR time series'!B42</f>
        <v>1873</v>
      </c>
      <c r="Q46" s="77">
        <f>'StockBond Returns'!M40</f>
        <v>10.30833226</v>
      </c>
      <c r="R46" s="77">
        <f>'SWR time series'!F42</f>
        <v>16.15359512</v>
      </c>
      <c r="S46" s="77">
        <f t="shared" ref="S46:T46" si="61">if( and($Q46&gt;S$10,$Q46&lt;=S$11),$R46,"")</f>
        <v>16.15359512</v>
      </c>
      <c r="T46" t="str">
        <f t="shared" si="61"/>
        <v/>
      </c>
    </row>
    <row r="47">
      <c r="B47" t="str">
        <f t="shared" ref="B47:B52" si="64">B37 &amp; " to " &amp; B38</f>
        <v>0 to 1</v>
      </c>
      <c r="C47" s="149">
        <f t="shared" ref="C47:E47" si="62">C38-C37</f>
        <v>0.052</v>
      </c>
      <c r="D47" s="149">
        <f t="shared" si="62"/>
        <v>0.034</v>
      </c>
      <c r="E47" s="149">
        <f t="shared" si="62"/>
        <v>0.106</v>
      </c>
      <c r="F47" s="70"/>
      <c r="G47" s="70"/>
      <c r="H47" s="70"/>
      <c r="I47" s="70"/>
      <c r="J47" s="70"/>
      <c r="K47" s="70"/>
      <c r="L47" s="70"/>
      <c r="M47" s="70"/>
      <c r="N47" s="70"/>
      <c r="O47" s="70">
        <f>'SWR time series'!A43</f>
        <v>1</v>
      </c>
      <c r="P47" s="70">
        <f>'SWR time series'!B43</f>
        <v>1874</v>
      </c>
      <c r="Q47" s="77">
        <f>'StockBond Returns'!M41</f>
        <v>10.97444469</v>
      </c>
      <c r="R47" s="77">
        <f>'SWR time series'!F43</f>
        <v>14.62327611</v>
      </c>
      <c r="S47" s="77">
        <f t="shared" ref="S47:T47" si="63">if( and($Q47&gt;S$10,$Q47&lt;=S$11),$R47,"")</f>
        <v>14.62327611</v>
      </c>
      <c r="T47" t="str">
        <f t="shared" si="63"/>
        <v/>
      </c>
    </row>
    <row r="48">
      <c r="B48" t="str">
        <f t="shared" si="64"/>
        <v>1 to 2</v>
      </c>
      <c r="C48" s="149">
        <f t="shared" ref="C48:E48" si="65">C39-C38</f>
        <v>0.043</v>
      </c>
      <c r="D48" s="149">
        <f t="shared" si="65"/>
        <v>0.039</v>
      </c>
      <c r="E48" s="149">
        <f t="shared" si="65"/>
        <v>0.061</v>
      </c>
      <c r="F48" s="70"/>
      <c r="G48" s="70"/>
      <c r="H48" s="70"/>
      <c r="I48" s="70"/>
      <c r="J48" s="70"/>
      <c r="K48" s="70"/>
      <c r="L48" s="70"/>
      <c r="M48" s="70"/>
      <c r="N48" s="70"/>
      <c r="O48" s="70">
        <f>'SWR time series'!A44</f>
        <v>2</v>
      </c>
      <c r="P48" s="70">
        <f>'SWR time series'!B44</f>
        <v>1874</v>
      </c>
      <c r="Q48" s="77">
        <f>'StockBond Returns'!M42</f>
        <v>11.3380005</v>
      </c>
      <c r="R48" s="77">
        <f>'SWR time series'!F44</f>
        <v>15.15412486</v>
      </c>
      <c r="S48" s="77">
        <f t="shared" ref="S48:T48" si="66">if( and($Q48&gt;S$10,$Q48&lt;=S$11),$R48,"")</f>
        <v>15.15412486</v>
      </c>
      <c r="T48" t="str">
        <f t="shared" si="66"/>
        <v/>
      </c>
    </row>
    <row r="49">
      <c r="B49" t="str">
        <f t="shared" si="64"/>
        <v>2 to 4</v>
      </c>
      <c r="C49" s="149">
        <f t="shared" ref="C49:E49" si="67">C40-C39</f>
        <v>0.172</v>
      </c>
      <c r="D49" s="149">
        <f t="shared" si="67"/>
        <v>0.152</v>
      </c>
      <c r="E49" s="149">
        <f t="shared" si="67"/>
        <v>0.235</v>
      </c>
      <c r="F49" s="70"/>
      <c r="G49" s="70"/>
      <c r="H49" s="70"/>
      <c r="I49" s="70"/>
      <c r="J49" s="70"/>
      <c r="K49" s="70"/>
      <c r="L49" s="70"/>
      <c r="M49" s="70"/>
      <c r="N49" s="70"/>
      <c r="O49" s="70">
        <f>'SWR time series'!A45</f>
        <v>3</v>
      </c>
      <c r="P49" s="70">
        <f>'SWR time series'!B45</f>
        <v>1874</v>
      </c>
      <c r="Q49" s="77">
        <f>'StockBond Returns'!M43</f>
        <v>11.63337352</v>
      </c>
      <c r="R49" s="77">
        <f>'SWR time series'!F45</f>
        <v>13.89215936</v>
      </c>
      <c r="S49" s="77">
        <f t="shared" ref="S49:T49" si="68">if( and($Q49&gt;S$10,$Q49&lt;=S$11),$R49,"")</f>
        <v>13.89215936</v>
      </c>
      <c r="T49" t="str">
        <f t="shared" si="68"/>
        <v/>
      </c>
    </row>
    <row r="50">
      <c r="B50" t="str">
        <f t="shared" si="64"/>
        <v>4 to 6</v>
      </c>
      <c r="C50" s="149">
        <f t="shared" ref="C50:E50" si="69">C41-C40</f>
        <v>0.137</v>
      </c>
      <c r="D50" s="149">
        <f t="shared" si="69"/>
        <v>0.135</v>
      </c>
      <c r="E50" s="149">
        <f t="shared" si="69"/>
        <v>0.146</v>
      </c>
      <c r="F50" s="70"/>
      <c r="G50" s="70"/>
      <c r="H50" s="70"/>
      <c r="I50" s="70"/>
      <c r="J50" s="70"/>
      <c r="K50" s="70"/>
      <c r="L50" s="70"/>
      <c r="M50" s="70"/>
      <c r="N50" s="70"/>
      <c r="O50" s="70">
        <f>'SWR time series'!A46</f>
        <v>4</v>
      </c>
      <c r="P50" s="70">
        <f>'SWR time series'!B46</f>
        <v>1874</v>
      </c>
      <c r="Q50" s="77">
        <f>'StockBond Returns'!M44</f>
        <v>11.44821086</v>
      </c>
      <c r="R50" s="77">
        <f>'SWR time series'!F46</f>
        <v>14.18183425</v>
      </c>
      <c r="S50" s="77">
        <f t="shared" ref="S50:T50" si="70">if( and($Q50&gt;S$10,$Q50&lt;=S$11),$R50,"")</f>
        <v>14.18183425</v>
      </c>
      <c r="T50" t="str">
        <f t="shared" si="70"/>
        <v/>
      </c>
    </row>
    <row r="51">
      <c r="B51" t="str">
        <f t="shared" si="64"/>
        <v>6 to 8</v>
      </c>
      <c r="C51" s="149">
        <f t="shared" ref="C51:E51" si="71">C42-C41</f>
        <v>0.074</v>
      </c>
      <c r="D51" s="149">
        <f t="shared" si="71"/>
        <v>0.064</v>
      </c>
      <c r="E51" s="149">
        <f t="shared" si="71"/>
        <v>0.106</v>
      </c>
      <c r="F51" s="70"/>
      <c r="G51" s="70"/>
      <c r="H51" s="70"/>
      <c r="I51" s="70"/>
      <c r="J51" s="70"/>
      <c r="K51" s="70"/>
      <c r="L51" s="70"/>
      <c r="M51" s="70"/>
      <c r="N51" s="70"/>
      <c r="O51" s="70">
        <f>'SWR time series'!A47</f>
        <v>5</v>
      </c>
      <c r="P51" s="70">
        <f>'SWR time series'!B47</f>
        <v>1874</v>
      </c>
      <c r="Q51" s="77">
        <f>'StockBond Returns'!M45</f>
        <v>11.2590769</v>
      </c>
      <c r="R51" s="77">
        <f>'SWR time series'!F47</f>
        <v>14.05548112</v>
      </c>
      <c r="S51" s="77">
        <f t="shared" ref="S51:T51" si="72">if( and($Q51&gt;S$10,$Q51&lt;=S$11),$R51,"")</f>
        <v>14.05548112</v>
      </c>
      <c r="T51" t="str">
        <f t="shared" si="72"/>
        <v/>
      </c>
    </row>
    <row r="52">
      <c r="B52" t="str">
        <f t="shared" si="64"/>
        <v>8 to 10</v>
      </c>
      <c r="C52" s="149">
        <f t="shared" ref="C52:E52" si="73">C43-C42</f>
        <v>0.075</v>
      </c>
      <c r="D52" s="149">
        <f t="shared" si="73"/>
        <v>0.078</v>
      </c>
      <c r="E52" s="149">
        <f t="shared" si="73"/>
        <v>0.063</v>
      </c>
      <c r="F52" s="70"/>
      <c r="G52" s="70"/>
      <c r="H52" s="70"/>
      <c r="I52" s="70"/>
      <c r="J52" s="70"/>
      <c r="K52" s="70"/>
      <c r="L52" s="70"/>
      <c r="M52" s="70"/>
      <c r="N52" s="70"/>
      <c r="O52" s="70">
        <f>'SWR time series'!A48</f>
        <v>6</v>
      </c>
      <c r="P52" s="70">
        <f>'SWR time series'!B48</f>
        <v>1874</v>
      </c>
      <c r="Q52" s="77">
        <f>'StockBond Returns'!M46</f>
        <v>11.03703844</v>
      </c>
      <c r="R52" s="77">
        <f>'SWR time series'!F48</f>
        <v>13.49276071</v>
      </c>
      <c r="S52" s="77">
        <f t="shared" ref="S52:T52" si="74">if( and($Q52&gt;S$10,$Q52&lt;=S$11),$R52,"")</f>
        <v>13.49276071</v>
      </c>
      <c r="T52" t="str">
        <f t="shared" si="74"/>
        <v/>
      </c>
    </row>
    <row r="53">
      <c r="B53" s="71" t="str">
        <f>B43&amp;"+"</f>
        <v>10+</v>
      </c>
      <c r="C53" s="149">
        <f t="shared" ref="C53:E53" si="75">1-C43</f>
        <v>0.351</v>
      </c>
      <c r="D53" s="149">
        <f t="shared" si="75"/>
        <v>0.459</v>
      </c>
      <c r="E53" s="149">
        <f t="shared" si="75"/>
        <v>0.006</v>
      </c>
      <c r="F53" s="70"/>
      <c r="G53" s="70"/>
      <c r="H53" s="70"/>
      <c r="I53" s="70"/>
      <c r="J53" s="70"/>
      <c r="K53" s="70"/>
      <c r="L53" s="70"/>
      <c r="M53" s="70"/>
      <c r="N53" s="70"/>
      <c r="O53" s="70">
        <f>'SWR time series'!A49</f>
        <v>7</v>
      </c>
      <c r="P53" s="70">
        <f>'SWR time series'!B49</f>
        <v>1874</v>
      </c>
      <c r="Q53" s="77">
        <f>'StockBond Returns'!M47</f>
        <v>11.20551394</v>
      </c>
      <c r="R53" s="77">
        <f>'SWR time series'!F49</f>
        <v>13.02439068</v>
      </c>
      <c r="S53" s="77">
        <f t="shared" ref="S53:T53" si="76">if( and($Q53&gt;S$10,$Q53&lt;=S$11),$R53,"")</f>
        <v>13.02439068</v>
      </c>
      <c r="T53" t="str">
        <f t="shared" si="76"/>
        <v/>
      </c>
    </row>
    <row r="54">
      <c r="E54">
        <v>-2.7100460633272054</v>
      </c>
      <c r="F54" s="70"/>
      <c r="G54" s="70"/>
      <c r="H54" s="70"/>
      <c r="I54" s="70"/>
      <c r="J54" s="70"/>
      <c r="K54" s="70"/>
      <c r="L54" s="70"/>
      <c r="M54" s="70"/>
      <c r="N54" s="70"/>
      <c r="O54" s="70">
        <f>'SWR time series'!A50</f>
        <v>8</v>
      </c>
      <c r="P54" s="70">
        <f>'SWR time series'!B50</f>
        <v>1874</v>
      </c>
      <c r="Q54" s="77">
        <f>'StockBond Returns'!M48</f>
        <v>11.07504741</v>
      </c>
      <c r="R54" s="77">
        <f>'SWR time series'!F50</f>
        <v>12.31370883</v>
      </c>
      <c r="S54" s="77">
        <f t="shared" ref="S54:T54" si="77">if( and($Q54&gt;S$10,$Q54&lt;=S$11),$R54,"")</f>
        <v>12.31370883</v>
      </c>
      <c r="T54" t="str">
        <f t="shared" si="77"/>
        <v/>
      </c>
    </row>
    <row r="55">
      <c r="E55">
        <v>-2.4869517604965234</v>
      </c>
      <c r="F55" s="70"/>
      <c r="G55" s="70"/>
      <c r="H55" s="70"/>
      <c r="I55" s="70"/>
      <c r="J55" s="70"/>
      <c r="K55" s="70"/>
      <c r="L55" s="70"/>
      <c r="M55" s="70"/>
      <c r="N55" s="70"/>
      <c r="O55" s="70">
        <f>'SWR time series'!A51</f>
        <v>9</v>
      </c>
      <c r="P55" s="70">
        <f>'SWR time series'!B51</f>
        <v>1874</v>
      </c>
      <c r="Q55" s="77">
        <f>'StockBond Returns'!M49</f>
        <v>11.15872692</v>
      </c>
      <c r="R55" s="77">
        <f>'SWR time series'!F51</f>
        <v>12.49359094</v>
      </c>
      <c r="S55" s="77">
        <f t="shared" ref="S55:T55" si="78">if( and($Q55&gt;S$10,$Q55&lt;=S$11),$R55,"")</f>
        <v>12.49359094</v>
      </c>
      <c r="T55" t="str">
        <f t="shared" si="78"/>
        <v/>
      </c>
    </row>
    <row r="56">
      <c r="B56" s="70" t="s">
        <v>108</v>
      </c>
      <c r="F56" s="70"/>
      <c r="G56" s="70"/>
      <c r="H56" s="70"/>
      <c r="I56" s="70"/>
      <c r="J56" s="70"/>
      <c r="K56" s="70"/>
      <c r="L56" s="70"/>
      <c r="M56" s="70"/>
      <c r="N56" s="70"/>
      <c r="O56" s="70">
        <f>'SWR time series'!A52</f>
        <v>10</v>
      </c>
      <c r="P56" s="70">
        <f>'SWR time series'!B52</f>
        <v>1874</v>
      </c>
      <c r="Q56" s="77">
        <f>'StockBond Returns'!M50</f>
        <v>11.30698992</v>
      </c>
      <c r="R56" s="77">
        <f>'SWR time series'!F52</f>
        <v>11.91633768</v>
      </c>
      <c r="S56" s="77">
        <f t="shared" ref="S56:T56" si="79">if( and($Q56&gt;S$10,$Q56&lt;=S$11),$R56,"")</f>
        <v>11.91633768</v>
      </c>
      <c r="T56" t="str">
        <f t="shared" si="79"/>
        <v/>
      </c>
    </row>
    <row r="57">
      <c r="B57" s="5" t="s">
        <v>98</v>
      </c>
      <c r="C57" s="5" t="s">
        <v>10</v>
      </c>
      <c r="D57" s="5" t="s">
        <v>99</v>
      </c>
      <c r="E57" s="5" t="s">
        <v>100</v>
      </c>
      <c r="F57" s="70"/>
      <c r="G57" s="70"/>
      <c r="H57" s="70"/>
      <c r="I57" s="70"/>
      <c r="J57" s="70"/>
      <c r="K57" s="70"/>
      <c r="L57" s="70"/>
      <c r="M57" s="70"/>
      <c r="N57" s="70"/>
      <c r="O57" s="70">
        <f>'SWR time series'!A53</f>
        <v>11</v>
      </c>
      <c r="P57" s="70">
        <f>'SWR time series'!B53</f>
        <v>1874</v>
      </c>
      <c r="Q57" s="77">
        <f>'StockBond Returns'!M51</f>
        <v>11.42478883</v>
      </c>
      <c r="R57" s="77">
        <f>'SWR time series'!F53</f>
        <v>11.37833994</v>
      </c>
      <c r="S57" s="77">
        <f t="shared" ref="S57:T57" si="80">if( and($Q57&gt;S$10,$Q57&lt;=S$11),$R57,"")</f>
        <v>11.37833994</v>
      </c>
      <c r="T57" t="str">
        <f t="shared" si="80"/>
        <v/>
      </c>
    </row>
    <row r="58">
      <c r="B58" s="150">
        <v>0.0</v>
      </c>
      <c r="C58" s="77">
        <f t="shared" ref="C58:E58" si="81">percentile(R$12:R$1750,$B58)</f>
        <v>-3.505572</v>
      </c>
      <c r="D58" s="77">
        <f t="shared" si="81"/>
        <v>-3.270242048</v>
      </c>
      <c r="E58" s="77">
        <f t="shared" si="81"/>
        <v>-3.505572</v>
      </c>
      <c r="F58" s="70"/>
      <c r="G58" s="70"/>
      <c r="H58" s="70"/>
      <c r="I58" s="70"/>
      <c r="J58" s="70"/>
      <c r="K58" s="70"/>
      <c r="L58" s="70"/>
      <c r="M58" s="70"/>
      <c r="N58" s="70"/>
      <c r="O58" s="70">
        <f>'SWR time series'!A54</f>
        <v>12</v>
      </c>
      <c r="P58" s="70">
        <f>'SWR time series'!B54</f>
        <v>1874</v>
      </c>
      <c r="Q58" s="77">
        <f>'StockBond Returns'!M52</f>
        <v>11.54270432</v>
      </c>
      <c r="R58" s="77">
        <f>'SWR time series'!F54</f>
        <v>11.68147419</v>
      </c>
      <c r="S58" s="77">
        <f t="shared" ref="S58:T58" si="82">if( and($Q58&gt;S$10,$Q58&lt;=S$11),$R58,"")</f>
        <v>11.68147419</v>
      </c>
      <c r="T58" t="str">
        <f t="shared" si="82"/>
        <v/>
      </c>
    </row>
    <row r="59">
      <c r="B59" s="151">
        <v>0.0025</v>
      </c>
      <c r="C59" s="77">
        <f t="shared" ref="C59:E59" si="83">percentile(R$12:R$1750,$B59)</f>
        <v>-3.032633533</v>
      </c>
      <c r="D59" s="77">
        <f t="shared" si="83"/>
        <v>-2.911034338</v>
      </c>
      <c r="E59" s="77">
        <f t="shared" si="83"/>
        <v>-3.37251275</v>
      </c>
      <c r="F59" s="70"/>
      <c r="G59" s="70"/>
      <c r="H59" s="70"/>
      <c r="I59" s="70"/>
      <c r="J59" s="70"/>
      <c r="K59" s="70"/>
      <c r="L59" s="70"/>
      <c r="M59" s="70"/>
      <c r="N59" s="70"/>
      <c r="O59" s="70">
        <f>'SWR time series'!A55</f>
        <v>1</v>
      </c>
      <c r="P59" s="70">
        <f>'SWR time series'!B55</f>
        <v>1875</v>
      </c>
      <c r="Q59" s="77">
        <f>'StockBond Returns'!M53</f>
        <v>11.47116792</v>
      </c>
      <c r="R59" s="77">
        <f>'SWR time series'!F55</f>
        <v>11.67588632</v>
      </c>
      <c r="S59" s="77">
        <f t="shared" ref="S59:T59" si="84">if( and($Q59&gt;S$10,$Q59&lt;=S$11),$R59,"")</f>
        <v>11.67588632</v>
      </c>
      <c r="T59" t="str">
        <f t="shared" si="84"/>
        <v/>
      </c>
    </row>
    <row r="60">
      <c r="B60" s="150">
        <f>B58+0.005</f>
        <v>0.005</v>
      </c>
      <c r="C60" s="77">
        <f t="shared" ref="C60:E60" si="85">percentile(R$12:R$1750,$B60)</f>
        <v>-2.814071904</v>
      </c>
      <c r="D60" s="77">
        <f t="shared" si="85"/>
        <v>-2.758003971</v>
      </c>
      <c r="E60" s="77">
        <f t="shared" si="85"/>
        <v>-3.031487117</v>
      </c>
      <c r="F60" s="70"/>
      <c r="G60" s="70"/>
      <c r="H60" s="70"/>
      <c r="I60" s="70"/>
      <c r="J60" s="70"/>
      <c r="K60" s="70"/>
      <c r="L60" s="70"/>
      <c r="M60" s="70"/>
      <c r="N60" s="70"/>
      <c r="O60" s="70">
        <f>'SWR time series'!A56</f>
        <v>2</v>
      </c>
      <c r="P60" s="70">
        <f>'SWR time series'!B56</f>
        <v>1875</v>
      </c>
      <c r="Q60" s="77">
        <f>'StockBond Returns'!M54</f>
        <v>11.43317201</v>
      </c>
      <c r="R60" s="77">
        <f>'SWR time series'!F56</f>
        <v>11.25748748</v>
      </c>
      <c r="S60" s="77">
        <f t="shared" ref="S60:T60" si="86">if( and($Q60&gt;S$10,$Q60&lt;=S$11),$R60,"")</f>
        <v>11.25748748</v>
      </c>
      <c r="T60" t="str">
        <f t="shared" si="86"/>
        <v/>
      </c>
    </row>
    <row r="61">
      <c r="B61" s="150">
        <f>B60+0.005</f>
        <v>0.01</v>
      </c>
      <c r="C61" s="77">
        <f t="shared" ref="C61:E61" si="87">percentile(R$12:R$1750,$B61)</f>
        <v>-2.61411443</v>
      </c>
      <c r="D61" s="77">
        <f t="shared" si="87"/>
        <v>-2.13297286</v>
      </c>
      <c r="E61" s="77">
        <f t="shared" si="87"/>
        <v>-2.801856187</v>
      </c>
      <c r="F61" s="70"/>
      <c r="G61" s="70"/>
      <c r="H61" s="70"/>
      <c r="I61" s="70"/>
      <c r="J61" s="70"/>
      <c r="K61" s="70"/>
      <c r="L61" s="70"/>
      <c r="M61" s="70"/>
      <c r="N61" s="70"/>
      <c r="O61" s="70">
        <f>'SWR time series'!A57</f>
        <v>3</v>
      </c>
      <c r="P61" s="70">
        <f>'SWR time series'!B57</f>
        <v>1875</v>
      </c>
      <c r="Q61" s="77">
        <f>'StockBond Returns'!M55</f>
        <v>11.37073193</v>
      </c>
      <c r="R61" s="77">
        <f>'SWR time series'!F57</f>
        <v>10.83765731</v>
      </c>
      <c r="S61" s="77">
        <f t="shared" ref="S61:T61" si="88">if( and($Q61&gt;S$10,$Q61&lt;=S$11),$R61,"")</f>
        <v>10.83765731</v>
      </c>
      <c r="T61" t="str">
        <f t="shared" si="88"/>
        <v/>
      </c>
    </row>
    <row r="62">
      <c r="B62" s="150">
        <f t="shared" ref="B62:B110" si="91">B61+0.01</f>
        <v>0.02</v>
      </c>
      <c r="C62" s="77">
        <f t="shared" ref="C62:E62" si="89">percentile(R$12:R$1750,$B62)</f>
        <v>-2.157272008</v>
      </c>
      <c r="D62" s="77">
        <f t="shared" si="89"/>
        <v>-1.181209916</v>
      </c>
      <c r="E62" s="77">
        <f t="shared" si="89"/>
        <v>-2.683231636</v>
      </c>
      <c r="F62" s="70"/>
      <c r="G62" s="70"/>
      <c r="H62" s="70"/>
      <c r="I62" s="70"/>
      <c r="J62" s="70"/>
      <c r="K62" s="70"/>
      <c r="L62" s="70"/>
      <c r="M62" s="70"/>
      <c r="N62" s="70"/>
      <c r="O62" s="70">
        <f>'SWR time series'!A58</f>
        <v>4</v>
      </c>
      <c r="P62" s="70">
        <f>'SWR time series'!B58</f>
        <v>1875</v>
      </c>
      <c r="Q62" s="77">
        <f>'StockBond Returns'!M56</f>
        <v>11.46986634</v>
      </c>
      <c r="R62" s="77">
        <f>'SWR time series'!F58</f>
        <v>10.36667845</v>
      </c>
      <c r="S62" s="77">
        <f t="shared" ref="S62:T62" si="90">if( and($Q62&gt;S$10,$Q62&lt;=S$11),$R62,"")</f>
        <v>10.36667845</v>
      </c>
      <c r="T62" t="str">
        <f t="shared" si="90"/>
        <v/>
      </c>
    </row>
    <row r="63">
      <c r="B63" s="150">
        <f t="shared" si="91"/>
        <v>0.03</v>
      </c>
      <c r="C63" s="77">
        <f t="shared" ref="C63:E63" si="92">percentile(R$12:R$1750,$B63)</f>
        <v>-1.895410504</v>
      </c>
      <c r="D63" s="77">
        <f t="shared" si="92"/>
        <v>-0.3107817763</v>
      </c>
      <c r="E63" s="77">
        <f t="shared" si="92"/>
        <v>-2.424207116</v>
      </c>
      <c r="F63" s="70"/>
      <c r="G63" s="70"/>
      <c r="H63" s="70"/>
      <c r="I63" s="70"/>
      <c r="J63" s="70"/>
      <c r="K63" s="70"/>
      <c r="L63" s="70"/>
      <c r="M63" s="70"/>
      <c r="N63" s="70"/>
      <c r="O63" s="70">
        <f>'SWR time series'!A59</f>
        <v>5</v>
      </c>
      <c r="P63" s="70">
        <f>'SWR time series'!B59</f>
        <v>1875</v>
      </c>
      <c r="Q63" s="77">
        <f>'StockBond Returns'!M57</f>
        <v>11.51039244</v>
      </c>
      <c r="R63" s="77">
        <f>'SWR time series'!F59</f>
        <v>10.91333455</v>
      </c>
      <c r="S63" s="77">
        <f t="shared" ref="S63:T63" si="93">if( and($Q63&gt;S$10,$Q63&lt;=S$11),$R63,"")</f>
        <v>10.91333455</v>
      </c>
      <c r="T63" t="str">
        <f t="shared" si="93"/>
        <v/>
      </c>
    </row>
    <row r="64">
      <c r="B64" s="150">
        <f t="shared" si="91"/>
        <v>0.04</v>
      </c>
      <c r="C64" s="77">
        <f t="shared" ref="C64:E64" si="94">percentile(R$12:R$1750,$B64)</f>
        <v>-1.679695776</v>
      </c>
      <c r="D64" s="77">
        <f t="shared" si="94"/>
        <v>0.02787893806</v>
      </c>
      <c r="E64" s="77">
        <f t="shared" si="94"/>
        <v>-2.310209154</v>
      </c>
      <c r="F64" s="70"/>
      <c r="G64" s="70"/>
      <c r="H64" s="70"/>
      <c r="I64" s="70"/>
      <c r="J64" s="70"/>
      <c r="K64" s="70"/>
      <c r="L64" s="70"/>
      <c r="M64" s="70"/>
      <c r="N64" s="70"/>
      <c r="O64" s="70">
        <f>'SWR time series'!A60</f>
        <v>6</v>
      </c>
      <c r="P64" s="70">
        <f>'SWR time series'!B60</f>
        <v>1875</v>
      </c>
      <c r="Q64" s="77">
        <f>'StockBond Returns'!M58</f>
        <v>11.34649877</v>
      </c>
      <c r="R64" s="77">
        <f>'SWR time series'!F60</f>
        <v>11.17486081</v>
      </c>
      <c r="S64" s="77">
        <f t="shared" ref="S64:T64" si="95">if( and($Q64&gt;S$10,$Q64&lt;=S$11),$R64,"")</f>
        <v>11.17486081</v>
      </c>
      <c r="T64" t="str">
        <f t="shared" si="95"/>
        <v/>
      </c>
    </row>
    <row r="65">
      <c r="B65" s="150">
        <f t="shared" si="91"/>
        <v>0.05</v>
      </c>
      <c r="C65" s="77">
        <f t="shared" ref="C65:E65" si="96">percentile(R$12:R$1750,$B65)</f>
        <v>-1.341904475</v>
      </c>
      <c r="D65" s="77">
        <f t="shared" si="96"/>
        <v>0.302036942</v>
      </c>
      <c r="E65" s="77">
        <f t="shared" si="96"/>
        <v>-2.168181163</v>
      </c>
      <c r="F65" s="70"/>
      <c r="G65" s="70"/>
      <c r="H65" s="70"/>
      <c r="I65" s="70"/>
      <c r="J65" s="70"/>
      <c r="K65" s="70"/>
      <c r="L65" s="70"/>
      <c r="M65" s="70"/>
      <c r="N65" s="70"/>
      <c r="O65" s="70">
        <f>'SWR time series'!A61</f>
        <v>7</v>
      </c>
      <c r="P65" s="70">
        <f>'SWR time series'!B61</f>
        <v>1875</v>
      </c>
      <c r="Q65" s="77">
        <f>'StockBond Returns'!M59</f>
        <v>11.27131295</v>
      </c>
      <c r="R65" s="77">
        <f>'SWR time series'!F61</f>
        <v>11.73257819</v>
      </c>
      <c r="S65" s="77">
        <f t="shared" ref="S65:T65" si="97">if( and($Q65&gt;S$10,$Q65&lt;=S$11),$R65,"")</f>
        <v>11.73257819</v>
      </c>
      <c r="T65" t="str">
        <f t="shared" si="97"/>
        <v/>
      </c>
    </row>
    <row r="66">
      <c r="B66" s="152">
        <f t="shared" si="91"/>
        <v>0.06</v>
      </c>
      <c r="C66" s="77">
        <f t="shared" ref="C66:E66" si="98">percentile(R$12:R$1750,$B66)</f>
        <v>-0.9211991194</v>
      </c>
      <c r="D66" s="77">
        <f t="shared" si="98"/>
        <v>0.5606518033</v>
      </c>
      <c r="E66" s="77">
        <f t="shared" si="98"/>
        <v>-2.091331186</v>
      </c>
      <c r="F66" s="70"/>
      <c r="G66" s="70"/>
      <c r="H66" s="70"/>
      <c r="I66" s="70"/>
      <c r="J66" s="70"/>
      <c r="K66" s="70"/>
      <c r="L66" s="70"/>
      <c r="M66" s="70"/>
      <c r="N66" s="70"/>
      <c r="O66" s="70">
        <f>'SWR time series'!A62</f>
        <v>8</v>
      </c>
      <c r="P66" s="70">
        <f>'SWR time series'!B62</f>
        <v>1875</v>
      </c>
      <c r="Q66" s="77">
        <f>'StockBond Returns'!M60</f>
        <v>11.2915678</v>
      </c>
      <c r="R66" s="77">
        <f>'SWR time series'!F62</f>
        <v>12.67789623</v>
      </c>
      <c r="S66" s="77">
        <f t="shared" ref="S66:T66" si="99">if( and($Q66&gt;S$10,$Q66&lt;=S$11),$R66,"")</f>
        <v>12.67789623</v>
      </c>
      <c r="T66" t="str">
        <f t="shared" si="99"/>
        <v/>
      </c>
    </row>
    <row r="67">
      <c r="B67" s="152">
        <f t="shared" si="91"/>
        <v>0.07</v>
      </c>
      <c r="C67" s="77">
        <f t="shared" ref="C67:E67" si="100">percentile(R$12:R$1750,$B67)</f>
        <v>-0.5036762484</v>
      </c>
      <c r="D67" s="77">
        <f t="shared" si="100"/>
        <v>0.9159943863</v>
      </c>
      <c r="E67" s="77">
        <f t="shared" si="100"/>
        <v>-2.030576353</v>
      </c>
      <c r="F67" s="70"/>
      <c r="G67" s="70"/>
      <c r="H67" s="70"/>
      <c r="I67" s="70"/>
      <c r="J67" s="70"/>
      <c r="K67" s="70"/>
      <c r="L67" s="70"/>
      <c r="M67" s="70"/>
      <c r="N67" s="70"/>
      <c r="O67" s="70">
        <f>'SWR time series'!A63</f>
        <v>9</v>
      </c>
      <c r="P67" s="70">
        <f>'SWR time series'!B63</f>
        <v>1875</v>
      </c>
      <c r="Q67" s="77">
        <f>'StockBond Returns'!M61</f>
        <v>11.25261821</v>
      </c>
      <c r="R67" s="77">
        <f>'SWR time series'!F63</f>
        <v>12.96193686</v>
      </c>
      <c r="S67" s="77">
        <f t="shared" ref="S67:T67" si="101">if( and($Q67&gt;S$10,$Q67&lt;=S$11),$R67,"")</f>
        <v>12.96193686</v>
      </c>
      <c r="T67" t="str">
        <f t="shared" si="101"/>
        <v/>
      </c>
    </row>
    <row r="68">
      <c r="B68" s="152">
        <f t="shared" si="91"/>
        <v>0.08</v>
      </c>
      <c r="C68" s="77">
        <f t="shared" ref="C68:E68" si="102">percentile(R$12:R$1750,$B68)</f>
        <v>-0.2452567456</v>
      </c>
      <c r="D68" s="77">
        <f t="shared" si="102"/>
        <v>1.218284094</v>
      </c>
      <c r="E68" s="77">
        <f t="shared" si="102"/>
        <v>-1.967007332</v>
      </c>
      <c r="F68" s="70"/>
      <c r="G68" s="70"/>
      <c r="H68" s="70"/>
      <c r="I68" s="70"/>
      <c r="J68" s="70"/>
      <c r="K68" s="70"/>
      <c r="L68" s="70"/>
      <c r="M68" s="70"/>
      <c r="N68" s="70"/>
      <c r="O68" s="70">
        <f>'SWR time series'!A64</f>
        <v>10</v>
      </c>
      <c r="P68" s="70">
        <f>'SWR time series'!B64</f>
        <v>1875</v>
      </c>
      <c r="Q68" s="77">
        <f>'StockBond Returns'!M62</f>
        <v>11.22017097</v>
      </c>
      <c r="R68" s="77">
        <f>'SWR time series'!F64</f>
        <v>13.18437024</v>
      </c>
      <c r="S68" s="77">
        <f t="shared" ref="S68:T68" si="103">if( and($Q68&gt;S$10,$Q68&lt;=S$11),$R68,"")</f>
        <v>13.18437024</v>
      </c>
      <c r="T68" t="str">
        <f t="shared" si="103"/>
        <v/>
      </c>
    </row>
    <row r="69">
      <c r="B69" s="152">
        <f t="shared" si="91"/>
        <v>0.09</v>
      </c>
      <c r="C69" s="77">
        <f t="shared" ref="C69:E69" si="104">percentile(R$12:R$1750,$B69)</f>
        <v>-0.09643826436</v>
      </c>
      <c r="D69" s="77">
        <f t="shared" si="104"/>
        <v>1.586341758</v>
      </c>
      <c r="E69" s="77">
        <f t="shared" si="104"/>
        <v>-1.880421044</v>
      </c>
      <c r="F69" s="70"/>
      <c r="G69" s="70"/>
      <c r="H69" s="70"/>
      <c r="I69" s="70"/>
      <c r="J69" s="70"/>
      <c r="K69" s="70"/>
      <c r="L69" s="70"/>
      <c r="M69" s="70"/>
      <c r="N69" s="70"/>
      <c r="O69" s="70">
        <f>'SWR time series'!A65</f>
        <v>11</v>
      </c>
      <c r="P69" s="70">
        <f>'SWR time series'!B65</f>
        <v>1875</v>
      </c>
      <c r="Q69" s="77">
        <f>'StockBond Returns'!M63</f>
        <v>11.06249861</v>
      </c>
      <c r="R69" s="77">
        <f>'SWR time series'!F65</f>
        <v>14.24360686</v>
      </c>
      <c r="S69" s="77">
        <f t="shared" ref="S69:T69" si="105">if( and($Q69&gt;S$10,$Q69&lt;=S$11),$R69,"")</f>
        <v>14.24360686</v>
      </c>
      <c r="T69" t="str">
        <f t="shared" si="105"/>
        <v/>
      </c>
    </row>
    <row r="70">
      <c r="B70" s="152">
        <f t="shared" si="91"/>
        <v>0.1</v>
      </c>
      <c r="C70" s="77">
        <f t="shared" ref="C70:E70" si="106">percentile(R$12:R$1750,$B70)</f>
        <v>0.03269083254</v>
      </c>
      <c r="D70" s="77">
        <f t="shared" si="106"/>
        <v>1.7645565</v>
      </c>
      <c r="E70" s="77">
        <f t="shared" si="106"/>
        <v>-1.856416821</v>
      </c>
      <c r="F70" s="70"/>
      <c r="G70" s="70"/>
      <c r="H70" s="70"/>
      <c r="I70" s="70"/>
      <c r="J70" s="70"/>
      <c r="K70" s="70"/>
      <c r="L70" s="70"/>
      <c r="M70" s="70"/>
      <c r="N70" s="70"/>
      <c r="O70" s="70">
        <f>'SWR time series'!A66</f>
        <v>12</v>
      </c>
      <c r="P70" s="70">
        <f>'SWR time series'!B66</f>
        <v>1875</v>
      </c>
      <c r="Q70" s="77">
        <f>'StockBond Returns'!M64</f>
        <v>11.32506793</v>
      </c>
      <c r="R70" s="77">
        <f>'SWR time series'!F66</f>
        <v>13.89062085</v>
      </c>
      <c r="S70" s="77">
        <f t="shared" ref="S70:T70" si="107">if( and($Q70&gt;S$10,$Q70&lt;=S$11),$R70,"")</f>
        <v>13.89062085</v>
      </c>
      <c r="T70" t="str">
        <f t="shared" si="107"/>
        <v/>
      </c>
    </row>
    <row r="71">
      <c r="B71" s="152">
        <f t="shared" si="91"/>
        <v>0.11</v>
      </c>
      <c r="C71" s="77">
        <f t="shared" ref="C71:E71" si="108">percentile(R$12:R$1750,$B71)</f>
        <v>0.232336849</v>
      </c>
      <c r="D71" s="77">
        <f t="shared" si="108"/>
        <v>1.97524265</v>
      </c>
      <c r="E71" s="77">
        <f t="shared" si="108"/>
        <v>-1.707833124</v>
      </c>
      <c r="F71" s="70"/>
      <c r="G71" s="70"/>
      <c r="H71" s="70"/>
      <c r="I71" s="70"/>
      <c r="J71" s="70"/>
      <c r="K71" s="70"/>
      <c r="L71" s="70"/>
      <c r="M71" s="70"/>
      <c r="N71" s="70"/>
      <c r="O71" s="70">
        <f>'SWR time series'!A67</f>
        <v>1</v>
      </c>
      <c r="P71" s="70">
        <f>'SWR time series'!B67</f>
        <v>1876</v>
      </c>
      <c r="Q71" s="77">
        <f>'StockBond Returns'!M65</f>
        <v>11.43214828</v>
      </c>
      <c r="R71" s="77">
        <f>'SWR time series'!F67</f>
        <v>13.94810032</v>
      </c>
      <c r="S71" s="77">
        <f t="shared" ref="S71:T71" si="109">if( and($Q71&gt;S$10,$Q71&lt;=S$11),$R71,"")</f>
        <v>13.94810032</v>
      </c>
      <c r="T71" t="str">
        <f t="shared" si="109"/>
        <v/>
      </c>
    </row>
    <row r="72">
      <c r="B72" s="152">
        <f t="shared" si="91"/>
        <v>0.12</v>
      </c>
      <c r="C72" s="77">
        <f t="shared" ref="C72:E72" si="110">percentile(R$12:R$1750,$B72)</f>
        <v>0.4220856528</v>
      </c>
      <c r="D72" s="77">
        <f t="shared" si="110"/>
        <v>2.094740808</v>
      </c>
      <c r="E72" s="77">
        <f t="shared" si="110"/>
        <v>-1.671650656</v>
      </c>
      <c r="F72" s="70"/>
      <c r="G72" s="70"/>
      <c r="H72" s="70"/>
      <c r="I72" s="70"/>
      <c r="J72" s="70"/>
      <c r="K72" s="70"/>
      <c r="L72" s="70"/>
      <c r="M72" s="70"/>
      <c r="N72" s="70"/>
      <c r="O72" s="70">
        <f>'SWR time series'!A68</f>
        <v>2</v>
      </c>
      <c r="P72" s="70">
        <f>'SWR time series'!B68</f>
        <v>1876</v>
      </c>
      <c r="Q72" s="77">
        <f>'StockBond Returns'!M66</f>
        <v>11.8065897</v>
      </c>
      <c r="R72" s="77">
        <f>'SWR time series'!F68</f>
        <v>13.90789908</v>
      </c>
      <c r="S72" s="77">
        <f t="shared" ref="S72:T72" si="111">if( and($Q72&gt;S$10,$Q72&lt;=S$11),$R72,"")</f>
        <v>13.90789908</v>
      </c>
      <c r="T72" t="str">
        <f t="shared" si="111"/>
        <v/>
      </c>
    </row>
    <row r="73">
      <c r="B73" s="152">
        <f t="shared" si="91"/>
        <v>0.13</v>
      </c>
      <c r="C73" s="77">
        <f t="shared" ref="C73:E73" si="112">percentile(R$12:R$1750,$B73)</f>
        <v>0.6292399122</v>
      </c>
      <c r="D73" s="77">
        <f t="shared" si="112"/>
        <v>2.292947597</v>
      </c>
      <c r="E73" s="77">
        <f t="shared" si="112"/>
        <v>-1.623577096</v>
      </c>
      <c r="F73" s="70"/>
      <c r="G73" s="70"/>
      <c r="H73" s="70"/>
      <c r="I73" s="70"/>
      <c r="J73" s="70"/>
      <c r="K73" s="70"/>
      <c r="L73" s="70"/>
      <c r="M73" s="70"/>
      <c r="N73" s="70"/>
      <c r="O73" s="70">
        <f>'SWR time series'!A69</f>
        <v>3</v>
      </c>
      <c r="P73" s="70">
        <f>'SWR time series'!B69</f>
        <v>1876</v>
      </c>
      <c r="Q73" s="77">
        <f>'StockBond Returns'!M67</f>
        <v>11.98398123</v>
      </c>
      <c r="R73" s="77">
        <f>'SWR time series'!F69</f>
        <v>13.65925814</v>
      </c>
      <c r="S73" s="77">
        <f t="shared" ref="S73:T73" si="113">if( and($Q73&gt;S$10,$Q73&lt;=S$11),$R73,"")</f>
        <v>13.65925814</v>
      </c>
      <c r="T73" t="str">
        <f t="shared" si="113"/>
        <v/>
      </c>
    </row>
    <row r="74">
      <c r="B74" s="152">
        <f t="shared" si="91"/>
        <v>0.14</v>
      </c>
      <c r="C74" s="77">
        <f t="shared" ref="C74:E74" si="114">percentile(R$12:R$1750,$B74)</f>
        <v>0.8350829931</v>
      </c>
      <c r="D74" s="77">
        <f t="shared" si="114"/>
        <v>2.420678588</v>
      </c>
      <c r="E74" s="77">
        <f t="shared" si="114"/>
        <v>-1.413190069</v>
      </c>
      <c r="F74" s="70"/>
      <c r="G74" s="70"/>
      <c r="H74" s="70"/>
      <c r="I74" s="70"/>
      <c r="J74" s="70"/>
      <c r="K74" s="70"/>
      <c r="L74" s="70"/>
      <c r="M74" s="70"/>
      <c r="N74" s="70"/>
      <c r="O74" s="70">
        <f>'SWR time series'!A70</f>
        <v>4</v>
      </c>
      <c r="P74" s="70">
        <f>'SWR time series'!B70</f>
        <v>1876</v>
      </c>
      <c r="Q74" s="77">
        <f>'StockBond Returns'!M68</f>
        <v>11.96671149</v>
      </c>
      <c r="R74" s="77">
        <f>'SWR time series'!F70</f>
        <v>14.10709114</v>
      </c>
      <c r="S74" s="77">
        <f t="shared" ref="S74:T74" si="115">if( and($Q74&gt;S$10,$Q74&lt;=S$11),$R74,"")</f>
        <v>14.10709114</v>
      </c>
      <c r="T74" t="str">
        <f t="shared" si="115"/>
        <v/>
      </c>
    </row>
    <row r="75">
      <c r="B75" s="152">
        <f t="shared" si="91"/>
        <v>0.15</v>
      </c>
      <c r="C75" s="77">
        <f t="shared" ref="C75:E75" si="116">percentile(R$12:R$1750,$B75)</f>
        <v>1.0539362</v>
      </c>
      <c r="D75" s="77">
        <f t="shared" si="116"/>
        <v>2.535929956</v>
      </c>
      <c r="E75" s="77">
        <f t="shared" si="116"/>
        <v>-1.333883749</v>
      </c>
      <c r="F75" s="70"/>
      <c r="G75" s="70"/>
      <c r="H75" s="70"/>
      <c r="I75" s="70"/>
      <c r="J75" s="70"/>
      <c r="K75" s="70"/>
      <c r="L75" s="70"/>
      <c r="M75" s="70"/>
      <c r="N75" s="70"/>
      <c r="O75" s="70">
        <f>'SWR time series'!A71</f>
        <v>5</v>
      </c>
      <c r="P75" s="70">
        <f>'SWR time series'!B71</f>
        <v>1876</v>
      </c>
      <c r="Q75" s="77">
        <f>'StockBond Returns'!M69</f>
        <v>11.62532006</v>
      </c>
      <c r="R75" s="77">
        <f>'SWR time series'!F71</f>
        <v>13.94786143</v>
      </c>
      <c r="S75" s="77">
        <f t="shared" ref="S75:T75" si="117">if( and($Q75&gt;S$10,$Q75&lt;=S$11),$R75,"")</f>
        <v>13.94786143</v>
      </c>
      <c r="T75" t="str">
        <f t="shared" si="117"/>
        <v/>
      </c>
    </row>
    <row r="76">
      <c r="B76" s="152">
        <f t="shared" si="91"/>
        <v>0.16</v>
      </c>
      <c r="C76" s="77">
        <f t="shared" ref="C76:E76" si="118">percentile(R$12:R$1750,$B76)</f>
        <v>1.272684759</v>
      </c>
      <c r="D76" s="77">
        <f t="shared" si="118"/>
        <v>2.630406607</v>
      </c>
      <c r="E76" s="77">
        <f t="shared" si="118"/>
        <v>-1.192919997</v>
      </c>
      <c r="F76" s="70"/>
      <c r="G76" s="70"/>
      <c r="H76" s="70"/>
      <c r="I76" s="70"/>
      <c r="J76" s="70"/>
      <c r="K76" s="70"/>
      <c r="L76" s="70"/>
      <c r="M76" s="70"/>
      <c r="N76" s="70"/>
      <c r="O76" s="70">
        <f>'SWR time series'!A72</f>
        <v>6</v>
      </c>
      <c r="P76" s="70">
        <f>'SWR time series'!B72</f>
        <v>1876</v>
      </c>
      <c r="Q76" s="77">
        <f>'StockBond Returns'!M70</f>
        <v>11.62229976</v>
      </c>
      <c r="R76" s="77">
        <f>'SWR time series'!F72</f>
        <v>14.16486061</v>
      </c>
      <c r="S76" s="77">
        <f t="shared" ref="S76:T76" si="119">if( and($Q76&gt;S$10,$Q76&lt;=S$11),$R76,"")</f>
        <v>14.16486061</v>
      </c>
      <c r="T76" t="str">
        <f t="shared" si="119"/>
        <v/>
      </c>
    </row>
    <row r="77">
      <c r="B77" s="152">
        <f t="shared" si="91"/>
        <v>0.17</v>
      </c>
      <c r="C77" s="77">
        <f t="shared" ref="C77:E77" si="120">percentile(R$12:R$1750,$B77)</f>
        <v>1.494271773</v>
      </c>
      <c r="D77" s="77">
        <f t="shared" si="120"/>
        <v>2.731413517</v>
      </c>
      <c r="E77" s="77">
        <f t="shared" si="120"/>
        <v>-1.093967085</v>
      </c>
      <c r="F77" s="70"/>
      <c r="G77" s="70"/>
      <c r="H77" s="70"/>
      <c r="I77" s="70"/>
      <c r="J77" s="70"/>
      <c r="K77" s="70"/>
      <c r="L77" s="70"/>
      <c r="M77" s="70"/>
      <c r="N77" s="70"/>
      <c r="O77" s="70">
        <f>'SWR time series'!A73</f>
        <v>7</v>
      </c>
      <c r="P77" s="70">
        <f>'SWR time series'!B73</f>
        <v>1876</v>
      </c>
      <c r="Q77" s="77">
        <f>'StockBond Returns'!M71</f>
        <v>11.89703965</v>
      </c>
      <c r="R77" s="77">
        <f>'SWR time series'!F73</f>
        <v>13.52194773</v>
      </c>
      <c r="S77" s="77">
        <f t="shared" ref="S77:T77" si="121">if( and($Q77&gt;S$10,$Q77&lt;=S$11),$R77,"")</f>
        <v>13.52194773</v>
      </c>
      <c r="T77" t="str">
        <f t="shared" si="121"/>
        <v/>
      </c>
    </row>
    <row r="78">
      <c r="B78" s="152">
        <f t="shared" si="91"/>
        <v>0.18</v>
      </c>
      <c r="C78" s="77">
        <f t="shared" ref="C78:E78" si="122">percentile(R$12:R$1750,$B78)</f>
        <v>1.781992415</v>
      </c>
      <c r="D78" s="77">
        <f t="shared" si="122"/>
        <v>2.877721275</v>
      </c>
      <c r="E78" s="77">
        <f t="shared" si="122"/>
        <v>-0.9398523551</v>
      </c>
      <c r="F78" s="70"/>
      <c r="G78" s="70"/>
      <c r="H78" s="70"/>
      <c r="I78" s="70"/>
      <c r="J78" s="70"/>
      <c r="K78" s="70"/>
      <c r="L78" s="70"/>
      <c r="M78" s="70"/>
      <c r="N78" s="70"/>
      <c r="O78" s="70">
        <f>'SWR time series'!A74</f>
        <v>8</v>
      </c>
      <c r="P78" s="70">
        <f>'SWR time series'!B74</f>
        <v>1876</v>
      </c>
      <c r="Q78" s="77">
        <f>'StockBond Returns'!M72</f>
        <v>11.76923261</v>
      </c>
      <c r="R78" s="77">
        <f>'SWR time series'!F74</f>
        <v>14.57790399</v>
      </c>
      <c r="S78" s="77">
        <f t="shared" ref="S78:T78" si="123">if( and($Q78&gt;S$10,$Q78&lt;=S$11),$R78,"")</f>
        <v>14.57790399</v>
      </c>
      <c r="T78" t="str">
        <f t="shared" si="123"/>
        <v/>
      </c>
    </row>
    <row r="79">
      <c r="B79" s="152">
        <f t="shared" si="91"/>
        <v>0.19</v>
      </c>
      <c r="C79" s="77">
        <f t="shared" ref="C79:E79" si="124">percentile(R$12:R$1750,$B79)</f>
        <v>1.978508009</v>
      </c>
      <c r="D79" s="77">
        <f t="shared" si="124"/>
        <v>3.013912158</v>
      </c>
      <c r="E79" s="77">
        <f t="shared" si="124"/>
        <v>-0.7305637368</v>
      </c>
      <c r="F79" s="70"/>
      <c r="G79" s="70"/>
      <c r="H79" s="70"/>
      <c r="I79" s="70"/>
      <c r="J79" s="70"/>
      <c r="K79" s="70"/>
      <c r="L79" s="70"/>
      <c r="M79" s="70"/>
      <c r="N79" s="70"/>
      <c r="O79" s="70">
        <f>'SWR time series'!A75</f>
        <v>9</v>
      </c>
      <c r="P79" s="70">
        <f>'SWR time series'!B75</f>
        <v>1876</v>
      </c>
      <c r="Q79" s="77">
        <f>'StockBond Returns'!M73</f>
        <v>11.1814286</v>
      </c>
      <c r="R79" s="77">
        <f>'SWR time series'!F75</f>
        <v>16.18236255</v>
      </c>
      <c r="S79" s="77">
        <f t="shared" ref="S79:T79" si="125">if( and($Q79&gt;S$10,$Q79&lt;=S$11),$R79,"")</f>
        <v>16.18236255</v>
      </c>
      <c r="T79" t="str">
        <f t="shared" si="125"/>
        <v/>
      </c>
    </row>
    <row r="80">
      <c r="B80" s="152">
        <f t="shared" si="91"/>
        <v>0.2</v>
      </c>
      <c r="C80" s="77">
        <f t="shared" ref="C80:E80" si="126">percentile(R$12:R$1750,$B80)</f>
        <v>2.108469776</v>
      </c>
      <c r="D80" s="77">
        <f t="shared" si="126"/>
        <v>3.197211082</v>
      </c>
      <c r="E80" s="153">
        <f t="shared" si="126"/>
        <v>-0.6007085793</v>
      </c>
      <c r="F80" s="70"/>
      <c r="G80" s="70"/>
      <c r="H80" s="70"/>
      <c r="I80" s="70"/>
      <c r="J80" s="70"/>
      <c r="K80" s="70"/>
      <c r="L80" s="70"/>
      <c r="M80" s="70"/>
      <c r="N80" s="70"/>
      <c r="O80" s="70">
        <f>'SWR time series'!A76</f>
        <v>10</v>
      </c>
      <c r="P80" s="70">
        <f>'SWR time series'!B76</f>
        <v>1876</v>
      </c>
      <c r="Q80" s="77">
        <f>'StockBond Returns'!M74</f>
        <v>10.431435</v>
      </c>
      <c r="R80" s="77">
        <f>'SWR time series'!F76</f>
        <v>18.35541998</v>
      </c>
      <c r="S80" s="77">
        <f t="shared" ref="S80:T80" si="127">if( and($Q80&gt;S$10,$Q80&lt;=S$11),$R80,"")</f>
        <v>18.35541998</v>
      </c>
      <c r="T80" t="str">
        <f t="shared" si="127"/>
        <v/>
      </c>
    </row>
    <row r="81">
      <c r="B81" s="152">
        <f t="shared" si="91"/>
        <v>0.21</v>
      </c>
      <c r="C81" s="77">
        <f t="shared" ref="C81:E81" si="128">percentile(R$12:R$1750,$B81)</f>
        <v>2.222724984</v>
      </c>
      <c r="D81" s="77">
        <f t="shared" si="128"/>
        <v>3.295756474</v>
      </c>
      <c r="E81" s="77">
        <f t="shared" si="128"/>
        <v>-0.5047276611</v>
      </c>
      <c r="F81" s="70"/>
      <c r="G81" s="70"/>
      <c r="H81" s="70"/>
      <c r="I81" s="70"/>
      <c r="J81" s="70"/>
      <c r="K81" s="70"/>
      <c r="L81" s="70"/>
      <c r="M81" s="70"/>
      <c r="N81" s="70"/>
      <c r="O81" s="70">
        <f>'SWR time series'!A77</f>
        <v>11</v>
      </c>
      <c r="P81" s="70">
        <f>'SWR time series'!B77</f>
        <v>1876</v>
      </c>
      <c r="Q81" s="77">
        <f>'StockBond Returns'!M75</f>
        <v>10.19530167</v>
      </c>
      <c r="R81" s="77">
        <f>'SWR time series'!F77</f>
        <v>20.39221286</v>
      </c>
      <c r="S81" s="77">
        <f t="shared" ref="S81:T81" si="129">if( and($Q81&gt;S$10,$Q81&lt;=S$11),$R81,"")</f>
        <v>20.39221286</v>
      </c>
      <c r="T81" t="str">
        <f t="shared" si="129"/>
        <v/>
      </c>
    </row>
    <row r="82">
      <c r="B82" s="152">
        <f t="shared" si="91"/>
        <v>0.22</v>
      </c>
      <c r="C82" s="77">
        <f t="shared" ref="C82:E82" si="130">percentile(R$12:R$1750,$B82)</f>
        <v>2.373375452</v>
      </c>
      <c r="D82" s="77">
        <f t="shared" si="130"/>
        <v>3.396026006</v>
      </c>
      <c r="E82" s="77">
        <f t="shared" si="130"/>
        <v>-0.4068521083</v>
      </c>
      <c r="F82" s="70"/>
      <c r="G82" s="70"/>
      <c r="H82" s="70"/>
      <c r="I82" s="70"/>
      <c r="J82" s="70"/>
      <c r="K82" s="70"/>
      <c r="L82" s="70"/>
      <c r="M82" s="70"/>
      <c r="N82" s="70"/>
      <c r="O82" s="70">
        <f>'SWR time series'!A78</f>
        <v>12</v>
      </c>
      <c r="P82" s="70">
        <f>'SWR time series'!B78</f>
        <v>1876</v>
      </c>
      <c r="Q82" s="77">
        <f>'StockBond Returns'!M76</f>
        <v>9.95866577</v>
      </c>
      <c r="R82" s="77">
        <f>'SWR time series'!F78</f>
        <v>21.34963405</v>
      </c>
      <c r="S82" s="77">
        <f t="shared" ref="S82:T82" si="131">if( and($Q82&gt;S$10,$Q82&lt;=S$11),$R82,"")</f>
        <v>21.34963405</v>
      </c>
      <c r="T82" t="str">
        <f t="shared" si="131"/>
        <v/>
      </c>
    </row>
    <row r="83">
      <c r="B83" s="152">
        <f t="shared" si="91"/>
        <v>0.23</v>
      </c>
      <c r="C83" s="77">
        <f t="shared" ref="C83:E83" si="132">percentile(R$12:R$1750,$B83)</f>
        <v>2.493339293</v>
      </c>
      <c r="D83" s="77">
        <f t="shared" si="132"/>
        <v>3.518287935</v>
      </c>
      <c r="E83" s="77">
        <f t="shared" si="132"/>
        <v>-0.2908676512</v>
      </c>
      <c r="F83" s="70"/>
      <c r="G83" s="70"/>
      <c r="H83" s="70"/>
      <c r="I83" s="70"/>
      <c r="J83" s="70"/>
      <c r="K83" s="70"/>
      <c r="L83" s="70"/>
      <c r="M83" s="70"/>
      <c r="N83" s="70"/>
      <c r="O83" s="70">
        <f>'SWR time series'!A79</f>
        <v>1</v>
      </c>
      <c r="P83" s="70">
        <f>'SWR time series'!B79</f>
        <v>1877</v>
      </c>
      <c r="Q83" s="77">
        <f>'StockBond Returns'!M77</f>
        <v>9.74339121</v>
      </c>
      <c r="R83" s="77">
        <f>'SWR time series'!F79</f>
        <v>22.2114923</v>
      </c>
      <c r="S83" s="77">
        <f t="shared" ref="S83:T83" si="133">if( and($Q83&gt;S$10,$Q83&lt;=S$11),$R83,"")</f>
        <v>22.2114923</v>
      </c>
      <c r="T83" t="str">
        <f t="shared" si="133"/>
        <v/>
      </c>
    </row>
    <row r="84">
      <c r="B84" s="152">
        <f t="shared" si="91"/>
        <v>0.24</v>
      </c>
      <c r="C84" s="77">
        <f t="shared" ref="C84:E84" si="134">percentile(R$12:R$1750,$B84)</f>
        <v>2.617205177</v>
      </c>
      <c r="D84" s="77">
        <f t="shared" si="134"/>
        <v>3.658393958</v>
      </c>
      <c r="E84" s="77">
        <f t="shared" si="134"/>
        <v>-0.220135023</v>
      </c>
      <c r="F84" s="70"/>
      <c r="G84" s="70"/>
      <c r="H84" s="70"/>
      <c r="I84" s="70"/>
      <c r="J84" s="70"/>
      <c r="K84" s="70"/>
      <c r="L84" s="70"/>
      <c r="M84" s="70"/>
      <c r="N84" s="70"/>
      <c r="O84" s="70">
        <f>'SWR time series'!A80</f>
        <v>2</v>
      </c>
      <c r="P84" s="70">
        <f>'SWR time series'!B80</f>
        <v>1877</v>
      </c>
      <c r="Q84" s="77">
        <f>'StockBond Returns'!M78</f>
        <v>9.5389593</v>
      </c>
      <c r="R84" s="77">
        <f>'SWR time series'!F80</f>
        <v>23.96538109</v>
      </c>
      <c r="S84" s="77">
        <f t="shared" ref="S84:T84" si="135">if( and($Q84&gt;S$10,$Q84&lt;=S$11),$R84,"")</f>
        <v>23.96538109</v>
      </c>
      <c r="T84" t="str">
        <f t="shared" si="135"/>
        <v/>
      </c>
    </row>
    <row r="85">
      <c r="B85" s="152">
        <f t="shared" si="91"/>
        <v>0.25</v>
      </c>
      <c r="C85" s="77">
        <f t="shared" ref="C85:E85" si="136">percentile(R$12:R$1750,$B85)</f>
        <v>2.727666303</v>
      </c>
      <c r="D85" s="77">
        <f t="shared" si="136"/>
        <v>3.786503192</v>
      </c>
      <c r="E85" s="77">
        <f t="shared" si="136"/>
        <v>-0.161255551</v>
      </c>
      <c r="F85" s="70"/>
      <c r="G85" s="70"/>
      <c r="H85" s="70"/>
      <c r="I85" s="70"/>
      <c r="J85" s="70"/>
      <c r="K85" s="70"/>
      <c r="L85" s="70"/>
      <c r="M85" s="70"/>
      <c r="N85" s="70"/>
      <c r="O85" s="70">
        <f>'SWR time series'!A81</f>
        <v>3</v>
      </c>
      <c r="P85" s="70">
        <f>'SWR time series'!B81</f>
        <v>1877</v>
      </c>
      <c r="Q85" s="77">
        <f>'StockBond Returns'!M79</f>
        <v>9.24341217</v>
      </c>
      <c r="R85" s="77">
        <f>'SWR time series'!F81</f>
        <v>25.15319188</v>
      </c>
      <c r="S85" s="77">
        <f t="shared" ref="S85:T85" si="137">if( and($Q85&gt;S$10,$Q85&lt;=S$11),$R85,"")</f>
        <v>25.15319188</v>
      </c>
      <c r="T85" t="str">
        <f t="shared" si="137"/>
        <v/>
      </c>
    </row>
    <row r="86">
      <c r="B86" s="152">
        <f t="shared" si="91"/>
        <v>0.26</v>
      </c>
      <c r="C86" s="77">
        <f t="shared" ref="C86:E86" si="138">percentile(R$12:R$1750,$B86)</f>
        <v>2.876552688</v>
      </c>
      <c r="D86" s="77">
        <f t="shared" si="138"/>
        <v>3.92298187</v>
      </c>
      <c r="E86" s="77">
        <f t="shared" si="138"/>
        <v>-0.1082872346</v>
      </c>
      <c r="F86" s="70"/>
      <c r="G86" s="70"/>
      <c r="H86" s="70"/>
      <c r="I86" s="70"/>
      <c r="J86" s="70"/>
      <c r="K86" s="70"/>
      <c r="L86" s="70"/>
      <c r="M86" s="70"/>
      <c r="N86" s="70"/>
      <c r="O86" s="70">
        <f>'SWR time series'!A82</f>
        <v>4</v>
      </c>
      <c r="P86" s="70">
        <f>'SWR time series'!B82</f>
        <v>1877</v>
      </c>
      <c r="Q86" s="77">
        <f>'StockBond Returns'!M80</f>
        <v>9.19873789</v>
      </c>
      <c r="R86" s="77">
        <f>'SWR time series'!F82</f>
        <v>24.46814722</v>
      </c>
      <c r="S86" s="77">
        <f t="shared" ref="S86:T86" si="139">if( and($Q86&gt;S$10,$Q86&lt;=S$11),$R86,"")</f>
        <v>24.46814722</v>
      </c>
      <c r="T86" t="str">
        <f t="shared" si="139"/>
        <v/>
      </c>
    </row>
    <row r="87">
      <c r="B87" s="152">
        <f t="shared" si="91"/>
        <v>0.27</v>
      </c>
      <c r="C87" s="77">
        <f t="shared" ref="C87:E87" si="140">percentile(R$12:R$1750,$B87)</f>
        <v>3.015605419</v>
      </c>
      <c r="D87" s="77">
        <f t="shared" si="140"/>
        <v>4.098973826</v>
      </c>
      <c r="E87" s="77">
        <f t="shared" si="140"/>
        <v>-0.05901079919</v>
      </c>
      <c r="F87" s="70"/>
      <c r="G87" s="70"/>
      <c r="H87" s="70"/>
      <c r="I87" s="70"/>
      <c r="J87" s="70"/>
      <c r="K87" s="70"/>
      <c r="L87" s="70"/>
      <c r="M87" s="70"/>
      <c r="N87" s="70"/>
      <c r="O87" s="70">
        <f>'SWR time series'!A83</f>
        <v>5</v>
      </c>
      <c r="P87" s="70">
        <f>'SWR time series'!B83</f>
        <v>1877</v>
      </c>
      <c r="Q87" s="77">
        <f>'StockBond Returns'!M81</f>
        <v>8.3355525</v>
      </c>
      <c r="R87" s="77">
        <f>'SWR time series'!F83</f>
        <v>26.20301797</v>
      </c>
      <c r="S87" s="77">
        <f t="shared" ref="S87:T87" si="141">if( and($Q87&gt;S$10,$Q87&lt;=S$11),$R87,"")</f>
        <v>26.20301797</v>
      </c>
      <c r="T87" t="str">
        <f t="shared" si="141"/>
        <v/>
      </c>
    </row>
    <row r="88">
      <c r="B88" s="152">
        <f t="shared" si="91"/>
        <v>0.28</v>
      </c>
      <c r="C88" s="77">
        <f t="shared" ref="C88:E88" si="142">percentile(R$12:R$1750,$B88)</f>
        <v>3.14453109</v>
      </c>
      <c r="D88" s="77">
        <f t="shared" si="142"/>
        <v>4.256466169</v>
      </c>
      <c r="E88" s="77">
        <f t="shared" si="142"/>
        <v>0.02171234468</v>
      </c>
      <c r="F88" s="70"/>
      <c r="G88" s="70"/>
      <c r="H88" s="70"/>
      <c r="I88" s="70"/>
      <c r="J88" s="70"/>
      <c r="K88" s="70"/>
      <c r="L88" s="70"/>
      <c r="M88" s="70"/>
      <c r="N88" s="70"/>
      <c r="O88" s="70">
        <f>'SWR time series'!A84</f>
        <v>6</v>
      </c>
      <c r="P88" s="70">
        <f>'SWR time series'!B84</f>
        <v>1877</v>
      </c>
      <c r="Q88" s="77">
        <f>'StockBond Returns'!M82</f>
        <v>8.20708741</v>
      </c>
      <c r="R88" s="77">
        <f>'SWR time series'!F84</f>
        <v>26.49192427</v>
      </c>
      <c r="S88" s="77">
        <f t="shared" ref="S88:T88" si="143">if( and($Q88&gt;S$10,$Q88&lt;=S$11),$R88,"")</f>
        <v>26.49192427</v>
      </c>
      <c r="T88" t="str">
        <f t="shared" si="143"/>
        <v/>
      </c>
    </row>
    <row r="89">
      <c r="B89" s="152">
        <f t="shared" si="91"/>
        <v>0.29</v>
      </c>
      <c r="C89" s="77">
        <f t="shared" ref="C89:E89" si="144">percentile(R$12:R$1750,$B89)</f>
        <v>3.250583606</v>
      </c>
      <c r="D89" s="77">
        <f t="shared" si="144"/>
        <v>4.427929927</v>
      </c>
      <c r="E89" s="77">
        <f t="shared" si="144"/>
        <v>0.03384247562</v>
      </c>
      <c r="F89" s="70"/>
      <c r="G89" s="70"/>
      <c r="H89" s="70"/>
      <c r="I89" s="70"/>
      <c r="J89" s="70"/>
      <c r="K89" s="70"/>
      <c r="L89" s="70"/>
      <c r="M89" s="70"/>
      <c r="N89" s="70"/>
      <c r="O89" s="70">
        <f>'SWR time series'!A85</f>
        <v>7</v>
      </c>
      <c r="P89" s="70">
        <f>'SWR time series'!B85</f>
        <v>1877</v>
      </c>
      <c r="Q89" s="77">
        <f>'StockBond Returns'!M83</f>
        <v>8.0702526</v>
      </c>
      <c r="R89" s="77">
        <f>'SWR time series'!F85</f>
        <v>25.60840368</v>
      </c>
      <c r="S89" s="77">
        <f t="shared" ref="S89:T89" si="145">if( and($Q89&gt;S$10,$Q89&lt;=S$11),$R89,"")</f>
        <v>25.60840368</v>
      </c>
      <c r="T89" t="str">
        <f t="shared" si="145"/>
        <v/>
      </c>
    </row>
    <row r="90">
      <c r="B90" s="152">
        <f t="shared" si="91"/>
        <v>0.3</v>
      </c>
      <c r="C90" s="77">
        <f t="shared" ref="C90:E90" si="146">percentile(R$12:R$1750,$B90)</f>
        <v>3.348624087</v>
      </c>
      <c r="D90" s="77">
        <f t="shared" si="146"/>
        <v>4.524097643</v>
      </c>
      <c r="E90" s="77">
        <f t="shared" si="146"/>
        <v>0.1210114132</v>
      </c>
      <c r="F90" s="70"/>
      <c r="G90" s="70"/>
      <c r="H90" s="70"/>
      <c r="I90" s="70"/>
      <c r="J90" s="70"/>
      <c r="K90" s="70"/>
      <c r="L90" s="70"/>
      <c r="M90" s="70"/>
      <c r="N90" s="70"/>
      <c r="O90" s="70">
        <f>'SWR time series'!A86</f>
        <v>8</v>
      </c>
      <c r="P90" s="70">
        <f>'SWR time series'!B86</f>
        <v>1877</v>
      </c>
      <c r="Q90" s="77">
        <f>'StockBond Returns'!M84</f>
        <v>8.33729412</v>
      </c>
      <c r="R90" s="77">
        <f>'SWR time series'!F86</f>
        <v>26.49500656</v>
      </c>
      <c r="S90" s="77">
        <f t="shared" ref="S90:T90" si="147">if( and($Q90&gt;S$10,$Q90&lt;=S$11),$R90,"")</f>
        <v>26.49500656</v>
      </c>
      <c r="T90" t="str">
        <f t="shared" si="147"/>
        <v/>
      </c>
    </row>
    <row r="91">
      <c r="B91" s="152">
        <f t="shared" si="91"/>
        <v>0.31</v>
      </c>
      <c r="C91" s="77">
        <f t="shared" ref="C91:E91" si="148">percentile(R$12:R$1750,$B91)</f>
        <v>3.437755586</v>
      </c>
      <c r="D91" s="77">
        <f t="shared" si="148"/>
        <v>4.679884201</v>
      </c>
      <c r="E91" s="77">
        <f t="shared" si="148"/>
        <v>0.2507098391</v>
      </c>
      <c r="F91" s="70"/>
      <c r="G91" s="70"/>
      <c r="H91" s="70"/>
      <c r="I91" s="70"/>
      <c r="J91" s="70"/>
      <c r="K91" s="70"/>
      <c r="L91" s="70"/>
      <c r="M91" s="70"/>
      <c r="N91" s="70"/>
      <c r="O91" s="70">
        <f>'SWR time series'!A87</f>
        <v>9</v>
      </c>
      <c r="P91" s="70">
        <f>'SWR time series'!B87</f>
        <v>1877</v>
      </c>
      <c r="Q91" s="77">
        <f>'StockBond Returns'!M85</f>
        <v>9.28321758</v>
      </c>
      <c r="R91" s="77">
        <f>'SWR time series'!F87</f>
        <v>21.80226151</v>
      </c>
      <c r="S91" s="77">
        <f t="shared" ref="S91:T91" si="149">if( and($Q91&gt;S$10,$Q91&lt;=S$11),$R91,"")</f>
        <v>21.80226151</v>
      </c>
      <c r="T91" t="str">
        <f t="shared" si="149"/>
        <v/>
      </c>
    </row>
    <row r="92">
      <c r="B92" s="152">
        <f t="shared" si="91"/>
        <v>0.32</v>
      </c>
      <c r="C92" s="77">
        <f t="shared" ref="C92:E92" si="150">percentile(R$12:R$1750,$B92)</f>
        <v>3.542253102</v>
      </c>
      <c r="D92" s="77">
        <f t="shared" si="150"/>
        <v>4.800140174</v>
      </c>
      <c r="E92" s="77">
        <f t="shared" si="150"/>
        <v>0.3420902723</v>
      </c>
      <c r="F92" s="70"/>
      <c r="G92" s="70"/>
      <c r="H92" s="70"/>
      <c r="I92" s="70"/>
      <c r="J92" s="70"/>
      <c r="K92" s="70"/>
      <c r="L92" s="70"/>
      <c r="M92" s="70"/>
      <c r="N92" s="70"/>
      <c r="O92" s="70">
        <f>'SWR time series'!A88</f>
        <v>10</v>
      </c>
      <c r="P92" s="70">
        <f>'SWR time series'!B88</f>
        <v>1877</v>
      </c>
      <c r="Q92" s="77">
        <f>'StockBond Returns'!M86</f>
        <v>9.96138132</v>
      </c>
      <c r="R92" s="77">
        <f>'SWR time series'!F88</f>
        <v>17.7359997</v>
      </c>
      <c r="S92" s="77">
        <f t="shared" ref="S92:T92" si="151">if( and($Q92&gt;S$10,$Q92&lt;=S$11),$R92,"")</f>
        <v>17.7359997</v>
      </c>
      <c r="T92" t="str">
        <f t="shared" si="151"/>
        <v/>
      </c>
    </row>
    <row r="93">
      <c r="B93" s="152">
        <f t="shared" si="91"/>
        <v>0.33</v>
      </c>
      <c r="C93" s="77">
        <f t="shared" ref="C93:E93" si="152">percentile(R$12:R$1750,$B93)</f>
        <v>3.652251914</v>
      </c>
      <c r="D93" s="77">
        <f t="shared" si="152"/>
        <v>4.926498086</v>
      </c>
      <c r="E93" s="77">
        <f t="shared" si="152"/>
        <v>0.5269016381</v>
      </c>
      <c r="F93" s="70"/>
      <c r="G93" s="70"/>
      <c r="H93" s="70"/>
      <c r="I93" s="70"/>
      <c r="J93" s="70"/>
      <c r="K93" s="70"/>
      <c r="L93" s="70"/>
      <c r="M93" s="70"/>
      <c r="N93" s="70"/>
      <c r="O93" s="70">
        <f>'SWR time series'!A89</f>
        <v>11</v>
      </c>
      <c r="P93" s="70">
        <f>'SWR time series'!B89</f>
        <v>1877</v>
      </c>
      <c r="Q93" s="77">
        <f>'StockBond Returns'!M87</f>
        <v>10.20271248</v>
      </c>
      <c r="R93" s="77">
        <f>'SWR time series'!F89</f>
        <v>15.94024423</v>
      </c>
      <c r="S93" s="77">
        <f t="shared" ref="S93:T93" si="153">if( and($Q93&gt;S$10,$Q93&lt;=S$11),$R93,"")</f>
        <v>15.94024423</v>
      </c>
      <c r="T93" t="str">
        <f t="shared" si="153"/>
        <v/>
      </c>
    </row>
    <row r="94">
      <c r="B94" s="152">
        <f t="shared" si="91"/>
        <v>0.34</v>
      </c>
      <c r="C94" s="77">
        <f t="shared" ref="C94:E94" si="154">percentile(R$12:R$1750,$B94)</f>
        <v>3.747315969</v>
      </c>
      <c r="D94" s="77">
        <f t="shared" si="154"/>
        <v>5.023502101</v>
      </c>
      <c r="E94" s="77">
        <f t="shared" si="154"/>
        <v>0.5903295496</v>
      </c>
      <c r="F94" s="70"/>
      <c r="G94" s="70"/>
      <c r="H94" s="70"/>
      <c r="I94" s="70"/>
      <c r="J94" s="70"/>
      <c r="K94" s="70"/>
      <c r="L94" s="70"/>
      <c r="M94" s="70"/>
      <c r="N94" s="70"/>
      <c r="O94" s="70">
        <f>'SWR time series'!A90</f>
        <v>12</v>
      </c>
      <c r="P94" s="70">
        <f>'SWR time series'!B90</f>
        <v>1877</v>
      </c>
      <c r="Q94" s="77">
        <f>'StockBond Returns'!M88</f>
        <v>10.26094399</v>
      </c>
      <c r="R94" s="77">
        <f>'SWR time series'!F90</f>
        <v>14.62565911</v>
      </c>
      <c r="S94" s="77">
        <f t="shared" ref="S94:T94" si="155">if( and($Q94&gt;S$10,$Q94&lt;=S$11),$R94,"")</f>
        <v>14.62565911</v>
      </c>
      <c r="T94" t="str">
        <f t="shared" si="155"/>
        <v/>
      </c>
    </row>
    <row r="95">
      <c r="B95" s="152">
        <f t="shared" si="91"/>
        <v>0.35</v>
      </c>
      <c r="C95" s="77">
        <f t="shared" ref="C95:E95" si="156">percentile(R$12:R$1750,$B95)</f>
        <v>3.832314357</v>
      </c>
      <c r="D95" s="77">
        <f t="shared" si="156"/>
        <v>5.115818654</v>
      </c>
      <c r="E95" s="77">
        <f t="shared" si="156"/>
        <v>0.7175981698</v>
      </c>
      <c r="F95" s="70"/>
      <c r="G95" s="70"/>
      <c r="H95" s="70"/>
      <c r="I95" s="70"/>
      <c r="J95" s="70"/>
      <c r="K95" s="70"/>
      <c r="L95" s="70"/>
      <c r="M95" s="70"/>
      <c r="N95" s="70"/>
      <c r="O95" s="70">
        <f>'SWR time series'!A91</f>
        <v>1</v>
      </c>
      <c r="P95" s="70">
        <f>'SWR time series'!B91</f>
        <v>1878</v>
      </c>
      <c r="Q95" s="77">
        <f>'StockBond Returns'!M89</f>
        <v>10.22933468</v>
      </c>
      <c r="R95" s="77">
        <f>'SWR time series'!F91</f>
        <v>14.32902568</v>
      </c>
      <c r="S95" s="77">
        <f t="shared" ref="S95:T95" si="157">if( and($Q95&gt;S$10,$Q95&lt;=S$11),$R95,"")</f>
        <v>14.32902568</v>
      </c>
      <c r="T95" t="str">
        <f t="shared" si="157"/>
        <v/>
      </c>
    </row>
    <row r="96">
      <c r="B96" s="152">
        <f t="shared" si="91"/>
        <v>0.36</v>
      </c>
      <c r="C96" s="77">
        <f t="shared" ref="C96:E96" si="158">percentile(R$12:R$1750,$B96)</f>
        <v>3.957006051</v>
      </c>
      <c r="D96" s="77">
        <f t="shared" si="158"/>
        <v>5.263641719</v>
      </c>
      <c r="E96" s="77">
        <f t="shared" si="158"/>
        <v>0.7623108243</v>
      </c>
      <c r="F96" s="70"/>
      <c r="G96" s="70"/>
      <c r="H96" s="70"/>
      <c r="I96" s="70"/>
      <c r="J96" s="70"/>
      <c r="K96" s="70"/>
      <c r="L96" s="70"/>
      <c r="M96" s="70"/>
      <c r="N96" s="70"/>
      <c r="O96" s="70">
        <f>'SWR time series'!A92</f>
        <v>2</v>
      </c>
      <c r="P96" s="70">
        <f>'SWR time series'!B92</f>
        <v>1878</v>
      </c>
      <c r="Q96" s="77">
        <f>'StockBond Returns'!M90</f>
        <v>10.55260483</v>
      </c>
      <c r="R96" s="77">
        <f>'SWR time series'!F92</f>
        <v>13.90477166</v>
      </c>
      <c r="S96" s="77">
        <f t="shared" ref="S96:T96" si="159">if( and($Q96&gt;S$10,$Q96&lt;=S$11),$R96,"")</f>
        <v>13.90477166</v>
      </c>
      <c r="T96" t="str">
        <f t="shared" si="159"/>
        <v/>
      </c>
    </row>
    <row r="97">
      <c r="B97" s="152">
        <f t="shared" si="91"/>
        <v>0.37</v>
      </c>
      <c r="C97" s="77">
        <f t="shared" ref="C97:E97" si="160">percentile(R$12:R$1750,$B97)</f>
        <v>4.10782498</v>
      </c>
      <c r="D97" s="77">
        <f t="shared" si="160"/>
        <v>5.350043678</v>
      </c>
      <c r="E97" s="77">
        <f t="shared" si="160"/>
        <v>0.9176374373</v>
      </c>
      <c r="F97" s="70"/>
      <c r="G97" s="70"/>
      <c r="H97" s="70"/>
      <c r="I97" s="70"/>
      <c r="J97" s="70"/>
      <c r="K97" s="70"/>
      <c r="L97" s="70"/>
      <c r="M97" s="70"/>
      <c r="N97" s="70"/>
      <c r="O97" s="70">
        <f>'SWR time series'!A93</f>
        <v>3</v>
      </c>
      <c r="P97" s="70">
        <f>'SWR time series'!B93</f>
        <v>1878</v>
      </c>
      <c r="Q97" s="77">
        <f>'StockBond Returns'!M91</f>
        <v>10.46079345</v>
      </c>
      <c r="R97" s="77">
        <f>'SWR time series'!F93</f>
        <v>14.82542859</v>
      </c>
      <c r="S97" s="77">
        <f t="shared" ref="S97:T97" si="161">if( and($Q97&gt;S$10,$Q97&lt;=S$11),$R97,"")</f>
        <v>14.82542859</v>
      </c>
      <c r="T97" t="str">
        <f t="shared" si="161"/>
        <v/>
      </c>
    </row>
    <row r="98">
      <c r="B98" s="152">
        <f t="shared" si="91"/>
        <v>0.38</v>
      </c>
      <c r="C98" s="77">
        <f t="shared" ref="C98:E98" si="162">percentile(R$12:R$1750,$B98)</f>
        <v>4.227925631</v>
      </c>
      <c r="D98" s="77">
        <f t="shared" si="162"/>
        <v>5.465932331</v>
      </c>
      <c r="E98" s="77">
        <f t="shared" si="162"/>
        <v>0.9867914494</v>
      </c>
      <c r="F98" s="70"/>
      <c r="G98" s="70"/>
      <c r="H98" s="70"/>
      <c r="I98" s="70"/>
      <c r="J98" s="70"/>
      <c r="K98" s="70"/>
      <c r="L98" s="70"/>
      <c r="M98" s="70"/>
      <c r="N98" s="70"/>
      <c r="O98" s="70">
        <f>'SWR time series'!A94</f>
        <v>4</v>
      </c>
      <c r="P98" s="70">
        <f>'SWR time series'!B94</f>
        <v>1878</v>
      </c>
      <c r="Q98" s="77">
        <f>'StockBond Returns'!M92</f>
        <v>10.85129094</v>
      </c>
      <c r="R98" s="77">
        <f>'SWR time series'!F94</f>
        <v>11.36462254</v>
      </c>
      <c r="S98" s="77">
        <f t="shared" ref="S98:T98" si="163">if( and($Q98&gt;S$10,$Q98&lt;=S$11),$R98,"")</f>
        <v>11.36462254</v>
      </c>
      <c r="T98" t="str">
        <f t="shared" si="163"/>
        <v/>
      </c>
    </row>
    <row r="99">
      <c r="B99" s="152">
        <f t="shared" si="91"/>
        <v>0.39</v>
      </c>
      <c r="C99" s="77">
        <f t="shared" ref="C99:E99" si="164">percentile(R$12:R$1750,$B99)</f>
        <v>4.315482419</v>
      </c>
      <c r="D99" s="77">
        <f t="shared" si="164"/>
        <v>5.724823613</v>
      </c>
      <c r="E99" s="77">
        <f t="shared" si="164"/>
        <v>1.059095373</v>
      </c>
      <c r="F99" s="70"/>
      <c r="G99" s="70"/>
      <c r="H99" s="70"/>
      <c r="I99" s="70"/>
      <c r="J99" s="70"/>
      <c r="K99" s="70"/>
      <c r="L99" s="70"/>
      <c r="M99" s="70"/>
      <c r="N99" s="70"/>
      <c r="O99" s="70">
        <f>'SWR time series'!A95</f>
        <v>5</v>
      </c>
      <c r="P99" s="70">
        <f>'SWR time series'!B95</f>
        <v>1878</v>
      </c>
      <c r="Q99" s="77">
        <f>'StockBond Returns'!M93</f>
        <v>11.30357396</v>
      </c>
      <c r="R99" s="77">
        <f>'SWR time series'!F95</f>
        <v>11.76721521</v>
      </c>
      <c r="S99" s="77">
        <f t="shared" ref="S99:T99" si="165">if( and($Q99&gt;S$10,$Q99&lt;=S$11),$R99,"")</f>
        <v>11.76721521</v>
      </c>
      <c r="T99" t="str">
        <f t="shared" si="165"/>
        <v/>
      </c>
    </row>
    <row r="100">
      <c r="B100" s="152">
        <f t="shared" si="91"/>
        <v>0.4</v>
      </c>
      <c r="C100" s="77">
        <f t="shared" ref="C100:E100" si="166">percentile(R$12:R$1750,$B100)</f>
        <v>4.459692976</v>
      </c>
      <c r="D100" s="77">
        <f t="shared" si="166"/>
        <v>6.039702326</v>
      </c>
      <c r="E100" s="77">
        <f t="shared" si="166"/>
        <v>1.17021911</v>
      </c>
      <c r="F100" s="70"/>
      <c r="G100" s="70"/>
      <c r="H100" s="70"/>
      <c r="I100" s="70"/>
      <c r="J100" s="70"/>
      <c r="K100" s="70"/>
      <c r="L100" s="70"/>
      <c r="M100" s="70"/>
      <c r="N100" s="70"/>
      <c r="O100" s="70">
        <f>'SWR time series'!A96</f>
        <v>6</v>
      </c>
      <c r="P100" s="70">
        <f>'SWR time series'!B96</f>
        <v>1878</v>
      </c>
      <c r="Q100" s="77">
        <f>'StockBond Returns'!M94</f>
        <v>11.72030619</v>
      </c>
      <c r="R100" s="77">
        <f>'SWR time series'!F96</f>
        <v>10.57872484</v>
      </c>
      <c r="S100" s="77">
        <f t="shared" ref="S100:T100" si="167">if( and($Q100&gt;S$10,$Q100&lt;=S$11),$R100,"")</f>
        <v>10.57872484</v>
      </c>
      <c r="T100" t="str">
        <f t="shared" si="167"/>
        <v/>
      </c>
    </row>
    <row r="101">
      <c r="B101" s="152">
        <f t="shared" si="91"/>
        <v>0.41</v>
      </c>
      <c r="C101" s="77">
        <f t="shared" ref="C101:E101" si="168">percentile(R$12:R$1750,$B101)</f>
        <v>4.58262394</v>
      </c>
      <c r="D101" s="77">
        <f t="shared" si="168"/>
        <v>6.254437069</v>
      </c>
      <c r="E101" s="77">
        <f t="shared" si="168"/>
        <v>1.325468373</v>
      </c>
      <c r="F101" s="70"/>
      <c r="G101" s="70"/>
      <c r="H101" s="70"/>
      <c r="I101" s="70"/>
      <c r="J101" s="70"/>
      <c r="K101" s="70"/>
      <c r="L101" s="70"/>
      <c r="M101" s="70"/>
      <c r="N101" s="70"/>
      <c r="O101" s="70">
        <f>'SWR time series'!A97</f>
        <v>7</v>
      </c>
      <c r="P101" s="70">
        <f>'SWR time series'!B97</f>
        <v>1878</v>
      </c>
      <c r="Q101" s="77">
        <f>'StockBond Returns'!M95</f>
        <v>12.24488775</v>
      </c>
      <c r="R101" s="77">
        <f>'SWR time series'!F97</f>
        <v>11.61846594</v>
      </c>
      <c r="S101" s="77">
        <f t="shared" ref="S101:T101" si="169">if( and($Q101&gt;S$10,$Q101&lt;=S$11),$R101,"")</f>
        <v>11.61846594</v>
      </c>
      <c r="T101" t="str">
        <f t="shared" si="169"/>
        <v/>
      </c>
    </row>
    <row r="102">
      <c r="B102" s="152">
        <f t="shared" si="91"/>
        <v>0.42</v>
      </c>
      <c r="C102" s="77">
        <f t="shared" ref="C102:E102" si="170">percentile(R$12:R$1750,$B102)</f>
        <v>4.723558783</v>
      </c>
      <c r="D102" s="77">
        <f t="shared" si="170"/>
        <v>6.489504629</v>
      </c>
      <c r="E102" s="77">
        <f t="shared" si="170"/>
        <v>1.409965611</v>
      </c>
      <c r="F102" s="70"/>
      <c r="G102" s="70"/>
      <c r="H102" s="70"/>
      <c r="I102" s="70"/>
      <c r="J102" s="70"/>
      <c r="K102" s="70"/>
      <c r="L102" s="70"/>
      <c r="M102" s="70"/>
      <c r="N102" s="70"/>
      <c r="O102" s="70">
        <f>'SWR time series'!A98</f>
        <v>8</v>
      </c>
      <c r="P102" s="70">
        <f>'SWR time series'!B98</f>
        <v>1878</v>
      </c>
      <c r="Q102" s="77">
        <f>'StockBond Returns'!M96</f>
        <v>12.31465968</v>
      </c>
      <c r="R102" s="77">
        <f>'SWR time series'!F98</f>
        <v>12.28344634</v>
      </c>
      <c r="S102" s="77">
        <f t="shared" ref="S102:T102" si="171">if( and($Q102&gt;S$10,$Q102&lt;=S$11),$R102,"")</f>
        <v>12.28344634</v>
      </c>
      <c r="T102" t="str">
        <f t="shared" si="171"/>
        <v/>
      </c>
    </row>
    <row r="103">
      <c r="B103" s="152">
        <f t="shared" si="91"/>
        <v>0.43</v>
      </c>
      <c r="C103" s="77">
        <f t="shared" ref="C103:E103" si="172">percentile(R$12:R$1750,$B103)</f>
        <v>4.908289968</v>
      </c>
      <c r="D103" s="77">
        <f t="shared" si="172"/>
        <v>6.740954443</v>
      </c>
      <c r="E103" s="77">
        <f t="shared" si="172"/>
        <v>1.521571084</v>
      </c>
      <c r="F103" s="70"/>
      <c r="G103" s="70"/>
      <c r="H103" s="70"/>
      <c r="I103" s="70"/>
      <c r="J103" s="70"/>
      <c r="K103" s="70"/>
      <c r="L103" s="70"/>
      <c r="M103" s="70"/>
      <c r="N103" s="70"/>
      <c r="O103" s="70">
        <f>'SWR time series'!A99</f>
        <v>9</v>
      </c>
      <c r="P103" s="70">
        <f>'SWR time series'!B99</f>
        <v>1878</v>
      </c>
      <c r="Q103" s="77">
        <f>'StockBond Returns'!M97</f>
        <v>12.03652943</v>
      </c>
      <c r="R103" s="77">
        <f>'SWR time series'!F99</f>
        <v>12.58449015</v>
      </c>
      <c r="S103" s="77">
        <f t="shared" ref="S103:T103" si="173">if( and($Q103&gt;S$10,$Q103&lt;=S$11),$R103,"")</f>
        <v>12.58449015</v>
      </c>
      <c r="T103" t="str">
        <f t="shared" si="173"/>
        <v/>
      </c>
    </row>
    <row r="104">
      <c r="B104" s="152">
        <f t="shared" si="91"/>
        <v>0.44</v>
      </c>
      <c r="C104" s="77">
        <f t="shared" ref="C104:E104" si="174">percentile(R$12:R$1750,$B104)</f>
        <v>5.001064069</v>
      </c>
      <c r="D104" s="77">
        <f t="shared" si="174"/>
        <v>7.084845059</v>
      </c>
      <c r="E104" s="77">
        <f t="shared" si="174"/>
        <v>1.875285194</v>
      </c>
      <c r="F104" s="70"/>
      <c r="G104" s="70"/>
      <c r="H104" s="70"/>
      <c r="I104" s="70"/>
      <c r="J104" s="70"/>
      <c r="K104" s="70"/>
      <c r="L104" s="70"/>
      <c r="M104" s="70"/>
      <c r="N104" s="70"/>
      <c r="O104" s="70">
        <f>'SWR time series'!A100</f>
        <v>10</v>
      </c>
      <c r="P104" s="70">
        <f>'SWR time series'!B100</f>
        <v>1878</v>
      </c>
      <c r="Q104" s="77">
        <f>'StockBond Returns'!M98</f>
        <v>12.28764189</v>
      </c>
      <c r="R104" s="77">
        <f>'SWR time series'!F100</f>
        <v>12.29778868</v>
      </c>
      <c r="S104" s="77">
        <f t="shared" ref="S104:T104" si="175">if( and($Q104&gt;S$10,$Q104&lt;=S$11),$R104,"")</f>
        <v>12.29778868</v>
      </c>
      <c r="T104" t="str">
        <f t="shared" si="175"/>
        <v/>
      </c>
    </row>
    <row r="105">
      <c r="B105" s="152">
        <f t="shared" si="91"/>
        <v>0.45</v>
      </c>
      <c r="C105" s="77">
        <f t="shared" ref="C105:E105" si="176">percentile(R$12:R$1750,$B105)</f>
        <v>5.10178281</v>
      </c>
      <c r="D105" s="77">
        <f t="shared" si="176"/>
        <v>7.59856956</v>
      </c>
      <c r="E105" s="77">
        <f t="shared" si="176"/>
        <v>2.107128735</v>
      </c>
      <c r="F105" s="70"/>
      <c r="G105" s="70"/>
      <c r="H105" s="70"/>
      <c r="I105" s="70"/>
      <c r="J105" s="70"/>
      <c r="K105" s="70"/>
      <c r="L105" s="70"/>
      <c r="M105" s="70"/>
      <c r="N105" s="70"/>
      <c r="O105" s="70">
        <f>'SWR time series'!A101</f>
        <v>11</v>
      </c>
      <c r="P105" s="70">
        <f>'SWR time series'!B101</f>
        <v>1878</v>
      </c>
      <c r="Q105" s="77">
        <f>'StockBond Returns'!M99</f>
        <v>12.28427225</v>
      </c>
      <c r="R105" s="77">
        <f>'SWR time series'!F101</f>
        <v>13.09722071</v>
      </c>
      <c r="S105" s="77">
        <f t="shared" ref="S105:T105" si="177">if( and($Q105&gt;S$10,$Q105&lt;=S$11),$R105,"")</f>
        <v>13.09722071</v>
      </c>
      <c r="T105" t="str">
        <f t="shared" si="177"/>
        <v/>
      </c>
    </row>
    <row r="106">
      <c r="B106" s="152">
        <f t="shared" si="91"/>
        <v>0.46</v>
      </c>
      <c r="C106" s="77">
        <f t="shared" ref="C106:E106" si="178">percentile(R$12:R$1750,$B106)</f>
        <v>5.265357523</v>
      </c>
      <c r="D106" s="77">
        <f t="shared" si="178"/>
        <v>7.920903563</v>
      </c>
      <c r="E106" s="77">
        <f t="shared" si="178"/>
        <v>2.123969436</v>
      </c>
      <c r="F106" s="70"/>
      <c r="G106" s="70"/>
      <c r="H106" s="70"/>
      <c r="I106" s="70"/>
      <c r="J106" s="70"/>
      <c r="K106" s="70"/>
      <c r="L106" s="70"/>
      <c r="M106" s="70"/>
      <c r="N106" s="70"/>
      <c r="O106" s="70">
        <f>'SWR time series'!A102</f>
        <v>12</v>
      </c>
      <c r="P106" s="70">
        <f>'SWR time series'!B102</f>
        <v>1878</v>
      </c>
      <c r="Q106" s="77">
        <f>'StockBond Returns'!M100</f>
        <v>12.36797155</v>
      </c>
      <c r="R106" s="77">
        <f>'SWR time series'!F102</f>
        <v>12.52413134</v>
      </c>
      <c r="S106" s="77">
        <f t="shared" ref="S106:T106" si="179">if( and($Q106&gt;S$10,$Q106&lt;=S$11),$R106,"")</f>
        <v>12.52413134</v>
      </c>
      <c r="T106" t="str">
        <f t="shared" si="179"/>
        <v/>
      </c>
    </row>
    <row r="107">
      <c r="B107" s="152">
        <f t="shared" si="91"/>
        <v>0.47</v>
      </c>
      <c r="C107" s="77">
        <f t="shared" ref="C107:E107" si="180">percentile(R$12:R$1750,$B107)</f>
        <v>5.363855943</v>
      </c>
      <c r="D107" s="77">
        <f t="shared" si="180"/>
        <v>8.247991762</v>
      </c>
      <c r="E107" s="77">
        <f t="shared" si="180"/>
        <v>2.191648936</v>
      </c>
      <c r="F107" s="70"/>
      <c r="G107" s="70"/>
      <c r="H107" s="70"/>
      <c r="I107" s="70"/>
      <c r="J107" s="70"/>
      <c r="K107" s="70"/>
      <c r="L107" s="70"/>
      <c r="M107" s="70"/>
      <c r="N107" s="70"/>
      <c r="O107" s="70">
        <f>'SWR time series'!A103</f>
        <v>1</v>
      </c>
      <c r="P107" s="70">
        <f>'SWR time series'!B103</f>
        <v>1879</v>
      </c>
      <c r="Q107" s="77">
        <f>'StockBond Returns'!M101</f>
        <v>12.55129772</v>
      </c>
      <c r="R107" s="77">
        <f>'SWR time series'!F103</f>
        <v>12.38208447</v>
      </c>
      <c r="S107" s="77">
        <f t="shared" ref="S107:T107" si="181">if( and($Q107&gt;S$10,$Q107&lt;=S$11),$R107,"")</f>
        <v>12.38208447</v>
      </c>
      <c r="T107" t="str">
        <f t="shared" si="181"/>
        <v/>
      </c>
    </row>
    <row r="108">
      <c r="B108" s="152">
        <f t="shared" si="91"/>
        <v>0.48</v>
      </c>
      <c r="C108" s="77">
        <f t="shared" ref="C108:E108" si="182">percentile(R$12:R$1750,$B108)</f>
        <v>5.498631647</v>
      </c>
      <c r="D108" s="77">
        <f t="shared" si="182"/>
        <v>8.412024</v>
      </c>
      <c r="E108" s="77">
        <f t="shared" si="182"/>
        <v>2.3022329</v>
      </c>
      <c r="F108" s="70"/>
      <c r="G108" s="70"/>
      <c r="H108" s="70"/>
      <c r="I108" s="70"/>
      <c r="J108" s="70"/>
      <c r="K108" s="70"/>
      <c r="L108" s="70"/>
      <c r="M108" s="70"/>
      <c r="N108" s="70"/>
      <c r="O108" s="70">
        <f>'SWR time series'!A104</f>
        <v>2</v>
      </c>
      <c r="P108" s="70">
        <f>'SWR time series'!B104</f>
        <v>1879</v>
      </c>
      <c r="Q108" s="77">
        <f>'StockBond Returns'!M102</f>
        <v>12.88238905</v>
      </c>
      <c r="R108" s="77">
        <f>'SWR time series'!F104</f>
        <v>11.33580838</v>
      </c>
      <c r="S108" s="77">
        <f t="shared" ref="S108:T108" si="183">if( and($Q108&gt;S$10,$Q108&lt;=S$11),$R108,"")</f>
        <v>11.33580838</v>
      </c>
      <c r="T108" t="str">
        <f t="shared" si="183"/>
        <v/>
      </c>
    </row>
    <row r="109">
      <c r="B109" s="152">
        <f t="shared" si="91"/>
        <v>0.49</v>
      </c>
      <c r="C109" s="77">
        <f t="shared" ref="C109:E109" si="184">percentile(R$12:R$1750,$B109)</f>
        <v>5.755587952</v>
      </c>
      <c r="D109" s="77">
        <f t="shared" si="184"/>
        <v>8.830535682</v>
      </c>
      <c r="E109" s="77">
        <f t="shared" si="184"/>
        <v>2.450973356</v>
      </c>
      <c r="F109" s="70"/>
      <c r="G109" s="70"/>
      <c r="H109" s="70"/>
      <c r="I109" s="70"/>
      <c r="J109" s="70"/>
      <c r="K109" s="70"/>
      <c r="L109" s="70"/>
      <c r="M109" s="70"/>
      <c r="N109" s="70"/>
      <c r="O109" s="70">
        <f>'SWR time series'!A105</f>
        <v>3</v>
      </c>
      <c r="P109" s="70">
        <f>'SWR time series'!B105</f>
        <v>1879</v>
      </c>
      <c r="Q109" s="77">
        <f>'StockBond Returns'!M103</f>
        <v>13.15958666</v>
      </c>
      <c r="R109" s="77">
        <f>'SWR time series'!F105</f>
        <v>11.32042797</v>
      </c>
      <c r="S109" s="77">
        <f t="shared" ref="S109:T109" si="185">if( and($Q109&gt;S$10,$Q109&lt;=S$11),$R109,"")</f>
        <v>11.32042797</v>
      </c>
      <c r="T109" t="str">
        <f t="shared" si="185"/>
        <v/>
      </c>
    </row>
    <row r="110">
      <c r="B110" s="152">
        <f t="shared" si="91"/>
        <v>0.5</v>
      </c>
      <c r="C110" s="77">
        <f t="shared" ref="C110:E110" si="186">percentile(R$12:R$1750,$B110)</f>
        <v>5.996338942</v>
      </c>
      <c r="D110" s="77">
        <f t="shared" si="186"/>
        <v>9.135698691</v>
      </c>
      <c r="E110" s="77">
        <f t="shared" si="186"/>
        <v>2.674367074</v>
      </c>
      <c r="F110" s="70"/>
      <c r="G110" s="70"/>
      <c r="H110" s="70"/>
      <c r="I110" s="70"/>
      <c r="J110" s="70"/>
      <c r="K110" s="70"/>
      <c r="L110" s="70"/>
      <c r="M110" s="70"/>
      <c r="N110" s="70"/>
      <c r="O110" s="70">
        <f>'SWR time series'!A106</f>
        <v>4</v>
      </c>
      <c r="P110" s="70">
        <f>'SWR time series'!B106</f>
        <v>1879</v>
      </c>
      <c r="Q110" s="77">
        <f>'StockBond Returns'!M104</f>
        <v>13.11326306</v>
      </c>
      <c r="R110" s="77">
        <f>'SWR time series'!F106</f>
        <v>10.20433415</v>
      </c>
      <c r="S110" s="77">
        <f t="shared" ref="S110:T110" si="187">if( and($Q110&gt;S$10,$Q110&lt;=S$11),$R110,"")</f>
        <v>10.20433415</v>
      </c>
      <c r="T110" t="str">
        <f t="shared" si="187"/>
        <v/>
      </c>
    </row>
    <row r="111">
      <c r="A111" s="152"/>
      <c r="B111" s="154"/>
      <c r="F111" s="70"/>
      <c r="G111" s="70"/>
      <c r="H111" s="70"/>
      <c r="I111" s="70"/>
      <c r="J111" s="70"/>
      <c r="K111" s="70"/>
      <c r="L111" s="70"/>
      <c r="M111" s="70"/>
      <c r="N111" s="70"/>
      <c r="O111" s="70">
        <f>'SWR time series'!A107</f>
        <v>5</v>
      </c>
      <c r="P111" s="70">
        <f>'SWR time series'!B107</f>
        <v>1879</v>
      </c>
      <c r="Q111" s="77">
        <f>'StockBond Returns'!M105</f>
        <v>13.64775044</v>
      </c>
      <c r="R111" s="77">
        <f>'SWR time series'!F107</f>
        <v>9.413483417</v>
      </c>
      <c r="S111" s="77">
        <f t="shared" ref="S111:T111" si="188">if( and($Q111&gt;S$10,$Q111&lt;=S$11),$R111,"")</f>
        <v>9.413483417</v>
      </c>
      <c r="T111" t="str">
        <f t="shared" si="188"/>
        <v/>
      </c>
    </row>
    <row r="112" hidden="1">
      <c r="A112" s="152"/>
      <c r="B112" s="154"/>
      <c r="F112" s="70"/>
      <c r="G112" s="70"/>
      <c r="H112" s="70"/>
      <c r="I112" s="70"/>
      <c r="J112" s="70"/>
      <c r="K112" s="70"/>
      <c r="L112" s="70"/>
      <c r="M112" s="70"/>
      <c r="N112" s="70"/>
      <c r="O112" s="70">
        <f>'SWR time series'!A108</f>
        <v>6</v>
      </c>
      <c r="P112" s="70">
        <f>'SWR time series'!B108</f>
        <v>1879</v>
      </c>
      <c r="Q112" s="77">
        <f>'StockBond Returns'!M106</f>
        <v>14.24887786</v>
      </c>
      <c r="R112" s="77">
        <f>'SWR time series'!F108</f>
        <v>8.947769362</v>
      </c>
      <c r="S112" s="77">
        <f t="shared" ref="S112:T112" si="189">if( and($Q112&gt;S$10,$Q112&lt;=S$11),$R112,"")</f>
        <v>8.947769362</v>
      </c>
      <c r="T112" t="str">
        <f t="shared" si="189"/>
        <v/>
      </c>
    </row>
    <row r="113" hidden="1">
      <c r="A113" s="152"/>
      <c r="B113" s="154"/>
      <c r="F113" s="70"/>
      <c r="G113" s="70"/>
      <c r="H113" s="70"/>
      <c r="I113" s="70"/>
      <c r="J113" s="70"/>
      <c r="K113" s="70"/>
      <c r="L113" s="70"/>
      <c r="M113" s="70"/>
      <c r="N113" s="70"/>
      <c r="O113" s="70">
        <f>'SWR time series'!A109</f>
        <v>7</v>
      </c>
      <c r="P113" s="70">
        <f>'SWR time series'!B109</f>
        <v>1879</v>
      </c>
      <c r="Q113" s="77">
        <f>'StockBond Returns'!M107</f>
        <v>14.52039379</v>
      </c>
      <c r="R113" s="77">
        <f>'SWR time series'!F109</f>
        <v>8.142537751</v>
      </c>
      <c r="S113" s="77">
        <f t="shared" ref="S113:T113" si="190">if( and($Q113&gt;S$10,$Q113&lt;=S$11),$R113,"")</f>
        <v>8.142537751</v>
      </c>
      <c r="T113" t="str">
        <f t="shared" si="190"/>
        <v/>
      </c>
    </row>
    <row r="114" hidden="1">
      <c r="A114" s="152"/>
      <c r="B114" s="154"/>
      <c r="F114" s="70"/>
      <c r="G114" s="70"/>
      <c r="H114" s="70"/>
      <c r="I114" s="70"/>
      <c r="J114" s="70"/>
      <c r="K114" s="70"/>
      <c r="L114" s="70"/>
      <c r="M114" s="70"/>
      <c r="N114" s="70"/>
      <c r="O114" s="70">
        <f>'SWR time series'!A110</f>
        <v>8</v>
      </c>
      <c r="P114" s="70">
        <f>'SWR time series'!B110</f>
        <v>1879</v>
      </c>
      <c r="Q114" s="77">
        <f>'StockBond Returns'!M108</f>
        <v>14.53900355</v>
      </c>
      <c r="R114" s="77">
        <f>'SWR time series'!F110</f>
        <v>8.87369446</v>
      </c>
      <c r="S114" s="77">
        <f t="shared" ref="S114:T114" si="191">if( and($Q114&gt;S$10,$Q114&lt;=S$11),$R114,"")</f>
        <v>8.87369446</v>
      </c>
      <c r="T114" t="str">
        <f t="shared" si="191"/>
        <v/>
      </c>
    </row>
    <row r="115" hidden="1">
      <c r="A115" s="152"/>
      <c r="B115" s="154"/>
      <c r="F115" s="70"/>
      <c r="G115" s="70"/>
      <c r="H115" s="70"/>
      <c r="I115" s="70"/>
      <c r="J115" s="70"/>
      <c r="K115" s="70"/>
      <c r="L115" s="70"/>
      <c r="M115" s="70"/>
      <c r="N115" s="70"/>
      <c r="O115" s="70">
        <f>'SWR time series'!A111</f>
        <v>9</v>
      </c>
      <c r="P115" s="70">
        <f>'SWR time series'!B111</f>
        <v>1879</v>
      </c>
      <c r="Q115" s="77">
        <f>'StockBond Returns'!M109</f>
        <v>14.63595699</v>
      </c>
      <c r="R115" s="77">
        <f>'SWR time series'!F111</f>
        <v>8.248500056</v>
      </c>
      <c r="S115" s="77">
        <f t="shared" ref="S115:T115" si="192">if( and($Q115&gt;S$10,$Q115&lt;=S$11),$R115,"")</f>
        <v>8.248500056</v>
      </c>
      <c r="T115" t="str">
        <f t="shared" si="192"/>
        <v/>
      </c>
    </row>
    <row r="116" hidden="1">
      <c r="A116" s="152"/>
      <c r="B116" s="154"/>
      <c r="F116" s="70"/>
      <c r="G116" s="70"/>
      <c r="H116" s="70"/>
      <c r="I116" s="70"/>
      <c r="J116" s="70"/>
      <c r="K116" s="70"/>
      <c r="L116" s="70"/>
      <c r="M116" s="70"/>
      <c r="N116" s="70"/>
      <c r="O116" s="70">
        <f>'SWR time series'!A112</f>
        <v>10</v>
      </c>
      <c r="P116" s="70">
        <f>'SWR time series'!B112</f>
        <v>1879</v>
      </c>
      <c r="Q116" s="77">
        <f>'StockBond Returns'!M110</f>
        <v>14.62065293</v>
      </c>
      <c r="R116" s="77">
        <f>'SWR time series'!F112</f>
        <v>9.138291825</v>
      </c>
      <c r="S116" s="77">
        <f t="shared" ref="S116:T116" si="193">if( and($Q116&gt;S$10,$Q116&lt;=S$11),$R116,"")</f>
        <v>9.138291825</v>
      </c>
      <c r="T116" t="str">
        <f t="shared" si="193"/>
        <v/>
      </c>
    </row>
    <row r="117" hidden="1">
      <c r="A117" s="152"/>
      <c r="B117" s="154"/>
      <c r="F117" s="70"/>
      <c r="G117" s="70"/>
      <c r="H117" s="70"/>
      <c r="I117" s="70"/>
      <c r="J117" s="70"/>
      <c r="K117" s="70"/>
      <c r="L117" s="70"/>
      <c r="M117" s="70"/>
      <c r="N117" s="70"/>
      <c r="O117" s="70">
        <f>'SWR time series'!A113</f>
        <v>11</v>
      </c>
      <c r="P117" s="70">
        <f>'SWR time series'!B113</f>
        <v>1879</v>
      </c>
      <c r="Q117" s="77">
        <f>'StockBond Returns'!M111</f>
        <v>15.31216952</v>
      </c>
      <c r="R117" s="77">
        <f>'SWR time series'!F113</f>
        <v>8.595955342</v>
      </c>
      <c r="S117" s="77">
        <f t="shared" ref="S117:T117" si="194">if( and($Q117&gt;S$10,$Q117&lt;=S$11),$R117,"")</f>
        <v>8.595955342</v>
      </c>
      <c r="T117" t="str">
        <f t="shared" si="194"/>
        <v/>
      </c>
    </row>
    <row r="118" hidden="1">
      <c r="A118" s="152"/>
      <c r="B118" s="154"/>
      <c r="F118" s="70"/>
      <c r="G118" s="70"/>
      <c r="H118" s="70"/>
      <c r="I118" s="70"/>
      <c r="J118" s="70"/>
      <c r="K118" s="70"/>
      <c r="L118" s="70"/>
      <c r="M118" s="70"/>
      <c r="N118" s="70"/>
      <c r="O118" s="70">
        <f>'SWR time series'!A114</f>
        <v>12</v>
      </c>
      <c r="P118" s="70">
        <f>'SWR time series'!B114</f>
        <v>1879</v>
      </c>
      <c r="Q118" s="77">
        <f>'StockBond Returns'!M112</f>
        <v>15.28088057</v>
      </c>
      <c r="R118" s="77">
        <f>'SWR time series'!F114</f>
        <v>8.574884867</v>
      </c>
      <c r="S118" s="77">
        <f t="shared" ref="S118:T118" si="195">if( and($Q118&gt;S$10,$Q118&lt;=S$11),$R118,"")</f>
        <v>8.574884867</v>
      </c>
      <c r="T118" t="str">
        <f t="shared" si="195"/>
        <v/>
      </c>
    </row>
    <row r="119" hidden="1">
      <c r="A119" s="152"/>
      <c r="B119" s="154"/>
      <c r="F119" s="70"/>
      <c r="G119" s="70"/>
      <c r="H119" s="70"/>
      <c r="I119" s="70"/>
      <c r="J119" s="70"/>
      <c r="K119" s="70"/>
      <c r="L119" s="70"/>
      <c r="M119" s="70"/>
      <c r="N119" s="70"/>
      <c r="O119" s="70">
        <f>'SWR time series'!A115</f>
        <v>1</v>
      </c>
      <c r="P119" s="70">
        <f>'SWR time series'!B115</f>
        <v>1880</v>
      </c>
      <c r="Q119" s="77">
        <f>'StockBond Returns'!M113</f>
        <v>14.77235427</v>
      </c>
      <c r="R119" s="77">
        <f>'SWR time series'!F115</f>
        <v>9.500058693</v>
      </c>
      <c r="S119" s="77">
        <f t="shared" ref="S119:T119" si="196">if( and($Q119&gt;S$10,$Q119&lt;=S$11),$R119,"")</f>
        <v>9.500058693</v>
      </c>
      <c r="T119" t="str">
        <f t="shared" si="196"/>
        <v/>
      </c>
    </row>
    <row r="120" hidden="1">
      <c r="A120" s="152"/>
      <c r="B120" s="154"/>
      <c r="F120" s="70"/>
      <c r="G120" s="70"/>
      <c r="H120" s="70"/>
      <c r="I120" s="70"/>
      <c r="J120" s="70"/>
      <c r="K120" s="70"/>
      <c r="L120" s="70"/>
      <c r="M120" s="70"/>
      <c r="N120" s="70"/>
      <c r="O120" s="70">
        <f>'SWR time series'!A116</f>
        <v>2</v>
      </c>
      <c r="P120" s="70">
        <f>'SWR time series'!B116</f>
        <v>1880</v>
      </c>
      <c r="Q120" s="77">
        <f>'StockBond Returns'!M114</f>
        <v>14.87444793</v>
      </c>
      <c r="R120" s="77">
        <f>'SWR time series'!F116</f>
        <v>9.350998861</v>
      </c>
      <c r="S120" s="77">
        <f t="shared" ref="S120:T120" si="197">if( and($Q120&gt;S$10,$Q120&lt;=S$11),$R120,"")</f>
        <v>9.350998861</v>
      </c>
      <c r="T120" t="str">
        <f t="shared" si="197"/>
        <v/>
      </c>
    </row>
    <row r="121" hidden="1">
      <c r="A121" s="152"/>
      <c r="B121" s="154"/>
      <c r="F121" s="70"/>
      <c r="G121" s="70"/>
      <c r="H121" s="70"/>
      <c r="I121" s="70"/>
      <c r="J121" s="70"/>
      <c r="K121" s="70"/>
      <c r="L121" s="70"/>
      <c r="M121" s="70"/>
      <c r="N121" s="70"/>
      <c r="O121" s="70">
        <f>'SWR time series'!A117</f>
        <v>3</v>
      </c>
      <c r="P121" s="70">
        <f>'SWR time series'!B117</f>
        <v>1880</v>
      </c>
      <c r="Q121" s="77">
        <f>'StockBond Returns'!M115</f>
        <v>15.14560029</v>
      </c>
      <c r="R121" s="77">
        <f>'SWR time series'!F117</f>
        <v>8.882096081</v>
      </c>
      <c r="S121" s="77">
        <f t="shared" ref="S121:T121" si="198">if( and($Q121&gt;S$10,$Q121&lt;=S$11),$R121,"")</f>
        <v>8.882096081</v>
      </c>
      <c r="T121" t="str">
        <f t="shared" si="198"/>
        <v/>
      </c>
    </row>
    <row r="122" hidden="1">
      <c r="A122" s="152"/>
      <c r="B122" s="154"/>
      <c r="F122" s="70"/>
      <c r="G122" s="70"/>
      <c r="H122" s="70"/>
      <c r="I122" s="70"/>
      <c r="J122" s="70"/>
      <c r="K122" s="70"/>
      <c r="L122" s="70"/>
      <c r="M122" s="70"/>
      <c r="N122" s="70"/>
      <c r="O122" s="70">
        <f>'SWR time series'!A118</f>
        <v>4</v>
      </c>
      <c r="P122" s="70">
        <f>'SWR time series'!B118</f>
        <v>1880</v>
      </c>
      <c r="Q122" s="77">
        <f>'StockBond Returns'!M116</f>
        <v>15.23147787</v>
      </c>
      <c r="R122" s="77">
        <f>'SWR time series'!F118</f>
        <v>8.885518213</v>
      </c>
      <c r="S122" s="77">
        <f t="shared" ref="S122:T122" si="199">if( and($Q122&gt;S$10,$Q122&lt;=S$11),$R122,"")</f>
        <v>8.885518213</v>
      </c>
      <c r="T122" t="str">
        <f t="shared" si="199"/>
        <v/>
      </c>
    </row>
    <row r="123" hidden="1">
      <c r="A123" s="152"/>
      <c r="B123" s="154"/>
      <c r="F123" s="70"/>
      <c r="G123" s="70"/>
      <c r="H123" s="70"/>
      <c r="I123" s="70"/>
      <c r="J123" s="70"/>
      <c r="K123" s="70"/>
      <c r="L123" s="70"/>
      <c r="M123" s="70"/>
      <c r="N123" s="70"/>
      <c r="O123" s="70">
        <f>'SWR time series'!A119</f>
        <v>5</v>
      </c>
      <c r="P123" s="70">
        <f>'SWR time series'!B119</f>
        <v>1880</v>
      </c>
      <c r="Q123" s="77">
        <f>'StockBond Returns'!M117</f>
        <v>15.47045391</v>
      </c>
      <c r="R123" s="77">
        <f>'SWR time series'!F119</f>
        <v>8.334530836</v>
      </c>
      <c r="S123" s="77">
        <f t="shared" ref="S123:T123" si="200">if( and($Q123&gt;S$10,$Q123&lt;=S$11),$R123,"")</f>
        <v>8.334530836</v>
      </c>
      <c r="T123" t="str">
        <f t="shared" si="200"/>
        <v/>
      </c>
    </row>
    <row r="124" hidden="1">
      <c r="A124" s="152"/>
      <c r="B124" s="154"/>
      <c r="F124" s="70"/>
      <c r="G124" s="70"/>
      <c r="H124" s="70"/>
      <c r="I124" s="70"/>
      <c r="J124" s="70"/>
      <c r="K124" s="70"/>
      <c r="L124" s="70"/>
      <c r="M124" s="70"/>
      <c r="N124" s="70"/>
      <c r="O124" s="70">
        <f>'SWR time series'!A120</f>
        <v>6</v>
      </c>
      <c r="P124" s="70">
        <f>'SWR time series'!B120</f>
        <v>1880</v>
      </c>
      <c r="Q124" s="77">
        <f>'StockBond Returns'!M118</f>
        <v>14.64609845</v>
      </c>
      <c r="R124" s="77">
        <f>'SWR time series'!F120</f>
        <v>7.376188576</v>
      </c>
      <c r="S124" s="77">
        <f t="shared" ref="S124:T124" si="201">if( and($Q124&gt;S$10,$Q124&lt;=S$11),$R124,"")</f>
        <v>7.376188576</v>
      </c>
      <c r="T124" t="str">
        <f t="shared" si="201"/>
        <v/>
      </c>
    </row>
    <row r="125" hidden="1">
      <c r="A125" s="152"/>
      <c r="B125" s="154"/>
      <c r="F125" s="70"/>
      <c r="G125" s="70"/>
      <c r="H125" s="70"/>
      <c r="I125" s="70"/>
      <c r="J125" s="70"/>
      <c r="K125" s="70"/>
      <c r="L125" s="70"/>
      <c r="M125" s="70"/>
      <c r="N125" s="70"/>
      <c r="O125" s="70">
        <f>'SWR time series'!A121</f>
        <v>7</v>
      </c>
      <c r="P125" s="70">
        <f>'SWR time series'!B121</f>
        <v>1880</v>
      </c>
      <c r="Q125" s="77">
        <f>'StockBond Returns'!M119</f>
        <v>14.94647435</v>
      </c>
      <c r="R125" s="77">
        <f>'SWR time series'!F121</f>
        <v>7.282006706</v>
      </c>
      <c r="S125" s="77">
        <f t="shared" ref="S125:T125" si="202">if( and($Q125&gt;S$10,$Q125&lt;=S$11),$R125,"")</f>
        <v>7.282006706</v>
      </c>
      <c r="T125" t="str">
        <f t="shared" si="202"/>
        <v/>
      </c>
    </row>
    <row r="126" hidden="1">
      <c r="A126" s="152"/>
      <c r="B126" s="154"/>
      <c r="F126" s="70"/>
      <c r="G126" s="70"/>
      <c r="H126" s="70"/>
      <c r="I126" s="70"/>
      <c r="J126" s="70"/>
      <c r="K126" s="70"/>
      <c r="L126" s="70"/>
      <c r="M126" s="70"/>
      <c r="N126" s="70"/>
      <c r="O126" s="70">
        <f>'SWR time series'!A122</f>
        <v>8</v>
      </c>
      <c r="P126" s="70">
        <f>'SWR time series'!B122</f>
        <v>1880</v>
      </c>
      <c r="Q126" s="77">
        <f>'StockBond Returns'!M120</f>
        <v>15.59623014</v>
      </c>
      <c r="R126" s="77">
        <f>'SWR time series'!F122</f>
        <v>6.857033625</v>
      </c>
      <c r="S126" s="77">
        <f t="shared" ref="S126:T126" si="203">if( and($Q126&gt;S$10,$Q126&lt;=S$11),$R126,"")</f>
        <v>6.857033625</v>
      </c>
      <c r="T126" t="str">
        <f t="shared" si="203"/>
        <v/>
      </c>
    </row>
    <row r="127" hidden="1">
      <c r="A127" s="152"/>
      <c r="B127" s="154"/>
      <c r="F127" s="70"/>
      <c r="G127" s="70"/>
      <c r="H127" s="70"/>
      <c r="I127" s="70"/>
      <c r="J127" s="70"/>
      <c r="K127" s="70"/>
      <c r="L127" s="70"/>
      <c r="M127" s="70"/>
      <c r="N127" s="70"/>
      <c r="O127" s="70">
        <f>'SWR time series'!A123</f>
        <v>9</v>
      </c>
      <c r="P127" s="70">
        <f>'SWR time series'!B123</f>
        <v>1880</v>
      </c>
      <c r="Q127" s="77">
        <f>'StockBond Returns'!M121</f>
        <v>16.12306963</v>
      </c>
      <c r="R127" s="77">
        <f>'SWR time series'!F123</f>
        <v>6.402649475</v>
      </c>
      <c r="S127" s="77">
        <f t="shared" ref="S127:T127" si="204">if( and($Q127&gt;S$10,$Q127&lt;=S$11),$R127,"")</f>
        <v>6.402649475</v>
      </c>
      <c r="T127" t="str">
        <f t="shared" si="204"/>
        <v/>
      </c>
    </row>
    <row r="128" hidden="1">
      <c r="A128" s="152"/>
      <c r="B128" s="154"/>
      <c r="F128" s="70"/>
      <c r="G128" s="70"/>
      <c r="H128" s="70"/>
      <c r="I128" s="70"/>
      <c r="J128" s="70"/>
      <c r="K128" s="70"/>
      <c r="L128" s="70"/>
      <c r="M128" s="70"/>
      <c r="N128" s="70"/>
      <c r="O128" s="70">
        <f>'SWR time series'!A124</f>
        <v>10</v>
      </c>
      <c r="P128" s="70">
        <f>'SWR time series'!B124</f>
        <v>1880</v>
      </c>
      <c r="Q128" s="77">
        <f>'StockBond Returns'!M122</f>
        <v>15.86488571</v>
      </c>
      <c r="R128" s="77">
        <f>'SWR time series'!F124</f>
        <v>6.746993484</v>
      </c>
      <c r="S128" s="77">
        <f t="shared" ref="S128:T128" si="205">if( and($Q128&gt;S$10,$Q128&lt;=S$11),$R128,"")</f>
        <v>6.746993484</v>
      </c>
      <c r="T128" t="str">
        <f t="shared" si="205"/>
        <v/>
      </c>
    </row>
    <row r="129" hidden="1">
      <c r="A129" s="152"/>
      <c r="B129" s="154"/>
      <c r="F129" s="70"/>
      <c r="G129" s="70"/>
      <c r="H129" s="70"/>
      <c r="I129" s="70"/>
      <c r="J129" s="70"/>
      <c r="K129" s="70"/>
      <c r="L129" s="70"/>
      <c r="M129" s="70"/>
      <c r="N129" s="70"/>
      <c r="O129" s="70">
        <f>'SWR time series'!A125</f>
        <v>11</v>
      </c>
      <c r="P129" s="70">
        <f>'SWR time series'!B125</f>
        <v>1880</v>
      </c>
      <c r="Q129" s="77">
        <f>'StockBond Returns'!M123</f>
        <v>16.26369561</v>
      </c>
      <c r="R129" s="77">
        <f>'SWR time series'!F125</f>
        <v>6.57910531</v>
      </c>
      <c r="S129" s="77">
        <f t="shared" ref="S129:T129" si="206">if( and($Q129&gt;S$10,$Q129&lt;=S$11),$R129,"")</f>
        <v>6.57910531</v>
      </c>
      <c r="T129" t="str">
        <f t="shared" si="206"/>
        <v/>
      </c>
    </row>
    <row r="130" hidden="1">
      <c r="A130" s="152"/>
      <c r="B130" s="154"/>
      <c r="F130" s="70"/>
      <c r="G130" s="70"/>
      <c r="H130" s="70"/>
      <c r="I130" s="70"/>
      <c r="J130" s="70"/>
      <c r="K130" s="70"/>
      <c r="L130" s="70"/>
      <c r="M130" s="70"/>
      <c r="N130" s="70"/>
      <c r="O130" s="70">
        <f>'SWR time series'!A126</f>
        <v>12</v>
      </c>
      <c r="P130" s="70">
        <f>'SWR time series'!B126</f>
        <v>1880</v>
      </c>
      <c r="Q130" s="77">
        <f>'StockBond Returns'!M124</f>
        <v>16.89981422</v>
      </c>
      <c r="R130" s="77">
        <f>'SWR time series'!F126</f>
        <v>5.724963579</v>
      </c>
      <c r="S130" s="77">
        <f t="shared" ref="S130:T130" si="207">if( and($Q130&gt;S$10,$Q130&lt;=S$11),$R130,"")</f>
        <v>5.724963579</v>
      </c>
      <c r="T130" t="str">
        <f t="shared" si="207"/>
        <v/>
      </c>
    </row>
    <row r="131" hidden="1">
      <c r="A131" s="152"/>
      <c r="B131" s="154"/>
      <c r="F131" s="70"/>
      <c r="G131" s="70"/>
      <c r="H131" s="70"/>
      <c r="I131" s="70"/>
      <c r="J131" s="70"/>
      <c r="K131" s="70"/>
      <c r="L131" s="70"/>
      <c r="M131" s="70"/>
      <c r="N131" s="70"/>
      <c r="O131" s="70">
        <f>'SWR time series'!A127</f>
        <v>1</v>
      </c>
      <c r="P131" s="70">
        <f>'SWR time series'!B127</f>
        <v>1881</v>
      </c>
      <c r="Q131" s="77">
        <f>'StockBond Returns'!M125</f>
        <v>17.33208891</v>
      </c>
      <c r="R131" s="77">
        <f>'SWR time series'!F127</f>
        <v>5.278911544</v>
      </c>
      <c r="S131" s="77">
        <f t="shared" ref="S131:T131" si="208">if( and($Q131&gt;S$10,$Q131&lt;=S$11),$R131,"")</f>
        <v>5.278911544</v>
      </c>
      <c r="T131" t="str">
        <f t="shared" si="208"/>
        <v/>
      </c>
    </row>
    <row r="132" hidden="1">
      <c r="A132" s="152"/>
      <c r="B132" s="154"/>
      <c r="F132" s="70"/>
      <c r="G132" s="70"/>
      <c r="H132" s="70"/>
      <c r="I132" s="70"/>
      <c r="J132" s="70"/>
      <c r="K132" s="70"/>
      <c r="L132" s="70"/>
      <c r="M132" s="70"/>
      <c r="N132" s="70"/>
      <c r="O132" s="70">
        <f>'SWR time series'!A128</f>
        <v>2</v>
      </c>
      <c r="P132" s="70">
        <f>'SWR time series'!B128</f>
        <v>1881</v>
      </c>
      <c r="Q132" s="77">
        <f>'StockBond Returns'!M126</f>
        <v>18.48021972</v>
      </c>
      <c r="R132" s="77">
        <f>'SWR time series'!F128</f>
        <v>4.145299124</v>
      </c>
      <c r="S132" s="77">
        <f t="shared" ref="S132:T132" si="209">if( and($Q132&gt;S$10,$Q132&lt;=S$11),$R132,"")</f>
        <v>4.145299124</v>
      </c>
      <c r="T132" t="str">
        <f t="shared" si="209"/>
        <v/>
      </c>
    </row>
    <row r="133" hidden="1">
      <c r="A133" s="152"/>
      <c r="B133" s="154"/>
      <c r="F133" s="70"/>
      <c r="G133" s="70"/>
      <c r="H133" s="70"/>
      <c r="I133" s="70"/>
      <c r="J133" s="70"/>
      <c r="K133" s="70"/>
      <c r="L133" s="70"/>
      <c r="M133" s="70"/>
      <c r="N133" s="70"/>
      <c r="O133" s="70">
        <f>'SWR time series'!A129</f>
        <v>3</v>
      </c>
      <c r="P133" s="70">
        <f>'SWR time series'!B129</f>
        <v>1881</v>
      </c>
      <c r="Q133" s="77">
        <f>'StockBond Returns'!M127</f>
        <v>18.1393169</v>
      </c>
      <c r="R133" s="77">
        <f>'SWR time series'!F129</f>
        <v>4.310593674</v>
      </c>
      <c r="S133" s="77">
        <f t="shared" ref="S133:T133" si="210">if( and($Q133&gt;S$10,$Q133&lt;=S$11),$R133,"")</f>
        <v>4.310593674</v>
      </c>
      <c r="T133" t="str">
        <f t="shared" si="210"/>
        <v/>
      </c>
    </row>
    <row r="134" hidden="1">
      <c r="A134" s="152"/>
      <c r="B134" s="154"/>
      <c r="F134" s="70"/>
      <c r="G134" s="70"/>
      <c r="H134" s="70"/>
      <c r="I134" s="70"/>
      <c r="J134" s="70"/>
      <c r="K134" s="70"/>
      <c r="L134" s="70"/>
      <c r="M134" s="70"/>
      <c r="N134" s="70"/>
      <c r="O134" s="70">
        <f>'SWR time series'!A130</f>
        <v>4</v>
      </c>
      <c r="P134" s="70">
        <f>'SWR time series'!B130</f>
        <v>1881</v>
      </c>
      <c r="Q134" s="77">
        <f>'StockBond Returns'!M128</f>
        <v>18.27568216</v>
      </c>
      <c r="R134" s="77">
        <f>'SWR time series'!F130</f>
        <v>4.154341783</v>
      </c>
      <c r="S134" s="77">
        <f t="shared" ref="S134:T134" si="211">if( and($Q134&gt;S$10,$Q134&lt;=S$11),$R134,"")</f>
        <v>4.154341783</v>
      </c>
      <c r="T134" t="str">
        <f t="shared" si="211"/>
        <v/>
      </c>
    </row>
    <row r="135" hidden="1">
      <c r="A135" s="152"/>
      <c r="B135" s="154"/>
      <c r="F135" s="70"/>
      <c r="G135" s="70"/>
      <c r="H135" s="70"/>
      <c r="I135" s="70"/>
      <c r="J135" s="70"/>
      <c r="K135" s="70"/>
      <c r="L135" s="70"/>
      <c r="M135" s="70"/>
      <c r="N135" s="70"/>
      <c r="O135" s="70">
        <f>'SWR time series'!A131</f>
        <v>5</v>
      </c>
      <c r="P135" s="70">
        <f>'SWR time series'!B131</f>
        <v>1881</v>
      </c>
      <c r="Q135" s="77">
        <f>'StockBond Returns'!M129</f>
        <v>17.97723545</v>
      </c>
      <c r="R135" s="77">
        <f>'SWR time series'!F131</f>
        <v>4.096678472</v>
      </c>
      <c r="S135" s="77">
        <f t="shared" ref="S135:T135" si="212">if( and($Q135&gt;S$10,$Q135&lt;=S$11),$R135,"")</f>
        <v>4.096678472</v>
      </c>
      <c r="T135" t="str">
        <f t="shared" si="212"/>
        <v/>
      </c>
    </row>
    <row r="136" hidden="1">
      <c r="A136" s="152"/>
      <c r="B136" s="154"/>
      <c r="F136" s="70"/>
      <c r="G136" s="70"/>
      <c r="H136" s="70"/>
      <c r="I136" s="70"/>
      <c r="J136" s="70"/>
      <c r="K136" s="70"/>
      <c r="L136" s="70"/>
      <c r="M136" s="70"/>
      <c r="N136" s="70"/>
      <c r="O136" s="70">
        <f>'SWR time series'!A132</f>
        <v>6</v>
      </c>
      <c r="P136" s="70">
        <f>'SWR time series'!B132</f>
        <v>1881</v>
      </c>
      <c r="Q136" s="77">
        <f>'StockBond Returns'!M130</f>
        <v>18.87842779</v>
      </c>
      <c r="R136" s="77">
        <f>'SWR time series'!F132</f>
        <v>3.352436335</v>
      </c>
      <c r="S136" s="77">
        <f t="shared" ref="S136:T136" si="213">if( and($Q136&gt;S$10,$Q136&lt;=S$11),$R136,"")</f>
        <v>3.352436335</v>
      </c>
      <c r="T136" t="str">
        <f t="shared" si="213"/>
        <v/>
      </c>
    </row>
    <row r="137" hidden="1">
      <c r="A137" s="152"/>
      <c r="B137" s="154"/>
      <c r="F137" s="70"/>
      <c r="G137" s="70"/>
      <c r="H137" s="70"/>
      <c r="I137" s="70"/>
      <c r="J137" s="70"/>
      <c r="K137" s="70"/>
      <c r="L137" s="70"/>
      <c r="M137" s="70"/>
      <c r="N137" s="70"/>
      <c r="O137" s="70">
        <f>'SWR time series'!A133</f>
        <v>7</v>
      </c>
      <c r="P137" s="70">
        <f>'SWR time series'!B133</f>
        <v>1881</v>
      </c>
      <c r="Q137" s="77">
        <f>'StockBond Returns'!M131</f>
        <v>19.02177017</v>
      </c>
      <c r="R137" s="77">
        <f>'SWR time series'!F133</f>
        <v>3.277545289</v>
      </c>
      <c r="S137" s="77">
        <f t="shared" ref="S137:T137" si="214">if( and($Q137&gt;S$10,$Q137&lt;=S$11),$R137,"")</f>
        <v>3.277545289</v>
      </c>
      <c r="T137" t="str">
        <f t="shared" si="214"/>
        <v/>
      </c>
    </row>
    <row r="138" hidden="1">
      <c r="A138" s="152"/>
      <c r="B138" s="154"/>
      <c r="F138" s="70"/>
      <c r="G138" s="70"/>
      <c r="H138" s="70"/>
      <c r="I138" s="70"/>
      <c r="J138" s="70"/>
      <c r="K138" s="70"/>
      <c r="L138" s="70"/>
      <c r="M138" s="70"/>
      <c r="N138" s="70"/>
      <c r="O138" s="70">
        <f>'SWR time series'!A134</f>
        <v>8</v>
      </c>
      <c r="P138" s="70">
        <f>'SWR time series'!B134</f>
        <v>1881</v>
      </c>
      <c r="Q138" s="77">
        <f>'StockBond Returns'!M132</f>
        <v>18.12720848</v>
      </c>
      <c r="R138" s="77">
        <f>'SWR time series'!F134</f>
        <v>4.080523642</v>
      </c>
      <c r="S138" s="77">
        <f t="shared" ref="S138:T138" si="215">if( and($Q138&gt;S$10,$Q138&lt;=S$11),$R138,"")</f>
        <v>4.080523642</v>
      </c>
      <c r="T138" t="str">
        <f t="shared" si="215"/>
        <v/>
      </c>
    </row>
    <row r="139" hidden="1">
      <c r="A139" s="152"/>
      <c r="B139" s="154"/>
      <c r="F139" s="70"/>
      <c r="G139" s="70"/>
      <c r="H139" s="70"/>
      <c r="I139" s="70"/>
      <c r="J139" s="70"/>
      <c r="K139" s="70"/>
      <c r="L139" s="70"/>
      <c r="M139" s="70"/>
      <c r="N139" s="70"/>
      <c r="O139" s="70">
        <f>'SWR time series'!A135</f>
        <v>9</v>
      </c>
      <c r="P139" s="70">
        <f>'SWR time series'!B135</f>
        <v>1881</v>
      </c>
      <c r="Q139" s="77">
        <f>'StockBond Returns'!M133</f>
        <v>17.29906883</v>
      </c>
      <c r="R139" s="77">
        <f>'SWR time series'!F135</f>
        <v>4.668790163</v>
      </c>
      <c r="S139" s="77">
        <f t="shared" ref="S139:T139" si="216">if( and($Q139&gt;S$10,$Q139&lt;=S$11),$R139,"")</f>
        <v>4.668790163</v>
      </c>
      <c r="T139" t="str">
        <f t="shared" si="216"/>
        <v/>
      </c>
    </row>
    <row r="140" hidden="1">
      <c r="A140" s="152"/>
      <c r="B140" s="154"/>
      <c r="F140" s="70"/>
      <c r="G140" s="70"/>
      <c r="H140" s="70"/>
      <c r="I140" s="70"/>
      <c r="J140" s="70"/>
      <c r="K140" s="70"/>
      <c r="L140" s="70"/>
      <c r="M140" s="70"/>
      <c r="N140" s="70"/>
      <c r="O140" s="70">
        <f>'SWR time series'!A136</f>
        <v>10</v>
      </c>
      <c r="P140" s="70">
        <f>'SWR time series'!B136</f>
        <v>1881</v>
      </c>
      <c r="Q140" s="77">
        <f>'StockBond Returns'!M134</f>
        <v>16.73634334</v>
      </c>
      <c r="R140" s="77">
        <f>'SWR time series'!F136</f>
        <v>5.101356948</v>
      </c>
      <c r="S140" s="77">
        <f t="shared" ref="S140:T140" si="217">if( and($Q140&gt;S$10,$Q140&lt;=S$11),$R140,"")</f>
        <v>5.101356948</v>
      </c>
      <c r="T140" t="str">
        <f t="shared" si="217"/>
        <v/>
      </c>
    </row>
    <row r="141" hidden="1">
      <c r="A141" s="152"/>
      <c r="B141" s="154"/>
      <c r="F141" s="70"/>
      <c r="G141" s="70"/>
      <c r="H141" s="70"/>
      <c r="I141" s="70"/>
      <c r="J141" s="70"/>
      <c r="K141" s="70"/>
      <c r="L141" s="70"/>
      <c r="M141" s="70"/>
      <c r="N141" s="70"/>
      <c r="O141" s="70">
        <f>'SWR time series'!A137</f>
        <v>11</v>
      </c>
      <c r="P141" s="70">
        <f>'SWR time series'!B137</f>
        <v>1881</v>
      </c>
      <c r="Q141" s="77">
        <f>'StockBond Returns'!M135</f>
        <v>16.2746817</v>
      </c>
      <c r="R141" s="77">
        <f>'SWR time series'!F137</f>
        <v>5.180729372</v>
      </c>
      <c r="S141" s="77">
        <f t="shared" ref="S141:T141" si="218">if( and($Q141&gt;S$10,$Q141&lt;=S$11),$R141,"")</f>
        <v>5.180729372</v>
      </c>
      <c r="T141" t="str">
        <f t="shared" si="218"/>
        <v/>
      </c>
    </row>
    <row r="142" hidden="1">
      <c r="A142" s="152"/>
      <c r="B142" s="154"/>
      <c r="F142" s="70"/>
      <c r="G142" s="70"/>
      <c r="H142" s="70"/>
      <c r="I142" s="70"/>
      <c r="J142" s="70"/>
      <c r="K142" s="70"/>
      <c r="L142" s="70"/>
      <c r="M142" s="70"/>
      <c r="N142" s="70"/>
      <c r="O142" s="70">
        <f>'SWR time series'!A138</f>
        <v>12</v>
      </c>
      <c r="P142" s="70">
        <f>'SWR time series'!B138</f>
        <v>1881</v>
      </c>
      <c r="Q142" s="77">
        <f>'StockBond Returns'!M136</f>
        <v>16.48423281</v>
      </c>
      <c r="R142" s="77">
        <f>'SWR time series'!F138</f>
        <v>4.749579758</v>
      </c>
      <c r="S142" s="77">
        <f t="shared" ref="S142:T142" si="219">if( and($Q142&gt;S$10,$Q142&lt;=S$11),$R142,"")</f>
        <v>4.749579758</v>
      </c>
      <c r="T142" t="str">
        <f t="shared" si="219"/>
        <v/>
      </c>
    </row>
    <row r="143" hidden="1">
      <c r="A143" s="152"/>
      <c r="B143" s="154"/>
      <c r="F143" s="70"/>
      <c r="G143" s="70"/>
      <c r="H143" s="70"/>
      <c r="I143" s="70"/>
      <c r="J143" s="70"/>
      <c r="K143" s="70"/>
      <c r="L143" s="70"/>
      <c r="M143" s="70"/>
      <c r="N143" s="70"/>
      <c r="O143" s="70">
        <f>'SWR time series'!A139</f>
        <v>1</v>
      </c>
      <c r="P143" s="70">
        <f>'SWR time series'!B139</f>
        <v>1882</v>
      </c>
      <c r="Q143" s="77">
        <f>'StockBond Returns'!M137</f>
        <v>15.98026268</v>
      </c>
      <c r="R143" s="77">
        <f>'SWR time series'!F139</f>
        <v>4.83053968</v>
      </c>
      <c r="S143" s="77">
        <f t="shared" ref="S143:T143" si="220">if( and($Q143&gt;S$10,$Q143&lt;=S$11),$R143,"")</f>
        <v>4.83053968</v>
      </c>
      <c r="T143" t="str">
        <f t="shared" si="220"/>
        <v/>
      </c>
    </row>
    <row r="144" hidden="1">
      <c r="A144" s="152"/>
      <c r="B144" s="154"/>
      <c r="F144" s="70"/>
      <c r="G144" s="70"/>
      <c r="H144" s="70"/>
      <c r="I144" s="70"/>
      <c r="J144" s="70"/>
      <c r="K144" s="70"/>
      <c r="L144" s="70"/>
      <c r="M144" s="70"/>
      <c r="N144" s="70"/>
      <c r="O144" s="70">
        <f>'SWR time series'!A140</f>
        <v>2</v>
      </c>
      <c r="P144" s="70">
        <f>'SWR time series'!B140</f>
        <v>1882</v>
      </c>
      <c r="Q144" s="77">
        <f>'StockBond Returns'!M138</f>
        <v>15.67505634</v>
      </c>
      <c r="R144" s="77">
        <f>'SWR time series'!F140</f>
        <v>5.036690146</v>
      </c>
      <c r="S144" s="77">
        <f t="shared" ref="S144:T144" si="221">if( and($Q144&gt;S$10,$Q144&lt;=S$11),$R144,"")</f>
        <v>5.036690146</v>
      </c>
      <c r="T144" t="str">
        <f t="shared" si="221"/>
        <v/>
      </c>
    </row>
    <row r="145" hidden="1">
      <c r="A145" s="152"/>
      <c r="B145" s="154"/>
      <c r="F145" s="70"/>
      <c r="G145" s="70"/>
      <c r="H145" s="70"/>
      <c r="I145" s="70"/>
      <c r="J145" s="70"/>
      <c r="K145" s="70"/>
      <c r="L145" s="70"/>
      <c r="M145" s="70"/>
      <c r="N145" s="70"/>
      <c r="O145" s="70">
        <f>'SWR time series'!A141</f>
        <v>3</v>
      </c>
      <c r="P145" s="70">
        <f>'SWR time series'!B141</f>
        <v>1882</v>
      </c>
      <c r="Q145" s="77">
        <f>'StockBond Returns'!M139</f>
        <v>15.16485397</v>
      </c>
      <c r="R145" s="77">
        <f>'SWR time series'!F141</f>
        <v>5.275061757</v>
      </c>
      <c r="S145" s="77">
        <f t="shared" ref="S145:T145" si="222">if( and($Q145&gt;S$10,$Q145&lt;=S$11),$R145,"")</f>
        <v>5.275061757</v>
      </c>
      <c r="T145" t="str">
        <f t="shared" si="222"/>
        <v/>
      </c>
    </row>
    <row r="146" hidden="1">
      <c r="A146" s="152"/>
      <c r="B146" s="154"/>
      <c r="F146" s="70"/>
      <c r="G146" s="70"/>
      <c r="H146" s="70"/>
      <c r="I146" s="70"/>
      <c r="J146" s="70"/>
      <c r="K146" s="70"/>
      <c r="L146" s="70"/>
      <c r="M146" s="70"/>
      <c r="N146" s="70"/>
      <c r="O146" s="70">
        <f>'SWR time series'!A142</f>
        <v>4</v>
      </c>
      <c r="P146" s="70">
        <f>'SWR time series'!B142</f>
        <v>1882</v>
      </c>
      <c r="Q146" s="77">
        <f>'StockBond Returns'!M140</f>
        <v>15.09637013</v>
      </c>
      <c r="R146" s="77">
        <f>'SWR time series'!F142</f>
        <v>4.995757183</v>
      </c>
      <c r="S146" s="77">
        <f t="shared" ref="S146:T146" si="223">if( and($Q146&gt;S$10,$Q146&lt;=S$11),$R146,"")</f>
        <v>4.995757183</v>
      </c>
      <c r="T146" t="str">
        <f t="shared" si="223"/>
        <v/>
      </c>
    </row>
    <row r="147" hidden="1">
      <c r="A147" s="152"/>
      <c r="B147" s="154"/>
      <c r="F147" s="70"/>
      <c r="G147" s="70"/>
      <c r="H147" s="70"/>
      <c r="I147" s="70"/>
      <c r="J147" s="70"/>
      <c r="K147" s="70"/>
      <c r="L147" s="70"/>
      <c r="M147" s="70"/>
      <c r="N147" s="70"/>
      <c r="O147" s="70">
        <f>'SWR time series'!A143</f>
        <v>5</v>
      </c>
      <c r="P147" s="70">
        <f>'SWR time series'!B143</f>
        <v>1882</v>
      </c>
      <c r="Q147" s="77">
        <f>'StockBond Returns'!M141</f>
        <v>14.9216426</v>
      </c>
      <c r="R147" s="77">
        <f>'SWR time series'!F143</f>
        <v>4.907119762</v>
      </c>
      <c r="S147" s="77">
        <f t="shared" ref="S147:T147" si="224">if( and($Q147&gt;S$10,$Q147&lt;=S$11),$R147,"")</f>
        <v>4.907119762</v>
      </c>
      <c r="T147" t="str">
        <f t="shared" si="224"/>
        <v/>
      </c>
    </row>
    <row r="148" hidden="1">
      <c r="A148" s="152"/>
      <c r="B148" s="154"/>
      <c r="F148" s="70"/>
      <c r="G148" s="70"/>
      <c r="H148" s="70"/>
      <c r="I148" s="70"/>
      <c r="J148" s="70"/>
      <c r="K148" s="70"/>
      <c r="L148" s="70"/>
      <c r="M148" s="70"/>
      <c r="N148" s="70"/>
      <c r="O148" s="70">
        <f>'SWR time series'!A144</f>
        <v>6</v>
      </c>
      <c r="P148" s="70">
        <f>'SWR time series'!B144</f>
        <v>1882</v>
      </c>
      <c r="Q148" s="77">
        <f>'StockBond Returns'!M142</f>
        <v>14.55995996</v>
      </c>
      <c r="R148" s="77">
        <f>'SWR time series'!F144</f>
        <v>5.348688781</v>
      </c>
      <c r="S148" s="77">
        <f t="shared" ref="S148:T148" si="225">if( and($Q148&gt;S$10,$Q148&lt;=S$11),$R148,"")</f>
        <v>5.348688781</v>
      </c>
      <c r="T148" t="str">
        <f t="shared" si="225"/>
        <v/>
      </c>
    </row>
    <row r="149" hidden="1">
      <c r="A149" s="152"/>
      <c r="B149" s="154"/>
      <c r="F149" s="70"/>
      <c r="G149" s="70"/>
      <c r="H149" s="70"/>
      <c r="I149" s="70"/>
      <c r="J149" s="70"/>
      <c r="K149" s="70"/>
      <c r="L149" s="70"/>
      <c r="M149" s="70"/>
      <c r="N149" s="70"/>
      <c r="O149" s="70">
        <f>'SWR time series'!A145</f>
        <v>7</v>
      </c>
      <c r="P149" s="70">
        <f>'SWR time series'!B145</f>
        <v>1882</v>
      </c>
      <c r="Q149" s="77">
        <f>'StockBond Returns'!M143</f>
        <v>14.33320648</v>
      </c>
      <c r="R149" s="77">
        <f>'SWR time series'!F145</f>
        <v>5.646414235</v>
      </c>
      <c r="S149" s="77">
        <f t="shared" ref="S149:T149" si="226">if( and($Q149&gt;S$10,$Q149&lt;=S$11),$R149,"")</f>
        <v>5.646414235</v>
      </c>
      <c r="T149" t="str">
        <f t="shared" si="226"/>
        <v/>
      </c>
    </row>
    <row r="150" hidden="1">
      <c r="A150" s="152"/>
      <c r="B150" s="154"/>
      <c r="F150" s="70"/>
      <c r="G150" s="70"/>
      <c r="H150" s="70"/>
      <c r="I150" s="70"/>
      <c r="J150" s="70"/>
      <c r="K150" s="70"/>
      <c r="L150" s="70"/>
      <c r="M150" s="70"/>
      <c r="N150" s="70"/>
      <c r="O150" s="70">
        <f>'SWR time series'!A146</f>
        <v>8</v>
      </c>
      <c r="P150" s="70">
        <f>'SWR time series'!B146</f>
        <v>1882</v>
      </c>
      <c r="Q150" s="77">
        <f>'StockBond Returns'!M144</f>
        <v>15.25478428</v>
      </c>
      <c r="R150" s="77">
        <f>'SWR time series'!F146</f>
        <v>4.999229715</v>
      </c>
      <c r="S150" s="77">
        <f t="shared" ref="S150:T150" si="227">if( and($Q150&gt;S$10,$Q150&lt;=S$11),$R150,"")</f>
        <v>4.999229715</v>
      </c>
      <c r="T150" t="str">
        <f t="shared" si="227"/>
        <v/>
      </c>
    </row>
    <row r="151" hidden="1">
      <c r="A151" s="152"/>
      <c r="B151" s="154"/>
      <c r="F151" s="70"/>
      <c r="G151" s="70"/>
      <c r="H151" s="70"/>
      <c r="I151" s="70"/>
      <c r="J151" s="70"/>
      <c r="K151" s="70"/>
      <c r="L151" s="70"/>
      <c r="M151" s="70"/>
      <c r="N151" s="70"/>
      <c r="O151" s="70">
        <f>'SWR time series'!A147</f>
        <v>9</v>
      </c>
      <c r="P151" s="70">
        <f>'SWR time series'!B147</f>
        <v>1882</v>
      </c>
      <c r="Q151" s="77">
        <f>'StockBond Returns'!M145</f>
        <v>15.52467567</v>
      </c>
      <c r="R151" s="77">
        <f>'SWR time series'!F147</f>
        <v>4.814123892</v>
      </c>
      <c r="S151" s="77">
        <f t="shared" ref="S151:T151" si="228">if( and($Q151&gt;S$10,$Q151&lt;=S$11),$R151,"")</f>
        <v>4.814123892</v>
      </c>
      <c r="T151" t="str">
        <f t="shared" si="228"/>
        <v/>
      </c>
    </row>
    <row r="152" hidden="1">
      <c r="A152" s="152"/>
      <c r="B152" s="154"/>
      <c r="F152" s="70"/>
      <c r="G152" s="70"/>
      <c r="H152" s="70"/>
      <c r="I152" s="70"/>
      <c r="J152" s="70"/>
      <c r="K152" s="70"/>
      <c r="L152" s="70"/>
      <c r="M152" s="70"/>
      <c r="N152" s="70"/>
      <c r="O152" s="70">
        <f>'SWR time series'!A148</f>
        <v>10</v>
      </c>
      <c r="P152" s="70">
        <f>'SWR time series'!B148</f>
        <v>1882</v>
      </c>
      <c r="Q152" s="77">
        <f>'StockBond Returns'!M146</f>
        <v>16.08600312</v>
      </c>
      <c r="R152" s="77">
        <f>'SWR time series'!F148</f>
        <v>4.405627051</v>
      </c>
      <c r="S152" s="77">
        <f t="shared" ref="S152:T152" si="229">if( and($Q152&gt;S$10,$Q152&lt;=S$11),$R152,"")</f>
        <v>4.405627051</v>
      </c>
      <c r="T152" t="str">
        <f t="shared" si="229"/>
        <v/>
      </c>
    </row>
    <row r="153" hidden="1">
      <c r="A153" s="152"/>
      <c r="B153" s="154"/>
      <c r="F153" s="70"/>
      <c r="G153" s="70"/>
      <c r="H153" s="70"/>
      <c r="I153" s="70"/>
      <c r="J153" s="70"/>
      <c r="K153" s="70"/>
      <c r="L153" s="70"/>
      <c r="M153" s="70"/>
      <c r="N153" s="70"/>
      <c r="O153" s="70">
        <f>'SWR time series'!A149</f>
        <v>11</v>
      </c>
      <c r="P153" s="70">
        <f>'SWR time series'!B149</f>
        <v>1882</v>
      </c>
      <c r="Q153" s="77">
        <f>'StockBond Returns'!M147</f>
        <v>15.78205664</v>
      </c>
      <c r="R153" s="77">
        <f>'SWR time series'!F149</f>
        <v>4.757568209</v>
      </c>
      <c r="S153" s="77">
        <f t="shared" ref="S153:T153" si="230">if( and($Q153&gt;S$10,$Q153&lt;=S$11),$R153,"")</f>
        <v>4.757568209</v>
      </c>
      <c r="T153" t="str">
        <f t="shared" si="230"/>
        <v/>
      </c>
    </row>
    <row r="154" hidden="1">
      <c r="A154" s="152"/>
      <c r="B154" s="154"/>
      <c r="F154" s="70"/>
      <c r="G154" s="70"/>
      <c r="H154" s="70"/>
      <c r="I154" s="70"/>
      <c r="J154" s="70"/>
      <c r="K154" s="70"/>
      <c r="L154" s="70"/>
      <c r="M154" s="70"/>
      <c r="N154" s="70"/>
      <c r="O154" s="70">
        <f>'SWR time series'!A150</f>
        <v>12</v>
      </c>
      <c r="P154" s="70">
        <f>'SWR time series'!B150</f>
        <v>1882</v>
      </c>
      <c r="Q154" s="77">
        <f>'StockBond Returns'!M148</f>
        <v>15.21646606</v>
      </c>
      <c r="R154" s="77">
        <f>'SWR time series'!F150</f>
        <v>5.030305492</v>
      </c>
      <c r="S154" s="77">
        <f t="shared" ref="S154:T154" si="231">if( and($Q154&gt;S$10,$Q154&lt;=S$11),$R154,"")</f>
        <v>5.030305492</v>
      </c>
      <c r="T154" t="str">
        <f t="shared" si="231"/>
        <v/>
      </c>
    </row>
    <row r="155" hidden="1">
      <c r="A155" s="152"/>
      <c r="B155" s="154"/>
      <c r="F155" s="70"/>
      <c r="G155" s="70"/>
      <c r="H155" s="70"/>
      <c r="I155" s="70"/>
      <c r="J155" s="70"/>
      <c r="K155" s="70"/>
      <c r="L155" s="70"/>
      <c r="M155" s="70"/>
      <c r="N155" s="70"/>
      <c r="O155" s="70">
        <f>'SWR time series'!A151</f>
        <v>1</v>
      </c>
      <c r="P155" s="70">
        <f>'SWR time series'!B151</f>
        <v>1883</v>
      </c>
      <c r="Q155" s="77">
        <f>'StockBond Returns'!M149</f>
        <v>15.39266404</v>
      </c>
      <c r="R155" s="77">
        <f>'SWR time series'!F151</f>
        <v>4.95951201</v>
      </c>
      <c r="S155" s="77">
        <f t="shared" ref="S155:T155" si="232">if( and($Q155&gt;S$10,$Q155&lt;=S$11),$R155,"")</f>
        <v>4.95951201</v>
      </c>
      <c r="T155" t="str">
        <f t="shared" si="232"/>
        <v/>
      </c>
    </row>
    <row r="156" hidden="1">
      <c r="A156" s="152"/>
      <c r="B156" s="154"/>
      <c r="F156" s="70"/>
      <c r="G156" s="70"/>
      <c r="H156" s="70"/>
      <c r="I156" s="70"/>
      <c r="J156" s="70"/>
      <c r="K156" s="70"/>
      <c r="L156" s="70"/>
      <c r="M156" s="70"/>
      <c r="N156" s="70"/>
      <c r="O156" s="70">
        <f>'SWR time series'!A152</f>
        <v>2</v>
      </c>
      <c r="P156" s="70">
        <f>'SWR time series'!B152</f>
        <v>1883</v>
      </c>
      <c r="Q156" s="77">
        <f>'StockBond Returns'!M150</f>
        <v>15.29417639</v>
      </c>
      <c r="R156" s="77">
        <f>'SWR time series'!F152</f>
        <v>5.327690699</v>
      </c>
      <c r="S156" s="77">
        <f t="shared" ref="S156:T156" si="233">if( and($Q156&gt;S$10,$Q156&lt;=S$11),$R156,"")</f>
        <v>5.327690699</v>
      </c>
      <c r="T156" t="str">
        <f t="shared" si="233"/>
        <v/>
      </c>
    </row>
    <row r="157" hidden="1">
      <c r="A157" s="152"/>
      <c r="B157" s="154"/>
      <c r="F157" s="70"/>
      <c r="G157" s="70"/>
      <c r="H157" s="70"/>
      <c r="I157" s="70"/>
      <c r="J157" s="70"/>
      <c r="K157" s="70"/>
      <c r="L157" s="70"/>
      <c r="M157" s="70"/>
      <c r="N157" s="70"/>
      <c r="O157" s="70">
        <f>'SWR time series'!A153</f>
        <v>3</v>
      </c>
      <c r="P157" s="70">
        <f>'SWR time series'!B153</f>
        <v>1883</v>
      </c>
      <c r="Q157" s="77">
        <f>'StockBond Returns'!M151</f>
        <v>14.76356593</v>
      </c>
      <c r="R157" s="77">
        <f>'SWR time series'!F153</f>
        <v>6.006150921</v>
      </c>
      <c r="S157" s="77">
        <f t="shared" ref="S157:T157" si="234">if( and($Q157&gt;S$10,$Q157&lt;=S$11),$R157,"")</f>
        <v>6.006150921</v>
      </c>
      <c r="T157" t="str">
        <f t="shared" si="234"/>
        <v/>
      </c>
    </row>
    <row r="158" hidden="1">
      <c r="A158" s="152"/>
      <c r="B158" s="154"/>
      <c r="F158" s="70"/>
      <c r="G158" s="70"/>
      <c r="H158" s="70"/>
      <c r="I158" s="70"/>
      <c r="J158" s="70"/>
      <c r="K158" s="70"/>
      <c r="L158" s="70"/>
      <c r="M158" s="70"/>
      <c r="N158" s="70"/>
      <c r="O158" s="70">
        <f>'SWR time series'!A154</f>
        <v>4</v>
      </c>
      <c r="P158" s="70">
        <f>'SWR time series'!B154</f>
        <v>1883</v>
      </c>
      <c r="Q158" s="77">
        <f>'StockBond Returns'!M152</f>
        <v>15.06931563</v>
      </c>
      <c r="R158" s="77">
        <f>'SWR time series'!F154</f>
        <v>5.773426666</v>
      </c>
      <c r="S158" s="77">
        <f t="shared" ref="S158:T158" si="235">if( and($Q158&gt;S$10,$Q158&lt;=S$11),$R158,"")</f>
        <v>5.773426666</v>
      </c>
      <c r="T158" t="str">
        <f t="shared" si="235"/>
        <v/>
      </c>
    </row>
    <row r="159" hidden="1">
      <c r="A159" s="152"/>
      <c r="B159" s="154"/>
      <c r="F159" s="70"/>
      <c r="G159" s="70"/>
      <c r="H159" s="70"/>
      <c r="I159" s="70"/>
      <c r="J159" s="70"/>
      <c r="K159" s="70"/>
      <c r="L159" s="70"/>
      <c r="M159" s="70"/>
      <c r="N159" s="70"/>
      <c r="O159" s="70">
        <f>'SWR time series'!A155</f>
        <v>5</v>
      </c>
      <c r="P159" s="70">
        <f>'SWR time series'!B155</f>
        <v>1883</v>
      </c>
      <c r="Q159" s="77">
        <f>'StockBond Returns'!M153</f>
        <v>15.51187086</v>
      </c>
      <c r="R159" s="77">
        <f>'SWR time series'!F155</f>
        <v>5.269818613</v>
      </c>
      <c r="S159" s="77">
        <f t="shared" ref="S159:T159" si="236">if( and($Q159&gt;S$10,$Q159&lt;=S$11),$R159,"")</f>
        <v>5.269818613</v>
      </c>
      <c r="T159" t="str">
        <f t="shared" si="236"/>
        <v/>
      </c>
    </row>
    <row r="160" hidden="1">
      <c r="A160" s="152"/>
      <c r="B160" s="154"/>
      <c r="F160" s="70"/>
      <c r="G160" s="70"/>
      <c r="H160" s="70"/>
      <c r="I160" s="70"/>
      <c r="J160" s="70"/>
      <c r="K160" s="70"/>
      <c r="L160" s="70"/>
      <c r="M160" s="70"/>
      <c r="N160" s="70"/>
      <c r="O160" s="70">
        <f>'SWR time series'!A156</f>
        <v>6</v>
      </c>
      <c r="P160" s="70">
        <f>'SWR time series'!B156</f>
        <v>1883</v>
      </c>
      <c r="Q160" s="77">
        <f>'StockBond Returns'!M154</f>
        <v>15.33390296</v>
      </c>
      <c r="R160" s="77">
        <f>'SWR time series'!F156</f>
        <v>5.518568633</v>
      </c>
      <c r="S160" s="77">
        <f t="shared" ref="S160:T160" si="237">if( and($Q160&gt;S$10,$Q160&lt;=S$11),$R160,"")</f>
        <v>5.518568633</v>
      </c>
      <c r="T160" t="str">
        <f t="shared" si="237"/>
        <v/>
      </c>
    </row>
    <row r="161" hidden="1">
      <c r="A161" s="152"/>
      <c r="B161" s="154"/>
      <c r="F161" s="70"/>
      <c r="G161" s="70"/>
      <c r="H161" s="70"/>
      <c r="I161" s="70"/>
      <c r="J161" s="70"/>
      <c r="K161" s="70"/>
      <c r="L161" s="70"/>
      <c r="M161" s="70"/>
      <c r="N161" s="70"/>
      <c r="O161" s="70">
        <f>'SWR time series'!A157</f>
        <v>7</v>
      </c>
      <c r="P161" s="70">
        <f>'SWR time series'!B157</f>
        <v>1883</v>
      </c>
      <c r="Q161" s="77">
        <f>'StockBond Returns'!M155</f>
        <v>15.93481261</v>
      </c>
      <c r="R161" s="77">
        <f>'SWR time series'!F157</f>
        <v>4.931589158</v>
      </c>
      <c r="S161" s="77">
        <f t="shared" ref="S161:T161" si="238">if( and($Q161&gt;S$10,$Q161&lt;=S$11),$R161,"")</f>
        <v>4.931589158</v>
      </c>
      <c r="T161" t="str">
        <f t="shared" si="238"/>
        <v/>
      </c>
    </row>
    <row r="162" hidden="1">
      <c r="A162" s="152"/>
      <c r="B162" s="154"/>
      <c r="F162" s="70"/>
      <c r="G162" s="70"/>
      <c r="H162" s="70"/>
      <c r="I162" s="70"/>
      <c r="J162" s="70"/>
      <c r="K162" s="70"/>
      <c r="L162" s="70"/>
      <c r="M162" s="70"/>
      <c r="N162" s="70"/>
      <c r="O162" s="70">
        <f>'SWR time series'!A158</f>
        <v>8</v>
      </c>
      <c r="P162" s="70">
        <f>'SWR time series'!B158</f>
        <v>1883</v>
      </c>
      <c r="Q162" s="77">
        <f>'StockBond Returns'!M156</f>
        <v>15.95462823</v>
      </c>
      <c r="R162" s="77">
        <f>'SWR time series'!F158</f>
        <v>4.662109574</v>
      </c>
      <c r="S162" s="77">
        <f t="shared" ref="S162:T162" si="239">if( and($Q162&gt;S$10,$Q162&lt;=S$11),$R162,"")</f>
        <v>4.662109574</v>
      </c>
      <c r="T162" t="str">
        <f t="shared" si="239"/>
        <v/>
      </c>
    </row>
    <row r="163" hidden="1">
      <c r="A163" s="152"/>
      <c r="B163" s="154"/>
      <c r="F163" s="70"/>
      <c r="G163" s="70"/>
      <c r="H163" s="70"/>
      <c r="I163" s="70"/>
      <c r="J163" s="70"/>
      <c r="K163" s="70"/>
      <c r="L163" s="70"/>
      <c r="M163" s="70"/>
      <c r="N163" s="70"/>
      <c r="O163" s="70">
        <f>'SWR time series'!A159</f>
        <v>9</v>
      </c>
      <c r="P163" s="70">
        <f>'SWR time series'!B159</f>
        <v>1883</v>
      </c>
      <c r="Q163" s="77">
        <f>'StockBond Returns'!M157</f>
        <v>15.19958909</v>
      </c>
      <c r="R163" s="77">
        <f>'SWR time series'!F159</f>
        <v>5.297226276</v>
      </c>
      <c r="S163" s="77">
        <f t="shared" ref="S163:T163" si="240">if( and($Q163&gt;S$10,$Q163&lt;=S$11),$R163,"")</f>
        <v>5.297226276</v>
      </c>
      <c r="T163" t="str">
        <f t="shared" si="240"/>
        <v/>
      </c>
    </row>
    <row r="164" hidden="1">
      <c r="A164" s="152"/>
      <c r="B164" s="154"/>
      <c r="F164" s="70"/>
      <c r="G164" s="70"/>
      <c r="H164" s="70"/>
      <c r="I164" s="70"/>
      <c r="J164" s="70"/>
      <c r="K164" s="70"/>
      <c r="L164" s="70"/>
      <c r="M164" s="70"/>
      <c r="N164" s="70"/>
      <c r="O164" s="70">
        <f>'SWR time series'!A160</f>
        <v>10</v>
      </c>
      <c r="P164" s="70">
        <f>'SWR time series'!B160</f>
        <v>1883</v>
      </c>
      <c r="Q164" s="77">
        <f>'StockBond Returns'!M158</f>
        <v>15.50337842</v>
      </c>
      <c r="R164" s="77">
        <f>'SWR time series'!F160</f>
        <v>4.98492233</v>
      </c>
      <c r="S164" s="77">
        <f t="shared" ref="S164:T164" si="241">if( and($Q164&gt;S$10,$Q164&lt;=S$11),$R164,"")</f>
        <v>4.98492233</v>
      </c>
      <c r="T164" t="str">
        <f t="shared" si="241"/>
        <v/>
      </c>
    </row>
    <row r="165" hidden="1">
      <c r="A165" s="152"/>
      <c r="B165" s="154"/>
      <c r="F165" s="70"/>
      <c r="G165" s="70"/>
      <c r="H165" s="70"/>
      <c r="I165" s="70"/>
      <c r="J165" s="70"/>
      <c r="K165" s="70"/>
      <c r="L165" s="70"/>
      <c r="M165" s="70"/>
      <c r="N165" s="70"/>
      <c r="O165" s="70">
        <f>'SWR time series'!A161</f>
        <v>11</v>
      </c>
      <c r="P165" s="70">
        <f>'SWR time series'!B161</f>
        <v>1883</v>
      </c>
      <c r="Q165" s="77">
        <f>'StockBond Returns'!M159</f>
        <v>15.05896471</v>
      </c>
      <c r="R165" s="77">
        <f>'SWR time series'!F161</f>
        <v>5.255517132</v>
      </c>
      <c r="S165" s="77">
        <f t="shared" ref="S165:T165" si="242">if( and($Q165&gt;S$10,$Q165&lt;=S$11),$R165,"")</f>
        <v>5.255517132</v>
      </c>
      <c r="T165" t="str">
        <f t="shared" si="242"/>
        <v/>
      </c>
    </row>
    <row r="166" hidden="1">
      <c r="A166" s="152"/>
      <c r="B166" s="154"/>
      <c r="F166" s="70"/>
      <c r="G166" s="70"/>
      <c r="H166" s="70"/>
      <c r="I166" s="70"/>
      <c r="J166" s="70"/>
      <c r="K166" s="70"/>
      <c r="L166" s="70"/>
      <c r="M166" s="70"/>
      <c r="N166" s="70"/>
      <c r="O166" s="70">
        <f>'SWR time series'!A162</f>
        <v>12</v>
      </c>
      <c r="P166" s="70">
        <f>'SWR time series'!B162</f>
        <v>1883</v>
      </c>
      <c r="Q166" s="77">
        <f>'StockBond Returns'!M160</f>
        <v>15.40398512</v>
      </c>
      <c r="R166" s="77">
        <f>'SWR time series'!F162</f>
        <v>4.576499945</v>
      </c>
      <c r="S166" s="77">
        <f t="shared" ref="S166:T166" si="243">if( and($Q166&gt;S$10,$Q166&lt;=S$11),$R166,"")</f>
        <v>4.576499945</v>
      </c>
      <c r="T166" t="str">
        <f t="shared" si="243"/>
        <v/>
      </c>
    </row>
    <row r="167" hidden="1">
      <c r="A167" s="152"/>
      <c r="B167" s="154"/>
      <c r="F167" s="70"/>
      <c r="G167" s="70"/>
      <c r="H167" s="70"/>
      <c r="I167" s="70"/>
      <c r="J167" s="70"/>
      <c r="K167" s="70"/>
      <c r="L167" s="70"/>
      <c r="M167" s="70"/>
      <c r="N167" s="70"/>
      <c r="O167" s="70">
        <f>'SWR time series'!A163</f>
        <v>1</v>
      </c>
      <c r="P167" s="70">
        <f>'SWR time series'!B163</f>
        <v>1884</v>
      </c>
      <c r="Q167" s="77">
        <f>'StockBond Returns'!M161</f>
        <v>14.91481523</v>
      </c>
      <c r="R167" s="77">
        <f>'SWR time series'!F163</f>
        <v>5.143951609</v>
      </c>
      <c r="S167" s="77">
        <f t="shared" ref="S167:T167" si="244">if( and($Q167&gt;S$10,$Q167&lt;=S$11),$R167,"")</f>
        <v>5.143951609</v>
      </c>
      <c r="T167" t="str">
        <f t="shared" si="244"/>
        <v/>
      </c>
    </row>
    <row r="168" hidden="1">
      <c r="A168" s="152"/>
      <c r="B168" s="154"/>
      <c r="F168" s="70"/>
      <c r="G168" s="70"/>
      <c r="H168" s="70"/>
      <c r="I168" s="70"/>
      <c r="J168" s="70"/>
      <c r="K168" s="70"/>
      <c r="L168" s="70"/>
      <c r="M168" s="70"/>
      <c r="N168" s="70"/>
      <c r="O168" s="70">
        <f>'SWR time series'!A164</f>
        <v>2</v>
      </c>
      <c r="P168" s="70">
        <f>'SWR time series'!B164</f>
        <v>1884</v>
      </c>
      <c r="Q168" s="77">
        <f>'StockBond Returns'!M162</f>
        <v>14.44675302</v>
      </c>
      <c r="R168" s="77">
        <f>'SWR time series'!F164</f>
        <v>5.608135177</v>
      </c>
      <c r="S168" s="77">
        <f t="shared" ref="S168:T168" si="245">if( and($Q168&gt;S$10,$Q168&lt;=S$11),$R168,"")</f>
        <v>5.608135177</v>
      </c>
      <c r="T168" t="str">
        <f t="shared" si="245"/>
        <v/>
      </c>
    </row>
    <row r="169" hidden="1">
      <c r="A169" s="152"/>
      <c r="B169" s="154"/>
      <c r="F169" s="70"/>
      <c r="G169" s="70"/>
      <c r="H169" s="70"/>
      <c r="I169" s="70"/>
      <c r="J169" s="70"/>
      <c r="K169" s="70"/>
      <c r="L169" s="70"/>
      <c r="M169" s="70"/>
      <c r="N169" s="70"/>
      <c r="O169" s="70">
        <f>'SWR time series'!A165</f>
        <v>3</v>
      </c>
      <c r="P169" s="70">
        <f>'SWR time series'!B165</f>
        <v>1884</v>
      </c>
      <c r="Q169" s="77">
        <f>'StockBond Returns'!M163</f>
        <v>14.81096976</v>
      </c>
      <c r="R169" s="77">
        <f>'SWR time series'!F165</f>
        <v>5.261239593</v>
      </c>
      <c r="S169" s="77">
        <f t="shared" ref="S169:T169" si="246">if( and($Q169&gt;S$10,$Q169&lt;=S$11),$R169,"")</f>
        <v>5.261239593</v>
      </c>
      <c r="T169" t="str">
        <f t="shared" si="246"/>
        <v/>
      </c>
    </row>
    <row r="170" hidden="1">
      <c r="A170" s="152"/>
      <c r="B170" s="154"/>
      <c r="F170" s="70"/>
      <c r="G170" s="70"/>
      <c r="H170" s="70"/>
      <c r="I170" s="70"/>
      <c r="J170" s="70"/>
      <c r="K170" s="70"/>
      <c r="L170" s="70"/>
      <c r="M170" s="70"/>
      <c r="N170" s="70"/>
      <c r="O170" s="70">
        <f>'SWR time series'!A166</f>
        <v>4</v>
      </c>
      <c r="P170" s="70">
        <f>'SWR time series'!B166</f>
        <v>1884</v>
      </c>
      <c r="Q170" s="77">
        <f>'StockBond Returns'!M164</f>
        <v>14.72740427</v>
      </c>
      <c r="R170" s="77">
        <f>'SWR time series'!F166</f>
        <v>5.365892536</v>
      </c>
      <c r="S170" s="77">
        <f t="shared" ref="S170:T170" si="247">if( and($Q170&gt;S$10,$Q170&lt;=S$11),$R170,"")</f>
        <v>5.365892536</v>
      </c>
      <c r="T170" t="str">
        <f t="shared" si="247"/>
        <v/>
      </c>
    </row>
    <row r="171" hidden="1">
      <c r="A171" s="152"/>
      <c r="B171" s="154"/>
      <c r="F171" s="70"/>
      <c r="G171" s="70"/>
      <c r="H171" s="70"/>
      <c r="I171" s="70"/>
      <c r="J171" s="70"/>
      <c r="K171" s="70"/>
      <c r="L171" s="70"/>
      <c r="M171" s="70"/>
      <c r="N171" s="70"/>
      <c r="O171" s="70">
        <f>'SWR time series'!A167</f>
        <v>5</v>
      </c>
      <c r="P171" s="70">
        <f>'SWR time series'!B167</f>
        <v>1884</v>
      </c>
      <c r="Q171" s="77">
        <f>'StockBond Returns'!M165</f>
        <v>14.42578828</v>
      </c>
      <c r="R171" s="77">
        <f>'SWR time series'!F167</f>
        <v>5.467785673</v>
      </c>
      <c r="S171" s="77">
        <f t="shared" ref="S171:T171" si="248">if( and($Q171&gt;S$10,$Q171&lt;=S$11),$R171,"")</f>
        <v>5.467785673</v>
      </c>
      <c r="T171" t="str">
        <f t="shared" si="248"/>
        <v/>
      </c>
    </row>
    <row r="172" hidden="1">
      <c r="A172" s="152"/>
      <c r="B172" s="154"/>
      <c r="F172" s="70"/>
      <c r="G172" s="70"/>
      <c r="H172" s="70"/>
      <c r="I172" s="70"/>
      <c r="J172" s="70"/>
      <c r="K172" s="70"/>
      <c r="L172" s="70"/>
      <c r="M172" s="70"/>
      <c r="N172" s="70"/>
      <c r="O172" s="70">
        <f>'SWR time series'!A168</f>
        <v>6</v>
      </c>
      <c r="P172" s="70">
        <f>'SWR time series'!B168</f>
        <v>1884</v>
      </c>
      <c r="Q172" s="77">
        <f>'StockBond Returns'!M166</f>
        <v>13.46591903</v>
      </c>
      <c r="R172" s="77">
        <f>'SWR time series'!F168</f>
        <v>6.55549848</v>
      </c>
      <c r="S172" s="77">
        <f t="shared" ref="S172:T172" si="249">if( and($Q172&gt;S$10,$Q172&lt;=S$11),$R172,"")</f>
        <v>6.55549848</v>
      </c>
      <c r="T172" t="str">
        <f t="shared" si="249"/>
        <v/>
      </c>
    </row>
    <row r="173" hidden="1">
      <c r="A173" s="152"/>
      <c r="B173" s="154"/>
      <c r="F173" s="70"/>
      <c r="G173" s="70"/>
      <c r="H173" s="70"/>
      <c r="I173" s="70"/>
      <c r="J173" s="70"/>
      <c r="K173" s="70"/>
      <c r="L173" s="70"/>
      <c r="M173" s="70"/>
      <c r="N173" s="70"/>
      <c r="O173" s="70">
        <f>'SWR time series'!A169</f>
        <v>7</v>
      </c>
      <c r="P173" s="70">
        <f>'SWR time series'!B169</f>
        <v>1884</v>
      </c>
      <c r="Q173" s="77">
        <f>'StockBond Returns'!M167</f>
        <v>12.91787337</v>
      </c>
      <c r="R173" s="77">
        <f>'SWR time series'!F169</f>
        <v>7.401664305</v>
      </c>
      <c r="S173" s="77">
        <f t="shared" ref="S173:T173" si="250">if( and($Q173&gt;S$10,$Q173&lt;=S$11),$R173,"")</f>
        <v>7.401664305</v>
      </c>
      <c r="T173" t="str">
        <f t="shared" si="250"/>
        <v/>
      </c>
    </row>
    <row r="174" hidden="1">
      <c r="A174" s="152"/>
      <c r="B174" s="154"/>
      <c r="F174" s="70"/>
      <c r="G174" s="70"/>
      <c r="H174" s="70"/>
      <c r="I174" s="70"/>
      <c r="J174" s="70"/>
      <c r="K174" s="70"/>
      <c r="L174" s="70"/>
      <c r="M174" s="70"/>
      <c r="N174" s="70"/>
      <c r="O174" s="70">
        <f>'SWR time series'!A170</f>
        <v>8</v>
      </c>
      <c r="P174" s="70">
        <f>'SWR time series'!B170</f>
        <v>1884</v>
      </c>
      <c r="Q174" s="77">
        <f>'StockBond Returns'!M168</f>
        <v>13.05504525</v>
      </c>
      <c r="R174" s="77">
        <f>'SWR time series'!F170</f>
        <v>7.026339859</v>
      </c>
      <c r="S174" s="77">
        <f t="shared" ref="S174:T174" si="251">if( and($Q174&gt;S$10,$Q174&lt;=S$11),$R174,"")</f>
        <v>7.026339859</v>
      </c>
      <c r="T174" t="str">
        <f t="shared" si="251"/>
        <v/>
      </c>
    </row>
    <row r="175" hidden="1">
      <c r="A175" s="152"/>
      <c r="B175" s="154"/>
      <c r="F175" s="70"/>
      <c r="G175" s="70"/>
      <c r="H175" s="70"/>
      <c r="I175" s="70"/>
      <c r="J175" s="70"/>
      <c r="K175" s="70"/>
      <c r="L175" s="70"/>
      <c r="M175" s="70"/>
      <c r="N175" s="70"/>
      <c r="O175" s="70">
        <f>'SWR time series'!A171</f>
        <v>9</v>
      </c>
      <c r="P175" s="70">
        <f>'SWR time series'!B171</f>
        <v>1884</v>
      </c>
      <c r="Q175" s="77">
        <f>'StockBond Returns'!M169</f>
        <v>13.88846865</v>
      </c>
      <c r="R175" s="77">
        <f>'SWR time series'!F171</f>
        <v>6.161600234</v>
      </c>
      <c r="S175" s="77">
        <f t="shared" ref="S175:T175" si="252">if( and($Q175&gt;S$10,$Q175&lt;=S$11),$R175,"")</f>
        <v>6.161600234</v>
      </c>
      <c r="T175" t="str">
        <f t="shared" si="252"/>
        <v/>
      </c>
    </row>
    <row r="176" hidden="1">
      <c r="A176" s="152"/>
      <c r="B176" s="154"/>
      <c r="F176" s="70"/>
      <c r="G176" s="70"/>
      <c r="H176" s="70"/>
      <c r="I176" s="70"/>
      <c r="J176" s="70"/>
      <c r="K176" s="70"/>
      <c r="L176" s="70"/>
      <c r="M176" s="70"/>
      <c r="N176" s="70"/>
      <c r="O176" s="70">
        <f>'SWR time series'!A172</f>
        <v>10</v>
      </c>
      <c r="P176" s="70">
        <f>'SWR time series'!B172</f>
        <v>1884</v>
      </c>
      <c r="Q176" s="77">
        <f>'StockBond Returns'!M170</f>
        <v>13.56353788</v>
      </c>
      <c r="R176" s="77">
        <f>'SWR time series'!F172</f>
        <v>6.394101038</v>
      </c>
      <c r="S176" s="77">
        <f t="shared" ref="S176:T176" si="253">if( and($Q176&gt;S$10,$Q176&lt;=S$11),$R176,"")</f>
        <v>6.394101038</v>
      </c>
      <c r="T176" t="str">
        <f t="shared" si="253"/>
        <v/>
      </c>
    </row>
    <row r="177" hidden="1">
      <c r="A177" s="152"/>
      <c r="B177" s="154"/>
      <c r="F177" s="70"/>
      <c r="G177" s="70"/>
      <c r="H177" s="70"/>
      <c r="I177" s="70"/>
      <c r="J177" s="70"/>
      <c r="K177" s="70"/>
      <c r="L177" s="70"/>
      <c r="M177" s="70"/>
      <c r="N177" s="70"/>
      <c r="O177" s="70">
        <f>'SWR time series'!A173</f>
        <v>11</v>
      </c>
      <c r="P177" s="70">
        <f>'SWR time series'!B173</f>
        <v>1884</v>
      </c>
      <c r="Q177" s="77">
        <f>'StockBond Returns'!M171</f>
        <v>13.2699629</v>
      </c>
      <c r="R177" s="77">
        <f>'SWR time series'!F173</f>
        <v>6.634661291</v>
      </c>
      <c r="S177" s="77">
        <f t="shared" ref="S177:T177" si="254">if( and($Q177&gt;S$10,$Q177&lt;=S$11),$R177,"")</f>
        <v>6.634661291</v>
      </c>
      <c r="T177" t="str">
        <f t="shared" si="254"/>
        <v/>
      </c>
    </row>
    <row r="178" hidden="1">
      <c r="A178" s="152"/>
      <c r="B178" s="154"/>
      <c r="F178" s="70"/>
      <c r="G178" s="70"/>
      <c r="H178" s="70"/>
      <c r="I178" s="70"/>
      <c r="J178" s="70"/>
      <c r="K178" s="70"/>
      <c r="L178" s="70"/>
      <c r="M178" s="70"/>
      <c r="N178" s="70"/>
      <c r="O178" s="70">
        <f>'SWR time series'!A174</f>
        <v>12</v>
      </c>
      <c r="P178" s="70">
        <f>'SWR time series'!B174</f>
        <v>1884</v>
      </c>
      <c r="Q178" s="77">
        <f>'StockBond Returns'!M172</f>
        <v>13.31024874</v>
      </c>
      <c r="R178" s="77">
        <f>'SWR time series'!F174</f>
        <v>6.452153471</v>
      </c>
      <c r="S178" s="77">
        <f t="shared" ref="S178:T178" si="255">if( and($Q178&gt;S$10,$Q178&lt;=S$11),$R178,"")</f>
        <v>6.452153471</v>
      </c>
      <c r="T178" t="str">
        <f t="shared" si="255"/>
        <v/>
      </c>
    </row>
    <row r="179" hidden="1">
      <c r="A179" s="152"/>
      <c r="B179" s="154"/>
      <c r="F179" s="70"/>
      <c r="G179" s="70"/>
      <c r="H179" s="70"/>
      <c r="I179" s="70"/>
      <c r="J179" s="70"/>
      <c r="K179" s="70"/>
      <c r="L179" s="70"/>
      <c r="M179" s="70"/>
      <c r="N179" s="70"/>
      <c r="O179" s="70">
        <f>'SWR time series'!A175</f>
        <v>1</v>
      </c>
      <c r="P179" s="70">
        <f>'SWR time series'!B175</f>
        <v>1885</v>
      </c>
      <c r="Q179" s="77">
        <f>'StockBond Returns'!M173</f>
        <v>13.43074525</v>
      </c>
      <c r="R179" s="77">
        <f>'SWR time series'!F175</f>
        <v>6.365453771</v>
      </c>
      <c r="S179" s="77">
        <f t="shared" ref="S179:T179" si="256">if( and($Q179&gt;S$10,$Q179&lt;=S$11),$R179,"")</f>
        <v>6.365453771</v>
      </c>
      <c r="T179" t="str">
        <f t="shared" si="256"/>
        <v/>
      </c>
    </row>
    <row r="180" hidden="1">
      <c r="A180" s="152"/>
      <c r="B180" s="154"/>
      <c r="F180" s="70"/>
      <c r="G180" s="70"/>
      <c r="H180" s="70"/>
      <c r="I180" s="70"/>
      <c r="J180" s="70"/>
      <c r="K180" s="70"/>
      <c r="L180" s="70"/>
      <c r="M180" s="70"/>
      <c r="N180" s="70"/>
      <c r="O180" s="70">
        <f>'SWR time series'!A176</f>
        <v>2</v>
      </c>
      <c r="P180" s="70">
        <f>'SWR time series'!B176</f>
        <v>1885</v>
      </c>
      <c r="Q180" s="77">
        <f>'StockBond Returns'!M174</f>
        <v>13.12981743</v>
      </c>
      <c r="R180" s="77">
        <f>'SWR time series'!F176</f>
        <v>6.832411446</v>
      </c>
      <c r="S180" s="77">
        <f t="shared" ref="S180:T180" si="257">if( and($Q180&gt;S$10,$Q180&lt;=S$11),$R180,"")</f>
        <v>6.832411446</v>
      </c>
      <c r="T180" t="str">
        <f t="shared" si="257"/>
        <v/>
      </c>
    </row>
    <row r="181" hidden="1">
      <c r="A181" s="152"/>
      <c r="B181" s="154"/>
      <c r="F181" s="70"/>
      <c r="G181" s="70"/>
      <c r="H181" s="70"/>
      <c r="I181" s="70"/>
      <c r="J181" s="70"/>
      <c r="K181" s="70"/>
      <c r="L181" s="70"/>
      <c r="M181" s="70"/>
      <c r="N181" s="70"/>
      <c r="O181" s="70">
        <f>'SWR time series'!A177</f>
        <v>3</v>
      </c>
      <c r="P181" s="70">
        <f>'SWR time series'!B177</f>
        <v>1885</v>
      </c>
      <c r="Q181" s="77">
        <f>'StockBond Returns'!M175</f>
        <v>13.38481759</v>
      </c>
      <c r="R181" s="77">
        <f>'SWR time series'!F177</f>
        <v>6.909257692</v>
      </c>
      <c r="S181" s="77">
        <f t="shared" ref="S181:T181" si="258">if( and($Q181&gt;S$10,$Q181&lt;=S$11),$R181,"")</f>
        <v>6.909257692</v>
      </c>
      <c r="T181" t="str">
        <f t="shared" si="258"/>
        <v/>
      </c>
    </row>
    <row r="182" hidden="1">
      <c r="A182" s="152"/>
      <c r="B182" s="154"/>
      <c r="F182" s="70"/>
      <c r="G182" s="70"/>
      <c r="H182" s="70"/>
      <c r="I182" s="70"/>
      <c r="J182" s="70"/>
      <c r="K182" s="70"/>
      <c r="L182" s="70"/>
      <c r="M182" s="70"/>
      <c r="N182" s="70"/>
      <c r="O182" s="70">
        <f>'SWR time series'!A178</f>
        <v>4</v>
      </c>
      <c r="P182" s="70">
        <f>'SWR time series'!B178</f>
        <v>1885</v>
      </c>
      <c r="Q182" s="77">
        <f>'StockBond Returns'!M176</f>
        <v>13.73419409</v>
      </c>
      <c r="R182" s="77">
        <f>'SWR time series'!F178</f>
        <v>6.189700972</v>
      </c>
      <c r="S182" s="77">
        <f t="shared" ref="S182:T182" si="259">if( and($Q182&gt;S$10,$Q182&lt;=S$11),$R182,"")</f>
        <v>6.189700972</v>
      </c>
      <c r="T182" t="str">
        <f t="shared" si="259"/>
        <v/>
      </c>
    </row>
    <row r="183" hidden="1">
      <c r="A183" s="152"/>
      <c r="B183" s="154"/>
      <c r="F183" s="70"/>
      <c r="G183" s="70"/>
      <c r="H183" s="70"/>
      <c r="I183" s="70"/>
      <c r="J183" s="70"/>
      <c r="K183" s="70"/>
      <c r="L183" s="70"/>
      <c r="M183" s="70"/>
      <c r="N183" s="70"/>
      <c r="O183" s="70">
        <f>'SWR time series'!A179</f>
        <v>5</v>
      </c>
      <c r="P183" s="70">
        <f>'SWR time series'!B179</f>
        <v>1885</v>
      </c>
      <c r="Q183" s="77">
        <f>'StockBond Returns'!M177</f>
        <v>13.54854854</v>
      </c>
      <c r="R183" s="77">
        <f>'SWR time series'!F179</f>
        <v>6.912933637</v>
      </c>
      <c r="S183" s="77">
        <f t="shared" ref="S183:T183" si="260">if( and($Q183&gt;S$10,$Q183&lt;=S$11),$R183,"")</f>
        <v>6.912933637</v>
      </c>
      <c r="T183" t="str">
        <f t="shared" si="260"/>
        <v/>
      </c>
    </row>
    <row r="184" hidden="1">
      <c r="A184" s="152"/>
      <c r="B184" s="154"/>
      <c r="F184" s="70"/>
      <c r="G184" s="70"/>
      <c r="H184" s="70"/>
      <c r="I184" s="70"/>
      <c r="J184" s="70"/>
      <c r="K184" s="70"/>
      <c r="L184" s="70"/>
      <c r="M184" s="70"/>
      <c r="N184" s="70"/>
      <c r="O184" s="70">
        <f>'SWR time series'!A180</f>
        <v>6</v>
      </c>
      <c r="P184" s="70">
        <f>'SWR time series'!B180</f>
        <v>1885</v>
      </c>
      <c r="Q184" s="77">
        <f>'StockBond Returns'!M178</f>
        <v>13.71137187</v>
      </c>
      <c r="R184" s="77">
        <f>'SWR time series'!F180</f>
        <v>6.627698998</v>
      </c>
      <c r="S184" s="77">
        <f t="shared" ref="S184:T184" si="261">if( and($Q184&gt;S$10,$Q184&lt;=S$11),$R184,"")</f>
        <v>6.627698998</v>
      </c>
      <c r="T184" t="str">
        <f t="shared" si="261"/>
        <v/>
      </c>
    </row>
    <row r="185" hidden="1">
      <c r="A185" s="152"/>
      <c r="B185" s="154"/>
      <c r="F185" s="70"/>
      <c r="G185" s="70"/>
      <c r="H185" s="70"/>
      <c r="I185" s="70"/>
      <c r="J185" s="70"/>
      <c r="K185" s="70"/>
      <c r="L185" s="70"/>
      <c r="M185" s="70"/>
      <c r="N185" s="70"/>
      <c r="O185" s="70">
        <f>'SWR time series'!A181</f>
        <v>7</v>
      </c>
      <c r="P185" s="70">
        <f>'SWR time series'!B181</f>
        <v>1885</v>
      </c>
      <c r="Q185" s="77">
        <f>'StockBond Returns'!M179</f>
        <v>13.97878437</v>
      </c>
      <c r="R185" s="77">
        <f>'SWR time series'!F181</f>
        <v>6.109670233</v>
      </c>
      <c r="S185" s="77">
        <f t="shared" ref="S185:T185" si="262">if( and($Q185&gt;S$10,$Q185&lt;=S$11),$R185,"")</f>
        <v>6.109670233</v>
      </c>
      <c r="T185" t="str">
        <f t="shared" si="262"/>
        <v/>
      </c>
    </row>
    <row r="186" hidden="1">
      <c r="A186" s="152"/>
      <c r="B186" s="154"/>
      <c r="F186" s="70"/>
      <c r="G186" s="70"/>
      <c r="H186" s="70"/>
      <c r="I186" s="70"/>
      <c r="J186" s="70"/>
      <c r="K186" s="70"/>
      <c r="L186" s="70"/>
      <c r="M186" s="70"/>
      <c r="N186" s="70"/>
      <c r="O186" s="70">
        <f>'SWR time series'!A182</f>
        <v>8</v>
      </c>
      <c r="P186" s="70">
        <f>'SWR time series'!B182</f>
        <v>1885</v>
      </c>
      <c r="Q186" s="77">
        <f>'StockBond Returns'!M180</f>
        <v>14.32665878</v>
      </c>
      <c r="R186" s="77">
        <f>'SWR time series'!F182</f>
        <v>5.720298036</v>
      </c>
      <c r="S186" s="77">
        <f t="shared" ref="S186:T186" si="263">if( and($Q186&gt;S$10,$Q186&lt;=S$11),$R186,"")</f>
        <v>5.720298036</v>
      </c>
      <c r="T186" t="str">
        <f t="shared" si="263"/>
        <v/>
      </c>
    </row>
    <row r="187" hidden="1">
      <c r="A187" s="152"/>
      <c r="B187" s="154"/>
      <c r="F187" s="70"/>
      <c r="G187" s="70"/>
      <c r="H187" s="70"/>
      <c r="I187" s="70"/>
      <c r="J187" s="70"/>
      <c r="K187" s="70"/>
      <c r="L187" s="70"/>
      <c r="M187" s="70"/>
      <c r="N187" s="70"/>
      <c r="O187" s="70">
        <f>'SWR time series'!A183</f>
        <v>9</v>
      </c>
      <c r="P187" s="70">
        <f>'SWR time series'!B183</f>
        <v>1885</v>
      </c>
      <c r="Q187" s="77">
        <f>'StockBond Returns'!M181</f>
        <v>15.1304108</v>
      </c>
      <c r="R187" s="77">
        <f>'SWR time series'!F183</f>
        <v>5.16717326</v>
      </c>
      <c r="S187" s="77">
        <f t="shared" ref="S187:T187" si="264">if( and($Q187&gt;S$10,$Q187&lt;=S$11),$R187,"")</f>
        <v>5.16717326</v>
      </c>
      <c r="T187" t="str">
        <f t="shared" si="264"/>
        <v/>
      </c>
    </row>
    <row r="188" hidden="1">
      <c r="A188" s="152"/>
      <c r="B188" s="154"/>
      <c r="F188" s="70"/>
      <c r="G188" s="70"/>
      <c r="H188" s="70"/>
      <c r="I188" s="70"/>
      <c r="J188" s="70"/>
      <c r="K188" s="70"/>
      <c r="L188" s="70"/>
      <c r="M188" s="70"/>
      <c r="N188" s="70"/>
      <c r="O188" s="70">
        <f>'SWR time series'!A184</f>
        <v>10</v>
      </c>
      <c r="P188" s="70">
        <f>'SWR time series'!B184</f>
        <v>1885</v>
      </c>
      <c r="Q188" s="77">
        <f>'StockBond Returns'!M182</f>
        <v>15.11628503</v>
      </c>
      <c r="R188" s="77">
        <f>'SWR time series'!F184</f>
        <v>5.276467488</v>
      </c>
      <c r="S188" s="77">
        <f t="shared" ref="S188:T188" si="265">if( and($Q188&gt;S$10,$Q188&lt;=S$11),$R188,"")</f>
        <v>5.276467488</v>
      </c>
      <c r="T188" t="str">
        <f t="shared" si="265"/>
        <v/>
      </c>
    </row>
    <row r="189" hidden="1">
      <c r="A189" s="152"/>
      <c r="B189" s="154"/>
      <c r="F189" s="70"/>
      <c r="G189" s="70"/>
      <c r="H189" s="70"/>
      <c r="I189" s="70"/>
      <c r="J189" s="70"/>
      <c r="K189" s="70"/>
      <c r="L189" s="70"/>
      <c r="M189" s="70"/>
      <c r="N189" s="70"/>
      <c r="O189" s="70">
        <f>'SWR time series'!A185</f>
        <v>11</v>
      </c>
      <c r="P189" s="70">
        <f>'SWR time series'!B185</f>
        <v>1885</v>
      </c>
      <c r="Q189" s="77">
        <f>'StockBond Returns'!M183</f>
        <v>15.99102396</v>
      </c>
      <c r="R189" s="77">
        <f>'SWR time series'!F185</f>
        <v>4.568516332</v>
      </c>
      <c r="S189" s="77">
        <f t="shared" ref="S189:T189" si="266">if( and($Q189&gt;S$10,$Q189&lt;=S$11),$R189,"")</f>
        <v>4.568516332</v>
      </c>
      <c r="T189" t="str">
        <f t="shared" si="266"/>
        <v/>
      </c>
    </row>
    <row r="190" hidden="1">
      <c r="A190" s="152"/>
      <c r="B190" s="154"/>
      <c r="F190" s="70"/>
      <c r="G190" s="70"/>
      <c r="H190" s="70"/>
      <c r="I190" s="70"/>
      <c r="J190" s="70"/>
      <c r="K190" s="70"/>
      <c r="L190" s="70"/>
      <c r="M190" s="70"/>
      <c r="N190" s="70"/>
      <c r="O190" s="70">
        <f>'SWR time series'!A186</f>
        <v>12</v>
      </c>
      <c r="P190" s="70">
        <f>'SWR time series'!B186</f>
        <v>1885</v>
      </c>
      <c r="Q190" s="77">
        <f>'StockBond Returns'!M184</f>
        <v>16.8240345</v>
      </c>
      <c r="R190" s="77">
        <f>'SWR time series'!F186</f>
        <v>4.006538111</v>
      </c>
      <c r="S190" s="77">
        <f t="shared" ref="S190:T190" si="267">if( and($Q190&gt;S$10,$Q190&lt;=S$11),$R190,"")</f>
        <v>4.006538111</v>
      </c>
      <c r="T190" t="str">
        <f t="shared" si="267"/>
        <v/>
      </c>
    </row>
    <row r="191" hidden="1">
      <c r="A191" s="152"/>
      <c r="B191" s="154"/>
      <c r="F191" s="70"/>
      <c r="G191" s="70"/>
      <c r="H191" s="70"/>
      <c r="I191" s="70"/>
      <c r="J191" s="70"/>
      <c r="K191" s="70"/>
      <c r="L191" s="70"/>
      <c r="M191" s="70"/>
      <c r="N191" s="70"/>
      <c r="O191" s="70">
        <f>'SWR time series'!A187</f>
        <v>1</v>
      </c>
      <c r="P191" s="70">
        <f>'SWR time series'!B187</f>
        <v>1886</v>
      </c>
      <c r="Q191" s="77">
        <f>'StockBond Returns'!M185</f>
        <v>16.30447595</v>
      </c>
      <c r="R191" s="77">
        <f>'SWR time series'!F187</f>
        <v>4.542806796</v>
      </c>
      <c r="S191" s="77">
        <f t="shared" ref="S191:T191" si="268">if( and($Q191&gt;S$10,$Q191&lt;=S$11),$R191,"")</f>
        <v>4.542806796</v>
      </c>
      <c r="T191" t="str">
        <f t="shared" si="268"/>
        <v/>
      </c>
    </row>
    <row r="192" hidden="1">
      <c r="A192" s="152"/>
      <c r="B192" s="154"/>
      <c r="F192" s="70"/>
      <c r="G192" s="70"/>
      <c r="H192" s="70"/>
      <c r="I192" s="70"/>
      <c r="J192" s="70"/>
      <c r="K192" s="70"/>
      <c r="L192" s="70"/>
      <c r="M192" s="70"/>
      <c r="N192" s="70"/>
      <c r="O192" s="70">
        <f>'SWR time series'!A188</f>
        <v>2</v>
      </c>
      <c r="P192" s="70">
        <f>'SWR time series'!B188</f>
        <v>1886</v>
      </c>
      <c r="Q192" s="77">
        <f>'StockBond Returns'!M186</f>
        <v>16.69231747</v>
      </c>
      <c r="R192" s="77">
        <f>'SWR time series'!F188</f>
        <v>4.337381106</v>
      </c>
      <c r="S192" s="77">
        <f t="shared" ref="S192:T192" si="269">if( and($Q192&gt;S$10,$Q192&lt;=S$11),$R192,"")</f>
        <v>4.337381106</v>
      </c>
      <c r="T192" t="str">
        <f t="shared" si="269"/>
        <v/>
      </c>
    </row>
    <row r="193" hidden="1">
      <c r="A193" s="152"/>
      <c r="B193" s="154"/>
      <c r="F193" s="70"/>
      <c r="G193" s="70"/>
      <c r="H193" s="70"/>
      <c r="I193" s="70"/>
      <c r="J193" s="70"/>
      <c r="K193" s="70"/>
      <c r="L193" s="70"/>
      <c r="M193" s="70"/>
      <c r="N193" s="70"/>
      <c r="O193" s="70">
        <f>'SWR time series'!A189</f>
        <v>3</v>
      </c>
      <c r="P193" s="70">
        <f>'SWR time series'!B189</f>
        <v>1886</v>
      </c>
      <c r="Q193" s="77">
        <f>'StockBond Returns'!M187</f>
        <v>17.00664826</v>
      </c>
      <c r="R193" s="77">
        <f>'SWR time series'!F189</f>
        <v>3.788060743</v>
      </c>
      <c r="S193" s="77">
        <f t="shared" ref="S193:T193" si="270">if( and($Q193&gt;S$10,$Q193&lt;=S$11),$R193,"")</f>
        <v>3.788060743</v>
      </c>
      <c r="T193" t="str">
        <f t="shared" si="270"/>
        <v/>
      </c>
    </row>
    <row r="194" hidden="1">
      <c r="A194" s="152"/>
      <c r="B194" s="154"/>
      <c r="F194" s="70"/>
      <c r="G194" s="70"/>
      <c r="H194" s="70"/>
      <c r="I194" s="70"/>
      <c r="J194" s="70"/>
      <c r="K194" s="70"/>
      <c r="L194" s="70"/>
      <c r="M194" s="70"/>
      <c r="N194" s="70"/>
      <c r="O194" s="70">
        <f>'SWR time series'!A190</f>
        <v>4</v>
      </c>
      <c r="P194" s="70">
        <f>'SWR time series'!B190</f>
        <v>1886</v>
      </c>
      <c r="Q194" s="77">
        <f>'StockBond Returns'!M188</f>
        <v>16.8432661</v>
      </c>
      <c r="R194" s="77">
        <f>'SWR time series'!F190</f>
        <v>3.923107686</v>
      </c>
      <c r="S194" s="77">
        <f t="shared" ref="S194:T194" si="271">if( and($Q194&gt;S$10,$Q194&lt;=S$11),$R194,"")</f>
        <v>3.923107686</v>
      </c>
      <c r="T194" t="str">
        <f t="shared" si="271"/>
        <v/>
      </c>
    </row>
    <row r="195" hidden="1">
      <c r="A195" s="152"/>
      <c r="B195" s="154"/>
      <c r="F195" s="70"/>
      <c r="G195" s="70"/>
      <c r="H195" s="70"/>
      <c r="I195" s="70"/>
      <c r="J195" s="70"/>
      <c r="K195" s="70"/>
      <c r="L195" s="70"/>
      <c r="M195" s="70"/>
      <c r="N195" s="70"/>
      <c r="O195" s="70">
        <f>'SWR time series'!A191</f>
        <v>5</v>
      </c>
      <c r="P195" s="70">
        <f>'SWR time series'!B191</f>
        <v>1886</v>
      </c>
      <c r="Q195" s="77">
        <f>'StockBond Returns'!M189</f>
        <v>16.80171613</v>
      </c>
      <c r="R195" s="77">
        <f>'SWR time series'!F191</f>
        <v>3.984800677</v>
      </c>
      <c r="S195" s="77">
        <f t="shared" ref="S195:T195" si="272">if( and($Q195&gt;S$10,$Q195&lt;=S$11),$R195,"")</f>
        <v>3.984800677</v>
      </c>
      <c r="T195" t="str">
        <f t="shared" si="272"/>
        <v/>
      </c>
    </row>
    <row r="196" hidden="1">
      <c r="A196" s="152"/>
      <c r="B196" s="154"/>
      <c r="F196" s="70"/>
      <c r="G196" s="70"/>
      <c r="H196" s="70"/>
      <c r="I196" s="70"/>
      <c r="J196" s="70"/>
      <c r="K196" s="70"/>
      <c r="L196" s="70"/>
      <c r="M196" s="70"/>
      <c r="N196" s="70"/>
      <c r="O196" s="70">
        <f>'SWR time series'!A192</f>
        <v>6</v>
      </c>
      <c r="P196" s="70">
        <f>'SWR time series'!B192</f>
        <v>1886</v>
      </c>
      <c r="Q196" s="77">
        <f>'StockBond Returns'!M190</f>
        <v>16.86319552</v>
      </c>
      <c r="R196" s="77">
        <f>'SWR time series'!F192</f>
        <v>3.846343732</v>
      </c>
      <c r="S196" s="77">
        <f t="shared" ref="S196:T196" si="273">if( and($Q196&gt;S$10,$Q196&lt;=S$11),$R196,"")</f>
        <v>3.846343732</v>
      </c>
      <c r="T196" t="str">
        <f t="shared" si="273"/>
        <v/>
      </c>
    </row>
    <row r="197" hidden="1">
      <c r="A197" s="152"/>
      <c r="B197" s="154"/>
      <c r="F197" s="70"/>
      <c r="G197" s="70"/>
      <c r="H197" s="70"/>
      <c r="I197" s="70"/>
      <c r="J197" s="70"/>
      <c r="K197" s="70"/>
      <c r="L197" s="70"/>
      <c r="M197" s="70"/>
      <c r="N197" s="70"/>
      <c r="O197" s="70">
        <f>'SWR time series'!A193</f>
        <v>7</v>
      </c>
      <c r="P197" s="70">
        <f>'SWR time series'!B193</f>
        <v>1886</v>
      </c>
      <c r="Q197" s="77">
        <f>'StockBond Returns'!M191</f>
        <v>17.83149406</v>
      </c>
      <c r="R197" s="77">
        <f>'SWR time series'!F193</f>
        <v>2.830716093</v>
      </c>
      <c r="S197" s="77">
        <f t="shared" ref="S197:T197" si="274">if( and($Q197&gt;S$10,$Q197&lt;=S$11),$R197,"")</f>
        <v>2.830716093</v>
      </c>
      <c r="T197" t="str">
        <f t="shared" si="274"/>
        <v/>
      </c>
    </row>
    <row r="198" hidden="1">
      <c r="A198" s="152"/>
      <c r="B198" s="154"/>
      <c r="F198" s="70"/>
      <c r="G198" s="70"/>
      <c r="H198" s="70"/>
      <c r="I198" s="70"/>
      <c r="J198" s="70"/>
      <c r="K198" s="70"/>
      <c r="L198" s="70"/>
      <c r="M198" s="70"/>
      <c r="N198" s="70"/>
      <c r="O198" s="70">
        <f>'SWR time series'!A194</f>
        <v>8</v>
      </c>
      <c r="P198" s="70">
        <f>'SWR time series'!B194</f>
        <v>1886</v>
      </c>
      <c r="Q198" s="77">
        <f>'StockBond Returns'!M192</f>
        <v>17.84584504</v>
      </c>
      <c r="R198" s="77">
        <f>'SWR time series'!F194</f>
        <v>2.656653453</v>
      </c>
      <c r="S198" s="77">
        <f t="shared" ref="S198:T198" si="275">if( and($Q198&gt;S$10,$Q198&lt;=S$11),$R198,"")</f>
        <v>2.656653453</v>
      </c>
      <c r="T198" t="str">
        <f t="shared" si="275"/>
        <v/>
      </c>
    </row>
    <row r="199" hidden="1">
      <c r="A199" s="152"/>
      <c r="B199" s="154"/>
      <c r="F199" s="70"/>
      <c r="G199" s="70"/>
      <c r="H199" s="70"/>
      <c r="I199" s="70"/>
      <c r="J199" s="70"/>
      <c r="K199" s="70"/>
      <c r="L199" s="70"/>
      <c r="M199" s="70"/>
      <c r="N199" s="70"/>
      <c r="O199" s="70">
        <f>'SWR time series'!A195</f>
        <v>9</v>
      </c>
      <c r="P199" s="70">
        <f>'SWR time series'!B195</f>
        <v>1886</v>
      </c>
      <c r="Q199" s="77">
        <f>'StockBond Returns'!M193</f>
        <v>17.7239128</v>
      </c>
      <c r="R199" s="77">
        <f>'SWR time series'!F195</f>
        <v>2.577288061</v>
      </c>
      <c r="S199" s="77">
        <f t="shared" ref="S199:T199" si="276">if( and($Q199&gt;S$10,$Q199&lt;=S$11),$R199,"")</f>
        <v>2.577288061</v>
      </c>
      <c r="T199" t="str">
        <f t="shared" si="276"/>
        <v/>
      </c>
    </row>
    <row r="200" hidden="1">
      <c r="A200" s="152"/>
      <c r="B200" s="154"/>
      <c r="F200" s="70"/>
      <c r="G200" s="70"/>
      <c r="H200" s="70"/>
      <c r="I200" s="70"/>
      <c r="J200" s="70"/>
      <c r="K200" s="70"/>
      <c r="L200" s="70"/>
      <c r="M200" s="70"/>
      <c r="N200" s="70"/>
      <c r="O200" s="70">
        <f>'SWR time series'!A196</f>
        <v>10</v>
      </c>
      <c r="P200" s="70">
        <f>'SWR time series'!B196</f>
        <v>1886</v>
      </c>
      <c r="Q200" s="77">
        <f>'StockBond Returns'!M194</f>
        <v>18.14714393</v>
      </c>
      <c r="R200" s="77">
        <f>'SWR time series'!F196</f>
        <v>2.060336632</v>
      </c>
      <c r="S200" s="77">
        <f t="shared" ref="S200:T200" si="277">if( and($Q200&gt;S$10,$Q200&lt;=S$11),$R200,"")</f>
        <v>2.060336632</v>
      </c>
      <c r="T200" t="str">
        <f t="shared" si="277"/>
        <v/>
      </c>
    </row>
    <row r="201" hidden="1">
      <c r="A201" s="152"/>
      <c r="B201" s="154"/>
      <c r="F201" s="70"/>
      <c r="G201" s="70"/>
      <c r="H201" s="70"/>
      <c r="I201" s="70"/>
      <c r="J201" s="70"/>
      <c r="K201" s="70"/>
      <c r="L201" s="70"/>
      <c r="M201" s="70"/>
      <c r="N201" s="70"/>
      <c r="O201" s="70">
        <f>'SWR time series'!A197</f>
        <v>11</v>
      </c>
      <c r="P201" s="70">
        <f>'SWR time series'!B197</f>
        <v>1886</v>
      </c>
      <c r="Q201" s="77">
        <f>'StockBond Returns'!M195</f>
        <v>18.56238134</v>
      </c>
      <c r="R201" s="77">
        <f>'SWR time series'!F197</f>
        <v>1.741763607</v>
      </c>
      <c r="S201" s="77">
        <f t="shared" ref="S201:T201" si="278">if( and($Q201&gt;S$10,$Q201&lt;=S$11),$R201,"")</f>
        <v>1.741763607</v>
      </c>
      <c r="T201" t="str">
        <f t="shared" si="278"/>
        <v/>
      </c>
    </row>
    <row r="202" hidden="1">
      <c r="A202" s="152"/>
      <c r="B202" s="154"/>
      <c r="F202" s="70"/>
      <c r="G202" s="70"/>
      <c r="H202" s="70"/>
      <c r="I202" s="70"/>
      <c r="J202" s="70"/>
      <c r="K202" s="70"/>
      <c r="L202" s="70"/>
      <c r="M202" s="70"/>
      <c r="N202" s="70"/>
      <c r="O202" s="70">
        <f>'SWR time series'!A198</f>
        <v>12</v>
      </c>
      <c r="P202" s="70">
        <f>'SWR time series'!B198</f>
        <v>1886</v>
      </c>
      <c r="Q202" s="77">
        <f>'StockBond Returns'!M196</f>
        <v>18.96831263</v>
      </c>
      <c r="R202" s="77">
        <f>'SWR time series'!F198</f>
        <v>1.462751714</v>
      </c>
      <c r="S202" s="77">
        <f t="shared" ref="S202:T202" si="279">if( and($Q202&gt;S$10,$Q202&lt;=S$11),$R202,"")</f>
        <v>1.462751714</v>
      </c>
      <c r="T202" t="str">
        <f t="shared" si="279"/>
        <v/>
      </c>
    </row>
    <row r="203" hidden="1">
      <c r="A203" s="152"/>
      <c r="B203" s="154"/>
      <c r="F203" s="70"/>
      <c r="G203" s="70"/>
      <c r="H203" s="70"/>
      <c r="I203" s="70"/>
      <c r="J203" s="70"/>
      <c r="K203" s="70"/>
      <c r="L203" s="70"/>
      <c r="M203" s="70"/>
      <c r="N203" s="70"/>
      <c r="O203" s="70">
        <f>'SWR time series'!A199</f>
        <v>1</v>
      </c>
      <c r="P203" s="70">
        <f>'SWR time series'!B199</f>
        <v>1887</v>
      </c>
      <c r="Q203" s="77">
        <f>'StockBond Returns'!M197</f>
        <v>18.19405756</v>
      </c>
      <c r="R203" s="77">
        <f>'SWR time series'!F199</f>
        <v>1.903411032</v>
      </c>
      <c r="S203" s="77">
        <f t="shared" ref="S203:T203" si="280">if( and($Q203&gt;S$10,$Q203&lt;=S$11),$R203,"")</f>
        <v>1.903411032</v>
      </c>
      <c r="T203" t="str">
        <f t="shared" si="280"/>
        <v/>
      </c>
    </row>
    <row r="204" hidden="1">
      <c r="A204" s="152"/>
      <c r="B204" s="154"/>
      <c r="F204" s="70"/>
      <c r="G204" s="70"/>
      <c r="H204" s="70"/>
      <c r="I204" s="70"/>
      <c r="J204" s="70"/>
      <c r="K204" s="70"/>
      <c r="L204" s="70"/>
      <c r="M204" s="70"/>
      <c r="N204" s="70"/>
      <c r="O204" s="70">
        <f>'SWR time series'!A200</f>
        <v>2</v>
      </c>
      <c r="P204" s="70">
        <f>'SWR time series'!B200</f>
        <v>1887</v>
      </c>
      <c r="Q204" s="77">
        <f>'StockBond Returns'!M198</f>
        <v>17.5122221</v>
      </c>
      <c r="R204" s="77">
        <f>'SWR time series'!F200</f>
        <v>2.421101519</v>
      </c>
      <c r="S204" s="77">
        <f t="shared" ref="S204:T204" si="281">if( and($Q204&gt;S$10,$Q204&lt;=S$11),$R204,"")</f>
        <v>2.421101519</v>
      </c>
      <c r="T204" t="str">
        <f t="shared" si="281"/>
        <v/>
      </c>
    </row>
    <row r="205" hidden="1">
      <c r="A205" s="152"/>
      <c r="B205" s="154"/>
      <c r="F205" s="70"/>
      <c r="G205" s="70"/>
      <c r="H205" s="70"/>
      <c r="I205" s="70"/>
      <c r="J205" s="70"/>
      <c r="K205" s="70"/>
      <c r="L205" s="70"/>
      <c r="M205" s="70"/>
      <c r="N205" s="70"/>
      <c r="O205" s="70">
        <f>'SWR time series'!A201</f>
        <v>3</v>
      </c>
      <c r="P205" s="70">
        <f>'SWR time series'!B201</f>
        <v>1887</v>
      </c>
      <c r="Q205" s="77">
        <f>'StockBond Returns'!M199</f>
        <v>17.1253666</v>
      </c>
      <c r="R205" s="77">
        <f>'SWR time series'!F201</f>
        <v>2.603888491</v>
      </c>
      <c r="S205" s="77">
        <f t="shared" ref="S205:T205" si="282">if( and($Q205&gt;S$10,$Q205&lt;=S$11),$R205,"")</f>
        <v>2.603888491</v>
      </c>
      <c r="T205" t="str">
        <f t="shared" si="282"/>
        <v/>
      </c>
    </row>
    <row r="206" hidden="1">
      <c r="A206" s="152"/>
      <c r="B206" s="154"/>
      <c r="F206" s="70"/>
      <c r="G206" s="70"/>
      <c r="H206" s="70"/>
      <c r="I206" s="70"/>
      <c r="J206" s="70"/>
      <c r="K206" s="70"/>
      <c r="L206" s="70"/>
      <c r="M206" s="70"/>
      <c r="N206" s="70"/>
      <c r="O206" s="70">
        <f>'SWR time series'!A202</f>
        <v>4</v>
      </c>
      <c r="P206" s="70">
        <f>'SWR time series'!B202</f>
        <v>1887</v>
      </c>
      <c r="Q206" s="77">
        <f>'StockBond Returns'!M200</f>
        <v>17.47321371</v>
      </c>
      <c r="R206" s="77">
        <f>'SWR time series'!F202</f>
        <v>2.292960718</v>
      </c>
      <c r="S206" s="77">
        <f t="shared" ref="S206:T206" si="283">if( and($Q206&gt;S$10,$Q206&lt;=S$11),$R206,"")</f>
        <v>2.292960718</v>
      </c>
      <c r="T206" t="str">
        <f t="shared" si="283"/>
        <v/>
      </c>
    </row>
    <row r="207" hidden="1">
      <c r="A207" s="152"/>
      <c r="B207" s="154"/>
      <c r="F207" s="70"/>
      <c r="G207" s="70"/>
      <c r="H207" s="70"/>
      <c r="I207" s="70"/>
      <c r="J207" s="70"/>
      <c r="K207" s="70"/>
      <c r="L207" s="70"/>
      <c r="M207" s="70"/>
      <c r="N207" s="70"/>
      <c r="O207" s="70">
        <f>'SWR time series'!A203</f>
        <v>5</v>
      </c>
      <c r="P207" s="70">
        <f>'SWR time series'!B203</f>
        <v>1887</v>
      </c>
      <c r="Q207" s="77">
        <f>'StockBond Returns'!M201</f>
        <v>17.82298364</v>
      </c>
      <c r="R207" s="77">
        <f>'SWR time series'!F203</f>
        <v>2.008416198</v>
      </c>
      <c r="S207" s="77">
        <f t="shared" ref="S207:T207" si="284">if( and($Q207&gt;S$10,$Q207&lt;=S$11),$R207,"")</f>
        <v>2.008416198</v>
      </c>
      <c r="T207" t="str">
        <f t="shared" si="284"/>
        <v/>
      </c>
    </row>
    <row r="208" hidden="1">
      <c r="A208" s="152"/>
      <c r="B208" s="154"/>
      <c r="F208" s="70"/>
      <c r="G208" s="70"/>
      <c r="H208" s="70"/>
      <c r="I208" s="70"/>
      <c r="J208" s="70"/>
      <c r="K208" s="70"/>
      <c r="L208" s="70"/>
      <c r="M208" s="70"/>
      <c r="N208" s="70"/>
      <c r="O208" s="70">
        <f>'SWR time series'!A204</f>
        <v>6</v>
      </c>
      <c r="P208" s="70">
        <f>'SWR time series'!B204</f>
        <v>1887</v>
      </c>
      <c r="Q208" s="77">
        <f>'StockBond Returns'!M202</f>
        <v>18.07544543</v>
      </c>
      <c r="R208" s="77">
        <f>'SWR time series'!F204</f>
        <v>1.842806411</v>
      </c>
      <c r="S208" s="77">
        <f t="shared" ref="S208:T208" si="285">if( and($Q208&gt;S$10,$Q208&lt;=S$11),$R208,"")</f>
        <v>1.842806411</v>
      </c>
      <c r="T208" t="str">
        <f t="shared" si="285"/>
        <v/>
      </c>
    </row>
    <row r="209" hidden="1">
      <c r="A209" s="152"/>
      <c r="B209" s="154"/>
      <c r="F209" s="70"/>
      <c r="G209" s="70"/>
      <c r="H209" s="70"/>
      <c r="I209" s="70"/>
      <c r="J209" s="70"/>
      <c r="K209" s="70"/>
      <c r="L209" s="70"/>
      <c r="M209" s="70"/>
      <c r="N209" s="70"/>
      <c r="O209" s="70">
        <f>'SWR time series'!A205</f>
        <v>7</v>
      </c>
      <c r="P209" s="70">
        <f>'SWR time series'!B205</f>
        <v>1887</v>
      </c>
      <c r="Q209" s="77">
        <f>'StockBond Returns'!M203</f>
        <v>17.70769566</v>
      </c>
      <c r="R209" s="77">
        <f>'SWR time series'!F205</f>
        <v>2.038120899</v>
      </c>
      <c r="S209" s="77">
        <f t="shared" ref="S209:T209" si="286">if( and($Q209&gt;S$10,$Q209&lt;=S$11),$R209,"")</f>
        <v>2.038120899</v>
      </c>
      <c r="T209" t="str">
        <f t="shared" si="286"/>
        <v/>
      </c>
    </row>
    <row r="210" hidden="1">
      <c r="A210" s="152"/>
      <c r="B210" s="154"/>
      <c r="F210" s="70"/>
      <c r="G210" s="70"/>
      <c r="H210" s="70"/>
      <c r="I210" s="70"/>
      <c r="J210" s="70"/>
      <c r="K210" s="70"/>
      <c r="L210" s="70"/>
      <c r="M210" s="70"/>
      <c r="N210" s="70"/>
      <c r="O210" s="70">
        <f>'SWR time series'!A206</f>
        <v>8</v>
      </c>
      <c r="P210" s="70">
        <f>'SWR time series'!B206</f>
        <v>1887</v>
      </c>
      <c r="Q210" s="77">
        <f>'StockBond Returns'!M204</f>
        <v>17.43146054</v>
      </c>
      <c r="R210" s="77">
        <f>'SWR time series'!F206</f>
        <v>2.212947985</v>
      </c>
      <c r="S210" s="77">
        <f t="shared" ref="S210:T210" si="287">if( and($Q210&gt;S$10,$Q210&lt;=S$11),$R210,"")</f>
        <v>2.212947985</v>
      </c>
      <c r="T210" t="str">
        <f t="shared" si="287"/>
        <v/>
      </c>
    </row>
    <row r="211" hidden="1">
      <c r="A211" s="152"/>
      <c r="B211" s="154"/>
      <c r="F211" s="70"/>
      <c r="G211" s="70"/>
      <c r="H211" s="70"/>
      <c r="I211" s="70"/>
      <c r="J211" s="70"/>
      <c r="K211" s="70"/>
      <c r="L211" s="70"/>
      <c r="M211" s="70"/>
      <c r="N211" s="70"/>
      <c r="O211" s="70">
        <f>'SWR time series'!A207</f>
        <v>9</v>
      </c>
      <c r="P211" s="70">
        <f>'SWR time series'!B207</f>
        <v>1887</v>
      </c>
      <c r="Q211" s="77">
        <f>'StockBond Returns'!M205</f>
        <v>16.73984961</v>
      </c>
      <c r="R211" s="77">
        <f>'SWR time series'!F207</f>
        <v>2.586009962</v>
      </c>
      <c r="S211" s="77">
        <f t="shared" ref="S211:T211" si="288">if( and($Q211&gt;S$10,$Q211&lt;=S$11),$R211,"")</f>
        <v>2.586009962</v>
      </c>
      <c r="T211" t="str">
        <f t="shared" si="288"/>
        <v/>
      </c>
    </row>
    <row r="212" hidden="1">
      <c r="A212" s="152"/>
      <c r="B212" s="154"/>
      <c r="F212" s="70"/>
      <c r="G212" s="70"/>
      <c r="H212" s="70"/>
      <c r="I212" s="70"/>
      <c r="J212" s="70"/>
      <c r="K212" s="70"/>
      <c r="L212" s="70"/>
      <c r="M212" s="70"/>
      <c r="N212" s="70"/>
      <c r="O212" s="70">
        <f>'SWR time series'!A208</f>
        <v>10</v>
      </c>
      <c r="P212" s="70">
        <f>'SWR time series'!B208</f>
        <v>1887</v>
      </c>
      <c r="Q212" s="77">
        <f>'StockBond Returns'!M206</f>
        <v>16.67662967</v>
      </c>
      <c r="R212" s="77">
        <f>'SWR time series'!F208</f>
        <v>2.529934931</v>
      </c>
      <c r="S212" s="77">
        <f t="shared" ref="S212:T212" si="289">if( and($Q212&gt;S$10,$Q212&lt;=S$11),$R212,"")</f>
        <v>2.529934931</v>
      </c>
      <c r="T212" t="str">
        <f t="shared" si="289"/>
        <v/>
      </c>
    </row>
    <row r="213" hidden="1">
      <c r="A213" s="152"/>
      <c r="B213" s="154"/>
      <c r="F213" s="70"/>
      <c r="G213" s="70"/>
      <c r="H213" s="70"/>
      <c r="I213" s="70"/>
      <c r="J213" s="70"/>
      <c r="K213" s="70"/>
      <c r="L213" s="70"/>
      <c r="M213" s="70"/>
      <c r="N213" s="70"/>
      <c r="O213" s="70">
        <f>'SWR time series'!A209</f>
        <v>11</v>
      </c>
      <c r="P213" s="70">
        <f>'SWR time series'!B209</f>
        <v>1887</v>
      </c>
      <c r="Q213" s="77">
        <f>'StockBond Returns'!M207</f>
        <v>15.88066681</v>
      </c>
      <c r="R213" s="77">
        <f>'SWR time series'!F209</f>
        <v>3.054378074</v>
      </c>
      <c r="S213" s="77">
        <f t="shared" ref="S213:T213" si="290">if( and($Q213&gt;S$10,$Q213&lt;=S$11),$R213,"")</f>
        <v>3.054378074</v>
      </c>
      <c r="T213" t="str">
        <f t="shared" si="290"/>
        <v/>
      </c>
    </row>
    <row r="214" hidden="1">
      <c r="A214" s="152"/>
      <c r="B214" s="154"/>
      <c r="F214" s="70"/>
      <c r="G214" s="70"/>
      <c r="H214" s="70"/>
      <c r="I214" s="70"/>
      <c r="J214" s="70"/>
      <c r="K214" s="70"/>
      <c r="L214" s="70"/>
      <c r="M214" s="70"/>
      <c r="N214" s="70"/>
      <c r="O214" s="70">
        <f>'SWR time series'!A210</f>
        <v>12</v>
      </c>
      <c r="P214" s="70">
        <f>'SWR time series'!B210</f>
        <v>1887</v>
      </c>
      <c r="Q214" s="77">
        <f>'StockBond Returns'!M208</f>
        <v>15.9507122</v>
      </c>
      <c r="R214" s="77">
        <f>'SWR time series'!F210</f>
        <v>2.901249253</v>
      </c>
      <c r="S214" s="77">
        <f t="shared" ref="S214:T214" si="291">if( and($Q214&gt;S$10,$Q214&lt;=S$11),$R214,"")</f>
        <v>2.901249253</v>
      </c>
      <c r="T214" t="str">
        <f t="shared" si="291"/>
        <v/>
      </c>
    </row>
    <row r="215" hidden="1">
      <c r="A215" s="152"/>
      <c r="B215" s="154"/>
      <c r="F215" s="70"/>
      <c r="G215" s="70"/>
      <c r="H215" s="70"/>
      <c r="I215" s="70"/>
      <c r="J215" s="70"/>
      <c r="K215" s="70"/>
      <c r="L215" s="70"/>
      <c r="M215" s="70"/>
      <c r="N215" s="70"/>
      <c r="O215" s="70">
        <f>'SWR time series'!A211</f>
        <v>1</v>
      </c>
      <c r="P215" s="70">
        <f>'SWR time series'!B211</f>
        <v>1888</v>
      </c>
      <c r="Q215" s="77">
        <f>'StockBond Returns'!M209</f>
        <v>15.45551345</v>
      </c>
      <c r="R215" s="77">
        <f>'SWR time series'!F211</f>
        <v>3.297248337</v>
      </c>
      <c r="S215" s="77">
        <f t="shared" ref="S215:T215" si="292">if( and($Q215&gt;S$10,$Q215&lt;=S$11),$R215,"")</f>
        <v>3.297248337</v>
      </c>
      <c r="T215" t="str">
        <f t="shared" si="292"/>
        <v/>
      </c>
    </row>
    <row r="216" hidden="1">
      <c r="A216" s="152"/>
      <c r="B216" s="154"/>
      <c r="F216" s="70"/>
      <c r="G216" s="70"/>
      <c r="H216" s="70"/>
      <c r="I216" s="70"/>
      <c r="J216" s="70"/>
      <c r="K216" s="70"/>
      <c r="L216" s="70"/>
      <c r="M216" s="70"/>
      <c r="N216" s="70"/>
      <c r="O216" s="70">
        <f>'SWR time series'!A212</f>
        <v>2</v>
      </c>
      <c r="P216" s="70">
        <f>'SWR time series'!B212</f>
        <v>1888</v>
      </c>
      <c r="Q216" s="77">
        <f>'StockBond Returns'!M210</f>
        <v>15.35866251</v>
      </c>
      <c r="R216" s="77">
        <f>'SWR time series'!F212</f>
        <v>3.238922292</v>
      </c>
      <c r="S216" s="77">
        <f t="shared" ref="S216:T216" si="293">if( and($Q216&gt;S$10,$Q216&lt;=S$11),$R216,"")</f>
        <v>3.238922292</v>
      </c>
      <c r="T216" t="str">
        <f t="shared" si="293"/>
        <v/>
      </c>
    </row>
    <row r="217" hidden="1">
      <c r="A217" s="152"/>
      <c r="B217" s="154"/>
      <c r="F217" s="70"/>
      <c r="G217" s="70"/>
      <c r="H217" s="70"/>
      <c r="I217" s="70"/>
      <c r="J217" s="70"/>
      <c r="K217" s="70"/>
      <c r="L217" s="70"/>
      <c r="M217" s="70"/>
      <c r="N217" s="70"/>
      <c r="O217" s="70">
        <f>'SWR time series'!A213</f>
        <v>3</v>
      </c>
      <c r="P217" s="70">
        <f>'SWR time series'!B213</f>
        <v>1888</v>
      </c>
      <c r="Q217" s="77">
        <f>'StockBond Returns'!M211</f>
        <v>15.41817832</v>
      </c>
      <c r="R217" s="77">
        <f>'SWR time series'!F213</f>
        <v>3.009598171</v>
      </c>
      <c r="S217" s="77">
        <f t="shared" ref="S217:T217" si="294">if( and($Q217&gt;S$10,$Q217&lt;=S$11),$R217,"")</f>
        <v>3.009598171</v>
      </c>
      <c r="T217" t="str">
        <f t="shared" si="294"/>
        <v/>
      </c>
    </row>
    <row r="218" hidden="1">
      <c r="A218" s="152"/>
      <c r="B218" s="154"/>
      <c r="F218" s="70"/>
      <c r="G218" s="70"/>
      <c r="H218" s="70"/>
      <c r="I218" s="70"/>
      <c r="J218" s="70"/>
      <c r="K218" s="70"/>
      <c r="L218" s="70"/>
      <c r="M218" s="70"/>
      <c r="N218" s="70"/>
      <c r="O218" s="70">
        <f>'SWR time series'!A214</f>
        <v>4</v>
      </c>
      <c r="P218" s="70">
        <f>'SWR time series'!B214</f>
        <v>1888</v>
      </c>
      <c r="Q218" s="77">
        <f>'StockBond Returns'!M212</f>
        <v>14.80897237</v>
      </c>
      <c r="R218" s="77">
        <f>'SWR time series'!F214</f>
        <v>3.652321875</v>
      </c>
      <c r="S218" s="77">
        <f t="shared" ref="S218:T218" si="295">if( and($Q218&gt;S$10,$Q218&lt;=S$11),$R218,"")</f>
        <v>3.652321875</v>
      </c>
      <c r="T218" t="str">
        <f t="shared" si="295"/>
        <v/>
      </c>
    </row>
    <row r="219" hidden="1">
      <c r="A219" s="152"/>
      <c r="B219" s="154"/>
      <c r="F219" s="70"/>
      <c r="G219" s="70"/>
      <c r="H219" s="70"/>
      <c r="I219" s="70"/>
      <c r="J219" s="70"/>
      <c r="K219" s="70"/>
      <c r="L219" s="70"/>
      <c r="M219" s="70"/>
      <c r="N219" s="70"/>
      <c r="O219" s="70">
        <f>'SWR time series'!A215</f>
        <v>5</v>
      </c>
      <c r="P219" s="70">
        <f>'SWR time series'!B215</f>
        <v>1888</v>
      </c>
      <c r="Q219" s="77">
        <f>'StockBond Returns'!M213</f>
        <v>15.02010868</v>
      </c>
      <c r="R219" s="77">
        <f>'SWR time series'!F215</f>
        <v>3.486706405</v>
      </c>
      <c r="S219" s="77">
        <f t="shared" ref="S219:T219" si="296">if( and($Q219&gt;S$10,$Q219&lt;=S$11),$R219,"")</f>
        <v>3.486706405</v>
      </c>
      <c r="T219" t="str">
        <f t="shared" si="296"/>
        <v/>
      </c>
    </row>
    <row r="220" hidden="1">
      <c r="A220" s="152"/>
      <c r="B220" s="154"/>
      <c r="F220" s="70"/>
      <c r="G220" s="70"/>
      <c r="H220" s="70"/>
      <c r="I220" s="70"/>
      <c r="J220" s="70"/>
      <c r="K220" s="70"/>
      <c r="L220" s="70"/>
      <c r="M220" s="70"/>
      <c r="N220" s="70"/>
      <c r="O220" s="70">
        <f>'SWR time series'!A216</f>
        <v>6</v>
      </c>
      <c r="P220" s="70">
        <f>'SWR time series'!B216</f>
        <v>1888</v>
      </c>
      <c r="Q220" s="77">
        <f>'StockBond Returns'!M214</f>
        <v>15.38791696</v>
      </c>
      <c r="R220" s="77">
        <f>'SWR time series'!F216</f>
        <v>3.314162306</v>
      </c>
      <c r="S220" s="77">
        <f t="shared" ref="S220:T220" si="297">if( and($Q220&gt;S$10,$Q220&lt;=S$11),$R220,"")</f>
        <v>3.314162306</v>
      </c>
      <c r="T220" t="str">
        <f t="shared" si="297"/>
        <v/>
      </c>
    </row>
    <row r="221" hidden="1">
      <c r="A221" s="152"/>
      <c r="B221" s="154"/>
      <c r="F221" s="70"/>
      <c r="G221" s="70"/>
      <c r="H221" s="70"/>
      <c r="I221" s="70"/>
      <c r="J221" s="70"/>
      <c r="K221" s="70"/>
      <c r="L221" s="70"/>
      <c r="M221" s="70"/>
      <c r="N221" s="70"/>
      <c r="O221" s="70">
        <f>'SWR time series'!A217</f>
        <v>7</v>
      </c>
      <c r="P221" s="70">
        <f>'SWR time series'!B217</f>
        <v>1888</v>
      </c>
      <c r="Q221" s="77">
        <f>'StockBond Returns'!M215</f>
        <v>15.07762882</v>
      </c>
      <c r="R221" s="77">
        <f>'SWR time series'!F217</f>
        <v>3.439488747</v>
      </c>
      <c r="S221" s="77">
        <f t="shared" ref="S221:T221" si="298">if( and($Q221&gt;S$10,$Q221&lt;=S$11),$R221,"")</f>
        <v>3.439488747</v>
      </c>
      <c r="T221" t="str">
        <f t="shared" si="298"/>
        <v/>
      </c>
    </row>
    <row r="222" hidden="1">
      <c r="A222" s="152"/>
      <c r="B222" s="154"/>
      <c r="F222" s="70"/>
      <c r="G222" s="70"/>
      <c r="H222" s="70"/>
      <c r="I222" s="70"/>
      <c r="J222" s="70"/>
      <c r="K222" s="70"/>
      <c r="L222" s="70"/>
      <c r="M222" s="70"/>
      <c r="N222" s="70"/>
      <c r="O222" s="70">
        <f>'SWR time series'!A218</f>
        <v>8</v>
      </c>
      <c r="P222" s="70">
        <f>'SWR time series'!B218</f>
        <v>1888</v>
      </c>
      <c r="Q222" s="77">
        <f>'StockBond Returns'!M216</f>
        <v>15.27964252</v>
      </c>
      <c r="R222" s="77">
        <f>'SWR time series'!F218</f>
        <v>3.180388395</v>
      </c>
      <c r="S222" s="77">
        <f t="shared" ref="S222:T222" si="299">if( and($Q222&gt;S$10,$Q222&lt;=S$11),$R222,"")</f>
        <v>3.180388395</v>
      </c>
      <c r="T222" t="str">
        <f t="shared" si="299"/>
        <v/>
      </c>
    </row>
    <row r="223" hidden="1">
      <c r="A223" s="152"/>
      <c r="B223" s="154"/>
      <c r="F223" s="70"/>
      <c r="G223" s="70"/>
      <c r="H223" s="70"/>
      <c r="I223" s="70"/>
      <c r="J223" s="70"/>
      <c r="K223" s="70"/>
      <c r="L223" s="70"/>
      <c r="M223" s="70"/>
      <c r="N223" s="70"/>
      <c r="O223" s="70">
        <f>'SWR time series'!A219</f>
        <v>9</v>
      </c>
      <c r="P223" s="70">
        <f>'SWR time series'!B219</f>
        <v>1888</v>
      </c>
      <c r="Q223" s="77">
        <f>'StockBond Returns'!M217</f>
        <v>15.60291167</v>
      </c>
      <c r="R223" s="77">
        <f>'SWR time series'!F219</f>
        <v>2.976263044</v>
      </c>
      <c r="S223" s="77">
        <f t="shared" ref="S223:T223" si="300">if( and($Q223&gt;S$10,$Q223&lt;=S$11),$R223,"")</f>
        <v>2.976263044</v>
      </c>
      <c r="T223" t="str">
        <f t="shared" si="300"/>
        <v/>
      </c>
    </row>
    <row r="224" hidden="1">
      <c r="A224" s="152"/>
      <c r="B224" s="154"/>
      <c r="F224" s="70"/>
      <c r="G224" s="70"/>
      <c r="H224" s="70"/>
      <c r="I224" s="70"/>
      <c r="J224" s="70"/>
      <c r="K224" s="70"/>
      <c r="L224" s="70"/>
      <c r="M224" s="70"/>
      <c r="N224" s="70"/>
      <c r="O224" s="70">
        <f>'SWR time series'!A220</f>
        <v>10</v>
      </c>
      <c r="P224" s="70">
        <f>'SWR time series'!B220</f>
        <v>1888</v>
      </c>
      <c r="Q224" s="77">
        <f>'StockBond Returns'!M218</f>
        <v>15.98782882</v>
      </c>
      <c r="R224" s="77">
        <f>'SWR time series'!F220</f>
        <v>2.667107159</v>
      </c>
      <c r="S224" s="77">
        <f t="shared" ref="S224:T224" si="301">if( and($Q224&gt;S$10,$Q224&lt;=S$11),$R224,"")</f>
        <v>2.667107159</v>
      </c>
      <c r="T224" t="str">
        <f t="shared" si="301"/>
        <v/>
      </c>
    </row>
    <row r="225" hidden="1">
      <c r="A225" s="152"/>
      <c r="B225" s="154"/>
      <c r="F225" s="70"/>
      <c r="G225" s="70"/>
      <c r="H225" s="70"/>
      <c r="I225" s="70"/>
      <c r="J225" s="70"/>
      <c r="K225" s="70"/>
      <c r="L225" s="70"/>
      <c r="M225" s="70"/>
      <c r="N225" s="70"/>
      <c r="O225" s="70">
        <f>'SWR time series'!A221</f>
        <v>11</v>
      </c>
      <c r="P225" s="70">
        <f>'SWR time series'!B221</f>
        <v>1888</v>
      </c>
      <c r="Q225" s="77">
        <f>'StockBond Returns'!M219</f>
        <v>15.71594187</v>
      </c>
      <c r="R225" s="77">
        <f>'SWR time series'!F221</f>
        <v>3.061127361</v>
      </c>
      <c r="S225" s="77">
        <f t="shared" ref="S225:T225" si="302">if( and($Q225&gt;S$10,$Q225&lt;=S$11),$R225,"")</f>
        <v>3.061127361</v>
      </c>
      <c r="T225" t="str">
        <f t="shared" si="302"/>
        <v/>
      </c>
    </row>
    <row r="226" hidden="1">
      <c r="A226" s="152"/>
      <c r="B226" s="154"/>
      <c r="F226" s="70"/>
      <c r="G226" s="70"/>
      <c r="H226" s="70"/>
      <c r="I226" s="70"/>
      <c r="J226" s="70"/>
      <c r="K226" s="70"/>
      <c r="L226" s="70"/>
      <c r="M226" s="70"/>
      <c r="N226" s="70"/>
      <c r="O226" s="70">
        <f>'SWR time series'!A222</f>
        <v>12</v>
      </c>
      <c r="P226" s="70">
        <f>'SWR time series'!B222</f>
        <v>1888</v>
      </c>
      <c r="Q226" s="77">
        <f>'StockBond Returns'!M220</f>
        <v>15.22374902</v>
      </c>
      <c r="R226" s="77">
        <f>'SWR time series'!F222</f>
        <v>3.19654421</v>
      </c>
      <c r="S226" s="77">
        <f t="shared" ref="S226:T226" si="303">if( and($Q226&gt;S$10,$Q226&lt;=S$11),$R226,"")</f>
        <v>3.19654421</v>
      </c>
      <c r="T226" t="str">
        <f t="shared" si="303"/>
        <v/>
      </c>
    </row>
    <row r="227" hidden="1">
      <c r="A227" s="152"/>
      <c r="B227" s="154"/>
      <c r="F227" s="70"/>
      <c r="G227" s="70"/>
      <c r="H227" s="70"/>
      <c r="I227" s="70"/>
      <c r="J227" s="70"/>
      <c r="K227" s="70"/>
      <c r="L227" s="70"/>
      <c r="M227" s="70"/>
      <c r="N227" s="70"/>
      <c r="O227" s="70">
        <f>'SWR time series'!A223</f>
        <v>1</v>
      </c>
      <c r="P227" s="70">
        <f>'SWR time series'!B223</f>
        <v>1889</v>
      </c>
      <c r="Q227" s="77">
        <f>'StockBond Returns'!M221</f>
        <v>14.9467483</v>
      </c>
      <c r="R227" s="77">
        <f>'SWR time series'!F223</f>
        <v>3.482596</v>
      </c>
      <c r="S227" s="77">
        <f t="shared" ref="S227:T227" si="304">if( and($Q227&gt;S$10,$Q227&lt;=S$11),$R227,"")</f>
        <v>3.482596</v>
      </c>
      <c r="T227" t="str">
        <f t="shared" si="304"/>
        <v/>
      </c>
    </row>
    <row r="228" hidden="1">
      <c r="A228" s="152"/>
      <c r="B228" s="154"/>
      <c r="F228" s="70"/>
      <c r="G228" s="70"/>
      <c r="H228" s="70"/>
      <c r="I228" s="70"/>
      <c r="J228" s="70"/>
      <c r="K228" s="70"/>
      <c r="L228" s="70"/>
      <c r="M228" s="70"/>
      <c r="N228" s="70"/>
      <c r="O228" s="70">
        <f>'SWR time series'!A224</f>
        <v>2</v>
      </c>
      <c r="P228" s="70">
        <f>'SWR time series'!B224</f>
        <v>1889</v>
      </c>
      <c r="Q228" s="77">
        <f>'StockBond Returns'!M222</f>
        <v>15.80228607</v>
      </c>
      <c r="R228" s="77">
        <f>'SWR time series'!F224</f>
        <v>2.872922178</v>
      </c>
      <c r="S228" s="77">
        <f t="shared" ref="S228:T228" si="305">if( and($Q228&gt;S$10,$Q228&lt;=S$11),$R228,"")</f>
        <v>2.872922178</v>
      </c>
      <c r="T228" t="str">
        <f t="shared" si="305"/>
        <v/>
      </c>
    </row>
    <row r="229" hidden="1">
      <c r="A229" s="152"/>
      <c r="B229" s="154"/>
      <c r="F229" s="70"/>
      <c r="G229" s="70"/>
      <c r="H229" s="70"/>
      <c r="I229" s="70"/>
      <c r="J229" s="70"/>
      <c r="K229" s="70"/>
      <c r="L229" s="70"/>
      <c r="M229" s="70"/>
      <c r="N229" s="70"/>
      <c r="O229" s="70">
        <f>'SWR time series'!A225</f>
        <v>3</v>
      </c>
      <c r="P229" s="70">
        <f>'SWR time series'!B225</f>
        <v>1889</v>
      </c>
      <c r="Q229" s="77">
        <f>'StockBond Returns'!M223</f>
        <v>16.19272045</v>
      </c>
      <c r="R229" s="77">
        <f>'SWR time series'!F225</f>
        <v>2.523153705</v>
      </c>
      <c r="S229" s="77">
        <f t="shared" ref="S229:T229" si="306">if( and($Q229&gt;S$10,$Q229&lt;=S$11),$R229,"")</f>
        <v>2.523153705</v>
      </c>
      <c r="T229" t="str">
        <f t="shared" si="306"/>
        <v/>
      </c>
    </row>
    <row r="230" hidden="1">
      <c r="A230" s="152"/>
      <c r="B230" s="154"/>
      <c r="F230" s="70"/>
      <c r="G230" s="70"/>
      <c r="H230" s="70"/>
      <c r="I230" s="70"/>
      <c r="J230" s="70"/>
      <c r="K230" s="70"/>
      <c r="L230" s="70"/>
      <c r="M230" s="70"/>
      <c r="N230" s="70"/>
      <c r="O230" s="70">
        <f>'SWR time series'!A226</f>
        <v>4</v>
      </c>
      <c r="P230" s="70">
        <f>'SWR time series'!B226</f>
        <v>1889</v>
      </c>
      <c r="Q230" s="77">
        <f>'StockBond Returns'!M224</f>
        <v>16.06504536</v>
      </c>
      <c r="R230" s="77">
        <f>'SWR time series'!F226</f>
        <v>2.606707547</v>
      </c>
      <c r="S230" s="77">
        <f t="shared" ref="S230:T230" si="307">if( and($Q230&gt;S$10,$Q230&lt;=S$11),$R230,"")</f>
        <v>2.606707547</v>
      </c>
      <c r="T230" t="str">
        <f t="shared" si="307"/>
        <v/>
      </c>
    </row>
    <row r="231" hidden="1">
      <c r="A231" s="152"/>
      <c r="B231" s="154"/>
      <c r="F231" s="70"/>
      <c r="G231" s="70"/>
      <c r="H231" s="70"/>
      <c r="I231" s="70"/>
      <c r="J231" s="70"/>
      <c r="K231" s="70"/>
      <c r="L231" s="70"/>
      <c r="M231" s="70"/>
      <c r="N231" s="70"/>
      <c r="O231" s="70">
        <f>'SWR time series'!A227</f>
        <v>5</v>
      </c>
      <c r="P231" s="70">
        <f>'SWR time series'!B227</f>
        <v>1889</v>
      </c>
      <c r="Q231" s="77">
        <f>'StockBond Returns'!M225</f>
        <v>16.05010453</v>
      </c>
      <c r="R231" s="77">
        <f>'SWR time series'!F227</f>
        <v>2.615552218</v>
      </c>
      <c r="S231" s="77">
        <f t="shared" ref="S231:T231" si="308">if( and($Q231&gt;S$10,$Q231&lt;=S$11),$R231,"")</f>
        <v>2.615552218</v>
      </c>
      <c r="T231" t="str">
        <f t="shared" si="308"/>
        <v/>
      </c>
    </row>
    <row r="232" hidden="1">
      <c r="A232" s="152"/>
      <c r="B232" s="154"/>
      <c r="F232" s="70"/>
      <c r="G232" s="70"/>
      <c r="H232" s="70"/>
      <c r="I232" s="70"/>
      <c r="J232" s="70"/>
      <c r="K232" s="70"/>
      <c r="L232" s="70"/>
      <c r="M232" s="70"/>
      <c r="N232" s="70"/>
      <c r="O232" s="70">
        <f>'SWR time series'!A228</f>
        <v>6</v>
      </c>
      <c r="P232" s="70">
        <f>'SWR time series'!B228</f>
        <v>1889</v>
      </c>
      <c r="Q232" s="77">
        <f>'StockBond Returns'!M226</f>
        <v>16.91542108</v>
      </c>
      <c r="R232" s="77">
        <f>'SWR time series'!F228</f>
        <v>2.009264618</v>
      </c>
      <c r="S232" s="77">
        <f t="shared" ref="S232:T232" si="309">if( and($Q232&gt;S$10,$Q232&lt;=S$11),$R232,"")</f>
        <v>2.009264618</v>
      </c>
      <c r="T232" t="str">
        <f t="shared" si="309"/>
        <v/>
      </c>
    </row>
    <row r="233" hidden="1">
      <c r="A233" s="152"/>
      <c r="B233" s="154"/>
      <c r="F233" s="70"/>
      <c r="G233" s="70"/>
      <c r="H233" s="70"/>
      <c r="I233" s="70"/>
      <c r="J233" s="70"/>
      <c r="K233" s="70"/>
      <c r="L233" s="70"/>
      <c r="M233" s="70"/>
      <c r="N233" s="70"/>
      <c r="O233" s="70">
        <f>'SWR time series'!A229</f>
        <v>7</v>
      </c>
      <c r="P233" s="70">
        <f>'SWR time series'!B229</f>
        <v>1889</v>
      </c>
      <c r="Q233" s="77">
        <f>'StockBond Returns'!M227</f>
        <v>17.21930294</v>
      </c>
      <c r="R233" s="77">
        <f>'SWR time series'!F229</f>
        <v>1.865097246</v>
      </c>
      <c r="S233" s="77">
        <f t="shared" ref="S233:T233" si="310">if( and($Q233&gt;S$10,$Q233&lt;=S$11),$R233,"")</f>
        <v>1.865097246</v>
      </c>
      <c r="T233" t="str">
        <f t="shared" si="310"/>
        <v/>
      </c>
    </row>
    <row r="234" hidden="1">
      <c r="A234" s="152"/>
      <c r="B234" s="154"/>
      <c r="F234" s="70"/>
      <c r="G234" s="70"/>
      <c r="H234" s="70"/>
      <c r="I234" s="70"/>
      <c r="J234" s="70"/>
      <c r="K234" s="70"/>
      <c r="L234" s="70"/>
      <c r="M234" s="70"/>
      <c r="N234" s="70"/>
      <c r="O234" s="70">
        <f>'SWR time series'!A230</f>
        <v>8</v>
      </c>
      <c r="P234" s="70">
        <f>'SWR time series'!B230</f>
        <v>1889</v>
      </c>
      <c r="Q234" s="77">
        <f>'StockBond Returns'!M228</f>
        <v>16.88921449</v>
      </c>
      <c r="R234" s="77">
        <f>'SWR time series'!F230</f>
        <v>2.196850885</v>
      </c>
      <c r="S234" s="77">
        <f t="shared" ref="S234:T234" si="311">if( and($Q234&gt;S$10,$Q234&lt;=S$11),$R234,"")</f>
        <v>2.196850885</v>
      </c>
      <c r="T234" t="str">
        <f t="shared" si="311"/>
        <v/>
      </c>
    </row>
    <row r="235" hidden="1">
      <c r="A235" s="152"/>
      <c r="B235" s="154"/>
      <c r="F235" s="70"/>
      <c r="G235" s="70"/>
      <c r="H235" s="70"/>
      <c r="I235" s="70"/>
      <c r="J235" s="70"/>
      <c r="K235" s="70"/>
      <c r="L235" s="70"/>
      <c r="M235" s="70"/>
      <c r="N235" s="70"/>
      <c r="O235" s="70">
        <f>'SWR time series'!A231</f>
        <v>9</v>
      </c>
      <c r="P235" s="70">
        <f>'SWR time series'!B231</f>
        <v>1889</v>
      </c>
      <c r="Q235" s="77">
        <f>'StockBond Returns'!M229</f>
        <v>17.13185398</v>
      </c>
      <c r="R235" s="77">
        <f>'SWR time series'!F231</f>
        <v>2.108814663</v>
      </c>
      <c r="S235" s="77">
        <f t="shared" ref="S235:T235" si="312">if( and($Q235&gt;S$10,$Q235&lt;=S$11),$R235,"")</f>
        <v>2.108814663</v>
      </c>
      <c r="T235" t="str">
        <f t="shared" si="312"/>
        <v/>
      </c>
    </row>
    <row r="236" hidden="1">
      <c r="A236" s="152"/>
      <c r="B236" s="154"/>
      <c r="F236" s="70"/>
      <c r="G236" s="70"/>
      <c r="H236" s="70"/>
      <c r="I236" s="70"/>
      <c r="J236" s="70"/>
      <c r="K236" s="70"/>
      <c r="L236" s="70"/>
      <c r="M236" s="70"/>
      <c r="N236" s="70"/>
      <c r="O236" s="70">
        <f>'SWR time series'!A232</f>
        <v>10</v>
      </c>
      <c r="P236" s="70">
        <f>'SWR time series'!B232</f>
        <v>1889</v>
      </c>
      <c r="Q236" s="77">
        <f>'StockBond Returns'!M230</f>
        <v>17.35078803</v>
      </c>
      <c r="R236" s="77">
        <f>'SWR time series'!F232</f>
        <v>2.076300392</v>
      </c>
      <c r="S236" s="77">
        <f t="shared" ref="S236:T236" si="313">if( and($Q236&gt;S$10,$Q236&lt;=S$11),$R236,"")</f>
        <v>2.076300392</v>
      </c>
      <c r="T236" t="str">
        <f t="shared" si="313"/>
        <v/>
      </c>
    </row>
    <row r="237" hidden="1">
      <c r="A237" s="152"/>
      <c r="B237" s="154"/>
      <c r="F237" s="70"/>
      <c r="G237" s="70"/>
      <c r="H237" s="70"/>
      <c r="I237" s="70"/>
      <c r="J237" s="70"/>
      <c r="K237" s="70"/>
      <c r="L237" s="70"/>
      <c r="M237" s="70"/>
      <c r="N237" s="70"/>
      <c r="O237" s="70">
        <f>'SWR time series'!A233</f>
        <v>11</v>
      </c>
      <c r="P237" s="70">
        <f>'SWR time series'!B233</f>
        <v>1889</v>
      </c>
      <c r="Q237" s="77">
        <f>'StockBond Returns'!M231</f>
        <v>17.0532144</v>
      </c>
      <c r="R237" s="77">
        <f>'SWR time series'!F233</f>
        <v>2.341641461</v>
      </c>
      <c r="S237" s="77">
        <f t="shared" ref="S237:T237" si="314">if( and($Q237&gt;S$10,$Q237&lt;=S$11),$R237,"")</f>
        <v>2.341641461</v>
      </c>
      <c r="T237" t="str">
        <f t="shared" si="314"/>
        <v/>
      </c>
    </row>
    <row r="238" hidden="1">
      <c r="A238" s="152"/>
      <c r="B238" s="154"/>
      <c r="F238" s="70"/>
      <c r="G238" s="70"/>
      <c r="H238" s="70"/>
      <c r="I238" s="70"/>
      <c r="J238" s="70"/>
      <c r="K238" s="70"/>
      <c r="L238" s="70"/>
      <c r="M238" s="70"/>
      <c r="N238" s="70"/>
      <c r="O238" s="70">
        <f>'SWR time series'!A234</f>
        <v>12</v>
      </c>
      <c r="P238" s="70">
        <f>'SWR time series'!B234</f>
        <v>1889</v>
      </c>
      <c r="Q238" s="77">
        <f>'StockBond Returns'!M232</f>
        <v>16.90602117</v>
      </c>
      <c r="R238" s="77">
        <f>'SWR time series'!F234</f>
        <v>2.444916215</v>
      </c>
      <c r="S238" s="77">
        <f t="shared" ref="S238:T238" si="315">if( and($Q238&gt;S$10,$Q238&lt;=S$11),$R238,"")</f>
        <v>2.444916215</v>
      </c>
      <c r="T238" t="str">
        <f t="shared" si="315"/>
        <v/>
      </c>
    </row>
    <row r="239" hidden="1">
      <c r="A239" s="152"/>
      <c r="B239" s="154"/>
      <c r="F239" s="70"/>
      <c r="G239" s="70"/>
      <c r="H239" s="70"/>
      <c r="I239" s="70"/>
      <c r="J239" s="70"/>
      <c r="K239" s="70"/>
      <c r="L239" s="70"/>
      <c r="M239" s="70"/>
      <c r="N239" s="70"/>
      <c r="O239" s="70">
        <f>'SWR time series'!A235</f>
        <v>1</v>
      </c>
      <c r="P239" s="70">
        <f>'SWR time series'!B235</f>
        <v>1890</v>
      </c>
      <c r="Q239" s="77">
        <f>'StockBond Returns'!M233</f>
        <v>16.61033808</v>
      </c>
      <c r="R239" s="77">
        <f>'SWR time series'!F235</f>
        <v>2.772993983</v>
      </c>
      <c r="S239" s="77">
        <f t="shared" ref="S239:T239" si="316">if( and($Q239&gt;S$10,$Q239&lt;=S$11),$R239,"")</f>
        <v>2.772993983</v>
      </c>
      <c r="T239" t="str">
        <f t="shared" si="316"/>
        <v/>
      </c>
    </row>
    <row r="240" hidden="1">
      <c r="A240" s="152"/>
      <c r="B240" s="154"/>
      <c r="F240" s="70"/>
      <c r="G240" s="70"/>
      <c r="H240" s="70"/>
      <c r="I240" s="70"/>
      <c r="J240" s="70"/>
      <c r="K240" s="70"/>
      <c r="L240" s="70"/>
      <c r="M240" s="70"/>
      <c r="N240" s="70"/>
      <c r="O240" s="70">
        <f>'SWR time series'!A236</f>
        <v>2</v>
      </c>
      <c r="P240" s="70">
        <f>'SWR time series'!B236</f>
        <v>1890</v>
      </c>
      <c r="Q240" s="77">
        <f>'StockBond Returns'!M234</f>
        <v>17.22007198</v>
      </c>
      <c r="R240" s="77">
        <f>'SWR time series'!F236</f>
        <v>2.402962255</v>
      </c>
      <c r="S240" s="77">
        <f t="shared" ref="S240:T240" si="317">if( and($Q240&gt;S$10,$Q240&lt;=S$11),$R240,"")</f>
        <v>2.402962255</v>
      </c>
      <c r="T240" t="str">
        <f t="shared" si="317"/>
        <v/>
      </c>
    </row>
    <row r="241" hidden="1">
      <c r="A241" s="152"/>
      <c r="B241" s="154"/>
      <c r="F241" s="70"/>
      <c r="G241" s="70"/>
      <c r="H241" s="70"/>
      <c r="I241" s="70"/>
      <c r="J241" s="70"/>
      <c r="K241" s="70"/>
      <c r="L241" s="70"/>
      <c r="M241" s="70"/>
      <c r="N241" s="70"/>
      <c r="O241" s="70">
        <f>'SWR time series'!A237</f>
        <v>3</v>
      </c>
      <c r="P241" s="70">
        <f>'SWR time series'!B237</f>
        <v>1890</v>
      </c>
      <c r="Q241" s="77">
        <f>'StockBond Returns'!M235</f>
        <v>17.02681498</v>
      </c>
      <c r="R241" s="77">
        <f>'SWR time series'!F237</f>
        <v>2.602547868</v>
      </c>
      <c r="S241" s="77">
        <f t="shared" ref="S241:T241" si="318">if( and($Q241&gt;S$10,$Q241&lt;=S$11),$R241,"")</f>
        <v>2.602547868</v>
      </c>
      <c r="T241" t="str">
        <f t="shared" si="318"/>
        <v/>
      </c>
    </row>
    <row r="242" hidden="1">
      <c r="A242" s="152"/>
      <c r="B242" s="154"/>
      <c r="F242" s="70"/>
      <c r="G242" s="70"/>
      <c r="H242" s="70"/>
      <c r="I242" s="70"/>
      <c r="J242" s="70"/>
      <c r="K242" s="70"/>
      <c r="L242" s="70"/>
      <c r="M242" s="70"/>
      <c r="N242" s="70"/>
      <c r="O242" s="70">
        <f>'SWR time series'!A238</f>
        <v>4</v>
      </c>
      <c r="P242" s="70">
        <f>'SWR time series'!B238</f>
        <v>1890</v>
      </c>
      <c r="Q242" s="77">
        <f>'StockBond Returns'!M236</f>
        <v>16.90112229</v>
      </c>
      <c r="R242" s="77">
        <f>'SWR time series'!F238</f>
        <v>2.721945052</v>
      </c>
      <c r="S242" s="77">
        <f t="shared" ref="S242:T242" si="319">if( and($Q242&gt;S$10,$Q242&lt;=S$11),$R242,"")</f>
        <v>2.721945052</v>
      </c>
      <c r="T242" t="str">
        <f t="shared" si="319"/>
        <v/>
      </c>
    </row>
    <row r="243" hidden="1">
      <c r="A243" s="152"/>
      <c r="B243" s="154"/>
      <c r="F243" s="70"/>
      <c r="G243" s="70"/>
      <c r="H243" s="70"/>
      <c r="I243" s="70"/>
      <c r="J243" s="70"/>
      <c r="K243" s="70"/>
      <c r="L243" s="70"/>
      <c r="M243" s="70"/>
      <c r="N243" s="70"/>
      <c r="O243" s="70">
        <f>'SWR time series'!A239</f>
        <v>5</v>
      </c>
      <c r="P243" s="70">
        <f>'SWR time series'!B239</f>
        <v>1890</v>
      </c>
      <c r="Q243" s="77">
        <f>'StockBond Returns'!M237</f>
        <v>17.25785454</v>
      </c>
      <c r="R243" s="77">
        <f>'SWR time series'!F239</f>
        <v>2.610121276</v>
      </c>
      <c r="S243" s="77">
        <f t="shared" ref="S243:T243" si="320">if( and($Q243&gt;S$10,$Q243&lt;=S$11),$R243,"")</f>
        <v>2.610121276</v>
      </c>
      <c r="T243" t="str">
        <f t="shared" si="320"/>
        <v/>
      </c>
    </row>
    <row r="244" hidden="1">
      <c r="A244" s="152"/>
      <c r="B244" s="154"/>
      <c r="F244" s="70"/>
      <c r="G244" s="70"/>
      <c r="H244" s="70"/>
      <c r="I244" s="70"/>
      <c r="J244" s="70"/>
      <c r="K244" s="70"/>
      <c r="L244" s="70"/>
      <c r="M244" s="70"/>
      <c r="N244" s="70"/>
      <c r="O244" s="70">
        <f>'SWR time series'!A240</f>
        <v>6</v>
      </c>
      <c r="P244" s="70">
        <f>'SWR time series'!B240</f>
        <v>1890</v>
      </c>
      <c r="Q244" s="77">
        <f>'StockBond Returns'!M238</f>
        <v>17.78643049</v>
      </c>
      <c r="R244" s="77">
        <f>'SWR time series'!F240</f>
        <v>2.403099682</v>
      </c>
      <c r="S244" s="77">
        <f t="shared" ref="S244:T244" si="321">if( and($Q244&gt;S$10,$Q244&lt;=S$11),$R244,"")</f>
        <v>2.403099682</v>
      </c>
      <c r="T244" t="str">
        <f t="shared" si="321"/>
        <v/>
      </c>
    </row>
    <row r="245" hidden="1">
      <c r="A245" s="152"/>
      <c r="B245" s="154"/>
      <c r="F245" s="70"/>
      <c r="G245" s="70"/>
      <c r="H245" s="70"/>
      <c r="I245" s="70"/>
      <c r="J245" s="70"/>
      <c r="K245" s="70"/>
      <c r="L245" s="70"/>
      <c r="M245" s="70"/>
      <c r="N245" s="70"/>
      <c r="O245" s="70">
        <f>'SWR time series'!A241</f>
        <v>7</v>
      </c>
      <c r="P245" s="70">
        <f>'SWR time series'!B241</f>
        <v>1890</v>
      </c>
      <c r="Q245" s="77">
        <f>'StockBond Returns'!M239</f>
        <v>17.68436084</v>
      </c>
      <c r="R245" s="77">
        <f>'SWR time series'!F241</f>
        <v>2.364446163</v>
      </c>
      <c r="S245" s="77">
        <f t="shared" ref="S245:T245" si="322">if( and($Q245&gt;S$10,$Q245&lt;=S$11),$R245,"")</f>
        <v>2.364446163</v>
      </c>
      <c r="T245" t="str">
        <f t="shared" si="322"/>
        <v/>
      </c>
    </row>
    <row r="246" hidden="1">
      <c r="A246" s="152"/>
      <c r="B246" s="154"/>
      <c r="F246" s="70"/>
      <c r="G246" s="70"/>
      <c r="H246" s="70"/>
      <c r="I246" s="70"/>
      <c r="J246" s="70"/>
      <c r="K246" s="70"/>
      <c r="L246" s="70"/>
      <c r="M246" s="70"/>
      <c r="N246" s="70"/>
      <c r="O246" s="70">
        <f>'SWR time series'!A242</f>
        <v>8</v>
      </c>
      <c r="P246" s="70">
        <f>'SWR time series'!B242</f>
        <v>1890</v>
      </c>
      <c r="Q246" s="77">
        <f>'StockBond Returns'!M240</f>
        <v>17.58929544</v>
      </c>
      <c r="R246" s="77">
        <f>'SWR time series'!F242</f>
        <v>2.437533408</v>
      </c>
      <c r="S246" s="77">
        <f t="shared" ref="S246:T246" si="323">if( and($Q246&gt;S$10,$Q246&lt;=S$11),$R246,"")</f>
        <v>2.437533408</v>
      </c>
      <c r="T246" t="str">
        <f t="shared" si="323"/>
        <v/>
      </c>
    </row>
    <row r="247" hidden="1">
      <c r="A247" s="152"/>
      <c r="B247" s="154"/>
      <c r="F247" s="70"/>
      <c r="G247" s="70"/>
      <c r="H247" s="70"/>
      <c r="I247" s="70"/>
      <c r="J247" s="70"/>
      <c r="K247" s="70"/>
      <c r="L247" s="70"/>
      <c r="M247" s="70"/>
      <c r="N247" s="70"/>
      <c r="O247" s="70">
        <f>'SWR time series'!A243</f>
        <v>9</v>
      </c>
      <c r="P247" s="70">
        <f>'SWR time series'!B243</f>
        <v>1890</v>
      </c>
      <c r="Q247" s="77">
        <f>'StockBond Returns'!M241</f>
        <v>16.59679113</v>
      </c>
      <c r="R247" s="77">
        <f>'SWR time series'!F243</f>
        <v>3.25927783</v>
      </c>
      <c r="S247" s="77">
        <f t="shared" ref="S247:T247" si="324">if( and($Q247&gt;S$10,$Q247&lt;=S$11),$R247,"")</f>
        <v>3.25927783</v>
      </c>
      <c r="T247" t="str">
        <f t="shared" si="324"/>
        <v/>
      </c>
    </row>
    <row r="248" hidden="1">
      <c r="A248" s="152"/>
      <c r="B248" s="154"/>
      <c r="F248" s="70"/>
      <c r="G248" s="70"/>
      <c r="H248" s="70"/>
      <c r="I248" s="70"/>
      <c r="J248" s="70"/>
      <c r="K248" s="70"/>
      <c r="L248" s="70"/>
      <c r="M248" s="70"/>
      <c r="N248" s="70"/>
      <c r="O248" s="70">
        <f>'SWR time series'!A244</f>
        <v>10</v>
      </c>
      <c r="P248" s="70">
        <f>'SWR time series'!B244</f>
        <v>1890</v>
      </c>
      <c r="Q248" s="77">
        <f>'StockBond Returns'!M242</f>
        <v>16.169702</v>
      </c>
      <c r="R248" s="77">
        <f>'SWR time series'!F244</f>
        <v>3.731037854</v>
      </c>
      <c r="S248" s="77">
        <f t="shared" ref="S248:T248" si="325">if( and($Q248&gt;S$10,$Q248&lt;=S$11),$R248,"")</f>
        <v>3.731037854</v>
      </c>
      <c r="T248" t="str">
        <f t="shared" si="325"/>
        <v/>
      </c>
    </row>
    <row r="249" hidden="1">
      <c r="A249" s="152"/>
      <c r="B249" s="154"/>
      <c r="F249" s="70"/>
      <c r="G249" s="70"/>
      <c r="H249" s="70"/>
      <c r="I249" s="70"/>
      <c r="J249" s="70"/>
      <c r="K249" s="70"/>
      <c r="L249" s="70"/>
      <c r="M249" s="70"/>
      <c r="N249" s="70"/>
      <c r="O249" s="70">
        <f>'SWR time series'!A245</f>
        <v>11</v>
      </c>
      <c r="P249" s="70">
        <f>'SWR time series'!B245</f>
        <v>1890</v>
      </c>
      <c r="Q249" s="77">
        <f>'StockBond Returns'!M243</f>
        <v>15.48284916</v>
      </c>
      <c r="R249" s="77">
        <f>'SWR time series'!F245</f>
        <v>4.354747127</v>
      </c>
      <c r="S249" s="77">
        <f t="shared" ref="S249:T249" si="326">if( and($Q249&gt;S$10,$Q249&lt;=S$11),$R249,"")</f>
        <v>4.354747127</v>
      </c>
      <c r="T249" t="str">
        <f t="shared" si="326"/>
        <v/>
      </c>
    </row>
    <row r="250" hidden="1">
      <c r="A250" s="152"/>
      <c r="B250" s="154"/>
      <c r="F250" s="70"/>
      <c r="G250" s="70"/>
      <c r="H250" s="70"/>
      <c r="I250" s="70"/>
      <c r="J250" s="70"/>
      <c r="K250" s="70"/>
      <c r="L250" s="70"/>
      <c r="M250" s="70"/>
      <c r="N250" s="70"/>
      <c r="O250" s="70">
        <f>'SWR time series'!A246</f>
        <v>12</v>
      </c>
      <c r="P250" s="70">
        <f>'SWR time series'!B246</f>
        <v>1890</v>
      </c>
      <c r="Q250" s="77">
        <f>'StockBond Returns'!M244</f>
        <v>14.74504349</v>
      </c>
      <c r="R250" s="77">
        <f>'SWR time series'!F246</f>
        <v>4.892673498</v>
      </c>
      <c r="S250" s="77">
        <f t="shared" ref="S250:T250" si="327">if( and($Q250&gt;S$10,$Q250&lt;=S$11),$R250,"")</f>
        <v>4.892673498</v>
      </c>
      <c r="T250" t="str">
        <f t="shared" si="327"/>
        <v/>
      </c>
    </row>
    <row r="251" hidden="1">
      <c r="A251" s="152"/>
      <c r="B251" s="154"/>
      <c r="F251" s="70"/>
      <c r="G251" s="70"/>
      <c r="H251" s="70"/>
      <c r="I251" s="70"/>
      <c r="J251" s="70"/>
      <c r="K251" s="70"/>
      <c r="L251" s="70"/>
      <c r="M251" s="70"/>
      <c r="N251" s="70"/>
      <c r="O251" s="70">
        <f>'SWR time series'!A247</f>
        <v>1</v>
      </c>
      <c r="P251" s="70">
        <f>'SWR time series'!B247</f>
        <v>1891</v>
      </c>
      <c r="Q251" s="77">
        <f>'StockBond Returns'!M245</f>
        <v>14.44299123</v>
      </c>
      <c r="R251" s="77">
        <f>'SWR time series'!F247</f>
        <v>5.351345443</v>
      </c>
      <c r="S251" s="77">
        <f t="shared" ref="S251:T251" si="328">if( and($Q251&gt;S$10,$Q251&lt;=S$11),$R251,"")</f>
        <v>5.351345443</v>
      </c>
      <c r="T251" t="str">
        <f t="shared" si="328"/>
        <v/>
      </c>
    </row>
    <row r="252" hidden="1">
      <c r="A252" s="152"/>
      <c r="B252" s="154"/>
      <c r="F252" s="70"/>
      <c r="G252" s="70"/>
      <c r="H252" s="70"/>
      <c r="I252" s="70"/>
      <c r="J252" s="70"/>
      <c r="K252" s="70"/>
      <c r="L252" s="70"/>
      <c r="M252" s="70"/>
      <c r="N252" s="70"/>
      <c r="O252" s="70">
        <f>'SWR time series'!A248</f>
        <v>2</v>
      </c>
      <c r="P252" s="70">
        <f>'SWR time series'!B248</f>
        <v>1891</v>
      </c>
      <c r="Q252" s="77">
        <f>'StockBond Returns'!M246</f>
        <v>15.42898009</v>
      </c>
      <c r="R252" s="77">
        <f>'SWR time series'!F248</f>
        <v>4.691588611</v>
      </c>
      <c r="S252" s="77">
        <f t="shared" ref="S252:T252" si="329">if( and($Q252&gt;S$10,$Q252&lt;=S$11),$R252,"")</f>
        <v>4.691588611</v>
      </c>
      <c r="T252" t="str">
        <f t="shared" si="329"/>
        <v/>
      </c>
    </row>
    <row r="253" hidden="1">
      <c r="A253" s="152"/>
      <c r="B253" s="154"/>
      <c r="F253" s="70"/>
      <c r="G253" s="70"/>
      <c r="H253" s="70"/>
      <c r="I253" s="70"/>
      <c r="J253" s="70"/>
      <c r="K253" s="70"/>
      <c r="L253" s="70"/>
      <c r="M253" s="70"/>
      <c r="N253" s="70"/>
      <c r="O253" s="70">
        <f>'SWR time series'!A249</f>
        <v>3</v>
      </c>
      <c r="P253" s="70">
        <f>'SWR time series'!B249</f>
        <v>1891</v>
      </c>
      <c r="Q253" s="77">
        <f>'StockBond Returns'!M247</f>
        <v>15.47652233</v>
      </c>
      <c r="R253" s="77">
        <f>'SWR time series'!F249</f>
        <v>4.690669229</v>
      </c>
      <c r="S253" s="77">
        <f t="shared" ref="S253:T253" si="330">if( and($Q253&gt;S$10,$Q253&lt;=S$11),$R253,"")</f>
        <v>4.690669229</v>
      </c>
      <c r="T253" t="str">
        <f t="shared" si="330"/>
        <v/>
      </c>
    </row>
    <row r="254" hidden="1">
      <c r="A254" s="152"/>
      <c r="B254" s="154"/>
      <c r="F254" s="70"/>
      <c r="G254" s="70"/>
      <c r="H254" s="70"/>
      <c r="I254" s="70"/>
      <c r="J254" s="70"/>
      <c r="K254" s="70"/>
      <c r="L254" s="70"/>
      <c r="M254" s="70"/>
      <c r="N254" s="70"/>
      <c r="O254" s="70">
        <f>'SWR time series'!A250</f>
        <v>4</v>
      </c>
      <c r="P254" s="70">
        <f>'SWR time series'!B250</f>
        <v>1891</v>
      </c>
      <c r="Q254" s="77">
        <f>'StockBond Returns'!M248</f>
        <v>15.05162336</v>
      </c>
      <c r="R254" s="77">
        <f>'SWR time series'!F250</f>
        <v>5.04770413</v>
      </c>
      <c r="S254" s="77">
        <f t="shared" ref="S254:T254" si="331">if( and($Q254&gt;S$10,$Q254&lt;=S$11),$R254,"")</f>
        <v>5.04770413</v>
      </c>
      <c r="T254" t="str">
        <f t="shared" si="331"/>
        <v/>
      </c>
    </row>
    <row r="255" hidden="1">
      <c r="A255" s="152"/>
      <c r="B255" s="154"/>
      <c r="F255" s="70"/>
      <c r="G255" s="70"/>
      <c r="H255" s="70"/>
      <c r="I255" s="70"/>
      <c r="J255" s="70"/>
      <c r="K255" s="70"/>
      <c r="L255" s="70"/>
      <c r="M255" s="70"/>
      <c r="N255" s="70"/>
      <c r="O255" s="70">
        <f>'SWR time series'!A251</f>
        <v>5</v>
      </c>
      <c r="P255" s="70">
        <f>'SWR time series'!B251</f>
        <v>1891</v>
      </c>
      <c r="Q255" s="77">
        <f>'StockBond Returns'!M249</f>
        <v>15.40894513</v>
      </c>
      <c r="R255" s="77">
        <f>'SWR time series'!F251</f>
        <v>4.984863439</v>
      </c>
      <c r="S255" s="77">
        <f t="shared" ref="S255:T255" si="332">if( and($Q255&gt;S$10,$Q255&lt;=S$11),$R255,"")</f>
        <v>4.984863439</v>
      </c>
      <c r="T255" t="str">
        <f t="shared" si="332"/>
        <v/>
      </c>
    </row>
    <row r="256" hidden="1">
      <c r="A256" s="152"/>
      <c r="B256" s="154"/>
      <c r="F256" s="70"/>
      <c r="G256" s="70"/>
      <c r="H256" s="70"/>
      <c r="I256" s="70"/>
      <c r="J256" s="70"/>
      <c r="K256" s="70"/>
      <c r="L256" s="70"/>
      <c r="M256" s="70"/>
      <c r="N256" s="70"/>
      <c r="O256" s="70">
        <f>'SWR time series'!A252</f>
        <v>6</v>
      </c>
      <c r="P256" s="70">
        <f>'SWR time series'!B252</f>
        <v>1891</v>
      </c>
      <c r="Q256" s="77">
        <f>'StockBond Returns'!M250</f>
        <v>15.56649523</v>
      </c>
      <c r="R256" s="77">
        <f>'SWR time series'!F252</f>
        <v>4.679110917</v>
      </c>
      <c r="S256" s="77">
        <f t="shared" ref="S256:T256" si="333">if( and($Q256&gt;S$10,$Q256&lt;=S$11),$R256,"")</f>
        <v>4.679110917</v>
      </c>
      <c r="T256" t="str">
        <f t="shared" si="333"/>
        <v/>
      </c>
    </row>
    <row r="257" hidden="1">
      <c r="A257" s="152"/>
      <c r="B257" s="154"/>
      <c r="F257" s="70"/>
      <c r="G257" s="70"/>
      <c r="H257" s="70"/>
      <c r="I257" s="70"/>
      <c r="J257" s="70"/>
      <c r="K257" s="70"/>
      <c r="L257" s="70"/>
      <c r="M257" s="70"/>
      <c r="N257" s="70"/>
      <c r="O257" s="70">
        <f>'SWR time series'!A253</f>
        <v>7</v>
      </c>
      <c r="P257" s="70">
        <f>'SWR time series'!B253</f>
        <v>1891</v>
      </c>
      <c r="Q257" s="77">
        <f>'StockBond Returns'!M251</f>
        <v>15.6582114</v>
      </c>
      <c r="R257" s="77">
        <f>'SWR time series'!F253</f>
        <v>4.467436763</v>
      </c>
      <c r="S257" s="77">
        <f t="shared" ref="S257:T257" si="334">if( and($Q257&gt;S$10,$Q257&lt;=S$11),$R257,"")</f>
        <v>4.467436763</v>
      </c>
      <c r="T257" t="str">
        <f t="shared" si="334"/>
        <v/>
      </c>
    </row>
    <row r="258" hidden="1">
      <c r="A258" s="152"/>
      <c r="B258" s="154"/>
      <c r="F258" s="70"/>
      <c r="G258" s="70"/>
      <c r="H258" s="70"/>
      <c r="I258" s="70"/>
      <c r="J258" s="70"/>
      <c r="K258" s="70"/>
      <c r="L258" s="70"/>
      <c r="M258" s="70"/>
      <c r="N258" s="70"/>
      <c r="O258" s="70">
        <f>'SWR time series'!A254</f>
        <v>8</v>
      </c>
      <c r="P258" s="70">
        <f>'SWR time series'!B254</f>
        <v>1891</v>
      </c>
      <c r="Q258" s="77">
        <f>'StockBond Returns'!M252</f>
        <v>15.61791924</v>
      </c>
      <c r="R258" s="77">
        <f>'SWR time series'!F254</f>
        <v>4.910561544</v>
      </c>
      <c r="S258" s="77">
        <f t="shared" ref="S258:T258" si="335">if( and($Q258&gt;S$10,$Q258&lt;=S$11),$R258,"")</f>
        <v>4.910561544</v>
      </c>
      <c r="T258" t="str">
        <f t="shared" si="335"/>
        <v/>
      </c>
    </row>
    <row r="259" hidden="1">
      <c r="A259" s="152"/>
      <c r="B259" s="154"/>
      <c r="F259" s="70"/>
      <c r="G259" s="70"/>
      <c r="H259" s="70"/>
      <c r="I259" s="70"/>
      <c r="J259" s="70"/>
      <c r="K259" s="70"/>
      <c r="L259" s="70"/>
      <c r="M259" s="70"/>
      <c r="N259" s="70"/>
      <c r="O259" s="70">
        <f>'SWR time series'!A255</f>
        <v>9</v>
      </c>
      <c r="P259" s="70">
        <f>'SWR time series'!B255</f>
        <v>1891</v>
      </c>
      <c r="Q259" s="77">
        <f>'StockBond Returns'!M253</f>
        <v>16.16399851</v>
      </c>
      <c r="R259" s="77">
        <f>'SWR time series'!F255</f>
        <v>4.670654483</v>
      </c>
      <c r="S259" s="77">
        <f t="shared" ref="S259:T259" si="336">if( and($Q259&gt;S$10,$Q259&lt;=S$11),$R259,"")</f>
        <v>4.670654483</v>
      </c>
      <c r="T259" t="str">
        <f t="shared" si="336"/>
        <v/>
      </c>
    </row>
    <row r="260" hidden="1">
      <c r="A260" s="152"/>
      <c r="B260" s="154"/>
      <c r="F260" s="70"/>
      <c r="G260" s="70"/>
      <c r="H260" s="70"/>
      <c r="I260" s="70"/>
      <c r="J260" s="70"/>
      <c r="K260" s="70"/>
      <c r="L260" s="70"/>
      <c r="M260" s="70"/>
      <c r="N260" s="70"/>
      <c r="O260" s="70">
        <f>'SWR time series'!A256</f>
        <v>10</v>
      </c>
      <c r="P260" s="70">
        <f>'SWR time series'!B256</f>
        <v>1891</v>
      </c>
      <c r="Q260" s="77">
        <f>'StockBond Returns'!M254</f>
        <v>17.71126141</v>
      </c>
      <c r="R260" s="77">
        <f>'SWR time series'!F256</f>
        <v>3.364906647</v>
      </c>
      <c r="S260" s="77">
        <f t="shared" ref="S260:T260" si="337">if( and($Q260&gt;S$10,$Q260&lt;=S$11),$R260,"")</f>
        <v>3.364906647</v>
      </c>
      <c r="T260" t="str">
        <f t="shared" si="337"/>
        <v/>
      </c>
    </row>
    <row r="261" hidden="1">
      <c r="A261" s="152"/>
      <c r="B261" s="154"/>
      <c r="F261" s="70"/>
      <c r="G261" s="70"/>
      <c r="H261" s="70"/>
      <c r="I261" s="70"/>
      <c r="J261" s="70"/>
      <c r="K261" s="70"/>
      <c r="L261" s="70"/>
      <c r="M261" s="70"/>
      <c r="N261" s="70"/>
      <c r="O261" s="70">
        <f>'SWR time series'!A257</f>
        <v>11</v>
      </c>
      <c r="P261" s="70">
        <f>'SWR time series'!B257</f>
        <v>1891</v>
      </c>
      <c r="Q261" s="77">
        <f>'StockBond Returns'!M255</f>
        <v>17.71656859</v>
      </c>
      <c r="R261" s="77">
        <f>'SWR time series'!F257</f>
        <v>3.367482482</v>
      </c>
      <c r="S261" s="77">
        <f t="shared" ref="S261:T261" si="338">if( and($Q261&gt;S$10,$Q261&lt;=S$11),$R261,"")</f>
        <v>3.367482482</v>
      </c>
      <c r="T261" t="str">
        <f t="shared" si="338"/>
        <v/>
      </c>
    </row>
    <row r="262" hidden="1">
      <c r="A262" s="152"/>
      <c r="B262" s="154"/>
      <c r="F262" s="70"/>
      <c r="G262" s="70"/>
      <c r="H262" s="70"/>
      <c r="I262" s="70"/>
      <c r="J262" s="70"/>
      <c r="K262" s="70"/>
      <c r="L262" s="70"/>
      <c r="M262" s="70"/>
      <c r="N262" s="70"/>
      <c r="O262" s="70">
        <f>'SWR time series'!A258</f>
        <v>12</v>
      </c>
      <c r="P262" s="70">
        <f>'SWR time series'!B258</f>
        <v>1891</v>
      </c>
      <c r="Q262" s="77">
        <f>'StockBond Returns'!M256</f>
        <v>17.67173917</v>
      </c>
      <c r="R262" s="77">
        <f>'SWR time series'!F258</f>
        <v>3.324255423</v>
      </c>
      <c r="S262" s="77">
        <f t="shared" ref="S262:T262" si="339">if( and($Q262&gt;S$10,$Q262&lt;=S$11),$R262,"")</f>
        <v>3.324255423</v>
      </c>
      <c r="T262" t="str">
        <f t="shared" si="339"/>
        <v/>
      </c>
    </row>
    <row r="263" hidden="1">
      <c r="A263" s="152"/>
      <c r="B263" s="154"/>
      <c r="F263" s="70"/>
      <c r="G263" s="70"/>
      <c r="H263" s="70"/>
      <c r="I263" s="70"/>
      <c r="J263" s="70"/>
      <c r="K263" s="70"/>
      <c r="L263" s="70"/>
      <c r="M263" s="70"/>
      <c r="N263" s="70"/>
      <c r="O263" s="70">
        <f>'SWR time series'!A259</f>
        <v>1</v>
      </c>
      <c r="P263" s="70">
        <f>'SWR time series'!B259</f>
        <v>1892</v>
      </c>
      <c r="Q263" s="77">
        <f>'StockBond Returns'!M257</f>
        <v>18.206303</v>
      </c>
      <c r="R263" s="77">
        <f>'SWR time series'!F259</f>
        <v>3.012960393</v>
      </c>
      <c r="S263" s="77">
        <f t="shared" ref="S263:T263" si="340">if( and($Q263&gt;S$10,$Q263&lt;=S$11),$R263,"")</f>
        <v>3.012960393</v>
      </c>
      <c r="T263" t="str">
        <f t="shared" si="340"/>
        <v/>
      </c>
    </row>
    <row r="264" hidden="1">
      <c r="A264" s="152"/>
      <c r="B264" s="154"/>
      <c r="F264" s="70"/>
      <c r="G264" s="70"/>
      <c r="H264" s="70"/>
      <c r="I264" s="70"/>
      <c r="J264" s="70"/>
      <c r="K264" s="70"/>
      <c r="L264" s="70"/>
      <c r="M264" s="70"/>
      <c r="N264" s="70"/>
      <c r="O264" s="70">
        <f>'SWR time series'!A260</f>
        <v>2</v>
      </c>
      <c r="P264" s="70">
        <f>'SWR time series'!B260</f>
        <v>1892</v>
      </c>
      <c r="Q264" s="77">
        <f>'StockBond Returns'!M258</f>
        <v>19.0163884</v>
      </c>
      <c r="R264" s="77">
        <f>'SWR time series'!F260</f>
        <v>2.45228474</v>
      </c>
      <c r="S264" s="77">
        <f t="shared" ref="S264:T264" si="341">if( and($Q264&gt;S$10,$Q264&lt;=S$11),$R264,"")</f>
        <v>2.45228474</v>
      </c>
      <c r="T264" t="str">
        <f t="shared" si="341"/>
        <v/>
      </c>
    </row>
    <row r="265" hidden="1">
      <c r="A265" s="152"/>
      <c r="B265" s="154"/>
      <c r="F265" s="70"/>
      <c r="G265" s="70"/>
      <c r="H265" s="70"/>
      <c r="I265" s="70"/>
      <c r="J265" s="70"/>
      <c r="K265" s="70"/>
      <c r="L265" s="70"/>
      <c r="M265" s="70"/>
      <c r="N265" s="70"/>
      <c r="O265" s="70">
        <f>'SWR time series'!A261</f>
        <v>3</v>
      </c>
      <c r="P265" s="70">
        <f>'SWR time series'!B261</f>
        <v>1892</v>
      </c>
      <c r="Q265" s="77">
        <f>'StockBond Returns'!M259</f>
        <v>19.03642504</v>
      </c>
      <c r="R265" s="77">
        <f>'SWR time series'!F261</f>
        <v>2.370894375</v>
      </c>
      <c r="S265" s="77">
        <f t="shared" ref="S265:T265" si="342">if( and($Q265&gt;S$10,$Q265&lt;=S$11),$R265,"")</f>
        <v>2.370894375</v>
      </c>
      <c r="T265" t="str">
        <f t="shared" si="342"/>
        <v/>
      </c>
    </row>
    <row r="266" hidden="1">
      <c r="A266" s="152"/>
      <c r="B266" s="154"/>
      <c r="F266" s="70"/>
      <c r="G266" s="70"/>
      <c r="H266" s="70"/>
      <c r="I266" s="70"/>
      <c r="J266" s="70"/>
      <c r="K266" s="70"/>
      <c r="L266" s="70"/>
      <c r="M266" s="70"/>
      <c r="N266" s="70"/>
      <c r="O266" s="70">
        <f>'SWR time series'!A262</f>
        <v>4</v>
      </c>
      <c r="P266" s="70">
        <f>'SWR time series'!B262</f>
        <v>1892</v>
      </c>
      <c r="Q266" s="77">
        <f>'StockBond Returns'!M260</f>
        <v>19.73805485</v>
      </c>
      <c r="R266" s="77">
        <f>'SWR time series'!F262</f>
        <v>1.90845234</v>
      </c>
      <c r="S266" s="77">
        <f t="shared" ref="S266:T266" si="343">if( and($Q266&gt;S$10,$Q266&lt;=S$11),$R266,"")</f>
        <v>1.90845234</v>
      </c>
      <c r="T266" t="str">
        <f t="shared" si="343"/>
        <v/>
      </c>
    </row>
    <row r="267" hidden="1">
      <c r="A267" s="152"/>
      <c r="B267" s="154"/>
      <c r="F267" s="70"/>
      <c r="G267" s="70"/>
      <c r="H267" s="70"/>
      <c r="I267" s="70"/>
      <c r="J267" s="70"/>
      <c r="K267" s="70"/>
      <c r="L267" s="70"/>
      <c r="M267" s="70"/>
      <c r="N267" s="70"/>
      <c r="O267" s="70">
        <f>'SWR time series'!A263</f>
        <v>5</v>
      </c>
      <c r="P267" s="70">
        <f>'SWR time series'!B263</f>
        <v>1892</v>
      </c>
      <c r="Q267" s="77">
        <f>'StockBond Returns'!M261</f>
        <v>19.94326524</v>
      </c>
      <c r="R267" s="77">
        <f>'SWR time series'!F263</f>
        <v>1.715626897</v>
      </c>
      <c r="S267" s="77">
        <f t="shared" ref="S267:T267" si="344">if( and($Q267&gt;S$10,$Q267&lt;=S$11),$R267,"")</f>
        <v>1.715626897</v>
      </c>
      <c r="T267" t="str">
        <f t="shared" si="344"/>
        <v/>
      </c>
    </row>
    <row r="268" hidden="1">
      <c r="A268" s="152"/>
      <c r="B268" s="154"/>
      <c r="F268" s="70"/>
      <c r="G268" s="70"/>
      <c r="H268" s="70"/>
      <c r="I268" s="70"/>
      <c r="J268" s="70"/>
      <c r="K268" s="70"/>
      <c r="L268" s="70"/>
      <c r="M268" s="70"/>
      <c r="N268" s="70"/>
      <c r="O268" s="70">
        <f>'SWR time series'!A264</f>
        <v>6</v>
      </c>
      <c r="P268" s="70">
        <f>'SWR time series'!B264</f>
        <v>1892</v>
      </c>
      <c r="Q268" s="77">
        <f>'StockBond Returns'!M262</f>
        <v>19.91146521</v>
      </c>
      <c r="R268" s="77">
        <f>'SWR time series'!F264</f>
        <v>1.717290077</v>
      </c>
      <c r="S268" s="77">
        <f t="shared" ref="S268:T268" si="345">if( and($Q268&gt;S$10,$Q268&lt;=S$11),$R268,"")</f>
        <v>1.717290077</v>
      </c>
      <c r="T268" t="str">
        <f t="shared" si="345"/>
        <v/>
      </c>
    </row>
    <row r="269" hidden="1">
      <c r="A269" s="152"/>
      <c r="B269" s="154"/>
      <c r="F269" s="70"/>
      <c r="G269" s="70"/>
      <c r="H269" s="70"/>
      <c r="I269" s="70"/>
      <c r="J269" s="70"/>
      <c r="K269" s="70"/>
      <c r="L269" s="70"/>
      <c r="M269" s="70"/>
      <c r="N269" s="70"/>
      <c r="O269" s="70">
        <f>'SWR time series'!A265</f>
        <v>7</v>
      </c>
      <c r="P269" s="70">
        <f>'SWR time series'!B265</f>
        <v>1892</v>
      </c>
      <c r="Q269" s="77">
        <f>'StockBond Returns'!M263</f>
        <v>19.7692844</v>
      </c>
      <c r="R269" s="77">
        <f>'SWR time series'!F265</f>
        <v>1.812400676</v>
      </c>
      <c r="S269" s="77">
        <f t="shared" ref="S269:T269" si="346">if( and($Q269&gt;S$10,$Q269&lt;=S$11),$R269,"")</f>
        <v>1.812400676</v>
      </c>
      <c r="T269" t="str">
        <f t="shared" si="346"/>
        <v/>
      </c>
    </row>
    <row r="270" hidden="1">
      <c r="A270" s="152"/>
      <c r="B270" s="154"/>
      <c r="F270" s="70"/>
      <c r="G270" s="70"/>
      <c r="H270" s="70"/>
      <c r="I270" s="70"/>
      <c r="J270" s="70"/>
      <c r="K270" s="70"/>
      <c r="L270" s="70"/>
      <c r="M270" s="70"/>
      <c r="N270" s="70"/>
      <c r="O270" s="70">
        <f>'SWR time series'!A266</f>
        <v>8</v>
      </c>
      <c r="P270" s="70">
        <f>'SWR time series'!B266</f>
        <v>1892</v>
      </c>
      <c r="Q270" s="77">
        <f>'StockBond Returns'!M264</f>
        <v>19.21188643</v>
      </c>
      <c r="R270" s="77">
        <f>'SWR time series'!F266</f>
        <v>2.2916486</v>
      </c>
      <c r="S270" s="77">
        <f t="shared" ref="S270:T270" si="347">if( and($Q270&gt;S$10,$Q270&lt;=S$11),$R270,"")</f>
        <v>2.2916486</v>
      </c>
      <c r="T270" t="str">
        <f t="shared" si="347"/>
        <v/>
      </c>
    </row>
    <row r="271" hidden="1">
      <c r="A271" s="152"/>
      <c r="B271" s="154"/>
      <c r="F271" s="70"/>
      <c r="G271" s="70"/>
      <c r="H271" s="70"/>
      <c r="I271" s="70"/>
      <c r="J271" s="70"/>
      <c r="K271" s="70"/>
      <c r="L271" s="70"/>
      <c r="M271" s="70"/>
      <c r="N271" s="70"/>
      <c r="O271" s="70">
        <f>'SWR time series'!A267</f>
        <v>9</v>
      </c>
      <c r="P271" s="70">
        <f>'SWR time series'!B267</f>
        <v>1892</v>
      </c>
      <c r="Q271" s="77">
        <f>'StockBond Returns'!M265</f>
        <v>19.2043038</v>
      </c>
      <c r="R271" s="77">
        <f>'SWR time series'!F267</f>
        <v>2.31914604</v>
      </c>
      <c r="S271" s="77">
        <f t="shared" ref="S271:T271" si="348">if( and($Q271&gt;S$10,$Q271&lt;=S$11),$R271,"")</f>
        <v>2.31914604</v>
      </c>
      <c r="T271" t="str">
        <f t="shared" si="348"/>
        <v/>
      </c>
    </row>
    <row r="272" hidden="1">
      <c r="A272" s="152"/>
      <c r="B272" s="154"/>
      <c r="F272" s="70"/>
      <c r="G272" s="70"/>
      <c r="H272" s="70"/>
      <c r="I272" s="70"/>
      <c r="J272" s="70"/>
      <c r="K272" s="70"/>
      <c r="L272" s="70"/>
      <c r="M272" s="70"/>
      <c r="N272" s="70"/>
      <c r="O272" s="70">
        <f>'SWR time series'!A268</f>
        <v>10</v>
      </c>
      <c r="P272" s="70">
        <f>'SWR time series'!B268</f>
        <v>1892</v>
      </c>
      <c r="Q272" s="77">
        <f>'StockBond Returns'!M266</f>
        <v>18.69427181</v>
      </c>
      <c r="R272" s="77">
        <f>'SWR time series'!F268</f>
        <v>2.630914714</v>
      </c>
      <c r="S272" s="77">
        <f t="shared" ref="S272:T272" si="349">if( and($Q272&gt;S$10,$Q272&lt;=S$11),$R272,"")</f>
        <v>2.630914714</v>
      </c>
      <c r="T272" t="str">
        <f t="shared" si="349"/>
        <v/>
      </c>
    </row>
    <row r="273" hidden="1">
      <c r="A273" s="152"/>
      <c r="B273" s="154"/>
      <c r="F273" s="70"/>
      <c r="G273" s="70"/>
      <c r="H273" s="70"/>
      <c r="I273" s="70"/>
      <c r="J273" s="70"/>
      <c r="K273" s="70"/>
      <c r="L273" s="70"/>
      <c r="M273" s="70"/>
      <c r="N273" s="70"/>
      <c r="O273" s="70">
        <f>'SWR time series'!A269</f>
        <v>11</v>
      </c>
      <c r="P273" s="70">
        <f>'SWR time series'!B269</f>
        <v>1892</v>
      </c>
      <c r="Q273" s="77">
        <f>'StockBond Returns'!M267</f>
        <v>19.04021492</v>
      </c>
      <c r="R273" s="77">
        <f>'SWR time series'!F269</f>
        <v>2.404366665</v>
      </c>
      <c r="S273" s="77">
        <f t="shared" ref="S273:T273" si="350">if( and($Q273&gt;S$10,$Q273&lt;=S$11),$R273,"")</f>
        <v>2.404366665</v>
      </c>
      <c r="T273" t="str">
        <f t="shared" si="350"/>
        <v/>
      </c>
    </row>
    <row r="274" hidden="1">
      <c r="A274" s="152"/>
      <c r="B274" s="154"/>
      <c r="F274" s="70"/>
      <c r="G274" s="70"/>
      <c r="H274" s="70"/>
      <c r="I274" s="70"/>
      <c r="J274" s="70"/>
      <c r="K274" s="70"/>
      <c r="L274" s="70"/>
      <c r="M274" s="70"/>
      <c r="N274" s="70"/>
      <c r="O274" s="70">
        <f>'SWR time series'!A270</f>
        <v>12</v>
      </c>
      <c r="P274" s="70">
        <f>'SWR time series'!B270</f>
        <v>1892</v>
      </c>
      <c r="Q274" s="77">
        <f>'StockBond Returns'!M268</f>
        <v>18.46331269</v>
      </c>
      <c r="R274" s="77">
        <f>'SWR time series'!F270</f>
        <v>2.963100717</v>
      </c>
      <c r="S274" s="77">
        <f t="shared" ref="S274:T274" si="351">if( and($Q274&gt;S$10,$Q274&lt;=S$11),$R274,"")</f>
        <v>2.963100717</v>
      </c>
      <c r="T274" t="str">
        <f t="shared" si="351"/>
        <v/>
      </c>
    </row>
    <row r="275" hidden="1">
      <c r="A275" s="152"/>
      <c r="B275" s="154"/>
      <c r="F275" s="70"/>
      <c r="G275" s="70"/>
      <c r="H275" s="70"/>
      <c r="I275" s="70"/>
      <c r="J275" s="70"/>
      <c r="K275" s="70"/>
      <c r="L275" s="70"/>
      <c r="M275" s="70"/>
      <c r="N275" s="70"/>
      <c r="O275" s="70">
        <f>'SWR time series'!A271</f>
        <v>1</v>
      </c>
      <c r="P275" s="70">
        <f>'SWR time series'!B271</f>
        <v>1893</v>
      </c>
      <c r="Q275" s="77">
        <f>'StockBond Returns'!M269</f>
        <v>18.01300925</v>
      </c>
      <c r="R275" s="77">
        <f>'SWR time series'!F271</f>
        <v>3.424943198</v>
      </c>
      <c r="S275" s="77">
        <f t="shared" ref="S275:T275" si="352">if( and($Q275&gt;S$10,$Q275&lt;=S$11),$R275,"")</f>
        <v>3.424943198</v>
      </c>
      <c r="T275" t="str">
        <f t="shared" si="352"/>
        <v/>
      </c>
    </row>
    <row r="276" hidden="1">
      <c r="A276" s="152"/>
      <c r="B276" s="154"/>
      <c r="F276" s="70"/>
      <c r="G276" s="70"/>
      <c r="H276" s="70"/>
      <c r="I276" s="70"/>
      <c r="J276" s="70"/>
      <c r="K276" s="70"/>
      <c r="L276" s="70"/>
      <c r="M276" s="70"/>
      <c r="N276" s="70"/>
      <c r="O276" s="70">
        <f>'SWR time series'!A272</f>
        <v>2</v>
      </c>
      <c r="P276" s="70">
        <f>'SWR time series'!B272</f>
        <v>1893</v>
      </c>
      <c r="Q276" s="77">
        <f>'StockBond Returns'!M270</f>
        <v>17.65664371</v>
      </c>
      <c r="R276" s="77">
        <f>'SWR time series'!F272</f>
        <v>3.86057579</v>
      </c>
      <c r="S276" s="77">
        <f t="shared" ref="S276:T276" si="353">if( and($Q276&gt;S$10,$Q276&lt;=S$11),$R276,"")</f>
        <v>3.86057579</v>
      </c>
      <c r="T276" t="str">
        <f t="shared" si="353"/>
        <v/>
      </c>
    </row>
    <row r="277" hidden="1">
      <c r="A277" s="152"/>
      <c r="B277" s="154"/>
      <c r="F277" s="70"/>
      <c r="G277" s="70"/>
      <c r="H277" s="70"/>
      <c r="I277" s="70"/>
      <c r="J277" s="70"/>
      <c r="K277" s="70"/>
      <c r="L277" s="70"/>
      <c r="M277" s="70"/>
      <c r="N277" s="70"/>
      <c r="O277" s="70">
        <f>'SWR time series'!A273</f>
        <v>3</v>
      </c>
      <c r="P277" s="70">
        <f>'SWR time series'!B273</f>
        <v>1893</v>
      </c>
      <c r="Q277" s="77">
        <f>'StockBond Returns'!M271</f>
        <v>17.12519385</v>
      </c>
      <c r="R277" s="77">
        <f>'SWR time series'!F273</f>
        <v>4.301296116</v>
      </c>
      <c r="S277" s="77">
        <f t="shared" ref="S277:T277" si="354">if( and($Q277&gt;S$10,$Q277&lt;=S$11),$R277,"")</f>
        <v>4.301296116</v>
      </c>
      <c r="T277" t="str">
        <f t="shared" si="354"/>
        <v/>
      </c>
    </row>
    <row r="278" hidden="1">
      <c r="A278" s="152"/>
      <c r="B278" s="154"/>
      <c r="F278" s="70"/>
      <c r="G278" s="70"/>
      <c r="H278" s="70"/>
      <c r="I278" s="70"/>
      <c r="J278" s="70"/>
      <c r="K278" s="70"/>
      <c r="L278" s="70"/>
      <c r="M278" s="70"/>
      <c r="N278" s="70"/>
      <c r="O278" s="70">
        <f>'SWR time series'!A274</f>
        <v>4</v>
      </c>
      <c r="P278" s="70">
        <f>'SWR time series'!B274</f>
        <v>1893</v>
      </c>
      <c r="Q278" s="77">
        <f>'StockBond Returns'!M272</f>
        <v>16.89958903</v>
      </c>
      <c r="R278" s="77">
        <f>'SWR time series'!F274</f>
        <v>4.255324131</v>
      </c>
      <c r="S278" s="77">
        <f t="shared" ref="S278:T278" si="355">if( and($Q278&gt;S$10,$Q278&lt;=S$11),$R278,"")</f>
        <v>4.255324131</v>
      </c>
      <c r="T278" t="str">
        <f t="shared" si="355"/>
        <v/>
      </c>
    </row>
    <row r="279" hidden="1">
      <c r="A279" s="152"/>
      <c r="B279" s="154"/>
      <c r="F279" s="70"/>
      <c r="G279" s="70"/>
      <c r="H279" s="70"/>
      <c r="I279" s="70"/>
      <c r="J279" s="70"/>
      <c r="K279" s="70"/>
      <c r="L279" s="70"/>
      <c r="M279" s="70"/>
      <c r="N279" s="70"/>
      <c r="O279" s="70">
        <f>'SWR time series'!A275</f>
        <v>5</v>
      </c>
      <c r="P279" s="70">
        <f>'SWR time series'!B275</f>
        <v>1893</v>
      </c>
      <c r="Q279" s="77">
        <f>'StockBond Returns'!M273</f>
        <v>17.10254158</v>
      </c>
      <c r="R279" s="77">
        <f>'SWR time series'!F275</f>
        <v>3.957897103</v>
      </c>
      <c r="S279" s="77">
        <f t="shared" ref="S279:T279" si="356">if( and($Q279&gt;S$10,$Q279&lt;=S$11),$R279,"")</f>
        <v>3.957897103</v>
      </c>
      <c r="T279" t="str">
        <f t="shared" si="356"/>
        <v/>
      </c>
    </row>
    <row r="280" hidden="1">
      <c r="A280" s="152"/>
      <c r="B280" s="154"/>
      <c r="F280" s="70"/>
      <c r="G280" s="70"/>
      <c r="H280" s="70"/>
      <c r="I280" s="70"/>
      <c r="J280" s="70"/>
      <c r="K280" s="70"/>
      <c r="L280" s="70"/>
      <c r="M280" s="70"/>
      <c r="N280" s="70"/>
      <c r="O280" s="70">
        <f>'SWR time series'!A276</f>
        <v>6</v>
      </c>
      <c r="P280" s="70">
        <f>'SWR time series'!B276</f>
        <v>1893</v>
      </c>
      <c r="Q280" s="77">
        <f>'StockBond Returns'!M274</f>
        <v>15.78098731</v>
      </c>
      <c r="R280" s="77">
        <f>'SWR time series'!F276</f>
        <v>4.953799421</v>
      </c>
      <c r="S280" s="77">
        <f t="shared" ref="S280:T280" si="357">if( and($Q280&gt;S$10,$Q280&lt;=S$11),$R280,"")</f>
        <v>4.953799421</v>
      </c>
      <c r="T280" t="str">
        <f t="shared" si="357"/>
        <v/>
      </c>
    </row>
    <row r="281" hidden="1">
      <c r="A281" s="152"/>
      <c r="B281" s="154"/>
      <c r="F281" s="70"/>
      <c r="G281" s="70"/>
      <c r="H281" s="70"/>
      <c r="I281" s="70"/>
      <c r="J281" s="70"/>
      <c r="K281" s="70"/>
      <c r="L281" s="70"/>
      <c r="M281" s="70"/>
      <c r="N281" s="70"/>
      <c r="O281" s="70">
        <f>'SWR time series'!A277</f>
        <v>7</v>
      </c>
      <c r="P281" s="70">
        <f>'SWR time series'!B277</f>
        <v>1893</v>
      </c>
      <c r="Q281" s="77">
        <f>'StockBond Returns'!M275</f>
        <v>15.41650386</v>
      </c>
      <c r="R281" s="77">
        <f>'SWR time series'!F277</f>
        <v>5.152023148</v>
      </c>
      <c r="S281" s="77">
        <f t="shared" ref="S281:T281" si="358">if( and($Q281&gt;S$10,$Q281&lt;=S$11),$R281,"")</f>
        <v>5.152023148</v>
      </c>
      <c r="T281" t="str">
        <f t="shared" si="358"/>
        <v/>
      </c>
    </row>
    <row r="282" hidden="1">
      <c r="A282" s="152"/>
      <c r="B282" s="154"/>
      <c r="F282" s="70"/>
      <c r="G282" s="70"/>
      <c r="H282" s="70"/>
      <c r="I282" s="70"/>
      <c r="J282" s="70"/>
      <c r="K282" s="70"/>
      <c r="L282" s="70"/>
      <c r="M282" s="70"/>
      <c r="N282" s="70"/>
      <c r="O282" s="70">
        <f>'SWR time series'!A278</f>
        <v>8</v>
      </c>
      <c r="P282" s="70">
        <f>'SWR time series'!B278</f>
        <v>1893</v>
      </c>
      <c r="Q282" s="77">
        <f>'StockBond Returns'!M276</f>
        <v>14.34985418</v>
      </c>
      <c r="R282" s="77">
        <f>'SWR time series'!F278</f>
        <v>6.216412191</v>
      </c>
      <c r="S282" s="77">
        <f t="shared" ref="S282:T282" si="359">if( and($Q282&gt;S$10,$Q282&lt;=S$11),$R282,"")</f>
        <v>6.216412191</v>
      </c>
      <c r="T282" t="str">
        <f t="shared" si="359"/>
        <v/>
      </c>
    </row>
    <row r="283" hidden="1">
      <c r="A283" s="152"/>
      <c r="B283" s="154"/>
      <c r="F283" s="70"/>
      <c r="G283" s="70"/>
      <c r="H283" s="70"/>
      <c r="I283" s="70"/>
      <c r="J283" s="70"/>
      <c r="K283" s="70"/>
      <c r="L283" s="70"/>
      <c r="M283" s="70"/>
      <c r="N283" s="70"/>
      <c r="O283" s="70">
        <f>'SWR time series'!A279</f>
        <v>9</v>
      </c>
      <c r="P283" s="70">
        <f>'SWR time series'!B279</f>
        <v>1893</v>
      </c>
      <c r="Q283" s="77">
        <f>'StockBond Returns'!M277</f>
        <v>14.58805654</v>
      </c>
      <c r="R283" s="77">
        <f>'SWR time series'!F279</f>
        <v>5.493828013</v>
      </c>
      <c r="S283" s="77">
        <f t="shared" ref="S283:T283" si="360">if( and($Q283&gt;S$10,$Q283&lt;=S$11),$R283,"")</f>
        <v>5.493828013</v>
      </c>
      <c r="T283" t="str">
        <f t="shared" si="360"/>
        <v/>
      </c>
    </row>
    <row r="284" hidden="1">
      <c r="A284" s="152"/>
      <c r="B284" s="154"/>
      <c r="F284" s="70"/>
      <c r="G284" s="70"/>
      <c r="H284" s="70"/>
      <c r="I284" s="70"/>
      <c r="J284" s="70"/>
      <c r="K284" s="70"/>
      <c r="L284" s="70"/>
      <c r="M284" s="70"/>
      <c r="N284" s="70"/>
      <c r="O284" s="70">
        <f>'SWR time series'!A280</f>
        <v>10</v>
      </c>
      <c r="P284" s="70">
        <f>'SWR time series'!B280</f>
        <v>1893</v>
      </c>
      <c r="Q284" s="77">
        <f>'StockBond Returns'!M278</f>
        <v>15.01206908</v>
      </c>
      <c r="R284" s="77">
        <f>'SWR time series'!F280</f>
        <v>5.231648275</v>
      </c>
      <c r="S284" s="77">
        <f t="shared" ref="S284:T284" si="361">if( and($Q284&gt;S$10,$Q284&lt;=S$11),$R284,"")</f>
        <v>5.231648275</v>
      </c>
      <c r="T284" t="str">
        <f t="shared" si="361"/>
        <v/>
      </c>
    </row>
    <row r="285" hidden="1">
      <c r="A285" s="152"/>
      <c r="B285" s="154"/>
      <c r="F285" s="70"/>
      <c r="G285" s="70"/>
      <c r="H285" s="70"/>
      <c r="I285" s="70"/>
      <c r="J285" s="70"/>
      <c r="K285" s="70"/>
      <c r="L285" s="70"/>
      <c r="M285" s="70"/>
      <c r="N285" s="70"/>
      <c r="O285" s="70">
        <f>'SWR time series'!A281</f>
        <v>11</v>
      </c>
      <c r="P285" s="70">
        <f>'SWR time series'!B281</f>
        <v>1893</v>
      </c>
      <c r="Q285" s="77">
        <f>'StockBond Returns'!M279</f>
        <v>15.27179415</v>
      </c>
      <c r="R285" s="77">
        <f>'SWR time series'!F281</f>
        <v>5.304094843</v>
      </c>
      <c r="S285" s="77">
        <f t="shared" ref="S285:T285" si="362">if( and($Q285&gt;S$10,$Q285&lt;=S$11),$R285,"")</f>
        <v>5.304094843</v>
      </c>
      <c r="T285" t="str">
        <f t="shared" si="362"/>
        <v/>
      </c>
    </row>
    <row r="286" hidden="1">
      <c r="A286" s="152"/>
      <c r="B286" s="154"/>
      <c r="F286" s="70"/>
      <c r="G286" s="70"/>
      <c r="H286" s="70"/>
      <c r="I286" s="70"/>
      <c r="J286" s="70"/>
      <c r="K286" s="70"/>
      <c r="L286" s="70"/>
      <c r="M286" s="70"/>
      <c r="N286" s="70"/>
      <c r="O286" s="70">
        <f>'SWR time series'!A282</f>
        <v>12</v>
      </c>
      <c r="P286" s="70">
        <f>'SWR time series'!B282</f>
        <v>1893</v>
      </c>
      <c r="Q286" s="77">
        <f>'StockBond Returns'!M280</f>
        <v>15.9424114</v>
      </c>
      <c r="R286" s="77">
        <f>'SWR time series'!F282</f>
        <v>4.587058558</v>
      </c>
      <c r="S286" s="77">
        <f t="shared" ref="S286:T286" si="363">if( and($Q286&gt;S$10,$Q286&lt;=S$11),$R286,"")</f>
        <v>4.587058558</v>
      </c>
      <c r="T286" t="str">
        <f t="shared" si="363"/>
        <v/>
      </c>
    </row>
    <row r="287" hidden="1">
      <c r="A287" s="152"/>
      <c r="B287" s="154"/>
      <c r="F287" s="70"/>
      <c r="G287" s="70"/>
      <c r="H287" s="70"/>
      <c r="I287" s="70"/>
      <c r="J287" s="70"/>
      <c r="K287" s="70"/>
      <c r="L287" s="70"/>
      <c r="M287" s="70"/>
      <c r="N287" s="70"/>
      <c r="O287" s="70">
        <f>'SWR time series'!A283</f>
        <v>1</v>
      </c>
      <c r="P287" s="70">
        <f>'SWR time series'!B283</f>
        <v>1894</v>
      </c>
      <c r="Q287" s="77">
        <f>'StockBond Returns'!M281</f>
        <v>15.61269434</v>
      </c>
      <c r="R287" s="77">
        <f>'SWR time series'!F283</f>
        <v>4.786285134</v>
      </c>
      <c r="S287" s="77">
        <f t="shared" ref="S287:T287" si="364">if( and($Q287&gt;S$10,$Q287&lt;=S$11),$R287,"")</f>
        <v>4.786285134</v>
      </c>
      <c r="T287" t="str">
        <f t="shared" si="364"/>
        <v/>
      </c>
    </row>
    <row r="288" hidden="1">
      <c r="A288" s="152"/>
      <c r="B288" s="154"/>
      <c r="F288" s="70"/>
      <c r="G288" s="70"/>
      <c r="H288" s="70"/>
      <c r="I288" s="70"/>
      <c r="J288" s="70"/>
      <c r="K288" s="70"/>
      <c r="L288" s="70"/>
      <c r="M288" s="70"/>
      <c r="N288" s="70"/>
      <c r="O288" s="70">
        <f>'SWR time series'!A284</f>
        <v>2</v>
      </c>
      <c r="P288" s="70">
        <f>'SWR time series'!B284</f>
        <v>1894</v>
      </c>
      <c r="Q288" s="77">
        <f>'StockBond Returns'!M282</f>
        <v>15.73986935</v>
      </c>
      <c r="R288" s="77">
        <f>'SWR time series'!F284</f>
        <v>4.802957943</v>
      </c>
      <c r="S288" s="77">
        <f t="shared" ref="S288:T288" si="365">if( and($Q288&gt;S$10,$Q288&lt;=S$11),$R288,"")</f>
        <v>4.802957943</v>
      </c>
      <c r="T288" t="str">
        <f t="shared" si="365"/>
        <v/>
      </c>
    </row>
    <row r="289" hidden="1">
      <c r="A289" s="152"/>
      <c r="B289" s="154"/>
      <c r="F289" s="70"/>
      <c r="G289" s="70"/>
      <c r="H289" s="70"/>
      <c r="I289" s="70"/>
      <c r="J289" s="70"/>
      <c r="K289" s="70"/>
      <c r="L289" s="70"/>
      <c r="M289" s="70"/>
      <c r="N289" s="70"/>
      <c r="O289" s="70">
        <f>'SWR time series'!A285</f>
        <v>3</v>
      </c>
      <c r="P289" s="70">
        <f>'SWR time series'!B285</f>
        <v>1894</v>
      </c>
      <c r="Q289" s="77">
        <f>'StockBond Returns'!M283</f>
        <v>16.2027366</v>
      </c>
      <c r="R289" s="77">
        <f>'SWR time series'!F285</f>
        <v>4.316555558</v>
      </c>
      <c r="S289" s="77">
        <f t="shared" ref="S289:T289" si="366">if( and($Q289&gt;S$10,$Q289&lt;=S$11),$R289,"")</f>
        <v>4.316555558</v>
      </c>
      <c r="T289" t="str">
        <f t="shared" si="366"/>
        <v/>
      </c>
    </row>
    <row r="290" hidden="1">
      <c r="A290" s="152"/>
      <c r="B290" s="154"/>
      <c r="F290" s="70"/>
      <c r="G290" s="70"/>
      <c r="H290" s="70"/>
      <c r="I290" s="70"/>
      <c r="J290" s="70"/>
      <c r="K290" s="70"/>
      <c r="L290" s="70"/>
      <c r="M290" s="70"/>
      <c r="N290" s="70"/>
      <c r="O290" s="70">
        <f>'SWR time series'!A286</f>
        <v>4</v>
      </c>
      <c r="P290" s="70">
        <f>'SWR time series'!B286</f>
        <v>1894</v>
      </c>
      <c r="Q290" s="77">
        <f>'StockBond Returns'!M284</f>
        <v>17.18762209</v>
      </c>
      <c r="R290" s="77">
        <f>'SWR time series'!F286</f>
        <v>3.491454336</v>
      </c>
      <c r="S290" s="77">
        <f t="shared" ref="S290:T290" si="367">if( and($Q290&gt;S$10,$Q290&lt;=S$11),$R290,"")</f>
        <v>3.491454336</v>
      </c>
      <c r="T290" t="str">
        <f t="shared" si="367"/>
        <v/>
      </c>
    </row>
    <row r="291" hidden="1">
      <c r="A291" s="152"/>
      <c r="B291" s="154"/>
      <c r="F291" s="70"/>
      <c r="G291" s="70"/>
      <c r="H291" s="70"/>
      <c r="I291" s="70"/>
      <c r="J291" s="70"/>
      <c r="K291" s="70"/>
      <c r="L291" s="70"/>
      <c r="M291" s="70"/>
      <c r="N291" s="70"/>
      <c r="O291" s="70">
        <f>'SWR time series'!A287</f>
        <v>5</v>
      </c>
      <c r="P291" s="70">
        <f>'SWR time series'!B287</f>
        <v>1894</v>
      </c>
      <c r="Q291" s="77">
        <f>'StockBond Returns'!M285</f>
        <v>17.43484908</v>
      </c>
      <c r="R291" s="77">
        <f>'SWR time series'!F287</f>
        <v>3.447981197</v>
      </c>
      <c r="S291" s="77">
        <f t="shared" ref="S291:T291" si="368">if( and($Q291&gt;S$10,$Q291&lt;=S$11),$R291,"")</f>
        <v>3.447981197</v>
      </c>
      <c r="T291" t="str">
        <f t="shared" si="368"/>
        <v/>
      </c>
    </row>
    <row r="292" hidden="1">
      <c r="A292" s="152"/>
      <c r="B292" s="154"/>
      <c r="F292" s="70"/>
      <c r="G292" s="70"/>
      <c r="H292" s="70"/>
      <c r="I292" s="70"/>
      <c r="J292" s="70"/>
      <c r="K292" s="70"/>
      <c r="L292" s="70"/>
      <c r="M292" s="70"/>
      <c r="N292" s="70"/>
      <c r="O292" s="70">
        <f>'SWR time series'!A288</f>
        <v>6</v>
      </c>
      <c r="P292" s="70">
        <f>'SWR time series'!B288</f>
        <v>1894</v>
      </c>
      <c r="Q292" s="77">
        <f>'StockBond Returns'!M286</f>
        <v>16.80875192</v>
      </c>
      <c r="R292" s="77">
        <f>'SWR time series'!F288</f>
        <v>4.08091391</v>
      </c>
      <c r="S292" s="77">
        <f t="shared" ref="S292:T292" si="369">if( and($Q292&gt;S$10,$Q292&lt;=S$11),$R292,"")</f>
        <v>4.08091391</v>
      </c>
      <c r="T292" t="str">
        <f t="shared" si="369"/>
        <v/>
      </c>
    </row>
    <row r="293" hidden="1">
      <c r="A293" s="152"/>
      <c r="B293" s="154"/>
      <c r="F293" s="70"/>
      <c r="G293" s="70"/>
      <c r="H293" s="70"/>
      <c r="I293" s="70"/>
      <c r="J293" s="70"/>
      <c r="K293" s="70"/>
      <c r="L293" s="70"/>
      <c r="M293" s="70"/>
      <c r="N293" s="70"/>
      <c r="O293" s="70">
        <f>'SWR time series'!A289</f>
        <v>7</v>
      </c>
      <c r="P293" s="70">
        <f>'SWR time series'!B289</f>
        <v>1894</v>
      </c>
      <c r="Q293" s="77">
        <f>'StockBond Returns'!M287</f>
        <v>16.6063197</v>
      </c>
      <c r="R293" s="77">
        <f>'SWR time series'!F289</f>
        <v>4.261148888</v>
      </c>
      <c r="S293" s="77">
        <f t="shared" ref="S293:T293" si="370">if( and($Q293&gt;S$10,$Q293&lt;=S$11),$R293,"")</f>
        <v>4.261148888</v>
      </c>
      <c r="T293" t="str">
        <f t="shared" si="370"/>
        <v/>
      </c>
    </row>
    <row r="294" hidden="1">
      <c r="A294" s="152"/>
      <c r="B294" s="154"/>
      <c r="F294" s="70"/>
      <c r="G294" s="70"/>
      <c r="H294" s="70"/>
      <c r="I294" s="70"/>
      <c r="J294" s="70"/>
      <c r="K294" s="70"/>
      <c r="L294" s="70"/>
      <c r="M294" s="70"/>
      <c r="N294" s="70"/>
      <c r="O294" s="70">
        <f>'SWR time series'!A290</f>
        <v>8</v>
      </c>
      <c r="P294" s="70">
        <f>'SWR time series'!B290</f>
        <v>1894</v>
      </c>
      <c r="Q294" s="77">
        <f>'StockBond Returns'!M288</f>
        <v>16.28967971</v>
      </c>
      <c r="R294" s="77">
        <f>'SWR time series'!F290</f>
        <v>4.800097191</v>
      </c>
      <c r="S294" s="77">
        <f t="shared" ref="S294:T294" si="371">if( and($Q294&gt;S$10,$Q294&lt;=S$11),$R294,"")</f>
        <v>4.800097191</v>
      </c>
      <c r="T294" t="str">
        <f t="shared" si="371"/>
        <v/>
      </c>
    </row>
    <row r="295" hidden="1">
      <c r="A295" s="152"/>
      <c r="B295" s="154"/>
      <c r="F295" s="70"/>
      <c r="G295" s="70"/>
      <c r="H295" s="70"/>
      <c r="I295" s="70"/>
      <c r="J295" s="70"/>
      <c r="K295" s="70"/>
      <c r="L295" s="70"/>
      <c r="M295" s="70"/>
      <c r="N295" s="70"/>
      <c r="O295" s="70">
        <f>'SWR time series'!A291</f>
        <v>9</v>
      </c>
      <c r="P295" s="70">
        <f>'SWR time series'!B291</f>
        <v>1894</v>
      </c>
      <c r="Q295" s="77">
        <f>'StockBond Returns'!M289</f>
        <v>16.45777707</v>
      </c>
      <c r="R295" s="77">
        <f>'SWR time series'!F291</f>
        <v>4.685059259</v>
      </c>
      <c r="S295" s="77">
        <f t="shared" ref="S295:T295" si="372">if( and($Q295&gt;S$10,$Q295&lt;=S$11),$R295,"")</f>
        <v>4.685059259</v>
      </c>
      <c r="T295" t="str">
        <f t="shared" si="372"/>
        <v/>
      </c>
    </row>
    <row r="296" hidden="1">
      <c r="A296" s="152"/>
      <c r="B296" s="154"/>
      <c r="F296" s="70"/>
      <c r="G296" s="70"/>
      <c r="H296" s="70"/>
      <c r="I296" s="70"/>
      <c r="J296" s="70"/>
      <c r="K296" s="70"/>
      <c r="L296" s="70"/>
      <c r="M296" s="70"/>
      <c r="N296" s="70"/>
      <c r="O296" s="70">
        <f>'SWR time series'!A292</f>
        <v>10</v>
      </c>
      <c r="P296" s="70">
        <f>'SWR time series'!B292</f>
        <v>1894</v>
      </c>
      <c r="Q296" s="77">
        <f>'StockBond Returns'!M290</f>
        <v>16.52231544</v>
      </c>
      <c r="R296" s="77">
        <f>'SWR time series'!F292</f>
        <v>5.008245026</v>
      </c>
      <c r="S296" s="77">
        <f t="shared" ref="S296:T296" si="373">if( and($Q296&gt;S$10,$Q296&lt;=S$11),$R296,"")</f>
        <v>5.008245026</v>
      </c>
      <c r="T296" t="str">
        <f t="shared" si="373"/>
        <v/>
      </c>
    </row>
    <row r="297" hidden="1">
      <c r="A297" s="152"/>
      <c r="B297" s="154"/>
      <c r="F297" s="70"/>
      <c r="G297" s="70"/>
      <c r="H297" s="70"/>
      <c r="I297" s="70"/>
      <c r="J297" s="70"/>
      <c r="K297" s="70"/>
      <c r="L297" s="70"/>
      <c r="M297" s="70"/>
      <c r="N297" s="70"/>
      <c r="O297" s="70">
        <f>'SWR time series'!A293</f>
        <v>11</v>
      </c>
      <c r="P297" s="70">
        <f>'SWR time series'!B293</f>
        <v>1894</v>
      </c>
      <c r="Q297" s="77">
        <f>'StockBond Returns'!M291</f>
        <v>16.50290421</v>
      </c>
      <c r="R297" s="77">
        <f>'SWR time series'!F293</f>
        <v>4.871188575</v>
      </c>
      <c r="S297" s="77">
        <f t="shared" ref="S297:T297" si="374">if( and($Q297&gt;S$10,$Q297&lt;=S$11),$R297,"")</f>
        <v>4.871188575</v>
      </c>
      <c r="T297" t="str">
        <f t="shared" si="374"/>
        <v/>
      </c>
    </row>
    <row r="298" hidden="1">
      <c r="A298" s="152"/>
      <c r="B298" s="154"/>
      <c r="F298" s="70"/>
      <c r="G298" s="70"/>
      <c r="H298" s="70"/>
      <c r="I298" s="70"/>
      <c r="J298" s="70"/>
      <c r="K298" s="70"/>
      <c r="L298" s="70"/>
      <c r="M298" s="70"/>
      <c r="N298" s="70"/>
      <c r="O298" s="70">
        <f>'SWR time series'!A294</f>
        <v>12</v>
      </c>
      <c r="P298" s="70">
        <f>'SWR time series'!B294</f>
        <v>1894</v>
      </c>
      <c r="Q298" s="77">
        <f>'StockBond Returns'!M292</f>
        <v>16.54278445</v>
      </c>
      <c r="R298" s="77">
        <f>'SWR time series'!F294</f>
        <v>5.11481825</v>
      </c>
      <c r="S298" s="77">
        <f t="shared" ref="S298:T298" si="375">if( and($Q298&gt;S$10,$Q298&lt;=S$11),$R298,"")</f>
        <v>5.11481825</v>
      </c>
      <c r="T298" t="str">
        <f t="shared" si="375"/>
        <v/>
      </c>
    </row>
    <row r="299" hidden="1">
      <c r="A299" s="152"/>
      <c r="B299" s="154"/>
      <c r="F299" s="70"/>
      <c r="G299" s="70"/>
      <c r="H299" s="70"/>
      <c r="I299" s="70"/>
      <c r="J299" s="70"/>
      <c r="K299" s="70"/>
      <c r="L299" s="70"/>
      <c r="M299" s="70"/>
      <c r="N299" s="70"/>
      <c r="O299" s="70">
        <f>'SWR time series'!A295</f>
        <v>1</v>
      </c>
      <c r="P299" s="70">
        <f>'SWR time series'!B295</f>
        <v>1895</v>
      </c>
      <c r="Q299" s="77">
        <f>'StockBond Returns'!M293</f>
        <v>16.67246633</v>
      </c>
      <c r="R299" s="77">
        <f>'SWR time series'!F295</f>
        <v>5.134826332</v>
      </c>
      <c r="S299" s="77">
        <f t="shared" ref="S299:T299" si="376">if( and($Q299&gt;S$10,$Q299&lt;=S$11),$R299,"")</f>
        <v>5.134826332</v>
      </c>
      <c r="T299" t="str">
        <f t="shared" si="376"/>
        <v/>
      </c>
    </row>
    <row r="300" hidden="1">
      <c r="A300" s="152"/>
      <c r="B300" s="154"/>
      <c r="F300" s="70"/>
      <c r="G300" s="70"/>
      <c r="H300" s="70"/>
      <c r="I300" s="70"/>
      <c r="J300" s="70"/>
      <c r="K300" s="70"/>
      <c r="L300" s="70"/>
      <c r="M300" s="70"/>
      <c r="N300" s="70"/>
      <c r="O300" s="70">
        <f>'SWR time series'!A296</f>
        <v>2</v>
      </c>
      <c r="P300" s="70">
        <f>'SWR time series'!B296</f>
        <v>1895</v>
      </c>
      <c r="Q300" s="77">
        <f>'StockBond Returns'!M294</f>
        <v>16.52444394</v>
      </c>
      <c r="R300" s="77">
        <f>'SWR time series'!F296</f>
        <v>5.513843151</v>
      </c>
      <c r="S300" s="77">
        <f t="shared" ref="S300:T300" si="377">if( and($Q300&gt;S$10,$Q300&lt;=S$11),$R300,"")</f>
        <v>5.513843151</v>
      </c>
      <c r="T300" t="str">
        <f t="shared" si="377"/>
        <v/>
      </c>
    </row>
    <row r="301" hidden="1">
      <c r="A301" s="152"/>
      <c r="B301" s="154"/>
      <c r="F301" s="70"/>
      <c r="G301" s="70"/>
      <c r="H301" s="70"/>
      <c r="I301" s="70"/>
      <c r="J301" s="70"/>
      <c r="K301" s="70"/>
      <c r="L301" s="70"/>
      <c r="M301" s="70"/>
      <c r="N301" s="70"/>
      <c r="O301" s="70">
        <f>'SWR time series'!A297</f>
        <v>3</v>
      </c>
      <c r="P301" s="70">
        <f>'SWR time series'!B297</f>
        <v>1895</v>
      </c>
      <c r="Q301" s="77">
        <f>'StockBond Returns'!M295</f>
        <v>16.33123769</v>
      </c>
      <c r="R301" s="77">
        <f>'SWR time series'!F297</f>
        <v>5.46694992</v>
      </c>
      <c r="S301" s="77">
        <f t="shared" ref="S301:T301" si="378">if( and($Q301&gt;S$10,$Q301&lt;=S$11),$R301,"")</f>
        <v>5.46694992</v>
      </c>
      <c r="T301" t="str">
        <f t="shared" si="378"/>
        <v/>
      </c>
    </row>
    <row r="302" hidden="1">
      <c r="A302" s="152"/>
      <c r="B302" s="154"/>
      <c r="F302" s="70"/>
      <c r="G302" s="70"/>
      <c r="H302" s="70"/>
      <c r="I302" s="70"/>
      <c r="J302" s="70"/>
      <c r="K302" s="70"/>
      <c r="L302" s="70"/>
      <c r="M302" s="70"/>
      <c r="N302" s="70"/>
      <c r="O302" s="70">
        <f>'SWR time series'!A298</f>
        <v>4</v>
      </c>
      <c r="P302" s="70">
        <f>'SWR time series'!B298</f>
        <v>1895</v>
      </c>
      <c r="Q302" s="77">
        <f>'StockBond Returns'!M296</f>
        <v>16.36462543</v>
      </c>
      <c r="R302" s="77">
        <f>'SWR time series'!F298</f>
        <v>5.40402867</v>
      </c>
      <c r="S302" s="77">
        <f t="shared" ref="S302:T302" si="379">if( and($Q302&gt;S$10,$Q302&lt;=S$11),$R302,"")</f>
        <v>5.40402867</v>
      </c>
      <c r="T302" t="str">
        <f t="shared" si="379"/>
        <v/>
      </c>
    </row>
    <row r="303" hidden="1">
      <c r="A303" s="152"/>
      <c r="B303" s="154"/>
      <c r="F303" s="70"/>
      <c r="G303" s="70"/>
      <c r="H303" s="70"/>
      <c r="I303" s="70"/>
      <c r="J303" s="70"/>
      <c r="K303" s="70"/>
      <c r="L303" s="70"/>
      <c r="M303" s="70"/>
      <c r="N303" s="70"/>
      <c r="O303" s="70">
        <f>'SWR time series'!A299</f>
        <v>5</v>
      </c>
      <c r="P303" s="70">
        <f>'SWR time series'!B299</f>
        <v>1895</v>
      </c>
      <c r="Q303" s="77">
        <f>'StockBond Returns'!M297</f>
        <v>16.38754382</v>
      </c>
      <c r="R303" s="77">
        <f>'SWR time series'!F299</f>
        <v>5.753511037</v>
      </c>
      <c r="S303" s="77">
        <f t="shared" ref="S303:T303" si="380">if( and($Q303&gt;S$10,$Q303&lt;=S$11),$R303,"")</f>
        <v>5.753511037</v>
      </c>
      <c r="T303" t="str">
        <f t="shared" si="380"/>
        <v/>
      </c>
    </row>
    <row r="304" hidden="1">
      <c r="A304" s="152"/>
      <c r="B304" s="154"/>
      <c r="F304" s="70"/>
      <c r="G304" s="70"/>
      <c r="H304" s="70"/>
      <c r="I304" s="70"/>
      <c r="J304" s="70"/>
      <c r="K304" s="70"/>
      <c r="L304" s="70"/>
      <c r="M304" s="70"/>
      <c r="N304" s="70"/>
      <c r="O304" s="70">
        <f>'SWR time series'!A300</f>
        <v>6</v>
      </c>
      <c r="P304" s="70">
        <f>'SWR time series'!B300</f>
        <v>1895</v>
      </c>
      <c r="Q304" s="77">
        <f>'StockBond Returns'!M298</f>
        <v>17.08036955</v>
      </c>
      <c r="R304" s="77">
        <f>'SWR time series'!F300</f>
        <v>5.07160359</v>
      </c>
      <c r="S304" s="77">
        <f t="shared" ref="S304:T304" si="381">if( and($Q304&gt;S$10,$Q304&lt;=S$11),$R304,"")</f>
        <v>5.07160359</v>
      </c>
      <c r="T304" t="str">
        <f t="shared" si="381"/>
        <v/>
      </c>
    </row>
    <row r="305" hidden="1">
      <c r="A305" s="152"/>
      <c r="B305" s="154"/>
      <c r="F305" s="70"/>
      <c r="G305" s="70"/>
      <c r="H305" s="70"/>
      <c r="I305" s="70"/>
      <c r="J305" s="70"/>
      <c r="K305" s="70"/>
      <c r="L305" s="70"/>
      <c r="M305" s="70"/>
      <c r="N305" s="70"/>
      <c r="O305" s="70">
        <f>'SWR time series'!A301</f>
        <v>7</v>
      </c>
      <c r="P305" s="70">
        <f>'SWR time series'!B301</f>
        <v>1895</v>
      </c>
      <c r="Q305" s="77">
        <f>'StockBond Returns'!M299</f>
        <v>17.20741354</v>
      </c>
      <c r="R305" s="77">
        <f>'SWR time series'!F301</f>
        <v>5.294343803</v>
      </c>
      <c r="S305" s="77">
        <f t="shared" ref="S305:T305" si="382">if( and($Q305&gt;S$10,$Q305&lt;=S$11),$R305,"")</f>
        <v>5.294343803</v>
      </c>
      <c r="T305" t="str">
        <f t="shared" si="382"/>
        <v/>
      </c>
    </row>
    <row r="306" hidden="1">
      <c r="A306" s="152"/>
      <c r="B306" s="154"/>
      <c r="F306" s="70"/>
      <c r="G306" s="70"/>
      <c r="H306" s="70"/>
      <c r="I306" s="70"/>
      <c r="J306" s="70"/>
      <c r="K306" s="70"/>
      <c r="L306" s="70"/>
      <c r="M306" s="70"/>
      <c r="N306" s="70"/>
      <c r="O306" s="70">
        <f>'SWR time series'!A302</f>
        <v>8</v>
      </c>
      <c r="P306" s="70">
        <f>'SWR time series'!B302</f>
        <v>1895</v>
      </c>
      <c r="Q306" s="77">
        <f>'StockBond Returns'!M300</f>
        <v>17.54601465</v>
      </c>
      <c r="R306" s="77">
        <f>'SWR time series'!F302</f>
        <v>5.090553951</v>
      </c>
      <c r="S306" s="77">
        <f t="shared" ref="S306:T306" si="383">if( and($Q306&gt;S$10,$Q306&lt;=S$11),$R306,"")</f>
        <v>5.090553951</v>
      </c>
      <c r="T306" t="str">
        <f t="shared" si="383"/>
        <v/>
      </c>
    </row>
    <row r="307" hidden="1">
      <c r="A307" s="152"/>
      <c r="B307" s="154"/>
      <c r="F307" s="70"/>
      <c r="G307" s="70"/>
      <c r="H307" s="70"/>
      <c r="I307" s="70"/>
      <c r="J307" s="70"/>
      <c r="K307" s="70"/>
      <c r="L307" s="70"/>
      <c r="M307" s="70"/>
      <c r="N307" s="70"/>
      <c r="O307" s="70">
        <f>'SWR time series'!A303</f>
        <v>9</v>
      </c>
      <c r="P307" s="70">
        <f>'SWR time series'!B303</f>
        <v>1895</v>
      </c>
      <c r="Q307" s="77">
        <f>'StockBond Returns'!M301</f>
        <v>18.07407255</v>
      </c>
      <c r="R307" s="77">
        <f>'SWR time series'!F303</f>
        <v>4.52712589</v>
      </c>
      <c r="S307" s="77">
        <f t="shared" ref="S307:T307" si="384">if( and($Q307&gt;S$10,$Q307&lt;=S$11),$R307,"")</f>
        <v>4.52712589</v>
      </c>
      <c r="T307" t="str">
        <f t="shared" si="384"/>
        <v/>
      </c>
    </row>
    <row r="308" hidden="1">
      <c r="A308" s="152"/>
      <c r="B308" s="154"/>
      <c r="F308" s="70"/>
      <c r="G308" s="70"/>
      <c r="H308" s="70"/>
      <c r="I308" s="70"/>
      <c r="J308" s="70"/>
      <c r="K308" s="70"/>
      <c r="L308" s="70"/>
      <c r="M308" s="70"/>
      <c r="N308" s="70"/>
      <c r="O308" s="70">
        <f>'SWR time series'!A304</f>
        <v>10</v>
      </c>
      <c r="P308" s="70">
        <f>'SWR time series'!B304</f>
        <v>1895</v>
      </c>
      <c r="Q308" s="77">
        <f>'StockBond Returns'!M302</f>
        <v>18.20033595</v>
      </c>
      <c r="R308" s="77">
        <f>'SWR time series'!F304</f>
        <v>4.414484252</v>
      </c>
      <c r="S308" s="77">
        <f t="shared" ref="S308:T308" si="385">if( and($Q308&gt;S$10,$Q308&lt;=S$11),$R308,"")</f>
        <v>4.414484252</v>
      </c>
      <c r="T308" t="str">
        <f t="shared" si="385"/>
        <v/>
      </c>
    </row>
    <row r="309" hidden="1">
      <c r="A309" s="152"/>
      <c r="B309" s="154"/>
      <c r="F309" s="70"/>
      <c r="G309" s="70"/>
      <c r="H309" s="70"/>
      <c r="I309" s="70"/>
      <c r="J309" s="70"/>
      <c r="K309" s="70"/>
      <c r="L309" s="70"/>
      <c r="M309" s="70"/>
      <c r="N309" s="70"/>
      <c r="O309" s="70">
        <f>'SWR time series'!A305</f>
        <v>11</v>
      </c>
      <c r="P309" s="70">
        <f>'SWR time series'!B305</f>
        <v>1895</v>
      </c>
      <c r="Q309" s="77">
        <f>'StockBond Returns'!M303</f>
        <v>17.94470662</v>
      </c>
      <c r="R309" s="77">
        <f>'SWR time series'!F305</f>
        <v>4.843008444</v>
      </c>
      <c r="S309" s="77">
        <f t="shared" ref="S309:T309" si="386">if( and($Q309&gt;S$10,$Q309&lt;=S$11),$R309,"")</f>
        <v>4.843008444</v>
      </c>
      <c r="T309" t="str">
        <f t="shared" si="386"/>
        <v/>
      </c>
    </row>
    <row r="310" hidden="1">
      <c r="A310" s="152"/>
      <c r="B310" s="154"/>
      <c r="F310" s="70"/>
      <c r="G310" s="70"/>
      <c r="H310" s="70"/>
      <c r="I310" s="70"/>
      <c r="J310" s="70"/>
      <c r="K310" s="70"/>
      <c r="L310" s="70"/>
      <c r="M310" s="70"/>
      <c r="N310" s="70"/>
      <c r="O310" s="70">
        <f>'SWR time series'!A306</f>
        <v>12</v>
      </c>
      <c r="P310" s="70">
        <f>'SWR time series'!B306</f>
        <v>1895</v>
      </c>
      <c r="Q310" s="77">
        <f>'StockBond Returns'!M304</f>
        <v>17.34299899</v>
      </c>
      <c r="R310" s="77">
        <f>'SWR time series'!F306</f>
        <v>5.603030806</v>
      </c>
      <c r="S310" s="77">
        <f t="shared" ref="S310:T310" si="387">if( and($Q310&gt;S$10,$Q310&lt;=S$11),$R310,"")</f>
        <v>5.603030806</v>
      </c>
      <c r="T310" t="str">
        <f t="shared" si="387"/>
        <v/>
      </c>
    </row>
    <row r="311" hidden="1">
      <c r="A311" s="152"/>
      <c r="B311" s="154"/>
      <c r="F311" s="70"/>
      <c r="G311" s="70"/>
      <c r="H311" s="70"/>
      <c r="I311" s="70"/>
      <c r="J311" s="70"/>
      <c r="K311" s="70"/>
      <c r="L311" s="70"/>
      <c r="M311" s="70"/>
      <c r="N311" s="70"/>
      <c r="O311" s="70">
        <f>'SWR time series'!A307</f>
        <v>1</v>
      </c>
      <c r="P311" s="70">
        <f>'SWR time series'!B307</f>
        <v>1896</v>
      </c>
      <c r="Q311" s="77">
        <f>'StockBond Returns'!M305</f>
        <v>16.54841516</v>
      </c>
      <c r="R311" s="77">
        <f>'SWR time series'!F307</f>
        <v>6.474626091</v>
      </c>
      <c r="S311" s="77">
        <f t="shared" ref="S311:T311" si="388">if( and($Q311&gt;S$10,$Q311&lt;=S$11),$R311,"")</f>
        <v>6.474626091</v>
      </c>
      <c r="T311" t="str">
        <f t="shared" si="388"/>
        <v/>
      </c>
    </row>
    <row r="312" hidden="1">
      <c r="A312" s="152"/>
      <c r="B312" s="154"/>
      <c r="F312" s="70"/>
      <c r="G312" s="70"/>
      <c r="H312" s="70"/>
      <c r="I312" s="70"/>
      <c r="J312" s="70"/>
      <c r="K312" s="70"/>
      <c r="L312" s="70"/>
      <c r="M312" s="70"/>
      <c r="N312" s="70"/>
      <c r="O312" s="70">
        <f>'SWR time series'!A308</f>
        <v>2</v>
      </c>
      <c r="P312" s="70">
        <f>'SWR time series'!B308</f>
        <v>1896</v>
      </c>
      <c r="Q312" s="77">
        <f>'StockBond Returns'!M306</f>
        <v>16.57622483</v>
      </c>
      <c r="R312" s="77">
        <f>'SWR time series'!F308</f>
        <v>6.408111806</v>
      </c>
      <c r="S312" s="77">
        <f t="shared" ref="S312:T312" si="389">if( and($Q312&gt;S$10,$Q312&lt;=S$11),$R312,"")</f>
        <v>6.408111806</v>
      </c>
      <c r="T312" t="str">
        <f t="shared" si="389"/>
        <v/>
      </c>
    </row>
    <row r="313" hidden="1">
      <c r="A313" s="152"/>
      <c r="B313" s="154"/>
      <c r="F313" s="70"/>
      <c r="G313" s="70"/>
      <c r="H313" s="70"/>
      <c r="I313" s="70"/>
      <c r="J313" s="70"/>
      <c r="K313" s="70"/>
      <c r="L313" s="70"/>
      <c r="M313" s="70"/>
      <c r="N313" s="70"/>
      <c r="O313" s="70">
        <f>'SWR time series'!A309</f>
        <v>3</v>
      </c>
      <c r="P313" s="70">
        <f>'SWR time series'!B309</f>
        <v>1896</v>
      </c>
      <c r="Q313" s="77">
        <f>'StockBond Returns'!M307</f>
        <v>17.51540335</v>
      </c>
      <c r="R313" s="77">
        <f>'SWR time series'!F309</f>
        <v>5.392268064</v>
      </c>
      <c r="S313" s="77">
        <f t="shared" ref="S313:T313" si="390">if( and($Q313&gt;S$10,$Q313&lt;=S$11),$R313,"")</f>
        <v>5.392268064</v>
      </c>
      <c r="T313" t="str">
        <f t="shared" si="390"/>
        <v/>
      </c>
    </row>
    <row r="314" hidden="1">
      <c r="A314" s="152"/>
      <c r="B314" s="154"/>
      <c r="F314" s="70"/>
      <c r="G314" s="70"/>
      <c r="H314" s="70"/>
      <c r="I314" s="70"/>
      <c r="J314" s="70"/>
      <c r="K314" s="70"/>
      <c r="L314" s="70"/>
      <c r="M314" s="70"/>
      <c r="N314" s="70"/>
      <c r="O314" s="70">
        <f>'SWR time series'!A310</f>
        <v>4</v>
      </c>
      <c r="P314" s="70">
        <f>'SWR time series'!B310</f>
        <v>1896</v>
      </c>
      <c r="Q314" s="77">
        <f>'StockBond Returns'!M308</f>
        <v>17.23236271</v>
      </c>
      <c r="R314" s="77">
        <f>'SWR time series'!F310</f>
        <v>5.908027042</v>
      </c>
      <c r="S314" s="77">
        <f t="shared" ref="S314:T314" si="391">if( and($Q314&gt;S$10,$Q314&lt;=S$11),$R314,"")</f>
        <v>5.908027042</v>
      </c>
      <c r="T314" t="str">
        <f t="shared" si="391"/>
        <v/>
      </c>
    </row>
    <row r="315" hidden="1">
      <c r="A315" s="152"/>
      <c r="B315" s="154"/>
      <c r="F315" s="70"/>
      <c r="G315" s="70"/>
      <c r="H315" s="70"/>
      <c r="I315" s="70"/>
      <c r="J315" s="70"/>
      <c r="K315" s="70"/>
      <c r="L315" s="70"/>
      <c r="M315" s="70"/>
      <c r="N315" s="70"/>
      <c r="O315" s="70">
        <f>'SWR time series'!A311</f>
        <v>5</v>
      </c>
      <c r="P315" s="70">
        <f>'SWR time series'!B311</f>
        <v>1896</v>
      </c>
      <c r="Q315" s="77">
        <f>'StockBond Returns'!M309</f>
        <v>17.64369938</v>
      </c>
      <c r="R315" s="77">
        <f>'SWR time series'!F311</f>
        <v>5.218830403</v>
      </c>
      <c r="S315" s="77">
        <f t="shared" ref="S315:T315" si="392">if( and($Q315&gt;S$10,$Q315&lt;=S$11),$R315,"")</f>
        <v>5.218830403</v>
      </c>
      <c r="T315" t="str">
        <f t="shared" si="392"/>
        <v/>
      </c>
    </row>
    <row r="316" hidden="1">
      <c r="A316" s="152"/>
      <c r="B316" s="154"/>
      <c r="F316" s="70"/>
      <c r="G316" s="70"/>
      <c r="H316" s="70"/>
      <c r="I316" s="70"/>
      <c r="J316" s="70"/>
      <c r="K316" s="70"/>
      <c r="L316" s="70"/>
      <c r="M316" s="70"/>
      <c r="N316" s="70"/>
      <c r="O316" s="70">
        <f>'SWR time series'!A312</f>
        <v>6</v>
      </c>
      <c r="P316" s="70">
        <f>'SWR time series'!B312</f>
        <v>1896</v>
      </c>
      <c r="Q316" s="77">
        <f>'StockBond Returns'!M310</f>
        <v>17.82826689</v>
      </c>
      <c r="R316" s="77">
        <f>'SWR time series'!F312</f>
        <v>4.710006558</v>
      </c>
      <c r="S316" s="77">
        <f t="shared" ref="S316:T316" si="393">if( and($Q316&gt;S$10,$Q316&lt;=S$11),$R316,"")</f>
        <v>4.710006558</v>
      </c>
      <c r="T316" t="str">
        <f t="shared" si="393"/>
        <v/>
      </c>
    </row>
    <row r="317" hidden="1">
      <c r="A317" s="152"/>
      <c r="B317" s="154"/>
      <c r="F317" s="70"/>
      <c r="G317" s="70"/>
      <c r="H317" s="70"/>
      <c r="I317" s="70"/>
      <c r="J317" s="70"/>
      <c r="K317" s="70"/>
      <c r="L317" s="70"/>
      <c r="M317" s="70"/>
      <c r="N317" s="70"/>
      <c r="O317" s="70">
        <f>'SWR time series'!A313</f>
        <v>7</v>
      </c>
      <c r="P317" s="70">
        <f>'SWR time series'!B313</f>
        <v>1896</v>
      </c>
      <c r="Q317" s="77">
        <f>'StockBond Returns'!M311</f>
        <v>17.77757862</v>
      </c>
      <c r="R317" s="77">
        <f>'SWR time series'!F313</f>
        <v>4.792855448</v>
      </c>
      <c r="S317" s="77">
        <f t="shared" ref="S317:T317" si="394">if( and($Q317&gt;S$10,$Q317&lt;=S$11),$R317,"")</f>
        <v>4.792855448</v>
      </c>
      <c r="T317" t="str">
        <f t="shared" si="394"/>
        <v/>
      </c>
    </row>
    <row r="318" hidden="1">
      <c r="A318" s="152"/>
      <c r="B318" s="154"/>
      <c r="F318" s="70"/>
      <c r="G318" s="70"/>
      <c r="H318" s="70"/>
      <c r="I318" s="70"/>
      <c r="J318" s="70"/>
      <c r="K318" s="70"/>
      <c r="L318" s="70"/>
      <c r="M318" s="70"/>
      <c r="N318" s="70"/>
      <c r="O318" s="70">
        <f>'SWR time series'!A314</f>
        <v>8</v>
      </c>
      <c r="P318" s="70">
        <f>'SWR time series'!B314</f>
        <v>1896</v>
      </c>
      <c r="Q318" s="77">
        <f>'StockBond Returns'!M312</f>
        <v>16.6371001</v>
      </c>
      <c r="R318" s="77">
        <f>'SWR time series'!F314</f>
        <v>6.476291849</v>
      </c>
      <c r="S318" s="77">
        <f t="shared" ref="S318:T318" si="395">if( and($Q318&gt;S$10,$Q318&lt;=S$11),$R318,"")</f>
        <v>6.476291849</v>
      </c>
      <c r="T318" t="str">
        <f t="shared" si="395"/>
        <v/>
      </c>
    </row>
    <row r="319" hidden="1">
      <c r="A319" s="152"/>
      <c r="B319" s="154"/>
      <c r="F319" s="70"/>
      <c r="G319" s="70"/>
      <c r="H319" s="70"/>
      <c r="I319" s="70"/>
      <c r="J319" s="70"/>
      <c r="K319" s="70"/>
      <c r="L319" s="70"/>
      <c r="M319" s="70"/>
      <c r="N319" s="70"/>
      <c r="O319" s="70">
        <f>'SWR time series'!A315</f>
        <v>9</v>
      </c>
      <c r="P319" s="70">
        <f>'SWR time series'!B315</f>
        <v>1896</v>
      </c>
      <c r="Q319" s="77">
        <f>'StockBond Returns'!M313</f>
        <v>15.70337055</v>
      </c>
      <c r="R319" s="77">
        <f>'SWR time series'!F315</f>
        <v>7.634026626</v>
      </c>
      <c r="S319" s="77">
        <f t="shared" ref="S319:T319" si="396">if( and($Q319&gt;S$10,$Q319&lt;=S$11),$R319,"")</f>
        <v>7.634026626</v>
      </c>
      <c r="T319" t="str">
        <f t="shared" si="396"/>
        <v/>
      </c>
    </row>
    <row r="320" hidden="1">
      <c r="A320" s="152"/>
      <c r="B320" s="154"/>
      <c r="F320" s="70"/>
      <c r="G320" s="70"/>
      <c r="H320" s="70"/>
      <c r="I320" s="70"/>
      <c r="J320" s="70"/>
      <c r="K320" s="70"/>
      <c r="L320" s="70"/>
      <c r="M320" s="70"/>
      <c r="N320" s="70"/>
      <c r="O320" s="70">
        <f>'SWR time series'!A316</f>
        <v>10</v>
      </c>
      <c r="P320" s="70">
        <f>'SWR time series'!B316</f>
        <v>1896</v>
      </c>
      <c r="Q320" s="77">
        <f>'StockBond Returns'!M314</f>
        <v>16.54433994</v>
      </c>
      <c r="R320" s="77">
        <f>'SWR time series'!F316</f>
        <v>6.132068945</v>
      </c>
      <c r="S320" s="77">
        <f t="shared" ref="S320:T320" si="397">if( and($Q320&gt;S$10,$Q320&lt;=S$11),$R320,"")</f>
        <v>6.132068945</v>
      </c>
      <c r="T320" t="str">
        <f t="shared" si="397"/>
        <v/>
      </c>
    </row>
    <row r="321" hidden="1">
      <c r="A321" s="152"/>
      <c r="B321" s="154"/>
      <c r="F321" s="70"/>
      <c r="G321" s="70"/>
      <c r="H321" s="70"/>
      <c r="I321" s="70"/>
      <c r="J321" s="70"/>
      <c r="K321" s="70"/>
      <c r="L321" s="70"/>
      <c r="M321" s="70"/>
      <c r="N321" s="70"/>
      <c r="O321" s="70">
        <f>'SWR time series'!A317</f>
        <v>11</v>
      </c>
      <c r="P321" s="70">
        <f>'SWR time series'!B317</f>
        <v>1896</v>
      </c>
      <c r="Q321" s="77">
        <f>'StockBond Returns'!M315</f>
        <v>16.4388668</v>
      </c>
      <c r="R321" s="77">
        <f>'SWR time series'!F317</f>
        <v>6.411984697</v>
      </c>
      <c r="S321" s="77">
        <f t="shared" ref="S321:T321" si="398">if( and($Q321&gt;S$10,$Q321&lt;=S$11),$R321,"")</f>
        <v>6.411984697</v>
      </c>
      <c r="T321" t="str">
        <f t="shared" si="398"/>
        <v/>
      </c>
    </row>
    <row r="322" hidden="1">
      <c r="A322" s="152"/>
      <c r="B322" s="154"/>
      <c r="F322" s="70"/>
      <c r="G322" s="70"/>
      <c r="H322" s="70"/>
      <c r="I322" s="70"/>
      <c r="J322" s="70"/>
      <c r="K322" s="70"/>
      <c r="L322" s="70"/>
      <c r="M322" s="70"/>
      <c r="N322" s="70"/>
      <c r="O322" s="70">
        <f>'SWR time series'!A318</f>
        <v>12</v>
      </c>
      <c r="P322" s="70">
        <f>'SWR time series'!B318</f>
        <v>1896</v>
      </c>
      <c r="Q322" s="77">
        <f>'StockBond Returns'!M316</f>
        <v>17.08942524</v>
      </c>
      <c r="R322" s="77">
        <f>'SWR time series'!F318</f>
        <v>5.659425077</v>
      </c>
      <c r="S322" s="77">
        <f t="shared" ref="S322:T322" si="399">if( and($Q322&gt;S$10,$Q322&lt;=S$11),$R322,"")</f>
        <v>5.659425077</v>
      </c>
      <c r="T322" t="str">
        <f t="shared" si="399"/>
        <v/>
      </c>
    </row>
    <row r="323" hidden="1">
      <c r="A323" s="152"/>
      <c r="B323" s="154"/>
      <c r="F323" s="70"/>
      <c r="G323" s="70"/>
      <c r="H323" s="70"/>
      <c r="I323" s="70"/>
      <c r="J323" s="70"/>
      <c r="K323" s="70"/>
      <c r="L323" s="70"/>
      <c r="M323" s="70"/>
      <c r="N323" s="70"/>
      <c r="O323" s="70">
        <f>'SWR time series'!A319</f>
        <v>1</v>
      </c>
      <c r="P323" s="70">
        <f>'SWR time series'!B319</f>
        <v>1897</v>
      </c>
      <c r="Q323" s="77">
        <f>'StockBond Returns'!M317</f>
        <v>16.50140418</v>
      </c>
      <c r="R323" s="77">
        <f>'SWR time series'!F319</f>
        <v>6.506438513</v>
      </c>
      <c r="S323" s="77">
        <f t="shared" ref="S323:T323" si="400">if( and($Q323&gt;S$10,$Q323&lt;=S$11),$R323,"")</f>
        <v>6.506438513</v>
      </c>
      <c r="T323" t="str">
        <f t="shared" si="400"/>
        <v/>
      </c>
    </row>
    <row r="324" hidden="1">
      <c r="A324" s="152"/>
      <c r="B324" s="154"/>
      <c r="F324" s="70"/>
      <c r="G324" s="70"/>
      <c r="H324" s="70"/>
      <c r="I324" s="70"/>
      <c r="J324" s="70"/>
      <c r="K324" s="70"/>
      <c r="L324" s="70"/>
      <c r="M324" s="70"/>
      <c r="N324" s="70"/>
      <c r="O324" s="70">
        <f>'SWR time series'!A320</f>
        <v>2</v>
      </c>
      <c r="P324" s="70">
        <f>'SWR time series'!B320</f>
        <v>1897</v>
      </c>
      <c r="Q324" s="77">
        <f>'StockBond Returns'!M318</f>
        <v>17.02652128</v>
      </c>
      <c r="R324" s="77">
        <f>'SWR time series'!F320</f>
        <v>5.431784315</v>
      </c>
      <c r="S324" s="77">
        <f t="shared" ref="S324:T324" si="401">if( and($Q324&gt;S$10,$Q324&lt;=S$11),$R324,"")</f>
        <v>5.431784315</v>
      </c>
      <c r="T324" t="str">
        <f t="shared" si="401"/>
        <v/>
      </c>
    </row>
    <row r="325" hidden="1">
      <c r="A325" s="152"/>
      <c r="B325" s="154"/>
      <c r="F325" s="70"/>
      <c r="G325" s="70"/>
      <c r="H325" s="70"/>
      <c r="I325" s="70"/>
      <c r="J325" s="70"/>
      <c r="K325" s="70"/>
      <c r="L325" s="70"/>
      <c r="M325" s="70"/>
      <c r="N325" s="70"/>
      <c r="O325" s="70">
        <f>'SWR time series'!A321</f>
        <v>3</v>
      </c>
      <c r="P325" s="70">
        <f>'SWR time series'!B321</f>
        <v>1897</v>
      </c>
      <c r="Q325" s="77">
        <f>'StockBond Returns'!M319</f>
        <v>16.89402588</v>
      </c>
      <c r="R325" s="77">
        <f>'SWR time series'!F321</f>
        <v>5.44175201</v>
      </c>
      <c r="S325" s="77">
        <f t="shared" ref="S325:T325" si="402">if( and($Q325&gt;S$10,$Q325&lt;=S$11),$R325,"")</f>
        <v>5.44175201</v>
      </c>
      <c r="T325" t="str">
        <f t="shared" si="402"/>
        <v/>
      </c>
    </row>
    <row r="326" hidden="1">
      <c r="A326" s="152"/>
      <c r="B326" s="154"/>
      <c r="F326" s="70"/>
      <c r="G326" s="70"/>
      <c r="H326" s="70"/>
      <c r="I326" s="70"/>
      <c r="J326" s="70"/>
      <c r="K326" s="70"/>
      <c r="L326" s="70"/>
      <c r="M326" s="70"/>
      <c r="N326" s="70"/>
      <c r="O326" s="70">
        <f>'SWR time series'!A322</f>
        <v>4</v>
      </c>
      <c r="P326" s="70">
        <f>'SWR time series'!B322</f>
        <v>1897</v>
      </c>
      <c r="Q326" s="77">
        <f>'StockBond Returns'!M320</f>
        <v>16.95803072</v>
      </c>
      <c r="R326" s="77">
        <f>'SWR time series'!F322</f>
        <v>5.427549</v>
      </c>
      <c r="S326" s="77">
        <f t="shared" ref="S326:T326" si="403">if( and($Q326&gt;S$10,$Q326&lt;=S$11),$R326,"")</f>
        <v>5.427549</v>
      </c>
      <c r="T326" t="str">
        <f t="shared" si="403"/>
        <v/>
      </c>
    </row>
    <row r="327" hidden="1">
      <c r="A327" s="152"/>
      <c r="B327" s="154"/>
      <c r="F327" s="70"/>
      <c r="G327" s="70"/>
      <c r="H327" s="70"/>
      <c r="I327" s="70"/>
      <c r="J327" s="70"/>
      <c r="K327" s="70"/>
      <c r="L327" s="70"/>
      <c r="M327" s="70"/>
      <c r="N327" s="70"/>
      <c r="O327" s="70">
        <f>'SWR time series'!A323</f>
        <v>5</v>
      </c>
      <c r="P327" s="70">
        <f>'SWR time series'!B323</f>
        <v>1897</v>
      </c>
      <c r="Q327" s="77">
        <f>'StockBond Returns'!M321</f>
        <v>16.69685743</v>
      </c>
      <c r="R327" s="77">
        <f>'SWR time series'!F323</f>
        <v>5.750651904</v>
      </c>
      <c r="S327" s="77">
        <f t="shared" ref="S327:T327" si="404">if( and($Q327&gt;S$10,$Q327&lt;=S$11),$R327,"")</f>
        <v>5.750651904</v>
      </c>
      <c r="T327" t="str">
        <f t="shared" si="404"/>
        <v/>
      </c>
    </row>
    <row r="328" hidden="1">
      <c r="A328" s="152"/>
      <c r="B328" s="154"/>
      <c r="F328" s="70"/>
      <c r="G328" s="70"/>
      <c r="H328" s="70"/>
      <c r="I328" s="70"/>
      <c r="J328" s="70"/>
      <c r="K328" s="70"/>
      <c r="L328" s="70"/>
      <c r="M328" s="70"/>
      <c r="N328" s="70"/>
      <c r="O328" s="70">
        <f>'SWR time series'!A324</f>
        <v>6</v>
      </c>
      <c r="P328" s="70">
        <f>'SWR time series'!B324</f>
        <v>1897</v>
      </c>
      <c r="Q328" s="77">
        <f>'StockBond Returns'!M322</f>
        <v>17.04775513</v>
      </c>
      <c r="R328" s="77">
        <f>'SWR time series'!F324</f>
        <v>5.463036118</v>
      </c>
      <c r="S328" s="77">
        <f t="shared" ref="S328:T328" si="405">if( and($Q328&gt;S$10,$Q328&lt;=S$11),$R328,"")</f>
        <v>5.463036118</v>
      </c>
      <c r="T328" t="str">
        <f t="shared" si="405"/>
        <v/>
      </c>
    </row>
    <row r="329" hidden="1">
      <c r="A329" s="152"/>
      <c r="B329" s="154"/>
      <c r="F329" s="70"/>
      <c r="G329" s="70"/>
      <c r="H329" s="70"/>
      <c r="I329" s="70"/>
      <c r="J329" s="70"/>
      <c r="K329" s="70"/>
      <c r="L329" s="70"/>
      <c r="M329" s="70"/>
      <c r="N329" s="70"/>
      <c r="O329" s="70">
        <f>'SWR time series'!A325</f>
        <v>7</v>
      </c>
      <c r="P329" s="70">
        <f>'SWR time series'!B325</f>
        <v>1897</v>
      </c>
      <c r="Q329" s="77">
        <f>'StockBond Returns'!M323</f>
        <v>17.85049728</v>
      </c>
      <c r="R329" s="77">
        <f>'SWR time series'!F325</f>
        <v>4.477122091</v>
      </c>
      <c r="S329" s="77">
        <f t="shared" ref="S329:T329" si="406">if( and($Q329&gt;S$10,$Q329&lt;=S$11),$R329,"")</f>
        <v>4.477122091</v>
      </c>
      <c r="T329" t="str">
        <f t="shared" si="406"/>
        <v/>
      </c>
    </row>
    <row r="330" hidden="1">
      <c r="A330" s="152"/>
      <c r="B330" s="154"/>
      <c r="F330" s="70"/>
      <c r="G330" s="70"/>
      <c r="H330" s="70"/>
      <c r="I330" s="70"/>
      <c r="J330" s="70"/>
      <c r="K330" s="70"/>
      <c r="L330" s="70"/>
      <c r="M330" s="70"/>
      <c r="N330" s="70"/>
      <c r="O330" s="70">
        <f>'SWR time series'!A326</f>
        <v>8</v>
      </c>
      <c r="P330" s="70">
        <f>'SWR time series'!B326</f>
        <v>1897</v>
      </c>
      <c r="Q330" s="77">
        <f>'StockBond Returns'!M324</f>
        <v>18.65197576</v>
      </c>
      <c r="R330" s="77">
        <f>'SWR time series'!F326</f>
        <v>3.642344003</v>
      </c>
      <c r="S330" s="77">
        <f t="shared" ref="S330:T330" si="407">if( and($Q330&gt;S$10,$Q330&lt;=S$11),$R330,"")</f>
        <v>3.642344003</v>
      </c>
      <c r="T330" t="str">
        <f t="shared" si="407"/>
        <v/>
      </c>
    </row>
    <row r="331" hidden="1">
      <c r="A331" s="152"/>
      <c r="B331" s="154"/>
      <c r="F331" s="70"/>
      <c r="G331" s="70"/>
      <c r="H331" s="70"/>
      <c r="I331" s="70"/>
      <c r="J331" s="70"/>
      <c r="K331" s="70"/>
      <c r="L331" s="70"/>
      <c r="M331" s="70"/>
      <c r="N331" s="70"/>
      <c r="O331" s="70">
        <f>'SWR time series'!A327</f>
        <v>9</v>
      </c>
      <c r="P331" s="70">
        <f>'SWR time series'!B327</f>
        <v>1897</v>
      </c>
      <c r="Q331" s="77">
        <f>'StockBond Returns'!M325</f>
        <v>19.00639601</v>
      </c>
      <c r="R331" s="77">
        <f>'SWR time series'!F327</f>
        <v>3.435646375</v>
      </c>
      <c r="S331" s="77">
        <f t="shared" ref="S331:T331" si="408">if( and($Q331&gt;S$10,$Q331&lt;=S$11),$R331,"")</f>
        <v>3.435646375</v>
      </c>
      <c r="T331" t="str">
        <f t="shared" si="408"/>
        <v/>
      </c>
    </row>
    <row r="332" hidden="1">
      <c r="A332" s="152"/>
      <c r="B332" s="154"/>
      <c r="F332" s="70"/>
      <c r="G332" s="70"/>
      <c r="H332" s="70"/>
      <c r="I332" s="70"/>
      <c r="J332" s="70"/>
      <c r="K332" s="70"/>
      <c r="L332" s="70"/>
      <c r="M332" s="70"/>
      <c r="N332" s="70"/>
      <c r="O332" s="70">
        <f>'SWR time series'!A328</f>
        <v>10</v>
      </c>
      <c r="P332" s="70">
        <f>'SWR time series'!B328</f>
        <v>1897</v>
      </c>
      <c r="Q332" s="77">
        <f>'StockBond Returns'!M326</f>
        <v>19.37237029</v>
      </c>
      <c r="R332" s="77">
        <f>'SWR time series'!F328</f>
        <v>3.127155237</v>
      </c>
      <c r="S332" s="77">
        <f t="shared" ref="S332:T332" si="409">if( and($Q332&gt;S$10,$Q332&lt;=S$11),$R332,"")</f>
        <v>3.127155237</v>
      </c>
      <c r="T332" t="str">
        <f t="shared" si="409"/>
        <v/>
      </c>
    </row>
    <row r="333" hidden="1">
      <c r="A333" s="152"/>
      <c r="B333" s="154"/>
      <c r="F333" s="70"/>
      <c r="G333" s="70"/>
      <c r="H333" s="70"/>
      <c r="I333" s="70"/>
      <c r="J333" s="70"/>
      <c r="K333" s="70"/>
      <c r="L333" s="70"/>
      <c r="M333" s="70"/>
      <c r="N333" s="70"/>
      <c r="O333" s="70">
        <f>'SWR time series'!A329</f>
        <v>11</v>
      </c>
      <c r="P333" s="70">
        <f>'SWR time series'!B329</f>
        <v>1897</v>
      </c>
      <c r="Q333" s="77">
        <f>'StockBond Returns'!M327</f>
        <v>19.02803122</v>
      </c>
      <c r="R333" s="77">
        <f>'SWR time series'!F329</f>
        <v>3.205709288</v>
      </c>
      <c r="S333" s="77">
        <f t="shared" ref="S333:T333" si="410">if( and($Q333&gt;S$10,$Q333&lt;=S$11),$R333,"")</f>
        <v>3.205709288</v>
      </c>
      <c r="T333" t="str">
        <f t="shared" si="410"/>
        <v/>
      </c>
    </row>
    <row r="334" hidden="1">
      <c r="A334" s="152"/>
      <c r="B334" s="154"/>
      <c r="F334" s="70"/>
      <c r="G334" s="70"/>
      <c r="H334" s="70"/>
      <c r="I334" s="70"/>
      <c r="J334" s="70"/>
      <c r="K334" s="70"/>
      <c r="L334" s="70"/>
      <c r="M334" s="70"/>
      <c r="N334" s="70"/>
      <c r="O334" s="70">
        <f>'SWR time series'!A330</f>
        <v>12</v>
      </c>
      <c r="P334" s="70">
        <f>'SWR time series'!B330</f>
        <v>1897</v>
      </c>
      <c r="Q334" s="77">
        <f>'StockBond Returns'!M328</f>
        <v>18.3584481</v>
      </c>
      <c r="R334" s="77">
        <f>'SWR time series'!F330</f>
        <v>3.802548388</v>
      </c>
      <c r="S334" s="77">
        <f t="shared" ref="S334:T334" si="411">if( and($Q334&gt;S$10,$Q334&lt;=S$11),$R334,"")</f>
        <v>3.802548388</v>
      </c>
      <c r="T334" t="str">
        <f t="shared" si="411"/>
        <v/>
      </c>
    </row>
    <row r="335" hidden="1">
      <c r="A335" s="152"/>
      <c r="B335" s="154"/>
      <c r="F335" s="70"/>
      <c r="G335" s="70"/>
      <c r="H335" s="70"/>
      <c r="I335" s="70"/>
      <c r="J335" s="70"/>
      <c r="K335" s="70"/>
      <c r="L335" s="70"/>
      <c r="M335" s="70"/>
      <c r="N335" s="70"/>
      <c r="O335" s="70">
        <f>'SWR time series'!A331</f>
        <v>1</v>
      </c>
      <c r="P335" s="70">
        <f>'SWR time series'!B331</f>
        <v>1898</v>
      </c>
      <c r="Q335" s="77">
        <f>'StockBond Returns'!M329</f>
        <v>18.74875766</v>
      </c>
      <c r="R335" s="77">
        <f>'SWR time series'!F331</f>
        <v>3.347987153</v>
      </c>
      <c r="S335" s="77">
        <f t="shared" ref="S335:T335" si="412">if( and($Q335&gt;S$10,$Q335&lt;=S$11),$R335,"")</f>
        <v>3.347987153</v>
      </c>
      <c r="T335" t="str">
        <f t="shared" si="412"/>
        <v/>
      </c>
    </row>
    <row r="336" hidden="1">
      <c r="A336" s="152"/>
      <c r="B336" s="154"/>
      <c r="F336" s="70"/>
      <c r="G336" s="70"/>
      <c r="H336" s="70"/>
      <c r="I336" s="70"/>
      <c r="J336" s="70"/>
      <c r="K336" s="70"/>
      <c r="L336" s="70"/>
      <c r="M336" s="70"/>
      <c r="N336" s="70"/>
      <c r="O336" s="70">
        <f>'SWR time series'!A332</f>
        <v>2</v>
      </c>
      <c r="P336" s="70">
        <f>'SWR time series'!B332</f>
        <v>1898</v>
      </c>
      <c r="Q336" s="77">
        <f>'StockBond Returns'!M330</f>
        <v>19.24900002</v>
      </c>
      <c r="R336" s="77">
        <f>'SWR time series'!F332</f>
        <v>3.01553273</v>
      </c>
      <c r="S336" s="77">
        <f t="shared" ref="S336:T336" si="413">if( and($Q336&gt;S$10,$Q336&lt;=S$11),$R336,"")</f>
        <v>3.01553273</v>
      </c>
      <c r="T336" t="str">
        <f t="shared" si="413"/>
        <v/>
      </c>
    </row>
    <row r="337" hidden="1">
      <c r="A337" s="152"/>
      <c r="B337" s="154"/>
      <c r="F337" s="70"/>
      <c r="G337" s="70"/>
      <c r="H337" s="70"/>
      <c r="I337" s="70"/>
      <c r="J337" s="70"/>
      <c r="K337" s="70"/>
      <c r="L337" s="70"/>
      <c r="M337" s="70"/>
      <c r="N337" s="70"/>
      <c r="O337" s="70">
        <f>'SWR time series'!A333</f>
        <v>3</v>
      </c>
      <c r="P337" s="70">
        <f>'SWR time series'!B333</f>
        <v>1898</v>
      </c>
      <c r="Q337" s="77">
        <f>'StockBond Returns'!M331</f>
        <v>18.91813189</v>
      </c>
      <c r="R337" s="77">
        <f>'SWR time series'!F333</f>
        <v>3.429729175</v>
      </c>
      <c r="S337" s="77">
        <f t="shared" ref="S337:T337" si="414">if( and($Q337&gt;S$10,$Q337&lt;=S$11),$R337,"")</f>
        <v>3.429729175</v>
      </c>
      <c r="T337" t="str">
        <f t="shared" si="414"/>
        <v/>
      </c>
    </row>
    <row r="338" hidden="1">
      <c r="A338" s="152"/>
      <c r="B338" s="154"/>
      <c r="F338" s="70"/>
      <c r="G338" s="70"/>
      <c r="H338" s="70"/>
      <c r="I338" s="70"/>
      <c r="J338" s="70"/>
      <c r="K338" s="70"/>
      <c r="L338" s="70"/>
      <c r="M338" s="70"/>
      <c r="N338" s="70"/>
      <c r="O338" s="70">
        <f>'SWR time series'!A334</f>
        <v>4</v>
      </c>
      <c r="P338" s="70">
        <f>'SWR time series'!B334</f>
        <v>1898</v>
      </c>
      <c r="Q338" s="77">
        <f>'StockBond Returns'!M332</f>
        <v>18.04217492</v>
      </c>
      <c r="R338" s="77">
        <f>'SWR time series'!F334</f>
        <v>4.466965042</v>
      </c>
      <c r="S338" s="77">
        <f t="shared" ref="S338:T338" si="415">if( and($Q338&gt;S$10,$Q338&lt;=S$11),$R338,"")</f>
        <v>4.466965042</v>
      </c>
      <c r="T338" t="str">
        <f t="shared" si="415"/>
        <v/>
      </c>
    </row>
    <row r="339" hidden="1">
      <c r="A339" s="152"/>
      <c r="B339" s="154"/>
      <c r="F339" s="70"/>
      <c r="G339" s="70"/>
      <c r="H339" s="70"/>
      <c r="I339" s="70"/>
      <c r="J339" s="70"/>
      <c r="K339" s="70"/>
      <c r="L339" s="70"/>
      <c r="M339" s="70"/>
      <c r="N339" s="70"/>
      <c r="O339" s="70">
        <f>'SWR time series'!A335</f>
        <v>5</v>
      </c>
      <c r="P339" s="70">
        <f>'SWR time series'!B335</f>
        <v>1898</v>
      </c>
      <c r="Q339" s="77">
        <f>'StockBond Returns'!M333</f>
        <v>17.70508943</v>
      </c>
      <c r="R339" s="77">
        <f>'SWR time series'!F335</f>
        <v>4.983138078</v>
      </c>
      <c r="S339" s="77">
        <f t="shared" ref="S339:T339" si="416">if( and($Q339&gt;S$10,$Q339&lt;=S$11),$R339,"")</f>
        <v>4.983138078</v>
      </c>
      <c r="T339" t="str">
        <f t="shared" si="416"/>
        <v/>
      </c>
    </row>
    <row r="340" hidden="1">
      <c r="A340" s="152"/>
      <c r="B340" s="154"/>
      <c r="F340" s="70"/>
      <c r="G340" s="70"/>
      <c r="H340" s="70"/>
      <c r="I340" s="70"/>
      <c r="J340" s="70"/>
      <c r="K340" s="70"/>
      <c r="L340" s="70"/>
      <c r="M340" s="70"/>
      <c r="N340" s="70"/>
      <c r="O340" s="70">
        <f>'SWR time series'!A336</f>
        <v>6</v>
      </c>
      <c r="P340" s="70">
        <f>'SWR time series'!B336</f>
        <v>1898</v>
      </c>
      <c r="Q340" s="77">
        <f>'StockBond Returns'!M334</f>
        <v>17.59563527</v>
      </c>
      <c r="R340" s="77">
        <f>'SWR time series'!F336</f>
        <v>5.455659801</v>
      </c>
      <c r="S340" s="77">
        <f t="shared" ref="S340:T340" si="417">if( and($Q340&gt;S$10,$Q340&lt;=S$11),$R340,"")</f>
        <v>5.455659801</v>
      </c>
      <c r="T340" t="str">
        <f t="shared" si="417"/>
        <v/>
      </c>
    </row>
    <row r="341" hidden="1">
      <c r="A341" s="152"/>
      <c r="B341" s="154"/>
      <c r="F341" s="70"/>
      <c r="G341" s="70"/>
      <c r="H341" s="70"/>
      <c r="I341" s="70"/>
      <c r="J341" s="70"/>
      <c r="K341" s="70"/>
      <c r="L341" s="70"/>
      <c r="M341" s="70"/>
      <c r="N341" s="70"/>
      <c r="O341" s="70">
        <f>'SWR time series'!A337</f>
        <v>7</v>
      </c>
      <c r="P341" s="70">
        <f>'SWR time series'!B337</f>
        <v>1898</v>
      </c>
      <c r="Q341" s="77">
        <f>'StockBond Returns'!M335</f>
        <v>19.54481748</v>
      </c>
      <c r="R341" s="77">
        <f>'SWR time series'!F337</f>
        <v>3.197655662</v>
      </c>
      <c r="S341" s="77">
        <f t="shared" ref="S341:T341" si="418">if( and($Q341&gt;S$10,$Q341&lt;=S$11),$R341,"")</f>
        <v>3.197655662</v>
      </c>
      <c r="T341" t="str">
        <f t="shared" si="418"/>
        <v/>
      </c>
    </row>
    <row r="342" hidden="1">
      <c r="A342" s="152"/>
      <c r="B342" s="154"/>
      <c r="F342" s="70"/>
      <c r="G342" s="70"/>
      <c r="H342" s="70"/>
      <c r="I342" s="70"/>
      <c r="J342" s="70"/>
      <c r="K342" s="70"/>
      <c r="L342" s="70"/>
      <c r="M342" s="70"/>
      <c r="N342" s="70"/>
      <c r="O342" s="70">
        <f>'SWR time series'!A338</f>
        <v>8</v>
      </c>
      <c r="P342" s="70">
        <f>'SWR time series'!B338</f>
        <v>1898</v>
      </c>
      <c r="Q342" s="77">
        <f>'StockBond Returns'!M336</f>
        <v>19.85894301</v>
      </c>
      <c r="R342" s="77">
        <f>'SWR time series'!F338</f>
        <v>2.754569895</v>
      </c>
      <c r="S342" s="77">
        <f t="shared" ref="S342:T342" si="419">if( and($Q342&gt;S$10,$Q342&lt;=S$11),$R342,"")</f>
        <v>2.754569895</v>
      </c>
      <c r="T342" t="str">
        <f t="shared" si="419"/>
        <v/>
      </c>
    </row>
    <row r="343" hidden="1">
      <c r="A343" s="152"/>
      <c r="B343" s="154"/>
      <c r="F343" s="70"/>
      <c r="G343" s="70"/>
      <c r="H343" s="70"/>
      <c r="I343" s="70"/>
      <c r="J343" s="70"/>
      <c r="K343" s="70"/>
      <c r="L343" s="70"/>
      <c r="M343" s="70"/>
      <c r="N343" s="70"/>
      <c r="O343" s="70">
        <f>'SWR time series'!A339</f>
        <v>9</v>
      </c>
      <c r="P343" s="70">
        <f>'SWR time series'!B339</f>
        <v>1898</v>
      </c>
      <c r="Q343" s="77">
        <f>'StockBond Returns'!M337</f>
        <v>20.54491518</v>
      </c>
      <c r="R343" s="77">
        <f>'SWR time series'!F339</f>
        <v>2.125966268</v>
      </c>
      <c r="S343" t="str">
        <f t="shared" ref="S343:T343" si="420">if( and($Q343&gt;S$10,$Q343&lt;=S$11),$R343,"")</f>
        <v/>
      </c>
      <c r="T343" s="77">
        <f t="shared" si="420"/>
        <v>2.125966268</v>
      </c>
    </row>
    <row r="344" hidden="1">
      <c r="A344" s="152"/>
      <c r="B344" s="154"/>
      <c r="F344" s="70"/>
      <c r="G344" s="70"/>
      <c r="H344" s="70"/>
      <c r="I344" s="70"/>
      <c r="J344" s="70"/>
      <c r="K344" s="70"/>
      <c r="L344" s="70"/>
      <c r="M344" s="70"/>
      <c r="N344" s="70"/>
      <c r="O344" s="70">
        <f>'SWR time series'!A340</f>
        <v>10</v>
      </c>
      <c r="P344" s="70">
        <f>'SWR time series'!B340</f>
        <v>1898</v>
      </c>
      <c r="Q344" s="77">
        <f>'StockBond Returns'!M338</f>
        <v>20.44273286</v>
      </c>
      <c r="R344" s="77">
        <f>'SWR time series'!F340</f>
        <v>2.230507935</v>
      </c>
      <c r="S344" t="str">
        <f t="shared" ref="S344:T344" si="421">if( and($Q344&gt;S$10,$Q344&lt;=S$11),$R344,"")</f>
        <v/>
      </c>
      <c r="T344" s="77">
        <f t="shared" si="421"/>
        <v>2.230507935</v>
      </c>
    </row>
    <row r="345" hidden="1">
      <c r="A345" s="152"/>
      <c r="B345" s="154"/>
      <c r="F345" s="70"/>
      <c r="G345" s="70"/>
      <c r="H345" s="70"/>
      <c r="I345" s="70"/>
      <c r="J345" s="70"/>
      <c r="K345" s="70"/>
      <c r="L345" s="70"/>
      <c r="M345" s="70"/>
      <c r="N345" s="70"/>
      <c r="O345" s="70">
        <f>'SWR time series'!A341</f>
        <v>11</v>
      </c>
      <c r="P345" s="70">
        <f>'SWR time series'!B341</f>
        <v>1898</v>
      </c>
      <c r="Q345" s="77">
        <f>'StockBond Returns'!M339</f>
        <v>19.94719983</v>
      </c>
      <c r="R345" s="77">
        <f>'SWR time series'!F341</f>
        <v>2.629326879</v>
      </c>
      <c r="S345" s="77">
        <f t="shared" ref="S345:T345" si="422">if( and($Q345&gt;S$10,$Q345&lt;=S$11),$R345,"")</f>
        <v>2.629326879</v>
      </c>
      <c r="T345" t="str">
        <f t="shared" si="422"/>
        <v/>
      </c>
    </row>
    <row r="346" hidden="1">
      <c r="A346" s="152"/>
      <c r="B346" s="154"/>
      <c r="F346" s="70"/>
      <c r="G346" s="70"/>
      <c r="H346" s="70"/>
      <c r="I346" s="70"/>
      <c r="J346" s="70"/>
      <c r="K346" s="70"/>
      <c r="L346" s="70"/>
      <c r="M346" s="70"/>
      <c r="N346" s="70"/>
      <c r="O346" s="70">
        <f>'SWR time series'!A342</f>
        <v>12</v>
      </c>
      <c r="P346" s="70">
        <f>'SWR time series'!B342</f>
        <v>1898</v>
      </c>
      <c r="Q346" s="77">
        <f>'StockBond Returns'!M340</f>
        <v>20.52741632</v>
      </c>
      <c r="R346" s="77">
        <f>'SWR time series'!F342</f>
        <v>2.120145354</v>
      </c>
      <c r="S346" t="str">
        <f t="shared" ref="S346:T346" si="423">if( and($Q346&gt;S$10,$Q346&lt;=S$11),$R346,"")</f>
        <v/>
      </c>
      <c r="T346" s="77">
        <f t="shared" si="423"/>
        <v>2.120145354</v>
      </c>
    </row>
    <row r="347" hidden="1">
      <c r="A347" s="152"/>
      <c r="B347" s="154"/>
      <c r="F347" s="70"/>
      <c r="G347" s="70"/>
      <c r="H347" s="70"/>
      <c r="I347" s="70"/>
      <c r="J347" s="70"/>
      <c r="K347" s="70"/>
      <c r="L347" s="70"/>
      <c r="M347" s="70"/>
      <c r="N347" s="70"/>
      <c r="O347" s="70">
        <f>'SWR time series'!A343</f>
        <v>1</v>
      </c>
      <c r="P347" s="70">
        <f>'SWR time series'!B343</f>
        <v>1899</v>
      </c>
      <c r="Q347" s="77">
        <f>'StockBond Returns'!M341</f>
        <v>21.40363199</v>
      </c>
      <c r="R347" s="77">
        <f>'SWR time series'!F343</f>
        <v>1.405589659</v>
      </c>
      <c r="S347" t="str">
        <f t="shared" ref="S347:T347" si="424">if( and($Q347&gt;S$10,$Q347&lt;=S$11),$R347,"")</f>
        <v/>
      </c>
      <c r="T347" s="77">
        <f t="shared" si="424"/>
        <v>1.405589659</v>
      </c>
    </row>
    <row r="348" hidden="1">
      <c r="A348" s="152"/>
      <c r="B348" s="154"/>
      <c r="F348" s="70"/>
      <c r="G348" s="70"/>
      <c r="H348" s="70"/>
      <c r="I348" s="70"/>
      <c r="J348" s="70"/>
      <c r="K348" s="70"/>
      <c r="L348" s="70"/>
      <c r="M348" s="70"/>
      <c r="N348" s="70"/>
      <c r="O348" s="70">
        <f>'SWR time series'!A344</f>
        <v>2</v>
      </c>
      <c r="P348" s="70">
        <f>'SWR time series'!B344</f>
        <v>1899</v>
      </c>
      <c r="Q348" s="77">
        <f>'StockBond Returns'!M342</f>
        <v>22.93280742</v>
      </c>
      <c r="R348" s="77">
        <f>'SWR time series'!F344</f>
        <v>0.1137539935</v>
      </c>
      <c r="S348" t="str">
        <f t="shared" ref="S348:T348" si="425">if( and($Q348&gt;S$10,$Q348&lt;=S$11),$R348,"")</f>
        <v/>
      </c>
      <c r="T348" s="77">
        <f t="shared" si="425"/>
        <v>0.1137539935</v>
      </c>
    </row>
    <row r="349" hidden="1">
      <c r="A349" s="152"/>
      <c r="B349" s="154"/>
      <c r="F349" s="70"/>
      <c r="G349" s="70"/>
      <c r="H349" s="70"/>
      <c r="I349" s="70"/>
      <c r="J349" s="70"/>
      <c r="K349" s="70"/>
      <c r="L349" s="70"/>
      <c r="M349" s="70"/>
      <c r="N349" s="70"/>
      <c r="O349" s="70">
        <f>'SWR time series'!A345</f>
        <v>3</v>
      </c>
      <c r="P349" s="70">
        <f>'SWR time series'!B345</f>
        <v>1899</v>
      </c>
      <c r="Q349" s="77">
        <f>'StockBond Returns'!M343</f>
        <v>23.04811755</v>
      </c>
      <c r="R349" s="77">
        <f>'SWR time series'!F345</f>
        <v>0.1500410921</v>
      </c>
      <c r="S349" t="str">
        <f t="shared" ref="S349:T349" si="426">if( and($Q349&gt;S$10,$Q349&lt;=S$11),$R349,"")</f>
        <v/>
      </c>
      <c r="T349" s="77">
        <f t="shared" si="426"/>
        <v>0.1500410921</v>
      </c>
    </row>
    <row r="350" hidden="1">
      <c r="A350" s="152"/>
      <c r="B350" s="154"/>
      <c r="F350" s="70"/>
      <c r="G350" s="70"/>
      <c r="H350" s="70"/>
      <c r="I350" s="70"/>
      <c r="J350" s="70"/>
      <c r="K350" s="70"/>
      <c r="L350" s="70"/>
      <c r="M350" s="70"/>
      <c r="N350" s="70"/>
      <c r="O350" s="70">
        <f>'SWR time series'!A346</f>
        <v>4</v>
      </c>
      <c r="P350" s="70">
        <f>'SWR time series'!B346</f>
        <v>1899</v>
      </c>
      <c r="Q350" s="77">
        <f>'StockBond Returns'!M344</f>
        <v>23.27968225</v>
      </c>
      <c r="R350" s="77">
        <f>'SWR time series'!F346</f>
        <v>-0.09571211818</v>
      </c>
      <c r="S350" t="str">
        <f t="shared" ref="S350:T350" si="427">if( and($Q350&gt;S$10,$Q350&lt;=S$11),$R350,"")</f>
        <v/>
      </c>
      <c r="T350" s="77">
        <f t="shared" si="427"/>
        <v>-0.09571211818</v>
      </c>
    </row>
    <row r="351" hidden="1">
      <c r="A351" s="152"/>
      <c r="B351" s="154"/>
      <c r="F351" s="70"/>
      <c r="G351" s="70"/>
      <c r="H351" s="70"/>
      <c r="I351" s="70"/>
      <c r="J351" s="70"/>
      <c r="K351" s="70"/>
      <c r="L351" s="70"/>
      <c r="M351" s="70"/>
      <c r="N351" s="70"/>
      <c r="O351" s="70">
        <f>'SWR time series'!A347</f>
        <v>5</v>
      </c>
      <c r="P351" s="70">
        <f>'SWR time series'!B347</f>
        <v>1899</v>
      </c>
      <c r="Q351" s="77">
        <f>'StockBond Returns'!M345</f>
        <v>23.15242153</v>
      </c>
      <c r="R351" s="77">
        <f>'SWR time series'!F347</f>
        <v>-0.03763180648</v>
      </c>
      <c r="S351" t="str">
        <f t="shared" ref="S351:T351" si="428">if( and($Q351&gt;S$10,$Q351&lt;=S$11),$R351,"")</f>
        <v/>
      </c>
      <c r="T351" s="77">
        <f t="shared" si="428"/>
        <v>-0.03763180648</v>
      </c>
    </row>
    <row r="352" hidden="1">
      <c r="A352" s="152"/>
      <c r="B352" s="154"/>
      <c r="F352" s="70"/>
      <c r="G352" s="70"/>
      <c r="H352" s="70"/>
      <c r="I352" s="70"/>
      <c r="J352" s="70"/>
      <c r="K352" s="70"/>
      <c r="L352" s="70"/>
      <c r="M352" s="70"/>
      <c r="N352" s="70"/>
      <c r="O352" s="70">
        <f>'SWR time series'!A348</f>
        <v>6</v>
      </c>
      <c r="P352" s="70">
        <f>'SWR time series'!B348</f>
        <v>1899</v>
      </c>
      <c r="Q352" s="77">
        <f>'StockBond Returns'!M346</f>
        <v>22.09126936</v>
      </c>
      <c r="R352" s="77">
        <f>'SWR time series'!F348</f>
        <v>0.7140112642</v>
      </c>
      <c r="S352" t="str">
        <f t="shared" ref="S352:T352" si="429">if( and($Q352&gt;S$10,$Q352&lt;=S$11),$R352,"")</f>
        <v/>
      </c>
      <c r="T352" s="77">
        <f t="shared" si="429"/>
        <v>0.7140112642</v>
      </c>
    </row>
    <row r="353" hidden="1">
      <c r="A353" s="152"/>
      <c r="B353" s="154"/>
      <c r="F353" s="70"/>
      <c r="G353" s="70"/>
      <c r="H353" s="70"/>
      <c r="I353" s="70"/>
      <c r="J353" s="70"/>
      <c r="K353" s="70"/>
      <c r="L353" s="70"/>
      <c r="M353" s="70"/>
      <c r="N353" s="70"/>
      <c r="O353" s="70">
        <f>'SWR time series'!A349</f>
        <v>7</v>
      </c>
      <c r="P353" s="70">
        <f>'SWR time series'!B349</f>
        <v>1899</v>
      </c>
      <c r="Q353" s="77">
        <f>'StockBond Returns'!M347</f>
        <v>21.21209193</v>
      </c>
      <c r="R353" s="77">
        <f>'SWR time series'!F349</f>
        <v>1.391791841</v>
      </c>
      <c r="S353" t="str">
        <f t="shared" ref="S353:T353" si="430">if( and($Q353&gt;S$10,$Q353&lt;=S$11),$R353,"")</f>
        <v/>
      </c>
      <c r="T353" s="77">
        <f t="shared" si="430"/>
        <v>1.391791841</v>
      </c>
    </row>
    <row r="354" hidden="1">
      <c r="A354" s="152"/>
      <c r="B354" s="154"/>
      <c r="F354" s="70"/>
      <c r="G354" s="70"/>
      <c r="H354" s="70"/>
      <c r="I354" s="70"/>
      <c r="J354" s="70"/>
      <c r="K354" s="70"/>
      <c r="L354" s="70"/>
      <c r="M354" s="70"/>
      <c r="N354" s="70"/>
      <c r="O354" s="70">
        <f>'SWR time series'!A350</f>
        <v>8</v>
      </c>
      <c r="P354" s="70">
        <f>'SWR time series'!B350</f>
        <v>1899</v>
      </c>
      <c r="Q354" s="77">
        <f>'StockBond Returns'!M348</f>
        <v>21.56142563</v>
      </c>
      <c r="R354" s="77">
        <f>'SWR time series'!F350</f>
        <v>1.164774997</v>
      </c>
      <c r="S354" t="str">
        <f t="shared" ref="S354:T354" si="431">if( and($Q354&gt;S$10,$Q354&lt;=S$11),$R354,"")</f>
        <v/>
      </c>
      <c r="T354" s="77">
        <f t="shared" si="431"/>
        <v>1.164774997</v>
      </c>
    </row>
    <row r="355" hidden="1">
      <c r="A355" s="152"/>
      <c r="B355" s="154"/>
      <c r="F355" s="70"/>
      <c r="G355" s="70"/>
      <c r="H355" s="70"/>
      <c r="I355" s="70"/>
      <c r="J355" s="70"/>
      <c r="K355" s="70"/>
      <c r="L355" s="70"/>
      <c r="M355" s="70"/>
      <c r="N355" s="70"/>
      <c r="O355" s="70">
        <f>'SWR time series'!A351</f>
        <v>9</v>
      </c>
      <c r="P355" s="70">
        <f>'SWR time series'!B351</f>
        <v>1899</v>
      </c>
      <c r="Q355" s="77">
        <f>'StockBond Returns'!M349</f>
        <v>21.72623737</v>
      </c>
      <c r="R355" s="77">
        <f>'SWR time series'!F351</f>
        <v>1.004869121</v>
      </c>
      <c r="S355" t="str">
        <f t="shared" ref="S355:T355" si="432">if( and($Q355&gt;S$10,$Q355&lt;=S$11),$R355,"")</f>
        <v/>
      </c>
      <c r="T355" s="77">
        <f t="shared" si="432"/>
        <v>1.004869121</v>
      </c>
    </row>
    <row r="356" hidden="1">
      <c r="A356" s="152"/>
      <c r="B356" s="154"/>
      <c r="F356" s="70"/>
      <c r="G356" s="70"/>
      <c r="H356" s="70"/>
      <c r="I356" s="70"/>
      <c r="J356" s="70"/>
      <c r="K356" s="70"/>
      <c r="L356" s="70"/>
      <c r="M356" s="70"/>
      <c r="N356" s="70"/>
      <c r="O356" s="70">
        <f>'SWR time series'!A352</f>
        <v>10</v>
      </c>
      <c r="P356" s="70">
        <f>'SWR time series'!B352</f>
        <v>1899</v>
      </c>
      <c r="Q356" s="77">
        <f>'StockBond Returns'!M350</f>
        <v>20.59114051</v>
      </c>
      <c r="R356" s="77">
        <f>'SWR time series'!F352</f>
        <v>2.0637212</v>
      </c>
      <c r="S356" t="str">
        <f t="shared" ref="S356:T356" si="433">if( and($Q356&gt;S$10,$Q356&lt;=S$11),$R356,"")</f>
        <v/>
      </c>
      <c r="T356" s="77">
        <f t="shared" si="433"/>
        <v>2.0637212</v>
      </c>
    </row>
    <row r="357" hidden="1">
      <c r="A357" s="152"/>
      <c r="B357" s="154"/>
      <c r="F357" s="70"/>
      <c r="G357" s="70"/>
      <c r="H357" s="70"/>
      <c r="I357" s="70"/>
      <c r="J357" s="70"/>
      <c r="K357" s="70"/>
      <c r="L357" s="70"/>
      <c r="M357" s="70"/>
      <c r="N357" s="70"/>
      <c r="O357" s="70">
        <f>'SWR time series'!A353</f>
        <v>11</v>
      </c>
      <c r="P357" s="70">
        <f>'SWR time series'!B353</f>
        <v>1899</v>
      </c>
      <c r="Q357" s="77">
        <f>'StockBond Returns'!M351</f>
        <v>20.15371346</v>
      </c>
      <c r="R357" s="77">
        <f>'SWR time series'!F353</f>
        <v>2.480766058</v>
      </c>
      <c r="S357" t="str">
        <f t="shared" ref="S357:T357" si="434">if( and($Q357&gt;S$10,$Q357&lt;=S$11),$R357,"")</f>
        <v/>
      </c>
      <c r="T357" s="77">
        <f t="shared" si="434"/>
        <v>2.480766058</v>
      </c>
    </row>
    <row r="358" hidden="1">
      <c r="A358" s="152"/>
      <c r="B358" s="154"/>
      <c r="F358" s="70"/>
      <c r="G358" s="70"/>
      <c r="H358" s="70"/>
      <c r="I358" s="70"/>
      <c r="J358" s="70"/>
      <c r="K358" s="70"/>
      <c r="L358" s="70"/>
      <c r="M358" s="70"/>
      <c r="N358" s="70"/>
      <c r="O358" s="70">
        <f>'SWR time series'!A354</f>
        <v>12</v>
      </c>
      <c r="P358" s="70">
        <f>'SWR time series'!B354</f>
        <v>1899</v>
      </c>
      <c r="Q358" s="77">
        <f>'StockBond Returns'!M352</f>
        <v>20.19645752</v>
      </c>
      <c r="R358" s="77">
        <f>'SWR time series'!F354</f>
        <v>2.440720955</v>
      </c>
      <c r="S358" t="str">
        <f t="shared" ref="S358:T358" si="435">if( and($Q358&gt;S$10,$Q358&lt;=S$11),$R358,"")</f>
        <v/>
      </c>
      <c r="T358" s="77">
        <f t="shared" si="435"/>
        <v>2.440720955</v>
      </c>
    </row>
    <row r="359" hidden="1">
      <c r="A359" s="152"/>
      <c r="B359" s="154"/>
      <c r="F359" s="70"/>
      <c r="G359" s="70"/>
      <c r="H359" s="70"/>
      <c r="I359" s="70"/>
      <c r="J359" s="70"/>
      <c r="K359" s="70"/>
      <c r="L359" s="70"/>
      <c r="M359" s="70"/>
      <c r="N359" s="70"/>
      <c r="O359" s="70">
        <f>'SWR time series'!A355</f>
        <v>1</v>
      </c>
      <c r="P359" s="70">
        <f>'SWR time series'!B355</f>
        <v>1900</v>
      </c>
      <c r="Q359" s="77">
        <f>'StockBond Returns'!M353</f>
        <v>18.51264964</v>
      </c>
      <c r="R359" s="77">
        <f>'SWR time series'!F355</f>
        <v>4.001958963</v>
      </c>
      <c r="S359" s="77">
        <f t="shared" ref="S359:T359" si="436">if( and($Q359&gt;S$10,$Q359&lt;=S$11),$R359,"")</f>
        <v>4.001958963</v>
      </c>
      <c r="T359" t="str">
        <f t="shared" si="436"/>
        <v/>
      </c>
    </row>
    <row r="360" hidden="1">
      <c r="A360" s="152"/>
      <c r="B360" s="154"/>
      <c r="F360" s="70"/>
      <c r="G360" s="70"/>
      <c r="H360" s="70"/>
      <c r="I360" s="70"/>
      <c r="J360" s="70"/>
      <c r="K360" s="70"/>
      <c r="L360" s="70"/>
      <c r="M360" s="70"/>
      <c r="N360" s="70"/>
      <c r="O360" s="70">
        <f>'SWR time series'!A356</f>
        <v>2</v>
      </c>
      <c r="P360" s="70">
        <f>'SWR time series'!B356</f>
        <v>1900</v>
      </c>
      <c r="Q360" s="77">
        <f>'StockBond Returns'!M354</f>
        <v>18.67427536</v>
      </c>
      <c r="R360" s="77">
        <f>'SWR time series'!F356</f>
        <v>3.553034529</v>
      </c>
      <c r="S360" s="77">
        <f t="shared" ref="S360:T360" si="437">if( and($Q360&gt;S$10,$Q360&lt;=S$11),$R360,"")</f>
        <v>3.553034529</v>
      </c>
      <c r="T360" t="str">
        <f t="shared" si="437"/>
        <v/>
      </c>
    </row>
    <row r="361" hidden="1">
      <c r="A361" s="152"/>
      <c r="B361" s="154"/>
      <c r="F361" s="70"/>
      <c r="G361" s="70"/>
      <c r="H361" s="70"/>
      <c r="I361" s="70"/>
      <c r="J361" s="70"/>
      <c r="K361" s="70"/>
      <c r="L361" s="70"/>
      <c r="M361" s="70"/>
      <c r="N361" s="70"/>
      <c r="O361" s="70">
        <f>'SWR time series'!A357</f>
        <v>3</v>
      </c>
      <c r="P361" s="70">
        <f>'SWR time series'!B357</f>
        <v>1900</v>
      </c>
      <c r="Q361" s="77">
        <f>'StockBond Returns'!M355</f>
        <v>18.70379742</v>
      </c>
      <c r="R361" s="77">
        <f>'SWR time series'!F357</f>
        <v>3.540770935</v>
      </c>
      <c r="S361" s="77">
        <f t="shared" ref="S361:T361" si="438">if( and($Q361&gt;S$10,$Q361&lt;=S$11),$R361,"")</f>
        <v>3.540770935</v>
      </c>
      <c r="T361" t="str">
        <f t="shared" si="438"/>
        <v/>
      </c>
    </row>
    <row r="362" hidden="1">
      <c r="A362" s="152"/>
      <c r="B362" s="154"/>
      <c r="F362" s="70"/>
      <c r="G362" s="70"/>
      <c r="H362" s="70"/>
      <c r="I362" s="70"/>
      <c r="J362" s="70"/>
      <c r="K362" s="70"/>
      <c r="L362" s="70"/>
      <c r="M362" s="70"/>
      <c r="N362" s="70"/>
      <c r="O362" s="70">
        <f>'SWR time series'!A358</f>
        <v>4</v>
      </c>
      <c r="P362" s="70">
        <f>'SWR time series'!B358</f>
        <v>1900</v>
      </c>
      <c r="Q362" s="77">
        <f>'StockBond Returns'!M356</f>
        <v>18.77579342</v>
      </c>
      <c r="R362" s="77">
        <f>'SWR time series'!F358</f>
        <v>3.323026939</v>
      </c>
      <c r="S362" s="77">
        <f t="shared" ref="S362:T362" si="439">if( and($Q362&gt;S$10,$Q362&lt;=S$11),$R362,"")</f>
        <v>3.323026939</v>
      </c>
      <c r="T362" t="str">
        <f t="shared" si="439"/>
        <v/>
      </c>
    </row>
    <row r="363" hidden="1">
      <c r="A363" s="152"/>
      <c r="B363" s="154"/>
      <c r="F363" s="70"/>
      <c r="G363" s="70"/>
      <c r="H363" s="70"/>
      <c r="I363" s="70"/>
      <c r="J363" s="70"/>
      <c r="K363" s="70"/>
      <c r="L363" s="70"/>
      <c r="M363" s="70"/>
      <c r="N363" s="70"/>
      <c r="O363" s="70">
        <f>'SWR time series'!A359</f>
        <v>5</v>
      </c>
      <c r="P363" s="70">
        <f>'SWR time series'!B359</f>
        <v>1900</v>
      </c>
      <c r="Q363" s="77">
        <f>'StockBond Returns'!M357</f>
        <v>18.93640203</v>
      </c>
      <c r="R363" s="77">
        <f>'SWR time series'!F359</f>
        <v>3.13756338</v>
      </c>
      <c r="S363" s="77">
        <f t="shared" ref="S363:T363" si="440">if( and($Q363&gt;S$10,$Q363&lt;=S$11),$R363,"")</f>
        <v>3.13756338</v>
      </c>
      <c r="T363" t="str">
        <f t="shared" si="440"/>
        <v/>
      </c>
    </row>
    <row r="364" hidden="1">
      <c r="A364" s="152"/>
      <c r="B364" s="154"/>
      <c r="F364" s="70"/>
      <c r="G364" s="70"/>
      <c r="H364" s="70"/>
      <c r="I364" s="70"/>
      <c r="J364" s="70"/>
      <c r="K364" s="70"/>
      <c r="L364" s="70"/>
      <c r="M364" s="70"/>
      <c r="N364" s="70"/>
      <c r="O364" s="70">
        <f>'SWR time series'!A360</f>
        <v>6</v>
      </c>
      <c r="P364" s="70">
        <f>'SWR time series'!B360</f>
        <v>1900</v>
      </c>
      <c r="Q364" s="77">
        <f>'StockBond Returns'!M358</f>
        <v>18.40319702</v>
      </c>
      <c r="R364" s="77">
        <f>'SWR time series'!F360</f>
        <v>3.444875456</v>
      </c>
      <c r="S364" s="77">
        <f t="shared" ref="S364:T364" si="441">if( and($Q364&gt;S$10,$Q364&lt;=S$11),$R364,"")</f>
        <v>3.444875456</v>
      </c>
      <c r="T364" t="str">
        <f t="shared" si="441"/>
        <v/>
      </c>
    </row>
    <row r="365" hidden="1">
      <c r="A365" s="152"/>
      <c r="B365" s="154"/>
      <c r="F365" s="70"/>
      <c r="G365" s="70"/>
      <c r="H365" s="70"/>
      <c r="I365" s="70"/>
      <c r="J365" s="70"/>
      <c r="K365" s="70"/>
      <c r="L365" s="70"/>
      <c r="M365" s="70"/>
      <c r="N365" s="70"/>
      <c r="O365" s="70">
        <f>'SWR time series'!A361</f>
        <v>7</v>
      </c>
      <c r="P365" s="70">
        <f>'SWR time series'!B361</f>
        <v>1900</v>
      </c>
      <c r="Q365" s="77">
        <f>'StockBond Returns'!M359</f>
        <v>17.99271158</v>
      </c>
      <c r="R365" s="77">
        <f>'SWR time series'!F361</f>
        <v>3.7777712</v>
      </c>
      <c r="S365" s="77">
        <f t="shared" ref="S365:T365" si="442">if( and($Q365&gt;S$10,$Q365&lt;=S$11),$R365,"")</f>
        <v>3.7777712</v>
      </c>
      <c r="T365" t="str">
        <f t="shared" si="442"/>
        <v/>
      </c>
    </row>
    <row r="366" hidden="1">
      <c r="A366" s="152"/>
      <c r="B366" s="154"/>
      <c r="F366" s="70"/>
      <c r="G366" s="70"/>
      <c r="H366" s="70"/>
      <c r="I366" s="70"/>
      <c r="J366" s="70"/>
      <c r="K366" s="70"/>
      <c r="L366" s="70"/>
      <c r="M366" s="70"/>
      <c r="N366" s="70"/>
      <c r="O366" s="70">
        <f>'SWR time series'!A362</f>
        <v>8</v>
      </c>
      <c r="P366" s="70">
        <f>'SWR time series'!B362</f>
        <v>1900</v>
      </c>
      <c r="Q366" s="77">
        <f>'StockBond Returns'!M360</f>
        <v>17.68954547</v>
      </c>
      <c r="R366" s="77">
        <f>'SWR time series'!F362</f>
        <v>4.082808822</v>
      </c>
      <c r="S366" s="77">
        <f t="shared" ref="S366:T366" si="443">if( and($Q366&gt;S$10,$Q366&lt;=S$11),$R366,"")</f>
        <v>4.082808822</v>
      </c>
      <c r="T366" t="str">
        <f t="shared" si="443"/>
        <v/>
      </c>
    </row>
    <row r="367" hidden="1">
      <c r="A367" s="152"/>
      <c r="B367" s="154"/>
      <c r="F367" s="70"/>
      <c r="G367" s="70"/>
      <c r="H367" s="70"/>
      <c r="I367" s="70"/>
      <c r="J367" s="70"/>
      <c r="K367" s="70"/>
      <c r="L367" s="70"/>
      <c r="M367" s="70"/>
      <c r="N367" s="70"/>
      <c r="O367" s="70">
        <f>'SWR time series'!A363</f>
        <v>9</v>
      </c>
      <c r="P367" s="70">
        <f>'SWR time series'!B363</f>
        <v>1900</v>
      </c>
      <c r="Q367" s="77">
        <f>'StockBond Returns'!M361</f>
        <v>18.06961467</v>
      </c>
      <c r="R367" s="77">
        <f>'SWR time series'!F363</f>
        <v>3.641671927</v>
      </c>
      <c r="S367" s="77">
        <f t="shared" ref="S367:T367" si="444">if( and($Q367&gt;S$10,$Q367&lt;=S$11),$R367,"")</f>
        <v>3.641671927</v>
      </c>
      <c r="T367" t="str">
        <f t="shared" si="444"/>
        <v/>
      </c>
    </row>
    <row r="368" hidden="1">
      <c r="A368" s="152"/>
      <c r="B368" s="154"/>
      <c r="F368" s="70"/>
      <c r="G368" s="70"/>
      <c r="H368" s="70"/>
      <c r="I368" s="70"/>
      <c r="J368" s="70"/>
      <c r="K368" s="70"/>
      <c r="L368" s="70"/>
      <c r="M368" s="70"/>
      <c r="N368" s="70"/>
      <c r="O368" s="70">
        <f>'SWR time series'!A364</f>
        <v>10</v>
      </c>
      <c r="P368" s="70">
        <f>'SWR time series'!B364</f>
        <v>1900</v>
      </c>
      <c r="Q368" s="77">
        <f>'StockBond Returns'!M362</f>
        <v>17.34187415</v>
      </c>
      <c r="R368" s="77">
        <f>'SWR time series'!F364</f>
        <v>3.798412385</v>
      </c>
      <c r="S368" s="77">
        <f t="shared" ref="S368:T368" si="445">if( and($Q368&gt;S$10,$Q368&lt;=S$11),$R368,"")</f>
        <v>3.798412385</v>
      </c>
      <c r="T368" t="str">
        <f t="shared" si="445"/>
        <v/>
      </c>
    </row>
    <row r="369" hidden="1">
      <c r="A369" s="152"/>
      <c r="B369" s="154"/>
      <c r="F369" s="70"/>
      <c r="G369" s="70"/>
      <c r="H369" s="70"/>
      <c r="I369" s="70"/>
      <c r="J369" s="70"/>
      <c r="K369" s="70"/>
      <c r="L369" s="70"/>
      <c r="M369" s="70"/>
      <c r="N369" s="70"/>
      <c r="O369" s="70">
        <f>'SWR time series'!A365</f>
        <v>11</v>
      </c>
      <c r="P369" s="70">
        <f>'SWR time series'!B365</f>
        <v>1900</v>
      </c>
      <c r="Q369" s="77">
        <f>'StockBond Returns'!M363</f>
        <v>17.46986904</v>
      </c>
      <c r="R369" s="77">
        <f>'SWR time series'!F365</f>
        <v>3.905397603</v>
      </c>
      <c r="S369" s="77">
        <f t="shared" ref="S369:T369" si="446">if( and($Q369&gt;S$10,$Q369&lt;=S$11),$R369,"")</f>
        <v>3.905397603</v>
      </c>
      <c r="T369" t="str">
        <f t="shared" si="446"/>
        <v/>
      </c>
    </row>
    <row r="370" hidden="1">
      <c r="A370" s="152"/>
      <c r="B370" s="154"/>
      <c r="F370" s="70"/>
      <c r="G370" s="70"/>
      <c r="H370" s="70"/>
      <c r="I370" s="70"/>
      <c r="J370" s="70"/>
      <c r="K370" s="70"/>
      <c r="L370" s="70"/>
      <c r="M370" s="70"/>
      <c r="N370" s="70"/>
      <c r="O370" s="70">
        <f>'SWR time series'!A366</f>
        <v>12</v>
      </c>
      <c r="P370" s="70">
        <f>'SWR time series'!B366</f>
        <v>1900</v>
      </c>
      <c r="Q370" s="77">
        <f>'StockBond Returns'!M364</f>
        <v>18.01106535</v>
      </c>
      <c r="R370" s="77">
        <f>'SWR time series'!F366</f>
        <v>3.238270486</v>
      </c>
      <c r="S370" s="77">
        <f t="shared" ref="S370:T370" si="447">if( and($Q370&gt;S$10,$Q370&lt;=S$11),$R370,"")</f>
        <v>3.238270486</v>
      </c>
      <c r="T370" t="str">
        <f t="shared" si="447"/>
        <v/>
      </c>
    </row>
    <row r="371" hidden="1">
      <c r="A371" s="152"/>
      <c r="B371" s="154"/>
      <c r="F371" s="70"/>
      <c r="G371" s="70"/>
      <c r="H371" s="70"/>
      <c r="I371" s="70"/>
      <c r="J371" s="70"/>
      <c r="K371" s="70"/>
      <c r="L371" s="70"/>
      <c r="M371" s="70"/>
      <c r="N371" s="70"/>
      <c r="O371" s="70">
        <f>'SWR time series'!A367</f>
        <v>1</v>
      </c>
      <c r="P371" s="70">
        <f>'SWR time series'!B367</f>
        <v>1901</v>
      </c>
      <c r="Q371" s="77">
        <f>'StockBond Returns'!M365</f>
        <v>19.56644127</v>
      </c>
      <c r="R371" s="77">
        <f>'SWR time series'!F367</f>
        <v>1.585062347</v>
      </c>
      <c r="S371" s="77">
        <f t="shared" ref="S371:T371" si="448">if( and($Q371&gt;S$10,$Q371&lt;=S$11),$R371,"")</f>
        <v>1.585062347</v>
      </c>
      <c r="T371" t="str">
        <f t="shared" si="448"/>
        <v/>
      </c>
    </row>
    <row r="372" hidden="1">
      <c r="A372" s="152"/>
      <c r="B372" s="154"/>
      <c r="F372" s="70"/>
      <c r="G372" s="70"/>
      <c r="H372" s="70"/>
      <c r="I372" s="70"/>
      <c r="J372" s="70"/>
      <c r="K372" s="70"/>
      <c r="L372" s="70"/>
      <c r="M372" s="70"/>
      <c r="N372" s="70"/>
      <c r="O372" s="70">
        <f>'SWR time series'!A368</f>
        <v>2</v>
      </c>
      <c r="P372" s="70">
        <f>'SWR time series'!B368</f>
        <v>1901</v>
      </c>
      <c r="Q372" s="77">
        <f>'StockBond Returns'!M366</f>
        <v>20.97858183</v>
      </c>
      <c r="R372" s="77">
        <f>'SWR time series'!F368</f>
        <v>0.292414863</v>
      </c>
      <c r="S372" t="str">
        <f t="shared" ref="S372:T372" si="449">if( and($Q372&gt;S$10,$Q372&lt;=S$11),$R372,"")</f>
        <v/>
      </c>
      <c r="T372" s="77">
        <f t="shared" si="449"/>
        <v>0.292414863</v>
      </c>
    </row>
    <row r="373" hidden="1">
      <c r="A373" s="152"/>
      <c r="B373" s="154"/>
      <c r="F373" s="70"/>
      <c r="G373" s="70"/>
      <c r="H373" s="70"/>
      <c r="I373" s="70"/>
      <c r="J373" s="70"/>
      <c r="K373" s="70"/>
      <c r="L373" s="70"/>
      <c r="M373" s="70"/>
      <c r="N373" s="70"/>
      <c r="O373" s="70">
        <f>'SWR time series'!A369</f>
        <v>3</v>
      </c>
      <c r="P373" s="70">
        <f>'SWR time series'!B369</f>
        <v>1901</v>
      </c>
      <c r="Q373" s="77">
        <f>'StockBond Returns'!M367</f>
        <v>21.67914985</v>
      </c>
      <c r="R373" s="77">
        <f>'SWR time series'!F369</f>
        <v>-0.4375506344</v>
      </c>
      <c r="S373" t="str">
        <f t="shared" ref="S373:T373" si="450">if( and($Q373&gt;S$10,$Q373&lt;=S$11),$R373,"")</f>
        <v/>
      </c>
      <c r="T373" s="77">
        <f t="shared" si="450"/>
        <v>-0.4375506344</v>
      </c>
    </row>
    <row r="374" hidden="1">
      <c r="A374" s="152"/>
      <c r="B374" s="154"/>
      <c r="F374" s="70"/>
      <c r="G374" s="70"/>
      <c r="H374" s="70"/>
      <c r="I374" s="70"/>
      <c r="J374" s="70"/>
      <c r="K374" s="70"/>
      <c r="L374" s="70"/>
      <c r="M374" s="70"/>
      <c r="N374" s="70"/>
      <c r="O374" s="70">
        <f>'SWR time series'!A370</f>
        <v>4</v>
      </c>
      <c r="P374" s="70">
        <f>'SWR time series'!B370</f>
        <v>1901</v>
      </c>
      <c r="Q374" s="77">
        <f>'StockBond Returns'!M368</f>
        <v>22.34758395</v>
      </c>
      <c r="R374" s="77">
        <f>'SWR time series'!F370</f>
        <v>-1.041648887</v>
      </c>
      <c r="S374" t="str">
        <f t="shared" ref="S374:T374" si="451">if( and($Q374&gt;S$10,$Q374&lt;=S$11),$R374,"")</f>
        <v/>
      </c>
      <c r="T374" s="77">
        <f t="shared" si="451"/>
        <v>-1.041648887</v>
      </c>
    </row>
    <row r="375" hidden="1">
      <c r="A375" s="152"/>
      <c r="B375" s="154"/>
      <c r="F375" s="70"/>
      <c r="G375" s="70"/>
      <c r="H375" s="70"/>
      <c r="I375" s="70"/>
      <c r="J375" s="70"/>
      <c r="K375" s="70"/>
      <c r="L375" s="70"/>
      <c r="M375" s="70"/>
      <c r="N375" s="70"/>
      <c r="O375" s="70">
        <f>'SWR time series'!A371</f>
        <v>5</v>
      </c>
      <c r="P375" s="70">
        <f>'SWR time series'!B371</f>
        <v>1901</v>
      </c>
      <c r="Q375" s="77">
        <f>'StockBond Returns'!M369</f>
        <v>24.40971699</v>
      </c>
      <c r="R375" s="77">
        <f>'SWR time series'!F371</f>
        <v>-2.720994817</v>
      </c>
      <c r="S375" t="str">
        <f t="shared" ref="S375:T375" si="452">if( and($Q375&gt;S$10,$Q375&lt;=S$11),$R375,"")</f>
        <v/>
      </c>
      <c r="T375" s="77">
        <f t="shared" si="452"/>
        <v>-2.720994817</v>
      </c>
    </row>
    <row r="376" hidden="1">
      <c r="A376" s="152"/>
      <c r="B376" s="154"/>
      <c r="F376" s="70"/>
      <c r="G376" s="70"/>
      <c r="H376" s="70"/>
      <c r="I376" s="70"/>
      <c r="J376" s="70"/>
      <c r="K376" s="70"/>
      <c r="L376" s="70"/>
      <c r="M376" s="70"/>
      <c r="N376" s="70"/>
      <c r="O376" s="70">
        <f>'SWR time series'!A372</f>
        <v>6</v>
      </c>
      <c r="P376" s="70">
        <f>'SWR time series'!B372</f>
        <v>1901</v>
      </c>
      <c r="Q376" s="77">
        <f>'StockBond Returns'!M370</f>
        <v>23.06401268</v>
      </c>
      <c r="R376" s="77">
        <f>'SWR time series'!F372</f>
        <v>-1.881560009</v>
      </c>
      <c r="S376" t="str">
        <f t="shared" ref="S376:T376" si="453">if( and($Q376&gt;S$10,$Q376&lt;=S$11),$R376,"")</f>
        <v/>
      </c>
      <c r="T376" s="77">
        <f t="shared" si="453"/>
        <v>-1.881560009</v>
      </c>
    </row>
    <row r="377" hidden="1">
      <c r="A377" s="152"/>
      <c r="B377" s="154"/>
      <c r="F377" s="70"/>
      <c r="G377" s="70"/>
      <c r="H377" s="70"/>
      <c r="I377" s="70"/>
      <c r="J377" s="70"/>
      <c r="K377" s="70"/>
      <c r="L377" s="70"/>
      <c r="M377" s="70"/>
      <c r="N377" s="70"/>
      <c r="O377" s="70">
        <f>'SWR time series'!A373</f>
        <v>7</v>
      </c>
      <c r="P377" s="70">
        <f>'SWR time series'!B373</f>
        <v>1901</v>
      </c>
      <c r="Q377" s="77">
        <f>'StockBond Returns'!M371</f>
        <v>25.23846621</v>
      </c>
      <c r="R377" s="77">
        <f>'SWR time series'!F373</f>
        <v>-3.384673222</v>
      </c>
      <c r="S377" t="str">
        <f t="shared" ref="S377:T377" si="454">if( and($Q377&gt;S$10,$Q377&lt;=S$11),$R377,"")</f>
        <v/>
      </c>
      <c r="T377" s="77">
        <f t="shared" si="454"/>
        <v>-3.384673222</v>
      </c>
    </row>
    <row r="378" hidden="1">
      <c r="A378" s="152"/>
      <c r="B378" s="154"/>
      <c r="F378" s="70"/>
      <c r="G378" s="70"/>
      <c r="H378" s="70"/>
      <c r="I378" s="70"/>
      <c r="J378" s="70"/>
      <c r="K378" s="70"/>
      <c r="L378" s="70"/>
      <c r="M378" s="70"/>
      <c r="N378" s="70"/>
      <c r="O378" s="70">
        <f>'SWR time series'!A374</f>
        <v>8</v>
      </c>
      <c r="P378" s="70">
        <f>'SWR time series'!B374</f>
        <v>1901</v>
      </c>
      <c r="Q378" s="77">
        <f>'StockBond Returns'!M372</f>
        <v>23.14484855</v>
      </c>
      <c r="R378" s="77">
        <f>'SWR time series'!F374</f>
        <v>-2.049911931</v>
      </c>
      <c r="S378" t="str">
        <f t="shared" ref="S378:T378" si="455">if( and($Q378&gt;S$10,$Q378&lt;=S$11),$R378,"")</f>
        <v/>
      </c>
      <c r="T378" s="77">
        <f t="shared" si="455"/>
        <v>-2.049911931</v>
      </c>
    </row>
    <row r="379" hidden="1">
      <c r="A379" s="152"/>
      <c r="B379" s="154"/>
      <c r="F379" s="70"/>
      <c r="G379" s="70"/>
      <c r="H379" s="70"/>
      <c r="I379" s="70"/>
      <c r="J379" s="70"/>
      <c r="K379" s="70"/>
      <c r="L379" s="70"/>
      <c r="M379" s="70"/>
      <c r="N379" s="70"/>
      <c r="O379" s="70">
        <f>'SWR time series'!A375</f>
        <v>9</v>
      </c>
      <c r="P379" s="70">
        <f>'SWR time series'!B375</f>
        <v>1901</v>
      </c>
      <c r="Q379" s="77">
        <f>'StockBond Returns'!M373</f>
        <v>22.96236588</v>
      </c>
      <c r="R379" s="77">
        <f>'SWR time series'!F375</f>
        <v>-1.973256863</v>
      </c>
      <c r="S379" t="str">
        <f t="shared" ref="S379:T379" si="456">if( and($Q379&gt;S$10,$Q379&lt;=S$11),$R379,"")</f>
        <v/>
      </c>
      <c r="T379" s="77">
        <f t="shared" si="456"/>
        <v>-1.973256863</v>
      </c>
    </row>
    <row r="380" hidden="1">
      <c r="A380" s="152"/>
      <c r="B380" s="154"/>
      <c r="F380" s="70"/>
      <c r="G380" s="70"/>
      <c r="H380" s="70"/>
      <c r="I380" s="70"/>
      <c r="J380" s="70"/>
      <c r="K380" s="70"/>
      <c r="L380" s="70"/>
      <c r="M380" s="70"/>
      <c r="N380" s="70"/>
      <c r="O380" s="70">
        <f>'SWR time series'!A376</f>
        <v>10</v>
      </c>
      <c r="P380" s="70">
        <f>'SWR time series'!B376</f>
        <v>1901</v>
      </c>
      <c r="Q380" s="77">
        <f>'StockBond Returns'!M374</f>
        <v>22.59046832</v>
      </c>
      <c r="R380" s="77">
        <f>'SWR time series'!F376</f>
        <v>-1.622544428</v>
      </c>
      <c r="S380" t="str">
        <f t="shared" ref="S380:T380" si="457">if( and($Q380&gt;S$10,$Q380&lt;=S$11),$R380,"")</f>
        <v/>
      </c>
      <c r="T380" s="77">
        <f t="shared" si="457"/>
        <v>-1.622544428</v>
      </c>
    </row>
    <row r="381" hidden="1">
      <c r="A381" s="152"/>
      <c r="B381" s="154"/>
      <c r="F381" s="70"/>
      <c r="G381" s="70"/>
      <c r="H381" s="70"/>
      <c r="I381" s="70"/>
      <c r="J381" s="70"/>
      <c r="K381" s="70"/>
      <c r="L381" s="70"/>
      <c r="M381" s="70"/>
      <c r="N381" s="70"/>
      <c r="O381" s="70">
        <f>'SWR time series'!A377</f>
        <v>11</v>
      </c>
      <c r="P381" s="70">
        <f>'SWR time series'!B377</f>
        <v>1901</v>
      </c>
      <c r="Q381" s="77">
        <f>'StockBond Returns'!M375</f>
        <v>22.25290162</v>
      </c>
      <c r="R381" s="77">
        <f>'SWR time series'!F377</f>
        <v>-1.520297011</v>
      </c>
      <c r="S381" t="str">
        <f t="shared" ref="S381:T381" si="458">if( and($Q381&gt;S$10,$Q381&lt;=S$11),$R381,"")</f>
        <v/>
      </c>
      <c r="T381" s="77">
        <f t="shared" si="458"/>
        <v>-1.520297011</v>
      </c>
    </row>
    <row r="382" hidden="1">
      <c r="A382" s="152"/>
      <c r="B382" s="154"/>
      <c r="F382" s="70"/>
      <c r="G382" s="70"/>
      <c r="H382" s="70"/>
      <c r="I382" s="70"/>
      <c r="J382" s="70"/>
      <c r="K382" s="70"/>
      <c r="L382" s="70"/>
      <c r="M382" s="70"/>
      <c r="N382" s="70"/>
      <c r="O382" s="70">
        <f>'SWR time series'!A378</f>
        <v>12</v>
      </c>
      <c r="P382" s="70">
        <f>'SWR time series'!B378</f>
        <v>1901</v>
      </c>
      <c r="Q382" s="77">
        <f>'StockBond Returns'!M376</f>
        <v>22.37507478</v>
      </c>
      <c r="R382" s="77">
        <f>'SWR time series'!F378</f>
        <v>-1.655778832</v>
      </c>
      <c r="S382" t="str">
        <f t="shared" ref="S382:T382" si="459">if( and($Q382&gt;S$10,$Q382&lt;=S$11),$R382,"")</f>
        <v/>
      </c>
      <c r="T382" s="77">
        <f t="shared" si="459"/>
        <v>-1.655778832</v>
      </c>
    </row>
    <row r="383" hidden="1">
      <c r="A383" s="152"/>
      <c r="B383" s="154"/>
      <c r="F383" s="70"/>
      <c r="G383" s="70"/>
      <c r="H383" s="70"/>
      <c r="I383" s="70"/>
      <c r="J383" s="70"/>
      <c r="K383" s="70"/>
      <c r="L383" s="70"/>
      <c r="M383" s="70"/>
      <c r="N383" s="70"/>
      <c r="O383" s="70">
        <f>'SWR time series'!A379</f>
        <v>1</v>
      </c>
      <c r="P383" s="70">
        <f>'SWR time series'!B379</f>
        <v>1902</v>
      </c>
      <c r="Q383" s="77">
        <f>'StockBond Returns'!M377</f>
        <v>21.68021514</v>
      </c>
      <c r="R383" s="77">
        <f>'SWR time series'!F379</f>
        <v>-1.076868208</v>
      </c>
      <c r="S383" t="str">
        <f t="shared" ref="S383:T383" si="460">if( and($Q383&gt;S$10,$Q383&lt;=S$11),$R383,"")</f>
        <v/>
      </c>
      <c r="T383" s="77">
        <f t="shared" si="460"/>
        <v>-1.076868208</v>
      </c>
    </row>
    <row r="384" hidden="1">
      <c r="A384" s="152"/>
      <c r="B384" s="154"/>
      <c r="F384" s="70"/>
      <c r="G384" s="70"/>
      <c r="H384" s="70"/>
      <c r="I384" s="70"/>
      <c r="J384" s="70"/>
      <c r="K384" s="70"/>
      <c r="L384" s="70"/>
      <c r="M384" s="70"/>
      <c r="N384" s="70"/>
      <c r="O384" s="70">
        <f>'SWR time series'!A380</f>
        <v>2</v>
      </c>
      <c r="P384" s="70">
        <f>'SWR time series'!B380</f>
        <v>1902</v>
      </c>
      <c r="Q384" s="77">
        <f>'StockBond Returns'!M378</f>
        <v>22.3402908</v>
      </c>
      <c r="R384" s="77">
        <f>'SWR time series'!F380</f>
        <v>-1.707281545</v>
      </c>
      <c r="S384" t="str">
        <f t="shared" ref="S384:T384" si="461">if( and($Q384&gt;S$10,$Q384&lt;=S$11),$R384,"")</f>
        <v/>
      </c>
      <c r="T384" s="77">
        <f t="shared" si="461"/>
        <v>-1.707281545</v>
      </c>
    </row>
    <row r="385" hidden="1">
      <c r="A385" s="152"/>
      <c r="B385" s="154"/>
      <c r="F385" s="70"/>
      <c r="G385" s="70"/>
      <c r="H385" s="70"/>
      <c r="I385" s="70"/>
      <c r="J385" s="70"/>
      <c r="K385" s="70"/>
      <c r="L385" s="70"/>
      <c r="M385" s="70"/>
      <c r="N385" s="70"/>
      <c r="O385" s="70">
        <f>'SWR time series'!A381</f>
        <v>3</v>
      </c>
      <c r="P385" s="70">
        <f>'SWR time series'!B381</f>
        <v>1902</v>
      </c>
      <c r="Q385" s="77">
        <f>'StockBond Returns'!M379</f>
        <v>22.45995745</v>
      </c>
      <c r="R385" s="77">
        <f>'SWR time series'!F381</f>
        <v>-1.877179374</v>
      </c>
      <c r="S385" t="str">
        <f t="shared" ref="S385:T385" si="462">if( and($Q385&gt;S$10,$Q385&lt;=S$11),$R385,"")</f>
        <v/>
      </c>
      <c r="T385" s="77">
        <f t="shared" si="462"/>
        <v>-1.877179374</v>
      </c>
    </row>
    <row r="386" hidden="1">
      <c r="A386" s="152"/>
      <c r="B386" s="154"/>
      <c r="F386" s="70"/>
      <c r="G386" s="70"/>
      <c r="H386" s="70"/>
      <c r="I386" s="70"/>
      <c r="J386" s="70"/>
      <c r="K386" s="70"/>
      <c r="L386" s="70"/>
      <c r="M386" s="70"/>
      <c r="N386" s="70"/>
      <c r="O386" s="70">
        <f>'SWR time series'!A382</f>
        <v>4</v>
      </c>
      <c r="P386" s="70">
        <f>'SWR time series'!B382</f>
        <v>1902</v>
      </c>
      <c r="Q386" s="77">
        <f>'StockBond Returns'!M380</f>
        <v>22.41065229</v>
      </c>
      <c r="R386" s="77">
        <f>'SWR time series'!F382</f>
        <v>-1.893059451</v>
      </c>
      <c r="S386" t="str">
        <f t="shared" ref="S386:T386" si="463">if( and($Q386&gt;S$10,$Q386&lt;=S$11),$R386,"")</f>
        <v/>
      </c>
      <c r="T386" s="77">
        <f t="shared" si="463"/>
        <v>-1.893059451</v>
      </c>
    </row>
    <row r="387" hidden="1">
      <c r="A387" s="152"/>
      <c r="B387" s="154"/>
      <c r="F387" s="70"/>
      <c r="G387" s="70"/>
      <c r="H387" s="70"/>
      <c r="I387" s="70"/>
      <c r="J387" s="70"/>
      <c r="K387" s="70"/>
      <c r="L387" s="70"/>
      <c r="M387" s="70"/>
      <c r="N387" s="70"/>
      <c r="O387" s="70">
        <f>'SWR time series'!A383</f>
        <v>5</v>
      </c>
      <c r="P387" s="70">
        <f>'SWR time series'!B383</f>
        <v>1902</v>
      </c>
      <c r="Q387" s="77">
        <f>'StockBond Returns'!M381</f>
        <v>22.8231087</v>
      </c>
      <c r="R387" s="77">
        <f>'SWR time series'!F383</f>
        <v>-2.08865037</v>
      </c>
      <c r="S387" t="str">
        <f t="shared" ref="S387:T387" si="464">if( and($Q387&gt;S$10,$Q387&lt;=S$11),$R387,"")</f>
        <v/>
      </c>
      <c r="T387" s="77">
        <f t="shared" si="464"/>
        <v>-2.08865037</v>
      </c>
    </row>
    <row r="388" hidden="1">
      <c r="A388" s="152"/>
      <c r="B388" s="154"/>
      <c r="F388" s="70"/>
      <c r="G388" s="70"/>
      <c r="H388" s="70"/>
      <c r="I388" s="70"/>
      <c r="J388" s="70"/>
      <c r="K388" s="70"/>
      <c r="L388" s="70"/>
      <c r="M388" s="70"/>
      <c r="N388" s="70"/>
      <c r="O388" s="70">
        <f>'SWR time series'!A384</f>
        <v>6</v>
      </c>
      <c r="P388" s="70">
        <f>'SWR time series'!B384</f>
        <v>1902</v>
      </c>
      <c r="Q388" s="77">
        <f>'StockBond Returns'!M382</f>
        <v>22.42795449</v>
      </c>
      <c r="R388" s="77">
        <f>'SWR time series'!F384</f>
        <v>-1.661125669</v>
      </c>
      <c r="S388" t="str">
        <f t="shared" ref="S388:T388" si="465">if( and($Q388&gt;S$10,$Q388&lt;=S$11),$R388,"")</f>
        <v/>
      </c>
      <c r="T388" s="77">
        <f t="shared" si="465"/>
        <v>-1.661125669</v>
      </c>
    </row>
    <row r="389" hidden="1">
      <c r="A389" s="152"/>
      <c r="B389" s="154"/>
      <c r="F389" s="70"/>
      <c r="G389" s="70"/>
      <c r="H389" s="70"/>
      <c r="I389" s="70"/>
      <c r="J389" s="70"/>
      <c r="K389" s="70"/>
      <c r="L389" s="70"/>
      <c r="M389" s="70"/>
      <c r="N389" s="70"/>
      <c r="O389" s="70">
        <f>'SWR time series'!A385</f>
        <v>7</v>
      </c>
      <c r="P389" s="70">
        <f>'SWR time series'!B385</f>
        <v>1902</v>
      </c>
      <c r="Q389" s="77">
        <f>'StockBond Returns'!M383</f>
        <v>21.9637423</v>
      </c>
      <c r="R389" s="77">
        <f>'SWR time series'!F385</f>
        <v>-1.104447041</v>
      </c>
      <c r="S389" t="str">
        <f t="shared" ref="S389:T389" si="466">if( and($Q389&gt;S$10,$Q389&lt;=S$11),$R389,"")</f>
        <v/>
      </c>
      <c r="T389" s="77">
        <f t="shared" si="466"/>
        <v>-1.104447041</v>
      </c>
    </row>
    <row r="390" hidden="1">
      <c r="A390" s="152"/>
      <c r="B390" s="154"/>
      <c r="F390" s="70"/>
      <c r="G390" s="70"/>
      <c r="H390" s="70"/>
      <c r="I390" s="70"/>
      <c r="J390" s="70"/>
      <c r="K390" s="70"/>
      <c r="L390" s="70"/>
      <c r="M390" s="70"/>
      <c r="N390" s="70"/>
      <c r="O390" s="70">
        <f>'SWR time series'!A386</f>
        <v>8</v>
      </c>
      <c r="P390" s="70">
        <f>'SWR time series'!B386</f>
        <v>1902</v>
      </c>
      <c r="Q390" s="77">
        <f>'StockBond Returns'!M384</f>
        <v>22.38568659</v>
      </c>
      <c r="R390" s="77">
        <f>'SWR time series'!F386</f>
        <v>-1.368728378</v>
      </c>
      <c r="S390" t="str">
        <f t="shared" ref="S390:T390" si="467">if( and($Q390&gt;S$10,$Q390&lt;=S$11),$R390,"")</f>
        <v/>
      </c>
      <c r="T390" s="77">
        <f t="shared" si="467"/>
        <v>-1.368728378</v>
      </c>
    </row>
    <row r="391" hidden="1">
      <c r="A391" s="152"/>
      <c r="B391" s="154"/>
      <c r="F391" s="70"/>
      <c r="G391" s="70"/>
      <c r="H391" s="70"/>
      <c r="I391" s="70"/>
      <c r="J391" s="70"/>
      <c r="K391" s="70"/>
      <c r="L391" s="70"/>
      <c r="M391" s="70"/>
      <c r="N391" s="70"/>
      <c r="O391" s="70">
        <f>'SWR time series'!A387</f>
        <v>9</v>
      </c>
      <c r="P391" s="70">
        <f>'SWR time series'!B387</f>
        <v>1902</v>
      </c>
      <c r="Q391" s="77">
        <f>'StockBond Returns'!M385</f>
        <v>23.22114901</v>
      </c>
      <c r="R391" s="77">
        <f>'SWR time series'!F387</f>
        <v>-2.03018175</v>
      </c>
      <c r="S391" t="str">
        <f t="shared" ref="S391:T391" si="468">if( and($Q391&gt;S$10,$Q391&lt;=S$11),$R391,"")</f>
        <v/>
      </c>
      <c r="T391" s="77">
        <f t="shared" si="468"/>
        <v>-2.03018175</v>
      </c>
    </row>
    <row r="392" hidden="1">
      <c r="A392" s="152"/>
      <c r="B392" s="154"/>
      <c r="F392" s="70"/>
      <c r="G392" s="70"/>
      <c r="H392" s="70"/>
      <c r="I392" s="70"/>
      <c r="J392" s="70"/>
      <c r="K392" s="70"/>
      <c r="L392" s="70"/>
      <c r="M392" s="70"/>
      <c r="N392" s="70"/>
      <c r="O392" s="70">
        <f>'SWR time series'!A388</f>
        <v>10</v>
      </c>
      <c r="P392" s="70">
        <f>'SWR time series'!B388</f>
        <v>1902</v>
      </c>
      <c r="Q392" s="77">
        <f>'StockBond Returns'!M386</f>
        <v>22.85656638</v>
      </c>
      <c r="R392" s="77">
        <f>'SWR time series'!F388</f>
        <v>-1.928996647</v>
      </c>
      <c r="S392" t="str">
        <f t="shared" ref="S392:T392" si="469">if( and($Q392&gt;S$10,$Q392&lt;=S$11),$R392,"")</f>
        <v/>
      </c>
      <c r="T392" s="77">
        <f t="shared" si="469"/>
        <v>-1.928996647</v>
      </c>
    </row>
    <row r="393" hidden="1">
      <c r="A393" s="152"/>
      <c r="B393" s="154"/>
      <c r="F393" s="70"/>
      <c r="G393" s="70"/>
      <c r="H393" s="70"/>
      <c r="I393" s="70"/>
      <c r="J393" s="70"/>
      <c r="K393" s="70"/>
      <c r="L393" s="70"/>
      <c r="M393" s="70"/>
      <c r="N393" s="70"/>
      <c r="O393" s="70">
        <f>'SWR time series'!A389</f>
        <v>11</v>
      </c>
      <c r="P393" s="70">
        <f>'SWR time series'!B389</f>
        <v>1902</v>
      </c>
      <c r="Q393" s="77">
        <f>'StockBond Returns'!M387</f>
        <v>20.6044254</v>
      </c>
      <c r="R393" s="77">
        <f>'SWR time series'!F389</f>
        <v>-0.1135675561</v>
      </c>
      <c r="S393" t="str">
        <f t="shared" ref="S393:T393" si="470">if( and($Q393&gt;S$10,$Q393&lt;=S$11),$R393,"")</f>
        <v/>
      </c>
      <c r="T393" s="77">
        <f t="shared" si="470"/>
        <v>-0.1135675561</v>
      </c>
    </row>
    <row r="394" hidden="1">
      <c r="A394" s="152"/>
      <c r="B394" s="154"/>
      <c r="F394" s="70"/>
      <c r="G394" s="70"/>
      <c r="H394" s="70"/>
      <c r="I394" s="70"/>
      <c r="J394" s="70"/>
      <c r="K394" s="70"/>
      <c r="L394" s="70"/>
      <c r="M394" s="70"/>
      <c r="N394" s="70"/>
      <c r="O394" s="70">
        <f>'SWR time series'!A390</f>
        <v>12</v>
      </c>
      <c r="P394" s="70">
        <f>'SWR time series'!B390</f>
        <v>1902</v>
      </c>
      <c r="Q394" s="77">
        <f>'StockBond Returns'!M388</f>
        <v>20.40854126</v>
      </c>
      <c r="R394" s="77">
        <f>'SWR time series'!F390</f>
        <v>-0.1531250198</v>
      </c>
      <c r="S394" t="str">
        <f t="shared" ref="S394:T394" si="471">if( and($Q394&gt;S$10,$Q394&lt;=S$11),$R394,"")</f>
        <v/>
      </c>
      <c r="T394" s="77">
        <f t="shared" si="471"/>
        <v>-0.1531250198</v>
      </c>
    </row>
    <row r="395" hidden="1">
      <c r="A395" s="152"/>
      <c r="B395" s="154"/>
      <c r="F395" s="70"/>
      <c r="G395" s="70"/>
      <c r="H395" s="70"/>
      <c r="I395" s="70"/>
      <c r="J395" s="70"/>
      <c r="K395" s="70"/>
      <c r="L395" s="70"/>
      <c r="M395" s="70"/>
      <c r="N395" s="70"/>
      <c r="O395" s="70">
        <f>'SWR time series'!A391</f>
        <v>1</v>
      </c>
      <c r="P395" s="70">
        <f>'SWR time series'!B391</f>
        <v>1903</v>
      </c>
      <c r="Q395" s="77">
        <f>'StockBond Returns'!M389</f>
        <v>19.63323213</v>
      </c>
      <c r="R395" s="77">
        <f>'SWR time series'!F391</f>
        <v>0.5609159073</v>
      </c>
      <c r="S395" s="77">
        <f t="shared" ref="S395:T395" si="472">if( and($Q395&gt;S$10,$Q395&lt;=S$11),$R395,"")</f>
        <v>0.5609159073</v>
      </c>
      <c r="T395" t="str">
        <f t="shared" si="472"/>
        <v/>
      </c>
    </row>
    <row r="396" hidden="1">
      <c r="A396" s="152"/>
      <c r="B396" s="154"/>
      <c r="F396" s="70"/>
      <c r="G396" s="70"/>
      <c r="H396" s="70"/>
      <c r="I396" s="70"/>
      <c r="J396" s="70"/>
      <c r="K396" s="70"/>
      <c r="L396" s="70"/>
      <c r="M396" s="70"/>
      <c r="N396" s="70"/>
      <c r="O396" s="70">
        <f>'SWR time series'!A392</f>
        <v>2</v>
      </c>
      <c r="P396" s="70">
        <f>'SWR time series'!B392</f>
        <v>1903</v>
      </c>
      <c r="Q396" s="77">
        <f>'StockBond Returns'!M390</f>
        <v>20.31813205</v>
      </c>
      <c r="R396" s="77">
        <f>'SWR time series'!F392</f>
        <v>-0.05507183077</v>
      </c>
      <c r="S396" t="str">
        <f t="shared" ref="S396:T396" si="473">if( and($Q396&gt;S$10,$Q396&lt;=S$11),$R396,"")</f>
        <v/>
      </c>
      <c r="T396" s="77">
        <f t="shared" si="473"/>
        <v>-0.05507183077</v>
      </c>
    </row>
    <row r="397" hidden="1">
      <c r="A397" s="152"/>
      <c r="B397" s="154"/>
      <c r="F397" s="70"/>
      <c r="G397" s="70"/>
      <c r="H397" s="70"/>
      <c r="I397" s="70"/>
      <c r="J397" s="70"/>
      <c r="K397" s="70"/>
      <c r="L397" s="70"/>
      <c r="M397" s="70"/>
      <c r="N397" s="70"/>
      <c r="O397" s="70">
        <f>'SWR time series'!A393</f>
        <v>3</v>
      </c>
      <c r="P397" s="70">
        <f>'SWR time series'!B393</f>
        <v>1903</v>
      </c>
      <c r="Q397" s="77">
        <f>'StockBond Returns'!M391</f>
        <v>20.10705152</v>
      </c>
      <c r="R397" s="77">
        <f>'SWR time series'!F393</f>
        <v>0.03244462888</v>
      </c>
      <c r="S397" t="str">
        <f t="shared" ref="S397:T397" si="474">if( and($Q397&gt;S$10,$Q397&lt;=S$11),$R397,"")</f>
        <v/>
      </c>
      <c r="T397" s="77">
        <f t="shared" si="474"/>
        <v>0.03244462888</v>
      </c>
    </row>
    <row r="398" hidden="1">
      <c r="A398" s="152"/>
      <c r="B398" s="154"/>
      <c r="F398" s="70"/>
      <c r="G398" s="70"/>
      <c r="H398" s="70"/>
      <c r="I398" s="70"/>
      <c r="J398" s="70"/>
      <c r="K398" s="70"/>
      <c r="L398" s="70"/>
      <c r="M398" s="70"/>
      <c r="N398" s="70"/>
      <c r="O398" s="70">
        <f>'SWR time series'!A394</f>
        <v>4</v>
      </c>
      <c r="P398" s="70">
        <f>'SWR time series'!B394</f>
        <v>1903</v>
      </c>
      <c r="Q398" s="77">
        <f>'StockBond Returns'!M392</f>
        <v>19.88456038</v>
      </c>
      <c r="R398" s="77">
        <f>'SWR time series'!F394</f>
        <v>-0.1083853514</v>
      </c>
      <c r="S398" s="77">
        <f t="shared" ref="S398:T398" si="475">if( and($Q398&gt;S$10,$Q398&lt;=S$11),$R398,"")</f>
        <v>-0.1083853514</v>
      </c>
      <c r="T398" t="str">
        <f t="shared" si="475"/>
        <v/>
      </c>
    </row>
    <row r="399" hidden="1">
      <c r="A399" s="152"/>
      <c r="B399" s="154"/>
      <c r="F399" s="70"/>
      <c r="G399" s="70"/>
      <c r="H399" s="70"/>
      <c r="I399" s="70"/>
      <c r="J399" s="70"/>
      <c r="K399" s="70"/>
      <c r="L399" s="70"/>
      <c r="M399" s="70"/>
      <c r="N399" s="70"/>
      <c r="O399" s="70">
        <f>'SWR time series'!A395</f>
        <v>5</v>
      </c>
      <c r="P399" s="70">
        <f>'SWR time series'!B395</f>
        <v>1903</v>
      </c>
      <c r="Q399" s="77">
        <f>'StockBond Returns'!M393</f>
        <v>18.9800226</v>
      </c>
      <c r="R399" s="77">
        <f>'SWR time series'!F395</f>
        <v>0.7670463064</v>
      </c>
      <c r="S399" s="77">
        <f t="shared" ref="S399:T399" si="476">if( and($Q399&gt;S$10,$Q399&lt;=S$11),$R399,"")</f>
        <v>0.7670463064</v>
      </c>
      <c r="T399" t="str">
        <f t="shared" si="476"/>
        <v/>
      </c>
    </row>
    <row r="400" hidden="1">
      <c r="A400" s="152"/>
      <c r="B400" s="154"/>
      <c r="F400" s="70"/>
      <c r="G400" s="70"/>
      <c r="H400" s="70"/>
      <c r="I400" s="70"/>
      <c r="J400" s="70"/>
      <c r="K400" s="70"/>
      <c r="L400" s="70"/>
      <c r="M400" s="70"/>
      <c r="N400" s="70"/>
      <c r="O400" s="70">
        <f>'SWR time series'!A396</f>
        <v>6</v>
      </c>
      <c r="P400" s="70">
        <f>'SWR time series'!B396</f>
        <v>1903</v>
      </c>
      <c r="Q400" s="77">
        <f>'StockBond Returns'!M394</f>
        <v>18.95485872</v>
      </c>
      <c r="R400" s="77">
        <f>'SWR time series'!F396</f>
        <v>0.5139300043</v>
      </c>
      <c r="S400" s="77">
        <f t="shared" ref="S400:T400" si="477">if( and($Q400&gt;S$10,$Q400&lt;=S$11),$R400,"")</f>
        <v>0.5139300043</v>
      </c>
      <c r="T400" t="str">
        <f t="shared" si="477"/>
        <v/>
      </c>
    </row>
    <row r="401" hidden="1">
      <c r="A401" s="152"/>
      <c r="B401" s="154"/>
      <c r="F401" s="70"/>
      <c r="G401" s="70"/>
      <c r="H401" s="70"/>
      <c r="I401" s="70"/>
      <c r="J401" s="70"/>
      <c r="K401" s="70"/>
      <c r="L401" s="70"/>
      <c r="M401" s="70"/>
      <c r="N401" s="70"/>
      <c r="O401" s="70">
        <f>'SWR time series'!A397</f>
        <v>7</v>
      </c>
      <c r="P401" s="70">
        <f>'SWR time series'!B397</f>
        <v>1903</v>
      </c>
      <c r="Q401" s="77">
        <f>'StockBond Returns'!M395</f>
        <v>17.81855172</v>
      </c>
      <c r="R401" s="77">
        <f>'SWR time series'!F397</f>
        <v>1.631661922</v>
      </c>
      <c r="S401" s="77">
        <f t="shared" ref="S401:T401" si="478">if( and($Q401&gt;S$10,$Q401&lt;=S$11),$R401,"")</f>
        <v>1.631661922</v>
      </c>
      <c r="T401" t="str">
        <f t="shared" si="478"/>
        <v/>
      </c>
    </row>
    <row r="402" hidden="1">
      <c r="A402" s="152"/>
      <c r="B402" s="154"/>
      <c r="F402" s="70"/>
      <c r="G402" s="70"/>
      <c r="H402" s="70"/>
      <c r="I402" s="70"/>
      <c r="J402" s="70"/>
      <c r="K402" s="70"/>
      <c r="L402" s="70"/>
      <c r="M402" s="70"/>
      <c r="N402" s="70"/>
      <c r="O402" s="70">
        <f>'SWR time series'!A398</f>
        <v>8</v>
      </c>
      <c r="P402" s="70">
        <f>'SWR time series'!B398</f>
        <v>1903</v>
      </c>
      <c r="Q402" s="77">
        <f>'StockBond Returns'!M396</f>
        <v>17.16515912</v>
      </c>
      <c r="R402" s="77">
        <f>'SWR time series'!F398</f>
        <v>2.309066358</v>
      </c>
      <c r="S402" s="77">
        <f t="shared" ref="S402:T402" si="479">if( and($Q402&gt;S$10,$Q402&lt;=S$11),$R402,"")</f>
        <v>2.309066358</v>
      </c>
      <c r="T402" t="str">
        <f t="shared" si="479"/>
        <v/>
      </c>
    </row>
    <row r="403" hidden="1">
      <c r="A403" s="152"/>
      <c r="B403" s="154"/>
      <c r="F403" s="70"/>
      <c r="G403" s="70"/>
      <c r="H403" s="70"/>
      <c r="I403" s="70"/>
      <c r="J403" s="70"/>
      <c r="K403" s="70"/>
      <c r="L403" s="70"/>
      <c r="M403" s="70"/>
      <c r="N403" s="70"/>
      <c r="O403" s="70">
        <f>'SWR time series'!A399</f>
        <v>9</v>
      </c>
      <c r="P403" s="70">
        <f>'SWR time series'!B399</f>
        <v>1903</v>
      </c>
      <c r="Q403" s="77">
        <f>'StockBond Returns'!M397</f>
        <v>16.29911879</v>
      </c>
      <c r="R403" s="77">
        <f>'SWR time series'!F399</f>
        <v>3.369498106</v>
      </c>
      <c r="S403" s="77">
        <f t="shared" ref="S403:T403" si="480">if( and($Q403&gt;S$10,$Q403&lt;=S$11),$R403,"")</f>
        <v>3.369498106</v>
      </c>
      <c r="T403" t="str">
        <f t="shared" si="480"/>
        <v/>
      </c>
    </row>
    <row r="404" hidden="1">
      <c r="A404" s="152"/>
      <c r="B404" s="154"/>
      <c r="F404" s="70"/>
      <c r="G404" s="70"/>
      <c r="H404" s="70"/>
      <c r="I404" s="70"/>
      <c r="J404" s="70"/>
      <c r="K404" s="70"/>
      <c r="L404" s="70"/>
      <c r="M404" s="70"/>
      <c r="N404" s="70"/>
      <c r="O404" s="70">
        <f>'SWR time series'!A400</f>
        <v>10</v>
      </c>
      <c r="P404" s="70">
        <f>'SWR time series'!B400</f>
        <v>1903</v>
      </c>
      <c r="Q404" s="77">
        <f>'StockBond Returns'!M398</f>
        <v>15.65435912</v>
      </c>
      <c r="R404" s="77">
        <f>'SWR time series'!F400</f>
        <v>4.148464019</v>
      </c>
      <c r="S404" s="77">
        <f t="shared" ref="S404:T404" si="481">if( and($Q404&gt;S$10,$Q404&lt;=S$11),$R404,"")</f>
        <v>4.148464019</v>
      </c>
      <c r="T404" t="str">
        <f t="shared" si="481"/>
        <v/>
      </c>
    </row>
    <row r="405" hidden="1">
      <c r="A405" s="152"/>
      <c r="B405" s="154"/>
      <c r="F405" s="70"/>
      <c r="G405" s="70"/>
      <c r="H405" s="70"/>
      <c r="I405" s="70"/>
      <c r="J405" s="70"/>
      <c r="K405" s="70"/>
      <c r="L405" s="70"/>
      <c r="M405" s="70"/>
      <c r="N405" s="70"/>
      <c r="O405" s="70">
        <f>'SWR time series'!A401</f>
        <v>11</v>
      </c>
      <c r="P405" s="70">
        <f>'SWR time series'!B401</f>
        <v>1903</v>
      </c>
      <c r="Q405" s="77">
        <f>'StockBond Returns'!M399</f>
        <v>15.25294383</v>
      </c>
      <c r="R405" s="77">
        <f>'SWR time series'!F401</f>
        <v>4.611206411</v>
      </c>
      <c r="S405" s="77">
        <f t="shared" ref="S405:T405" si="482">if( and($Q405&gt;S$10,$Q405&lt;=S$11),$R405,"")</f>
        <v>4.611206411</v>
      </c>
      <c r="T405" t="str">
        <f t="shared" si="482"/>
        <v/>
      </c>
    </row>
    <row r="406" hidden="1">
      <c r="A406" s="152"/>
      <c r="B406" s="154"/>
      <c r="F406" s="70"/>
      <c r="G406" s="70"/>
      <c r="H406" s="70"/>
      <c r="I406" s="70"/>
      <c r="J406" s="70"/>
      <c r="K406" s="70"/>
      <c r="L406" s="70"/>
      <c r="M406" s="70"/>
      <c r="N406" s="70"/>
      <c r="O406" s="70">
        <f>'SWR time series'!A402</f>
        <v>12</v>
      </c>
      <c r="P406" s="70">
        <f>'SWR time series'!B402</f>
        <v>1903</v>
      </c>
      <c r="Q406" s="77">
        <f>'StockBond Returns'!M400</f>
        <v>15.40787753</v>
      </c>
      <c r="R406" s="77">
        <f>'SWR time series'!F402</f>
        <v>4.196938051</v>
      </c>
      <c r="S406" s="77">
        <f t="shared" ref="S406:T406" si="483">if( and($Q406&gt;S$10,$Q406&lt;=S$11),$R406,"")</f>
        <v>4.196938051</v>
      </c>
      <c r="T406" t="str">
        <f t="shared" si="483"/>
        <v/>
      </c>
    </row>
    <row r="407" hidden="1">
      <c r="A407" s="152"/>
      <c r="B407" s="154"/>
      <c r="F407" s="70"/>
      <c r="G407" s="70"/>
      <c r="H407" s="70"/>
      <c r="I407" s="70"/>
      <c r="J407" s="70"/>
      <c r="K407" s="70"/>
      <c r="L407" s="70"/>
      <c r="M407" s="70"/>
      <c r="N407" s="70"/>
      <c r="O407" s="70">
        <f>'SWR time series'!A403</f>
        <v>1</v>
      </c>
      <c r="P407" s="70">
        <f>'SWR time series'!B403</f>
        <v>1904</v>
      </c>
      <c r="Q407" s="77">
        <f>'StockBond Returns'!M401</f>
        <v>16.04289414</v>
      </c>
      <c r="R407" s="77">
        <f>'SWR time series'!F403</f>
        <v>3.260238094</v>
      </c>
      <c r="S407" s="77">
        <f t="shared" ref="S407:T407" si="484">if( and($Q407&gt;S$10,$Q407&lt;=S$11),$R407,"")</f>
        <v>3.260238094</v>
      </c>
      <c r="T407" t="str">
        <f t="shared" si="484"/>
        <v/>
      </c>
    </row>
    <row r="408" hidden="1">
      <c r="A408" s="152"/>
      <c r="B408" s="154"/>
      <c r="F408" s="70"/>
      <c r="G408" s="70"/>
      <c r="H408" s="70"/>
      <c r="I408" s="70"/>
      <c r="J408" s="70"/>
      <c r="K408" s="70"/>
      <c r="L408" s="70"/>
      <c r="M408" s="70"/>
      <c r="N408" s="70"/>
      <c r="O408" s="70">
        <f>'SWR time series'!A404</f>
        <v>2</v>
      </c>
      <c r="P408" s="70">
        <f>'SWR time series'!B404</f>
        <v>1904</v>
      </c>
      <c r="Q408" s="77">
        <f>'StockBond Returns'!M402</f>
        <v>15.86183391</v>
      </c>
      <c r="R408" s="77">
        <f>'SWR time series'!F404</f>
        <v>3.65579251</v>
      </c>
      <c r="S408" s="77">
        <f t="shared" ref="S408:T408" si="485">if( and($Q408&gt;S$10,$Q408&lt;=S$11),$R408,"")</f>
        <v>3.65579251</v>
      </c>
      <c r="T408" t="str">
        <f t="shared" si="485"/>
        <v/>
      </c>
    </row>
    <row r="409" hidden="1">
      <c r="A409" s="152"/>
      <c r="B409" s="154"/>
      <c r="F409" s="70"/>
      <c r="G409" s="70"/>
      <c r="H409" s="70"/>
      <c r="I409" s="70"/>
      <c r="J409" s="70"/>
      <c r="K409" s="70"/>
      <c r="L409" s="70"/>
      <c r="M409" s="70"/>
      <c r="N409" s="70"/>
      <c r="O409" s="70">
        <f>'SWR time series'!A405</f>
        <v>3</v>
      </c>
      <c r="P409" s="70">
        <f>'SWR time series'!B405</f>
        <v>1904</v>
      </c>
      <c r="Q409" s="77">
        <f>'StockBond Returns'!M403</f>
        <v>15.02149838</v>
      </c>
      <c r="R409" s="77">
        <f>'SWR time series'!F405</f>
        <v>5.08448502</v>
      </c>
      <c r="S409" s="77">
        <f t="shared" ref="S409:T409" si="486">if( and($Q409&gt;S$10,$Q409&lt;=S$11),$R409,"")</f>
        <v>5.08448502</v>
      </c>
      <c r="T409" t="str">
        <f t="shared" si="486"/>
        <v/>
      </c>
    </row>
    <row r="410" hidden="1">
      <c r="A410" s="152"/>
      <c r="B410" s="154"/>
      <c r="F410" s="70"/>
      <c r="G410" s="70"/>
      <c r="H410" s="70"/>
      <c r="I410" s="70"/>
      <c r="J410" s="70"/>
      <c r="K410" s="70"/>
      <c r="L410" s="70"/>
      <c r="M410" s="70"/>
      <c r="N410" s="70"/>
      <c r="O410" s="70">
        <f>'SWR time series'!A406</f>
        <v>4</v>
      </c>
      <c r="P410" s="70">
        <f>'SWR time series'!B406</f>
        <v>1904</v>
      </c>
      <c r="Q410" s="77">
        <f>'StockBond Returns'!M404</f>
        <v>15.08193018</v>
      </c>
      <c r="R410" s="77">
        <f>'SWR time series'!F406</f>
        <v>4.839663894</v>
      </c>
      <c r="S410" s="77">
        <f t="shared" ref="S410:T410" si="487">if( and($Q410&gt;S$10,$Q410&lt;=S$11),$R410,"")</f>
        <v>4.839663894</v>
      </c>
      <c r="T410" t="str">
        <f t="shared" si="487"/>
        <v/>
      </c>
    </row>
    <row r="411" hidden="1">
      <c r="A411" s="152"/>
      <c r="B411" s="154"/>
      <c r="F411" s="70"/>
      <c r="G411" s="70"/>
      <c r="H411" s="70"/>
      <c r="I411" s="70"/>
      <c r="J411" s="70"/>
      <c r="K411" s="70"/>
      <c r="L411" s="70"/>
      <c r="M411" s="70"/>
      <c r="N411" s="70"/>
      <c r="O411" s="70">
        <f>'SWR time series'!A407</f>
        <v>5</v>
      </c>
      <c r="P411" s="70">
        <f>'SWR time series'!B407</f>
        <v>1904</v>
      </c>
      <c r="Q411" s="77">
        <f>'StockBond Returns'!M405</f>
        <v>15.56549061</v>
      </c>
      <c r="R411" s="77">
        <f>'SWR time series'!F407</f>
        <v>3.950431399</v>
      </c>
      <c r="S411" s="77">
        <f t="shared" ref="S411:T411" si="488">if( and($Q411&gt;S$10,$Q411&lt;=S$11),$R411,"")</f>
        <v>3.950431399</v>
      </c>
      <c r="T411" t="str">
        <f t="shared" si="488"/>
        <v/>
      </c>
    </row>
    <row r="412" hidden="1">
      <c r="A412" s="152"/>
      <c r="B412" s="154"/>
      <c r="F412" s="70"/>
      <c r="G412" s="70"/>
      <c r="H412" s="70"/>
      <c r="I412" s="70"/>
      <c r="J412" s="70"/>
      <c r="K412" s="70"/>
      <c r="L412" s="70"/>
      <c r="M412" s="70"/>
      <c r="N412" s="70"/>
      <c r="O412" s="70">
        <f>'SWR time series'!A408</f>
        <v>6</v>
      </c>
      <c r="P412" s="70">
        <f>'SWR time series'!B408</f>
        <v>1904</v>
      </c>
      <c r="Q412" s="77">
        <f>'StockBond Returns'!M406</f>
        <v>15.5258209</v>
      </c>
      <c r="R412" s="77">
        <f>'SWR time series'!F408</f>
        <v>3.790380713</v>
      </c>
      <c r="S412" s="77">
        <f t="shared" ref="S412:T412" si="489">if( and($Q412&gt;S$10,$Q412&lt;=S$11),$R412,"")</f>
        <v>3.790380713</v>
      </c>
      <c r="T412" t="str">
        <f t="shared" si="489"/>
        <v/>
      </c>
    </row>
    <row r="413" hidden="1">
      <c r="A413" s="152"/>
      <c r="B413" s="154"/>
      <c r="F413" s="70"/>
      <c r="G413" s="70"/>
      <c r="H413" s="70"/>
      <c r="I413" s="70"/>
      <c r="J413" s="70"/>
      <c r="K413" s="70"/>
      <c r="L413" s="70"/>
      <c r="M413" s="70"/>
      <c r="N413" s="70"/>
      <c r="O413" s="70">
        <f>'SWR time series'!A409</f>
        <v>7</v>
      </c>
      <c r="P413" s="70">
        <f>'SWR time series'!B409</f>
        <v>1904</v>
      </c>
      <c r="Q413" s="77">
        <f>'StockBond Returns'!M407</f>
        <v>15.47443364</v>
      </c>
      <c r="R413" s="77">
        <f>'SWR time series'!F409</f>
        <v>3.781830541</v>
      </c>
      <c r="S413" s="77">
        <f t="shared" ref="S413:T413" si="490">if( and($Q413&gt;S$10,$Q413&lt;=S$11),$R413,"")</f>
        <v>3.781830541</v>
      </c>
      <c r="T413" t="str">
        <f t="shared" si="490"/>
        <v/>
      </c>
    </row>
    <row r="414" hidden="1">
      <c r="A414" s="152"/>
      <c r="B414" s="154"/>
      <c r="F414" s="70"/>
      <c r="G414" s="70"/>
      <c r="H414" s="70"/>
      <c r="I414" s="70"/>
      <c r="J414" s="70"/>
      <c r="K414" s="70"/>
      <c r="L414" s="70"/>
      <c r="M414" s="70"/>
      <c r="N414" s="70"/>
      <c r="O414" s="70">
        <f>'SWR time series'!A410</f>
        <v>8</v>
      </c>
      <c r="P414" s="70">
        <f>'SWR time series'!B410</f>
        <v>1904</v>
      </c>
      <c r="Q414" s="77">
        <f>'StockBond Returns'!M408</f>
        <v>16.03640163</v>
      </c>
      <c r="R414" s="77">
        <f>'SWR time series'!F410</f>
        <v>2.904423937</v>
      </c>
      <c r="S414" s="77">
        <f t="shared" ref="S414:T414" si="491">if( and($Q414&gt;S$10,$Q414&lt;=S$11),$R414,"")</f>
        <v>2.904423937</v>
      </c>
      <c r="T414" t="str">
        <f t="shared" si="491"/>
        <v/>
      </c>
    </row>
    <row r="415" hidden="1">
      <c r="A415" s="152"/>
      <c r="B415" s="154"/>
      <c r="F415" s="70"/>
      <c r="G415" s="70"/>
      <c r="H415" s="70"/>
      <c r="I415" s="70"/>
      <c r="J415" s="70"/>
      <c r="K415" s="70"/>
      <c r="L415" s="70"/>
      <c r="M415" s="70"/>
      <c r="N415" s="70"/>
      <c r="O415" s="70">
        <f>'SWR time series'!A411</f>
        <v>9</v>
      </c>
      <c r="P415" s="70">
        <f>'SWR time series'!B411</f>
        <v>1904</v>
      </c>
      <c r="Q415" s="77">
        <f>'StockBond Returns'!M409</f>
        <v>17.02568509</v>
      </c>
      <c r="R415" s="77">
        <f>'SWR time series'!F411</f>
        <v>2.525833088</v>
      </c>
      <c r="S415" s="77">
        <f t="shared" ref="S415:T415" si="492">if( and($Q415&gt;S$10,$Q415&lt;=S$11),$R415,"")</f>
        <v>2.525833088</v>
      </c>
      <c r="T415" t="str">
        <f t="shared" si="492"/>
        <v/>
      </c>
    </row>
    <row r="416" hidden="1">
      <c r="A416" s="152"/>
      <c r="B416" s="154"/>
      <c r="F416" s="70"/>
      <c r="G416" s="70"/>
      <c r="H416" s="70"/>
      <c r="I416" s="70"/>
      <c r="J416" s="70"/>
      <c r="K416" s="70"/>
      <c r="L416" s="70"/>
      <c r="M416" s="70"/>
      <c r="N416" s="70"/>
      <c r="O416" s="70">
        <f>'SWR time series'!A412</f>
        <v>10</v>
      </c>
      <c r="P416" s="70">
        <f>'SWR time series'!B412</f>
        <v>1904</v>
      </c>
      <c r="Q416" s="77">
        <f>'StockBond Returns'!M410</f>
        <v>16.74260005</v>
      </c>
      <c r="R416" s="77">
        <f>'SWR time series'!F412</f>
        <v>1.937917939</v>
      </c>
      <c r="S416" s="77">
        <f t="shared" ref="S416:T416" si="493">if( and($Q416&gt;S$10,$Q416&lt;=S$11),$R416,"")</f>
        <v>1.937917939</v>
      </c>
      <c r="T416" t="str">
        <f t="shared" si="493"/>
        <v/>
      </c>
    </row>
    <row r="417" hidden="1">
      <c r="A417" s="152"/>
      <c r="B417" s="154"/>
      <c r="F417" s="70"/>
      <c r="G417" s="70"/>
      <c r="H417" s="70"/>
      <c r="I417" s="70"/>
      <c r="J417" s="70"/>
      <c r="K417" s="70"/>
      <c r="L417" s="70"/>
      <c r="M417" s="70"/>
      <c r="N417" s="70"/>
      <c r="O417" s="70">
        <f>'SWR time series'!A413</f>
        <v>11</v>
      </c>
      <c r="P417" s="70">
        <f>'SWR time series'!B413</f>
        <v>1904</v>
      </c>
      <c r="Q417" s="77">
        <f>'StockBond Returns'!M411</f>
        <v>17.63319737</v>
      </c>
      <c r="R417" s="77">
        <f>'SWR time series'!F413</f>
        <v>0.7056762007</v>
      </c>
      <c r="S417" s="77">
        <f t="shared" ref="S417:T417" si="494">if( and($Q417&gt;S$10,$Q417&lt;=S$11),$R417,"")</f>
        <v>0.7056762007</v>
      </c>
      <c r="T417" t="str">
        <f t="shared" si="494"/>
        <v/>
      </c>
    </row>
    <row r="418" hidden="1">
      <c r="A418" s="152"/>
      <c r="B418" s="154"/>
      <c r="F418" s="70"/>
      <c r="G418" s="70"/>
      <c r="H418" s="70"/>
      <c r="I418" s="70"/>
      <c r="J418" s="70"/>
      <c r="K418" s="70"/>
      <c r="L418" s="70"/>
      <c r="M418" s="70"/>
      <c r="N418" s="70"/>
      <c r="O418" s="70">
        <f>'SWR time series'!A414</f>
        <v>12</v>
      </c>
      <c r="P418" s="70">
        <f>'SWR time series'!B414</f>
        <v>1904</v>
      </c>
      <c r="Q418" s="77">
        <f>'StockBond Returns'!M412</f>
        <v>18.07620022</v>
      </c>
      <c r="R418" s="77">
        <f>'SWR time series'!F414</f>
        <v>0.2810662427</v>
      </c>
      <c r="S418" s="77">
        <f t="shared" ref="S418:T418" si="495">if( and($Q418&gt;S$10,$Q418&lt;=S$11),$R418,"")</f>
        <v>0.2810662427</v>
      </c>
      <c r="T418" t="str">
        <f t="shared" si="495"/>
        <v/>
      </c>
    </row>
    <row r="419" hidden="1">
      <c r="A419" s="152"/>
      <c r="B419" s="154"/>
      <c r="F419" s="70"/>
      <c r="G419" s="70"/>
      <c r="H419" s="70"/>
      <c r="I419" s="70"/>
      <c r="J419" s="70"/>
      <c r="K419" s="70"/>
      <c r="L419" s="70"/>
      <c r="M419" s="70"/>
      <c r="N419" s="70"/>
      <c r="O419" s="70">
        <f>'SWR time series'!A415</f>
        <v>1</v>
      </c>
      <c r="P419" s="70">
        <f>'SWR time series'!B415</f>
        <v>1905</v>
      </c>
      <c r="Q419" s="77">
        <f>'StockBond Returns'!M413</f>
        <v>18.15967912</v>
      </c>
      <c r="R419" s="77">
        <f>'SWR time series'!F415</f>
        <v>0.08309229049</v>
      </c>
      <c r="S419" s="77">
        <f t="shared" ref="S419:T419" si="496">if( and($Q419&gt;S$10,$Q419&lt;=S$11),$R419,"")</f>
        <v>0.08309229049</v>
      </c>
      <c r="T419" t="str">
        <f t="shared" si="496"/>
        <v/>
      </c>
    </row>
    <row r="420" hidden="1">
      <c r="A420" s="152"/>
      <c r="B420" s="154"/>
      <c r="F420" s="70"/>
      <c r="G420" s="70"/>
      <c r="H420" s="70"/>
      <c r="I420" s="70"/>
      <c r="J420" s="70"/>
      <c r="K420" s="70"/>
      <c r="L420" s="70"/>
      <c r="M420" s="70"/>
      <c r="N420" s="70"/>
      <c r="O420" s="70">
        <f>'SWR time series'!A416</f>
        <v>2</v>
      </c>
      <c r="P420" s="70">
        <f>'SWR time series'!B416</f>
        <v>1905</v>
      </c>
      <c r="Q420" s="77">
        <f>'StockBond Returns'!M414</f>
        <v>18.45985203</v>
      </c>
      <c r="R420" s="77">
        <f>'SWR time series'!F416</f>
        <v>-0.3659329992</v>
      </c>
      <c r="S420" s="77">
        <f t="shared" ref="S420:T420" si="497">if( and($Q420&gt;S$10,$Q420&lt;=S$11),$R420,"")</f>
        <v>-0.3659329992</v>
      </c>
      <c r="T420" t="str">
        <f t="shared" si="497"/>
        <v/>
      </c>
    </row>
    <row r="421" hidden="1">
      <c r="A421" s="152"/>
      <c r="B421" s="154"/>
      <c r="F421" s="70"/>
      <c r="G421" s="70"/>
      <c r="H421" s="70"/>
      <c r="I421" s="70"/>
      <c r="J421" s="70"/>
      <c r="K421" s="70"/>
      <c r="L421" s="70"/>
      <c r="M421" s="70"/>
      <c r="N421" s="70"/>
      <c r="O421" s="70">
        <f>'SWR time series'!A417</f>
        <v>3</v>
      </c>
      <c r="P421" s="70">
        <f>'SWR time series'!B417</f>
        <v>1905</v>
      </c>
      <c r="Q421" s="77">
        <f>'StockBond Returns'!M415</f>
        <v>19.16899638</v>
      </c>
      <c r="R421" s="77">
        <f>'SWR time series'!F417</f>
        <v>-1.24270099</v>
      </c>
      <c r="S421" s="77">
        <f t="shared" ref="S421:T421" si="498">if( and($Q421&gt;S$10,$Q421&lt;=S$11),$R421,"")</f>
        <v>-1.24270099</v>
      </c>
      <c r="T421" t="str">
        <f t="shared" si="498"/>
        <v/>
      </c>
    </row>
    <row r="422" hidden="1">
      <c r="A422" s="152"/>
      <c r="B422" s="154"/>
      <c r="F422" s="70"/>
      <c r="G422" s="70"/>
      <c r="H422" s="70"/>
      <c r="I422" s="70"/>
      <c r="J422" s="70"/>
      <c r="K422" s="70"/>
      <c r="L422" s="70"/>
      <c r="M422" s="70"/>
      <c r="N422" s="70"/>
      <c r="O422" s="70">
        <f>'SWR time series'!A418</f>
        <v>4</v>
      </c>
      <c r="P422" s="70">
        <f>'SWR time series'!B418</f>
        <v>1905</v>
      </c>
      <c r="Q422" s="77">
        <f>'StockBond Returns'!M416</f>
        <v>19.83150607</v>
      </c>
      <c r="R422" s="77">
        <f>'SWR time series'!F418</f>
        <v>-2.16378766</v>
      </c>
      <c r="S422" s="77">
        <f t="shared" ref="S422:T422" si="499">if( and($Q422&gt;S$10,$Q422&lt;=S$11),$R422,"")</f>
        <v>-2.16378766</v>
      </c>
      <c r="T422" t="str">
        <f t="shared" si="499"/>
        <v/>
      </c>
    </row>
    <row r="423" hidden="1">
      <c r="A423" s="152"/>
      <c r="B423" s="154"/>
      <c r="F423" s="70"/>
      <c r="G423" s="70"/>
      <c r="H423" s="70"/>
      <c r="I423" s="70"/>
      <c r="J423" s="70"/>
      <c r="K423" s="70"/>
      <c r="L423" s="70"/>
      <c r="M423" s="70"/>
      <c r="N423" s="70"/>
      <c r="O423" s="70">
        <f>'SWR time series'!A419</f>
        <v>5</v>
      </c>
      <c r="P423" s="70">
        <f>'SWR time series'!B419</f>
        <v>1905</v>
      </c>
      <c r="Q423" s="77">
        <f>'StockBond Returns'!M417</f>
        <v>19.48292752</v>
      </c>
      <c r="R423" s="77">
        <f>'SWR time series'!F419</f>
        <v>-1.968764414</v>
      </c>
      <c r="S423" s="77">
        <f t="shared" ref="S423:T423" si="500">if( and($Q423&gt;S$10,$Q423&lt;=S$11),$R423,"")</f>
        <v>-1.968764414</v>
      </c>
      <c r="T423" t="str">
        <f t="shared" si="500"/>
        <v/>
      </c>
    </row>
    <row r="424" hidden="1">
      <c r="A424" s="152"/>
      <c r="B424" s="154"/>
      <c r="F424" s="70"/>
      <c r="G424" s="70"/>
      <c r="H424" s="70"/>
      <c r="I424" s="70"/>
      <c r="J424" s="70"/>
      <c r="K424" s="70"/>
      <c r="L424" s="70"/>
      <c r="M424" s="70"/>
      <c r="N424" s="70"/>
      <c r="O424" s="70">
        <f>'SWR time series'!A420</f>
        <v>6</v>
      </c>
      <c r="P424" s="70">
        <f>'SWR time series'!B420</f>
        <v>1905</v>
      </c>
      <c r="Q424" s="77">
        <f>'StockBond Returns'!M418</f>
        <v>18.62948751</v>
      </c>
      <c r="R424" s="77">
        <f>'SWR time series'!F420</f>
        <v>-1.213902952</v>
      </c>
      <c r="S424" s="77">
        <f t="shared" ref="S424:T424" si="501">if( and($Q424&gt;S$10,$Q424&lt;=S$11),$R424,"")</f>
        <v>-1.213902952</v>
      </c>
      <c r="T424" t="str">
        <f t="shared" si="501"/>
        <v/>
      </c>
    </row>
    <row r="425" hidden="1">
      <c r="A425" s="152"/>
      <c r="B425" s="154"/>
      <c r="F425" s="70"/>
      <c r="G425" s="70"/>
      <c r="H425" s="70"/>
      <c r="I425" s="70"/>
      <c r="J425" s="70"/>
      <c r="K425" s="70"/>
      <c r="L425" s="70"/>
      <c r="M425" s="70"/>
      <c r="N425" s="70"/>
      <c r="O425" s="70">
        <f>'SWR time series'!A421</f>
        <v>7</v>
      </c>
      <c r="P425" s="70">
        <f>'SWR time series'!B421</f>
        <v>1905</v>
      </c>
      <c r="Q425" s="77">
        <f>'StockBond Returns'!M419</f>
        <v>18.73586239</v>
      </c>
      <c r="R425" s="77">
        <f>'SWR time series'!F421</f>
        <v>-1.423565842</v>
      </c>
      <c r="S425" s="77">
        <f t="shared" ref="S425:T425" si="502">if( and($Q425&gt;S$10,$Q425&lt;=S$11),$R425,"")</f>
        <v>-1.423565842</v>
      </c>
      <c r="T425" t="str">
        <f t="shared" si="502"/>
        <v/>
      </c>
    </row>
    <row r="426" hidden="1">
      <c r="A426" s="152"/>
      <c r="B426" s="154"/>
      <c r="F426" s="70"/>
      <c r="G426" s="70"/>
      <c r="H426" s="70"/>
      <c r="I426" s="70"/>
      <c r="J426" s="70"/>
      <c r="K426" s="70"/>
      <c r="L426" s="70"/>
      <c r="M426" s="70"/>
      <c r="N426" s="70"/>
      <c r="O426" s="70">
        <f>'SWR time series'!A422</f>
        <v>8</v>
      </c>
      <c r="P426" s="70">
        <f>'SWR time series'!B422</f>
        <v>1905</v>
      </c>
      <c r="Q426" s="77">
        <f>'StockBond Returns'!M420</f>
        <v>19.20588331</v>
      </c>
      <c r="R426" s="77">
        <f>'SWR time series'!F422</f>
        <v>-2.029810269</v>
      </c>
      <c r="S426" s="77">
        <f t="shared" ref="S426:T426" si="503">if( and($Q426&gt;S$10,$Q426&lt;=S$11),$R426,"")</f>
        <v>-2.029810269</v>
      </c>
      <c r="T426" t="str">
        <f t="shared" si="503"/>
        <v/>
      </c>
    </row>
    <row r="427" hidden="1">
      <c r="A427" s="152"/>
      <c r="B427" s="154"/>
      <c r="F427" s="70"/>
      <c r="G427" s="70"/>
      <c r="H427" s="70"/>
      <c r="I427" s="70"/>
      <c r="J427" s="70"/>
      <c r="K427" s="70"/>
      <c r="L427" s="70"/>
      <c r="M427" s="70"/>
      <c r="N427" s="70"/>
      <c r="O427" s="70">
        <f>'SWR time series'!A423</f>
        <v>9</v>
      </c>
      <c r="P427" s="70">
        <f>'SWR time series'!B423</f>
        <v>1905</v>
      </c>
      <c r="Q427" s="77">
        <f>'StockBond Returns'!M421</f>
        <v>19.57330843</v>
      </c>
      <c r="R427" s="77">
        <f>'SWR time series'!F423</f>
        <v>-2.488571054</v>
      </c>
      <c r="S427" s="77">
        <f t="shared" ref="S427:T427" si="504">if( and($Q427&gt;S$10,$Q427&lt;=S$11),$R427,"")</f>
        <v>-2.488571054</v>
      </c>
      <c r="T427" t="str">
        <f t="shared" si="504"/>
        <v/>
      </c>
    </row>
    <row r="428" hidden="1">
      <c r="A428" s="152"/>
      <c r="B428" s="154"/>
      <c r="F428" s="70"/>
      <c r="G428" s="70"/>
      <c r="H428" s="70"/>
      <c r="I428" s="70"/>
      <c r="J428" s="70"/>
      <c r="K428" s="70"/>
      <c r="L428" s="70"/>
      <c r="M428" s="70"/>
      <c r="N428" s="70"/>
      <c r="O428" s="70">
        <f>'SWR time series'!A424</f>
        <v>10</v>
      </c>
      <c r="P428" s="70">
        <f>'SWR time series'!B424</f>
        <v>1905</v>
      </c>
      <c r="Q428" s="77">
        <f>'StockBond Returns'!M422</f>
        <v>19.74349242</v>
      </c>
      <c r="R428" s="77">
        <f>'SWR time series'!F424</f>
        <v>-2.945221861</v>
      </c>
      <c r="S428" s="77">
        <f t="shared" ref="S428:T428" si="505">if( and($Q428&gt;S$10,$Q428&lt;=S$11),$R428,"")</f>
        <v>-2.945221861</v>
      </c>
      <c r="T428" t="str">
        <f t="shared" si="505"/>
        <v/>
      </c>
    </row>
    <row r="429" hidden="1">
      <c r="A429" s="152"/>
      <c r="B429" s="154"/>
      <c r="F429" s="70"/>
      <c r="G429" s="70"/>
      <c r="H429" s="70"/>
      <c r="I429" s="70"/>
      <c r="J429" s="70"/>
      <c r="K429" s="70"/>
      <c r="L429" s="70"/>
      <c r="M429" s="70"/>
      <c r="N429" s="70"/>
      <c r="O429" s="70">
        <f>'SWR time series'!A425</f>
        <v>11</v>
      </c>
      <c r="P429" s="70">
        <f>'SWR time series'!B425</f>
        <v>1905</v>
      </c>
      <c r="Q429" s="77">
        <f>'StockBond Returns'!M423</f>
        <v>19.89739481</v>
      </c>
      <c r="R429" s="77">
        <f>'SWR time series'!F425</f>
        <v>-3.270242048</v>
      </c>
      <c r="S429" s="77">
        <f t="shared" ref="S429:T429" si="506">if( and($Q429&gt;S$10,$Q429&lt;=S$11),$R429,"")</f>
        <v>-3.270242048</v>
      </c>
      <c r="T429" t="str">
        <f t="shared" si="506"/>
        <v/>
      </c>
    </row>
    <row r="430" hidden="1">
      <c r="A430" s="152"/>
      <c r="B430" s="154"/>
      <c r="F430" s="70"/>
      <c r="G430" s="70"/>
      <c r="H430" s="70"/>
      <c r="I430" s="70"/>
      <c r="J430" s="70"/>
      <c r="K430" s="70"/>
      <c r="L430" s="70"/>
      <c r="M430" s="70"/>
      <c r="N430" s="70"/>
      <c r="O430" s="70">
        <f>'SWR time series'!A426</f>
        <v>12</v>
      </c>
      <c r="P430" s="70">
        <f>'SWR time series'!B426</f>
        <v>1905</v>
      </c>
      <c r="Q430" s="77">
        <f>'StockBond Returns'!M424</f>
        <v>19.44352569</v>
      </c>
      <c r="R430" s="77">
        <f>'SWR time series'!F426</f>
        <v>-2.773480767</v>
      </c>
      <c r="S430" s="77">
        <f t="shared" ref="S430:T430" si="507">if( and($Q430&gt;S$10,$Q430&lt;=S$11),$R430,"")</f>
        <v>-2.773480767</v>
      </c>
      <c r="T430" t="str">
        <f t="shared" si="507"/>
        <v/>
      </c>
    </row>
    <row r="431" hidden="1">
      <c r="A431" s="152"/>
      <c r="B431" s="154"/>
      <c r="F431" s="70"/>
      <c r="G431" s="70"/>
      <c r="H431" s="70"/>
      <c r="I431" s="70"/>
      <c r="J431" s="70"/>
      <c r="K431" s="70"/>
      <c r="L431" s="70"/>
      <c r="M431" s="70"/>
      <c r="N431" s="70"/>
      <c r="O431" s="70">
        <f>'SWR time series'!A427</f>
        <v>1</v>
      </c>
      <c r="P431" s="70">
        <f>'SWR time series'!B427</f>
        <v>1906</v>
      </c>
      <c r="Q431" s="77">
        <f>'StockBond Returns'!M425</f>
        <v>19.57796081</v>
      </c>
      <c r="R431" s="77">
        <f>'SWR time series'!F427</f>
        <v>-2.834042924</v>
      </c>
      <c r="S431" s="77">
        <f t="shared" ref="S431:T431" si="508">if( and($Q431&gt;S$10,$Q431&lt;=S$11),$R431,"")</f>
        <v>-2.834042924</v>
      </c>
      <c r="T431" t="str">
        <f t="shared" si="508"/>
        <v/>
      </c>
    </row>
    <row r="432" hidden="1">
      <c r="A432" s="152"/>
      <c r="B432" s="154"/>
      <c r="F432" s="70"/>
      <c r="G432" s="70"/>
      <c r="H432" s="70"/>
      <c r="I432" s="70"/>
      <c r="J432" s="70"/>
      <c r="K432" s="70"/>
      <c r="L432" s="70"/>
      <c r="M432" s="70"/>
      <c r="N432" s="70"/>
      <c r="O432" s="70">
        <f>'SWR time series'!A428</f>
        <v>2</v>
      </c>
      <c r="P432" s="70">
        <f>'SWR time series'!B428</f>
        <v>1906</v>
      </c>
      <c r="Q432" s="77">
        <f>'StockBond Returns'!M426</f>
        <v>20.13240226</v>
      </c>
      <c r="R432" s="77">
        <f>'SWR time series'!F428</f>
        <v>-3.505572</v>
      </c>
      <c r="S432" t="str">
        <f t="shared" ref="S432:T432" si="509">if( and($Q432&gt;S$10,$Q432&lt;=S$11),$R432,"")</f>
        <v/>
      </c>
      <c r="T432" s="77">
        <f t="shared" si="509"/>
        <v>-3.505572</v>
      </c>
    </row>
    <row r="433" hidden="1">
      <c r="A433" s="152"/>
      <c r="B433" s="154"/>
      <c r="F433" s="70"/>
      <c r="G433" s="70"/>
      <c r="H433" s="70"/>
      <c r="I433" s="70"/>
      <c r="J433" s="70"/>
      <c r="K433" s="70"/>
      <c r="L433" s="70"/>
      <c r="M433" s="70"/>
      <c r="N433" s="70"/>
      <c r="O433" s="70">
        <f>'SWR time series'!A429</f>
        <v>3</v>
      </c>
      <c r="P433" s="70">
        <f>'SWR time series'!B429</f>
        <v>1906</v>
      </c>
      <c r="Q433" s="77">
        <f>'StockBond Returns'!M427</f>
        <v>19.86675256</v>
      </c>
      <c r="R433" s="77">
        <f>'SWR time series'!F429</f>
        <v>-3.252423375</v>
      </c>
      <c r="S433" s="77">
        <f t="shared" ref="S433:T433" si="510">if( and($Q433&gt;S$10,$Q433&lt;=S$11),$R433,"")</f>
        <v>-3.252423375</v>
      </c>
      <c r="T433" t="str">
        <f t="shared" si="510"/>
        <v/>
      </c>
    </row>
    <row r="434" hidden="1">
      <c r="A434" s="152"/>
      <c r="B434" s="154"/>
      <c r="F434" s="70"/>
      <c r="G434" s="70"/>
      <c r="H434" s="70"/>
      <c r="I434" s="70"/>
      <c r="J434" s="70"/>
      <c r="K434" s="70"/>
      <c r="L434" s="70"/>
      <c r="M434" s="70"/>
      <c r="N434" s="70"/>
      <c r="O434" s="70">
        <f>'SWR time series'!A430</f>
        <v>4</v>
      </c>
      <c r="P434" s="70">
        <f>'SWR time series'!B430</f>
        <v>1906</v>
      </c>
      <c r="Q434" s="77">
        <f>'StockBond Returns'!M428</f>
        <v>19.25945302</v>
      </c>
      <c r="R434" s="77">
        <f>'SWR time series'!F430</f>
        <v>-2.771714424</v>
      </c>
      <c r="S434" s="77">
        <f t="shared" ref="S434:T434" si="511">if( and($Q434&gt;S$10,$Q434&lt;=S$11),$R434,"")</f>
        <v>-2.771714424</v>
      </c>
      <c r="T434" t="str">
        <f t="shared" si="511"/>
        <v/>
      </c>
    </row>
    <row r="435" hidden="1">
      <c r="A435" s="152"/>
      <c r="B435" s="154"/>
      <c r="F435" s="70"/>
      <c r="G435" s="70"/>
      <c r="H435" s="70"/>
      <c r="I435" s="70"/>
      <c r="J435" s="70"/>
      <c r="K435" s="70"/>
      <c r="L435" s="70"/>
      <c r="M435" s="70"/>
      <c r="N435" s="70"/>
      <c r="O435" s="70">
        <f>'SWR time series'!A431</f>
        <v>5</v>
      </c>
      <c r="P435" s="70">
        <f>'SWR time series'!B431</f>
        <v>1906</v>
      </c>
      <c r="Q435" s="77">
        <f>'StockBond Returns'!M429</f>
        <v>18.876205</v>
      </c>
      <c r="R435" s="77">
        <f>'SWR time series'!F431</f>
        <v>-2.615756511</v>
      </c>
      <c r="S435" s="77">
        <f t="shared" ref="S435:T435" si="512">if( and($Q435&gt;S$10,$Q435&lt;=S$11),$R435,"")</f>
        <v>-2.615756511</v>
      </c>
      <c r="T435" t="str">
        <f t="shared" si="512"/>
        <v/>
      </c>
    </row>
    <row r="436" hidden="1">
      <c r="A436" s="152"/>
      <c r="B436" s="154"/>
      <c r="F436" s="70"/>
      <c r="G436" s="70"/>
      <c r="H436" s="70"/>
      <c r="I436" s="70"/>
      <c r="J436" s="70"/>
      <c r="K436" s="70"/>
      <c r="L436" s="70"/>
      <c r="M436" s="70"/>
      <c r="N436" s="70"/>
      <c r="O436" s="70">
        <f>'SWR time series'!A432</f>
        <v>6</v>
      </c>
      <c r="P436" s="70">
        <f>'SWR time series'!B432</f>
        <v>1906</v>
      </c>
      <c r="Q436" s="77">
        <f>'StockBond Returns'!M430</f>
        <v>18.05404446</v>
      </c>
      <c r="R436" s="77">
        <f>'SWR time series'!F432</f>
        <v>-1.677367153</v>
      </c>
      <c r="S436" s="77">
        <f t="shared" ref="S436:T436" si="513">if( and($Q436&gt;S$10,$Q436&lt;=S$11),$R436,"")</f>
        <v>-1.677367153</v>
      </c>
      <c r="T436" t="str">
        <f t="shared" si="513"/>
        <v/>
      </c>
    </row>
    <row r="437" hidden="1">
      <c r="A437" s="152"/>
      <c r="B437" s="154"/>
      <c r="F437" s="70"/>
      <c r="G437" s="70"/>
      <c r="H437" s="70"/>
      <c r="I437" s="70"/>
      <c r="J437" s="70"/>
      <c r="K437" s="70"/>
      <c r="L437" s="70"/>
      <c r="M437" s="70"/>
      <c r="N437" s="70"/>
      <c r="O437" s="70">
        <f>'SWR time series'!A433</f>
        <v>7</v>
      </c>
      <c r="P437" s="70">
        <f>'SWR time series'!B433</f>
        <v>1906</v>
      </c>
      <c r="Q437" s="77">
        <f>'StockBond Returns'!M431</f>
        <v>18.17266638</v>
      </c>
      <c r="R437" s="77">
        <f>'SWR time series'!F433</f>
        <v>-1.8650248</v>
      </c>
      <c r="S437" s="77">
        <f t="shared" ref="S437:T437" si="514">if( and($Q437&gt;S$10,$Q437&lt;=S$11),$R437,"")</f>
        <v>-1.8650248</v>
      </c>
      <c r="T437" t="str">
        <f t="shared" si="514"/>
        <v/>
      </c>
    </row>
    <row r="438" hidden="1">
      <c r="A438" s="152"/>
      <c r="B438" s="154"/>
      <c r="F438" s="70"/>
      <c r="G438" s="70"/>
      <c r="H438" s="70"/>
      <c r="I438" s="70"/>
      <c r="J438" s="70"/>
      <c r="K438" s="70"/>
      <c r="L438" s="70"/>
      <c r="M438" s="70"/>
      <c r="N438" s="70"/>
      <c r="O438" s="70">
        <f>'SWR time series'!A434</f>
        <v>8</v>
      </c>
      <c r="P438" s="70">
        <f>'SWR time series'!B434</f>
        <v>1906</v>
      </c>
      <c r="Q438" s="77">
        <f>'StockBond Returns'!M432</f>
        <v>18.19520014</v>
      </c>
      <c r="R438" s="77">
        <f>'SWR time series'!F434</f>
        <v>-2.194281469</v>
      </c>
      <c r="S438" s="77">
        <f t="shared" ref="S438:T438" si="515">if( and($Q438&gt;S$10,$Q438&lt;=S$11),$R438,"")</f>
        <v>-2.194281469</v>
      </c>
      <c r="T438" t="str">
        <f t="shared" si="515"/>
        <v/>
      </c>
    </row>
    <row r="439" hidden="1">
      <c r="A439" s="152"/>
      <c r="B439" s="154"/>
      <c r="F439" s="70"/>
      <c r="G439" s="70"/>
      <c r="H439" s="70"/>
      <c r="I439" s="70"/>
      <c r="J439" s="70"/>
      <c r="K439" s="70"/>
      <c r="L439" s="70"/>
      <c r="M439" s="70"/>
      <c r="N439" s="70"/>
      <c r="O439" s="70">
        <f>'SWR time series'!A435</f>
        <v>9</v>
      </c>
      <c r="P439" s="70">
        <f>'SWR time series'!B435</f>
        <v>1906</v>
      </c>
      <c r="Q439" s="77">
        <f>'StockBond Returns'!M433</f>
        <v>18.96725148</v>
      </c>
      <c r="R439" s="77">
        <f>'SWR time series'!F435</f>
        <v>-2.749421004</v>
      </c>
      <c r="S439" s="77">
        <f t="shared" ref="S439:T439" si="516">if( and($Q439&gt;S$10,$Q439&lt;=S$11),$R439,"")</f>
        <v>-2.749421004</v>
      </c>
      <c r="T439" t="str">
        <f t="shared" si="516"/>
        <v/>
      </c>
    </row>
    <row r="440" hidden="1">
      <c r="A440" s="152"/>
      <c r="B440" s="154"/>
      <c r="F440" s="70"/>
      <c r="G440" s="70"/>
      <c r="H440" s="70"/>
      <c r="I440" s="70"/>
      <c r="J440" s="70"/>
      <c r="K440" s="70"/>
      <c r="L440" s="70"/>
      <c r="M440" s="70"/>
      <c r="N440" s="70"/>
      <c r="O440" s="70">
        <f>'SWR time series'!A436</f>
        <v>10</v>
      </c>
      <c r="P440" s="70">
        <f>'SWR time series'!B436</f>
        <v>1906</v>
      </c>
      <c r="Q440" s="77">
        <f>'StockBond Returns'!M434</f>
        <v>19.20099368</v>
      </c>
      <c r="R440" s="77">
        <f>'SWR time series'!F436</f>
        <v>-3.023904657</v>
      </c>
      <c r="S440" s="77">
        <f t="shared" ref="S440:T440" si="517">if( and($Q440&gt;S$10,$Q440&lt;=S$11),$R440,"")</f>
        <v>-3.023904657</v>
      </c>
      <c r="T440" t="str">
        <f t="shared" si="517"/>
        <v/>
      </c>
    </row>
    <row r="441" hidden="1">
      <c r="A441" s="152"/>
      <c r="B441" s="154"/>
      <c r="F441" s="70"/>
      <c r="G441" s="70"/>
      <c r="H441" s="70"/>
      <c r="I441" s="70"/>
      <c r="J441" s="70"/>
      <c r="K441" s="70"/>
      <c r="L441" s="70"/>
      <c r="M441" s="70"/>
      <c r="N441" s="70"/>
      <c r="O441" s="70">
        <f>'SWR time series'!A437</f>
        <v>11</v>
      </c>
      <c r="P441" s="70">
        <f>'SWR time series'!B437</f>
        <v>1906</v>
      </c>
      <c r="Q441" s="77">
        <f>'StockBond Returns'!M435</f>
        <v>18.54172124</v>
      </c>
      <c r="R441" s="77">
        <f>'SWR time series'!F437</f>
        <v>-2.542855975</v>
      </c>
      <c r="S441" s="77">
        <f t="shared" ref="S441:T441" si="518">if( and($Q441&gt;S$10,$Q441&lt;=S$11),$R441,"")</f>
        <v>-2.542855975</v>
      </c>
      <c r="T441" t="str">
        <f t="shared" si="518"/>
        <v/>
      </c>
    </row>
    <row r="442" hidden="1">
      <c r="A442" s="152"/>
      <c r="B442" s="154"/>
      <c r="F442" s="70"/>
      <c r="G442" s="70"/>
      <c r="H442" s="70"/>
      <c r="I442" s="70"/>
      <c r="J442" s="70"/>
      <c r="K442" s="70"/>
      <c r="L442" s="70"/>
      <c r="M442" s="70"/>
      <c r="N442" s="70"/>
      <c r="O442" s="70">
        <f>'SWR time series'!A438</f>
        <v>12</v>
      </c>
      <c r="P442" s="70">
        <f>'SWR time series'!B438</f>
        <v>1906</v>
      </c>
      <c r="Q442" s="77">
        <f>'StockBond Returns'!M436</f>
        <v>18.14185165</v>
      </c>
      <c r="R442" s="77">
        <f>'SWR time series'!F438</f>
        <v>-2.231939655</v>
      </c>
      <c r="S442" s="77">
        <f t="shared" ref="S442:T442" si="519">if( and($Q442&gt;S$10,$Q442&lt;=S$11),$R442,"")</f>
        <v>-2.231939655</v>
      </c>
      <c r="T442" t="str">
        <f t="shared" si="519"/>
        <v/>
      </c>
    </row>
    <row r="443" hidden="1">
      <c r="A443" s="152"/>
      <c r="B443" s="154"/>
      <c r="F443" s="70"/>
      <c r="G443" s="70"/>
      <c r="H443" s="70"/>
      <c r="I443" s="70"/>
      <c r="J443" s="70"/>
      <c r="K443" s="70"/>
      <c r="L443" s="70"/>
      <c r="M443" s="70"/>
      <c r="N443" s="70"/>
      <c r="O443" s="70">
        <f>'SWR time series'!A439</f>
        <v>1</v>
      </c>
      <c r="P443" s="70">
        <f>'SWR time series'!B439</f>
        <v>1907</v>
      </c>
      <c r="Q443" s="77">
        <f>'StockBond Returns'!M437</f>
        <v>17.66000367</v>
      </c>
      <c r="R443" s="77">
        <f>'SWR time series'!F439</f>
        <v>-1.850261604</v>
      </c>
      <c r="S443" s="77">
        <f t="shared" ref="S443:T443" si="520">if( and($Q443&gt;S$10,$Q443&lt;=S$11),$R443,"")</f>
        <v>-1.850261604</v>
      </c>
      <c r="T443" t="str">
        <f t="shared" si="520"/>
        <v/>
      </c>
    </row>
    <row r="444" hidden="1">
      <c r="A444" s="152"/>
      <c r="B444" s="154"/>
      <c r="F444" s="70"/>
      <c r="G444" s="70"/>
      <c r="H444" s="70"/>
      <c r="I444" s="70"/>
      <c r="J444" s="70"/>
      <c r="K444" s="70"/>
      <c r="L444" s="70"/>
      <c r="M444" s="70"/>
      <c r="N444" s="70"/>
      <c r="O444" s="70">
        <f>'SWR time series'!A440</f>
        <v>2</v>
      </c>
      <c r="P444" s="70">
        <f>'SWR time series'!B440</f>
        <v>1907</v>
      </c>
      <c r="Q444" s="77">
        <f>'StockBond Returns'!M438</f>
        <v>17.21891385</v>
      </c>
      <c r="R444" s="77">
        <f>'SWR time series'!F440</f>
        <v>-1.65291436</v>
      </c>
      <c r="S444" s="77">
        <f t="shared" ref="S444:T444" si="521">if( and($Q444&gt;S$10,$Q444&lt;=S$11),$R444,"")</f>
        <v>-1.65291436</v>
      </c>
      <c r="T444" t="str">
        <f t="shared" si="521"/>
        <v/>
      </c>
    </row>
    <row r="445" hidden="1">
      <c r="A445" s="152"/>
      <c r="B445" s="154"/>
      <c r="F445" s="70"/>
      <c r="G445" s="70"/>
      <c r="H445" s="70"/>
      <c r="I445" s="70"/>
      <c r="J445" s="70"/>
      <c r="K445" s="70"/>
      <c r="L445" s="70"/>
      <c r="M445" s="70"/>
      <c r="N445" s="70"/>
      <c r="O445" s="70">
        <f>'SWR time series'!A441</f>
        <v>3</v>
      </c>
      <c r="P445" s="70">
        <f>'SWR time series'!B441</f>
        <v>1907</v>
      </c>
      <c r="Q445" s="77">
        <f>'StockBond Returns'!M439</f>
        <v>16.21707129</v>
      </c>
      <c r="R445" s="77">
        <f>'SWR time series'!F441</f>
        <v>-0.5061806853</v>
      </c>
      <c r="S445" s="77">
        <f t="shared" ref="S445:T445" si="522">if( and($Q445&gt;S$10,$Q445&lt;=S$11),$R445,"")</f>
        <v>-0.5061806853</v>
      </c>
      <c r="T445" t="str">
        <f t="shared" si="522"/>
        <v/>
      </c>
    </row>
    <row r="446" hidden="1">
      <c r="A446" s="152"/>
      <c r="B446" s="154"/>
      <c r="F446" s="70"/>
      <c r="G446" s="70"/>
      <c r="H446" s="70"/>
      <c r="I446" s="70"/>
      <c r="J446" s="70"/>
      <c r="K446" s="70"/>
      <c r="L446" s="70"/>
      <c r="M446" s="70"/>
      <c r="N446" s="70"/>
      <c r="O446" s="70">
        <f>'SWR time series'!A442</f>
        <v>4</v>
      </c>
      <c r="P446" s="70">
        <f>'SWR time series'!B442</f>
        <v>1907</v>
      </c>
      <c r="Q446" s="77">
        <f>'StockBond Returns'!M440</f>
        <v>14.68754526</v>
      </c>
      <c r="R446" s="77">
        <f>'SWR time series'!F442</f>
        <v>1.218579226</v>
      </c>
      <c r="S446" s="77">
        <f t="shared" ref="S446:T446" si="523">if( and($Q446&gt;S$10,$Q446&lt;=S$11),$R446,"")</f>
        <v>1.218579226</v>
      </c>
      <c r="T446" t="str">
        <f t="shared" si="523"/>
        <v/>
      </c>
    </row>
    <row r="447" hidden="1">
      <c r="A447" s="152"/>
      <c r="B447" s="154"/>
      <c r="F447" s="70"/>
      <c r="G447" s="70"/>
      <c r="H447" s="70"/>
      <c r="I447" s="70"/>
      <c r="J447" s="70"/>
      <c r="K447" s="70"/>
      <c r="L447" s="70"/>
      <c r="M447" s="70"/>
      <c r="N447" s="70"/>
      <c r="O447" s="70">
        <f>'SWR time series'!A443</f>
        <v>5</v>
      </c>
      <c r="P447" s="70">
        <f>'SWR time series'!B443</f>
        <v>1907</v>
      </c>
      <c r="Q447" s="77">
        <f>'StockBond Returns'!M441</f>
        <v>14.66970991</v>
      </c>
      <c r="R447" s="77">
        <f>'SWR time series'!F443</f>
        <v>1.115189798</v>
      </c>
      <c r="S447" s="77">
        <f t="shared" ref="S447:T447" si="524">if( and($Q447&gt;S$10,$Q447&lt;=S$11),$R447,"")</f>
        <v>1.115189798</v>
      </c>
      <c r="T447" t="str">
        <f t="shared" si="524"/>
        <v/>
      </c>
    </row>
    <row r="448" hidden="1">
      <c r="A448" s="152"/>
      <c r="B448" s="154"/>
      <c r="F448" s="70"/>
      <c r="G448" s="70"/>
      <c r="H448" s="70"/>
      <c r="I448" s="70"/>
      <c r="J448" s="70"/>
      <c r="K448" s="70"/>
      <c r="L448" s="70"/>
      <c r="M448" s="70"/>
      <c r="N448" s="70"/>
      <c r="O448" s="70">
        <f>'SWR time series'!A444</f>
        <v>6</v>
      </c>
      <c r="P448" s="70">
        <f>'SWR time series'!B444</f>
        <v>1907</v>
      </c>
      <c r="Q448" s="77">
        <f>'StockBond Returns'!M442</f>
        <v>13.79010715</v>
      </c>
      <c r="R448" s="77">
        <f>'SWR time series'!F444</f>
        <v>2.455151543</v>
      </c>
      <c r="S448" s="77">
        <f t="shared" ref="S448:T448" si="525">if( and($Q448&gt;S$10,$Q448&lt;=S$11),$R448,"")</f>
        <v>2.455151543</v>
      </c>
      <c r="T448" t="str">
        <f t="shared" si="525"/>
        <v/>
      </c>
    </row>
    <row r="449" hidden="1">
      <c r="A449" s="152"/>
      <c r="B449" s="154"/>
      <c r="F449" s="70"/>
      <c r="G449" s="70"/>
      <c r="H449" s="70"/>
      <c r="I449" s="70"/>
      <c r="J449" s="70"/>
      <c r="K449" s="70"/>
      <c r="L449" s="70"/>
      <c r="M449" s="70"/>
      <c r="N449" s="70"/>
      <c r="O449" s="70">
        <f>'SWR time series'!A445</f>
        <v>7</v>
      </c>
      <c r="P449" s="70">
        <f>'SWR time series'!B445</f>
        <v>1907</v>
      </c>
      <c r="Q449" s="77">
        <f>'StockBond Returns'!M443</f>
        <v>13.14426995</v>
      </c>
      <c r="R449" s="77">
        <f>'SWR time series'!F445</f>
        <v>3.517730483</v>
      </c>
      <c r="S449" s="77">
        <f t="shared" ref="S449:T449" si="526">if( and($Q449&gt;S$10,$Q449&lt;=S$11),$R449,"")</f>
        <v>3.517730483</v>
      </c>
      <c r="T449" t="str">
        <f t="shared" si="526"/>
        <v/>
      </c>
    </row>
    <row r="450" hidden="1">
      <c r="A450" s="152"/>
      <c r="B450" s="154"/>
      <c r="F450" s="70"/>
      <c r="G450" s="70"/>
      <c r="H450" s="70"/>
      <c r="I450" s="70"/>
      <c r="J450" s="70"/>
      <c r="K450" s="70"/>
      <c r="L450" s="70"/>
      <c r="M450" s="70"/>
      <c r="N450" s="70"/>
      <c r="O450" s="70">
        <f>'SWR time series'!A446</f>
        <v>8</v>
      </c>
      <c r="P450" s="70">
        <f>'SWR time series'!B446</f>
        <v>1907</v>
      </c>
      <c r="Q450" s="77">
        <f>'StockBond Returns'!M444</f>
        <v>13.58500736</v>
      </c>
      <c r="R450" s="77">
        <f>'SWR time series'!F446</f>
        <v>2.735801016</v>
      </c>
      <c r="S450" s="77">
        <f t="shared" ref="S450:T450" si="527">if( and($Q450&gt;S$10,$Q450&lt;=S$11),$R450,"")</f>
        <v>2.735801016</v>
      </c>
      <c r="T450" t="str">
        <f t="shared" si="527"/>
        <v/>
      </c>
    </row>
    <row r="451" hidden="1">
      <c r="A451" s="152"/>
      <c r="B451" s="154"/>
      <c r="F451" s="70"/>
      <c r="G451" s="70"/>
      <c r="H451" s="70"/>
      <c r="I451" s="70"/>
      <c r="J451" s="70"/>
      <c r="K451" s="70"/>
      <c r="L451" s="70"/>
      <c r="M451" s="70"/>
      <c r="N451" s="70"/>
      <c r="O451" s="70">
        <f>'SWR time series'!A447</f>
        <v>9</v>
      </c>
      <c r="P451" s="70">
        <f>'SWR time series'!B447</f>
        <v>1907</v>
      </c>
      <c r="Q451" s="77">
        <f>'StockBond Returns'!M445</f>
        <v>12.5134716</v>
      </c>
      <c r="R451" s="77">
        <f>'SWR time series'!F447</f>
        <v>4.706284851</v>
      </c>
      <c r="S451" s="77">
        <f t="shared" ref="S451:T451" si="528">if( and($Q451&gt;S$10,$Q451&lt;=S$11),$R451,"")</f>
        <v>4.706284851</v>
      </c>
      <c r="T451" t="str">
        <f t="shared" si="528"/>
        <v/>
      </c>
    </row>
    <row r="452" hidden="1">
      <c r="A452" s="152"/>
      <c r="B452" s="154"/>
      <c r="F452" s="70"/>
      <c r="G452" s="70"/>
      <c r="H452" s="70"/>
      <c r="I452" s="70"/>
      <c r="J452" s="70"/>
      <c r="K452" s="70"/>
      <c r="L452" s="70"/>
      <c r="M452" s="70"/>
      <c r="N452" s="70"/>
      <c r="O452" s="70">
        <f>'SWR time series'!A448</f>
        <v>10</v>
      </c>
      <c r="P452" s="70">
        <f>'SWR time series'!B448</f>
        <v>1907</v>
      </c>
      <c r="Q452" s="77">
        <f>'StockBond Returns'!M446</f>
        <v>12.32856966</v>
      </c>
      <c r="R452" s="77">
        <f>'SWR time series'!F448</f>
        <v>5.016559222</v>
      </c>
      <c r="S452" s="77">
        <f t="shared" ref="S452:T452" si="529">if( and($Q452&gt;S$10,$Q452&lt;=S$11),$R452,"")</f>
        <v>5.016559222</v>
      </c>
      <c r="T452" t="str">
        <f t="shared" si="529"/>
        <v/>
      </c>
    </row>
    <row r="453" hidden="1">
      <c r="A453" s="152"/>
      <c r="B453" s="154"/>
      <c r="F453" s="70"/>
      <c r="G453" s="70"/>
      <c r="H453" s="70"/>
      <c r="I453" s="70"/>
      <c r="J453" s="70"/>
      <c r="K453" s="70"/>
      <c r="L453" s="70"/>
      <c r="M453" s="70"/>
      <c r="N453" s="70"/>
      <c r="O453" s="70">
        <f>'SWR time series'!A449</f>
        <v>11</v>
      </c>
      <c r="P453" s="70">
        <f>'SWR time series'!B449</f>
        <v>1907</v>
      </c>
      <c r="Q453" s="77">
        <f>'StockBond Returns'!M447</f>
        <v>10.83184015</v>
      </c>
      <c r="R453" s="77">
        <f>'SWR time series'!F449</f>
        <v>8.071372837</v>
      </c>
      <c r="S453" s="77">
        <f t="shared" ref="S453:T453" si="530">if( and($Q453&gt;S$10,$Q453&lt;=S$11),$R453,"")</f>
        <v>8.071372837</v>
      </c>
      <c r="T453" t="str">
        <f t="shared" si="530"/>
        <v/>
      </c>
    </row>
    <row r="454" hidden="1">
      <c r="A454" s="152"/>
      <c r="B454" s="154"/>
      <c r="F454" s="70"/>
      <c r="G454" s="70"/>
      <c r="H454" s="70"/>
      <c r="I454" s="70"/>
      <c r="J454" s="70"/>
      <c r="K454" s="70"/>
      <c r="L454" s="70"/>
      <c r="M454" s="70"/>
      <c r="N454" s="70"/>
      <c r="O454" s="70">
        <f>'SWR time series'!A450</f>
        <v>12</v>
      </c>
      <c r="P454" s="70">
        <f>'SWR time series'!B450</f>
        <v>1907</v>
      </c>
      <c r="Q454" s="77">
        <f>'StockBond Returns'!M448</f>
        <v>10.59117756</v>
      </c>
      <c r="R454" s="77">
        <f>'SWR time series'!F450</f>
        <v>8.337493619</v>
      </c>
      <c r="S454" s="77">
        <f t="shared" ref="S454:T454" si="531">if( and($Q454&gt;S$10,$Q454&lt;=S$11),$R454,"")</f>
        <v>8.337493619</v>
      </c>
      <c r="T454" t="str">
        <f t="shared" si="531"/>
        <v/>
      </c>
    </row>
    <row r="455" hidden="1">
      <c r="A455" s="152"/>
      <c r="B455" s="154"/>
      <c r="F455" s="70"/>
      <c r="G455" s="70"/>
      <c r="H455" s="70"/>
      <c r="I455" s="70"/>
      <c r="J455" s="70"/>
      <c r="K455" s="70"/>
      <c r="L455" s="70"/>
      <c r="M455" s="70"/>
      <c r="N455" s="70"/>
      <c r="O455" s="70">
        <f>'SWR time series'!A451</f>
        <v>1</v>
      </c>
      <c r="P455" s="70">
        <f>'SWR time series'!B451</f>
        <v>1908</v>
      </c>
      <c r="Q455" s="77">
        <f>'StockBond Returns'!M449</f>
        <v>11.33330624</v>
      </c>
      <c r="R455" s="77">
        <f>'SWR time series'!F451</f>
        <v>6.602995806</v>
      </c>
      <c r="S455" s="77">
        <f t="shared" ref="S455:T455" si="532">if( and($Q455&gt;S$10,$Q455&lt;=S$11),$R455,"")</f>
        <v>6.602995806</v>
      </c>
      <c r="T455" t="str">
        <f t="shared" si="532"/>
        <v/>
      </c>
    </row>
    <row r="456" hidden="1">
      <c r="A456" s="152"/>
      <c r="B456" s="154"/>
      <c r="F456" s="70"/>
      <c r="G456" s="70"/>
      <c r="H456" s="70"/>
      <c r="I456" s="70"/>
      <c r="J456" s="70"/>
      <c r="K456" s="70"/>
      <c r="L456" s="70"/>
      <c r="M456" s="70"/>
      <c r="N456" s="70"/>
      <c r="O456" s="70">
        <f>'SWR time series'!A452</f>
        <v>2</v>
      </c>
      <c r="P456" s="70">
        <f>'SWR time series'!B452</f>
        <v>1908</v>
      </c>
      <c r="Q456" s="77">
        <f>'StockBond Returns'!M450</f>
        <v>11.90296863</v>
      </c>
      <c r="R456" s="77">
        <f>'SWR time series'!F452</f>
        <v>5.056737731</v>
      </c>
      <c r="S456" s="77">
        <f t="shared" ref="S456:T456" si="533">if( and($Q456&gt;S$10,$Q456&lt;=S$11),$R456,"")</f>
        <v>5.056737731</v>
      </c>
      <c r="T456" t="str">
        <f t="shared" si="533"/>
        <v/>
      </c>
    </row>
    <row r="457" hidden="1">
      <c r="A457" s="152"/>
      <c r="B457" s="154"/>
      <c r="F457" s="70"/>
      <c r="G457" s="70"/>
      <c r="H457" s="70"/>
      <c r="I457" s="70"/>
      <c r="J457" s="70"/>
      <c r="K457" s="70"/>
      <c r="L457" s="70"/>
      <c r="M457" s="70"/>
      <c r="N457" s="70"/>
      <c r="O457" s="70">
        <f>'SWR time series'!A453</f>
        <v>3</v>
      </c>
      <c r="P457" s="70">
        <f>'SWR time series'!B453</f>
        <v>1908</v>
      </c>
      <c r="Q457" s="77">
        <f>'StockBond Returns'!M451</f>
        <v>11.5548463</v>
      </c>
      <c r="R457" s="77">
        <f>'SWR time series'!F453</f>
        <v>5.379351548</v>
      </c>
      <c r="S457" s="77">
        <f t="shared" ref="S457:T457" si="534">if( and($Q457&gt;S$10,$Q457&lt;=S$11),$R457,"")</f>
        <v>5.379351548</v>
      </c>
      <c r="T457" t="str">
        <f t="shared" si="534"/>
        <v/>
      </c>
    </row>
    <row r="458" hidden="1">
      <c r="A458" s="152"/>
      <c r="B458" s="154"/>
      <c r="F458" s="70"/>
      <c r="G458" s="70"/>
      <c r="H458" s="70"/>
      <c r="I458" s="70"/>
      <c r="J458" s="70"/>
      <c r="K458" s="70"/>
      <c r="L458" s="70"/>
      <c r="M458" s="70"/>
      <c r="N458" s="70"/>
      <c r="O458" s="70">
        <f>'SWR time series'!A454</f>
        <v>4</v>
      </c>
      <c r="P458" s="70">
        <f>'SWR time series'!B454</f>
        <v>1908</v>
      </c>
      <c r="Q458" s="77">
        <f>'StockBond Returns'!M452</f>
        <v>11.98466266</v>
      </c>
      <c r="R458" s="77">
        <f>'SWR time series'!F454</f>
        <v>4.283700289</v>
      </c>
      <c r="S458" s="77">
        <f t="shared" ref="S458:T458" si="535">if( and($Q458&gt;S$10,$Q458&lt;=S$11),$R458,"")</f>
        <v>4.283700289</v>
      </c>
      <c r="T458" t="str">
        <f t="shared" si="535"/>
        <v/>
      </c>
    </row>
    <row r="459" hidden="1">
      <c r="A459" s="152"/>
      <c r="B459" s="154"/>
      <c r="F459" s="70"/>
      <c r="G459" s="70"/>
      <c r="H459" s="70"/>
      <c r="I459" s="70"/>
      <c r="J459" s="70"/>
      <c r="K459" s="70"/>
      <c r="L459" s="70"/>
      <c r="M459" s="70"/>
      <c r="N459" s="70"/>
      <c r="O459" s="70">
        <f>'SWR time series'!A455</f>
        <v>5</v>
      </c>
      <c r="P459" s="70">
        <f>'SWR time series'!B455</f>
        <v>1908</v>
      </c>
      <c r="Q459" s="77">
        <f>'StockBond Returns'!M453</f>
        <v>12.44888916</v>
      </c>
      <c r="R459" s="77">
        <f>'SWR time series'!F455</f>
        <v>3.499163089</v>
      </c>
      <c r="S459" s="77">
        <f t="shared" ref="S459:T459" si="536">if( and($Q459&gt;S$10,$Q459&lt;=S$11),$R459,"")</f>
        <v>3.499163089</v>
      </c>
      <c r="T459" t="str">
        <f t="shared" si="536"/>
        <v/>
      </c>
    </row>
    <row r="460" hidden="1">
      <c r="A460" s="152"/>
      <c r="B460" s="154"/>
      <c r="F460" s="70"/>
      <c r="G460" s="70"/>
      <c r="H460" s="70"/>
      <c r="I460" s="70"/>
      <c r="J460" s="70"/>
      <c r="K460" s="70"/>
      <c r="L460" s="70"/>
      <c r="M460" s="70"/>
      <c r="N460" s="70"/>
      <c r="O460" s="70">
        <f>'SWR time series'!A456</f>
        <v>6</v>
      </c>
      <c r="P460" s="70">
        <f>'SWR time series'!B456</f>
        <v>1908</v>
      </c>
      <c r="Q460" s="77">
        <f>'StockBond Returns'!M454</f>
        <v>13.07845136</v>
      </c>
      <c r="R460" s="77">
        <f>'SWR time series'!F456</f>
        <v>2.174517712</v>
      </c>
      <c r="S460" s="77">
        <f t="shared" ref="S460:T460" si="537">if( and($Q460&gt;S$10,$Q460&lt;=S$11),$R460,"")</f>
        <v>2.174517712</v>
      </c>
      <c r="T460" t="str">
        <f t="shared" si="537"/>
        <v/>
      </c>
    </row>
    <row r="461" hidden="1">
      <c r="A461" s="152"/>
      <c r="B461" s="154"/>
      <c r="F461" s="70"/>
      <c r="G461" s="70"/>
      <c r="H461" s="70"/>
      <c r="I461" s="70"/>
      <c r="J461" s="70"/>
      <c r="K461" s="70"/>
      <c r="L461" s="70"/>
      <c r="M461" s="70"/>
      <c r="N461" s="70"/>
      <c r="O461" s="70">
        <f>'SWR time series'!A457</f>
        <v>7</v>
      </c>
      <c r="P461" s="70">
        <f>'SWR time series'!B457</f>
        <v>1908</v>
      </c>
      <c r="Q461" s="77">
        <f>'StockBond Returns'!M455</f>
        <v>13.05168413</v>
      </c>
      <c r="R461" s="77">
        <f>'SWR time series'!F457</f>
        <v>2.332177198</v>
      </c>
      <c r="S461" s="77">
        <f t="shared" ref="S461:T461" si="538">if( and($Q461&gt;S$10,$Q461&lt;=S$11),$R461,"")</f>
        <v>2.332177198</v>
      </c>
      <c r="T461" t="str">
        <f t="shared" si="538"/>
        <v/>
      </c>
    </row>
    <row r="462" hidden="1">
      <c r="A462" s="152"/>
      <c r="B462" s="154"/>
      <c r="F462" s="70"/>
      <c r="G462" s="70"/>
      <c r="H462" s="70"/>
      <c r="I462" s="70"/>
      <c r="J462" s="70"/>
      <c r="K462" s="70"/>
      <c r="L462" s="70"/>
      <c r="M462" s="70"/>
      <c r="N462" s="70"/>
      <c r="O462" s="70">
        <f>'SWR time series'!A458</f>
        <v>8</v>
      </c>
      <c r="P462" s="70">
        <f>'SWR time series'!B458</f>
        <v>1908</v>
      </c>
      <c r="Q462" s="77">
        <f>'StockBond Returns'!M456</f>
        <v>13.3454871</v>
      </c>
      <c r="R462" s="77">
        <f>'SWR time series'!F458</f>
        <v>1.820338438</v>
      </c>
      <c r="S462" s="77">
        <f t="shared" ref="S462:T462" si="539">if( and($Q462&gt;S$10,$Q462&lt;=S$11),$R462,"")</f>
        <v>1.820338438</v>
      </c>
      <c r="T462" t="str">
        <f t="shared" si="539"/>
        <v/>
      </c>
    </row>
    <row r="463" hidden="1">
      <c r="A463" s="152"/>
      <c r="B463" s="154"/>
      <c r="F463" s="70"/>
      <c r="G463" s="70"/>
      <c r="H463" s="70"/>
      <c r="I463" s="70"/>
      <c r="J463" s="70"/>
      <c r="K463" s="70"/>
      <c r="L463" s="70"/>
      <c r="M463" s="70"/>
      <c r="N463" s="70"/>
      <c r="O463" s="70">
        <f>'SWR time series'!A459</f>
        <v>9</v>
      </c>
      <c r="P463" s="70">
        <f>'SWR time series'!B459</f>
        <v>1908</v>
      </c>
      <c r="Q463" s="77">
        <f>'StockBond Returns'!M457</f>
        <v>13.8842329</v>
      </c>
      <c r="R463" s="77">
        <f>'SWR time series'!F459</f>
        <v>0.9663883619</v>
      </c>
      <c r="S463" s="77">
        <f t="shared" ref="S463:T463" si="540">if( and($Q463&gt;S$10,$Q463&lt;=S$11),$R463,"")</f>
        <v>0.9663883619</v>
      </c>
      <c r="T463" t="str">
        <f t="shared" si="540"/>
        <v/>
      </c>
    </row>
    <row r="464" hidden="1">
      <c r="A464" s="152"/>
      <c r="B464" s="154"/>
      <c r="F464" s="70"/>
      <c r="G464" s="70"/>
      <c r="H464" s="70"/>
      <c r="I464" s="70"/>
      <c r="J464" s="70"/>
      <c r="K464" s="70"/>
      <c r="L464" s="70"/>
      <c r="M464" s="70"/>
      <c r="N464" s="70"/>
      <c r="O464" s="70">
        <f>'SWR time series'!A460</f>
        <v>10</v>
      </c>
      <c r="P464" s="70">
        <f>'SWR time series'!B460</f>
        <v>1908</v>
      </c>
      <c r="Q464" s="77">
        <f>'StockBond Returns'!M458</f>
        <v>13.70144227</v>
      </c>
      <c r="R464" s="77">
        <f>'SWR time series'!F460</f>
        <v>1.216734653</v>
      </c>
      <c r="S464" s="77">
        <f t="shared" ref="S464:T464" si="541">if( and($Q464&gt;S$10,$Q464&lt;=S$11),$R464,"")</f>
        <v>1.216734653</v>
      </c>
      <c r="T464" t="str">
        <f t="shared" si="541"/>
        <v/>
      </c>
    </row>
    <row r="465" hidden="1">
      <c r="A465" s="152"/>
      <c r="B465" s="154"/>
      <c r="F465" s="70"/>
      <c r="G465" s="70"/>
      <c r="H465" s="70"/>
      <c r="I465" s="70"/>
      <c r="J465" s="70"/>
      <c r="K465" s="70"/>
      <c r="L465" s="70"/>
      <c r="M465" s="70"/>
      <c r="N465" s="70"/>
      <c r="O465" s="70">
        <f>'SWR time series'!A461</f>
        <v>11</v>
      </c>
      <c r="P465" s="70">
        <f>'SWR time series'!B461</f>
        <v>1908</v>
      </c>
      <c r="Q465" s="77">
        <f>'StockBond Returns'!M459</f>
        <v>13.69081036</v>
      </c>
      <c r="R465" s="77">
        <f>'SWR time series'!F461</f>
        <v>1.248246511</v>
      </c>
      <c r="S465" s="77">
        <f t="shared" ref="S465:T465" si="542">if( and($Q465&gt;S$10,$Q465&lt;=S$11),$R465,"")</f>
        <v>1.248246511</v>
      </c>
      <c r="T465" t="str">
        <f t="shared" si="542"/>
        <v/>
      </c>
    </row>
    <row r="466" hidden="1">
      <c r="A466" s="152"/>
      <c r="B466" s="154"/>
      <c r="F466" s="70"/>
      <c r="G466" s="70"/>
      <c r="H466" s="70"/>
      <c r="I466" s="70"/>
      <c r="J466" s="70"/>
      <c r="K466" s="70"/>
      <c r="L466" s="70"/>
      <c r="M466" s="70"/>
      <c r="N466" s="70"/>
      <c r="O466" s="70">
        <f>'SWR time series'!A462</f>
        <v>12</v>
      </c>
      <c r="P466" s="70">
        <f>'SWR time series'!B462</f>
        <v>1908</v>
      </c>
      <c r="Q466" s="77">
        <f>'StockBond Returns'!M460</f>
        <v>14.43501409</v>
      </c>
      <c r="R466" s="77">
        <f>'SWR time series'!F462</f>
        <v>0.1408262955</v>
      </c>
      <c r="S466" s="77">
        <f t="shared" ref="S466:T466" si="543">if( and($Q466&gt;S$10,$Q466&lt;=S$11),$R466,"")</f>
        <v>0.1408262955</v>
      </c>
      <c r="T466" t="str">
        <f t="shared" si="543"/>
        <v/>
      </c>
    </row>
    <row r="467" hidden="1">
      <c r="A467" s="152"/>
      <c r="B467" s="154"/>
      <c r="F467" s="70"/>
      <c r="G467" s="70"/>
      <c r="H467" s="70"/>
      <c r="I467" s="70"/>
      <c r="J467" s="70"/>
      <c r="K467" s="70"/>
      <c r="L467" s="70"/>
      <c r="M467" s="70"/>
      <c r="N467" s="70"/>
      <c r="O467" s="70">
        <f>'SWR time series'!A463</f>
        <v>1</v>
      </c>
      <c r="P467" s="70">
        <f>'SWR time series'!B463</f>
        <v>1909</v>
      </c>
      <c r="Q467" s="77">
        <f>'StockBond Returns'!M461</f>
        <v>14.58248291</v>
      </c>
      <c r="R467" s="77">
        <f>'SWR time series'!F463</f>
        <v>-0.05697643899</v>
      </c>
      <c r="S467" s="77">
        <f t="shared" ref="S467:T467" si="544">if( and($Q467&gt;S$10,$Q467&lt;=S$11),$R467,"")</f>
        <v>-0.05697643899</v>
      </c>
      <c r="T467" t="str">
        <f t="shared" si="544"/>
        <v/>
      </c>
    </row>
    <row r="468" hidden="1">
      <c r="A468" s="152"/>
      <c r="B468" s="154"/>
      <c r="F468" s="70"/>
      <c r="G468" s="70"/>
      <c r="H468" s="70"/>
      <c r="I468" s="70"/>
      <c r="J468" s="70"/>
      <c r="K468" s="70"/>
      <c r="L468" s="70"/>
      <c r="M468" s="70"/>
      <c r="N468" s="70"/>
      <c r="O468" s="70">
        <f>'SWR time series'!A464</f>
        <v>2</v>
      </c>
      <c r="P468" s="70">
        <f>'SWR time series'!B464</f>
        <v>1909</v>
      </c>
      <c r="Q468" s="77">
        <f>'StockBond Returns'!M462</f>
        <v>14.76441846</v>
      </c>
      <c r="R468" s="77">
        <f>'SWR time series'!F464</f>
        <v>-0.420824531</v>
      </c>
      <c r="S468" s="77">
        <f t="shared" ref="S468:T468" si="545">if( and($Q468&gt;S$10,$Q468&lt;=S$11),$R468,"")</f>
        <v>-0.420824531</v>
      </c>
      <c r="T468" t="str">
        <f t="shared" si="545"/>
        <v/>
      </c>
    </row>
    <row r="469" hidden="1">
      <c r="A469" s="152"/>
      <c r="B469" s="154"/>
      <c r="F469" s="70"/>
      <c r="G469" s="70"/>
      <c r="H469" s="70"/>
      <c r="I469" s="70"/>
      <c r="J469" s="70"/>
      <c r="K469" s="70"/>
      <c r="L469" s="70"/>
      <c r="M469" s="70"/>
      <c r="N469" s="70"/>
      <c r="O469" s="70">
        <f>'SWR time series'!A465</f>
        <v>3</v>
      </c>
      <c r="P469" s="70">
        <f>'SWR time series'!B465</f>
        <v>1909</v>
      </c>
      <c r="Q469" s="77">
        <f>'StockBond Returns'!M463</f>
        <v>14.16715752</v>
      </c>
      <c r="R469" s="77">
        <f>'SWR time series'!F465</f>
        <v>0.4298391998</v>
      </c>
      <c r="S469" s="77">
        <f t="shared" ref="S469:T469" si="546">if( and($Q469&gt;S$10,$Q469&lt;=S$11),$R469,"")</f>
        <v>0.4298391998</v>
      </c>
      <c r="T469" t="str">
        <f t="shared" si="546"/>
        <v/>
      </c>
    </row>
    <row r="470" hidden="1">
      <c r="A470" s="152"/>
      <c r="B470" s="154"/>
      <c r="F470" s="70"/>
      <c r="G470" s="70"/>
      <c r="H470" s="70"/>
      <c r="I470" s="70"/>
      <c r="J470" s="70"/>
      <c r="K470" s="70"/>
      <c r="L470" s="70"/>
      <c r="M470" s="70"/>
      <c r="N470" s="70"/>
      <c r="O470" s="70">
        <f>'SWR time series'!A466</f>
        <v>4</v>
      </c>
      <c r="P470" s="70">
        <f>'SWR time series'!B466</f>
        <v>1909</v>
      </c>
      <c r="Q470" s="77">
        <f>'StockBond Returns'!M464</f>
        <v>14.33605838</v>
      </c>
      <c r="R470" s="77">
        <f>'SWR time series'!F466</f>
        <v>0.1514812801</v>
      </c>
      <c r="S470" s="77">
        <f t="shared" ref="S470:T470" si="547">if( and($Q470&gt;S$10,$Q470&lt;=S$11),$R470,"")</f>
        <v>0.1514812801</v>
      </c>
      <c r="T470" t="str">
        <f t="shared" si="547"/>
        <v/>
      </c>
    </row>
    <row r="471" hidden="1">
      <c r="A471" s="152"/>
      <c r="B471" s="154"/>
      <c r="F471" s="70"/>
      <c r="G471" s="70"/>
      <c r="H471" s="70"/>
      <c r="I471" s="70"/>
      <c r="J471" s="70"/>
      <c r="K471" s="70"/>
      <c r="L471" s="70"/>
      <c r="M471" s="70"/>
      <c r="N471" s="70"/>
      <c r="O471" s="70">
        <f>'SWR time series'!A467</f>
        <v>5</v>
      </c>
      <c r="P471" s="70">
        <f>'SWR time series'!B467</f>
        <v>1909</v>
      </c>
      <c r="Q471" s="77">
        <f>'StockBond Returns'!M465</f>
        <v>14.6451986</v>
      </c>
      <c r="R471" s="77">
        <f>'SWR time series'!F467</f>
        <v>-0.1863588897</v>
      </c>
      <c r="S471" s="77">
        <f t="shared" ref="S471:T471" si="548">if( and($Q471&gt;S$10,$Q471&lt;=S$11),$R471,"")</f>
        <v>-0.1863588897</v>
      </c>
      <c r="T471" t="str">
        <f t="shared" si="548"/>
        <v/>
      </c>
    </row>
    <row r="472" hidden="1">
      <c r="A472" s="152"/>
      <c r="B472" s="154"/>
      <c r="F472" s="70"/>
      <c r="G472" s="70"/>
      <c r="H472" s="70"/>
      <c r="I472" s="70"/>
      <c r="J472" s="70"/>
      <c r="K472" s="70"/>
      <c r="L472" s="70"/>
      <c r="M472" s="70"/>
      <c r="N472" s="70"/>
      <c r="O472" s="70">
        <f>'SWR time series'!A468</f>
        <v>6</v>
      </c>
      <c r="P472" s="70">
        <f>'SWR time series'!B468</f>
        <v>1909</v>
      </c>
      <c r="Q472" s="77">
        <f>'StockBond Returns'!M466</f>
        <v>14.95350979</v>
      </c>
      <c r="R472" s="77">
        <f>'SWR time series'!F468</f>
        <v>-0.5710584849</v>
      </c>
      <c r="S472" s="77">
        <f t="shared" ref="S472:T472" si="549">if( and($Q472&gt;S$10,$Q472&lt;=S$11),$R472,"")</f>
        <v>-0.5710584849</v>
      </c>
      <c r="T472" t="str">
        <f t="shared" si="549"/>
        <v/>
      </c>
    </row>
    <row r="473" hidden="1">
      <c r="A473" s="152"/>
      <c r="B473" s="154"/>
      <c r="F473" s="70"/>
      <c r="G473" s="70"/>
      <c r="H473" s="70"/>
      <c r="I473" s="70"/>
      <c r="J473" s="70"/>
      <c r="K473" s="70"/>
      <c r="L473" s="70"/>
      <c r="M473" s="70"/>
      <c r="N473" s="70"/>
      <c r="O473" s="70">
        <f>'SWR time series'!A469</f>
        <v>7</v>
      </c>
      <c r="P473" s="70">
        <f>'SWR time series'!B469</f>
        <v>1909</v>
      </c>
      <c r="Q473" s="77">
        <f>'StockBond Returns'!M467</f>
        <v>15.04044468</v>
      </c>
      <c r="R473" s="77">
        <f>'SWR time series'!F469</f>
        <v>-0.6261389694</v>
      </c>
      <c r="S473" s="77">
        <f t="shared" ref="S473:T473" si="550">if( and($Q473&gt;S$10,$Q473&lt;=S$11),$R473,"")</f>
        <v>-0.6261389694</v>
      </c>
      <c r="T473" t="str">
        <f t="shared" si="550"/>
        <v/>
      </c>
    </row>
    <row r="474" hidden="1">
      <c r="A474" s="152"/>
      <c r="B474" s="154"/>
      <c r="F474" s="70"/>
      <c r="G474" s="70"/>
      <c r="H474" s="70"/>
      <c r="I474" s="70"/>
      <c r="J474" s="70"/>
      <c r="K474" s="70"/>
      <c r="L474" s="70"/>
      <c r="M474" s="70"/>
      <c r="N474" s="70"/>
      <c r="O474" s="70">
        <f>'SWR time series'!A470</f>
        <v>8</v>
      </c>
      <c r="P474" s="70">
        <f>'SWR time series'!B470</f>
        <v>1909</v>
      </c>
      <c r="Q474" s="77">
        <f>'StockBond Returns'!M468</f>
        <v>15.23150324</v>
      </c>
      <c r="R474" s="77">
        <f>'SWR time series'!F470</f>
        <v>-0.8180148311</v>
      </c>
      <c r="S474" s="77">
        <f t="shared" ref="S474:T474" si="551">if( and($Q474&gt;S$10,$Q474&lt;=S$11),$R474,"")</f>
        <v>-0.8180148311</v>
      </c>
      <c r="T474" t="str">
        <f t="shared" si="551"/>
        <v/>
      </c>
    </row>
    <row r="475" hidden="1">
      <c r="A475" s="152"/>
      <c r="B475" s="154"/>
      <c r="F475" s="70"/>
      <c r="G475" s="70"/>
      <c r="H475" s="70"/>
      <c r="I475" s="70"/>
      <c r="J475" s="70"/>
      <c r="K475" s="70"/>
      <c r="L475" s="70"/>
      <c r="M475" s="70"/>
      <c r="N475" s="70"/>
      <c r="O475" s="70">
        <f>'SWR time series'!A471</f>
        <v>9</v>
      </c>
      <c r="P475" s="70">
        <f>'SWR time series'!B471</f>
        <v>1909</v>
      </c>
      <c r="Q475" s="77">
        <f>'StockBond Returns'!M469</f>
        <v>15.41758071</v>
      </c>
      <c r="R475" s="77">
        <f>'SWR time series'!F471</f>
        <v>-0.9562549289</v>
      </c>
      <c r="S475" s="77">
        <f t="shared" ref="S475:T475" si="552">if( and($Q475&gt;S$10,$Q475&lt;=S$11),$R475,"")</f>
        <v>-0.9562549289</v>
      </c>
      <c r="T475" t="str">
        <f t="shared" si="552"/>
        <v/>
      </c>
    </row>
    <row r="476" hidden="1">
      <c r="A476" s="152"/>
      <c r="B476" s="154"/>
      <c r="F476" s="70"/>
      <c r="G476" s="70"/>
      <c r="H476" s="70"/>
      <c r="I476" s="70"/>
      <c r="J476" s="70"/>
      <c r="K476" s="70"/>
      <c r="L476" s="70"/>
      <c r="M476" s="70"/>
      <c r="N476" s="70"/>
      <c r="O476" s="70">
        <f>'SWR time series'!A472</f>
        <v>10</v>
      </c>
      <c r="P476" s="70">
        <f>'SWR time series'!B472</f>
        <v>1909</v>
      </c>
      <c r="Q476" s="77">
        <f>'StockBond Returns'!M470</f>
        <v>15.25444644</v>
      </c>
      <c r="R476" s="77">
        <f>'SWR time series'!F472</f>
        <v>-0.6713002556</v>
      </c>
      <c r="S476" s="77">
        <f t="shared" ref="S476:T476" si="553">if( and($Q476&gt;S$10,$Q476&lt;=S$11),$R476,"")</f>
        <v>-0.6713002556</v>
      </c>
      <c r="T476" t="str">
        <f t="shared" si="553"/>
        <v/>
      </c>
    </row>
    <row r="477" hidden="1">
      <c r="A477" s="152"/>
      <c r="B477" s="154"/>
      <c r="F477" s="70"/>
      <c r="G477" s="70"/>
      <c r="H477" s="70"/>
      <c r="I477" s="70"/>
      <c r="J477" s="70"/>
      <c r="K477" s="70"/>
      <c r="L477" s="70"/>
      <c r="M477" s="70"/>
      <c r="N477" s="70"/>
      <c r="O477" s="70">
        <f>'SWR time series'!A473</f>
        <v>11</v>
      </c>
      <c r="P477" s="70">
        <f>'SWR time series'!B473</f>
        <v>1909</v>
      </c>
      <c r="Q477" s="77">
        <f>'StockBond Returns'!M471</f>
        <v>14.9888453</v>
      </c>
      <c r="R477" s="77">
        <f>'SWR time series'!F473</f>
        <v>-0.3080722345</v>
      </c>
      <c r="S477" s="77">
        <f t="shared" ref="S477:T477" si="554">if( and($Q477&gt;S$10,$Q477&lt;=S$11),$R477,"")</f>
        <v>-0.3080722345</v>
      </c>
      <c r="T477" t="str">
        <f t="shared" si="554"/>
        <v/>
      </c>
    </row>
    <row r="478" hidden="1">
      <c r="A478" s="152"/>
      <c r="B478" s="154"/>
      <c r="F478" s="70"/>
      <c r="G478" s="70"/>
      <c r="H478" s="70"/>
      <c r="I478" s="70"/>
      <c r="J478" s="70"/>
      <c r="K478" s="70"/>
      <c r="L478" s="70"/>
      <c r="M478" s="70"/>
      <c r="N478" s="70"/>
      <c r="O478" s="70">
        <f>'SWR time series'!A474</f>
        <v>12</v>
      </c>
      <c r="P478" s="70">
        <f>'SWR time series'!B474</f>
        <v>1909</v>
      </c>
      <c r="Q478" s="77">
        <f>'StockBond Returns'!M472</f>
        <v>14.74563118</v>
      </c>
      <c r="R478" s="77">
        <f>'SWR time series'!F474</f>
        <v>0.07792296575</v>
      </c>
      <c r="S478" s="77">
        <f t="shared" ref="S478:T478" si="555">if( and($Q478&gt;S$10,$Q478&lt;=S$11),$R478,"")</f>
        <v>0.07792296575</v>
      </c>
      <c r="T478" t="str">
        <f t="shared" si="555"/>
        <v/>
      </c>
    </row>
    <row r="479" hidden="1">
      <c r="A479" s="152"/>
      <c r="B479" s="154"/>
      <c r="F479" s="70"/>
      <c r="G479" s="70"/>
      <c r="H479" s="70"/>
      <c r="I479" s="70"/>
      <c r="J479" s="70"/>
      <c r="K479" s="70"/>
      <c r="L479" s="70"/>
      <c r="M479" s="70"/>
      <c r="N479" s="70"/>
      <c r="O479" s="70">
        <f>'SWR time series'!A475</f>
        <v>1</v>
      </c>
      <c r="P479" s="70">
        <f>'SWR time series'!B475</f>
        <v>1910</v>
      </c>
      <c r="Q479" s="77">
        <f>'StockBond Returns'!M473</f>
        <v>14.75063849</v>
      </c>
      <c r="R479" s="77">
        <f>'SWR time series'!F475</f>
        <v>0.1077106278</v>
      </c>
      <c r="S479" s="77">
        <f t="shared" ref="S479:T479" si="556">if( and($Q479&gt;S$10,$Q479&lt;=S$11),$R479,"")</f>
        <v>0.1077106278</v>
      </c>
      <c r="T479" t="str">
        <f t="shared" si="556"/>
        <v/>
      </c>
    </row>
    <row r="480" hidden="1">
      <c r="A480" s="152"/>
      <c r="B480" s="154"/>
      <c r="F480" s="70"/>
      <c r="G480" s="70"/>
      <c r="H480" s="70"/>
      <c r="I480" s="70"/>
      <c r="J480" s="70"/>
      <c r="K480" s="70"/>
      <c r="L480" s="70"/>
      <c r="M480" s="70"/>
      <c r="N480" s="70"/>
      <c r="O480" s="70">
        <f>'SWR time series'!A476</f>
        <v>2</v>
      </c>
      <c r="P480" s="70">
        <f>'SWR time series'!B476</f>
        <v>1910</v>
      </c>
      <c r="Q480" s="77">
        <f>'StockBond Returns'!M474</f>
        <v>14.54788504</v>
      </c>
      <c r="R480" s="77">
        <f>'SWR time series'!F476</f>
        <v>0.2742728514</v>
      </c>
      <c r="S480" s="77">
        <f t="shared" ref="S480:T480" si="557">if( and($Q480&gt;S$10,$Q480&lt;=S$11),$R480,"")</f>
        <v>0.2742728514</v>
      </c>
      <c r="T480" t="str">
        <f t="shared" si="557"/>
        <v/>
      </c>
    </row>
    <row r="481" hidden="1">
      <c r="A481" s="152"/>
      <c r="B481" s="154"/>
      <c r="F481" s="70"/>
      <c r="G481" s="70"/>
      <c r="H481" s="70"/>
      <c r="I481" s="70"/>
      <c r="J481" s="70"/>
      <c r="K481" s="70"/>
      <c r="L481" s="70"/>
      <c r="M481" s="70"/>
      <c r="N481" s="70"/>
      <c r="O481" s="70">
        <f>'SWR time series'!A477</f>
        <v>3</v>
      </c>
      <c r="P481" s="70">
        <f>'SWR time series'!B477</f>
        <v>1910</v>
      </c>
      <c r="Q481" s="77">
        <f>'StockBond Returns'!M475</f>
        <v>14.0020379</v>
      </c>
      <c r="R481" s="77">
        <f>'SWR time series'!F477</f>
        <v>0.9160318802</v>
      </c>
      <c r="S481" s="77">
        <f t="shared" ref="S481:T481" si="558">if( and($Q481&gt;S$10,$Q481&lt;=S$11),$R481,"")</f>
        <v>0.9160318802</v>
      </c>
      <c r="T481" t="str">
        <f t="shared" si="558"/>
        <v/>
      </c>
    </row>
    <row r="482" hidden="1">
      <c r="A482" s="152"/>
      <c r="B482" s="154"/>
      <c r="F482" s="70"/>
      <c r="G482" s="70"/>
      <c r="H482" s="70"/>
      <c r="I482" s="70"/>
      <c r="J482" s="70"/>
      <c r="K482" s="70"/>
      <c r="L482" s="70"/>
      <c r="M482" s="70"/>
      <c r="N482" s="70"/>
      <c r="O482" s="70">
        <f>'SWR time series'!A478</f>
        <v>4</v>
      </c>
      <c r="P482" s="70">
        <f>'SWR time series'!B478</f>
        <v>1910</v>
      </c>
      <c r="Q482" s="77">
        <f>'StockBond Returns'!M476</f>
        <v>14.05000697</v>
      </c>
      <c r="R482" s="77">
        <f>'SWR time series'!F478</f>
        <v>0.9434855964</v>
      </c>
      <c r="S482" s="77">
        <f t="shared" ref="S482:T482" si="559">if( and($Q482&gt;S$10,$Q482&lt;=S$11),$R482,"")</f>
        <v>0.9434855964</v>
      </c>
      <c r="T482" t="str">
        <f t="shared" si="559"/>
        <v/>
      </c>
    </row>
    <row r="483" hidden="1">
      <c r="A483" s="152"/>
      <c r="B483" s="154"/>
      <c r="F483" s="70"/>
      <c r="G483" s="70"/>
      <c r="H483" s="70"/>
      <c r="I483" s="70"/>
      <c r="J483" s="70"/>
      <c r="K483" s="70"/>
      <c r="L483" s="70"/>
      <c r="M483" s="70"/>
      <c r="N483" s="70"/>
      <c r="O483" s="70">
        <f>'SWR time series'!A479</f>
        <v>5</v>
      </c>
      <c r="P483" s="70">
        <f>'SWR time series'!B479</f>
        <v>1910</v>
      </c>
      <c r="Q483" s="77">
        <f>'StockBond Returns'!M477</f>
        <v>13.55988362</v>
      </c>
      <c r="R483" s="77">
        <f>'SWR time series'!F479</f>
        <v>1.462519777</v>
      </c>
      <c r="S483" s="77">
        <f t="shared" ref="S483:T483" si="560">if( and($Q483&gt;S$10,$Q483&lt;=S$11),$R483,"")</f>
        <v>1.462519777</v>
      </c>
      <c r="T483" t="str">
        <f t="shared" si="560"/>
        <v/>
      </c>
    </row>
    <row r="484" hidden="1">
      <c r="A484" s="152"/>
      <c r="B484" s="154"/>
      <c r="F484" s="70"/>
      <c r="G484" s="70"/>
      <c r="H484" s="70"/>
      <c r="I484" s="70"/>
      <c r="J484" s="70"/>
      <c r="K484" s="70"/>
      <c r="L484" s="70"/>
      <c r="M484" s="70"/>
      <c r="N484" s="70"/>
      <c r="O484" s="70">
        <f>'SWR time series'!A480</f>
        <v>6</v>
      </c>
      <c r="P484" s="70">
        <f>'SWR time series'!B480</f>
        <v>1910</v>
      </c>
      <c r="Q484" s="77">
        <f>'StockBond Returns'!M478</f>
        <v>13.56879229</v>
      </c>
      <c r="R484" s="77">
        <f>'SWR time series'!F480</f>
        <v>1.25848855</v>
      </c>
      <c r="S484" s="77">
        <f t="shared" ref="S484:T484" si="561">if( and($Q484&gt;S$10,$Q484&lt;=S$11),$R484,"")</f>
        <v>1.25848855</v>
      </c>
      <c r="T484" t="str">
        <f t="shared" si="561"/>
        <v/>
      </c>
    </row>
    <row r="485" hidden="1">
      <c r="A485" s="152"/>
      <c r="B485" s="154"/>
      <c r="F485" s="70"/>
      <c r="G485" s="70"/>
      <c r="H485" s="70"/>
      <c r="I485" s="70"/>
      <c r="J485" s="70"/>
      <c r="K485" s="70"/>
      <c r="L485" s="70"/>
      <c r="M485" s="70"/>
      <c r="N485" s="70"/>
      <c r="O485" s="70">
        <f>'SWR time series'!A481</f>
        <v>7</v>
      </c>
      <c r="P485" s="70">
        <f>'SWR time series'!B481</f>
        <v>1910</v>
      </c>
      <c r="Q485" s="77">
        <f>'StockBond Returns'!M479</f>
        <v>13.0196573</v>
      </c>
      <c r="R485" s="77">
        <f>'SWR time series'!F481</f>
        <v>1.748439141</v>
      </c>
      <c r="S485" s="77">
        <f t="shared" ref="S485:T485" si="562">if( and($Q485&gt;S$10,$Q485&lt;=S$11),$R485,"")</f>
        <v>1.748439141</v>
      </c>
      <c r="T485" t="str">
        <f t="shared" si="562"/>
        <v/>
      </c>
    </row>
    <row r="486" hidden="1">
      <c r="A486" s="152"/>
      <c r="B486" s="154"/>
      <c r="F486" s="70"/>
      <c r="G486" s="70"/>
      <c r="H486" s="70"/>
      <c r="I486" s="70"/>
      <c r="J486" s="70"/>
      <c r="K486" s="70"/>
      <c r="L486" s="70"/>
      <c r="M486" s="70"/>
      <c r="N486" s="70"/>
      <c r="O486" s="70">
        <f>'SWR time series'!A482</f>
        <v>8</v>
      </c>
      <c r="P486" s="70">
        <f>'SWR time series'!B482</f>
        <v>1910</v>
      </c>
      <c r="Q486" s="77">
        <f>'StockBond Returns'!M480</f>
        <v>12.34258126</v>
      </c>
      <c r="R486" s="77">
        <f>'SWR time series'!F482</f>
        <v>2.701899598</v>
      </c>
      <c r="S486" s="77">
        <f t="shared" ref="S486:T486" si="563">if( and($Q486&gt;S$10,$Q486&lt;=S$11),$R486,"")</f>
        <v>2.701899598</v>
      </c>
      <c r="T486" t="str">
        <f t="shared" si="563"/>
        <v/>
      </c>
    </row>
    <row r="487" hidden="1">
      <c r="A487" s="152"/>
      <c r="B487" s="154"/>
      <c r="F487" s="70"/>
      <c r="G487" s="70"/>
      <c r="H487" s="70"/>
      <c r="I487" s="70"/>
      <c r="J487" s="70"/>
      <c r="K487" s="70"/>
      <c r="L487" s="70"/>
      <c r="M487" s="70"/>
      <c r="N487" s="70"/>
      <c r="O487" s="70">
        <f>'SWR time series'!A483</f>
        <v>9</v>
      </c>
      <c r="P487" s="70">
        <f>'SWR time series'!B483</f>
        <v>1910</v>
      </c>
      <c r="Q487" s="77">
        <f>'StockBond Returns'!M481</f>
        <v>12.74505515</v>
      </c>
      <c r="R487" s="77">
        <f>'SWR time series'!F483</f>
        <v>2.118137963</v>
      </c>
      <c r="S487" s="77">
        <f t="shared" ref="S487:T487" si="564">if( and($Q487&gt;S$10,$Q487&lt;=S$11),$R487,"")</f>
        <v>2.118137963</v>
      </c>
      <c r="T487" t="str">
        <f t="shared" si="564"/>
        <v/>
      </c>
    </row>
    <row r="488" hidden="1">
      <c r="A488" s="152"/>
      <c r="B488" s="154"/>
      <c r="F488" s="70"/>
      <c r="G488" s="70"/>
      <c r="H488" s="70"/>
      <c r="I488" s="70"/>
      <c r="J488" s="70"/>
      <c r="K488" s="70"/>
      <c r="L488" s="70"/>
      <c r="M488" s="70"/>
      <c r="N488" s="70"/>
      <c r="O488" s="70">
        <f>'SWR time series'!A484</f>
        <v>10</v>
      </c>
      <c r="P488" s="70">
        <f>'SWR time series'!B484</f>
        <v>1910</v>
      </c>
      <c r="Q488" s="77">
        <f>'StockBond Returns'!M482</f>
        <v>12.9371611</v>
      </c>
      <c r="R488" s="77">
        <f>'SWR time series'!F484</f>
        <v>1.787158611</v>
      </c>
      <c r="S488" s="77">
        <f t="shared" ref="S488:T488" si="565">if( and($Q488&gt;S$10,$Q488&lt;=S$11),$R488,"")</f>
        <v>1.787158611</v>
      </c>
      <c r="T488" t="str">
        <f t="shared" si="565"/>
        <v/>
      </c>
    </row>
    <row r="489" hidden="1">
      <c r="A489" s="152"/>
      <c r="B489" s="154"/>
      <c r="F489" s="70"/>
      <c r="G489" s="70"/>
      <c r="H489" s="70"/>
      <c r="I489" s="70"/>
      <c r="J489" s="70"/>
      <c r="K489" s="70"/>
      <c r="L489" s="70"/>
      <c r="M489" s="70"/>
      <c r="N489" s="70"/>
      <c r="O489" s="70">
        <f>'SWR time series'!A485</f>
        <v>11</v>
      </c>
      <c r="P489" s="70">
        <f>'SWR time series'!B485</f>
        <v>1910</v>
      </c>
      <c r="Q489" s="77">
        <f>'StockBond Returns'!M483</f>
        <v>13.91886666</v>
      </c>
      <c r="R489" s="77">
        <f>'SWR time series'!F485</f>
        <v>0.345824572</v>
      </c>
      <c r="S489" s="77">
        <f t="shared" ref="S489:T489" si="566">if( and($Q489&gt;S$10,$Q489&lt;=S$11),$R489,"")</f>
        <v>0.345824572</v>
      </c>
      <c r="T489" t="str">
        <f t="shared" si="566"/>
        <v/>
      </c>
    </row>
    <row r="490" hidden="1">
      <c r="A490" s="152"/>
      <c r="B490" s="154"/>
      <c r="F490" s="70"/>
      <c r="G490" s="70"/>
      <c r="H490" s="70"/>
      <c r="I490" s="70"/>
      <c r="J490" s="70"/>
      <c r="K490" s="70"/>
      <c r="L490" s="70"/>
      <c r="M490" s="70"/>
      <c r="N490" s="70"/>
      <c r="O490" s="70">
        <f>'SWR time series'!A486</f>
        <v>12</v>
      </c>
      <c r="P490" s="70">
        <f>'SWR time series'!B486</f>
        <v>1910</v>
      </c>
      <c r="Q490" s="77">
        <f>'StockBond Returns'!M484</f>
        <v>14.16452318</v>
      </c>
      <c r="R490" s="77">
        <f>'SWR time series'!F486</f>
        <v>-0.08639623431</v>
      </c>
      <c r="S490" s="77">
        <f t="shared" ref="S490:T490" si="567">if( and($Q490&gt;S$10,$Q490&lt;=S$11),$R490,"")</f>
        <v>-0.08639623431</v>
      </c>
      <c r="T490" t="str">
        <f t="shared" si="567"/>
        <v/>
      </c>
    </row>
    <row r="491" hidden="1">
      <c r="A491" s="152"/>
      <c r="B491" s="154"/>
      <c r="F491" s="70"/>
      <c r="G491" s="70"/>
      <c r="H491" s="70"/>
      <c r="I491" s="70"/>
      <c r="J491" s="70"/>
      <c r="K491" s="70"/>
      <c r="L491" s="70"/>
      <c r="M491" s="70"/>
      <c r="N491" s="70"/>
      <c r="O491" s="70">
        <f>'SWR time series'!A487</f>
        <v>1</v>
      </c>
      <c r="P491" s="70">
        <f>'SWR time series'!B487</f>
        <v>1911</v>
      </c>
      <c r="Q491" s="77">
        <f>'StockBond Returns'!M485</f>
        <v>13.74147842</v>
      </c>
      <c r="R491" s="77">
        <f>'SWR time series'!F487</f>
        <v>0.3896391988</v>
      </c>
      <c r="S491" s="77">
        <f t="shared" ref="S491:T491" si="568">if( and($Q491&gt;S$10,$Q491&lt;=S$11),$R491,"")</f>
        <v>0.3896391988</v>
      </c>
      <c r="T491" t="str">
        <f t="shared" si="568"/>
        <v/>
      </c>
    </row>
    <row r="492" hidden="1">
      <c r="A492" s="152"/>
      <c r="B492" s="154"/>
      <c r="F492" s="70"/>
      <c r="G492" s="70"/>
      <c r="H492" s="70"/>
      <c r="I492" s="70"/>
      <c r="J492" s="70"/>
      <c r="K492" s="70"/>
      <c r="L492" s="70"/>
      <c r="M492" s="70"/>
      <c r="N492" s="70"/>
      <c r="O492" s="70">
        <f>'SWR time series'!A488</f>
        <v>2</v>
      </c>
      <c r="P492" s="70">
        <f>'SWR time series'!B488</f>
        <v>1911</v>
      </c>
      <c r="Q492" s="77">
        <f>'StockBond Returns'!M486</f>
        <v>14.04921518</v>
      </c>
      <c r="R492" s="77">
        <f>'SWR time series'!F488</f>
        <v>-0.04448696381</v>
      </c>
      <c r="S492" s="77">
        <f t="shared" ref="S492:T492" si="569">if( and($Q492&gt;S$10,$Q492&lt;=S$11),$R492,"")</f>
        <v>-0.04448696381</v>
      </c>
      <c r="T492" t="str">
        <f t="shared" si="569"/>
        <v/>
      </c>
    </row>
    <row r="493" hidden="1">
      <c r="A493" s="152"/>
      <c r="B493" s="154"/>
      <c r="F493" s="70"/>
      <c r="G493" s="70"/>
      <c r="H493" s="70"/>
      <c r="I493" s="70"/>
      <c r="J493" s="70"/>
      <c r="K493" s="70"/>
      <c r="L493" s="70"/>
      <c r="M493" s="70"/>
      <c r="N493" s="70"/>
      <c r="O493" s="70">
        <f>'SWR time series'!A489</f>
        <v>3</v>
      </c>
      <c r="P493" s="70">
        <f>'SWR time series'!B489</f>
        <v>1911</v>
      </c>
      <c r="Q493" s="77">
        <f>'StockBond Returns'!M487</f>
        <v>14.72148847</v>
      </c>
      <c r="R493" s="77">
        <f>'SWR time series'!F489</f>
        <v>-1.142831134</v>
      </c>
      <c r="S493" s="77">
        <f t="shared" ref="S493:T493" si="570">if( and($Q493&gt;S$10,$Q493&lt;=S$11),$R493,"")</f>
        <v>-1.142831134</v>
      </c>
      <c r="T493" t="str">
        <f t="shared" si="570"/>
        <v/>
      </c>
    </row>
    <row r="494" hidden="1">
      <c r="A494" s="152"/>
      <c r="B494" s="154"/>
      <c r="F494" s="70"/>
      <c r="G494" s="70"/>
      <c r="H494" s="70"/>
      <c r="I494" s="70"/>
      <c r="J494" s="70"/>
      <c r="K494" s="70"/>
      <c r="L494" s="70"/>
      <c r="M494" s="70"/>
      <c r="N494" s="70"/>
      <c r="O494" s="70">
        <f>'SWR time series'!A490</f>
        <v>4</v>
      </c>
      <c r="P494" s="70">
        <f>'SWR time series'!B490</f>
        <v>1911</v>
      </c>
      <c r="Q494" s="77">
        <f>'StockBond Returns'!M488</f>
        <v>14.37062322</v>
      </c>
      <c r="R494" s="77">
        <f>'SWR time series'!F490</f>
        <v>-0.7465181011</v>
      </c>
      <c r="S494" s="77">
        <f t="shared" ref="S494:T494" si="571">if( and($Q494&gt;S$10,$Q494&lt;=S$11),$R494,"")</f>
        <v>-0.7465181011</v>
      </c>
      <c r="T494" t="str">
        <f t="shared" si="571"/>
        <v/>
      </c>
    </row>
    <row r="495" hidden="1">
      <c r="A495" s="152"/>
      <c r="B495" s="154"/>
      <c r="F495" s="70"/>
      <c r="G495" s="70"/>
      <c r="H495" s="70"/>
      <c r="I495" s="70"/>
      <c r="J495" s="70"/>
      <c r="K495" s="70"/>
      <c r="L495" s="70"/>
      <c r="M495" s="70"/>
      <c r="N495" s="70"/>
      <c r="O495" s="70">
        <f>'SWR time series'!A491</f>
        <v>5</v>
      </c>
      <c r="P495" s="70">
        <f>'SWR time series'!B491</f>
        <v>1911</v>
      </c>
      <c r="Q495" s="77">
        <f>'StockBond Returns'!M489</f>
        <v>14.75293542</v>
      </c>
      <c r="R495" s="77">
        <f>'SWR time series'!F491</f>
        <v>-1.442436293</v>
      </c>
      <c r="S495" s="77">
        <f t="shared" ref="S495:T495" si="572">if( and($Q495&gt;S$10,$Q495&lt;=S$11),$R495,"")</f>
        <v>-1.442436293</v>
      </c>
      <c r="T495" t="str">
        <f t="shared" si="572"/>
        <v/>
      </c>
    </row>
    <row r="496" hidden="1">
      <c r="A496" s="152"/>
      <c r="B496" s="154"/>
      <c r="F496" s="70"/>
      <c r="G496" s="70"/>
      <c r="H496" s="70"/>
      <c r="I496" s="70"/>
      <c r="J496" s="70"/>
      <c r="K496" s="70"/>
      <c r="L496" s="70"/>
      <c r="M496" s="70"/>
      <c r="N496" s="70"/>
      <c r="O496" s="70">
        <f>'SWR time series'!A492</f>
        <v>6</v>
      </c>
      <c r="P496" s="70">
        <f>'SWR time series'!B492</f>
        <v>1911</v>
      </c>
      <c r="Q496" s="77">
        <f>'StockBond Returns'!M490</f>
        <v>15.04766059</v>
      </c>
      <c r="R496" s="77">
        <f>'SWR time series'!F492</f>
        <v>-1.681071434</v>
      </c>
      <c r="S496" s="77">
        <f t="shared" ref="S496:T496" si="573">if( and($Q496&gt;S$10,$Q496&lt;=S$11),$R496,"")</f>
        <v>-1.681071434</v>
      </c>
      <c r="T496" t="str">
        <f t="shared" si="573"/>
        <v/>
      </c>
    </row>
    <row r="497" hidden="1">
      <c r="A497" s="152"/>
      <c r="B497" s="154"/>
      <c r="F497" s="70"/>
      <c r="G497" s="70"/>
      <c r="H497" s="70"/>
      <c r="I497" s="70"/>
      <c r="J497" s="70"/>
      <c r="K497" s="70"/>
      <c r="L497" s="70"/>
      <c r="M497" s="70"/>
      <c r="N497" s="70"/>
      <c r="O497" s="70">
        <f>'SWR time series'!A493</f>
        <v>7</v>
      </c>
      <c r="P497" s="70">
        <f>'SWR time series'!B493</f>
        <v>1911</v>
      </c>
      <c r="Q497" s="77">
        <f>'StockBond Returns'!M491</f>
        <v>15.32835568</v>
      </c>
      <c r="R497" s="77">
        <f>'SWR time series'!F493</f>
        <v>-2.026483563</v>
      </c>
      <c r="S497" s="77">
        <f t="shared" ref="S497:T497" si="574">if( and($Q497&gt;S$10,$Q497&lt;=S$11),$R497,"")</f>
        <v>-2.026483563</v>
      </c>
      <c r="T497" t="str">
        <f t="shared" si="574"/>
        <v/>
      </c>
    </row>
    <row r="498" hidden="1">
      <c r="A498" s="152"/>
      <c r="B498" s="154"/>
      <c r="F498" s="70"/>
      <c r="G498" s="70"/>
      <c r="H498" s="70"/>
      <c r="I498" s="70"/>
      <c r="J498" s="70"/>
      <c r="K498" s="70"/>
      <c r="L498" s="70"/>
      <c r="M498" s="70"/>
      <c r="N498" s="70"/>
      <c r="O498" s="70">
        <f>'SWR time series'!A494</f>
        <v>8</v>
      </c>
      <c r="P498" s="70">
        <f>'SWR time series'!B494</f>
        <v>1911</v>
      </c>
      <c r="Q498" s="77">
        <f>'StockBond Returns'!M492</f>
        <v>15.08311058</v>
      </c>
      <c r="R498" s="77">
        <f>'SWR time series'!F494</f>
        <v>-1.67960287</v>
      </c>
      <c r="S498" s="77">
        <f t="shared" ref="S498:T498" si="575">if( and($Q498&gt;S$10,$Q498&lt;=S$11),$R498,"")</f>
        <v>-1.67960287</v>
      </c>
      <c r="T498" t="str">
        <f t="shared" si="575"/>
        <v/>
      </c>
    </row>
    <row r="499" hidden="1">
      <c r="A499" s="152"/>
      <c r="B499" s="154"/>
      <c r="F499" s="70"/>
      <c r="G499" s="70"/>
      <c r="H499" s="70"/>
      <c r="I499" s="70"/>
      <c r="J499" s="70"/>
      <c r="K499" s="70"/>
      <c r="L499" s="70"/>
      <c r="M499" s="70"/>
      <c r="N499" s="70"/>
      <c r="O499" s="70">
        <f>'SWR time series'!A495</f>
        <v>9</v>
      </c>
      <c r="P499" s="70">
        <f>'SWR time series'!B495</f>
        <v>1911</v>
      </c>
      <c r="Q499" s="77">
        <f>'StockBond Returns'!M493</f>
        <v>13.89979067</v>
      </c>
      <c r="R499" s="77">
        <f>'SWR time series'!F495</f>
        <v>-0.1714415764</v>
      </c>
      <c r="S499" s="77">
        <f t="shared" ref="S499:T499" si="576">if( and($Q499&gt;S$10,$Q499&lt;=S$11),$R499,"")</f>
        <v>-0.1714415764</v>
      </c>
      <c r="T499" t="str">
        <f t="shared" si="576"/>
        <v/>
      </c>
    </row>
    <row r="500" hidden="1">
      <c r="A500" s="152"/>
      <c r="B500" s="154"/>
      <c r="F500" s="70"/>
      <c r="G500" s="70"/>
      <c r="H500" s="70"/>
      <c r="I500" s="70"/>
      <c r="J500" s="70"/>
      <c r="K500" s="70"/>
      <c r="L500" s="70"/>
      <c r="M500" s="70"/>
      <c r="N500" s="70"/>
      <c r="O500" s="70">
        <f>'SWR time series'!A496</f>
        <v>10</v>
      </c>
      <c r="P500" s="70">
        <f>'SWR time series'!B496</f>
        <v>1911</v>
      </c>
      <c r="Q500" s="77">
        <f>'StockBond Returns'!M494</f>
        <v>12.99795398</v>
      </c>
      <c r="R500" s="77">
        <f>'SWR time series'!F496</f>
        <v>1.069411759</v>
      </c>
      <c r="S500" s="77">
        <f t="shared" ref="S500:T500" si="577">if( and($Q500&gt;S$10,$Q500&lt;=S$11),$R500,"")</f>
        <v>1.069411759</v>
      </c>
      <c r="T500" t="str">
        <f t="shared" si="577"/>
        <v/>
      </c>
    </row>
    <row r="501" hidden="1">
      <c r="A501" s="152"/>
      <c r="B501" s="154"/>
      <c r="F501" s="70"/>
      <c r="G501" s="70"/>
      <c r="H501" s="70"/>
      <c r="I501" s="70"/>
      <c r="J501" s="70"/>
      <c r="K501" s="70"/>
      <c r="L501" s="70"/>
      <c r="M501" s="70"/>
      <c r="N501" s="70"/>
      <c r="O501" s="70">
        <f>'SWR time series'!A497</f>
        <v>11</v>
      </c>
      <c r="P501" s="70">
        <f>'SWR time series'!B497</f>
        <v>1911</v>
      </c>
      <c r="Q501" s="77">
        <f>'StockBond Returns'!M495</f>
        <v>13.06647285</v>
      </c>
      <c r="R501" s="77">
        <f>'SWR time series'!F497</f>
        <v>0.9159357419</v>
      </c>
      <c r="S501" s="77">
        <f t="shared" ref="S501:T501" si="578">if( and($Q501&gt;S$10,$Q501&lt;=S$11),$R501,"")</f>
        <v>0.9159357419</v>
      </c>
      <c r="T501" t="str">
        <f t="shared" si="578"/>
        <v/>
      </c>
    </row>
    <row r="502" hidden="1">
      <c r="A502" s="152"/>
      <c r="B502" s="154"/>
      <c r="F502" s="70"/>
      <c r="G502" s="70"/>
      <c r="H502" s="70"/>
      <c r="I502" s="70"/>
      <c r="J502" s="70"/>
      <c r="K502" s="70"/>
      <c r="L502" s="70"/>
      <c r="M502" s="70"/>
      <c r="N502" s="70"/>
      <c r="O502" s="70">
        <f>'SWR time series'!A498</f>
        <v>12</v>
      </c>
      <c r="P502" s="70">
        <f>'SWR time series'!B498</f>
        <v>1911</v>
      </c>
      <c r="Q502" s="77">
        <f>'StockBond Returns'!M496</f>
        <v>13.72799759</v>
      </c>
      <c r="R502" s="77">
        <f>'SWR time series'!F498</f>
        <v>-0.0201274001</v>
      </c>
      <c r="S502" s="77">
        <f t="shared" ref="S502:T502" si="579">if( and($Q502&gt;S$10,$Q502&lt;=S$11),$R502,"")</f>
        <v>-0.0201274001</v>
      </c>
      <c r="T502" t="str">
        <f t="shared" si="579"/>
        <v/>
      </c>
    </row>
    <row r="503" hidden="1">
      <c r="A503" s="152"/>
      <c r="B503" s="154"/>
      <c r="F503" s="70"/>
      <c r="G503" s="70"/>
      <c r="H503" s="70"/>
      <c r="I503" s="70"/>
      <c r="J503" s="70"/>
      <c r="K503" s="70"/>
      <c r="L503" s="70"/>
      <c r="M503" s="70"/>
      <c r="N503" s="70"/>
      <c r="O503" s="70">
        <f>'SWR time series'!A499</f>
        <v>1</v>
      </c>
      <c r="P503" s="70">
        <f>'SWR time series'!B499</f>
        <v>1912</v>
      </c>
      <c r="Q503" s="77">
        <f>'StockBond Returns'!M497</f>
        <v>13.92925842</v>
      </c>
      <c r="R503" s="77">
        <f>'SWR time series'!F499</f>
        <v>-0.3632645458</v>
      </c>
      <c r="S503" s="77">
        <f t="shared" ref="S503:T503" si="580">if( and($Q503&gt;S$10,$Q503&lt;=S$11),$R503,"")</f>
        <v>-0.3632645458</v>
      </c>
      <c r="T503" t="str">
        <f t="shared" si="580"/>
        <v/>
      </c>
    </row>
    <row r="504" hidden="1">
      <c r="A504" s="152"/>
      <c r="B504" s="154"/>
      <c r="F504" s="70"/>
      <c r="G504" s="70"/>
      <c r="H504" s="70"/>
      <c r="I504" s="70"/>
      <c r="J504" s="70"/>
      <c r="K504" s="70"/>
      <c r="L504" s="70"/>
      <c r="M504" s="70"/>
      <c r="N504" s="70"/>
      <c r="O504" s="70">
        <f>'SWR time series'!A500</f>
        <v>2</v>
      </c>
      <c r="P504" s="70">
        <f>'SWR time series'!B500</f>
        <v>1912</v>
      </c>
      <c r="Q504" s="77">
        <f>'StockBond Returns'!M498</f>
        <v>13.79495263</v>
      </c>
      <c r="R504" s="77">
        <f>'SWR time series'!F500</f>
        <v>-0.1566310761</v>
      </c>
      <c r="S504" s="77">
        <f t="shared" ref="S504:T504" si="581">if( and($Q504&gt;S$10,$Q504&lt;=S$11),$R504,"")</f>
        <v>-0.1566310761</v>
      </c>
      <c r="T504" t="str">
        <f t="shared" si="581"/>
        <v/>
      </c>
    </row>
    <row r="505" hidden="1">
      <c r="A505" s="152"/>
      <c r="B505" s="154"/>
      <c r="F505" s="70"/>
      <c r="G505" s="70"/>
      <c r="H505" s="70"/>
      <c r="I505" s="70"/>
      <c r="J505" s="70"/>
      <c r="K505" s="70"/>
      <c r="L505" s="70"/>
      <c r="M505" s="70"/>
      <c r="N505" s="70"/>
      <c r="O505" s="70">
        <f>'SWR time series'!A501</f>
        <v>3</v>
      </c>
      <c r="P505" s="70">
        <f>'SWR time series'!B501</f>
        <v>1912</v>
      </c>
      <c r="Q505" s="77">
        <f>'StockBond Returns'!M499</f>
        <v>13.53163437</v>
      </c>
      <c r="R505" s="77">
        <f>'SWR time series'!F501</f>
        <v>0.2293851789</v>
      </c>
      <c r="S505" s="77">
        <f t="shared" ref="S505:T505" si="582">if( and($Q505&gt;S$10,$Q505&lt;=S$11),$R505,"")</f>
        <v>0.2293851789</v>
      </c>
      <c r="T505" t="str">
        <f t="shared" si="582"/>
        <v/>
      </c>
    </row>
    <row r="506" hidden="1">
      <c r="A506" s="152"/>
      <c r="B506" s="154"/>
      <c r="F506" s="70"/>
      <c r="G506" s="70"/>
      <c r="H506" s="70"/>
      <c r="I506" s="70"/>
      <c r="J506" s="70"/>
      <c r="K506" s="70"/>
      <c r="L506" s="70"/>
      <c r="M506" s="70"/>
      <c r="N506" s="70"/>
      <c r="O506" s="70">
        <f>'SWR time series'!A502</f>
        <v>4</v>
      </c>
      <c r="P506" s="70">
        <f>'SWR time series'!B502</f>
        <v>1912</v>
      </c>
      <c r="Q506" s="77">
        <f>'StockBond Returns'!M500</f>
        <v>13.63976917</v>
      </c>
      <c r="R506" s="77">
        <f>'SWR time series'!F502</f>
        <v>0.1710413401</v>
      </c>
      <c r="S506" s="77">
        <f t="shared" ref="S506:T506" si="583">if( and($Q506&gt;S$10,$Q506&lt;=S$11),$R506,"")</f>
        <v>0.1710413401</v>
      </c>
      <c r="T506" t="str">
        <f t="shared" si="583"/>
        <v/>
      </c>
    </row>
    <row r="507" hidden="1">
      <c r="A507" s="152"/>
      <c r="B507" s="154"/>
      <c r="F507" s="70"/>
      <c r="G507" s="70"/>
      <c r="H507" s="70"/>
      <c r="I507" s="70"/>
      <c r="J507" s="70"/>
      <c r="K507" s="70"/>
      <c r="L507" s="70"/>
      <c r="M507" s="70"/>
      <c r="N507" s="70"/>
      <c r="O507" s="70">
        <f>'SWR time series'!A503</f>
        <v>5</v>
      </c>
      <c r="P507" s="70">
        <f>'SWR time series'!B503</f>
        <v>1912</v>
      </c>
      <c r="Q507" s="77">
        <f>'StockBond Returns'!M501</f>
        <v>13.65439269</v>
      </c>
      <c r="R507" s="77">
        <f>'SWR time series'!F503</f>
        <v>0.3018679531</v>
      </c>
      <c r="S507" s="77">
        <f t="shared" ref="S507:T507" si="584">if( and($Q507&gt;S$10,$Q507&lt;=S$11),$R507,"")</f>
        <v>0.3018679531</v>
      </c>
      <c r="T507" t="str">
        <f t="shared" si="584"/>
        <v/>
      </c>
    </row>
    <row r="508" hidden="1">
      <c r="A508" s="152"/>
      <c r="B508" s="154"/>
      <c r="F508" s="70"/>
      <c r="G508" s="70"/>
      <c r="H508" s="70"/>
      <c r="I508" s="70"/>
      <c r="J508" s="70"/>
      <c r="K508" s="70"/>
      <c r="L508" s="70"/>
      <c r="M508" s="70"/>
      <c r="N508" s="70"/>
      <c r="O508" s="70">
        <f>'SWR time series'!A504</f>
        <v>6</v>
      </c>
      <c r="P508" s="70">
        <f>'SWR time series'!B504</f>
        <v>1912</v>
      </c>
      <c r="Q508" s="77">
        <f>'StockBond Returns'!M502</f>
        <v>13.61701321</v>
      </c>
      <c r="R508" s="77">
        <f>'SWR time series'!F504</f>
        <v>0.35388838</v>
      </c>
      <c r="S508" s="77">
        <f t="shared" ref="S508:T508" si="585">if( and($Q508&gt;S$10,$Q508&lt;=S$11),$R508,"")</f>
        <v>0.35388838</v>
      </c>
      <c r="T508" t="str">
        <f t="shared" si="585"/>
        <v/>
      </c>
    </row>
    <row r="509" hidden="1">
      <c r="A509" s="152"/>
      <c r="B509" s="154"/>
      <c r="F509" s="70"/>
      <c r="G509" s="70"/>
      <c r="H509" s="70"/>
      <c r="I509" s="70"/>
      <c r="J509" s="70"/>
      <c r="K509" s="70"/>
      <c r="L509" s="70"/>
      <c r="M509" s="70"/>
      <c r="N509" s="70"/>
      <c r="O509" s="70">
        <f>'SWR time series'!A505</f>
        <v>7</v>
      </c>
      <c r="P509" s="70">
        <f>'SWR time series'!B505</f>
        <v>1912</v>
      </c>
      <c r="Q509" s="77">
        <f>'StockBond Returns'!M503</f>
        <v>13.7854174</v>
      </c>
      <c r="R509" s="77">
        <f>'SWR time series'!F505</f>
        <v>0.06315833866</v>
      </c>
      <c r="S509" s="77">
        <f t="shared" ref="S509:T509" si="586">if( and($Q509&gt;S$10,$Q509&lt;=S$11),$R509,"")</f>
        <v>0.06315833866</v>
      </c>
      <c r="T509" t="str">
        <f t="shared" si="586"/>
        <v/>
      </c>
    </row>
    <row r="510" hidden="1">
      <c r="A510" s="152"/>
      <c r="B510" s="154"/>
      <c r="F510" s="70"/>
      <c r="G510" s="70"/>
      <c r="H510" s="70"/>
      <c r="I510" s="70"/>
      <c r="J510" s="70"/>
      <c r="K510" s="70"/>
      <c r="L510" s="70"/>
      <c r="M510" s="70"/>
      <c r="N510" s="70"/>
      <c r="O510" s="70">
        <f>'SWR time series'!A506</f>
        <v>8</v>
      </c>
      <c r="P510" s="70">
        <f>'SWR time series'!B506</f>
        <v>1912</v>
      </c>
      <c r="Q510" s="77">
        <f>'StockBond Returns'!M504</f>
        <v>13.80287665</v>
      </c>
      <c r="R510" s="77">
        <f>'SWR time series'!F506</f>
        <v>0.02909491125</v>
      </c>
      <c r="S510" s="77">
        <f t="shared" ref="S510:T510" si="587">if( and($Q510&gt;S$10,$Q510&lt;=S$11),$R510,"")</f>
        <v>0.02909491125</v>
      </c>
      <c r="T510" t="str">
        <f t="shared" si="587"/>
        <v/>
      </c>
    </row>
    <row r="511" hidden="1">
      <c r="A511" s="152"/>
      <c r="B511" s="154"/>
      <c r="F511" s="70"/>
      <c r="G511" s="70"/>
      <c r="H511" s="70"/>
      <c r="I511" s="70"/>
      <c r="J511" s="70"/>
      <c r="K511" s="70"/>
      <c r="L511" s="70"/>
      <c r="M511" s="70"/>
      <c r="N511" s="70"/>
      <c r="O511" s="70">
        <f>'SWR time series'!A507</f>
        <v>9</v>
      </c>
      <c r="P511" s="70">
        <f>'SWR time series'!B507</f>
        <v>1912</v>
      </c>
      <c r="Q511" s="77">
        <f>'StockBond Returns'!M505</f>
        <v>13.98476176</v>
      </c>
      <c r="R511" s="77">
        <f>'SWR time series'!F507</f>
        <v>-0.1364649966</v>
      </c>
      <c r="S511" s="77">
        <f t="shared" ref="S511:T511" si="588">if( and($Q511&gt;S$10,$Q511&lt;=S$11),$R511,"")</f>
        <v>-0.1364649966</v>
      </c>
      <c r="T511" t="str">
        <f t="shared" si="588"/>
        <v/>
      </c>
    </row>
    <row r="512" hidden="1">
      <c r="A512" s="152"/>
      <c r="B512" s="154"/>
      <c r="F512" s="70"/>
      <c r="G512" s="70"/>
      <c r="H512" s="70"/>
      <c r="I512" s="70"/>
      <c r="J512" s="70"/>
      <c r="K512" s="70"/>
      <c r="L512" s="70"/>
      <c r="M512" s="70"/>
      <c r="N512" s="70"/>
      <c r="O512" s="70">
        <f>'SWR time series'!A508</f>
        <v>10</v>
      </c>
      <c r="P512" s="70">
        <f>'SWR time series'!B508</f>
        <v>1912</v>
      </c>
      <c r="Q512" s="77">
        <f>'StockBond Returns'!M506</f>
        <v>13.926285</v>
      </c>
      <c r="R512" s="77">
        <f>'SWR time series'!F508</f>
        <v>-0.01401183295</v>
      </c>
      <c r="S512" s="77">
        <f t="shared" ref="S512:T512" si="589">if( and($Q512&gt;S$10,$Q512&lt;=S$11),$R512,"")</f>
        <v>-0.01401183295</v>
      </c>
      <c r="T512" t="str">
        <f t="shared" si="589"/>
        <v/>
      </c>
    </row>
    <row r="513" hidden="1">
      <c r="A513" s="152"/>
      <c r="B513" s="154"/>
      <c r="F513" s="70"/>
      <c r="G513" s="70"/>
      <c r="H513" s="70"/>
      <c r="I513" s="70"/>
      <c r="J513" s="70"/>
      <c r="K513" s="70"/>
      <c r="L513" s="70"/>
      <c r="M513" s="70"/>
      <c r="N513" s="70"/>
      <c r="O513" s="70">
        <f>'SWR time series'!A509</f>
        <v>11</v>
      </c>
      <c r="P513" s="70">
        <f>'SWR time series'!B509</f>
        <v>1912</v>
      </c>
      <c r="Q513" s="77">
        <f>'StockBond Returns'!M507</f>
        <v>13.9050927</v>
      </c>
      <c r="R513" s="77">
        <f>'SWR time series'!F509</f>
        <v>0.01389524641</v>
      </c>
      <c r="S513" s="77">
        <f t="shared" ref="S513:T513" si="590">if( and($Q513&gt;S$10,$Q513&lt;=S$11),$R513,"")</f>
        <v>0.01389524641</v>
      </c>
      <c r="T513" t="str">
        <f t="shared" si="590"/>
        <v/>
      </c>
    </row>
    <row r="514" hidden="1">
      <c r="A514" s="152"/>
      <c r="B514" s="154"/>
      <c r="F514" s="70"/>
      <c r="G514" s="70"/>
      <c r="H514" s="70"/>
      <c r="I514" s="70"/>
      <c r="J514" s="70"/>
      <c r="K514" s="70"/>
      <c r="L514" s="70"/>
      <c r="M514" s="70"/>
      <c r="N514" s="70"/>
      <c r="O514" s="70">
        <f>'SWR time series'!A510</f>
        <v>12</v>
      </c>
      <c r="P514" s="70">
        <f>'SWR time series'!B510</f>
        <v>1912</v>
      </c>
      <c r="Q514" s="77">
        <f>'StockBond Returns'!M508</f>
        <v>13.74954102</v>
      </c>
      <c r="R514" s="77">
        <f>'SWR time series'!F510</f>
        <v>0.2139389445</v>
      </c>
      <c r="S514" s="77">
        <f t="shared" ref="S514:T514" si="591">if( and($Q514&gt;S$10,$Q514&lt;=S$11),$R514,"")</f>
        <v>0.2139389445</v>
      </c>
      <c r="T514" t="str">
        <f t="shared" si="591"/>
        <v/>
      </c>
    </row>
    <row r="515" hidden="1">
      <c r="A515" s="152"/>
      <c r="B515" s="154"/>
      <c r="F515" s="70"/>
      <c r="G515" s="70"/>
      <c r="H515" s="70"/>
      <c r="I515" s="70"/>
      <c r="J515" s="70"/>
      <c r="K515" s="70"/>
      <c r="L515" s="70"/>
      <c r="M515" s="70"/>
      <c r="N515" s="70"/>
      <c r="O515" s="70">
        <f>'SWR time series'!A511</f>
        <v>1</v>
      </c>
      <c r="P515" s="70">
        <f>'SWR time series'!B511</f>
        <v>1913</v>
      </c>
      <c r="Q515" s="77">
        <f>'StockBond Returns'!M509</f>
        <v>13.38899945</v>
      </c>
      <c r="R515" s="77">
        <f>'SWR time series'!F511</f>
        <v>0.6668673235</v>
      </c>
      <c r="S515" s="77">
        <f t="shared" ref="S515:T515" si="592">if( and($Q515&gt;S$10,$Q515&lt;=S$11),$R515,"")</f>
        <v>0.6668673235</v>
      </c>
      <c r="T515" t="str">
        <f t="shared" si="592"/>
        <v/>
      </c>
    </row>
    <row r="516" hidden="1">
      <c r="A516" s="152"/>
      <c r="B516" s="154"/>
      <c r="F516" s="70"/>
      <c r="G516" s="70"/>
      <c r="H516" s="70"/>
      <c r="I516" s="70"/>
      <c r="J516" s="70"/>
      <c r="K516" s="70"/>
      <c r="L516" s="70"/>
      <c r="M516" s="70"/>
      <c r="N516" s="70"/>
      <c r="O516" s="70">
        <f>'SWR time series'!A512</f>
        <v>2</v>
      </c>
      <c r="P516" s="70">
        <f>'SWR time series'!B512</f>
        <v>1913</v>
      </c>
      <c r="Q516" s="77">
        <f>'StockBond Returns'!M510</f>
        <v>13.14808879</v>
      </c>
      <c r="R516" s="77">
        <f>'SWR time series'!F512</f>
        <v>1.06057479</v>
      </c>
      <c r="S516" s="77">
        <f t="shared" ref="S516:T516" si="593">if( and($Q516&gt;S$10,$Q516&lt;=S$11),$R516,"")</f>
        <v>1.06057479</v>
      </c>
      <c r="T516" t="str">
        <f t="shared" si="593"/>
        <v/>
      </c>
    </row>
    <row r="517" hidden="1">
      <c r="A517" s="152"/>
      <c r="B517" s="154"/>
      <c r="F517" s="70"/>
      <c r="G517" s="70"/>
      <c r="H517" s="70"/>
      <c r="I517" s="70"/>
      <c r="J517" s="70"/>
      <c r="K517" s="70"/>
      <c r="L517" s="70"/>
      <c r="M517" s="70"/>
      <c r="N517" s="70"/>
      <c r="O517" s="70">
        <f>'SWR time series'!A513</f>
        <v>3</v>
      </c>
      <c r="P517" s="70">
        <f>'SWR time series'!B513</f>
        <v>1913</v>
      </c>
      <c r="Q517" s="77">
        <f>'StockBond Returns'!M511</f>
        <v>12.68296052</v>
      </c>
      <c r="R517" s="77">
        <f>'SWR time series'!F513</f>
        <v>1.689733413</v>
      </c>
      <c r="S517" s="77">
        <f t="shared" ref="S517:T517" si="594">if( and($Q517&gt;S$10,$Q517&lt;=S$11),$R517,"")</f>
        <v>1.689733413</v>
      </c>
      <c r="T517" t="str">
        <f t="shared" si="594"/>
        <v/>
      </c>
    </row>
    <row r="518" hidden="1">
      <c r="A518" s="152"/>
      <c r="B518" s="154"/>
      <c r="F518" s="70"/>
      <c r="G518" s="70"/>
      <c r="H518" s="70"/>
      <c r="I518" s="70"/>
      <c r="J518" s="70"/>
      <c r="K518" s="70"/>
      <c r="L518" s="70"/>
      <c r="M518" s="70"/>
      <c r="N518" s="70"/>
      <c r="O518" s="70">
        <f>'SWR time series'!A514</f>
        <v>4</v>
      </c>
      <c r="P518" s="70">
        <f>'SWR time series'!B514</f>
        <v>1913</v>
      </c>
      <c r="Q518" s="77">
        <f>'StockBond Returns'!M512</f>
        <v>12.44345352</v>
      </c>
      <c r="R518" s="77">
        <f>'SWR time series'!F514</f>
        <v>2.035197304</v>
      </c>
      <c r="S518" s="77">
        <f t="shared" ref="S518:T518" si="595">if( and($Q518&gt;S$10,$Q518&lt;=S$11),$R518,"")</f>
        <v>2.035197304</v>
      </c>
      <c r="T518" t="str">
        <f t="shared" si="595"/>
        <v/>
      </c>
    </row>
    <row r="519" hidden="1">
      <c r="A519" s="152"/>
      <c r="B519" s="154"/>
      <c r="F519" s="70"/>
      <c r="G519" s="70"/>
      <c r="H519" s="70"/>
      <c r="I519" s="70"/>
      <c r="J519" s="70"/>
      <c r="K519" s="70"/>
      <c r="L519" s="70"/>
      <c r="M519" s="70"/>
      <c r="N519" s="70"/>
      <c r="O519" s="70">
        <f>'SWR time series'!A515</f>
        <v>5</v>
      </c>
      <c r="P519" s="70">
        <f>'SWR time series'!B515</f>
        <v>1913</v>
      </c>
      <c r="Q519" s="77">
        <f>'StockBond Returns'!M513</f>
        <v>12.43306708</v>
      </c>
      <c r="R519" s="77">
        <f>'SWR time series'!F515</f>
        <v>1.98590073</v>
      </c>
      <c r="S519" s="77">
        <f t="shared" ref="S519:T519" si="596">if( and($Q519&gt;S$10,$Q519&lt;=S$11),$R519,"")</f>
        <v>1.98590073</v>
      </c>
      <c r="T519" t="str">
        <f t="shared" si="596"/>
        <v/>
      </c>
    </row>
    <row r="520" hidden="1">
      <c r="A520" s="152"/>
      <c r="B520" s="154"/>
      <c r="F520" s="70"/>
      <c r="G520" s="70"/>
      <c r="H520" s="70"/>
      <c r="I520" s="70"/>
      <c r="J520" s="70"/>
      <c r="K520" s="70"/>
      <c r="L520" s="70"/>
      <c r="M520" s="70"/>
      <c r="N520" s="70"/>
      <c r="O520" s="70">
        <f>'SWR time series'!A516</f>
        <v>6</v>
      </c>
      <c r="P520" s="70">
        <f>'SWR time series'!B516</f>
        <v>1913</v>
      </c>
      <c r="Q520" s="77">
        <f>'StockBond Returns'!M514</f>
        <v>12.22140106</v>
      </c>
      <c r="R520" s="77">
        <f>'SWR time series'!F516</f>
        <v>2.139363502</v>
      </c>
      <c r="S520" s="77">
        <f t="shared" ref="S520:T520" si="597">if( and($Q520&gt;S$10,$Q520&lt;=S$11),$R520,"")</f>
        <v>2.139363502</v>
      </c>
      <c r="T520" t="str">
        <f t="shared" si="597"/>
        <v/>
      </c>
    </row>
    <row r="521" hidden="1">
      <c r="A521" s="152"/>
      <c r="B521" s="154"/>
      <c r="F521" s="70"/>
      <c r="G521" s="70"/>
      <c r="H521" s="70"/>
      <c r="I521" s="70"/>
      <c r="J521" s="70"/>
      <c r="K521" s="70"/>
      <c r="L521" s="70"/>
      <c r="M521" s="70"/>
      <c r="N521" s="70"/>
      <c r="O521" s="70">
        <f>'SWR time series'!A517</f>
        <v>7</v>
      </c>
      <c r="P521" s="70">
        <f>'SWR time series'!B517</f>
        <v>1913</v>
      </c>
      <c r="Q521" s="77">
        <f>'StockBond Returns'!M515</f>
        <v>11.49196285</v>
      </c>
      <c r="R521" s="77">
        <f>'SWR time series'!F517</f>
        <v>3.330547004</v>
      </c>
      <c r="S521" s="77">
        <f t="shared" ref="S521:T521" si="598">if( and($Q521&gt;S$10,$Q521&lt;=S$11),$R521,"")</f>
        <v>3.330547004</v>
      </c>
      <c r="T521" t="str">
        <f t="shared" si="598"/>
        <v/>
      </c>
    </row>
    <row r="522" hidden="1">
      <c r="A522" s="152"/>
      <c r="B522" s="154"/>
      <c r="F522" s="70"/>
      <c r="G522" s="70"/>
      <c r="H522" s="70"/>
      <c r="I522" s="70"/>
      <c r="J522" s="70"/>
      <c r="K522" s="70"/>
      <c r="L522" s="70"/>
      <c r="M522" s="70"/>
      <c r="N522" s="70"/>
      <c r="O522" s="70">
        <f>'SWR time series'!A518</f>
        <v>8</v>
      </c>
      <c r="P522" s="70">
        <f>'SWR time series'!B518</f>
        <v>1913</v>
      </c>
      <c r="Q522" s="77">
        <f>'StockBond Returns'!M516</f>
        <v>11.5340228</v>
      </c>
      <c r="R522" s="77">
        <f>'SWR time series'!F518</f>
        <v>3.536121354</v>
      </c>
      <c r="S522" s="77">
        <f t="shared" ref="S522:T522" si="599">if( and($Q522&gt;S$10,$Q522&lt;=S$11),$R522,"")</f>
        <v>3.536121354</v>
      </c>
      <c r="T522" t="str">
        <f t="shared" si="599"/>
        <v/>
      </c>
    </row>
    <row r="523" hidden="1">
      <c r="A523" s="152"/>
      <c r="B523" s="154"/>
      <c r="F523" s="70"/>
      <c r="G523" s="70"/>
      <c r="H523" s="70"/>
      <c r="I523" s="70"/>
      <c r="J523" s="70"/>
      <c r="K523" s="70"/>
      <c r="L523" s="70"/>
      <c r="M523" s="70"/>
      <c r="N523" s="70"/>
      <c r="O523" s="70">
        <f>'SWR time series'!A519</f>
        <v>9</v>
      </c>
      <c r="P523" s="70">
        <f>'SWR time series'!B519</f>
        <v>1913</v>
      </c>
      <c r="Q523" s="77">
        <f>'StockBond Returns'!M517</f>
        <v>11.84684054</v>
      </c>
      <c r="R523" s="77">
        <f>'SWR time series'!F519</f>
        <v>2.904228783</v>
      </c>
      <c r="S523" s="77">
        <f t="shared" ref="S523:T523" si="600">if( and($Q523&gt;S$10,$Q523&lt;=S$11),$R523,"")</f>
        <v>2.904228783</v>
      </c>
      <c r="T523" t="str">
        <f t="shared" si="600"/>
        <v/>
      </c>
    </row>
    <row r="524" hidden="1">
      <c r="A524" s="152"/>
      <c r="B524" s="154"/>
      <c r="F524" s="70"/>
      <c r="G524" s="70"/>
      <c r="H524" s="70"/>
      <c r="I524" s="70"/>
      <c r="J524" s="70"/>
      <c r="K524" s="70"/>
      <c r="L524" s="70"/>
      <c r="M524" s="70"/>
      <c r="N524" s="70"/>
      <c r="O524" s="70">
        <f>'SWR time series'!A520</f>
        <v>10</v>
      </c>
      <c r="P524" s="70">
        <f>'SWR time series'!B520</f>
        <v>1913</v>
      </c>
      <c r="Q524" s="77">
        <f>'StockBond Returns'!M518</f>
        <v>11.84331683</v>
      </c>
      <c r="R524" s="77">
        <f>'SWR time series'!F520</f>
        <v>3.085460296</v>
      </c>
      <c r="S524" s="77">
        <f t="shared" ref="S524:T524" si="601">if( and($Q524&gt;S$10,$Q524&lt;=S$11),$R524,"")</f>
        <v>3.085460296</v>
      </c>
      <c r="T524" t="str">
        <f t="shared" si="601"/>
        <v/>
      </c>
    </row>
    <row r="525" hidden="1">
      <c r="A525" s="152"/>
      <c r="B525" s="154"/>
      <c r="F525" s="70"/>
      <c r="G525" s="70"/>
      <c r="H525" s="70"/>
      <c r="I525" s="70"/>
      <c r="J525" s="70"/>
      <c r="K525" s="70"/>
      <c r="L525" s="70"/>
      <c r="M525" s="70"/>
      <c r="N525" s="70"/>
      <c r="O525" s="70">
        <f>'SWR time series'!A521</f>
        <v>11</v>
      </c>
      <c r="P525" s="70">
        <f>'SWR time series'!B521</f>
        <v>1913</v>
      </c>
      <c r="Q525" s="77">
        <f>'StockBond Returns'!M519</f>
        <v>11.47149024</v>
      </c>
      <c r="R525" s="77">
        <f>'SWR time series'!F521</f>
        <v>3.721290223</v>
      </c>
      <c r="S525" s="77">
        <f t="shared" ref="S525:T525" si="602">if( and($Q525&gt;S$10,$Q525&lt;=S$11),$R525,"")</f>
        <v>3.721290223</v>
      </c>
      <c r="T525" t="str">
        <f t="shared" si="602"/>
        <v/>
      </c>
    </row>
    <row r="526" hidden="1">
      <c r="A526" s="152"/>
      <c r="B526" s="154"/>
      <c r="F526" s="70"/>
      <c r="G526" s="70"/>
      <c r="H526" s="70"/>
      <c r="I526" s="70"/>
      <c r="J526" s="70"/>
      <c r="K526" s="70"/>
      <c r="L526" s="70"/>
      <c r="M526" s="70"/>
      <c r="N526" s="70"/>
      <c r="O526" s="70">
        <f>'SWR time series'!A522</f>
        <v>12</v>
      </c>
      <c r="P526" s="70">
        <f>'SWR time series'!B522</f>
        <v>1913</v>
      </c>
      <c r="Q526" s="77">
        <f>'StockBond Returns'!M520</f>
        <v>11.07253785</v>
      </c>
      <c r="R526" s="77">
        <f>'SWR time series'!F522</f>
        <v>3.997144944</v>
      </c>
      <c r="S526" s="77">
        <f t="shared" ref="S526:T526" si="603">if( and($Q526&gt;S$10,$Q526&lt;=S$11),$R526,"")</f>
        <v>3.997144944</v>
      </c>
      <c r="T526" t="str">
        <f t="shared" si="603"/>
        <v/>
      </c>
    </row>
    <row r="527" hidden="1">
      <c r="A527" s="152"/>
      <c r="B527" s="154"/>
      <c r="F527" s="70"/>
      <c r="G527" s="70"/>
      <c r="H527" s="70"/>
      <c r="I527" s="70"/>
      <c r="J527" s="70"/>
      <c r="K527" s="70"/>
      <c r="L527" s="70"/>
      <c r="M527" s="70"/>
      <c r="N527" s="70"/>
      <c r="O527" s="70">
        <f>'SWR time series'!A523</f>
        <v>1</v>
      </c>
      <c r="P527" s="70">
        <f>'SWR time series'!B523</f>
        <v>1914</v>
      </c>
      <c r="Q527" s="77">
        <f>'StockBond Returns'!M521</f>
        <v>11.17404087</v>
      </c>
      <c r="R527" s="77">
        <f>'SWR time series'!F523</f>
        <v>3.713228012</v>
      </c>
      <c r="S527" s="77">
        <f t="shared" ref="S527:T527" si="604">if( and($Q527&gt;S$10,$Q527&lt;=S$11),$R527,"")</f>
        <v>3.713228012</v>
      </c>
      <c r="T527" t="str">
        <f t="shared" si="604"/>
        <v/>
      </c>
    </row>
    <row r="528" hidden="1">
      <c r="A528" s="152"/>
      <c r="B528" s="154"/>
      <c r="F528" s="70"/>
      <c r="G528" s="70"/>
      <c r="H528" s="70"/>
      <c r="I528" s="70"/>
      <c r="J528" s="70"/>
      <c r="K528" s="70"/>
      <c r="L528" s="70"/>
      <c r="M528" s="70"/>
      <c r="N528" s="70"/>
      <c r="O528" s="70">
        <f>'SWR time series'!A524</f>
        <v>2</v>
      </c>
      <c r="P528" s="70">
        <f>'SWR time series'!B524</f>
        <v>1914</v>
      </c>
      <c r="Q528" s="77">
        <f>'StockBond Returns'!M522</f>
        <v>11.63609211</v>
      </c>
      <c r="R528" s="77">
        <f>'SWR time series'!F524</f>
        <v>2.877047758</v>
      </c>
      <c r="S528" s="77">
        <f t="shared" ref="S528:T528" si="605">if( and($Q528&gt;S$10,$Q528&lt;=S$11),$R528,"")</f>
        <v>2.877047758</v>
      </c>
      <c r="T528" t="str">
        <f t="shared" si="605"/>
        <v/>
      </c>
    </row>
    <row r="529" hidden="1">
      <c r="A529" s="152"/>
      <c r="B529" s="154"/>
      <c r="F529" s="70"/>
      <c r="G529" s="70"/>
      <c r="H529" s="70"/>
      <c r="I529" s="70"/>
      <c r="J529" s="70"/>
      <c r="K529" s="70"/>
      <c r="L529" s="70"/>
      <c r="M529" s="70"/>
      <c r="N529" s="70"/>
      <c r="O529" s="70">
        <f>'SWR time series'!A525</f>
        <v>3</v>
      </c>
      <c r="P529" s="70">
        <f>'SWR time series'!B525</f>
        <v>1914</v>
      </c>
      <c r="Q529" s="77">
        <f>'StockBond Returns'!M523</f>
        <v>11.91023388</v>
      </c>
      <c r="R529" s="77">
        <f>'SWR time series'!F525</f>
        <v>2.370650302</v>
      </c>
      <c r="S529" s="77">
        <f t="shared" ref="S529:T529" si="606">if( and($Q529&gt;S$10,$Q529&lt;=S$11),$R529,"")</f>
        <v>2.370650302</v>
      </c>
      <c r="T529" t="str">
        <f t="shared" si="606"/>
        <v/>
      </c>
    </row>
    <row r="530" hidden="1">
      <c r="A530" s="152"/>
      <c r="B530" s="154"/>
      <c r="F530" s="70"/>
      <c r="G530" s="70"/>
      <c r="H530" s="70"/>
      <c r="I530" s="70"/>
      <c r="J530" s="70"/>
      <c r="K530" s="70"/>
      <c r="L530" s="70"/>
      <c r="M530" s="70"/>
      <c r="N530" s="70"/>
      <c r="O530" s="70">
        <f>'SWR time series'!A526</f>
        <v>4</v>
      </c>
      <c r="P530" s="70">
        <f>'SWR time series'!B526</f>
        <v>1914</v>
      </c>
      <c r="Q530" s="77">
        <f>'StockBond Returns'!M524</f>
        <v>11.68552602</v>
      </c>
      <c r="R530" s="77">
        <f>'SWR time series'!F526</f>
        <v>2.613414125</v>
      </c>
      <c r="S530" s="77">
        <f t="shared" ref="S530:T530" si="607">if( and($Q530&gt;S$10,$Q530&lt;=S$11),$R530,"")</f>
        <v>2.613414125</v>
      </c>
      <c r="T530" t="str">
        <f t="shared" si="607"/>
        <v/>
      </c>
    </row>
    <row r="531" hidden="1">
      <c r="A531" s="152"/>
      <c r="B531" s="154"/>
      <c r="F531" s="70"/>
      <c r="G531" s="70"/>
      <c r="H531" s="70"/>
      <c r="I531" s="70"/>
      <c r="J531" s="70"/>
      <c r="K531" s="70"/>
      <c r="L531" s="70"/>
      <c r="M531" s="70"/>
      <c r="N531" s="70"/>
      <c r="O531" s="70">
        <f>'SWR time series'!A527</f>
        <v>5</v>
      </c>
      <c r="P531" s="70">
        <f>'SWR time series'!B527</f>
        <v>1914</v>
      </c>
      <c r="Q531" s="77">
        <f>'StockBond Returns'!M525</f>
        <v>11.52266254</v>
      </c>
      <c r="R531" s="77">
        <f>'SWR time series'!F527</f>
        <v>2.710150387</v>
      </c>
      <c r="S531" s="77">
        <f t="shared" ref="S531:T531" si="608">if( and($Q531&gt;S$10,$Q531&lt;=S$11),$R531,"")</f>
        <v>2.710150387</v>
      </c>
      <c r="T531" t="str">
        <f t="shared" si="608"/>
        <v/>
      </c>
    </row>
    <row r="532" hidden="1">
      <c r="A532" s="152"/>
      <c r="B532" s="154"/>
      <c r="F532" s="70"/>
      <c r="G532" s="70"/>
      <c r="H532" s="70"/>
      <c r="I532" s="70"/>
      <c r="J532" s="70"/>
      <c r="K532" s="70"/>
      <c r="L532" s="70"/>
      <c r="M532" s="70"/>
      <c r="N532" s="70"/>
      <c r="O532" s="70">
        <f>'SWR time series'!A528</f>
        <v>6</v>
      </c>
      <c r="P532" s="70">
        <f>'SWR time series'!B528</f>
        <v>1914</v>
      </c>
      <c r="Q532" s="77">
        <f>'StockBond Returns'!M526</f>
        <v>11.47900869</v>
      </c>
      <c r="R532" s="77">
        <f>'SWR time series'!F528</f>
        <v>2.732349959</v>
      </c>
      <c r="S532" s="77">
        <f t="shared" ref="S532:T532" si="609">if( and($Q532&gt;S$10,$Q532&lt;=S$11),$R532,"")</f>
        <v>2.732349959</v>
      </c>
      <c r="T532" t="str">
        <f t="shared" si="609"/>
        <v/>
      </c>
    </row>
    <row r="533" hidden="1">
      <c r="A533" s="152"/>
      <c r="B533" s="154"/>
      <c r="F533" s="70"/>
      <c r="G533" s="70"/>
      <c r="H533" s="70"/>
      <c r="I533" s="70"/>
      <c r="J533" s="70"/>
      <c r="K533" s="70"/>
      <c r="L533" s="70"/>
      <c r="M533" s="70"/>
      <c r="N533" s="70"/>
      <c r="O533" s="70">
        <f>'SWR time series'!A529</f>
        <v>7</v>
      </c>
      <c r="P533" s="70">
        <f>'SWR time series'!B529</f>
        <v>1914</v>
      </c>
      <c r="Q533" s="77">
        <f>'StockBond Returns'!M527</f>
        <v>11.42871517</v>
      </c>
      <c r="R533" s="77">
        <f>'SWR time series'!F529</f>
        <v>2.75916795</v>
      </c>
      <c r="S533" s="77">
        <f t="shared" ref="S533:T533" si="610">if( and($Q533&gt;S$10,$Q533&lt;=S$11),$R533,"")</f>
        <v>2.75916795</v>
      </c>
      <c r="T533" t="str">
        <f t="shared" si="610"/>
        <v/>
      </c>
    </row>
    <row r="534" hidden="1">
      <c r="A534" s="152"/>
      <c r="B534" s="154"/>
      <c r="F534" s="70"/>
      <c r="G534" s="70"/>
      <c r="H534" s="70"/>
      <c r="I534" s="70"/>
      <c r="J534" s="70"/>
      <c r="K534" s="70"/>
      <c r="L534" s="70"/>
      <c r="M534" s="70"/>
      <c r="N534" s="70"/>
      <c r="O534" s="70">
        <f>'SWR time series'!A530</f>
        <v>8</v>
      </c>
      <c r="P534" s="70">
        <f>'SWR time series'!B530</f>
        <v>1914</v>
      </c>
      <c r="Q534" s="77">
        <f>'StockBond Returns'!M528</f>
        <v>10.69434518</v>
      </c>
      <c r="R534" s="77">
        <f>'SWR time series'!F530</f>
        <v>3.602290201</v>
      </c>
      <c r="S534" s="77">
        <f t="shared" ref="S534:T534" si="611">if( and($Q534&gt;S$10,$Q534&lt;=S$11),$R534,"")</f>
        <v>3.602290201</v>
      </c>
      <c r="T534" t="str">
        <f t="shared" si="611"/>
        <v/>
      </c>
    </row>
    <row r="535" hidden="1">
      <c r="A535" s="152"/>
      <c r="B535" s="154"/>
      <c r="F535" s="70"/>
      <c r="G535" s="70"/>
      <c r="H535" s="70"/>
      <c r="I535" s="70"/>
      <c r="J535" s="70"/>
      <c r="K535" s="70"/>
      <c r="L535" s="70"/>
      <c r="M535" s="70"/>
      <c r="N535" s="70"/>
      <c r="O535" s="70">
        <f>'SWR time series'!A531</f>
        <v>9</v>
      </c>
      <c r="P535" s="70">
        <f>'SWR time series'!B531</f>
        <v>1914</v>
      </c>
      <c r="Q535" s="77">
        <f>'StockBond Returns'!M529</f>
        <v>9.57672452</v>
      </c>
      <c r="R535" s="77">
        <f>'SWR time series'!F531</f>
        <v>4.964558795</v>
      </c>
      <c r="S535" s="77">
        <f t="shared" ref="S535:T535" si="612">if( and($Q535&gt;S$10,$Q535&lt;=S$11),$R535,"")</f>
        <v>4.964558795</v>
      </c>
      <c r="T535" t="str">
        <f t="shared" si="612"/>
        <v/>
      </c>
    </row>
    <row r="536" hidden="1">
      <c r="A536" s="152"/>
      <c r="B536" s="154"/>
      <c r="F536" s="70"/>
      <c r="G536" s="70"/>
      <c r="H536" s="70"/>
      <c r="I536" s="70"/>
      <c r="J536" s="70"/>
      <c r="K536" s="70"/>
      <c r="L536" s="70"/>
      <c r="M536" s="70"/>
      <c r="N536" s="70"/>
      <c r="O536" s="70">
        <f>'SWR time series'!A532</f>
        <v>10</v>
      </c>
      <c r="P536" s="70">
        <f>'SWR time series'!B532</f>
        <v>1914</v>
      </c>
      <c r="Q536" s="77">
        <f>'StockBond Returns'!M530</f>
        <v>9.58443829</v>
      </c>
      <c r="R536" s="77">
        <f>'SWR time series'!F532</f>
        <v>4.477398753</v>
      </c>
      <c r="S536" s="77">
        <f t="shared" ref="S536:T536" si="613">if( and($Q536&gt;S$10,$Q536&lt;=S$11),$R536,"")</f>
        <v>4.477398753</v>
      </c>
      <c r="T536" t="str">
        <f t="shared" si="613"/>
        <v/>
      </c>
    </row>
    <row r="537" hidden="1">
      <c r="A537" s="152"/>
      <c r="B537" s="154"/>
      <c r="F537" s="70"/>
      <c r="G537" s="70"/>
      <c r="H537" s="70"/>
      <c r="I537" s="70"/>
      <c r="J537" s="70"/>
      <c r="K537" s="70"/>
      <c r="L537" s="70"/>
      <c r="M537" s="70"/>
      <c r="N537" s="70"/>
      <c r="O537" s="70">
        <f>'SWR time series'!A533</f>
        <v>11</v>
      </c>
      <c r="P537" s="70">
        <f>'SWR time series'!B533</f>
        <v>1914</v>
      </c>
      <c r="Q537" s="77">
        <f>'StockBond Returns'!M531</f>
        <v>9.15903252</v>
      </c>
      <c r="R537" s="77">
        <f>'SWR time series'!F533</f>
        <v>5.647514756</v>
      </c>
      <c r="S537" s="77">
        <f t="shared" ref="S537:T537" si="614">if( and($Q537&gt;S$10,$Q537&lt;=S$11),$R537,"")</f>
        <v>5.647514756</v>
      </c>
      <c r="T537" t="str">
        <f t="shared" si="614"/>
        <v/>
      </c>
    </row>
    <row r="538" hidden="1">
      <c r="A538" s="152"/>
      <c r="B538" s="154"/>
      <c r="F538" s="70"/>
      <c r="G538" s="70"/>
      <c r="H538" s="70"/>
      <c r="I538" s="70"/>
      <c r="J538" s="70"/>
      <c r="K538" s="70"/>
      <c r="L538" s="70"/>
      <c r="M538" s="70"/>
      <c r="N538" s="70"/>
      <c r="O538" s="70">
        <f>'SWR time series'!A534</f>
        <v>12</v>
      </c>
      <c r="P538" s="70">
        <f>'SWR time series'!B534</f>
        <v>1914</v>
      </c>
      <c r="Q538" s="77">
        <f>'StockBond Returns'!M532</f>
        <v>9.42551356</v>
      </c>
      <c r="R538" s="77">
        <f>'SWR time series'!F534</f>
        <v>5.028126892</v>
      </c>
      <c r="S538" s="77">
        <f t="shared" ref="S538:T538" si="615">if( and($Q538&gt;S$10,$Q538&lt;=S$11),$R538,"")</f>
        <v>5.028126892</v>
      </c>
      <c r="T538" t="str">
        <f t="shared" si="615"/>
        <v/>
      </c>
    </row>
    <row r="539" hidden="1">
      <c r="A539" s="152"/>
      <c r="B539" s="154"/>
      <c r="F539" s="70"/>
      <c r="G539" s="70"/>
      <c r="H539" s="70"/>
      <c r="I539" s="70"/>
      <c r="J539" s="70"/>
      <c r="K539" s="70"/>
      <c r="L539" s="70"/>
      <c r="M539" s="70"/>
      <c r="N539" s="70"/>
      <c r="O539" s="70">
        <f>'SWR time series'!A535</f>
        <v>1</v>
      </c>
      <c r="P539" s="70">
        <f>'SWR time series'!B535</f>
        <v>1915</v>
      </c>
      <c r="Q539" s="77">
        <f>'StockBond Returns'!M533</f>
        <v>10.17221799</v>
      </c>
      <c r="R539" s="77">
        <f>'SWR time series'!F535</f>
        <v>3.870175373</v>
      </c>
      <c r="S539" s="77">
        <f t="shared" ref="S539:T539" si="616">if( and($Q539&gt;S$10,$Q539&lt;=S$11),$R539,"")</f>
        <v>3.870175373</v>
      </c>
      <c r="T539" t="str">
        <f t="shared" si="616"/>
        <v/>
      </c>
    </row>
    <row r="540" hidden="1">
      <c r="A540" s="152"/>
      <c r="B540" s="154"/>
      <c r="F540" s="70"/>
      <c r="G540" s="70"/>
      <c r="H540" s="70"/>
      <c r="I540" s="70"/>
      <c r="J540" s="70"/>
      <c r="K540" s="70"/>
      <c r="L540" s="70"/>
      <c r="M540" s="70"/>
      <c r="N540" s="70"/>
      <c r="O540" s="70">
        <f>'SWR time series'!A536</f>
        <v>2</v>
      </c>
      <c r="P540" s="70">
        <f>'SWR time series'!B536</f>
        <v>1915</v>
      </c>
      <c r="Q540" s="77">
        <f>'StockBond Returns'!M534</f>
        <v>10.3598342</v>
      </c>
      <c r="R540" s="77">
        <f>'SWR time series'!F536</f>
        <v>3.916816916</v>
      </c>
      <c r="S540" s="77">
        <f t="shared" ref="S540:T540" si="617">if( and($Q540&gt;S$10,$Q540&lt;=S$11),$R540,"")</f>
        <v>3.916816916</v>
      </c>
      <c r="T540" t="str">
        <f t="shared" si="617"/>
        <v/>
      </c>
    </row>
    <row r="541" hidden="1">
      <c r="A541" s="152"/>
      <c r="B541" s="154"/>
      <c r="F541" s="70"/>
      <c r="G541" s="70"/>
      <c r="H541" s="70"/>
      <c r="I541" s="70"/>
      <c r="J541" s="70"/>
      <c r="K541" s="70"/>
      <c r="L541" s="70"/>
      <c r="M541" s="70"/>
      <c r="N541" s="70"/>
      <c r="O541" s="70">
        <f>'SWR time series'!A537</f>
        <v>3</v>
      </c>
      <c r="P541" s="70">
        <f>'SWR time series'!B537</f>
        <v>1915</v>
      </c>
      <c r="Q541" s="77">
        <f>'StockBond Returns'!M535</f>
        <v>10.32978621</v>
      </c>
      <c r="R541" s="77">
        <f>'SWR time series'!F537</f>
        <v>4.069676796</v>
      </c>
      <c r="S541" s="77">
        <f t="shared" ref="S541:T541" si="618">if( and($Q541&gt;S$10,$Q541&lt;=S$11),$R541,"")</f>
        <v>4.069676796</v>
      </c>
      <c r="T541" t="str">
        <f t="shared" si="618"/>
        <v/>
      </c>
    </row>
    <row r="542" hidden="1">
      <c r="A542" s="152"/>
      <c r="B542" s="154"/>
      <c r="F542" s="70"/>
      <c r="G542" s="70"/>
      <c r="H542" s="70"/>
      <c r="I542" s="70"/>
      <c r="J542" s="70"/>
      <c r="K542" s="70"/>
      <c r="L542" s="70"/>
      <c r="M542" s="70"/>
      <c r="N542" s="70"/>
      <c r="O542" s="70">
        <f>'SWR time series'!A538</f>
        <v>4</v>
      </c>
      <c r="P542" s="70">
        <f>'SWR time series'!B538</f>
        <v>1915</v>
      </c>
      <c r="Q542" s="77">
        <f>'StockBond Returns'!M536</f>
        <v>10.70701319</v>
      </c>
      <c r="R542" s="77">
        <f>'SWR time series'!F538</f>
        <v>3.467476271</v>
      </c>
      <c r="S542" s="77">
        <f t="shared" ref="S542:T542" si="619">if( and($Q542&gt;S$10,$Q542&lt;=S$11),$R542,"")</f>
        <v>3.467476271</v>
      </c>
      <c r="T542" t="str">
        <f t="shared" si="619"/>
        <v/>
      </c>
    </row>
    <row r="543" hidden="1">
      <c r="A543" s="152"/>
      <c r="B543" s="154"/>
      <c r="F543" s="70"/>
      <c r="G543" s="70"/>
      <c r="H543" s="70"/>
      <c r="I543" s="70"/>
      <c r="J543" s="70"/>
      <c r="K543" s="70"/>
      <c r="L543" s="70"/>
      <c r="M543" s="70"/>
      <c r="N543" s="70"/>
      <c r="O543" s="70">
        <f>'SWR time series'!A539</f>
        <v>5</v>
      </c>
      <c r="P543" s="70">
        <f>'SWR time series'!B539</f>
        <v>1915</v>
      </c>
      <c r="Q543" s="77">
        <f>'StockBond Returns'!M537</f>
        <v>11.40112379</v>
      </c>
      <c r="R543" s="77">
        <f>'SWR time series'!F539</f>
        <v>2.670762353</v>
      </c>
      <c r="S543" s="77">
        <f t="shared" ref="S543:T543" si="620">if( and($Q543&gt;S$10,$Q543&lt;=S$11),$R543,"")</f>
        <v>2.670762353</v>
      </c>
      <c r="T543" t="str">
        <f t="shared" si="620"/>
        <v/>
      </c>
    </row>
    <row r="544" hidden="1">
      <c r="A544" s="152"/>
      <c r="B544" s="154"/>
      <c r="F544" s="70"/>
      <c r="G544" s="70"/>
      <c r="H544" s="70"/>
      <c r="I544" s="70"/>
      <c r="J544" s="70"/>
      <c r="K544" s="70"/>
      <c r="L544" s="70"/>
      <c r="M544" s="70"/>
      <c r="N544" s="70"/>
      <c r="O544" s="70">
        <f>'SWR time series'!A540</f>
        <v>6</v>
      </c>
      <c r="P544" s="70">
        <f>'SWR time series'!B540</f>
        <v>1915</v>
      </c>
      <c r="Q544" s="77">
        <f>'StockBond Returns'!M538</f>
        <v>11.02692988</v>
      </c>
      <c r="R544" s="77">
        <f>'SWR time series'!F540</f>
        <v>3.321274751</v>
      </c>
      <c r="S544" s="77">
        <f t="shared" ref="S544:T544" si="621">if( and($Q544&gt;S$10,$Q544&lt;=S$11),$R544,"")</f>
        <v>3.321274751</v>
      </c>
      <c r="T544" t="str">
        <f t="shared" si="621"/>
        <v/>
      </c>
    </row>
    <row r="545" hidden="1">
      <c r="A545" s="152"/>
      <c r="B545" s="154"/>
      <c r="F545" s="70"/>
      <c r="G545" s="70"/>
      <c r="H545" s="70"/>
      <c r="I545" s="70"/>
      <c r="J545" s="70"/>
      <c r="K545" s="70"/>
      <c r="L545" s="70"/>
      <c r="M545" s="70"/>
      <c r="N545" s="70"/>
      <c r="O545" s="70">
        <f>'SWR time series'!A541</f>
        <v>7</v>
      </c>
      <c r="P545" s="70">
        <f>'SWR time series'!B541</f>
        <v>1915</v>
      </c>
      <c r="Q545" s="77">
        <f>'StockBond Returns'!M539</f>
        <v>11.15426219</v>
      </c>
      <c r="R545" s="77">
        <f>'SWR time series'!F541</f>
        <v>3.244558952</v>
      </c>
      <c r="S545" s="77">
        <f t="shared" ref="S545:T545" si="622">if( and($Q545&gt;S$10,$Q545&lt;=S$11),$R545,"")</f>
        <v>3.244558952</v>
      </c>
      <c r="T545" t="str">
        <f t="shared" si="622"/>
        <v/>
      </c>
    </row>
    <row r="546" hidden="1">
      <c r="A546" s="152"/>
      <c r="B546" s="154"/>
      <c r="F546" s="70"/>
      <c r="G546" s="70"/>
      <c r="H546" s="70"/>
      <c r="I546" s="70"/>
      <c r="J546" s="70"/>
      <c r="K546" s="70"/>
      <c r="L546" s="70"/>
      <c r="M546" s="70"/>
      <c r="N546" s="70"/>
      <c r="O546" s="70">
        <f>'SWR time series'!A542</f>
        <v>8</v>
      </c>
      <c r="P546" s="70">
        <f>'SWR time series'!B542</f>
        <v>1915</v>
      </c>
      <c r="Q546" s="77">
        <f>'StockBond Returns'!M540</f>
        <v>11.11362939</v>
      </c>
      <c r="R546" s="77">
        <f>'SWR time series'!F542</f>
        <v>3.146383802</v>
      </c>
      <c r="S546" s="77">
        <f t="shared" ref="S546:T546" si="623">if( and($Q546&gt;S$10,$Q546&lt;=S$11),$R546,"")</f>
        <v>3.146383802</v>
      </c>
      <c r="T546" t="str">
        <f t="shared" si="623"/>
        <v/>
      </c>
    </row>
    <row r="547" hidden="1">
      <c r="A547" s="152"/>
      <c r="B547" s="154"/>
      <c r="F547" s="70"/>
      <c r="G547" s="70"/>
      <c r="H547" s="70"/>
      <c r="I547" s="70"/>
      <c r="J547" s="70"/>
      <c r="K547" s="70"/>
      <c r="L547" s="70"/>
      <c r="M547" s="70"/>
      <c r="N547" s="70"/>
      <c r="O547" s="70">
        <f>'SWR time series'!A543</f>
        <v>9</v>
      </c>
      <c r="P547" s="70">
        <f>'SWR time series'!B543</f>
        <v>1915</v>
      </c>
      <c r="Q547" s="77">
        <f>'StockBond Returns'!M541</f>
        <v>11.58483164</v>
      </c>
      <c r="R547" s="77">
        <f>'SWR time series'!F543</f>
        <v>2.449990283</v>
      </c>
      <c r="S547" s="77">
        <f t="shared" ref="S547:T547" si="624">if( and($Q547&gt;S$10,$Q547&lt;=S$11),$R547,"")</f>
        <v>2.449990283</v>
      </c>
      <c r="T547" t="str">
        <f t="shared" si="624"/>
        <v/>
      </c>
    </row>
    <row r="548" hidden="1">
      <c r="A548" s="152"/>
      <c r="B548" s="154"/>
      <c r="F548" s="70"/>
      <c r="G548" s="70"/>
      <c r="H548" s="70"/>
      <c r="I548" s="70"/>
      <c r="J548" s="70"/>
      <c r="K548" s="70"/>
      <c r="L548" s="70"/>
      <c r="M548" s="70"/>
      <c r="N548" s="70"/>
      <c r="O548" s="70">
        <f>'SWR time series'!A544</f>
        <v>10</v>
      </c>
      <c r="P548" s="70">
        <f>'SWR time series'!B544</f>
        <v>1915</v>
      </c>
      <c r="Q548" s="77">
        <f>'StockBond Returns'!M542</f>
        <v>12.01157076</v>
      </c>
      <c r="R548" s="77">
        <f>'SWR time series'!F544</f>
        <v>1.905062848</v>
      </c>
      <c r="S548" s="77">
        <f t="shared" ref="S548:T548" si="625">if( and($Q548&gt;S$10,$Q548&lt;=S$11),$R548,"")</f>
        <v>1.905062848</v>
      </c>
      <c r="T548" t="str">
        <f t="shared" si="625"/>
        <v/>
      </c>
    </row>
    <row r="549" hidden="1">
      <c r="A549" s="152"/>
      <c r="B549" s="154"/>
      <c r="F549" s="70"/>
      <c r="G549" s="70"/>
      <c r="H549" s="70"/>
      <c r="I549" s="70"/>
      <c r="J549" s="70"/>
      <c r="K549" s="70"/>
      <c r="L549" s="70"/>
      <c r="M549" s="70"/>
      <c r="N549" s="70"/>
      <c r="O549" s="70">
        <f>'SWR time series'!A545</f>
        <v>11</v>
      </c>
      <c r="P549" s="70">
        <f>'SWR time series'!B545</f>
        <v>1915</v>
      </c>
      <c r="Q549" s="77">
        <f>'StockBond Returns'!M543</f>
        <v>12.54907613</v>
      </c>
      <c r="R549" s="77">
        <f>'SWR time series'!F545</f>
        <v>1.462014967</v>
      </c>
      <c r="S549" s="77">
        <f t="shared" ref="S549:T549" si="626">if( and($Q549&gt;S$10,$Q549&lt;=S$11),$R549,"")</f>
        <v>1.462014967</v>
      </c>
      <c r="T549" t="str">
        <f t="shared" si="626"/>
        <v/>
      </c>
    </row>
    <row r="550" hidden="1">
      <c r="A550" s="152"/>
      <c r="B550" s="154"/>
      <c r="F550" s="70"/>
      <c r="G550" s="70"/>
      <c r="H550" s="70"/>
      <c r="I550" s="70"/>
      <c r="J550" s="70"/>
      <c r="K550" s="70"/>
      <c r="L550" s="70"/>
      <c r="M550" s="70"/>
      <c r="N550" s="70"/>
      <c r="O550" s="70">
        <f>'SWR time series'!A546</f>
        <v>12</v>
      </c>
      <c r="P550" s="70">
        <f>'SWR time series'!B546</f>
        <v>1915</v>
      </c>
      <c r="Q550" s="77">
        <f>'StockBond Returns'!M544</f>
        <v>12.85771445</v>
      </c>
      <c r="R550" s="77">
        <f>'SWR time series'!F546</f>
        <v>1.171772932</v>
      </c>
      <c r="S550" s="77">
        <f t="shared" ref="S550:T550" si="627">if( and($Q550&gt;S$10,$Q550&lt;=S$11),$R550,"")</f>
        <v>1.171772932</v>
      </c>
      <c r="T550" t="str">
        <f t="shared" si="627"/>
        <v/>
      </c>
    </row>
    <row r="551" hidden="1">
      <c r="A551" s="152"/>
      <c r="B551" s="154"/>
      <c r="F551" s="70"/>
      <c r="G551" s="70"/>
      <c r="H551" s="70"/>
      <c r="I551" s="70"/>
      <c r="J551" s="70"/>
      <c r="K551" s="70"/>
      <c r="L551" s="70"/>
      <c r="M551" s="70"/>
      <c r="N551" s="70"/>
      <c r="O551" s="70">
        <f>'SWR time series'!A547</f>
        <v>1</v>
      </c>
      <c r="P551" s="70">
        <f>'SWR time series'!B547</f>
        <v>1916</v>
      </c>
      <c r="Q551" s="77">
        <f>'StockBond Returns'!M545</f>
        <v>12.8784446</v>
      </c>
      <c r="R551" s="77">
        <f>'SWR time series'!F547</f>
        <v>1.097654125</v>
      </c>
      <c r="S551" s="77">
        <f t="shared" ref="S551:T551" si="628">if( and($Q551&gt;S$10,$Q551&lt;=S$11),$R551,"")</f>
        <v>1.097654125</v>
      </c>
      <c r="T551" t="str">
        <f t="shared" si="628"/>
        <v/>
      </c>
    </row>
    <row r="552" hidden="1">
      <c r="A552" s="152"/>
      <c r="B552" s="154"/>
      <c r="F552" s="70"/>
      <c r="G552" s="70"/>
      <c r="H552" s="70"/>
      <c r="I552" s="70"/>
      <c r="J552" s="70"/>
      <c r="K552" s="70"/>
      <c r="L552" s="70"/>
      <c r="M552" s="70"/>
      <c r="N552" s="70"/>
      <c r="O552" s="70">
        <f>'SWR time series'!A548</f>
        <v>2</v>
      </c>
      <c r="P552" s="70">
        <f>'SWR time series'!B548</f>
        <v>1916</v>
      </c>
      <c r="Q552" s="77">
        <f>'StockBond Returns'!M546</f>
        <v>12.54356369</v>
      </c>
      <c r="R552" s="77">
        <f>'SWR time series'!F548</f>
        <v>1.604074419</v>
      </c>
      <c r="S552" s="77">
        <f t="shared" ref="S552:T552" si="629">if( and($Q552&gt;S$10,$Q552&lt;=S$11),$R552,"")</f>
        <v>1.604074419</v>
      </c>
      <c r="T552" t="str">
        <f t="shared" si="629"/>
        <v/>
      </c>
    </row>
    <row r="553" hidden="1">
      <c r="A553" s="152"/>
      <c r="B553" s="154"/>
      <c r="F553" s="70"/>
      <c r="G553" s="70"/>
      <c r="H553" s="70"/>
      <c r="I553" s="70"/>
      <c r="J553" s="70"/>
      <c r="K553" s="70"/>
      <c r="L553" s="70"/>
      <c r="M553" s="70"/>
      <c r="N553" s="70"/>
      <c r="O553" s="70">
        <f>'SWR time series'!A549</f>
        <v>3</v>
      </c>
      <c r="P553" s="70">
        <f>'SWR time series'!B549</f>
        <v>1916</v>
      </c>
      <c r="Q553" s="77">
        <f>'StockBond Returns'!M547</f>
        <v>12.35465233</v>
      </c>
      <c r="R553" s="77">
        <f>'SWR time series'!F549</f>
        <v>1.734313846</v>
      </c>
      <c r="S553" s="77">
        <f t="shared" ref="S553:T553" si="630">if( and($Q553&gt;S$10,$Q553&lt;=S$11),$R553,"")</f>
        <v>1.734313846</v>
      </c>
      <c r="T553" t="str">
        <f t="shared" si="630"/>
        <v/>
      </c>
    </row>
    <row r="554" hidden="1">
      <c r="A554" s="152"/>
      <c r="B554" s="154"/>
      <c r="F554" s="70"/>
      <c r="G554" s="70"/>
      <c r="H554" s="70"/>
      <c r="I554" s="70"/>
      <c r="J554" s="70"/>
      <c r="K554" s="70"/>
      <c r="L554" s="70"/>
      <c r="M554" s="70"/>
      <c r="N554" s="70"/>
      <c r="O554" s="70">
        <f>'SWR time series'!A550</f>
        <v>4</v>
      </c>
      <c r="P554" s="70">
        <f>'SWR time series'!B550</f>
        <v>1916</v>
      </c>
      <c r="Q554" s="77">
        <f>'StockBond Returns'!M548</f>
        <v>12.1770528</v>
      </c>
      <c r="R554" s="77">
        <f>'SWR time series'!F550</f>
        <v>1.976422882</v>
      </c>
      <c r="S554" s="77">
        <f t="shared" ref="S554:T554" si="631">if( and($Q554&gt;S$10,$Q554&lt;=S$11),$R554,"")</f>
        <v>1.976422882</v>
      </c>
      <c r="T554" t="str">
        <f t="shared" si="631"/>
        <v/>
      </c>
    </row>
    <row r="555" hidden="1">
      <c r="A555" s="152"/>
      <c r="B555" s="154"/>
      <c r="F555" s="70"/>
      <c r="G555" s="70"/>
      <c r="H555" s="70"/>
      <c r="I555" s="70"/>
      <c r="J555" s="70"/>
      <c r="K555" s="70"/>
      <c r="L555" s="70"/>
      <c r="M555" s="70"/>
      <c r="N555" s="70"/>
      <c r="O555" s="70">
        <f>'SWR time series'!A551</f>
        <v>5</v>
      </c>
      <c r="P555" s="70">
        <f>'SWR time series'!B551</f>
        <v>1916</v>
      </c>
      <c r="Q555" s="77">
        <f>'StockBond Returns'!M549</f>
        <v>11.90648178</v>
      </c>
      <c r="R555" s="77">
        <f>'SWR time series'!F551</f>
        <v>2.304981734</v>
      </c>
      <c r="S555" s="77">
        <f t="shared" ref="S555:T555" si="632">if( and($Q555&gt;S$10,$Q555&lt;=S$11),$R555,"")</f>
        <v>2.304981734</v>
      </c>
      <c r="T555" t="str">
        <f t="shared" si="632"/>
        <v/>
      </c>
    </row>
    <row r="556" hidden="1">
      <c r="A556" s="152"/>
      <c r="B556" s="154"/>
      <c r="F556" s="70"/>
      <c r="G556" s="70"/>
      <c r="H556" s="70"/>
      <c r="I556" s="70"/>
      <c r="J556" s="70"/>
      <c r="K556" s="70"/>
      <c r="L556" s="70"/>
      <c r="M556" s="70"/>
      <c r="N556" s="70"/>
      <c r="O556" s="70">
        <f>'SWR time series'!A552</f>
        <v>6</v>
      </c>
      <c r="P556" s="70">
        <f>'SWR time series'!B552</f>
        <v>1916</v>
      </c>
      <c r="Q556" s="77">
        <f>'StockBond Returns'!M550</f>
        <v>12.02625667</v>
      </c>
      <c r="R556" s="77">
        <f>'SWR time series'!F552</f>
        <v>2.099528423</v>
      </c>
      <c r="S556" s="77">
        <f t="shared" ref="S556:T556" si="633">if( and($Q556&gt;S$10,$Q556&lt;=S$11),$R556,"")</f>
        <v>2.099528423</v>
      </c>
      <c r="T556" t="str">
        <f t="shared" si="633"/>
        <v/>
      </c>
    </row>
    <row r="557" hidden="1">
      <c r="A557" s="152"/>
      <c r="B557" s="154"/>
      <c r="F557" s="70"/>
      <c r="G557" s="70"/>
      <c r="H557" s="70"/>
      <c r="I557" s="70"/>
      <c r="J557" s="70"/>
      <c r="K557" s="70"/>
      <c r="L557" s="70"/>
      <c r="M557" s="70"/>
      <c r="N557" s="70"/>
      <c r="O557" s="70">
        <f>'SWR time series'!A553</f>
        <v>7</v>
      </c>
      <c r="P557" s="70">
        <f>'SWR time series'!B553</f>
        <v>1916</v>
      </c>
      <c r="Q557" s="77">
        <f>'StockBond Returns'!M551</f>
        <v>11.99596122</v>
      </c>
      <c r="R557" s="77">
        <f>'SWR time series'!F553</f>
        <v>2.22283215</v>
      </c>
      <c r="S557" s="77">
        <f t="shared" ref="S557:T557" si="634">if( and($Q557&gt;S$10,$Q557&lt;=S$11),$R557,"")</f>
        <v>2.22283215</v>
      </c>
      <c r="T557" t="str">
        <f t="shared" si="634"/>
        <v/>
      </c>
    </row>
    <row r="558" hidden="1">
      <c r="A558" s="152"/>
      <c r="B558" s="154"/>
      <c r="F558" s="70"/>
      <c r="G558" s="70"/>
      <c r="H558" s="70"/>
      <c r="I558" s="70"/>
      <c r="J558" s="70"/>
      <c r="K558" s="70"/>
      <c r="L558" s="70"/>
      <c r="M558" s="70"/>
      <c r="N558" s="70"/>
      <c r="O558" s="70">
        <f>'SWR time series'!A554</f>
        <v>8</v>
      </c>
      <c r="P558" s="70">
        <f>'SWR time series'!B554</f>
        <v>1916</v>
      </c>
      <c r="Q558" s="77">
        <f>'StockBond Returns'!M552</f>
        <v>11.79116528</v>
      </c>
      <c r="R558" s="77">
        <f>'SWR time series'!F554</f>
        <v>2.4205593</v>
      </c>
      <c r="S558" s="77">
        <f t="shared" ref="S558:T558" si="635">if( and($Q558&gt;S$10,$Q558&lt;=S$11),$R558,"")</f>
        <v>2.4205593</v>
      </c>
      <c r="T558" t="str">
        <f t="shared" si="635"/>
        <v/>
      </c>
    </row>
    <row r="559" hidden="1">
      <c r="A559" s="152"/>
      <c r="B559" s="154"/>
      <c r="F559" s="70"/>
      <c r="G559" s="70"/>
      <c r="H559" s="70"/>
      <c r="I559" s="70"/>
      <c r="J559" s="70"/>
      <c r="K559" s="70"/>
      <c r="L559" s="70"/>
      <c r="M559" s="70"/>
      <c r="N559" s="70"/>
      <c r="O559" s="70">
        <f>'SWR time series'!A555</f>
        <v>9</v>
      </c>
      <c r="P559" s="70">
        <f>'SWR time series'!B555</f>
        <v>1916</v>
      </c>
      <c r="Q559" s="77">
        <f>'StockBond Returns'!M553</f>
        <v>11.73208264</v>
      </c>
      <c r="R559" s="77">
        <f>'SWR time series'!F555</f>
        <v>2.497756916</v>
      </c>
      <c r="S559" s="77">
        <f t="shared" ref="S559:T559" si="636">if( and($Q559&gt;S$10,$Q559&lt;=S$11),$R559,"")</f>
        <v>2.497756916</v>
      </c>
      <c r="T559" t="str">
        <f t="shared" si="636"/>
        <v/>
      </c>
    </row>
    <row r="560" hidden="1">
      <c r="A560" s="152"/>
      <c r="B560" s="154"/>
      <c r="F560" s="70"/>
      <c r="G560" s="70"/>
      <c r="H560" s="70"/>
      <c r="I560" s="70"/>
      <c r="J560" s="70"/>
      <c r="K560" s="70"/>
      <c r="L560" s="70"/>
      <c r="M560" s="70"/>
      <c r="N560" s="70"/>
      <c r="O560" s="70">
        <f>'SWR time series'!A556</f>
        <v>10</v>
      </c>
      <c r="P560" s="70">
        <f>'SWR time series'!B556</f>
        <v>1916</v>
      </c>
      <c r="Q560" s="77">
        <f>'StockBond Returns'!M554</f>
        <v>11.94455242</v>
      </c>
      <c r="R560" s="77">
        <f>'SWR time series'!F556</f>
        <v>2.21747385</v>
      </c>
      <c r="S560" s="77">
        <f t="shared" ref="S560:T560" si="637">if( and($Q560&gt;S$10,$Q560&lt;=S$11),$R560,"")</f>
        <v>2.21747385</v>
      </c>
      <c r="T560" t="str">
        <f t="shared" si="637"/>
        <v/>
      </c>
    </row>
    <row r="561" hidden="1">
      <c r="A561" s="152"/>
      <c r="B561" s="154"/>
      <c r="F561" s="70"/>
      <c r="G561" s="70"/>
      <c r="H561" s="70"/>
      <c r="I561" s="70"/>
      <c r="J561" s="70"/>
      <c r="K561" s="70"/>
      <c r="L561" s="70"/>
      <c r="M561" s="70"/>
      <c r="N561" s="70"/>
      <c r="O561" s="70">
        <f>'SWR time series'!A557</f>
        <v>11</v>
      </c>
      <c r="P561" s="70">
        <f>'SWR time series'!B557</f>
        <v>1916</v>
      </c>
      <c r="Q561" s="77">
        <f>'StockBond Returns'!M555</f>
        <v>12.04574176</v>
      </c>
      <c r="R561" s="77">
        <f>'SWR time series'!F557</f>
        <v>2.061298058</v>
      </c>
      <c r="S561" s="77">
        <f t="shared" ref="S561:T561" si="638">if( and($Q561&gt;S$10,$Q561&lt;=S$11),$R561,"")</f>
        <v>2.061298058</v>
      </c>
      <c r="T561" t="str">
        <f t="shared" si="638"/>
        <v/>
      </c>
    </row>
    <row r="562" hidden="1">
      <c r="A562" s="152"/>
      <c r="B562" s="154"/>
      <c r="F562" s="70"/>
      <c r="G562" s="70"/>
      <c r="H562" s="70"/>
      <c r="I562" s="70"/>
      <c r="J562" s="70"/>
      <c r="K562" s="70"/>
      <c r="L562" s="70"/>
      <c r="M562" s="70"/>
      <c r="N562" s="70"/>
      <c r="O562" s="70">
        <f>'SWR time series'!A558</f>
        <v>12</v>
      </c>
      <c r="P562" s="70">
        <f>'SWR time series'!B558</f>
        <v>1916</v>
      </c>
      <c r="Q562" s="77">
        <f>'StockBond Returns'!M556</f>
        <v>12.0532304</v>
      </c>
      <c r="R562" s="77">
        <f>'SWR time series'!F558</f>
        <v>2.079580027</v>
      </c>
      <c r="S562" s="77">
        <f t="shared" ref="S562:T562" si="639">if( and($Q562&gt;S$10,$Q562&lt;=S$11),$R562,"")</f>
        <v>2.079580027</v>
      </c>
      <c r="T562" t="str">
        <f t="shared" si="639"/>
        <v/>
      </c>
    </row>
    <row r="563" hidden="1">
      <c r="A563" s="152"/>
      <c r="B563" s="154"/>
      <c r="F563" s="70"/>
      <c r="G563" s="70"/>
      <c r="H563" s="70"/>
      <c r="I563" s="70"/>
      <c r="J563" s="70"/>
      <c r="K563" s="70"/>
      <c r="L563" s="70"/>
      <c r="M563" s="70"/>
      <c r="N563" s="70"/>
      <c r="O563" s="70">
        <f>'SWR time series'!A559</f>
        <v>1</v>
      </c>
      <c r="P563" s="70">
        <f>'SWR time series'!B559</f>
        <v>1917</v>
      </c>
      <c r="Q563" s="77">
        <f>'StockBond Returns'!M557</f>
        <v>11.41355919</v>
      </c>
      <c r="R563" s="77">
        <f>'SWR time series'!F559</f>
        <v>2.921702997</v>
      </c>
      <c r="S563" s="77">
        <f t="shared" ref="S563:T563" si="640">if( and($Q563&gt;S$10,$Q563&lt;=S$11),$R563,"")</f>
        <v>2.921702997</v>
      </c>
      <c r="T563" t="str">
        <f t="shared" si="640"/>
        <v/>
      </c>
    </row>
    <row r="564" hidden="1">
      <c r="A564" s="152"/>
      <c r="B564" s="154"/>
      <c r="F564" s="70"/>
      <c r="G564" s="70"/>
      <c r="H564" s="70"/>
      <c r="I564" s="70"/>
      <c r="J564" s="70"/>
      <c r="K564" s="70"/>
      <c r="L564" s="70"/>
      <c r="M564" s="70"/>
      <c r="N564" s="70"/>
      <c r="O564" s="70">
        <f>'SWR time series'!A560</f>
        <v>2</v>
      </c>
      <c r="P564" s="70">
        <f>'SWR time series'!B560</f>
        <v>1917</v>
      </c>
      <c r="Q564" s="77">
        <f>'StockBond Returns'!M558</f>
        <v>10.98087516</v>
      </c>
      <c r="R564" s="77">
        <f>'SWR time series'!F560</f>
        <v>3.313365567</v>
      </c>
      <c r="S564" s="77">
        <f t="shared" ref="S564:T564" si="641">if( and($Q564&gt;S$10,$Q564&lt;=S$11),$R564,"")</f>
        <v>3.313365567</v>
      </c>
      <c r="T564" t="str">
        <f t="shared" si="641"/>
        <v/>
      </c>
    </row>
    <row r="565" hidden="1">
      <c r="A565" s="152"/>
      <c r="B565" s="154"/>
      <c r="F565" s="70"/>
      <c r="G565" s="70"/>
      <c r="H565" s="70"/>
      <c r="I565" s="70"/>
      <c r="J565" s="70"/>
      <c r="K565" s="70"/>
      <c r="L565" s="70"/>
      <c r="M565" s="70"/>
      <c r="N565" s="70"/>
      <c r="O565" s="70">
        <f>'SWR time series'!A561</f>
        <v>3</v>
      </c>
      <c r="P565" s="70">
        <f>'SWR time series'!B561</f>
        <v>1917</v>
      </c>
      <c r="Q565" s="77">
        <f>'StockBond Returns'!M559</f>
        <v>10.06318774</v>
      </c>
      <c r="R565" s="77">
        <f>'SWR time series'!F561</f>
        <v>4.563560079</v>
      </c>
      <c r="S565" s="77">
        <f t="shared" ref="S565:T565" si="642">if( and($Q565&gt;S$10,$Q565&lt;=S$11),$R565,"")</f>
        <v>4.563560079</v>
      </c>
      <c r="T565" t="str">
        <f t="shared" si="642"/>
        <v/>
      </c>
    </row>
    <row r="566" hidden="1">
      <c r="A566" s="152"/>
      <c r="B566" s="154"/>
      <c r="F566" s="70"/>
      <c r="G566" s="70"/>
      <c r="H566" s="70"/>
      <c r="I566" s="70"/>
      <c r="J566" s="70"/>
      <c r="K566" s="70"/>
      <c r="L566" s="70"/>
      <c r="M566" s="70"/>
      <c r="N566" s="70"/>
      <c r="O566" s="70">
        <f>'SWR time series'!A562</f>
        <v>4</v>
      </c>
      <c r="P566" s="70">
        <f>'SWR time series'!B562</f>
        <v>1917</v>
      </c>
      <c r="Q566" s="77">
        <f>'StockBond Returns'!M560</f>
        <v>10.32715708</v>
      </c>
      <c r="R566" s="77">
        <f>'SWR time series'!F562</f>
        <v>4.111212935</v>
      </c>
      <c r="S566" s="77">
        <f t="shared" ref="S566:T566" si="643">if( and($Q566&gt;S$10,$Q566&lt;=S$11),$R566,"")</f>
        <v>4.111212935</v>
      </c>
      <c r="T566" t="str">
        <f t="shared" si="643"/>
        <v/>
      </c>
    </row>
    <row r="567" hidden="1">
      <c r="A567" s="152"/>
      <c r="B567" s="154"/>
      <c r="F567" s="70"/>
      <c r="G567" s="70"/>
      <c r="H567" s="70"/>
      <c r="I567" s="70"/>
      <c r="J567" s="70"/>
      <c r="K567" s="70"/>
      <c r="L567" s="70"/>
      <c r="M567" s="70"/>
      <c r="N567" s="70"/>
      <c r="O567" s="70">
        <f>'SWR time series'!A563</f>
        <v>5</v>
      </c>
      <c r="P567" s="70">
        <f>'SWR time series'!B563</f>
        <v>1917</v>
      </c>
      <c r="Q567" s="77">
        <f>'StockBond Returns'!M561</f>
        <v>9.6445312</v>
      </c>
      <c r="R567" s="77">
        <f>'SWR time series'!F563</f>
        <v>5.340893945</v>
      </c>
      <c r="S567" s="77">
        <f t="shared" ref="S567:T567" si="644">if( and($Q567&gt;S$10,$Q567&lt;=S$11),$R567,"")</f>
        <v>5.340893945</v>
      </c>
      <c r="T567" t="str">
        <f t="shared" si="644"/>
        <v/>
      </c>
    </row>
    <row r="568" hidden="1">
      <c r="A568" s="152"/>
      <c r="B568" s="154"/>
      <c r="F568" s="70"/>
      <c r="G568" s="70"/>
      <c r="H568" s="70"/>
      <c r="I568" s="70"/>
      <c r="J568" s="70"/>
      <c r="K568" s="70"/>
      <c r="L568" s="70"/>
      <c r="M568" s="70"/>
      <c r="N568" s="70"/>
      <c r="O568" s="70">
        <f>'SWR time series'!A564</f>
        <v>6</v>
      </c>
      <c r="P568" s="70">
        <f>'SWR time series'!B564</f>
        <v>1917</v>
      </c>
      <c r="Q568" s="77">
        <f>'StockBond Returns'!M562</f>
        <v>9.13898881</v>
      </c>
      <c r="R568" s="77">
        <f>'SWR time series'!F564</f>
        <v>6.222673087</v>
      </c>
      <c r="S568" s="77">
        <f t="shared" ref="S568:T568" si="645">if( and($Q568&gt;S$10,$Q568&lt;=S$11),$R568,"")</f>
        <v>6.222673087</v>
      </c>
      <c r="T568" t="str">
        <f t="shared" si="645"/>
        <v/>
      </c>
    </row>
    <row r="569" hidden="1">
      <c r="A569" s="152"/>
      <c r="B569" s="154"/>
      <c r="F569" s="70"/>
      <c r="G569" s="70"/>
      <c r="H569" s="70"/>
      <c r="I569" s="70"/>
      <c r="J569" s="70"/>
      <c r="K569" s="70"/>
      <c r="L569" s="70"/>
      <c r="M569" s="70"/>
      <c r="N569" s="70"/>
      <c r="O569" s="70">
        <f>'SWR time series'!A565</f>
        <v>7</v>
      </c>
      <c r="P569" s="70">
        <f>'SWR time series'!B565</f>
        <v>1917</v>
      </c>
      <c r="Q569" s="77">
        <f>'StockBond Returns'!M563</f>
        <v>9.14822026</v>
      </c>
      <c r="R569" s="77">
        <f>'SWR time series'!F565</f>
        <v>6.454337218</v>
      </c>
      <c r="S569" s="77">
        <f t="shared" ref="S569:T569" si="646">if( and($Q569&gt;S$10,$Q569&lt;=S$11),$R569,"")</f>
        <v>6.454337218</v>
      </c>
      <c r="T569" t="str">
        <f t="shared" si="646"/>
        <v/>
      </c>
    </row>
    <row r="570" hidden="1">
      <c r="A570" s="152"/>
      <c r="B570" s="154"/>
      <c r="F570" s="70"/>
      <c r="G570" s="70"/>
      <c r="H570" s="70"/>
      <c r="I570" s="70"/>
      <c r="J570" s="70"/>
      <c r="K570" s="70"/>
      <c r="L570" s="70"/>
      <c r="M570" s="70"/>
      <c r="N570" s="70"/>
      <c r="O570" s="70">
        <f>'SWR time series'!A566</f>
        <v>8</v>
      </c>
      <c r="P570" s="70">
        <f>'SWR time series'!B566</f>
        <v>1917</v>
      </c>
      <c r="Q570" s="77">
        <f>'StockBond Returns'!M564</f>
        <v>9.00347238</v>
      </c>
      <c r="R570" s="77">
        <f>'SWR time series'!F566</f>
        <v>6.410661624</v>
      </c>
      <c r="S570" s="77">
        <f t="shared" ref="S570:T570" si="647">if( and($Q570&gt;S$10,$Q570&lt;=S$11),$R570,"")</f>
        <v>6.410661624</v>
      </c>
      <c r="T570" t="str">
        <f t="shared" si="647"/>
        <v/>
      </c>
    </row>
    <row r="571" hidden="1">
      <c r="A571" s="152"/>
      <c r="B571" s="154"/>
      <c r="F571" s="70"/>
      <c r="G571" s="70"/>
      <c r="H571" s="70"/>
      <c r="I571" s="70"/>
      <c r="J571" s="70"/>
      <c r="K571" s="70"/>
      <c r="L571" s="70"/>
      <c r="M571" s="70"/>
      <c r="N571" s="70"/>
      <c r="O571" s="70">
        <f>'SWR time series'!A567</f>
        <v>9</v>
      </c>
      <c r="P571" s="70">
        <f>'SWR time series'!B567</f>
        <v>1917</v>
      </c>
      <c r="Q571" s="77">
        <f>'StockBond Returns'!M565</f>
        <v>8.57268047</v>
      </c>
      <c r="R571" s="77">
        <f>'SWR time series'!F567</f>
        <v>7.130476954</v>
      </c>
      <c r="S571" s="77">
        <f t="shared" ref="S571:T571" si="648">if( and($Q571&gt;S$10,$Q571&lt;=S$11),$R571,"")</f>
        <v>7.130476954</v>
      </c>
      <c r="T571" t="str">
        <f t="shared" si="648"/>
        <v/>
      </c>
    </row>
    <row r="572" hidden="1">
      <c r="A572" s="152"/>
      <c r="B572" s="154"/>
      <c r="F572" s="70"/>
      <c r="G572" s="70"/>
      <c r="H572" s="70"/>
      <c r="I572" s="70"/>
      <c r="J572" s="70"/>
      <c r="K572" s="70"/>
      <c r="L572" s="70"/>
      <c r="M572" s="70"/>
      <c r="N572" s="70"/>
      <c r="O572" s="70">
        <f>'SWR time series'!A568</f>
        <v>10</v>
      </c>
      <c r="P572" s="70">
        <f>'SWR time series'!B568</f>
        <v>1917</v>
      </c>
      <c r="Q572" s="77">
        <f>'StockBond Returns'!M566</f>
        <v>7.95082326</v>
      </c>
      <c r="R572" s="77">
        <f>'SWR time series'!F568</f>
        <v>8.383548732</v>
      </c>
      <c r="S572" s="77">
        <f t="shared" ref="S572:T572" si="649">if( and($Q572&gt;S$10,$Q572&lt;=S$11),$R572,"")</f>
        <v>8.383548732</v>
      </c>
      <c r="T572" t="str">
        <f t="shared" si="649"/>
        <v/>
      </c>
    </row>
    <row r="573" hidden="1">
      <c r="A573" s="152"/>
      <c r="B573" s="154"/>
      <c r="F573" s="70"/>
      <c r="G573" s="70"/>
      <c r="H573" s="70"/>
      <c r="I573" s="70"/>
      <c r="J573" s="70"/>
      <c r="K573" s="70"/>
      <c r="L573" s="70"/>
      <c r="M573" s="70"/>
      <c r="N573" s="70"/>
      <c r="O573" s="70">
        <f>'SWR time series'!A569</f>
        <v>11</v>
      </c>
      <c r="P573" s="70">
        <f>'SWR time series'!B569</f>
        <v>1917</v>
      </c>
      <c r="Q573" s="77">
        <f>'StockBond Returns'!M567</f>
        <v>7.38713371</v>
      </c>
      <c r="R573" s="77">
        <f>'SWR time series'!F569</f>
        <v>9.387036306</v>
      </c>
      <c r="S573" s="77">
        <f t="shared" ref="S573:T573" si="650">if( and($Q573&gt;S$10,$Q573&lt;=S$11),$R573,"")</f>
        <v>9.387036306</v>
      </c>
      <c r="T573" t="str">
        <f t="shared" si="650"/>
        <v/>
      </c>
    </row>
    <row r="574" hidden="1">
      <c r="A574" s="152"/>
      <c r="B574" s="154"/>
      <c r="F574" s="70"/>
      <c r="G574" s="70"/>
      <c r="H574" s="70"/>
      <c r="I574" s="70"/>
      <c r="J574" s="70"/>
      <c r="K574" s="70"/>
      <c r="L574" s="70"/>
      <c r="M574" s="70"/>
      <c r="N574" s="70"/>
      <c r="O574" s="70">
        <f>'SWR time series'!A570</f>
        <v>12</v>
      </c>
      <c r="P574" s="70">
        <f>'SWR time series'!B570</f>
        <v>1917</v>
      </c>
      <c r="Q574" s="77">
        <f>'StockBond Returns'!M568</f>
        <v>6.7530136</v>
      </c>
      <c r="R574" s="77">
        <f>'SWR time series'!F570</f>
        <v>11.1426244</v>
      </c>
      <c r="S574" s="77">
        <f t="shared" ref="S574:T574" si="651">if( and($Q574&gt;S$10,$Q574&lt;=S$11),$R574,"")</f>
        <v>11.1426244</v>
      </c>
      <c r="T574" t="str">
        <f t="shared" si="651"/>
        <v/>
      </c>
    </row>
    <row r="575" hidden="1">
      <c r="A575" s="152"/>
      <c r="B575" s="154"/>
      <c r="F575" s="70"/>
      <c r="G575" s="70"/>
      <c r="H575" s="70"/>
      <c r="I575" s="70"/>
      <c r="J575" s="70"/>
      <c r="K575" s="70"/>
      <c r="L575" s="70"/>
      <c r="M575" s="70"/>
      <c r="N575" s="70"/>
      <c r="O575" s="70">
        <f>'SWR time series'!A571</f>
        <v>1</v>
      </c>
      <c r="P575" s="70">
        <f>'SWR time series'!B571</f>
        <v>1918</v>
      </c>
      <c r="Q575" s="77">
        <f>'StockBond Returns'!M569</f>
        <v>6.4125939</v>
      </c>
      <c r="R575" s="77">
        <f>'SWR time series'!F571</f>
        <v>12.19972005</v>
      </c>
      <c r="S575" s="77">
        <f t="shared" ref="S575:T575" si="652">if( and($Q575&gt;S$10,$Q575&lt;=S$11),$R575,"")</f>
        <v>12.19972005</v>
      </c>
      <c r="T575" t="str">
        <f t="shared" si="652"/>
        <v/>
      </c>
    </row>
    <row r="576" hidden="1">
      <c r="A576" s="152"/>
      <c r="B576" s="154"/>
      <c r="F576" s="70"/>
      <c r="G576" s="70"/>
      <c r="H576" s="70"/>
      <c r="I576" s="70"/>
      <c r="J576" s="70"/>
      <c r="K576" s="70"/>
      <c r="L576" s="70"/>
      <c r="M576" s="70"/>
      <c r="N576" s="70"/>
      <c r="O576" s="70">
        <f>'SWR time series'!A572</f>
        <v>2</v>
      </c>
      <c r="P576" s="70">
        <f>'SWR time series'!B572</f>
        <v>1918</v>
      </c>
      <c r="Q576" s="77">
        <f>'StockBond Returns'!M570</f>
        <v>6.81564225</v>
      </c>
      <c r="R576" s="77">
        <f>'SWR time series'!F572</f>
        <v>10.70404809</v>
      </c>
      <c r="S576" s="77">
        <f t="shared" ref="S576:T576" si="653">if( and($Q576&gt;S$10,$Q576&lt;=S$11),$R576,"")</f>
        <v>10.70404809</v>
      </c>
      <c r="T576" t="str">
        <f t="shared" si="653"/>
        <v/>
      </c>
    </row>
    <row r="577" hidden="1">
      <c r="A577" s="152"/>
      <c r="B577" s="154"/>
      <c r="F577" s="70"/>
      <c r="G577" s="70"/>
      <c r="H577" s="70"/>
      <c r="I577" s="70"/>
      <c r="J577" s="70"/>
      <c r="K577" s="70"/>
      <c r="L577" s="70"/>
      <c r="M577" s="70"/>
      <c r="N577" s="70"/>
      <c r="O577" s="70">
        <f>'SWR time series'!A573</f>
        <v>3</v>
      </c>
      <c r="P577" s="70">
        <f>'SWR time series'!B573</f>
        <v>1918</v>
      </c>
      <c r="Q577" s="77">
        <f>'StockBond Returns'!M571</f>
        <v>6.73549263</v>
      </c>
      <c r="R577" s="77">
        <f>'SWR time series'!F573</f>
        <v>10.19438441</v>
      </c>
      <c r="S577" s="77">
        <f t="shared" ref="S577:T577" si="654">if( and($Q577&gt;S$10,$Q577&lt;=S$11),$R577,"")</f>
        <v>10.19438441</v>
      </c>
      <c r="T577" t="str">
        <f t="shared" si="654"/>
        <v/>
      </c>
    </row>
    <row r="578" hidden="1">
      <c r="A578" s="152"/>
      <c r="B578" s="154"/>
      <c r="F578" s="70"/>
      <c r="G578" s="70"/>
      <c r="H578" s="70"/>
      <c r="I578" s="70"/>
      <c r="J578" s="70"/>
      <c r="K578" s="70"/>
      <c r="L578" s="70"/>
      <c r="M578" s="70"/>
      <c r="N578" s="70"/>
      <c r="O578" s="70">
        <f>'SWR time series'!A574</f>
        <v>4</v>
      </c>
      <c r="P578" s="70">
        <f>'SWR time series'!B574</f>
        <v>1918</v>
      </c>
      <c r="Q578" s="77">
        <f>'StockBond Returns'!M572</f>
        <v>6.6237171</v>
      </c>
      <c r="R578" s="77">
        <f>'SWR time series'!F574</f>
        <v>10.81125821</v>
      </c>
      <c r="S578" s="77">
        <f t="shared" ref="S578:T578" si="655">if( and($Q578&gt;S$10,$Q578&lt;=S$11),$R578,"")</f>
        <v>10.81125821</v>
      </c>
      <c r="T578" t="str">
        <f t="shared" si="655"/>
        <v/>
      </c>
    </row>
    <row r="579" hidden="1">
      <c r="A579" s="152"/>
      <c r="B579" s="154"/>
      <c r="F579" s="70"/>
      <c r="G579" s="70"/>
      <c r="H579" s="70"/>
      <c r="I579" s="70"/>
      <c r="J579" s="70"/>
      <c r="K579" s="70"/>
      <c r="L579" s="70"/>
      <c r="M579" s="70"/>
      <c r="N579" s="70"/>
      <c r="O579" s="70">
        <f>'SWR time series'!A575</f>
        <v>5</v>
      </c>
      <c r="P579" s="70">
        <f>'SWR time series'!B575</f>
        <v>1918</v>
      </c>
      <c r="Q579" s="77">
        <f>'StockBond Returns'!M573</f>
        <v>6.54360906</v>
      </c>
      <c r="R579" s="77">
        <f>'SWR time series'!F575</f>
        <v>11.49348371</v>
      </c>
      <c r="S579" s="77">
        <f t="shared" ref="S579:T579" si="656">if( and($Q579&gt;S$10,$Q579&lt;=S$11),$R579,"")</f>
        <v>11.49348371</v>
      </c>
      <c r="T579" t="str">
        <f t="shared" si="656"/>
        <v/>
      </c>
    </row>
    <row r="580" hidden="1">
      <c r="A580" s="152"/>
      <c r="B580" s="154"/>
      <c r="F580" s="70"/>
      <c r="G580" s="70"/>
      <c r="H580" s="70"/>
      <c r="I580" s="70"/>
      <c r="J580" s="70"/>
      <c r="K580" s="70"/>
      <c r="L580" s="70"/>
      <c r="M580" s="70"/>
      <c r="N580" s="70"/>
      <c r="O580" s="70">
        <f>'SWR time series'!A576</f>
        <v>6</v>
      </c>
      <c r="P580" s="70">
        <f>'SWR time series'!B576</f>
        <v>1918</v>
      </c>
      <c r="Q580" s="77">
        <f>'StockBond Returns'!M574</f>
        <v>6.54697418</v>
      </c>
      <c r="R580" s="77">
        <f>'SWR time series'!F576</f>
        <v>11.6078859</v>
      </c>
      <c r="S580" s="77">
        <f t="shared" ref="S580:T580" si="657">if( and($Q580&gt;S$10,$Q580&lt;=S$11),$R580,"")</f>
        <v>11.6078859</v>
      </c>
      <c r="T580" t="str">
        <f t="shared" si="657"/>
        <v/>
      </c>
    </row>
    <row r="581" hidden="1">
      <c r="A581" s="152"/>
      <c r="B581" s="154"/>
      <c r="F581" s="70"/>
      <c r="G581" s="70"/>
      <c r="H581" s="70"/>
      <c r="I581" s="70"/>
      <c r="J581" s="70"/>
      <c r="K581" s="70"/>
      <c r="L581" s="70"/>
      <c r="M581" s="70"/>
      <c r="N581" s="70"/>
      <c r="O581" s="70">
        <f>'SWR time series'!A577</f>
        <v>7</v>
      </c>
      <c r="P581" s="70">
        <f>'SWR time series'!B577</f>
        <v>1918</v>
      </c>
      <c r="Q581" s="77">
        <f>'StockBond Returns'!M575</f>
        <v>6.55523753</v>
      </c>
      <c r="R581" s="77">
        <f>'SWR time series'!F577</f>
        <v>11.18512713</v>
      </c>
      <c r="S581" s="77">
        <f t="shared" ref="S581:T581" si="658">if( and($Q581&gt;S$10,$Q581&lt;=S$11),$R581,"")</f>
        <v>11.18512713</v>
      </c>
      <c r="T581" t="str">
        <f t="shared" si="658"/>
        <v/>
      </c>
    </row>
    <row r="582" hidden="1">
      <c r="A582" s="152"/>
      <c r="B582" s="154"/>
      <c r="F582" s="70"/>
      <c r="G582" s="70"/>
      <c r="H582" s="70"/>
      <c r="I582" s="70"/>
      <c r="J582" s="70"/>
      <c r="K582" s="70"/>
      <c r="L582" s="70"/>
      <c r="M582" s="70"/>
      <c r="N582" s="70"/>
      <c r="O582" s="70">
        <f>'SWR time series'!A578</f>
        <v>8</v>
      </c>
      <c r="P582" s="70">
        <f>'SWR time series'!B578</f>
        <v>1918</v>
      </c>
      <c r="Q582" s="77">
        <f>'StockBond Returns'!M576</f>
        <v>6.35783487</v>
      </c>
      <c r="R582" s="77">
        <f>'SWR time series'!F578</f>
        <v>12.39005044</v>
      </c>
      <c r="S582" s="77">
        <f t="shared" ref="S582:T582" si="659">if( and($Q582&gt;S$10,$Q582&lt;=S$11),$R582,"")</f>
        <v>12.39005044</v>
      </c>
      <c r="T582" t="str">
        <f t="shared" si="659"/>
        <v/>
      </c>
    </row>
    <row r="583" hidden="1">
      <c r="A583" s="152"/>
      <c r="B583" s="154"/>
      <c r="F583" s="70"/>
      <c r="G583" s="70"/>
      <c r="H583" s="70"/>
      <c r="I583" s="70"/>
      <c r="J583" s="70"/>
      <c r="K583" s="70"/>
      <c r="L583" s="70"/>
      <c r="M583" s="70"/>
      <c r="N583" s="70"/>
      <c r="O583" s="70">
        <f>'SWR time series'!A579</f>
        <v>9</v>
      </c>
      <c r="P583" s="70">
        <f>'SWR time series'!B579</f>
        <v>1918</v>
      </c>
      <c r="Q583" s="77">
        <f>'StockBond Returns'!M577</f>
        <v>6.37841129</v>
      </c>
      <c r="R583" s="77">
        <f>'SWR time series'!F579</f>
        <v>12.66863067</v>
      </c>
      <c r="S583" s="77">
        <f t="shared" ref="S583:T583" si="660">if( and($Q583&gt;S$10,$Q583&lt;=S$11),$R583,"")</f>
        <v>12.66863067</v>
      </c>
      <c r="T583" t="str">
        <f t="shared" si="660"/>
        <v/>
      </c>
    </row>
    <row r="584" hidden="1">
      <c r="A584" s="152"/>
      <c r="B584" s="154"/>
      <c r="F584" s="70"/>
      <c r="G584" s="70"/>
      <c r="H584" s="70"/>
      <c r="I584" s="70"/>
      <c r="J584" s="70"/>
      <c r="K584" s="70"/>
      <c r="L584" s="70"/>
      <c r="M584" s="70"/>
      <c r="N584" s="70"/>
      <c r="O584" s="70">
        <f>'SWR time series'!A580</f>
        <v>10</v>
      </c>
      <c r="P584" s="70">
        <f>'SWR time series'!B580</f>
        <v>1918</v>
      </c>
      <c r="Q584" s="77">
        <f>'StockBond Returns'!M578</f>
        <v>6.23651488</v>
      </c>
      <c r="R584" s="77">
        <f>'SWR time series'!F580</f>
        <v>13.35212146</v>
      </c>
      <c r="S584" s="77">
        <f t="shared" ref="S584:T584" si="661">if( and($Q584&gt;S$10,$Q584&lt;=S$11),$R584,"")</f>
        <v>13.35212146</v>
      </c>
      <c r="T584" t="str">
        <f t="shared" si="661"/>
        <v/>
      </c>
    </row>
    <row r="585" hidden="1">
      <c r="A585" s="152"/>
      <c r="B585" s="154"/>
      <c r="F585" s="70"/>
      <c r="G585" s="70"/>
      <c r="H585" s="70"/>
      <c r="I585" s="70"/>
      <c r="J585" s="70"/>
      <c r="K585" s="70"/>
      <c r="L585" s="70"/>
      <c r="M585" s="70"/>
      <c r="N585" s="70"/>
      <c r="O585" s="70">
        <f>'SWR time series'!A581</f>
        <v>11</v>
      </c>
      <c r="P585" s="70">
        <f>'SWR time series'!B581</f>
        <v>1918</v>
      </c>
      <c r="Q585" s="77">
        <f>'StockBond Returns'!M579</f>
        <v>6.52492905</v>
      </c>
      <c r="R585" s="77">
        <f>'SWR time series'!F581</f>
        <v>11.7813286</v>
      </c>
      <c r="S585" s="77">
        <f t="shared" ref="S585:T585" si="662">if( and($Q585&gt;S$10,$Q585&lt;=S$11),$R585,"")</f>
        <v>11.7813286</v>
      </c>
      <c r="T585" t="str">
        <f t="shared" si="662"/>
        <v/>
      </c>
    </row>
    <row r="586" hidden="1">
      <c r="A586" s="152"/>
      <c r="B586" s="154"/>
      <c r="F586" s="70"/>
      <c r="G586" s="70"/>
      <c r="H586" s="70"/>
      <c r="I586" s="70"/>
      <c r="J586" s="70"/>
      <c r="K586" s="70"/>
      <c r="L586" s="70"/>
      <c r="M586" s="70"/>
      <c r="N586" s="70"/>
      <c r="O586" s="70">
        <f>'SWR time series'!A582</f>
        <v>12</v>
      </c>
      <c r="P586" s="70">
        <f>'SWR time series'!B582</f>
        <v>1918</v>
      </c>
      <c r="Q586" s="77">
        <f>'StockBond Returns'!M580</f>
        <v>6.23070559</v>
      </c>
      <c r="R586" s="77">
        <f>'SWR time series'!F582</f>
        <v>12.62422925</v>
      </c>
      <c r="S586" s="77">
        <f t="shared" ref="S586:T586" si="663">if( and($Q586&gt;S$10,$Q586&lt;=S$11),$R586,"")</f>
        <v>12.62422925</v>
      </c>
      <c r="T586" t="str">
        <f t="shared" si="663"/>
        <v/>
      </c>
    </row>
    <row r="587" hidden="1">
      <c r="A587" s="152"/>
      <c r="B587" s="154"/>
      <c r="F587" s="70"/>
      <c r="G587" s="70"/>
      <c r="H587" s="70"/>
      <c r="I587" s="70"/>
      <c r="J587" s="70"/>
      <c r="K587" s="70"/>
      <c r="L587" s="70"/>
      <c r="M587" s="70"/>
      <c r="N587" s="70"/>
      <c r="O587" s="70">
        <f>'SWR time series'!A583</f>
        <v>1</v>
      </c>
      <c r="P587" s="70">
        <f>'SWR time series'!B583</f>
        <v>1919</v>
      </c>
      <c r="Q587" s="77">
        <f>'StockBond Returns'!M581</f>
        <v>6.14824732</v>
      </c>
      <c r="R587" s="77">
        <f>'SWR time series'!F583</f>
        <v>12.76751436</v>
      </c>
      <c r="S587" s="77">
        <f t="shared" ref="S587:T587" si="664">if( and($Q587&gt;S$10,$Q587&lt;=S$11),$R587,"")</f>
        <v>12.76751436</v>
      </c>
      <c r="T587" t="str">
        <f t="shared" si="664"/>
        <v/>
      </c>
    </row>
    <row r="588" hidden="1">
      <c r="A588" s="152"/>
      <c r="B588" s="154"/>
      <c r="F588" s="70"/>
      <c r="G588" s="70"/>
      <c r="H588" s="70"/>
      <c r="I588" s="70"/>
      <c r="J588" s="70"/>
      <c r="K588" s="70"/>
      <c r="L588" s="70"/>
      <c r="M588" s="70"/>
      <c r="N588" s="70"/>
      <c r="O588" s="70">
        <f>'SWR time series'!A584</f>
        <v>2</v>
      </c>
      <c r="P588" s="70">
        <f>'SWR time series'!B584</f>
        <v>1919</v>
      </c>
      <c r="Q588" s="77">
        <f>'StockBond Returns'!M582</f>
        <v>6.0596239</v>
      </c>
      <c r="R588" s="77">
        <f>'SWR time series'!F584</f>
        <v>13.41961634</v>
      </c>
      <c r="S588" s="77">
        <f t="shared" ref="S588:T588" si="665">if( and($Q588&gt;S$10,$Q588&lt;=S$11),$R588,"")</f>
        <v>13.41961634</v>
      </c>
      <c r="T588" t="str">
        <f t="shared" si="665"/>
        <v/>
      </c>
    </row>
    <row r="589" hidden="1">
      <c r="A589" s="152"/>
      <c r="B589" s="154"/>
      <c r="F589" s="70"/>
      <c r="G589" s="70"/>
      <c r="H589" s="70"/>
      <c r="I589" s="70"/>
      <c r="J589" s="70"/>
      <c r="K589" s="70"/>
      <c r="L589" s="70"/>
      <c r="M589" s="70"/>
      <c r="N589" s="70"/>
      <c r="O589" s="70">
        <f>'SWR time series'!A585</f>
        <v>3</v>
      </c>
      <c r="P589" s="70">
        <f>'SWR time series'!B585</f>
        <v>1919</v>
      </c>
      <c r="Q589" s="77">
        <f>'StockBond Returns'!M583</f>
        <v>6.31610525</v>
      </c>
      <c r="R589" s="77">
        <f>'SWR time series'!F585</f>
        <v>11.81008716</v>
      </c>
      <c r="S589" s="77">
        <f t="shared" ref="S589:T589" si="666">if( and($Q589&gt;S$10,$Q589&lt;=S$11),$R589,"")</f>
        <v>11.81008716</v>
      </c>
      <c r="T589" t="str">
        <f t="shared" si="666"/>
        <v/>
      </c>
    </row>
    <row r="590" hidden="1">
      <c r="A590" s="152"/>
      <c r="B590" s="154"/>
      <c r="F590" s="70"/>
      <c r="G590" s="70"/>
      <c r="H590" s="70"/>
      <c r="I590" s="70"/>
      <c r="J590" s="70"/>
      <c r="K590" s="70"/>
      <c r="L590" s="70"/>
      <c r="M590" s="70"/>
      <c r="N590" s="70"/>
      <c r="O590" s="70">
        <f>'SWR time series'!A586</f>
        <v>4</v>
      </c>
      <c r="P590" s="70">
        <f>'SWR time series'!B586</f>
        <v>1919</v>
      </c>
      <c r="Q590" s="77">
        <f>'StockBond Returns'!M584</f>
        <v>6.44632712</v>
      </c>
      <c r="R590" s="77">
        <f>'SWR time series'!F586</f>
        <v>12.42278729</v>
      </c>
      <c r="S590" s="77">
        <f t="shared" ref="S590:T590" si="667">if( and($Q590&gt;S$10,$Q590&lt;=S$11),$R590,"")</f>
        <v>12.42278729</v>
      </c>
      <c r="T590" t="str">
        <f t="shared" si="667"/>
        <v/>
      </c>
    </row>
    <row r="591" hidden="1">
      <c r="A591" s="152"/>
      <c r="B591" s="154"/>
      <c r="F591" s="70"/>
      <c r="G591" s="70"/>
      <c r="H591" s="70"/>
      <c r="I591" s="70"/>
      <c r="J591" s="70"/>
      <c r="K591" s="70"/>
      <c r="L591" s="70"/>
      <c r="M591" s="70"/>
      <c r="N591" s="70"/>
      <c r="O591" s="70">
        <f>'SWR time series'!A587</f>
        <v>5</v>
      </c>
      <c r="P591" s="70">
        <f>'SWR time series'!B587</f>
        <v>1919</v>
      </c>
      <c r="Q591" s="77">
        <f>'StockBond Returns'!M585</f>
        <v>6.55432828</v>
      </c>
      <c r="R591" s="77">
        <f>'SWR time series'!F587</f>
        <v>11.76086851</v>
      </c>
      <c r="S591" s="77">
        <f t="shared" ref="S591:T591" si="668">if( and($Q591&gt;S$10,$Q591&lt;=S$11),$R591,"")</f>
        <v>11.76086851</v>
      </c>
      <c r="T591" t="str">
        <f t="shared" si="668"/>
        <v/>
      </c>
    </row>
    <row r="592" hidden="1">
      <c r="A592" s="152"/>
      <c r="B592" s="154"/>
      <c r="F592" s="70"/>
      <c r="G592" s="70"/>
      <c r="H592" s="70"/>
      <c r="I592" s="70"/>
      <c r="J592" s="70"/>
      <c r="K592" s="70"/>
      <c r="L592" s="70"/>
      <c r="M592" s="70"/>
      <c r="N592" s="70"/>
      <c r="O592" s="70">
        <f>'SWR time series'!A588</f>
        <v>6</v>
      </c>
      <c r="P592" s="70">
        <f>'SWR time series'!B588</f>
        <v>1919</v>
      </c>
      <c r="Q592" s="77">
        <f>'StockBond Returns'!M586</f>
        <v>7.01308841</v>
      </c>
      <c r="R592" s="77">
        <f>'SWR time series'!F588</f>
        <v>10.3134413</v>
      </c>
      <c r="S592" s="77">
        <f t="shared" ref="S592:T592" si="669">if( and($Q592&gt;S$10,$Q592&lt;=S$11),$R592,"")</f>
        <v>10.3134413</v>
      </c>
      <c r="T592" t="str">
        <f t="shared" si="669"/>
        <v/>
      </c>
    </row>
    <row r="593" hidden="1">
      <c r="A593" s="152"/>
      <c r="B593" s="154"/>
      <c r="F593" s="70"/>
      <c r="G593" s="70"/>
      <c r="H593" s="70"/>
      <c r="I593" s="70"/>
      <c r="J593" s="70"/>
      <c r="K593" s="70"/>
      <c r="L593" s="70"/>
      <c r="M593" s="70"/>
      <c r="N593" s="70"/>
      <c r="O593" s="70">
        <f>'SWR time series'!A589</f>
        <v>7</v>
      </c>
      <c r="P593" s="70">
        <f>'SWR time series'!B589</f>
        <v>1919</v>
      </c>
      <c r="Q593" s="77">
        <f>'StockBond Returns'!M587</f>
        <v>7.12164083</v>
      </c>
      <c r="R593" s="77">
        <f>'SWR time series'!F589</f>
        <v>11.0914943</v>
      </c>
      <c r="S593" s="77">
        <f t="shared" ref="S593:T593" si="670">if( and($Q593&gt;S$10,$Q593&lt;=S$11),$R593,"")</f>
        <v>11.0914943</v>
      </c>
      <c r="T593" t="str">
        <f t="shared" si="670"/>
        <v/>
      </c>
    </row>
    <row r="594" hidden="1">
      <c r="A594" s="152"/>
      <c r="B594" s="154"/>
      <c r="F594" s="70"/>
      <c r="G594" s="70"/>
      <c r="H594" s="70"/>
      <c r="I594" s="70"/>
      <c r="J594" s="70"/>
      <c r="K594" s="70"/>
      <c r="L594" s="70"/>
      <c r="M594" s="70"/>
      <c r="N594" s="70"/>
      <c r="O594" s="70">
        <f>'SWR time series'!A590</f>
        <v>8</v>
      </c>
      <c r="P594" s="70">
        <f>'SWR time series'!B590</f>
        <v>1919</v>
      </c>
      <c r="Q594" s="77">
        <f>'StockBond Returns'!M588</f>
        <v>6.7618242</v>
      </c>
      <c r="R594" s="77">
        <f>'SWR time series'!F590</f>
        <v>10.65996202</v>
      </c>
      <c r="S594" s="77">
        <f t="shared" ref="S594:T594" si="671">if( and($Q594&gt;S$10,$Q594&lt;=S$11),$R594,"")</f>
        <v>10.65996202</v>
      </c>
      <c r="T594" t="str">
        <f t="shared" si="671"/>
        <v/>
      </c>
    </row>
    <row r="595" hidden="1">
      <c r="A595" s="152"/>
      <c r="B595" s="154"/>
      <c r="F595" s="70"/>
      <c r="G595" s="70"/>
      <c r="H595" s="70"/>
      <c r="I595" s="70"/>
      <c r="J595" s="70"/>
      <c r="K595" s="70"/>
      <c r="L595" s="70"/>
      <c r="M595" s="70"/>
      <c r="N595" s="70"/>
      <c r="O595" s="70">
        <f>'SWR time series'!A591</f>
        <v>9</v>
      </c>
      <c r="P595" s="70">
        <f>'SWR time series'!B591</f>
        <v>1919</v>
      </c>
      <c r="Q595" s="77">
        <f>'StockBond Returns'!M589</f>
        <v>6.64282595</v>
      </c>
      <c r="R595" s="77">
        <f>'SWR time series'!F591</f>
        <v>12.98632642</v>
      </c>
      <c r="S595" s="77">
        <f t="shared" ref="S595:T595" si="672">if( and($Q595&gt;S$10,$Q595&lt;=S$11),$R595,"")</f>
        <v>12.98632642</v>
      </c>
      <c r="T595" t="str">
        <f t="shared" si="672"/>
        <v/>
      </c>
    </row>
    <row r="596" hidden="1">
      <c r="A596" s="152"/>
      <c r="B596" s="154"/>
      <c r="F596" s="70"/>
      <c r="G596" s="70"/>
      <c r="H596" s="70"/>
      <c r="I596" s="70"/>
      <c r="J596" s="70"/>
      <c r="K596" s="70"/>
      <c r="L596" s="70"/>
      <c r="M596" s="70"/>
      <c r="N596" s="70"/>
      <c r="O596" s="70">
        <f>'SWR time series'!A592</f>
        <v>10</v>
      </c>
      <c r="P596" s="70">
        <f>'SWR time series'!B592</f>
        <v>1919</v>
      </c>
      <c r="Q596" s="77">
        <f>'StockBond Returns'!M590</f>
        <v>6.73958603</v>
      </c>
      <c r="R596" s="77">
        <f>'SWR time series'!F592</f>
        <v>12.58832787</v>
      </c>
      <c r="S596" s="77">
        <f t="shared" ref="S596:T596" si="673">if( and($Q596&gt;S$10,$Q596&lt;=S$11),$R596,"")</f>
        <v>12.58832787</v>
      </c>
      <c r="T596" t="str">
        <f t="shared" si="673"/>
        <v/>
      </c>
    </row>
    <row r="597" hidden="1">
      <c r="A597" s="152"/>
      <c r="B597" s="154"/>
      <c r="F597" s="70"/>
      <c r="G597" s="70"/>
      <c r="H597" s="70"/>
      <c r="I597" s="70"/>
      <c r="J597" s="70"/>
      <c r="K597" s="70"/>
      <c r="L597" s="70"/>
      <c r="M597" s="70"/>
      <c r="N597" s="70"/>
      <c r="O597" s="70">
        <f>'SWR time series'!A593</f>
        <v>11</v>
      </c>
      <c r="P597" s="70">
        <f>'SWR time series'!B593</f>
        <v>1919</v>
      </c>
      <c r="Q597" s="77">
        <f>'StockBond Returns'!M591</f>
        <v>6.94702898</v>
      </c>
      <c r="R597" s="77">
        <f>'SWR time series'!F593</f>
        <v>10.68477442</v>
      </c>
      <c r="S597" s="77">
        <f t="shared" ref="S597:T597" si="674">if( and($Q597&gt;S$10,$Q597&lt;=S$11),$R597,"")</f>
        <v>10.68477442</v>
      </c>
      <c r="T597" t="str">
        <f t="shared" si="674"/>
        <v/>
      </c>
    </row>
    <row r="598" hidden="1">
      <c r="A598" s="152"/>
      <c r="B598" s="154"/>
      <c r="F598" s="70"/>
      <c r="G598" s="70"/>
      <c r="H598" s="70"/>
      <c r="I598" s="70"/>
      <c r="J598" s="70"/>
      <c r="K598" s="70"/>
      <c r="L598" s="70"/>
      <c r="M598" s="70"/>
      <c r="N598" s="70"/>
      <c r="O598" s="70">
        <f>'SWR time series'!A594</f>
        <v>12</v>
      </c>
      <c r="P598" s="70">
        <f>'SWR time series'!B594</f>
        <v>1919</v>
      </c>
      <c r="Q598" s="77">
        <f>'StockBond Returns'!M592</f>
        <v>6.23395643</v>
      </c>
      <c r="R598" s="77">
        <f>'SWR time series'!F594</f>
        <v>12.7007236</v>
      </c>
      <c r="S598" s="77">
        <f t="shared" ref="S598:T598" si="675">if( and($Q598&gt;S$10,$Q598&lt;=S$11),$R598,"")</f>
        <v>12.7007236</v>
      </c>
      <c r="T598" t="str">
        <f t="shared" si="675"/>
        <v/>
      </c>
    </row>
    <row r="599" hidden="1">
      <c r="A599" s="152"/>
      <c r="B599" s="154"/>
      <c r="F599" s="70"/>
      <c r="G599" s="70"/>
      <c r="H599" s="70"/>
      <c r="I599" s="70"/>
      <c r="J599" s="70"/>
      <c r="K599" s="70"/>
      <c r="L599" s="70"/>
      <c r="M599" s="70"/>
      <c r="N599" s="70"/>
      <c r="O599" s="70">
        <f>'SWR time series'!A595</f>
        <v>1</v>
      </c>
      <c r="P599" s="70">
        <f>'SWR time series'!B595</f>
        <v>1920</v>
      </c>
      <c r="Q599" s="77">
        <f>'StockBond Returns'!M593</f>
        <v>6.23220069</v>
      </c>
      <c r="R599" s="77">
        <f>'SWR time series'!F595</f>
        <v>13.43449658</v>
      </c>
      <c r="S599" s="77">
        <f t="shared" ref="S599:T599" si="676">if( and($Q599&gt;S$10,$Q599&lt;=S$11),$R599,"")</f>
        <v>13.43449658</v>
      </c>
      <c r="T599" t="str">
        <f t="shared" si="676"/>
        <v/>
      </c>
    </row>
    <row r="600" hidden="1">
      <c r="A600" s="152"/>
      <c r="B600" s="154"/>
      <c r="F600" s="70"/>
      <c r="G600" s="70"/>
      <c r="H600" s="70"/>
      <c r="I600" s="70"/>
      <c r="J600" s="70"/>
      <c r="K600" s="70"/>
      <c r="L600" s="70"/>
      <c r="M600" s="70"/>
      <c r="N600" s="70"/>
      <c r="O600" s="70">
        <f>'SWR time series'!A596</f>
        <v>2</v>
      </c>
      <c r="P600" s="70">
        <f>'SWR time series'!B596</f>
        <v>1920</v>
      </c>
      <c r="Q600" s="77">
        <f>'StockBond Returns'!M594</f>
        <v>5.62614988</v>
      </c>
      <c r="R600" s="77">
        <f>'SWR time series'!F596</f>
        <v>14.87824641</v>
      </c>
      <c r="S600" s="77">
        <f t="shared" ref="S600:T600" si="677">if( and($Q600&gt;S$10,$Q600&lt;=S$11),$R600,"")</f>
        <v>14.87824641</v>
      </c>
      <c r="T600" t="str">
        <f t="shared" si="677"/>
        <v/>
      </c>
    </row>
    <row r="601" hidden="1">
      <c r="A601" s="152"/>
      <c r="B601" s="154"/>
      <c r="F601" s="70"/>
      <c r="G601" s="70"/>
      <c r="H601" s="70"/>
      <c r="I601" s="70"/>
      <c r="J601" s="70"/>
      <c r="K601" s="70"/>
      <c r="L601" s="70"/>
      <c r="M601" s="70"/>
      <c r="N601" s="70"/>
      <c r="O601" s="70">
        <f>'SWR time series'!A597</f>
        <v>3</v>
      </c>
      <c r="P601" s="70">
        <f>'SWR time series'!B597</f>
        <v>1920</v>
      </c>
      <c r="Q601" s="77">
        <f>'StockBond Returns'!M595</f>
        <v>5.47514854</v>
      </c>
      <c r="R601" s="77">
        <f>'SWR time series'!F597</f>
        <v>16.29668325</v>
      </c>
      <c r="S601" s="77">
        <f t="shared" ref="S601:T601" si="678">if( and($Q601&gt;S$10,$Q601&lt;=S$11),$R601,"")</f>
        <v>16.29668325</v>
      </c>
      <c r="T601" t="str">
        <f t="shared" si="678"/>
        <v/>
      </c>
    </row>
    <row r="602" hidden="1">
      <c r="A602" s="152"/>
      <c r="B602" s="154"/>
      <c r="F602" s="70"/>
      <c r="G602" s="70"/>
      <c r="H602" s="70"/>
      <c r="I602" s="70"/>
      <c r="J602" s="70"/>
      <c r="K602" s="70"/>
      <c r="L602" s="70"/>
      <c r="M602" s="70"/>
      <c r="N602" s="70"/>
      <c r="O602" s="70">
        <f>'SWR time series'!A598</f>
        <v>4</v>
      </c>
      <c r="P602" s="70">
        <f>'SWR time series'!B598</f>
        <v>1920</v>
      </c>
      <c r="Q602" s="77">
        <f>'StockBond Returns'!M596</f>
        <v>5.96442694</v>
      </c>
      <c r="R602" s="77">
        <f>'SWR time series'!F598</f>
        <v>13.38103815</v>
      </c>
      <c r="S602" s="77">
        <f t="shared" ref="S602:T602" si="679">if( and($Q602&gt;S$10,$Q602&lt;=S$11),$R602,"")</f>
        <v>13.38103815</v>
      </c>
      <c r="T602" t="str">
        <f t="shared" si="679"/>
        <v/>
      </c>
    </row>
    <row r="603" hidden="1">
      <c r="A603" s="152"/>
      <c r="B603" s="154"/>
      <c r="F603" s="70"/>
      <c r="G603" s="70"/>
      <c r="H603" s="70"/>
      <c r="I603" s="70"/>
      <c r="J603" s="70"/>
      <c r="K603" s="70"/>
      <c r="L603" s="70"/>
      <c r="M603" s="70"/>
      <c r="N603" s="70"/>
      <c r="O603" s="70">
        <f>'SWR time series'!A599</f>
        <v>5</v>
      </c>
      <c r="P603" s="70">
        <f>'SWR time series'!B599</f>
        <v>1920</v>
      </c>
      <c r="Q603" s="77">
        <f>'StockBond Returns'!M597</f>
        <v>5.40835658</v>
      </c>
      <c r="R603" s="77">
        <f>'SWR time series'!F599</f>
        <v>16.53494782</v>
      </c>
      <c r="S603" s="77">
        <f t="shared" ref="S603:T603" si="680">if( and($Q603&gt;S$10,$Q603&lt;=S$11),$R603,"")</f>
        <v>16.53494782</v>
      </c>
      <c r="T603" t="str">
        <f t="shared" si="680"/>
        <v/>
      </c>
    </row>
    <row r="604" hidden="1">
      <c r="A604" s="152"/>
      <c r="B604" s="154"/>
      <c r="F604" s="70"/>
      <c r="G604" s="70"/>
      <c r="H604" s="70"/>
      <c r="I604" s="70"/>
      <c r="J604" s="70"/>
      <c r="K604" s="70"/>
      <c r="L604" s="70"/>
      <c r="M604" s="70"/>
      <c r="N604" s="70"/>
      <c r="O604" s="70">
        <f>'SWR time series'!A600</f>
        <v>6</v>
      </c>
      <c r="P604" s="70">
        <f>'SWR time series'!B600</f>
        <v>1920</v>
      </c>
      <c r="Q604" s="77">
        <f>'StockBond Returns'!M598</f>
        <v>5.13519397</v>
      </c>
      <c r="R604" s="77">
        <f>'SWR time series'!F600</f>
        <v>18.65291399</v>
      </c>
      <c r="S604" s="77">
        <f t="shared" ref="S604:T604" si="681">if( and($Q604&gt;S$10,$Q604&lt;=S$11),$R604,"")</f>
        <v>18.65291399</v>
      </c>
      <c r="T604" t="str">
        <f t="shared" si="681"/>
        <v/>
      </c>
    </row>
    <row r="605" hidden="1">
      <c r="A605" s="152"/>
      <c r="B605" s="154"/>
      <c r="F605" s="70"/>
      <c r="G605" s="70"/>
      <c r="H605" s="70"/>
      <c r="I605" s="70"/>
      <c r="J605" s="70"/>
      <c r="K605" s="70"/>
      <c r="L605" s="70"/>
      <c r="M605" s="70"/>
      <c r="N605" s="70"/>
      <c r="O605" s="70">
        <f>'SWR time series'!A601</f>
        <v>7</v>
      </c>
      <c r="P605" s="70">
        <f>'SWR time series'!B601</f>
        <v>1920</v>
      </c>
      <c r="Q605" s="77">
        <f>'StockBond Returns'!M599</f>
        <v>5.01218061</v>
      </c>
      <c r="R605" s="77">
        <f>'SWR time series'!F601</f>
        <v>19.58036306</v>
      </c>
      <c r="S605" s="77">
        <f t="shared" ref="S605:T605" si="682">if( and($Q605&gt;S$10,$Q605&lt;=S$11),$R605,"")</f>
        <v>19.58036306</v>
      </c>
      <c r="T605" t="str">
        <f t="shared" si="682"/>
        <v/>
      </c>
    </row>
    <row r="606" hidden="1">
      <c r="A606" s="152"/>
      <c r="B606" s="154"/>
      <c r="F606" s="70"/>
      <c r="G606" s="70"/>
      <c r="H606" s="70"/>
      <c r="I606" s="70"/>
      <c r="J606" s="70"/>
      <c r="K606" s="70"/>
      <c r="L606" s="70"/>
      <c r="M606" s="70"/>
      <c r="N606" s="70"/>
      <c r="O606" s="70">
        <f>'SWR time series'!A602</f>
        <v>8</v>
      </c>
      <c r="P606" s="70">
        <f>'SWR time series'!B602</f>
        <v>1920</v>
      </c>
      <c r="Q606" s="77">
        <f>'StockBond Returns'!M600</f>
        <v>4.91173225</v>
      </c>
      <c r="R606" s="77">
        <f>'SWR time series'!F602</f>
        <v>20.82330746</v>
      </c>
      <c r="S606" s="77">
        <f t="shared" ref="S606:T606" si="683">if( and($Q606&gt;S$10,$Q606&lt;=S$11),$R606,"")</f>
        <v>20.82330746</v>
      </c>
      <c r="T606" t="str">
        <f t="shared" si="683"/>
        <v/>
      </c>
    </row>
    <row r="607" hidden="1">
      <c r="A607" s="152"/>
      <c r="B607" s="154"/>
      <c r="F607" s="70"/>
      <c r="G607" s="70"/>
      <c r="H607" s="70"/>
      <c r="I607" s="70"/>
      <c r="J607" s="70"/>
      <c r="K607" s="70"/>
      <c r="L607" s="70"/>
      <c r="M607" s="70"/>
      <c r="N607" s="70"/>
      <c r="O607" s="70">
        <f>'SWR time series'!A603</f>
        <v>9</v>
      </c>
      <c r="P607" s="70">
        <f>'SWR time series'!B603</f>
        <v>1920</v>
      </c>
      <c r="Q607" s="77">
        <f>'StockBond Returns'!M601</f>
        <v>5.14502949</v>
      </c>
      <c r="R607" s="77">
        <f>'SWR time series'!F603</f>
        <v>19.40466428</v>
      </c>
      <c r="S607" s="77">
        <f t="shared" ref="S607:T607" si="684">if( and($Q607&gt;S$10,$Q607&lt;=S$11),$R607,"")</f>
        <v>19.40466428</v>
      </c>
      <c r="T607" t="str">
        <f t="shared" si="684"/>
        <v/>
      </c>
    </row>
    <row r="608" hidden="1">
      <c r="A608" s="152"/>
      <c r="B608" s="154"/>
      <c r="F608" s="70"/>
      <c r="G608" s="70"/>
      <c r="H608" s="70"/>
      <c r="I608" s="70"/>
      <c r="J608" s="70"/>
      <c r="K608" s="70"/>
      <c r="L608" s="70"/>
      <c r="M608" s="70"/>
      <c r="N608" s="70"/>
      <c r="O608" s="70">
        <f>'SWR time series'!A604</f>
        <v>10</v>
      </c>
      <c r="P608" s="70">
        <f>'SWR time series'!B604</f>
        <v>1920</v>
      </c>
      <c r="Q608" s="77">
        <f>'StockBond Returns'!M602</f>
        <v>5.32920152</v>
      </c>
      <c r="R608" s="77">
        <f>'SWR time series'!F604</f>
        <v>19.06427585</v>
      </c>
      <c r="S608" s="77">
        <f t="shared" ref="S608:T608" si="685">if( and($Q608&gt;S$10,$Q608&lt;=S$11),$R608,"")</f>
        <v>19.06427585</v>
      </c>
      <c r="T608" t="str">
        <f t="shared" si="685"/>
        <v/>
      </c>
    </row>
    <row r="609" hidden="1">
      <c r="A609" s="152"/>
      <c r="B609" s="154"/>
      <c r="F609" s="70"/>
      <c r="G609" s="70"/>
      <c r="H609" s="70"/>
      <c r="I609" s="70"/>
      <c r="J609" s="70"/>
      <c r="K609" s="70"/>
      <c r="L609" s="70"/>
      <c r="M609" s="70"/>
      <c r="N609" s="70"/>
      <c r="O609" s="70">
        <f>'SWR time series'!A605</f>
        <v>11</v>
      </c>
      <c r="P609" s="70">
        <f>'SWR time series'!B605</f>
        <v>1920</v>
      </c>
      <c r="Q609" s="77">
        <f>'StockBond Returns'!M603</f>
        <v>5.38472411</v>
      </c>
      <c r="R609" s="77">
        <f>'SWR time series'!F605</f>
        <v>18.34299254</v>
      </c>
      <c r="S609" s="77">
        <f t="shared" ref="S609:T609" si="686">if( and($Q609&gt;S$10,$Q609&lt;=S$11),$R609,"")</f>
        <v>18.34299254</v>
      </c>
      <c r="T609" t="str">
        <f t="shared" si="686"/>
        <v/>
      </c>
    </row>
    <row r="610" hidden="1">
      <c r="A610" s="152"/>
      <c r="B610" s="154"/>
      <c r="F610" s="70"/>
      <c r="G610" s="70"/>
      <c r="H610" s="70"/>
      <c r="I610" s="70"/>
      <c r="J610" s="70"/>
      <c r="K610" s="70"/>
      <c r="L610" s="70"/>
      <c r="M610" s="70"/>
      <c r="N610" s="70"/>
      <c r="O610" s="70">
        <f>'SWR time series'!A606</f>
        <v>12</v>
      </c>
      <c r="P610" s="70">
        <f>'SWR time series'!B606</f>
        <v>1920</v>
      </c>
      <c r="Q610" s="77">
        <f>'StockBond Returns'!M604</f>
        <v>4.9103175</v>
      </c>
      <c r="R610" s="77">
        <f>'SWR time series'!F606</f>
        <v>21.54162201</v>
      </c>
      <c r="S610" s="77">
        <f t="shared" ref="S610:T610" si="687">if( and($Q610&gt;S$10,$Q610&lt;=S$11),$R610,"")</f>
        <v>21.54162201</v>
      </c>
      <c r="T610" t="str">
        <f t="shared" si="687"/>
        <v/>
      </c>
    </row>
    <row r="611" hidden="1">
      <c r="A611" s="152"/>
      <c r="B611" s="154"/>
      <c r="F611" s="70"/>
      <c r="G611" s="70"/>
      <c r="H611" s="70"/>
      <c r="I611" s="70"/>
      <c r="J611" s="70"/>
      <c r="K611" s="70"/>
      <c r="L611" s="70"/>
      <c r="M611" s="70"/>
      <c r="N611" s="70"/>
      <c r="O611" s="70">
        <f>'SWR time series'!A607</f>
        <v>1</v>
      </c>
      <c r="P611" s="70">
        <f>'SWR time series'!B607</f>
        <v>1921</v>
      </c>
      <c r="Q611" s="77">
        <f>'StockBond Returns'!M605</f>
        <v>4.8929227</v>
      </c>
      <c r="R611" s="77">
        <f>'SWR time series'!F607</f>
        <v>21.8919875</v>
      </c>
      <c r="S611" s="77">
        <f t="shared" ref="S611:T611" si="688">if( and($Q611&gt;S$10,$Q611&lt;=S$11),$R611,"")</f>
        <v>21.8919875</v>
      </c>
      <c r="T611" t="str">
        <f t="shared" si="688"/>
        <v/>
      </c>
    </row>
    <row r="612" hidden="1">
      <c r="A612" s="152"/>
      <c r="B612" s="154"/>
      <c r="F612" s="70"/>
      <c r="G612" s="70"/>
      <c r="H612" s="70"/>
      <c r="I612" s="70"/>
      <c r="J612" s="70"/>
      <c r="K612" s="70"/>
      <c r="L612" s="70"/>
      <c r="M612" s="70"/>
      <c r="N612" s="70"/>
      <c r="O612" s="70">
        <f>'SWR time series'!A608</f>
        <v>2</v>
      </c>
      <c r="P612" s="70">
        <f>'SWR time series'!B608</f>
        <v>1921</v>
      </c>
      <c r="Q612" s="77">
        <f>'StockBond Returns'!M606</f>
        <v>5.05986784</v>
      </c>
      <c r="R612" s="77">
        <f>'SWR time series'!F608</f>
        <v>19.15274468</v>
      </c>
      <c r="S612" s="77">
        <f t="shared" ref="S612:T612" si="689">if( and($Q612&gt;S$10,$Q612&lt;=S$11),$R612,"")</f>
        <v>19.15274468</v>
      </c>
      <c r="T612" t="str">
        <f t="shared" si="689"/>
        <v/>
      </c>
    </row>
    <row r="613" hidden="1">
      <c r="A613" s="152"/>
      <c r="B613" s="154"/>
      <c r="F613" s="70"/>
      <c r="G613" s="70"/>
      <c r="H613" s="70"/>
      <c r="I613" s="70"/>
      <c r="J613" s="70"/>
      <c r="K613" s="70"/>
      <c r="L613" s="70"/>
      <c r="M613" s="70"/>
      <c r="N613" s="70"/>
      <c r="O613" s="70">
        <f>'SWR time series'!A609</f>
        <v>3</v>
      </c>
      <c r="P613" s="70">
        <f>'SWR time series'!B609</f>
        <v>1921</v>
      </c>
      <c r="Q613" s="77">
        <f>'StockBond Returns'!M607</f>
        <v>5.18609614</v>
      </c>
      <c r="R613" s="77">
        <f>'SWR time series'!F609</f>
        <v>18.25219508</v>
      </c>
      <c r="S613" s="77">
        <f t="shared" ref="S613:T613" si="690">if( and($Q613&gt;S$10,$Q613&lt;=S$11),$R613,"")</f>
        <v>18.25219508</v>
      </c>
      <c r="T613" t="str">
        <f t="shared" si="690"/>
        <v/>
      </c>
    </row>
    <row r="614" hidden="1">
      <c r="A614" s="152"/>
      <c r="B614" s="154"/>
      <c r="F614" s="70"/>
      <c r="G614" s="70"/>
      <c r="H614" s="70"/>
      <c r="I614" s="70"/>
      <c r="J614" s="70"/>
      <c r="K614" s="70"/>
      <c r="L614" s="70"/>
      <c r="M614" s="70"/>
      <c r="N614" s="70"/>
      <c r="O614" s="70">
        <f>'SWR time series'!A610</f>
        <v>4</v>
      </c>
      <c r="P614" s="70">
        <f>'SWR time series'!B610</f>
        <v>1921</v>
      </c>
      <c r="Q614" s="77">
        <f>'StockBond Returns'!M608</f>
        <v>5.18525396</v>
      </c>
      <c r="R614" s="77">
        <f>'SWR time series'!F610</f>
        <v>19.10814659</v>
      </c>
      <c r="S614" s="77">
        <f t="shared" ref="S614:T614" si="691">if( and($Q614&gt;S$10,$Q614&lt;=S$11),$R614,"")</f>
        <v>19.10814659</v>
      </c>
      <c r="T614" t="str">
        <f t="shared" si="691"/>
        <v/>
      </c>
    </row>
    <row r="615" hidden="1">
      <c r="A615" s="152"/>
      <c r="B615" s="154"/>
      <c r="F615" s="70"/>
      <c r="G615" s="70"/>
      <c r="H615" s="70"/>
      <c r="I615" s="70"/>
      <c r="J615" s="70"/>
      <c r="K615" s="70"/>
      <c r="L615" s="70"/>
      <c r="M615" s="70"/>
      <c r="N615" s="70"/>
      <c r="O615" s="70">
        <f>'SWR time series'!A611</f>
        <v>5</v>
      </c>
      <c r="P615" s="70">
        <f>'SWR time series'!B611</f>
        <v>1921</v>
      </c>
      <c r="Q615" s="77">
        <f>'StockBond Returns'!M609</f>
        <v>5.51939488</v>
      </c>
      <c r="R615" s="77">
        <f>'SWR time series'!F611</f>
        <v>17.62448808</v>
      </c>
      <c r="S615" s="77">
        <f t="shared" ref="S615:T615" si="692">if( and($Q615&gt;S$10,$Q615&lt;=S$11),$R615,"")</f>
        <v>17.62448808</v>
      </c>
      <c r="T615" t="str">
        <f t="shared" si="692"/>
        <v/>
      </c>
    </row>
    <row r="616" hidden="1">
      <c r="A616" s="152"/>
      <c r="B616" s="154"/>
      <c r="F616" s="70"/>
      <c r="G616" s="70"/>
      <c r="H616" s="70"/>
      <c r="I616" s="70"/>
      <c r="J616" s="70"/>
      <c r="K616" s="70"/>
      <c r="L616" s="70"/>
      <c r="M616" s="70"/>
      <c r="N616" s="70"/>
      <c r="O616" s="70">
        <f>'SWR time series'!A612</f>
        <v>6</v>
      </c>
      <c r="P616" s="70">
        <f>'SWR time series'!B612</f>
        <v>1921</v>
      </c>
      <c r="Q616" s="77">
        <f>'StockBond Returns'!M610</f>
        <v>5.45930563</v>
      </c>
      <c r="R616" s="77">
        <f>'SWR time series'!F612</f>
        <v>17.43878663</v>
      </c>
      <c r="S616" s="77">
        <f t="shared" ref="S616:T616" si="693">if( and($Q616&gt;S$10,$Q616&lt;=S$11),$R616,"")</f>
        <v>17.43878663</v>
      </c>
      <c r="T616" t="str">
        <f t="shared" si="693"/>
        <v/>
      </c>
    </row>
    <row r="617" hidden="1">
      <c r="A617" s="152"/>
      <c r="B617" s="154"/>
      <c r="F617" s="70"/>
      <c r="G617" s="70"/>
      <c r="H617" s="70"/>
      <c r="I617" s="70"/>
      <c r="J617" s="70"/>
      <c r="K617" s="70"/>
      <c r="L617" s="70"/>
      <c r="M617" s="70"/>
      <c r="N617" s="70"/>
      <c r="O617" s="70">
        <f>'SWR time series'!A613</f>
        <v>7</v>
      </c>
      <c r="P617" s="70">
        <f>'SWR time series'!B613</f>
        <v>1921</v>
      </c>
      <c r="Q617" s="77">
        <f>'StockBond Returns'!M611</f>
        <v>5.22781735</v>
      </c>
      <c r="R617" s="77">
        <f>'SWR time series'!F613</f>
        <v>18.62153362</v>
      </c>
      <c r="S617" s="77">
        <f t="shared" ref="S617:T617" si="694">if( and($Q617&gt;S$10,$Q617&lt;=S$11),$R617,"")</f>
        <v>18.62153362</v>
      </c>
      <c r="T617" t="str">
        <f t="shared" si="694"/>
        <v/>
      </c>
    </row>
    <row r="618" hidden="1">
      <c r="A618" s="152"/>
      <c r="B618" s="154"/>
      <c r="F618" s="70"/>
      <c r="G618" s="70"/>
      <c r="H618" s="70"/>
      <c r="I618" s="70"/>
      <c r="J618" s="70"/>
      <c r="K618" s="70"/>
      <c r="L618" s="70"/>
      <c r="M618" s="70"/>
      <c r="N618" s="70"/>
      <c r="O618" s="70">
        <f>'SWR time series'!A614</f>
        <v>8</v>
      </c>
      <c r="P618" s="70">
        <f>'SWR time series'!B614</f>
        <v>1921</v>
      </c>
      <c r="Q618" s="77">
        <f>'StockBond Returns'!M612</f>
        <v>5.29098916</v>
      </c>
      <c r="R618" s="77">
        <f>'SWR time series'!F614</f>
        <v>17.80160282</v>
      </c>
      <c r="S618" s="77">
        <f t="shared" ref="S618:T618" si="695">if( and($Q618&gt;S$10,$Q618&lt;=S$11),$R618,"")</f>
        <v>17.80160282</v>
      </c>
      <c r="T618" t="str">
        <f t="shared" si="695"/>
        <v/>
      </c>
    </row>
    <row r="619" hidden="1">
      <c r="A619" s="152"/>
      <c r="B619" s="154"/>
      <c r="F619" s="70"/>
      <c r="G619" s="70"/>
      <c r="H619" s="70"/>
      <c r="I619" s="70"/>
      <c r="J619" s="70"/>
      <c r="K619" s="70"/>
      <c r="L619" s="70"/>
      <c r="M619" s="70"/>
      <c r="N619" s="70"/>
      <c r="O619" s="70">
        <f>'SWR time series'!A615</f>
        <v>9</v>
      </c>
      <c r="P619" s="70">
        <f>'SWR time series'!B615</f>
        <v>1921</v>
      </c>
      <c r="Q619" s="77">
        <f>'StockBond Returns'!M613</f>
        <v>5.14953187</v>
      </c>
      <c r="R619" s="77">
        <f>'SWR time series'!F615</f>
        <v>17.11629195</v>
      </c>
      <c r="S619" s="77">
        <f t="shared" ref="S619:T619" si="696">if( and($Q619&gt;S$10,$Q619&lt;=S$11),$R619,"")</f>
        <v>17.11629195</v>
      </c>
      <c r="T619" t="str">
        <f t="shared" si="696"/>
        <v/>
      </c>
    </row>
    <row r="620" hidden="1">
      <c r="A620" s="152"/>
      <c r="B620" s="154"/>
      <c r="F620" s="70"/>
      <c r="G620" s="70"/>
      <c r="H620" s="70"/>
      <c r="I620" s="70"/>
      <c r="J620" s="70"/>
      <c r="K620" s="70"/>
      <c r="L620" s="70"/>
      <c r="M620" s="70"/>
      <c r="N620" s="70"/>
      <c r="O620" s="70">
        <f>'SWR time series'!A616</f>
        <v>10</v>
      </c>
      <c r="P620" s="70">
        <f>'SWR time series'!B616</f>
        <v>1921</v>
      </c>
      <c r="Q620" s="77">
        <f>'StockBond Returns'!M614</f>
        <v>5.42682518</v>
      </c>
      <c r="R620" s="77">
        <f>'SWR time series'!F616</f>
        <v>15.36634733</v>
      </c>
      <c r="S620" s="77">
        <f t="shared" ref="S620:T620" si="697">if( and($Q620&gt;S$10,$Q620&lt;=S$11),$R620,"")</f>
        <v>15.36634733</v>
      </c>
      <c r="T620" t="str">
        <f t="shared" si="697"/>
        <v/>
      </c>
    </row>
    <row r="621" hidden="1">
      <c r="A621" s="152"/>
      <c r="B621" s="154"/>
      <c r="F621" s="70"/>
      <c r="G621" s="70"/>
      <c r="H621" s="70"/>
      <c r="I621" s="70"/>
      <c r="J621" s="70"/>
      <c r="K621" s="70"/>
      <c r="L621" s="70"/>
      <c r="M621" s="70"/>
      <c r="N621" s="70"/>
      <c r="O621" s="70">
        <f>'SWR time series'!A617</f>
        <v>11</v>
      </c>
      <c r="P621" s="70">
        <f>'SWR time series'!B617</f>
        <v>1921</v>
      </c>
      <c r="Q621" s="77">
        <f>'StockBond Returns'!M615</f>
        <v>5.59955601</v>
      </c>
      <c r="R621" s="77">
        <f>'SWR time series'!F617</f>
        <v>15.58473399</v>
      </c>
      <c r="S621" s="77">
        <f t="shared" ref="S621:T621" si="698">if( and($Q621&gt;S$10,$Q621&lt;=S$11),$R621,"")</f>
        <v>15.58473399</v>
      </c>
      <c r="T621" t="str">
        <f t="shared" si="698"/>
        <v/>
      </c>
    </row>
    <row r="622" hidden="1">
      <c r="A622" s="152"/>
      <c r="B622" s="154"/>
      <c r="F622" s="70"/>
      <c r="G622" s="70"/>
      <c r="H622" s="70"/>
      <c r="I622" s="70"/>
      <c r="J622" s="70"/>
      <c r="K622" s="70"/>
      <c r="L622" s="70"/>
      <c r="M622" s="70"/>
      <c r="N622" s="70"/>
      <c r="O622" s="70">
        <f>'SWR time series'!A618</f>
        <v>12</v>
      </c>
      <c r="P622" s="70">
        <f>'SWR time series'!B618</f>
        <v>1921</v>
      </c>
      <c r="Q622" s="77">
        <f>'StockBond Returns'!M616</f>
        <v>5.9539686</v>
      </c>
      <c r="R622" s="77">
        <f>'SWR time series'!F618</f>
        <v>14.83116285</v>
      </c>
      <c r="S622" s="77">
        <f t="shared" ref="S622:T622" si="699">if( and($Q622&gt;S$10,$Q622&lt;=S$11),$R622,"")</f>
        <v>14.83116285</v>
      </c>
      <c r="T622" t="str">
        <f t="shared" si="699"/>
        <v/>
      </c>
    </row>
    <row r="623" hidden="1">
      <c r="A623" s="152"/>
      <c r="B623" s="154"/>
      <c r="F623" s="70"/>
      <c r="G623" s="70"/>
      <c r="H623" s="70"/>
      <c r="I623" s="70"/>
      <c r="J623" s="70"/>
      <c r="K623" s="70"/>
      <c r="L623" s="70"/>
      <c r="M623" s="70"/>
      <c r="N623" s="70"/>
      <c r="O623" s="70">
        <f>'SWR time series'!A619</f>
        <v>1</v>
      </c>
      <c r="P623" s="70">
        <f>'SWR time series'!B619</f>
        <v>1922</v>
      </c>
      <c r="Q623" s="77">
        <f>'StockBond Returns'!M617</f>
        <v>6.02215372</v>
      </c>
      <c r="R623" s="77">
        <f>'SWR time series'!F619</f>
        <v>13.81546796</v>
      </c>
      <c r="S623" s="77">
        <f t="shared" ref="S623:T623" si="700">if( and($Q623&gt;S$10,$Q623&lt;=S$11),$R623,"")</f>
        <v>13.81546796</v>
      </c>
      <c r="T623" t="str">
        <f t="shared" si="700"/>
        <v/>
      </c>
    </row>
    <row r="624" hidden="1">
      <c r="A624" s="152"/>
      <c r="B624" s="154"/>
      <c r="F624" s="70"/>
      <c r="G624" s="70"/>
      <c r="H624" s="70"/>
      <c r="I624" s="70"/>
      <c r="J624" s="70"/>
      <c r="K624" s="70"/>
      <c r="L624" s="70"/>
      <c r="M624" s="70"/>
      <c r="N624" s="70"/>
      <c r="O624" s="70">
        <f>'SWR time series'!A620</f>
        <v>2</v>
      </c>
      <c r="P624" s="70">
        <f>'SWR time series'!B620</f>
        <v>1922</v>
      </c>
      <c r="Q624" s="77">
        <f>'StockBond Returns'!M618</f>
        <v>6.26176669</v>
      </c>
      <c r="R624" s="77">
        <f>'SWR time series'!F620</f>
        <v>12.90493632</v>
      </c>
      <c r="S624" s="77">
        <f t="shared" ref="S624:T624" si="701">if( and($Q624&gt;S$10,$Q624&lt;=S$11),$R624,"")</f>
        <v>12.90493632</v>
      </c>
      <c r="T624" t="str">
        <f t="shared" si="701"/>
        <v/>
      </c>
    </row>
    <row r="625" hidden="1">
      <c r="A625" s="152"/>
      <c r="B625" s="154"/>
      <c r="F625" s="70"/>
      <c r="G625" s="70"/>
      <c r="H625" s="70"/>
      <c r="I625" s="70"/>
      <c r="J625" s="70"/>
      <c r="K625" s="70"/>
      <c r="L625" s="70"/>
      <c r="M625" s="70"/>
      <c r="N625" s="70"/>
      <c r="O625" s="70">
        <f>'SWR time series'!A621</f>
        <v>3</v>
      </c>
      <c r="P625" s="70">
        <f>'SWR time series'!B621</f>
        <v>1922</v>
      </c>
      <c r="Q625" s="77">
        <f>'StockBond Returns'!M619</f>
        <v>6.6029176</v>
      </c>
      <c r="R625" s="77">
        <f>'SWR time series'!F621</f>
        <v>11.87310375</v>
      </c>
      <c r="S625" s="77">
        <f t="shared" ref="S625:T625" si="702">if( and($Q625&gt;S$10,$Q625&lt;=S$11),$R625,"")</f>
        <v>11.87310375</v>
      </c>
      <c r="T625" t="str">
        <f t="shared" si="702"/>
        <v/>
      </c>
    </row>
    <row r="626" hidden="1">
      <c r="A626" s="152"/>
      <c r="B626" s="154"/>
      <c r="F626" s="70"/>
      <c r="G626" s="70"/>
      <c r="H626" s="70"/>
      <c r="I626" s="70"/>
      <c r="J626" s="70"/>
      <c r="K626" s="70"/>
      <c r="L626" s="70"/>
      <c r="M626" s="70"/>
      <c r="N626" s="70"/>
      <c r="O626" s="70">
        <f>'SWR time series'!A622</f>
        <v>4</v>
      </c>
      <c r="P626" s="70">
        <f>'SWR time series'!B622</f>
        <v>1922</v>
      </c>
      <c r="Q626" s="77">
        <f>'StockBond Returns'!M620</f>
        <v>7.10235085</v>
      </c>
      <c r="R626" s="77">
        <f>'SWR time series'!F622</f>
        <v>11.00755722</v>
      </c>
      <c r="S626" s="77">
        <f t="shared" ref="S626:T626" si="703">if( and($Q626&gt;S$10,$Q626&lt;=S$11),$R626,"")</f>
        <v>11.00755722</v>
      </c>
      <c r="T626" t="str">
        <f t="shared" si="703"/>
        <v/>
      </c>
    </row>
    <row r="627" hidden="1">
      <c r="A627" s="152"/>
      <c r="B627" s="154"/>
      <c r="F627" s="70"/>
      <c r="G627" s="70"/>
      <c r="H627" s="70"/>
      <c r="I627" s="70"/>
      <c r="J627" s="70"/>
      <c r="K627" s="70"/>
      <c r="L627" s="70"/>
      <c r="M627" s="70"/>
      <c r="N627" s="70"/>
      <c r="O627" s="70">
        <f>'SWR time series'!A623</f>
        <v>5</v>
      </c>
      <c r="P627" s="70">
        <f>'SWR time series'!B623</f>
        <v>1922</v>
      </c>
      <c r="Q627" s="77">
        <f>'StockBond Returns'!M621</f>
        <v>7.51448444</v>
      </c>
      <c r="R627" s="77">
        <f>'SWR time series'!F623</f>
        <v>10.46691977</v>
      </c>
      <c r="S627" s="77">
        <f t="shared" ref="S627:T627" si="704">if( and($Q627&gt;S$10,$Q627&lt;=S$11),$R627,"")</f>
        <v>10.46691977</v>
      </c>
      <c r="T627" t="str">
        <f t="shared" si="704"/>
        <v/>
      </c>
    </row>
    <row r="628" hidden="1">
      <c r="A628" s="152"/>
      <c r="B628" s="154"/>
      <c r="F628" s="70"/>
      <c r="G628" s="70"/>
      <c r="H628" s="70"/>
      <c r="I628" s="70"/>
      <c r="J628" s="70"/>
      <c r="K628" s="70"/>
      <c r="L628" s="70"/>
      <c r="M628" s="70"/>
      <c r="N628" s="70"/>
      <c r="O628" s="70">
        <f>'SWR time series'!A624</f>
        <v>6</v>
      </c>
      <c r="P628" s="70">
        <f>'SWR time series'!B624</f>
        <v>1922</v>
      </c>
      <c r="Q628" s="77">
        <f>'StockBond Returns'!M622</f>
        <v>7.76047013</v>
      </c>
      <c r="R628" s="77">
        <f>'SWR time series'!F624</f>
        <v>9.395252802</v>
      </c>
      <c r="S628" s="77">
        <f t="shared" ref="S628:T628" si="705">if( and($Q628&gt;S$10,$Q628&lt;=S$11),$R628,"")</f>
        <v>9.395252802</v>
      </c>
      <c r="T628" t="str">
        <f t="shared" si="705"/>
        <v/>
      </c>
    </row>
    <row r="629" hidden="1">
      <c r="A629" s="152"/>
      <c r="B629" s="154"/>
      <c r="F629" s="70"/>
      <c r="G629" s="70"/>
      <c r="H629" s="70"/>
      <c r="I629" s="70"/>
      <c r="J629" s="70"/>
      <c r="K629" s="70"/>
      <c r="L629" s="70"/>
      <c r="M629" s="70"/>
      <c r="N629" s="70"/>
      <c r="O629" s="70">
        <f>'SWR time series'!A625</f>
        <v>7</v>
      </c>
      <c r="P629" s="70">
        <f>'SWR time series'!B625</f>
        <v>1922</v>
      </c>
      <c r="Q629" s="77">
        <f>'StockBond Returns'!M623</f>
        <v>7.53428479</v>
      </c>
      <c r="R629" s="77">
        <f>'SWR time series'!F625</f>
        <v>9.68690187</v>
      </c>
      <c r="S629" s="77">
        <f t="shared" ref="S629:T629" si="706">if( and($Q629&gt;S$10,$Q629&lt;=S$11),$R629,"")</f>
        <v>9.68690187</v>
      </c>
      <c r="T629" t="str">
        <f t="shared" si="706"/>
        <v/>
      </c>
    </row>
    <row r="630" hidden="1">
      <c r="A630" s="152"/>
      <c r="B630" s="154"/>
      <c r="F630" s="70"/>
      <c r="G630" s="70"/>
      <c r="H630" s="70"/>
      <c r="I630" s="70"/>
      <c r="J630" s="70"/>
      <c r="K630" s="70"/>
      <c r="L630" s="70"/>
      <c r="M630" s="70"/>
      <c r="N630" s="70"/>
      <c r="O630" s="70">
        <f>'SWR time series'!A626</f>
        <v>8</v>
      </c>
      <c r="P630" s="70">
        <f>'SWR time series'!B626</f>
        <v>1922</v>
      </c>
      <c r="Q630" s="77">
        <f>'StockBond Returns'!M624</f>
        <v>7.69303433</v>
      </c>
      <c r="R630" s="77">
        <f>'SWR time series'!F626</f>
        <v>9.51108582</v>
      </c>
      <c r="S630" s="77">
        <f t="shared" ref="S630:T630" si="707">if( and($Q630&gt;S$10,$Q630&lt;=S$11),$R630,"")</f>
        <v>9.51108582</v>
      </c>
      <c r="T630" t="str">
        <f t="shared" si="707"/>
        <v/>
      </c>
    </row>
    <row r="631" hidden="1">
      <c r="A631" s="152"/>
      <c r="B631" s="154"/>
      <c r="F631" s="70"/>
      <c r="G631" s="70"/>
      <c r="H631" s="70"/>
      <c r="I631" s="70"/>
      <c r="J631" s="70"/>
      <c r="K631" s="70"/>
      <c r="L631" s="70"/>
      <c r="M631" s="70"/>
      <c r="N631" s="70"/>
      <c r="O631" s="70">
        <f>'SWR time series'!A627</f>
        <v>9</v>
      </c>
      <c r="P631" s="70">
        <f>'SWR time series'!B627</f>
        <v>1922</v>
      </c>
      <c r="Q631" s="77">
        <f>'StockBond Returns'!M625</f>
        <v>8.21721627</v>
      </c>
      <c r="R631" s="77">
        <f>'SWR time series'!F627</f>
        <v>9.19494953</v>
      </c>
      <c r="S631" s="77">
        <f t="shared" ref="S631:T631" si="708">if( and($Q631&gt;S$10,$Q631&lt;=S$11),$R631,"")</f>
        <v>9.19494953</v>
      </c>
      <c r="T631" t="str">
        <f t="shared" si="708"/>
        <v/>
      </c>
    </row>
    <row r="632" hidden="1">
      <c r="A632" s="152"/>
      <c r="B632" s="154"/>
      <c r="F632" s="70"/>
      <c r="G632" s="70"/>
      <c r="H632" s="70"/>
      <c r="I632" s="70"/>
      <c r="J632" s="70"/>
      <c r="K632" s="70"/>
      <c r="L632" s="70"/>
      <c r="M632" s="70"/>
      <c r="N632" s="70"/>
      <c r="O632" s="70">
        <f>'SWR time series'!A628</f>
        <v>10</v>
      </c>
      <c r="P632" s="70">
        <f>'SWR time series'!B628</f>
        <v>1922</v>
      </c>
      <c r="Q632" s="77">
        <f>'StockBond Returns'!M626</f>
        <v>8.41423765</v>
      </c>
      <c r="R632" s="77">
        <f>'SWR time series'!F628</f>
        <v>9.668219471</v>
      </c>
      <c r="S632" s="77">
        <f t="shared" ref="S632:T632" si="709">if( and($Q632&gt;S$10,$Q632&lt;=S$11),$R632,"")</f>
        <v>9.668219471</v>
      </c>
      <c r="T632" t="str">
        <f t="shared" si="709"/>
        <v/>
      </c>
    </row>
    <row r="633" hidden="1">
      <c r="A633" s="152"/>
      <c r="B633" s="154"/>
      <c r="F633" s="70"/>
      <c r="G633" s="70"/>
      <c r="H633" s="70"/>
      <c r="I633" s="70"/>
      <c r="J633" s="70"/>
      <c r="K633" s="70"/>
      <c r="L633" s="70"/>
      <c r="M633" s="70"/>
      <c r="N633" s="70"/>
      <c r="O633" s="70">
        <f>'SWR time series'!A629</f>
        <v>11</v>
      </c>
      <c r="P633" s="70">
        <f>'SWR time series'!B629</f>
        <v>1922</v>
      </c>
      <c r="Q633" s="77">
        <f>'StockBond Returns'!M627</f>
        <v>8.06681945</v>
      </c>
      <c r="R633" s="77">
        <f>'SWR time series'!F629</f>
        <v>10.39898665</v>
      </c>
      <c r="S633" s="77">
        <f t="shared" ref="S633:T633" si="710">if( and($Q633&gt;S$10,$Q633&lt;=S$11),$R633,"")</f>
        <v>10.39898665</v>
      </c>
      <c r="T633" t="str">
        <f t="shared" si="710"/>
        <v/>
      </c>
    </row>
    <row r="634" hidden="1">
      <c r="A634" s="152"/>
      <c r="B634" s="154"/>
      <c r="F634" s="70"/>
      <c r="G634" s="70"/>
      <c r="H634" s="70"/>
      <c r="I634" s="70"/>
      <c r="J634" s="70"/>
      <c r="K634" s="70"/>
      <c r="L634" s="70"/>
      <c r="M634" s="70"/>
      <c r="N634" s="70"/>
      <c r="O634" s="70">
        <f>'SWR time series'!A630</f>
        <v>12</v>
      </c>
      <c r="P634" s="70">
        <f>'SWR time series'!B630</f>
        <v>1922</v>
      </c>
      <c r="Q634" s="77">
        <f>'StockBond Returns'!M628</f>
        <v>7.93408596</v>
      </c>
      <c r="R634" s="77">
        <f>'SWR time series'!F630</f>
        <v>11.70926459</v>
      </c>
      <c r="S634" s="77">
        <f t="shared" ref="S634:T634" si="711">if( and($Q634&gt;S$10,$Q634&lt;=S$11),$R634,"")</f>
        <v>11.70926459</v>
      </c>
      <c r="T634" t="str">
        <f t="shared" si="711"/>
        <v/>
      </c>
    </row>
    <row r="635" hidden="1">
      <c r="A635" s="152"/>
      <c r="B635" s="154"/>
      <c r="F635" s="70"/>
      <c r="G635" s="70"/>
      <c r="H635" s="70"/>
      <c r="I635" s="70"/>
      <c r="J635" s="70"/>
      <c r="K635" s="70"/>
      <c r="L635" s="70"/>
      <c r="M635" s="70"/>
      <c r="N635" s="70"/>
      <c r="O635" s="70">
        <f>'SWR time series'!A631</f>
        <v>1</v>
      </c>
      <c r="P635" s="70">
        <f>'SWR time series'!B631</f>
        <v>1923</v>
      </c>
      <c r="Q635" s="77">
        <f>'StockBond Returns'!M629</f>
        <v>8.1855682</v>
      </c>
      <c r="R635" s="77">
        <f>'SWR time series'!F631</f>
        <v>11.80857917</v>
      </c>
      <c r="S635" s="77">
        <f t="shared" ref="S635:T635" si="712">if( and($Q635&gt;S$10,$Q635&lt;=S$11),$R635,"")</f>
        <v>11.80857917</v>
      </c>
      <c r="T635" t="str">
        <f t="shared" si="712"/>
        <v/>
      </c>
    </row>
    <row r="636" hidden="1">
      <c r="A636" s="152"/>
      <c r="B636" s="154"/>
      <c r="F636" s="70"/>
      <c r="G636" s="70"/>
      <c r="H636" s="70"/>
      <c r="I636" s="70"/>
      <c r="J636" s="70"/>
      <c r="K636" s="70"/>
      <c r="L636" s="70"/>
      <c r="M636" s="70"/>
      <c r="N636" s="70"/>
      <c r="O636" s="70">
        <f>'SWR time series'!A632</f>
        <v>2</v>
      </c>
      <c r="P636" s="70">
        <f>'SWR time series'!B632</f>
        <v>1923</v>
      </c>
      <c r="Q636" s="77">
        <f>'StockBond Returns'!M630</f>
        <v>8.11645295</v>
      </c>
      <c r="R636" s="77">
        <f>'SWR time series'!F632</f>
        <v>11.87532373</v>
      </c>
      <c r="S636" s="77">
        <f t="shared" ref="S636:T636" si="713">if( and($Q636&gt;S$10,$Q636&lt;=S$11),$R636,"")</f>
        <v>11.87532373</v>
      </c>
      <c r="T636" t="str">
        <f t="shared" si="713"/>
        <v/>
      </c>
    </row>
    <row r="637" hidden="1">
      <c r="A637" s="152"/>
      <c r="B637" s="154"/>
      <c r="F637" s="70"/>
      <c r="G637" s="70"/>
      <c r="H637" s="70"/>
      <c r="I637" s="70"/>
      <c r="J637" s="70"/>
      <c r="K637" s="70"/>
      <c r="L637" s="70"/>
      <c r="M637" s="70"/>
      <c r="N637" s="70"/>
      <c r="O637" s="70">
        <f>'SWR time series'!A633</f>
        <v>3</v>
      </c>
      <c r="P637" s="70">
        <f>'SWR time series'!B633</f>
        <v>1923</v>
      </c>
      <c r="Q637" s="77">
        <f>'StockBond Returns'!M631</f>
        <v>8.67616563</v>
      </c>
      <c r="R637" s="77">
        <f>'SWR time series'!F633</f>
        <v>11.0360973</v>
      </c>
      <c r="S637" s="77">
        <f t="shared" ref="S637:T637" si="714">if( and($Q637&gt;S$10,$Q637&lt;=S$11),$R637,"")</f>
        <v>11.0360973</v>
      </c>
      <c r="T637" t="str">
        <f t="shared" si="714"/>
        <v/>
      </c>
    </row>
    <row r="638" hidden="1">
      <c r="A638" s="152"/>
      <c r="B638" s="154"/>
      <c r="F638" s="70"/>
      <c r="G638" s="70"/>
      <c r="H638" s="70"/>
      <c r="I638" s="70"/>
      <c r="J638" s="70"/>
      <c r="K638" s="70"/>
      <c r="L638" s="70"/>
      <c r="M638" s="70"/>
      <c r="N638" s="70"/>
      <c r="O638" s="70">
        <f>'SWR time series'!A634</f>
        <v>4</v>
      </c>
      <c r="P638" s="70">
        <f>'SWR time series'!B634</f>
        <v>1923</v>
      </c>
      <c r="Q638" s="77">
        <f>'StockBond Returns'!M632</f>
        <v>8.45595429</v>
      </c>
      <c r="R638" s="77">
        <f>'SWR time series'!F634</f>
        <v>11.54775477</v>
      </c>
      <c r="S638" s="77">
        <f t="shared" ref="S638:T638" si="715">if( and($Q638&gt;S$10,$Q638&lt;=S$11),$R638,"")</f>
        <v>11.54775477</v>
      </c>
      <c r="T638" t="str">
        <f t="shared" si="715"/>
        <v/>
      </c>
    </row>
    <row r="639" hidden="1">
      <c r="A639" s="152"/>
      <c r="B639" s="154"/>
      <c r="F639" s="70"/>
      <c r="G639" s="70"/>
      <c r="H639" s="70"/>
      <c r="I639" s="70"/>
      <c r="J639" s="70"/>
      <c r="K639" s="70"/>
      <c r="L639" s="70"/>
      <c r="M639" s="70"/>
      <c r="N639" s="70"/>
      <c r="O639" s="70">
        <f>'SWR time series'!A635</f>
        <v>5</v>
      </c>
      <c r="P639" s="70">
        <f>'SWR time series'!B635</f>
        <v>1923</v>
      </c>
      <c r="Q639" s="77">
        <f>'StockBond Returns'!M633</f>
        <v>8.08592593</v>
      </c>
      <c r="R639" s="77">
        <f>'SWR time series'!F635</f>
        <v>12.87619911</v>
      </c>
      <c r="S639" s="77">
        <f t="shared" ref="S639:T639" si="716">if( and($Q639&gt;S$10,$Q639&lt;=S$11),$R639,"")</f>
        <v>12.87619911</v>
      </c>
      <c r="T639" t="str">
        <f t="shared" si="716"/>
        <v/>
      </c>
    </row>
    <row r="640" hidden="1">
      <c r="A640" s="152"/>
      <c r="B640" s="154"/>
      <c r="F640" s="70"/>
      <c r="G640" s="70"/>
      <c r="H640" s="70"/>
      <c r="I640" s="70"/>
      <c r="J640" s="70"/>
      <c r="K640" s="70"/>
      <c r="L640" s="70"/>
      <c r="M640" s="70"/>
      <c r="N640" s="70"/>
      <c r="O640" s="70">
        <f>'SWR time series'!A636</f>
        <v>6</v>
      </c>
      <c r="P640" s="70">
        <f>'SWR time series'!B636</f>
        <v>1923</v>
      </c>
      <c r="Q640" s="77">
        <f>'StockBond Returns'!M634</f>
        <v>7.96847742</v>
      </c>
      <c r="R640" s="77">
        <f>'SWR time series'!F636</f>
        <v>13.41865736</v>
      </c>
      <c r="S640" s="77">
        <f t="shared" ref="S640:T640" si="717">if( and($Q640&gt;S$10,$Q640&lt;=S$11),$R640,"")</f>
        <v>13.41865736</v>
      </c>
      <c r="T640" t="str">
        <f t="shared" si="717"/>
        <v/>
      </c>
    </row>
    <row r="641" hidden="1">
      <c r="A641" s="152"/>
      <c r="B641" s="154"/>
      <c r="F641" s="70"/>
      <c r="G641" s="70"/>
      <c r="H641" s="70"/>
      <c r="I641" s="70"/>
      <c r="J641" s="70"/>
      <c r="K641" s="70"/>
      <c r="L641" s="70"/>
      <c r="M641" s="70"/>
      <c r="N641" s="70"/>
      <c r="O641" s="70">
        <f>'SWR time series'!A637</f>
        <v>7</v>
      </c>
      <c r="P641" s="70">
        <f>'SWR time series'!B637</f>
        <v>1923</v>
      </c>
      <c r="Q641" s="77">
        <f>'StockBond Returns'!M635</f>
        <v>7.27250402</v>
      </c>
      <c r="R641" s="77">
        <f>'SWR time series'!F637</f>
        <v>15.54482105</v>
      </c>
      <c r="S641" s="77">
        <f t="shared" ref="S641:T641" si="718">if( and($Q641&gt;S$10,$Q641&lt;=S$11),$R641,"")</f>
        <v>15.54482105</v>
      </c>
      <c r="T641" t="str">
        <f t="shared" si="718"/>
        <v/>
      </c>
    </row>
    <row r="642" hidden="1">
      <c r="A642" s="152"/>
      <c r="B642" s="154"/>
      <c r="F642" s="70"/>
      <c r="G642" s="70"/>
      <c r="H642" s="70"/>
      <c r="I642" s="70"/>
      <c r="J642" s="70"/>
      <c r="K642" s="70"/>
      <c r="L642" s="70"/>
      <c r="M642" s="70"/>
      <c r="N642" s="70"/>
      <c r="O642" s="70">
        <f>'SWR time series'!A638</f>
        <v>8</v>
      </c>
      <c r="P642" s="70">
        <f>'SWR time series'!B638</f>
        <v>1923</v>
      </c>
      <c r="Q642" s="77">
        <f>'StockBond Returns'!M636</f>
        <v>7.23770931</v>
      </c>
      <c r="R642" s="77">
        <f>'SWR time series'!F638</f>
        <v>14.88755318</v>
      </c>
      <c r="S642" s="77">
        <f t="shared" ref="S642:T642" si="719">if( and($Q642&gt;S$10,$Q642&lt;=S$11),$R642,"")</f>
        <v>14.88755318</v>
      </c>
      <c r="T642" t="str">
        <f t="shared" si="719"/>
        <v/>
      </c>
    </row>
    <row r="643" hidden="1">
      <c r="A643" s="152"/>
      <c r="B643" s="154"/>
      <c r="F643" s="70"/>
      <c r="G643" s="70"/>
      <c r="H643" s="70"/>
      <c r="I643" s="70"/>
      <c r="J643" s="70"/>
      <c r="K643" s="70"/>
      <c r="L643" s="70"/>
      <c r="M643" s="70"/>
      <c r="N643" s="70"/>
      <c r="O643" s="70">
        <f>'SWR time series'!A639</f>
        <v>9</v>
      </c>
      <c r="P643" s="70">
        <f>'SWR time series'!B639</f>
        <v>1923</v>
      </c>
      <c r="Q643" s="77">
        <f>'StockBond Returns'!M637</f>
        <v>7.60926923</v>
      </c>
      <c r="R643" s="77">
        <f>'SWR time series'!F639</f>
        <v>14.48029706</v>
      </c>
      <c r="S643" s="77">
        <f t="shared" ref="S643:T643" si="720">if( and($Q643&gt;S$10,$Q643&lt;=S$11),$R643,"")</f>
        <v>14.48029706</v>
      </c>
      <c r="T643" t="str">
        <f t="shared" si="720"/>
        <v/>
      </c>
    </row>
    <row r="644" hidden="1">
      <c r="A644" s="152"/>
      <c r="B644" s="154"/>
      <c r="F644" s="70"/>
      <c r="G644" s="70"/>
      <c r="H644" s="70"/>
      <c r="I644" s="70"/>
      <c r="J644" s="70"/>
      <c r="K644" s="70"/>
      <c r="L644" s="70"/>
      <c r="M644" s="70"/>
      <c r="N644" s="70"/>
      <c r="O644" s="70">
        <f>'SWR time series'!A640</f>
        <v>10</v>
      </c>
      <c r="P644" s="70">
        <f>'SWR time series'!B640</f>
        <v>1923</v>
      </c>
      <c r="Q644" s="77">
        <f>'StockBond Returns'!M638</f>
        <v>7.4824344</v>
      </c>
      <c r="R644" s="77">
        <f>'SWR time series'!F640</f>
        <v>15.51550465</v>
      </c>
      <c r="S644" s="77">
        <f t="shared" ref="S644:T644" si="721">if( and($Q644&gt;S$10,$Q644&lt;=S$11),$R644,"")</f>
        <v>15.51550465</v>
      </c>
      <c r="T644" t="str">
        <f t="shared" si="721"/>
        <v/>
      </c>
    </row>
    <row r="645" hidden="1">
      <c r="A645" s="152"/>
      <c r="B645" s="154"/>
      <c r="F645" s="70"/>
      <c r="G645" s="70"/>
      <c r="H645" s="70"/>
      <c r="I645" s="70"/>
      <c r="J645" s="70"/>
      <c r="K645" s="70"/>
      <c r="L645" s="70"/>
      <c r="M645" s="70"/>
      <c r="N645" s="70"/>
      <c r="O645" s="70">
        <f>'SWR time series'!A641</f>
        <v>11</v>
      </c>
      <c r="P645" s="70">
        <f>'SWR time series'!B641</f>
        <v>1923</v>
      </c>
      <c r="Q645" s="77">
        <f>'StockBond Returns'!M639</f>
        <v>7.31147722</v>
      </c>
      <c r="R645" s="77">
        <f>'SWR time series'!F641</f>
        <v>15.48710757</v>
      </c>
      <c r="S645" s="77">
        <f t="shared" ref="S645:T645" si="722">if( and($Q645&gt;S$10,$Q645&lt;=S$11),$R645,"")</f>
        <v>15.48710757</v>
      </c>
      <c r="T645" t="str">
        <f t="shared" si="722"/>
        <v/>
      </c>
    </row>
    <row r="646" hidden="1">
      <c r="A646" s="152"/>
      <c r="B646" s="154"/>
      <c r="F646" s="70"/>
      <c r="G646" s="70"/>
      <c r="H646" s="70"/>
      <c r="I646" s="70"/>
      <c r="J646" s="70"/>
      <c r="K646" s="70"/>
      <c r="L646" s="70"/>
      <c r="M646" s="70"/>
      <c r="N646" s="70"/>
      <c r="O646" s="70">
        <f>'SWR time series'!A642</f>
        <v>12</v>
      </c>
      <c r="P646" s="70">
        <f>'SWR time series'!B642</f>
        <v>1923</v>
      </c>
      <c r="Q646" s="77">
        <f>'StockBond Returns'!M640</f>
        <v>7.6757196</v>
      </c>
      <c r="R646" s="77">
        <f>'SWR time series'!F642</f>
        <v>14.55404713</v>
      </c>
      <c r="S646" s="77">
        <f t="shared" ref="S646:T646" si="723">if( and($Q646&gt;S$10,$Q646&lt;=S$11),$R646,"")</f>
        <v>14.55404713</v>
      </c>
      <c r="T646" t="str">
        <f t="shared" si="723"/>
        <v/>
      </c>
    </row>
    <row r="647" hidden="1">
      <c r="A647" s="152"/>
      <c r="B647" s="154"/>
      <c r="F647" s="70"/>
      <c r="G647" s="70"/>
      <c r="H647" s="70"/>
      <c r="I647" s="70"/>
      <c r="J647" s="70"/>
      <c r="K647" s="70"/>
      <c r="L647" s="70"/>
      <c r="M647" s="70"/>
      <c r="N647" s="70"/>
      <c r="O647" s="70">
        <f>'SWR time series'!A643</f>
        <v>1</v>
      </c>
      <c r="P647" s="70">
        <f>'SWR time series'!B643</f>
        <v>1924</v>
      </c>
      <c r="Q647" s="77">
        <f>'StockBond Returns'!M641</f>
        <v>7.9628283</v>
      </c>
      <c r="R647" s="77">
        <f>'SWR time series'!F643</f>
        <v>13.82512367</v>
      </c>
      <c r="S647" s="77">
        <f t="shared" ref="S647:T647" si="724">if( and($Q647&gt;S$10,$Q647&lt;=S$11),$R647,"")</f>
        <v>13.82512367</v>
      </c>
      <c r="T647" t="str">
        <f t="shared" si="724"/>
        <v/>
      </c>
    </row>
    <row r="648" hidden="1">
      <c r="A648" s="152"/>
      <c r="B648" s="154"/>
      <c r="F648" s="70"/>
      <c r="G648" s="70"/>
      <c r="H648" s="70"/>
      <c r="I648" s="70"/>
      <c r="J648" s="70"/>
      <c r="K648" s="70"/>
      <c r="L648" s="70"/>
      <c r="M648" s="70"/>
      <c r="N648" s="70"/>
      <c r="O648" s="70">
        <f>'SWR time series'!A644</f>
        <v>2</v>
      </c>
      <c r="P648" s="70">
        <f>'SWR time series'!B644</f>
        <v>1924</v>
      </c>
      <c r="Q648" s="77">
        <f>'StockBond Returns'!M642</f>
        <v>8.27071891</v>
      </c>
      <c r="R648" s="77">
        <f>'SWR time series'!F644</f>
        <v>13.11030268</v>
      </c>
      <c r="S648" s="77">
        <f t="shared" ref="S648:T648" si="725">if( and($Q648&gt;S$10,$Q648&lt;=S$11),$R648,"")</f>
        <v>13.11030268</v>
      </c>
      <c r="T648" t="str">
        <f t="shared" si="725"/>
        <v/>
      </c>
    </row>
    <row r="649" hidden="1">
      <c r="A649" s="152"/>
      <c r="B649" s="154"/>
      <c r="F649" s="70"/>
      <c r="G649" s="70"/>
      <c r="H649" s="70"/>
      <c r="I649" s="70"/>
      <c r="J649" s="70"/>
      <c r="K649" s="70"/>
      <c r="L649" s="70"/>
      <c r="M649" s="70"/>
      <c r="N649" s="70"/>
      <c r="O649" s="70">
        <f>'SWR time series'!A645</f>
        <v>3</v>
      </c>
      <c r="P649" s="70">
        <f>'SWR time series'!B645</f>
        <v>1924</v>
      </c>
      <c r="Q649" s="77">
        <f>'StockBond Returns'!M643</f>
        <v>8.03268781</v>
      </c>
      <c r="R649" s="77">
        <f>'SWR time series'!F645</f>
        <v>12.8661696</v>
      </c>
      <c r="S649" s="77">
        <f t="shared" ref="S649:T649" si="726">if( and($Q649&gt;S$10,$Q649&lt;=S$11),$R649,"")</f>
        <v>12.8661696</v>
      </c>
      <c r="T649" t="str">
        <f t="shared" si="726"/>
        <v/>
      </c>
    </row>
    <row r="650" hidden="1">
      <c r="A650" s="152"/>
      <c r="B650" s="154"/>
      <c r="F650" s="70"/>
      <c r="G650" s="70"/>
      <c r="H650" s="70"/>
      <c r="I650" s="70"/>
      <c r="J650" s="70"/>
      <c r="K650" s="70"/>
      <c r="L650" s="70"/>
      <c r="M650" s="70"/>
      <c r="N650" s="70"/>
      <c r="O650" s="70">
        <f>'SWR time series'!A646</f>
        <v>4</v>
      </c>
      <c r="P650" s="70">
        <f>'SWR time series'!B646</f>
        <v>1924</v>
      </c>
      <c r="Q650" s="77">
        <f>'StockBond Returns'!M644</f>
        <v>7.92183071</v>
      </c>
      <c r="R650" s="77">
        <f>'SWR time series'!F646</f>
        <v>13.25943097</v>
      </c>
      <c r="S650" s="77">
        <f t="shared" ref="S650:T650" si="727">if( and($Q650&gt;S$10,$Q650&lt;=S$11),$R650,"")</f>
        <v>13.25943097</v>
      </c>
      <c r="T650" t="str">
        <f t="shared" si="727"/>
        <v/>
      </c>
    </row>
    <row r="651" hidden="1">
      <c r="A651" s="152"/>
      <c r="B651" s="154"/>
      <c r="F651" s="70"/>
      <c r="G651" s="70"/>
      <c r="H651" s="70"/>
      <c r="I651" s="70"/>
      <c r="J651" s="70"/>
      <c r="K651" s="70"/>
      <c r="L651" s="70"/>
      <c r="M651" s="70"/>
      <c r="N651" s="70"/>
      <c r="O651" s="70">
        <f>'SWR time series'!A647</f>
        <v>5</v>
      </c>
      <c r="P651" s="70">
        <f>'SWR time series'!B647</f>
        <v>1924</v>
      </c>
      <c r="Q651" s="77">
        <f>'StockBond Returns'!M645</f>
        <v>7.9620266</v>
      </c>
      <c r="R651" s="77">
        <f>'SWR time series'!F647</f>
        <v>13.2256178</v>
      </c>
      <c r="S651" s="77">
        <f t="shared" ref="S651:T651" si="728">if( and($Q651&gt;S$10,$Q651&lt;=S$11),$R651,"")</f>
        <v>13.2256178</v>
      </c>
      <c r="T651" t="str">
        <f t="shared" si="728"/>
        <v/>
      </c>
    </row>
    <row r="652" hidden="1">
      <c r="A652" s="152"/>
      <c r="B652" s="154"/>
      <c r="F652" s="70"/>
      <c r="G652" s="70"/>
      <c r="H652" s="70"/>
      <c r="I652" s="70"/>
      <c r="J652" s="70"/>
      <c r="K652" s="70"/>
      <c r="L652" s="70"/>
      <c r="M652" s="70"/>
      <c r="N652" s="70"/>
      <c r="O652" s="70">
        <f>'SWR time series'!A648</f>
        <v>6</v>
      </c>
      <c r="P652" s="70">
        <f>'SWR time series'!B648</f>
        <v>1924</v>
      </c>
      <c r="Q652" s="77">
        <f>'StockBond Returns'!M646</f>
        <v>7.88925245</v>
      </c>
      <c r="R652" s="77">
        <f>'SWR time series'!F648</f>
        <v>12.32109139</v>
      </c>
      <c r="S652" s="77">
        <f t="shared" ref="S652:T652" si="729">if( and($Q652&gt;S$10,$Q652&lt;=S$11),$R652,"")</f>
        <v>12.32109139</v>
      </c>
      <c r="T652" t="str">
        <f t="shared" si="729"/>
        <v/>
      </c>
    </row>
    <row r="653" hidden="1">
      <c r="A653" s="152"/>
      <c r="B653" s="154"/>
      <c r="F653" s="70"/>
      <c r="G653" s="70"/>
      <c r="H653" s="70"/>
      <c r="I653" s="70"/>
      <c r="J653" s="70"/>
      <c r="K653" s="70"/>
      <c r="L653" s="70"/>
      <c r="M653" s="70"/>
      <c r="N653" s="70"/>
      <c r="O653" s="70">
        <f>'SWR time series'!A649</f>
        <v>7</v>
      </c>
      <c r="P653" s="70">
        <f>'SWR time series'!B649</f>
        <v>1924</v>
      </c>
      <c r="Q653" s="77">
        <f>'StockBond Returns'!M647</f>
        <v>8.24321916</v>
      </c>
      <c r="R653" s="77">
        <f>'SWR time series'!F649</f>
        <v>11.81310732</v>
      </c>
      <c r="S653" s="77">
        <f t="shared" ref="S653:T653" si="730">if( and($Q653&gt;S$10,$Q653&lt;=S$11),$R653,"")</f>
        <v>11.81310732</v>
      </c>
      <c r="T653" t="str">
        <f t="shared" si="730"/>
        <v/>
      </c>
    </row>
    <row r="654" hidden="1">
      <c r="A654" s="152"/>
      <c r="B654" s="154"/>
      <c r="F654" s="70"/>
      <c r="G654" s="70"/>
      <c r="H654" s="70"/>
      <c r="I654" s="70"/>
      <c r="J654" s="70"/>
      <c r="K654" s="70"/>
      <c r="L654" s="70"/>
      <c r="M654" s="70"/>
      <c r="N654" s="70"/>
      <c r="O654" s="70">
        <f>'SWR time series'!A650</f>
        <v>8</v>
      </c>
      <c r="P654" s="70">
        <f>'SWR time series'!B650</f>
        <v>1924</v>
      </c>
      <c r="Q654" s="77">
        <f>'StockBond Returns'!M648</f>
        <v>8.63368233</v>
      </c>
      <c r="R654" s="77">
        <f>'SWR time series'!F650</f>
        <v>11.19950804</v>
      </c>
      <c r="S654" s="77">
        <f t="shared" ref="S654:T654" si="731">if( and($Q654&gt;S$10,$Q654&lt;=S$11),$R654,"")</f>
        <v>11.19950804</v>
      </c>
      <c r="T654" t="str">
        <f t="shared" si="731"/>
        <v/>
      </c>
    </row>
    <row r="655" hidden="1">
      <c r="A655" s="152"/>
      <c r="B655" s="154"/>
      <c r="F655" s="70"/>
      <c r="G655" s="70"/>
      <c r="H655" s="70"/>
      <c r="I655" s="70"/>
      <c r="J655" s="70"/>
      <c r="K655" s="70"/>
      <c r="L655" s="70"/>
      <c r="M655" s="70"/>
      <c r="N655" s="70"/>
      <c r="O655" s="70">
        <f>'SWR time series'!A651</f>
        <v>9</v>
      </c>
      <c r="P655" s="70">
        <f>'SWR time series'!B651</f>
        <v>1924</v>
      </c>
      <c r="Q655" s="77">
        <f>'StockBond Returns'!M649</f>
        <v>8.72945843</v>
      </c>
      <c r="R655" s="77">
        <f>'SWR time series'!F651</f>
        <v>11.86562046</v>
      </c>
      <c r="S655" s="77">
        <f t="shared" ref="S655:T655" si="732">if( and($Q655&gt;S$10,$Q655&lt;=S$11),$R655,"")</f>
        <v>11.86562046</v>
      </c>
      <c r="T655" t="str">
        <f t="shared" si="732"/>
        <v/>
      </c>
    </row>
    <row r="656" hidden="1">
      <c r="A656" s="152"/>
      <c r="B656" s="154"/>
      <c r="F656" s="70"/>
      <c r="G656" s="70"/>
      <c r="H656" s="70"/>
      <c r="I656" s="70"/>
      <c r="J656" s="70"/>
      <c r="K656" s="70"/>
      <c r="L656" s="70"/>
      <c r="M656" s="70"/>
      <c r="N656" s="70"/>
      <c r="O656" s="70">
        <f>'SWR time series'!A652</f>
        <v>10</v>
      </c>
      <c r="P656" s="70">
        <f>'SWR time series'!B652</f>
        <v>1924</v>
      </c>
      <c r="Q656" s="77">
        <f>'StockBond Returns'!M650</f>
        <v>8.61163664</v>
      </c>
      <c r="R656" s="77">
        <f>'SWR time series'!F652</f>
        <v>12.01123265</v>
      </c>
      <c r="S656" s="77">
        <f t="shared" ref="S656:T656" si="733">if( and($Q656&gt;S$10,$Q656&lt;=S$11),$R656,"")</f>
        <v>12.01123265</v>
      </c>
      <c r="T656" t="str">
        <f t="shared" si="733"/>
        <v/>
      </c>
    </row>
    <row r="657" hidden="1">
      <c r="A657" s="152"/>
      <c r="B657" s="154"/>
      <c r="F657" s="70"/>
      <c r="G657" s="70"/>
      <c r="H657" s="70"/>
      <c r="I657" s="70"/>
      <c r="J657" s="70"/>
      <c r="K657" s="70"/>
      <c r="L657" s="70"/>
      <c r="M657" s="70"/>
      <c r="N657" s="70"/>
      <c r="O657" s="70">
        <f>'SWR time series'!A653</f>
        <v>11</v>
      </c>
      <c r="P657" s="70">
        <f>'SWR time series'!B653</f>
        <v>1924</v>
      </c>
      <c r="Q657" s="77">
        <f>'StockBond Returns'!M651</f>
        <v>8.59249175</v>
      </c>
      <c r="R657" s="77">
        <f>'SWR time series'!F653</f>
        <v>12.39490069</v>
      </c>
      <c r="S657" s="77">
        <f t="shared" ref="S657:T657" si="734">if( and($Q657&gt;S$10,$Q657&lt;=S$11),$R657,"")</f>
        <v>12.39490069</v>
      </c>
      <c r="T657" t="str">
        <f t="shared" si="734"/>
        <v/>
      </c>
    </row>
    <row r="658" hidden="1">
      <c r="A658" s="152"/>
      <c r="B658" s="154"/>
      <c r="F658" s="70"/>
      <c r="G658" s="70"/>
      <c r="H658" s="70"/>
      <c r="I658" s="70"/>
      <c r="J658" s="70"/>
      <c r="K658" s="70"/>
      <c r="L658" s="70"/>
      <c r="M658" s="70"/>
      <c r="N658" s="70"/>
      <c r="O658" s="70">
        <f>'SWR time series'!A654</f>
        <v>12</v>
      </c>
      <c r="P658" s="70">
        <f>'SWR time series'!B654</f>
        <v>1924</v>
      </c>
      <c r="Q658" s="77">
        <f>'StockBond Returns'!M652</f>
        <v>9.17682919</v>
      </c>
      <c r="R658" s="77">
        <f>'SWR time series'!F654</f>
        <v>11.1358163</v>
      </c>
      <c r="S658" s="77">
        <f t="shared" ref="S658:T658" si="735">if( and($Q658&gt;S$10,$Q658&lt;=S$11),$R658,"")</f>
        <v>11.1358163</v>
      </c>
      <c r="T658" t="str">
        <f t="shared" si="735"/>
        <v/>
      </c>
    </row>
    <row r="659" hidden="1">
      <c r="A659" s="152"/>
      <c r="B659" s="154"/>
      <c r="F659" s="70"/>
      <c r="G659" s="70"/>
      <c r="H659" s="70"/>
      <c r="I659" s="70"/>
      <c r="J659" s="70"/>
      <c r="K659" s="70"/>
      <c r="L659" s="70"/>
      <c r="M659" s="70"/>
      <c r="N659" s="70"/>
      <c r="O659" s="70">
        <f>'SWR time series'!A655</f>
        <v>1</v>
      </c>
      <c r="P659" s="70">
        <f>'SWR time series'!B655</f>
        <v>1925</v>
      </c>
      <c r="Q659" s="77">
        <f>'StockBond Returns'!M653</f>
        <v>9.56292503</v>
      </c>
      <c r="R659" s="77">
        <f>'SWR time series'!F655</f>
        <v>10.61520223</v>
      </c>
      <c r="S659" s="77">
        <f t="shared" ref="S659:T659" si="736">if( and($Q659&gt;S$10,$Q659&lt;=S$11),$R659,"")</f>
        <v>10.61520223</v>
      </c>
      <c r="T659" t="str">
        <f t="shared" si="736"/>
        <v/>
      </c>
    </row>
    <row r="660" hidden="1">
      <c r="A660" s="152"/>
      <c r="B660" s="154"/>
      <c r="F660" s="70"/>
      <c r="G660" s="70"/>
      <c r="H660" s="70"/>
      <c r="I660" s="70"/>
      <c r="J660" s="70"/>
      <c r="K660" s="70"/>
      <c r="L660" s="70"/>
      <c r="M660" s="70"/>
      <c r="N660" s="70"/>
      <c r="O660" s="70">
        <f>'SWR time series'!A656</f>
        <v>2</v>
      </c>
      <c r="P660" s="70">
        <f>'SWR time series'!B656</f>
        <v>1925</v>
      </c>
      <c r="Q660" s="77">
        <f>'StockBond Returns'!M654</f>
        <v>9.85101713</v>
      </c>
      <c r="R660" s="77">
        <f>'SWR time series'!F656</f>
        <v>10.91710974</v>
      </c>
      <c r="S660" s="77">
        <f t="shared" ref="S660:T660" si="737">if( and($Q660&gt;S$10,$Q660&lt;=S$11),$R660,"")</f>
        <v>10.91710974</v>
      </c>
      <c r="T660" t="str">
        <f t="shared" si="737"/>
        <v/>
      </c>
    </row>
    <row r="661" hidden="1">
      <c r="A661" s="152"/>
      <c r="B661" s="154"/>
      <c r="F661" s="70"/>
      <c r="G661" s="70"/>
      <c r="H661" s="70"/>
      <c r="I661" s="70"/>
      <c r="J661" s="70"/>
      <c r="K661" s="70"/>
      <c r="L661" s="70"/>
      <c r="M661" s="70"/>
      <c r="N661" s="70"/>
      <c r="O661" s="70">
        <f>'SWR time series'!A657</f>
        <v>3</v>
      </c>
      <c r="P661" s="70">
        <f>'SWR time series'!B657</f>
        <v>1925</v>
      </c>
      <c r="Q661" s="77">
        <f>'StockBond Returns'!M655</f>
        <v>9.9397083</v>
      </c>
      <c r="R661" s="77">
        <f>'SWR time series'!F657</f>
        <v>10.55088489</v>
      </c>
      <c r="S661" s="77">
        <f t="shared" ref="S661:T661" si="738">if( and($Q661&gt;S$10,$Q661&lt;=S$11),$R661,"")</f>
        <v>10.55088489</v>
      </c>
      <c r="T661" t="str">
        <f t="shared" si="738"/>
        <v/>
      </c>
    </row>
    <row r="662" hidden="1">
      <c r="A662" s="152"/>
      <c r="B662" s="154"/>
      <c r="F662" s="70"/>
      <c r="G662" s="70"/>
      <c r="H662" s="70"/>
      <c r="I662" s="70"/>
      <c r="J662" s="70"/>
      <c r="K662" s="70"/>
      <c r="L662" s="70"/>
      <c r="M662" s="70"/>
      <c r="N662" s="70"/>
      <c r="O662" s="70">
        <f>'SWR time series'!A658</f>
        <v>4</v>
      </c>
      <c r="P662" s="70">
        <f>'SWR time series'!B658</f>
        <v>1925</v>
      </c>
      <c r="Q662" s="77">
        <f>'StockBond Returns'!M656</f>
        <v>9.43068116</v>
      </c>
      <c r="R662" s="77">
        <f>'SWR time series'!F658</f>
        <v>11.89958001</v>
      </c>
      <c r="S662" s="77">
        <f t="shared" ref="S662:T662" si="739">if( and($Q662&gt;S$10,$Q662&lt;=S$11),$R662,"")</f>
        <v>11.89958001</v>
      </c>
      <c r="T662" t="str">
        <f t="shared" si="739"/>
        <v/>
      </c>
    </row>
    <row r="663" hidden="1">
      <c r="A663" s="152"/>
      <c r="B663" s="154"/>
      <c r="F663" s="70"/>
      <c r="G663" s="70"/>
      <c r="H663" s="70"/>
      <c r="I663" s="70"/>
      <c r="J663" s="70"/>
      <c r="K663" s="70"/>
      <c r="L663" s="70"/>
      <c r="M663" s="70"/>
      <c r="N663" s="70"/>
      <c r="O663" s="70">
        <f>'SWR time series'!A659</f>
        <v>5</v>
      </c>
      <c r="P663" s="70">
        <f>'SWR time series'!B659</f>
        <v>1925</v>
      </c>
      <c r="Q663" s="77">
        <f>'StockBond Returns'!M657</f>
        <v>9.64139268</v>
      </c>
      <c r="R663" s="77">
        <f>'SWR time series'!F659</f>
        <v>11.21411431</v>
      </c>
      <c r="S663" s="77">
        <f t="shared" ref="S663:T663" si="740">if( and($Q663&gt;S$10,$Q663&lt;=S$11),$R663,"")</f>
        <v>11.21411431</v>
      </c>
      <c r="T663" t="str">
        <f t="shared" si="740"/>
        <v/>
      </c>
    </row>
    <row r="664" hidden="1">
      <c r="A664" s="152"/>
      <c r="B664" s="154"/>
      <c r="F664" s="70"/>
      <c r="G664" s="70"/>
      <c r="H664" s="70"/>
      <c r="I664" s="70"/>
      <c r="J664" s="70"/>
      <c r="K664" s="70"/>
      <c r="L664" s="70"/>
      <c r="M664" s="70"/>
      <c r="N664" s="70"/>
      <c r="O664" s="70">
        <f>'SWR time series'!A660</f>
        <v>6</v>
      </c>
      <c r="P664" s="70">
        <f>'SWR time series'!B660</f>
        <v>1925</v>
      </c>
      <c r="Q664" s="77">
        <f>'StockBond Returns'!M658</f>
        <v>9.89241101</v>
      </c>
      <c r="R664" s="77">
        <f>'SWR time series'!F660</f>
        <v>11.05591506</v>
      </c>
      <c r="S664" s="77">
        <f t="shared" ref="S664:T664" si="741">if( and($Q664&gt;S$10,$Q664&lt;=S$11),$R664,"")</f>
        <v>11.05591506</v>
      </c>
      <c r="T664" t="str">
        <f t="shared" si="741"/>
        <v/>
      </c>
    </row>
    <row r="665" hidden="1">
      <c r="A665" s="152"/>
      <c r="B665" s="154"/>
      <c r="F665" s="70"/>
      <c r="G665" s="70"/>
      <c r="H665" s="70"/>
      <c r="I665" s="70"/>
      <c r="J665" s="70"/>
      <c r="K665" s="70"/>
      <c r="L665" s="70"/>
      <c r="M665" s="70"/>
      <c r="N665" s="70"/>
      <c r="O665" s="70">
        <f>'SWR time series'!A661</f>
        <v>7</v>
      </c>
      <c r="P665" s="70">
        <f>'SWR time series'!B661</f>
        <v>1925</v>
      </c>
      <c r="Q665" s="77">
        <f>'StockBond Returns'!M659</f>
        <v>9.94578107</v>
      </c>
      <c r="R665" s="77">
        <f>'SWR time series'!F661</f>
        <v>11.32188428</v>
      </c>
      <c r="S665" s="77">
        <f t="shared" ref="S665:T665" si="742">if( and($Q665&gt;S$10,$Q665&lt;=S$11),$R665,"")</f>
        <v>11.32188428</v>
      </c>
      <c r="T665" t="str">
        <f t="shared" si="742"/>
        <v/>
      </c>
    </row>
    <row r="666" hidden="1">
      <c r="A666" s="152"/>
      <c r="B666" s="154"/>
      <c r="F666" s="70"/>
      <c r="G666" s="70"/>
      <c r="H666" s="70"/>
      <c r="I666" s="70"/>
      <c r="J666" s="70"/>
      <c r="K666" s="70"/>
      <c r="L666" s="70"/>
      <c r="M666" s="70"/>
      <c r="N666" s="70"/>
      <c r="O666" s="70">
        <f>'SWR time series'!A662</f>
        <v>8</v>
      </c>
      <c r="P666" s="70">
        <f>'SWR time series'!B662</f>
        <v>1925</v>
      </c>
      <c r="Q666" s="77">
        <f>'StockBond Returns'!M660</f>
        <v>10.00097736</v>
      </c>
      <c r="R666" s="77">
        <f>'SWR time series'!F662</f>
        <v>10.87224588</v>
      </c>
      <c r="S666" s="77">
        <f t="shared" ref="S666:T666" si="743">if( and($Q666&gt;S$10,$Q666&lt;=S$11),$R666,"")</f>
        <v>10.87224588</v>
      </c>
      <c r="T666" t="str">
        <f t="shared" si="743"/>
        <v/>
      </c>
    </row>
    <row r="667" hidden="1">
      <c r="A667" s="152"/>
      <c r="B667" s="154"/>
      <c r="F667" s="70"/>
      <c r="G667" s="70"/>
      <c r="H667" s="70"/>
      <c r="I667" s="70"/>
      <c r="J667" s="70"/>
      <c r="K667" s="70"/>
      <c r="L667" s="70"/>
      <c r="M667" s="70"/>
      <c r="N667" s="70"/>
      <c r="O667" s="70">
        <f>'SWR time series'!A663</f>
        <v>9</v>
      </c>
      <c r="P667" s="70">
        <f>'SWR time series'!B663</f>
        <v>1925</v>
      </c>
      <c r="Q667" s="77">
        <f>'StockBond Returns'!M661</f>
        <v>10.11882744</v>
      </c>
      <c r="R667" s="77">
        <f>'SWR time series'!F663</f>
        <v>10.80668203</v>
      </c>
      <c r="S667" s="77">
        <f t="shared" ref="S667:T667" si="744">if( and($Q667&gt;S$10,$Q667&lt;=S$11),$R667,"")</f>
        <v>10.80668203</v>
      </c>
      <c r="T667" t="str">
        <f t="shared" si="744"/>
        <v/>
      </c>
    </row>
    <row r="668" hidden="1">
      <c r="A668" s="152"/>
      <c r="B668" s="154"/>
      <c r="F668" s="70"/>
      <c r="G668" s="70"/>
      <c r="H668" s="70"/>
      <c r="I668" s="70"/>
      <c r="J668" s="70"/>
      <c r="K668" s="70"/>
      <c r="L668" s="70"/>
      <c r="M668" s="70"/>
      <c r="N668" s="70"/>
      <c r="O668" s="70">
        <f>'SWR time series'!A664</f>
        <v>10</v>
      </c>
      <c r="P668" s="70">
        <f>'SWR time series'!B664</f>
        <v>1925</v>
      </c>
      <c r="Q668" s="77">
        <f>'StockBond Returns'!M662</f>
        <v>10.52494157</v>
      </c>
      <c r="R668" s="77">
        <f>'SWR time series'!F664</f>
        <v>10.08804942</v>
      </c>
      <c r="S668" s="77">
        <f t="shared" ref="S668:T668" si="745">if( and($Q668&gt;S$10,$Q668&lt;=S$11),$R668,"")</f>
        <v>10.08804942</v>
      </c>
      <c r="T668" t="str">
        <f t="shared" si="745"/>
        <v/>
      </c>
    </row>
    <row r="669" hidden="1">
      <c r="A669" s="152"/>
      <c r="B669" s="154"/>
      <c r="F669" s="70"/>
      <c r="G669" s="70"/>
      <c r="H669" s="70"/>
      <c r="I669" s="70"/>
      <c r="J669" s="70"/>
      <c r="K669" s="70"/>
      <c r="L669" s="70"/>
      <c r="M669" s="70"/>
      <c r="N669" s="70"/>
      <c r="O669" s="70">
        <f>'SWR time series'!A665</f>
        <v>11</v>
      </c>
      <c r="P669" s="70">
        <f>'SWR time series'!B665</f>
        <v>1925</v>
      </c>
      <c r="Q669" s="77">
        <f>'StockBond Returns'!M663</f>
        <v>11.17824646</v>
      </c>
      <c r="R669" s="77">
        <f>'SWR time series'!F665</f>
        <v>9.47288179</v>
      </c>
      <c r="S669" s="77">
        <f t="shared" ref="S669:T669" si="746">if( and($Q669&gt;S$10,$Q669&lt;=S$11),$R669,"")</f>
        <v>9.47288179</v>
      </c>
      <c r="T669" t="str">
        <f t="shared" si="746"/>
        <v/>
      </c>
    </row>
    <row r="670" hidden="1">
      <c r="A670" s="152"/>
      <c r="B670" s="154"/>
      <c r="F670" s="70"/>
      <c r="G670" s="70"/>
      <c r="H670" s="70"/>
      <c r="I670" s="70"/>
      <c r="J670" s="70"/>
      <c r="K670" s="70"/>
      <c r="L670" s="70"/>
      <c r="M670" s="70"/>
      <c r="N670" s="70"/>
      <c r="O670" s="70">
        <f>'SWR time series'!A666</f>
        <v>12</v>
      </c>
      <c r="P670" s="70">
        <f>'SWR time series'!B666</f>
        <v>1925</v>
      </c>
      <c r="Q670" s="77">
        <f>'StockBond Returns'!M664</f>
        <v>10.81217327</v>
      </c>
      <c r="R670" s="77">
        <f>'SWR time series'!F666</f>
        <v>10.41441343</v>
      </c>
      <c r="S670" s="77">
        <f t="shared" ref="S670:T670" si="747">if( and($Q670&gt;S$10,$Q670&lt;=S$11),$R670,"")</f>
        <v>10.41441343</v>
      </c>
      <c r="T670" t="str">
        <f t="shared" si="747"/>
        <v/>
      </c>
    </row>
    <row r="671" hidden="1">
      <c r="A671" s="152"/>
      <c r="B671" s="154"/>
      <c r="F671" s="70"/>
      <c r="G671" s="70"/>
      <c r="H671" s="70"/>
      <c r="I671" s="70"/>
      <c r="J671" s="70"/>
      <c r="K671" s="70"/>
      <c r="L671" s="70"/>
      <c r="M671" s="70"/>
      <c r="N671" s="70"/>
      <c r="O671" s="70">
        <f>'SWR time series'!A667</f>
        <v>1</v>
      </c>
      <c r="P671" s="70">
        <f>'SWR time series'!B667</f>
        <v>1926</v>
      </c>
      <c r="Q671" s="77">
        <f>'StockBond Returns'!M665</f>
        <v>11.41576087</v>
      </c>
      <c r="R671" s="77">
        <f>'SWR time series'!F667</f>
        <v>9.845649242</v>
      </c>
      <c r="S671" s="77">
        <f t="shared" ref="S671:T671" si="748">if( and($Q671&gt;S$10,$Q671&lt;=S$11),$R671,"")</f>
        <v>9.845649242</v>
      </c>
      <c r="T671" t="str">
        <f t="shared" si="748"/>
        <v/>
      </c>
    </row>
    <row r="672" hidden="1">
      <c r="A672" s="152"/>
      <c r="B672" s="154"/>
      <c r="F672" s="70"/>
      <c r="G672" s="70"/>
      <c r="H672" s="70"/>
      <c r="I672" s="70"/>
      <c r="J672" s="70"/>
      <c r="K672" s="70"/>
      <c r="L672" s="70"/>
      <c r="M672" s="70"/>
      <c r="N672" s="70"/>
      <c r="O672" s="70">
        <f>'SWR time series'!A668</f>
        <v>2</v>
      </c>
      <c r="P672" s="70">
        <f>'SWR time series'!B668</f>
        <v>1926</v>
      </c>
      <c r="Q672" s="77">
        <f>'StockBond Returns'!M666</f>
        <v>11.53820038</v>
      </c>
      <c r="R672" s="77">
        <f>'SWR time series'!F668</f>
        <v>9.854723599</v>
      </c>
      <c r="S672" s="77">
        <f t="shared" ref="S672:T672" si="749">if( and($Q672&gt;S$10,$Q672&lt;=S$11),$R672,"")</f>
        <v>9.854723599</v>
      </c>
      <c r="T672" t="str">
        <f t="shared" si="749"/>
        <v/>
      </c>
    </row>
    <row r="673" hidden="1">
      <c r="A673" s="152"/>
      <c r="B673" s="154"/>
      <c r="F673" s="70"/>
      <c r="G673" s="70"/>
      <c r="H673" s="70"/>
      <c r="I673" s="70"/>
      <c r="J673" s="70"/>
      <c r="K673" s="70"/>
      <c r="L673" s="70"/>
      <c r="M673" s="70"/>
      <c r="N673" s="70"/>
      <c r="O673" s="70">
        <f>'SWR time series'!A669</f>
        <v>3</v>
      </c>
      <c r="P673" s="70">
        <f>'SWR time series'!B669</f>
        <v>1926</v>
      </c>
      <c r="Q673" s="77">
        <f>'StockBond Returns'!M667</f>
        <v>10.77816367</v>
      </c>
      <c r="R673" s="77">
        <f>'SWR time series'!F669</f>
        <v>11.42571545</v>
      </c>
      <c r="S673" s="77">
        <f t="shared" ref="S673:T673" si="750">if( and($Q673&gt;S$10,$Q673&lt;=S$11),$R673,"")</f>
        <v>11.42571545</v>
      </c>
      <c r="T673" t="str">
        <f t="shared" si="750"/>
        <v/>
      </c>
    </row>
    <row r="674" hidden="1">
      <c r="A674" s="152"/>
      <c r="B674" s="154"/>
      <c r="F674" s="70"/>
      <c r="G674" s="70"/>
      <c r="H674" s="70"/>
      <c r="I674" s="70"/>
      <c r="J674" s="70"/>
      <c r="K674" s="70"/>
      <c r="L674" s="70"/>
      <c r="M674" s="70"/>
      <c r="N674" s="70"/>
      <c r="O674" s="70">
        <f>'SWR time series'!A670</f>
        <v>4</v>
      </c>
      <c r="P674" s="70">
        <f>'SWR time series'!B670</f>
        <v>1926</v>
      </c>
      <c r="Q674" s="77">
        <f>'StockBond Returns'!M668</f>
        <v>10.31324665</v>
      </c>
      <c r="R674" s="77">
        <f>'SWR time series'!F670</f>
        <v>13.24582691</v>
      </c>
      <c r="S674" s="77">
        <f t="shared" ref="S674:T674" si="751">if( and($Q674&gt;S$10,$Q674&lt;=S$11),$R674,"")</f>
        <v>13.24582691</v>
      </c>
      <c r="T674" t="str">
        <f t="shared" si="751"/>
        <v/>
      </c>
    </row>
    <row r="675" hidden="1">
      <c r="A675" s="152"/>
      <c r="B675" s="154"/>
      <c r="F675" s="70"/>
      <c r="G675" s="70"/>
      <c r="H675" s="70"/>
      <c r="I675" s="70"/>
      <c r="J675" s="70"/>
      <c r="K675" s="70"/>
      <c r="L675" s="70"/>
      <c r="M675" s="70"/>
      <c r="N675" s="70"/>
      <c r="O675" s="70">
        <f>'SWR time series'!A671</f>
        <v>5</v>
      </c>
      <c r="P675" s="70">
        <f>'SWR time series'!B671</f>
        <v>1926</v>
      </c>
      <c r="Q675" s="77">
        <f>'StockBond Returns'!M669</f>
        <v>10.61291705</v>
      </c>
      <c r="R675" s="77">
        <f>'SWR time series'!F671</f>
        <v>12.9027382</v>
      </c>
      <c r="S675" s="77">
        <f t="shared" ref="S675:T675" si="752">if( and($Q675&gt;S$10,$Q675&lt;=S$11),$R675,"")</f>
        <v>12.9027382</v>
      </c>
      <c r="T675" t="str">
        <f t="shared" si="752"/>
        <v/>
      </c>
    </row>
    <row r="676" hidden="1">
      <c r="A676" s="152"/>
      <c r="B676" s="154"/>
      <c r="F676" s="70"/>
      <c r="G676" s="70"/>
      <c r="H676" s="70"/>
      <c r="I676" s="70"/>
      <c r="J676" s="70"/>
      <c r="K676" s="70"/>
      <c r="L676" s="70"/>
      <c r="M676" s="70"/>
      <c r="N676" s="70"/>
      <c r="O676" s="70">
        <f>'SWR time series'!A672</f>
        <v>6</v>
      </c>
      <c r="P676" s="70">
        <f>'SWR time series'!B672</f>
        <v>1926</v>
      </c>
      <c r="Q676" s="77">
        <f>'StockBond Returns'!M670</f>
        <v>10.84960029</v>
      </c>
      <c r="R676" s="77">
        <f>'SWR time series'!F672</f>
        <v>12.82757559</v>
      </c>
      <c r="S676" s="77">
        <f t="shared" ref="S676:T676" si="753">if( and($Q676&gt;S$10,$Q676&lt;=S$11),$R676,"")</f>
        <v>12.82757559</v>
      </c>
      <c r="T676" t="str">
        <f t="shared" si="753"/>
        <v/>
      </c>
    </row>
    <row r="677" hidden="1">
      <c r="A677" s="152"/>
      <c r="B677" s="154"/>
      <c r="F677" s="70"/>
      <c r="G677" s="70"/>
      <c r="H677" s="70"/>
      <c r="I677" s="70"/>
      <c r="J677" s="70"/>
      <c r="K677" s="70"/>
      <c r="L677" s="70"/>
      <c r="M677" s="70"/>
      <c r="N677" s="70"/>
      <c r="O677" s="70">
        <f>'SWR time series'!A673</f>
        <v>7</v>
      </c>
      <c r="P677" s="70">
        <f>'SWR time series'!B673</f>
        <v>1926</v>
      </c>
      <c r="Q677" s="77">
        <f>'StockBond Returns'!M671</f>
        <v>11.59559587</v>
      </c>
      <c r="R677" s="77">
        <f>'SWR time series'!F673</f>
        <v>12.00694973</v>
      </c>
      <c r="S677" s="77">
        <f t="shared" ref="S677:T677" si="754">if( and($Q677&gt;S$10,$Q677&lt;=S$11),$R677,"")</f>
        <v>12.00694973</v>
      </c>
      <c r="T677" t="str">
        <f t="shared" si="754"/>
        <v/>
      </c>
    </row>
    <row r="678" hidden="1">
      <c r="A678" s="152"/>
      <c r="B678" s="154"/>
      <c r="F678" s="70"/>
      <c r="G678" s="70"/>
      <c r="H678" s="70"/>
      <c r="I678" s="70"/>
      <c r="J678" s="70"/>
      <c r="K678" s="70"/>
      <c r="L678" s="70"/>
      <c r="M678" s="70"/>
      <c r="N678" s="70"/>
      <c r="O678" s="70">
        <f>'SWR time series'!A674</f>
        <v>8</v>
      </c>
      <c r="P678" s="70">
        <f>'SWR time series'!B674</f>
        <v>1926</v>
      </c>
      <c r="Q678" s="77">
        <f>'StockBond Returns'!M672</f>
        <v>11.80385582</v>
      </c>
      <c r="R678" s="77">
        <f>'SWR time series'!F674</f>
        <v>10.81925431</v>
      </c>
      <c r="S678" s="77">
        <f t="shared" ref="S678:T678" si="755">if( and($Q678&gt;S$10,$Q678&lt;=S$11),$R678,"")</f>
        <v>10.81925431</v>
      </c>
      <c r="T678" t="str">
        <f t="shared" si="755"/>
        <v/>
      </c>
    </row>
    <row r="679" hidden="1">
      <c r="A679" s="152"/>
      <c r="B679" s="154"/>
      <c r="F679" s="70"/>
      <c r="G679" s="70"/>
      <c r="H679" s="70"/>
      <c r="I679" s="70"/>
      <c r="J679" s="70"/>
      <c r="K679" s="70"/>
      <c r="L679" s="70"/>
      <c r="M679" s="70"/>
      <c r="N679" s="70"/>
      <c r="O679" s="70">
        <f>'SWR time series'!A675</f>
        <v>9</v>
      </c>
      <c r="P679" s="70">
        <f>'SWR time series'!B675</f>
        <v>1926</v>
      </c>
      <c r="Q679" s="77">
        <f>'StockBond Returns'!M673</f>
        <v>12.72678094</v>
      </c>
      <c r="R679" s="77">
        <f>'SWR time series'!F675</f>
        <v>10.44230612</v>
      </c>
      <c r="S679" s="77">
        <f t="shared" ref="S679:T679" si="756">if( and($Q679&gt;S$10,$Q679&lt;=S$11),$R679,"")</f>
        <v>10.44230612</v>
      </c>
      <c r="T679" t="str">
        <f t="shared" si="756"/>
        <v/>
      </c>
    </row>
    <row r="680" hidden="1">
      <c r="A680" s="152"/>
      <c r="B680" s="154"/>
      <c r="F680" s="70"/>
      <c r="G680" s="70"/>
      <c r="H680" s="70"/>
      <c r="I680" s="70"/>
      <c r="J680" s="70"/>
      <c r="K680" s="70"/>
      <c r="L680" s="70"/>
      <c r="M680" s="70"/>
      <c r="N680" s="70"/>
      <c r="O680" s="70">
        <f>'SWR time series'!A676</f>
        <v>10</v>
      </c>
      <c r="P680" s="70">
        <f>'SWR time series'!B676</f>
        <v>1926</v>
      </c>
      <c r="Q680" s="77">
        <f>'StockBond Returns'!M674</f>
        <v>12.88319463</v>
      </c>
      <c r="R680" s="77">
        <f>'SWR time series'!F676</f>
        <v>9.387947094</v>
      </c>
      <c r="S680" s="77">
        <f t="shared" ref="S680:T680" si="757">if( and($Q680&gt;S$10,$Q680&lt;=S$11),$R680,"")</f>
        <v>9.387947094</v>
      </c>
      <c r="T680" t="str">
        <f t="shared" si="757"/>
        <v/>
      </c>
    </row>
    <row r="681" hidden="1">
      <c r="A681" s="152"/>
      <c r="B681" s="154"/>
      <c r="F681" s="70"/>
      <c r="G681" s="70"/>
      <c r="H681" s="70"/>
      <c r="I681" s="70"/>
      <c r="J681" s="70"/>
      <c r="K681" s="70"/>
      <c r="L681" s="70"/>
      <c r="M681" s="70"/>
      <c r="N681" s="70"/>
      <c r="O681" s="70">
        <f>'SWR time series'!A677</f>
        <v>11</v>
      </c>
      <c r="P681" s="70">
        <f>'SWR time series'!B677</f>
        <v>1926</v>
      </c>
      <c r="Q681" s="77">
        <f>'StockBond Returns'!M675</f>
        <v>12.53150346</v>
      </c>
      <c r="R681" s="77">
        <f>'SWR time series'!F677</f>
        <v>10.54030363</v>
      </c>
      <c r="S681" s="77">
        <f t="shared" ref="S681:T681" si="758">if( and($Q681&gt;S$10,$Q681&lt;=S$11),$R681,"")</f>
        <v>10.54030363</v>
      </c>
      <c r="T681" t="str">
        <f t="shared" si="758"/>
        <v/>
      </c>
    </row>
    <row r="682" hidden="1">
      <c r="A682" s="152"/>
      <c r="B682" s="154"/>
      <c r="F682" s="70"/>
      <c r="G682" s="70"/>
      <c r="H682" s="70"/>
      <c r="I682" s="70"/>
      <c r="J682" s="70"/>
      <c r="K682" s="70"/>
      <c r="L682" s="70"/>
      <c r="M682" s="70"/>
      <c r="N682" s="70"/>
      <c r="O682" s="70">
        <f>'SWR time series'!A678</f>
        <v>12</v>
      </c>
      <c r="P682" s="70">
        <f>'SWR time series'!B678</f>
        <v>1926</v>
      </c>
      <c r="Q682" s="77">
        <f>'StockBond Returns'!M676</f>
        <v>12.76827928</v>
      </c>
      <c r="R682" s="77">
        <f>'SWR time series'!F678</f>
        <v>10.41427445</v>
      </c>
      <c r="S682" s="77">
        <f t="shared" ref="S682:T682" si="759">if( and($Q682&gt;S$10,$Q682&lt;=S$11),$R682,"")</f>
        <v>10.41427445</v>
      </c>
      <c r="T682" t="str">
        <f t="shared" si="759"/>
        <v/>
      </c>
    </row>
    <row r="683" hidden="1">
      <c r="A683" s="152"/>
      <c r="B683" s="154"/>
      <c r="F683" s="70"/>
      <c r="G683" s="70"/>
      <c r="H683" s="70"/>
      <c r="I683" s="70"/>
      <c r="J683" s="70"/>
      <c r="K683" s="70"/>
      <c r="L683" s="70"/>
      <c r="M683" s="70"/>
      <c r="N683" s="70"/>
      <c r="O683" s="70">
        <f>'SWR time series'!A679</f>
        <v>1</v>
      </c>
      <c r="P683" s="70">
        <f>'SWR time series'!B679</f>
        <v>1927</v>
      </c>
      <c r="Q683" s="77">
        <f>'StockBond Returns'!M677</f>
        <v>13.00905273</v>
      </c>
      <c r="R683" s="77">
        <f>'SWR time series'!F679</f>
        <v>9.807416489</v>
      </c>
      <c r="S683" s="77">
        <f t="shared" ref="S683:T683" si="760">if( and($Q683&gt;S$10,$Q683&lt;=S$11),$R683,"")</f>
        <v>9.807416489</v>
      </c>
      <c r="T683" t="str">
        <f t="shared" si="760"/>
        <v/>
      </c>
    </row>
    <row r="684" hidden="1">
      <c r="A684" s="152"/>
      <c r="B684" s="154"/>
      <c r="F684" s="70"/>
      <c r="G684" s="70"/>
      <c r="H684" s="70"/>
      <c r="I684" s="70"/>
      <c r="J684" s="70"/>
      <c r="K684" s="70"/>
      <c r="L684" s="70"/>
      <c r="M684" s="70"/>
      <c r="N684" s="70"/>
      <c r="O684" s="70">
        <f>'SWR time series'!A680</f>
        <v>2</v>
      </c>
      <c r="P684" s="70">
        <f>'SWR time series'!B680</f>
        <v>1927</v>
      </c>
      <c r="Q684" s="77">
        <f>'StockBond Returns'!M678</f>
        <v>13.33353433</v>
      </c>
      <c r="R684" s="77">
        <f>'SWR time series'!F680</f>
        <v>10.82930276</v>
      </c>
      <c r="S684" s="77">
        <f t="shared" ref="S684:T684" si="761">if( and($Q684&gt;S$10,$Q684&lt;=S$11),$R684,"")</f>
        <v>10.82930276</v>
      </c>
      <c r="T684" t="str">
        <f t="shared" si="761"/>
        <v/>
      </c>
    </row>
    <row r="685" hidden="1">
      <c r="A685" s="152"/>
      <c r="B685" s="154"/>
      <c r="F685" s="70"/>
      <c r="G685" s="70"/>
      <c r="H685" s="70"/>
      <c r="I685" s="70"/>
      <c r="J685" s="70"/>
      <c r="K685" s="70"/>
      <c r="L685" s="70"/>
      <c r="M685" s="70"/>
      <c r="N685" s="70"/>
      <c r="O685" s="70">
        <f>'SWR time series'!A681</f>
        <v>3</v>
      </c>
      <c r="P685" s="70">
        <f>'SWR time series'!B681</f>
        <v>1927</v>
      </c>
      <c r="Q685" s="77">
        <f>'StockBond Returns'!M679</f>
        <v>13.75373743</v>
      </c>
      <c r="R685" s="77">
        <f>'SWR time series'!F681</f>
        <v>9.940240917</v>
      </c>
      <c r="S685" s="77">
        <f t="shared" ref="S685:T685" si="762">if( and($Q685&gt;S$10,$Q685&lt;=S$11),$R685,"")</f>
        <v>9.940240917</v>
      </c>
      <c r="T685" t="str">
        <f t="shared" si="762"/>
        <v/>
      </c>
    </row>
    <row r="686" hidden="1">
      <c r="A686" s="152"/>
      <c r="B686" s="154"/>
      <c r="F686" s="70"/>
      <c r="G686" s="70"/>
      <c r="H686" s="70"/>
      <c r="I686" s="70"/>
      <c r="J686" s="70"/>
      <c r="K686" s="70"/>
      <c r="L686" s="70"/>
      <c r="M686" s="70"/>
      <c r="N686" s="70"/>
      <c r="O686" s="70">
        <f>'SWR time series'!A682</f>
        <v>4</v>
      </c>
      <c r="P686" s="70">
        <f>'SWR time series'!B682</f>
        <v>1927</v>
      </c>
      <c r="Q686" s="77">
        <f>'StockBond Returns'!M680</f>
        <v>14.14455227</v>
      </c>
      <c r="R686" s="77">
        <f>'SWR time series'!F682</f>
        <v>9.705421497</v>
      </c>
      <c r="S686" s="77">
        <f t="shared" ref="S686:T686" si="763">if( and($Q686&gt;S$10,$Q686&lt;=S$11),$R686,"")</f>
        <v>9.705421497</v>
      </c>
      <c r="T686" t="str">
        <f t="shared" si="763"/>
        <v/>
      </c>
    </row>
    <row r="687" hidden="1">
      <c r="A687" s="152"/>
      <c r="B687" s="154"/>
      <c r="F687" s="70"/>
      <c r="G687" s="70"/>
      <c r="H687" s="70"/>
      <c r="I687" s="70"/>
      <c r="J687" s="70"/>
      <c r="K687" s="70"/>
      <c r="L687" s="70"/>
      <c r="M687" s="70"/>
      <c r="N687" s="70"/>
      <c r="O687" s="70">
        <f>'SWR time series'!A683</f>
        <v>5</v>
      </c>
      <c r="P687" s="70">
        <f>'SWR time series'!B683</f>
        <v>1927</v>
      </c>
      <c r="Q687" s="77">
        <f>'StockBond Returns'!M681</f>
        <v>14.44743904</v>
      </c>
      <c r="R687" s="77">
        <f>'SWR time series'!F683</f>
        <v>9.133105557</v>
      </c>
      <c r="S687" s="77">
        <f t="shared" ref="S687:T687" si="764">if( and($Q687&gt;S$10,$Q687&lt;=S$11),$R687,"")</f>
        <v>9.133105557</v>
      </c>
      <c r="T687" t="str">
        <f t="shared" si="764"/>
        <v/>
      </c>
    </row>
    <row r="688" hidden="1">
      <c r="A688" s="152"/>
      <c r="B688" s="154"/>
      <c r="F688" s="70"/>
      <c r="G688" s="70"/>
      <c r="H688" s="70"/>
      <c r="I688" s="70"/>
      <c r="J688" s="70"/>
      <c r="K688" s="70"/>
      <c r="L688" s="70"/>
      <c r="M688" s="70"/>
      <c r="N688" s="70"/>
      <c r="O688" s="70">
        <f>'SWR time series'!A684</f>
        <v>6</v>
      </c>
      <c r="P688" s="70">
        <f>'SWR time series'!B684</f>
        <v>1927</v>
      </c>
      <c r="Q688" s="77">
        <f>'StockBond Returns'!M682</f>
        <v>15.20646062</v>
      </c>
      <c r="R688" s="77">
        <f>'SWR time series'!F684</f>
        <v>8.261196015</v>
      </c>
      <c r="S688" s="77">
        <f t="shared" ref="S688:T688" si="765">if( and($Q688&gt;S$10,$Q688&lt;=S$11),$R688,"")</f>
        <v>8.261196015</v>
      </c>
      <c r="T688" t="str">
        <f t="shared" si="765"/>
        <v/>
      </c>
    </row>
    <row r="689" hidden="1">
      <c r="A689" s="152"/>
      <c r="B689" s="154"/>
      <c r="F689" s="70"/>
      <c r="G689" s="70"/>
      <c r="H689" s="70"/>
      <c r="I689" s="70"/>
      <c r="J689" s="70"/>
      <c r="K689" s="70"/>
      <c r="L689" s="70"/>
      <c r="M689" s="70"/>
      <c r="N689" s="70"/>
      <c r="O689" s="70">
        <f>'SWR time series'!A685</f>
        <v>7</v>
      </c>
      <c r="P689" s="70">
        <f>'SWR time series'!B685</f>
        <v>1927</v>
      </c>
      <c r="Q689" s="77">
        <f>'StockBond Returns'!M683</f>
        <v>14.92739437</v>
      </c>
      <c r="R689" s="77">
        <f>'SWR time series'!F685</f>
        <v>9.055504411</v>
      </c>
      <c r="S689" s="77">
        <f t="shared" ref="S689:T689" si="766">if( and($Q689&gt;S$10,$Q689&lt;=S$11),$R689,"")</f>
        <v>9.055504411</v>
      </c>
      <c r="T689" t="str">
        <f t="shared" si="766"/>
        <v/>
      </c>
    </row>
    <row r="690" hidden="1">
      <c r="A690" s="152"/>
      <c r="B690" s="154"/>
      <c r="F690" s="70"/>
      <c r="G690" s="70"/>
      <c r="H690" s="70"/>
      <c r="I690" s="70"/>
      <c r="J690" s="70"/>
      <c r="K690" s="70"/>
      <c r="L690" s="70"/>
      <c r="M690" s="70"/>
      <c r="N690" s="70"/>
      <c r="O690" s="70">
        <f>'SWR time series'!A686</f>
        <v>8</v>
      </c>
      <c r="P690" s="70">
        <f>'SWR time series'!B686</f>
        <v>1927</v>
      </c>
      <c r="Q690" s="77">
        <f>'StockBond Returns'!M684</f>
        <v>16.6004085</v>
      </c>
      <c r="R690" s="77">
        <f>'SWR time series'!F686</f>
        <v>7.619185023</v>
      </c>
      <c r="S690" s="77">
        <f t="shared" ref="S690:T690" si="767">if( and($Q690&gt;S$10,$Q690&lt;=S$11),$R690,"")</f>
        <v>7.619185023</v>
      </c>
      <c r="T690" t="str">
        <f t="shared" si="767"/>
        <v/>
      </c>
    </row>
    <row r="691" hidden="1">
      <c r="A691" s="152"/>
      <c r="B691" s="154"/>
      <c r="F691" s="70"/>
      <c r="G691" s="70"/>
      <c r="H691" s="70"/>
      <c r="I691" s="70"/>
      <c r="J691" s="70"/>
      <c r="K691" s="70"/>
      <c r="L691" s="70"/>
      <c r="M691" s="70"/>
      <c r="N691" s="70"/>
      <c r="O691" s="70">
        <f>'SWR time series'!A687</f>
        <v>9</v>
      </c>
      <c r="P691" s="70">
        <f>'SWR time series'!B687</f>
        <v>1927</v>
      </c>
      <c r="Q691" s="77">
        <f>'StockBond Returns'!M685</f>
        <v>17.46247703</v>
      </c>
      <c r="R691" s="77">
        <f>'SWR time series'!F687</f>
        <v>6.744633786</v>
      </c>
      <c r="S691" s="77">
        <f t="shared" ref="S691:T691" si="768">if( and($Q691&gt;S$10,$Q691&lt;=S$11),$R691,"")</f>
        <v>6.744633786</v>
      </c>
      <c r="T691" t="str">
        <f t="shared" si="768"/>
        <v/>
      </c>
    </row>
    <row r="692" hidden="1">
      <c r="A692" s="152"/>
      <c r="B692" s="154"/>
      <c r="F692" s="70"/>
      <c r="G692" s="70"/>
      <c r="H692" s="70"/>
      <c r="I692" s="70"/>
      <c r="J692" s="70"/>
      <c r="K692" s="70"/>
      <c r="L692" s="70"/>
      <c r="M692" s="70"/>
      <c r="N692" s="70"/>
      <c r="O692" s="70">
        <f>'SWR time series'!A688</f>
        <v>10</v>
      </c>
      <c r="P692" s="70">
        <f>'SWR time series'!B688</f>
        <v>1927</v>
      </c>
      <c r="Q692" s="77">
        <f>'StockBond Returns'!M686</f>
        <v>18.02909826</v>
      </c>
      <c r="R692" s="77">
        <f>'SWR time series'!F688</f>
        <v>6.100084802</v>
      </c>
      <c r="S692" s="77">
        <f t="shared" ref="S692:T692" si="769">if( and($Q692&gt;S$10,$Q692&lt;=S$11),$R692,"")</f>
        <v>6.100084802</v>
      </c>
      <c r="T692" t="str">
        <f t="shared" si="769"/>
        <v/>
      </c>
    </row>
    <row r="693" hidden="1">
      <c r="A693" s="152"/>
      <c r="B693" s="154"/>
      <c r="F693" s="70"/>
      <c r="G693" s="70"/>
      <c r="H693" s="70"/>
      <c r="I693" s="70"/>
      <c r="J693" s="70"/>
      <c r="K693" s="70"/>
      <c r="L693" s="70"/>
      <c r="M693" s="70"/>
      <c r="N693" s="70"/>
      <c r="O693" s="70">
        <f>'SWR time series'!A689</f>
        <v>11</v>
      </c>
      <c r="P693" s="70">
        <f>'SWR time series'!B689</f>
        <v>1927</v>
      </c>
      <c r="Q693" s="77">
        <f>'StockBond Returns'!M687</f>
        <v>17.52672392</v>
      </c>
      <c r="R693" s="77">
        <f>'SWR time series'!F689</f>
        <v>5.974784807</v>
      </c>
      <c r="S693" s="77">
        <f t="shared" ref="S693:T693" si="770">if( and($Q693&gt;S$10,$Q693&lt;=S$11),$R693,"")</f>
        <v>5.974784807</v>
      </c>
      <c r="T693" t="str">
        <f t="shared" si="770"/>
        <v/>
      </c>
    </row>
    <row r="694" hidden="1">
      <c r="A694" s="152"/>
      <c r="B694" s="154"/>
      <c r="F694" s="70"/>
      <c r="G694" s="70"/>
      <c r="H694" s="70"/>
      <c r="I694" s="70"/>
      <c r="J694" s="70"/>
      <c r="K694" s="70"/>
      <c r="L694" s="70"/>
      <c r="M694" s="70"/>
      <c r="N694" s="70"/>
      <c r="O694" s="70">
        <f>'SWR time series'!A690</f>
        <v>12</v>
      </c>
      <c r="P694" s="70">
        <f>'SWR time series'!B690</f>
        <v>1927</v>
      </c>
      <c r="Q694" s="77">
        <f>'StockBond Returns'!M688</f>
        <v>18.41825638</v>
      </c>
      <c r="R694" s="77">
        <f>'SWR time series'!F690</f>
        <v>4.499470051</v>
      </c>
      <c r="S694" s="77">
        <f t="shared" ref="S694:T694" si="771">if( and($Q694&gt;S$10,$Q694&lt;=S$11),$R694,"")</f>
        <v>4.499470051</v>
      </c>
      <c r="T694" t="str">
        <f t="shared" si="771"/>
        <v/>
      </c>
    </row>
    <row r="695" hidden="1">
      <c r="A695" s="152"/>
      <c r="B695" s="154"/>
      <c r="F695" s="70"/>
      <c r="G695" s="70"/>
      <c r="H695" s="70"/>
      <c r="I695" s="70"/>
      <c r="J695" s="70"/>
      <c r="K695" s="70"/>
      <c r="L695" s="70"/>
      <c r="M695" s="70"/>
      <c r="N695" s="70"/>
      <c r="O695" s="70">
        <f>'SWR time series'!A691</f>
        <v>1</v>
      </c>
      <c r="P695" s="70">
        <f>'SWR time series'!B691</f>
        <v>1928</v>
      </c>
      <c r="Q695" s="77">
        <f>'StockBond Returns'!M689</f>
        <v>18.86021651</v>
      </c>
      <c r="R695" s="77">
        <f>'SWR time series'!F691</f>
        <v>4.461263319</v>
      </c>
      <c r="S695" s="77">
        <f t="shared" ref="S695:T695" si="772">if( and($Q695&gt;S$10,$Q695&lt;=S$11),$R695,"")</f>
        <v>4.461263319</v>
      </c>
      <c r="T695" t="str">
        <f t="shared" si="772"/>
        <v/>
      </c>
    </row>
    <row r="696" hidden="1">
      <c r="A696" s="152"/>
      <c r="B696" s="154"/>
      <c r="F696" s="70"/>
      <c r="G696" s="70"/>
      <c r="H696" s="70"/>
      <c r="I696" s="70"/>
      <c r="J696" s="70"/>
      <c r="K696" s="70"/>
      <c r="L696" s="70"/>
      <c r="M696" s="70"/>
      <c r="N696" s="70"/>
      <c r="O696" s="70">
        <f>'SWR time series'!A692</f>
        <v>2</v>
      </c>
      <c r="P696" s="70">
        <f>'SWR time series'!B692</f>
        <v>1928</v>
      </c>
      <c r="Q696" s="77">
        <f>'StockBond Returns'!M690</f>
        <v>18.84904045</v>
      </c>
      <c r="R696" s="77">
        <f>'SWR time series'!F692</f>
        <v>4.685096504</v>
      </c>
      <c r="S696" s="77">
        <f t="shared" ref="S696:T696" si="773">if( and($Q696&gt;S$10,$Q696&lt;=S$11),$R696,"")</f>
        <v>4.685096504</v>
      </c>
      <c r="T696" t="str">
        <f t="shared" si="773"/>
        <v/>
      </c>
    </row>
    <row r="697" hidden="1">
      <c r="A697" s="152"/>
      <c r="B697" s="154"/>
      <c r="F697" s="70"/>
      <c r="G697" s="70"/>
      <c r="H697" s="70"/>
      <c r="I697" s="70"/>
      <c r="J697" s="70"/>
      <c r="K697" s="70"/>
      <c r="L697" s="70"/>
      <c r="M697" s="70"/>
      <c r="N697" s="70"/>
      <c r="O697" s="70">
        <f>'SWR time series'!A693</f>
        <v>3</v>
      </c>
      <c r="P697" s="70">
        <f>'SWR time series'!B693</f>
        <v>1928</v>
      </c>
      <c r="Q697" s="77">
        <f>'StockBond Returns'!M691</f>
        <v>18.80348499</v>
      </c>
      <c r="R697" s="77">
        <f>'SWR time series'!F693</f>
        <v>4.91740567</v>
      </c>
      <c r="S697" s="77">
        <f t="shared" ref="S697:T697" si="774">if( and($Q697&gt;S$10,$Q697&lt;=S$11),$R697,"")</f>
        <v>4.91740567</v>
      </c>
      <c r="T697" t="str">
        <f t="shared" si="774"/>
        <v/>
      </c>
    </row>
    <row r="698" hidden="1">
      <c r="A698" s="152"/>
      <c r="B698" s="154"/>
      <c r="F698" s="70"/>
      <c r="G698" s="70"/>
      <c r="H698" s="70"/>
      <c r="I698" s="70"/>
      <c r="J698" s="70"/>
      <c r="K698" s="70"/>
      <c r="L698" s="70"/>
      <c r="M698" s="70"/>
      <c r="N698" s="70"/>
      <c r="O698" s="70">
        <f>'SWR time series'!A694</f>
        <v>4</v>
      </c>
      <c r="P698" s="70">
        <f>'SWR time series'!B694</f>
        <v>1928</v>
      </c>
      <c r="Q698" s="77">
        <f>'StockBond Returns'!M692</f>
        <v>20.90507301</v>
      </c>
      <c r="R698" s="77">
        <f>'SWR time series'!F694</f>
        <v>3.244743383</v>
      </c>
      <c r="S698" t="str">
        <f t="shared" ref="S698:T698" si="775">if( and($Q698&gt;S$10,$Q698&lt;=S$11),$R698,"")</f>
        <v/>
      </c>
      <c r="T698" s="77">
        <f t="shared" si="775"/>
        <v>3.244743383</v>
      </c>
    </row>
    <row r="699" hidden="1">
      <c r="A699" s="152"/>
      <c r="B699" s="154"/>
      <c r="F699" s="70"/>
      <c r="G699" s="70"/>
      <c r="H699" s="70"/>
      <c r="I699" s="70"/>
      <c r="J699" s="70"/>
      <c r="K699" s="70"/>
      <c r="L699" s="70"/>
      <c r="M699" s="70"/>
      <c r="N699" s="70"/>
      <c r="O699" s="70">
        <f>'SWR time series'!A695</f>
        <v>5</v>
      </c>
      <c r="P699" s="70">
        <f>'SWR time series'!B695</f>
        <v>1928</v>
      </c>
      <c r="Q699" s="77">
        <f>'StockBond Returns'!M693</f>
        <v>21.64142823</v>
      </c>
      <c r="R699" s="77">
        <f>'SWR time series'!F695</f>
        <v>2.814135619</v>
      </c>
      <c r="S699" t="str">
        <f t="shared" ref="S699:T699" si="776">if( and($Q699&gt;S$10,$Q699&lt;=S$11),$R699,"")</f>
        <v/>
      </c>
      <c r="T699" s="77">
        <f t="shared" si="776"/>
        <v>2.814135619</v>
      </c>
    </row>
    <row r="700" hidden="1">
      <c r="A700" s="152"/>
      <c r="B700" s="154"/>
      <c r="F700" s="70"/>
      <c r="G700" s="70"/>
      <c r="H700" s="70"/>
      <c r="I700" s="70"/>
      <c r="J700" s="70"/>
      <c r="K700" s="70"/>
      <c r="L700" s="70"/>
      <c r="M700" s="70"/>
      <c r="N700" s="70"/>
      <c r="O700" s="70">
        <f>'SWR time series'!A696</f>
        <v>6</v>
      </c>
      <c r="P700" s="70">
        <f>'SWR time series'!B696</f>
        <v>1928</v>
      </c>
      <c r="Q700" s="77">
        <f>'StockBond Returns'!M694</f>
        <v>21.83273218</v>
      </c>
      <c r="R700" s="77">
        <f>'SWR time series'!F696</f>
        <v>2.761790854</v>
      </c>
      <c r="S700" t="str">
        <f t="shared" ref="S700:T700" si="777">if( and($Q700&gt;S$10,$Q700&lt;=S$11),$R700,"")</f>
        <v/>
      </c>
      <c r="T700" s="77">
        <f t="shared" si="777"/>
        <v>2.761790854</v>
      </c>
    </row>
    <row r="701" hidden="1">
      <c r="A701" s="152"/>
      <c r="B701" s="154"/>
      <c r="F701" s="70"/>
      <c r="G701" s="70"/>
      <c r="H701" s="70"/>
      <c r="I701" s="70"/>
      <c r="J701" s="70"/>
      <c r="K701" s="70"/>
      <c r="L701" s="70"/>
      <c r="M701" s="70"/>
      <c r="N701" s="70"/>
      <c r="O701" s="70">
        <f>'SWR time series'!A697</f>
        <v>7</v>
      </c>
      <c r="P701" s="70">
        <f>'SWR time series'!B697</f>
        <v>1928</v>
      </c>
      <c r="Q701" s="77">
        <f>'StockBond Returns'!M695</f>
        <v>21.1003449</v>
      </c>
      <c r="R701" s="77">
        <f>'SWR time series'!F697</f>
        <v>3.355691795</v>
      </c>
      <c r="S701" t="str">
        <f t="shared" ref="S701:T701" si="778">if( and($Q701&gt;S$10,$Q701&lt;=S$11),$R701,"")</f>
        <v/>
      </c>
      <c r="T701" s="77">
        <f t="shared" si="778"/>
        <v>3.355691795</v>
      </c>
    </row>
    <row r="702" hidden="1">
      <c r="A702" s="152"/>
      <c r="B702" s="154"/>
      <c r="F702" s="70"/>
      <c r="G702" s="70"/>
      <c r="H702" s="70"/>
      <c r="I702" s="70"/>
      <c r="J702" s="70"/>
      <c r="K702" s="70"/>
      <c r="L702" s="70"/>
      <c r="M702" s="70"/>
      <c r="N702" s="70"/>
      <c r="O702" s="70">
        <f>'SWR time series'!A698</f>
        <v>8</v>
      </c>
      <c r="P702" s="70">
        <f>'SWR time series'!B698</f>
        <v>1928</v>
      </c>
      <c r="Q702" s="77">
        <f>'StockBond Returns'!M696</f>
        <v>21.37898865</v>
      </c>
      <c r="R702" s="77">
        <f>'SWR time series'!F698</f>
        <v>3.194886394</v>
      </c>
      <c r="S702" t="str">
        <f t="shared" ref="S702:T702" si="779">if( and($Q702&gt;S$10,$Q702&lt;=S$11),$R702,"")</f>
        <v/>
      </c>
      <c r="T702" s="77">
        <f t="shared" si="779"/>
        <v>3.194886394</v>
      </c>
    </row>
    <row r="703" hidden="1">
      <c r="A703" s="152"/>
      <c r="B703" s="154"/>
      <c r="F703" s="70"/>
      <c r="G703" s="70"/>
      <c r="H703" s="70"/>
      <c r="I703" s="70"/>
      <c r="J703" s="70"/>
      <c r="K703" s="70"/>
      <c r="L703" s="70"/>
      <c r="M703" s="70"/>
      <c r="N703" s="70"/>
      <c r="O703" s="70">
        <f>'SWR time series'!A699</f>
        <v>9</v>
      </c>
      <c r="P703" s="70">
        <f>'SWR time series'!B699</f>
        <v>1928</v>
      </c>
      <c r="Q703" s="77">
        <f>'StockBond Returns'!M697</f>
        <v>22.96135917</v>
      </c>
      <c r="R703" s="77">
        <f>'SWR time series'!F699</f>
        <v>2.160925395</v>
      </c>
      <c r="S703" t="str">
        <f t="shared" ref="S703:T703" si="780">if( and($Q703&gt;S$10,$Q703&lt;=S$11),$R703,"")</f>
        <v/>
      </c>
      <c r="T703" s="77">
        <f t="shared" si="780"/>
        <v>2.160925395</v>
      </c>
    </row>
    <row r="704" hidden="1">
      <c r="A704" s="152"/>
      <c r="B704" s="154"/>
      <c r="F704" s="70"/>
      <c r="G704" s="70"/>
      <c r="H704" s="70"/>
      <c r="I704" s="70"/>
      <c r="J704" s="70"/>
      <c r="K704" s="70"/>
      <c r="L704" s="70"/>
      <c r="M704" s="70"/>
      <c r="N704" s="70"/>
      <c r="O704" s="70">
        <f>'SWR time series'!A700</f>
        <v>10</v>
      </c>
      <c r="P704" s="70">
        <f>'SWR time series'!B700</f>
        <v>1928</v>
      </c>
      <c r="Q704" s="77">
        <f>'StockBond Returns'!M698</f>
        <v>23.21111536</v>
      </c>
      <c r="R704" s="77">
        <f>'SWR time series'!F700</f>
        <v>2.119504348</v>
      </c>
      <c r="S704" t="str">
        <f t="shared" ref="S704:T704" si="781">if( and($Q704&gt;S$10,$Q704&lt;=S$11),$R704,"")</f>
        <v/>
      </c>
      <c r="T704" s="77">
        <f t="shared" si="781"/>
        <v>2.119504348</v>
      </c>
    </row>
    <row r="705" hidden="1">
      <c r="A705" s="152"/>
      <c r="B705" s="154"/>
      <c r="F705" s="70"/>
      <c r="G705" s="70"/>
      <c r="H705" s="70"/>
      <c r="I705" s="70"/>
      <c r="J705" s="70"/>
      <c r="K705" s="70"/>
      <c r="L705" s="70"/>
      <c r="M705" s="70"/>
      <c r="N705" s="70"/>
      <c r="O705" s="70">
        <f>'SWR time series'!A701</f>
        <v>11</v>
      </c>
      <c r="P705" s="70">
        <f>'SWR time series'!B701</f>
        <v>1928</v>
      </c>
      <c r="Q705" s="77">
        <f>'StockBond Returns'!M699</f>
        <v>23.66567144</v>
      </c>
      <c r="R705" s="77">
        <f>'SWR time series'!F701</f>
        <v>1.873810091</v>
      </c>
      <c r="S705" t="str">
        <f t="shared" ref="S705:T705" si="782">if( and($Q705&gt;S$10,$Q705&lt;=S$11),$R705,"")</f>
        <v/>
      </c>
      <c r="T705" s="77">
        <f t="shared" si="782"/>
        <v>1.873810091</v>
      </c>
    </row>
    <row r="706" hidden="1">
      <c r="A706" s="152"/>
      <c r="B706" s="154"/>
      <c r="F706" s="70"/>
      <c r="G706" s="70"/>
      <c r="H706" s="70"/>
      <c r="I706" s="70"/>
      <c r="J706" s="70"/>
      <c r="K706" s="70"/>
      <c r="L706" s="70"/>
      <c r="M706" s="70"/>
      <c r="N706" s="70"/>
      <c r="O706" s="70">
        <f>'SWR time series'!A702</f>
        <v>12</v>
      </c>
      <c r="P706" s="70">
        <f>'SWR time series'!B702</f>
        <v>1928</v>
      </c>
      <c r="Q706" s="77">
        <f>'StockBond Returns'!M700</f>
        <v>26.45107482</v>
      </c>
      <c r="R706" s="77">
        <f>'SWR time series'!F702</f>
        <v>0.3852961696</v>
      </c>
      <c r="S706" t="str">
        <f t="shared" ref="S706:T706" si="783">if( and($Q706&gt;S$10,$Q706&lt;=S$11),$R706,"")</f>
        <v/>
      </c>
      <c r="T706" s="77">
        <f t="shared" si="783"/>
        <v>0.3852961696</v>
      </c>
    </row>
    <row r="707" hidden="1">
      <c r="A707" s="152"/>
      <c r="B707" s="154"/>
      <c r="F707" s="70"/>
      <c r="G707" s="70"/>
      <c r="H707" s="70"/>
      <c r="I707" s="70"/>
      <c r="J707" s="70"/>
      <c r="K707" s="70"/>
      <c r="L707" s="70"/>
      <c r="M707" s="70"/>
      <c r="N707" s="70"/>
      <c r="O707" s="70">
        <f>'SWR time series'!A703</f>
        <v>1</v>
      </c>
      <c r="P707" s="70">
        <f>'SWR time series'!B703</f>
        <v>1929</v>
      </c>
      <c r="Q707" s="77">
        <f>'StockBond Returns'!M701</f>
        <v>26.61312058</v>
      </c>
      <c r="R707" s="77">
        <f>'SWR time series'!F703</f>
        <v>0.2837594782</v>
      </c>
      <c r="S707" t="str">
        <f t="shared" ref="S707:T707" si="784">if( and($Q707&gt;S$10,$Q707&lt;=S$11),$R707,"")</f>
        <v/>
      </c>
      <c r="T707" s="77">
        <f t="shared" si="784"/>
        <v>0.2837594782</v>
      </c>
    </row>
    <row r="708" hidden="1">
      <c r="A708" s="152"/>
      <c r="B708" s="154"/>
      <c r="F708" s="70"/>
      <c r="G708" s="70"/>
      <c r="H708" s="70"/>
      <c r="I708" s="70"/>
      <c r="J708" s="70"/>
      <c r="K708" s="70"/>
      <c r="L708" s="70"/>
      <c r="M708" s="70"/>
      <c r="N708" s="70"/>
      <c r="O708" s="70">
        <f>'SWR time series'!A704</f>
        <v>2</v>
      </c>
      <c r="P708" s="70">
        <f>'SWR time series'!B704</f>
        <v>1929</v>
      </c>
      <c r="Q708" s="77">
        <f>'StockBond Returns'!M702</f>
        <v>28.04189695</v>
      </c>
      <c r="R708" s="77">
        <f>'SWR time series'!F704</f>
        <v>-0.3579673084</v>
      </c>
      <c r="S708" t="str">
        <f t="shared" ref="S708:T708" si="785">if( and($Q708&gt;S$10,$Q708&lt;=S$11),$R708,"")</f>
        <v/>
      </c>
      <c r="T708" s="77">
        <f t="shared" si="785"/>
        <v>-0.3579673084</v>
      </c>
    </row>
    <row r="709" hidden="1">
      <c r="A709" s="152"/>
      <c r="B709" s="154"/>
      <c r="F709" s="70"/>
      <c r="G709" s="70"/>
      <c r="H709" s="70"/>
      <c r="I709" s="70"/>
      <c r="J709" s="70"/>
      <c r="K709" s="70"/>
      <c r="L709" s="70"/>
      <c r="M709" s="70"/>
      <c r="N709" s="70"/>
      <c r="O709" s="70">
        <f>'SWR time series'!A705</f>
        <v>3</v>
      </c>
      <c r="P709" s="70">
        <f>'SWR time series'!B705</f>
        <v>1929</v>
      </c>
      <c r="Q709" s="77">
        <f>'StockBond Returns'!M703</f>
        <v>27.78309351</v>
      </c>
      <c r="R709" s="77">
        <f>'SWR time series'!F705</f>
        <v>-0.2458105962</v>
      </c>
      <c r="S709" t="str">
        <f t="shared" ref="S709:T709" si="786">if( and($Q709&gt;S$10,$Q709&lt;=S$11),$R709,"")</f>
        <v/>
      </c>
      <c r="T709" s="77">
        <f t="shared" si="786"/>
        <v>-0.2458105962</v>
      </c>
    </row>
    <row r="710" hidden="1">
      <c r="A710" s="152"/>
      <c r="B710" s="154"/>
      <c r="F710" s="70"/>
      <c r="G710" s="70"/>
      <c r="H710" s="70"/>
      <c r="I710" s="70"/>
      <c r="J710" s="70"/>
      <c r="K710" s="70"/>
      <c r="L710" s="70"/>
      <c r="M710" s="70"/>
      <c r="N710" s="70"/>
      <c r="O710" s="70">
        <f>'SWR time series'!A706</f>
        <v>4</v>
      </c>
      <c r="P710" s="70">
        <f>'SWR time series'!B706</f>
        <v>1929</v>
      </c>
      <c r="Q710" s="77">
        <f>'StockBond Returns'!M704</f>
        <v>27.07717739</v>
      </c>
      <c r="R710" s="77">
        <f>'SWR time series'!F706</f>
        <v>-0.2728467467</v>
      </c>
      <c r="S710" t="str">
        <f t="shared" ref="S710:T710" si="787">if( and($Q710&gt;S$10,$Q710&lt;=S$11),$R710,"")</f>
        <v/>
      </c>
      <c r="T710" s="77">
        <f t="shared" si="787"/>
        <v>-0.2728467467</v>
      </c>
    </row>
    <row r="711" hidden="1">
      <c r="A711" s="152"/>
      <c r="B711" s="154"/>
      <c r="F711" s="70"/>
      <c r="G711" s="70"/>
      <c r="H711" s="70"/>
      <c r="I711" s="70"/>
      <c r="J711" s="70"/>
      <c r="K711" s="70"/>
      <c r="L711" s="70"/>
      <c r="M711" s="70"/>
      <c r="N711" s="70"/>
      <c r="O711" s="70">
        <f>'SWR time series'!A707</f>
        <v>5</v>
      </c>
      <c r="P711" s="70">
        <f>'SWR time series'!B707</f>
        <v>1929</v>
      </c>
      <c r="Q711" s="77">
        <f>'StockBond Returns'!M705</f>
        <v>28.28820052</v>
      </c>
      <c r="R711" s="77">
        <f>'SWR time series'!F707</f>
        <v>-0.6040521512</v>
      </c>
      <c r="S711" t="str">
        <f t="shared" ref="S711:T711" si="788">if( and($Q711&gt;S$10,$Q711&lt;=S$11),$R711,"")</f>
        <v/>
      </c>
      <c r="T711" s="77">
        <f t="shared" si="788"/>
        <v>-0.6040521512</v>
      </c>
    </row>
    <row r="712" hidden="1">
      <c r="A712" s="152"/>
      <c r="B712" s="154"/>
      <c r="F712" s="70"/>
      <c r="G712" s="70"/>
      <c r="H712" s="70"/>
      <c r="I712" s="70"/>
      <c r="J712" s="70"/>
      <c r="K712" s="70"/>
      <c r="L712" s="70"/>
      <c r="M712" s="70"/>
      <c r="N712" s="70"/>
      <c r="O712" s="70">
        <f>'SWR time series'!A708</f>
        <v>6</v>
      </c>
      <c r="P712" s="70">
        <f>'SWR time series'!B708</f>
        <v>1929</v>
      </c>
      <c r="Q712" s="77">
        <f>'StockBond Returns'!M706</f>
        <v>26.80264661</v>
      </c>
      <c r="R712" s="77">
        <f>'SWR time series'!F708</f>
        <v>0.02745195528</v>
      </c>
      <c r="S712" t="str">
        <f t="shared" ref="S712:T712" si="789">if( and($Q712&gt;S$10,$Q712&lt;=S$11),$R712,"")</f>
        <v/>
      </c>
      <c r="T712" s="77">
        <f t="shared" si="789"/>
        <v>0.02745195528</v>
      </c>
    </row>
    <row r="713" hidden="1">
      <c r="A713" s="152"/>
      <c r="B713" s="154"/>
      <c r="F713" s="70"/>
      <c r="G713" s="70"/>
      <c r="H713" s="70"/>
      <c r="I713" s="70"/>
      <c r="J713" s="70"/>
      <c r="K713" s="70"/>
      <c r="L713" s="70"/>
      <c r="M713" s="70"/>
      <c r="N713" s="70"/>
      <c r="O713" s="70">
        <f>'SWR time series'!A709</f>
        <v>7</v>
      </c>
      <c r="P713" s="70">
        <f>'SWR time series'!B709</f>
        <v>1929</v>
      </c>
      <c r="Q713" s="77">
        <f>'StockBond Returns'!M707</f>
        <v>29.66607807</v>
      </c>
      <c r="R713" s="77">
        <f>'SWR time series'!F709</f>
        <v>-1.198986608</v>
      </c>
      <c r="S713" t="str">
        <f t="shared" ref="S713:T713" si="790">if( and($Q713&gt;S$10,$Q713&lt;=S$11),$R713,"")</f>
        <v/>
      </c>
      <c r="T713" s="77">
        <f t="shared" si="790"/>
        <v>-1.198986608</v>
      </c>
    </row>
    <row r="714" hidden="1">
      <c r="A714" s="152"/>
      <c r="B714" s="154"/>
      <c r="F714" s="70"/>
      <c r="G714" s="70"/>
      <c r="H714" s="70"/>
      <c r="I714" s="70"/>
      <c r="J714" s="70"/>
      <c r="K714" s="70"/>
      <c r="L714" s="70"/>
      <c r="M714" s="70"/>
      <c r="N714" s="70"/>
      <c r="O714" s="70">
        <f>'SWR time series'!A710</f>
        <v>8</v>
      </c>
      <c r="P714" s="70">
        <f>'SWR time series'!B710</f>
        <v>1929</v>
      </c>
      <c r="Q714" s="77">
        <f>'StockBond Returns'!M708</f>
        <v>30.35370077</v>
      </c>
      <c r="R714" s="77">
        <f>'SWR time series'!F710</f>
        <v>-1.667817353</v>
      </c>
      <c r="S714" t="str">
        <f t="shared" ref="S714:T714" si="791">if( and($Q714&gt;S$10,$Q714&lt;=S$11),$R714,"")</f>
        <v/>
      </c>
      <c r="T714" s="77">
        <f t="shared" si="791"/>
        <v>-1.667817353</v>
      </c>
    </row>
    <row r="715" hidden="1">
      <c r="A715" s="152"/>
      <c r="B715" s="154"/>
      <c r="F715" s="70"/>
      <c r="G715" s="70"/>
      <c r="H715" s="70"/>
      <c r="I715" s="70"/>
      <c r="J715" s="70"/>
      <c r="K715" s="70"/>
      <c r="L715" s="70"/>
      <c r="M715" s="70"/>
      <c r="N715" s="70"/>
      <c r="O715" s="70">
        <f>'SWR time series'!A711</f>
        <v>9</v>
      </c>
      <c r="P715" s="70">
        <f>'SWR time series'!B711</f>
        <v>1929</v>
      </c>
      <c r="Q715" s="77">
        <f>'StockBond Returns'!M709</f>
        <v>33.27918829</v>
      </c>
      <c r="R715" s="77">
        <f>'SWR time series'!F711</f>
        <v>-2.805099417</v>
      </c>
      <c r="S715" t="str">
        <f t="shared" ref="S715:T715" si="792">if( and($Q715&gt;S$10,$Q715&lt;=S$11),$R715,"")</f>
        <v/>
      </c>
      <c r="T715" s="77">
        <f t="shared" si="792"/>
        <v>-2.805099417</v>
      </c>
    </row>
    <row r="716" hidden="1">
      <c r="A716" s="152"/>
      <c r="B716" s="154"/>
      <c r="F716" s="70"/>
      <c r="G716" s="70"/>
      <c r="H716" s="70"/>
      <c r="I716" s="70"/>
      <c r="J716" s="70"/>
      <c r="K716" s="70"/>
      <c r="L716" s="70"/>
      <c r="M716" s="70"/>
      <c r="N716" s="70"/>
      <c r="O716" s="70">
        <f>'SWR time series'!A712</f>
        <v>10</v>
      </c>
      <c r="P716" s="70">
        <f>'SWR time series'!B712</f>
        <v>1929</v>
      </c>
      <c r="Q716" s="77">
        <f>'StockBond Returns'!M710</f>
        <v>31.37775924</v>
      </c>
      <c r="R716" s="77">
        <f>'SWR time series'!F712</f>
        <v>-2.207447199</v>
      </c>
      <c r="S716" t="str">
        <f t="shared" ref="S716:T716" si="793">if( and($Q716&gt;S$10,$Q716&lt;=S$11),$R716,"")</f>
        <v/>
      </c>
      <c r="T716" s="77">
        <f t="shared" si="793"/>
        <v>-2.207447199</v>
      </c>
    </row>
    <row r="717" hidden="1">
      <c r="A717" s="152"/>
      <c r="B717" s="154"/>
      <c r="F717" s="70"/>
      <c r="G717" s="70"/>
      <c r="H717" s="70"/>
      <c r="I717" s="70"/>
      <c r="J717" s="70"/>
      <c r="K717" s="70"/>
      <c r="L717" s="70"/>
      <c r="M717" s="70"/>
      <c r="N717" s="70"/>
      <c r="O717" s="70">
        <f>'SWR time series'!A713</f>
        <v>11</v>
      </c>
      <c r="P717" s="70">
        <f>'SWR time series'!B713</f>
        <v>1929</v>
      </c>
      <c r="Q717" s="77">
        <f>'StockBond Returns'!M711</f>
        <v>24.98784466</v>
      </c>
      <c r="R717" s="77">
        <f>'SWR time series'!F713</f>
        <v>0.5803292306</v>
      </c>
      <c r="S717" t="str">
        <f t="shared" ref="S717:T717" si="794">if( and($Q717&gt;S$10,$Q717&lt;=S$11),$R717,"")</f>
        <v/>
      </c>
      <c r="T717" s="77">
        <f t="shared" si="794"/>
        <v>0.5803292306</v>
      </c>
    </row>
    <row r="718" hidden="1">
      <c r="A718" s="152"/>
      <c r="B718" s="154"/>
      <c r="F718" s="70"/>
      <c r="G718" s="70"/>
      <c r="H718" s="70"/>
      <c r="I718" s="70"/>
      <c r="J718" s="70"/>
      <c r="K718" s="70"/>
      <c r="L718" s="70"/>
      <c r="M718" s="70"/>
      <c r="N718" s="70"/>
      <c r="O718" s="70">
        <f>'SWR time series'!A714</f>
        <v>12</v>
      </c>
      <c r="P718" s="70">
        <f>'SWR time series'!B714</f>
        <v>1929</v>
      </c>
      <c r="Q718" s="77">
        <f>'StockBond Returns'!M712</f>
        <v>21.55166201</v>
      </c>
      <c r="R718" s="77">
        <f>'SWR time series'!F714</f>
        <v>2.551525823</v>
      </c>
      <c r="S718" t="str">
        <f t="shared" ref="S718:T718" si="795">if( and($Q718&gt;S$10,$Q718&lt;=S$11),$R718,"")</f>
        <v/>
      </c>
      <c r="T718" s="77">
        <f t="shared" si="795"/>
        <v>2.551525823</v>
      </c>
    </row>
    <row r="719" hidden="1">
      <c r="A719" s="152"/>
      <c r="B719" s="154"/>
      <c r="F719" s="70"/>
      <c r="G719" s="70"/>
      <c r="H719" s="70"/>
      <c r="I719" s="70"/>
      <c r="J719" s="70"/>
      <c r="K719" s="70"/>
      <c r="L719" s="70"/>
      <c r="M719" s="70"/>
      <c r="N719" s="70"/>
      <c r="O719" s="70">
        <f>'SWR time series'!A715</f>
        <v>1</v>
      </c>
      <c r="P719" s="70">
        <f>'SWR time series'!B715</f>
        <v>1930</v>
      </c>
      <c r="Q719" s="77">
        <f>'StockBond Returns'!M713</f>
        <v>22.05879227</v>
      </c>
      <c r="R719" s="77">
        <f>'SWR time series'!F715</f>
        <v>2.102501903</v>
      </c>
      <c r="S719" t="str">
        <f t="shared" ref="S719:T719" si="796">if( and($Q719&gt;S$10,$Q719&lt;=S$11),$R719,"")</f>
        <v/>
      </c>
      <c r="T719" s="77">
        <f t="shared" si="796"/>
        <v>2.102501903</v>
      </c>
    </row>
    <row r="720" hidden="1">
      <c r="A720" s="152"/>
      <c r="B720" s="154"/>
      <c r="F720" s="70"/>
      <c r="G720" s="70"/>
      <c r="H720" s="70"/>
      <c r="I720" s="70"/>
      <c r="J720" s="70"/>
      <c r="K720" s="70"/>
      <c r="L720" s="70"/>
      <c r="M720" s="70"/>
      <c r="N720" s="70"/>
      <c r="O720" s="70">
        <f>'SWR time series'!A716</f>
        <v>2</v>
      </c>
      <c r="P720" s="70">
        <f>'SWR time series'!B716</f>
        <v>1930</v>
      </c>
      <c r="Q720" s="77">
        <f>'StockBond Returns'!M714</f>
        <v>23.42677434</v>
      </c>
      <c r="R720" s="77">
        <f>'SWR time series'!F716</f>
        <v>0.9930541342</v>
      </c>
      <c r="S720" t="str">
        <f t="shared" ref="S720:T720" si="797">if( and($Q720&gt;S$10,$Q720&lt;=S$11),$R720,"")</f>
        <v/>
      </c>
      <c r="T720" s="77">
        <f t="shared" si="797"/>
        <v>0.9930541342</v>
      </c>
    </row>
    <row r="721" hidden="1">
      <c r="A721" s="152"/>
      <c r="B721" s="154"/>
      <c r="F721" s="70"/>
      <c r="G721" s="70"/>
      <c r="H721" s="70"/>
      <c r="I721" s="70"/>
      <c r="J721" s="70"/>
      <c r="K721" s="70"/>
      <c r="L721" s="70"/>
      <c r="M721" s="70"/>
      <c r="N721" s="70"/>
      <c r="O721" s="70">
        <f>'SWR time series'!A717</f>
        <v>3</v>
      </c>
      <c r="P721" s="70">
        <f>'SWR time series'!B717</f>
        <v>1930</v>
      </c>
      <c r="Q721" s="77">
        <f>'StockBond Returns'!M715</f>
        <v>23.92011923</v>
      </c>
      <c r="R721" s="77">
        <f>'SWR time series'!F717</f>
        <v>0.5934875451</v>
      </c>
      <c r="S721" t="str">
        <f t="shared" ref="S721:T721" si="798">if( and($Q721&gt;S$10,$Q721&lt;=S$11),$R721,"")</f>
        <v/>
      </c>
      <c r="T721" s="77">
        <f t="shared" si="798"/>
        <v>0.5934875451</v>
      </c>
    </row>
    <row r="722" hidden="1">
      <c r="A722" s="152"/>
      <c r="B722" s="154"/>
      <c r="F722" s="70"/>
      <c r="G722" s="70"/>
      <c r="H722" s="70"/>
      <c r="I722" s="70"/>
      <c r="J722" s="70"/>
      <c r="K722" s="70"/>
      <c r="L722" s="70"/>
      <c r="M722" s="70"/>
      <c r="N722" s="70"/>
      <c r="O722" s="70">
        <f>'SWR time series'!A718</f>
        <v>4</v>
      </c>
      <c r="P722" s="70">
        <f>'SWR time series'!B718</f>
        <v>1930</v>
      </c>
      <c r="Q722" s="77">
        <f>'StockBond Returns'!M716</f>
        <v>25.8174787</v>
      </c>
      <c r="R722" s="77">
        <f>'SWR time series'!F718</f>
        <v>-0.5524973963</v>
      </c>
      <c r="S722" t="str">
        <f t="shared" ref="S722:T722" si="799">if( and($Q722&gt;S$10,$Q722&lt;=S$11),$R722,"")</f>
        <v/>
      </c>
      <c r="T722" s="77">
        <f t="shared" si="799"/>
        <v>-0.5524973963</v>
      </c>
    </row>
    <row r="723" hidden="1">
      <c r="A723" s="152"/>
      <c r="B723" s="154"/>
      <c r="F723" s="70"/>
      <c r="G723" s="70"/>
      <c r="H723" s="70"/>
      <c r="I723" s="70"/>
      <c r="J723" s="70"/>
      <c r="K723" s="70"/>
      <c r="L723" s="70"/>
      <c r="M723" s="70"/>
      <c r="N723" s="70"/>
      <c r="O723" s="70">
        <f>'SWR time series'!A719</f>
        <v>5</v>
      </c>
      <c r="P723" s="70">
        <f>'SWR time series'!B719</f>
        <v>1930</v>
      </c>
      <c r="Q723" s="77">
        <f>'StockBond Returns'!M717</f>
        <v>25.27419101</v>
      </c>
      <c r="R723" s="77">
        <f>'SWR time series'!F719</f>
        <v>-0.2959504704</v>
      </c>
      <c r="S723" t="str">
        <f t="shared" ref="S723:T723" si="800">if( and($Q723&gt;S$10,$Q723&lt;=S$11),$R723,"")</f>
        <v/>
      </c>
      <c r="T723" s="77">
        <f t="shared" si="800"/>
        <v>-0.2959504704</v>
      </c>
    </row>
    <row r="724" hidden="1">
      <c r="A724" s="152"/>
      <c r="B724" s="154"/>
      <c r="F724" s="70"/>
      <c r="G724" s="70"/>
      <c r="H724" s="70"/>
      <c r="I724" s="70"/>
      <c r="J724" s="70"/>
      <c r="K724" s="70"/>
      <c r="L724" s="70"/>
      <c r="M724" s="70"/>
      <c r="N724" s="70"/>
      <c r="O724" s="70">
        <f>'SWR time series'!A720</f>
        <v>6</v>
      </c>
      <c r="P724" s="70">
        <f>'SWR time series'!B720</f>
        <v>1930</v>
      </c>
      <c r="Q724" s="77">
        <f>'StockBond Returns'!M718</f>
        <v>24.78509058</v>
      </c>
      <c r="R724" s="77">
        <f>'SWR time series'!F720</f>
        <v>-0.2319643293</v>
      </c>
      <c r="S724" t="str">
        <f t="shared" ref="S724:T724" si="801">if( and($Q724&gt;S$10,$Q724&lt;=S$11),$R724,"")</f>
        <v/>
      </c>
      <c r="T724" s="77">
        <f t="shared" si="801"/>
        <v>-0.2319643293</v>
      </c>
    </row>
    <row r="725" hidden="1">
      <c r="A725" s="152"/>
      <c r="B725" s="154"/>
      <c r="F725" s="70"/>
      <c r="G725" s="70"/>
      <c r="H725" s="70"/>
      <c r="I725" s="70"/>
      <c r="J725" s="70"/>
      <c r="K725" s="70"/>
      <c r="L725" s="70"/>
      <c r="M725" s="70"/>
      <c r="N725" s="70"/>
      <c r="O725" s="70">
        <f>'SWR time series'!A721</f>
        <v>7</v>
      </c>
      <c r="P725" s="70">
        <f>'SWR time series'!B721</f>
        <v>1930</v>
      </c>
      <c r="Q725" s="77">
        <f>'StockBond Returns'!M719</f>
        <v>20.795909</v>
      </c>
      <c r="R725" s="77">
        <f>'SWR time series'!F721</f>
        <v>2.131270642</v>
      </c>
      <c r="S725" t="str">
        <f t="shared" ref="S725:T725" si="802">if( and($Q725&gt;S$10,$Q725&lt;=S$11),$R725,"")</f>
        <v/>
      </c>
      <c r="T725" s="77">
        <f t="shared" si="802"/>
        <v>2.131270642</v>
      </c>
    </row>
    <row r="726" hidden="1">
      <c r="A726" s="152"/>
      <c r="B726" s="154"/>
      <c r="F726" s="70"/>
      <c r="G726" s="70"/>
      <c r="H726" s="70"/>
      <c r="I726" s="70"/>
      <c r="J726" s="70"/>
      <c r="K726" s="70"/>
      <c r="L726" s="70"/>
      <c r="M726" s="70"/>
      <c r="N726" s="70"/>
      <c r="O726" s="70">
        <f>'SWR time series'!A722</f>
        <v>8</v>
      </c>
      <c r="P726" s="70">
        <f>'SWR time series'!B722</f>
        <v>1930</v>
      </c>
      <c r="Q726" s="77">
        <f>'StockBond Returns'!M720</f>
        <v>21.70135817</v>
      </c>
      <c r="R726" s="77">
        <f>'SWR time series'!F722</f>
        <v>1.344574409</v>
      </c>
      <c r="S726" t="str">
        <f t="shared" ref="S726:T726" si="803">if( and($Q726&gt;S$10,$Q726&lt;=S$11),$R726,"")</f>
        <v/>
      </c>
      <c r="T726" s="77">
        <f t="shared" si="803"/>
        <v>1.344574409</v>
      </c>
    </row>
    <row r="727" hidden="1">
      <c r="A727" s="152"/>
      <c r="B727" s="154"/>
      <c r="F727" s="70"/>
      <c r="G727" s="70"/>
      <c r="H727" s="70"/>
      <c r="I727" s="70"/>
      <c r="J727" s="70"/>
      <c r="K727" s="70"/>
      <c r="L727" s="70"/>
      <c r="M727" s="70"/>
      <c r="N727" s="70"/>
      <c r="O727" s="70">
        <f>'SWR time series'!A723</f>
        <v>9</v>
      </c>
      <c r="P727" s="70">
        <f>'SWR time series'!B723</f>
        <v>1930</v>
      </c>
      <c r="Q727" s="77">
        <f>'StockBond Returns'!M721</f>
        <v>21.91062526</v>
      </c>
      <c r="R727" s="77">
        <f>'SWR time series'!F723</f>
        <v>1.024818995</v>
      </c>
      <c r="S727" t="str">
        <f t="shared" ref="S727:T727" si="804">if( and($Q727&gt;S$10,$Q727&lt;=S$11),$R727,"")</f>
        <v/>
      </c>
      <c r="T727" s="77">
        <f t="shared" si="804"/>
        <v>1.024818995</v>
      </c>
    </row>
    <row r="728" hidden="1">
      <c r="A728" s="152"/>
      <c r="B728" s="154"/>
      <c r="F728" s="70"/>
      <c r="G728" s="70"/>
      <c r="H728" s="70"/>
      <c r="I728" s="70"/>
      <c r="J728" s="70"/>
      <c r="K728" s="70"/>
      <c r="L728" s="70"/>
      <c r="M728" s="70"/>
      <c r="N728" s="70"/>
      <c r="O728" s="70">
        <f>'SWR time series'!A724</f>
        <v>10</v>
      </c>
      <c r="P728" s="70">
        <f>'SWR time series'!B724</f>
        <v>1930</v>
      </c>
      <c r="Q728" s="77">
        <f>'StockBond Returns'!M722</f>
        <v>18.8511382</v>
      </c>
      <c r="R728" s="77">
        <f>'SWR time series'!F724</f>
        <v>2.949738045</v>
      </c>
      <c r="S728" s="77">
        <f t="shared" ref="S728:T728" si="805">if( and($Q728&gt;S$10,$Q728&lt;=S$11),$R728,"")</f>
        <v>2.949738045</v>
      </c>
      <c r="T728" t="str">
        <f t="shared" si="805"/>
        <v/>
      </c>
    </row>
    <row r="729" hidden="1">
      <c r="A729" s="152"/>
      <c r="B729" s="154"/>
      <c r="F729" s="70"/>
      <c r="G729" s="70"/>
      <c r="H729" s="70"/>
      <c r="I729" s="70"/>
      <c r="J729" s="70"/>
      <c r="K729" s="70"/>
      <c r="L729" s="70"/>
      <c r="M729" s="70"/>
      <c r="N729" s="70"/>
      <c r="O729" s="70">
        <f>'SWR time series'!A725</f>
        <v>11</v>
      </c>
      <c r="P729" s="70">
        <f>'SWR time series'!B725</f>
        <v>1930</v>
      </c>
      <c r="Q729" s="77">
        <f>'StockBond Returns'!M723</f>
        <v>17.21823622</v>
      </c>
      <c r="R729" s="77">
        <f>'SWR time series'!F725</f>
        <v>4.04001276</v>
      </c>
      <c r="S729" s="77">
        <f t="shared" ref="S729:T729" si="806">if( and($Q729&gt;S$10,$Q729&lt;=S$11),$R729,"")</f>
        <v>4.04001276</v>
      </c>
      <c r="T729" t="str">
        <f t="shared" si="806"/>
        <v/>
      </c>
    </row>
    <row r="730" hidden="1">
      <c r="A730" s="152"/>
      <c r="B730" s="154"/>
      <c r="F730" s="70"/>
      <c r="G730" s="70"/>
      <c r="H730" s="70"/>
      <c r="I730" s="70"/>
      <c r="J730" s="70"/>
      <c r="K730" s="70"/>
      <c r="L730" s="70"/>
      <c r="M730" s="70"/>
      <c r="N730" s="70"/>
      <c r="O730" s="70">
        <f>'SWR time series'!A726</f>
        <v>12</v>
      </c>
      <c r="P730" s="70">
        <f>'SWR time series'!B726</f>
        <v>1930</v>
      </c>
      <c r="Q730" s="77">
        <f>'StockBond Returns'!M724</f>
        <v>17.12419319</v>
      </c>
      <c r="R730" s="77">
        <f>'SWR time series'!F726</f>
        <v>4.442811058</v>
      </c>
      <c r="S730" s="77">
        <f t="shared" ref="S730:T730" si="807">if( and($Q730&gt;S$10,$Q730&lt;=S$11),$R730,"")</f>
        <v>4.442811058</v>
      </c>
      <c r="T730" t="str">
        <f t="shared" si="807"/>
        <v/>
      </c>
    </row>
    <row r="731" hidden="1">
      <c r="A731" s="152"/>
      <c r="B731" s="154"/>
      <c r="F731" s="70"/>
      <c r="G731" s="70"/>
      <c r="H731" s="70"/>
      <c r="I731" s="70"/>
      <c r="J731" s="70"/>
      <c r="K731" s="70"/>
      <c r="L731" s="70"/>
      <c r="M731" s="70"/>
      <c r="N731" s="70"/>
      <c r="O731" s="70">
        <f>'SWR time series'!A727</f>
        <v>1</v>
      </c>
      <c r="P731" s="70">
        <f>'SWR time series'!B727</f>
        <v>1931</v>
      </c>
      <c r="Q731" s="77">
        <f>'StockBond Returns'!M725</f>
        <v>15.87902827</v>
      </c>
      <c r="R731" s="77">
        <f>'SWR time series'!F727</f>
        <v>5.373251509</v>
      </c>
      <c r="S731" s="77">
        <f t="shared" ref="S731:T731" si="808">if( and($Q731&gt;S$10,$Q731&lt;=S$11),$R731,"")</f>
        <v>5.373251509</v>
      </c>
      <c r="T731" t="str">
        <f t="shared" si="808"/>
        <v/>
      </c>
    </row>
    <row r="732" hidden="1">
      <c r="A732" s="152"/>
      <c r="B732" s="154"/>
      <c r="F732" s="70"/>
      <c r="G732" s="70"/>
      <c r="H732" s="70"/>
      <c r="I732" s="70"/>
      <c r="J732" s="70"/>
      <c r="K732" s="70"/>
      <c r="L732" s="70"/>
      <c r="M732" s="70"/>
      <c r="N732" s="70"/>
      <c r="O732" s="70">
        <f>'SWR time series'!A728</f>
        <v>2</v>
      </c>
      <c r="P732" s="70">
        <f>'SWR time series'!B728</f>
        <v>1931</v>
      </c>
      <c r="Q732" s="77">
        <f>'StockBond Returns'!M726</f>
        <v>16.82643142</v>
      </c>
      <c r="R732" s="77">
        <f>'SWR time series'!F728</f>
        <v>4.435390235</v>
      </c>
      <c r="S732" s="77">
        <f t="shared" ref="S732:T732" si="809">if( and($Q732&gt;S$10,$Q732&lt;=S$11),$R732,"")</f>
        <v>4.435390235</v>
      </c>
      <c r="T732" t="str">
        <f t="shared" si="809"/>
        <v/>
      </c>
    </row>
    <row r="733" hidden="1">
      <c r="A733" s="152"/>
      <c r="B733" s="154"/>
      <c r="F733" s="70"/>
      <c r="G733" s="70"/>
      <c r="H733" s="70"/>
      <c r="I733" s="70"/>
      <c r="J733" s="70"/>
      <c r="K733" s="70"/>
      <c r="L733" s="70"/>
      <c r="M733" s="70"/>
      <c r="N733" s="70"/>
      <c r="O733" s="70">
        <f>'SWR time series'!A729</f>
        <v>3</v>
      </c>
      <c r="P733" s="70">
        <f>'SWR time series'!B729</f>
        <v>1931</v>
      </c>
      <c r="Q733" s="77">
        <f>'StockBond Returns'!M727</f>
        <v>18.93705152</v>
      </c>
      <c r="R733" s="77">
        <f>'SWR time series'!F729</f>
        <v>2.65468258</v>
      </c>
      <c r="S733" s="77">
        <f t="shared" ref="S733:T733" si="810">if( and($Q733&gt;S$10,$Q733&lt;=S$11),$R733,"")</f>
        <v>2.65468258</v>
      </c>
      <c r="T733" t="str">
        <f t="shared" si="810"/>
        <v/>
      </c>
    </row>
    <row r="734" hidden="1">
      <c r="A734" s="152"/>
      <c r="B734" s="154"/>
      <c r="F734" s="70"/>
      <c r="G734" s="70"/>
      <c r="H734" s="70"/>
      <c r="I734" s="70"/>
      <c r="J734" s="70"/>
      <c r="K734" s="70"/>
      <c r="L734" s="70"/>
      <c r="M734" s="70"/>
      <c r="N734" s="70"/>
      <c r="O734" s="70">
        <f>'SWR time series'!A730</f>
        <v>4</v>
      </c>
      <c r="P734" s="70">
        <f>'SWR time series'!B730</f>
        <v>1931</v>
      </c>
      <c r="Q734" s="77">
        <f>'StockBond Returns'!M728</f>
        <v>17.68683061</v>
      </c>
      <c r="R734" s="77">
        <f>'SWR time series'!F730</f>
        <v>3.660795294</v>
      </c>
      <c r="S734" s="77">
        <f t="shared" ref="S734:T734" si="811">if( and($Q734&gt;S$10,$Q734&lt;=S$11),$R734,"")</f>
        <v>3.660795294</v>
      </c>
      <c r="T734" t="str">
        <f t="shared" si="811"/>
        <v/>
      </c>
    </row>
    <row r="735" hidden="1">
      <c r="A735" s="152"/>
      <c r="B735" s="154"/>
      <c r="F735" s="70"/>
      <c r="G735" s="70"/>
      <c r="H735" s="70"/>
      <c r="I735" s="70"/>
      <c r="J735" s="70"/>
      <c r="K735" s="70"/>
      <c r="L735" s="70"/>
      <c r="M735" s="70"/>
      <c r="N735" s="70"/>
      <c r="O735" s="70">
        <f>'SWR time series'!A731</f>
        <v>5</v>
      </c>
      <c r="P735" s="70">
        <f>'SWR time series'!B731</f>
        <v>1931</v>
      </c>
      <c r="Q735" s="77">
        <f>'StockBond Returns'!M729</f>
        <v>16.05125272</v>
      </c>
      <c r="R735" s="77">
        <f>'SWR time series'!F731</f>
        <v>5.215504332</v>
      </c>
      <c r="S735" s="77">
        <f t="shared" ref="S735:T735" si="812">if( and($Q735&gt;S$10,$Q735&lt;=S$11),$R735,"")</f>
        <v>5.215504332</v>
      </c>
      <c r="T735" t="str">
        <f t="shared" si="812"/>
        <v/>
      </c>
    </row>
    <row r="736" hidden="1">
      <c r="A736" s="152"/>
      <c r="B736" s="154"/>
      <c r="F736" s="70"/>
      <c r="G736" s="70"/>
      <c r="H736" s="70"/>
      <c r="I736" s="70"/>
      <c r="J736" s="70"/>
      <c r="K736" s="70"/>
      <c r="L736" s="70"/>
      <c r="M736" s="70"/>
      <c r="N736" s="70"/>
      <c r="O736" s="70">
        <f>'SWR time series'!A732</f>
        <v>6</v>
      </c>
      <c r="P736" s="70">
        <f>'SWR time series'!B732</f>
        <v>1931</v>
      </c>
      <c r="Q736" s="77">
        <f>'StockBond Returns'!M730</f>
        <v>13.3331336</v>
      </c>
      <c r="R736" s="77">
        <f>'SWR time series'!F732</f>
        <v>7.682162072</v>
      </c>
      <c r="S736" s="77">
        <f t="shared" ref="S736:T736" si="813">if( and($Q736&gt;S$10,$Q736&lt;=S$11),$R736,"")</f>
        <v>7.682162072</v>
      </c>
      <c r="T736" t="str">
        <f t="shared" si="813"/>
        <v/>
      </c>
    </row>
    <row r="737" hidden="1">
      <c r="A737" s="152"/>
      <c r="B737" s="154"/>
      <c r="F737" s="70"/>
      <c r="G737" s="70"/>
      <c r="H737" s="70"/>
      <c r="I737" s="70"/>
      <c r="J737" s="70"/>
      <c r="K737" s="70"/>
      <c r="L737" s="70"/>
      <c r="M737" s="70"/>
      <c r="N737" s="70"/>
      <c r="O737" s="70">
        <f>'SWR time series'!A733</f>
        <v>7</v>
      </c>
      <c r="P737" s="70">
        <f>'SWR time series'!B733</f>
        <v>1931</v>
      </c>
      <c r="Q737" s="77">
        <f>'StockBond Returns'!M731</f>
        <v>16.11185391</v>
      </c>
      <c r="R737" s="77">
        <f>'SWR time series'!F733</f>
        <v>4.724123459</v>
      </c>
      <c r="S737" s="77">
        <f t="shared" ref="S737:T737" si="814">if( and($Q737&gt;S$10,$Q737&lt;=S$11),$R737,"")</f>
        <v>4.724123459</v>
      </c>
      <c r="T737" t="str">
        <f t="shared" si="814"/>
        <v/>
      </c>
    </row>
    <row r="738" hidden="1">
      <c r="A738" s="152"/>
      <c r="B738" s="154"/>
      <c r="F738" s="70"/>
      <c r="G738" s="70"/>
      <c r="H738" s="70"/>
      <c r="I738" s="70"/>
      <c r="J738" s="70"/>
      <c r="K738" s="70"/>
      <c r="L738" s="70"/>
      <c r="M738" s="70"/>
      <c r="N738" s="70"/>
      <c r="O738" s="70">
        <f>'SWR time series'!A734</f>
        <v>8</v>
      </c>
      <c r="P738" s="70">
        <f>'SWR time series'!B734</f>
        <v>1931</v>
      </c>
      <c r="Q738" s="77">
        <f>'StockBond Returns'!M732</f>
        <v>14.864895</v>
      </c>
      <c r="R738" s="77">
        <f>'SWR time series'!F734</f>
        <v>6.196800584</v>
      </c>
      <c r="S738" s="77">
        <f t="shared" ref="S738:T738" si="815">if( and($Q738&gt;S$10,$Q738&lt;=S$11),$R738,"")</f>
        <v>6.196800584</v>
      </c>
      <c r="T738" t="str">
        <f t="shared" si="815"/>
        <v/>
      </c>
    </row>
    <row r="739" hidden="1">
      <c r="A739" s="152"/>
      <c r="B739" s="154"/>
      <c r="F739" s="70"/>
      <c r="G739" s="70"/>
      <c r="H739" s="70"/>
      <c r="I739" s="70"/>
      <c r="J739" s="70"/>
      <c r="K739" s="70"/>
      <c r="L739" s="70"/>
      <c r="M739" s="70"/>
      <c r="N739" s="70"/>
      <c r="O739" s="70">
        <f>'SWR time series'!A735</f>
        <v>9</v>
      </c>
      <c r="P739" s="70">
        <f>'SWR time series'!B735</f>
        <v>1931</v>
      </c>
      <c r="Q739" s="77">
        <f>'StockBond Returns'!M733</f>
        <v>14.9701104</v>
      </c>
      <c r="R739" s="77">
        <f>'SWR time series'!F735</f>
        <v>6.1027627</v>
      </c>
      <c r="S739" s="77">
        <f t="shared" ref="S739:T739" si="816">if( and($Q739&gt;S$10,$Q739&lt;=S$11),$R739,"")</f>
        <v>6.1027627</v>
      </c>
      <c r="T739" t="str">
        <f t="shared" si="816"/>
        <v/>
      </c>
    </row>
    <row r="740" hidden="1">
      <c r="A740" s="152"/>
      <c r="B740" s="154"/>
      <c r="F740" s="70"/>
      <c r="G740" s="70"/>
      <c r="H740" s="70"/>
      <c r="I740" s="70"/>
      <c r="J740" s="70"/>
      <c r="K740" s="70"/>
      <c r="L740" s="70"/>
      <c r="M740" s="70"/>
      <c r="N740" s="70"/>
      <c r="O740" s="70">
        <f>'SWR time series'!A736</f>
        <v>10</v>
      </c>
      <c r="P740" s="70">
        <f>'SWR time series'!B736</f>
        <v>1931</v>
      </c>
      <c r="Q740" s="77">
        <f>'StockBond Returns'!M734</f>
        <v>10.52106102</v>
      </c>
      <c r="R740" s="77">
        <f>'SWR time series'!F736</f>
        <v>13.05054659</v>
      </c>
      <c r="S740" s="77">
        <f t="shared" ref="S740:T740" si="817">if( and($Q740&gt;S$10,$Q740&lt;=S$11),$R740,"")</f>
        <v>13.05054659</v>
      </c>
      <c r="T740" t="str">
        <f t="shared" si="817"/>
        <v/>
      </c>
    </row>
    <row r="741" hidden="1">
      <c r="A741" s="152"/>
      <c r="B741" s="154"/>
      <c r="F741" s="70"/>
      <c r="G741" s="70"/>
      <c r="H741" s="70"/>
      <c r="I741" s="70"/>
      <c r="J741" s="70"/>
      <c r="K741" s="70"/>
      <c r="L741" s="70"/>
      <c r="M741" s="70"/>
      <c r="N741" s="70"/>
      <c r="O741" s="70">
        <f>'SWR time series'!A737</f>
        <v>11</v>
      </c>
      <c r="P741" s="70">
        <f>'SWR time series'!B737</f>
        <v>1931</v>
      </c>
      <c r="Q741" s="77">
        <f>'StockBond Returns'!M735</f>
        <v>11.44931309</v>
      </c>
      <c r="R741" s="77">
        <f>'SWR time series'!F737</f>
        <v>11.24840439</v>
      </c>
      <c r="S741" s="77">
        <f t="shared" ref="S741:T741" si="818">if( and($Q741&gt;S$10,$Q741&lt;=S$11),$R741,"")</f>
        <v>11.24840439</v>
      </c>
      <c r="T741" t="str">
        <f t="shared" si="818"/>
        <v/>
      </c>
    </row>
    <row r="742" hidden="1">
      <c r="A742" s="152"/>
      <c r="B742" s="154"/>
      <c r="F742" s="70"/>
      <c r="G742" s="70"/>
      <c r="H742" s="70"/>
      <c r="I742" s="70"/>
      <c r="J742" s="70"/>
      <c r="K742" s="70"/>
      <c r="L742" s="70"/>
      <c r="M742" s="70"/>
      <c r="N742" s="70"/>
      <c r="O742" s="70">
        <f>'SWR time series'!A738</f>
        <v>12</v>
      </c>
      <c r="P742" s="70">
        <f>'SWR time series'!B738</f>
        <v>1931</v>
      </c>
      <c r="Q742" s="77">
        <f>'StockBond Returns'!M736</f>
        <v>10.43357301</v>
      </c>
      <c r="R742" s="77">
        <f>'SWR time series'!F738</f>
        <v>12.87376468</v>
      </c>
      <c r="S742" s="77">
        <f t="shared" ref="S742:T742" si="819">if( and($Q742&gt;S$10,$Q742&lt;=S$11),$R742,"")</f>
        <v>12.87376468</v>
      </c>
      <c r="T742" t="str">
        <f t="shared" si="819"/>
        <v/>
      </c>
    </row>
    <row r="743" hidden="1">
      <c r="A743" s="152"/>
      <c r="B743" s="154"/>
      <c r="F743" s="70"/>
      <c r="G743" s="70"/>
      <c r="H743" s="70"/>
      <c r="I743" s="70"/>
      <c r="J743" s="70"/>
      <c r="K743" s="70"/>
      <c r="L743" s="70"/>
      <c r="M743" s="70"/>
      <c r="N743" s="70"/>
      <c r="O743" s="70">
        <f>'SWR time series'!A739</f>
        <v>1</v>
      </c>
      <c r="P743" s="70">
        <f>'SWR time series'!B739</f>
        <v>1932</v>
      </c>
      <c r="Q743" s="77">
        <f>'StockBond Returns'!M737</f>
        <v>8.95694637</v>
      </c>
      <c r="R743" s="77">
        <f>'SWR time series'!F739</f>
        <v>17.91574134</v>
      </c>
      <c r="S743" s="77">
        <f t="shared" ref="S743:T743" si="820">if( and($Q743&gt;S$10,$Q743&lt;=S$11),$R743,"")</f>
        <v>17.91574134</v>
      </c>
      <c r="T743" t="str">
        <f t="shared" si="820"/>
        <v/>
      </c>
    </row>
    <row r="744" hidden="1">
      <c r="A744" s="152"/>
      <c r="B744" s="154"/>
      <c r="F744" s="70"/>
      <c r="G744" s="70"/>
      <c r="H744" s="70"/>
      <c r="I744" s="70"/>
      <c r="J744" s="70"/>
      <c r="K744" s="70"/>
      <c r="L744" s="70"/>
      <c r="M744" s="70"/>
      <c r="N744" s="70"/>
      <c r="O744" s="70">
        <f>'SWR time series'!A740</f>
        <v>2</v>
      </c>
      <c r="P744" s="70">
        <f>'SWR time series'!B740</f>
        <v>1932</v>
      </c>
      <c r="Q744" s="77">
        <f>'StockBond Returns'!M738</f>
        <v>9.22736062</v>
      </c>
      <c r="R744" s="77">
        <f>'SWR time series'!F740</f>
        <v>17.71477666</v>
      </c>
      <c r="S744" s="77">
        <f t="shared" ref="S744:T744" si="821">if( and($Q744&gt;S$10,$Q744&lt;=S$11),$R744,"")</f>
        <v>17.71477666</v>
      </c>
      <c r="T744" t="str">
        <f t="shared" si="821"/>
        <v/>
      </c>
    </row>
    <row r="745" hidden="1">
      <c r="A745" s="152"/>
      <c r="B745" s="154"/>
      <c r="F745" s="70"/>
      <c r="G745" s="70"/>
      <c r="H745" s="70"/>
      <c r="I745" s="70"/>
      <c r="J745" s="70"/>
      <c r="K745" s="70"/>
      <c r="L745" s="70"/>
      <c r="M745" s="70"/>
      <c r="N745" s="70"/>
      <c r="O745" s="70">
        <f>'SWR time series'!A741</f>
        <v>3</v>
      </c>
      <c r="P745" s="70">
        <f>'SWR time series'!B741</f>
        <v>1932</v>
      </c>
      <c r="Q745" s="77">
        <f>'StockBond Returns'!M739</f>
        <v>9.41600688</v>
      </c>
      <c r="R745" s="77">
        <f>'SWR time series'!F741</f>
        <v>15.78986948</v>
      </c>
      <c r="S745" s="77">
        <f t="shared" ref="S745:T745" si="822">if( and($Q745&gt;S$10,$Q745&lt;=S$11),$R745,"")</f>
        <v>15.78986948</v>
      </c>
      <c r="T745" t="str">
        <f t="shared" si="822"/>
        <v/>
      </c>
    </row>
    <row r="746" hidden="1">
      <c r="A746" s="152"/>
      <c r="B746" s="154"/>
      <c r="F746" s="70"/>
      <c r="G746" s="70"/>
      <c r="H746" s="70"/>
      <c r="I746" s="70"/>
      <c r="J746" s="70"/>
      <c r="K746" s="70"/>
      <c r="L746" s="70"/>
      <c r="M746" s="70"/>
      <c r="N746" s="70"/>
      <c r="O746" s="70">
        <f>'SWR time series'!A742</f>
        <v>4</v>
      </c>
      <c r="P746" s="70">
        <f>'SWR time series'!B742</f>
        <v>1932</v>
      </c>
      <c r="Q746" s="77">
        <f>'StockBond Returns'!M740</f>
        <v>8.3388816</v>
      </c>
      <c r="R746" s="77">
        <f>'SWR time series'!F742</f>
        <v>18.26991019</v>
      </c>
      <c r="S746" s="77">
        <f t="shared" ref="S746:T746" si="823">if( and($Q746&gt;S$10,$Q746&lt;=S$11),$R746,"")</f>
        <v>18.26991019</v>
      </c>
      <c r="T746" t="str">
        <f t="shared" si="823"/>
        <v/>
      </c>
    </row>
    <row r="747" hidden="1">
      <c r="A747" s="152"/>
      <c r="B747" s="154"/>
      <c r="F747" s="70"/>
      <c r="G747" s="70"/>
      <c r="H747" s="70"/>
      <c r="I747" s="70"/>
      <c r="J747" s="70"/>
      <c r="K747" s="70"/>
      <c r="L747" s="70"/>
      <c r="M747" s="70"/>
      <c r="N747" s="70"/>
      <c r="O747" s="70">
        <f>'SWR time series'!A743</f>
        <v>5</v>
      </c>
      <c r="P747" s="70">
        <f>'SWR time series'!B743</f>
        <v>1932</v>
      </c>
      <c r="Q747" s="77">
        <f>'StockBond Returns'!M741</f>
        <v>6.67824048</v>
      </c>
      <c r="R747" s="77">
        <f>'SWR time series'!F743</f>
        <v>24.67754165</v>
      </c>
      <c r="S747" s="77">
        <f t="shared" ref="S747:T747" si="824">if( and($Q747&gt;S$10,$Q747&lt;=S$11),$R747,"")</f>
        <v>24.67754165</v>
      </c>
      <c r="T747" t="str">
        <f t="shared" si="824"/>
        <v/>
      </c>
    </row>
    <row r="748" hidden="1">
      <c r="A748" s="152"/>
      <c r="B748" s="154"/>
      <c r="F748" s="70"/>
      <c r="G748" s="70"/>
      <c r="H748" s="70"/>
      <c r="I748" s="70"/>
      <c r="J748" s="70"/>
      <c r="K748" s="70"/>
      <c r="L748" s="70"/>
      <c r="M748" s="70"/>
      <c r="N748" s="70"/>
      <c r="O748" s="70">
        <f>'SWR time series'!A744</f>
        <v>6</v>
      </c>
      <c r="P748" s="70">
        <f>'SWR time series'!B744</f>
        <v>1932</v>
      </c>
      <c r="Q748" s="77">
        <f>'StockBond Returns'!M742</f>
        <v>5.18575734</v>
      </c>
      <c r="R748" s="77">
        <f>'SWR time series'!F744</f>
        <v>33.45093778</v>
      </c>
      <c r="S748" s="77">
        <f t="shared" ref="S748:T748" si="825">if( and($Q748&gt;S$10,$Q748&lt;=S$11),$R748,"")</f>
        <v>33.45093778</v>
      </c>
      <c r="T748" t="str">
        <f t="shared" si="825"/>
        <v/>
      </c>
    </row>
    <row r="749" hidden="1">
      <c r="A749" s="152"/>
      <c r="B749" s="154"/>
      <c r="F749" s="70"/>
      <c r="G749" s="70"/>
      <c r="H749" s="70"/>
      <c r="I749" s="70"/>
      <c r="J749" s="70"/>
      <c r="K749" s="70"/>
      <c r="L749" s="70"/>
      <c r="M749" s="70"/>
      <c r="N749" s="70"/>
      <c r="O749" s="70">
        <f>'SWR time series'!A745</f>
        <v>7</v>
      </c>
      <c r="P749" s="70">
        <f>'SWR time series'!B745</f>
        <v>1932</v>
      </c>
      <c r="Q749" s="77">
        <f>'StockBond Returns'!M743</f>
        <v>5.17212185</v>
      </c>
      <c r="R749" s="77">
        <f>'SWR time series'!F745</f>
        <v>32.79098442</v>
      </c>
      <c r="S749" s="77">
        <f t="shared" ref="S749:T749" si="826">if( and($Q749&gt;S$10,$Q749&lt;=S$11),$R749,"")</f>
        <v>32.79098442</v>
      </c>
      <c r="T749" t="str">
        <f t="shared" si="826"/>
        <v/>
      </c>
    </row>
    <row r="750" hidden="1">
      <c r="A750" s="152"/>
      <c r="B750" s="154"/>
      <c r="F750" s="70"/>
      <c r="G750" s="70"/>
      <c r="H750" s="70"/>
      <c r="I750" s="70"/>
      <c r="J750" s="70"/>
      <c r="K750" s="70"/>
      <c r="L750" s="70"/>
      <c r="M750" s="70"/>
      <c r="N750" s="70"/>
      <c r="O750" s="70">
        <f>'SWR time series'!A746</f>
        <v>8</v>
      </c>
      <c r="P750" s="70">
        <f>'SWR time series'!B746</f>
        <v>1932</v>
      </c>
      <c r="Q750" s="77">
        <f>'StockBond Returns'!M744</f>
        <v>7.11874653</v>
      </c>
      <c r="R750" s="77">
        <f>'SWR time series'!F746</f>
        <v>22.10926327</v>
      </c>
      <c r="S750" s="77">
        <f t="shared" ref="S750:T750" si="827">if( and($Q750&gt;S$10,$Q750&lt;=S$11),$R750,"")</f>
        <v>22.10926327</v>
      </c>
      <c r="T750" t="str">
        <f t="shared" si="827"/>
        <v/>
      </c>
    </row>
    <row r="751" hidden="1">
      <c r="A751" s="152"/>
      <c r="B751" s="154"/>
      <c r="F751" s="70"/>
      <c r="G751" s="70"/>
      <c r="H751" s="70"/>
      <c r="I751" s="70"/>
      <c r="J751" s="70"/>
      <c r="K751" s="70"/>
      <c r="L751" s="70"/>
      <c r="M751" s="70"/>
      <c r="N751" s="70"/>
      <c r="O751" s="70">
        <f>'SWR time series'!A747</f>
        <v>9</v>
      </c>
      <c r="P751" s="70">
        <f>'SWR time series'!B747</f>
        <v>1932</v>
      </c>
      <c r="Q751" s="77">
        <f>'StockBond Returns'!M745</f>
        <v>9.84119357</v>
      </c>
      <c r="R751" s="77">
        <f>'SWR time series'!F747</f>
        <v>12.57432429</v>
      </c>
      <c r="S751" s="77">
        <f t="shared" ref="S751:T751" si="828">if( and($Q751&gt;S$10,$Q751&lt;=S$11),$R751,"")</f>
        <v>12.57432429</v>
      </c>
      <c r="T751" t="str">
        <f t="shared" si="828"/>
        <v/>
      </c>
    </row>
    <row r="752" hidden="1">
      <c r="A752" s="152"/>
      <c r="B752" s="154"/>
      <c r="F752" s="70"/>
      <c r="G752" s="70"/>
      <c r="H752" s="70"/>
      <c r="I752" s="70"/>
      <c r="J752" s="70"/>
      <c r="K752" s="70"/>
      <c r="L752" s="70"/>
      <c r="M752" s="70"/>
      <c r="N752" s="70"/>
      <c r="O752" s="70">
        <f>'SWR time series'!A748</f>
        <v>10</v>
      </c>
      <c r="P752" s="70">
        <f>'SWR time series'!B748</f>
        <v>1932</v>
      </c>
      <c r="Q752" s="77">
        <f>'StockBond Returns'!M746</f>
        <v>9.55507319</v>
      </c>
      <c r="R752" s="77">
        <f>'SWR time series'!F748</f>
        <v>13.32454572</v>
      </c>
      <c r="S752" s="77">
        <f t="shared" ref="S752:T752" si="829">if( and($Q752&gt;S$10,$Q752&lt;=S$11),$R752,"")</f>
        <v>13.32454572</v>
      </c>
      <c r="T752" t="str">
        <f t="shared" si="829"/>
        <v/>
      </c>
    </row>
    <row r="753" hidden="1">
      <c r="A753" s="152"/>
      <c r="B753" s="154"/>
      <c r="F753" s="70"/>
      <c r="G753" s="70"/>
      <c r="H753" s="70"/>
      <c r="I753" s="70"/>
      <c r="J753" s="70"/>
      <c r="K753" s="70"/>
      <c r="L753" s="70"/>
      <c r="M753" s="70"/>
      <c r="N753" s="70"/>
      <c r="O753" s="70">
        <f>'SWR time series'!A749</f>
        <v>11</v>
      </c>
      <c r="P753" s="70">
        <f>'SWR time series'!B749</f>
        <v>1932</v>
      </c>
      <c r="Q753" s="77">
        <f>'StockBond Returns'!M747</f>
        <v>8.27866868</v>
      </c>
      <c r="R753" s="77">
        <f>'SWR time series'!F749</f>
        <v>16.77934062</v>
      </c>
      <c r="S753" s="77">
        <f t="shared" ref="S753:T753" si="830">if( and($Q753&gt;S$10,$Q753&lt;=S$11),$R753,"")</f>
        <v>16.77934062</v>
      </c>
      <c r="T753" t="str">
        <f t="shared" si="830"/>
        <v/>
      </c>
    </row>
    <row r="754" hidden="1">
      <c r="A754" s="152"/>
      <c r="B754" s="154"/>
      <c r="F754" s="70"/>
      <c r="G754" s="70"/>
      <c r="H754" s="70"/>
      <c r="I754" s="70"/>
      <c r="J754" s="70"/>
      <c r="K754" s="70"/>
      <c r="L754" s="70"/>
      <c r="M754" s="70"/>
      <c r="N754" s="70"/>
      <c r="O754" s="70">
        <f>'SWR time series'!A750</f>
        <v>12</v>
      </c>
      <c r="P754" s="70">
        <f>'SWR time series'!B750</f>
        <v>1932</v>
      </c>
      <c r="Q754" s="77">
        <f>'StockBond Returns'!M748</f>
        <v>7.86199442</v>
      </c>
      <c r="R754" s="77">
        <f>'SWR time series'!F750</f>
        <v>18.32339628</v>
      </c>
      <c r="S754" s="77">
        <f t="shared" ref="S754:T754" si="831">if( and($Q754&gt;S$10,$Q754&lt;=S$11),$R754,"")</f>
        <v>18.32339628</v>
      </c>
      <c r="T754" t="str">
        <f t="shared" si="831"/>
        <v/>
      </c>
    </row>
    <row r="755" hidden="1">
      <c r="A755" s="152"/>
      <c r="B755" s="154"/>
      <c r="F755" s="70"/>
      <c r="G755" s="70"/>
      <c r="H755" s="70"/>
      <c r="I755" s="70"/>
      <c r="J755" s="70"/>
      <c r="K755" s="70"/>
      <c r="L755" s="70"/>
      <c r="M755" s="70"/>
      <c r="N755" s="70"/>
      <c r="O755" s="70">
        <f>'SWR time series'!A751</f>
        <v>1</v>
      </c>
      <c r="P755" s="70">
        <f>'SWR time series'!B751</f>
        <v>1933</v>
      </c>
      <c r="Q755" s="77">
        <f>'StockBond Returns'!M749</f>
        <v>8.34085545</v>
      </c>
      <c r="R755" s="77">
        <f>'SWR time series'!F751</f>
        <v>16.7782196</v>
      </c>
      <c r="S755" s="77">
        <f t="shared" ref="S755:T755" si="832">if( and($Q755&gt;S$10,$Q755&lt;=S$11),$R755,"")</f>
        <v>16.7782196</v>
      </c>
      <c r="T755" t="str">
        <f t="shared" si="832"/>
        <v/>
      </c>
    </row>
    <row r="756" hidden="1">
      <c r="A756" s="152"/>
      <c r="B756" s="154"/>
      <c r="F756" s="70"/>
      <c r="G756" s="70"/>
      <c r="H756" s="70"/>
      <c r="I756" s="70"/>
      <c r="J756" s="70"/>
      <c r="K756" s="70"/>
      <c r="L756" s="70"/>
      <c r="M756" s="70"/>
      <c r="N756" s="70"/>
      <c r="O756" s="70">
        <f>'SWR time series'!A752</f>
        <v>2</v>
      </c>
      <c r="P756" s="70">
        <f>'SWR time series'!B752</f>
        <v>1933</v>
      </c>
      <c r="Q756" s="77">
        <f>'StockBond Returns'!M750</f>
        <v>8.54277523</v>
      </c>
      <c r="R756" s="77">
        <f>'SWR time series'!F752</f>
        <v>16.17198048</v>
      </c>
      <c r="S756" s="77">
        <f t="shared" ref="S756:T756" si="833">if( and($Q756&gt;S$10,$Q756&lt;=S$11),$R756,"")</f>
        <v>16.17198048</v>
      </c>
      <c r="T756" t="str">
        <f t="shared" si="833"/>
        <v/>
      </c>
    </row>
    <row r="757" hidden="1">
      <c r="A757" s="152"/>
      <c r="B757" s="154"/>
      <c r="F757" s="70"/>
      <c r="G757" s="70"/>
      <c r="H757" s="70"/>
      <c r="I757" s="70"/>
      <c r="J757" s="70"/>
      <c r="K757" s="70"/>
      <c r="L757" s="70"/>
      <c r="M757" s="70"/>
      <c r="N757" s="70"/>
      <c r="O757" s="70">
        <f>'SWR time series'!A753</f>
        <v>3</v>
      </c>
      <c r="P757" s="70">
        <f>'SWR time series'!B753</f>
        <v>1933</v>
      </c>
      <c r="Q757" s="77">
        <f>'StockBond Returns'!M751</f>
        <v>7.08088641</v>
      </c>
      <c r="R757" s="77">
        <f>'SWR time series'!F753</f>
        <v>21.4009598</v>
      </c>
      <c r="S757" s="77">
        <f t="shared" ref="S757:T757" si="834">if( and($Q757&gt;S$10,$Q757&lt;=S$11),$R757,"")</f>
        <v>21.4009598</v>
      </c>
      <c r="T757" t="str">
        <f t="shared" si="834"/>
        <v/>
      </c>
    </row>
    <row r="758" hidden="1">
      <c r="A758" s="152"/>
      <c r="B758" s="154"/>
      <c r="F758" s="70"/>
      <c r="G758" s="70"/>
      <c r="H758" s="70"/>
      <c r="I758" s="70"/>
      <c r="J758" s="70"/>
      <c r="K758" s="70"/>
      <c r="L758" s="70"/>
      <c r="M758" s="70"/>
      <c r="N758" s="70"/>
      <c r="O758" s="70">
        <f>'SWR time series'!A754</f>
        <v>4</v>
      </c>
      <c r="P758" s="70">
        <f>'SWR time series'!B754</f>
        <v>1933</v>
      </c>
      <c r="Q758" s="77">
        <f>'StockBond Returns'!M752</f>
        <v>7.38652692</v>
      </c>
      <c r="R758" s="77">
        <f>'SWR time series'!F754</f>
        <v>20.50035053</v>
      </c>
      <c r="S758" s="77">
        <f t="shared" ref="S758:T758" si="835">if( and($Q758&gt;S$10,$Q758&lt;=S$11),$R758,"")</f>
        <v>20.50035053</v>
      </c>
      <c r="T758" t="str">
        <f t="shared" si="835"/>
        <v/>
      </c>
    </row>
    <row r="759" hidden="1">
      <c r="A759" s="152"/>
      <c r="B759" s="154"/>
      <c r="F759" s="70"/>
      <c r="G759" s="70"/>
      <c r="H759" s="70"/>
      <c r="I759" s="70"/>
      <c r="J759" s="70"/>
      <c r="K759" s="70"/>
      <c r="L759" s="70"/>
      <c r="M759" s="70"/>
      <c r="N759" s="70"/>
      <c r="O759" s="70">
        <f>'SWR time series'!A755</f>
        <v>5</v>
      </c>
      <c r="P759" s="70">
        <f>'SWR time series'!B755</f>
        <v>1933</v>
      </c>
      <c r="Q759" s="77">
        <f>'StockBond Returns'!M753</f>
        <v>10.68333071</v>
      </c>
      <c r="R759" s="77">
        <f>'SWR time series'!F755</f>
        <v>10.68976171</v>
      </c>
      <c r="S759" s="77">
        <f t="shared" ref="S759:T759" si="836">if( and($Q759&gt;S$10,$Q759&lt;=S$11),$R759,"")</f>
        <v>10.68976171</v>
      </c>
      <c r="T759" t="str">
        <f t="shared" si="836"/>
        <v/>
      </c>
    </row>
    <row r="760" hidden="1">
      <c r="A760" s="152"/>
      <c r="B760" s="154"/>
      <c r="F760" s="70"/>
      <c r="G760" s="70"/>
      <c r="H760" s="70"/>
      <c r="I760" s="70"/>
      <c r="J760" s="70"/>
      <c r="K760" s="70"/>
      <c r="L760" s="70"/>
      <c r="M760" s="70"/>
      <c r="N760" s="70"/>
      <c r="O760" s="70">
        <f>'SWR time series'!A756</f>
        <v>6</v>
      </c>
      <c r="P760" s="70">
        <f>'SWR time series'!B756</f>
        <v>1933</v>
      </c>
      <c r="Q760" s="77">
        <f>'StockBond Returns'!M754</f>
        <v>12.23561279</v>
      </c>
      <c r="R760" s="77">
        <f>'SWR time series'!F756</f>
        <v>7.635606401</v>
      </c>
      <c r="S760" s="77">
        <f t="shared" ref="S760:T760" si="837">if( and($Q760&gt;S$10,$Q760&lt;=S$11),$R760,"")</f>
        <v>7.635606401</v>
      </c>
      <c r="T760" t="str">
        <f t="shared" si="837"/>
        <v/>
      </c>
    </row>
    <row r="761" hidden="1">
      <c r="A761" s="152"/>
      <c r="B761" s="154"/>
      <c r="F761" s="70"/>
      <c r="G761" s="70"/>
      <c r="H761" s="70"/>
      <c r="I761" s="70"/>
      <c r="J761" s="70"/>
      <c r="K761" s="70"/>
      <c r="L761" s="70"/>
      <c r="M761" s="70"/>
      <c r="N761" s="70"/>
      <c r="O761" s="70">
        <f>'SWR time series'!A757</f>
        <v>7</v>
      </c>
      <c r="P761" s="70">
        <f>'SWR time series'!B757</f>
        <v>1933</v>
      </c>
      <c r="Q761" s="77">
        <f>'StockBond Returns'!M755</f>
        <v>13.76630042</v>
      </c>
      <c r="R761" s="77">
        <f>'SWR time series'!F757</f>
        <v>5.411468185</v>
      </c>
      <c r="S761" s="77">
        <f t="shared" ref="S761:T761" si="838">if( and($Q761&gt;S$10,$Q761&lt;=S$11),$R761,"")</f>
        <v>5.411468185</v>
      </c>
      <c r="T761" t="str">
        <f t="shared" si="838"/>
        <v/>
      </c>
    </row>
    <row r="762" hidden="1">
      <c r="A762" s="152"/>
      <c r="B762" s="154"/>
      <c r="F762" s="70"/>
      <c r="G762" s="70"/>
      <c r="H762" s="70"/>
      <c r="I762" s="70"/>
      <c r="J762" s="70"/>
      <c r="K762" s="70"/>
      <c r="L762" s="70"/>
      <c r="M762" s="70"/>
      <c r="N762" s="70"/>
      <c r="O762" s="70">
        <f>'SWR time series'!A758</f>
        <v>8</v>
      </c>
      <c r="P762" s="70">
        <f>'SWR time series'!B758</f>
        <v>1933</v>
      </c>
      <c r="Q762" s="77">
        <f>'StockBond Returns'!M756</f>
        <v>12.18609332</v>
      </c>
      <c r="R762" s="77">
        <f>'SWR time series'!F758</f>
        <v>7.990062083</v>
      </c>
      <c r="S762" s="77">
        <f t="shared" ref="S762:T762" si="839">if( and($Q762&gt;S$10,$Q762&lt;=S$11),$R762,"")</f>
        <v>7.990062083</v>
      </c>
      <c r="T762" t="str">
        <f t="shared" si="839"/>
        <v/>
      </c>
    </row>
    <row r="763" hidden="1">
      <c r="A763" s="152"/>
      <c r="B763" s="154"/>
      <c r="F763" s="70"/>
      <c r="G763" s="70"/>
      <c r="H763" s="70"/>
      <c r="I763" s="70"/>
      <c r="J763" s="70"/>
      <c r="K763" s="70"/>
      <c r="L763" s="70"/>
      <c r="M763" s="70"/>
      <c r="N763" s="70"/>
      <c r="O763" s="70">
        <f>'SWR time series'!A759</f>
        <v>9</v>
      </c>
      <c r="P763" s="70">
        <f>'SWR time series'!B759</f>
        <v>1933</v>
      </c>
      <c r="Q763" s="77">
        <f>'StockBond Returns'!M757</f>
        <v>13.51816797</v>
      </c>
      <c r="R763" s="77">
        <f>'SWR time series'!F759</f>
        <v>6.239850887</v>
      </c>
      <c r="S763" s="77">
        <f t="shared" ref="S763:T763" si="840">if( and($Q763&gt;S$10,$Q763&lt;=S$11),$R763,"")</f>
        <v>6.239850887</v>
      </c>
      <c r="T763" t="str">
        <f t="shared" si="840"/>
        <v/>
      </c>
    </row>
    <row r="764" hidden="1">
      <c r="A764" s="152"/>
      <c r="B764" s="154"/>
      <c r="F764" s="70"/>
      <c r="G764" s="70"/>
      <c r="H764" s="70"/>
      <c r="I764" s="70"/>
      <c r="J764" s="70"/>
      <c r="K764" s="70"/>
      <c r="L764" s="70"/>
      <c r="M764" s="70"/>
      <c r="N764" s="70"/>
      <c r="O764" s="70">
        <f>'SWR time series'!A760</f>
        <v>10</v>
      </c>
      <c r="P764" s="70">
        <f>'SWR time series'!B760</f>
        <v>1933</v>
      </c>
      <c r="Q764" s="77">
        <f>'StockBond Returns'!M758</f>
        <v>12.01452968</v>
      </c>
      <c r="R764" s="77">
        <f>'SWR time series'!F760</f>
        <v>8.589583271</v>
      </c>
      <c r="S764" s="77">
        <f t="shared" ref="S764:T764" si="841">if( and($Q764&gt;S$10,$Q764&lt;=S$11),$R764,"")</f>
        <v>8.589583271</v>
      </c>
      <c r="T764" t="str">
        <f t="shared" si="841"/>
        <v/>
      </c>
    </row>
    <row r="765" hidden="1">
      <c r="A765" s="152"/>
      <c r="B765" s="154"/>
      <c r="F765" s="70"/>
      <c r="G765" s="70"/>
      <c r="H765" s="70"/>
      <c r="I765" s="70"/>
      <c r="J765" s="70"/>
      <c r="K765" s="70"/>
      <c r="L765" s="70"/>
      <c r="M765" s="70"/>
      <c r="N765" s="70"/>
      <c r="O765" s="70">
        <f>'SWR time series'!A761</f>
        <v>11</v>
      </c>
      <c r="P765" s="70">
        <f>'SWR time series'!B761</f>
        <v>1933</v>
      </c>
      <c r="Q765" s="77">
        <f>'StockBond Returns'!M759</f>
        <v>10.96716668</v>
      </c>
      <c r="R765" s="77">
        <f>'SWR time series'!F761</f>
        <v>10.77944296</v>
      </c>
      <c r="S765" s="77">
        <f t="shared" ref="S765:T765" si="842">if( and($Q765&gt;S$10,$Q765&lt;=S$11),$R765,"")</f>
        <v>10.77944296</v>
      </c>
      <c r="T765" t="str">
        <f t="shared" si="842"/>
        <v/>
      </c>
    </row>
    <row r="766" hidden="1">
      <c r="A766" s="152"/>
      <c r="B766" s="154"/>
      <c r="F766" s="70"/>
      <c r="G766" s="70"/>
      <c r="H766" s="70"/>
      <c r="I766" s="70"/>
      <c r="J766" s="70"/>
      <c r="K766" s="70"/>
      <c r="L766" s="70"/>
      <c r="M766" s="70"/>
      <c r="N766" s="70"/>
      <c r="O766" s="70">
        <f>'SWR time series'!A762</f>
        <v>12</v>
      </c>
      <c r="P766" s="70">
        <f>'SWR time series'!B762</f>
        <v>1933</v>
      </c>
      <c r="Q766" s="77">
        <f>'StockBond Returns'!M760</f>
        <v>12.17364255</v>
      </c>
      <c r="R766" s="77">
        <f>'SWR time series'!F762</f>
        <v>8.569600896</v>
      </c>
      <c r="S766" s="77">
        <f t="shared" ref="S766:T766" si="843">if( and($Q766&gt;S$10,$Q766&lt;=S$11),$R766,"")</f>
        <v>8.569600896</v>
      </c>
      <c r="T766" t="str">
        <f t="shared" si="843"/>
        <v/>
      </c>
    </row>
    <row r="767" hidden="1">
      <c r="A767" s="152"/>
      <c r="B767" s="154"/>
      <c r="F767" s="70"/>
      <c r="G767" s="70"/>
      <c r="H767" s="70"/>
      <c r="I767" s="70"/>
      <c r="J767" s="70"/>
      <c r="K767" s="70"/>
      <c r="L767" s="70"/>
      <c r="M767" s="70"/>
      <c r="N767" s="70"/>
      <c r="O767" s="70">
        <f>'SWR time series'!A763</f>
        <v>1</v>
      </c>
      <c r="P767" s="70">
        <f>'SWR time series'!B763</f>
        <v>1934</v>
      </c>
      <c r="Q767" s="77">
        <f>'StockBond Returns'!M761</f>
        <v>12.45832942</v>
      </c>
      <c r="R767" s="77">
        <f>'SWR time series'!F763</f>
        <v>8.237781624</v>
      </c>
      <c r="S767" s="77">
        <f t="shared" ref="S767:T767" si="844">if( and($Q767&gt;S$10,$Q767&lt;=S$11),$R767,"")</f>
        <v>8.237781624</v>
      </c>
      <c r="T767" t="str">
        <f t="shared" si="844"/>
        <v/>
      </c>
    </row>
    <row r="768" hidden="1">
      <c r="A768" s="152"/>
      <c r="B768" s="154"/>
      <c r="F768" s="70"/>
      <c r="G768" s="70"/>
      <c r="H768" s="70"/>
      <c r="I768" s="70"/>
      <c r="J768" s="70"/>
      <c r="K768" s="70"/>
      <c r="L768" s="70"/>
      <c r="M768" s="70"/>
      <c r="N768" s="70"/>
      <c r="O768" s="70">
        <f>'SWR time series'!A764</f>
        <v>2</v>
      </c>
      <c r="P768" s="70">
        <f>'SWR time series'!B764</f>
        <v>1934</v>
      </c>
      <c r="Q768" s="77">
        <f>'StockBond Returns'!M762</f>
        <v>13.80526766</v>
      </c>
      <c r="R768" s="77">
        <f>'SWR time series'!F764</f>
        <v>6.386846324</v>
      </c>
      <c r="S768" s="77">
        <f t="shared" ref="S768:T768" si="845">if( and($Q768&gt;S$10,$Q768&lt;=S$11),$R768,"")</f>
        <v>6.386846324</v>
      </c>
      <c r="T768" t="str">
        <f t="shared" si="845"/>
        <v/>
      </c>
    </row>
    <row r="769" hidden="1">
      <c r="A769" s="152"/>
      <c r="B769" s="154"/>
      <c r="F769" s="70"/>
      <c r="G769" s="70"/>
      <c r="H769" s="70"/>
      <c r="I769" s="70"/>
      <c r="J769" s="70"/>
      <c r="K769" s="70"/>
      <c r="L769" s="70"/>
      <c r="M769" s="70"/>
      <c r="N769" s="70"/>
      <c r="O769" s="70">
        <f>'SWR time series'!A765</f>
        <v>3</v>
      </c>
      <c r="P769" s="70">
        <f>'SWR time series'!B765</f>
        <v>1934</v>
      </c>
      <c r="Q769" s="77">
        <f>'StockBond Returns'!M763</f>
        <v>13.23266826</v>
      </c>
      <c r="R769" s="77">
        <f>'SWR time series'!F765</f>
        <v>7.009776478</v>
      </c>
      <c r="S769" s="77">
        <f t="shared" ref="S769:T769" si="846">if( and($Q769&gt;S$10,$Q769&lt;=S$11),$R769,"")</f>
        <v>7.009776478</v>
      </c>
      <c r="T769" t="str">
        <f t="shared" si="846"/>
        <v/>
      </c>
    </row>
    <row r="770" hidden="1">
      <c r="A770" s="152"/>
      <c r="B770" s="154"/>
      <c r="F770" s="70"/>
      <c r="G770" s="70"/>
      <c r="H770" s="70"/>
      <c r="I770" s="70"/>
      <c r="J770" s="70"/>
      <c r="K770" s="70"/>
      <c r="L770" s="70"/>
      <c r="M770" s="70"/>
      <c r="N770" s="70"/>
      <c r="O770" s="70">
        <f>'SWR time series'!A766</f>
        <v>4</v>
      </c>
      <c r="P770" s="70">
        <f>'SWR time series'!B766</f>
        <v>1934</v>
      </c>
      <c r="Q770" s="77">
        <f>'StockBond Returns'!M764</f>
        <v>13.27391344</v>
      </c>
      <c r="R770" s="77">
        <f>'SWR time series'!F766</f>
        <v>6.633350749</v>
      </c>
      <c r="S770" s="77">
        <f t="shared" ref="S770:T770" si="847">if( and($Q770&gt;S$10,$Q770&lt;=S$11),$R770,"")</f>
        <v>6.633350749</v>
      </c>
      <c r="T770" t="str">
        <f t="shared" si="847"/>
        <v/>
      </c>
    </row>
    <row r="771" hidden="1">
      <c r="A771" s="152"/>
      <c r="B771" s="154"/>
      <c r="F771" s="70"/>
      <c r="G771" s="70"/>
      <c r="H771" s="70"/>
      <c r="I771" s="70"/>
      <c r="J771" s="70"/>
      <c r="K771" s="70"/>
      <c r="L771" s="70"/>
      <c r="M771" s="70"/>
      <c r="N771" s="70"/>
      <c r="O771" s="70">
        <f>'SWR time series'!A767</f>
        <v>5</v>
      </c>
      <c r="P771" s="70">
        <f>'SWR time series'!B767</f>
        <v>1934</v>
      </c>
      <c r="Q771" s="77">
        <f>'StockBond Returns'!M765</f>
        <v>12.95636101</v>
      </c>
      <c r="R771" s="77">
        <f>'SWR time series'!F767</f>
        <v>7.180834639</v>
      </c>
      <c r="S771" s="77">
        <f t="shared" ref="S771:T771" si="848">if( and($Q771&gt;S$10,$Q771&lt;=S$11),$R771,"")</f>
        <v>7.180834639</v>
      </c>
      <c r="T771" t="str">
        <f t="shared" si="848"/>
        <v/>
      </c>
    </row>
    <row r="772" hidden="1">
      <c r="A772" s="152"/>
      <c r="B772" s="154"/>
      <c r="F772" s="70"/>
      <c r="G772" s="70"/>
      <c r="H772" s="70"/>
      <c r="I772" s="70"/>
      <c r="J772" s="70"/>
      <c r="K772" s="70"/>
      <c r="L772" s="70"/>
      <c r="M772" s="70"/>
      <c r="N772" s="70"/>
      <c r="O772" s="70">
        <f>'SWR time series'!A768</f>
        <v>6</v>
      </c>
      <c r="P772" s="70">
        <f>'SWR time series'!B768</f>
        <v>1934</v>
      </c>
      <c r="Q772" s="77">
        <f>'StockBond Returns'!M766</f>
        <v>11.93273621</v>
      </c>
      <c r="R772" s="77">
        <f>'SWR time series'!F768</f>
        <v>8.845000026</v>
      </c>
      <c r="S772" s="77">
        <f t="shared" ref="S772:T772" si="849">if( and($Q772&gt;S$10,$Q772&lt;=S$11),$R772,"")</f>
        <v>8.845000026</v>
      </c>
      <c r="T772" t="str">
        <f t="shared" si="849"/>
        <v/>
      </c>
    </row>
    <row r="773" hidden="1">
      <c r="A773" s="152"/>
      <c r="B773" s="154"/>
      <c r="F773" s="70"/>
      <c r="G773" s="70"/>
      <c r="H773" s="70"/>
      <c r="I773" s="70"/>
      <c r="J773" s="70"/>
      <c r="K773" s="70"/>
      <c r="L773" s="70"/>
      <c r="M773" s="70"/>
      <c r="N773" s="70"/>
      <c r="O773" s="70">
        <f>'SWR time series'!A769</f>
        <v>7</v>
      </c>
      <c r="P773" s="70">
        <f>'SWR time series'!B769</f>
        <v>1934</v>
      </c>
      <c r="Q773" s="77">
        <f>'StockBond Returns'!M767</f>
        <v>12.12838162</v>
      </c>
      <c r="R773" s="77">
        <f>'SWR time series'!F769</f>
        <v>8.411156806</v>
      </c>
      <c r="S773" s="77">
        <f t="shared" ref="S773:T773" si="850">if( and($Q773&gt;S$10,$Q773&lt;=S$11),$R773,"")</f>
        <v>8.411156806</v>
      </c>
      <c r="T773" t="str">
        <f t="shared" si="850"/>
        <v/>
      </c>
    </row>
    <row r="774" hidden="1">
      <c r="A774" s="152"/>
      <c r="B774" s="154"/>
      <c r="F774" s="70"/>
      <c r="G774" s="70"/>
      <c r="H774" s="70"/>
      <c r="I774" s="70"/>
      <c r="J774" s="70"/>
      <c r="K774" s="70"/>
      <c r="L774" s="70"/>
      <c r="M774" s="70"/>
      <c r="N774" s="70"/>
      <c r="O774" s="70">
        <f>'SWR time series'!A770</f>
        <v>8</v>
      </c>
      <c r="P774" s="70">
        <f>'SWR time series'!B770</f>
        <v>1934</v>
      </c>
      <c r="Q774" s="77">
        <f>'StockBond Returns'!M768</f>
        <v>10.75905498</v>
      </c>
      <c r="R774" s="77">
        <f>'SWR time series'!F770</f>
        <v>11.20385589</v>
      </c>
      <c r="S774" s="77">
        <f t="shared" ref="S774:T774" si="851">if( and($Q774&gt;S$10,$Q774&lt;=S$11),$R774,"")</f>
        <v>11.20385589</v>
      </c>
      <c r="T774" t="str">
        <f t="shared" si="851"/>
        <v/>
      </c>
    </row>
    <row r="775" hidden="1">
      <c r="A775" s="152"/>
      <c r="B775" s="154"/>
      <c r="F775" s="70"/>
      <c r="G775" s="70"/>
      <c r="H775" s="70"/>
      <c r="I775" s="70"/>
      <c r="J775" s="70"/>
      <c r="K775" s="70"/>
      <c r="L775" s="70"/>
      <c r="M775" s="70"/>
      <c r="N775" s="70"/>
      <c r="O775" s="70">
        <f>'SWR time series'!A771</f>
        <v>9</v>
      </c>
      <c r="P775" s="70">
        <f>'SWR time series'!B771</f>
        <v>1934</v>
      </c>
      <c r="Q775" s="77">
        <f>'StockBond Returns'!M769</f>
        <v>11.36923863</v>
      </c>
      <c r="R775" s="77">
        <f>'SWR time series'!F771</f>
        <v>10.35510491</v>
      </c>
      <c r="S775" s="77">
        <f t="shared" ref="S775:T775" si="852">if( and($Q775&gt;S$10,$Q775&lt;=S$11),$R775,"")</f>
        <v>10.35510491</v>
      </c>
      <c r="T775" t="str">
        <f t="shared" si="852"/>
        <v/>
      </c>
    </row>
    <row r="776" hidden="1">
      <c r="A776" s="152"/>
      <c r="B776" s="154"/>
      <c r="F776" s="70"/>
      <c r="G776" s="70"/>
      <c r="H776" s="70"/>
      <c r="I776" s="70"/>
      <c r="J776" s="70"/>
      <c r="K776" s="70"/>
      <c r="L776" s="70"/>
      <c r="M776" s="70"/>
      <c r="N776" s="70"/>
      <c r="O776" s="70">
        <f>'SWR time series'!A772</f>
        <v>10</v>
      </c>
      <c r="P776" s="70">
        <f>'SWR time series'!B772</f>
        <v>1934</v>
      </c>
      <c r="Q776" s="77">
        <f>'StockBond Returns'!M770</f>
        <v>10.84692698</v>
      </c>
      <c r="R776" s="77">
        <f>'SWR time series'!F772</f>
        <v>10.6906348</v>
      </c>
      <c r="S776" s="77">
        <f t="shared" ref="S776:T776" si="853">if( and($Q776&gt;S$10,$Q776&lt;=S$11),$R776,"")</f>
        <v>10.6906348</v>
      </c>
      <c r="T776" t="str">
        <f t="shared" si="853"/>
        <v/>
      </c>
    </row>
    <row r="777" hidden="1">
      <c r="A777" s="152"/>
      <c r="B777" s="154"/>
      <c r="F777" s="70"/>
      <c r="G777" s="70"/>
      <c r="H777" s="70"/>
      <c r="I777" s="70"/>
      <c r="J777" s="70"/>
      <c r="K777" s="70"/>
      <c r="L777" s="70"/>
      <c r="M777" s="70"/>
      <c r="N777" s="70"/>
      <c r="O777" s="70">
        <f>'SWR time series'!A773</f>
        <v>11</v>
      </c>
      <c r="P777" s="70">
        <f>'SWR time series'!B773</f>
        <v>1934</v>
      </c>
      <c r="Q777" s="77">
        <f>'StockBond Returns'!M771</f>
        <v>10.92652315</v>
      </c>
      <c r="R777" s="77">
        <f>'SWR time series'!F773</f>
        <v>11.24771294</v>
      </c>
      <c r="S777" s="77">
        <f t="shared" ref="S777:T777" si="854">if( and($Q777&gt;S$10,$Q777&lt;=S$11),$R777,"")</f>
        <v>11.24771294</v>
      </c>
      <c r="T777" t="str">
        <f t="shared" si="854"/>
        <v/>
      </c>
    </row>
    <row r="778" hidden="1">
      <c r="A778" s="152"/>
      <c r="B778" s="154"/>
      <c r="F778" s="70"/>
      <c r="G778" s="70"/>
      <c r="H778" s="70"/>
      <c r="I778" s="70"/>
      <c r="J778" s="70"/>
      <c r="K778" s="70"/>
      <c r="L778" s="70"/>
      <c r="M778" s="70"/>
      <c r="N778" s="70"/>
      <c r="O778" s="70">
        <f>'SWR time series'!A774</f>
        <v>12</v>
      </c>
      <c r="P778" s="70">
        <f>'SWR time series'!B774</f>
        <v>1934</v>
      </c>
      <c r="Q778" s="77">
        <f>'StockBond Returns'!M772</f>
        <v>11.88013011</v>
      </c>
      <c r="R778" s="77">
        <f>'SWR time series'!F774</f>
        <v>9.222528764</v>
      </c>
      <c r="S778" s="77">
        <f t="shared" ref="S778:T778" si="855">if( and($Q778&gt;S$10,$Q778&lt;=S$11),$R778,"")</f>
        <v>9.222528764</v>
      </c>
      <c r="T778" t="str">
        <f t="shared" si="855"/>
        <v/>
      </c>
    </row>
    <row r="779" hidden="1">
      <c r="A779" s="152"/>
      <c r="B779" s="154"/>
      <c r="F779" s="70"/>
      <c r="G779" s="70"/>
      <c r="H779" s="70"/>
      <c r="I779" s="70"/>
      <c r="J779" s="70"/>
      <c r="K779" s="70"/>
      <c r="L779" s="70"/>
      <c r="M779" s="70"/>
      <c r="N779" s="70"/>
      <c r="O779" s="70">
        <f>'SWR time series'!A775</f>
        <v>1</v>
      </c>
      <c r="P779" s="70">
        <f>'SWR time series'!B775</f>
        <v>1935</v>
      </c>
      <c r="Q779" s="77">
        <f>'StockBond Returns'!M773</f>
        <v>11.93622866</v>
      </c>
      <c r="R779" s="77">
        <f>'SWR time series'!F775</f>
        <v>9.203012013</v>
      </c>
      <c r="S779" s="77">
        <f t="shared" ref="S779:T779" si="856">if( and($Q779&gt;S$10,$Q779&lt;=S$11),$R779,"")</f>
        <v>9.203012013</v>
      </c>
      <c r="T779" t="str">
        <f t="shared" si="856"/>
        <v/>
      </c>
    </row>
    <row r="780" hidden="1">
      <c r="A780" s="152"/>
      <c r="B780" s="154"/>
      <c r="F780" s="70"/>
      <c r="G780" s="70"/>
      <c r="H780" s="70"/>
      <c r="I780" s="70"/>
      <c r="J780" s="70"/>
      <c r="K780" s="70"/>
      <c r="L780" s="70"/>
      <c r="M780" s="70"/>
      <c r="N780" s="70"/>
      <c r="O780" s="70">
        <f>'SWR time series'!A776</f>
        <v>2</v>
      </c>
      <c r="P780" s="70">
        <f>'SWR time series'!B776</f>
        <v>1935</v>
      </c>
      <c r="Q780" s="77">
        <f>'StockBond Returns'!M774</f>
        <v>11.30447503</v>
      </c>
      <c r="R780" s="77">
        <f>'SWR time series'!F776</f>
        <v>10.60025851</v>
      </c>
      <c r="S780" s="77">
        <f t="shared" ref="S780:T780" si="857">if( and($Q780&gt;S$10,$Q780&lt;=S$11),$R780,"")</f>
        <v>10.60025851</v>
      </c>
      <c r="T780" t="str">
        <f t="shared" si="857"/>
        <v/>
      </c>
    </row>
    <row r="781" hidden="1">
      <c r="A781" s="152"/>
      <c r="B781" s="154"/>
      <c r="F781" s="70"/>
      <c r="G781" s="70"/>
      <c r="H781" s="70"/>
      <c r="I781" s="70"/>
      <c r="J781" s="70"/>
      <c r="K781" s="70"/>
      <c r="L781" s="70"/>
      <c r="M781" s="70"/>
      <c r="N781" s="70"/>
      <c r="O781" s="70">
        <f>'SWR time series'!A777</f>
        <v>3</v>
      </c>
      <c r="P781" s="70">
        <f>'SWR time series'!B777</f>
        <v>1935</v>
      </c>
      <c r="Q781" s="77">
        <f>'StockBond Returns'!M775</f>
        <v>10.79209601</v>
      </c>
      <c r="R781" s="77">
        <f>'SWR time series'!F777</f>
        <v>12.06049474</v>
      </c>
      <c r="S781" s="77">
        <f t="shared" ref="S781:T781" si="858">if( and($Q781&gt;S$10,$Q781&lt;=S$11),$R781,"")</f>
        <v>12.06049474</v>
      </c>
      <c r="T781" t="str">
        <f t="shared" si="858"/>
        <v/>
      </c>
    </row>
    <row r="782" hidden="1">
      <c r="A782" s="152"/>
      <c r="B782" s="154"/>
      <c r="F782" s="70"/>
      <c r="G782" s="70"/>
      <c r="H782" s="70"/>
      <c r="I782" s="70"/>
      <c r="J782" s="70"/>
      <c r="K782" s="70"/>
      <c r="L782" s="70"/>
      <c r="M782" s="70"/>
      <c r="N782" s="70"/>
      <c r="O782" s="70">
        <f>'SWR time series'!A778</f>
        <v>4</v>
      </c>
      <c r="P782" s="70">
        <f>'SWR time series'!B778</f>
        <v>1935</v>
      </c>
      <c r="Q782" s="77">
        <f>'StockBond Returns'!M776</f>
        <v>10.55777028</v>
      </c>
      <c r="R782" s="77">
        <f>'SWR time series'!F778</f>
        <v>13.07504262</v>
      </c>
      <c r="S782" s="77">
        <f t="shared" ref="S782:T782" si="859">if( and($Q782&gt;S$10,$Q782&lt;=S$11),$R782,"")</f>
        <v>13.07504262</v>
      </c>
      <c r="T782" t="str">
        <f t="shared" si="859"/>
        <v/>
      </c>
    </row>
    <row r="783" hidden="1">
      <c r="A783" s="152"/>
      <c r="B783" s="154"/>
      <c r="F783" s="70"/>
      <c r="G783" s="70"/>
      <c r="H783" s="70"/>
      <c r="I783" s="70"/>
      <c r="J783" s="70"/>
      <c r="K783" s="70"/>
      <c r="L783" s="70"/>
      <c r="M783" s="70"/>
      <c r="N783" s="70"/>
      <c r="O783" s="70">
        <f>'SWR time series'!A779</f>
        <v>5</v>
      </c>
      <c r="P783" s="70">
        <f>'SWR time series'!B779</f>
        <v>1935</v>
      </c>
      <c r="Q783" s="77">
        <f>'StockBond Returns'!M777</f>
        <v>11.40159177</v>
      </c>
      <c r="R783" s="77">
        <f>'SWR time series'!F779</f>
        <v>11.36238258</v>
      </c>
      <c r="S783" s="77">
        <f t="shared" ref="S783:T783" si="860">if( and($Q783&gt;S$10,$Q783&lt;=S$11),$R783,"")</f>
        <v>11.36238258</v>
      </c>
      <c r="T783" t="str">
        <f t="shared" si="860"/>
        <v/>
      </c>
    </row>
    <row r="784" hidden="1">
      <c r="A784" s="152"/>
      <c r="B784" s="154"/>
      <c r="F784" s="70"/>
      <c r="G784" s="70"/>
      <c r="H784" s="70"/>
      <c r="I784" s="70"/>
      <c r="J784" s="70"/>
      <c r="K784" s="70"/>
      <c r="L784" s="70"/>
      <c r="M784" s="70"/>
      <c r="N784" s="70"/>
      <c r="O784" s="70">
        <f>'SWR time series'!A780</f>
        <v>6</v>
      </c>
      <c r="P784" s="70">
        <f>'SWR time series'!B780</f>
        <v>1935</v>
      </c>
      <c r="Q784" s="77">
        <f>'StockBond Returns'!M778</f>
        <v>11.78200627</v>
      </c>
      <c r="R784" s="77">
        <f>'SWR time series'!F780</f>
        <v>11.11111571</v>
      </c>
      <c r="S784" s="77">
        <f t="shared" ref="S784:T784" si="861">if( and($Q784&gt;S$10,$Q784&lt;=S$11),$R784,"")</f>
        <v>11.11111571</v>
      </c>
      <c r="T784" t="str">
        <f t="shared" si="861"/>
        <v/>
      </c>
    </row>
    <row r="785" hidden="1">
      <c r="A785" s="152"/>
      <c r="B785" s="154"/>
      <c r="F785" s="70"/>
      <c r="G785" s="70"/>
      <c r="H785" s="70"/>
      <c r="I785" s="70"/>
      <c r="J785" s="70"/>
      <c r="K785" s="70"/>
      <c r="L785" s="70"/>
      <c r="M785" s="70"/>
      <c r="N785" s="70"/>
      <c r="O785" s="70">
        <f>'SWR time series'!A781</f>
        <v>7</v>
      </c>
      <c r="P785" s="70">
        <f>'SWR time series'!B781</f>
        <v>1935</v>
      </c>
      <c r="Q785" s="77">
        <f>'StockBond Returns'!M779</f>
        <v>12.73777259</v>
      </c>
      <c r="R785" s="77">
        <f>'SWR time series'!F781</f>
        <v>9.595293266</v>
      </c>
      <c r="S785" s="77">
        <f t="shared" ref="S785:T785" si="862">if( and($Q785&gt;S$10,$Q785&lt;=S$11),$R785,"")</f>
        <v>9.595293266</v>
      </c>
      <c r="T785" t="str">
        <f t="shared" si="862"/>
        <v/>
      </c>
    </row>
    <row r="786" hidden="1">
      <c r="A786" s="152"/>
      <c r="B786" s="154"/>
      <c r="F786" s="70"/>
      <c r="G786" s="70"/>
      <c r="H786" s="70"/>
      <c r="I786" s="70"/>
      <c r="J786" s="70"/>
      <c r="K786" s="70"/>
      <c r="L786" s="70"/>
      <c r="M786" s="70"/>
      <c r="N786" s="70"/>
      <c r="O786" s="70">
        <f>'SWR time series'!A782</f>
        <v>8</v>
      </c>
      <c r="P786" s="70">
        <f>'SWR time series'!B782</f>
        <v>1935</v>
      </c>
      <c r="Q786" s="77">
        <f>'StockBond Returns'!M780</f>
        <v>13.73902488</v>
      </c>
      <c r="R786" s="77">
        <f>'SWR time series'!F782</f>
        <v>8.012527148</v>
      </c>
      <c r="S786" s="77">
        <f t="shared" ref="S786:T786" si="863">if( and($Q786&gt;S$10,$Q786&lt;=S$11),$R786,"")</f>
        <v>8.012527148</v>
      </c>
      <c r="T786" t="str">
        <f t="shared" si="863"/>
        <v/>
      </c>
    </row>
    <row r="787" hidden="1">
      <c r="A787" s="152"/>
      <c r="B787" s="154"/>
      <c r="F787" s="70"/>
      <c r="G787" s="70"/>
      <c r="H787" s="70"/>
      <c r="I787" s="70"/>
      <c r="J787" s="70"/>
      <c r="K787" s="70"/>
      <c r="L787" s="70"/>
      <c r="M787" s="70"/>
      <c r="N787" s="70"/>
      <c r="O787" s="70">
        <f>'SWR time series'!A783</f>
        <v>9</v>
      </c>
      <c r="P787" s="70">
        <f>'SWR time series'!B783</f>
        <v>1935</v>
      </c>
      <c r="Q787" s="77">
        <f>'StockBond Returns'!M781</f>
        <v>14.04600665</v>
      </c>
      <c r="R787" s="77">
        <f>'SWR time series'!F783</f>
        <v>7.687853255</v>
      </c>
      <c r="S787" s="77">
        <f t="shared" ref="S787:T787" si="864">if( and($Q787&gt;S$10,$Q787&lt;=S$11),$R787,"")</f>
        <v>7.687853255</v>
      </c>
      <c r="T787" t="str">
        <f t="shared" si="864"/>
        <v/>
      </c>
    </row>
    <row r="788" hidden="1">
      <c r="A788" s="152"/>
      <c r="B788" s="154"/>
      <c r="F788" s="70"/>
      <c r="G788" s="70"/>
      <c r="H788" s="70"/>
      <c r="I788" s="70"/>
      <c r="J788" s="70"/>
      <c r="K788" s="70"/>
      <c r="L788" s="70"/>
      <c r="M788" s="70"/>
      <c r="N788" s="70"/>
      <c r="O788" s="70">
        <f>'SWR time series'!A784</f>
        <v>10</v>
      </c>
      <c r="P788" s="70">
        <f>'SWR time series'!B784</f>
        <v>1935</v>
      </c>
      <c r="Q788" s="77">
        <f>'StockBond Returns'!M782</f>
        <v>14.39020295</v>
      </c>
      <c r="R788" s="77">
        <f>'SWR time series'!F784</f>
        <v>7.447032612</v>
      </c>
      <c r="S788" s="77">
        <f t="shared" ref="S788:T788" si="865">if( and($Q788&gt;S$10,$Q788&lt;=S$11),$R788,"")</f>
        <v>7.447032612</v>
      </c>
      <c r="T788" t="str">
        <f t="shared" si="865"/>
        <v/>
      </c>
    </row>
    <row r="789" hidden="1">
      <c r="A789" s="152"/>
      <c r="B789" s="154"/>
      <c r="F789" s="70"/>
      <c r="G789" s="70"/>
      <c r="H789" s="70"/>
      <c r="I789" s="70"/>
      <c r="J789" s="70"/>
      <c r="K789" s="70"/>
      <c r="L789" s="70"/>
      <c r="M789" s="70"/>
      <c r="N789" s="70"/>
      <c r="O789" s="70">
        <f>'SWR time series'!A785</f>
        <v>11</v>
      </c>
      <c r="P789" s="70">
        <f>'SWR time series'!B785</f>
        <v>1935</v>
      </c>
      <c r="Q789" s="77">
        <f>'StockBond Returns'!M783</f>
        <v>15.50846321</v>
      </c>
      <c r="R789" s="77">
        <f>'SWR time series'!F785</f>
        <v>5.921557587</v>
      </c>
      <c r="S789" s="77">
        <f t="shared" ref="S789:T789" si="866">if( and($Q789&gt;S$10,$Q789&lt;=S$11),$R789,"")</f>
        <v>5.921557587</v>
      </c>
      <c r="T789" t="str">
        <f t="shared" si="866"/>
        <v/>
      </c>
    </row>
    <row r="790" hidden="1">
      <c r="A790" s="152"/>
      <c r="B790" s="154"/>
      <c r="F790" s="70"/>
      <c r="G790" s="70"/>
      <c r="H790" s="70"/>
      <c r="I790" s="70"/>
      <c r="J790" s="70"/>
      <c r="K790" s="70"/>
      <c r="L790" s="70"/>
      <c r="M790" s="70"/>
      <c r="N790" s="70"/>
      <c r="O790" s="70">
        <f>'SWR time series'!A786</f>
        <v>12</v>
      </c>
      <c r="P790" s="70">
        <f>'SWR time series'!B786</f>
        <v>1935</v>
      </c>
      <c r="Q790" s="77">
        <f>'StockBond Returns'!M784</f>
        <v>16.0146941</v>
      </c>
      <c r="R790" s="77">
        <f>'SWR time series'!F786</f>
        <v>5.58164514</v>
      </c>
      <c r="S790" s="77">
        <f t="shared" ref="S790:T790" si="867">if( and($Q790&gt;S$10,$Q790&lt;=S$11),$R790,"")</f>
        <v>5.58164514</v>
      </c>
      <c r="T790" t="str">
        <f t="shared" si="867"/>
        <v/>
      </c>
    </row>
    <row r="791" hidden="1">
      <c r="A791" s="152"/>
      <c r="B791" s="154"/>
      <c r="F791" s="70"/>
      <c r="G791" s="70"/>
      <c r="H791" s="70"/>
      <c r="I791" s="70"/>
      <c r="J791" s="70"/>
      <c r="K791" s="70"/>
      <c r="L791" s="70"/>
      <c r="M791" s="70"/>
      <c r="N791" s="70"/>
      <c r="O791" s="70">
        <f>'SWR time series'!A787</f>
        <v>1</v>
      </c>
      <c r="P791" s="70">
        <f>'SWR time series'!B787</f>
        <v>1936</v>
      </c>
      <c r="Q791" s="77">
        <f>'StockBond Returns'!M785</f>
        <v>16.65276683</v>
      </c>
      <c r="R791" s="77">
        <f>'SWR time series'!F787</f>
        <v>4.948009842</v>
      </c>
      <c r="S791" s="77">
        <f t="shared" ref="S791:T791" si="868">if( and($Q791&gt;S$10,$Q791&lt;=S$11),$R791,"")</f>
        <v>4.948009842</v>
      </c>
      <c r="T791" t="str">
        <f t="shared" si="868"/>
        <v/>
      </c>
    </row>
    <row r="792" hidden="1">
      <c r="A792" s="152"/>
      <c r="B792" s="154"/>
      <c r="F792" s="70"/>
      <c r="G792" s="70"/>
      <c r="H792" s="70"/>
      <c r="I792" s="70"/>
      <c r="J792" s="70"/>
      <c r="K792" s="70"/>
      <c r="L792" s="70"/>
      <c r="M792" s="70"/>
      <c r="N792" s="70"/>
      <c r="O792" s="70">
        <f>'SWR time series'!A788</f>
        <v>2</v>
      </c>
      <c r="P792" s="70">
        <f>'SWR time series'!B788</f>
        <v>1936</v>
      </c>
      <c r="Q792" s="77">
        <f>'StockBond Returns'!M786</f>
        <v>17.78265147</v>
      </c>
      <c r="R792" s="77">
        <f>'SWR time series'!F788</f>
        <v>3.74776826</v>
      </c>
      <c r="S792" s="77">
        <f t="shared" ref="S792:T792" si="869">if( and($Q792&gt;S$10,$Q792&lt;=S$11),$R792,"")</f>
        <v>3.74776826</v>
      </c>
      <c r="T792" t="str">
        <f t="shared" si="869"/>
        <v/>
      </c>
    </row>
    <row r="793" hidden="1">
      <c r="A793" s="152"/>
      <c r="B793" s="154"/>
      <c r="F793" s="70"/>
      <c r="G793" s="70"/>
      <c r="H793" s="70"/>
      <c r="I793" s="70"/>
      <c r="J793" s="70"/>
      <c r="K793" s="70"/>
      <c r="L793" s="70"/>
      <c r="M793" s="70"/>
      <c r="N793" s="70"/>
      <c r="O793" s="70">
        <f>'SWR time series'!A789</f>
        <v>3</v>
      </c>
      <c r="P793" s="70">
        <f>'SWR time series'!B789</f>
        <v>1936</v>
      </c>
      <c r="Q793" s="77">
        <f>'StockBond Returns'!M787</f>
        <v>18.115984</v>
      </c>
      <c r="R793" s="77">
        <f>'SWR time series'!F789</f>
        <v>3.394180228</v>
      </c>
      <c r="S793" s="77">
        <f t="shared" ref="S793:T793" si="870">if( and($Q793&gt;S$10,$Q793&lt;=S$11),$R793,"")</f>
        <v>3.394180228</v>
      </c>
      <c r="T793" t="str">
        <f t="shared" si="870"/>
        <v/>
      </c>
    </row>
    <row r="794" hidden="1">
      <c r="A794" s="152"/>
      <c r="B794" s="154"/>
      <c r="F794" s="70"/>
      <c r="G794" s="70"/>
      <c r="H794" s="70"/>
      <c r="I794" s="70"/>
      <c r="J794" s="70"/>
      <c r="K794" s="70"/>
      <c r="L794" s="70"/>
      <c r="M794" s="70"/>
      <c r="N794" s="70"/>
      <c r="O794" s="70">
        <f>'SWR time series'!A790</f>
        <v>4</v>
      </c>
      <c r="P794" s="70">
        <f>'SWR time series'!B790</f>
        <v>1936</v>
      </c>
      <c r="Q794" s="77">
        <f>'StockBond Returns'!M788</f>
        <v>18.74134865</v>
      </c>
      <c r="R794" s="77">
        <f>'SWR time series'!F790</f>
        <v>2.762839916</v>
      </c>
      <c r="S794" s="77">
        <f t="shared" ref="S794:T794" si="871">if( and($Q794&gt;S$10,$Q794&lt;=S$11),$R794,"")</f>
        <v>2.762839916</v>
      </c>
      <c r="T794" t="str">
        <f t="shared" si="871"/>
        <v/>
      </c>
    </row>
    <row r="795" hidden="1">
      <c r="A795" s="152"/>
      <c r="B795" s="154"/>
      <c r="F795" s="70"/>
      <c r="G795" s="70"/>
      <c r="H795" s="70"/>
      <c r="I795" s="70"/>
      <c r="J795" s="70"/>
      <c r="K795" s="70"/>
      <c r="L795" s="70"/>
      <c r="M795" s="70"/>
      <c r="N795" s="70"/>
      <c r="O795" s="70">
        <f>'SWR time series'!A791</f>
        <v>5</v>
      </c>
      <c r="P795" s="70">
        <f>'SWR time series'!B791</f>
        <v>1936</v>
      </c>
      <c r="Q795" s="77">
        <f>'StockBond Returns'!M789</f>
        <v>17.31721329</v>
      </c>
      <c r="R795" s="77">
        <f>'SWR time series'!F791</f>
        <v>4.257919672</v>
      </c>
      <c r="S795" s="77">
        <f t="shared" ref="S795:T795" si="872">if( and($Q795&gt;S$10,$Q795&lt;=S$11),$R795,"")</f>
        <v>4.257919672</v>
      </c>
      <c r="T795" t="str">
        <f t="shared" si="872"/>
        <v/>
      </c>
    </row>
    <row r="796" hidden="1">
      <c r="A796" s="152"/>
      <c r="B796" s="154"/>
      <c r="F796" s="70"/>
      <c r="G796" s="70"/>
      <c r="H796" s="70"/>
      <c r="I796" s="70"/>
      <c r="J796" s="70"/>
      <c r="K796" s="70"/>
      <c r="L796" s="70"/>
      <c r="M796" s="70"/>
      <c r="N796" s="70"/>
      <c r="O796" s="70">
        <f>'SWR time series'!A792</f>
        <v>6</v>
      </c>
      <c r="P796" s="70">
        <f>'SWR time series'!B792</f>
        <v>1936</v>
      </c>
      <c r="Q796" s="77">
        <f>'StockBond Returns'!M790</f>
        <v>18.11917984</v>
      </c>
      <c r="R796" s="77">
        <f>'SWR time series'!F792</f>
        <v>3.438350492</v>
      </c>
      <c r="S796" s="77">
        <f t="shared" ref="S796:T796" si="873">if( and($Q796&gt;S$10,$Q796&lt;=S$11),$R796,"")</f>
        <v>3.438350492</v>
      </c>
      <c r="T796" t="str">
        <f t="shared" si="873"/>
        <v/>
      </c>
    </row>
    <row r="797" hidden="1">
      <c r="A797" s="152"/>
      <c r="B797" s="154"/>
      <c r="F797" s="70"/>
      <c r="G797" s="70"/>
      <c r="H797" s="70"/>
      <c r="I797" s="70"/>
      <c r="J797" s="70"/>
      <c r="K797" s="70"/>
      <c r="L797" s="70"/>
      <c r="M797" s="70"/>
      <c r="N797" s="70"/>
      <c r="O797" s="70">
        <f>'SWR time series'!A793</f>
        <v>7</v>
      </c>
      <c r="P797" s="70">
        <f>'SWR time series'!B793</f>
        <v>1936</v>
      </c>
      <c r="Q797" s="77">
        <f>'StockBond Returns'!M791</f>
        <v>18.57617983</v>
      </c>
      <c r="R797" s="77">
        <f>'SWR time series'!F793</f>
        <v>3.096299928</v>
      </c>
      <c r="S797" s="77">
        <f t="shared" ref="S797:T797" si="874">if( and($Q797&gt;S$10,$Q797&lt;=S$11),$R797,"")</f>
        <v>3.096299928</v>
      </c>
      <c r="T797" t="str">
        <f t="shared" si="874"/>
        <v/>
      </c>
    </row>
    <row r="798" hidden="1">
      <c r="A798" s="152"/>
      <c r="B798" s="154"/>
      <c r="F798" s="70"/>
      <c r="G798" s="70"/>
      <c r="H798" s="70"/>
      <c r="I798" s="70"/>
      <c r="J798" s="70"/>
      <c r="K798" s="70"/>
      <c r="L798" s="70"/>
      <c r="M798" s="70"/>
      <c r="N798" s="70"/>
      <c r="O798" s="70">
        <f>'SWR time series'!A794</f>
        <v>8</v>
      </c>
      <c r="P798" s="70">
        <f>'SWR time series'!B794</f>
        <v>1936</v>
      </c>
      <c r="Q798" s="77">
        <f>'StockBond Returns'!M792</f>
        <v>19.72925896</v>
      </c>
      <c r="R798" s="77">
        <f>'SWR time series'!F794</f>
        <v>1.944750764</v>
      </c>
      <c r="S798" s="77">
        <f t="shared" ref="S798:T798" si="875">if( and($Q798&gt;S$10,$Q798&lt;=S$11),$R798,"")</f>
        <v>1.944750764</v>
      </c>
      <c r="T798" t="str">
        <f t="shared" si="875"/>
        <v/>
      </c>
    </row>
    <row r="799" hidden="1">
      <c r="A799" s="152"/>
      <c r="B799" s="154"/>
      <c r="F799" s="70"/>
      <c r="G799" s="70"/>
      <c r="H799" s="70"/>
      <c r="I799" s="70"/>
      <c r="J799" s="70"/>
      <c r="K799" s="70"/>
      <c r="L799" s="70"/>
      <c r="M799" s="70"/>
      <c r="N799" s="70"/>
      <c r="O799" s="70">
        <f>'SWR time series'!A795</f>
        <v>9</v>
      </c>
      <c r="P799" s="70">
        <f>'SWR time series'!B795</f>
        <v>1936</v>
      </c>
      <c r="Q799" s="77">
        <f>'StockBond Returns'!M793</f>
        <v>19.76204138</v>
      </c>
      <c r="R799" s="77">
        <f>'SWR time series'!F795</f>
        <v>1.97391175</v>
      </c>
      <c r="S799" s="77">
        <f t="shared" ref="S799:T799" si="876">if( and($Q799&gt;S$10,$Q799&lt;=S$11),$R799,"")</f>
        <v>1.97391175</v>
      </c>
      <c r="T799" t="str">
        <f t="shared" si="876"/>
        <v/>
      </c>
    </row>
    <row r="800" hidden="1">
      <c r="A800" s="152"/>
      <c r="B800" s="154"/>
      <c r="F800" s="70"/>
      <c r="G800" s="70"/>
      <c r="H800" s="70"/>
      <c r="I800" s="70"/>
      <c r="J800" s="70"/>
      <c r="K800" s="70"/>
      <c r="L800" s="70"/>
      <c r="M800" s="70"/>
      <c r="N800" s="70"/>
      <c r="O800" s="70">
        <f>'SWR time series'!A796</f>
        <v>10</v>
      </c>
      <c r="P800" s="70">
        <f>'SWR time series'!B796</f>
        <v>1936</v>
      </c>
      <c r="Q800" s="77">
        <f>'StockBond Returns'!M794</f>
        <v>19.80955385</v>
      </c>
      <c r="R800" s="77">
        <f>'SWR time series'!F796</f>
        <v>2.046833862</v>
      </c>
      <c r="S800" s="77">
        <f t="shared" ref="S800:T800" si="877">if( and($Q800&gt;S$10,$Q800&lt;=S$11),$R800,"")</f>
        <v>2.046833862</v>
      </c>
      <c r="T800" t="str">
        <f t="shared" si="877"/>
        <v/>
      </c>
    </row>
    <row r="801" hidden="1">
      <c r="A801" s="152"/>
      <c r="B801" s="154"/>
      <c r="F801" s="70"/>
      <c r="G801" s="70"/>
      <c r="H801" s="70"/>
      <c r="I801" s="70"/>
      <c r="J801" s="70"/>
      <c r="K801" s="70"/>
      <c r="L801" s="70"/>
      <c r="M801" s="70"/>
      <c r="N801" s="70"/>
      <c r="O801" s="70">
        <f>'SWR time series'!A797</f>
        <v>11</v>
      </c>
      <c r="P801" s="70">
        <f>'SWR time series'!B797</f>
        <v>1936</v>
      </c>
      <c r="Q801" s="77">
        <f>'StockBond Returns'!M795</f>
        <v>21.31748592</v>
      </c>
      <c r="R801" s="77">
        <f>'SWR time series'!F797</f>
        <v>0.7606265597</v>
      </c>
      <c r="S801" t="str">
        <f t="shared" ref="S801:T801" si="878">if( and($Q801&gt;S$10,$Q801&lt;=S$11),$R801,"")</f>
        <v/>
      </c>
      <c r="T801" s="77">
        <f t="shared" si="878"/>
        <v>0.7606265597</v>
      </c>
    </row>
    <row r="802" hidden="1">
      <c r="A802" s="152"/>
      <c r="B802" s="154"/>
      <c r="F802" s="70"/>
      <c r="G802" s="70"/>
      <c r="H802" s="70"/>
      <c r="I802" s="70"/>
      <c r="J802" s="70"/>
      <c r="K802" s="70"/>
      <c r="L802" s="70"/>
      <c r="M802" s="70"/>
      <c r="N802" s="70"/>
      <c r="O802" s="70">
        <f>'SWR time series'!A798</f>
        <v>12</v>
      </c>
      <c r="P802" s="70">
        <f>'SWR time series'!B798</f>
        <v>1936</v>
      </c>
      <c r="Q802" s="77">
        <f>'StockBond Returns'!M796</f>
        <v>21.4001927</v>
      </c>
      <c r="R802" s="77">
        <f>'SWR time series'!F798</f>
        <v>0.6722604965</v>
      </c>
      <c r="S802" t="str">
        <f t="shared" ref="S802:T802" si="879">if( and($Q802&gt;S$10,$Q802&lt;=S$11),$R802,"")</f>
        <v/>
      </c>
      <c r="T802" s="77">
        <f t="shared" si="879"/>
        <v>0.6722604965</v>
      </c>
    </row>
    <row r="803" hidden="1">
      <c r="A803" s="152"/>
      <c r="B803" s="154"/>
      <c r="F803" s="70"/>
      <c r="G803" s="70"/>
      <c r="H803" s="70"/>
      <c r="I803" s="70"/>
      <c r="J803" s="70"/>
      <c r="K803" s="70"/>
      <c r="L803" s="70"/>
      <c r="M803" s="70"/>
      <c r="N803" s="70"/>
      <c r="O803" s="70">
        <f>'SWR time series'!A799</f>
        <v>1</v>
      </c>
      <c r="P803" s="70">
        <f>'SWR time series'!B799</f>
        <v>1937</v>
      </c>
      <c r="Q803" s="77">
        <f>'StockBond Returns'!M797</f>
        <v>21.27277544</v>
      </c>
      <c r="R803" s="77">
        <f>'SWR time series'!F799</f>
        <v>0.7681549294</v>
      </c>
      <c r="S803" t="str">
        <f t="shared" ref="S803:T803" si="880">if( and($Q803&gt;S$10,$Q803&lt;=S$11),$R803,"")</f>
        <v/>
      </c>
      <c r="T803" s="77">
        <f t="shared" si="880"/>
        <v>0.7681549294</v>
      </c>
    </row>
    <row r="804" hidden="1">
      <c r="A804" s="152"/>
      <c r="B804" s="154"/>
      <c r="F804" s="70"/>
      <c r="G804" s="70"/>
      <c r="H804" s="70"/>
      <c r="I804" s="70"/>
      <c r="J804" s="70"/>
      <c r="K804" s="70"/>
      <c r="L804" s="70"/>
      <c r="M804" s="70"/>
      <c r="N804" s="70"/>
      <c r="O804" s="70">
        <f>'SWR time series'!A800</f>
        <v>2</v>
      </c>
      <c r="P804" s="70">
        <f>'SWR time series'!B800</f>
        <v>1937</v>
      </c>
      <c r="Q804" s="77">
        <f>'StockBond Returns'!M798</f>
        <v>21.98020104</v>
      </c>
      <c r="R804" s="77">
        <f>'SWR time series'!F800</f>
        <v>0.245783346</v>
      </c>
      <c r="S804" t="str">
        <f t="shared" ref="S804:T804" si="881">if( and($Q804&gt;S$10,$Q804&lt;=S$11),$R804,"")</f>
        <v/>
      </c>
      <c r="T804" s="77">
        <f t="shared" si="881"/>
        <v>0.245783346</v>
      </c>
    </row>
    <row r="805" hidden="1">
      <c r="A805" s="152"/>
      <c r="B805" s="154"/>
      <c r="F805" s="70"/>
      <c r="G805" s="70"/>
      <c r="H805" s="70"/>
      <c r="I805" s="70"/>
      <c r="J805" s="70"/>
      <c r="K805" s="70"/>
      <c r="L805" s="70"/>
      <c r="M805" s="70"/>
      <c r="N805" s="70"/>
      <c r="O805" s="70">
        <f>'SWR time series'!A801</f>
        <v>3</v>
      </c>
      <c r="P805" s="70">
        <f>'SWR time series'!B801</f>
        <v>1937</v>
      </c>
      <c r="Q805" s="77">
        <f>'StockBond Returns'!M799</f>
        <v>22.21425143</v>
      </c>
      <c r="R805" s="77">
        <f>'SWR time series'!F801</f>
        <v>-0.03225398115</v>
      </c>
      <c r="S805" t="str">
        <f t="shared" ref="S805:T805" si="882">if( and($Q805&gt;S$10,$Q805&lt;=S$11),$R805,"")</f>
        <v/>
      </c>
      <c r="T805" s="77">
        <f t="shared" si="882"/>
        <v>-0.03225398115</v>
      </c>
    </row>
    <row r="806" hidden="1">
      <c r="A806" s="152"/>
      <c r="B806" s="154"/>
      <c r="F806" s="70"/>
      <c r="G806" s="70"/>
      <c r="H806" s="70"/>
      <c r="I806" s="70"/>
      <c r="J806" s="70"/>
      <c r="K806" s="70"/>
      <c r="L806" s="70"/>
      <c r="M806" s="70"/>
      <c r="N806" s="70"/>
      <c r="O806" s="70">
        <f>'SWR time series'!A802</f>
        <v>4</v>
      </c>
      <c r="P806" s="70">
        <f>'SWR time series'!B802</f>
        <v>1937</v>
      </c>
      <c r="Q806" s="77">
        <f>'StockBond Returns'!M800</f>
        <v>21.83737151</v>
      </c>
      <c r="R806" s="77">
        <f>'SWR time series'!F802</f>
        <v>0.4459217297</v>
      </c>
      <c r="S806" t="str">
        <f t="shared" ref="S806:T806" si="883">if( and($Q806&gt;S$10,$Q806&lt;=S$11),$R806,"")</f>
        <v/>
      </c>
      <c r="T806" s="77">
        <f t="shared" si="883"/>
        <v>0.4459217297</v>
      </c>
    </row>
    <row r="807" hidden="1">
      <c r="A807" s="152"/>
      <c r="B807" s="154"/>
      <c r="F807" s="70"/>
      <c r="G807" s="70"/>
      <c r="H807" s="70"/>
      <c r="I807" s="70"/>
      <c r="J807" s="70"/>
      <c r="K807" s="70"/>
      <c r="L807" s="70"/>
      <c r="M807" s="70"/>
      <c r="N807" s="70"/>
      <c r="O807" s="70">
        <f>'SWR time series'!A803</f>
        <v>5</v>
      </c>
      <c r="P807" s="70">
        <f>'SWR time series'!B803</f>
        <v>1937</v>
      </c>
      <c r="Q807" s="77">
        <f>'StockBond Returns'!M801</f>
        <v>19.86265894</v>
      </c>
      <c r="R807" s="77">
        <f>'SWR time series'!F803</f>
        <v>2.354005871</v>
      </c>
      <c r="S807" s="77">
        <f t="shared" ref="S807:T807" si="884">if( and($Q807&gt;S$10,$Q807&lt;=S$11),$R807,"")</f>
        <v>2.354005871</v>
      </c>
      <c r="T807" t="str">
        <f t="shared" si="884"/>
        <v/>
      </c>
    </row>
    <row r="808" hidden="1">
      <c r="A808" s="152"/>
      <c r="B808" s="154"/>
      <c r="F808" s="70"/>
      <c r="G808" s="70"/>
      <c r="H808" s="70"/>
      <c r="I808" s="70"/>
      <c r="J808" s="70"/>
      <c r="K808" s="70"/>
      <c r="L808" s="70"/>
      <c r="M808" s="70"/>
      <c r="N808" s="70"/>
      <c r="O808" s="70">
        <f>'SWR time series'!A804</f>
        <v>6</v>
      </c>
      <c r="P808" s="70">
        <f>'SWR time series'!B804</f>
        <v>1937</v>
      </c>
      <c r="Q808" s="77">
        <f>'StockBond Returns'!M802</f>
        <v>19.13837999</v>
      </c>
      <c r="R808" s="77">
        <f>'SWR time series'!F804</f>
        <v>2.845930887</v>
      </c>
      <c r="S808" s="77">
        <f t="shared" ref="S808:T808" si="885">if( and($Q808&gt;S$10,$Q808&lt;=S$11),$R808,"")</f>
        <v>2.845930887</v>
      </c>
      <c r="T808" t="str">
        <f t="shared" si="885"/>
        <v/>
      </c>
    </row>
    <row r="809" hidden="1">
      <c r="A809" s="152"/>
      <c r="B809" s="154"/>
      <c r="F809" s="70"/>
      <c r="G809" s="70"/>
      <c r="H809" s="70"/>
      <c r="I809" s="70"/>
      <c r="J809" s="70"/>
      <c r="K809" s="70"/>
      <c r="L809" s="70"/>
      <c r="M809" s="70"/>
      <c r="N809" s="70"/>
      <c r="O809" s="70">
        <f>'SWR time series'!A805</f>
        <v>7</v>
      </c>
      <c r="P809" s="70">
        <f>'SWR time series'!B805</f>
        <v>1937</v>
      </c>
      <c r="Q809" s="77">
        <f>'StockBond Returns'!M803</f>
        <v>18.42811371</v>
      </c>
      <c r="R809" s="77">
        <f>'SWR time series'!F805</f>
        <v>4.159219598</v>
      </c>
      <c r="S809" s="77">
        <f t="shared" ref="S809:T809" si="886">if( and($Q809&gt;S$10,$Q809&lt;=S$11),$R809,"")</f>
        <v>4.159219598</v>
      </c>
      <c r="T809" t="str">
        <f t="shared" si="886"/>
        <v/>
      </c>
    </row>
    <row r="810" hidden="1">
      <c r="A810" s="152"/>
      <c r="B810" s="154"/>
      <c r="F810" s="70"/>
      <c r="G810" s="70"/>
      <c r="H810" s="70"/>
      <c r="I810" s="70"/>
      <c r="J810" s="70"/>
      <c r="K810" s="70"/>
      <c r="L810" s="70"/>
      <c r="M810" s="70"/>
      <c r="N810" s="70"/>
      <c r="O810" s="70">
        <f>'SWR time series'!A806</f>
        <v>8</v>
      </c>
      <c r="P810" s="70">
        <f>'SWR time series'!B806</f>
        <v>1937</v>
      </c>
      <c r="Q810" s="77">
        <f>'StockBond Returns'!M804</f>
        <v>20.12965088</v>
      </c>
      <c r="R810" s="77">
        <f>'SWR time series'!F806</f>
        <v>2.254075051</v>
      </c>
      <c r="S810" t="str">
        <f t="shared" ref="S810:T810" si="887">if( and($Q810&gt;S$10,$Q810&lt;=S$11),$R810,"")</f>
        <v/>
      </c>
      <c r="T810" s="77">
        <f t="shared" si="887"/>
        <v>2.254075051</v>
      </c>
    </row>
    <row r="811" hidden="1">
      <c r="A811" s="152"/>
      <c r="B811" s="154"/>
      <c r="F811" s="70"/>
      <c r="G811" s="70"/>
      <c r="H811" s="70"/>
      <c r="I811" s="70"/>
      <c r="J811" s="70"/>
      <c r="K811" s="70"/>
      <c r="L811" s="70"/>
      <c r="M811" s="70"/>
      <c r="N811" s="70"/>
      <c r="O811" s="70">
        <f>'SWR time series'!A807</f>
        <v>9</v>
      </c>
      <c r="P811" s="70">
        <f>'SWR time series'!B807</f>
        <v>1937</v>
      </c>
      <c r="Q811" s="77">
        <f>'StockBond Returns'!M805</f>
        <v>18.98500463</v>
      </c>
      <c r="R811" s="77">
        <f>'SWR time series'!F807</f>
        <v>3.519652731</v>
      </c>
      <c r="S811" s="77">
        <f t="shared" ref="S811:T811" si="888">if( and($Q811&gt;S$10,$Q811&lt;=S$11),$R811,"")</f>
        <v>3.519652731</v>
      </c>
      <c r="T811" t="str">
        <f t="shared" si="888"/>
        <v/>
      </c>
    </row>
    <row r="812" hidden="1">
      <c r="A812" s="152"/>
      <c r="B812" s="154"/>
      <c r="F812" s="70"/>
      <c r="G812" s="70"/>
      <c r="H812" s="70"/>
      <c r="I812" s="70"/>
      <c r="J812" s="70"/>
      <c r="K812" s="70"/>
      <c r="L812" s="70"/>
      <c r="M812" s="70"/>
      <c r="N812" s="70"/>
      <c r="O812" s="70">
        <f>'SWR time series'!A808</f>
        <v>10</v>
      </c>
      <c r="P812" s="70">
        <f>'SWR time series'!B808</f>
        <v>1937</v>
      </c>
      <c r="Q812" s="77">
        <f>'StockBond Returns'!M806</f>
        <v>16.13938073</v>
      </c>
      <c r="R812" s="77">
        <f>'SWR time series'!F808</f>
        <v>7.55053858</v>
      </c>
      <c r="S812" s="77">
        <f t="shared" ref="S812:T812" si="889">if( and($Q812&gt;S$10,$Q812&lt;=S$11),$R812,"")</f>
        <v>7.55053858</v>
      </c>
      <c r="T812" t="str">
        <f t="shared" si="889"/>
        <v/>
      </c>
    </row>
    <row r="813" hidden="1">
      <c r="A813" s="152"/>
      <c r="B813" s="154"/>
      <c r="F813" s="70"/>
      <c r="G813" s="70"/>
      <c r="H813" s="70"/>
      <c r="I813" s="70"/>
      <c r="J813" s="70"/>
      <c r="K813" s="70"/>
      <c r="L813" s="70"/>
      <c r="M813" s="70"/>
      <c r="N813" s="70"/>
      <c r="O813" s="70">
        <f>'SWR time series'!A809</f>
        <v>11</v>
      </c>
      <c r="P813" s="70">
        <f>'SWR time series'!B809</f>
        <v>1937</v>
      </c>
      <c r="Q813" s="77">
        <f>'StockBond Returns'!M807</f>
        <v>14.12553424</v>
      </c>
      <c r="R813" s="77">
        <f>'SWR time series'!F809</f>
        <v>10.20479305</v>
      </c>
      <c r="S813" s="77">
        <f t="shared" ref="S813:T813" si="890">if( and($Q813&gt;S$10,$Q813&lt;=S$11),$R813,"")</f>
        <v>10.20479305</v>
      </c>
      <c r="T813" t="str">
        <f t="shared" si="890"/>
        <v/>
      </c>
    </row>
    <row r="814" hidden="1">
      <c r="A814" s="152"/>
      <c r="B814" s="154"/>
      <c r="F814" s="70"/>
      <c r="G814" s="70"/>
      <c r="H814" s="70"/>
      <c r="I814" s="70"/>
      <c r="J814" s="70"/>
      <c r="K814" s="70"/>
      <c r="L814" s="70"/>
      <c r="M814" s="70"/>
      <c r="N814" s="70"/>
      <c r="O814" s="70">
        <f>'SWR time series'!A810</f>
        <v>12</v>
      </c>
      <c r="P814" s="70">
        <f>'SWR time series'!B810</f>
        <v>1937</v>
      </c>
      <c r="Q814" s="77">
        <f>'StockBond Returns'!M808</f>
        <v>13.05038707</v>
      </c>
      <c r="R814" s="77">
        <f>'SWR time series'!F810</f>
        <v>13.53666074</v>
      </c>
      <c r="S814" s="77">
        <f t="shared" ref="S814:T814" si="891">if( and($Q814&gt;S$10,$Q814&lt;=S$11),$R814,"")</f>
        <v>13.53666074</v>
      </c>
      <c r="T814" t="str">
        <f t="shared" si="891"/>
        <v/>
      </c>
    </row>
    <row r="815" hidden="1">
      <c r="A815" s="152"/>
      <c r="B815" s="154"/>
      <c r="F815" s="70"/>
      <c r="G815" s="70"/>
      <c r="H815" s="70"/>
      <c r="I815" s="70"/>
      <c r="J815" s="70"/>
      <c r="K815" s="70"/>
      <c r="L815" s="70"/>
      <c r="M815" s="70"/>
      <c r="N815" s="70"/>
      <c r="O815" s="70">
        <f>'SWR time series'!A811</f>
        <v>1</v>
      </c>
      <c r="P815" s="70">
        <f>'SWR time series'!B811</f>
        <v>1938</v>
      </c>
      <c r="Q815" s="77">
        <f>'StockBond Returns'!M809</f>
        <v>12.44375905</v>
      </c>
      <c r="R815" s="77">
        <f>'SWR time series'!F811</f>
        <v>14.8108445</v>
      </c>
      <c r="S815" s="77">
        <f t="shared" ref="S815:T815" si="892">if( and($Q815&gt;S$10,$Q815&lt;=S$11),$R815,"")</f>
        <v>14.8108445</v>
      </c>
      <c r="T815" t="str">
        <f t="shared" si="892"/>
        <v/>
      </c>
    </row>
    <row r="816" hidden="1">
      <c r="A816" s="152"/>
      <c r="B816" s="154"/>
      <c r="F816" s="70"/>
      <c r="G816" s="70"/>
      <c r="H816" s="70"/>
      <c r="I816" s="70"/>
      <c r="J816" s="70"/>
      <c r="K816" s="70"/>
      <c r="L816" s="70"/>
      <c r="M816" s="70"/>
      <c r="N816" s="70"/>
      <c r="O816" s="70">
        <f>'SWR time series'!A812</f>
        <v>2</v>
      </c>
      <c r="P816" s="70">
        <f>'SWR time series'!B812</f>
        <v>1938</v>
      </c>
      <c r="Q816" s="77">
        <f>'StockBond Returns'!M810</f>
        <v>12.77400609</v>
      </c>
      <c r="R816" s="77">
        <f>'SWR time series'!F812</f>
        <v>14.05133456</v>
      </c>
      <c r="S816" s="77">
        <f t="shared" ref="S816:T816" si="893">if( and($Q816&gt;S$10,$Q816&lt;=S$11),$R816,"")</f>
        <v>14.05133456</v>
      </c>
      <c r="T816" t="str">
        <f t="shared" si="893"/>
        <v/>
      </c>
    </row>
    <row r="817" hidden="1">
      <c r="A817" s="152"/>
      <c r="B817" s="154"/>
      <c r="F817" s="70"/>
      <c r="G817" s="70"/>
      <c r="H817" s="70"/>
      <c r="I817" s="70"/>
      <c r="J817" s="70"/>
      <c r="K817" s="70"/>
      <c r="L817" s="70"/>
      <c r="M817" s="70"/>
      <c r="N817" s="70"/>
      <c r="O817" s="70">
        <f>'SWR time series'!A813</f>
        <v>3</v>
      </c>
      <c r="P817" s="70">
        <f>'SWR time series'!B813</f>
        <v>1938</v>
      </c>
      <c r="Q817" s="77">
        <f>'StockBond Returns'!M811</f>
        <v>13.6326163</v>
      </c>
      <c r="R817" s="77">
        <f>'SWR time series'!F813</f>
        <v>12.18749782</v>
      </c>
      <c r="S817" s="77">
        <f t="shared" ref="S817:T817" si="894">if( and($Q817&gt;S$10,$Q817&lt;=S$11),$R817,"")</f>
        <v>12.18749782</v>
      </c>
      <c r="T817" t="str">
        <f t="shared" si="894"/>
        <v/>
      </c>
    </row>
    <row r="818" hidden="1">
      <c r="A818" s="152"/>
      <c r="B818" s="154"/>
      <c r="F818" s="70"/>
      <c r="G818" s="70"/>
      <c r="H818" s="70"/>
      <c r="I818" s="70"/>
      <c r="J818" s="70"/>
      <c r="K818" s="70"/>
      <c r="L818" s="70"/>
      <c r="M818" s="70"/>
      <c r="N818" s="70"/>
      <c r="O818" s="70">
        <f>'SWR time series'!A814</f>
        <v>4</v>
      </c>
      <c r="P818" s="70">
        <f>'SWR time series'!B814</f>
        <v>1938</v>
      </c>
      <c r="Q818" s="77">
        <f>'StockBond Returns'!M812</f>
        <v>10.20591886</v>
      </c>
      <c r="R818" s="77">
        <f>'SWR time series'!F814</f>
        <v>22.68404494</v>
      </c>
      <c r="S818" s="77">
        <f t="shared" ref="S818:T818" si="895">if( and($Q818&gt;S$10,$Q818&lt;=S$11),$R818,"")</f>
        <v>22.68404494</v>
      </c>
      <c r="T818" t="str">
        <f t="shared" si="895"/>
        <v/>
      </c>
    </row>
    <row r="819" hidden="1">
      <c r="A819" s="152"/>
      <c r="B819" s="154"/>
      <c r="F819" s="70"/>
      <c r="G819" s="70"/>
      <c r="H819" s="70"/>
      <c r="I819" s="70"/>
      <c r="J819" s="70"/>
      <c r="K819" s="70"/>
      <c r="L819" s="70"/>
      <c r="M819" s="70"/>
      <c r="N819" s="70"/>
      <c r="O819" s="70">
        <f>'SWR time series'!A815</f>
        <v>5</v>
      </c>
      <c r="P819" s="70">
        <f>'SWR time series'!B815</f>
        <v>1938</v>
      </c>
      <c r="Q819" s="77">
        <f>'StockBond Returns'!M813</f>
        <v>11.56028372</v>
      </c>
      <c r="R819" s="77">
        <f>'SWR time series'!F815</f>
        <v>17.85067471</v>
      </c>
      <c r="S819" s="77">
        <f t="shared" ref="S819:T819" si="896">if( and($Q819&gt;S$10,$Q819&lt;=S$11),$R819,"")</f>
        <v>17.85067471</v>
      </c>
      <c r="T819" t="str">
        <f t="shared" si="896"/>
        <v/>
      </c>
    </row>
    <row r="820" hidden="1">
      <c r="A820" s="152"/>
      <c r="B820" s="154"/>
      <c r="F820" s="70"/>
      <c r="G820" s="70"/>
      <c r="H820" s="70"/>
      <c r="I820" s="70"/>
      <c r="J820" s="70"/>
      <c r="K820" s="70"/>
      <c r="L820" s="70"/>
      <c r="M820" s="70"/>
      <c r="N820" s="70"/>
      <c r="O820" s="70">
        <f>'SWR time series'!A816</f>
        <v>6</v>
      </c>
      <c r="P820" s="70">
        <f>'SWR time series'!B816</f>
        <v>1938</v>
      </c>
      <c r="Q820" s="77">
        <f>'StockBond Returns'!M814</f>
        <v>11.13851721</v>
      </c>
      <c r="R820" s="77">
        <f>'SWR time series'!F816</f>
        <v>18.78454744</v>
      </c>
      <c r="S820" s="77">
        <f t="shared" ref="S820:T820" si="897">if( and($Q820&gt;S$10,$Q820&lt;=S$11),$R820,"")</f>
        <v>18.78454744</v>
      </c>
      <c r="T820" t="str">
        <f t="shared" si="897"/>
        <v/>
      </c>
    </row>
    <row r="821" hidden="1">
      <c r="A821" s="152"/>
      <c r="B821" s="154"/>
      <c r="F821" s="70"/>
      <c r="G821" s="70"/>
      <c r="H821" s="70"/>
      <c r="I821" s="70"/>
      <c r="J821" s="70"/>
      <c r="K821" s="70"/>
      <c r="L821" s="70"/>
      <c r="M821" s="70"/>
      <c r="N821" s="70"/>
      <c r="O821" s="70">
        <f>'SWR time series'!A817</f>
        <v>7</v>
      </c>
      <c r="P821" s="70">
        <f>'SWR time series'!B817</f>
        <v>1938</v>
      </c>
      <c r="Q821" s="77">
        <f>'StockBond Returns'!M815</f>
        <v>13.91590027</v>
      </c>
      <c r="R821" s="77">
        <f>'SWR time series'!F817</f>
        <v>11.40024807</v>
      </c>
      <c r="S821" s="77">
        <f t="shared" ref="S821:T821" si="898">if( and($Q821&gt;S$10,$Q821&lt;=S$11),$R821,"")</f>
        <v>11.40024807</v>
      </c>
      <c r="T821" t="str">
        <f t="shared" si="898"/>
        <v/>
      </c>
    </row>
    <row r="822" hidden="1">
      <c r="A822" s="152"/>
      <c r="B822" s="154"/>
      <c r="F822" s="70"/>
      <c r="G822" s="70"/>
      <c r="H822" s="70"/>
      <c r="I822" s="70"/>
      <c r="J822" s="70"/>
      <c r="K822" s="70"/>
      <c r="L822" s="70"/>
      <c r="M822" s="70"/>
      <c r="N822" s="70"/>
      <c r="O822" s="70">
        <f>'SWR time series'!A818</f>
        <v>8</v>
      </c>
      <c r="P822" s="70">
        <f>'SWR time series'!B818</f>
        <v>1938</v>
      </c>
      <c r="Q822" s="77">
        <f>'StockBond Returns'!M816</f>
        <v>14.78770487</v>
      </c>
      <c r="R822" s="77">
        <f>'SWR time series'!F818</f>
        <v>9.085001646</v>
      </c>
      <c r="S822" s="77">
        <f t="shared" ref="S822:T822" si="899">if( and($Q822&gt;S$10,$Q822&lt;=S$11),$R822,"")</f>
        <v>9.085001646</v>
      </c>
      <c r="T822" t="str">
        <f t="shared" si="899"/>
        <v/>
      </c>
    </row>
    <row r="823" hidden="1">
      <c r="A823" s="152"/>
      <c r="B823" s="154"/>
      <c r="F823" s="70"/>
      <c r="G823" s="70"/>
      <c r="H823" s="70"/>
      <c r="I823" s="70"/>
      <c r="J823" s="70"/>
      <c r="K823" s="70"/>
      <c r="L823" s="70"/>
      <c r="M823" s="70"/>
      <c r="N823" s="70"/>
      <c r="O823" s="70">
        <f>'SWR time series'!A819</f>
        <v>9</v>
      </c>
      <c r="P823" s="70">
        <f>'SWR time series'!B819</f>
        <v>1938</v>
      </c>
      <c r="Q823" s="77">
        <f>'StockBond Returns'!M817</f>
        <v>14.59232023</v>
      </c>
      <c r="R823" s="77">
        <f>'SWR time series'!F819</f>
        <v>8.888908605</v>
      </c>
      <c r="S823" s="77">
        <f t="shared" ref="S823:T823" si="900">if( and($Q823&gt;S$10,$Q823&lt;=S$11),$R823,"")</f>
        <v>8.888908605</v>
      </c>
      <c r="T823" t="str">
        <f t="shared" si="900"/>
        <v/>
      </c>
    </row>
    <row r="824" hidden="1">
      <c r="A824" s="152"/>
      <c r="B824" s="154"/>
      <c r="F824" s="70"/>
      <c r="G824" s="70"/>
      <c r="H824" s="70"/>
      <c r="I824" s="70"/>
      <c r="J824" s="70"/>
      <c r="K824" s="70"/>
      <c r="L824" s="70"/>
      <c r="M824" s="70"/>
      <c r="N824" s="70"/>
      <c r="O824" s="70">
        <f>'SWR time series'!A820</f>
        <v>10</v>
      </c>
      <c r="P824" s="70">
        <f>'SWR time series'!B820</f>
        <v>1938</v>
      </c>
      <c r="Q824" s="77">
        <f>'StockBond Returns'!M818</f>
        <v>14.88012201</v>
      </c>
      <c r="R824" s="77">
        <f>'SWR time series'!F820</f>
        <v>9.012593359</v>
      </c>
      <c r="S824" s="77">
        <f t="shared" ref="S824:T824" si="901">if( and($Q824&gt;S$10,$Q824&lt;=S$11),$R824,"")</f>
        <v>9.012593359</v>
      </c>
      <c r="T824" t="str">
        <f t="shared" si="901"/>
        <v/>
      </c>
    </row>
    <row r="825" hidden="1">
      <c r="A825" s="152"/>
      <c r="B825" s="154"/>
      <c r="F825" s="70"/>
      <c r="G825" s="70"/>
      <c r="H825" s="70"/>
      <c r="I825" s="70"/>
      <c r="J825" s="70"/>
      <c r="K825" s="70"/>
      <c r="L825" s="70"/>
      <c r="M825" s="70"/>
      <c r="N825" s="70"/>
      <c r="O825" s="70">
        <f>'SWR time series'!A821</f>
        <v>11</v>
      </c>
      <c r="P825" s="70">
        <f>'SWR time series'!B821</f>
        <v>1938</v>
      </c>
      <c r="Q825" s="77">
        <f>'StockBond Returns'!M819</f>
        <v>16.18560309</v>
      </c>
      <c r="R825" s="77">
        <f>'SWR time series'!F821</f>
        <v>7.078622528</v>
      </c>
      <c r="S825" s="77">
        <f t="shared" ref="S825:T825" si="902">if( and($Q825&gt;S$10,$Q825&lt;=S$11),$R825,"")</f>
        <v>7.078622528</v>
      </c>
      <c r="T825" t="str">
        <f t="shared" si="902"/>
        <v/>
      </c>
    </row>
    <row r="826" hidden="1">
      <c r="A826" s="152"/>
      <c r="B826" s="154"/>
      <c r="F826" s="70"/>
      <c r="G826" s="70"/>
      <c r="H826" s="70"/>
      <c r="I826" s="70"/>
      <c r="J826" s="70"/>
      <c r="K826" s="70"/>
      <c r="L826" s="70"/>
      <c r="M826" s="70"/>
      <c r="N826" s="70"/>
      <c r="O826" s="70">
        <f>'SWR time series'!A822</f>
        <v>12</v>
      </c>
      <c r="P826" s="70">
        <f>'SWR time series'!B822</f>
        <v>1938</v>
      </c>
      <c r="Q826" s="77">
        <f>'StockBond Returns'!M820</f>
        <v>15.73316739</v>
      </c>
      <c r="R826" s="77">
        <f>'SWR time series'!F822</f>
        <v>8.345758512</v>
      </c>
      <c r="S826" s="77">
        <f t="shared" ref="S826:T826" si="903">if( and($Q826&gt;S$10,$Q826&lt;=S$11),$R826,"")</f>
        <v>8.345758512</v>
      </c>
      <c r="T826" t="str">
        <f t="shared" si="903"/>
        <v/>
      </c>
    </row>
    <row r="827" hidden="1">
      <c r="A827" s="152"/>
      <c r="B827" s="154"/>
      <c r="F827" s="70"/>
      <c r="G827" s="70"/>
      <c r="H827" s="70"/>
      <c r="I827" s="70"/>
      <c r="J827" s="70"/>
      <c r="K827" s="70"/>
      <c r="L827" s="70"/>
      <c r="M827" s="70"/>
      <c r="N827" s="70"/>
      <c r="O827" s="70">
        <f>'SWR time series'!A823</f>
        <v>1</v>
      </c>
      <c r="P827" s="70">
        <f>'SWR time series'!B823</f>
        <v>1939</v>
      </c>
      <c r="Q827" s="77">
        <f>'StockBond Returns'!M821</f>
        <v>16.40412686</v>
      </c>
      <c r="R827" s="77">
        <f>'SWR time series'!F823</f>
        <v>7.545589832</v>
      </c>
      <c r="S827" s="77">
        <f t="shared" ref="S827:T827" si="904">if( and($Q827&gt;S$10,$Q827&lt;=S$11),$R827,"")</f>
        <v>7.545589832</v>
      </c>
      <c r="T827" t="str">
        <f t="shared" si="904"/>
        <v/>
      </c>
    </row>
    <row r="828" hidden="1">
      <c r="A828" s="152"/>
      <c r="B828" s="154"/>
      <c r="F828" s="70"/>
      <c r="G828" s="70"/>
      <c r="H828" s="70"/>
      <c r="I828" s="70"/>
      <c r="J828" s="70"/>
      <c r="K828" s="70"/>
      <c r="L828" s="70"/>
      <c r="M828" s="70"/>
      <c r="N828" s="70"/>
      <c r="O828" s="70">
        <f>'SWR time series'!A824</f>
        <v>2</v>
      </c>
      <c r="P828" s="70">
        <f>'SWR time series'!B824</f>
        <v>1939</v>
      </c>
      <c r="Q828" s="77">
        <f>'StockBond Returns'!M822</f>
        <v>15.35603052</v>
      </c>
      <c r="R828" s="77">
        <f>'SWR time series'!F824</f>
        <v>10.01199026</v>
      </c>
      <c r="S828" s="77">
        <f t="shared" ref="S828:T828" si="905">if( and($Q828&gt;S$10,$Q828&lt;=S$11),$R828,"")</f>
        <v>10.01199026</v>
      </c>
      <c r="T828" t="str">
        <f t="shared" si="905"/>
        <v/>
      </c>
    </row>
    <row r="829" hidden="1">
      <c r="A829" s="152"/>
      <c r="B829" s="154"/>
      <c r="F829" s="70"/>
      <c r="G829" s="70"/>
      <c r="H829" s="70"/>
      <c r="I829" s="70"/>
      <c r="J829" s="70"/>
      <c r="K829" s="70"/>
      <c r="L829" s="70"/>
      <c r="M829" s="70"/>
      <c r="N829" s="70"/>
      <c r="O829" s="70">
        <f>'SWR time series'!A825</f>
        <v>3</v>
      </c>
      <c r="P829" s="70">
        <f>'SWR time series'!B825</f>
        <v>1939</v>
      </c>
      <c r="Q829" s="77">
        <f>'StockBond Returns'!M823</f>
        <v>16.05353513</v>
      </c>
      <c r="R829" s="77">
        <f>'SWR time series'!F825</f>
        <v>8.343364114</v>
      </c>
      <c r="S829" s="77">
        <f t="shared" ref="S829:T829" si="906">if( and($Q829&gt;S$10,$Q829&lt;=S$11),$R829,"")</f>
        <v>8.343364114</v>
      </c>
      <c r="T829" t="str">
        <f t="shared" si="906"/>
        <v/>
      </c>
    </row>
    <row r="830" hidden="1">
      <c r="A830" s="152"/>
      <c r="B830" s="154"/>
      <c r="F830" s="70"/>
      <c r="G830" s="70"/>
      <c r="H830" s="70"/>
      <c r="I830" s="70"/>
      <c r="J830" s="70"/>
      <c r="K830" s="70"/>
      <c r="L830" s="70"/>
      <c r="M830" s="70"/>
      <c r="N830" s="70"/>
      <c r="O830" s="70">
        <f>'SWR time series'!A826</f>
        <v>4</v>
      </c>
      <c r="P830" s="70">
        <f>'SWR time series'!B826</f>
        <v>1939</v>
      </c>
      <c r="Q830" s="77">
        <f>'StockBond Returns'!M824</f>
        <v>13.94226205</v>
      </c>
      <c r="R830" s="77">
        <f>'SWR time series'!F826</f>
        <v>13.3049755</v>
      </c>
      <c r="S830" s="77">
        <f t="shared" ref="S830:T830" si="907">if( and($Q830&gt;S$10,$Q830&lt;=S$11),$R830,"")</f>
        <v>13.3049755</v>
      </c>
      <c r="T830" t="str">
        <f t="shared" si="907"/>
        <v/>
      </c>
    </row>
    <row r="831" hidden="1">
      <c r="A831" s="152"/>
      <c r="B831" s="154"/>
      <c r="F831" s="70"/>
      <c r="G831" s="70"/>
      <c r="H831" s="70"/>
      <c r="I831" s="70"/>
      <c r="J831" s="70"/>
      <c r="K831" s="70"/>
      <c r="L831" s="70"/>
      <c r="M831" s="70"/>
      <c r="N831" s="70"/>
      <c r="O831" s="70">
        <f>'SWR time series'!A827</f>
        <v>5</v>
      </c>
      <c r="P831" s="70">
        <f>'SWR time series'!B827</f>
        <v>1939</v>
      </c>
      <c r="Q831" s="77">
        <f>'StockBond Returns'!M825</f>
        <v>13.96711118</v>
      </c>
      <c r="R831" s="77">
        <f>'SWR time series'!F827</f>
        <v>13.36122604</v>
      </c>
      <c r="S831" s="77">
        <f t="shared" ref="S831:T831" si="908">if( and($Q831&gt;S$10,$Q831&lt;=S$11),$R831,"")</f>
        <v>13.36122604</v>
      </c>
      <c r="T831" t="str">
        <f t="shared" si="908"/>
        <v/>
      </c>
    </row>
    <row r="832" hidden="1">
      <c r="A832" s="152"/>
      <c r="B832" s="154"/>
      <c r="F832" s="70"/>
      <c r="G832" s="70"/>
      <c r="H832" s="70"/>
      <c r="I832" s="70"/>
      <c r="J832" s="70"/>
      <c r="K832" s="70"/>
      <c r="L832" s="70"/>
      <c r="M832" s="70"/>
      <c r="N832" s="70"/>
      <c r="O832" s="70">
        <f>'SWR time series'!A828</f>
        <v>6</v>
      </c>
      <c r="P832" s="70">
        <f>'SWR time series'!B828</f>
        <v>1939</v>
      </c>
      <c r="Q832" s="77">
        <f>'StockBond Returns'!M826</f>
        <v>14.9801185</v>
      </c>
      <c r="R832" s="77">
        <f>'SWR time series'!F828</f>
        <v>10.80635899</v>
      </c>
      <c r="S832" s="77">
        <f t="shared" ref="S832:T832" si="909">if( and($Q832&gt;S$10,$Q832&lt;=S$11),$R832,"")</f>
        <v>10.80635899</v>
      </c>
      <c r="T832" t="str">
        <f t="shared" si="909"/>
        <v/>
      </c>
    </row>
    <row r="833" hidden="1">
      <c r="A833" s="152"/>
      <c r="B833" s="154"/>
      <c r="F833" s="70"/>
      <c r="G833" s="70"/>
      <c r="H833" s="70"/>
      <c r="I833" s="70"/>
      <c r="J833" s="70"/>
      <c r="K833" s="70"/>
      <c r="L833" s="70"/>
      <c r="M833" s="70"/>
      <c r="N833" s="70"/>
      <c r="O833" s="70">
        <f>'SWR time series'!A829</f>
        <v>7</v>
      </c>
      <c r="P833" s="70">
        <f>'SWR time series'!B829</f>
        <v>1939</v>
      </c>
      <c r="Q833" s="77">
        <f>'StockBond Returns'!M827</f>
        <v>14.0894121</v>
      </c>
      <c r="R833" s="77">
        <f>'SWR time series'!F829</f>
        <v>13.62058226</v>
      </c>
      <c r="S833" s="77">
        <f t="shared" ref="S833:T833" si="910">if( and($Q833&gt;S$10,$Q833&lt;=S$11),$R833,"")</f>
        <v>13.62058226</v>
      </c>
      <c r="T833" t="str">
        <f t="shared" si="910"/>
        <v/>
      </c>
    </row>
    <row r="834" hidden="1">
      <c r="A834" s="152"/>
      <c r="B834" s="154"/>
      <c r="F834" s="70"/>
      <c r="G834" s="70"/>
      <c r="H834" s="70"/>
      <c r="I834" s="70"/>
      <c r="J834" s="70"/>
      <c r="K834" s="70"/>
      <c r="L834" s="70"/>
      <c r="M834" s="70"/>
      <c r="N834" s="70"/>
      <c r="O834" s="70">
        <f>'SWR time series'!A830</f>
        <v>8</v>
      </c>
      <c r="P834" s="70">
        <f>'SWR time series'!B830</f>
        <v>1939</v>
      </c>
      <c r="Q834" s="77">
        <f>'StockBond Returns'!M828</f>
        <v>15.70169518</v>
      </c>
      <c r="R834" s="77">
        <f>'SWR time series'!F830</f>
        <v>9.676880906</v>
      </c>
      <c r="S834" s="77">
        <f t="shared" ref="S834:T834" si="911">if( and($Q834&gt;S$10,$Q834&lt;=S$11),$R834,"")</f>
        <v>9.676880906</v>
      </c>
      <c r="T834" t="str">
        <f t="shared" si="911"/>
        <v/>
      </c>
    </row>
    <row r="835" hidden="1">
      <c r="A835" s="152"/>
      <c r="B835" s="154"/>
      <c r="F835" s="70"/>
      <c r="G835" s="70"/>
      <c r="H835" s="70"/>
      <c r="I835" s="70"/>
      <c r="J835" s="70"/>
      <c r="K835" s="70"/>
      <c r="L835" s="70"/>
      <c r="M835" s="70"/>
      <c r="N835" s="70"/>
      <c r="O835" s="70">
        <f>'SWR time series'!A831</f>
        <v>9</v>
      </c>
      <c r="P835" s="70">
        <f>'SWR time series'!B831</f>
        <v>1939</v>
      </c>
      <c r="Q835" s="77">
        <f>'StockBond Returns'!M829</f>
        <v>14.65350857</v>
      </c>
      <c r="R835" s="77">
        <f>'SWR time series'!F831</f>
        <v>12.15075403</v>
      </c>
      <c r="S835" s="77">
        <f t="shared" ref="S835:T835" si="912">if( and($Q835&gt;S$10,$Q835&lt;=S$11),$R835,"")</f>
        <v>12.15075403</v>
      </c>
      <c r="T835" t="str">
        <f t="shared" si="912"/>
        <v/>
      </c>
    </row>
    <row r="836" hidden="1">
      <c r="A836" s="152"/>
      <c r="B836" s="154"/>
      <c r="F836" s="70"/>
      <c r="G836" s="70"/>
      <c r="H836" s="70"/>
      <c r="I836" s="70"/>
      <c r="J836" s="70"/>
      <c r="K836" s="70"/>
      <c r="L836" s="70"/>
      <c r="M836" s="70"/>
      <c r="N836" s="70"/>
      <c r="O836" s="70">
        <f>'SWR time series'!A832</f>
        <v>10</v>
      </c>
      <c r="P836" s="70">
        <f>'SWR time series'!B832</f>
        <v>1939</v>
      </c>
      <c r="Q836" s="77">
        <f>'StockBond Returns'!M830</f>
        <v>16.77841362</v>
      </c>
      <c r="R836" s="77">
        <f>'SWR time series'!F832</f>
        <v>8.256185609</v>
      </c>
      <c r="S836" s="77">
        <f t="shared" ref="S836:T836" si="913">if( and($Q836&gt;S$10,$Q836&lt;=S$11),$R836,"")</f>
        <v>8.256185609</v>
      </c>
      <c r="T836" t="str">
        <f t="shared" si="913"/>
        <v/>
      </c>
    </row>
    <row r="837" hidden="1">
      <c r="A837" s="152"/>
      <c r="B837" s="154"/>
      <c r="F837" s="70"/>
      <c r="G837" s="70"/>
      <c r="H837" s="70"/>
      <c r="I837" s="70"/>
      <c r="J837" s="70"/>
      <c r="K837" s="70"/>
      <c r="L837" s="70"/>
      <c r="M837" s="70"/>
      <c r="N837" s="70"/>
      <c r="O837" s="70">
        <f>'SWR time series'!A833</f>
        <v>11</v>
      </c>
      <c r="P837" s="70">
        <f>'SWR time series'!B833</f>
        <v>1939</v>
      </c>
      <c r="Q837" s="77">
        <f>'StockBond Returns'!M831</f>
        <v>16.73475164</v>
      </c>
      <c r="R837" s="77">
        <f>'SWR time series'!F833</f>
        <v>8.513555296</v>
      </c>
      <c r="S837" s="77">
        <f t="shared" ref="S837:T837" si="914">if( and($Q837&gt;S$10,$Q837&lt;=S$11),$R837,"")</f>
        <v>8.513555296</v>
      </c>
      <c r="T837" t="str">
        <f t="shared" si="914"/>
        <v/>
      </c>
    </row>
    <row r="838" hidden="1">
      <c r="A838" s="152"/>
      <c r="B838" s="154"/>
      <c r="F838" s="70"/>
      <c r="G838" s="70"/>
      <c r="H838" s="70"/>
      <c r="I838" s="70"/>
      <c r="J838" s="70"/>
      <c r="K838" s="70"/>
      <c r="L838" s="70"/>
      <c r="M838" s="70"/>
      <c r="N838" s="70"/>
      <c r="O838" s="70">
        <f>'SWR time series'!A834</f>
        <v>12</v>
      </c>
      <c r="P838" s="70">
        <f>'SWR time series'!B834</f>
        <v>1939</v>
      </c>
      <c r="Q838" s="77">
        <f>'StockBond Returns'!M832</f>
        <v>15.98872192</v>
      </c>
      <c r="R838" s="77">
        <f>'SWR time series'!F834</f>
        <v>10.14807735</v>
      </c>
      <c r="S838" s="77">
        <f t="shared" ref="S838:T838" si="915">if( and($Q838&gt;S$10,$Q838&lt;=S$11),$R838,"")</f>
        <v>10.14807735</v>
      </c>
      <c r="T838" t="str">
        <f t="shared" si="915"/>
        <v/>
      </c>
    </row>
    <row r="839" hidden="1">
      <c r="A839" s="152"/>
      <c r="B839" s="154"/>
      <c r="F839" s="70"/>
      <c r="G839" s="70"/>
      <c r="H839" s="70"/>
      <c r="I839" s="70"/>
      <c r="J839" s="70"/>
      <c r="K839" s="70"/>
      <c r="L839" s="70"/>
      <c r="M839" s="70"/>
      <c r="N839" s="70"/>
      <c r="O839" s="70">
        <f>'SWR time series'!A835</f>
        <v>1</v>
      </c>
      <c r="P839" s="70">
        <f>'SWR time series'!B835</f>
        <v>1940</v>
      </c>
      <c r="Q839" s="77">
        <f>'StockBond Returns'!M833</f>
        <v>16.62549975</v>
      </c>
      <c r="R839" s="77">
        <f>'SWR time series'!F835</f>
        <v>9.626044872</v>
      </c>
      <c r="S839" s="77">
        <f t="shared" ref="S839:T839" si="916">if( and($Q839&gt;S$10,$Q839&lt;=S$11),$R839,"")</f>
        <v>9.626044872</v>
      </c>
      <c r="T839" t="str">
        <f t="shared" si="916"/>
        <v/>
      </c>
    </row>
    <row r="840" hidden="1">
      <c r="A840" s="152"/>
      <c r="B840" s="154"/>
      <c r="F840" s="70"/>
      <c r="G840" s="70"/>
      <c r="H840" s="70"/>
      <c r="I840" s="70"/>
      <c r="J840" s="70"/>
      <c r="K840" s="70"/>
      <c r="L840" s="70"/>
      <c r="M840" s="70"/>
      <c r="N840" s="70"/>
      <c r="O840" s="70">
        <f>'SWR time series'!A836</f>
        <v>2</v>
      </c>
      <c r="P840" s="70">
        <f>'SWR time series'!B836</f>
        <v>1940</v>
      </c>
      <c r="Q840" s="77">
        <f>'StockBond Returns'!M834</f>
        <v>16.04944599</v>
      </c>
      <c r="R840" s="77">
        <f>'SWR time series'!F836</f>
        <v>10.03995324</v>
      </c>
      <c r="S840" s="77">
        <f t="shared" ref="S840:T840" si="917">if( and($Q840&gt;S$10,$Q840&lt;=S$11),$R840,"")</f>
        <v>10.03995324</v>
      </c>
      <c r="T840" t="str">
        <f t="shared" si="917"/>
        <v/>
      </c>
    </row>
    <row r="841" hidden="1">
      <c r="A841" s="152"/>
      <c r="B841" s="154"/>
      <c r="F841" s="70"/>
      <c r="G841" s="70"/>
      <c r="H841" s="70"/>
      <c r="I841" s="70"/>
      <c r="J841" s="70"/>
      <c r="K841" s="70"/>
      <c r="L841" s="70"/>
      <c r="M841" s="70"/>
      <c r="N841" s="70"/>
      <c r="O841" s="70">
        <f>'SWR time series'!A837</f>
        <v>3</v>
      </c>
      <c r="P841" s="70">
        <f>'SWR time series'!B837</f>
        <v>1940</v>
      </c>
      <c r="Q841" s="77">
        <f>'StockBond Returns'!M835</f>
        <v>16.094698</v>
      </c>
      <c r="R841" s="77">
        <f>'SWR time series'!F837</f>
        <v>10.01248685</v>
      </c>
      <c r="S841" s="77">
        <f t="shared" ref="S841:T841" si="918">if( and($Q841&gt;S$10,$Q841&lt;=S$11),$R841,"")</f>
        <v>10.01248685</v>
      </c>
      <c r="T841" t="str">
        <f t="shared" si="918"/>
        <v/>
      </c>
    </row>
    <row r="842" hidden="1">
      <c r="A842" s="152"/>
      <c r="B842" s="154"/>
      <c r="F842" s="70"/>
      <c r="G842" s="70"/>
      <c r="H842" s="70"/>
      <c r="I842" s="70"/>
      <c r="J842" s="70"/>
      <c r="K842" s="70"/>
      <c r="L842" s="70"/>
      <c r="M842" s="70"/>
      <c r="N842" s="70"/>
      <c r="O842" s="70">
        <f>'SWR time series'!A838</f>
        <v>4</v>
      </c>
      <c r="P842" s="70">
        <f>'SWR time series'!B838</f>
        <v>1940</v>
      </c>
      <c r="Q842" s="77">
        <f>'StockBond Returns'!M836</f>
        <v>16.26155779</v>
      </c>
      <c r="R842" s="77">
        <f>'SWR time series'!F838</f>
        <v>10.2958574</v>
      </c>
      <c r="S842" s="77">
        <f t="shared" ref="S842:T842" si="919">if( and($Q842&gt;S$10,$Q842&lt;=S$11),$R842,"")</f>
        <v>10.2958574</v>
      </c>
      <c r="T842" t="str">
        <f t="shared" si="919"/>
        <v/>
      </c>
    </row>
    <row r="843" hidden="1">
      <c r="A843" s="152"/>
      <c r="B843" s="154"/>
      <c r="F843" s="70"/>
      <c r="G843" s="70"/>
      <c r="H843" s="70"/>
      <c r="I843" s="70"/>
      <c r="J843" s="70"/>
      <c r="K843" s="70"/>
      <c r="L843" s="70"/>
      <c r="M843" s="70"/>
      <c r="N843" s="70"/>
      <c r="O843" s="70">
        <f>'SWR time series'!A839</f>
        <v>5</v>
      </c>
      <c r="P843" s="70">
        <f>'SWR time series'!B839</f>
        <v>1940</v>
      </c>
      <c r="Q843" s="77">
        <f>'StockBond Returns'!M837</f>
        <v>16.26611831</v>
      </c>
      <c r="R843" s="77">
        <f>'SWR time series'!F839</f>
        <v>10.33232939</v>
      </c>
      <c r="S843" s="77">
        <f t="shared" ref="S843:T843" si="920">if( and($Q843&gt;S$10,$Q843&lt;=S$11),$R843,"")</f>
        <v>10.33232939</v>
      </c>
      <c r="T843" t="str">
        <f t="shared" si="920"/>
        <v/>
      </c>
    </row>
    <row r="844" hidden="1">
      <c r="A844" s="152"/>
      <c r="B844" s="154"/>
      <c r="F844" s="70"/>
      <c r="G844" s="70"/>
      <c r="H844" s="70"/>
      <c r="I844" s="70"/>
      <c r="J844" s="70"/>
      <c r="K844" s="70"/>
      <c r="L844" s="70"/>
      <c r="M844" s="70"/>
      <c r="N844" s="70"/>
      <c r="O844" s="70">
        <f>'SWR time series'!A840</f>
        <v>6</v>
      </c>
      <c r="P844" s="70">
        <f>'SWR time series'!B840</f>
        <v>1940</v>
      </c>
      <c r="Q844" s="77">
        <f>'StockBond Returns'!M838</f>
        <v>12.38744062</v>
      </c>
      <c r="R844" s="77">
        <f>'SWR time series'!F840</f>
        <v>19.7873126</v>
      </c>
      <c r="S844" s="77">
        <f t="shared" ref="S844:T844" si="921">if( and($Q844&gt;S$10,$Q844&lt;=S$11),$R844,"")</f>
        <v>19.7873126</v>
      </c>
      <c r="T844" t="str">
        <f t="shared" si="921"/>
        <v/>
      </c>
    </row>
    <row r="845" hidden="1">
      <c r="A845" s="152"/>
      <c r="B845" s="154"/>
      <c r="F845" s="70"/>
      <c r="G845" s="70"/>
      <c r="H845" s="70"/>
      <c r="I845" s="70"/>
      <c r="J845" s="70"/>
      <c r="K845" s="70"/>
      <c r="L845" s="70"/>
      <c r="M845" s="70"/>
      <c r="N845" s="70"/>
      <c r="O845" s="70">
        <f>'SWR time series'!A841</f>
        <v>7</v>
      </c>
      <c r="P845" s="70">
        <f>'SWR time series'!B841</f>
        <v>1940</v>
      </c>
      <c r="Q845" s="77">
        <f>'StockBond Returns'!M839</f>
        <v>13.12654095</v>
      </c>
      <c r="R845" s="77">
        <f>'SWR time series'!F841</f>
        <v>17.32966467</v>
      </c>
      <c r="S845" s="77">
        <f t="shared" ref="S845:T845" si="922">if( and($Q845&gt;S$10,$Q845&lt;=S$11),$R845,"")</f>
        <v>17.32966467</v>
      </c>
      <c r="T845" t="str">
        <f t="shared" si="922"/>
        <v/>
      </c>
    </row>
    <row r="846" hidden="1">
      <c r="A846" s="152"/>
      <c r="B846" s="154"/>
      <c r="F846" s="70"/>
      <c r="G846" s="70"/>
      <c r="H846" s="70"/>
      <c r="I846" s="70"/>
      <c r="J846" s="70"/>
      <c r="K846" s="70"/>
      <c r="L846" s="70"/>
      <c r="M846" s="70"/>
      <c r="N846" s="70"/>
      <c r="O846" s="70">
        <f>'SWR time series'!A842</f>
        <v>8</v>
      </c>
      <c r="P846" s="70">
        <f>'SWR time series'!B842</f>
        <v>1940</v>
      </c>
      <c r="Q846" s="77">
        <f>'StockBond Returns'!M840</f>
        <v>13.77098131</v>
      </c>
      <c r="R846" s="77">
        <f>'SWR time series'!F842</f>
        <v>15.49324809</v>
      </c>
      <c r="S846" s="77">
        <f t="shared" ref="S846:T846" si="923">if( and($Q846&gt;S$10,$Q846&lt;=S$11),$R846,"")</f>
        <v>15.49324809</v>
      </c>
      <c r="T846" t="str">
        <f t="shared" si="923"/>
        <v/>
      </c>
    </row>
    <row r="847" hidden="1">
      <c r="A847" s="152"/>
      <c r="B847" s="154"/>
      <c r="F847" s="70"/>
      <c r="G847" s="70"/>
      <c r="H847" s="70"/>
      <c r="I847" s="70"/>
      <c r="J847" s="70"/>
      <c r="K847" s="70"/>
      <c r="L847" s="70"/>
      <c r="M847" s="70"/>
      <c r="N847" s="70"/>
      <c r="O847" s="70">
        <f>'SWR time series'!A843</f>
        <v>9</v>
      </c>
      <c r="P847" s="70">
        <f>'SWR time series'!B843</f>
        <v>1940</v>
      </c>
      <c r="Q847" s="77">
        <f>'StockBond Returns'!M841</f>
        <v>14.12338148</v>
      </c>
      <c r="R847" s="77">
        <f>'SWR time series'!F843</f>
        <v>15.27567743</v>
      </c>
      <c r="S847" s="77">
        <f t="shared" ref="S847:T847" si="924">if( and($Q847&gt;S$10,$Q847&lt;=S$11),$R847,"")</f>
        <v>15.27567743</v>
      </c>
      <c r="T847" t="str">
        <f t="shared" si="924"/>
        <v/>
      </c>
    </row>
    <row r="848" hidden="1">
      <c r="A848" s="152"/>
      <c r="B848" s="154"/>
      <c r="F848" s="70"/>
      <c r="G848" s="70"/>
      <c r="H848" s="70"/>
      <c r="I848" s="70"/>
      <c r="J848" s="70"/>
      <c r="K848" s="70"/>
      <c r="L848" s="70"/>
      <c r="M848" s="70"/>
      <c r="N848" s="70"/>
      <c r="O848" s="70">
        <f>'SWR time series'!A844</f>
        <v>10</v>
      </c>
      <c r="P848" s="70">
        <f>'SWR time series'!B844</f>
        <v>1940</v>
      </c>
      <c r="Q848" s="77">
        <f>'StockBond Returns'!M842</f>
        <v>14.26498903</v>
      </c>
      <c r="R848" s="77">
        <f>'SWR time series'!F844</f>
        <v>14.07356415</v>
      </c>
      <c r="S848" s="77">
        <f t="shared" ref="S848:T848" si="925">if( and($Q848&gt;S$10,$Q848&lt;=S$11),$R848,"")</f>
        <v>14.07356415</v>
      </c>
      <c r="T848" t="str">
        <f t="shared" si="925"/>
        <v/>
      </c>
    </row>
    <row r="849" hidden="1">
      <c r="A849" s="152"/>
      <c r="B849" s="154"/>
      <c r="F849" s="70"/>
      <c r="G849" s="70"/>
      <c r="H849" s="70"/>
      <c r="I849" s="70"/>
      <c r="J849" s="70"/>
      <c r="K849" s="70"/>
      <c r="L849" s="70"/>
      <c r="M849" s="70"/>
      <c r="N849" s="70"/>
      <c r="O849" s="70">
        <f>'SWR time series'!A845</f>
        <v>11</v>
      </c>
      <c r="P849" s="70">
        <f>'SWR time series'!B845</f>
        <v>1940</v>
      </c>
      <c r="Q849" s="77">
        <f>'StockBond Returns'!M843</f>
        <v>14.79980191</v>
      </c>
      <c r="R849" s="77">
        <f>'SWR time series'!F845</f>
        <v>12.59674907</v>
      </c>
      <c r="S849" s="77">
        <f t="shared" ref="S849:T849" si="926">if( and($Q849&gt;S$10,$Q849&lt;=S$11),$R849,"")</f>
        <v>12.59674907</v>
      </c>
      <c r="T849" t="str">
        <f t="shared" si="926"/>
        <v/>
      </c>
    </row>
    <row r="850" hidden="1">
      <c r="A850" s="152"/>
      <c r="B850" s="154"/>
      <c r="F850" s="70"/>
      <c r="G850" s="70"/>
      <c r="H850" s="70"/>
      <c r="I850" s="70"/>
      <c r="J850" s="70"/>
      <c r="K850" s="70"/>
      <c r="L850" s="70"/>
      <c r="M850" s="70"/>
      <c r="N850" s="70"/>
      <c r="O850" s="70">
        <f>'SWR time series'!A846</f>
        <v>12</v>
      </c>
      <c r="P850" s="70">
        <f>'SWR time series'!B846</f>
        <v>1940</v>
      </c>
      <c r="Q850" s="77">
        <f>'StockBond Returns'!M844</f>
        <v>14.15293201</v>
      </c>
      <c r="R850" s="77">
        <f>'SWR time series'!F846</f>
        <v>13.10087109</v>
      </c>
      <c r="S850" s="77">
        <f t="shared" ref="S850:T850" si="927">if( and($Q850&gt;S$10,$Q850&lt;=S$11),$R850,"")</f>
        <v>13.10087109</v>
      </c>
      <c r="T850" t="str">
        <f t="shared" si="927"/>
        <v/>
      </c>
    </row>
    <row r="851" hidden="1">
      <c r="A851" s="152"/>
      <c r="B851" s="154"/>
      <c r="F851" s="70"/>
      <c r="G851" s="70"/>
      <c r="H851" s="70"/>
      <c r="I851" s="70"/>
      <c r="J851" s="70"/>
      <c r="K851" s="70"/>
      <c r="L851" s="70"/>
      <c r="M851" s="70"/>
      <c r="N851" s="70"/>
      <c r="O851" s="70">
        <f>'SWR time series'!A847</f>
        <v>1</v>
      </c>
      <c r="P851" s="70">
        <f>'SWR time series'!B847</f>
        <v>1941</v>
      </c>
      <c r="Q851" s="77">
        <f>'StockBond Returns'!M845</f>
        <v>13.97354345</v>
      </c>
      <c r="R851" s="77">
        <f>'SWR time series'!F847</f>
        <v>13.27623929</v>
      </c>
      <c r="S851" s="77">
        <f t="shared" ref="S851:T851" si="928">if( and($Q851&gt;S$10,$Q851&lt;=S$11),$R851,"")</f>
        <v>13.27623929</v>
      </c>
      <c r="T851" t="str">
        <f t="shared" si="928"/>
        <v/>
      </c>
    </row>
    <row r="852" hidden="1">
      <c r="A852" s="152"/>
      <c r="B852" s="154"/>
      <c r="F852" s="70"/>
      <c r="G852" s="70"/>
      <c r="H852" s="70"/>
      <c r="I852" s="70"/>
      <c r="J852" s="70"/>
      <c r="K852" s="70"/>
      <c r="L852" s="70"/>
      <c r="M852" s="70"/>
      <c r="N852" s="70"/>
      <c r="O852" s="70">
        <f>'SWR time series'!A848</f>
        <v>2</v>
      </c>
      <c r="P852" s="70">
        <f>'SWR time series'!B848</f>
        <v>1941</v>
      </c>
      <c r="Q852" s="77">
        <f>'StockBond Returns'!M846</f>
        <v>13.27893242</v>
      </c>
      <c r="R852" s="77">
        <f>'SWR time series'!F848</f>
        <v>15.46329547</v>
      </c>
      <c r="S852" s="77">
        <f t="shared" ref="S852:T852" si="929">if( and($Q852&gt;S$10,$Q852&lt;=S$11),$R852,"")</f>
        <v>15.46329547</v>
      </c>
      <c r="T852" t="str">
        <f t="shared" si="929"/>
        <v/>
      </c>
    </row>
    <row r="853" hidden="1">
      <c r="A853" s="152"/>
      <c r="B853" s="154"/>
      <c r="F853" s="70"/>
      <c r="G853" s="70"/>
      <c r="H853" s="70"/>
      <c r="I853" s="70"/>
      <c r="J853" s="70"/>
      <c r="K853" s="70"/>
      <c r="L853" s="70"/>
      <c r="M853" s="70"/>
      <c r="N853" s="70"/>
      <c r="O853" s="70">
        <f>'SWR time series'!A849</f>
        <v>3</v>
      </c>
      <c r="P853" s="70">
        <f>'SWR time series'!B849</f>
        <v>1941</v>
      </c>
      <c r="Q853" s="77">
        <f>'StockBond Returns'!M847</f>
        <v>13.04817093</v>
      </c>
      <c r="R853" s="77">
        <f>'SWR time series'!F849</f>
        <v>14.99476661</v>
      </c>
      <c r="S853" s="77">
        <f t="shared" ref="S853:T853" si="930">if( and($Q853&gt;S$10,$Q853&lt;=S$11),$R853,"")</f>
        <v>14.99476661</v>
      </c>
      <c r="T853" t="str">
        <f t="shared" si="930"/>
        <v/>
      </c>
    </row>
    <row r="854" hidden="1">
      <c r="A854" s="152"/>
      <c r="B854" s="154"/>
      <c r="F854" s="70"/>
      <c r="G854" s="70"/>
      <c r="H854" s="70"/>
      <c r="I854" s="70"/>
      <c r="J854" s="70"/>
      <c r="K854" s="70"/>
      <c r="L854" s="70"/>
      <c r="M854" s="70"/>
      <c r="N854" s="70"/>
      <c r="O854" s="70">
        <f>'SWR time series'!A850</f>
        <v>4</v>
      </c>
      <c r="P854" s="70">
        <f>'SWR time series'!B850</f>
        <v>1941</v>
      </c>
      <c r="Q854" s="77">
        <f>'StockBond Returns'!M848</f>
        <v>12.97160523</v>
      </c>
      <c r="R854" s="77">
        <f>'SWR time series'!F850</f>
        <v>14.13842118</v>
      </c>
      <c r="S854" s="77">
        <f t="shared" ref="S854:T854" si="931">if( and($Q854&gt;S$10,$Q854&lt;=S$11),$R854,"")</f>
        <v>14.13842118</v>
      </c>
      <c r="T854" t="str">
        <f t="shared" si="931"/>
        <v/>
      </c>
    </row>
    <row r="855" hidden="1">
      <c r="A855" s="152"/>
      <c r="B855" s="154"/>
      <c r="F855" s="70"/>
      <c r="G855" s="70"/>
      <c r="H855" s="70"/>
      <c r="I855" s="70"/>
      <c r="J855" s="70"/>
      <c r="K855" s="70"/>
      <c r="L855" s="70"/>
      <c r="M855" s="70"/>
      <c r="N855" s="70"/>
      <c r="O855" s="70">
        <f>'SWR time series'!A851</f>
        <v>5</v>
      </c>
      <c r="P855" s="70">
        <f>'SWR time series'!B851</f>
        <v>1941</v>
      </c>
      <c r="Q855" s="77">
        <f>'StockBond Returns'!M849</f>
        <v>12.01664825</v>
      </c>
      <c r="R855" s="77">
        <f>'SWR time series'!F851</f>
        <v>17.38065946</v>
      </c>
      <c r="S855" s="77">
        <f t="shared" ref="S855:T855" si="932">if( and($Q855&gt;S$10,$Q855&lt;=S$11),$R855,"")</f>
        <v>17.38065946</v>
      </c>
      <c r="T855" t="str">
        <f t="shared" si="932"/>
        <v/>
      </c>
    </row>
    <row r="856" hidden="1">
      <c r="A856" s="152"/>
      <c r="B856" s="154"/>
      <c r="F856" s="70"/>
      <c r="G856" s="70"/>
      <c r="H856" s="70"/>
      <c r="I856" s="70"/>
      <c r="J856" s="70"/>
      <c r="K856" s="70"/>
      <c r="L856" s="70"/>
      <c r="M856" s="70"/>
      <c r="N856" s="70"/>
      <c r="O856" s="70">
        <f>'SWR time series'!A852</f>
        <v>6</v>
      </c>
      <c r="P856" s="70">
        <f>'SWR time series'!B852</f>
        <v>1941</v>
      </c>
      <c r="Q856" s="77">
        <f>'StockBond Returns'!M850</f>
        <v>11.92883336</v>
      </c>
      <c r="R856" s="77">
        <f>'SWR time series'!F852</f>
        <v>17.52861947</v>
      </c>
      <c r="S856" s="77">
        <f t="shared" ref="S856:T856" si="933">if( and($Q856&gt;S$10,$Q856&lt;=S$11),$R856,"")</f>
        <v>17.52861947</v>
      </c>
      <c r="T856" t="str">
        <f t="shared" si="933"/>
        <v/>
      </c>
    </row>
    <row r="857" hidden="1">
      <c r="A857" s="152"/>
      <c r="B857" s="154"/>
      <c r="F857" s="70"/>
      <c r="G857" s="70"/>
      <c r="H857" s="70"/>
      <c r="I857" s="70"/>
      <c r="J857" s="70"/>
      <c r="K857" s="70"/>
      <c r="L857" s="70"/>
      <c r="M857" s="70"/>
      <c r="N857" s="70"/>
      <c r="O857" s="70">
        <f>'SWR time series'!A853</f>
        <v>7</v>
      </c>
      <c r="P857" s="70">
        <f>'SWR time series'!B853</f>
        <v>1941</v>
      </c>
      <c r="Q857" s="77">
        <f>'StockBond Returns'!M851</f>
        <v>12.27510647</v>
      </c>
      <c r="R857" s="77">
        <f>'SWR time series'!F853</f>
        <v>16.29027235</v>
      </c>
      <c r="S857" s="77">
        <f t="shared" ref="S857:T857" si="934">if( and($Q857&gt;S$10,$Q857&lt;=S$11),$R857,"")</f>
        <v>16.29027235</v>
      </c>
      <c r="T857" t="str">
        <f t="shared" si="934"/>
        <v/>
      </c>
    </row>
    <row r="858" hidden="1">
      <c r="A858" s="152"/>
      <c r="B858" s="154"/>
      <c r="F858" s="70"/>
      <c r="G858" s="70"/>
      <c r="H858" s="70"/>
      <c r="I858" s="70"/>
      <c r="J858" s="70"/>
      <c r="K858" s="70"/>
      <c r="L858" s="70"/>
      <c r="M858" s="70"/>
      <c r="N858" s="70"/>
      <c r="O858" s="70">
        <f>'SWR time series'!A854</f>
        <v>8</v>
      </c>
      <c r="P858" s="70">
        <f>'SWR time series'!B854</f>
        <v>1941</v>
      </c>
      <c r="Q858" s="77">
        <f>'StockBond Returns'!M852</f>
        <v>12.90697947</v>
      </c>
      <c r="R858" s="77">
        <f>'SWR time series'!F854</f>
        <v>14.27838526</v>
      </c>
      <c r="S858" s="77">
        <f t="shared" ref="S858:T858" si="935">if( and($Q858&gt;S$10,$Q858&lt;=S$11),$R858,"")</f>
        <v>14.27838526</v>
      </c>
      <c r="T858" t="str">
        <f t="shared" si="935"/>
        <v/>
      </c>
    </row>
    <row r="859" hidden="1">
      <c r="A859" s="152"/>
      <c r="B859" s="154"/>
      <c r="F859" s="70"/>
      <c r="G859" s="70"/>
      <c r="H859" s="70"/>
      <c r="I859" s="70"/>
      <c r="J859" s="70"/>
      <c r="K859" s="70"/>
      <c r="L859" s="70"/>
      <c r="M859" s="70"/>
      <c r="N859" s="70"/>
      <c r="O859" s="70">
        <f>'SWR time series'!A855</f>
        <v>9</v>
      </c>
      <c r="P859" s="70">
        <f>'SWR time series'!B855</f>
        <v>1941</v>
      </c>
      <c r="Q859" s="77">
        <f>'StockBond Returns'!M853</f>
        <v>12.62186251</v>
      </c>
      <c r="R859" s="77">
        <f>'SWR time series'!F855</f>
        <v>14.50711539</v>
      </c>
      <c r="S859" s="77">
        <f t="shared" ref="S859:T859" si="936">if( and($Q859&gt;S$10,$Q859&lt;=S$11),$R859,"")</f>
        <v>14.50711539</v>
      </c>
      <c r="T859" t="str">
        <f t="shared" si="936"/>
        <v/>
      </c>
    </row>
    <row r="860" hidden="1">
      <c r="A860" s="152"/>
      <c r="B860" s="154"/>
      <c r="F860" s="70"/>
      <c r="G860" s="70"/>
      <c r="H860" s="70"/>
      <c r="I860" s="70"/>
      <c r="J860" s="70"/>
      <c r="K860" s="70"/>
      <c r="L860" s="70"/>
      <c r="M860" s="70"/>
      <c r="N860" s="70"/>
      <c r="O860" s="70">
        <f>'SWR time series'!A856</f>
        <v>10</v>
      </c>
      <c r="P860" s="70">
        <f>'SWR time series'!B856</f>
        <v>1941</v>
      </c>
      <c r="Q860" s="77">
        <f>'StockBond Returns'!M854</f>
        <v>12.23356037</v>
      </c>
      <c r="R860" s="77">
        <f>'SWR time series'!F856</f>
        <v>14.40049462</v>
      </c>
      <c r="S860" s="77">
        <f t="shared" ref="S860:T860" si="937">if( and($Q860&gt;S$10,$Q860&lt;=S$11),$R860,"")</f>
        <v>14.40049462</v>
      </c>
      <c r="T860" t="str">
        <f t="shared" si="937"/>
        <v/>
      </c>
    </row>
    <row r="861" hidden="1">
      <c r="A861" s="152"/>
      <c r="B861" s="154"/>
      <c r="F861" s="70"/>
      <c r="G861" s="70"/>
      <c r="H861" s="70"/>
      <c r="I861" s="70"/>
      <c r="J861" s="70"/>
      <c r="K861" s="70"/>
      <c r="L861" s="70"/>
      <c r="M861" s="70"/>
      <c r="N861" s="70"/>
      <c r="O861" s="70">
        <f>'SWR time series'!A857</f>
        <v>11</v>
      </c>
      <c r="P861" s="70">
        <f>'SWR time series'!B857</f>
        <v>1941</v>
      </c>
      <c r="Q861" s="77">
        <f>'StockBond Returns'!M855</f>
        <v>11.19950426</v>
      </c>
      <c r="R861" s="77">
        <f>'SWR time series'!F857</f>
        <v>17.37983721</v>
      </c>
      <c r="S861" s="77">
        <f t="shared" ref="S861:T861" si="938">if( and($Q861&gt;S$10,$Q861&lt;=S$11),$R861,"")</f>
        <v>17.37983721</v>
      </c>
      <c r="T861" t="str">
        <f t="shared" si="938"/>
        <v/>
      </c>
    </row>
    <row r="862" hidden="1">
      <c r="A862" s="152"/>
      <c r="B862" s="154"/>
      <c r="F862" s="70"/>
      <c r="G862" s="70"/>
      <c r="H862" s="70"/>
      <c r="I862" s="70"/>
      <c r="J862" s="70"/>
      <c r="K862" s="70"/>
      <c r="L862" s="70"/>
      <c r="M862" s="70"/>
      <c r="N862" s="70"/>
      <c r="O862" s="70">
        <f>'SWR time series'!A858</f>
        <v>12</v>
      </c>
      <c r="P862" s="70">
        <f>'SWR time series'!B858</f>
        <v>1941</v>
      </c>
      <c r="Q862" s="77">
        <f>'StockBond Returns'!M856</f>
        <v>10.5599799</v>
      </c>
      <c r="R862" s="77">
        <f>'SWR time series'!F858</f>
        <v>19.97948421</v>
      </c>
      <c r="S862" s="77">
        <f t="shared" ref="S862:T862" si="939">if( and($Q862&gt;S$10,$Q862&lt;=S$11),$R862,"")</f>
        <v>19.97948421</v>
      </c>
      <c r="T862" t="str">
        <f t="shared" si="939"/>
        <v/>
      </c>
    </row>
    <row r="863" hidden="1">
      <c r="A863" s="152"/>
      <c r="B863" s="154"/>
      <c r="F863" s="70"/>
      <c r="G863" s="70"/>
      <c r="H863" s="70"/>
      <c r="I863" s="70"/>
      <c r="J863" s="70"/>
      <c r="K863" s="70"/>
      <c r="L863" s="70"/>
      <c r="M863" s="70"/>
      <c r="N863" s="70"/>
      <c r="O863" s="70">
        <f>'SWR time series'!A859</f>
        <v>1</v>
      </c>
      <c r="P863" s="70">
        <f>'SWR time series'!B859</f>
        <v>1942</v>
      </c>
      <c r="Q863" s="77">
        <f>'StockBond Returns'!M857</f>
        <v>10.00622297</v>
      </c>
      <c r="R863" s="77">
        <f>'SWR time series'!F859</f>
        <v>22.10714993</v>
      </c>
      <c r="S863" s="77">
        <f t="shared" ref="S863:T863" si="940">if( and($Q863&gt;S$10,$Q863&lt;=S$11),$R863,"")</f>
        <v>22.10714993</v>
      </c>
      <c r="T863" t="str">
        <f t="shared" si="940"/>
        <v/>
      </c>
    </row>
    <row r="864" hidden="1">
      <c r="A864" s="152"/>
      <c r="B864" s="154"/>
      <c r="F864" s="70"/>
      <c r="G864" s="70"/>
      <c r="H864" s="70"/>
      <c r="I864" s="70"/>
      <c r="J864" s="70"/>
      <c r="K864" s="70"/>
      <c r="L864" s="70"/>
      <c r="M864" s="70"/>
      <c r="N864" s="70"/>
      <c r="O864" s="70">
        <f>'SWR time series'!A860</f>
        <v>2</v>
      </c>
      <c r="P864" s="70">
        <f>'SWR time series'!B860</f>
        <v>1942</v>
      </c>
      <c r="Q864" s="77">
        <f>'StockBond Returns'!M858</f>
        <v>9.96594149</v>
      </c>
      <c r="R864" s="77">
        <f>'SWR time series'!F860</f>
        <v>21.86251325</v>
      </c>
      <c r="S864" s="77">
        <f t="shared" ref="S864:T864" si="941">if( and($Q864&gt;S$10,$Q864&lt;=S$11),$R864,"")</f>
        <v>21.86251325</v>
      </c>
      <c r="T864" t="str">
        <f t="shared" si="941"/>
        <v/>
      </c>
    </row>
    <row r="865" hidden="1">
      <c r="A865" s="152"/>
      <c r="B865" s="154"/>
      <c r="F865" s="70"/>
      <c r="G865" s="70"/>
      <c r="H865" s="70"/>
      <c r="I865" s="70"/>
      <c r="J865" s="70"/>
      <c r="K865" s="70"/>
      <c r="L865" s="70"/>
      <c r="M865" s="70"/>
      <c r="N865" s="70"/>
      <c r="O865" s="70">
        <f>'SWR time series'!A861</f>
        <v>3</v>
      </c>
      <c r="P865" s="70">
        <f>'SWR time series'!B861</f>
        <v>1942</v>
      </c>
      <c r="Q865" s="77">
        <f>'StockBond Returns'!M859</f>
        <v>9.54596303</v>
      </c>
      <c r="R865" s="77">
        <f>'SWR time series'!F861</f>
        <v>23.05335838</v>
      </c>
      <c r="S865" s="77">
        <f t="shared" ref="S865:T865" si="942">if( and($Q865&gt;S$10,$Q865&lt;=S$11),$R865,"")</f>
        <v>23.05335838</v>
      </c>
      <c r="T865" t="str">
        <f t="shared" si="942"/>
        <v/>
      </c>
    </row>
    <row r="866" hidden="1">
      <c r="A866" s="152"/>
      <c r="B866" s="154"/>
      <c r="F866" s="70"/>
      <c r="G866" s="70"/>
      <c r="H866" s="70"/>
      <c r="I866" s="70"/>
      <c r="J866" s="70"/>
      <c r="K866" s="70"/>
      <c r="L866" s="70"/>
      <c r="M866" s="70"/>
      <c r="N866" s="70"/>
      <c r="O866" s="70">
        <f>'SWR time series'!A862</f>
        <v>4</v>
      </c>
      <c r="P866" s="70">
        <f>'SWR time series'!B862</f>
        <v>1942</v>
      </c>
      <c r="Q866" s="77">
        <f>'StockBond Returns'!M860</f>
        <v>8.81631384</v>
      </c>
      <c r="R866" s="77">
        <f>'SWR time series'!F862</f>
        <v>26.20944921</v>
      </c>
      <c r="S866" s="77">
        <f t="shared" ref="S866:T866" si="943">if( and($Q866&gt;S$10,$Q866&lt;=S$11),$R866,"")</f>
        <v>26.20944921</v>
      </c>
      <c r="T866" t="str">
        <f t="shared" si="943"/>
        <v/>
      </c>
    </row>
    <row r="867" hidden="1">
      <c r="A867" s="152"/>
      <c r="B867" s="154"/>
      <c r="F867" s="70"/>
      <c r="G867" s="70"/>
      <c r="H867" s="70"/>
      <c r="I867" s="70"/>
      <c r="J867" s="70"/>
      <c r="K867" s="70"/>
      <c r="L867" s="70"/>
      <c r="M867" s="70"/>
      <c r="N867" s="70"/>
      <c r="O867" s="70">
        <f>'SWR time series'!A863</f>
        <v>5</v>
      </c>
      <c r="P867" s="70">
        <f>'SWR time series'!B863</f>
        <v>1942</v>
      </c>
      <c r="Q867" s="77">
        <f>'StockBond Returns'!M861</f>
        <v>8.34808657</v>
      </c>
      <c r="R867" s="77">
        <f>'SWR time series'!F863</f>
        <v>27.06160005</v>
      </c>
      <c r="S867" s="77">
        <f t="shared" ref="S867:T867" si="944">if( and($Q867&gt;S$10,$Q867&lt;=S$11),$R867,"")</f>
        <v>27.06160005</v>
      </c>
      <c r="T867" t="str">
        <f t="shared" si="944"/>
        <v/>
      </c>
    </row>
    <row r="868" hidden="1">
      <c r="A868" s="152"/>
      <c r="B868" s="154"/>
      <c r="F868" s="70"/>
      <c r="G868" s="70"/>
      <c r="H868" s="70"/>
      <c r="I868" s="70"/>
      <c r="J868" s="70"/>
      <c r="K868" s="70"/>
      <c r="L868" s="70"/>
      <c r="M868" s="70"/>
      <c r="N868" s="70"/>
      <c r="O868" s="70">
        <f>'SWR time series'!A864</f>
        <v>6</v>
      </c>
      <c r="P868" s="70">
        <f>'SWR time series'!B864</f>
        <v>1942</v>
      </c>
      <c r="Q868" s="77">
        <f>'StockBond Returns'!M862</f>
        <v>8.78500532</v>
      </c>
      <c r="R868" s="77">
        <f>'SWR time series'!F864</f>
        <v>25.03658419</v>
      </c>
      <c r="S868" s="77">
        <f t="shared" ref="S868:T868" si="945">if( and($Q868&gt;S$10,$Q868&lt;=S$11),$R868,"")</f>
        <v>25.03658419</v>
      </c>
      <c r="T868" t="str">
        <f t="shared" si="945"/>
        <v/>
      </c>
    </row>
    <row r="869" hidden="1">
      <c r="A869" s="152"/>
      <c r="B869" s="154"/>
      <c r="F869" s="70"/>
      <c r="G869" s="70"/>
      <c r="H869" s="70"/>
      <c r="I869" s="70"/>
      <c r="J869" s="70"/>
      <c r="K869" s="70"/>
      <c r="L869" s="70"/>
      <c r="M869" s="70"/>
      <c r="N869" s="70"/>
      <c r="O869" s="70">
        <f>'SWR time series'!A865</f>
        <v>7</v>
      </c>
      <c r="P869" s="70">
        <f>'SWR time series'!B865</f>
        <v>1942</v>
      </c>
      <c r="Q869" s="77">
        <f>'StockBond Returns'!M863</f>
        <v>8.87338445</v>
      </c>
      <c r="R869" s="77">
        <f>'SWR time series'!F865</f>
        <v>22.72912183</v>
      </c>
      <c r="S869" s="77">
        <f t="shared" ref="S869:T869" si="946">if( and($Q869&gt;S$10,$Q869&lt;=S$11),$R869,"")</f>
        <v>22.72912183</v>
      </c>
      <c r="T869" t="str">
        <f t="shared" si="946"/>
        <v/>
      </c>
    </row>
    <row r="870" hidden="1">
      <c r="A870" s="152"/>
      <c r="B870" s="154"/>
      <c r="F870" s="70"/>
      <c r="G870" s="70"/>
      <c r="H870" s="70"/>
      <c r="I870" s="70"/>
      <c r="J870" s="70"/>
      <c r="K870" s="70"/>
      <c r="L870" s="70"/>
      <c r="M870" s="70"/>
      <c r="N870" s="70"/>
      <c r="O870" s="70">
        <f>'SWR time series'!A866</f>
        <v>8</v>
      </c>
      <c r="P870" s="70">
        <f>'SWR time series'!B866</f>
        <v>1942</v>
      </c>
      <c r="Q870" s="77">
        <f>'StockBond Returns'!M864</f>
        <v>9.06576215</v>
      </c>
      <c r="R870" s="77">
        <f>'SWR time series'!F866</f>
        <v>21.0879892</v>
      </c>
      <c r="S870" s="77">
        <f t="shared" ref="S870:T870" si="947">if( and($Q870&gt;S$10,$Q870&lt;=S$11),$R870,"")</f>
        <v>21.0879892</v>
      </c>
      <c r="T870" t="str">
        <f t="shared" si="947"/>
        <v/>
      </c>
    </row>
    <row r="871" hidden="1">
      <c r="A871" s="152"/>
      <c r="B871" s="154"/>
      <c r="F871" s="70"/>
      <c r="G871" s="70"/>
      <c r="H871" s="70"/>
      <c r="I871" s="70"/>
      <c r="J871" s="70"/>
      <c r="K871" s="70"/>
      <c r="L871" s="70"/>
      <c r="M871" s="70"/>
      <c r="N871" s="70"/>
      <c r="O871" s="70">
        <f>'SWR time series'!A867</f>
        <v>9</v>
      </c>
      <c r="P871" s="70">
        <f>'SWR time series'!B867</f>
        <v>1942</v>
      </c>
      <c r="Q871" s="77">
        <f>'StockBond Returns'!M865</f>
        <v>9.04429973</v>
      </c>
      <c r="R871" s="77">
        <f>'SWR time series'!F867</f>
        <v>20.61253982</v>
      </c>
      <c r="S871" s="77">
        <f t="shared" ref="S871:T871" si="948">if( and($Q871&gt;S$10,$Q871&lt;=S$11),$R871,"")</f>
        <v>20.61253982</v>
      </c>
      <c r="T871" t="str">
        <f t="shared" si="948"/>
        <v/>
      </c>
    </row>
    <row r="872" hidden="1">
      <c r="A872" s="152"/>
      <c r="B872" s="154"/>
      <c r="F872" s="70"/>
      <c r="G872" s="70"/>
      <c r="H872" s="70"/>
      <c r="I872" s="70"/>
      <c r="J872" s="70"/>
      <c r="K872" s="70"/>
      <c r="L872" s="70"/>
      <c r="M872" s="70"/>
      <c r="N872" s="70"/>
      <c r="O872" s="70">
        <f>'SWR time series'!A868</f>
        <v>10</v>
      </c>
      <c r="P872" s="70">
        <f>'SWR time series'!B868</f>
        <v>1942</v>
      </c>
      <c r="Q872" s="77">
        <f>'StockBond Returns'!M866</f>
        <v>9.25562144</v>
      </c>
      <c r="R872" s="77">
        <f>'SWR time series'!F868</f>
        <v>18.8891223</v>
      </c>
      <c r="S872" s="77">
        <f t="shared" ref="S872:T872" si="949">if( and($Q872&gt;S$10,$Q872&lt;=S$11),$R872,"")</f>
        <v>18.8891223</v>
      </c>
      <c r="T872" t="str">
        <f t="shared" si="949"/>
        <v/>
      </c>
    </row>
    <row r="873" hidden="1">
      <c r="A873" s="152"/>
      <c r="B873" s="154"/>
      <c r="F873" s="70"/>
      <c r="G873" s="70"/>
      <c r="H873" s="70"/>
      <c r="I873" s="70"/>
      <c r="J873" s="70"/>
      <c r="K873" s="70"/>
      <c r="L873" s="70"/>
      <c r="M873" s="70"/>
      <c r="N873" s="70"/>
      <c r="O873" s="70">
        <f>'SWR time series'!A869</f>
        <v>11</v>
      </c>
      <c r="P873" s="70">
        <f>'SWR time series'!B869</f>
        <v>1942</v>
      </c>
      <c r="Q873" s="77">
        <f>'StockBond Returns'!M867</f>
        <v>9.70217221</v>
      </c>
      <c r="R873" s="77">
        <f>'SWR time series'!F869</f>
        <v>18.51880552</v>
      </c>
      <c r="S873" s="77">
        <f t="shared" ref="S873:T873" si="950">if( and($Q873&gt;S$10,$Q873&lt;=S$11),$R873,"")</f>
        <v>18.51880552</v>
      </c>
      <c r="T873" t="str">
        <f t="shared" si="950"/>
        <v/>
      </c>
    </row>
    <row r="874" hidden="1">
      <c r="A874" s="152"/>
      <c r="B874" s="154"/>
      <c r="F874" s="70"/>
      <c r="G874" s="70"/>
      <c r="H874" s="70"/>
      <c r="I874" s="70"/>
      <c r="J874" s="70"/>
      <c r="K874" s="70"/>
      <c r="L874" s="70"/>
      <c r="M874" s="70"/>
      <c r="N874" s="70"/>
      <c r="O874" s="70">
        <f>'SWR time series'!A870</f>
        <v>12</v>
      </c>
      <c r="P874" s="70">
        <f>'SWR time series'!B870</f>
        <v>1942</v>
      </c>
      <c r="Q874" s="77">
        <f>'StockBond Returns'!M868</f>
        <v>9.47769739</v>
      </c>
      <c r="R874" s="77">
        <f>'SWR time series'!F870</f>
        <v>19.83476764</v>
      </c>
      <c r="S874" s="77">
        <f t="shared" ref="S874:T874" si="951">if( and($Q874&gt;S$10,$Q874&lt;=S$11),$R874,"")</f>
        <v>19.83476764</v>
      </c>
      <c r="T874" t="str">
        <f t="shared" si="951"/>
        <v/>
      </c>
    </row>
    <row r="875" hidden="1">
      <c r="A875" s="152"/>
      <c r="B875" s="154"/>
      <c r="F875" s="70"/>
      <c r="G875" s="70"/>
      <c r="H875" s="70"/>
      <c r="I875" s="70"/>
      <c r="J875" s="70"/>
      <c r="K875" s="70"/>
      <c r="L875" s="70"/>
      <c r="M875" s="70"/>
      <c r="N875" s="70"/>
      <c r="O875" s="70">
        <f>'SWR time series'!A871</f>
        <v>1</v>
      </c>
      <c r="P875" s="70">
        <f>'SWR time series'!B871</f>
        <v>1943</v>
      </c>
      <c r="Q875" s="77">
        <f>'StockBond Returns'!M869</f>
        <v>9.87007487</v>
      </c>
      <c r="R875" s="77">
        <f>'SWR time series'!F871</f>
        <v>17.79820136</v>
      </c>
      <c r="S875" s="77">
        <f t="shared" ref="S875:T875" si="952">if( and($Q875&gt;S$10,$Q875&lt;=S$11),$R875,"")</f>
        <v>17.79820136</v>
      </c>
      <c r="T875" t="str">
        <f t="shared" si="952"/>
        <v/>
      </c>
    </row>
    <row r="876" hidden="1">
      <c r="A876" s="152"/>
      <c r="B876" s="154"/>
      <c r="F876" s="70"/>
      <c r="G876" s="70"/>
      <c r="H876" s="70"/>
      <c r="I876" s="70"/>
      <c r="J876" s="70"/>
      <c r="K876" s="70"/>
      <c r="L876" s="70"/>
      <c r="M876" s="70"/>
      <c r="N876" s="70"/>
      <c r="O876" s="70">
        <f>'SWR time series'!A872</f>
        <v>2</v>
      </c>
      <c r="P876" s="70">
        <f>'SWR time series'!B872</f>
        <v>1943</v>
      </c>
      <c r="Q876" s="77">
        <f>'StockBond Returns'!M870</f>
        <v>10.58311397</v>
      </c>
      <c r="R876" s="77">
        <f>'SWR time series'!F872</f>
        <v>15.35247533</v>
      </c>
      <c r="S876" s="77">
        <f t="shared" ref="S876:T876" si="953">if( and($Q876&gt;S$10,$Q876&lt;=S$11),$R876,"")</f>
        <v>15.35247533</v>
      </c>
      <c r="T876" t="str">
        <f t="shared" si="953"/>
        <v/>
      </c>
    </row>
    <row r="877" hidden="1">
      <c r="A877" s="152"/>
      <c r="B877" s="154"/>
      <c r="F877" s="70"/>
      <c r="G877" s="70"/>
      <c r="H877" s="70"/>
      <c r="I877" s="70"/>
      <c r="J877" s="70"/>
      <c r="K877" s="70"/>
      <c r="L877" s="70"/>
      <c r="M877" s="70"/>
      <c r="N877" s="70"/>
      <c r="O877" s="70">
        <f>'SWR time series'!A873</f>
        <v>3</v>
      </c>
      <c r="P877" s="70">
        <f>'SWR time series'!B873</f>
        <v>1943</v>
      </c>
      <c r="Q877" s="77">
        <f>'StockBond Returns'!M871</f>
        <v>10.93939142</v>
      </c>
      <c r="R877" s="77">
        <f>'SWR time series'!F873</f>
        <v>13.90236629</v>
      </c>
      <c r="S877" s="77">
        <f t="shared" ref="S877:T877" si="954">if( and($Q877&gt;S$10,$Q877&lt;=S$11),$R877,"")</f>
        <v>13.90236629</v>
      </c>
      <c r="T877" t="str">
        <f t="shared" si="954"/>
        <v/>
      </c>
    </row>
    <row r="878" hidden="1">
      <c r="A878" s="152"/>
      <c r="B878" s="154"/>
      <c r="F878" s="70"/>
      <c r="G878" s="70"/>
      <c r="H878" s="70"/>
      <c r="I878" s="70"/>
      <c r="J878" s="70"/>
      <c r="K878" s="70"/>
      <c r="L878" s="70"/>
      <c r="M878" s="70"/>
      <c r="N878" s="70"/>
      <c r="O878" s="70">
        <f>'SWR time series'!A874</f>
        <v>4</v>
      </c>
      <c r="P878" s="70">
        <f>'SWR time series'!B874</f>
        <v>1943</v>
      </c>
      <c r="Q878" s="77">
        <f>'StockBond Returns'!M872</f>
        <v>11.3504312</v>
      </c>
      <c r="R878" s="77">
        <f>'SWR time series'!F874</f>
        <v>13.24717169</v>
      </c>
      <c r="S878" s="77">
        <f t="shared" ref="S878:T878" si="955">if( and($Q878&gt;S$10,$Q878&lt;=S$11),$R878,"")</f>
        <v>13.24717169</v>
      </c>
      <c r="T878" t="str">
        <f t="shared" si="955"/>
        <v/>
      </c>
    </row>
    <row r="879" hidden="1">
      <c r="A879" s="152"/>
      <c r="B879" s="154"/>
      <c r="F879" s="70"/>
      <c r="G879" s="70"/>
      <c r="H879" s="70"/>
      <c r="I879" s="70"/>
      <c r="J879" s="70"/>
      <c r="K879" s="70"/>
      <c r="L879" s="70"/>
      <c r="M879" s="70"/>
      <c r="N879" s="70"/>
      <c r="O879" s="70">
        <f>'SWR time series'!A875</f>
        <v>5</v>
      </c>
      <c r="P879" s="70">
        <f>'SWR time series'!B875</f>
        <v>1943</v>
      </c>
      <c r="Q879" s="77">
        <f>'StockBond Returns'!M873</f>
        <v>11.18397225</v>
      </c>
      <c r="R879" s="77">
        <f>'SWR time series'!F875</f>
        <v>14.46939581</v>
      </c>
      <c r="S879" s="77">
        <f t="shared" ref="S879:T879" si="956">if( and($Q879&gt;S$10,$Q879&lt;=S$11),$R879,"")</f>
        <v>14.46939581</v>
      </c>
      <c r="T879" t="str">
        <f t="shared" si="956"/>
        <v/>
      </c>
    </row>
    <row r="880" hidden="1">
      <c r="A880" s="152"/>
      <c r="B880" s="154"/>
      <c r="F880" s="70"/>
      <c r="G880" s="70"/>
      <c r="H880" s="70"/>
      <c r="I880" s="70"/>
      <c r="J880" s="70"/>
      <c r="K880" s="70"/>
      <c r="L880" s="70"/>
      <c r="M880" s="70"/>
      <c r="N880" s="70"/>
      <c r="O880" s="70">
        <f>'SWR time series'!A876</f>
        <v>6</v>
      </c>
      <c r="P880" s="70">
        <f>'SWR time series'!B876</f>
        <v>1943</v>
      </c>
      <c r="Q880" s="77">
        <f>'StockBond Returns'!M874</f>
        <v>11.63934302</v>
      </c>
      <c r="R880" s="77">
        <f>'SWR time series'!F876</f>
        <v>14.21523589</v>
      </c>
      <c r="S880" s="77">
        <f t="shared" ref="S880:T880" si="957">if( and($Q880&gt;S$10,$Q880&lt;=S$11),$R880,"")</f>
        <v>14.21523589</v>
      </c>
      <c r="T880" t="str">
        <f t="shared" si="957"/>
        <v/>
      </c>
    </row>
    <row r="881" hidden="1">
      <c r="A881" s="152"/>
      <c r="B881" s="154"/>
      <c r="F881" s="70"/>
      <c r="G881" s="70"/>
      <c r="H881" s="70"/>
      <c r="I881" s="70"/>
      <c r="J881" s="70"/>
      <c r="K881" s="70"/>
      <c r="L881" s="70"/>
      <c r="M881" s="70"/>
      <c r="N881" s="70"/>
      <c r="O881" s="70">
        <f>'SWR time series'!A877</f>
        <v>7</v>
      </c>
      <c r="P881" s="70">
        <f>'SWR time series'!B877</f>
        <v>1943</v>
      </c>
      <c r="Q881" s="77">
        <f>'StockBond Returns'!M875</f>
        <v>11.75469406</v>
      </c>
      <c r="R881" s="77">
        <f>'SWR time series'!F877</f>
        <v>13.71015332</v>
      </c>
      <c r="S881" s="77">
        <f t="shared" ref="S881:T881" si="958">if( and($Q881&gt;S$10,$Q881&lt;=S$11),$R881,"")</f>
        <v>13.71015332</v>
      </c>
      <c r="T881" t="str">
        <f t="shared" si="958"/>
        <v/>
      </c>
    </row>
    <row r="882" hidden="1">
      <c r="A882" s="152"/>
      <c r="B882" s="154"/>
      <c r="F882" s="70"/>
      <c r="G882" s="70"/>
      <c r="H882" s="70"/>
      <c r="I882" s="70"/>
      <c r="J882" s="70"/>
      <c r="K882" s="70"/>
      <c r="L882" s="70"/>
      <c r="M882" s="70"/>
      <c r="N882" s="70"/>
      <c r="O882" s="70">
        <f>'SWR time series'!A878</f>
        <v>8</v>
      </c>
      <c r="P882" s="70">
        <f>'SWR time series'!B878</f>
        <v>1943</v>
      </c>
      <c r="Q882" s="77">
        <f>'StockBond Returns'!M876</f>
        <v>11.13545035</v>
      </c>
      <c r="R882" s="77">
        <f>'SWR time series'!F878</f>
        <v>14.89690591</v>
      </c>
      <c r="S882" s="77">
        <f t="shared" ref="S882:T882" si="959">if( and($Q882&gt;S$10,$Q882&lt;=S$11),$R882,"")</f>
        <v>14.89690591</v>
      </c>
      <c r="T882" t="str">
        <f t="shared" si="959"/>
        <v/>
      </c>
    </row>
    <row r="883" hidden="1">
      <c r="A883" s="152"/>
      <c r="B883" s="154"/>
      <c r="F883" s="70"/>
      <c r="G883" s="70"/>
      <c r="H883" s="70"/>
      <c r="I883" s="70"/>
      <c r="J883" s="70"/>
      <c r="K883" s="70"/>
      <c r="L883" s="70"/>
      <c r="M883" s="70"/>
      <c r="N883" s="70"/>
      <c r="O883" s="70">
        <f>'SWR time series'!A879</f>
        <v>9</v>
      </c>
      <c r="P883" s="70">
        <f>'SWR time series'!B879</f>
        <v>1943</v>
      </c>
      <c r="Q883" s="77">
        <f>'StockBond Returns'!M877</f>
        <v>11.26784001</v>
      </c>
      <c r="R883" s="77">
        <f>'SWR time series'!F879</f>
        <v>14.73478208</v>
      </c>
      <c r="S883" s="77">
        <f t="shared" ref="S883:T883" si="960">if( and($Q883&gt;S$10,$Q883&lt;=S$11),$R883,"")</f>
        <v>14.73478208</v>
      </c>
      <c r="T883" t="str">
        <f t="shared" si="960"/>
        <v/>
      </c>
    </row>
    <row r="884" hidden="1">
      <c r="A884" s="152"/>
      <c r="B884" s="154"/>
      <c r="F884" s="70"/>
      <c r="G884" s="70"/>
      <c r="H884" s="70"/>
      <c r="I884" s="70"/>
      <c r="J884" s="70"/>
      <c r="K884" s="70"/>
      <c r="L884" s="70"/>
      <c r="M884" s="70"/>
      <c r="N884" s="70"/>
      <c r="O884" s="70">
        <f>'SWR time series'!A880</f>
        <v>10</v>
      </c>
      <c r="P884" s="70">
        <f>'SWR time series'!B880</f>
        <v>1943</v>
      </c>
      <c r="Q884" s="77">
        <f>'StockBond Returns'!M878</f>
        <v>11.42137497</v>
      </c>
      <c r="R884" s="77">
        <f>'SWR time series'!F880</f>
        <v>14.14101929</v>
      </c>
      <c r="S884" s="77">
        <f t="shared" ref="S884:T884" si="961">if( and($Q884&gt;S$10,$Q884&lt;=S$11),$R884,"")</f>
        <v>14.14101929</v>
      </c>
      <c r="T884" t="str">
        <f t="shared" si="961"/>
        <v/>
      </c>
    </row>
    <row r="885" hidden="1">
      <c r="A885" s="152"/>
      <c r="B885" s="154"/>
      <c r="F885" s="70"/>
      <c r="G885" s="70"/>
      <c r="H885" s="70"/>
      <c r="I885" s="70"/>
      <c r="J885" s="70"/>
      <c r="K885" s="70"/>
      <c r="L885" s="70"/>
      <c r="M885" s="70"/>
      <c r="N885" s="70"/>
      <c r="O885" s="70">
        <f>'SWR time series'!A881</f>
        <v>11</v>
      </c>
      <c r="P885" s="70">
        <f>'SWR time series'!B881</f>
        <v>1943</v>
      </c>
      <c r="Q885" s="77">
        <f>'StockBond Returns'!M879</f>
        <v>11.2250033</v>
      </c>
      <c r="R885" s="77">
        <f>'SWR time series'!F881</f>
        <v>15.03895112</v>
      </c>
      <c r="S885" s="77">
        <f t="shared" ref="S885:T885" si="962">if( and($Q885&gt;S$10,$Q885&lt;=S$11),$R885,"")</f>
        <v>15.03895112</v>
      </c>
      <c r="T885" t="str">
        <f t="shared" si="962"/>
        <v/>
      </c>
    </row>
    <row r="886" hidden="1">
      <c r="A886" s="152"/>
      <c r="B886" s="154"/>
      <c r="F886" s="70"/>
      <c r="G886" s="70"/>
      <c r="H886" s="70"/>
      <c r="I886" s="70"/>
      <c r="J886" s="70"/>
      <c r="K886" s="70"/>
      <c r="L886" s="70"/>
      <c r="M886" s="70"/>
      <c r="N886" s="70"/>
      <c r="O886" s="70">
        <f>'SWR time series'!A882</f>
        <v>12</v>
      </c>
      <c r="P886" s="70">
        <f>'SWR time series'!B882</f>
        <v>1943</v>
      </c>
      <c r="Q886" s="77">
        <f>'StockBond Returns'!M880</f>
        <v>10.34015808</v>
      </c>
      <c r="R886" s="77">
        <f>'SWR time series'!F882</f>
        <v>17.55524914</v>
      </c>
      <c r="S886" s="77">
        <f t="shared" ref="S886:T886" si="963">if( and($Q886&gt;S$10,$Q886&lt;=S$11),$R886,"")</f>
        <v>17.55524914</v>
      </c>
      <c r="T886" t="str">
        <f t="shared" si="963"/>
        <v/>
      </c>
    </row>
    <row r="887" hidden="1">
      <c r="A887" s="152"/>
      <c r="B887" s="154"/>
      <c r="F887" s="70"/>
      <c r="G887" s="70"/>
      <c r="H887" s="70"/>
      <c r="I887" s="70"/>
      <c r="J887" s="70"/>
      <c r="K887" s="70"/>
      <c r="L887" s="70"/>
      <c r="M887" s="70"/>
      <c r="N887" s="70"/>
      <c r="O887" s="70">
        <f>'SWR time series'!A883</f>
        <v>1</v>
      </c>
      <c r="P887" s="70">
        <f>'SWR time series'!B883</f>
        <v>1944</v>
      </c>
      <c r="Q887" s="77">
        <f>'StockBond Returns'!M881</f>
        <v>10.91506924</v>
      </c>
      <c r="R887" s="77">
        <f>'SWR time series'!F883</f>
        <v>16.31759216</v>
      </c>
      <c r="S887" s="77">
        <f t="shared" ref="S887:T887" si="964">if( and($Q887&gt;S$10,$Q887&lt;=S$11),$R887,"")</f>
        <v>16.31759216</v>
      </c>
      <c r="T887" t="str">
        <f t="shared" si="964"/>
        <v/>
      </c>
    </row>
    <row r="888" hidden="1">
      <c r="A888" s="152"/>
      <c r="B888" s="154"/>
      <c r="F888" s="70"/>
      <c r="G888" s="70"/>
      <c r="H888" s="70"/>
      <c r="I888" s="70"/>
      <c r="J888" s="70"/>
      <c r="K888" s="70"/>
      <c r="L888" s="70"/>
      <c r="M888" s="70"/>
      <c r="N888" s="70"/>
      <c r="O888" s="70">
        <f>'SWR time series'!A884</f>
        <v>2</v>
      </c>
      <c r="P888" s="70">
        <f>'SWR time series'!B884</f>
        <v>1944</v>
      </c>
      <c r="Q888" s="77">
        <f>'StockBond Returns'!M882</f>
        <v>11.05241276</v>
      </c>
      <c r="R888" s="77">
        <f>'SWR time series'!F884</f>
        <v>16.08937489</v>
      </c>
      <c r="S888" s="77">
        <f t="shared" ref="S888:T888" si="965">if( and($Q888&gt;S$10,$Q888&lt;=S$11),$R888,"")</f>
        <v>16.08937489</v>
      </c>
      <c r="T888" t="str">
        <f t="shared" si="965"/>
        <v/>
      </c>
    </row>
    <row r="889" hidden="1">
      <c r="A889" s="152"/>
      <c r="B889" s="154"/>
      <c r="F889" s="70"/>
      <c r="G889" s="70"/>
      <c r="H889" s="70"/>
      <c r="I889" s="70"/>
      <c r="J889" s="70"/>
      <c r="K889" s="70"/>
      <c r="L889" s="70"/>
      <c r="M889" s="70"/>
      <c r="N889" s="70"/>
      <c r="O889" s="70">
        <f>'SWR time series'!A885</f>
        <v>3</v>
      </c>
      <c r="P889" s="70">
        <f>'SWR time series'!B885</f>
        <v>1944</v>
      </c>
      <c r="Q889" s="77">
        <f>'StockBond Returns'!M883</f>
        <v>10.99442661</v>
      </c>
      <c r="R889" s="77">
        <f>'SWR time series'!F885</f>
        <v>16.38542369</v>
      </c>
      <c r="S889" s="77">
        <f t="shared" ref="S889:T889" si="966">if( and($Q889&gt;S$10,$Q889&lt;=S$11),$R889,"")</f>
        <v>16.38542369</v>
      </c>
      <c r="T889" t="str">
        <f t="shared" si="966"/>
        <v/>
      </c>
    </row>
    <row r="890" hidden="1">
      <c r="A890" s="152"/>
      <c r="B890" s="154"/>
      <c r="F890" s="70"/>
      <c r="G890" s="70"/>
      <c r="H890" s="70"/>
      <c r="I890" s="70"/>
      <c r="J890" s="70"/>
      <c r="K890" s="70"/>
      <c r="L890" s="70"/>
      <c r="M890" s="70"/>
      <c r="N890" s="70"/>
      <c r="O890" s="70">
        <f>'SWR time series'!A886</f>
        <v>4</v>
      </c>
      <c r="P890" s="70">
        <f>'SWR time series'!B886</f>
        <v>1944</v>
      </c>
      <c r="Q890" s="77">
        <f>'StockBond Returns'!M884</f>
        <v>11.15048035</v>
      </c>
      <c r="R890" s="77">
        <f>'SWR time series'!F886</f>
        <v>15.59605752</v>
      </c>
      <c r="S890" s="77">
        <f t="shared" ref="S890:T890" si="967">if( and($Q890&gt;S$10,$Q890&lt;=S$11),$R890,"")</f>
        <v>15.59605752</v>
      </c>
      <c r="T890" t="str">
        <f t="shared" si="967"/>
        <v/>
      </c>
    </row>
    <row r="891" hidden="1">
      <c r="A891" s="152"/>
      <c r="B891" s="154"/>
      <c r="F891" s="70"/>
      <c r="G891" s="70"/>
      <c r="H891" s="70"/>
      <c r="I891" s="70"/>
      <c r="J891" s="70"/>
      <c r="K891" s="70"/>
      <c r="L891" s="70"/>
      <c r="M891" s="70"/>
      <c r="N891" s="70"/>
      <c r="O891" s="70">
        <f>'SWR time series'!A887</f>
        <v>5</v>
      </c>
      <c r="P891" s="70">
        <f>'SWR time series'!B887</f>
        <v>1944</v>
      </c>
      <c r="Q891" s="77">
        <f>'StockBond Returns'!M885</f>
        <v>11.0026721</v>
      </c>
      <c r="R891" s="77">
        <f>'SWR time series'!F887</f>
        <v>15.75928747</v>
      </c>
      <c r="S891" s="77">
        <f t="shared" ref="S891:T891" si="968">if( and($Q891&gt;S$10,$Q891&lt;=S$11),$R891,"")</f>
        <v>15.75928747</v>
      </c>
      <c r="T891" t="str">
        <f t="shared" si="968"/>
        <v/>
      </c>
    </row>
    <row r="892" hidden="1">
      <c r="A892" s="152"/>
      <c r="B892" s="154"/>
      <c r="F892" s="70"/>
      <c r="G892" s="70"/>
      <c r="H892" s="70"/>
      <c r="I892" s="70"/>
      <c r="J892" s="70"/>
      <c r="K892" s="70"/>
      <c r="L892" s="70"/>
      <c r="M892" s="70"/>
      <c r="N892" s="70"/>
      <c r="O892" s="70">
        <f>'SWR time series'!A888</f>
        <v>6</v>
      </c>
      <c r="P892" s="70">
        <f>'SWR time series'!B888</f>
        <v>1944</v>
      </c>
      <c r="Q892" s="77">
        <f>'StockBond Returns'!M886</f>
        <v>11.33315299</v>
      </c>
      <c r="R892" s="77">
        <f>'SWR time series'!F888</f>
        <v>14.68819607</v>
      </c>
      <c r="S892" s="77">
        <f t="shared" ref="S892:T892" si="969">if( and($Q892&gt;S$10,$Q892&lt;=S$11),$R892,"")</f>
        <v>14.68819607</v>
      </c>
      <c r="T892" t="str">
        <f t="shared" si="969"/>
        <v/>
      </c>
    </row>
    <row r="893" hidden="1">
      <c r="A893" s="152"/>
      <c r="B893" s="154"/>
      <c r="F893" s="70"/>
      <c r="G893" s="70"/>
      <c r="H893" s="70"/>
      <c r="I893" s="70"/>
      <c r="J893" s="70"/>
      <c r="K893" s="70"/>
      <c r="L893" s="70"/>
      <c r="M893" s="70"/>
      <c r="N893" s="70"/>
      <c r="O893" s="70">
        <f>'SWR time series'!A889</f>
        <v>7</v>
      </c>
      <c r="P893" s="70">
        <f>'SWR time series'!B889</f>
        <v>1944</v>
      </c>
      <c r="Q893" s="77">
        <f>'StockBond Returns'!M887</f>
        <v>11.81496076</v>
      </c>
      <c r="R893" s="77">
        <f>'SWR time series'!F889</f>
        <v>13.6885716</v>
      </c>
      <c r="S893" s="77">
        <f t="shared" ref="S893:T893" si="970">if( and($Q893&gt;S$10,$Q893&lt;=S$11),$R893,"")</f>
        <v>13.6885716</v>
      </c>
      <c r="T893" t="str">
        <f t="shared" si="970"/>
        <v/>
      </c>
    </row>
    <row r="894" hidden="1">
      <c r="A894" s="152"/>
      <c r="B894" s="154"/>
      <c r="F894" s="70"/>
      <c r="G894" s="70"/>
      <c r="H894" s="70"/>
      <c r="I894" s="70"/>
      <c r="J894" s="70"/>
      <c r="K894" s="70"/>
      <c r="L894" s="70"/>
      <c r="M894" s="70"/>
      <c r="N894" s="70"/>
      <c r="O894" s="70">
        <f>'SWR time series'!A890</f>
        <v>8</v>
      </c>
      <c r="P894" s="70">
        <f>'SWR time series'!B890</f>
        <v>1944</v>
      </c>
      <c r="Q894" s="77">
        <f>'StockBond Returns'!M888</f>
        <v>11.47690977</v>
      </c>
      <c r="R894" s="77">
        <f>'SWR time series'!F890</f>
        <v>14.18108811</v>
      </c>
      <c r="S894" s="77">
        <f t="shared" ref="S894:T894" si="971">if( and($Q894&gt;S$10,$Q894&lt;=S$11),$R894,"")</f>
        <v>14.18108811</v>
      </c>
      <c r="T894" t="str">
        <f t="shared" si="971"/>
        <v/>
      </c>
    </row>
    <row r="895" hidden="1">
      <c r="A895" s="152"/>
      <c r="B895" s="154"/>
      <c r="F895" s="70"/>
      <c r="G895" s="70"/>
      <c r="H895" s="70"/>
      <c r="I895" s="70"/>
      <c r="J895" s="70"/>
      <c r="K895" s="70"/>
      <c r="L895" s="70"/>
      <c r="M895" s="70"/>
      <c r="N895" s="70"/>
      <c r="O895" s="70">
        <f>'SWR time series'!A891</f>
        <v>9</v>
      </c>
      <c r="P895" s="70">
        <f>'SWR time series'!B891</f>
        <v>1944</v>
      </c>
      <c r="Q895" s="77">
        <f>'StockBond Returns'!M889</f>
        <v>11.5507216</v>
      </c>
      <c r="R895" s="77">
        <f>'SWR time series'!F891</f>
        <v>14.01845548</v>
      </c>
      <c r="S895" s="77">
        <f t="shared" ref="S895:T895" si="972">if( and($Q895&gt;S$10,$Q895&lt;=S$11),$R895,"")</f>
        <v>14.01845548</v>
      </c>
      <c r="T895" t="str">
        <f t="shared" si="972"/>
        <v/>
      </c>
    </row>
    <row r="896" hidden="1">
      <c r="A896" s="152"/>
      <c r="B896" s="154"/>
      <c r="F896" s="70"/>
      <c r="G896" s="70"/>
      <c r="H896" s="70"/>
      <c r="I896" s="70"/>
      <c r="J896" s="70"/>
      <c r="K896" s="70"/>
      <c r="L896" s="70"/>
      <c r="M896" s="70"/>
      <c r="N896" s="70"/>
      <c r="O896" s="70">
        <f>'SWR time series'!A892</f>
        <v>10</v>
      </c>
      <c r="P896" s="70">
        <f>'SWR time series'!B892</f>
        <v>1944</v>
      </c>
      <c r="Q896" s="77">
        <f>'StockBond Returns'!M890</f>
        <v>11.49039716</v>
      </c>
      <c r="R896" s="77">
        <f>'SWR time series'!F892</f>
        <v>14.17795237</v>
      </c>
      <c r="S896" s="77">
        <f t="shared" ref="S896:T896" si="973">if( and($Q896&gt;S$10,$Q896&lt;=S$11),$R896,"")</f>
        <v>14.17795237</v>
      </c>
      <c r="T896" t="str">
        <f t="shared" si="973"/>
        <v/>
      </c>
    </row>
    <row r="897" hidden="1">
      <c r="A897" s="152"/>
      <c r="B897" s="154"/>
      <c r="F897" s="70"/>
      <c r="G897" s="70"/>
      <c r="H897" s="70"/>
      <c r="I897" s="70"/>
      <c r="J897" s="70"/>
      <c r="K897" s="70"/>
      <c r="L897" s="70"/>
      <c r="M897" s="70"/>
      <c r="N897" s="70"/>
      <c r="O897" s="70">
        <f>'SWR time series'!A893</f>
        <v>11</v>
      </c>
      <c r="P897" s="70">
        <f>'SWR time series'!B893</f>
        <v>1944</v>
      </c>
      <c r="Q897" s="77">
        <f>'StockBond Returns'!M891</f>
        <v>11.46646664</v>
      </c>
      <c r="R897" s="77">
        <f>'SWR time series'!F893</f>
        <v>14.30216848</v>
      </c>
      <c r="S897" s="77">
        <f t="shared" ref="S897:T897" si="974">if( and($Q897&gt;S$10,$Q897&lt;=S$11),$R897,"")</f>
        <v>14.30216848</v>
      </c>
      <c r="T897" t="str">
        <f t="shared" si="974"/>
        <v/>
      </c>
    </row>
    <row r="898" hidden="1">
      <c r="A898" s="152"/>
      <c r="B898" s="154"/>
      <c r="F898" s="70"/>
      <c r="G898" s="70"/>
      <c r="H898" s="70"/>
      <c r="I898" s="70"/>
      <c r="J898" s="70"/>
      <c r="K898" s="70"/>
      <c r="L898" s="70"/>
      <c r="M898" s="70"/>
      <c r="N898" s="70"/>
      <c r="O898" s="70">
        <f>'SWR time series'!A894</f>
        <v>12</v>
      </c>
      <c r="P898" s="70">
        <f>'SWR time series'!B894</f>
        <v>1944</v>
      </c>
      <c r="Q898" s="77">
        <f>'StockBond Returns'!M892</f>
        <v>11.48741275</v>
      </c>
      <c r="R898" s="77">
        <f>'SWR time series'!F894</f>
        <v>14.46670944</v>
      </c>
      <c r="S898" s="77">
        <f t="shared" ref="S898:T898" si="975">if( and($Q898&gt;S$10,$Q898&lt;=S$11),$R898,"")</f>
        <v>14.46670944</v>
      </c>
      <c r="T898" t="str">
        <f t="shared" si="975"/>
        <v/>
      </c>
    </row>
    <row r="899" hidden="1">
      <c r="A899" s="152"/>
      <c r="B899" s="154"/>
      <c r="F899" s="70"/>
      <c r="G899" s="70"/>
      <c r="H899" s="70"/>
      <c r="I899" s="70"/>
      <c r="J899" s="70"/>
      <c r="K899" s="70"/>
      <c r="L899" s="70"/>
      <c r="M899" s="70"/>
      <c r="N899" s="70"/>
      <c r="O899" s="70">
        <f>'SWR time series'!A895</f>
        <v>1</v>
      </c>
      <c r="P899" s="70">
        <f>'SWR time series'!B895</f>
        <v>1945</v>
      </c>
      <c r="Q899" s="77">
        <f>'StockBond Returns'!M893</f>
        <v>11.84302689</v>
      </c>
      <c r="R899" s="77">
        <f>'SWR time series'!F895</f>
        <v>14.11833982</v>
      </c>
      <c r="S899" s="77">
        <f t="shared" ref="S899:T899" si="976">if( and($Q899&gt;S$10,$Q899&lt;=S$11),$R899,"")</f>
        <v>14.11833982</v>
      </c>
      <c r="T899" t="str">
        <f t="shared" si="976"/>
        <v/>
      </c>
    </row>
    <row r="900" hidden="1">
      <c r="A900" s="152"/>
      <c r="B900" s="154"/>
      <c r="F900" s="70"/>
      <c r="G900" s="70"/>
      <c r="H900" s="70"/>
      <c r="I900" s="70"/>
      <c r="J900" s="70"/>
      <c r="K900" s="70"/>
      <c r="L900" s="70"/>
      <c r="M900" s="70"/>
      <c r="N900" s="70"/>
      <c r="O900" s="70">
        <f>'SWR time series'!A896</f>
        <v>2</v>
      </c>
      <c r="P900" s="70">
        <f>'SWR time series'!B896</f>
        <v>1945</v>
      </c>
      <c r="Q900" s="77">
        <f>'StockBond Returns'!M894</f>
        <v>11.9427311</v>
      </c>
      <c r="R900" s="77">
        <f>'SWR time series'!F896</f>
        <v>13.39951714</v>
      </c>
      <c r="S900" s="77">
        <f t="shared" ref="S900:T900" si="977">if( and($Q900&gt;S$10,$Q900&lt;=S$11),$R900,"")</f>
        <v>13.39951714</v>
      </c>
      <c r="T900" t="str">
        <f t="shared" si="977"/>
        <v/>
      </c>
    </row>
    <row r="901" hidden="1">
      <c r="A901" s="152"/>
      <c r="B901" s="154"/>
      <c r="F901" s="70"/>
      <c r="G901" s="70"/>
      <c r="H901" s="70"/>
      <c r="I901" s="70"/>
      <c r="J901" s="70"/>
      <c r="K901" s="70"/>
      <c r="L901" s="70"/>
      <c r="M901" s="70"/>
      <c r="N901" s="70"/>
      <c r="O901" s="70">
        <f>'SWR time series'!A897</f>
        <v>3</v>
      </c>
      <c r="P901" s="70">
        <f>'SWR time series'!B897</f>
        <v>1945</v>
      </c>
      <c r="Q901" s="77">
        <f>'StockBond Returns'!M895</f>
        <v>12.66047889</v>
      </c>
      <c r="R901" s="77">
        <f>'SWR time series'!F897</f>
        <v>11.85865559</v>
      </c>
      <c r="S901" s="77">
        <f t="shared" ref="S901:T901" si="978">if( and($Q901&gt;S$10,$Q901&lt;=S$11),$R901,"")</f>
        <v>11.85865559</v>
      </c>
      <c r="T901" t="str">
        <f t="shared" si="978"/>
        <v/>
      </c>
    </row>
    <row r="902" hidden="1">
      <c r="A902" s="152"/>
      <c r="B902" s="154"/>
      <c r="F902" s="70"/>
      <c r="G902" s="70"/>
      <c r="H902" s="70"/>
      <c r="I902" s="70"/>
      <c r="J902" s="70"/>
      <c r="K902" s="70"/>
      <c r="L902" s="70"/>
      <c r="M902" s="70"/>
      <c r="N902" s="70"/>
      <c r="O902" s="70">
        <f>'SWR time series'!A898</f>
        <v>4</v>
      </c>
      <c r="P902" s="70">
        <f>'SWR time series'!B898</f>
        <v>1945</v>
      </c>
      <c r="Q902" s="77">
        <f>'StockBond Returns'!M896</f>
        <v>12.06675898</v>
      </c>
      <c r="R902" s="77">
        <f>'SWR time series'!F898</f>
        <v>12.80427131</v>
      </c>
      <c r="S902" s="77">
        <f t="shared" ref="S902:T902" si="979">if( and($Q902&gt;S$10,$Q902&lt;=S$11),$R902,"")</f>
        <v>12.80427131</v>
      </c>
      <c r="T902" t="str">
        <f t="shared" si="979"/>
        <v/>
      </c>
    </row>
    <row r="903" hidden="1">
      <c r="A903" s="152"/>
      <c r="B903" s="154"/>
      <c r="F903" s="70"/>
      <c r="G903" s="70"/>
      <c r="H903" s="70"/>
      <c r="I903" s="70"/>
      <c r="J903" s="70"/>
      <c r="K903" s="70"/>
      <c r="L903" s="70"/>
      <c r="M903" s="70"/>
      <c r="N903" s="70"/>
      <c r="O903" s="70">
        <f>'SWR time series'!A899</f>
        <v>5</v>
      </c>
      <c r="P903" s="70">
        <f>'SWR time series'!B899</f>
        <v>1945</v>
      </c>
      <c r="Q903" s="77">
        <f>'StockBond Returns'!M897</f>
        <v>13.12723458</v>
      </c>
      <c r="R903" s="77">
        <f>'SWR time series'!F899</f>
        <v>10.48803942</v>
      </c>
      <c r="S903" s="77">
        <f t="shared" ref="S903:T903" si="980">if( and($Q903&gt;S$10,$Q903&lt;=S$11),$R903,"")</f>
        <v>10.48803942</v>
      </c>
      <c r="T903" t="str">
        <f t="shared" si="980"/>
        <v/>
      </c>
    </row>
    <row r="904" hidden="1">
      <c r="A904" s="152"/>
      <c r="B904" s="154"/>
      <c r="F904" s="70"/>
      <c r="G904" s="70"/>
      <c r="H904" s="70"/>
      <c r="I904" s="70"/>
      <c r="J904" s="70"/>
      <c r="K904" s="70"/>
      <c r="L904" s="70"/>
      <c r="M904" s="70"/>
      <c r="N904" s="70"/>
      <c r="O904" s="70">
        <f>'SWR time series'!A900</f>
        <v>6</v>
      </c>
      <c r="P904" s="70">
        <f>'SWR time series'!B900</f>
        <v>1945</v>
      </c>
      <c r="Q904" s="77">
        <f>'StockBond Returns'!M898</f>
        <v>13.20369602</v>
      </c>
      <c r="R904" s="77">
        <f>'SWR time series'!F900</f>
        <v>10.66694872</v>
      </c>
      <c r="S904" s="77">
        <f t="shared" ref="S904:T904" si="981">if( and($Q904&gt;S$10,$Q904&lt;=S$11),$R904,"")</f>
        <v>10.66694872</v>
      </c>
      <c r="T904" t="str">
        <f t="shared" si="981"/>
        <v/>
      </c>
    </row>
    <row r="905" hidden="1">
      <c r="A905" s="152"/>
      <c r="B905" s="154"/>
      <c r="F905" s="70"/>
      <c r="G905" s="70"/>
      <c r="H905" s="70"/>
      <c r="I905" s="70"/>
      <c r="J905" s="70"/>
      <c r="K905" s="70"/>
      <c r="L905" s="70"/>
      <c r="M905" s="70"/>
      <c r="N905" s="70"/>
      <c r="O905" s="70">
        <f>'SWR time series'!A901</f>
        <v>7</v>
      </c>
      <c r="P905" s="70">
        <f>'SWR time series'!B901</f>
        <v>1945</v>
      </c>
      <c r="Q905" s="77">
        <f>'StockBond Returns'!M899</f>
        <v>13.01710679</v>
      </c>
      <c r="R905" s="77">
        <f>'SWR time series'!F901</f>
        <v>11.11342954</v>
      </c>
      <c r="S905" s="77">
        <f t="shared" ref="S905:T905" si="982">if( and($Q905&gt;S$10,$Q905&lt;=S$11),$R905,"")</f>
        <v>11.11342954</v>
      </c>
      <c r="T905" t="str">
        <f t="shared" si="982"/>
        <v/>
      </c>
    </row>
    <row r="906" hidden="1">
      <c r="A906" s="152"/>
      <c r="B906" s="154"/>
      <c r="F906" s="70"/>
      <c r="G906" s="70"/>
      <c r="H906" s="70"/>
      <c r="I906" s="70"/>
      <c r="J906" s="70"/>
      <c r="K906" s="70"/>
      <c r="L906" s="70"/>
      <c r="M906" s="70"/>
      <c r="N906" s="70"/>
      <c r="O906" s="70">
        <f>'SWR time series'!A902</f>
        <v>8</v>
      </c>
      <c r="P906" s="70">
        <f>'SWR time series'!B902</f>
        <v>1945</v>
      </c>
      <c r="Q906" s="77">
        <f>'StockBond Returns'!M900</f>
        <v>12.76256001</v>
      </c>
      <c r="R906" s="77">
        <f>'SWR time series'!F902</f>
        <v>11.83695902</v>
      </c>
      <c r="S906" s="77">
        <f t="shared" ref="S906:T906" si="983">if( and($Q906&gt;S$10,$Q906&lt;=S$11),$R906,"")</f>
        <v>11.83695902</v>
      </c>
      <c r="T906" t="str">
        <f t="shared" si="983"/>
        <v/>
      </c>
    </row>
    <row r="907" hidden="1">
      <c r="A907" s="152"/>
      <c r="B907" s="154"/>
      <c r="F907" s="70"/>
      <c r="G907" s="70"/>
      <c r="H907" s="70"/>
      <c r="I907" s="70"/>
      <c r="J907" s="70"/>
      <c r="K907" s="70"/>
      <c r="L907" s="70"/>
      <c r="M907" s="70"/>
      <c r="N907" s="70"/>
      <c r="O907" s="70">
        <f>'SWR time series'!A903</f>
        <v>9</v>
      </c>
      <c r="P907" s="70">
        <f>'SWR time series'!B903</f>
        <v>1945</v>
      </c>
      <c r="Q907" s="77">
        <f>'StockBond Returns'!M901</f>
        <v>13.50758742</v>
      </c>
      <c r="R907" s="77">
        <f>'SWR time series'!F903</f>
        <v>10.31838798</v>
      </c>
      <c r="S907" s="77">
        <f t="shared" ref="S907:T907" si="984">if( and($Q907&gt;S$10,$Q907&lt;=S$11),$R907,"")</f>
        <v>10.31838798</v>
      </c>
      <c r="T907" t="str">
        <f t="shared" si="984"/>
        <v/>
      </c>
    </row>
    <row r="908" hidden="1">
      <c r="A908" s="152"/>
      <c r="B908" s="154"/>
      <c r="F908" s="70"/>
      <c r="G908" s="70"/>
      <c r="H908" s="70"/>
      <c r="I908" s="70"/>
      <c r="J908" s="70"/>
      <c r="K908" s="70"/>
      <c r="L908" s="70"/>
      <c r="M908" s="70"/>
      <c r="N908" s="70"/>
      <c r="O908" s="70">
        <f>'SWR time series'!A904</f>
        <v>10</v>
      </c>
      <c r="P908" s="70">
        <f>'SWR time series'!B904</f>
        <v>1945</v>
      </c>
      <c r="Q908" s="77">
        <f>'StockBond Returns'!M902</f>
        <v>14.22510522</v>
      </c>
      <c r="R908" s="77">
        <f>'SWR time series'!F904</f>
        <v>9.191993898</v>
      </c>
      <c r="S908" s="77">
        <f t="shared" ref="S908:T908" si="985">if( and($Q908&gt;S$10,$Q908&lt;=S$11),$R908,"")</f>
        <v>9.191993898</v>
      </c>
      <c r="T908" t="str">
        <f t="shared" si="985"/>
        <v/>
      </c>
    </row>
    <row r="909" hidden="1">
      <c r="A909" s="152"/>
      <c r="B909" s="154"/>
      <c r="F909" s="70"/>
      <c r="G909" s="70"/>
      <c r="H909" s="70"/>
      <c r="I909" s="70"/>
      <c r="J909" s="70"/>
      <c r="K909" s="70"/>
      <c r="L909" s="70"/>
      <c r="M909" s="70"/>
      <c r="N909" s="70"/>
      <c r="O909" s="70">
        <f>'SWR time series'!A905</f>
        <v>11</v>
      </c>
      <c r="P909" s="70">
        <f>'SWR time series'!B905</f>
        <v>1945</v>
      </c>
      <c r="Q909" s="77">
        <f>'StockBond Returns'!M903</f>
        <v>14.50534143</v>
      </c>
      <c r="R909" s="77">
        <f>'SWR time series'!F905</f>
        <v>8.322452842</v>
      </c>
      <c r="S909" s="77">
        <f t="shared" ref="S909:T909" si="986">if( and($Q909&gt;S$10,$Q909&lt;=S$11),$R909,"")</f>
        <v>8.322452842</v>
      </c>
      <c r="T909" t="str">
        <f t="shared" si="986"/>
        <v/>
      </c>
    </row>
    <row r="910" hidden="1">
      <c r="A910" s="152"/>
      <c r="B910" s="154"/>
      <c r="F910" s="70"/>
      <c r="G910" s="70"/>
      <c r="H910" s="70"/>
      <c r="I910" s="70"/>
      <c r="J910" s="70"/>
      <c r="K910" s="70"/>
      <c r="L910" s="70"/>
      <c r="M910" s="70"/>
      <c r="N910" s="70"/>
      <c r="O910" s="70">
        <f>'SWR time series'!A906</f>
        <v>12</v>
      </c>
      <c r="P910" s="70">
        <f>'SWR time series'!B906</f>
        <v>1945</v>
      </c>
      <c r="Q910" s="77">
        <f>'StockBond Returns'!M904</f>
        <v>14.97840427</v>
      </c>
      <c r="R910" s="77">
        <f>'SWR time series'!F906</f>
        <v>7.872157495</v>
      </c>
      <c r="S910" s="77">
        <f t="shared" ref="S910:T910" si="987">if( and($Q910&gt;S$10,$Q910&lt;=S$11),$R910,"")</f>
        <v>7.872157495</v>
      </c>
      <c r="T910" t="str">
        <f t="shared" si="987"/>
        <v/>
      </c>
    </row>
    <row r="911" hidden="1">
      <c r="A911" s="152"/>
      <c r="B911" s="154"/>
      <c r="F911" s="70"/>
      <c r="G911" s="70"/>
      <c r="H911" s="70"/>
      <c r="I911" s="70"/>
      <c r="J911" s="70"/>
      <c r="K911" s="70"/>
      <c r="L911" s="70"/>
      <c r="M911" s="70"/>
      <c r="N911" s="70"/>
      <c r="O911" s="70">
        <f>'SWR time series'!A907</f>
        <v>1</v>
      </c>
      <c r="P911" s="70">
        <f>'SWR time series'!B907</f>
        <v>1946</v>
      </c>
      <c r="Q911" s="77">
        <f>'StockBond Returns'!M905</f>
        <v>15.04634923</v>
      </c>
      <c r="R911" s="77">
        <f>'SWR time series'!F907</f>
        <v>8.032269455</v>
      </c>
      <c r="S911" s="77">
        <f t="shared" ref="S911:T911" si="988">if( and($Q911&gt;S$10,$Q911&lt;=S$11),$R911,"")</f>
        <v>8.032269455</v>
      </c>
      <c r="T911" t="str">
        <f t="shared" si="988"/>
        <v/>
      </c>
    </row>
    <row r="912" hidden="1">
      <c r="A912" s="152"/>
      <c r="B912" s="154"/>
      <c r="F912" s="70"/>
      <c r="G912" s="70"/>
      <c r="H912" s="70"/>
      <c r="I912" s="70"/>
      <c r="J912" s="70"/>
      <c r="K912" s="70"/>
      <c r="L912" s="70"/>
      <c r="M912" s="70"/>
      <c r="N912" s="70"/>
      <c r="O912" s="70">
        <f>'SWR time series'!A908</f>
        <v>2</v>
      </c>
      <c r="P912" s="70">
        <f>'SWR time series'!B908</f>
        <v>1946</v>
      </c>
      <c r="Q912" s="77">
        <f>'StockBond Returns'!M906</f>
        <v>16.10000778</v>
      </c>
      <c r="R912" s="77">
        <f>'SWR time series'!F908</f>
        <v>6.500057626</v>
      </c>
      <c r="S912" s="77">
        <f t="shared" ref="S912:T912" si="989">if( and($Q912&gt;S$10,$Q912&lt;=S$11),$R912,"")</f>
        <v>6.500057626</v>
      </c>
      <c r="T912" t="str">
        <f t="shared" si="989"/>
        <v/>
      </c>
    </row>
    <row r="913" hidden="1">
      <c r="A913" s="152"/>
      <c r="B913" s="154"/>
      <c r="F913" s="70"/>
      <c r="G913" s="70"/>
      <c r="H913" s="70"/>
      <c r="I913" s="70"/>
      <c r="J913" s="70"/>
      <c r="K913" s="70"/>
      <c r="L913" s="70"/>
      <c r="M913" s="70"/>
      <c r="N913" s="70"/>
      <c r="O913" s="70">
        <f>'SWR time series'!A909</f>
        <v>3</v>
      </c>
      <c r="P913" s="70">
        <f>'SWR time series'!B909</f>
        <v>1946</v>
      </c>
      <c r="Q913" s="77">
        <f>'StockBond Returns'!M907</f>
        <v>15.07258426</v>
      </c>
      <c r="R913" s="77">
        <f>'SWR time series'!F909</f>
        <v>7.924926222</v>
      </c>
      <c r="S913" s="77">
        <f t="shared" ref="S913:T913" si="990">if( and($Q913&gt;S$10,$Q913&lt;=S$11),$R913,"")</f>
        <v>7.924926222</v>
      </c>
      <c r="T913" t="str">
        <f t="shared" si="990"/>
        <v/>
      </c>
    </row>
    <row r="914" hidden="1">
      <c r="A914" s="152"/>
      <c r="B914" s="154"/>
      <c r="F914" s="70"/>
      <c r="G914" s="70"/>
      <c r="H914" s="70"/>
      <c r="I914" s="70"/>
      <c r="J914" s="70"/>
      <c r="K914" s="70"/>
      <c r="L914" s="70"/>
      <c r="M914" s="70"/>
      <c r="N914" s="70"/>
      <c r="O914" s="70">
        <f>'SWR time series'!A910</f>
        <v>4</v>
      </c>
      <c r="P914" s="70">
        <f>'SWR time series'!B910</f>
        <v>1946</v>
      </c>
      <c r="Q914" s="77">
        <f>'StockBond Returns'!M908</f>
        <v>15.59245943</v>
      </c>
      <c r="R914" s="77">
        <f>'SWR time series'!F910</f>
        <v>7.257049061</v>
      </c>
      <c r="S914" s="77">
        <f t="shared" ref="S914:T914" si="991">if( and($Q914&gt;S$10,$Q914&lt;=S$11),$R914,"")</f>
        <v>7.257049061</v>
      </c>
      <c r="T914" t="str">
        <f t="shared" si="991"/>
        <v/>
      </c>
    </row>
    <row r="915" hidden="1">
      <c r="A915" s="152"/>
      <c r="B915" s="154"/>
      <c r="F915" s="70"/>
      <c r="G915" s="70"/>
      <c r="H915" s="70"/>
      <c r="I915" s="70"/>
      <c r="J915" s="70"/>
      <c r="K915" s="70"/>
      <c r="L915" s="70"/>
      <c r="M915" s="70"/>
      <c r="N915" s="70"/>
      <c r="O915" s="70">
        <f>'SWR time series'!A911</f>
        <v>5</v>
      </c>
      <c r="P915" s="70">
        <f>'SWR time series'!B911</f>
        <v>1946</v>
      </c>
      <c r="Q915" s="77">
        <f>'StockBond Returns'!M909</f>
        <v>16.12680617</v>
      </c>
      <c r="R915" s="77">
        <f>'SWR time series'!F911</f>
        <v>6.708942279</v>
      </c>
      <c r="S915" s="77">
        <f t="shared" ref="S915:T915" si="992">if( and($Q915&gt;S$10,$Q915&lt;=S$11),$R915,"")</f>
        <v>6.708942279</v>
      </c>
      <c r="T915" t="str">
        <f t="shared" si="992"/>
        <v/>
      </c>
    </row>
    <row r="916" hidden="1">
      <c r="A916" s="152"/>
      <c r="B916" s="154"/>
      <c r="F916" s="70"/>
      <c r="G916" s="70"/>
      <c r="H916" s="70"/>
      <c r="I916" s="70"/>
      <c r="J916" s="70"/>
      <c r="K916" s="70"/>
      <c r="L916" s="70"/>
      <c r="M916" s="70"/>
      <c r="N916" s="70"/>
      <c r="O916" s="70">
        <f>'SWR time series'!A912</f>
        <v>6</v>
      </c>
      <c r="P916" s="70">
        <f>'SWR time series'!B912</f>
        <v>1946</v>
      </c>
      <c r="Q916" s="77">
        <f>'StockBond Returns'!M910</f>
        <v>16.42477061</v>
      </c>
      <c r="R916" s="77">
        <f>'SWR time series'!F912</f>
        <v>6.273772241</v>
      </c>
      <c r="S916" s="77">
        <f t="shared" ref="S916:T916" si="993">if( and($Q916&gt;S$10,$Q916&lt;=S$11),$R916,"")</f>
        <v>6.273772241</v>
      </c>
      <c r="T916" t="str">
        <f t="shared" si="993"/>
        <v/>
      </c>
    </row>
    <row r="917" hidden="1">
      <c r="A917" s="152"/>
      <c r="B917" s="154"/>
      <c r="F917" s="70"/>
      <c r="G917" s="70"/>
      <c r="H917" s="70"/>
      <c r="I917" s="70"/>
      <c r="J917" s="70"/>
      <c r="K917" s="70"/>
      <c r="L917" s="70"/>
      <c r="M917" s="70"/>
      <c r="N917" s="70"/>
      <c r="O917" s="70">
        <f>'SWR time series'!A913</f>
        <v>7</v>
      </c>
      <c r="P917" s="70">
        <f>'SWR time series'!B913</f>
        <v>1946</v>
      </c>
      <c r="Q917" s="77">
        <f>'StockBond Returns'!M911</f>
        <v>15.73922953</v>
      </c>
      <c r="R917" s="77">
        <f>'SWR time series'!F913</f>
        <v>7.406685831</v>
      </c>
      <c r="S917" s="77">
        <f t="shared" ref="S917:T917" si="994">if( and($Q917&gt;S$10,$Q917&lt;=S$11),$R917,"")</f>
        <v>7.406685831</v>
      </c>
      <c r="T917" t="str">
        <f t="shared" si="994"/>
        <v/>
      </c>
    </row>
    <row r="918" hidden="1">
      <c r="A918" s="152"/>
      <c r="B918" s="154"/>
      <c r="F918" s="70"/>
      <c r="G918" s="70"/>
      <c r="H918" s="70"/>
      <c r="I918" s="70"/>
      <c r="J918" s="70"/>
      <c r="K918" s="70"/>
      <c r="L918" s="70"/>
      <c r="M918" s="70"/>
      <c r="N918" s="70"/>
      <c r="O918" s="70">
        <f>'SWR time series'!A914</f>
        <v>8</v>
      </c>
      <c r="P918" s="70">
        <f>'SWR time series'!B914</f>
        <v>1946</v>
      </c>
      <c r="Q918" s="77">
        <f>'StockBond Returns'!M912</f>
        <v>14.43555524</v>
      </c>
      <c r="R918" s="77">
        <f>'SWR time series'!F914</f>
        <v>9.764887806</v>
      </c>
      <c r="S918" s="77">
        <f t="shared" ref="S918:T918" si="995">if( and($Q918&gt;S$10,$Q918&lt;=S$11),$R918,"")</f>
        <v>9.764887806</v>
      </c>
      <c r="T918" t="str">
        <f t="shared" si="995"/>
        <v/>
      </c>
    </row>
    <row r="919" hidden="1">
      <c r="A919" s="152"/>
      <c r="B919" s="154"/>
      <c r="F919" s="70"/>
      <c r="G919" s="70"/>
      <c r="H919" s="70"/>
      <c r="I919" s="70"/>
      <c r="J919" s="70"/>
      <c r="K919" s="70"/>
      <c r="L919" s="70"/>
      <c r="M919" s="70"/>
      <c r="N919" s="70"/>
      <c r="O919" s="70">
        <f>'SWR time series'!A915</f>
        <v>9</v>
      </c>
      <c r="P919" s="70">
        <f>'SWR time series'!B915</f>
        <v>1946</v>
      </c>
      <c r="Q919" s="77">
        <f>'StockBond Returns'!M913</f>
        <v>12.26961144</v>
      </c>
      <c r="R919" s="77">
        <f>'SWR time series'!F915</f>
        <v>12.52067049</v>
      </c>
      <c r="S919" s="77">
        <f t="shared" ref="S919:T919" si="996">if( and($Q919&gt;S$10,$Q919&lt;=S$11),$R919,"")</f>
        <v>12.52067049</v>
      </c>
      <c r="T919" t="str">
        <f t="shared" si="996"/>
        <v/>
      </c>
    </row>
    <row r="920" hidden="1">
      <c r="A920" s="152"/>
      <c r="B920" s="154"/>
      <c r="F920" s="70"/>
      <c r="G920" s="70"/>
      <c r="H920" s="70"/>
      <c r="I920" s="70"/>
      <c r="J920" s="70"/>
      <c r="K920" s="70"/>
      <c r="L920" s="70"/>
      <c r="M920" s="70"/>
      <c r="N920" s="70"/>
      <c r="O920" s="70">
        <f>'SWR time series'!A916</f>
        <v>10</v>
      </c>
      <c r="P920" s="70">
        <f>'SWR time series'!B916</f>
        <v>1946</v>
      </c>
      <c r="Q920" s="77">
        <f>'StockBond Returns'!M914</f>
        <v>11.74098166</v>
      </c>
      <c r="R920" s="77">
        <f>'SWR time series'!F916</f>
        <v>16.12809029</v>
      </c>
      <c r="S920" s="77">
        <f t="shared" ref="S920:T920" si="997">if( and($Q920&gt;S$10,$Q920&lt;=S$11),$R920,"")</f>
        <v>16.12809029</v>
      </c>
      <c r="T920" t="str">
        <f t="shared" si="997"/>
        <v/>
      </c>
    </row>
    <row r="921" hidden="1">
      <c r="A921" s="152"/>
      <c r="B921" s="154"/>
      <c r="F921" s="70"/>
      <c r="G921" s="70"/>
      <c r="H921" s="70"/>
      <c r="I921" s="70"/>
      <c r="J921" s="70"/>
      <c r="K921" s="70"/>
      <c r="L921" s="70"/>
      <c r="M921" s="70"/>
      <c r="N921" s="70"/>
      <c r="O921" s="70">
        <f>'SWR time series'!A917</f>
        <v>11</v>
      </c>
      <c r="P921" s="70">
        <f>'SWR time series'!B917</f>
        <v>1946</v>
      </c>
      <c r="Q921" s="77">
        <f>'StockBond Returns'!M915</f>
        <v>11.4639578</v>
      </c>
      <c r="R921" s="77">
        <f>'SWR time series'!F917</f>
        <v>17.64111952</v>
      </c>
      <c r="S921" s="77">
        <f t="shared" ref="S921:T921" si="998">if( and($Q921&gt;S$10,$Q921&lt;=S$11),$R921,"")</f>
        <v>17.64111952</v>
      </c>
      <c r="T921" t="str">
        <f t="shared" si="998"/>
        <v/>
      </c>
    </row>
    <row r="922" hidden="1">
      <c r="A922" s="152"/>
      <c r="B922" s="154"/>
      <c r="F922" s="70"/>
      <c r="G922" s="70"/>
      <c r="H922" s="70"/>
      <c r="I922" s="70"/>
      <c r="J922" s="70"/>
      <c r="K922" s="70"/>
      <c r="L922" s="70"/>
      <c r="M922" s="70"/>
      <c r="N922" s="70"/>
      <c r="O922" s="70">
        <f>'SWR time series'!A918</f>
        <v>12</v>
      </c>
      <c r="P922" s="70">
        <f>'SWR time series'!B918</f>
        <v>1946</v>
      </c>
      <c r="Q922" s="77">
        <f>'StockBond Returns'!M916</f>
        <v>11.09680841</v>
      </c>
      <c r="R922" s="77">
        <f>'SWR time series'!F918</f>
        <v>19.38451325</v>
      </c>
      <c r="S922" s="77">
        <f t="shared" ref="S922:T922" si="999">if( and($Q922&gt;S$10,$Q922&lt;=S$11),$R922,"")</f>
        <v>19.38451325</v>
      </c>
      <c r="T922" t="str">
        <f t="shared" si="999"/>
        <v/>
      </c>
    </row>
    <row r="923" hidden="1">
      <c r="A923" s="152"/>
      <c r="B923" s="154"/>
      <c r="F923" s="70"/>
      <c r="G923" s="70"/>
      <c r="H923" s="70"/>
      <c r="I923" s="70"/>
      <c r="J923" s="70"/>
      <c r="K923" s="70"/>
      <c r="L923" s="70"/>
      <c r="M923" s="70"/>
      <c r="N923" s="70"/>
      <c r="O923" s="70">
        <f>'SWR time series'!A919</f>
        <v>1</v>
      </c>
      <c r="P923" s="70">
        <f>'SWR time series'!B919</f>
        <v>1947</v>
      </c>
      <c r="Q923" s="77">
        <f>'StockBond Returns'!M917</f>
        <v>11.50229231</v>
      </c>
      <c r="R923" s="77">
        <f>'SWR time series'!F919</f>
        <v>18.37024006</v>
      </c>
      <c r="S923" s="77">
        <f t="shared" ref="S923:T923" si="1000">if( and($Q923&gt;S$10,$Q923&lt;=S$11),$R923,"")</f>
        <v>18.37024006</v>
      </c>
      <c r="T923" t="str">
        <f t="shared" si="1000"/>
        <v/>
      </c>
    </row>
    <row r="924" hidden="1">
      <c r="A924" s="152"/>
      <c r="B924" s="154"/>
      <c r="F924" s="70"/>
      <c r="G924" s="70"/>
      <c r="H924" s="70"/>
      <c r="I924" s="70"/>
      <c r="J924" s="70"/>
      <c r="K924" s="70"/>
      <c r="L924" s="70"/>
      <c r="M924" s="70"/>
      <c r="N924" s="70"/>
      <c r="O924" s="70">
        <f>'SWR time series'!A920</f>
        <v>2</v>
      </c>
      <c r="P924" s="70">
        <f>'SWR time series'!B920</f>
        <v>1947</v>
      </c>
      <c r="Q924" s="77">
        <f>'StockBond Returns'!M918</f>
        <v>11.80477891</v>
      </c>
      <c r="R924" s="77">
        <f>'SWR time series'!F920</f>
        <v>17.75499976</v>
      </c>
      <c r="S924" s="77">
        <f t="shared" ref="S924:T924" si="1001">if( and($Q924&gt;S$10,$Q924&lt;=S$11),$R924,"")</f>
        <v>17.75499976</v>
      </c>
      <c r="T924" t="str">
        <f t="shared" si="1001"/>
        <v/>
      </c>
    </row>
    <row r="925" hidden="1">
      <c r="A925" s="152"/>
      <c r="B925" s="154"/>
      <c r="F925" s="70"/>
      <c r="G925" s="70"/>
      <c r="H925" s="70"/>
      <c r="I925" s="70"/>
      <c r="J925" s="70"/>
      <c r="K925" s="70"/>
      <c r="L925" s="70"/>
      <c r="M925" s="70"/>
      <c r="N925" s="70"/>
      <c r="O925" s="70">
        <f>'SWR time series'!A921</f>
        <v>3</v>
      </c>
      <c r="P925" s="70">
        <f>'SWR time series'!B921</f>
        <v>1947</v>
      </c>
      <c r="Q925" s="77">
        <f>'StockBond Returns'!M919</f>
        <v>11.66973372</v>
      </c>
      <c r="R925" s="77">
        <f>'SWR time series'!F921</f>
        <v>18.22132673</v>
      </c>
      <c r="S925" s="77">
        <f t="shared" ref="S925:T925" si="1002">if( and($Q925&gt;S$10,$Q925&lt;=S$11),$R925,"")</f>
        <v>18.22132673</v>
      </c>
      <c r="T925" t="str">
        <f t="shared" si="1002"/>
        <v/>
      </c>
    </row>
    <row r="926" hidden="1">
      <c r="A926" s="152"/>
      <c r="B926" s="154"/>
      <c r="F926" s="70"/>
      <c r="G926" s="70"/>
      <c r="H926" s="70"/>
      <c r="I926" s="70"/>
      <c r="J926" s="70"/>
      <c r="K926" s="70"/>
      <c r="L926" s="70"/>
      <c r="M926" s="70"/>
      <c r="N926" s="70"/>
      <c r="O926" s="70">
        <f>'SWR time series'!A922</f>
        <v>4</v>
      </c>
      <c r="P926" s="70">
        <f>'SWR time series'!B922</f>
        <v>1947</v>
      </c>
      <c r="Q926" s="77">
        <f>'StockBond Returns'!M920</f>
        <v>11.30003983</v>
      </c>
      <c r="R926" s="77">
        <f>'SWR time series'!F922</f>
        <v>19.53080976</v>
      </c>
      <c r="S926" s="77">
        <f t="shared" ref="S926:T926" si="1003">if( and($Q926&gt;S$10,$Q926&lt;=S$11),$R926,"")</f>
        <v>19.53080976</v>
      </c>
      <c r="T926" t="str">
        <f t="shared" si="1003"/>
        <v/>
      </c>
    </row>
    <row r="927" hidden="1">
      <c r="A927" s="152"/>
      <c r="B927" s="154"/>
      <c r="F927" s="70"/>
      <c r="G927" s="70"/>
      <c r="H927" s="70"/>
      <c r="I927" s="70"/>
      <c r="J927" s="70"/>
      <c r="K927" s="70"/>
      <c r="L927" s="70"/>
      <c r="M927" s="70"/>
      <c r="N927" s="70"/>
      <c r="O927" s="70">
        <f>'SWR time series'!A923</f>
        <v>5</v>
      </c>
      <c r="P927" s="70">
        <f>'SWR time series'!B923</f>
        <v>1947</v>
      </c>
      <c r="Q927" s="77">
        <f>'StockBond Returns'!M921</f>
        <v>10.88917767</v>
      </c>
      <c r="R927" s="77">
        <f>'SWR time series'!F923</f>
        <v>21.41019523</v>
      </c>
      <c r="S927" s="77">
        <f t="shared" ref="S927:T927" si="1004">if( and($Q927&gt;S$10,$Q927&lt;=S$11),$R927,"")</f>
        <v>21.41019523</v>
      </c>
      <c r="T927" t="str">
        <f t="shared" si="1004"/>
        <v/>
      </c>
    </row>
    <row r="928" hidden="1">
      <c r="A928" s="152"/>
      <c r="B928" s="154"/>
      <c r="F928" s="70"/>
      <c r="G928" s="70"/>
      <c r="H928" s="70"/>
      <c r="I928" s="70"/>
      <c r="J928" s="70"/>
      <c r="K928" s="70"/>
      <c r="L928" s="70"/>
      <c r="M928" s="70"/>
      <c r="N928" s="70"/>
      <c r="O928" s="70">
        <f>'SWR time series'!A924</f>
        <v>6</v>
      </c>
      <c r="P928" s="70">
        <f>'SWR time series'!B924</f>
        <v>1947</v>
      </c>
      <c r="Q928" s="77">
        <f>'StockBond Returns'!M922</f>
        <v>10.69976664</v>
      </c>
      <c r="R928" s="77">
        <f>'SWR time series'!F924</f>
        <v>21.96736739</v>
      </c>
      <c r="S928" s="77">
        <f t="shared" ref="S928:T928" si="1005">if( and($Q928&gt;S$10,$Q928&lt;=S$11),$R928,"")</f>
        <v>21.96736739</v>
      </c>
      <c r="T928" t="str">
        <f t="shared" si="1005"/>
        <v/>
      </c>
    </row>
    <row r="929" hidden="1">
      <c r="A929" s="152"/>
      <c r="B929" s="154"/>
      <c r="F929" s="70"/>
      <c r="G929" s="70"/>
      <c r="H929" s="70"/>
      <c r="I929" s="70"/>
      <c r="J929" s="70"/>
      <c r="K929" s="70"/>
      <c r="L929" s="70"/>
      <c r="M929" s="70"/>
      <c r="N929" s="70"/>
      <c r="O929" s="70">
        <f>'SWR time series'!A925</f>
        <v>7</v>
      </c>
      <c r="P929" s="70">
        <f>'SWR time series'!B925</f>
        <v>1947</v>
      </c>
      <c r="Q929" s="77">
        <f>'StockBond Returns'!M923</f>
        <v>11.36209887</v>
      </c>
      <c r="R929" s="77">
        <f>'SWR time series'!F925</f>
        <v>20.35451383</v>
      </c>
      <c r="S929" s="77">
        <f t="shared" ref="S929:T929" si="1006">if( and($Q929&gt;S$10,$Q929&lt;=S$11),$R929,"")</f>
        <v>20.35451383</v>
      </c>
      <c r="T929" t="str">
        <f t="shared" si="1006"/>
        <v/>
      </c>
    </row>
    <row r="930" hidden="1">
      <c r="A930" s="152"/>
      <c r="B930" s="154"/>
      <c r="F930" s="70"/>
      <c r="G930" s="70"/>
      <c r="H930" s="70"/>
      <c r="I930" s="70"/>
      <c r="J930" s="70"/>
      <c r="K930" s="70"/>
      <c r="L930" s="70"/>
      <c r="M930" s="70"/>
      <c r="N930" s="70"/>
      <c r="O930" s="70">
        <f>'SWR time series'!A926</f>
        <v>8</v>
      </c>
      <c r="P930" s="70">
        <f>'SWR time series'!B926</f>
        <v>1947</v>
      </c>
      <c r="Q930" s="77">
        <f>'StockBond Returns'!M924</f>
        <v>11.69518568</v>
      </c>
      <c r="R930" s="77">
        <f>'SWR time series'!F926</f>
        <v>18.95188091</v>
      </c>
      <c r="S930" s="77">
        <f t="shared" ref="S930:T930" si="1007">if( and($Q930&gt;S$10,$Q930&lt;=S$11),$R930,"")</f>
        <v>18.95188091</v>
      </c>
      <c r="T930" t="str">
        <f t="shared" si="1007"/>
        <v/>
      </c>
    </row>
    <row r="931" hidden="1">
      <c r="A931" s="152"/>
      <c r="B931" s="154"/>
      <c r="F931" s="70"/>
      <c r="G931" s="70"/>
      <c r="H931" s="70"/>
      <c r="I931" s="70"/>
      <c r="J931" s="70"/>
      <c r="K931" s="70"/>
      <c r="L931" s="70"/>
      <c r="M931" s="70"/>
      <c r="N931" s="70"/>
      <c r="O931" s="70">
        <f>'SWR time series'!A927</f>
        <v>9</v>
      </c>
      <c r="P931" s="70">
        <f>'SWR time series'!B927</f>
        <v>1947</v>
      </c>
      <c r="Q931" s="77">
        <f>'StockBond Returns'!M925</f>
        <v>11.27719162</v>
      </c>
      <c r="R931" s="77">
        <f>'SWR time series'!F927</f>
        <v>20.47082733</v>
      </c>
      <c r="S931" s="77">
        <f t="shared" ref="S931:T931" si="1008">if( and($Q931&gt;S$10,$Q931&lt;=S$11),$R931,"")</f>
        <v>20.47082733</v>
      </c>
      <c r="T931" t="str">
        <f t="shared" si="1008"/>
        <v/>
      </c>
    </row>
    <row r="932" hidden="1">
      <c r="A932" s="152"/>
      <c r="B932" s="154"/>
      <c r="F932" s="70"/>
      <c r="G932" s="70"/>
      <c r="H932" s="70"/>
      <c r="I932" s="70"/>
      <c r="J932" s="70"/>
      <c r="K932" s="70"/>
      <c r="L932" s="70"/>
      <c r="M932" s="70"/>
      <c r="N932" s="70"/>
      <c r="O932" s="70">
        <f>'SWR time series'!A928</f>
        <v>10</v>
      </c>
      <c r="P932" s="70">
        <f>'SWR time series'!B928</f>
        <v>1947</v>
      </c>
      <c r="Q932" s="77">
        <f>'StockBond Returns'!M926</f>
        <v>10.85672449</v>
      </c>
      <c r="R932" s="77">
        <f>'SWR time series'!F928</f>
        <v>22.54609276</v>
      </c>
      <c r="S932" s="77">
        <f t="shared" ref="S932:T932" si="1009">if( and($Q932&gt;S$10,$Q932&lt;=S$11),$R932,"")</f>
        <v>22.54609276</v>
      </c>
      <c r="T932" t="str">
        <f t="shared" si="1009"/>
        <v/>
      </c>
    </row>
    <row r="933" hidden="1">
      <c r="A933" s="152"/>
      <c r="B933" s="154"/>
      <c r="F933" s="70"/>
      <c r="G933" s="70"/>
      <c r="H933" s="70"/>
      <c r="I933" s="70"/>
      <c r="J933" s="70"/>
      <c r="K933" s="70"/>
      <c r="L933" s="70"/>
      <c r="M933" s="70"/>
      <c r="N933" s="70"/>
      <c r="O933" s="70">
        <f>'SWR time series'!A929</f>
        <v>11</v>
      </c>
      <c r="P933" s="70">
        <f>'SWR time series'!B929</f>
        <v>1947</v>
      </c>
      <c r="Q933" s="77">
        <f>'StockBond Returns'!M927</f>
        <v>11.11695382</v>
      </c>
      <c r="R933" s="77">
        <f>'SWR time series'!F929</f>
        <v>22.07297336</v>
      </c>
      <c r="S933" s="77">
        <f t="shared" ref="S933:T933" si="1010">if( and($Q933&gt;S$10,$Q933&lt;=S$11),$R933,"")</f>
        <v>22.07297336</v>
      </c>
      <c r="T933" t="str">
        <f t="shared" si="1010"/>
        <v/>
      </c>
    </row>
    <row r="934" hidden="1">
      <c r="A934" s="152"/>
      <c r="B934" s="154"/>
      <c r="F934" s="70"/>
      <c r="G934" s="70"/>
      <c r="H934" s="70"/>
      <c r="I934" s="70"/>
      <c r="J934" s="70"/>
      <c r="K934" s="70"/>
      <c r="L934" s="70"/>
      <c r="M934" s="70"/>
      <c r="N934" s="70"/>
      <c r="O934" s="70">
        <f>'SWR time series'!A930</f>
        <v>12</v>
      </c>
      <c r="P934" s="70">
        <f>'SWR time series'!B930</f>
        <v>1947</v>
      </c>
      <c r="Q934" s="77">
        <f>'StockBond Returns'!M928</f>
        <v>10.82662479</v>
      </c>
      <c r="R934" s="77">
        <f>'SWR time series'!F930</f>
        <v>22.78690058</v>
      </c>
      <c r="S934" s="77">
        <f t="shared" ref="S934:T934" si="1011">if( and($Q934&gt;S$10,$Q934&lt;=S$11),$R934,"")</f>
        <v>22.78690058</v>
      </c>
      <c r="T934" t="str">
        <f t="shared" si="1011"/>
        <v/>
      </c>
    </row>
    <row r="935" hidden="1">
      <c r="A935" s="152"/>
      <c r="B935" s="154"/>
      <c r="F935" s="70"/>
      <c r="G935" s="70"/>
      <c r="H935" s="70"/>
      <c r="I935" s="70"/>
      <c r="J935" s="70"/>
      <c r="K935" s="70"/>
      <c r="L935" s="70"/>
      <c r="M935" s="70"/>
      <c r="N935" s="70"/>
      <c r="O935" s="70">
        <f>'SWR time series'!A931</f>
        <v>1</v>
      </c>
      <c r="P935" s="70">
        <f>'SWR time series'!B931</f>
        <v>1948</v>
      </c>
      <c r="Q935" s="77">
        <f>'StockBond Returns'!M929</f>
        <v>10.87441968</v>
      </c>
      <c r="R935" s="77">
        <f>'SWR time series'!F931</f>
        <v>22.69147413</v>
      </c>
      <c r="S935" s="77">
        <f t="shared" ref="S935:T935" si="1012">if( and($Q935&gt;S$10,$Q935&lt;=S$11),$R935,"")</f>
        <v>22.69147413</v>
      </c>
      <c r="T935" t="str">
        <f t="shared" si="1012"/>
        <v/>
      </c>
    </row>
    <row r="936" hidden="1">
      <c r="A936" s="152"/>
      <c r="B936" s="154"/>
      <c r="F936" s="70"/>
      <c r="G936" s="70"/>
      <c r="H936" s="70"/>
      <c r="I936" s="70"/>
      <c r="J936" s="70"/>
      <c r="K936" s="70"/>
      <c r="L936" s="70"/>
      <c r="M936" s="70"/>
      <c r="N936" s="70"/>
      <c r="O936" s="70">
        <f>'SWR time series'!A932</f>
        <v>2</v>
      </c>
      <c r="P936" s="70">
        <f>'SWR time series'!B932</f>
        <v>1948</v>
      </c>
      <c r="Q936" s="77">
        <f>'StockBond Returns'!M930</f>
        <v>10.3263906</v>
      </c>
      <c r="R936" s="77">
        <f>'SWR time series'!F932</f>
        <v>23.56131614</v>
      </c>
      <c r="S936" s="77">
        <f t="shared" ref="S936:T936" si="1013">if( and($Q936&gt;S$10,$Q936&lt;=S$11),$R936,"")</f>
        <v>23.56131614</v>
      </c>
      <c r="T936" t="str">
        <f t="shared" si="1013"/>
        <v/>
      </c>
    </row>
    <row r="937" hidden="1">
      <c r="A937" s="152"/>
      <c r="B937" s="154"/>
      <c r="F937" s="70"/>
      <c r="G937" s="70"/>
      <c r="H937" s="70"/>
      <c r="I937" s="70"/>
      <c r="J937" s="70"/>
      <c r="K937" s="70"/>
      <c r="L937" s="70"/>
      <c r="M937" s="70"/>
      <c r="N937" s="70"/>
      <c r="O937" s="70">
        <f>'SWR time series'!A933</f>
        <v>3</v>
      </c>
      <c r="P937" s="70">
        <f>'SWR time series'!B933</f>
        <v>1948</v>
      </c>
      <c r="Q937" s="77">
        <f>'StockBond Returns'!M931</f>
        <v>9.98600263</v>
      </c>
      <c r="R937" s="77">
        <f>'SWR time series'!F933</f>
        <v>24.51902627</v>
      </c>
      <c r="S937" s="77">
        <f t="shared" ref="S937:T937" si="1014">if( and($Q937&gt;S$10,$Q937&lt;=S$11),$R937,"")</f>
        <v>24.51902627</v>
      </c>
      <c r="T937" t="str">
        <f t="shared" si="1014"/>
        <v/>
      </c>
    </row>
    <row r="938" hidden="1">
      <c r="A938" s="152"/>
      <c r="B938" s="154"/>
      <c r="F938" s="70"/>
      <c r="G938" s="70"/>
      <c r="H938" s="70"/>
      <c r="I938" s="70"/>
      <c r="J938" s="70"/>
      <c r="K938" s="70"/>
      <c r="L938" s="70"/>
      <c r="M938" s="70"/>
      <c r="N938" s="70"/>
      <c r="O938" s="70">
        <f>'SWR time series'!A934</f>
        <v>4</v>
      </c>
      <c r="P938" s="70">
        <f>'SWR time series'!B934</f>
        <v>1948</v>
      </c>
      <c r="Q938" s="77">
        <f>'StockBond Returns'!M932</f>
        <v>10.73918337</v>
      </c>
      <c r="R938" s="77">
        <f>'SWR time series'!F934</f>
        <v>21.65893727</v>
      </c>
      <c r="S938" s="77">
        <f t="shared" ref="S938:T938" si="1015">if( and($Q938&gt;S$10,$Q938&lt;=S$11),$R938,"")</f>
        <v>21.65893727</v>
      </c>
      <c r="T938" t="str">
        <f t="shared" si="1015"/>
        <v/>
      </c>
    </row>
    <row r="939" hidden="1">
      <c r="A939" s="152"/>
      <c r="B939" s="154"/>
      <c r="F939" s="70"/>
      <c r="G939" s="70"/>
      <c r="H939" s="70"/>
      <c r="I939" s="70"/>
      <c r="J939" s="70"/>
      <c r="K939" s="70"/>
      <c r="L939" s="70"/>
      <c r="M939" s="70"/>
      <c r="N939" s="70"/>
      <c r="O939" s="70">
        <f>'SWR time series'!A935</f>
        <v>5</v>
      </c>
      <c r="P939" s="70">
        <f>'SWR time series'!B935</f>
        <v>1948</v>
      </c>
      <c r="Q939" s="77">
        <f>'StockBond Returns'!M933</f>
        <v>10.83450185</v>
      </c>
      <c r="R939" s="77">
        <f>'SWR time series'!F935</f>
        <v>21.96754038</v>
      </c>
      <c r="S939" s="77">
        <f t="shared" ref="S939:T939" si="1016">if( and($Q939&gt;S$10,$Q939&lt;=S$11),$R939,"")</f>
        <v>21.96754038</v>
      </c>
      <c r="T939" t="str">
        <f t="shared" si="1016"/>
        <v/>
      </c>
    </row>
    <row r="940" hidden="1">
      <c r="A940" s="152"/>
      <c r="B940" s="154"/>
      <c r="F940" s="70"/>
      <c r="G940" s="70"/>
      <c r="H940" s="70"/>
      <c r="I940" s="70"/>
      <c r="J940" s="70"/>
      <c r="K940" s="70"/>
      <c r="L940" s="70"/>
      <c r="M940" s="70"/>
      <c r="N940" s="70"/>
      <c r="O940" s="70">
        <f>'SWR time series'!A936</f>
        <v>6</v>
      </c>
      <c r="P940" s="70">
        <f>'SWR time series'!B936</f>
        <v>1948</v>
      </c>
      <c r="Q940" s="77">
        <f>'StockBond Returns'!M934</f>
        <v>11.65030373</v>
      </c>
      <c r="R940" s="77">
        <f>'SWR time series'!F936</f>
        <v>19.67077803</v>
      </c>
      <c r="S940" s="77">
        <f t="shared" ref="S940:T940" si="1017">if( and($Q940&gt;S$10,$Q940&lt;=S$11),$R940,"")</f>
        <v>19.67077803</v>
      </c>
      <c r="T940" t="str">
        <f t="shared" si="1017"/>
        <v/>
      </c>
    </row>
    <row r="941" hidden="1">
      <c r="A941" s="152"/>
      <c r="B941" s="154"/>
      <c r="F941" s="70"/>
      <c r="G941" s="70"/>
      <c r="H941" s="70"/>
      <c r="I941" s="70"/>
      <c r="J941" s="70"/>
      <c r="K941" s="70"/>
      <c r="L941" s="70"/>
      <c r="M941" s="70"/>
      <c r="N941" s="70"/>
      <c r="O941" s="70">
        <f>'SWR time series'!A937</f>
        <v>7</v>
      </c>
      <c r="P941" s="70">
        <f>'SWR time series'!B937</f>
        <v>1948</v>
      </c>
      <c r="Q941" s="77">
        <f>'StockBond Returns'!M935</f>
        <v>11.53610013</v>
      </c>
      <c r="R941" s="77">
        <f>'SWR time series'!F937</f>
        <v>18.60047902</v>
      </c>
      <c r="S941" s="77">
        <f t="shared" ref="S941:T941" si="1018">if( and($Q941&gt;S$10,$Q941&lt;=S$11),$R941,"")</f>
        <v>18.60047902</v>
      </c>
      <c r="T941" t="str">
        <f t="shared" si="1018"/>
        <v/>
      </c>
    </row>
    <row r="942" hidden="1">
      <c r="A942" s="152"/>
      <c r="B942" s="154"/>
      <c r="F942" s="70"/>
      <c r="G942" s="70"/>
      <c r="H942" s="70"/>
      <c r="I942" s="70"/>
      <c r="J942" s="70"/>
      <c r="K942" s="70"/>
      <c r="L942" s="70"/>
      <c r="M942" s="70"/>
      <c r="N942" s="70"/>
      <c r="O942" s="70">
        <f>'SWR time series'!A938</f>
        <v>8</v>
      </c>
      <c r="P942" s="70">
        <f>'SWR time series'!B938</f>
        <v>1948</v>
      </c>
      <c r="Q942" s="77">
        <f>'StockBond Returns'!M936</f>
        <v>10.75243704</v>
      </c>
      <c r="R942" s="77">
        <f>'SWR time series'!F938</f>
        <v>20.31131132</v>
      </c>
      <c r="S942" s="77">
        <f t="shared" ref="S942:T942" si="1019">if( and($Q942&gt;S$10,$Q942&lt;=S$11),$R942,"")</f>
        <v>20.31131132</v>
      </c>
      <c r="T942" t="str">
        <f t="shared" si="1019"/>
        <v/>
      </c>
    </row>
    <row r="943" hidden="1">
      <c r="A943" s="152"/>
      <c r="B943" s="154"/>
      <c r="F943" s="70"/>
      <c r="G943" s="70"/>
      <c r="H943" s="70"/>
      <c r="I943" s="70"/>
      <c r="J943" s="70"/>
      <c r="K943" s="70"/>
      <c r="L943" s="70"/>
      <c r="M943" s="70"/>
      <c r="N943" s="70"/>
      <c r="O943" s="70">
        <f>'SWR time series'!A939</f>
        <v>9</v>
      </c>
      <c r="P943" s="70">
        <f>'SWR time series'!B939</f>
        <v>1948</v>
      </c>
      <c r="Q943" s="77">
        <f>'StockBond Returns'!M937</f>
        <v>10.74360447</v>
      </c>
      <c r="R943" s="77">
        <f>'SWR time series'!F939</f>
        <v>20.39054683</v>
      </c>
      <c r="S943" s="77">
        <f t="shared" ref="S943:T943" si="1020">if( and($Q943&gt;S$10,$Q943&lt;=S$11),$R943,"")</f>
        <v>20.39054683</v>
      </c>
      <c r="T943" t="str">
        <f t="shared" si="1020"/>
        <v/>
      </c>
    </row>
    <row r="944" hidden="1">
      <c r="A944" s="152"/>
      <c r="B944" s="154"/>
      <c r="F944" s="70"/>
      <c r="G944" s="70"/>
      <c r="H944" s="70"/>
      <c r="I944" s="70"/>
      <c r="J944" s="70"/>
      <c r="K944" s="70"/>
      <c r="L944" s="70"/>
      <c r="M944" s="70"/>
      <c r="N944" s="70"/>
      <c r="O944" s="70">
        <f>'SWR time series'!A940</f>
        <v>10</v>
      </c>
      <c r="P944" s="70">
        <f>'SWR time series'!B940</f>
        <v>1948</v>
      </c>
      <c r="Q944" s="77">
        <f>'StockBond Returns'!M938</f>
        <v>10.3730232</v>
      </c>
      <c r="R944" s="77">
        <f>'SWR time series'!F940</f>
        <v>19.75023178</v>
      </c>
      <c r="S944" s="77">
        <f t="shared" ref="S944:T944" si="1021">if( and($Q944&gt;S$10,$Q944&lt;=S$11),$R944,"")</f>
        <v>19.75023178</v>
      </c>
      <c r="T944" t="str">
        <f t="shared" si="1021"/>
        <v/>
      </c>
    </row>
    <row r="945" hidden="1">
      <c r="A945" s="152"/>
      <c r="B945" s="154"/>
      <c r="F945" s="70"/>
      <c r="G945" s="70"/>
      <c r="H945" s="70"/>
      <c r="I945" s="70"/>
      <c r="J945" s="70"/>
      <c r="K945" s="70"/>
      <c r="L945" s="70"/>
      <c r="M945" s="70"/>
      <c r="N945" s="70"/>
      <c r="O945" s="70">
        <f>'SWR time series'!A941</f>
        <v>11</v>
      </c>
      <c r="P945" s="70">
        <f>'SWR time series'!B941</f>
        <v>1948</v>
      </c>
      <c r="Q945" s="77">
        <f>'StockBond Returns'!M939</f>
        <v>11.16655398</v>
      </c>
      <c r="R945" s="77">
        <f>'SWR time series'!F941</f>
        <v>15.74229433</v>
      </c>
      <c r="S945" s="77">
        <f t="shared" ref="S945:T945" si="1022">if( and($Q945&gt;S$10,$Q945&lt;=S$11),$R945,"")</f>
        <v>15.74229433</v>
      </c>
      <c r="T945" t="str">
        <f t="shared" si="1022"/>
        <v/>
      </c>
    </row>
    <row r="946" hidden="1">
      <c r="A946" s="152"/>
      <c r="B946" s="154"/>
      <c r="F946" s="70"/>
      <c r="G946" s="70"/>
      <c r="H946" s="70"/>
      <c r="I946" s="70"/>
      <c r="J946" s="70"/>
      <c r="K946" s="70"/>
      <c r="L946" s="70"/>
      <c r="M946" s="70"/>
      <c r="N946" s="70"/>
      <c r="O946" s="70">
        <f>'SWR time series'!A942</f>
        <v>12</v>
      </c>
      <c r="P946" s="70">
        <f>'SWR time series'!B942</f>
        <v>1948</v>
      </c>
      <c r="Q946" s="77">
        <f>'StockBond Returns'!M940</f>
        <v>9.88488866</v>
      </c>
      <c r="R946" s="77">
        <f>'SWR time series'!F942</f>
        <v>16.7897803</v>
      </c>
      <c r="S946" s="77">
        <f t="shared" ref="S946:T946" si="1023">if( and($Q946&gt;S$10,$Q946&lt;=S$11),$R946,"")</f>
        <v>16.7897803</v>
      </c>
      <c r="T946" t="str">
        <f t="shared" si="1023"/>
        <v/>
      </c>
    </row>
    <row r="947" hidden="1">
      <c r="A947" s="152"/>
      <c r="B947" s="154"/>
      <c r="F947" s="70"/>
      <c r="G947" s="70"/>
      <c r="H947" s="70"/>
      <c r="I947" s="70"/>
      <c r="J947" s="70"/>
      <c r="K947" s="70"/>
      <c r="L947" s="70"/>
      <c r="M947" s="70"/>
      <c r="N947" s="70"/>
      <c r="O947" s="70">
        <f>'SWR time series'!A943</f>
        <v>1</v>
      </c>
      <c r="P947" s="70">
        <f>'SWR time series'!B943</f>
        <v>1949</v>
      </c>
      <c r="Q947" s="77">
        <f>'StockBond Returns'!M941</f>
        <v>10.16734458</v>
      </c>
      <c r="R947" s="77">
        <f>'SWR time series'!F943</f>
        <v>17.60887978</v>
      </c>
      <c r="S947" s="77">
        <f t="shared" ref="S947:T947" si="1024">if( and($Q947&gt;S$10,$Q947&lt;=S$11),$R947,"")</f>
        <v>17.60887978</v>
      </c>
      <c r="T947" t="str">
        <f t="shared" si="1024"/>
        <v/>
      </c>
    </row>
    <row r="948" hidden="1">
      <c r="A948" s="152"/>
      <c r="B948" s="154"/>
      <c r="F948" s="70"/>
      <c r="G948" s="70"/>
      <c r="H948" s="70"/>
      <c r="I948" s="70"/>
      <c r="J948" s="70"/>
      <c r="K948" s="70"/>
      <c r="L948" s="70"/>
      <c r="M948" s="70"/>
      <c r="N948" s="70"/>
      <c r="O948" s="70">
        <f>'SWR time series'!A944</f>
        <v>2</v>
      </c>
      <c r="P948" s="70">
        <f>'SWR time series'!B944</f>
        <v>1949</v>
      </c>
      <c r="Q948" s="77">
        <f>'StockBond Returns'!M942</f>
        <v>10.15934718</v>
      </c>
      <c r="R948" s="77">
        <f>'SWR time series'!F944</f>
        <v>16.07653825</v>
      </c>
      <c r="S948" s="77">
        <f t="shared" ref="S948:T948" si="1025">if( and($Q948&gt;S$10,$Q948&lt;=S$11),$R948,"")</f>
        <v>16.07653825</v>
      </c>
      <c r="T948" t="str">
        <f t="shared" si="1025"/>
        <v/>
      </c>
    </row>
    <row r="949" hidden="1">
      <c r="A949" s="152"/>
      <c r="B949" s="154"/>
      <c r="F949" s="70"/>
      <c r="G949" s="70"/>
      <c r="H949" s="70"/>
      <c r="I949" s="70"/>
      <c r="J949" s="70"/>
      <c r="K949" s="70"/>
      <c r="L949" s="70"/>
      <c r="M949" s="70"/>
      <c r="N949" s="70"/>
      <c r="O949" s="70">
        <f>'SWR time series'!A945</f>
        <v>3</v>
      </c>
      <c r="P949" s="70">
        <f>'SWR time series'!B945</f>
        <v>1949</v>
      </c>
      <c r="Q949" s="77">
        <f>'StockBond Returns'!M943</f>
        <v>9.77372513</v>
      </c>
      <c r="R949" s="77">
        <f>'SWR time series'!F945</f>
        <v>14.85563163</v>
      </c>
      <c r="S949" s="77">
        <f t="shared" ref="S949:T949" si="1026">if( and($Q949&gt;S$10,$Q949&lt;=S$11),$R949,"")</f>
        <v>14.85563163</v>
      </c>
      <c r="T949" t="str">
        <f t="shared" si="1026"/>
        <v/>
      </c>
    </row>
    <row r="950" hidden="1">
      <c r="A950" s="152"/>
      <c r="B950" s="154"/>
      <c r="F950" s="70"/>
      <c r="G950" s="70"/>
      <c r="H950" s="70"/>
      <c r="I950" s="70"/>
      <c r="J950" s="70"/>
      <c r="K950" s="70"/>
      <c r="L950" s="70"/>
      <c r="M950" s="70"/>
      <c r="N950" s="70"/>
      <c r="O950" s="70">
        <f>'SWR time series'!A946</f>
        <v>4</v>
      </c>
      <c r="P950" s="70">
        <f>'SWR time series'!B946</f>
        <v>1949</v>
      </c>
      <c r="Q950" s="77">
        <f>'StockBond Returns'!M944</f>
        <v>10.0029357</v>
      </c>
      <c r="R950" s="77">
        <f>'SWR time series'!F946</f>
        <v>15.81714944</v>
      </c>
      <c r="S950" s="77">
        <f t="shared" ref="S950:T950" si="1027">if( and($Q950&gt;S$10,$Q950&lt;=S$11),$R950,"")</f>
        <v>15.81714944</v>
      </c>
      <c r="T950" t="str">
        <f t="shared" si="1027"/>
        <v/>
      </c>
    </row>
    <row r="951" hidden="1">
      <c r="A951" s="152"/>
      <c r="B951" s="154"/>
      <c r="F951" s="70"/>
      <c r="G951" s="70"/>
      <c r="H951" s="70"/>
      <c r="I951" s="70"/>
      <c r="J951" s="70"/>
      <c r="K951" s="70"/>
      <c r="L951" s="70"/>
      <c r="M951" s="70"/>
      <c r="N951" s="70"/>
      <c r="O951" s="70">
        <f>'SWR time series'!A947</f>
        <v>5</v>
      </c>
      <c r="P951" s="70">
        <f>'SWR time series'!B947</f>
        <v>1949</v>
      </c>
      <c r="Q951" s="77">
        <f>'StockBond Returns'!M945</f>
        <v>9.6904029</v>
      </c>
      <c r="R951" s="77">
        <f>'SWR time series'!F947</f>
        <v>17.25093407</v>
      </c>
      <c r="S951" s="77">
        <f t="shared" ref="S951:T951" si="1028">if( and($Q951&gt;S$10,$Q951&lt;=S$11),$R951,"")</f>
        <v>17.25093407</v>
      </c>
      <c r="T951" t="str">
        <f t="shared" si="1028"/>
        <v/>
      </c>
    </row>
    <row r="952" hidden="1">
      <c r="A952" s="152"/>
      <c r="B952" s="154"/>
      <c r="F952" s="70"/>
      <c r="G952" s="70"/>
      <c r="H952" s="70"/>
      <c r="I952" s="70"/>
      <c r="J952" s="70"/>
      <c r="K952" s="70"/>
      <c r="L952" s="70"/>
      <c r="M952" s="70"/>
      <c r="N952" s="70"/>
      <c r="O952" s="70">
        <f>'SWR time series'!A948</f>
        <v>6</v>
      </c>
      <c r="P952" s="70">
        <f>'SWR time series'!B948</f>
        <v>1949</v>
      </c>
      <c r="Q952" s="77">
        <f>'StockBond Returns'!M946</f>
        <v>9.30794771</v>
      </c>
      <c r="R952" s="77">
        <f>'SWR time series'!F948</f>
        <v>19.0830834</v>
      </c>
      <c r="S952" s="77">
        <f t="shared" ref="S952:T952" si="1029">if( and($Q952&gt;S$10,$Q952&lt;=S$11),$R952,"")</f>
        <v>19.0830834</v>
      </c>
      <c r="T952" t="str">
        <f t="shared" si="1029"/>
        <v/>
      </c>
    </row>
    <row r="953" hidden="1">
      <c r="A953" s="152"/>
      <c r="B953" s="154"/>
      <c r="F953" s="70"/>
      <c r="G953" s="70"/>
      <c r="H953" s="70"/>
      <c r="I953" s="70"/>
      <c r="J953" s="70"/>
      <c r="K953" s="70"/>
      <c r="L953" s="70"/>
      <c r="M953" s="70"/>
      <c r="N953" s="70"/>
      <c r="O953" s="70">
        <f>'SWR time series'!A949</f>
        <v>7</v>
      </c>
      <c r="P953" s="70">
        <f>'SWR time series'!B949</f>
        <v>1949</v>
      </c>
      <c r="Q953" s="77">
        <f>'StockBond Returns'!M947</f>
        <v>9.18857859</v>
      </c>
      <c r="R953" s="77">
        <f>'SWR time series'!F949</f>
        <v>18.54919736</v>
      </c>
      <c r="S953" s="77">
        <f t="shared" ref="S953:T953" si="1030">if( and($Q953&gt;S$10,$Q953&lt;=S$11),$R953,"")</f>
        <v>18.54919736</v>
      </c>
      <c r="T953" t="str">
        <f t="shared" si="1030"/>
        <v/>
      </c>
    </row>
    <row r="954" hidden="1">
      <c r="A954" s="152"/>
      <c r="B954" s="154"/>
      <c r="F954" s="70"/>
      <c r="G954" s="70"/>
      <c r="H954" s="70"/>
      <c r="I954" s="70"/>
      <c r="J954" s="70"/>
      <c r="K954" s="70"/>
      <c r="L954" s="70"/>
      <c r="M954" s="70"/>
      <c r="N954" s="70"/>
      <c r="O954" s="70">
        <f>'SWR time series'!A950</f>
        <v>8</v>
      </c>
      <c r="P954" s="70">
        <f>'SWR time series'!B950</f>
        <v>1949</v>
      </c>
      <c r="Q954" s="77">
        <f>'StockBond Returns'!M948</f>
        <v>9.84314673</v>
      </c>
      <c r="R954" s="77">
        <f>'SWR time series'!F950</f>
        <v>17.6751458</v>
      </c>
      <c r="S954" s="77">
        <f t="shared" ref="S954:T954" si="1031">if( and($Q954&gt;S$10,$Q954&lt;=S$11),$R954,"")</f>
        <v>17.6751458</v>
      </c>
      <c r="T954" t="str">
        <f t="shared" si="1031"/>
        <v/>
      </c>
    </row>
    <row r="955" hidden="1">
      <c r="A955" s="152"/>
      <c r="B955" s="154"/>
      <c r="F955" s="70"/>
      <c r="G955" s="70"/>
      <c r="H955" s="70"/>
      <c r="I955" s="70"/>
      <c r="J955" s="70"/>
      <c r="K955" s="70"/>
      <c r="L955" s="70"/>
      <c r="M955" s="70"/>
      <c r="N955" s="70"/>
      <c r="O955" s="70">
        <f>'SWR time series'!A951</f>
        <v>9</v>
      </c>
      <c r="P955" s="70">
        <f>'SWR time series'!B951</f>
        <v>1949</v>
      </c>
      <c r="Q955" s="77">
        <f>'StockBond Returns'!M949</f>
        <v>9.81056444</v>
      </c>
      <c r="R955" s="77">
        <f>'SWR time series'!F951</f>
        <v>17.75492347</v>
      </c>
      <c r="S955" s="77">
        <f t="shared" ref="S955:T955" si="1032">if( and($Q955&gt;S$10,$Q955&lt;=S$11),$R955,"")</f>
        <v>17.75492347</v>
      </c>
      <c r="T955" t="str">
        <f t="shared" si="1032"/>
        <v/>
      </c>
    </row>
    <row r="956" hidden="1">
      <c r="A956" s="152"/>
      <c r="B956" s="154"/>
      <c r="F956" s="70"/>
      <c r="G956" s="70"/>
      <c r="H956" s="70"/>
      <c r="I956" s="70"/>
      <c r="J956" s="70"/>
      <c r="K956" s="70"/>
      <c r="L956" s="70"/>
      <c r="M956" s="70"/>
      <c r="N956" s="70"/>
      <c r="O956" s="70">
        <f>'SWR time series'!A952</f>
        <v>10</v>
      </c>
      <c r="P956" s="70">
        <f>'SWR time series'!B952</f>
        <v>1949</v>
      </c>
      <c r="Q956" s="77">
        <f>'StockBond Returns'!M950</f>
        <v>9.94103</v>
      </c>
      <c r="R956" s="77">
        <f>'SWR time series'!F952</f>
        <v>17.72559612</v>
      </c>
      <c r="S956" s="77">
        <f t="shared" ref="S956:T956" si="1033">if( and($Q956&gt;S$10,$Q956&lt;=S$11),$R956,"")</f>
        <v>17.72559612</v>
      </c>
      <c r="T956" t="str">
        <f t="shared" si="1033"/>
        <v/>
      </c>
    </row>
    <row r="957" hidden="1">
      <c r="A957" s="152"/>
      <c r="B957" s="154"/>
      <c r="F957" s="70"/>
      <c r="G957" s="70"/>
      <c r="H957" s="70"/>
      <c r="I957" s="70"/>
      <c r="J957" s="70"/>
      <c r="K957" s="70"/>
      <c r="L957" s="70"/>
      <c r="M957" s="70"/>
      <c r="N957" s="70"/>
      <c r="O957" s="70">
        <f>'SWR time series'!A953</f>
        <v>11</v>
      </c>
      <c r="P957" s="70">
        <f>'SWR time series'!B953</f>
        <v>1949</v>
      </c>
      <c r="Q957" s="77">
        <f>'StockBond Returns'!M951</f>
        <v>10.26585321</v>
      </c>
      <c r="R957" s="77">
        <f>'SWR time series'!F953</f>
        <v>16.60767301</v>
      </c>
      <c r="S957" s="77">
        <f t="shared" ref="S957:T957" si="1034">if( and($Q957&gt;S$10,$Q957&lt;=S$11),$R957,"")</f>
        <v>16.60767301</v>
      </c>
      <c r="T957" t="str">
        <f t="shared" si="1034"/>
        <v/>
      </c>
    </row>
    <row r="958" hidden="1">
      <c r="A958" s="152"/>
      <c r="B958" s="154"/>
      <c r="F958" s="70"/>
      <c r="G958" s="70"/>
      <c r="H958" s="70"/>
      <c r="I958" s="70"/>
      <c r="J958" s="70"/>
      <c r="K958" s="70"/>
      <c r="L958" s="70"/>
      <c r="M958" s="70"/>
      <c r="N958" s="70"/>
      <c r="O958" s="70">
        <f>'SWR time series'!A954</f>
        <v>12</v>
      </c>
      <c r="P958" s="70">
        <f>'SWR time series'!B954</f>
        <v>1949</v>
      </c>
      <c r="Q958" s="77">
        <f>'StockBond Returns'!M952</f>
        <v>10.18282275</v>
      </c>
      <c r="R958" s="77">
        <f>'SWR time series'!F954</f>
        <v>17.25047657</v>
      </c>
      <c r="S958" s="77">
        <f t="shared" ref="S958:T958" si="1035">if( and($Q958&gt;S$10,$Q958&lt;=S$11),$R958,"")</f>
        <v>17.25047657</v>
      </c>
      <c r="T958" t="str">
        <f t="shared" si="1035"/>
        <v/>
      </c>
    </row>
    <row r="959" hidden="1">
      <c r="A959" s="152"/>
      <c r="B959" s="154"/>
      <c r="F959" s="70"/>
      <c r="G959" s="70"/>
      <c r="H959" s="70"/>
      <c r="I959" s="70"/>
      <c r="J959" s="70"/>
      <c r="K959" s="70"/>
      <c r="L959" s="70"/>
      <c r="M959" s="70"/>
      <c r="N959" s="70"/>
      <c r="O959" s="70">
        <f>'SWR time series'!A955</f>
        <v>1</v>
      </c>
      <c r="P959" s="70">
        <f>'SWR time series'!B955</f>
        <v>1950</v>
      </c>
      <c r="Q959" s="77">
        <f>'StockBond Returns'!M953</f>
        <v>10.66938246</v>
      </c>
      <c r="R959" s="77">
        <f>'SWR time series'!F955</f>
        <v>16.02379416</v>
      </c>
      <c r="S959" s="77">
        <f t="shared" ref="S959:T959" si="1036">if( and($Q959&gt;S$10,$Q959&lt;=S$11),$R959,"")</f>
        <v>16.02379416</v>
      </c>
      <c r="T959" t="str">
        <f t="shared" si="1036"/>
        <v/>
      </c>
    </row>
    <row r="960" hidden="1">
      <c r="A960" s="152"/>
      <c r="B960" s="154"/>
      <c r="F960" s="70"/>
      <c r="G960" s="70"/>
      <c r="H960" s="70"/>
      <c r="I960" s="70"/>
      <c r="J960" s="70"/>
      <c r="K960" s="70"/>
      <c r="L960" s="70"/>
      <c r="M960" s="70"/>
      <c r="N960" s="70"/>
      <c r="O960" s="70">
        <f>'SWR time series'!A956</f>
        <v>2</v>
      </c>
      <c r="P960" s="70">
        <f>'SWR time series'!B956</f>
        <v>1950</v>
      </c>
      <c r="Q960" s="77">
        <f>'StockBond Returns'!M954</f>
        <v>10.85395455</v>
      </c>
      <c r="R960" s="77">
        <f>'SWR time series'!F956</f>
        <v>15.31702065</v>
      </c>
      <c r="S960" s="77">
        <f t="shared" ref="S960:T960" si="1037">if( and($Q960&gt;S$10,$Q960&lt;=S$11),$R960,"")</f>
        <v>15.31702065</v>
      </c>
      <c r="T960" t="str">
        <f t="shared" si="1037"/>
        <v/>
      </c>
    </row>
    <row r="961" hidden="1">
      <c r="A961" s="152"/>
      <c r="B961" s="154"/>
      <c r="F961" s="70"/>
      <c r="G961" s="70"/>
      <c r="H961" s="70"/>
      <c r="I961" s="70"/>
      <c r="J961" s="70"/>
      <c r="K961" s="70"/>
      <c r="L961" s="70"/>
      <c r="M961" s="70"/>
      <c r="N961" s="70"/>
      <c r="O961" s="70">
        <f>'SWR time series'!A957</f>
        <v>3</v>
      </c>
      <c r="P961" s="70">
        <f>'SWR time series'!B957</f>
        <v>1950</v>
      </c>
      <c r="Q961" s="77">
        <f>'StockBond Returns'!M955</f>
        <v>10.91790431</v>
      </c>
      <c r="R961" s="77">
        <f>'SWR time series'!F957</f>
        <v>15.5231057</v>
      </c>
      <c r="S961" s="77">
        <f t="shared" ref="S961:T961" si="1038">if( and($Q961&gt;S$10,$Q961&lt;=S$11),$R961,"")</f>
        <v>15.5231057</v>
      </c>
      <c r="T961" t="str">
        <f t="shared" si="1038"/>
        <v/>
      </c>
    </row>
    <row r="962" hidden="1">
      <c r="A962" s="152"/>
      <c r="B962" s="154"/>
      <c r="F962" s="70"/>
      <c r="G962" s="70"/>
      <c r="H962" s="70"/>
      <c r="I962" s="70"/>
      <c r="J962" s="70"/>
      <c r="K962" s="70"/>
      <c r="L962" s="70"/>
      <c r="M962" s="70"/>
      <c r="N962" s="70"/>
      <c r="O962" s="70">
        <f>'SWR time series'!A958</f>
        <v>4</v>
      </c>
      <c r="P962" s="70">
        <f>'SWR time series'!B958</f>
        <v>1950</v>
      </c>
      <c r="Q962" s="77">
        <f>'StockBond Returns'!M956</f>
        <v>10.87321414</v>
      </c>
      <c r="R962" s="77">
        <f>'SWR time series'!F958</f>
        <v>15.9441663</v>
      </c>
      <c r="S962" s="77">
        <f t="shared" ref="S962:T962" si="1039">if( and($Q962&gt;S$10,$Q962&lt;=S$11),$R962,"")</f>
        <v>15.9441663</v>
      </c>
      <c r="T962" t="str">
        <f t="shared" si="1039"/>
        <v/>
      </c>
    </row>
    <row r="963" hidden="1">
      <c r="A963" s="152"/>
      <c r="B963" s="154"/>
      <c r="F963" s="70"/>
      <c r="G963" s="70"/>
      <c r="H963" s="70"/>
      <c r="I963" s="70"/>
      <c r="J963" s="70"/>
      <c r="K963" s="70"/>
      <c r="L963" s="70"/>
      <c r="M963" s="70"/>
      <c r="N963" s="70"/>
      <c r="O963" s="70">
        <f>'SWR time series'!A959</f>
        <v>5</v>
      </c>
      <c r="P963" s="70">
        <f>'SWR time series'!B959</f>
        <v>1950</v>
      </c>
      <c r="Q963" s="77">
        <f>'StockBond Returns'!M957</f>
        <v>11.41611847</v>
      </c>
      <c r="R963" s="77">
        <f>'SWR time series'!F959</f>
        <v>15.1255243</v>
      </c>
      <c r="S963" s="77">
        <f t="shared" ref="S963:T963" si="1040">if( and($Q963&gt;S$10,$Q963&lt;=S$11),$R963,"")</f>
        <v>15.1255243</v>
      </c>
      <c r="T963" t="str">
        <f t="shared" si="1040"/>
        <v/>
      </c>
    </row>
    <row r="964" hidden="1">
      <c r="A964" s="152"/>
      <c r="B964" s="154"/>
      <c r="F964" s="70"/>
      <c r="G964" s="70"/>
      <c r="H964" s="70"/>
      <c r="I964" s="70"/>
      <c r="J964" s="70"/>
      <c r="K964" s="70"/>
      <c r="L964" s="70"/>
      <c r="M964" s="70"/>
      <c r="N964" s="70"/>
      <c r="O964" s="70">
        <f>'SWR time series'!A960</f>
        <v>6</v>
      </c>
      <c r="P964" s="70">
        <f>'SWR time series'!B960</f>
        <v>1950</v>
      </c>
      <c r="Q964" s="77">
        <f>'StockBond Returns'!M958</f>
        <v>11.67287308</v>
      </c>
      <c r="R964" s="77">
        <f>'SWR time series'!F960</f>
        <v>13.44964664</v>
      </c>
      <c r="S964" s="77">
        <f t="shared" ref="S964:T964" si="1041">if( and($Q964&gt;S$10,$Q964&lt;=S$11),$R964,"")</f>
        <v>13.44964664</v>
      </c>
      <c r="T964" t="str">
        <f t="shared" si="1041"/>
        <v/>
      </c>
    </row>
    <row r="965" hidden="1">
      <c r="A965" s="152"/>
      <c r="B965" s="154"/>
      <c r="F965" s="70"/>
      <c r="G965" s="70"/>
      <c r="H965" s="70"/>
      <c r="I965" s="70"/>
      <c r="J965" s="70"/>
      <c r="K965" s="70"/>
      <c r="L965" s="70"/>
      <c r="M965" s="70"/>
      <c r="N965" s="70"/>
      <c r="O965" s="70">
        <f>'SWR time series'!A961</f>
        <v>7</v>
      </c>
      <c r="P965" s="70">
        <f>'SWR time series'!B961</f>
        <v>1950</v>
      </c>
      <c r="Q965" s="77">
        <f>'StockBond Returns'!M959</f>
        <v>10.90674981</v>
      </c>
      <c r="R965" s="77">
        <f>'SWR time series'!F961</f>
        <v>14.61169598</v>
      </c>
      <c r="S965" s="77">
        <f t="shared" ref="S965:T965" si="1042">if( and($Q965&gt;S$10,$Q965&lt;=S$11),$R965,"")</f>
        <v>14.61169598</v>
      </c>
      <c r="T965" t="str">
        <f t="shared" si="1042"/>
        <v/>
      </c>
    </row>
    <row r="966" hidden="1">
      <c r="A966" s="152"/>
      <c r="B966" s="154"/>
      <c r="F966" s="70"/>
      <c r="G966" s="70"/>
      <c r="H966" s="70"/>
      <c r="I966" s="70"/>
      <c r="J966" s="70"/>
      <c r="K966" s="70"/>
      <c r="L966" s="70"/>
      <c r="M966" s="70"/>
      <c r="N966" s="70"/>
      <c r="O966" s="70">
        <f>'SWR time series'!A962</f>
        <v>8</v>
      </c>
      <c r="P966" s="70">
        <f>'SWR time series'!B962</f>
        <v>1950</v>
      </c>
      <c r="Q966" s="77">
        <f>'StockBond Returns'!M960</f>
        <v>10.81870325</v>
      </c>
      <c r="R966" s="77">
        <f>'SWR time series'!F962</f>
        <v>15.61514664</v>
      </c>
      <c r="S966" s="77">
        <f t="shared" ref="S966:T966" si="1043">if( and($Q966&gt;S$10,$Q966&lt;=S$11),$R966,"")</f>
        <v>15.61514664</v>
      </c>
      <c r="T966" t="str">
        <f t="shared" si="1043"/>
        <v/>
      </c>
    </row>
    <row r="967" hidden="1">
      <c r="A967" s="152"/>
      <c r="B967" s="154"/>
      <c r="F967" s="70"/>
      <c r="G967" s="70"/>
      <c r="H967" s="70"/>
      <c r="I967" s="70"/>
      <c r="J967" s="70"/>
      <c r="K967" s="70"/>
      <c r="L967" s="70"/>
      <c r="M967" s="70"/>
      <c r="N967" s="70"/>
      <c r="O967" s="70">
        <f>'SWR time series'!A963</f>
        <v>9</v>
      </c>
      <c r="P967" s="70">
        <f>'SWR time series'!B963</f>
        <v>1950</v>
      </c>
      <c r="Q967" s="77">
        <f>'StockBond Returns'!M961</f>
        <v>11.03462111</v>
      </c>
      <c r="R967" s="77">
        <f>'SWR time series'!F963</f>
        <v>14.37533384</v>
      </c>
      <c r="S967" s="77">
        <f t="shared" ref="S967:T967" si="1044">if( and($Q967&gt;S$10,$Q967&lt;=S$11),$R967,"")</f>
        <v>14.37533384</v>
      </c>
      <c r="T967" t="str">
        <f t="shared" si="1044"/>
        <v/>
      </c>
    </row>
    <row r="968" hidden="1">
      <c r="A968" s="152"/>
      <c r="B968" s="154"/>
      <c r="F968" s="70"/>
      <c r="G968" s="70"/>
      <c r="H968" s="70"/>
      <c r="I968" s="70"/>
      <c r="J968" s="70"/>
      <c r="K968" s="70"/>
      <c r="L968" s="70"/>
      <c r="M968" s="70"/>
      <c r="N968" s="70"/>
      <c r="O968" s="70">
        <f>'SWR time series'!A964</f>
        <v>10</v>
      </c>
      <c r="P968" s="70">
        <f>'SWR time series'!B964</f>
        <v>1950</v>
      </c>
      <c r="Q968" s="77">
        <f>'StockBond Returns'!M962</f>
        <v>11.69985486</v>
      </c>
      <c r="R968" s="77">
        <f>'SWR time series'!F964</f>
        <v>14.19329136</v>
      </c>
      <c r="S968" s="77">
        <f t="shared" ref="S968:T968" si="1045">if( and($Q968&gt;S$10,$Q968&lt;=S$11),$R968,"")</f>
        <v>14.19329136</v>
      </c>
      <c r="T968" t="str">
        <f t="shared" si="1045"/>
        <v/>
      </c>
    </row>
    <row r="969" hidden="1">
      <c r="A969" s="152"/>
      <c r="B969" s="154"/>
      <c r="F969" s="70"/>
      <c r="G969" s="70"/>
      <c r="H969" s="70"/>
      <c r="I969" s="70"/>
      <c r="J969" s="70"/>
      <c r="K969" s="70"/>
      <c r="L969" s="70"/>
      <c r="M969" s="70"/>
      <c r="N969" s="70"/>
      <c r="O969" s="70">
        <f>'SWR time series'!A965</f>
        <v>11</v>
      </c>
      <c r="P969" s="70">
        <f>'SWR time series'!B965</f>
        <v>1950</v>
      </c>
      <c r="Q969" s="77">
        <f>'StockBond Returns'!M963</f>
        <v>11.46288536</v>
      </c>
      <c r="R969" s="77">
        <f>'SWR time series'!F965</f>
        <v>14.62200574</v>
      </c>
      <c r="S969" s="77">
        <f t="shared" ref="S969:T969" si="1046">if( and($Q969&gt;S$10,$Q969&lt;=S$11),$R969,"")</f>
        <v>14.62200574</v>
      </c>
      <c r="T969" t="str">
        <f t="shared" si="1046"/>
        <v/>
      </c>
    </row>
    <row r="970" hidden="1">
      <c r="A970" s="152"/>
      <c r="B970" s="154"/>
      <c r="F970" s="70"/>
      <c r="G970" s="70"/>
      <c r="H970" s="70"/>
      <c r="I970" s="70"/>
      <c r="J970" s="70"/>
      <c r="K970" s="70"/>
      <c r="L970" s="70"/>
      <c r="M970" s="70"/>
      <c r="N970" s="70"/>
      <c r="O970" s="70">
        <f>'SWR time series'!A966</f>
        <v>12</v>
      </c>
      <c r="P970" s="70">
        <f>'SWR time series'!B966</f>
        <v>1950</v>
      </c>
      <c r="Q970" s="77">
        <f>'StockBond Returns'!M964</f>
        <v>11.35591542</v>
      </c>
      <c r="R970" s="77">
        <f>'SWR time series'!F966</f>
        <v>14.63712127</v>
      </c>
      <c r="S970" s="77">
        <f t="shared" ref="S970:T970" si="1047">if( and($Q970&gt;S$10,$Q970&lt;=S$11),$R970,"")</f>
        <v>14.63712127</v>
      </c>
      <c r="T970" t="str">
        <f t="shared" si="1047"/>
        <v/>
      </c>
    </row>
    <row r="971" hidden="1">
      <c r="A971" s="152"/>
      <c r="B971" s="154"/>
      <c r="F971" s="70"/>
      <c r="G971" s="70"/>
      <c r="H971" s="70"/>
      <c r="I971" s="70"/>
      <c r="J971" s="70"/>
      <c r="K971" s="70"/>
      <c r="L971" s="70"/>
      <c r="M971" s="70"/>
      <c r="N971" s="70"/>
      <c r="O971" s="70">
        <f>'SWR time series'!A967</f>
        <v>1</v>
      </c>
      <c r="P971" s="70">
        <f>'SWR time series'!B967</f>
        <v>1951</v>
      </c>
      <c r="Q971" s="77">
        <f>'StockBond Returns'!M965</f>
        <v>11.89060498</v>
      </c>
      <c r="R971" s="77">
        <f>'SWR time series'!F967</f>
        <v>14.49908331</v>
      </c>
      <c r="S971" s="77">
        <f t="shared" ref="S971:T971" si="1048">if( and($Q971&gt;S$10,$Q971&lt;=S$11),$R971,"")</f>
        <v>14.49908331</v>
      </c>
      <c r="T971" t="str">
        <f t="shared" si="1048"/>
        <v/>
      </c>
    </row>
    <row r="972" hidden="1">
      <c r="A972" s="152"/>
      <c r="B972" s="154"/>
      <c r="F972" s="70"/>
      <c r="G972" s="70"/>
      <c r="H972" s="70"/>
      <c r="I972" s="70"/>
      <c r="J972" s="70"/>
      <c r="K972" s="70"/>
      <c r="L972" s="70"/>
      <c r="M972" s="70"/>
      <c r="N972" s="70"/>
      <c r="O972" s="70">
        <f>'SWR time series'!A968</f>
        <v>2</v>
      </c>
      <c r="P972" s="70">
        <f>'SWR time series'!B968</f>
        <v>1951</v>
      </c>
      <c r="Q972" s="77">
        <f>'StockBond Returns'!M966</f>
        <v>12.14814513</v>
      </c>
      <c r="R972" s="77">
        <f>'SWR time series'!F968</f>
        <v>13.7061063</v>
      </c>
      <c r="S972" s="77">
        <f t="shared" ref="S972:T972" si="1049">if( and($Q972&gt;S$10,$Q972&lt;=S$11),$R972,"")</f>
        <v>13.7061063</v>
      </c>
      <c r="T972" t="str">
        <f t="shared" si="1049"/>
        <v/>
      </c>
    </row>
    <row r="973" hidden="1">
      <c r="A973" s="152"/>
      <c r="B973" s="154"/>
      <c r="F973" s="70"/>
      <c r="G973" s="70"/>
      <c r="H973" s="70"/>
      <c r="I973" s="70"/>
      <c r="J973" s="70"/>
      <c r="K973" s="70"/>
      <c r="L973" s="70"/>
      <c r="M973" s="70"/>
      <c r="N973" s="70"/>
      <c r="O973" s="70">
        <f>'SWR time series'!A969</f>
        <v>3</v>
      </c>
      <c r="P973" s="70">
        <f>'SWR time series'!B969</f>
        <v>1951</v>
      </c>
      <c r="Q973" s="77">
        <f>'StockBond Returns'!M967</f>
        <v>12.03113003</v>
      </c>
      <c r="R973" s="77">
        <f>'SWR time series'!F969</f>
        <v>14.42765265</v>
      </c>
      <c r="S973" s="77">
        <f t="shared" ref="S973:T973" si="1050">if( and($Q973&gt;S$10,$Q973&lt;=S$11),$R973,"")</f>
        <v>14.42765265</v>
      </c>
      <c r="T973" t="str">
        <f t="shared" si="1050"/>
        <v/>
      </c>
    </row>
    <row r="974" hidden="1">
      <c r="A974" s="152"/>
      <c r="B974" s="154"/>
      <c r="F974" s="70"/>
      <c r="G974" s="70"/>
      <c r="H974" s="70"/>
      <c r="I974" s="70"/>
      <c r="J974" s="70"/>
      <c r="K974" s="70"/>
      <c r="L974" s="70"/>
      <c r="M974" s="70"/>
      <c r="N974" s="70"/>
      <c r="O974" s="70">
        <f>'SWR time series'!A970</f>
        <v>4</v>
      </c>
      <c r="P974" s="70">
        <f>'SWR time series'!B970</f>
        <v>1951</v>
      </c>
      <c r="Q974" s="77">
        <f>'StockBond Returns'!M968</f>
        <v>11.71570998</v>
      </c>
      <c r="R974" s="77">
        <f>'SWR time series'!F970</f>
        <v>14.90318042</v>
      </c>
      <c r="S974" s="77">
        <f t="shared" ref="S974:T974" si="1051">if( and($Q974&gt;S$10,$Q974&lt;=S$11),$R974,"")</f>
        <v>14.90318042</v>
      </c>
      <c r="T974" t="str">
        <f t="shared" si="1051"/>
        <v/>
      </c>
    </row>
    <row r="975" hidden="1">
      <c r="A975" s="152"/>
      <c r="B975" s="154"/>
      <c r="F975" s="70"/>
      <c r="G975" s="70"/>
      <c r="H975" s="70"/>
      <c r="I975" s="70"/>
      <c r="J975" s="70"/>
      <c r="K975" s="70"/>
      <c r="L975" s="70"/>
      <c r="M975" s="70"/>
      <c r="N975" s="70"/>
      <c r="O975" s="70">
        <f>'SWR time series'!A971</f>
        <v>5</v>
      </c>
      <c r="P975" s="70">
        <f>'SWR time series'!B971</f>
        <v>1951</v>
      </c>
      <c r="Q975" s="77">
        <f>'StockBond Returns'!M969</f>
        <v>12.22915648</v>
      </c>
      <c r="R975" s="77">
        <f>'SWR time series'!F971</f>
        <v>14.13515032</v>
      </c>
      <c r="S975" s="77">
        <f t="shared" ref="S975:T975" si="1052">if( and($Q975&gt;S$10,$Q975&lt;=S$11),$R975,"")</f>
        <v>14.13515032</v>
      </c>
      <c r="T975" t="str">
        <f t="shared" si="1052"/>
        <v/>
      </c>
    </row>
    <row r="976" hidden="1">
      <c r="A976" s="152"/>
      <c r="B976" s="154"/>
      <c r="F976" s="70"/>
      <c r="G976" s="70"/>
      <c r="H976" s="70"/>
      <c r="I976" s="70"/>
      <c r="J976" s="70"/>
      <c r="K976" s="70"/>
      <c r="L976" s="70"/>
      <c r="M976" s="70"/>
      <c r="N976" s="70"/>
      <c r="O976" s="70">
        <f>'SWR time series'!A972</f>
        <v>6</v>
      </c>
      <c r="P976" s="70">
        <f>'SWR time series'!B972</f>
        <v>1951</v>
      </c>
      <c r="Q976" s="77">
        <f>'StockBond Returns'!M970</f>
        <v>11.64207017</v>
      </c>
      <c r="R976" s="77">
        <f>'SWR time series'!F972</f>
        <v>15.17422034</v>
      </c>
      <c r="S976" s="77">
        <f t="shared" ref="S976:T976" si="1053">if( and($Q976&gt;S$10,$Q976&lt;=S$11),$R976,"")</f>
        <v>15.17422034</v>
      </c>
      <c r="T976" t="str">
        <f t="shared" si="1053"/>
        <v/>
      </c>
    </row>
    <row r="977" hidden="1">
      <c r="A977" s="152"/>
      <c r="B977" s="154"/>
      <c r="F977" s="70"/>
      <c r="G977" s="70"/>
      <c r="H977" s="70"/>
      <c r="I977" s="70"/>
      <c r="J977" s="70"/>
      <c r="K977" s="70"/>
      <c r="L977" s="70"/>
      <c r="M977" s="70"/>
      <c r="N977" s="70"/>
      <c r="O977" s="70">
        <f>'SWR time series'!A973</f>
        <v>7</v>
      </c>
      <c r="P977" s="70">
        <f>'SWR time series'!B973</f>
        <v>1951</v>
      </c>
      <c r="Q977" s="77">
        <f>'StockBond Returns'!M971</f>
        <v>11.37311037</v>
      </c>
      <c r="R977" s="77">
        <f>'SWR time series'!F973</f>
        <v>15.40508985</v>
      </c>
      <c r="S977" s="77">
        <f t="shared" ref="S977:T977" si="1054">if( and($Q977&gt;S$10,$Q977&lt;=S$11),$R977,"")</f>
        <v>15.40508985</v>
      </c>
      <c r="T977" t="str">
        <f t="shared" si="1054"/>
        <v/>
      </c>
    </row>
    <row r="978" hidden="1">
      <c r="A978" s="152"/>
      <c r="B978" s="154"/>
      <c r="F978" s="70"/>
      <c r="G978" s="70"/>
      <c r="H978" s="70"/>
      <c r="I978" s="70"/>
      <c r="J978" s="70"/>
      <c r="K978" s="70"/>
      <c r="L978" s="70"/>
      <c r="M978" s="70"/>
      <c r="N978" s="70"/>
      <c r="O978" s="70">
        <f>'SWR time series'!A974</f>
        <v>8</v>
      </c>
      <c r="P978" s="70">
        <f>'SWR time series'!B974</f>
        <v>1951</v>
      </c>
      <c r="Q978" s="77">
        <f>'StockBond Returns'!M972</f>
        <v>12.03061824</v>
      </c>
      <c r="R978" s="77">
        <f>'SWR time series'!F974</f>
        <v>13.54900397</v>
      </c>
      <c r="S978" s="77">
        <f t="shared" ref="S978:T978" si="1055">if( and($Q978&gt;S$10,$Q978&lt;=S$11),$R978,"")</f>
        <v>13.54900397</v>
      </c>
      <c r="T978" t="str">
        <f t="shared" si="1055"/>
        <v/>
      </c>
    </row>
    <row r="979" hidden="1">
      <c r="A979" s="152"/>
      <c r="B979" s="154"/>
      <c r="F979" s="70"/>
      <c r="G979" s="70"/>
      <c r="H979" s="70"/>
      <c r="I979" s="70"/>
      <c r="J979" s="70"/>
      <c r="K979" s="70"/>
      <c r="L979" s="70"/>
      <c r="M979" s="70"/>
      <c r="N979" s="70"/>
      <c r="O979" s="70">
        <f>'SWR time series'!A975</f>
        <v>9</v>
      </c>
      <c r="P979" s="70">
        <f>'SWR time series'!B975</f>
        <v>1951</v>
      </c>
      <c r="Q979" s="77">
        <f>'StockBond Returns'!M973</f>
        <v>12.46582376</v>
      </c>
      <c r="R979" s="77">
        <f>'SWR time series'!F975</f>
        <v>12.11615137</v>
      </c>
      <c r="S979" s="77">
        <f t="shared" ref="S979:T979" si="1056">if( and($Q979&gt;S$10,$Q979&lt;=S$11),$R979,"")</f>
        <v>12.11615137</v>
      </c>
      <c r="T979" t="str">
        <f t="shared" si="1056"/>
        <v/>
      </c>
    </row>
    <row r="980" hidden="1">
      <c r="A980" s="152"/>
      <c r="B980" s="154"/>
      <c r="F980" s="70"/>
      <c r="G980" s="70"/>
      <c r="H980" s="70"/>
      <c r="I980" s="70"/>
      <c r="J980" s="70"/>
      <c r="K980" s="70"/>
      <c r="L980" s="70"/>
      <c r="M980" s="70"/>
      <c r="N980" s="70"/>
      <c r="O980" s="70">
        <f>'SWR time series'!A976</f>
        <v>10</v>
      </c>
      <c r="P980" s="70">
        <f>'SWR time series'!B976</f>
        <v>1951</v>
      </c>
      <c r="Q980" s="77">
        <f>'StockBond Returns'!M974</f>
        <v>12.43965292</v>
      </c>
      <c r="R980" s="77">
        <f>'SWR time series'!F976</f>
        <v>11.84458294</v>
      </c>
      <c r="S980" s="77">
        <f t="shared" ref="S980:T980" si="1057">if( and($Q980&gt;S$10,$Q980&lt;=S$11),$R980,"")</f>
        <v>11.84458294</v>
      </c>
      <c r="T980" t="str">
        <f t="shared" si="1057"/>
        <v/>
      </c>
    </row>
    <row r="981" hidden="1">
      <c r="A981" s="152"/>
      <c r="B981" s="154"/>
      <c r="F981" s="70"/>
      <c r="G981" s="70"/>
      <c r="H981" s="70"/>
      <c r="I981" s="70"/>
      <c r="J981" s="70"/>
      <c r="K981" s="70"/>
      <c r="L981" s="70"/>
      <c r="M981" s="70"/>
      <c r="N981" s="70"/>
      <c r="O981" s="70">
        <f>'SWR time series'!A977</f>
        <v>11</v>
      </c>
      <c r="P981" s="70">
        <f>'SWR time series'!B977</f>
        <v>1951</v>
      </c>
      <c r="Q981" s="77">
        <f>'StockBond Returns'!M975</f>
        <v>12.0881406</v>
      </c>
      <c r="R981" s="77">
        <f>'SWR time series'!F977</f>
        <v>13.2173681</v>
      </c>
      <c r="S981" s="77">
        <f t="shared" ref="S981:T981" si="1058">if( and($Q981&gt;S$10,$Q981&lt;=S$11),$R981,"")</f>
        <v>13.2173681</v>
      </c>
      <c r="T981" t="str">
        <f t="shared" si="1058"/>
        <v/>
      </c>
    </row>
    <row r="982" hidden="1">
      <c r="A982" s="152"/>
      <c r="B982" s="154"/>
      <c r="F982" s="70"/>
      <c r="G982" s="70"/>
      <c r="H982" s="70"/>
      <c r="I982" s="70"/>
      <c r="J982" s="70"/>
      <c r="K982" s="70"/>
      <c r="L982" s="70"/>
      <c r="M982" s="70"/>
      <c r="N982" s="70"/>
      <c r="O982" s="70">
        <f>'SWR time series'!A978</f>
        <v>12</v>
      </c>
      <c r="P982" s="70">
        <f>'SWR time series'!B978</f>
        <v>1951</v>
      </c>
      <c r="Q982" s="77">
        <f>'StockBond Returns'!M976</f>
        <v>11.94075123</v>
      </c>
      <c r="R982" s="77">
        <f>'SWR time series'!F978</f>
        <v>13.37201678</v>
      </c>
      <c r="S982" s="77">
        <f t="shared" ref="S982:T982" si="1059">if( and($Q982&gt;S$10,$Q982&lt;=S$11),$R982,"")</f>
        <v>13.37201678</v>
      </c>
      <c r="T982" t="str">
        <f t="shared" si="1059"/>
        <v/>
      </c>
    </row>
    <row r="983" hidden="1">
      <c r="A983" s="152"/>
      <c r="B983" s="154"/>
      <c r="F983" s="70"/>
      <c r="G983" s="70"/>
      <c r="H983" s="70"/>
      <c r="I983" s="70"/>
      <c r="J983" s="70"/>
      <c r="K983" s="70"/>
      <c r="L983" s="70"/>
      <c r="M983" s="70"/>
      <c r="N983" s="70"/>
      <c r="O983" s="70">
        <f>'SWR time series'!A979</f>
        <v>1</v>
      </c>
      <c r="P983" s="70">
        <f>'SWR time series'!B979</f>
        <v>1952</v>
      </c>
      <c r="Q983" s="77">
        <f>'StockBond Returns'!M977</f>
        <v>12.33387078</v>
      </c>
      <c r="R983" s="77">
        <f>'SWR time series'!F979</f>
        <v>12.96680039</v>
      </c>
      <c r="S983" s="77">
        <f t="shared" ref="S983:T983" si="1060">if( and($Q983&gt;S$10,$Q983&lt;=S$11),$R983,"")</f>
        <v>12.96680039</v>
      </c>
      <c r="T983" t="str">
        <f t="shared" si="1060"/>
        <v/>
      </c>
    </row>
    <row r="984" hidden="1">
      <c r="A984" s="152"/>
      <c r="B984" s="154"/>
      <c r="F984" s="70"/>
      <c r="G984" s="70"/>
      <c r="H984" s="70"/>
      <c r="I984" s="70"/>
      <c r="J984" s="70"/>
      <c r="K984" s="70"/>
      <c r="L984" s="70"/>
      <c r="M984" s="70"/>
      <c r="N984" s="70"/>
      <c r="O984" s="70">
        <f>'SWR time series'!A980</f>
        <v>2</v>
      </c>
      <c r="P984" s="70">
        <f>'SWR time series'!B980</f>
        <v>1952</v>
      </c>
      <c r="Q984" s="77">
        <f>'StockBond Returns'!M978</f>
        <v>12.50479172</v>
      </c>
      <c r="R984" s="77">
        <f>'SWR time series'!F980</f>
        <v>12.83213957</v>
      </c>
      <c r="S984" s="77">
        <f t="shared" ref="S984:T984" si="1061">if( and($Q984&gt;S$10,$Q984&lt;=S$11),$R984,"")</f>
        <v>12.83213957</v>
      </c>
      <c r="T984" t="str">
        <f t="shared" si="1061"/>
        <v/>
      </c>
    </row>
    <row r="985" hidden="1">
      <c r="A985" s="152"/>
      <c r="B985" s="154"/>
      <c r="F985" s="70"/>
      <c r="G985" s="70"/>
      <c r="H985" s="70"/>
      <c r="I985" s="70"/>
      <c r="J985" s="70"/>
      <c r="K985" s="70"/>
      <c r="L985" s="70"/>
      <c r="M985" s="70"/>
      <c r="N985" s="70"/>
      <c r="O985" s="70">
        <f>'SWR time series'!A981</f>
        <v>3</v>
      </c>
      <c r="P985" s="70">
        <f>'SWR time series'!B981</f>
        <v>1952</v>
      </c>
      <c r="Q985" s="77">
        <f>'StockBond Returns'!M979</f>
        <v>12.11163102</v>
      </c>
      <c r="R985" s="77">
        <f>'SWR time series'!F981</f>
        <v>13.97465598</v>
      </c>
      <c r="S985" s="77">
        <f t="shared" ref="S985:T985" si="1062">if( and($Q985&gt;S$10,$Q985&lt;=S$11),$R985,"")</f>
        <v>13.97465598</v>
      </c>
      <c r="T985" t="str">
        <f t="shared" si="1062"/>
        <v/>
      </c>
    </row>
    <row r="986" hidden="1">
      <c r="A986" s="152"/>
      <c r="B986" s="154"/>
      <c r="F986" s="70"/>
      <c r="G986" s="70"/>
      <c r="H986" s="70"/>
      <c r="I986" s="70"/>
      <c r="J986" s="70"/>
      <c r="K986" s="70"/>
      <c r="L986" s="70"/>
      <c r="M986" s="70"/>
      <c r="N986" s="70"/>
      <c r="O986" s="70">
        <f>'SWR time series'!A982</f>
        <v>4</v>
      </c>
      <c r="P986" s="70">
        <f>'SWR time series'!B982</f>
        <v>1952</v>
      </c>
      <c r="Q986" s="77">
        <f>'StockBond Returns'!M980</f>
        <v>12.65465311</v>
      </c>
      <c r="R986" s="77">
        <f>'SWR time series'!F982</f>
        <v>13.16619424</v>
      </c>
      <c r="S986" s="77">
        <f t="shared" ref="S986:T986" si="1063">if( and($Q986&gt;S$10,$Q986&lt;=S$11),$R986,"")</f>
        <v>13.16619424</v>
      </c>
      <c r="T986" t="str">
        <f t="shared" si="1063"/>
        <v/>
      </c>
    </row>
    <row r="987" hidden="1">
      <c r="A987" s="152"/>
      <c r="B987" s="154"/>
      <c r="F987" s="70"/>
      <c r="G987" s="70"/>
      <c r="H987" s="70"/>
      <c r="I987" s="70"/>
      <c r="J987" s="70"/>
      <c r="K987" s="70"/>
      <c r="L987" s="70"/>
      <c r="M987" s="70"/>
      <c r="N987" s="70"/>
      <c r="O987" s="70">
        <f>'SWR time series'!A983</f>
        <v>5</v>
      </c>
      <c r="P987" s="70">
        <f>'SWR time series'!B983</f>
        <v>1952</v>
      </c>
      <c r="Q987" s="77">
        <f>'StockBond Returns'!M981</f>
        <v>12.0302601</v>
      </c>
      <c r="R987" s="77">
        <f>'SWR time series'!F983</f>
        <v>14.0477082</v>
      </c>
      <c r="S987" s="77">
        <f t="shared" ref="S987:T987" si="1064">if( and($Q987&gt;S$10,$Q987&lt;=S$11),$R987,"")</f>
        <v>14.0477082</v>
      </c>
      <c r="T987" t="str">
        <f t="shared" si="1064"/>
        <v/>
      </c>
    </row>
    <row r="988" hidden="1">
      <c r="A988" s="152"/>
      <c r="B988" s="154"/>
      <c r="F988" s="70"/>
      <c r="G988" s="70"/>
      <c r="H988" s="70"/>
      <c r="I988" s="70"/>
      <c r="J988" s="70"/>
      <c r="K988" s="70"/>
      <c r="L988" s="70"/>
      <c r="M988" s="70"/>
      <c r="N988" s="70"/>
      <c r="O988" s="70">
        <f>'SWR time series'!A984</f>
        <v>6</v>
      </c>
      <c r="P988" s="70">
        <f>'SWR time series'!B984</f>
        <v>1952</v>
      </c>
      <c r="Q988" s="77">
        <f>'StockBond Returns'!M982</f>
        <v>12.24006734</v>
      </c>
      <c r="R988" s="77">
        <f>'SWR time series'!F984</f>
        <v>13.02785429</v>
      </c>
      <c r="S988" s="77">
        <f t="shared" ref="S988:T988" si="1065">if( and($Q988&gt;S$10,$Q988&lt;=S$11),$R988,"")</f>
        <v>13.02785429</v>
      </c>
      <c r="T988" t="str">
        <f t="shared" si="1065"/>
        <v/>
      </c>
    </row>
    <row r="989" hidden="1">
      <c r="A989" s="152"/>
      <c r="B989" s="154"/>
      <c r="F989" s="70"/>
      <c r="G989" s="70"/>
      <c r="H989" s="70"/>
      <c r="I989" s="70"/>
      <c r="J989" s="70"/>
      <c r="K989" s="70"/>
      <c r="L989" s="70"/>
      <c r="M989" s="70"/>
      <c r="N989" s="70"/>
      <c r="O989" s="70">
        <f>'SWR time series'!A985</f>
        <v>7</v>
      </c>
      <c r="P989" s="70">
        <f>'SWR time series'!B985</f>
        <v>1952</v>
      </c>
      <c r="Q989" s="77">
        <f>'StockBond Returns'!M983</f>
        <v>12.74401658</v>
      </c>
      <c r="R989" s="77">
        <f>'SWR time series'!F985</f>
        <v>12.50268083</v>
      </c>
      <c r="S989" s="77">
        <f t="shared" ref="S989:T989" si="1066">if( and($Q989&gt;S$10,$Q989&lt;=S$11),$R989,"")</f>
        <v>12.50268083</v>
      </c>
      <c r="T989" t="str">
        <f t="shared" si="1066"/>
        <v/>
      </c>
    </row>
    <row r="990" hidden="1">
      <c r="A990" s="152"/>
      <c r="B990" s="154"/>
      <c r="F990" s="70"/>
      <c r="G990" s="70"/>
      <c r="H990" s="70"/>
      <c r="I990" s="70"/>
      <c r="J990" s="70"/>
      <c r="K990" s="70"/>
      <c r="L990" s="70"/>
      <c r="M990" s="70"/>
      <c r="N990" s="70"/>
      <c r="O990" s="70">
        <f>'SWR time series'!A986</f>
        <v>8</v>
      </c>
      <c r="P990" s="70">
        <f>'SWR time series'!B986</f>
        <v>1952</v>
      </c>
      <c r="Q990" s="77">
        <f>'StockBond Returns'!M984</f>
        <v>12.83379115</v>
      </c>
      <c r="R990" s="77">
        <f>'SWR time series'!F986</f>
        <v>12.44012042</v>
      </c>
      <c r="S990" s="77">
        <f t="shared" ref="S990:T990" si="1067">if( and($Q990&gt;S$10,$Q990&lt;=S$11),$R990,"")</f>
        <v>12.44012042</v>
      </c>
      <c r="T990" t="str">
        <f t="shared" si="1067"/>
        <v/>
      </c>
    </row>
    <row r="991" hidden="1">
      <c r="A991" s="152"/>
      <c r="B991" s="154"/>
      <c r="F991" s="70"/>
      <c r="G991" s="70"/>
      <c r="H991" s="70"/>
      <c r="I991" s="70"/>
      <c r="J991" s="70"/>
      <c r="K991" s="70"/>
      <c r="L991" s="70"/>
      <c r="M991" s="70"/>
      <c r="N991" s="70"/>
      <c r="O991" s="70">
        <f>'SWR time series'!A987</f>
        <v>9</v>
      </c>
      <c r="P991" s="70">
        <f>'SWR time series'!B987</f>
        <v>1952</v>
      </c>
      <c r="Q991" s="77">
        <f>'StockBond Returns'!M985</f>
        <v>12.66528698</v>
      </c>
      <c r="R991" s="77">
        <f>'SWR time series'!F987</f>
        <v>12.92311984</v>
      </c>
      <c r="S991" s="77">
        <f t="shared" ref="S991:T991" si="1068">if( and($Q991&gt;S$10,$Q991&lt;=S$11),$R991,"")</f>
        <v>12.92311984</v>
      </c>
      <c r="T991" t="str">
        <f t="shared" si="1068"/>
        <v/>
      </c>
    </row>
    <row r="992" hidden="1">
      <c r="A992" s="152"/>
      <c r="B992" s="154"/>
      <c r="F992" s="70"/>
      <c r="G992" s="70"/>
      <c r="H992" s="70"/>
      <c r="I992" s="70"/>
      <c r="J992" s="70"/>
      <c r="K992" s="70"/>
      <c r="L992" s="70"/>
      <c r="M992" s="70"/>
      <c r="N992" s="70"/>
      <c r="O992" s="70">
        <f>'SWR time series'!A988</f>
        <v>10</v>
      </c>
      <c r="P992" s="70">
        <f>'SWR time series'!B988</f>
        <v>1952</v>
      </c>
      <c r="Q992" s="77">
        <f>'StockBond Returns'!M986</f>
        <v>12.31926333</v>
      </c>
      <c r="R992" s="77">
        <f>'SWR time series'!F988</f>
        <v>13.53807706</v>
      </c>
      <c r="S992" s="77">
        <f t="shared" ref="S992:T992" si="1069">if( and($Q992&gt;S$10,$Q992&lt;=S$11),$R992,"")</f>
        <v>13.53807706</v>
      </c>
      <c r="T992" t="str">
        <f t="shared" si="1069"/>
        <v/>
      </c>
    </row>
    <row r="993" hidden="1">
      <c r="A993" s="152"/>
      <c r="B993" s="154"/>
      <c r="F993" s="70"/>
      <c r="G993" s="70"/>
      <c r="H993" s="70"/>
      <c r="I993" s="70"/>
      <c r="J993" s="70"/>
      <c r="K993" s="70"/>
      <c r="L993" s="70"/>
      <c r="M993" s="70"/>
      <c r="N993" s="70"/>
      <c r="O993" s="70">
        <f>'SWR time series'!A989</f>
        <v>11</v>
      </c>
      <c r="P993" s="70">
        <f>'SWR time series'!B989</f>
        <v>1952</v>
      </c>
      <c r="Q993" s="77">
        <f>'StockBond Returns'!M987</f>
        <v>12.26319644</v>
      </c>
      <c r="R993" s="77">
        <f>'SWR time series'!F989</f>
        <v>13.23983479</v>
      </c>
      <c r="S993" s="77">
        <f t="shared" ref="S993:T993" si="1070">if( and($Q993&gt;S$10,$Q993&lt;=S$11),$R993,"")</f>
        <v>13.23983479</v>
      </c>
      <c r="T993" t="str">
        <f t="shared" si="1070"/>
        <v/>
      </c>
    </row>
    <row r="994" hidden="1">
      <c r="A994" s="152"/>
      <c r="B994" s="154"/>
      <c r="F994" s="70"/>
      <c r="G994" s="70"/>
      <c r="H994" s="70"/>
      <c r="I994" s="70"/>
      <c r="J994" s="70"/>
      <c r="K994" s="70"/>
      <c r="L994" s="70"/>
      <c r="M994" s="70"/>
      <c r="N994" s="70"/>
      <c r="O994" s="70">
        <f>'SWR time series'!A990</f>
        <v>12</v>
      </c>
      <c r="P994" s="70">
        <f>'SWR time series'!B990</f>
        <v>1952</v>
      </c>
      <c r="Q994" s="77">
        <f>'StockBond Returns'!M988</f>
        <v>12.7988863</v>
      </c>
      <c r="R994" s="77">
        <f>'SWR time series'!F990</f>
        <v>12.30959417</v>
      </c>
      <c r="S994" s="77">
        <f t="shared" ref="S994:T994" si="1071">if( and($Q994&gt;S$10,$Q994&lt;=S$11),$R994,"")</f>
        <v>12.30959417</v>
      </c>
      <c r="T994" t="str">
        <f t="shared" si="1071"/>
        <v/>
      </c>
    </row>
    <row r="995" hidden="1">
      <c r="A995" s="152"/>
      <c r="B995" s="154"/>
      <c r="F995" s="70"/>
      <c r="G995" s="70"/>
      <c r="H995" s="70"/>
      <c r="I995" s="70"/>
      <c r="J995" s="70"/>
      <c r="K995" s="70"/>
      <c r="L995" s="70"/>
      <c r="M995" s="70"/>
      <c r="N995" s="70"/>
      <c r="O995" s="70">
        <f>'SWR time series'!A991</f>
        <v>1</v>
      </c>
      <c r="P995" s="70">
        <f>'SWR time series'!B991</f>
        <v>1953</v>
      </c>
      <c r="Q995" s="77">
        <f>'StockBond Returns'!M989</f>
        <v>13.20118676</v>
      </c>
      <c r="R995" s="77">
        <f>'SWR time series'!F991</f>
        <v>11.62119689</v>
      </c>
      <c r="S995" s="77">
        <f t="shared" ref="S995:T995" si="1072">if( and($Q995&gt;S$10,$Q995&lt;=S$11),$R995,"")</f>
        <v>11.62119689</v>
      </c>
      <c r="T995" t="str">
        <f t="shared" si="1072"/>
        <v/>
      </c>
    </row>
    <row r="996" hidden="1">
      <c r="A996" s="152"/>
      <c r="B996" s="154"/>
      <c r="F996" s="70"/>
      <c r="G996" s="70"/>
      <c r="H996" s="70"/>
      <c r="I996" s="70"/>
      <c r="J996" s="70"/>
      <c r="K996" s="70"/>
      <c r="L996" s="70"/>
      <c r="M996" s="70"/>
      <c r="N996" s="70"/>
      <c r="O996" s="70">
        <f>'SWR time series'!A992</f>
        <v>2</v>
      </c>
      <c r="P996" s="70">
        <f>'SWR time series'!B992</f>
        <v>1953</v>
      </c>
      <c r="Q996" s="77">
        <f>'StockBond Returns'!M990</f>
        <v>13.17477479</v>
      </c>
      <c r="R996" s="77">
        <f>'SWR time series'!F992</f>
        <v>12.11626531</v>
      </c>
      <c r="S996" s="77">
        <f t="shared" ref="S996:T996" si="1073">if( and($Q996&gt;S$10,$Q996&lt;=S$11),$R996,"")</f>
        <v>12.11626531</v>
      </c>
      <c r="T996" t="str">
        <f t="shared" si="1073"/>
        <v/>
      </c>
    </row>
    <row r="997" hidden="1">
      <c r="A997" s="152"/>
      <c r="B997" s="154"/>
      <c r="F997" s="70"/>
      <c r="G997" s="70"/>
      <c r="H997" s="70"/>
      <c r="I997" s="70"/>
      <c r="J997" s="70"/>
      <c r="K997" s="70"/>
      <c r="L997" s="70"/>
      <c r="M997" s="70"/>
      <c r="N997" s="70"/>
      <c r="O997" s="70">
        <f>'SWR time series'!A993</f>
        <v>3</v>
      </c>
      <c r="P997" s="70">
        <f>'SWR time series'!B993</f>
        <v>1953</v>
      </c>
      <c r="Q997" s="77">
        <f>'StockBond Returns'!M991</f>
        <v>12.89415563</v>
      </c>
      <c r="R997" s="77">
        <f>'SWR time series'!F993</f>
        <v>12.58017502</v>
      </c>
      <c r="S997" s="77">
        <f t="shared" ref="S997:T997" si="1074">if( and($Q997&gt;S$10,$Q997&lt;=S$11),$R997,"")</f>
        <v>12.58017502</v>
      </c>
      <c r="T997" t="str">
        <f t="shared" si="1074"/>
        <v/>
      </c>
    </row>
    <row r="998" hidden="1">
      <c r="A998" s="152"/>
      <c r="B998" s="154"/>
      <c r="F998" s="70"/>
      <c r="G998" s="70"/>
      <c r="H998" s="70"/>
      <c r="I998" s="70"/>
      <c r="J998" s="70"/>
      <c r="K998" s="70"/>
      <c r="L998" s="70"/>
      <c r="M998" s="70"/>
      <c r="N998" s="70"/>
      <c r="O998" s="70">
        <f>'SWR time series'!A994</f>
        <v>4</v>
      </c>
      <c r="P998" s="70">
        <f>'SWR time series'!B994</f>
        <v>1953</v>
      </c>
      <c r="Q998" s="77">
        <f>'StockBond Returns'!M992</f>
        <v>12.48913356</v>
      </c>
      <c r="R998" s="77">
        <f>'SWR time series'!F994</f>
        <v>13.54530879</v>
      </c>
      <c r="S998" s="77">
        <f t="shared" ref="S998:T998" si="1075">if( and($Q998&gt;S$10,$Q998&lt;=S$11),$R998,"")</f>
        <v>13.54530879</v>
      </c>
      <c r="T998" t="str">
        <f t="shared" si="1075"/>
        <v/>
      </c>
    </row>
    <row r="999" hidden="1">
      <c r="A999" s="152"/>
      <c r="B999" s="154"/>
      <c r="F999" s="70"/>
      <c r="G999" s="70"/>
      <c r="H999" s="70"/>
      <c r="I999" s="70"/>
      <c r="J999" s="70"/>
      <c r="K999" s="70"/>
      <c r="L999" s="70"/>
      <c r="M999" s="70"/>
      <c r="N999" s="70"/>
      <c r="O999" s="70">
        <f>'SWR time series'!A995</f>
        <v>5</v>
      </c>
      <c r="P999" s="70">
        <f>'SWR time series'!B995</f>
        <v>1953</v>
      </c>
      <c r="Q999" s="77">
        <f>'StockBond Returns'!M993</f>
        <v>12.12452015</v>
      </c>
      <c r="R999" s="77">
        <f>'SWR time series'!F995</f>
        <v>14.60239834</v>
      </c>
      <c r="S999" s="77">
        <f t="shared" ref="S999:T999" si="1076">if( and($Q999&gt;S$10,$Q999&lt;=S$11),$R999,"")</f>
        <v>14.60239834</v>
      </c>
      <c r="T999" t="str">
        <f t="shared" si="1076"/>
        <v/>
      </c>
    </row>
    <row r="1000" hidden="1">
      <c r="A1000" s="152"/>
      <c r="B1000" s="154"/>
      <c r="F1000" s="70"/>
      <c r="G1000" s="70"/>
      <c r="H1000" s="70"/>
      <c r="I1000" s="70"/>
      <c r="J1000" s="70"/>
      <c r="K1000" s="70"/>
      <c r="L1000" s="70"/>
      <c r="M1000" s="70"/>
      <c r="N1000" s="70"/>
      <c r="O1000" s="70">
        <f>'SWR time series'!A996</f>
        <v>6</v>
      </c>
      <c r="P1000" s="70">
        <f>'SWR time series'!B996</f>
        <v>1953</v>
      </c>
      <c r="Q1000" s="77">
        <f>'StockBond Returns'!M994</f>
        <v>11.80469383</v>
      </c>
      <c r="R1000" s="77">
        <f>'SWR time series'!F996</f>
        <v>14.90882463</v>
      </c>
      <c r="S1000" s="77">
        <f t="shared" ref="S1000:T1000" si="1077">if( and($Q1000&gt;S$10,$Q1000&lt;=S$11),$R1000,"")</f>
        <v>14.90882463</v>
      </c>
      <c r="T1000" t="str">
        <f t="shared" si="1077"/>
        <v/>
      </c>
    </row>
    <row r="1001" hidden="1">
      <c r="A1001" s="152"/>
      <c r="B1001" s="154"/>
      <c r="F1001" s="70"/>
      <c r="G1001" s="70"/>
      <c r="H1001" s="70"/>
      <c r="I1001" s="70"/>
      <c r="J1001" s="70"/>
      <c r="K1001" s="70"/>
      <c r="L1001" s="70"/>
      <c r="M1001" s="70"/>
      <c r="N1001" s="70"/>
      <c r="O1001" s="70">
        <f>'SWR time series'!A997</f>
        <v>7</v>
      </c>
      <c r="P1001" s="70">
        <f>'SWR time series'!B997</f>
        <v>1953</v>
      </c>
      <c r="Q1001" s="77">
        <f>'StockBond Returns'!M995</f>
        <v>11.71662657</v>
      </c>
      <c r="R1001" s="77">
        <f>'SWR time series'!F997</f>
        <v>15.16007832</v>
      </c>
      <c r="S1001" s="77">
        <f t="shared" ref="S1001:T1001" si="1078">if( and($Q1001&gt;S$10,$Q1001&lt;=S$11),$R1001,"")</f>
        <v>15.16007832</v>
      </c>
      <c r="T1001" t="str">
        <f t="shared" si="1078"/>
        <v/>
      </c>
    </row>
    <row r="1002" hidden="1">
      <c r="A1002" s="152"/>
      <c r="B1002" s="154"/>
      <c r="F1002" s="70"/>
      <c r="G1002" s="70"/>
      <c r="H1002" s="70"/>
      <c r="I1002" s="70"/>
      <c r="J1002" s="70"/>
      <c r="K1002" s="70"/>
      <c r="L1002" s="70"/>
      <c r="M1002" s="70"/>
      <c r="N1002" s="70"/>
      <c r="O1002" s="70">
        <f>'SWR time series'!A998</f>
        <v>8</v>
      </c>
      <c r="P1002" s="70">
        <f>'SWR time series'!B998</f>
        <v>1953</v>
      </c>
      <c r="Q1002" s="77">
        <f>'StockBond Returns'!M996</f>
        <v>11.97272502</v>
      </c>
      <c r="R1002" s="77">
        <f>'SWR time series'!F998</f>
        <v>14.85536316</v>
      </c>
      <c r="S1002" s="77">
        <f t="shared" ref="S1002:T1002" si="1079">if( and($Q1002&gt;S$10,$Q1002&lt;=S$11),$R1002,"")</f>
        <v>14.85536316</v>
      </c>
      <c r="T1002" t="str">
        <f t="shared" si="1079"/>
        <v/>
      </c>
    </row>
    <row r="1003" hidden="1">
      <c r="A1003" s="152"/>
      <c r="B1003" s="154"/>
      <c r="F1003" s="70"/>
      <c r="G1003" s="70"/>
      <c r="H1003" s="70"/>
      <c r="I1003" s="70"/>
      <c r="J1003" s="70"/>
      <c r="K1003" s="70"/>
      <c r="L1003" s="70"/>
      <c r="M1003" s="70"/>
      <c r="N1003" s="70"/>
      <c r="O1003" s="70">
        <f>'SWR time series'!A999</f>
        <v>9</v>
      </c>
      <c r="P1003" s="70">
        <f>'SWR time series'!B999</f>
        <v>1953</v>
      </c>
      <c r="Q1003" s="77">
        <f>'StockBond Returns'!M997</f>
        <v>11.20113067</v>
      </c>
      <c r="R1003" s="77">
        <f>'SWR time series'!F999</f>
        <v>15.93144778</v>
      </c>
      <c r="S1003" s="77">
        <f t="shared" ref="S1003:T1003" si="1080">if( and($Q1003&gt;S$10,$Q1003&lt;=S$11),$R1003,"")</f>
        <v>15.93144778</v>
      </c>
      <c r="T1003" t="str">
        <f t="shared" si="1080"/>
        <v/>
      </c>
    </row>
    <row r="1004" hidden="1">
      <c r="A1004" s="152"/>
      <c r="B1004" s="154"/>
      <c r="F1004" s="70"/>
      <c r="G1004" s="70"/>
      <c r="H1004" s="70"/>
      <c r="I1004" s="70"/>
      <c r="J1004" s="70"/>
      <c r="K1004" s="70"/>
      <c r="L1004" s="70"/>
      <c r="M1004" s="70"/>
      <c r="N1004" s="70"/>
      <c r="O1004" s="70">
        <f>'SWR time series'!A1000</f>
        <v>10</v>
      </c>
      <c r="P1004" s="70">
        <f>'SWR time series'!B1000</f>
        <v>1953</v>
      </c>
      <c r="Q1004" s="77">
        <f>'StockBond Returns'!M998</f>
        <v>11.17764536</v>
      </c>
      <c r="R1004" s="77">
        <f>'SWR time series'!F1000</f>
        <v>16.29330367</v>
      </c>
      <c r="S1004" s="77">
        <f t="shared" ref="S1004:T1004" si="1081">if( and($Q1004&gt;S$10,$Q1004&lt;=S$11),$R1004,"")</f>
        <v>16.29330367</v>
      </c>
      <c r="T1004" t="str">
        <f t="shared" si="1081"/>
        <v/>
      </c>
    </row>
    <row r="1005" hidden="1">
      <c r="A1005" s="152"/>
      <c r="B1005" s="154"/>
      <c r="F1005" s="70"/>
      <c r="G1005" s="70"/>
      <c r="H1005" s="70"/>
      <c r="I1005" s="70"/>
      <c r="J1005" s="70"/>
      <c r="K1005" s="70"/>
      <c r="L1005" s="70"/>
      <c r="M1005" s="70"/>
      <c r="N1005" s="70"/>
      <c r="O1005" s="70">
        <f>'SWR time series'!A1001</f>
        <v>11</v>
      </c>
      <c r="P1005" s="70">
        <f>'SWR time series'!B1001</f>
        <v>1953</v>
      </c>
      <c r="Q1005" s="77">
        <f>'StockBond Returns'!M999</f>
        <v>11.7198628</v>
      </c>
      <c r="R1005" s="77">
        <f>'SWR time series'!F1001</f>
        <v>15.46848314</v>
      </c>
      <c r="S1005" s="77">
        <f t="shared" ref="S1005:T1005" si="1082">if( and($Q1005&gt;S$10,$Q1005&lt;=S$11),$R1005,"")</f>
        <v>15.46848314</v>
      </c>
      <c r="T1005" t="str">
        <f t="shared" si="1082"/>
        <v/>
      </c>
    </row>
    <row r="1006" hidden="1">
      <c r="A1006" s="152"/>
      <c r="B1006" s="154"/>
      <c r="F1006" s="70"/>
      <c r="G1006" s="70"/>
      <c r="H1006" s="70"/>
      <c r="I1006" s="70"/>
      <c r="J1006" s="70"/>
      <c r="K1006" s="70"/>
      <c r="L1006" s="70"/>
      <c r="M1006" s="70"/>
      <c r="N1006" s="70"/>
      <c r="O1006" s="70">
        <f>'SWR time series'!A1002</f>
        <v>12</v>
      </c>
      <c r="P1006" s="70">
        <f>'SWR time series'!B1002</f>
        <v>1953</v>
      </c>
      <c r="Q1006" s="77">
        <f>'StockBond Returns'!M1000</f>
        <v>11.76763999</v>
      </c>
      <c r="R1006" s="77">
        <f>'SWR time series'!F1002</f>
        <v>15.38707148</v>
      </c>
      <c r="S1006" s="77">
        <f t="shared" ref="S1006:T1006" si="1083">if( and($Q1006&gt;S$10,$Q1006&lt;=S$11),$R1006,"")</f>
        <v>15.38707148</v>
      </c>
      <c r="T1006" t="str">
        <f t="shared" si="1083"/>
        <v/>
      </c>
    </row>
    <row r="1007" hidden="1">
      <c r="A1007" s="152"/>
      <c r="B1007" s="154"/>
      <c r="F1007" s="70"/>
      <c r="G1007" s="70"/>
      <c r="H1007" s="70"/>
      <c r="I1007" s="70"/>
      <c r="J1007" s="70"/>
      <c r="K1007" s="70"/>
      <c r="L1007" s="70"/>
      <c r="M1007" s="70"/>
      <c r="N1007" s="70"/>
      <c r="O1007" s="70">
        <f>'SWR time series'!A1003</f>
        <v>1</v>
      </c>
      <c r="P1007" s="70">
        <f>'SWR time series'!B1003</f>
        <v>1954</v>
      </c>
      <c r="Q1007" s="77">
        <f>'StockBond Returns'!M1001</f>
        <v>11.74498124</v>
      </c>
      <c r="R1007" s="77">
        <f>'SWR time series'!F1003</f>
        <v>15.42619808</v>
      </c>
      <c r="S1007" s="77">
        <f t="shared" ref="S1007:T1007" si="1084">if( and($Q1007&gt;S$10,$Q1007&lt;=S$11),$R1007,"")</f>
        <v>15.42619808</v>
      </c>
      <c r="T1007" t="str">
        <f t="shared" si="1084"/>
        <v/>
      </c>
    </row>
    <row r="1008" hidden="1">
      <c r="A1008" s="152"/>
      <c r="B1008" s="154"/>
      <c r="F1008" s="70"/>
      <c r="G1008" s="70"/>
      <c r="H1008" s="70"/>
      <c r="I1008" s="70"/>
      <c r="J1008" s="70"/>
      <c r="K1008" s="70"/>
      <c r="L1008" s="70"/>
      <c r="M1008" s="70"/>
      <c r="N1008" s="70"/>
      <c r="O1008" s="70">
        <f>'SWR time series'!A1004</f>
        <v>2</v>
      </c>
      <c r="P1008" s="70">
        <f>'SWR time series'!B1004</f>
        <v>1954</v>
      </c>
      <c r="Q1008" s="77">
        <f>'StockBond Returns'!M1002</f>
        <v>12.25250934</v>
      </c>
      <c r="R1008" s="77">
        <f>'SWR time series'!F1004</f>
        <v>13.86016197</v>
      </c>
      <c r="S1008" s="77">
        <f t="shared" ref="S1008:T1008" si="1085">if( and($Q1008&gt;S$10,$Q1008&lt;=S$11),$R1008,"")</f>
        <v>13.86016197</v>
      </c>
      <c r="T1008" t="str">
        <f t="shared" si="1085"/>
        <v/>
      </c>
    </row>
    <row r="1009" hidden="1">
      <c r="A1009" s="152"/>
      <c r="B1009" s="154"/>
      <c r="F1009" s="70"/>
      <c r="G1009" s="70"/>
      <c r="H1009" s="70"/>
      <c r="I1009" s="70"/>
      <c r="J1009" s="70"/>
      <c r="K1009" s="70"/>
      <c r="L1009" s="70"/>
      <c r="M1009" s="70"/>
      <c r="N1009" s="70"/>
      <c r="O1009" s="70">
        <f>'SWR time series'!A1005</f>
        <v>3</v>
      </c>
      <c r="P1009" s="70">
        <f>'SWR time series'!B1005</f>
        <v>1954</v>
      </c>
      <c r="Q1009" s="77">
        <f>'StockBond Returns'!M1003</f>
        <v>12.32302566</v>
      </c>
      <c r="R1009" s="77">
        <f>'SWR time series'!F1005</f>
        <v>14.28248521</v>
      </c>
      <c r="S1009" s="77">
        <f t="shared" ref="S1009:T1009" si="1086">if( and($Q1009&gt;S$10,$Q1009&lt;=S$11),$R1009,"")</f>
        <v>14.28248521</v>
      </c>
      <c r="T1009" t="str">
        <f t="shared" si="1086"/>
        <v/>
      </c>
    </row>
    <row r="1010" hidden="1">
      <c r="A1010" s="152"/>
      <c r="B1010" s="154"/>
      <c r="F1010" s="70"/>
      <c r="G1010" s="70"/>
      <c r="H1010" s="70"/>
      <c r="I1010" s="70"/>
      <c r="J1010" s="70"/>
      <c r="K1010" s="70"/>
      <c r="L1010" s="70"/>
      <c r="M1010" s="70"/>
      <c r="N1010" s="70"/>
      <c r="O1010" s="70">
        <f>'SWR time series'!A1006</f>
        <v>4</v>
      </c>
      <c r="P1010" s="70">
        <f>'SWR time series'!B1006</f>
        <v>1954</v>
      </c>
      <c r="Q1010" s="77">
        <f>'StockBond Returns'!M1004</f>
        <v>12.59306122</v>
      </c>
      <c r="R1010" s="77">
        <f>'SWR time series'!F1006</f>
        <v>13.43841466</v>
      </c>
      <c r="S1010" s="77">
        <f t="shared" ref="S1010:T1010" si="1087">if( and($Q1010&gt;S$10,$Q1010&lt;=S$11),$R1010,"")</f>
        <v>13.43841466</v>
      </c>
      <c r="T1010" t="str">
        <f t="shared" si="1087"/>
        <v/>
      </c>
    </row>
    <row r="1011" hidden="1">
      <c r="A1011" s="152"/>
      <c r="B1011" s="154"/>
      <c r="F1011" s="70"/>
      <c r="G1011" s="70"/>
      <c r="H1011" s="70"/>
      <c r="I1011" s="70"/>
      <c r="J1011" s="70"/>
      <c r="K1011" s="70"/>
      <c r="L1011" s="70"/>
      <c r="M1011" s="70"/>
      <c r="N1011" s="70"/>
      <c r="O1011" s="70">
        <f>'SWR time series'!A1007</f>
        <v>5</v>
      </c>
      <c r="P1011" s="70">
        <f>'SWR time series'!B1007</f>
        <v>1954</v>
      </c>
      <c r="Q1011" s="77">
        <f>'StockBond Returns'!M1005</f>
        <v>13.2021844</v>
      </c>
      <c r="R1011" s="77">
        <f>'SWR time series'!F1007</f>
        <v>12.22611169</v>
      </c>
      <c r="S1011" s="77">
        <f t="shared" ref="S1011:T1011" si="1088">if( and($Q1011&gt;S$10,$Q1011&lt;=S$11),$R1011,"")</f>
        <v>12.22611169</v>
      </c>
      <c r="T1011" t="str">
        <f t="shared" si="1088"/>
        <v/>
      </c>
    </row>
    <row r="1012" hidden="1">
      <c r="A1012" s="152"/>
      <c r="B1012" s="154"/>
      <c r="F1012" s="70"/>
      <c r="G1012" s="70"/>
      <c r="H1012" s="70"/>
      <c r="I1012" s="70"/>
      <c r="J1012" s="70"/>
      <c r="K1012" s="70"/>
      <c r="L1012" s="70"/>
      <c r="M1012" s="70"/>
      <c r="N1012" s="70"/>
      <c r="O1012" s="70">
        <f>'SWR time series'!A1008</f>
        <v>6</v>
      </c>
      <c r="P1012" s="70">
        <f>'SWR time series'!B1008</f>
        <v>1954</v>
      </c>
      <c r="Q1012" s="77">
        <f>'StockBond Returns'!M1006</f>
        <v>13.52518319</v>
      </c>
      <c r="R1012" s="77">
        <f>'SWR time series'!F1008</f>
        <v>11.83460765</v>
      </c>
      <c r="S1012" s="77">
        <f t="shared" ref="S1012:T1012" si="1089">if( and($Q1012&gt;S$10,$Q1012&lt;=S$11),$R1012,"")</f>
        <v>11.83460765</v>
      </c>
      <c r="T1012" t="str">
        <f t="shared" si="1089"/>
        <v/>
      </c>
    </row>
    <row r="1013" hidden="1">
      <c r="A1013" s="152"/>
      <c r="B1013" s="154"/>
      <c r="F1013" s="70"/>
      <c r="G1013" s="70"/>
      <c r="H1013" s="70"/>
      <c r="I1013" s="70"/>
      <c r="J1013" s="70"/>
      <c r="K1013" s="70"/>
      <c r="L1013" s="70"/>
      <c r="M1013" s="70"/>
      <c r="N1013" s="70"/>
      <c r="O1013" s="70">
        <f>'SWR time series'!A1009</f>
        <v>7</v>
      </c>
      <c r="P1013" s="70">
        <f>'SWR time series'!B1009</f>
        <v>1954</v>
      </c>
      <c r="Q1013" s="77">
        <f>'StockBond Returns'!M1007</f>
        <v>13.47319915</v>
      </c>
      <c r="R1013" s="77">
        <f>'SWR time series'!F1009</f>
        <v>11.97636821</v>
      </c>
      <c r="S1013" s="77">
        <f t="shared" ref="S1013:T1013" si="1090">if( and($Q1013&gt;S$10,$Q1013&lt;=S$11),$R1013,"")</f>
        <v>11.97636821</v>
      </c>
      <c r="T1013" t="str">
        <f t="shared" si="1090"/>
        <v/>
      </c>
    </row>
    <row r="1014" hidden="1">
      <c r="A1014" s="152"/>
      <c r="B1014" s="154"/>
      <c r="F1014" s="70"/>
      <c r="G1014" s="70"/>
      <c r="H1014" s="70"/>
      <c r="I1014" s="70"/>
      <c r="J1014" s="70"/>
      <c r="K1014" s="70"/>
      <c r="L1014" s="70"/>
      <c r="M1014" s="70"/>
      <c r="N1014" s="70"/>
      <c r="O1014" s="70">
        <f>'SWR time series'!A1010</f>
        <v>8</v>
      </c>
      <c r="P1014" s="70">
        <f>'SWR time series'!B1010</f>
        <v>1954</v>
      </c>
      <c r="Q1014" s="77">
        <f>'StockBond Returns'!M1008</f>
        <v>14.22784489</v>
      </c>
      <c r="R1014" s="77">
        <f>'SWR time series'!F1010</f>
        <v>10.44055991</v>
      </c>
      <c r="S1014" s="77">
        <f t="shared" ref="S1014:T1014" si="1091">if( and($Q1014&gt;S$10,$Q1014&lt;=S$11),$R1014,"")</f>
        <v>10.44055991</v>
      </c>
      <c r="T1014" t="str">
        <f t="shared" si="1091"/>
        <v/>
      </c>
    </row>
    <row r="1015" hidden="1">
      <c r="A1015" s="152"/>
      <c r="B1015" s="154"/>
      <c r="F1015" s="70"/>
      <c r="G1015" s="70"/>
      <c r="H1015" s="70"/>
      <c r="I1015" s="70"/>
      <c r="J1015" s="70"/>
      <c r="K1015" s="70"/>
      <c r="L1015" s="70"/>
      <c r="M1015" s="70"/>
      <c r="N1015" s="70"/>
      <c r="O1015" s="70">
        <f>'SWR time series'!A1011</f>
        <v>9</v>
      </c>
      <c r="P1015" s="70">
        <f>'SWR time series'!B1011</f>
        <v>1954</v>
      </c>
      <c r="Q1015" s="77">
        <f>'StockBond Returns'!M1009</f>
        <v>13.63085621</v>
      </c>
      <c r="R1015" s="77">
        <f>'SWR time series'!F1011</f>
        <v>11.59745452</v>
      </c>
      <c r="S1015" s="77">
        <f t="shared" ref="S1015:T1015" si="1092">if( and($Q1015&gt;S$10,$Q1015&lt;=S$11),$R1015,"")</f>
        <v>11.59745452</v>
      </c>
      <c r="T1015" t="str">
        <f t="shared" si="1092"/>
        <v/>
      </c>
    </row>
    <row r="1016" hidden="1">
      <c r="A1016" s="152"/>
      <c r="B1016" s="154"/>
      <c r="F1016" s="70"/>
      <c r="G1016" s="70"/>
      <c r="H1016" s="70"/>
      <c r="I1016" s="70"/>
      <c r="J1016" s="70"/>
      <c r="K1016" s="70"/>
      <c r="L1016" s="70"/>
      <c r="M1016" s="70"/>
      <c r="N1016" s="70"/>
      <c r="O1016" s="70">
        <f>'SWR time series'!A1012</f>
        <v>10</v>
      </c>
      <c r="P1016" s="70">
        <f>'SWR time series'!B1012</f>
        <v>1954</v>
      </c>
      <c r="Q1016" s="77">
        <f>'StockBond Returns'!M1010</f>
        <v>14.74905181</v>
      </c>
      <c r="R1016" s="77">
        <f>'SWR time series'!F1012</f>
        <v>9.631009815</v>
      </c>
      <c r="S1016" s="77">
        <f t="shared" ref="S1016:T1016" si="1093">if( and($Q1016&gt;S$10,$Q1016&lt;=S$11),$R1016,"")</f>
        <v>9.631009815</v>
      </c>
      <c r="T1016" t="str">
        <f t="shared" si="1093"/>
        <v/>
      </c>
    </row>
    <row r="1017" hidden="1">
      <c r="A1017" s="152"/>
      <c r="B1017" s="154"/>
      <c r="F1017" s="70"/>
      <c r="G1017" s="70"/>
      <c r="H1017" s="70"/>
      <c r="I1017" s="70"/>
      <c r="J1017" s="70"/>
      <c r="K1017" s="70"/>
      <c r="L1017" s="70"/>
      <c r="M1017" s="70"/>
      <c r="N1017" s="70"/>
      <c r="O1017" s="70">
        <f>'SWR time series'!A1013</f>
        <v>11</v>
      </c>
      <c r="P1017" s="70">
        <f>'SWR time series'!B1013</f>
        <v>1954</v>
      </c>
      <c r="Q1017" s="77">
        <f>'StockBond Returns'!M1011</f>
        <v>14.44205666</v>
      </c>
      <c r="R1017" s="77">
        <f>'SWR time series'!F1013</f>
        <v>10.19322322</v>
      </c>
      <c r="S1017" s="77">
        <f t="shared" ref="S1017:T1017" si="1094">if( and($Q1017&gt;S$10,$Q1017&lt;=S$11),$R1017,"")</f>
        <v>10.19322322</v>
      </c>
      <c r="T1017" t="str">
        <f t="shared" si="1094"/>
        <v/>
      </c>
    </row>
    <row r="1018" hidden="1">
      <c r="A1018" s="152"/>
      <c r="B1018" s="154"/>
      <c r="F1018" s="70"/>
      <c r="G1018" s="70"/>
      <c r="H1018" s="70"/>
      <c r="I1018" s="70"/>
      <c r="J1018" s="70"/>
      <c r="K1018" s="70"/>
      <c r="L1018" s="70"/>
      <c r="M1018" s="70"/>
      <c r="N1018" s="70"/>
      <c r="O1018" s="70">
        <f>'SWR time series'!A1014</f>
        <v>12</v>
      </c>
      <c r="P1018" s="70">
        <f>'SWR time series'!B1014</f>
        <v>1954</v>
      </c>
      <c r="Q1018" s="77">
        <f>'StockBond Returns'!M1012</f>
        <v>15.47896987</v>
      </c>
      <c r="R1018" s="77">
        <f>'SWR time series'!F1014</f>
        <v>8.825185856</v>
      </c>
      <c r="S1018" s="77">
        <f t="shared" ref="S1018:T1018" si="1095">if( and($Q1018&gt;S$10,$Q1018&lt;=S$11),$R1018,"")</f>
        <v>8.825185856</v>
      </c>
      <c r="T1018" t="str">
        <f t="shared" si="1095"/>
        <v/>
      </c>
    </row>
    <row r="1019" hidden="1">
      <c r="A1019" s="152"/>
      <c r="B1019" s="154"/>
      <c r="F1019" s="70"/>
      <c r="G1019" s="70"/>
      <c r="H1019" s="70"/>
      <c r="I1019" s="70"/>
      <c r="J1019" s="70"/>
      <c r="K1019" s="70"/>
      <c r="L1019" s="70"/>
      <c r="M1019" s="70"/>
      <c r="N1019" s="70"/>
      <c r="O1019" s="70">
        <f>'SWR time series'!A1015</f>
        <v>1</v>
      </c>
      <c r="P1019" s="70">
        <f>'SWR time series'!B1015</f>
        <v>1955</v>
      </c>
      <c r="Q1019" s="77">
        <f>'StockBond Returns'!M1013</f>
        <v>16.24508009</v>
      </c>
      <c r="R1019" s="77">
        <f>'SWR time series'!F1015</f>
        <v>7.802818569</v>
      </c>
      <c r="S1019" s="77">
        <f t="shared" ref="S1019:T1019" si="1096">if( and($Q1019&gt;S$10,$Q1019&lt;=S$11),$R1019,"")</f>
        <v>7.802818569</v>
      </c>
      <c r="T1019" t="str">
        <f t="shared" si="1096"/>
        <v/>
      </c>
    </row>
    <row r="1020" hidden="1">
      <c r="A1020" s="152"/>
      <c r="B1020" s="154"/>
      <c r="F1020" s="70"/>
      <c r="G1020" s="70"/>
      <c r="H1020" s="70"/>
      <c r="I1020" s="70"/>
      <c r="J1020" s="70"/>
      <c r="K1020" s="70"/>
      <c r="L1020" s="70"/>
      <c r="M1020" s="70"/>
      <c r="N1020" s="70"/>
      <c r="O1020" s="70">
        <f>'SWR time series'!A1016</f>
        <v>2</v>
      </c>
      <c r="P1020" s="70">
        <f>'SWR time series'!B1016</f>
        <v>1955</v>
      </c>
      <c r="Q1020" s="77">
        <f>'StockBond Returns'!M1014</f>
        <v>16.45343568</v>
      </c>
      <c r="R1020" s="77">
        <f>'SWR time series'!F1016</f>
        <v>7.455673062</v>
      </c>
      <c r="S1020" s="77">
        <f t="shared" ref="S1020:T1020" si="1097">if( and($Q1020&gt;S$10,$Q1020&lt;=S$11),$R1020,"")</f>
        <v>7.455673062</v>
      </c>
      <c r="T1020" t="str">
        <f t="shared" si="1097"/>
        <v/>
      </c>
    </row>
    <row r="1021" hidden="1">
      <c r="A1021" s="152"/>
      <c r="B1021" s="154"/>
      <c r="F1021" s="70"/>
      <c r="G1021" s="70"/>
      <c r="H1021" s="70"/>
      <c r="I1021" s="70"/>
      <c r="J1021" s="70"/>
      <c r="K1021" s="70"/>
      <c r="L1021" s="70"/>
      <c r="M1021" s="70"/>
      <c r="N1021" s="70"/>
      <c r="O1021" s="70">
        <f>'SWR time series'!A1017</f>
        <v>3</v>
      </c>
      <c r="P1021" s="70">
        <f>'SWR time series'!B1017</f>
        <v>1955</v>
      </c>
      <c r="Q1021" s="77">
        <f>'StockBond Returns'!M1015</f>
        <v>16.42432425</v>
      </c>
      <c r="R1021" s="77">
        <f>'SWR time series'!F1017</f>
        <v>7.704119057</v>
      </c>
      <c r="S1021" s="77">
        <f t="shared" ref="S1021:T1021" si="1098">if( and($Q1021&gt;S$10,$Q1021&lt;=S$11),$R1021,"")</f>
        <v>7.704119057</v>
      </c>
      <c r="T1021" t="str">
        <f t="shared" si="1098"/>
        <v/>
      </c>
    </row>
    <row r="1022" hidden="1">
      <c r="A1022" s="152"/>
      <c r="B1022" s="154"/>
      <c r="F1022" s="70"/>
      <c r="G1022" s="70"/>
      <c r="H1022" s="70"/>
      <c r="I1022" s="70"/>
      <c r="J1022" s="70"/>
      <c r="K1022" s="70"/>
      <c r="L1022" s="70"/>
      <c r="M1022" s="70"/>
      <c r="N1022" s="70"/>
      <c r="O1022" s="70">
        <f>'SWR time series'!A1018</f>
        <v>4</v>
      </c>
      <c r="P1022" s="70">
        <f>'SWR time series'!B1018</f>
        <v>1955</v>
      </c>
      <c r="Q1022" s="77">
        <f>'StockBond Returns'!M1016</f>
        <v>16.25483206</v>
      </c>
      <c r="R1022" s="77">
        <f>'SWR time series'!F1018</f>
        <v>7.675966855</v>
      </c>
      <c r="S1022" s="77">
        <f t="shared" ref="S1022:T1022" si="1099">if( and($Q1022&gt;S$10,$Q1022&lt;=S$11),$R1022,"")</f>
        <v>7.675966855</v>
      </c>
      <c r="T1022" t="str">
        <f t="shared" si="1099"/>
        <v/>
      </c>
    </row>
    <row r="1023" hidden="1">
      <c r="A1023" s="152"/>
      <c r="B1023" s="154"/>
      <c r="F1023" s="70"/>
      <c r="G1023" s="70"/>
      <c r="H1023" s="70"/>
      <c r="I1023" s="70"/>
      <c r="J1023" s="70"/>
      <c r="K1023" s="70"/>
      <c r="L1023" s="70"/>
      <c r="M1023" s="70"/>
      <c r="N1023" s="70"/>
      <c r="O1023" s="70">
        <f>'SWR time series'!A1019</f>
        <v>5</v>
      </c>
      <c r="P1023" s="70">
        <f>'SWR time series'!B1019</f>
        <v>1955</v>
      </c>
      <c r="Q1023" s="77">
        <f>'StockBond Returns'!M1017</f>
        <v>16.80899212</v>
      </c>
      <c r="R1023" s="77">
        <f>'SWR time series'!F1019</f>
        <v>7.009483188</v>
      </c>
      <c r="S1023" s="77">
        <f t="shared" ref="S1023:T1023" si="1100">if( and($Q1023&gt;S$10,$Q1023&lt;=S$11),$R1023,"")</f>
        <v>7.009483188</v>
      </c>
      <c r="T1023" t="str">
        <f t="shared" si="1100"/>
        <v/>
      </c>
    </row>
    <row r="1024" hidden="1">
      <c r="A1024" s="152"/>
      <c r="B1024" s="154"/>
      <c r="F1024" s="70"/>
      <c r="G1024" s="70"/>
      <c r="H1024" s="70"/>
      <c r="I1024" s="70"/>
      <c r="J1024" s="70"/>
      <c r="K1024" s="70"/>
      <c r="L1024" s="70"/>
      <c r="M1024" s="70"/>
      <c r="N1024" s="70"/>
      <c r="O1024" s="70">
        <f>'SWR time series'!A1020</f>
        <v>6</v>
      </c>
      <c r="P1024" s="70">
        <f>'SWR time series'!B1020</f>
        <v>1955</v>
      </c>
      <c r="Q1024" s="77">
        <f>'StockBond Returns'!M1018</f>
        <v>16.65424394</v>
      </c>
      <c r="R1024" s="77">
        <f>'SWR time series'!F1020</f>
        <v>7.050794578</v>
      </c>
      <c r="S1024" s="77">
        <f t="shared" ref="S1024:T1024" si="1101">if( and($Q1024&gt;S$10,$Q1024&lt;=S$11),$R1024,"")</f>
        <v>7.050794578</v>
      </c>
      <c r="T1024" t="str">
        <f t="shared" si="1101"/>
        <v/>
      </c>
    </row>
    <row r="1025" hidden="1">
      <c r="A1025" s="152"/>
      <c r="B1025" s="154"/>
      <c r="F1025" s="70"/>
      <c r="G1025" s="70"/>
      <c r="H1025" s="70"/>
      <c r="I1025" s="70"/>
      <c r="J1025" s="70"/>
      <c r="K1025" s="70"/>
      <c r="L1025" s="70"/>
      <c r="M1025" s="70"/>
      <c r="N1025" s="70"/>
      <c r="O1025" s="70">
        <f>'SWR time series'!A1021</f>
        <v>7</v>
      </c>
      <c r="P1025" s="70">
        <f>'SWR time series'!B1021</f>
        <v>1955</v>
      </c>
      <c r="Q1025" s="77">
        <f>'StockBond Returns'!M1019</f>
        <v>17.91590933</v>
      </c>
      <c r="R1025" s="77">
        <f>'SWR time series'!F1021</f>
        <v>5.343929876</v>
      </c>
      <c r="S1025" s="77">
        <f t="shared" ref="S1025:T1025" si="1102">if( and($Q1025&gt;S$10,$Q1025&lt;=S$11),$R1025,"")</f>
        <v>5.343929876</v>
      </c>
      <c r="T1025" t="str">
        <f t="shared" si="1102"/>
        <v/>
      </c>
    </row>
    <row r="1026" hidden="1">
      <c r="A1026" s="152"/>
      <c r="B1026" s="154"/>
      <c r="F1026" s="70"/>
      <c r="G1026" s="70"/>
      <c r="H1026" s="70"/>
      <c r="I1026" s="70"/>
      <c r="J1026" s="70"/>
      <c r="K1026" s="70"/>
      <c r="L1026" s="70"/>
      <c r="M1026" s="70"/>
      <c r="N1026" s="70"/>
      <c r="O1026" s="70">
        <f>'SWR time series'!A1022</f>
        <v>8</v>
      </c>
      <c r="P1026" s="70">
        <f>'SWR time series'!B1022</f>
        <v>1955</v>
      </c>
      <c r="Q1026" s="77">
        <f>'StockBond Returns'!M1020</f>
        <v>18.5577791</v>
      </c>
      <c r="R1026" s="77">
        <f>'SWR time series'!F1022</f>
        <v>4.45930039</v>
      </c>
      <c r="S1026" s="77">
        <f t="shared" ref="S1026:T1026" si="1103">if( and($Q1026&gt;S$10,$Q1026&lt;=S$11),$R1026,"")</f>
        <v>4.45930039</v>
      </c>
      <c r="T1026" t="str">
        <f t="shared" si="1103"/>
        <v/>
      </c>
    </row>
    <row r="1027" hidden="1">
      <c r="A1027" s="152"/>
      <c r="B1027" s="154"/>
      <c r="F1027" s="70"/>
      <c r="G1027" s="70"/>
      <c r="H1027" s="70"/>
      <c r="I1027" s="70"/>
      <c r="J1027" s="70"/>
      <c r="K1027" s="70"/>
      <c r="L1027" s="70"/>
      <c r="M1027" s="70"/>
      <c r="N1027" s="70"/>
      <c r="O1027" s="70">
        <f>'SWR time series'!A1023</f>
        <v>9</v>
      </c>
      <c r="P1027" s="70">
        <f>'SWR time series'!B1023</f>
        <v>1955</v>
      </c>
      <c r="Q1027" s="77">
        <f>'StockBond Returns'!M1021</f>
        <v>18.54442745</v>
      </c>
      <c r="R1027" s="77">
        <f>'SWR time series'!F1023</f>
        <v>4.391174793</v>
      </c>
      <c r="S1027" s="77">
        <f t="shared" ref="S1027:T1027" si="1104">if( and($Q1027&gt;S$10,$Q1027&lt;=S$11),$R1027,"")</f>
        <v>4.391174793</v>
      </c>
      <c r="T1027" t="str">
        <f t="shared" si="1104"/>
        <v/>
      </c>
    </row>
    <row r="1028" hidden="1">
      <c r="A1028" s="152"/>
      <c r="B1028" s="154"/>
      <c r="F1028" s="70"/>
      <c r="G1028" s="70"/>
      <c r="H1028" s="70"/>
      <c r="I1028" s="70"/>
      <c r="J1028" s="70"/>
      <c r="K1028" s="70"/>
      <c r="L1028" s="70"/>
      <c r="M1028" s="70"/>
      <c r="N1028" s="70"/>
      <c r="O1028" s="70">
        <f>'SWR time series'!A1024</f>
        <v>10</v>
      </c>
      <c r="P1028" s="70">
        <f>'SWR time series'!B1024</f>
        <v>1955</v>
      </c>
      <c r="Q1028" s="77">
        <f>'StockBond Returns'!M1022</f>
        <v>18.5592188</v>
      </c>
      <c r="R1028" s="77">
        <f>'SWR time series'!F1024</f>
        <v>4.253169628</v>
      </c>
      <c r="S1028" s="77">
        <f t="shared" ref="S1028:T1028" si="1105">if( and($Q1028&gt;S$10,$Q1028&lt;=S$11),$R1028,"")</f>
        <v>4.253169628</v>
      </c>
      <c r="T1028" t="str">
        <f t="shared" si="1105"/>
        <v/>
      </c>
    </row>
    <row r="1029" hidden="1">
      <c r="A1029" s="152"/>
      <c r="B1029" s="154"/>
      <c r="F1029" s="70"/>
      <c r="G1029" s="70"/>
      <c r="H1029" s="70"/>
      <c r="I1029" s="70"/>
      <c r="J1029" s="70"/>
      <c r="K1029" s="70"/>
      <c r="L1029" s="70"/>
      <c r="M1029" s="70"/>
      <c r="N1029" s="70"/>
      <c r="O1029" s="70">
        <f>'SWR time series'!A1025</f>
        <v>11</v>
      </c>
      <c r="P1029" s="70">
        <f>'SWR time series'!B1025</f>
        <v>1955</v>
      </c>
      <c r="Q1029" s="77">
        <f>'StockBond Returns'!M1023</f>
        <v>17.8693962</v>
      </c>
      <c r="R1029" s="77">
        <f>'SWR time series'!F1025</f>
        <v>4.984707713</v>
      </c>
      <c r="S1029" s="77">
        <f t="shared" ref="S1029:T1029" si="1106">if( and($Q1029&gt;S$10,$Q1029&lt;=S$11),$R1029,"")</f>
        <v>4.984707713</v>
      </c>
      <c r="T1029" t="str">
        <f t="shared" si="1106"/>
        <v/>
      </c>
    </row>
    <row r="1030" hidden="1">
      <c r="A1030" s="152"/>
      <c r="B1030" s="154"/>
      <c r="F1030" s="70"/>
      <c r="G1030" s="70"/>
      <c r="H1030" s="70"/>
      <c r="I1030" s="70"/>
      <c r="J1030" s="70"/>
      <c r="K1030" s="70"/>
      <c r="L1030" s="70"/>
      <c r="M1030" s="70"/>
      <c r="N1030" s="70"/>
      <c r="O1030" s="70">
        <f>'SWR time series'!A1026</f>
        <v>12</v>
      </c>
      <c r="P1030" s="70">
        <f>'SWR time series'!B1026</f>
        <v>1955</v>
      </c>
      <c r="Q1030" s="77">
        <f>'StockBond Returns'!M1024</f>
        <v>19.07021809</v>
      </c>
      <c r="R1030" s="77">
        <f>'SWR time series'!F1026</f>
        <v>3.761767423</v>
      </c>
      <c r="S1030" s="77">
        <f t="shared" ref="S1030:T1030" si="1107">if( and($Q1030&gt;S$10,$Q1030&lt;=S$11),$R1030,"")</f>
        <v>3.761767423</v>
      </c>
      <c r="T1030" t="str">
        <f t="shared" si="1107"/>
        <v/>
      </c>
    </row>
    <row r="1031" hidden="1">
      <c r="A1031" s="152"/>
      <c r="B1031" s="154"/>
      <c r="F1031" s="70"/>
      <c r="G1031" s="70"/>
      <c r="H1031" s="70"/>
      <c r="I1031" s="70"/>
      <c r="J1031" s="70"/>
      <c r="K1031" s="70"/>
      <c r="L1031" s="70"/>
      <c r="M1031" s="70"/>
      <c r="N1031" s="70"/>
      <c r="O1031" s="70">
        <f>'SWR time series'!A1027</f>
        <v>1</v>
      </c>
      <c r="P1031" s="70">
        <f>'SWR time series'!B1027</f>
        <v>1956</v>
      </c>
      <c r="Q1031" s="77">
        <f>'StockBond Returns'!M1025</f>
        <v>18.85469221</v>
      </c>
      <c r="R1031" s="77">
        <f>'SWR time series'!F1027</f>
        <v>3.758022853</v>
      </c>
      <c r="S1031" s="77">
        <f t="shared" ref="S1031:T1031" si="1108">if( and($Q1031&gt;S$10,$Q1031&lt;=S$11),$R1031,"")</f>
        <v>3.758022853</v>
      </c>
      <c r="T1031" t="str">
        <f t="shared" si="1108"/>
        <v/>
      </c>
    </row>
    <row r="1032" hidden="1">
      <c r="A1032" s="152"/>
      <c r="B1032" s="154"/>
      <c r="F1032" s="70"/>
      <c r="G1032" s="70"/>
      <c r="H1032" s="70"/>
      <c r="I1032" s="70"/>
      <c r="J1032" s="70"/>
      <c r="K1032" s="70"/>
      <c r="L1032" s="70"/>
      <c r="M1032" s="70"/>
      <c r="N1032" s="70"/>
      <c r="O1032" s="70">
        <f>'SWR time series'!A1028</f>
        <v>2</v>
      </c>
      <c r="P1032" s="70">
        <f>'SWR time series'!B1028</f>
        <v>1956</v>
      </c>
      <c r="Q1032" s="77">
        <f>'StockBond Returns'!M1026</f>
        <v>18.15585711</v>
      </c>
      <c r="R1032" s="77">
        <f>'SWR time series'!F1028</f>
        <v>4.220394465</v>
      </c>
      <c r="S1032" s="77">
        <f t="shared" ref="S1032:T1032" si="1109">if( and($Q1032&gt;S$10,$Q1032&lt;=S$11),$R1032,"")</f>
        <v>4.220394465</v>
      </c>
      <c r="T1032" t="str">
        <f t="shared" si="1109"/>
        <v/>
      </c>
    </row>
    <row r="1033" hidden="1">
      <c r="A1033" s="152"/>
      <c r="B1033" s="154"/>
      <c r="F1033" s="70"/>
      <c r="G1033" s="70"/>
      <c r="H1033" s="70"/>
      <c r="I1033" s="70"/>
      <c r="J1033" s="70"/>
      <c r="K1033" s="70"/>
      <c r="L1033" s="70"/>
      <c r="M1033" s="70"/>
      <c r="N1033" s="70"/>
      <c r="O1033" s="70">
        <f>'SWR time series'!A1029</f>
        <v>3</v>
      </c>
      <c r="P1033" s="70">
        <f>'SWR time series'!B1029</f>
        <v>1956</v>
      </c>
      <c r="Q1033" s="77">
        <f>'StockBond Returns'!M1027</f>
        <v>18.64023715</v>
      </c>
      <c r="R1033" s="77">
        <f>'SWR time series'!F1029</f>
        <v>3.666983836</v>
      </c>
      <c r="S1033" s="77">
        <f t="shared" ref="S1033:T1033" si="1110">if( and($Q1033&gt;S$10,$Q1033&lt;=S$11),$R1033,"")</f>
        <v>3.666983836</v>
      </c>
      <c r="T1033" t="str">
        <f t="shared" si="1110"/>
        <v/>
      </c>
    </row>
    <row r="1034" hidden="1">
      <c r="A1034" s="152"/>
      <c r="B1034" s="154"/>
      <c r="F1034" s="70"/>
      <c r="G1034" s="70"/>
      <c r="H1034" s="70"/>
      <c r="I1034" s="70"/>
      <c r="J1034" s="70"/>
      <c r="K1034" s="70"/>
      <c r="L1034" s="70"/>
      <c r="M1034" s="70"/>
      <c r="N1034" s="70"/>
      <c r="O1034" s="70">
        <f>'SWR time series'!A1030</f>
        <v>4</v>
      </c>
      <c r="P1034" s="70">
        <f>'SWR time series'!B1030</f>
        <v>1956</v>
      </c>
      <c r="Q1034" s="77">
        <f>'StockBond Returns'!M1028</f>
        <v>19.8647701</v>
      </c>
      <c r="R1034" s="77">
        <f>'SWR time series'!F1030</f>
        <v>2.789798861</v>
      </c>
      <c r="S1034" s="77">
        <f t="shared" ref="S1034:T1034" si="1111">if( and($Q1034&gt;S$10,$Q1034&lt;=S$11),$R1034,"")</f>
        <v>2.789798861</v>
      </c>
      <c r="T1034" t="str">
        <f t="shared" si="1111"/>
        <v/>
      </c>
    </row>
    <row r="1035" hidden="1">
      <c r="A1035" s="152"/>
      <c r="B1035" s="154"/>
      <c r="F1035" s="70"/>
      <c r="G1035" s="70"/>
      <c r="H1035" s="70"/>
      <c r="I1035" s="70"/>
      <c r="J1035" s="70"/>
      <c r="K1035" s="70"/>
      <c r="L1035" s="70"/>
      <c r="M1035" s="70"/>
      <c r="N1035" s="70"/>
      <c r="O1035" s="70">
        <f>'SWR time series'!A1031</f>
        <v>5</v>
      </c>
      <c r="P1035" s="70">
        <f>'SWR time series'!B1031</f>
        <v>1956</v>
      </c>
      <c r="Q1035" s="77">
        <f>'StockBond Returns'!M1029</f>
        <v>19.50362789</v>
      </c>
      <c r="R1035" s="77">
        <f>'SWR time series'!F1031</f>
        <v>2.951619209</v>
      </c>
      <c r="S1035" s="77">
        <f t="shared" ref="S1035:T1035" si="1112">if( and($Q1035&gt;S$10,$Q1035&lt;=S$11),$R1035,"")</f>
        <v>2.951619209</v>
      </c>
      <c r="T1035" t="str">
        <f t="shared" si="1112"/>
        <v/>
      </c>
    </row>
    <row r="1036" hidden="1">
      <c r="A1036" s="152"/>
      <c r="B1036" s="154"/>
      <c r="F1036" s="70"/>
      <c r="G1036" s="70"/>
      <c r="H1036" s="70"/>
      <c r="I1036" s="70"/>
      <c r="J1036" s="70"/>
      <c r="K1036" s="70"/>
      <c r="L1036" s="70"/>
      <c r="M1036" s="70"/>
      <c r="N1036" s="70"/>
      <c r="O1036" s="70">
        <f>'SWR time series'!A1032</f>
        <v>6</v>
      </c>
      <c r="P1036" s="70">
        <f>'SWR time series'!B1032</f>
        <v>1956</v>
      </c>
      <c r="Q1036" s="77">
        <f>'StockBond Returns'!M1030</f>
        <v>18.01056506</v>
      </c>
      <c r="R1036" s="77">
        <f>'SWR time series'!F1032</f>
        <v>4.14777034</v>
      </c>
      <c r="S1036" s="77">
        <f t="shared" ref="S1036:T1036" si="1113">if( and($Q1036&gt;S$10,$Q1036&lt;=S$11),$R1036,"")</f>
        <v>4.14777034</v>
      </c>
      <c r="T1036" t="str">
        <f t="shared" si="1113"/>
        <v/>
      </c>
    </row>
    <row r="1037" hidden="1">
      <c r="A1037" s="152"/>
      <c r="B1037" s="154"/>
      <c r="F1037" s="70"/>
      <c r="G1037" s="70"/>
      <c r="H1037" s="70"/>
      <c r="I1037" s="70"/>
      <c r="J1037" s="70"/>
      <c r="K1037" s="70"/>
      <c r="L1037" s="70"/>
      <c r="M1037" s="70"/>
      <c r="N1037" s="70"/>
      <c r="O1037" s="70">
        <f>'SWR time series'!A1033</f>
        <v>7</v>
      </c>
      <c r="P1037" s="70">
        <f>'SWR time series'!B1033</f>
        <v>1956</v>
      </c>
      <c r="Q1037" s="77">
        <f>'StockBond Returns'!M1031</f>
        <v>18.41717375</v>
      </c>
      <c r="R1037" s="77">
        <f>'SWR time series'!F1033</f>
        <v>3.571403812</v>
      </c>
      <c r="S1037" s="77">
        <f t="shared" ref="S1037:T1037" si="1114">if( and($Q1037&gt;S$10,$Q1037&lt;=S$11),$R1037,"")</f>
        <v>3.571403812</v>
      </c>
      <c r="T1037" t="str">
        <f t="shared" si="1114"/>
        <v/>
      </c>
    </row>
    <row r="1038" hidden="1">
      <c r="A1038" s="152"/>
      <c r="B1038" s="154"/>
      <c r="F1038" s="70"/>
      <c r="G1038" s="70"/>
      <c r="H1038" s="70"/>
      <c r="I1038" s="70"/>
      <c r="J1038" s="70"/>
      <c r="K1038" s="70"/>
      <c r="L1038" s="70"/>
      <c r="M1038" s="70"/>
      <c r="N1038" s="70"/>
      <c r="O1038" s="70">
        <f>'SWR time series'!A1034</f>
        <v>8</v>
      </c>
      <c r="P1038" s="70">
        <f>'SWR time series'!B1034</f>
        <v>1956</v>
      </c>
      <c r="Q1038" s="77">
        <f>'StockBond Returns'!M1032</f>
        <v>19.09260421</v>
      </c>
      <c r="R1038" s="77">
        <f>'SWR time series'!F1034</f>
        <v>2.969733537</v>
      </c>
      <c r="S1038" s="77">
        <f t="shared" ref="S1038:T1038" si="1115">if( and($Q1038&gt;S$10,$Q1038&lt;=S$11),$R1038,"")</f>
        <v>2.969733537</v>
      </c>
      <c r="T1038" t="str">
        <f t="shared" si="1115"/>
        <v/>
      </c>
    </row>
    <row r="1039" hidden="1">
      <c r="A1039" s="152"/>
      <c r="B1039" s="154"/>
      <c r="F1039" s="70"/>
      <c r="G1039" s="70"/>
      <c r="H1039" s="70"/>
      <c r="I1039" s="70"/>
      <c r="J1039" s="70"/>
      <c r="K1039" s="70"/>
      <c r="L1039" s="70"/>
      <c r="M1039" s="70"/>
      <c r="N1039" s="70"/>
      <c r="O1039" s="70">
        <f>'SWR time series'!A1035</f>
        <v>9</v>
      </c>
      <c r="P1039" s="70">
        <f>'SWR time series'!B1035</f>
        <v>1956</v>
      </c>
      <c r="Q1039" s="77">
        <f>'StockBond Returns'!M1033</f>
        <v>18.29359089</v>
      </c>
      <c r="R1039" s="77">
        <f>'SWR time series'!F1035</f>
        <v>3.742114629</v>
      </c>
      <c r="S1039" s="77">
        <f t="shared" ref="S1039:T1039" si="1116">if( and($Q1039&gt;S$10,$Q1039&lt;=S$11),$R1039,"")</f>
        <v>3.742114629</v>
      </c>
      <c r="T1039" t="str">
        <f t="shared" si="1116"/>
        <v/>
      </c>
    </row>
    <row r="1040" hidden="1">
      <c r="A1040" s="152"/>
      <c r="B1040" s="154"/>
      <c r="F1040" s="70"/>
      <c r="G1040" s="70"/>
      <c r="H1040" s="70"/>
      <c r="I1040" s="70"/>
      <c r="J1040" s="70"/>
      <c r="K1040" s="70"/>
      <c r="L1040" s="70"/>
      <c r="M1040" s="70"/>
      <c r="N1040" s="70"/>
      <c r="O1040" s="70">
        <f>'SWR time series'!A1036</f>
        <v>10</v>
      </c>
      <c r="P1040" s="70">
        <f>'SWR time series'!B1036</f>
        <v>1956</v>
      </c>
      <c r="Q1040" s="77">
        <f>'StockBond Returns'!M1034</f>
        <v>17.02173022</v>
      </c>
      <c r="R1040" s="77">
        <f>'SWR time series'!F1036</f>
        <v>4.601626583</v>
      </c>
      <c r="S1040" s="77">
        <f t="shared" ref="S1040:T1040" si="1117">if( and($Q1040&gt;S$10,$Q1040&lt;=S$11),$R1040,"")</f>
        <v>4.601626583</v>
      </c>
      <c r="T1040" t="str">
        <f t="shared" si="1117"/>
        <v/>
      </c>
    </row>
    <row r="1041" hidden="1">
      <c r="A1041" s="152"/>
      <c r="B1041" s="154"/>
      <c r="F1041" s="70"/>
      <c r="G1041" s="70"/>
      <c r="H1041" s="70"/>
      <c r="I1041" s="70"/>
      <c r="J1041" s="70"/>
      <c r="K1041" s="70"/>
      <c r="L1041" s="70"/>
      <c r="M1041" s="70"/>
      <c r="N1041" s="70"/>
      <c r="O1041" s="70">
        <f>'SWR time series'!A1037</f>
        <v>11</v>
      </c>
      <c r="P1041" s="70">
        <f>'SWR time series'!B1037</f>
        <v>1956</v>
      </c>
      <c r="Q1041" s="77">
        <f>'StockBond Returns'!M1035</f>
        <v>17.17032603</v>
      </c>
      <c r="R1041" s="77">
        <f>'SWR time series'!F1037</f>
        <v>4.526834042</v>
      </c>
      <c r="S1041" s="77">
        <f t="shared" ref="S1041:T1041" si="1118">if( and($Q1041&gt;S$10,$Q1041&lt;=S$11),$R1041,"")</f>
        <v>4.526834042</v>
      </c>
      <c r="T1041" t="str">
        <f t="shared" si="1118"/>
        <v/>
      </c>
    </row>
    <row r="1042" hidden="1">
      <c r="A1042" s="152"/>
      <c r="B1042" s="154"/>
      <c r="F1042" s="70"/>
      <c r="G1042" s="70"/>
      <c r="H1042" s="70"/>
      <c r="I1042" s="70"/>
      <c r="J1042" s="70"/>
      <c r="K1042" s="70"/>
      <c r="L1042" s="70"/>
      <c r="M1042" s="70"/>
      <c r="N1042" s="70"/>
      <c r="O1042" s="70">
        <f>'SWR time series'!A1038</f>
        <v>12</v>
      </c>
      <c r="P1042" s="70">
        <f>'SWR time series'!B1038</f>
        <v>1956</v>
      </c>
      <c r="Q1042" s="77">
        <f>'StockBond Returns'!M1036</f>
        <v>16.86592909</v>
      </c>
      <c r="R1042" s="77">
        <f>'SWR time series'!F1038</f>
        <v>4.865652993</v>
      </c>
      <c r="S1042" s="77">
        <f t="shared" ref="S1042:T1042" si="1119">if( and($Q1042&gt;S$10,$Q1042&lt;=S$11),$R1042,"")</f>
        <v>4.865652993</v>
      </c>
      <c r="T1042" t="str">
        <f t="shared" si="1119"/>
        <v/>
      </c>
    </row>
    <row r="1043" hidden="1">
      <c r="A1043" s="152"/>
      <c r="B1043" s="154"/>
      <c r="F1043" s="70"/>
      <c r="G1043" s="70"/>
      <c r="H1043" s="70"/>
      <c r="I1043" s="70"/>
      <c r="J1043" s="70"/>
      <c r="K1043" s="70"/>
      <c r="L1043" s="70"/>
      <c r="M1043" s="70"/>
      <c r="N1043" s="70"/>
      <c r="O1043" s="70">
        <f>'SWR time series'!A1039</f>
        <v>1</v>
      </c>
      <c r="P1043" s="70">
        <f>'SWR time series'!B1039</f>
        <v>1957</v>
      </c>
      <c r="Q1043" s="77">
        <f>'StockBond Returns'!M1037</f>
        <v>17.28269564</v>
      </c>
      <c r="R1043" s="77">
        <f>'SWR time series'!F1039</f>
        <v>4.444126432</v>
      </c>
      <c r="S1043" s="77">
        <f t="shared" ref="S1043:T1043" si="1120">if( and($Q1043&gt;S$10,$Q1043&lt;=S$11),$R1043,"")</f>
        <v>4.444126432</v>
      </c>
      <c r="T1043" t="str">
        <f t="shared" si="1120"/>
        <v/>
      </c>
    </row>
    <row r="1044" hidden="1">
      <c r="A1044" s="152"/>
      <c r="B1044" s="154"/>
      <c r="F1044" s="70"/>
      <c r="G1044" s="70"/>
      <c r="H1044" s="70"/>
      <c r="I1044" s="70"/>
      <c r="J1044" s="70"/>
      <c r="K1044" s="70"/>
      <c r="L1044" s="70"/>
      <c r="M1044" s="70"/>
      <c r="N1044" s="70"/>
      <c r="O1044" s="70">
        <f>'SWR time series'!A1040</f>
        <v>2</v>
      </c>
      <c r="P1044" s="70">
        <f>'SWR time series'!B1040</f>
        <v>1957</v>
      </c>
      <c r="Q1044" s="77">
        <f>'StockBond Returns'!M1038</f>
        <v>16.45650727</v>
      </c>
      <c r="R1044" s="77">
        <f>'SWR time series'!F1040</f>
        <v>5.293305426</v>
      </c>
      <c r="S1044" s="77">
        <f t="shared" ref="S1044:T1044" si="1121">if( and($Q1044&gt;S$10,$Q1044&lt;=S$11),$R1044,"")</f>
        <v>5.293305426</v>
      </c>
      <c r="T1044" t="str">
        <f t="shared" si="1121"/>
        <v/>
      </c>
    </row>
    <row r="1045" hidden="1">
      <c r="A1045" s="152"/>
      <c r="B1045" s="154"/>
      <c r="F1045" s="70"/>
      <c r="G1045" s="70"/>
      <c r="H1045" s="70"/>
      <c r="I1045" s="70"/>
      <c r="J1045" s="70"/>
      <c r="K1045" s="70"/>
      <c r="L1045" s="70"/>
      <c r="M1045" s="70"/>
      <c r="N1045" s="70"/>
      <c r="O1045" s="70">
        <f>'SWR time series'!A1041</f>
        <v>3</v>
      </c>
      <c r="P1045" s="70">
        <f>'SWR time series'!B1041</f>
        <v>1957</v>
      </c>
      <c r="Q1045" s="77">
        <f>'StockBond Returns'!M1039</f>
        <v>15.76719337</v>
      </c>
      <c r="R1045" s="77">
        <f>'SWR time series'!F1041</f>
        <v>6.140888159</v>
      </c>
      <c r="S1045" s="77">
        <f t="shared" ref="S1045:T1045" si="1122">if( and($Q1045&gt;S$10,$Q1045&lt;=S$11),$R1045,"")</f>
        <v>6.140888159</v>
      </c>
      <c r="T1045" t="str">
        <f t="shared" si="1122"/>
        <v/>
      </c>
    </row>
    <row r="1046" hidden="1">
      <c r="A1046" s="152"/>
      <c r="B1046" s="154"/>
      <c r="F1046" s="70"/>
      <c r="G1046" s="70"/>
      <c r="H1046" s="70"/>
      <c r="I1046" s="70"/>
      <c r="J1046" s="70"/>
      <c r="K1046" s="70"/>
      <c r="L1046" s="70"/>
      <c r="M1046" s="70"/>
      <c r="N1046" s="70"/>
      <c r="O1046" s="70">
        <f>'SWR time series'!A1042</f>
        <v>4</v>
      </c>
      <c r="P1046" s="70">
        <f>'SWR time series'!B1042</f>
        <v>1957</v>
      </c>
      <c r="Q1046" s="77">
        <f>'StockBond Returns'!M1040</f>
        <v>15.94014107</v>
      </c>
      <c r="R1046" s="77">
        <f>'SWR time series'!F1042</f>
        <v>5.85760996</v>
      </c>
      <c r="S1046" s="77">
        <f t="shared" ref="S1046:T1046" si="1123">if( and($Q1046&gt;S$10,$Q1046&lt;=S$11),$R1046,"")</f>
        <v>5.85760996</v>
      </c>
      <c r="T1046" t="str">
        <f t="shared" si="1123"/>
        <v/>
      </c>
    </row>
    <row r="1047" hidden="1">
      <c r="A1047" s="152"/>
      <c r="B1047" s="154"/>
      <c r="F1047" s="70"/>
      <c r="G1047" s="70"/>
      <c r="H1047" s="70"/>
      <c r="I1047" s="70"/>
      <c r="J1047" s="70"/>
      <c r="K1047" s="70"/>
      <c r="L1047" s="70"/>
      <c r="M1047" s="70"/>
      <c r="N1047" s="70"/>
      <c r="O1047" s="70">
        <f>'SWR time series'!A1043</f>
        <v>5</v>
      </c>
      <c r="P1047" s="70">
        <f>'SWR time series'!B1043</f>
        <v>1957</v>
      </c>
      <c r="Q1047" s="77">
        <f>'StockBond Returns'!M1041</f>
        <v>16.3706601</v>
      </c>
      <c r="R1047" s="77">
        <f>'SWR time series'!F1043</f>
        <v>5.303898175</v>
      </c>
      <c r="S1047" s="77">
        <f t="shared" ref="S1047:T1047" si="1124">if( and($Q1047&gt;S$10,$Q1047&lt;=S$11),$R1047,"")</f>
        <v>5.303898175</v>
      </c>
      <c r="T1047" t="str">
        <f t="shared" si="1124"/>
        <v/>
      </c>
    </row>
    <row r="1048" hidden="1">
      <c r="A1048" s="152"/>
      <c r="B1048" s="154"/>
      <c r="F1048" s="70"/>
      <c r="G1048" s="70"/>
      <c r="H1048" s="70"/>
      <c r="I1048" s="70"/>
      <c r="J1048" s="70"/>
      <c r="K1048" s="70"/>
      <c r="L1048" s="70"/>
      <c r="M1048" s="70"/>
      <c r="N1048" s="70"/>
      <c r="O1048" s="70">
        <f>'SWR time series'!A1044</f>
        <v>6</v>
      </c>
      <c r="P1048" s="70">
        <f>'SWR time series'!B1044</f>
        <v>1957</v>
      </c>
      <c r="Q1048" s="77">
        <f>'StockBond Returns'!M1042</f>
        <v>16.82873866</v>
      </c>
      <c r="R1048" s="77">
        <f>'SWR time series'!F1044</f>
        <v>4.800216588</v>
      </c>
      <c r="S1048" s="77">
        <f t="shared" ref="S1048:T1048" si="1125">if( and($Q1048&gt;S$10,$Q1048&lt;=S$11),$R1048,"")</f>
        <v>4.800216588</v>
      </c>
      <c r="T1048" t="str">
        <f t="shared" si="1125"/>
        <v/>
      </c>
    </row>
    <row r="1049" hidden="1">
      <c r="A1049" s="152"/>
      <c r="B1049" s="154"/>
      <c r="F1049" s="70"/>
      <c r="G1049" s="70"/>
      <c r="H1049" s="70"/>
      <c r="I1049" s="70"/>
      <c r="J1049" s="70"/>
      <c r="K1049" s="70"/>
      <c r="L1049" s="70"/>
      <c r="M1049" s="70"/>
      <c r="N1049" s="70"/>
      <c r="O1049" s="70">
        <f>'SWR time series'!A1045</f>
        <v>7</v>
      </c>
      <c r="P1049" s="70">
        <f>'SWR time series'!B1045</f>
        <v>1957</v>
      </c>
      <c r="Q1049" s="77">
        <f>'StockBond Returns'!M1043</f>
        <v>16.68769826</v>
      </c>
      <c r="R1049" s="77">
        <f>'SWR time series'!F1045</f>
        <v>5.032016656</v>
      </c>
      <c r="S1049" s="77">
        <f t="shared" ref="S1049:T1049" si="1126">if( and($Q1049&gt;S$10,$Q1049&lt;=S$11),$R1049,"")</f>
        <v>5.032016656</v>
      </c>
      <c r="T1049" t="str">
        <f t="shared" si="1126"/>
        <v/>
      </c>
    </row>
    <row r="1050" hidden="1">
      <c r="A1050" s="152"/>
      <c r="B1050" s="154"/>
      <c r="F1050" s="70"/>
      <c r="G1050" s="70"/>
      <c r="H1050" s="70"/>
      <c r="I1050" s="70"/>
      <c r="J1050" s="70"/>
      <c r="K1050" s="70"/>
      <c r="L1050" s="70"/>
      <c r="M1050" s="70"/>
      <c r="N1050" s="70"/>
      <c r="O1050" s="70">
        <f>'SWR time series'!A1046</f>
        <v>8</v>
      </c>
      <c r="P1050" s="70">
        <f>'SWR time series'!B1046</f>
        <v>1957</v>
      </c>
      <c r="Q1050" s="77">
        <f>'StockBond Returns'!M1044</f>
        <v>16.6602382</v>
      </c>
      <c r="R1050" s="77">
        <f>'SWR time series'!F1046</f>
        <v>5.025026147</v>
      </c>
      <c r="S1050" s="77">
        <f t="shared" ref="S1050:T1050" si="1127">if( and($Q1050&gt;S$10,$Q1050&lt;=S$11),$R1050,"")</f>
        <v>5.025026147</v>
      </c>
      <c r="T1050" t="str">
        <f t="shared" si="1127"/>
        <v/>
      </c>
    </row>
    <row r="1051" hidden="1">
      <c r="A1051" s="152"/>
      <c r="B1051" s="154"/>
      <c r="F1051" s="70"/>
      <c r="G1051" s="70"/>
      <c r="H1051" s="70"/>
      <c r="I1051" s="70"/>
      <c r="J1051" s="70"/>
      <c r="K1051" s="70"/>
      <c r="L1051" s="70"/>
      <c r="M1051" s="70"/>
      <c r="N1051" s="70"/>
      <c r="O1051" s="70">
        <f>'SWR time series'!A1047</f>
        <v>9</v>
      </c>
      <c r="P1051" s="70">
        <f>'SWR time series'!B1047</f>
        <v>1957</v>
      </c>
      <c r="Q1051" s="77">
        <f>'StockBond Returns'!M1045</f>
        <v>15.73047028</v>
      </c>
      <c r="R1051" s="77">
        <f>'SWR time series'!F1047</f>
        <v>6.228231941</v>
      </c>
      <c r="S1051" s="77">
        <f t="shared" ref="S1051:T1051" si="1128">if( and($Q1051&gt;S$10,$Q1051&lt;=S$11),$R1051,"")</f>
        <v>6.228231941</v>
      </c>
      <c r="T1051" t="str">
        <f t="shared" si="1128"/>
        <v/>
      </c>
    </row>
    <row r="1052" hidden="1">
      <c r="A1052" s="152"/>
      <c r="B1052" s="154"/>
      <c r="F1052" s="70"/>
      <c r="G1052" s="70"/>
      <c r="H1052" s="70"/>
      <c r="I1052" s="70"/>
      <c r="J1052" s="70"/>
      <c r="K1052" s="70"/>
      <c r="L1052" s="70"/>
      <c r="M1052" s="70"/>
      <c r="N1052" s="70"/>
      <c r="O1052" s="70">
        <f>'SWR time series'!A1048</f>
        <v>10</v>
      </c>
      <c r="P1052" s="70">
        <f>'SWR time series'!B1048</f>
        <v>1957</v>
      </c>
      <c r="Q1052" s="77">
        <f>'StockBond Returns'!M1046</f>
        <v>14.61963583</v>
      </c>
      <c r="R1052" s="77">
        <f>'SWR time series'!F1048</f>
        <v>7.595601194</v>
      </c>
      <c r="S1052" s="77">
        <f t="shared" ref="S1052:T1052" si="1129">if( and($Q1052&gt;S$10,$Q1052&lt;=S$11),$R1052,"")</f>
        <v>7.595601194</v>
      </c>
      <c r="T1052" t="str">
        <f t="shared" si="1129"/>
        <v/>
      </c>
    </row>
    <row r="1053" hidden="1">
      <c r="A1053" s="152"/>
      <c r="B1053" s="154"/>
      <c r="F1053" s="70"/>
      <c r="G1053" s="70"/>
      <c r="H1053" s="70"/>
      <c r="I1053" s="70"/>
      <c r="J1053" s="70"/>
      <c r="K1053" s="70"/>
      <c r="L1053" s="70"/>
      <c r="M1053" s="70"/>
      <c r="N1053" s="70"/>
      <c r="O1053" s="70">
        <f>'SWR time series'!A1049</f>
        <v>11</v>
      </c>
      <c r="P1053" s="70">
        <f>'SWR time series'!B1049</f>
        <v>1957</v>
      </c>
      <c r="Q1053" s="77">
        <f>'StockBond Returns'!M1047</f>
        <v>14.08769346</v>
      </c>
      <c r="R1053" s="77">
        <f>'SWR time series'!F1049</f>
        <v>8.432836644</v>
      </c>
      <c r="S1053" s="77">
        <f t="shared" ref="S1053:T1053" si="1130">if( and($Q1053&gt;S$10,$Q1053&lt;=S$11),$R1053,"")</f>
        <v>8.432836644</v>
      </c>
      <c r="T1053" t="str">
        <f t="shared" si="1130"/>
        <v/>
      </c>
    </row>
    <row r="1054" hidden="1">
      <c r="A1054" s="152"/>
      <c r="B1054" s="154"/>
      <c r="F1054" s="70"/>
      <c r="G1054" s="70"/>
      <c r="H1054" s="70"/>
      <c r="I1054" s="70"/>
      <c r="J1054" s="70"/>
      <c r="K1054" s="70"/>
      <c r="L1054" s="70"/>
      <c r="M1054" s="70"/>
      <c r="N1054" s="70"/>
      <c r="O1054" s="70">
        <f>'SWR time series'!A1050</f>
        <v>12</v>
      </c>
      <c r="P1054" s="70">
        <f>'SWR time series'!B1050</f>
        <v>1957</v>
      </c>
      <c r="Q1054" s="77">
        <f>'StockBond Returns'!M1048</f>
        <v>14.08007383</v>
      </c>
      <c r="R1054" s="77">
        <f>'SWR time series'!F1050</f>
        <v>8.167003143</v>
      </c>
      <c r="S1054" s="77">
        <f t="shared" ref="S1054:T1054" si="1131">if( and($Q1054&gt;S$10,$Q1054&lt;=S$11),$R1054,"")</f>
        <v>8.167003143</v>
      </c>
      <c r="T1054" t="str">
        <f t="shared" si="1131"/>
        <v/>
      </c>
    </row>
    <row r="1055" hidden="1">
      <c r="A1055" s="152"/>
      <c r="B1055" s="154"/>
      <c r="F1055" s="70"/>
      <c r="G1055" s="70"/>
      <c r="H1055" s="70"/>
      <c r="I1055" s="70"/>
      <c r="J1055" s="70"/>
      <c r="K1055" s="70"/>
      <c r="L1055" s="70"/>
      <c r="M1055" s="70"/>
      <c r="N1055" s="70"/>
      <c r="O1055" s="70">
        <f>'SWR time series'!A1051</f>
        <v>1</v>
      </c>
      <c r="P1055" s="70">
        <f>'SWR time series'!B1051</f>
        <v>1958</v>
      </c>
      <c r="Q1055" s="77">
        <f>'StockBond Returns'!M1049</f>
        <v>13.55797446</v>
      </c>
      <c r="R1055" s="77">
        <f>'SWR time series'!F1051</f>
        <v>8.872525803</v>
      </c>
      <c r="S1055" s="77">
        <f t="shared" ref="S1055:T1055" si="1132">if( and($Q1055&gt;S$10,$Q1055&lt;=S$11),$R1055,"")</f>
        <v>8.872525803</v>
      </c>
      <c r="T1055" t="str">
        <f t="shared" si="1132"/>
        <v/>
      </c>
    </row>
    <row r="1056" hidden="1">
      <c r="A1056" s="152"/>
      <c r="B1056" s="154"/>
      <c r="F1056" s="70"/>
      <c r="G1056" s="70"/>
      <c r="H1056" s="70"/>
      <c r="I1056" s="70"/>
      <c r="J1056" s="70"/>
      <c r="K1056" s="70"/>
      <c r="L1056" s="70"/>
      <c r="M1056" s="70"/>
      <c r="N1056" s="70"/>
      <c r="O1056" s="70">
        <f>'SWR time series'!A1052</f>
        <v>2</v>
      </c>
      <c r="P1056" s="70">
        <f>'SWR time series'!B1052</f>
        <v>1958</v>
      </c>
      <c r="Q1056" s="77">
        <f>'StockBond Returns'!M1050</f>
        <v>13.98291818</v>
      </c>
      <c r="R1056" s="77">
        <f>'SWR time series'!F1052</f>
        <v>8.303197255</v>
      </c>
      <c r="S1056" s="77">
        <f t="shared" ref="S1056:T1056" si="1133">if( and($Q1056&gt;S$10,$Q1056&lt;=S$11),$R1056,"")</f>
        <v>8.303197255</v>
      </c>
      <c r="T1056" t="str">
        <f t="shared" si="1133"/>
        <v/>
      </c>
    </row>
    <row r="1057" hidden="1">
      <c r="A1057" s="152"/>
      <c r="B1057" s="154"/>
      <c r="F1057" s="70"/>
      <c r="G1057" s="70"/>
      <c r="H1057" s="70"/>
      <c r="I1057" s="70"/>
      <c r="J1057" s="70"/>
      <c r="K1057" s="70"/>
      <c r="L1057" s="70"/>
      <c r="M1057" s="70"/>
      <c r="N1057" s="70"/>
      <c r="O1057" s="70">
        <f>'SWR time series'!A1053</f>
        <v>3</v>
      </c>
      <c r="P1057" s="70">
        <f>'SWR time series'!B1053</f>
        <v>1958</v>
      </c>
      <c r="Q1057" s="77">
        <f>'StockBond Returns'!M1051</f>
        <v>13.644585</v>
      </c>
      <c r="R1057" s="77">
        <f>'SWR time series'!F1053</f>
        <v>8.519344634</v>
      </c>
      <c r="S1057" s="77">
        <f t="shared" ref="S1057:T1057" si="1134">if( and($Q1057&gt;S$10,$Q1057&lt;=S$11),$R1057,"")</f>
        <v>8.519344634</v>
      </c>
      <c r="T1057" t="str">
        <f t="shared" si="1134"/>
        <v/>
      </c>
    </row>
    <row r="1058" hidden="1">
      <c r="A1058" s="152"/>
      <c r="B1058" s="154"/>
      <c r="F1058" s="70"/>
      <c r="G1058" s="70"/>
      <c r="H1058" s="70"/>
      <c r="I1058" s="70"/>
      <c r="J1058" s="70"/>
      <c r="K1058" s="70"/>
      <c r="L1058" s="70"/>
      <c r="M1058" s="70"/>
      <c r="N1058" s="70"/>
      <c r="O1058" s="70">
        <f>'SWR time series'!A1054</f>
        <v>4</v>
      </c>
      <c r="P1058" s="70">
        <f>'SWR time series'!B1054</f>
        <v>1958</v>
      </c>
      <c r="Q1058" s="77">
        <f>'StockBond Returns'!M1052</f>
        <v>13.92228297</v>
      </c>
      <c r="R1058" s="77">
        <f>'SWR time series'!F1054</f>
        <v>7.841027074</v>
      </c>
      <c r="S1058" s="77">
        <f t="shared" ref="S1058:T1058" si="1135">if( and($Q1058&gt;S$10,$Q1058&lt;=S$11),$R1058,"")</f>
        <v>7.841027074</v>
      </c>
      <c r="T1058" t="str">
        <f t="shared" si="1135"/>
        <v/>
      </c>
    </row>
    <row r="1059" hidden="1">
      <c r="A1059" s="152"/>
      <c r="B1059" s="154"/>
      <c r="F1059" s="70"/>
      <c r="G1059" s="70"/>
      <c r="H1059" s="70"/>
      <c r="I1059" s="70"/>
      <c r="J1059" s="70"/>
      <c r="K1059" s="70"/>
      <c r="L1059" s="70"/>
      <c r="M1059" s="70"/>
      <c r="N1059" s="70"/>
      <c r="O1059" s="70">
        <f>'SWR time series'!A1055</f>
        <v>5</v>
      </c>
      <c r="P1059" s="70">
        <f>'SWR time series'!B1055</f>
        <v>1958</v>
      </c>
      <c r="Q1059" s="77">
        <f>'StockBond Returns'!M1053</f>
        <v>14.27497678</v>
      </c>
      <c r="R1059" s="77">
        <f>'SWR time series'!F1055</f>
        <v>7.171474666</v>
      </c>
      <c r="S1059" s="77">
        <f t="shared" ref="S1059:T1059" si="1136">if( and($Q1059&gt;S$10,$Q1059&lt;=S$11),$R1059,"")</f>
        <v>7.171474666</v>
      </c>
      <c r="T1059" t="str">
        <f t="shared" si="1136"/>
        <v/>
      </c>
    </row>
    <row r="1060" hidden="1">
      <c r="A1060" s="152"/>
      <c r="B1060" s="154"/>
      <c r="F1060" s="70"/>
      <c r="G1060" s="70"/>
      <c r="H1060" s="70"/>
      <c r="I1060" s="70"/>
      <c r="J1060" s="70"/>
      <c r="K1060" s="70"/>
      <c r="L1060" s="70"/>
      <c r="M1060" s="70"/>
      <c r="N1060" s="70"/>
      <c r="O1060" s="70">
        <f>'SWR time series'!A1056</f>
        <v>6</v>
      </c>
      <c r="P1060" s="70">
        <f>'SWR time series'!B1056</f>
        <v>1958</v>
      </c>
      <c r="Q1060" s="77">
        <f>'StockBond Returns'!M1054</f>
        <v>14.52376852</v>
      </c>
      <c r="R1060" s="77">
        <f>'SWR time series'!F1056</f>
        <v>7.007964937</v>
      </c>
      <c r="S1060" s="77">
        <f t="shared" ref="S1060:T1060" si="1137">if( and($Q1060&gt;S$10,$Q1060&lt;=S$11),$R1060,"")</f>
        <v>7.007964937</v>
      </c>
      <c r="T1060" t="str">
        <f t="shared" si="1137"/>
        <v/>
      </c>
    </row>
    <row r="1061" hidden="1">
      <c r="A1061" s="152"/>
      <c r="B1061" s="154"/>
      <c r="F1061" s="70"/>
      <c r="G1061" s="70"/>
      <c r="H1061" s="70"/>
      <c r="I1061" s="70"/>
      <c r="J1061" s="70"/>
      <c r="K1061" s="70"/>
      <c r="L1061" s="70"/>
      <c r="M1061" s="70"/>
      <c r="N1061" s="70"/>
      <c r="O1061" s="70">
        <f>'SWR time series'!A1057</f>
        <v>7</v>
      </c>
      <c r="P1061" s="70">
        <f>'SWR time series'!B1057</f>
        <v>1958</v>
      </c>
      <c r="Q1061" s="77">
        <f>'StockBond Returns'!M1055</f>
        <v>14.7958108</v>
      </c>
      <c r="R1061" s="77">
        <f>'SWR time series'!F1057</f>
        <v>6.496311213</v>
      </c>
      <c r="S1061" s="77">
        <f t="shared" ref="S1061:T1061" si="1138">if( and($Q1061&gt;S$10,$Q1061&lt;=S$11),$R1061,"")</f>
        <v>6.496311213</v>
      </c>
      <c r="T1061" t="str">
        <f t="shared" si="1138"/>
        <v/>
      </c>
    </row>
    <row r="1062" hidden="1">
      <c r="A1062" s="152"/>
      <c r="B1062" s="154"/>
      <c r="F1062" s="70"/>
      <c r="G1062" s="70"/>
      <c r="H1062" s="70"/>
      <c r="I1062" s="70"/>
      <c r="J1062" s="70"/>
      <c r="K1062" s="70"/>
      <c r="L1062" s="70"/>
      <c r="M1062" s="70"/>
      <c r="N1062" s="70"/>
      <c r="O1062" s="70">
        <f>'SWR time series'!A1058</f>
        <v>8</v>
      </c>
      <c r="P1062" s="70">
        <f>'SWR time series'!B1058</f>
        <v>1958</v>
      </c>
      <c r="Q1062" s="77">
        <f>'StockBond Returns'!M1056</f>
        <v>15.35107439</v>
      </c>
      <c r="R1062" s="77">
        <f>'SWR time series'!F1058</f>
        <v>5.893193741</v>
      </c>
      <c r="S1062" s="77">
        <f t="shared" ref="S1062:T1062" si="1139">if( and($Q1062&gt;S$10,$Q1062&lt;=S$11),$R1062,"")</f>
        <v>5.893193741</v>
      </c>
      <c r="T1062" t="str">
        <f t="shared" si="1139"/>
        <v/>
      </c>
    </row>
    <row r="1063" hidden="1">
      <c r="A1063" s="152"/>
      <c r="B1063" s="154"/>
      <c r="F1063" s="70"/>
      <c r="G1063" s="70"/>
      <c r="H1063" s="70"/>
      <c r="I1063" s="70"/>
      <c r="J1063" s="70"/>
      <c r="K1063" s="70"/>
      <c r="L1063" s="70"/>
      <c r="M1063" s="70"/>
      <c r="N1063" s="70"/>
      <c r="O1063" s="70">
        <f>'SWR time series'!A1059</f>
        <v>9</v>
      </c>
      <c r="P1063" s="70">
        <f>'SWR time series'!B1059</f>
        <v>1958</v>
      </c>
      <c r="Q1063" s="77">
        <f>'StockBond Returns'!M1057</f>
        <v>15.64233146</v>
      </c>
      <c r="R1063" s="77">
        <f>'SWR time series'!F1059</f>
        <v>6.03888127</v>
      </c>
      <c r="S1063" s="77">
        <f t="shared" ref="S1063:T1063" si="1140">if( and($Q1063&gt;S$10,$Q1063&lt;=S$11),$R1063,"")</f>
        <v>6.03888127</v>
      </c>
      <c r="T1063" t="str">
        <f t="shared" si="1140"/>
        <v/>
      </c>
    </row>
    <row r="1064" hidden="1">
      <c r="A1064" s="152"/>
      <c r="B1064" s="154"/>
      <c r="F1064" s="70"/>
      <c r="G1064" s="70"/>
      <c r="H1064" s="70"/>
      <c r="I1064" s="70"/>
      <c r="J1064" s="70"/>
      <c r="K1064" s="70"/>
      <c r="L1064" s="70"/>
      <c r="M1064" s="70"/>
      <c r="N1064" s="70"/>
      <c r="O1064" s="70">
        <f>'SWR time series'!A1060</f>
        <v>10</v>
      </c>
      <c r="P1064" s="70">
        <f>'SWR time series'!B1060</f>
        <v>1958</v>
      </c>
      <c r="Q1064" s="77">
        <f>'StockBond Returns'!M1058</f>
        <v>16.2898708</v>
      </c>
      <c r="R1064" s="77">
        <f>'SWR time series'!F1060</f>
        <v>5.16802238</v>
      </c>
      <c r="S1064" s="77">
        <f t="shared" ref="S1064:T1064" si="1141">if( and($Q1064&gt;S$10,$Q1064&lt;=S$11),$R1064,"")</f>
        <v>5.16802238</v>
      </c>
      <c r="T1064" t="str">
        <f t="shared" si="1141"/>
        <v/>
      </c>
    </row>
    <row r="1065" hidden="1">
      <c r="A1065" s="152"/>
      <c r="B1065" s="154"/>
      <c r="F1065" s="70"/>
      <c r="G1065" s="70"/>
      <c r="H1065" s="70"/>
      <c r="I1065" s="70"/>
      <c r="J1065" s="70"/>
      <c r="K1065" s="70"/>
      <c r="L1065" s="70"/>
      <c r="M1065" s="70"/>
      <c r="N1065" s="70"/>
      <c r="O1065" s="70">
        <f>'SWR time series'!A1061</f>
        <v>11</v>
      </c>
      <c r="P1065" s="70">
        <f>'SWR time series'!B1061</f>
        <v>1958</v>
      </c>
      <c r="Q1065" s="77">
        <f>'StockBond Returns'!M1059</f>
        <v>16.68331117</v>
      </c>
      <c r="R1065" s="77">
        <f>'SWR time series'!F1061</f>
        <v>4.434552424</v>
      </c>
      <c r="S1065" s="77">
        <f t="shared" ref="S1065:T1065" si="1142">if( and($Q1065&gt;S$10,$Q1065&lt;=S$11),$R1065,"")</f>
        <v>4.434552424</v>
      </c>
      <c r="T1065" t="str">
        <f t="shared" si="1142"/>
        <v/>
      </c>
    </row>
    <row r="1066" hidden="1">
      <c r="A1066" s="152"/>
      <c r="B1066" s="154"/>
      <c r="F1066" s="70"/>
      <c r="G1066" s="70"/>
      <c r="H1066" s="70"/>
      <c r="I1066" s="70"/>
      <c r="J1066" s="70"/>
      <c r="K1066" s="70"/>
      <c r="L1066" s="70"/>
      <c r="M1066" s="70"/>
      <c r="N1066" s="70"/>
      <c r="O1066" s="70">
        <f>'SWR time series'!A1062</f>
        <v>12</v>
      </c>
      <c r="P1066" s="70">
        <f>'SWR time series'!B1062</f>
        <v>1958</v>
      </c>
      <c r="Q1066" s="77">
        <f>'StockBond Returns'!M1060</f>
        <v>17.05036716</v>
      </c>
      <c r="R1066" s="77">
        <f>'SWR time series'!F1062</f>
        <v>4.107608728</v>
      </c>
      <c r="S1066" s="77">
        <f t="shared" ref="S1066:T1066" si="1143">if( and($Q1066&gt;S$10,$Q1066&lt;=S$11),$R1066,"")</f>
        <v>4.107608728</v>
      </c>
      <c r="T1066" t="str">
        <f t="shared" si="1143"/>
        <v/>
      </c>
    </row>
    <row r="1067" hidden="1">
      <c r="A1067" s="152"/>
      <c r="B1067" s="154"/>
      <c r="F1067" s="70"/>
      <c r="G1067" s="70"/>
      <c r="H1067" s="70"/>
      <c r="I1067" s="70"/>
      <c r="J1067" s="70"/>
      <c r="K1067" s="70"/>
      <c r="L1067" s="70"/>
      <c r="M1067" s="70"/>
      <c r="N1067" s="70"/>
      <c r="O1067" s="70">
        <f>'SWR time series'!A1063</f>
        <v>1</v>
      </c>
      <c r="P1067" s="70">
        <f>'SWR time series'!B1063</f>
        <v>1959</v>
      </c>
      <c r="Q1067" s="77">
        <f>'StockBond Returns'!M1061</f>
        <v>17.91652477</v>
      </c>
      <c r="R1067" s="77">
        <f>'SWR time series'!F1063</f>
        <v>3.062221318</v>
      </c>
      <c r="S1067" s="77">
        <f t="shared" ref="S1067:T1067" si="1144">if( and($Q1067&gt;S$10,$Q1067&lt;=S$11),$R1067,"")</f>
        <v>3.062221318</v>
      </c>
      <c r="T1067" t="str">
        <f t="shared" si="1144"/>
        <v/>
      </c>
    </row>
    <row r="1068" hidden="1">
      <c r="A1068" s="152"/>
      <c r="B1068" s="154"/>
      <c r="F1068" s="70"/>
      <c r="G1068" s="70"/>
      <c r="H1068" s="70"/>
      <c r="I1068" s="70"/>
      <c r="J1068" s="70"/>
      <c r="K1068" s="70"/>
      <c r="L1068" s="70"/>
      <c r="M1068" s="70"/>
      <c r="N1068" s="70"/>
      <c r="O1068" s="70">
        <f>'SWR time series'!A1064</f>
        <v>2</v>
      </c>
      <c r="P1068" s="70">
        <f>'SWR time series'!B1064</f>
        <v>1959</v>
      </c>
      <c r="Q1068" s="77">
        <f>'StockBond Returns'!M1062</f>
        <v>17.84779819</v>
      </c>
      <c r="R1068" s="77">
        <f>'SWR time series'!F1064</f>
        <v>3.218549389</v>
      </c>
      <c r="S1068" s="77">
        <f t="shared" ref="S1068:T1068" si="1145">if( and($Q1068&gt;S$10,$Q1068&lt;=S$11),$R1068,"")</f>
        <v>3.218549389</v>
      </c>
      <c r="T1068" t="str">
        <f t="shared" si="1145"/>
        <v/>
      </c>
    </row>
    <row r="1069" hidden="1">
      <c r="A1069" s="152"/>
      <c r="B1069" s="154"/>
      <c r="F1069" s="70"/>
      <c r="G1069" s="70"/>
      <c r="H1069" s="70"/>
      <c r="I1069" s="70"/>
      <c r="J1069" s="70"/>
      <c r="K1069" s="70"/>
      <c r="L1069" s="70"/>
      <c r="M1069" s="70"/>
      <c r="N1069" s="70"/>
      <c r="O1069" s="70">
        <f>'SWR time series'!A1065</f>
        <v>3</v>
      </c>
      <c r="P1069" s="70">
        <f>'SWR time series'!B1065</f>
        <v>1959</v>
      </c>
      <c r="Q1069" s="77">
        <f>'StockBond Returns'!M1063</f>
        <v>18.07044921</v>
      </c>
      <c r="R1069" s="77">
        <f>'SWR time series'!F1065</f>
        <v>3.252507949</v>
      </c>
      <c r="S1069" s="77">
        <f t="shared" ref="S1069:T1069" si="1146">if( and($Q1069&gt;S$10,$Q1069&lt;=S$11),$R1069,"")</f>
        <v>3.252507949</v>
      </c>
      <c r="T1069" t="str">
        <f t="shared" si="1146"/>
        <v/>
      </c>
    </row>
    <row r="1070" hidden="1">
      <c r="A1070" s="152"/>
      <c r="B1070" s="154"/>
      <c r="F1070" s="70"/>
      <c r="G1070" s="70"/>
      <c r="H1070" s="70"/>
      <c r="I1070" s="70"/>
      <c r="J1070" s="70"/>
      <c r="K1070" s="70"/>
      <c r="L1070" s="70"/>
      <c r="M1070" s="70"/>
      <c r="N1070" s="70"/>
      <c r="O1070" s="70">
        <f>'SWR time series'!A1066</f>
        <v>4</v>
      </c>
      <c r="P1070" s="70">
        <f>'SWR time series'!B1066</f>
        <v>1959</v>
      </c>
      <c r="Q1070" s="77">
        <f>'StockBond Returns'!M1064</f>
        <v>17.96752733</v>
      </c>
      <c r="R1070" s="77">
        <f>'SWR time series'!F1066</f>
        <v>3.288472672</v>
      </c>
      <c r="S1070" s="77">
        <f t="shared" ref="S1070:T1070" si="1147">if( and($Q1070&gt;S$10,$Q1070&lt;=S$11),$R1070,"")</f>
        <v>3.288472672</v>
      </c>
      <c r="T1070" t="str">
        <f t="shared" si="1147"/>
        <v/>
      </c>
    </row>
    <row r="1071" hidden="1">
      <c r="A1071" s="152"/>
      <c r="B1071" s="154"/>
      <c r="F1071" s="70"/>
      <c r="G1071" s="70"/>
      <c r="H1071" s="70"/>
      <c r="I1071" s="70"/>
      <c r="J1071" s="70"/>
      <c r="K1071" s="70"/>
      <c r="L1071" s="70"/>
      <c r="M1071" s="70"/>
      <c r="N1071" s="70"/>
      <c r="O1071" s="70">
        <f>'SWR time series'!A1067</f>
        <v>5</v>
      </c>
      <c r="P1071" s="70">
        <f>'SWR time series'!B1067</f>
        <v>1959</v>
      </c>
      <c r="Q1071" s="77">
        <f>'StockBond Returns'!M1065</f>
        <v>18.58891538</v>
      </c>
      <c r="R1071" s="77">
        <f>'SWR time series'!F1067</f>
        <v>2.742381485</v>
      </c>
      <c r="S1071" s="77">
        <f t="shared" ref="S1071:T1071" si="1148">if( and($Q1071&gt;S$10,$Q1071&lt;=S$11),$R1071,"")</f>
        <v>2.742381485</v>
      </c>
      <c r="T1071" t="str">
        <f t="shared" si="1148"/>
        <v/>
      </c>
    </row>
    <row r="1072" hidden="1">
      <c r="A1072" s="152"/>
      <c r="B1072" s="154"/>
      <c r="F1072" s="70"/>
      <c r="G1072" s="70"/>
      <c r="H1072" s="70"/>
      <c r="I1072" s="70"/>
      <c r="J1072" s="70"/>
      <c r="K1072" s="70"/>
      <c r="L1072" s="70"/>
      <c r="M1072" s="70"/>
      <c r="N1072" s="70"/>
      <c r="O1072" s="70">
        <f>'SWR time series'!A1068</f>
        <v>6</v>
      </c>
      <c r="P1072" s="70">
        <f>'SWR time series'!B1068</f>
        <v>1959</v>
      </c>
      <c r="Q1072" s="77">
        <f>'StockBond Returns'!M1066</f>
        <v>18.90880362</v>
      </c>
      <c r="R1072" s="77">
        <f>'SWR time series'!F1068</f>
        <v>2.43916976</v>
      </c>
      <c r="S1072" s="77">
        <f t="shared" ref="S1072:T1072" si="1149">if( and($Q1072&gt;S$10,$Q1072&lt;=S$11),$R1072,"")</f>
        <v>2.43916976</v>
      </c>
      <c r="T1072" t="str">
        <f t="shared" si="1149"/>
        <v/>
      </c>
    </row>
    <row r="1073" hidden="1">
      <c r="A1073" s="152"/>
      <c r="B1073" s="154"/>
      <c r="F1073" s="70"/>
      <c r="G1073" s="70"/>
      <c r="H1073" s="70"/>
      <c r="I1073" s="70"/>
      <c r="J1073" s="70"/>
      <c r="K1073" s="70"/>
      <c r="L1073" s="70"/>
      <c r="M1073" s="70"/>
      <c r="N1073" s="70"/>
      <c r="O1073" s="70">
        <f>'SWR time series'!A1069</f>
        <v>7</v>
      </c>
      <c r="P1073" s="70">
        <f>'SWR time series'!B1069</f>
        <v>1959</v>
      </c>
      <c r="Q1073" s="77">
        <f>'StockBond Returns'!M1067</f>
        <v>18.7728705</v>
      </c>
      <c r="R1073" s="77">
        <f>'SWR time series'!F1069</f>
        <v>2.712950204</v>
      </c>
      <c r="S1073" s="77">
        <f t="shared" ref="S1073:T1073" si="1150">if( and($Q1073&gt;S$10,$Q1073&lt;=S$11),$R1073,"")</f>
        <v>2.712950204</v>
      </c>
      <c r="T1073" t="str">
        <f t="shared" si="1150"/>
        <v/>
      </c>
    </row>
    <row r="1074" hidden="1">
      <c r="A1074" s="152"/>
      <c r="B1074" s="154"/>
      <c r="F1074" s="70"/>
      <c r="G1074" s="70"/>
      <c r="H1074" s="70"/>
      <c r="I1074" s="70"/>
      <c r="J1074" s="70"/>
      <c r="K1074" s="70"/>
      <c r="L1074" s="70"/>
      <c r="M1074" s="70"/>
      <c r="N1074" s="70"/>
      <c r="O1074" s="70">
        <f>'SWR time series'!A1070</f>
        <v>8</v>
      </c>
      <c r="P1074" s="70">
        <f>'SWR time series'!B1070</f>
        <v>1959</v>
      </c>
      <c r="Q1074" s="77">
        <f>'StockBond Returns'!M1068</f>
        <v>19.33659543</v>
      </c>
      <c r="R1074" s="77">
        <f>'SWR time series'!F1070</f>
        <v>2.175</v>
      </c>
      <c r="S1074" s="77">
        <f t="shared" ref="S1074:T1074" si="1151">if( and($Q1074&gt;S$10,$Q1074&lt;=S$11),$R1074,"")</f>
        <v>2.175</v>
      </c>
      <c r="T1074" t="str">
        <f t="shared" si="1151"/>
        <v/>
      </c>
    </row>
    <row r="1075" hidden="1">
      <c r="A1075" s="152"/>
      <c r="B1075" s="154"/>
      <c r="F1075" s="70"/>
      <c r="G1075" s="70"/>
      <c r="H1075" s="70"/>
      <c r="I1075" s="70"/>
      <c r="J1075" s="70"/>
      <c r="K1075" s="70"/>
      <c r="L1075" s="70"/>
      <c r="M1075" s="70"/>
      <c r="N1075" s="70"/>
      <c r="O1075" s="70">
        <f>'SWR time series'!A1071</f>
        <v>9</v>
      </c>
      <c r="P1075" s="70">
        <f>'SWR time series'!B1071</f>
        <v>1959</v>
      </c>
      <c r="Q1075" s="77">
        <f>'StockBond Returns'!M1069</f>
        <v>19.022638</v>
      </c>
      <c r="R1075" s="77">
        <f>'SWR time series'!F1071</f>
        <v>2.479107887</v>
      </c>
      <c r="S1075" s="77">
        <f t="shared" ref="S1075:T1075" si="1152">if( and($Q1075&gt;S$10,$Q1075&lt;=S$11),$R1075,"")</f>
        <v>2.479107887</v>
      </c>
      <c r="T1075" t="str">
        <f t="shared" si="1152"/>
        <v/>
      </c>
    </row>
    <row r="1076" hidden="1">
      <c r="A1076" s="152"/>
      <c r="B1076" s="154"/>
      <c r="F1076" s="70"/>
      <c r="G1076" s="70"/>
      <c r="H1076" s="70"/>
      <c r="I1076" s="70"/>
      <c r="J1076" s="70"/>
      <c r="K1076" s="70"/>
      <c r="L1076" s="70"/>
      <c r="M1076" s="70"/>
      <c r="N1076" s="70"/>
      <c r="O1076" s="70">
        <f>'SWR time series'!A1072</f>
        <v>10</v>
      </c>
      <c r="P1076" s="70">
        <f>'SWR time series'!B1072</f>
        <v>1959</v>
      </c>
      <c r="Q1076" s="77">
        <f>'StockBond Returns'!M1070</f>
        <v>18.06928601</v>
      </c>
      <c r="R1076" s="77">
        <f>'SWR time series'!F1072</f>
        <v>3.550034478</v>
      </c>
      <c r="S1076" s="77">
        <f t="shared" ref="S1076:T1076" si="1153">if( and($Q1076&gt;S$10,$Q1076&lt;=S$11),$R1076,"")</f>
        <v>3.550034478</v>
      </c>
      <c r="T1076" t="str">
        <f t="shared" si="1153"/>
        <v/>
      </c>
    </row>
    <row r="1077" hidden="1">
      <c r="A1077" s="152"/>
      <c r="B1077" s="154"/>
      <c r="F1077" s="70"/>
      <c r="G1077" s="70"/>
      <c r="H1077" s="70"/>
      <c r="I1077" s="70"/>
      <c r="J1077" s="70"/>
      <c r="K1077" s="70"/>
      <c r="L1077" s="70"/>
      <c r="M1077" s="70"/>
      <c r="N1077" s="70"/>
      <c r="O1077" s="70">
        <f>'SWR time series'!A1073</f>
        <v>11</v>
      </c>
      <c r="P1077" s="70">
        <f>'SWR time series'!B1073</f>
        <v>1959</v>
      </c>
      <c r="Q1077" s="77">
        <f>'StockBond Returns'!M1071</f>
        <v>18.1515941</v>
      </c>
      <c r="R1077" s="77">
        <f>'SWR time series'!F1073</f>
        <v>3.391411609</v>
      </c>
      <c r="S1077" s="77">
        <f t="shared" ref="S1077:T1077" si="1154">if( and($Q1077&gt;S$10,$Q1077&lt;=S$11),$R1077,"")</f>
        <v>3.391411609</v>
      </c>
      <c r="T1077" t="str">
        <f t="shared" si="1154"/>
        <v/>
      </c>
    </row>
    <row r="1078" hidden="1">
      <c r="A1078" s="152"/>
      <c r="B1078" s="154"/>
      <c r="F1078" s="70"/>
      <c r="G1078" s="70"/>
      <c r="H1078" s="70"/>
      <c r="I1078" s="70"/>
      <c r="J1078" s="70"/>
      <c r="K1078" s="70"/>
      <c r="L1078" s="70"/>
      <c r="M1078" s="70"/>
      <c r="N1078" s="70"/>
      <c r="O1078" s="70">
        <f>'SWR time series'!A1074</f>
        <v>12</v>
      </c>
      <c r="P1078" s="70">
        <f>'SWR time series'!B1074</f>
        <v>1959</v>
      </c>
      <c r="Q1078" s="77">
        <f>'StockBond Returns'!M1072</f>
        <v>18.40335262</v>
      </c>
      <c r="R1078" s="77">
        <f>'SWR time series'!F1074</f>
        <v>3.214890032</v>
      </c>
      <c r="S1078" s="77">
        <f t="shared" ref="S1078:T1078" si="1155">if( and($Q1078&gt;S$10,$Q1078&lt;=S$11),$R1078,"")</f>
        <v>3.214890032</v>
      </c>
      <c r="T1078" t="str">
        <f t="shared" si="1155"/>
        <v/>
      </c>
    </row>
    <row r="1079" hidden="1">
      <c r="A1079" s="152"/>
      <c r="B1079" s="154"/>
      <c r="F1079" s="70"/>
      <c r="G1079" s="70"/>
      <c r="H1079" s="70"/>
      <c r="I1079" s="70"/>
      <c r="J1079" s="70"/>
      <c r="K1079" s="70"/>
      <c r="L1079" s="70"/>
      <c r="M1079" s="70"/>
      <c r="N1079" s="70"/>
      <c r="O1079" s="70">
        <f>'SWR time series'!A1075</f>
        <v>1</v>
      </c>
      <c r="P1079" s="70">
        <f>'SWR time series'!B1075</f>
        <v>1960</v>
      </c>
      <c r="Q1079" s="77">
        <f>'StockBond Returns'!M1073</f>
        <v>18.8864717</v>
      </c>
      <c r="R1079" s="77">
        <f>'SWR time series'!F1075</f>
        <v>2.881596531</v>
      </c>
      <c r="S1079" s="77">
        <f t="shared" ref="S1079:T1079" si="1156">if( and($Q1079&gt;S$10,$Q1079&lt;=S$11),$R1079,"")</f>
        <v>2.881596531</v>
      </c>
      <c r="T1079" t="str">
        <f t="shared" si="1156"/>
        <v/>
      </c>
    </row>
    <row r="1080" hidden="1">
      <c r="A1080" s="152"/>
      <c r="B1080" s="154"/>
      <c r="F1080" s="70"/>
      <c r="G1080" s="70"/>
      <c r="H1080" s="70"/>
      <c r="I1080" s="70"/>
      <c r="J1080" s="70"/>
      <c r="K1080" s="70"/>
      <c r="L1080" s="70"/>
      <c r="M1080" s="70"/>
      <c r="N1080" s="70"/>
      <c r="O1080" s="70">
        <f>'SWR time series'!A1076</f>
        <v>2</v>
      </c>
      <c r="P1080" s="70">
        <f>'SWR time series'!B1076</f>
        <v>1960</v>
      </c>
      <c r="Q1080" s="77">
        <f>'StockBond Returns'!M1074</f>
        <v>17.68413628</v>
      </c>
      <c r="R1080" s="77">
        <f>'SWR time series'!F1076</f>
        <v>4.329627473</v>
      </c>
      <c r="S1080" s="77">
        <f t="shared" ref="S1080:T1080" si="1157">if( and($Q1080&gt;S$10,$Q1080&lt;=S$11),$R1080,"")</f>
        <v>4.329627473</v>
      </c>
      <c r="T1080" t="str">
        <f t="shared" si="1157"/>
        <v/>
      </c>
    </row>
    <row r="1081" hidden="1">
      <c r="A1081" s="152"/>
      <c r="B1081" s="154"/>
      <c r="F1081" s="70"/>
      <c r="G1081" s="70"/>
      <c r="H1081" s="70"/>
      <c r="I1081" s="70"/>
      <c r="J1081" s="70"/>
      <c r="K1081" s="70"/>
      <c r="L1081" s="70"/>
      <c r="M1081" s="70"/>
      <c r="N1081" s="70"/>
      <c r="O1081" s="70">
        <f>'SWR time series'!A1077</f>
        <v>3</v>
      </c>
      <c r="P1081" s="70">
        <f>'SWR time series'!B1077</f>
        <v>1960</v>
      </c>
      <c r="Q1081" s="77">
        <f>'StockBond Returns'!M1075</f>
        <v>17.65222013</v>
      </c>
      <c r="R1081" s="77">
        <f>'SWR time series'!F1077</f>
        <v>3.829163274</v>
      </c>
      <c r="S1081" s="77">
        <f t="shared" ref="S1081:T1081" si="1158">if( and($Q1081&gt;S$10,$Q1081&lt;=S$11),$R1081,"")</f>
        <v>3.829163274</v>
      </c>
      <c r="T1081" t="str">
        <f t="shared" si="1158"/>
        <v/>
      </c>
    </row>
    <row r="1082" hidden="1">
      <c r="A1082" s="152"/>
      <c r="B1082" s="154"/>
      <c r="F1082" s="70"/>
      <c r="G1082" s="70"/>
      <c r="H1082" s="70"/>
      <c r="I1082" s="70"/>
      <c r="J1082" s="70"/>
      <c r="K1082" s="70"/>
      <c r="L1082" s="70"/>
      <c r="M1082" s="70"/>
      <c r="N1082" s="70"/>
      <c r="O1082" s="70">
        <f>'SWR time series'!A1078</f>
        <v>4</v>
      </c>
      <c r="P1082" s="70">
        <f>'SWR time series'!B1078</f>
        <v>1960</v>
      </c>
      <c r="Q1082" s="77">
        <f>'StockBond Returns'!M1076</f>
        <v>17.38655737</v>
      </c>
      <c r="R1082" s="77">
        <f>'SWR time series'!F1078</f>
        <v>3.645991838</v>
      </c>
      <c r="S1082" s="77">
        <f t="shared" ref="S1082:T1082" si="1159">if( and($Q1082&gt;S$10,$Q1082&lt;=S$11),$R1082,"")</f>
        <v>3.645991838</v>
      </c>
      <c r="T1082" t="str">
        <f t="shared" si="1159"/>
        <v/>
      </c>
    </row>
    <row r="1083" hidden="1">
      <c r="A1083" s="152"/>
      <c r="B1083" s="154"/>
      <c r="F1083" s="70"/>
      <c r="G1083" s="70"/>
      <c r="H1083" s="70"/>
      <c r="I1083" s="70"/>
      <c r="J1083" s="70"/>
      <c r="K1083" s="70"/>
      <c r="L1083" s="70"/>
      <c r="M1083" s="70"/>
      <c r="N1083" s="70"/>
      <c r="O1083" s="70">
        <f>'SWR time series'!A1079</f>
        <v>5</v>
      </c>
      <c r="P1083" s="70">
        <f>'SWR time series'!B1079</f>
        <v>1960</v>
      </c>
      <c r="Q1083" s="77">
        <f>'StockBond Returns'!M1077</f>
        <v>16.92936093</v>
      </c>
      <c r="R1083" s="77">
        <f>'SWR time series'!F1079</f>
        <v>4.495301312</v>
      </c>
      <c r="S1083" s="77">
        <f t="shared" ref="S1083:T1083" si="1160">if( and($Q1083&gt;S$10,$Q1083&lt;=S$11),$R1083,"")</f>
        <v>4.495301312</v>
      </c>
      <c r="T1083" t="str">
        <f t="shared" si="1160"/>
        <v/>
      </c>
    </row>
    <row r="1084" hidden="1">
      <c r="A1084" s="152"/>
      <c r="B1084" s="154"/>
      <c r="F1084" s="70"/>
      <c r="G1084" s="70"/>
      <c r="H1084" s="70"/>
      <c r="I1084" s="70"/>
      <c r="J1084" s="70"/>
      <c r="K1084" s="70"/>
      <c r="L1084" s="70"/>
      <c r="M1084" s="70"/>
      <c r="N1084" s="70"/>
      <c r="O1084" s="70">
        <f>'SWR time series'!A1080</f>
        <v>6</v>
      </c>
      <c r="P1084" s="70">
        <f>'SWR time series'!B1080</f>
        <v>1960</v>
      </c>
      <c r="Q1084" s="77">
        <f>'StockBond Returns'!M1078</f>
        <v>17.4467947</v>
      </c>
      <c r="R1084" s="77">
        <f>'SWR time series'!F1080</f>
        <v>4.189351242</v>
      </c>
      <c r="S1084" s="77">
        <f t="shared" ref="S1084:T1084" si="1161">if( and($Q1084&gt;S$10,$Q1084&lt;=S$11),$R1084,"")</f>
        <v>4.189351242</v>
      </c>
      <c r="T1084" t="str">
        <f t="shared" si="1161"/>
        <v/>
      </c>
    </row>
    <row r="1085" hidden="1">
      <c r="A1085" s="152"/>
      <c r="B1085" s="154"/>
      <c r="F1085" s="70"/>
      <c r="G1085" s="70"/>
      <c r="H1085" s="70"/>
      <c r="I1085" s="70"/>
      <c r="J1085" s="70"/>
      <c r="K1085" s="70"/>
      <c r="L1085" s="70"/>
      <c r="M1085" s="70"/>
      <c r="N1085" s="70"/>
      <c r="O1085" s="70">
        <f>'SWR time series'!A1081</f>
        <v>7</v>
      </c>
      <c r="P1085" s="70">
        <f>'SWR time series'!B1081</f>
        <v>1960</v>
      </c>
      <c r="Q1085" s="77">
        <f>'StockBond Returns'!M1079</f>
        <v>17.71753176</v>
      </c>
      <c r="R1085" s="77">
        <f>'SWR time series'!F1081</f>
        <v>3.770799506</v>
      </c>
      <c r="S1085" s="77">
        <f t="shared" ref="S1085:T1085" si="1162">if( and($Q1085&gt;S$10,$Q1085&lt;=S$11),$R1085,"")</f>
        <v>3.770799506</v>
      </c>
      <c r="T1085" t="str">
        <f t="shared" si="1162"/>
        <v/>
      </c>
    </row>
    <row r="1086" hidden="1">
      <c r="A1086" s="152"/>
      <c r="B1086" s="154"/>
      <c r="F1086" s="70"/>
      <c r="G1086" s="70"/>
      <c r="H1086" s="70"/>
      <c r="I1086" s="70"/>
      <c r="J1086" s="70"/>
      <c r="K1086" s="70"/>
      <c r="L1086" s="70"/>
      <c r="M1086" s="70"/>
      <c r="N1086" s="70"/>
      <c r="O1086" s="70">
        <f>'SWR time series'!A1082</f>
        <v>8</v>
      </c>
      <c r="P1086" s="70">
        <f>'SWR time series'!B1082</f>
        <v>1960</v>
      </c>
      <c r="Q1086" s="77">
        <f>'StockBond Returns'!M1080</f>
        <v>17.28033781</v>
      </c>
      <c r="R1086" s="77">
        <f>'SWR time series'!F1082</f>
        <v>4.231475158</v>
      </c>
      <c r="S1086" s="77">
        <f t="shared" ref="S1086:T1086" si="1163">if( and($Q1086&gt;S$10,$Q1086&lt;=S$11),$R1086,"")</f>
        <v>4.231475158</v>
      </c>
      <c r="T1086" t="str">
        <f t="shared" si="1163"/>
        <v/>
      </c>
    </row>
    <row r="1087" hidden="1">
      <c r="A1087" s="152"/>
      <c r="B1087" s="154"/>
      <c r="F1087" s="70"/>
      <c r="G1087" s="70"/>
      <c r="H1087" s="70"/>
      <c r="I1087" s="70"/>
      <c r="J1087" s="70"/>
      <c r="K1087" s="70"/>
      <c r="L1087" s="70"/>
      <c r="M1087" s="70"/>
      <c r="N1087" s="70"/>
      <c r="O1087" s="70">
        <f>'SWR time series'!A1083</f>
        <v>9</v>
      </c>
      <c r="P1087" s="70">
        <f>'SWR time series'!B1083</f>
        <v>1960</v>
      </c>
      <c r="Q1087" s="77">
        <f>'StockBond Returns'!M1081</f>
        <v>17.72212279</v>
      </c>
      <c r="R1087" s="77">
        <f>'SWR time series'!F1083</f>
        <v>3.880434498</v>
      </c>
      <c r="S1087" s="77">
        <f t="shared" ref="S1087:T1087" si="1164">if( and($Q1087&gt;S$10,$Q1087&lt;=S$11),$R1087,"")</f>
        <v>3.880434498</v>
      </c>
      <c r="T1087" t="str">
        <f t="shared" si="1164"/>
        <v/>
      </c>
    </row>
    <row r="1088" hidden="1">
      <c r="A1088" s="152"/>
      <c r="B1088" s="154"/>
      <c r="F1088" s="70"/>
      <c r="G1088" s="70"/>
      <c r="H1088" s="70"/>
      <c r="I1088" s="70"/>
      <c r="J1088" s="70"/>
      <c r="K1088" s="70"/>
      <c r="L1088" s="70"/>
      <c r="M1088" s="70"/>
      <c r="N1088" s="70"/>
      <c r="O1088" s="70">
        <f>'SWR time series'!A1084</f>
        <v>10</v>
      </c>
      <c r="P1088" s="70">
        <f>'SWR time series'!B1084</f>
        <v>1960</v>
      </c>
      <c r="Q1088" s="77">
        <f>'StockBond Returns'!M1082</f>
        <v>16.65068177</v>
      </c>
      <c r="R1088" s="77">
        <f>'SWR time series'!F1084</f>
        <v>5.058504973</v>
      </c>
      <c r="S1088" s="77">
        <f t="shared" ref="S1088:T1088" si="1165">if( and($Q1088&gt;S$10,$Q1088&lt;=S$11),$R1088,"")</f>
        <v>5.058504973</v>
      </c>
      <c r="T1088" t="str">
        <f t="shared" si="1165"/>
        <v/>
      </c>
    </row>
    <row r="1089" hidden="1">
      <c r="A1089" s="152"/>
      <c r="B1089" s="154"/>
      <c r="F1089" s="70"/>
      <c r="G1089" s="70"/>
      <c r="H1089" s="70"/>
      <c r="I1089" s="70"/>
      <c r="J1089" s="70"/>
      <c r="K1089" s="70"/>
      <c r="L1089" s="70"/>
      <c r="M1089" s="70"/>
      <c r="N1089" s="70"/>
      <c r="O1089" s="70">
        <f>'SWR time series'!A1085</f>
        <v>11</v>
      </c>
      <c r="P1089" s="70">
        <f>'SWR time series'!B1085</f>
        <v>1960</v>
      </c>
      <c r="Q1089" s="77">
        <f>'StockBond Returns'!M1083</f>
        <v>16.5000285</v>
      </c>
      <c r="R1089" s="77">
        <f>'SWR time series'!F1085</f>
        <v>5.165209008</v>
      </c>
      <c r="S1089" s="77">
        <f t="shared" ref="S1089:T1089" si="1166">if( and($Q1089&gt;S$10,$Q1089&lt;=S$11),$R1089,"")</f>
        <v>5.165209008</v>
      </c>
      <c r="T1089" t="str">
        <f t="shared" si="1166"/>
        <v/>
      </c>
    </row>
    <row r="1090" hidden="1">
      <c r="A1090" s="152"/>
      <c r="B1090" s="154"/>
      <c r="F1090" s="70"/>
      <c r="G1090" s="70"/>
      <c r="H1090" s="70"/>
      <c r="I1090" s="70"/>
      <c r="J1090" s="70"/>
      <c r="K1090" s="70"/>
      <c r="L1090" s="70"/>
      <c r="M1090" s="70"/>
      <c r="N1090" s="70"/>
      <c r="O1090" s="70">
        <f>'SWR time series'!A1086</f>
        <v>12</v>
      </c>
      <c r="P1090" s="70">
        <f>'SWR time series'!B1086</f>
        <v>1960</v>
      </c>
      <c r="Q1090" s="77">
        <f>'StockBond Returns'!M1084</f>
        <v>17.16772585</v>
      </c>
      <c r="R1090" s="77">
        <f>'SWR time series'!F1086</f>
        <v>4.747765099</v>
      </c>
      <c r="S1090" s="77">
        <f t="shared" ref="S1090:T1090" si="1167">if( and($Q1090&gt;S$10,$Q1090&lt;=S$11),$R1090,"")</f>
        <v>4.747765099</v>
      </c>
      <c r="T1090" t="str">
        <f t="shared" si="1167"/>
        <v/>
      </c>
    </row>
    <row r="1091" hidden="1">
      <c r="A1091" s="152"/>
      <c r="B1091" s="154"/>
      <c r="F1091" s="70"/>
      <c r="G1091" s="70"/>
      <c r="H1091" s="70"/>
      <c r="I1091" s="70"/>
      <c r="J1091" s="70"/>
      <c r="K1091" s="70"/>
      <c r="L1091" s="70"/>
      <c r="M1091" s="70"/>
      <c r="N1091" s="70"/>
      <c r="O1091" s="70">
        <f>'SWR time series'!A1087</f>
        <v>1</v>
      </c>
      <c r="P1091" s="70">
        <f>'SWR time series'!B1087</f>
        <v>1961</v>
      </c>
      <c r="Q1091" s="77">
        <f>'StockBond Returns'!M1085</f>
        <v>17.80016847</v>
      </c>
      <c r="R1091" s="77">
        <f>'SWR time series'!F1087</f>
        <v>3.839666882</v>
      </c>
      <c r="S1091" s="77">
        <f t="shared" ref="S1091:T1091" si="1168">if( and($Q1091&gt;S$10,$Q1091&lt;=S$11),$R1091,"")</f>
        <v>3.839666882</v>
      </c>
      <c r="T1091" t="str">
        <f t="shared" si="1168"/>
        <v/>
      </c>
    </row>
    <row r="1092" hidden="1">
      <c r="A1092" s="152"/>
      <c r="B1092" s="154"/>
      <c r="F1092" s="70"/>
      <c r="G1092" s="70"/>
      <c r="H1092" s="70"/>
      <c r="I1092" s="70"/>
      <c r="J1092" s="70"/>
      <c r="K1092" s="70"/>
      <c r="L1092" s="70"/>
      <c r="M1092" s="70"/>
      <c r="N1092" s="70"/>
      <c r="O1092" s="70">
        <f>'SWR time series'!A1088</f>
        <v>2</v>
      </c>
      <c r="P1092" s="70">
        <f>'SWR time series'!B1088</f>
        <v>1961</v>
      </c>
      <c r="Q1092" s="77">
        <f>'StockBond Returns'!M1086</f>
        <v>19.10754122</v>
      </c>
      <c r="R1092" s="77">
        <f>'SWR time series'!F1088</f>
        <v>2.54325721</v>
      </c>
      <c r="S1092" s="77">
        <f t="shared" ref="S1092:T1092" si="1169">if( and($Q1092&gt;S$10,$Q1092&lt;=S$11),$R1092,"")</f>
        <v>2.54325721</v>
      </c>
      <c r="T1092" t="str">
        <f t="shared" si="1169"/>
        <v/>
      </c>
    </row>
    <row r="1093" hidden="1">
      <c r="A1093" s="152"/>
      <c r="B1093" s="154"/>
      <c r="F1093" s="70"/>
      <c r="G1093" s="70"/>
      <c r="H1093" s="70"/>
      <c r="I1093" s="70"/>
      <c r="J1093" s="70"/>
      <c r="K1093" s="70"/>
      <c r="L1093" s="70"/>
      <c r="M1093" s="70"/>
      <c r="N1093" s="70"/>
      <c r="O1093" s="70">
        <f>'SWR time series'!A1089</f>
        <v>3</v>
      </c>
      <c r="P1093" s="70">
        <f>'SWR time series'!B1089</f>
        <v>1961</v>
      </c>
      <c r="Q1093" s="77">
        <f>'StockBond Returns'!M1087</f>
        <v>19.62692424</v>
      </c>
      <c r="R1093" s="77">
        <f>'SWR time series'!F1089</f>
        <v>1.998159287</v>
      </c>
      <c r="S1093" s="77">
        <f t="shared" ref="S1093:T1093" si="1170">if( and($Q1093&gt;S$10,$Q1093&lt;=S$11),$R1093,"")</f>
        <v>1.998159287</v>
      </c>
      <c r="T1093" t="str">
        <f t="shared" si="1170"/>
        <v/>
      </c>
    </row>
    <row r="1094" hidden="1">
      <c r="A1094" s="152"/>
      <c r="B1094" s="154"/>
      <c r="F1094" s="70"/>
      <c r="G1094" s="70"/>
      <c r="H1094" s="70"/>
      <c r="I1094" s="70"/>
      <c r="J1094" s="70"/>
      <c r="K1094" s="70"/>
      <c r="L1094" s="70"/>
      <c r="M1094" s="70"/>
      <c r="N1094" s="70"/>
      <c r="O1094" s="70">
        <f>'SWR time series'!A1090</f>
        <v>4</v>
      </c>
      <c r="P1094" s="70">
        <f>'SWR time series'!B1090</f>
        <v>1961</v>
      </c>
      <c r="Q1094" s="77">
        <f>'StockBond Returns'!M1088</f>
        <v>20.30226416</v>
      </c>
      <c r="R1094" s="77">
        <f>'SWR time series'!F1090</f>
        <v>1.507073629</v>
      </c>
      <c r="S1094" t="str">
        <f t="shared" ref="S1094:T1094" si="1171">if( and($Q1094&gt;S$10,$Q1094&lt;=S$11),$R1094,"")</f>
        <v/>
      </c>
      <c r="T1094" s="77">
        <f t="shared" si="1171"/>
        <v>1.507073629</v>
      </c>
    </row>
    <row r="1095" hidden="1">
      <c r="A1095" s="152"/>
      <c r="B1095" s="154"/>
      <c r="F1095" s="70"/>
      <c r="G1095" s="70"/>
      <c r="H1095" s="70"/>
      <c r="I1095" s="70"/>
      <c r="J1095" s="70"/>
      <c r="K1095" s="70"/>
      <c r="L1095" s="70"/>
      <c r="M1095" s="70"/>
      <c r="N1095" s="70"/>
      <c r="O1095" s="70">
        <f>'SWR time series'!A1091</f>
        <v>5</v>
      </c>
      <c r="P1095" s="70">
        <f>'SWR time series'!B1091</f>
        <v>1961</v>
      </c>
      <c r="Q1095" s="77">
        <f>'StockBond Returns'!M1089</f>
        <v>20.17848818</v>
      </c>
      <c r="R1095" s="77">
        <f>'SWR time series'!F1091</f>
        <v>1.483366488</v>
      </c>
      <c r="S1095" t="str">
        <f t="shared" ref="S1095:T1095" si="1172">if( and($Q1095&gt;S$10,$Q1095&lt;=S$11),$R1095,"")</f>
        <v/>
      </c>
      <c r="T1095" s="77">
        <f t="shared" si="1172"/>
        <v>1.483366488</v>
      </c>
    </row>
    <row r="1096" hidden="1">
      <c r="A1096" s="152"/>
      <c r="B1096" s="154"/>
      <c r="F1096" s="70"/>
      <c r="G1096" s="70"/>
      <c r="H1096" s="70"/>
      <c r="I1096" s="70"/>
      <c r="J1096" s="70"/>
      <c r="K1096" s="70"/>
      <c r="L1096" s="70"/>
      <c r="M1096" s="70"/>
      <c r="N1096" s="70"/>
      <c r="O1096" s="70">
        <f>'SWR time series'!A1092</f>
        <v>6</v>
      </c>
      <c r="P1096" s="70">
        <f>'SWR time series'!B1092</f>
        <v>1961</v>
      </c>
      <c r="Q1096" s="77">
        <f>'StockBond Returns'!M1090</f>
        <v>20.61719205</v>
      </c>
      <c r="R1096" s="77">
        <f>'SWR time series'!F1092</f>
        <v>1.089300249</v>
      </c>
      <c r="S1096" t="str">
        <f t="shared" ref="S1096:T1096" si="1173">if( and($Q1096&gt;S$10,$Q1096&lt;=S$11),$R1096,"")</f>
        <v/>
      </c>
      <c r="T1096" s="77">
        <f t="shared" si="1173"/>
        <v>1.089300249</v>
      </c>
    </row>
    <row r="1097" hidden="1">
      <c r="A1097" s="152"/>
      <c r="B1097" s="154"/>
      <c r="F1097" s="70"/>
      <c r="G1097" s="70"/>
      <c r="H1097" s="70"/>
      <c r="I1097" s="70"/>
      <c r="J1097" s="70"/>
      <c r="K1097" s="70"/>
      <c r="L1097" s="70"/>
      <c r="M1097" s="70"/>
      <c r="N1097" s="70"/>
      <c r="O1097" s="70">
        <f>'SWR time series'!A1093</f>
        <v>7</v>
      </c>
      <c r="P1097" s="70">
        <f>'SWR time series'!B1093</f>
        <v>1961</v>
      </c>
      <c r="Q1097" s="77">
        <f>'StockBond Returns'!M1091</f>
        <v>20.0318592</v>
      </c>
      <c r="R1097" s="77">
        <f>'SWR time series'!F1093</f>
        <v>1.81785194</v>
      </c>
      <c r="S1097" t="str">
        <f t="shared" ref="S1097:T1097" si="1174">if( and($Q1097&gt;S$10,$Q1097&lt;=S$11),$R1097,"")</f>
        <v/>
      </c>
      <c r="T1097" s="77">
        <f t="shared" si="1174"/>
        <v>1.81785194</v>
      </c>
    </row>
    <row r="1098" hidden="1">
      <c r="A1098" s="152"/>
      <c r="B1098" s="154"/>
      <c r="F1098" s="70"/>
      <c r="G1098" s="70"/>
      <c r="H1098" s="70"/>
      <c r="I1098" s="70"/>
      <c r="J1098" s="70"/>
      <c r="K1098" s="70"/>
      <c r="L1098" s="70"/>
      <c r="M1098" s="70"/>
      <c r="N1098" s="70"/>
      <c r="O1098" s="70">
        <f>'SWR time series'!A1094</f>
        <v>8</v>
      </c>
      <c r="P1098" s="70">
        <f>'SWR time series'!B1094</f>
        <v>1961</v>
      </c>
      <c r="Q1098" s="77">
        <f>'StockBond Returns'!M1092</f>
        <v>20.55302469</v>
      </c>
      <c r="R1098" s="77">
        <f>'SWR time series'!F1094</f>
        <v>1.271089655</v>
      </c>
      <c r="S1098" t="str">
        <f t="shared" ref="S1098:T1098" si="1175">if( and($Q1098&gt;S$10,$Q1098&lt;=S$11),$R1098,"")</f>
        <v/>
      </c>
      <c r="T1098" s="77">
        <f t="shared" si="1175"/>
        <v>1.271089655</v>
      </c>
    </row>
    <row r="1099" hidden="1">
      <c r="A1099" s="152"/>
      <c r="B1099" s="154"/>
      <c r="F1099" s="70"/>
      <c r="G1099" s="70"/>
      <c r="H1099" s="70"/>
      <c r="I1099" s="70"/>
      <c r="J1099" s="70"/>
      <c r="K1099" s="70"/>
      <c r="L1099" s="70"/>
      <c r="M1099" s="70"/>
      <c r="N1099" s="70"/>
      <c r="O1099" s="70">
        <f>'SWR time series'!A1095</f>
        <v>9</v>
      </c>
      <c r="P1099" s="70">
        <f>'SWR time series'!B1095</f>
        <v>1961</v>
      </c>
      <c r="Q1099" s="77">
        <f>'StockBond Returns'!M1093</f>
        <v>21.02818608</v>
      </c>
      <c r="R1099" s="77">
        <f>'SWR time series'!F1095</f>
        <v>0.9769980039</v>
      </c>
      <c r="S1099" t="str">
        <f t="shared" ref="S1099:T1099" si="1176">if( and($Q1099&gt;S$10,$Q1099&lt;=S$11),$R1099,"")</f>
        <v/>
      </c>
      <c r="T1099" s="77">
        <f t="shared" si="1176"/>
        <v>0.9769980039</v>
      </c>
    </row>
    <row r="1100" hidden="1">
      <c r="A1100" s="152"/>
      <c r="B1100" s="154"/>
      <c r="F1100" s="70"/>
      <c r="G1100" s="70"/>
      <c r="H1100" s="70"/>
      <c r="I1100" s="70"/>
      <c r="J1100" s="70"/>
      <c r="K1100" s="70"/>
      <c r="L1100" s="70"/>
      <c r="M1100" s="70"/>
      <c r="N1100" s="70"/>
      <c r="O1100" s="70">
        <f>'SWR time series'!A1096</f>
        <v>10</v>
      </c>
      <c r="P1100" s="70">
        <f>'SWR time series'!B1096</f>
        <v>1961</v>
      </c>
      <c r="Q1100" s="77">
        <f>'StockBond Returns'!M1094</f>
        <v>20.55440199</v>
      </c>
      <c r="R1100" s="77">
        <f>'SWR time series'!F1096</f>
        <v>1.353527838</v>
      </c>
      <c r="S1100" t="str">
        <f t="shared" ref="S1100:T1100" si="1177">if( and($Q1100&gt;S$10,$Q1100&lt;=S$11),$R1100,"")</f>
        <v/>
      </c>
      <c r="T1100" s="77">
        <f t="shared" si="1177"/>
        <v>1.353527838</v>
      </c>
    </row>
    <row r="1101" hidden="1">
      <c r="A1101" s="152"/>
      <c r="B1101" s="154"/>
      <c r="F1101" s="70"/>
      <c r="G1101" s="70"/>
      <c r="H1101" s="70"/>
      <c r="I1101" s="70"/>
      <c r="J1101" s="70"/>
      <c r="K1101" s="70"/>
      <c r="L1101" s="70"/>
      <c r="M1101" s="70"/>
      <c r="N1101" s="70"/>
      <c r="O1101" s="70">
        <f>'SWR time series'!A1097</f>
        <v>11</v>
      </c>
      <c r="P1101" s="70">
        <f>'SWR time series'!B1097</f>
        <v>1961</v>
      </c>
      <c r="Q1101" s="77">
        <f>'StockBond Returns'!M1095</f>
        <v>21.11496952</v>
      </c>
      <c r="R1101" s="77">
        <f>'SWR time series'!F1097</f>
        <v>0.7620673199</v>
      </c>
      <c r="S1101" t="str">
        <f t="shared" ref="S1101:T1101" si="1178">if( and($Q1101&gt;S$10,$Q1101&lt;=S$11),$R1101,"")</f>
        <v/>
      </c>
      <c r="T1101" s="77">
        <f t="shared" si="1178"/>
        <v>0.7620673199</v>
      </c>
    </row>
    <row r="1102" hidden="1">
      <c r="A1102" s="152"/>
      <c r="B1102" s="154"/>
      <c r="F1102" s="70"/>
      <c r="G1102" s="70"/>
      <c r="H1102" s="70"/>
      <c r="I1102" s="70"/>
      <c r="J1102" s="70"/>
      <c r="K1102" s="70"/>
      <c r="L1102" s="70"/>
      <c r="M1102" s="70"/>
      <c r="N1102" s="70"/>
      <c r="O1102" s="70">
        <f>'SWR time series'!A1098</f>
        <v>12</v>
      </c>
      <c r="P1102" s="70">
        <f>'SWR time series'!B1098</f>
        <v>1961</v>
      </c>
      <c r="Q1102" s="77">
        <f>'StockBond Returns'!M1096</f>
        <v>21.93176062</v>
      </c>
      <c r="R1102" s="77">
        <f>'SWR time series'!F1098</f>
        <v>0.01492565122</v>
      </c>
      <c r="S1102" t="str">
        <f t="shared" ref="S1102:T1102" si="1179">if( and($Q1102&gt;S$10,$Q1102&lt;=S$11),$R1102,"")</f>
        <v/>
      </c>
      <c r="T1102" s="77">
        <f t="shared" si="1179"/>
        <v>0.01492565122</v>
      </c>
    </row>
    <row r="1103" hidden="1">
      <c r="A1103" s="152"/>
      <c r="B1103" s="154"/>
      <c r="F1103" s="70"/>
      <c r="G1103" s="70"/>
      <c r="H1103" s="70"/>
      <c r="I1103" s="70"/>
      <c r="J1103" s="70"/>
      <c r="K1103" s="70"/>
      <c r="L1103" s="70"/>
      <c r="M1103" s="70"/>
      <c r="N1103" s="70"/>
      <c r="O1103" s="70">
        <f>'SWR time series'!A1099</f>
        <v>1</v>
      </c>
      <c r="P1103" s="70">
        <f>'SWR time series'!B1099</f>
        <v>1962</v>
      </c>
      <c r="Q1103" s="77">
        <f>'StockBond Returns'!M1097</f>
        <v>21.8018321</v>
      </c>
      <c r="R1103" s="77">
        <f>'SWR time series'!F1099</f>
        <v>0.05092058633</v>
      </c>
      <c r="S1103" t="str">
        <f t="shared" ref="S1103:T1103" si="1180">if( and($Q1103&gt;S$10,$Q1103&lt;=S$11),$R1103,"")</f>
        <v/>
      </c>
      <c r="T1103" s="77">
        <f t="shared" si="1180"/>
        <v>0.05092058633</v>
      </c>
    </row>
    <row r="1104" hidden="1">
      <c r="A1104" s="152"/>
      <c r="B1104" s="154"/>
      <c r="F1104" s="70"/>
      <c r="G1104" s="70"/>
      <c r="H1104" s="70"/>
      <c r="I1104" s="70"/>
      <c r="J1104" s="70"/>
      <c r="K1104" s="70"/>
      <c r="L1104" s="70"/>
      <c r="M1104" s="70"/>
      <c r="N1104" s="70"/>
      <c r="O1104" s="70">
        <f>'SWR time series'!A1100</f>
        <v>2</v>
      </c>
      <c r="P1104" s="70">
        <f>'SWR time series'!B1100</f>
        <v>1962</v>
      </c>
      <c r="Q1104" s="77">
        <f>'StockBond Returns'!M1098</f>
        <v>21.12734324</v>
      </c>
      <c r="R1104" s="77">
        <f>'SWR time series'!F1100</f>
        <v>0.8696562958</v>
      </c>
      <c r="S1104" t="str">
        <f t="shared" ref="S1104:T1104" si="1181">if( and($Q1104&gt;S$10,$Q1104&lt;=S$11),$R1104,"")</f>
        <v/>
      </c>
      <c r="T1104" s="77">
        <f t="shared" si="1181"/>
        <v>0.8696562958</v>
      </c>
    </row>
    <row r="1105" hidden="1">
      <c r="A1105" s="152"/>
      <c r="B1105" s="154"/>
      <c r="F1105" s="70"/>
      <c r="G1105" s="70"/>
      <c r="H1105" s="70"/>
      <c r="I1105" s="70"/>
      <c r="J1105" s="70"/>
      <c r="K1105" s="70"/>
      <c r="L1105" s="70"/>
      <c r="M1105" s="70"/>
      <c r="N1105" s="70"/>
      <c r="O1105" s="70">
        <f>'SWR time series'!A1101</f>
        <v>3</v>
      </c>
      <c r="P1105" s="70">
        <f>'SWR time series'!B1101</f>
        <v>1962</v>
      </c>
      <c r="Q1105" s="77">
        <f>'StockBond Returns'!M1099</f>
        <v>21.37225969</v>
      </c>
      <c r="R1105" s="77">
        <f>'SWR time series'!F1101</f>
        <v>0.5645578613</v>
      </c>
      <c r="S1105" t="str">
        <f t="shared" ref="S1105:T1105" si="1182">if( and($Q1105&gt;S$10,$Q1105&lt;=S$11),$R1105,"")</f>
        <v/>
      </c>
      <c r="T1105" s="77">
        <f t="shared" si="1182"/>
        <v>0.5645578613</v>
      </c>
    </row>
    <row r="1106" hidden="1">
      <c r="A1106" s="152"/>
      <c r="B1106" s="154"/>
      <c r="F1106" s="70"/>
      <c r="G1106" s="70"/>
      <c r="H1106" s="70"/>
      <c r="I1106" s="70"/>
      <c r="J1106" s="70"/>
      <c r="K1106" s="70"/>
      <c r="L1106" s="70"/>
      <c r="M1106" s="70"/>
      <c r="N1106" s="70"/>
      <c r="O1106" s="70">
        <f>'SWR time series'!A1102</f>
        <v>4</v>
      </c>
      <c r="P1106" s="70">
        <f>'SWR time series'!B1102</f>
        <v>1962</v>
      </c>
      <c r="Q1106" s="77">
        <f>'StockBond Returns'!M1100</f>
        <v>21.16249694</v>
      </c>
      <c r="R1106" s="77">
        <f>'SWR time series'!F1102</f>
        <v>0.6687055032</v>
      </c>
      <c r="S1106" t="str">
        <f t="shared" ref="S1106:T1106" si="1183">if( and($Q1106&gt;S$10,$Q1106&lt;=S$11),$R1106,"")</f>
        <v/>
      </c>
      <c r="T1106" s="77">
        <f t="shared" si="1183"/>
        <v>0.6687055032</v>
      </c>
    </row>
    <row r="1107" hidden="1">
      <c r="A1107" s="152"/>
      <c r="B1107" s="154"/>
      <c r="F1107" s="70"/>
      <c r="G1107" s="70"/>
      <c r="H1107" s="70"/>
      <c r="I1107" s="70"/>
      <c r="J1107" s="70"/>
      <c r="K1107" s="70"/>
      <c r="L1107" s="70"/>
      <c r="M1107" s="70"/>
      <c r="N1107" s="70"/>
      <c r="O1107" s="70">
        <f>'SWR time series'!A1103</f>
        <v>5</v>
      </c>
      <c r="P1107" s="70">
        <f>'SWR time series'!B1103</f>
        <v>1962</v>
      </c>
      <c r="Q1107" s="77">
        <f>'StockBond Returns'!M1101</f>
        <v>19.80528832</v>
      </c>
      <c r="R1107" s="77">
        <f>'SWR time series'!F1103</f>
        <v>2.011340902</v>
      </c>
      <c r="S1107" s="77">
        <f t="shared" ref="S1107:T1107" si="1184">if( and($Q1107&gt;S$10,$Q1107&lt;=S$11),$R1107,"")</f>
        <v>2.011340902</v>
      </c>
      <c r="T1107" t="str">
        <f t="shared" si="1184"/>
        <v/>
      </c>
    </row>
    <row r="1108" hidden="1">
      <c r="A1108" s="152"/>
      <c r="B1108" s="154"/>
      <c r="F1108" s="70"/>
      <c r="G1108" s="70"/>
      <c r="H1108" s="70"/>
      <c r="I1108" s="70"/>
      <c r="J1108" s="70"/>
      <c r="K1108" s="70"/>
      <c r="L1108" s="70"/>
      <c r="M1108" s="70"/>
      <c r="N1108" s="70"/>
      <c r="O1108" s="70">
        <f>'SWR time series'!A1104</f>
        <v>6</v>
      </c>
      <c r="P1108" s="70">
        <f>'SWR time series'!B1104</f>
        <v>1962</v>
      </c>
      <c r="Q1108" s="77">
        <f>'StockBond Returns'!M1102</f>
        <v>18.07110627</v>
      </c>
      <c r="R1108" s="77">
        <f>'SWR time series'!F1104</f>
        <v>3.999373207</v>
      </c>
      <c r="S1108" s="77">
        <f t="shared" ref="S1108:T1108" si="1185">if( and($Q1108&gt;S$10,$Q1108&lt;=S$11),$R1108,"")</f>
        <v>3.999373207</v>
      </c>
      <c r="T1108" t="str">
        <f t="shared" si="1185"/>
        <v/>
      </c>
    </row>
    <row r="1109" hidden="1">
      <c r="A1109" s="152"/>
      <c r="B1109" s="154"/>
      <c r="F1109" s="70"/>
      <c r="G1109" s="70"/>
      <c r="H1109" s="70"/>
      <c r="I1109" s="70"/>
      <c r="J1109" s="70"/>
      <c r="K1109" s="70"/>
      <c r="L1109" s="70"/>
      <c r="M1109" s="70"/>
      <c r="N1109" s="70"/>
      <c r="O1109" s="70">
        <f>'SWR time series'!A1105</f>
        <v>7</v>
      </c>
      <c r="P1109" s="70">
        <f>'SWR time series'!B1105</f>
        <v>1962</v>
      </c>
      <c r="Q1109" s="77">
        <f>'StockBond Returns'!M1103</f>
        <v>16.89714416</v>
      </c>
      <c r="R1109" s="77">
        <f>'SWR time series'!F1105</f>
        <v>5.996338942</v>
      </c>
      <c r="S1109" s="77">
        <f t="shared" ref="S1109:T1109" si="1186">if( and($Q1109&gt;S$10,$Q1109&lt;=S$11),$R1109,"")</f>
        <v>5.996338942</v>
      </c>
      <c r="T1109" t="str">
        <f t="shared" si="1186"/>
        <v/>
      </c>
    </row>
    <row r="1110" hidden="1">
      <c r="A1110" s="152"/>
      <c r="B1110" s="154"/>
      <c r="F1110" s="70"/>
      <c r="G1110" s="70"/>
      <c r="H1110" s="70"/>
      <c r="I1110" s="70"/>
      <c r="J1110" s="70"/>
      <c r="K1110" s="70"/>
      <c r="L1110" s="70"/>
      <c r="M1110" s="70"/>
      <c r="N1110" s="70"/>
      <c r="O1110" s="70">
        <f>'SWR time series'!A1106</f>
        <v>8</v>
      </c>
      <c r="P1110" s="70">
        <f>'SWR time series'!B1106</f>
        <v>1962</v>
      </c>
      <c r="Q1110" s="77">
        <f>'StockBond Returns'!M1104</f>
        <v>17.52043871</v>
      </c>
      <c r="R1110" s="77">
        <f>'SWR time series'!F1106</f>
        <v>4.592934971</v>
      </c>
      <c r="S1110" s="77">
        <f t="shared" ref="S1110:T1110" si="1187">if( and($Q1110&gt;S$10,$Q1110&lt;=S$11),$R1110,"")</f>
        <v>4.592934971</v>
      </c>
      <c r="T1110" t="str">
        <f t="shared" si="1187"/>
        <v/>
      </c>
    </row>
    <row r="1111" hidden="1">
      <c r="A1111" s="152"/>
      <c r="B1111" s="154"/>
      <c r="F1111" s="70"/>
      <c r="G1111" s="70"/>
      <c r="H1111" s="70"/>
      <c r="I1111" s="70"/>
      <c r="J1111" s="70"/>
      <c r="K1111" s="70"/>
      <c r="L1111" s="70"/>
      <c r="M1111" s="70"/>
      <c r="N1111" s="70"/>
      <c r="O1111" s="70">
        <f>'SWR time series'!A1107</f>
        <v>9</v>
      </c>
      <c r="P1111" s="70">
        <f>'SWR time series'!B1107</f>
        <v>1962</v>
      </c>
      <c r="Q1111" s="77">
        <f>'StockBond Returns'!M1105</f>
        <v>17.75141912</v>
      </c>
      <c r="R1111" s="77">
        <f>'SWR time series'!F1107</f>
        <v>4.269905484</v>
      </c>
      <c r="S1111" s="77">
        <f t="shared" ref="S1111:T1111" si="1188">if( and($Q1111&gt;S$10,$Q1111&lt;=S$11),$R1111,"")</f>
        <v>4.269905484</v>
      </c>
      <c r="T1111" t="str">
        <f t="shared" si="1188"/>
        <v/>
      </c>
    </row>
    <row r="1112" hidden="1">
      <c r="A1112" s="152"/>
      <c r="B1112" s="154"/>
      <c r="F1112" s="70"/>
      <c r="G1112" s="70"/>
      <c r="H1112" s="70"/>
      <c r="I1112" s="70"/>
      <c r="J1112" s="70"/>
      <c r="K1112" s="70"/>
      <c r="L1112" s="70"/>
      <c r="M1112" s="70"/>
      <c r="N1112" s="70"/>
      <c r="O1112" s="70">
        <f>'SWR time series'!A1108</f>
        <v>10</v>
      </c>
      <c r="P1112" s="70">
        <f>'SWR time series'!B1108</f>
        <v>1962</v>
      </c>
      <c r="Q1112" s="77">
        <f>'StockBond Returns'!M1106</f>
        <v>16.57185998</v>
      </c>
      <c r="R1112" s="77">
        <f>'SWR time series'!F1108</f>
        <v>5.535129196</v>
      </c>
      <c r="S1112" s="77">
        <f t="shared" ref="S1112:T1112" si="1189">if( and($Q1112&gt;S$10,$Q1112&lt;=S$11),$R1112,"")</f>
        <v>5.535129196</v>
      </c>
      <c r="T1112" t="str">
        <f t="shared" si="1189"/>
        <v/>
      </c>
    </row>
    <row r="1113" hidden="1">
      <c r="A1113" s="152"/>
      <c r="B1113" s="154"/>
      <c r="F1113" s="70"/>
      <c r="G1113" s="70"/>
      <c r="H1113" s="70"/>
      <c r="I1113" s="70"/>
      <c r="J1113" s="70"/>
      <c r="K1113" s="70"/>
      <c r="L1113" s="70"/>
      <c r="M1113" s="70"/>
      <c r="N1113" s="70"/>
      <c r="O1113" s="70">
        <f>'SWR time series'!A1109</f>
        <v>11</v>
      </c>
      <c r="P1113" s="70">
        <f>'SWR time series'!B1109</f>
        <v>1962</v>
      </c>
      <c r="Q1113" s="77">
        <f>'StockBond Returns'!M1107</f>
        <v>16.8441282</v>
      </c>
      <c r="R1113" s="77">
        <f>'SWR time series'!F1109</f>
        <v>5.386039722</v>
      </c>
      <c r="S1113" s="77">
        <f t="shared" ref="S1113:T1113" si="1190">if( and($Q1113&gt;S$10,$Q1113&lt;=S$11),$R1113,"")</f>
        <v>5.386039722</v>
      </c>
      <c r="T1113" t="str">
        <f t="shared" si="1190"/>
        <v/>
      </c>
    </row>
    <row r="1114" hidden="1">
      <c r="A1114" s="152"/>
      <c r="B1114" s="154"/>
      <c r="F1114" s="70"/>
      <c r="G1114" s="70"/>
      <c r="H1114" s="70"/>
      <c r="I1114" s="70"/>
      <c r="J1114" s="70"/>
      <c r="K1114" s="70"/>
      <c r="L1114" s="70"/>
      <c r="M1114" s="70"/>
      <c r="N1114" s="70"/>
      <c r="O1114" s="70">
        <f>'SWR time series'!A1110</f>
        <v>12</v>
      </c>
      <c r="P1114" s="70">
        <f>'SWR time series'!B1110</f>
        <v>1962</v>
      </c>
      <c r="Q1114" s="77">
        <f>'StockBond Returns'!M1108</f>
        <v>18.51455867</v>
      </c>
      <c r="R1114" s="77">
        <f>'SWR time series'!F1110</f>
        <v>3.198552493</v>
      </c>
      <c r="S1114" s="77">
        <f t="shared" ref="S1114:T1114" si="1191">if( and($Q1114&gt;S$10,$Q1114&lt;=S$11),$R1114,"")</f>
        <v>3.198552493</v>
      </c>
      <c r="T1114" t="str">
        <f t="shared" si="1191"/>
        <v/>
      </c>
    </row>
    <row r="1115" hidden="1">
      <c r="A1115" s="152"/>
      <c r="B1115" s="154"/>
      <c r="F1115" s="70"/>
      <c r="G1115" s="70"/>
      <c r="H1115" s="70"/>
      <c r="I1115" s="70"/>
      <c r="J1115" s="70"/>
      <c r="K1115" s="70"/>
      <c r="L1115" s="70"/>
      <c r="M1115" s="70"/>
      <c r="N1115" s="70"/>
      <c r="O1115" s="70">
        <f>'SWR time series'!A1111</f>
        <v>1</v>
      </c>
      <c r="P1115" s="70">
        <f>'SWR time series'!B1111</f>
        <v>1963</v>
      </c>
      <c r="Q1115" s="77">
        <f>'StockBond Returns'!M1109</f>
        <v>18.72232214</v>
      </c>
      <c r="R1115" s="77">
        <f>'SWR time series'!F1111</f>
        <v>2.87709042</v>
      </c>
      <c r="S1115" s="77">
        <f t="shared" ref="S1115:T1115" si="1192">if( and($Q1115&gt;S$10,$Q1115&lt;=S$11),$R1115,"")</f>
        <v>2.87709042</v>
      </c>
      <c r="T1115" t="str">
        <f t="shared" si="1192"/>
        <v/>
      </c>
    </row>
    <row r="1116" hidden="1">
      <c r="A1116" s="152"/>
      <c r="B1116" s="154"/>
      <c r="F1116" s="70"/>
      <c r="G1116" s="70"/>
      <c r="H1116" s="70"/>
      <c r="I1116" s="70"/>
      <c r="J1116" s="70"/>
      <c r="K1116" s="70"/>
      <c r="L1116" s="70"/>
      <c r="M1116" s="70"/>
      <c r="N1116" s="70"/>
      <c r="O1116" s="70">
        <f>'SWR time series'!A1112</f>
        <v>2</v>
      </c>
      <c r="P1116" s="70">
        <f>'SWR time series'!B1112</f>
        <v>1963</v>
      </c>
      <c r="Q1116" s="77">
        <f>'StockBond Returns'!M1110</f>
        <v>19.59669748</v>
      </c>
      <c r="R1116" s="77">
        <f>'SWR time series'!F1112</f>
        <v>1.938830151</v>
      </c>
      <c r="S1116" s="77">
        <f t="shared" ref="S1116:T1116" si="1193">if( and($Q1116&gt;S$10,$Q1116&lt;=S$11),$R1116,"")</f>
        <v>1.938830151</v>
      </c>
      <c r="T1116" t="str">
        <f t="shared" si="1193"/>
        <v/>
      </c>
    </row>
    <row r="1117" hidden="1">
      <c r="A1117" s="152"/>
      <c r="B1117" s="154"/>
      <c r="F1117" s="70"/>
      <c r="G1117" s="70"/>
      <c r="H1117" s="70"/>
      <c r="I1117" s="70"/>
      <c r="J1117" s="70"/>
      <c r="K1117" s="70"/>
      <c r="L1117" s="70"/>
      <c r="M1117" s="70"/>
      <c r="N1117" s="70"/>
      <c r="O1117" s="70">
        <f>'SWR time series'!A1113</f>
        <v>3</v>
      </c>
      <c r="P1117" s="70">
        <f>'SWR time series'!B1113</f>
        <v>1963</v>
      </c>
      <c r="Q1117" s="77">
        <f>'StockBond Returns'!M1111</f>
        <v>18.98777775</v>
      </c>
      <c r="R1117" s="77">
        <f>'SWR time series'!F1113</f>
        <v>2.632857355</v>
      </c>
      <c r="S1117" s="77">
        <f t="shared" ref="S1117:T1117" si="1194">if( and($Q1117&gt;S$10,$Q1117&lt;=S$11),$R1117,"")</f>
        <v>2.632857355</v>
      </c>
      <c r="T1117" t="str">
        <f t="shared" si="1194"/>
        <v/>
      </c>
    </row>
    <row r="1118" hidden="1">
      <c r="A1118" s="152"/>
      <c r="B1118" s="154"/>
      <c r="F1118" s="70"/>
      <c r="G1118" s="70"/>
      <c r="H1118" s="70"/>
      <c r="I1118" s="70"/>
      <c r="J1118" s="70"/>
      <c r="K1118" s="70"/>
      <c r="L1118" s="70"/>
      <c r="M1118" s="70"/>
      <c r="N1118" s="70"/>
      <c r="O1118" s="70">
        <f>'SWR time series'!A1114</f>
        <v>4</v>
      </c>
      <c r="P1118" s="70">
        <f>'SWR time series'!B1114</f>
        <v>1963</v>
      </c>
      <c r="Q1118" s="77">
        <f>'StockBond Returns'!M1112</f>
        <v>19.63464472</v>
      </c>
      <c r="R1118" s="77">
        <f>'SWR time series'!F1114</f>
        <v>1.94416142</v>
      </c>
      <c r="S1118" s="77">
        <f t="shared" ref="S1118:T1118" si="1195">if( and($Q1118&gt;S$10,$Q1118&lt;=S$11),$R1118,"")</f>
        <v>1.94416142</v>
      </c>
      <c r="T1118" t="str">
        <f t="shared" si="1195"/>
        <v/>
      </c>
    </row>
    <row r="1119" hidden="1">
      <c r="A1119" s="152"/>
      <c r="B1119" s="154"/>
      <c r="F1119" s="70"/>
      <c r="G1119" s="70"/>
      <c r="H1119" s="70"/>
      <c r="I1119" s="70"/>
      <c r="J1119" s="70"/>
      <c r="K1119" s="70"/>
      <c r="L1119" s="70"/>
      <c r="M1119" s="70"/>
      <c r="N1119" s="70"/>
      <c r="O1119" s="70">
        <f>'SWR time series'!A1115</f>
        <v>5</v>
      </c>
      <c r="P1119" s="70">
        <f>'SWR time series'!B1115</f>
        <v>1963</v>
      </c>
      <c r="Q1119" s="77">
        <f>'StockBond Returns'!M1113</f>
        <v>20.45484862</v>
      </c>
      <c r="R1119" s="77">
        <f>'SWR time series'!F1115</f>
        <v>0.9614029033</v>
      </c>
      <c r="S1119" t="str">
        <f t="shared" ref="S1119:T1119" si="1196">if( and($Q1119&gt;S$10,$Q1119&lt;=S$11),$R1119,"")</f>
        <v/>
      </c>
      <c r="T1119" s="77">
        <f t="shared" si="1196"/>
        <v>0.9614029033</v>
      </c>
    </row>
    <row r="1120" hidden="1">
      <c r="A1120" s="152"/>
      <c r="B1120" s="154"/>
      <c r="F1120" s="70"/>
      <c r="G1120" s="70"/>
      <c r="H1120" s="70"/>
      <c r="I1120" s="70"/>
      <c r="J1120" s="70"/>
      <c r="K1120" s="70"/>
      <c r="L1120" s="70"/>
      <c r="M1120" s="70"/>
      <c r="N1120" s="70"/>
      <c r="O1120" s="70">
        <f>'SWR time series'!A1116</f>
        <v>6</v>
      </c>
      <c r="P1120" s="70">
        <f>'SWR time series'!B1116</f>
        <v>1963</v>
      </c>
      <c r="Q1120" s="77">
        <f>'StockBond Returns'!M1114</f>
        <v>20.70055716</v>
      </c>
      <c r="R1120" s="77">
        <f>'SWR time series'!F1116</f>
        <v>0.7179967149</v>
      </c>
      <c r="S1120" t="str">
        <f t="shared" ref="S1120:T1120" si="1197">if( and($Q1120&gt;S$10,$Q1120&lt;=S$11),$R1120,"")</f>
        <v/>
      </c>
      <c r="T1120" s="77">
        <f t="shared" si="1197"/>
        <v>0.7179967149</v>
      </c>
    </row>
    <row r="1121" hidden="1">
      <c r="A1121" s="152"/>
      <c r="B1121" s="154"/>
      <c r="F1121" s="70"/>
      <c r="G1121" s="70"/>
      <c r="H1121" s="70"/>
      <c r="I1121" s="70"/>
      <c r="J1121" s="70"/>
      <c r="K1121" s="70"/>
      <c r="L1121" s="70"/>
      <c r="M1121" s="70"/>
      <c r="N1121" s="70"/>
      <c r="O1121" s="70">
        <f>'SWR time series'!A1117</f>
        <v>7</v>
      </c>
      <c r="P1121" s="70">
        <f>'SWR time series'!B1117</f>
        <v>1963</v>
      </c>
      <c r="Q1121" s="77">
        <f>'StockBond Returns'!M1115</f>
        <v>20.02071842</v>
      </c>
      <c r="R1121" s="77">
        <f>'SWR time series'!F1117</f>
        <v>1.23622247</v>
      </c>
      <c r="S1121" t="str">
        <f t="shared" ref="S1121:T1121" si="1198">if( and($Q1121&gt;S$10,$Q1121&lt;=S$11),$R1121,"")</f>
        <v/>
      </c>
      <c r="T1121" s="77">
        <f t="shared" si="1198"/>
        <v>1.23622247</v>
      </c>
    </row>
    <row r="1122" hidden="1">
      <c r="A1122" s="152"/>
      <c r="B1122" s="154"/>
      <c r="F1122" s="70"/>
      <c r="G1122" s="70"/>
      <c r="H1122" s="70"/>
      <c r="I1122" s="70"/>
      <c r="J1122" s="70"/>
      <c r="K1122" s="70"/>
      <c r="L1122" s="70"/>
      <c r="M1122" s="70"/>
      <c r="N1122" s="70"/>
      <c r="O1122" s="70">
        <f>'SWR time series'!A1118</f>
        <v>8</v>
      </c>
      <c r="P1122" s="70">
        <f>'SWR time series'!B1118</f>
        <v>1963</v>
      </c>
      <c r="Q1122" s="77">
        <f>'StockBond Returns'!M1116</f>
        <v>19.98657884</v>
      </c>
      <c r="R1122" s="77">
        <f>'SWR time series'!F1118</f>
        <v>1.382119243</v>
      </c>
      <c r="S1122" s="77">
        <f t="shared" ref="S1122:T1122" si="1199">if( and($Q1122&gt;S$10,$Q1122&lt;=S$11),$R1122,"")</f>
        <v>1.382119243</v>
      </c>
      <c r="T1122" t="str">
        <f t="shared" si="1199"/>
        <v/>
      </c>
    </row>
    <row r="1123" hidden="1">
      <c r="A1123" s="152"/>
      <c r="B1123" s="154"/>
      <c r="F1123" s="70"/>
      <c r="G1123" s="70"/>
      <c r="H1123" s="70"/>
      <c r="I1123" s="70"/>
      <c r="J1123" s="70"/>
      <c r="K1123" s="70"/>
      <c r="L1123" s="70"/>
      <c r="M1123" s="70"/>
      <c r="N1123" s="70"/>
      <c r="O1123" s="70">
        <f>'SWR time series'!A1119</f>
        <v>9</v>
      </c>
      <c r="P1123" s="70">
        <f>'SWR time series'!B1119</f>
        <v>1963</v>
      </c>
      <c r="Q1123" s="77">
        <f>'StockBond Returns'!M1117</f>
        <v>20.95719738</v>
      </c>
      <c r="R1123" s="77">
        <f>'SWR time series'!F1119</f>
        <v>0.5049538815</v>
      </c>
      <c r="S1123" t="str">
        <f t="shared" ref="S1123:T1123" si="1200">if( and($Q1123&gt;S$10,$Q1123&lt;=S$11),$R1123,"")</f>
        <v/>
      </c>
      <c r="T1123" s="77">
        <f t="shared" si="1200"/>
        <v>0.5049538815</v>
      </c>
    </row>
    <row r="1124" hidden="1">
      <c r="A1124" s="152"/>
      <c r="B1124" s="154"/>
      <c r="F1124" s="70"/>
      <c r="G1124" s="70"/>
      <c r="H1124" s="70"/>
      <c r="I1124" s="70"/>
      <c r="J1124" s="70"/>
      <c r="K1124" s="70"/>
      <c r="L1124" s="70"/>
      <c r="M1124" s="70"/>
      <c r="N1124" s="70"/>
      <c r="O1124" s="70">
        <f>'SWR time series'!A1120</f>
        <v>10</v>
      </c>
      <c r="P1124" s="70">
        <f>'SWR time series'!B1120</f>
        <v>1963</v>
      </c>
      <c r="Q1124" s="77">
        <f>'StockBond Returns'!M1118</f>
        <v>20.62948275</v>
      </c>
      <c r="R1124" s="77">
        <f>'SWR time series'!F1120</f>
        <v>0.7282181171</v>
      </c>
      <c r="S1124" t="str">
        <f t="shared" ref="S1124:T1124" si="1201">if( and($Q1124&gt;S$10,$Q1124&lt;=S$11),$R1124,"")</f>
        <v/>
      </c>
      <c r="T1124" s="77">
        <f t="shared" si="1201"/>
        <v>0.7282181171</v>
      </c>
    </row>
    <row r="1125" hidden="1">
      <c r="A1125" s="152"/>
      <c r="B1125" s="154"/>
      <c r="F1125" s="70"/>
      <c r="G1125" s="70"/>
      <c r="H1125" s="70"/>
      <c r="I1125" s="70"/>
      <c r="J1125" s="70"/>
      <c r="K1125" s="70"/>
      <c r="L1125" s="70"/>
      <c r="M1125" s="70"/>
      <c r="N1125" s="70"/>
      <c r="O1125" s="70">
        <f>'SWR time series'!A1121</f>
        <v>11</v>
      </c>
      <c r="P1125" s="70">
        <f>'SWR time series'!B1121</f>
        <v>1963</v>
      </c>
      <c r="Q1125" s="77">
        <f>'StockBond Returns'!M1119</f>
        <v>21.17168853</v>
      </c>
      <c r="R1125" s="77">
        <f>'SWR time series'!F1121</f>
        <v>0.1824306839</v>
      </c>
      <c r="S1125" t="str">
        <f t="shared" ref="S1125:T1125" si="1202">if( and($Q1125&gt;S$10,$Q1125&lt;=S$11),$R1125,"")</f>
        <v/>
      </c>
      <c r="T1125" s="77">
        <f t="shared" si="1202"/>
        <v>0.1824306839</v>
      </c>
    </row>
    <row r="1126" hidden="1">
      <c r="A1126" s="152"/>
      <c r="B1126" s="154"/>
      <c r="F1126" s="70"/>
      <c r="G1126" s="70"/>
      <c r="H1126" s="70"/>
      <c r="I1126" s="70"/>
      <c r="J1126" s="70"/>
      <c r="K1126" s="70"/>
      <c r="L1126" s="70"/>
      <c r="M1126" s="70"/>
      <c r="N1126" s="70"/>
      <c r="O1126" s="70">
        <f>'SWR time series'!A1122</f>
        <v>12</v>
      </c>
      <c r="P1126" s="70">
        <f>'SWR time series'!B1122</f>
        <v>1963</v>
      </c>
      <c r="Q1126" s="77">
        <f>'StockBond Returns'!M1120</f>
        <v>21.01713874</v>
      </c>
      <c r="R1126" s="77">
        <f>'SWR time series'!F1122</f>
        <v>0.3784142386</v>
      </c>
      <c r="S1126" t="str">
        <f t="shared" ref="S1126:T1126" si="1203">if( and($Q1126&gt;S$10,$Q1126&lt;=S$11),$R1126,"")</f>
        <v/>
      </c>
      <c r="T1126" s="77">
        <f t="shared" si="1203"/>
        <v>0.3784142386</v>
      </c>
    </row>
    <row r="1127" hidden="1">
      <c r="A1127" s="152"/>
      <c r="B1127" s="154"/>
      <c r="F1127" s="70"/>
      <c r="G1127" s="70"/>
      <c r="H1127" s="70"/>
      <c r="I1127" s="70"/>
      <c r="J1127" s="70"/>
      <c r="K1127" s="70"/>
      <c r="L1127" s="70"/>
      <c r="M1127" s="70"/>
      <c r="N1127" s="70"/>
      <c r="O1127" s="70">
        <f>'SWR time series'!A1123</f>
        <v>1</v>
      </c>
      <c r="P1127" s="70">
        <f>'SWR time series'!B1123</f>
        <v>1964</v>
      </c>
      <c r="Q1127" s="77">
        <f>'StockBond Returns'!M1121</f>
        <v>21.27970507</v>
      </c>
      <c r="R1127" s="77">
        <f>'SWR time series'!F1123</f>
        <v>0.03275238345</v>
      </c>
      <c r="S1127" t="str">
        <f t="shared" ref="S1127:T1127" si="1204">if( and($Q1127&gt;S$10,$Q1127&lt;=S$11),$R1127,"")</f>
        <v/>
      </c>
      <c r="T1127" s="77">
        <f t="shared" si="1204"/>
        <v>0.03275238345</v>
      </c>
    </row>
    <row r="1128" hidden="1">
      <c r="A1128" s="152"/>
      <c r="B1128" s="154"/>
      <c r="F1128" s="70"/>
      <c r="G1128" s="70"/>
      <c r="H1128" s="70"/>
      <c r="I1128" s="70"/>
      <c r="J1128" s="70"/>
      <c r="K1128" s="70"/>
      <c r="L1128" s="70"/>
      <c r="M1128" s="70"/>
      <c r="N1128" s="70"/>
      <c r="O1128" s="70">
        <f>'SWR time series'!A1124</f>
        <v>2</v>
      </c>
      <c r="P1128" s="70">
        <f>'SWR time series'!B1124</f>
        <v>1964</v>
      </c>
      <c r="Q1128" s="77">
        <f>'StockBond Returns'!M1122</f>
        <v>21.79412342</v>
      </c>
      <c r="R1128" s="77">
        <f>'SWR time series'!F1124</f>
        <v>-0.4118660259</v>
      </c>
      <c r="S1128" t="str">
        <f t="shared" ref="S1128:T1128" si="1205">if( and($Q1128&gt;S$10,$Q1128&lt;=S$11),$R1128,"")</f>
        <v/>
      </c>
      <c r="T1128" s="77">
        <f t="shared" si="1205"/>
        <v>-0.4118660259</v>
      </c>
    </row>
    <row r="1129" hidden="1">
      <c r="A1129" s="152"/>
      <c r="B1129" s="154"/>
      <c r="F1129" s="70"/>
      <c r="G1129" s="70"/>
      <c r="H1129" s="70"/>
      <c r="I1129" s="70"/>
      <c r="J1129" s="70"/>
      <c r="K1129" s="70"/>
      <c r="L1129" s="70"/>
      <c r="M1129" s="70"/>
      <c r="N1129" s="70"/>
      <c r="O1129" s="70">
        <f>'SWR time series'!A1125</f>
        <v>3</v>
      </c>
      <c r="P1129" s="70">
        <f>'SWR time series'!B1125</f>
        <v>1964</v>
      </c>
      <c r="Q1129" s="77">
        <f>'StockBond Returns'!M1123</f>
        <v>21.99629596</v>
      </c>
      <c r="R1129" s="77">
        <f>'SWR time series'!F1125</f>
        <v>-0.5998726863</v>
      </c>
      <c r="S1129" t="str">
        <f t="shared" ref="S1129:T1129" si="1206">if( and($Q1129&gt;S$10,$Q1129&lt;=S$11),$R1129,"")</f>
        <v/>
      </c>
      <c r="T1129" s="77">
        <f t="shared" si="1206"/>
        <v>-0.5998726863</v>
      </c>
    </row>
    <row r="1130" hidden="1">
      <c r="A1130" s="152"/>
      <c r="B1130" s="154"/>
      <c r="F1130" s="70"/>
      <c r="G1130" s="70"/>
      <c r="H1130" s="70"/>
      <c r="I1130" s="70"/>
      <c r="J1130" s="70"/>
      <c r="K1130" s="70"/>
      <c r="L1130" s="70"/>
      <c r="M1130" s="70"/>
      <c r="N1130" s="70"/>
      <c r="O1130" s="70">
        <f>'SWR time series'!A1126</f>
        <v>4</v>
      </c>
      <c r="P1130" s="70">
        <f>'SWR time series'!B1126</f>
        <v>1964</v>
      </c>
      <c r="Q1130" s="77">
        <f>'StockBond Returns'!M1124</f>
        <v>22.21788143</v>
      </c>
      <c r="R1130" s="77">
        <f>'SWR time series'!F1126</f>
        <v>-0.8256930339</v>
      </c>
      <c r="S1130" t="str">
        <f t="shared" ref="S1130:T1130" si="1207">if( and($Q1130&gt;S$10,$Q1130&lt;=S$11),$R1130,"")</f>
        <v/>
      </c>
      <c r="T1130" s="77">
        <f t="shared" si="1207"/>
        <v>-0.8256930339</v>
      </c>
    </row>
    <row r="1131" hidden="1">
      <c r="A1131" s="152"/>
      <c r="B1131" s="154"/>
      <c r="F1131" s="70"/>
      <c r="G1131" s="70"/>
      <c r="H1131" s="70"/>
      <c r="I1131" s="70"/>
      <c r="J1131" s="70"/>
      <c r="K1131" s="70"/>
      <c r="L1131" s="70"/>
      <c r="M1131" s="70"/>
      <c r="N1131" s="70"/>
      <c r="O1131" s="70">
        <f>'SWR time series'!A1127</f>
        <v>5</v>
      </c>
      <c r="P1131" s="70">
        <f>'SWR time series'!B1127</f>
        <v>1964</v>
      </c>
      <c r="Q1131" s="77">
        <f>'StockBond Returns'!M1125</f>
        <v>22.28755804</v>
      </c>
      <c r="R1131" s="77">
        <f>'SWR time series'!F1127</f>
        <v>-0.9310651877</v>
      </c>
      <c r="S1131" t="str">
        <f t="shared" ref="S1131:T1131" si="1208">if( and($Q1131&gt;S$10,$Q1131&lt;=S$11),$R1131,"")</f>
        <v/>
      </c>
      <c r="T1131" s="77">
        <f t="shared" si="1208"/>
        <v>-0.9310651877</v>
      </c>
    </row>
    <row r="1132" hidden="1">
      <c r="A1132" s="152"/>
      <c r="B1132" s="154"/>
      <c r="F1132" s="70"/>
      <c r="G1132" s="70"/>
      <c r="H1132" s="70"/>
      <c r="I1132" s="70"/>
      <c r="J1132" s="70"/>
      <c r="K1132" s="70"/>
      <c r="L1132" s="70"/>
      <c r="M1132" s="70"/>
      <c r="N1132" s="70"/>
      <c r="O1132" s="70">
        <f>'SWR time series'!A1128</f>
        <v>6</v>
      </c>
      <c r="P1132" s="70">
        <f>'SWR time series'!B1128</f>
        <v>1964</v>
      </c>
      <c r="Q1132" s="77">
        <f>'StockBond Returns'!M1126</f>
        <v>22.40373684</v>
      </c>
      <c r="R1132" s="77">
        <f>'SWR time series'!F1128</f>
        <v>-1.126268236</v>
      </c>
      <c r="S1132" t="str">
        <f t="shared" ref="S1132:T1132" si="1209">if( and($Q1132&gt;S$10,$Q1132&lt;=S$11),$R1132,"")</f>
        <v/>
      </c>
      <c r="T1132" s="77">
        <f t="shared" si="1209"/>
        <v>-1.126268236</v>
      </c>
    </row>
    <row r="1133" hidden="1">
      <c r="A1133" s="152"/>
      <c r="B1133" s="154"/>
      <c r="F1133" s="70"/>
      <c r="G1133" s="70"/>
      <c r="H1133" s="70"/>
      <c r="I1133" s="70"/>
      <c r="J1133" s="70"/>
      <c r="K1133" s="70"/>
      <c r="L1133" s="70"/>
      <c r="M1133" s="70"/>
      <c r="N1133" s="70"/>
      <c r="O1133" s="70">
        <f>'SWR time series'!A1129</f>
        <v>7</v>
      </c>
      <c r="P1133" s="70">
        <f>'SWR time series'!B1129</f>
        <v>1964</v>
      </c>
      <c r="Q1133" s="77">
        <f>'StockBond Returns'!M1127</f>
        <v>22.70327181</v>
      </c>
      <c r="R1133" s="77">
        <f>'SWR time series'!F1129</f>
        <v>-1.411870342</v>
      </c>
      <c r="S1133" t="str">
        <f t="shared" ref="S1133:T1133" si="1210">if( and($Q1133&gt;S$10,$Q1133&lt;=S$11),$R1133,"")</f>
        <v/>
      </c>
      <c r="T1133" s="77">
        <f t="shared" si="1210"/>
        <v>-1.411870342</v>
      </c>
    </row>
    <row r="1134" hidden="1">
      <c r="A1134" s="152"/>
      <c r="B1134" s="154"/>
      <c r="F1134" s="70"/>
      <c r="G1134" s="70"/>
      <c r="H1134" s="70"/>
      <c r="I1134" s="70"/>
      <c r="J1134" s="70"/>
      <c r="K1134" s="70"/>
      <c r="L1134" s="70"/>
      <c r="M1134" s="70"/>
      <c r="N1134" s="70"/>
      <c r="O1134" s="70">
        <f>'SWR time series'!A1130</f>
        <v>8</v>
      </c>
      <c r="P1134" s="70">
        <f>'SWR time series'!B1130</f>
        <v>1964</v>
      </c>
      <c r="Q1134" s="77">
        <f>'StockBond Returns'!M1128</f>
        <v>22.97330433</v>
      </c>
      <c r="R1134" s="77">
        <f>'SWR time series'!F1130</f>
        <v>-1.703951193</v>
      </c>
      <c r="S1134" t="str">
        <f t="shared" ref="S1134:T1134" si="1211">if( and($Q1134&gt;S$10,$Q1134&lt;=S$11),$R1134,"")</f>
        <v/>
      </c>
      <c r="T1134" s="77">
        <f t="shared" si="1211"/>
        <v>-1.703951193</v>
      </c>
    </row>
    <row r="1135" hidden="1">
      <c r="A1135" s="152"/>
      <c r="B1135" s="154"/>
      <c r="F1135" s="70"/>
      <c r="G1135" s="70"/>
      <c r="H1135" s="70"/>
      <c r="I1135" s="70"/>
      <c r="J1135" s="70"/>
      <c r="K1135" s="70"/>
      <c r="L1135" s="70"/>
      <c r="M1135" s="70"/>
      <c r="N1135" s="70"/>
      <c r="O1135" s="70">
        <f>'SWR time series'!A1131</f>
        <v>9</v>
      </c>
      <c r="P1135" s="70">
        <f>'SWR time series'!B1131</f>
        <v>1964</v>
      </c>
      <c r="Q1135" s="77">
        <f>'StockBond Returns'!M1129</f>
        <v>22.60344913</v>
      </c>
      <c r="R1135" s="77">
        <f>'SWR time series'!F1131</f>
        <v>-1.379388162</v>
      </c>
      <c r="S1135" t="str">
        <f t="shared" ref="S1135:T1135" si="1212">if( and($Q1135&gt;S$10,$Q1135&lt;=S$11),$R1135,"")</f>
        <v/>
      </c>
      <c r="T1135" s="77">
        <f t="shared" si="1212"/>
        <v>-1.379388162</v>
      </c>
    </row>
    <row r="1136" hidden="1">
      <c r="A1136" s="152"/>
      <c r="B1136" s="154"/>
      <c r="F1136" s="70"/>
      <c r="G1136" s="70"/>
      <c r="H1136" s="70"/>
      <c r="I1136" s="70"/>
      <c r="J1136" s="70"/>
      <c r="K1136" s="70"/>
      <c r="L1136" s="70"/>
      <c r="M1136" s="70"/>
      <c r="N1136" s="70"/>
      <c r="O1136" s="70">
        <f>'SWR time series'!A1132</f>
        <v>10</v>
      </c>
      <c r="P1136" s="70">
        <f>'SWR time series'!B1132</f>
        <v>1964</v>
      </c>
      <c r="Q1136" s="77">
        <f>'StockBond Returns'!M1130</f>
        <v>23.10355169</v>
      </c>
      <c r="R1136" s="77">
        <f>'SWR time series'!F1132</f>
        <v>-1.869879671</v>
      </c>
      <c r="S1136" t="str">
        <f t="shared" ref="S1136:T1136" si="1213">if( and($Q1136&gt;S$10,$Q1136&lt;=S$11),$R1136,"")</f>
        <v/>
      </c>
      <c r="T1136" s="77">
        <f t="shared" si="1213"/>
        <v>-1.869879671</v>
      </c>
    </row>
    <row r="1137" hidden="1">
      <c r="A1137" s="152"/>
      <c r="B1137" s="154"/>
      <c r="F1137" s="70"/>
      <c r="G1137" s="70"/>
      <c r="H1137" s="70"/>
      <c r="I1137" s="70"/>
      <c r="J1137" s="70"/>
      <c r="K1137" s="70"/>
      <c r="L1137" s="70"/>
      <c r="M1137" s="70"/>
      <c r="N1137" s="70"/>
      <c r="O1137" s="70">
        <f>'SWR time series'!A1133</f>
        <v>11</v>
      </c>
      <c r="P1137" s="70">
        <f>'SWR time series'!B1133</f>
        <v>1964</v>
      </c>
      <c r="Q1137" s="77">
        <f>'StockBond Returns'!M1131</f>
        <v>23.30243177</v>
      </c>
      <c r="R1137" s="77">
        <f>'SWR time series'!F1133</f>
        <v>-1.988433478</v>
      </c>
      <c r="S1137" t="str">
        <f t="shared" ref="S1137:T1137" si="1214">if( and($Q1137&gt;S$10,$Q1137&lt;=S$11),$R1137,"")</f>
        <v/>
      </c>
      <c r="T1137" s="77">
        <f t="shared" si="1214"/>
        <v>-1.988433478</v>
      </c>
    </row>
    <row r="1138" hidden="1">
      <c r="A1138" s="152"/>
      <c r="B1138" s="154"/>
      <c r="F1138" s="70"/>
      <c r="G1138" s="70"/>
      <c r="H1138" s="70"/>
      <c r="I1138" s="70"/>
      <c r="J1138" s="70"/>
      <c r="K1138" s="70"/>
      <c r="L1138" s="70"/>
      <c r="M1138" s="70"/>
      <c r="N1138" s="70"/>
      <c r="O1138" s="70">
        <f>'SWR time series'!A1134</f>
        <v>12</v>
      </c>
      <c r="P1138" s="70">
        <f>'SWR time series'!B1134</f>
        <v>1964</v>
      </c>
      <c r="Q1138" s="77">
        <f>'StockBond Returns'!M1132</f>
        <v>22.94775481</v>
      </c>
      <c r="R1138" s="77">
        <f>'SWR time series'!F1134</f>
        <v>-1.810625504</v>
      </c>
      <c r="S1138" t="str">
        <f t="shared" ref="S1138:T1138" si="1215">if( and($Q1138&gt;S$10,$Q1138&lt;=S$11),$R1138,"")</f>
        <v/>
      </c>
      <c r="T1138" s="77">
        <f t="shared" si="1215"/>
        <v>-1.810625504</v>
      </c>
    </row>
    <row r="1139" hidden="1">
      <c r="A1139" s="152"/>
      <c r="B1139" s="154"/>
      <c r="F1139" s="70"/>
      <c r="G1139" s="70"/>
      <c r="H1139" s="70"/>
      <c r="I1139" s="70"/>
      <c r="J1139" s="70"/>
      <c r="K1139" s="70"/>
      <c r="L1139" s="70"/>
      <c r="M1139" s="70"/>
      <c r="N1139" s="70"/>
      <c r="O1139" s="70">
        <f>'SWR time series'!A1135</f>
        <v>1</v>
      </c>
      <c r="P1139" s="70">
        <f>'SWR time series'!B1135</f>
        <v>1965</v>
      </c>
      <c r="Q1139" s="77">
        <f>'StockBond Returns'!M1133</f>
        <v>22.96707312</v>
      </c>
      <c r="R1139" s="77">
        <f>'SWR time series'!F1135</f>
        <v>-1.842714796</v>
      </c>
      <c r="S1139" t="str">
        <f t="shared" ref="S1139:T1139" si="1216">if( and($Q1139&gt;S$10,$Q1139&lt;=S$11),$R1139,"")</f>
        <v/>
      </c>
      <c r="T1139" s="77">
        <f t="shared" si="1216"/>
        <v>-1.842714796</v>
      </c>
    </row>
    <row r="1140" hidden="1">
      <c r="A1140" s="152"/>
      <c r="B1140" s="154"/>
      <c r="F1140" s="70"/>
      <c r="G1140" s="70"/>
      <c r="H1140" s="70"/>
      <c r="I1140" s="70"/>
      <c r="J1140" s="70"/>
      <c r="K1140" s="70"/>
      <c r="L1140" s="70"/>
      <c r="M1140" s="70"/>
      <c r="N1140" s="70"/>
      <c r="O1140" s="70">
        <f>'SWR time series'!A1136</f>
        <v>2</v>
      </c>
      <c r="P1140" s="70">
        <f>'SWR time series'!B1136</f>
        <v>1965</v>
      </c>
      <c r="Q1140" s="77">
        <f>'StockBond Returns'!M1134</f>
        <v>23.66382218</v>
      </c>
      <c r="R1140" s="77">
        <f>'SWR time series'!F1136</f>
        <v>-2.393418741</v>
      </c>
      <c r="S1140" t="str">
        <f t="shared" ref="S1140:T1140" si="1217">if( and($Q1140&gt;S$10,$Q1140&lt;=S$11),$R1140,"")</f>
        <v/>
      </c>
      <c r="T1140" s="77">
        <f t="shared" si="1217"/>
        <v>-2.393418741</v>
      </c>
    </row>
    <row r="1141" hidden="1">
      <c r="A1141" s="152"/>
      <c r="B1141" s="154"/>
      <c r="F1141" s="70"/>
      <c r="G1141" s="70"/>
      <c r="H1141" s="70"/>
      <c r="I1141" s="70"/>
      <c r="J1141" s="70"/>
      <c r="K1141" s="70"/>
      <c r="L1141" s="70"/>
      <c r="M1141" s="70"/>
      <c r="N1141" s="70"/>
      <c r="O1141" s="70">
        <f>'SWR time series'!A1137</f>
        <v>3</v>
      </c>
      <c r="P1141" s="70">
        <f>'SWR time series'!B1137</f>
        <v>1965</v>
      </c>
      <c r="Q1141" s="77">
        <f>'StockBond Returns'!M1135</f>
        <v>23.5067776</v>
      </c>
      <c r="R1141" s="77">
        <f>'SWR time series'!F1137</f>
        <v>-2.353937426</v>
      </c>
      <c r="S1141" t="str">
        <f t="shared" ref="S1141:T1141" si="1218">if( and($Q1141&gt;S$10,$Q1141&lt;=S$11),$R1141,"")</f>
        <v/>
      </c>
      <c r="T1141" s="77">
        <f t="shared" si="1218"/>
        <v>-2.353937426</v>
      </c>
    </row>
    <row r="1142" hidden="1">
      <c r="A1142" s="152"/>
      <c r="B1142" s="154"/>
      <c r="F1142" s="70"/>
      <c r="G1142" s="70"/>
      <c r="H1142" s="70"/>
      <c r="I1142" s="70"/>
      <c r="J1142" s="70"/>
      <c r="K1142" s="70"/>
      <c r="L1142" s="70"/>
      <c r="M1142" s="70"/>
      <c r="N1142" s="70"/>
      <c r="O1142" s="70">
        <f>'SWR time series'!A1138</f>
        <v>4</v>
      </c>
      <c r="P1142" s="70">
        <f>'SWR time series'!B1138</f>
        <v>1965</v>
      </c>
      <c r="Q1142" s="77">
        <f>'StockBond Returns'!M1136</f>
        <v>23.0740987</v>
      </c>
      <c r="R1142" s="77">
        <f>'SWR time series'!F1138</f>
        <v>-2.090592371</v>
      </c>
      <c r="S1142" t="str">
        <f t="shared" ref="S1142:T1142" si="1219">if( and($Q1142&gt;S$10,$Q1142&lt;=S$11),$R1142,"")</f>
        <v/>
      </c>
      <c r="T1142" s="77">
        <f t="shared" si="1219"/>
        <v>-2.090592371</v>
      </c>
    </row>
    <row r="1143" hidden="1">
      <c r="A1143" s="152"/>
      <c r="B1143" s="154"/>
      <c r="F1143" s="70"/>
      <c r="G1143" s="70"/>
      <c r="H1143" s="70"/>
      <c r="I1143" s="70"/>
      <c r="J1143" s="70"/>
      <c r="K1143" s="70"/>
      <c r="L1143" s="70"/>
      <c r="M1143" s="70"/>
      <c r="N1143" s="70"/>
      <c r="O1143" s="70">
        <f>'SWR time series'!A1139</f>
        <v>5</v>
      </c>
      <c r="P1143" s="70">
        <f>'SWR time series'!B1139</f>
        <v>1965</v>
      </c>
      <c r="Q1143" s="77">
        <f>'StockBond Returns'!M1137</f>
        <v>23.72405803</v>
      </c>
      <c r="R1143" s="77">
        <f>'SWR time series'!F1139</f>
        <v>-2.611435246</v>
      </c>
      <c r="S1143" t="str">
        <f t="shared" ref="S1143:T1143" si="1220">if( and($Q1143&gt;S$10,$Q1143&lt;=S$11),$R1143,"")</f>
        <v/>
      </c>
      <c r="T1143" s="77">
        <f t="shared" si="1220"/>
        <v>-2.611435246</v>
      </c>
    </row>
    <row r="1144" hidden="1">
      <c r="A1144" s="152"/>
      <c r="B1144" s="154"/>
      <c r="F1144" s="70"/>
      <c r="G1144" s="70"/>
      <c r="H1144" s="70"/>
      <c r="I1144" s="70"/>
      <c r="J1144" s="70"/>
      <c r="K1144" s="70"/>
      <c r="L1144" s="70"/>
      <c r="M1144" s="70"/>
      <c r="N1144" s="70"/>
      <c r="O1144" s="70">
        <f>'SWR time series'!A1140</f>
        <v>6</v>
      </c>
      <c r="P1144" s="70">
        <f>'SWR time series'!B1140</f>
        <v>1965</v>
      </c>
      <c r="Q1144" s="77">
        <f>'StockBond Returns'!M1138</f>
        <v>23.2945415</v>
      </c>
      <c r="R1144" s="77">
        <f>'SWR time series'!F1140</f>
        <v>-2.399562989</v>
      </c>
      <c r="S1144" t="str">
        <f t="shared" ref="S1144:T1144" si="1221">if( and($Q1144&gt;S$10,$Q1144&lt;=S$11),$R1144,"")</f>
        <v/>
      </c>
      <c r="T1144" s="77">
        <f t="shared" si="1221"/>
        <v>-2.399562989</v>
      </c>
    </row>
    <row r="1145" hidden="1">
      <c r="A1145" s="152"/>
      <c r="B1145" s="154"/>
      <c r="F1145" s="70"/>
      <c r="G1145" s="70"/>
      <c r="H1145" s="70"/>
      <c r="I1145" s="70"/>
      <c r="J1145" s="70"/>
      <c r="K1145" s="70"/>
      <c r="L1145" s="70"/>
      <c r="M1145" s="70"/>
      <c r="N1145" s="70"/>
      <c r="O1145" s="70">
        <f>'SWR time series'!A1141</f>
        <v>7</v>
      </c>
      <c r="P1145" s="70">
        <f>'SWR time series'!B1141</f>
        <v>1965</v>
      </c>
      <c r="Q1145" s="77">
        <f>'StockBond Returns'!M1139</f>
        <v>22.14316853</v>
      </c>
      <c r="R1145" s="77">
        <f>'SWR time series'!F1141</f>
        <v>-1.460183259</v>
      </c>
      <c r="S1145" t="str">
        <f t="shared" ref="S1145:T1145" si="1222">if( and($Q1145&gt;S$10,$Q1145&lt;=S$11),$R1145,"")</f>
        <v/>
      </c>
      <c r="T1145" s="77">
        <f t="shared" si="1222"/>
        <v>-1.460183259</v>
      </c>
    </row>
    <row r="1146" hidden="1">
      <c r="A1146" s="152"/>
      <c r="B1146" s="154"/>
      <c r="F1146" s="70"/>
      <c r="G1146" s="70"/>
      <c r="H1146" s="70"/>
      <c r="I1146" s="70"/>
      <c r="J1146" s="70"/>
      <c r="K1146" s="70"/>
      <c r="L1146" s="70"/>
      <c r="M1146" s="70"/>
      <c r="N1146" s="70"/>
      <c r="O1146" s="70">
        <f>'SWR time series'!A1142</f>
        <v>8</v>
      </c>
      <c r="P1146" s="70">
        <f>'SWR time series'!B1142</f>
        <v>1965</v>
      </c>
      <c r="Q1146" s="77">
        <f>'StockBond Returns'!M1140</f>
        <v>22.43472823</v>
      </c>
      <c r="R1146" s="77">
        <f>'SWR time series'!F1142</f>
        <v>-1.70848063</v>
      </c>
      <c r="S1146" t="str">
        <f t="shared" ref="S1146:T1146" si="1223">if( and($Q1146&gt;S$10,$Q1146&lt;=S$11),$R1146,"")</f>
        <v/>
      </c>
      <c r="T1146" s="77">
        <f t="shared" si="1223"/>
        <v>-1.70848063</v>
      </c>
    </row>
    <row r="1147" hidden="1">
      <c r="A1147" s="152"/>
      <c r="B1147" s="154"/>
      <c r="F1147" s="70"/>
      <c r="G1147" s="70"/>
      <c r="H1147" s="70"/>
      <c r="I1147" s="70"/>
      <c r="J1147" s="70"/>
      <c r="K1147" s="70"/>
      <c r="L1147" s="70"/>
      <c r="M1147" s="70"/>
      <c r="N1147" s="70"/>
      <c r="O1147" s="70">
        <f>'SWR time series'!A1143</f>
        <v>9</v>
      </c>
      <c r="P1147" s="70">
        <f>'SWR time series'!B1143</f>
        <v>1965</v>
      </c>
      <c r="Q1147" s="77">
        <f>'StockBond Returns'!M1141</f>
        <v>22.84417581</v>
      </c>
      <c r="R1147" s="77">
        <f>'SWR time series'!F1143</f>
        <v>-2.09520996</v>
      </c>
      <c r="S1147" t="str">
        <f t="shared" ref="S1147:T1147" si="1224">if( and($Q1147&gt;S$10,$Q1147&lt;=S$11),$R1147,"")</f>
        <v/>
      </c>
      <c r="T1147" s="77">
        <f t="shared" si="1224"/>
        <v>-2.09520996</v>
      </c>
    </row>
    <row r="1148" hidden="1">
      <c r="A1148" s="152"/>
      <c r="B1148" s="154"/>
      <c r="F1148" s="70"/>
      <c r="G1148" s="70"/>
      <c r="H1148" s="70"/>
      <c r="I1148" s="70"/>
      <c r="J1148" s="70"/>
      <c r="K1148" s="70"/>
      <c r="L1148" s="70"/>
      <c r="M1148" s="70"/>
      <c r="N1148" s="70"/>
      <c r="O1148" s="70">
        <f>'SWR time series'!A1144</f>
        <v>10</v>
      </c>
      <c r="P1148" s="70">
        <f>'SWR time series'!B1144</f>
        <v>1965</v>
      </c>
      <c r="Q1148" s="77">
        <f>'StockBond Returns'!M1142</f>
        <v>23.52582512</v>
      </c>
      <c r="R1148" s="77">
        <f>'SWR time series'!F1144</f>
        <v>-2.548455205</v>
      </c>
      <c r="S1148" t="str">
        <f t="shared" ref="S1148:T1148" si="1225">if( and($Q1148&gt;S$10,$Q1148&lt;=S$11),$R1148,"")</f>
        <v/>
      </c>
      <c r="T1148" s="77">
        <f t="shared" si="1225"/>
        <v>-2.548455205</v>
      </c>
    </row>
    <row r="1149" hidden="1">
      <c r="A1149" s="152"/>
      <c r="B1149" s="154"/>
      <c r="F1149" s="70"/>
      <c r="G1149" s="70"/>
      <c r="H1149" s="70"/>
      <c r="I1149" s="70"/>
      <c r="J1149" s="70"/>
      <c r="K1149" s="70"/>
      <c r="L1149" s="70"/>
      <c r="M1149" s="70"/>
      <c r="N1149" s="70"/>
      <c r="O1149" s="70">
        <f>'SWR time series'!A1145</f>
        <v>11</v>
      </c>
      <c r="P1149" s="70">
        <f>'SWR time series'!B1145</f>
        <v>1965</v>
      </c>
      <c r="Q1149" s="77">
        <f>'StockBond Returns'!M1143</f>
        <v>23.99427738</v>
      </c>
      <c r="R1149" s="77">
        <f>'SWR time series'!F1145</f>
        <v>-2.955173064</v>
      </c>
      <c r="S1149" t="str">
        <f t="shared" ref="S1149:T1149" si="1226">if( and($Q1149&gt;S$10,$Q1149&lt;=S$11),$R1149,"")</f>
        <v/>
      </c>
      <c r="T1149" s="77">
        <f t="shared" si="1226"/>
        <v>-2.955173064</v>
      </c>
    </row>
    <row r="1150" hidden="1">
      <c r="A1150" s="152"/>
      <c r="B1150" s="154"/>
      <c r="F1150" s="70"/>
      <c r="G1150" s="70"/>
      <c r="H1150" s="70"/>
      <c r="I1150" s="70"/>
      <c r="J1150" s="70"/>
      <c r="K1150" s="70"/>
      <c r="L1150" s="70"/>
      <c r="M1150" s="70"/>
      <c r="N1150" s="70"/>
      <c r="O1150" s="70">
        <f>'SWR time series'!A1146</f>
        <v>12</v>
      </c>
      <c r="P1150" s="70">
        <f>'SWR time series'!B1146</f>
        <v>1965</v>
      </c>
      <c r="Q1150" s="77">
        <f>'StockBond Returns'!M1144</f>
        <v>23.78525769</v>
      </c>
      <c r="R1150" s="77">
        <f>'SWR time series'!F1146</f>
        <v>-2.711152455</v>
      </c>
      <c r="S1150" t="str">
        <f t="shared" ref="S1150:T1150" si="1227">if( and($Q1150&gt;S$10,$Q1150&lt;=S$11),$R1150,"")</f>
        <v/>
      </c>
      <c r="T1150" s="77">
        <f t="shared" si="1227"/>
        <v>-2.711152455</v>
      </c>
    </row>
    <row r="1151" hidden="1">
      <c r="A1151" s="152"/>
      <c r="B1151" s="154"/>
      <c r="F1151" s="70"/>
      <c r="G1151" s="70"/>
      <c r="H1151" s="70"/>
      <c r="I1151" s="70"/>
      <c r="J1151" s="70"/>
      <c r="K1151" s="70"/>
      <c r="L1151" s="70"/>
      <c r="M1151" s="70"/>
      <c r="N1151" s="70"/>
      <c r="O1151" s="70">
        <f>'SWR time series'!A1147</f>
        <v>1</v>
      </c>
      <c r="P1151" s="70">
        <f>'SWR time series'!B1147</f>
        <v>1966</v>
      </c>
      <c r="Q1151" s="77">
        <f>'StockBond Returns'!M1145</f>
        <v>23.87492348</v>
      </c>
      <c r="R1151" s="77">
        <f>'SWR time series'!F1147</f>
        <v>-2.717780127</v>
      </c>
      <c r="S1151" t="str">
        <f t="shared" ref="S1151:T1151" si="1228">if( and($Q1151&gt;S$10,$Q1151&lt;=S$11),$R1151,"")</f>
        <v/>
      </c>
      <c r="T1151" s="77">
        <f t="shared" si="1228"/>
        <v>-2.717780127</v>
      </c>
    </row>
    <row r="1152" hidden="1">
      <c r="A1152" s="152"/>
      <c r="B1152" s="154"/>
      <c r="F1152" s="70"/>
      <c r="G1152" s="70"/>
      <c r="H1152" s="70"/>
      <c r="I1152" s="70"/>
      <c r="J1152" s="70"/>
      <c r="K1152" s="70"/>
      <c r="L1152" s="70"/>
      <c r="M1152" s="70"/>
      <c r="N1152" s="70"/>
      <c r="O1152" s="70">
        <f>'SWR time series'!A1148</f>
        <v>2</v>
      </c>
      <c r="P1152" s="70">
        <f>'SWR time series'!B1148</f>
        <v>1966</v>
      </c>
      <c r="Q1152" s="77">
        <f>'StockBond Returns'!M1146</f>
        <v>23.94504862</v>
      </c>
      <c r="R1152" s="77">
        <f>'SWR time series'!F1148</f>
        <v>-2.781933491</v>
      </c>
      <c r="S1152" t="str">
        <f t="shared" ref="S1152:T1152" si="1229">if( and($Q1152&gt;S$10,$Q1152&lt;=S$11),$R1152,"")</f>
        <v/>
      </c>
      <c r="T1152" s="77">
        <f t="shared" si="1229"/>
        <v>-2.781933491</v>
      </c>
    </row>
    <row r="1153" hidden="1">
      <c r="A1153" s="152"/>
      <c r="B1153" s="154"/>
      <c r="F1153" s="70"/>
      <c r="G1153" s="70"/>
      <c r="H1153" s="70"/>
      <c r="I1153" s="70"/>
      <c r="J1153" s="70"/>
      <c r="K1153" s="70"/>
      <c r="L1153" s="70"/>
      <c r="M1153" s="70"/>
      <c r="N1153" s="70"/>
      <c r="O1153" s="70">
        <f>'SWR time series'!A1149</f>
        <v>3</v>
      </c>
      <c r="P1153" s="70">
        <f>'SWR time series'!B1149</f>
        <v>1966</v>
      </c>
      <c r="Q1153" s="77">
        <f>'StockBond Returns'!M1147</f>
        <v>23.32416093</v>
      </c>
      <c r="R1153" s="77">
        <f>'SWR time series'!F1149</f>
        <v>-2.198436864</v>
      </c>
      <c r="S1153" t="str">
        <f t="shared" ref="S1153:T1153" si="1230">if( and($Q1153&gt;S$10,$Q1153&lt;=S$11),$R1153,"")</f>
        <v/>
      </c>
      <c r="T1153" s="77">
        <f t="shared" si="1230"/>
        <v>-2.198436864</v>
      </c>
    </row>
    <row r="1154" hidden="1">
      <c r="A1154" s="152"/>
      <c r="B1154" s="154"/>
      <c r="F1154" s="70"/>
      <c r="G1154" s="70"/>
      <c r="H1154" s="70"/>
      <c r="I1154" s="70"/>
      <c r="J1154" s="70"/>
      <c r="K1154" s="70"/>
      <c r="L1154" s="70"/>
      <c r="M1154" s="70"/>
      <c r="N1154" s="70"/>
      <c r="O1154" s="70">
        <f>'SWR time series'!A1150</f>
        <v>4</v>
      </c>
      <c r="P1154" s="70">
        <f>'SWR time series'!B1150</f>
        <v>1966</v>
      </c>
      <c r="Q1154" s="77">
        <f>'StockBond Returns'!M1148</f>
        <v>22.70015274</v>
      </c>
      <c r="R1154" s="77">
        <f>'SWR time series'!F1150</f>
        <v>-1.895793234</v>
      </c>
      <c r="S1154" t="str">
        <f t="shared" ref="S1154:T1154" si="1231">if( and($Q1154&gt;S$10,$Q1154&lt;=S$11),$R1154,"")</f>
        <v/>
      </c>
      <c r="T1154" s="77">
        <f t="shared" si="1231"/>
        <v>-1.895793234</v>
      </c>
    </row>
    <row r="1155" hidden="1">
      <c r="A1155" s="152"/>
      <c r="B1155" s="154"/>
      <c r="F1155" s="70"/>
      <c r="G1155" s="70"/>
      <c r="H1155" s="70"/>
      <c r="I1155" s="70"/>
      <c r="J1155" s="70"/>
      <c r="K1155" s="70"/>
      <c r="L1155" s="70"/>
      <c r="M1155" s="70"/>
      <c r="N1155" s="70"/>
      <c r="O1155" s="70">
        <f>'SWR time series'!A1151</f>
        <v>5</v>
      </c>
      <c r="P1155" s="70">
        <f>'SWR time series'!B1151</f>
        <v>1966</v>
      </c>
      <c r="Q1155" s="77">
        <f>'StockBond Returns'!M1149</f>
        <v>22.93706341</v>
      </c>
      <c r="R1155" s="77">
        <f>'SWR time series'!F1151</f>
        <v>-2.143442976</v>
      </c>
      <c r="S1155" t="str">
        <f t="shared" ref="S1155:T1155" si="1232">if( and($Q1155&gt;S$10,$Q1155&lt;=S$11),$R1155,"")</f>
        <v/>
      </c>
      <c r="T1155" s="77">
        <f t="shared" si="1232"/>
        <v>-2.143442976</v>
      </c>
    </row>
    <row r="1156" hidden="1">
      <c r="A1156" s="152"/>
      <c r="B1156" s="154"/>
      <c r="F1156" s="70"/>
      <c r="G1156" s="70"/>
      <c r="H1156" s="70"/>
      <c r="I1156" s="70"/>
      <c r="J1156" s="70"/>
      <c r="K1156" s="70"/>
      <c r="L1156" s="70"/>
      <c r="M1156" s="70"/>
      <c r="N1156" s="70"/>
      <c r="O1156" s="70">
        <f>'SWR time series'!A1152</f>
        <v>6</v>
      </c>
      <c r="P1156" s="70">
        <f>'SWR time series'!B1152</f>
        <v>1966</v>
      </c>
      <c r="Q1156" s="77">
        <f>'StockBond Returns'!M1150</f>
        <v>21.68850068</v>
      </c>
      <c r="R1156" s="77">
        <f>'SWR time series'!F1152</f>
        <v>-1.128994653</v>
      </c>
      <c r="S1156" t="str">
        <f t="shared" ref="S1156:T1156" si="1233">if( and($Q1156&gt;S$10,$Q1156&lt;=S$11),$R1156,"")</f>
        <v/>
      </c>
      <c r="T1156" s="77">
        <f t="shared" si="1233"/>
        <v>-1.128994653</v>
      </c>
    </row>
    <row r="1157" hidden="1">
      <c r="A1157" s="152"/>
      <c r="B1157" s="154"/>
      <c r="F1157" s="70"/>
      <c r="G1157" s="70"/>
      <c r="H1157" s="70"/>
      <c r="I1157" s="70"/>
      <c r="J1157" s="70"/>
      <c r="K1157" s="70"/>
      <c r="L1157" s="70"/>
      <c r="M1157" s="70"/>
      <c r="N1157" s="70"/>
      <c r="O1157" s="70">
        <f>'SWR time series'!A1153</f>
        <v>7</v>
      </c>
      <c r="P1157" s="70">
        <f>'SWR time series'!B1153</f>
        <v>1966</v>
      </c>
      <c r="Q1157" s="77">
        <f>'StockBond Returns'!M1151</f>
        <v>21.22463597</v>
      </c>
      <c r="R1157" s="77">
        <f>'SWR time series'!F1153</f>
        <v>-0.7402312428</v>
      </c>
      <c r="S1157" t="str">
        <f t="shared" ref="S1157:T1157" si="1234">if( and($Q1157&gt;S$10,$Q1157&lt;=S$11),$R1157,"")</f>
        <v/>
      </c>
      <c r="T1157" s="77">
        <f t="shared" si="1234"/>
        <v>-0.7402312428</v>
      </c>
    </row>
    <row r="1158" hidden="1">
      <c r="A1158" s="152"/>
      <c r="B1158" s="154"/>
      <c r="F1158" s="70"/>
      <c r="G1158" s="70"/>
      <c r="H1158" s="70"/>
      <c r="I1158" s="70"/>
      <c r="J1158" s="70"/>
      <c r="K1158" s="70"/>
      <c r="L1158" s="70"/>
      <c r="M1158" s="70"/>
      <c r="N1158" s="70"/>
      <c r="O1158" s="70">
        <f>'SWR time series'!A1154</f>
        <v>8</v>
      </c>
      <c r="P1158" s="70">
        <f>'SWR time series'!B1154</f>
        <v>1966</v>
      </c>
      <c r="Q1158" s="77">
        <f>'StockBond Returns'!M1152</f>
        <v>20.50242186</v>
      </c>
      <c r="R1158" s="77">
        <f>'SWR time series'!F1154</f>
        <v>-0.410055161</v>
      </c>
      <c r="S1158" t="str">
        <f t="shared" ref="S1158:T1158" si="1235">if( and($Q1158&gt;S$10,$Q1158&lt;=S$11),$R1158,"")</f>
        <v/>
      </c>
      <c r="T1158" s="77">
        <f t="shared" si="1235"/>
        <v>-0.410055161</v>
      </c>
    </row>
    <row r="1159" hidden="1">
      <c r="A1159" s="152"/>
      <c r="B1159" s="154"/>
      <c r="F1159" s="70"/>
      <c r="G1159" s="70"/>
      <c r="H1159" s="70"/>
      <c r="I1159" s="70"/>
      <c r="J1159" s="70"/>
      <c r="K1159" s="70"/>
      <c r="L1159" s="70"/>
      <c r="M1159" s="70"/>
      <c r="N1159" s="70"/>
      <c r="O1159" s="70">
        <f>'SWR time series'!A1155</f>
        <v>9</v>
      </c>
      <c r="P1159" s="70">
        <f>'SWR time series'!B1155</f>
        <v>1966</v>
      </c>
      <c r="Q1159" s="77">
        <f>'StockBond Returns'!M1153</f>
        <v>19.03734641</v>
      </c>
      <c r="R1159" s="77">
        <f>'SWR time series'!F1155</f>
        <v>1.419802867</v>
      </c>
      <c r="S1159" s="77">
        <f t="shared" ref="S1159:T1159" si="1236">if( and($Q1159&gt;S$10,$Q1159&lt;=S$11),$R1159,"")</f>
        <v>1.419802867</v>
      </c>
      <c r="T1159" t="str">
        <f t="shared" si="1236"/>
        <v/>
      </c>
    </row>
    <row r="1160" hidden="1">
      <c r="A1160" s="152"/>
      <c r="B1160" s="154"/>
      <c r="F1160" s="70"/>
      <c r="G1160" s="70"/>
      <c r="H1160" s="70"/>
      <c r="I1160" s="70"/>
      <c r="J1160" s="70"/>
      <c r="K1160" s="70"/>
      <c r="L1160" s="70"/>
      <c r="M1160" s="70"/>
      <c r="N1160" s="70"/>
      <c r="O1160" s="70">
        <f>'SWR time series'!A1156</f>
        <v>10</v>
      </c>
      <c r="P1160" s="70">
        <f>'SWR time series'!B1156</f>
        <v>1966</v>
      </c>
      <c r="Q1160" s="77">
        <f>'StockBond Returns'!M1154</f>
        <v>18.85384827</v>
      </c>
      <c r="R1160" s="77">
        <f>'SWR time series'!F1156</f>
        <v>1.454953579</v>
      </c>
      <c r="S1160" s="77">
        <f t="shared" ref="S1160:T1160" si="1237">if( and($Q1160&gt;S$10,$Q1160&lt;=S$11),$R1160,"")</f>
        <v>1.454953579</v>
      </c>
      <c r="T1160" t="str">
        <f t="shared" si="1237"/>
        <v/>
      </c>
    </row>
    <row r="1161" hidden="1">
      <c r="A1161" s="152"/>
      <c r="B1161" s="154"/>
      <c r="F1161" s="70"/>
      <c r="G1161" s="70"/>
      <c r="H1161" s="70"/>
      <c r="I1161" s="70"/>
      <c r="J1161" s="70"/>
      <c r="K1161" s="70"/>
      <c r="L1161" s="70"/>
      <c r="M1161" s="70"/>
      <c r="N1161" s="70"/>
      <c r="O1161" s="70">
        <f>'SWR time series'!A1157</f>
        <v>11</v>
      </c>
      <c r="P1161" s="70">
        <f>'SWR time series'!B1157</f>
        <v>1966</v>
      </c>
      <c r="Q1161" s="77">
        <f>'StockBond Returns'!M1155</f>
        <v>19.57471582</v>
      </c>
      <c r="R1161" s="77">
        <f>'SWR time series'!F1157</f>
        <v>0.599030595</v>
      </c>
      <c r="S1161" s="77">
        <f t="shared" ref="S1161:T1161" si="1238">if( and($Q1161&gt;S$10,$Q1161&lt;=S$11),$R1161,"")</f>
        <v>0.599030595</v>
      </c>
      <c r="T1161" t="str">
        <f t="shared" si="1238"/>
        <v/>
      </c>
    </row>
    <row r="1162" hidden="1">
      <c r="A1162" s="152"/>
      <c r="B1162" s="154"/>
      <c r="F1162" s="70"/>
      <c r="G1162" s="70"/>
      <c r="H1162" s="70"/>
      <c r="I1162" s="70"/>
      <c r="J1162" s="70"/>
      <c r="K1162" s="70"/>
      <c r="L1162" s="70"/>
      <c r="M1162" s="70"/>
      <c r="N1162" s="70"/>
      <c r="O1162" s="70">
        <f>'SWR time series'!A1158</f>
        <v>12</v>
      </c>
      <c r="P1162" s="70">
        <f>'SWR time series'!B1158</f>
        <v>1966</v>
      </c>
      <c r="Q1162" s="77">
        <f>'StockBond Returns'!M1156</f>
        <v>19.57982665</v>
      </c>
      <c r="R1162" s="77">
        <f>'SWR time series'!F1158</f>
        <v>0.6301512615</v>
      </c>
      <c r="S1162" s="77">
        <f t="shared" ref="S1162:T1162" si="1239">if( and($Q1162&gt;S$10,$Q1162&lt;=S$11),$R1162,"")</f>
        <v>0.6301512615</v>
      </c>
      <c r="T1162" t="str">
        <f t="shared" si="1239"/>
        <v/>
      </c>
    </row>
    <row r="1163" hidden="1">
      <c r="A1163" s="152"/>
      <c r="B1163" s="154"/>
      <c r="F1163" s="70"/>
      <c r="G1163" s="70"/>
      <c r="H1163" s="70"/>
      <c r="I1163" s="70"/>
      <c r="J1163" s="70"/>
      <c r="K1163" s="70"/>
      <c r="L1163" s="70"/>
      <c r="M1163" s="70"/>
      <c r="N1163" s="70"/>
      <c r="O1163" s="70">
        <f>'SWR time series'!A1159</f>
        <v>1</v>
      </c>
      <c r="P1163" s="70">
        <f>'SWR time series'!B1159</f>
        <v>1967</v>
      </c>
      <c r="Q1163" s="77">
        <f>'StockBond Returns'!M1157</f>
        <v>19.50593582</v>
      </c>
      <c r="R1163" s="77">
        <f>'SWR time series'!F1159</f>
        <v>0.4438151492</v>
      </c>
      <c r="S1163" s="77">
        <f t="shared" ref="S1163:T1163" si="1240">if( and($Q1163&gt;S$10,$Q1163&lt;=S$11),$R1163,"")</f>
        <v>0.4438151492</v>
      </c>
      <c r="T1163" t="str">
        <f t="shared" si="1240"/>
        <v/>
      </c>
    </row>
    <row r="1164" hidden="1">
      <c r="A1164" s="152"/>
      <c r="B1164" s="154"/>
      <c r="F1164" s="70"/>
      <c r="G1164" s="70"/>
      <c r="H1164" s="70"/>
      <c r="I1164" s="70"/>
      <c r="J1164" s="70"/>
      <c r="K1164" s="70"/>
      <c r="L1164" s="70"/>
      <c r="M1164" s="70"/>
      <c r="N1164" s="70"/>
      <c r="O1164" s="70">
        <f>'SWR time series'!A1160</f>
        <v>2</v>
      </c>
      <c r="P1164" s="70">
        <f>'SWR time series'!B1160</f>
        <v>1967</v>
      </c>
      <c r="Q1164" s="77">
        <f>'StockBond Returns'!M1158</f>
        <v>20.95484299</v>
      </c>
      <c r="R1164" s="77">
        <f>'SWR time series'!F1160</f>
        <v>-1.021068848</v>
      </c>
      <c r="S1164" t="str">
        <f t="shared" ref="S1164:T1164" si="1241">if( and($Q1164&gt;S$10,$Q1164&lt;=S$11),$R1164,"")</f>
        <v/>
      </c>
      <c r="T1164" s="77">
        <f t="shared" si="1241"/>
        <v>-1.021068848</v>
      </c>
    </row>
    <row r="1165" hidden="1">
      <c r="A1165" s="152"/>
      <c r="B1165" s="154"/>
      <c r="F1165" s="70"/>
      <c r="G1165" s="70"/>
      <c r="H1165" s="70"/>
      <c r="I1165" s="70"/>
      <c r="J1165" s="70"/>
      <c r="K1165" s="70"/>
      <c r="L1165" s="70"/>
      <c r="M1165" s="70"/>
      <c r="N1165" s="70"/>
      <c r="O1165" s="70">
        <f>'SWR time series'!A1161</f>
        <v>3</v>
      </c>
      <c r="P1165" s="70">
        <f>'SWR time series'!B1161</f>
        <v>1967</v>
      </c>
      <c r="Q1165" s="77">
        <f>'StockBond Returns'!M1159</f>
        <v>20.93452584</v>
      </c>
      <c r="R1165" s="77">
        <f>'SWR time series'!F1161</f>
        <v>-0.8958292294</v>
      </c>
      <c r="S1165" t="str">
        <f t="shared" ref="S1165:T1165" si="1242">if( and($Q1165&gt;S$10,$Q1165&lt;=S$11),$R1165,"")</f>
        <v/>
      </c>
      <c r="T1165" s="77">
        <f t="shared" si="1242"/>
        <v>-0.8958292294</v>
      </c>
    </row>
    <row r="1166" hidden="1">
      <c r="A1166" s="152"/>
      <c r="B1166" s="154"/>
      <c r="F1166" s="70"/>
      <c r="G1166" s="70"/>
      <c r="H1166" s="70"/>
      <c r="I1166" s="70"/>
      <c r="J1166" s="70"/>
      <c r="K1166" s="70"/>
      <c r="L1166" s="70"/>
      <c r="M1166" s="70"/>
      <c r="N1166" s="70"/>
      <c r="O1166" s="70">
        <f>'SWR time series'!A1162</f>
        <v>4</v>
      </c>
      <c r="P1166" s="70">
        <f>'SWR time series'!B1162</f>
        <v>1967</v>
      </c>
      <c r="Q1166" s="77">
        <f>'StockBond Returns'!M1160</f>
        <v>21.63095117</v>
      </c>
      <c r="R1166" s="77">
        <f>'SWR time series'!F1162</f>
        <v>-1.679796424</v>
      </c>
      <c r="S1166" t="str">
        <f t="shared" ref="S1166:T1166" si="1243">if( and($Q1166&gt;S$10,$Q1166&lt;=S$11),$R1166,"")</f>
        <v/>
      </c>
      <c r="T1166" s="77">
        <f t="shared" si="1243"/>
        <v>-1.679796424</v>
      </c>
    </row>
    <row r="1167" hidden="1">
      <c r="A1167" s="152"/>
      <c r="B1167" s="154"/>
      <c r="F1167" s="70"/>
      <c r="G1167" s="70"/>
      <c r="H1167" s="70"/>
      <c r="I1167" s="70"/>
      <c r="J1167" s="70"/>
      <c r="K1167" s="70"/>
      <c r="L1167" s="70"/>
      <c r="M1167" s="70"/>
      <c r="N1167" s="70"/>
      <c r="O1167" s="70">
        <f>'SWR time series'!A1163</f>
        <v>5</v>
      </c>
      <c r="P1167" s="70">
        <f>'SWR time series'!B1163</f>
        <v>1967</v>
      </c>
      <c r="Q1167" s="77">
        <f>'StockBond Returns'!M1161</f>
        <v>22.37265434</v>
      </c>
      <c r="R1167" s="77">
        <f>'SWR time series'!F1163</f>
        <v>-2.204081345</v>
      </c>
      <c r="S1167" t="str">
        <f t="shared" ref="S1167:T1167" si="1244">if( and($Q1167&gt;S$10,$Q1167&lt;=S$11),$R1167,"")</f>
        <v/>
      </c>
      <c r="T1167" s="77">
        <f t="shared" si="1244"/>
        <v>-2.204081345</v>
      </c>
    </row>
    <row r="1168" hidden="1">
      <c r="A1168" s="152"/>
      <c r="B1168" s="154"/>
      <c r="F1168" s="70"/>
      <c r="G1168" s="70"/>
      <c r="H1168" s="70"/>
      <c r="I1168" s="70"/>
      <c r="J1168" s="70"/>
      <c r="K1168" s="70"/>
      <c r="L1168" s="70"/>
      <c r="M1168" s="70"/>
      <c r="N1168" s="70"/>
      <c r="O1168" s="70">
        <f>'SWR time series'!A1164</f>
        <v>6</v>
      </c>
      <c r="P1168" s="70">
        <f>'SWR time series'!B1164</f>
        <v>1967</v>
      </c>
      <c r="Q1168" s="77">
        <f>'StockBond Returns'!M1162</f>
        <v>21.11643121</v>
      </c>
      <c r="R1168" s="77">
        <f>'SWR time series'!F1164</f>
        <v>-1.275126761</v>
      </c>
      <c r="S1168" t="str">
        <f t="shared" ref="S1168:T1168" si="1245">if( and($Q1168&gt;S$10,$Q1168&lt;=S$11),$R1168,"")</f>
        <v/>
      </c>
      <c r="T1168" s="77">
        <f t="shared" si="1245"/>
        <v>-1.275126761</v>
      </c>
    </row>
    <row r="1169" hidden="1">
      <c r="A1169" s="152"/>
      <c r="B1169" s="154"/>
      <c r="F1169" s="70"/>
      <c r="G1169" s="70"/>
      <c r="H1169" s="70"/>
      <c r="I1169" s="70"/>
      <c r="J1169" s="70"/>
      <c r="K1169" s="70"/>
      <c r="L1169" s="70"/>
      <c r="M1169" s="70"/>
      <c r="N1169" s="70"/>
      <c r="O1169" s="70">
        <f>'SWR time series'!A1165</f>
        <v>7</v>
      </c>
      <c r="P1169" s="70">
        <f>'SWR time series'!B1165</f>
        <v>1967</v>
      </c>
      <c r="Q1169" s="77">
        <f>'StockBond Returns'!M1163</f>
        <v>21.36587693</v>
      </c>
      <c r="R1169" s="77">
        <f>'SWR time series'!F1165</f>
        <v>-1.262577832</v>
      </c>
      <c r="S1169" t="str">
        <f t="shared" ref="S1169:T1169" si="1246">if( and($Q1169&gt;S$10,$Q1169&lt;=S$11),$R1169,"")</f>
        <v/>
      </c>
      <c r="T1169" s="77">
        <f t="shared" si="1246"/>
        <v>-1.262577832</v>
      </c>
    </row>
    <row r="1170" hidden="1">
      <c r="A1170" s="152"/>
      <c r="B1170" s="154"/>
      <c r="F1170" s="70"/>
      <c r="G1170" s="70"/>
      <c r="H1170" s="70"/>
      <c r="I1170" s="70"/>
      <c r="J1170" s="70"/>
      <c r="K1170" s="70"/>
      <c r="L1170" s="70"/>
      <c r="M1170" s="70"/>
      <c r="N1170" s="70"/>
      <c r="O1170" s="70">
        <f>'SWR time series'!A1166</f>
        <v>8</v>
      </c>
      <c r="P1170" s="70">
        <f>'SWR time series'!B1166</f>
        <v>1967</v>
      </c>
      <c r="Q1170" s="77">
        <f>'StockBond Returns'!M1164</f>
        <v>22.21210186</v>
      </c>
      <c r="R1170" s="77">
        <f>'SWR time series'!F1166</f>
        <v>-1.994304767</v>
      </c>
      <c r="S1170" t="str">
        <f t="shared" ref="S1170:T1170" si="1247">if( and($Q1170&gt;S$10,$Q1170&lt;=S$11),$R1170,"")</f>
        <v/>
      </c>
      <c r="T1170" s="77">
        <f t="shared" si="1247"/>
        <v>-1.994304767</v>
      </c>
    </row>
    <row r="1171" hidden="1">
      <c r="A1171" s="152"/>
      <c r="B1171" s="154"/>
      <c r="F1171" s="70"/>
      <c r="G1171" s="70"/>
      <c r="H1171" s="70"/>
      <c r="I1171" s="70"/>
      <c r="J1171" s="70"/>
      <c r="K1171" s="70"/>
      <c r="L1171" s="70"/>
      <c r="M1171" s="70"/>
      <c r="N1171" s="70"/>
      <c r="O1171" s="70">
        <f>'SWR time series'!A1167</f>
        <v>9</v>
      </c>
      <c r="P1171" s="70">
        <f>'SWR time series'!B1167</f>
        <v>1967</v>
      </c>
      <c r="Q1171" s="77">
        <f>'StockBond Returns'!M1165</f>
        <v>21.832447</v>
      </c>
      <c r="R1171" s="77">
        <f>'SWR time series'!F1167</f>
        <v>-2.275851226</v>
      </c>
      <c r="S1171" t="str">
        <f t="shared" ref="S1171:T1171" si="1248">if( and($Q1171&gt;S$10,$Q1171&lt;=S$11),$R1171,"")</f>
        <v/>
      </c>
      <c r="T1171" s="77">
        <f t="shared" si="1248"/>
        <v>-2.275851226</v>
      </c>
    </row>
    <row r="1172" hidden="1">
      <c r="A1172" s="152"/>
      <c r="B1172" s="154"/>
      <c r="F1172" s="70"/>
      <c r="G1172" s="70"/>
      <c r="H1172" s="70"/>
      <c r="I1172" s="70"/>
      <c r="J1172" s="70"/>
      <c r="K1172" s="70"/>
      <c r="L1172" s="70"/>
      <c r="M1172" s="70"/>
      <c r="N1172" s="70"/>
      <c r="O1172" s="70">
        <f>'SWR time series'!A1168</f>
        <v>10</v>
      </c>
      <c r="P1172" s="70">
        <f>'SWR time series'!B1168</f>
        <v>1967</v>
      </c>
      <c r="Q1172" s="77">
        <f>'StockBond Returns'!M1166</f>
        <v>22.33741878</v>
      </c>
      <c r="R1172" s="77">
        <f>'SWR time series'!F1168</f>
        <v>-2.155214434</v>
      </c>
      <c r="S1172" t="str">
        <f t="shared" ref="S1172:T1172" si="1249">if( and($Q1172&gt;S$10,$Q1172&lt;=S$11),$R1172,"")</f>
        <v/>
      </c>
      <c r="T1172" s="77">
        <f t="shared" si="1249"/>
        <v>-2.155214434</v>
      </c>
    </row>
    <row r="1173" hidden="1">
      <c r="A1173" s="152"/>
      <c r="B1173" s="154"/>
      <c r="F1173" s="70"/>
      <c r="G1173" s="70"/>
      <c r="H1173" s="70"/>
      <c r="I1173" s="70"/>
      <c r="J1173" s="70"/>
      <c r="K1173" s="70"/>
      <c r="L1173" s="70"/>
      <c r="M1173" s="70"/>
      <c r="N1173" s="70"/>
      <c r="O1173" s="70">
        <f>'SWR time series'!A1169</f>
        <v>11</v>
      </c>
      <c r="P1173" s="70">
        <f>'SWR time series'!B1169</f>
        <v>1967</v>
      </c>
      <c r="Q1173" s="77">
        <f>'StockBond Returns'!M1167</f>
        <v>21.66217755</v>
      </c>
      <c r="R1173" s="77">
        <f>'SWR time series'!F1169</f>
        <v>-1.444863534</v>
      </c>
      <c r="S1173" t="str">
        <f t="shared" ref="S1173:T1173" si="1250">if( and($Q1173&gt;S$10,$Q1173&lt;=S$11),$R1173,"")</f>
        <v/>
      </c>
      <c r="T1173" s="77">
        <f t="shared" si="1250"/>
        <v>-1.444863534</v>
      </c>
    </row>
    <row r="1174" hidden="1">
      <c r="A1174" s="152"/>
      <c r="B1174" s="154"/>
      <c r="F1174" s="70"/>
      <c r="G1174" s="70"/>
      <c r="H1174" s="70"/>
      <c r="I1174" s="70"/>
      <c r="J1174" s="70"/>
      <c r="K1174" s="70"/>
      <c r="L1174" s="70"/>
      <c r="M1174" s="70"/>
      <c r="N1174" s="70"/>
      <c r="O1174" s="70">
        <f>'SWR time series'!A1170</f>
        <v>12</v>
      </c>
      <c r="P1174" s="70">
        <f>'SWR time series'!B1170</f>
        <v>1967</v>
      </c>
      <c r="Q1174" s="77">
        <f>'StockBond Returns'!M1168</f>
        <v>21.57059874</v>
      </c>
      <c r="R1174" s="77">
        <f>'SWR time series'!F1170</f>
        <v>-1.288521121</v>
      </c>
      <c r="S1174" t="str">
        <f t="shared" ref="S1174:T1174" si="1251">if( and($Q1174&gt;S$10,$Q1174&lt;=S$11),$R1174,"")</f>
        <v/>
      </c>
      <c r="T1174" s="77">
        <f t="shared" si="1251"/>
        <v>-1.288521121</v>
      </c>
    </row>
    <row r="1175" hidden="1">
      <c r="A1175" s="152"/>
      <c r="B1175" s="154"/>
      <c r="F1175" s="70"/>
      <c r="G1175" s="70"/>
      <c r="H1175" s="70"/>
      <c r="I1175" s="70"/>
      <c r="J1175" s="70"/>
      <c r="K1175" s="70"/>
      <c r="L1175" s="70"/>
      <c r="M1175" s="70"/>
      <c r="N1175" s="70"/>
      <c r="O1175" s="70">
        <f>'SWR time series'!A1171</f>
        <v>1</v>
      </c>
      <c r="P1175" s="70">
        <f>'SWR time series'!B1171</f>
        <v>1968</v>
      </c>
      <c r="Q1175" s="77">
        <f>'StockBond Returns'!M1169</f>
        <v>21.93647498</v>
      </c>
      <c r="R1175" s="77">
        <f>'SWR time series'!F1171</f>
        <v>-1.694835807</v>
      </c>
      <c r="S1175" t="str">
        <f t="shared" ref="S1175:T1175" si="1252">if( and($Q1175&gt;S$10,$Q1175&lt;=S$11),$R1175,"")</f>
        <v/>
      </c>
      <c r="T1175" s="77">
        <f t="shared" si="1252"/>
        <v>-1.694835807</v>
      </c>
    </row>
    <row r="1176" hidden="1">
      <c r="A1176" s="152"/>
      <c r="B1176" s="154"/>
      <c r="F1176" s="70"/>
      <c r="G1176" s="70"/>
      <c r="H1176" s="70"/>
      <c r="I1176" s="70"/>
      <c r="J1176" s="70"/>
      <c r="K1176" s="70"/>
      <c r="L1176" s="70"/>
      <c r="M1176" s="70"/>
      <c r="N1176" s="70"/>
      <c r="O1176" s="70">
        <f>'SWR time series'!A1172</f>
        <v>2</v>
      </c>
      <c r="P1176" s="70">
        <f>'SWR time series'!B1172</f>
        <v>1968</v>
      </c>
      <c r="Q1176" s="77">
        <f>'StockBond Returns'!M1170</f>
        <v>20.87777853</v>
      </c>
      <c r="R1176" s="77">
        <f>'SWR time series'!F1172</f>
        <v>-1.173709062</v>
      </c>
      <c r="S1176" t="str">
        <f t="shared" ref="S1176:T1176" si="1253">if( and($Q1176&gt;S$10,$Q1176&lt;=S$11),$R1176,"")</f>
        <v/>
      </c>
      <c r="T1176" s="77">
        <f t="shared" si="1253"/>
        <v>-1.173709062</v>
      </c>
    </row>
    <row r="1177" hidden="1">
      <c r="A1177" s="152"/>
      <c r="B1177" s="154"/>
      <c r="F1177" s="70"/>
      <c r="G1177" s="70"/>
      <c r="H1177" s="70"/>
      <c r="I1177" s="70"/>
      <c r="J1177" s="70"/>
      <c r="K1177" s="70"/>
      <c r="L1177" s="70"/>
      <c r="M1177" s="70"/>
      <c r="N1177" s="70"/>
      <c r="O1177" s="70">
        <f>'SWR time series'!A1173</f>
        <v>3</v>
      </c>
      <c r="P1177" s="70">
        <f>'SWR time series'!B1173</f>
        <v>1968</v>
      </c>
      <c r="Q1177" s="77">
        <f>'StockBond Returns'!M1171</f>
        <v>20.11214676</v>
      </c>
      <c r="R1177" s="77">
        <f>'SWR time series'!F1173</f>
        <v>-0.5414123706</v>
      </c>
      <c r="S1177" t="str">
        <f t="shared" ref="S1177:T1177" si="1254">if( and($Q1177&gt;S$10,$Q1177&lt;=S$11),$R1177,"")</f>
        <v/>
      </c>
      <c r="T1177" s="77">
        <f t="shared" si="1254"/>
        <v>-0.5414123706</v>
      </c>
    </row>
    <row r="1178" hidden="1">
      <c r="A1178" s="152"/>
      <c r="B1178" s="154"/>
      <c r="F1178" s="70"/>
      <c r="G1178" s="70"/>
      <c r="H1178" s="70"/>
      <c r="I1178" s="70"/>
      <c r="J1178" s="70"/>
      <c r="K1178" s="70"/>
      <c r="L1178" s="70"/>
      <c r="M1178" s="70"/>
      <c r="N1178" s="70"/>
      <c r="O1178" s="70">
        <f>'SWR time series'!A1174</f>
        <v>4</v>
      </c>
      <c r="P1178" s="70">
        <f>'SWR time series'!B1174</f>
        <v>1968</v>
      </c>
      <c r="Q1178" s="77">
        <f>'StockBond Returns'!M1172</f>
        <v>20.69325516</v>
      </c>
      <c r="R1178" s="77">
        <f>'SWR time series'!F1174</f>
        <v>-0.5575110781</v>
      </c>
      <c r="S1178" t="str">
        <f t="shared" ref="S1178:T1178" si="1255">if( and($Q1178&gt;S$10,$Q1178&lt;=S$11),$R1178,"")</f>
        <v/>
      </c>
      <c r="T1178" s="77">
        <f t="shared" si="1255"/>
        <v>-0.5575110781</v>
      </c>
    </row>
    <row r="1179" hidden="1">
      <c r="A1179" s="152"/>
      <c r="B1179" s="154"/>
      <c r="F1179" s="70"/>
      <c r="G1179" s="70"/>
      <c r="H1179" s="70"/>
      <c r="I1179" s="70"/>
      <c r="J1179" s="70"/>
      <c r="K1179" s="70"/>
      <c r="L1179" s="70"/>
      <c r="M1179" s="70"/>
      <c r="N1179" s="70"/>
      <c r="O1179" s="70">
        <f>'SWR time series'!A1175</f>
        <v>5</v>
      </c>
      <c r="P1179" s="70">
        <f>'SWR time series'!B1175</f>
        <v>1968</v>
      </c>
      <c r="Q1179" s="77">
        <f>'StockBond Returns'!M1173</f>
        <v>21.67545853</v>
      </c>
      <c r="R1179" s="77">
        <f>'SWR time series'!F1175</f>
        <v>-1.869471155</v>
      </c>
      <c r="S1179" t="str">
        <f t="shared" ref="S1179:T1179" si="1256">if( and($Q1179&gt;S$10,$Q1179&lt;=S$11),$R1179,"")</f>
        <v/>
      </c>
      <c r="T1179" s="77">
        <f t="shared" si="1256"/>
        <v>-1.869471155</v>
      </c>
    </row>
    <row r="1180" hidden="1">
      <c r="A1180" s="152"/>
      <c r="B1180" s="154"/>
      <c r="F1180" s="70"/>
      <c r="G1180" s="70"/>
      <c r="H1180" s="70"/>
      <c r="I1180" s="70"/>
      <c r="J1180" s="70"/>
      <c r="K1180" s="70"/>
      <c r="L1180" s="70"/>
      <c r="M1180" s="70"/>
      <c r="N1180" s="70"/>
      <c r="O1180" s="70">
        <f>'SWR time series'!A1176</f>
        <v>6</v>
      </c>
      <c r="P1180" s="70">
        <f>'SWR time series'!B1176</f>
        <v>1968</v>
      </c>
      <c r="Q1180" s="77">
        <f>'StockBond Returns'!M1174</f>
        <v>21.80924506</v>
      </c>
      <c r="R1180" s="77">
        <f>'SWR time series'!F1176</f>
        <v>-1.972190607</v>
      </c>
      <c r="S1180" t="str">
        <f t="shared" ref="S1180:T1180" si="1257">if( and($Q1180&gt;S$10,$Q1180&lt;=S$11),$R1180,"")</f>
        <v/>
      </c>
      <c r="T1180" s="77">
        <f t="shared" si="1257"/>
        <v>-1.972190607</v>
      </c>
    </row>
    <row r="1181" hidden="1">
      <c r="A1181" s="152"/>
      <c r="B1181" s="154"/>
      <c r="F1181" s="70"/>
      <c r="G1181" s="70"/>
      <c r="H1181" s="70"/>
      <c r="I1181" s="70"/>
      <c r="J1181" s="70"/>
      <c r="K1181" s="70"/>
      <c r="L1181" s="70"/>
      <c r="M1181" s="70"/>
      <c r="N1181" s="70"/>
      <c r="O1181" s="70">
        <f>'SWR time series'!A1177</f>
        <v>7</v>
      </c>
      <c r="P1181" s="70">
        <f>'SWR time series'!B1177</f>
        <v>1968</v>
      </c>
      <c r="Q1181" s="77">
        <f>'StockBond Returns'!M1175</f>
        <v>21.76377681</v>
      </c>
      <c r="R1181" s="77">
        <f>'SWR time series'!F1177</f>
        <v>-2.095975271</v>
      </c>
      <c r="S1181" t="str">
        <f t="shared" ref="S1181:T1181" si="1258">if( and($Q1181&gt;S$10,$Q1181&lt;=S$11),$R1181,"")</f>
        <v/>
      </c>
      <c r="T1181" s="77">
        <f t="shared" si="1258"/>
        <v>-2.095975271</v>
      </c>
    </row>
    <row r="1182" hidden="1">
      <c r="A1182" s="152"/>
      <c r="B1182" s="154"/>
      <c r="F1182" s="70"/>
      <c r="G1182" s="70"/>
      <c r="H1182" s="70"/>
      <c r="I1182" s="70"/>
      <c r="J1182" s="70"/>
      <c r="K1182" s="70"/>
      <c r="L1182" s="70"/>
      <c r="M1182" s="70"/>
      <c r="N1182" s="70"/>
      <c r="O1182" s="70">
        <f>'SWR time series'!A1178</f>
        <v>8</v>
      </c>
      <c r="P1182" s="70">
        <f>'SWR time series'!B1178</f>
        <v>1968</v>
      </c>
      <c r="Q1182" s="77">
        <f>'StockBond Returns'!M1176</f>
        <v>21.09854556</v>
      </c>
      <c r="R1182" s="77">
        <f>'SWR time series'!F1178</f>
        <v>-1.768276439</v>
      </c>
      <c r="S1182" t="str">
        <f t="shared" ref="S1182:T1182" si="1259">if( and($Q1182&gt;S$10,$Q1182&lt;=S$11),$R1182,"")</f>
        <v/>
      </c>
      <c r="T1182" s="77">
        <f t="shared" si="1259"/>
        <v>-1.768276439</v>
      </c>
    </row>
    <row r="1183" hidden="1">
      <c r="A1183" s="152"/>
      <c r="B1183" s="154"/>
      <c r="F1183" s="70"/>
      <c r="G1183" s="70"/>
      <c r="H1183" s="70"/>
      <c r="I1183" s="70"/>
      <c r="J1183" s="70"/>
      <c r="K1183" s="70"/>
      <c r="L1183" s="70"/>
      <c r="M1183" s="70"/>
      <c r="N1183" s="70"/>
      <c r="O1183" s="70">
        <f>'SWR time series'!A1179</f>
        <v>9</v>
      </c>
      <c r="P1183" s="70">
        <f>'SWR time series'!B1179</f>
        <v>1968</v>
      </c>
      <c r="Q1183" s="77">
        <f>'StockBond Returns'!M1177</f>
        <v>21.39846089</v>
      </c>
      <c r="R1183" s="77">
        <f>'SWR time series'!F1179</f>
        <v>-2.568289078</v>
      </c>
      <c r="S1183" t="str">
        <f t="shared" ref="S1183:T1183" si="1260">if( and($Q1183&gt;S$10,$Q1183&lt;=S$11),$R1183,"")</f>
        <v/>
      </c>
      <c r="T1183" s="77">
        <f t="shared" si="1260"/>
        <v>-2.568289078</v>
      </c>
    </row>
    <row r="1184" hidden="1">
      <c r="A1184" s="152"/>
      <c r="B1184" s="154"/>
      <c r="F1184" s="70"/>
      <c r="G1184" s="70"/>
      <c r="H1184" s="70"/>
      <c r="I1184" s="70"/>
      <c r="J1184" s="70"/>
      <c r="K1184" s="70"/>
      <c r="L1184" s="70"/>
      <c r="M1184" s="70"/>
      <c r="N1184" s="70"/>
      <c r="O1184" s="70">
        <f>'SWR time series'!A1180</f>
        <v>10</v>
      </c>
      <c r="P1184" s="70">
        <f>'SWR time series'!B1180</f>
        <v>1968</v>
      </c>
      <c r="Q1184" s="77">
        <f>'StockBond Returns'!M1178</f>
        <v>21.9734837</v>
      </c>
      <c r="R1184" s="77">
        <f>'SWR time series'!F1180</f>
        <v>-2.442052864</v>
      </c>
      <c r="S1184" t="str">
        <f t="shared" ref="S1184:T1184" si="1261">if( and($Q1184&gt;S$10,$Q1184&lt;=S$11),$R1184,"")</f>
        <v/>
      </c>
      <c r="T1184" s="77">
        <f t="shared" si="1261"/>
        <v>-2.442052864</v>
      </c>
    </row>
    <row r="1185" hidden="1">
      <c r="A1185" s="152"/>
      <c r="B1185" s="154"/>
      <c r="F1185" s="70"/>
      <c r="G1185" s="70"/>
      <c r="H1185" s="70"/>
      <c r="I1185" s="70"/>
      <c r="J1185" s="70"/>
      <c r="K1185" s="70"/>
      <c r="L1185" s="70"/>
      <c r="M1185" s="70"/>
      <c r="N1185" s="70"/>
      <c r="O1185" s="70">
        <f>'SWR time series'!A1181</f>
        <v>11</v>
      </c>
      <c r="P1185" s="70">
        <f>'SWR time series'!B1181</f>
        <v>1968</v>
      </c>
      <c r="Q1185" s="77">
        <f>'StockBond Returns'!M1179</f>
        <v>21.92193066</v>
      </c>
      <c r="R1185" s="77">
        <f>'SWR time series'!F1181</f>
        <v>-2.392506709</v>
      </c>
      <c r="S1185" t="str">
        <f t="shared" ref="S1185:T1185" si="1262">if( and($Q1185&gt;S$10,$Q1185&lt;=S$11),$R1185,"")</f>
        <v/>
      </c>
      <c r="T1185" s="77">
        <f t="shared" si="1262"/>
        <v>-2.392506709</v>
      </c>
    </row>
    <row r="1186" hidden="1">
      <c r="A1186" s="152"/>
      <c r="B1186" s="154"/>
      <c r="F1186" s="70"/>
      <c r="G1186" s="70"/>
      <c r="H1186" s="70"/>
      <c r="I1186" s="70"/>
      <c r="J1186" s="70"/>
      <c r="K1186" s="70"/>
      <c r="L1186" s="70"/>
      <c r="M1186" s="70"/>
      <c r="N1186" s="70"/>
      <c r="O1186" s="70">
        <f>'SWR time series'!A1182</f>
        <v>12</v>
      </c>
      <c r="P1186" s="70">
        <f>'SWR time series'!B1182</f>
        <v>1968</v>
      </c>
      <c r="Q1186" s="77">
        <f>'StockBond Returns'!M1180</f>
        <v>22.76831708</v>
      </c>
      <c r="R1186" s="77">
        <f>'SWR time series'!F1182</f>
        <v>-3.037231186</v>
      </c>
      <c r="S1186" t="str">
        <f t="shared" ref="S1186:T1186" si="1263">if( and($Q1186&gt;S$10,$Q1186&lt;=S$11),$R1186,"")</f>
        <v/>
      </c>
      <c r="T1186" s="77">
        <f t="shared" si="1263"/>
        <v>-3.037231186</v>
      </c>
    </row>
    <row r="1187" hidden="1">
      <c r="A1187" s="152"/>
      <c r="B1187" s="154"/>
      <c r="F1187" s="70"/>
      <c r="G1187" s="70"/>
      <c r="H1187" s="70"/>
      <c r="I1187" s="70"/>
      <c r="J1187" s="70"/>
      <c r="K1187" s="70"/>
      <c r="L1187" s="70"/>
      <c r="M1187" s="70"/>
      <c r="N1187" s="70"/>
      <c r="O1187" s="70">
        <f>'SWR time series'!A1183</f>
        <v>1</v>
      </c>
      <c r="P1187" s="70">
        <f>'SWR time series'!B1183</f>
        <v>1969</v>
      </c>
      <c r="Q1187" s="77">
        <f>'StockBond Returns'!M1181</f>
        <v>21.72563276</v>
      </c>
      <c r="R1187" s="77">
        <f>'SWR time series'!F1183</f>
        <v>-2.070175984</v>
      </c>
      <c r="S1187" t="str">
        <f t="shared" ref="S1187:T1187" si="1264">if( and($Q1187&gt;S$10,$Q1187&lt;=S$11),$R1187,"")</f>
        <v/>
      </c>
      <c r="T1187" s="77">
        <f t="shared" si="1264"/>
        <v>-2.070175984</v>
      </c>
    </row>
    <row r="1188" hidden="1">
      <c r="A1188" s="152"/>
      <c r="B1188" s="154"/>
      <c r="F1188" s="70"/>
      <c r="G1188" s="70"/>
      <c r="H1188" s="70"/>
      <c r="I1188" s="70"/>
      <c r="J1188" s="70"/>
      <c r="K1188" s="70"/>
      <c r="L1188" s="70"/>
      <c r="M1188" s="70"/>
      <c r="N1188" s="70"/>
      <c r="O1188" s="70">
        <f>'SWR time series'!A1184</f>
        <v>2</v>
      </c>
      <c r="P1188" s="70">
        <f>'SWR time series'!B1184</f>
        <v>1969</v>
      </c>
      <c r="Q1188" s="77">
        <f>'StockBond Returns'!M1182</f>
        <v>21.40483982</v>
      </c>
      <c r="R1188" s="77">
        <f>'SWR time series'!F1184</f>
        <v>-1.865551504</v>
      </c>
      <c r="S1188" t="str">
        <f t="shared" ref="S1188:T1188" si="1265">if( and($Q1188&gt;S$10,$Q1188&lt;=S$11),$R1188,"")</f>
        <v/>
      </c>
      <c r="T1188" s="77">
        <f t="shared" si="1265"/>
        <v>-1.865551504</v>
      </c>
    </row>
    <row r="1189" hidden="1">
      <c r="A1189" s="152"/>
      <c r="B1189" s="154"/>
      <c r="F1189" s="70"/>
      <c r="G1189" s="70"/>
      <c r="H1189" s="70"/>
      <c r="I1189" s="70"/>
      <c r="J1189" s="70"/>
      <c r="K1189" s="70"/>
      <c r="L1189" s="70"/>
      <c r="M1189" s="70"/>
      <c r="N1189" s="70"/>
      <c r="O1189" s="70">
        <f>'SWR time series'!A1185</f>
        <v>3</v>
      </c>
      <c r="P1189" s="70">
        <f>'SWR time series'!B1185</f>
        <v>1969</v>
      </c>
      <c r="Q1189" s="77">
        <f>'StockBond Returns'!M1183</f>
        <v>20.2019505</v>
      </c>
      <c r="R1189" s="77">
        <f>'SWR time series'!F1185</f>
        <v>-0.9493717865</v>
      </c>
      <c r="S1189" t="str">
        <f t="shared" ref="S1189:T1189" si="1266">if( and($Q1189&gt;S$10,$Q1189&lt;=S$11),$R1189,"")</f>
        <v/>
      </c>
      <c r="T1189" s="77">
        <f t="shared" si="1266"/>
        <v>-0.9493717865</v>
      </c>
    </row>
    <row r="1190" hidden="1">
      <c r="A1190" s="152"/>
      <c r="B1190" s="154"/>
      <c r="F1190" s="70"/>
      <c r="G1190" s="70"/>
      <c r="H1190" s="70"/>
      <c r="I1190" s="70"/>
      <c r="J1190" s="70"/>
      <c r="K1190" s="70"/>
      <c r="L1190" s="70"/>
      <c r="M1190" s="70"/>
      <c r="N1190" s="70"/>
      <c r="O1190" s="70">
        <f>'SWR time series'!A1186</f>
        <v>4</v>
      </c>
      <c r="P1190" s="70">
        <f>'SWR time series'!B1186</f>
        <v>1969</v>
      </c>
      <c r="Q1190" s="77">
        <f>'StockBond Returns'!M1184</f>
        <v>20.63359527</v>
      </c>
      <c r="R1190" s="77">
        <f>'SWR time series'!F1186</f>
        <v>-1.338924041</v>
      </c>
      <c r="S1190" t="str">
        <f t="shared" ref="S1190:T1190" si="1267">if( and($Q1190&gt;S$10,$Q1190&lt;=S$11),$R1190,"")</f>
        <v/>
      </c>
      <c r="T1190" s="77">
        <f t="shared" si="1267"/>
        <v>-1.338924041</v>
      </c>
    </row>
    <row r="1191" hidden="1">
      <c r="A1191" s="152"/>
      <c r="B1191" s="154"/>
      <c r="F1191" s="70"/>
      <c r="G1191" s="70"/>
      <c r="H1191" s="70"/>
      <c r="I1191" s="70"/>
      <c r="J1191" s="70"/>
      <c r="K1191" s="70"/>
      <c r="L1191" s="70"/>
      <c r="M1191" s="70"/>
      <c r="N1191" s="70"/>
      <c r="O1191" s="70">
        <f>'SWR time series'!A1187</f>
        <v>5</v>
      </c>
      <c r="P1191" s="70">
        <f>'SWR time series'!B1187</f>
        <v>1969</v>
      </c>
      <c r="Q1191" s="77">
        <f>'StockBond Returns'!M1185</f>
        <v>20.9105861</v>
      </c>
      <c r="R1191" s="77">
        <f>'SWR time series'!F1187</f>
        <v>-1.628281471</v>
      </c>
      <c r="S1191" t="str">
        <f t="shared" ref="S1191:T1191" si="1268">if( and($Q1191&gt;S$10,$Q1191&lt;=S$11),$R1191,"")</f>
        <v/>
      </c>
      <c r="T1191" s="77">
        <f t="shared" si="1268"/>
        <v>-1.628281471</v>
      </c>
    </row>
    <row r="1192" hidden="1">
      <c r="A1192" s="152"/>
      <c r="B1192" s="154"/>
      <c r="F1192" s="70"/>
      <c r="G1192" s="70"/>
      <c r="H1192" s="70"/>
      <c r="I1192" s="70"/>
      <c r="J1192" s="70"/>
      <c r="K1192" s="70"/>
      <c r="L1192" s="70"/>
      <c r="M1192" s="70"/>
      <c r="N1192" s="70"/>
      <c r="O1192" s="70">
        <f>'SWR time series'!A1188</f>
        <v>6</v>
      </c>
      <c r="P1192" s="70">
        <f>'SWR time series'!B1188</f>
        <v>1969</v>
      </c>
      <c r="Q1192" s="77">
        <f>'StockBond Returns'!M1186</f>
        <v>20.63942893</v>
      </c>
      <c r="R1192" s="77">
        <f>'SWR time series'!F1188</f>
        <v>-1.386833416</v>
      </c>
      <c r="S1192" t="str">
        <f t="shared" ref="S1192:T1192" si="1269">if( and($Q1192&gt;S$10,$Q1192&lt;=S$11),$R1192,"")</f>
        <v/>
      </c>
      <c r="T1192" s="77">
        <f t="shared" si="1269"/>
        <v>-1.386833416</v>
      </c>
    </row>
    <row r="1193" hidden="1">
      <c r="A1193" s="152"/>
      <c r="B1193" s="154"/>
      <c r="F1193" s="70"/>
      <c r="G1193" s="70"/>
      <c r="H1193" s="70"/>
      <c r="I1193" s="70"/>
      <c r="J1193" s="70"/>
      <c r="K1193" s="70"/>
      <c r="L1193" s="70"/>
      <c r="M1193" s="70"/>
      <c r="N1193" s="70"/>
      <c r="O1193" s="70">
        <f>'SWR time series'!A1189</f>
        <v>7</v>
      </c>
      <c r="P1193" s="70">
        <f>'SWR time series'!B1189</f>
        <v>1969</v>
      </c>
      <c r="Q1193" s="77">
        <f>'StockBond Returns'!M1187</f>
        <v>19.42899542</v>
      </c>
      <c r="R1193" s="77">
        <f>'SWR time series'!F1189</f>
        <v>-0.1917358105</v>
      </c>
      <c r="S1193" s="77">
        <f t="shared" ref="S1193:T1193" si="1270">if( and($Q1193&gt;S$10,$Q1193&lt;=S$11),$R1193,"")</f>
        <v>-0.1917358105</v>
      </c>
      <c r="T1193" t="str">
        <f t="shared" si="1270"/>
        <v/>
      </c>
    </row>
    <row r="1194" hidden="1">
      <c r="A1194" s="152"/>
      <c r="B1194" s="154"/>
      <c r="F1194" s="70"/>
      <c r="G1194" s="70"/>
      <c r="H1194" s="70"/>
      <c r="I1194" s="70"/>
      <c r="J1194" s="70"/>
      <c r="K1194" s="70"/>
      <c r="L1194" s="70"/>
      <c r="M1194" s="70"/>
      <c r="N1194" s="70"/>
      <c r="O1194" s="70">
        <f>'SWR time series'!A1190</f>
        <v>8</v>
      </c>
      <c r="P1194" s="70">
        <f>'SWR time series'!B1190</f>
        <v>1969</v>
      </c>
      <c r="Q1194" s="77">
        <f>'StockBond Returns'!M1188</f>
        <v>18.11362332</v>
      </c>
      <c r="R1194" s="77">
        <f>'SWR time series'!F1190</f>
        <v>1.038446157</v>
      </c>
      <c r="S1194" s="77">
        <f t="shared" ref="S1194:T1194" si="1271">if( and($Q1194&gt;S$10,$Q1194&lt;=S$11),$R1194,"")</f>
        <v>1.038446157</v>
      </c>
      <c r="T1194" t="str">
        <f t="shared" si="1271"/>
        <v/>
      </c>
    </row>
    <row r="1195" hidden="1">
      <c r="A1195" s="152"/>
      <c r="B1195" s="154"/>
      <c r="F1195" s="70"/>
      <c r="G1195" s="70"/>
      <c r="H1195" s="70"/>
      <c r="I1195" s="70"/>
      <c r="J1195" s="70"/>
      <c r="K1195" s="70"/>
      <c r="L1195" s="70"/>
      <c r="M1195" s="70"/>
      <c r="N1195" s="70"/>
      <c r="O1195" s="70">
        <f>'SWR time series'!A1191</f>
        <v>9</v>
      </c>
      <c r="P1195" s="70">
        <f>'SWR time series'!B1191</f>
        <v>1969</v>
      </c>
      <c r="Q1195" s="77">
        <f>'StockBond Returns'!M1189</f>
        <v>18.69564578</v>
      </c>
      <c r="R1195" s="77">
        <f>'SWR time series'!F1191</f>
        <v>0.430767841</v>
      </c>
      <c r="S1195" s="77">
        <f t="shared" ref="S1195:T1195" si="1272">if( and($Q1195&gt;S$10,$Q1195&lt;=S$11),$R1195,"")</f>
        <v>0.430767841</v>
      </c>
      <c r="T1195" t="str">
        <f t="shared" si="1272"/>
        <v/>
      </c>
    </row>
    <row r="1196" hidden="1">
      <c r="A1196" s="152"/>
      <c r="B1196" s="154"/>
      <c r="F1196" s="70"/>
      <c r="G1196" s="70"/>
      <c r="H1196" s="70"/>
      <c r="I1196" s="70"/>
      <c r="J1196" s="70"/>
      <c r="K1196" s="70"/>
      <c r="L1196" s="70"/>
      <c r="M1196" s="70"/>
      <c r="N1196" s="70"/>
      <c r="O1196" s="70">
        <f>'SWR time series'!A1192</f>
        <v>10</v>
      </c>
      <c r="P1196" s="70">
        <f>'SWR time series'!B1192</f>
        <v>1969</v>
      </c>
      <c r="Q1196" s="77">
        <f>'StockBond Returns'!M1190</f>
        <v>18.12745821</v>
      </c>
      <c r="R1196" s="77">
        <f>'SWR time series'!F1192</f>
        <v>1.340028984</v>
      </c>
      <c r="S1196" s="77">
        <f t="shared" ref="S1196:T1196" si="1273">if( and($Q1196&gt;S$10,$Q1196&lt;=S$11),$R1196,"")</f>
        <v>1.340028984</v>
      </c>
      <c r="T1196" t="str">
        <f t="shared" si="1273"/>
        <v/>
      </c>
    </row>
    <row r="1197" hidden="1">
      <c r="A1197" s="152"/>
      <c r="B1197" s="154"/>
      <c r="F1197" s="70"/>
      <c r="G1197" s="70"/>
      <c r="H1197" s="70"/>
      <c r="I1197" s="70"/>
      <c r="J1197" s="70"/>
      <c r="K1197" s="70"/>
      <c r="L1197" s="70"/>
      <c r="M1197" s="70"/>
      <c r="N1197" s="70"/>
      <c r="O1197" s="70">
        <f>'SWR time series'!A1193</f>
        <v>11</v>
      </c>
      <c r="P1197" s="70">
        <f>'SWR time series'!B1193</f>
        <v>1969</v>
      </c>
      <c r="Q1197" s="77">
        <f>'StockBond Returns'!M1191</f>
        <v>18.75768485</v>
      </c>
      <c r="R1197" s="77">
        <f>'SWR time series'!F1193</f>
        <v>0.4122175021</v>
      </c>
      <c r="S1197" s="77">
        <f t="shared" ref="S1197:T1197" si="1274">if( and($Q1197&gt;S$10,$Q1197&lt;=S$11),$R1197,"")</f>
        <v>0.4122175021</v>
      </c>
      <c r="T1197" t="str">
        <f t="shared" si="1274"/>
        <v/>
      </c>
    </row>
    <row r="1198" hidden="1">
      <c r="A1198" s="152"/>
      <c r="B1198" s="154"/>
      <c r="F1198" s="70"/>
      <c r="G1198" s="70"/>
      <c r="H1198" s="70"/>
      <c r="I1198" s="70"/>
      <c r="J1198" s="70"/>
      <c r="K1198" s="70"/>
      <c r="L1198" s="70"/>
      <c r="M1198" s="70"/>
      <c r="N1198" s="70"/>
      <c r="O1198" s="70">
        <f>'SWR time series'!A1194</f>
        <v>12</v>
      </c>
      <c r="P1198" s="70">
        <f>'SWR time series'!B1194</f>
        <v>1969</v>
      </c>
      <c r="Q1198" s="77">
        <f>'StockBond Returns'!M1192</f>
        <v>17.86475413</v>
      </c>
      <c r="R1198" s="77">
        <f>'SWR time series'!F1194</f>
        <v>1.345078914</v>
      </c>
      <c r="S1198" s="77">
        <f t="shared" ref="S1198:T1198" si="1275">if( and($Q1198&gt;S$10,$Q1198&lt;=S$11),$R1198,"")</f>
        <v>1.345078914</v>
      </c>
      <c r="T1198" t="str">
        <f t="shared" si="1275"/>
        <v/>
      </c>
    </row>
    <row r="1199" hidden="1">
      <c r="A1199" s="152"/>
      <c r="B1199" s="154"/>
      <c r="F1199" s="70"/>
      <c r="G1199" s="70"/>
      <c r="H1199" s="70"/>
      <c r="I1199" s="70"/>
      <c r="J1199" s="70"/>
      <c r="K1199" s="70"/>
      <c r="L1199" s="70"/>
      <c r="M1199" s="70"/>
      <c r="N1199" s="70"/>
      <c r="O1199" s="70">
        <f>'SWR time series'!A1195</f>
        <v>1</v>
      </c>
      <c r="P1199" s="70">
        <f>'SWR time series'!B1195</f>
        <v>1970</v>
      </c>
      <c r="Q1199" s="77">
        <f>'StockBond Returns'!M1193</f>
        <v>17.50759706</v>
      </c>
      <c r="R1199" s="77">
        <f>'SWR time series'!F1195</f>
        <v>2.107952446</v>
      </c>
      <c r="S1199" s="77">
        <f t="shared" ref="S1199:T1199" si="1276">if( and($Q1199&gt;S$10,$Q1199&lt;=S$11),$R1199,"")</f>
        <v>2.107952446</v>
      </c>
      <c r="T1199" t="str">
        <f t="shared" si="1276"/>
        <v/>
      </c>
    </row>
    <row r="1200" hidden="1">
      <c r="A1200" s="152"/>
      <c r="B1200" s="154"/>
      <c r="F1200" s="70"/>
      <c r="G1200" s="70"/>
      <c r="H1200" s="70"/>
      <c r="I1200" s="70"/>
      <c r="J1200" s="70"/>
      <c r="K1200" s="70"/>
      <c r="L1200" s="70"/>
      <c r="M1200" s="70"/>
      <c r="N1200" s="70"/>
      <c r="O1200" s="70">
        <f>'SWR time series'!A1196</f>
        <v>2</v>
      </c>
      <c r="P1200" s="70">
        <f>'SWR time series'!B1196</f>
        <v>1970</v>
      </c>
      <c r="Q1200" s="77">
        <f>'StockBond Returns'!M1194</f>
        <v>16.22759301</v>
      </c>
      <c r="R1200" s="77">
        <f>'SWR time series'!F1196</f>
        <v>3.764272554</v>
      </c>
      <c r="S1200" s="77">
        <f t="shared" ref="S1200:T1200" si="1277">if( and($Q1200&gt;S$10,$Q1200&lt;=S$11),$R1200,"")</f>
        <v>3.764272554</v>
      </c>
      <c r="T1200" t="str">
        <f t="shared" si="1277"/>
        <v/>
      </c>
    </row>
    <row r="1201" hidden="1">
      <c r="A1201" s="152"/>
      <c r="B1201" s="154"/>
      <c r="F1201" s="70"/>
      <c r="G1201" s="70"/>
      <c r="H1201" s="70"/>
      <c r="I1201" s="70"/>
      <c r="J1201" s="70"/>
      <c r="K1201" s="70"/>
      <c r="L1201" s="70"/>
      <c r="M1201" s="70"/>
      <c r="N1201" s="70"/>
      <c r="O1201" s="70">
        <f>'SWR time series'!A1197</f>
        <v>3</v>
      </c>
      <c r="P1201" s="70">
        <f>'SWR time series'!B1197</f>
        <v>1970</v>
      </c>
      <c r="Q1201" s="77">
        <f>'StockBond Returns'!M1195</f>
        <v>16.85159202</v>
      </c>
      <c r="R1201" s="77">
        <f>'SWR time series'!F1197</f>
        <v>2.428005934</v>
      </c>
      <c r="S1201" s="77">
        <f t="shared" ref="S1201:T1201" si="1278">if( and($Q1201&gt;S$10,$Q1201&lt;=S$11),$R1201,"")</f>
        <v>2.428005934</v>
      </c>
      <c r="T1201" t="str">
        <f t="shared" si="1278"/>
        <v/>
      </c>
    </row>
    <row r="1202" hidden="1">
      <c r="A1202" s="152"/>
      <c r="B1202" s="154"/>
      <c r="F1202" s="70"/>
      <c r="G1202" s="70"/>
      <c r="H1202" s="70"/>
      <c r="I1202" s="70"/>
      <c r="J1202" s="70"/>
      <c r="K1202" s="70"/>
      <c r="L1202" s="70"/>
      <c r="M1202" s="70"/>
      <c r="N1202" s="70"/>
      <c r="O1202" s="70">
        <f>'SWR time series'!A1198</f>
        <v>4</v>
      </c>
      <c r="P1202" s="70">
        <f>'SWR time series'!B1198</f>
        <v>1970</v>
      </c>
      <c r="Q1202" s="77">
        <f>'StockBond Returns'!M1196</f>
        <v>16.71444385</v>
      </c>
      <c r="R1202" s="77">
        <f>'SWR time series'!F1198</f>
        <v>2.613476406</v>
      </c>
      <c r="S1202" s="77">
        <f t="shared" ref="S1202:T1202" si="1279">if( and($Q1202&gt;S$10,$Q1202&lt;=S$11),$R1202,"")</f>
        <v>2.613476406</v>
      </c>
      <c r="T1202" t="str">
        <f t="shared" si="1279"/>
        <v/>
      </c>
    </row>
    <row r="1203" hidden="1">
      <c r="A1203" s="152"/>
      <c r="B1203" s="154"/>
      <c r="F1203" s="70"/>
      <c r="G1203" s="70"/>
      <c r="H1203" s="70"/>
      <c r="I1203" s="70"/>
      <c r="J1203" s="70"/>
      <c r="K1203" s="70"/>
      <c r="L1203" s="70"/>
      <c r="M1203" s="70"/>
      <c r="N1203" s="70"/>
      <c r="O1203" s="70">
        <f>'SWR time series'!A1199</f>
        <v>5</v>
      </c>
      <c r="P1203" s="70">
        <f>'SWR time series'!B1199</f>
        <v>1970</v>
      </c>
      <c r="Q1203" s="77">
        <f>'StockBond Returns'!M1197</f>
        <v>15.0549446</v>
      </c>
      <c r="R1203" s="77">
        <f>'SWR time series'!F1199</f>
        <v>5.093213191</v>
      </c>
      <c r="S1203" s="77">
        <f t="shared" ref="S1203:T1203" si="1280">if( and($Q1203&gt;S$10,$Q1203&lt;=S$11),$R1203,"")</f>
        <v>5.093213191</v>
      </c>
      <c r="T1203" t="str">
        <f t="shared" si="1280"/>
        <v/>
      </c>
    </row>
    <row r="1204" hidden="1">
      <c r="A1204" s="152"/>
      <c r="B1204" s="154"/>
      <c r="F1204" s="70"/>
      <c r="G1204" s="70"/>
      <c r="H1204" s="70"/>
      <c r="I1204" s="70"/>
      <c r="J1204" s="70"/>
      <c r="K1204" s="70"/>
      <c r="L1204" s="70"/>
      <c r="M1204" s="70"/>
      <c r="N1204" s="70"/>
      <c r="O1204" s="70">
        <f>'SWR time series'!A1200</f>
        <v>6</v>
      </c>
      <c r="P1204" s="70">
        <f>'SWR time series'!B1200</f>
        <v>1970</v>
      </c>
      <c r="Q1204" s="77">
        <f>'StockBond Returns'!M1198</f>
        <v>14.31109386</v>
      </c>
      <c r="R1204" s="77">
        <f>'SWR time series'!F1200</f>
        <v>6.619033498</v>
      </c>
      <c r="S1204" s="77">
        <f t="shared" ref="S1204:T1204" si="1281">if( and($Q1204&gt;S$10,$Q1204&lt;=S$11),$R1204,"")</f>
        <v>6.619033498</v>
      </c>
      <c r="T1204" t="str">
        <f t="shared" si="1281"/>
        <v/>
      </c>
    </row>
    <row r="1205" hidden="1">
      <c r="A1205" s="152"/>
      <c r="B1205" s="154"/>
      <c r="F1205" s="70"/>
      <c r="G1205" s="70"/>
      <c r="H1205" s="70"/>
      <c r="I1205" s="70"/>
      <c r="J1205" s="70"/>
      <c r="K1205" s="70"/>
      <c r="L1205" s="70"/>
      <c r="M1205" s="70"/>
      <c r="N1205" s="70"/>
      <c r="O1205" s="70">
        <f>'SWR time series'!A1201</f>
        <v>7</v>
      </c>
      <c r="P1205" s="70">
        <f>'SWR time series'!B1201</f>
        <v>1970</v>
      </c>
      <c r="Q1205" s="77">
        <f>'StockBond Returns'!M1199</f>
        <v>13.2757453</v>
      </c>
      <c r="R1205" s="77">
        <f>'SWR time series'!F1201</f>
        <v>7.790770254</v>
      </c>
      <c r="S1205" s="77">
        <f t="shared" ref="S1205:T1205" si="1282">if( and($Q1205&gt;S$10,$Q1205&lt;=S$11),$R1205,"")</f>
        <v>7.790770254</v>
      </c>
      <c r="T1205" t="str">
        <f t="shared" si="1282"/>
        <v/>
      </c>
    </row>
    <row r="1206" hidden="1">
      <c r="A1206" s="152"/>
      <c r="B1206" s="154"/>
      <c r="F1206" s="70"/>
      <c r="G1206" s="70"/>
      <c r="H1206" s="70"/>
      <c r="I1206" s="70"/>
      <c r="J1206" s="70"/>
      <c r="K1206" s="70"/>
      <c r="L1206" s="70"/>
      <c r="M1206" s="70"/>
      <c r="N1206" s="70"/>
      <c r="O1206" s="70">
        <f>'SWR time series'!A1202</f>
        <v>8</v>
      </c>
      <c r="P1206" s="70">
        <f>'SWR time series'!B1202</f>
        <v>1970</v>
      </c>
      <c r="Q1206" s="77">
        <f>'StockBond Returns'!M1200</f>
        <v>14.14888147</v>
      </c>
      <c r="R1206" s="77">
        <f>'SWR time series'!F1202</f>
        <v>6.042986548</v>
      </c>
      <c r="S1206" s="77">
        <f t="shared" ref="S1206:T1206" si="1283">if( and($Q1206&gt;S$10,$Q1206&lt;=S$11),$R1206,"")</f>
        <v>6.042986548</v>
      </c>
      <c r="T1206" t="str">
        <f t="shared" si="1283"/>
        <v/>
      </c>
    </row>
    <row r="1207" hidden="1">
      <c r="A1207" s="152"/>
      <c r="B1207" s="154"/>
      <c r="F1207" s="70"/>
      <c r="G1207" s="70"/>
      <c r="H1207" s="70"/>
      <c r="I1207" s="70"/>
      <c r="J1207" s="70"/>
      <c r="K1207" s="70"/>
      <c r="L1207" s="70"/>
      <c r="M1207" s="70"/>
      <c r="N1207" s="70"/>
      <c r="O1207" s="70">
        <f>'SWR time series'!A1203</f>
        <v>9</v>
      </c>
      <c r="P1207" s="70">
        <f>'SWR time series'!B1203</f>
        <v>1970</v>
      </c>
      <c r="Q1207" s="77">
        <f>'StockBond Returns'!M1201</f>
        <v>14.75191498</v>
      </c>
      <c r="R1207" s="77">
        <f>'SWR time series'!F1203</f>
        <v>5.192258562</v>
      </c>
      <c r="S1207" s="77">
        <f t="shared" ref="S1207:T1207" si="1284">if( and($Q1207&gt;S$10,$Q1207&lt;=S$11),$R1207,"")</f>
        <v>5.192258562</v>
      </c>
      <c r="T1207" t="str">
        <f t="shared" si="1284"/>
        <v/>
      </c>
    </row>
    <row r="1208" hidden="1">
      <c r="A1208" s="152"/>
      <c r="B1208" s="154"/>
      <c r="F1208" s="70"/>
      <c r="G1208" s="70"/>
      <c r="H1208" s="70"/>
      <c r="I1208" s="70"/>
      <c r="J1208" s="70"/>
      <c r="K1208" s="70"/>
      <c r="L1208" s="70"/>
      <c r="M1208" s="70"/>
      <c r="N1208" s="70"/>
      <c r="O1208" s="70">
        <f>'SWR time series'!A1204</f>
        <v>10</v>
      </c>
      <c r="P1208" s="70">
        <f>'SWR time series'!B1204</f>
        <v>1970</v>
      </c>
      <c r="Q1208" s="77">
        <f>'StockBond Returns'!M1202</f>
        <v>15.15180836</v>
      </c>
      <c r="R1208" s="77">
        <f>'SWR time series'!F1204</f>
        <v>4.498583174</v>
      </c>
      <c r="S1208" s="77">
        <f t="shared" ref="S1208:T1208" si="1285">if( and($Q1208&gt;S$10,$Q1208&lt;=S$11),$R1208,"")</f>
        <v>4.498583174</v>
      </c>
      <c r="T1208" t="str">
        <f t="shared" si="1285"/>
        <v/>
      </c>
    </row>
    <row r="1209" hidden="1">
      <c r="A1209" s="152"/>
      <c r="B1209" s="154"/>
      <c r="F1209" s="70"/>
      <c r="G1209" s="70"/>
      <c r="H1209" s="70"/>
      <c r="I1209" s="70"/>
      <c r="J1209" s="70"/>
      <c r="K1209" s="70"/>
      <c r="L1209" s="70"/>
      <c r="M1209" s="70"/>
      <c r="N1209" s="70"/>
      <c r="O1209" s="70">
        <f>'SWR time series'!A1205</f>
        <v>11</v>
      </c>
      <c r="P1209" s="70">
        <f>'SWR time series'!B1205</f>
        <v>1970</v>
      </c>
      <c r="Q1209" s="77">
        <f>'StockBond Returns'!M1203</f>
        <v>14.9106332</v>
      </c>
      <c r="R1209" s="77">
        <f>'SWR time series'!F1205</f>
        <v>4.919171909</v>
      </c>
      <c r="S1209" s="77">
        <f t="shared" ref="S1209:T1209" si="1286">if( and($Q1209&gt;S$10,$Q1209&lt;=S$11),$R1209,"")</f>
        <v>4.919171909</v>
      </c>
      <c r="T1209" t="str">
        <f t="shared" si="1286"/>
        <v/>
      </c>
    </row>
    <row r="1210" hidden="1">
      <c r="A1210" s="152"/>
      <c r="B1210" s="154"/>
      <c r="F1210" s="70"/>
      <c r="G1210" s="70"/>
      <c r="H1210" s="70"/>
      <c r="I1210" s="70"/>
      <c r="J1210" s="70"/>
      <c r="K1210" s="70"/>
      <c r="L1210" s="70"/>
      <c r="M1210" s="70"/>
      <c r="N1210" s="70"/>
      <c r="O1210" s="70">
        <f>'SWR time series'!A1206</f>
        <v>12</v>
      </c>
      <c r="P1210" s="70">
        <f>'SWR time series'!B1206</f>
        <v>1970</v>
      </c>
      <c r="Q1210" s="77">
        <f>'StockBond Returns'!M1204</f>
        <v>15.46875224</v>
      </c>
      <c r="R1210" s="77">
        <f>'SWR time series'!F1206</f>
        <v>3.646531117</v>
      </c>
      <c r="S1210" s="77">
        <f t="shared" ref="S1210:T1210" si="1287">if( and($Q1210&gt;S$10,$Q1210&lt;=S$11),$R1210,"")</f>
        <v>3.646531117</v>
      </c>
      <c r="T1210" t="str">
        <f t="shared" si="1287"/>
        <v/>
      </c>
    </row>
    <row r="1211" hidden="1">
      <c r="A1211" s="152"/>
      <c r="B1211" s="154"/>
      <c r="F1211" s="70"/>
      <c r="G1211" s="70"/>
      <c r="H1211" s="70"/>
      <c r="I1211" s="70"/>
      <c r="J1211" s="70"/>
      <c r="K1211" s="70"/>
      <c r="L1211" s="70"/>
      <c r="M1211" s="70"/>
      <c r="N1211" s="70"/>
      <c r="O1211" s="70">
        <f>'SWR time series'!A1207</f>
        <v>1</v>
      </c>
      <c r="P1211" s="70">
        <f>'SWR time series'!B1207</f>
        <v>1971</v>
      </c>
      <c r="Q1211" s="77">
        <f>'StockBond Returns'!M1205</f>
        <v>16.24402465</v>
      </c>
      <c r="R1211" s="77">
        <f>'SWR time series'!F1207</f>
        <v>2.660380076</v>
      </c>
      <c r="S1211" s="77">
        <f t="shared" ref="S1211:T1211" si="1288">if( and($Q1211&gt;S$10,$Q1211&lt;=S$11),$R1211,"")</f>
        <v>2.660380076</v>
      </c>
      <c r="T1211" t="str">
        <f t="shared" si="1288"/>
        <v/>
      </c>
    </row>
    <row r="1212" hidden="1">
      <c r="A1212" s="152"/>
      <c r="B1212" s="154"/>
      <c r="F1212" s="70"/>
      <c r="G1212" s="70"/>
      <c r="H1212" s="70"/>
      <c r="I1212" s="70"/>
      <c r="J1212" s="70"/>
      <c r="K1212" s="70"/>
      <c r="L1212" s="70"/>
      <c r="M1212" s="70"/>
      <c r="N1212" s="70"/>
      <c r="O1212" s="70">
        <f>'SWR time series'!A1208</f>
        <v>2</v>
      </c>
      <c r="P1212" s="70">
        <f>'SWR time series'!B1208</f>
        <v>1971</v>
      </c>
      <c r="Q1212" s="77">
        <f>'StockBond Returns'!M1206</f>
        <v>16.97771069</v>
      </c>
      <c r="R1212" s="77">
        <f>'SWR time series'!F1208</f>
        <v>1.754656486</v>
      </c>
      <c r="S1212" s="77">
        <f t="shared" ref="S1212:T1212" si="1289">if( and($Q1212&gt;S$10,$Q1212&lt;=S$11),$R1212,"")</f>
        <v>1.754656486</v>
      </c>
      <c r="T1212" t="str">
        <f t="shared" si="1289"/>
        <v/>
      </c>
    </row>
    <row r="1213" hidden="1">
      <c r="A1213" s="152"/>
      <c r="B1213" s="154"/>
      <c r="F1213" s="70"/>
      <c r="G1213" s="70"/>
      <c r="H1213" s="70"/>
      <c r="I1213" s="70"/>
      <c r="J1213" s="70"/>
      <c r="K1213" s="70"/>
      <c r="L1213" s="70"/>
      <c r="M1213" s="70"/>
      <c r="N1213" s="70"/>
      <c r="O1213" s="70">
        <f>'SWR time series'!A1209</f>
        <v>3</v>
      </c>
      <c r="P1213" s="70">
        <f>'SWR time series'!B1209</f>
        <v>1971</v>
      </c>
      <c r="Q1213" s="77">
        <f>'StockBond Returns'!M1207</f>
        <v>17.01523915</v>
      </c>
      <c r="R1213" s="77">
        <f>'SWR time series'!F1209</f>
        <v>1.603339641</v>
      </c>
      <c r="S1213" s="77">
        <f t="shared" ref="S1213:T1213" si="1290">if( and($Q1213&gt;S$10,$Q1213&lt;=S$11),$R1213,"")</f>
        <v>1.603339641</v>
      </c>
      <c r="T1213" t="str">
        <f t="shared" si="1290"/>
        <v/>
      </c>
    </row>
    <row r="1214" hidden="1">
      <c r="A1214" s="152"/>
      <c r="B1214" s="154"/>
      <c r="F1214" s="70"/>
      <c r="G1214" s="70"/>
      <c r="H1214" s="70"/>
      <c r="I1214" s="70"/>
      <c r="J1214" s="70"/>
      <c r="K1214" s="70"/>
      <c r="L1214" s="70"/>
      <c r="M1214" s="70"/>
      <c r="N1214" s="70"/>
      <c r="O1214" s="70">
        <f>'SWR time series'!A1210</f>
        <v>4</v>
      </c>
      <c r="P1214" s="70">
        <f>'SWR time series'!B1210</f>
        <v>1971</v>
      </c>
      <c r="Q1214" s="77">
        <f>'StockBond Returns'!M1208</f>
        <v>17.52695944</v>
      </c>
      <c r="R1214" s="77">
        <f>'SWR time series'!F1210</f>
        <v>0.7101636959</v>
      </c>
      <c r="S1214" s="77">
        <f t="shared" ref="S1214:T1214" si="1291">if( and($Q1214&gt;S$10,$Q1214&lt;=S$11),$R1214,"")</f>
        <v>0.7101636959</v>
      </c>
      <c r="T1214" t="str">
        <f t="shared" si="1291"/>
        <v/>
      </c>
    </row>
    <row r="1215" hidden="1">
      <c r="A1215" s="152"/>
      <c r="B1215" s="154"/>
      <c r="F1215" s="70"/>
      <c r="G1215" s="70"/>
      <c r="H1215" s="70"/>
      <c r="I1215" s="70"/>
      <c r="J1215" s="70"/>
      <c r="K1215" s="70"/>
      <c r="L1215" s="70"/>
      <c r="M1215" s="70"/>
      <c r="N1215" s="70"/>
      <c r="O1215" s="70">
        <f>'SWR time series'!A1211</f>
        <v>5</v>
      </c>
      <c r="P1215" s="70">
        <f>'SWR time series'!B1211</f>
        <v>1971</v>
      </c>
      <c r="Q1215" s="77">
        <f>'StockBond Returns'!M1209</f>
        <v>18.08942991</v>
      </c>
      <c r="R1215" s="77">
        <f>'SWR time series'!F1211</f>
        <v>0.3582984478</v>
      </c>
      <c r="S1215" s="77">
        <f t="shared" ref="S1215:T1215" si="1292">if( and($Q1215&gt;S$10,$Q1215&lt;=S$11),$R1215,"")</f>
        <v>0.3582984478</v>
      </c>
      <c r="T1215" t="str">
        <f t="shared" si="1292"/>
        <v/>
      </c>
    </row>
    <row r="1216" hidden="1">
      <c r="A1216" s="152"/>
      <c r="B1216" s="154"/>
      <c r="F1216" s="70"/>
      <c r="G1216" s="70"/>
      <c r="H1216" s="70"/>
      <c r="I1216" s="70"/>
      <c r="J1216" s="70"/>
      <c r="K1216" s="70"/>
      <c r="L1216" s="70"/>
      <c r="M1216" s="70"/>
      <c r="N1216" s="70"/>
      <c r="O1216" s="70">
        <f>'SWR time series'!A1212</f>
        <v>6</v>
      </c>
      <c r="P1216" s="70">
        <f>'SWR time series'!B1212</f>
        <v>1971</v>
      </c>
      <c r="Q1216" s="77">
        <f>'StockBond Returns'!M1210</f>
        <v>17.32212755</v>
      </c>
      <c r="R1216" s="77">
        <f>'SWR time series'!F1212</f>
        <v>1.391831322</v>
      </c>
      <c r="S1216" s="77">
        <f t="shared" ref="S1216:T1216" si="1293">if( and($Q1216&gt;S$10,$Q1216&lt;=S$11),$R1216,"")</f>
        <v>1.391831322</v>
      </c>
      <c r="T1216" t="str">
        <f t="shared" si="1293"/>
        <v/>
      </c>
    </row>
    <row r="1217" hidden="1">
      <c r="A1217" s="152"/>
      <c r="B1217" s="154"/>
      <c r="F1217" s="70"/>
      <c r="G1217" s="70"/>
      <c r="H1217" s="70"/>
      <c r="I1217" s="70"/>
      <c r="J1217" s="70"/>
      <c r="K1217" s="70"/>
      <c r="L1217" s="70"/>
      <c r="M1217" s="70"/>
      <c r="N1217" s="70"/>
      <c r="O1217" s="70">
        <f>'SWR time series'!A1213</f>
        <v>7</v>
      </c>
      <c r="P1217" s="70">
        <f>'SWR time series'!B1213</f>
        <v>1971</v>
      </c>
      <c r="Q1217" s="77">
        <f>'StockBond Returns'!M1211</f>
        <v>17.07974065</v>
      </c>
      <c r="R1217" s="77">
        <f>'SWR time series'!F1213</f>
        <v>1.645899056</v>
      </c>
      <c r="S1217" s="77">
        <f t="shared" ref="S1217:T1217" si="1294">if( and($Q1217&gt;S$10,$Q1217&lt;=S$11),$R1217,"")</f>
        <v>1.645899056</v>
      </c>
      <c r="T1217" t="str">
        <f t="shared" si="1294"/>
        <v/>
      </c>
    </row>
    <row r="1218" hidden="1">
      <c r="A1218" s="152"/>
      <c r="B1218" s="154"/>
      <c r="F1218" s="70"/>
      <c r="G1218" s="70"/>
      <c r="H1218" s="70"/>
      <c r="I1218" s="70"/>
      <c r="J1218" s="70"/>
      <c r="K1218" s="70"/>
      <c r="L1218" s="70"/>
      <c r="M1218" s="70"/>
      <c r="N1218" s="70"/>
      <c r="O1218" s="70">
        <f>'SWR time series'!A1214</f>
        <v>8</v>
      </c>
      <c r="P1218" s="70">
        <f>'SWR time series'!B1214</f>
        <v>1971</v>
      </c>
      <c r="Q1218" s="77">
        <f>'StockBond Returns'!M1212</f>
        <v>16.37079026</v>
      </c>
      <c r="R1218" s="77">
        <f>'SWR time series'!F1214</f>
        <v>2.585288944</v>
      </c>
      <c r="S1218" s="77">
        <f t="shared" ref="S1218:T1218" si="1295">if( and($Q1218&gt;S$10,$Q1218&lt;=S$11),$R1218,"")</f>
        <v>2.585288944</v>
      </c>
      <c r="T1218" t="str">
        <f t="shared" si="1295"/>
        <v/>
      </c>
    </row>
    <row r="1219" hidden="1">
      <c r="A1219" s="152"/>
      <c r="B1219" s="154"/>
      <c r="F1219" s="70"/>
      <c r="G1219" s="70"/>
      <c r="H1219" s="70"/>
      <c r="I1219" s="70"/>
      <c r="J1219" s="70"/>
      <c r="K1219" s="70"/>
      <c r="L1219" s="70"/>
      <c r="M1219" s="70"/>
      <c r="N1219" s="70"/>
      <c r="O1219" s="70">
        <f>'SWR time series'!A1215</f>
        <v>9</v>
      </c>
      <c r="P1219" s="70">
        <f>'SWR time series'!B1215</f>
        <v>1971</v>
      </c>
      <c r="Q1219" s="77">
        <f>'StockBond Returns'!M1213</f>
        <v>16.8235405</v>
      </c>
      <c r="R1219" s="77">
        <f>'SWR time series'!F1215</f>
        <v>1.69407722</v>
      </c>
      <c r="S1219" s="77">
        <f t="shared" ref="S1219:T1219" si="1296">if( and($Q1219&gt;S$10,$Q1219&lt;=S$11),$R1219,"")</f>
        <v>1.69407722</v>
      </c>
      <c r="T1219" t="str">
        <f t="shared" si="1296"/>
        <v/>
      </c>
    </row>
    <row r="1220" hidden="1">
      <c r="A1220" s="152"/>
      <c r="B1220" s="154"/>
      <c r="F1220" s="70"/>
      <c r="G1220" s="70"/>
      <c r="H1220" s="70"/>
      <c r="I1220" s="70"/>
      <c r="J1220" s="70"/>
      <c r="K1220" s="70"/>
      <c r="L1220" s="70"/>
      <c r="M1220" s="70"/>
      <c r="N1220" s="70"/>
      <c r="O1220" s="70">
        <f>'SWR time series'!A1216</f>
        <v>10</v>
      </c>
      <c r="P1220" s="70">
        <f>'SWR time series'!B1216</f>
        <v>1971</v>
      </c>
      <c r="Q1220" s="77">
        <f>'StockBond Returns'!M1214</f>
        <v>16.67703198</v>
      </c>
      <c r="R1220" s="77">
        <f>'SWR time series'!F1216</f>
        <v>1.754869881</v>
      </c>
      <c r="S1220" s="77">
        <f t="shared" ref="S1220:T1220" si="1297">if( and($Q1220&gt;S$10,$Q1220&lt;=S$11),$R1220,"")</f>
        <v>1.754869881</v>
      </c>
      <c r="T1220" t="str">
        <f t="shared" si="1297"/>
        <v/>
      </c>
    </row>
    <row r="1221" hidden="1">
      <c r="A1221" s="152"/>
      <c r="B1221" s="154"/>
      <c r="F1221" s="70"/>
      <c r="G1221" s="70"/>
      <c r="H1221" s="70"/>
      <c r="I1221" s="70"/>
      <c r="J1221" s="70"/>
      <c r="K1221" s="70"/>
      <c r="L1221" s="70"/>
      <c r="M1221" s="70"/>
      <c r="N1221" s="70"/>
      <c r="O1221" s="70">
        <f>'SWR time series'!A1217</f>
        <v>11</v>
      </c>
      <c r="P1221" s="70">
        <f>'SWR time series'!B1217</f>
        <v>1971</v>
      </c>
      <c r="Q1221" s="77">
        <f>'StockBond Returns'!M1215</f>
        <v>15.67065947</v>
      </c>
      <c r="R1221" s="77">
        <f>'SWR time series'!F1217</f>
        <v>2.573440874</v>
      </c>
      <c r="S1221" s="77">
        <f t="shared" ref="S1221:T1221" si="1298">if( and($Q1221&gt;S$10,$Q1221&lt;=S$11),$R1221,"")</f>
        <v>2.573440874</v>
      </c>
      <c r="T1221" t="str">
        <f t="shared" si="1298"/>
        <v/>
      </c>
    </row>
    <row r="1222" hidden="1">
      <c r="A1222" s="152"/>
      <c r="B1222" s="154"/>
      <c r="F1222" s="70"/>
      <c r="G1222" s="70"/>
      <c r="H1222" s="70"/>
      <c r="I1222" s="70"/>
      <c r="J1222" s="70"/>
      <c r="K1222" s="70"/>
      <c r="L1222" s="70"/>
      <c r="M1222" s="70"/>
      <c r="N1222" s="70"/>
      <c r="O1222" s="70">
        <f>'SWR time series'!A1218</f>
        <v>12</v>
      </c>
      <c r="P1222" s="70">
        <f>'SWR time series'!B1218</f>
        <v>1971</v>
      </c>
      <c r="Q1222" s="77">
        <f>'StockBond Returns'!M1216</f>
        <v>15.84266655</v>
      </c>
      <c r="R1222" s="77">
        <f>'SWR time series'!F1218</f>
        <v>2.720484593</v>
      </c>
      <c r="S1222" s="77">
        <f t="shared" ref="S1222:T1222" si="1299">if( and($Q1222&gt;S$10,$Q1222&lt;=S$11),$R1222,"")</f>
        <v>2.720484593</v>
      </c>
      <c r="T1222" t="str">
        <f t="shared" si="1299"/>
        <v/>
      </c>
    </row>
    <row r="1223" hidden="1">
      <c r="A1223" s="152"/>
      <c r="B1223" s="154"/>
      <c r="F1223" s="70"/>
      <c r="G1223" s="70"/>
      <c r="H1223" s="70"/>
      <c r="I1223" s="70"/>
      <c r="J1223" s="70"/>
      <c r="K1223" s="70"/>
      <c r="L1223" s="70"/>
      <c r="M1223" s="70"/>
      <c r="N1223" s="70"/>
      <c r="O1223" s="70">
        <f>'SWR time series'!A1219</f>
        <v>1</v>
      </c>
      <c r="P1223" s="70">
        <f>'SWR time series'!B1219</f>
        <v>1972</v>
      </c>
      <c r="Q1223" s="77">
        <f>'StockBond Returns'!M1217</f>
        <v>17.0924388</v>
      </c>
      <c r="R1223" s="77">
        <f>'SWR time series'!F1219</f>
        <v>1.176427097</v>
      </c>
      <c r="S1223" s="77">
        <f t="shared" ref="S1223:T1223" si="1300">if( and($Q1223&gt;S$10,$Q1223&lt;=S$11),$R1223,"")</f>
        <v>1.176427097</v>
      </c>
      <c r="T1223" t="str">
        <f t="shared" si="1300"/>
        <v/>
      </c>
    </row>
    <row r="1224" hidden="1">
      <c r="A1224" s="152"/>
      <c r="B1224" s="154"/>
      <c r="F1224" s="70"/>
      <c r="G1224" s="70"/>
      <c r="H1224" s="70"/>
      <c r="I1224" s="70"/>
      <c r="J1224" s="70"/>
      <c r="K1224" s="70"/>
      <c r="L1224" s="70"/>
      <c r="M1224" s="70"/>
      <c r="N1224" s="70"/>
      <c r="O1224" s="70">
        <f>'SWR time series'!A1220</f>
        <v>2</v>
      </c>
      <c r="P1224" s="70">
        <f>'SWR time series'!B1220</f>
        <v>1972</v>
      </c>
      <c r="Q1224" s="77">
        <f>'StockBond Returns'!M1218</f>
        <v>17.3699505</v>
      </c>
      <c r="R1224" s="77">
        <f>'SWR time series'!F1220</f>
        <v>0.9969057187</v>
      </c>
      <c r="S1224" s="77">
        <f t="shared" ref="S1224:T1224" si="1301">if( and($Q1224&gt;S$10,$Q1224&lt;=S$11),$R1224,"")</f>
        <v>0.9969057187</v>
      </c>
      <c r="T1224" t="str">
        <f t="shared" si="1301"/>
        <v/>
      </c>
    </row>
    <row r="1225" hidden="1">
      <c r="A1225" s="152"/>
      <c r="B1225" s="154"/>
      <c r="F1225" s="70"/>
      <c r="G1225" s="70"/>
      <c r="H1225" s="70"/>
      <c r="I1225" s="70"/>
      <c r="J1225" s="70"/>
      <c r="K1225" s="70"/>
      <c r="L1225" s="70"/>
      <c r="M1225" s="70"/>
      <c r="N1225" s="70"/>
      <c r="O1225" s="70">
        <f>'SWR time series'!A1221</f>
        <v>3</v>
      </c>
      <c r="P1225" s="70">
        <f>'SWR time series'!B1221</f>
        <v>1972</v>
      </c>
      <c r="Q1225" s="77">
        <f>'StockBond Returns'!M1219</f>
        <v>17.62849652</v>
      </c>
      <c r="R1225" s="77">
        <f>'SWR time series'!F1221</f>
        <v>0.7036096682</v>
      </c>
      <c r="S1225" s="77">
        <f t="shared" ref="S1225:T1225" si="1302">if( and($Q1225&gt;S$10,$Q1225&lt;=S$11),$R1225,"")</f>
        <v>0.7036096682</v>
      </c>
      <c r="T1225" t="str">
        <f t="shared" si="1302"/>
        <v/>
      </c>
    </row>
    <row r="1226" hidden="1">
      <c r="A1226" s="152"/>
      <c r="B1226" s="154"/>
      <c r="F1226" s="70"/>
      <c r="G1226" s="70"/>
      <c r="H1226" s="70"/>
      <c r="I1226" s="70"/>
      <c r="J1226" s="70"/>
      <c r="K1226" s="70"/>
      <c r="L1226" s="70"/>
      <c r="M1226" s="70"/>
      <c r="N1226" s="70"/>
      <c r="O1226" s="70">
        <f>'SWR time series'!A1222</f>
        <v>4</v>
      </c>
      <c r="P1226" s="70">
        <f>'SWR time series'!B1222</f>
        <v>1972</v>
      </c>
      <c r="Q1226" s="77">
        <f>'StockBond Returns'!M1220</f>
        <v>17.76927206</v>
      </c>
      <c r="R1226" s="77">
        <f>'SWR time series'!F1222</f>
        <v>0.5701752637</v>
      </c>
      <c r="S1226" s="77">
        <f t="shared" ref="S1226:T1226" si="1303">if( and($Q1226&gt;S$10,$Q1226&lt;=S$11),$R1226,"")</f>
        <v>0.5701752637</v>
      </c>
      <c r="T1226" t="str">
        <f t="shared" si="1303"/>
        <v/>
      </c>
    </row>
    <row r="1227" hidden="1">
      <c r="A1227" s="152"/>
      <c r="B1227" s="154"/>
      <c r="F1227" s="70"/>
      <c r="G1227" s="70"/>
      <c r="H1227" s="70"/>
      <c r="I1227" s="70"/>
      <c r="J1227" s="70"/>
      <c r="K1227" s="70"/>
      <c r="L1227" s="70"/>
      <c r="M1227" s="70"/>
      <c r="N1227" s="70"/>
      <c r="O1227" s="70">
        <f>'SWR time series'!A1223</f>
        <v>5</v>
      </c>
      <c r="P1227" s="70">
        <f>'SWR time series'!B1223</f>
        <v>1972</v>
      </c>
      <c r="Q1227" s="77">
        <f>'StockBond Returns'!M1221</f>
        <v>17.5677261</v>
      </c>
      <c r="R1227" s="77">
        <f>'SWR time series'!F1223</f>
        <v>0.5604899331</v>
      </c>
      <c r="S1227" s="77">
        <f t="shared" ref="S1227:T1227" si="1304">if( and($Q1227&gt;S$10,$Q1227&lt;=S$11),$R1227,"")</f>
        <v>0.5604899331</v>
      </c>
      <c r="T1227" t="str">
        <f t="shared" si="1304"/>
        <v/>
      </c>
    </row>
    <row r="1228" hidden="1">
      <c r="A1228" s="152"/>
      <c r="B1228" s="154"/>
      <c r="F1228" s="70"/>
      <c r="G1228" s="70"/>
      <c r="H1228" s="70"/>
      <c r="I1228" s="70"/>
      <c r="J1228" s="70"/>
      <c r="K1228" s="70"/>
      <c r="L1228" s="70"/>
      <c r="M1228" s="70"/>
      <c r="N1228" s="70"/>
      <c r="O1228" s="70">
        <f>'SWR time series'!A1224</f>
        <v>6</v>
      </c>
      <c r="P1228" s="70">
        <f>'SWR time series'!B1224</f>
        <v>1972</v>
      </c>
      <c r="Q1228" s="77">
        <f>'StockBond Returns'!M1222</f>
        <v>17.93324384</v>
      </c>
      <c r="R1228" s="77">
        <f>'SWR time series'!F1224</f>
        <v>0.3029945455</v>
      </c>
      <c r="S1228" s="77">
        <f t="shared" ref="S1228:T1228" si="1305">if( and($Q1228&gt;S$10,$Q1228&lt;=S$11),$R1228,"")</f>
        <v>0.3029945455</v>
      </c>
      <c r="T1228" t="str">
        <f t="shared" si="1305"/>
        <v/>
      </c>
    </row>
    <row r="1229" hidden="1">
      <c r="A1229" s="152"/>
      <c r="B1229" s="154"/>
      <c r="F1229" s="70"/>
      <c r="G1229" s="70"/>
      <c r="H1229" s="70"/>
      <c r="I1229" s="70"/>
      <c r="J1229" s="70"/>
      <c r="K1229" s="70"/>
      <c r="L1229" s="70"/>
      <c r="M1229" s="70"/>
      <c r="N1229" s="70"/>
      <c r="O1229" s="70">
        <f>'SWR time series'!A1225</f>
        <v>7</v>
      </c>
      <c r="P1229" s="70">
        <f>'SWR time series'!B1225</f>
        <v>1972</v>
      </c>
      <c r="Q1229" s="77">
        <f>'StockBond Returns'!M1223</f>
        <v>17.50038382</v>
      </c>
      <c r="R1229" s="77">
        <f>'SWR time series'!F1225</f>
        <v>0.7763249573</v>
      </c>
      <c r="S1229" s="77">
        <f t="shared" ref="S1229:T1229" si="1306">if( and($Q1229&gt;S$10,$Q1229&lt;=S$11),$R1229,"")</f>
        <v>0.7763249573</v>
      </c>
      <c r="T1229" t="str">
        <f t="shared" si="1306"/>
        <v/>
      </c>
    </row>
    <row r="1230" hidden="1">
      <c r="A1230" s="152"/>
      <c r="B1230" s="154"/>
      <c r="F1230" s="70"/>
      <c r="G1230" s="70"/>
      <c r="H1230" s="70"/>
      <c r="I1230" s="70"/>
      <c r="J1230" s="70"/>
      <c r="K1230" s="70"/>
      <c r="L1230" s="70"/>
      <c r="M1230" s="70"/>
      <c r="N1230" s="70"/>
      <c r="O1230" s="70">
        <f>'SWR time series'!A1226</f>
        <v>8</v>
      </c>
      <c r="P1230" s="70">
        <f>'SWR time series'!B1226</f>
        <v>1972</v>
      </c>
      <c r="Q1230" s="77">
        <f>'StockBond Returns'!M1224</f>
        <v>17.42952726</v>
      </c>
      <c r="R1230" s="77">
        <f>'SWR time series'!F1226</f>
        <v>0.782208986</v>
      </c>
      <c r="S1230" s="77">
        <f t="shared" ref="S1230:T1230" si="1307">if( and($Q1230&gt;S$10,$Q1230&lt;=S$11),$R1230,"")</f>
        <v>0.782208986</v>
      </c>
      <c r="T1230" t="str">
        <f t="shared" si="1307"/>
        <v/>
      </c>
    </row>
    <row r="1231" hidden="1">
      <c r="A1231" s="152"/>
      <c r="B1231" s="154"/>
      <c r="F1231" s="70"/>
      <c r="G1231" s="70"/>
      <c r="H1231" s="70"/>
      <c r="I1231" s="70"/>
      <c r="J1231" s="70"/>
      <c r="K1231" s="70"/>
      <c r="L1231" s="70"/>
      <c r="M1231" s="70"/>
      <c r="N1231" s="70"/>
      <c r="O1231" s="70">
        <f>'SWR time series'!A1227</f>
        <v>9</v>
      </c>
      <c r="P1231" s="70">
        <f>'SWR time series'!B1227</f>
        <v>1972</v>
      </c>
      <c r="Q1231" s="77">
        <f>'StockBond Returns'!M1225</f>
        <v>17.95795339</v>
      </c>
      <c r="R1231" s="77">
        <f>'SWR time series'!F1227</f>
        <v>0.3576054925</v>
      </c>
      <c r="S1231" s="77">
        <f t="shared" ref="S1231:T1231" si="1308">if( and($Q1231&gt;S$10,$Q1231&lt;=S$11),$R1231,"")</f>
        <v>0.3576054925</v>
      </c>
      <c r="T1231" t="str">
        <f t="shared" si="1308"/>
        <v/>
      </c>
    </row>
    <row r="1232" hidden="1">
      <c r="A1232" s="152"/>
      <c r="B1232" s="154"/>
      <c r="F1232" s="70"/>
      <c r="G1232" s="70"/>
      <c r="H1232" s="70"/>
      <c r="I1232" s="70"/>
      <c r="J1232" s="70"/>
      <c r="K1232" s="70"/>
      <c r="L1232" s="70"/>
      <c r="M1232" s="70"/>
      <c r="N1232" s="70"/>
      <c r="O1232" s="70">
        <f>'SWR time series'!A1228</f>
        <v>10</v>
      </c>
      <c r="P1232" s="70">
        <f>'SWR time series'!B1228</f>
        <v>1972</v>
      </c>
      <c r="Q1232" s="77">
        <f>'StockBond Returns'!M1226</f>
        <v>17.73621771</v>
      </c>
      <c r="R1232" s="77">
        <f>'SWR time series'!F1228</f>
        <v>0.6149621057</v>
      </c>
      <c r="S1232" s="77">
        <f t="shared" ref="S1232:T1232" si="1309">if( and($Q1232&gt;S$10,$Q1232&lt;=S$11),$R1232,"")</f>
        <v>0.6149621057</v>
      </c>
      <c r="T1232" t="str">
        <f t="shared" si="1309"/>
        <v/>
      </c>
    </row>
    <row r="1233" hidden="1">
      <c r="A1233" s="152"/>
      <c r="B1233" s="154"/>
      <c r="F1233" s="70"/>
      <c r="G1233" s="70"/>
      <c r="H1233" s="70"/>
      <c r="I1233" s="70"/>
      <c r="J1233" s="70"/>
      <c r="K1233" s="70"/>
      <c r="L1233" s="70"/>
      <c r="M1233" s="70"/>
      <c r="N1233" s="70"/>
      <c r="O1233" s="70">
        <f>'SWR time series'!A1229</f>
        <v>11</v>
      </c>
      <c r="P1233" s="70">
        <f>'SWR time series'!B1229</f>
        <v>1972</v>
      </c>
      <c r="Q1233" s="77">
        <f>'StockBond Returns'!M1227</f>
        <v>17.84993298</v>
      </c>
      <c r="R1233" s="77">
        <f>'SWR time series'!F1229</f>
        <v>0.4490198254</v>
      </c>
      <c r="S1233" s="77">
        <f t="shared" ref="S1233:T1233" si="1310">if( and($Q1233&gt;S$10,$Q1233&lt;=S$11),$R1233,"")</f>
        <v>0.4490198254</v>
      </c>
      <c r="T1233" t="str">
        <f t="shared" si="1310"/>
        <v/>
      </c>
    </row>
    <row r="1234" hidden="1">
      <c r="A1234" s="152"/>
      <c r="B1234" s="154"/>
      <c r="F1234" s="70"/>
      <c r="G1234" s="70"/>
      <c r="H1234" s="70"/>
      <c r="I1234" s="70"/>
      <c r="J1234" s="70"/>
      <c r="K1234" s="70"/>
      <c r="L1234" s="70"/>
      <c r="M1234" s="70"/>
      <c r="N1234" s="70"/>
      <c r="O1234" s="70">
        <f>'SWR time series'!A1230</f>
        <v>12</v>
      </c>
      <c r="P1234" s="70">
        <f>'SWR time series'!B1230</f>
        <v>1972</v>
      </c>
      <c r="Q1234" s="77">
        <f>'StockBond Returns'!M1228</f>
        <v>18.620909</v>
      </c>
      <c r="R1234" s="77">
        <f>'SWR time series'!F1230</f>
        <v>-0.3168126917</v>
      </c>
      <c r="S1234" s="77">
        <f t="shared" ref="S1234:T1234" si="1311">if( and($Q1234&gt;S$10,$Q1234&lt;=S$11),$R1234,"")</f>
        <v>-0.3168126917</v>
      </c>
      <c r="T1234" t="str">
        <f t="shared" si="1311"/>
        <v/>
      </c>
    </row>
    <row r="1235" hidden="1">
      <c r="A1235" s="152"/>
      <c r="B1235" s="154"/>
      <c r="F1235" s="70"/>
      <c r="G1235" s="70"/>
      <c r="H1235" s="70"/>
      <c r="I1235" s="70"/>
      <c r="J1235" s="70"/>
      <c r="K1235" s="70"/>
      <c r="L1235" s="70"/>
      <c r="M1235" s="70"/>
      <c r="N1235" s="70"/>
      <c r="O1235" s="70">
        <f>'SWR time series'!A1231</f>
        <v>1</v>
      </c>
      <c r="P1235" s="70">
        <f>'SWR time series'!B1231</f>
        <v>1973</v>
      </c>
      <c r="Q1235" s="77">
        <f>'StockBond Returns'!M1229</f>
        <v>18.8996186</v>
      </c>
      <c r="R1235" s="77">
        <f>'SWR time series'!F1231</f>
        <v>-0.3805630967</v>
      </c>
      <c r="S1235" s="77">
        <f t="shared" ref="S1235:T1235" si="1312">if( and($Q1235&gt;S$10,$Q1235&lt;=S$11),$R1235,"")</f>
        <v>-0.3805630967</v>
      </c>
      <c r="T1235" t="str">
        <f t="shared" si="1312"/>
        <v/>
      </c>
    </row>
    <row r="1236" hidden="1">
      <c r="A1236" s="152"/>
      <c r="B1236" s="154"/>
      <c r="F1236" s="70"/>
      <c r="G1236" s="70"/>
      <c r="H1236" s="70"/>
      <c r="I1236" s="70"/>
      <c r="J1236" s="70"/>
      <c r="K1236" s="70"/>
      <c r="L1236" s="70"/>
      <c r="M1236" s="70"/>
      <c r="N1236" s="70"/>
      <c r="O1236" s="70">
        <f>'SWR time series'!A1232</f>
        <v>2</v>
      </c>
      <c r="P1236" s="70">
        <f>'SWR time series'!B1232</f>
        <v>1973</v>
      </c>
      <c r="Q1236" s="77">
        <f>'StockBond Returns'!M1230</f>
        <v>18.33796377</v>
      </c>
      <c r="R1236" s="77">
        <f>'SWR time series'!F1232</f>
        <v>0.08952621889</v>
      </c>
      <c r="S1236" s="77">
        <f t="shared" ref="S1236:T1236" si="1313">if( and($Q1236&gt;S$10,$Q1236&lt;=S$11),$R1236,"")</f>
        <v>0.08952621889</v>
      </c>
      <c r="T1236" t="str">
        <f t="shared" si="1313"/>
        <v/>
      </c>
    </row>
    <row r="1237" hidden="1">
      <c r="A1237" s="152"/>
      <c r="B1237" s="154"/>
      <c r="F1237" s="70"/>
      <c r="G1237" s="70"/>
      <c r="H1237" s="70"/>
      <c r="I1237" s="70"/>
      <c r="J1237" s="70"/>
      <c r="K1237" s="70"/>
      <c r="L1237" s="70"/>
      <c r="M1237" s="70"/>
      <c r="N1237" s="70"/>
      <c r="O1237" s="70">
        <f>'SWR time series'!A1233</f>
        <v>3</v>
      </c>
      <c r="P1237" s="70">
        <f>'SWR time series'!B1233</f>
        <v>1973</v>
      </c>
      <c r="Q1237" s="77">
        <f>'StockBond Returns'!M1231</f>
        <v>17.49512146</v>
      </c>
      <c r="R1237" s="77">
        <f>'SWR time series'!F1233</f>
        <v>0.9922777567</v>
      </c>
      <c r="S1237" s="77">
        <f t="shared" ref="S1237:T1237" si="1314">if( and($Q1237&gt;S$10,$Q1237&lt;=S$11),$R1237,"")</f>
        <v>0.9922777567</v>
      </c>
      <c r="T1237" t="str">
        <f t="shared" si="1314"/>
        <v/>
      </c>
    </row>
    <row r="1238" hidden="1">
      <c r="A1238" s="152"/>
      <c r="B1238" s="154"/>
      <c r="F1238" s="70"/>
      <c r="G1238" s="70"/>
      <c r="H1238" s="70"/>
      <c r="I1238" s="70"/>
      <c r="J1238" s="70"/>
      <c r="K1238" s="70"/>
      <c r="L1238" s="70"/>
      <c r="M1238" s="70"/>
      <c r="N1238" s="70"/>
      <c r="O1238" s="70">
        <f>'SWR time series'!A1234</f>
        <v>4</v>
      </c>
      <c r="P1238" s="70">
        <f>'SWR time series'!B1234</f>
        <v>1973</v>
      </c>
      <c r="Q1238" s="77">
        <f>'StockBond Returns'!M1232</f>
        <v>17.06823676</v>
      </c>
      <c r="R1238" s="77">
        <f>'SWR time series'!F1234</f>
        <v>1.291028455</v>
      </c>
      <c r="S1238" s="77">
        <f t="shared" ref="S1238:T1238" si="1315">if( and($Q1238&gt;S$10,$Q1238&lt;=S$11),$R1238,"")</f>
        <v>1.291028455</v>
      </c>
      <c r="T1238" t="str">
        <f t="shared" si="1315"/>
        <v/>
      </c>
    </row>
    <row r="1239" hidden="1">
      <c r="A1239" s="152"/>
      <c r="B1239" s="154"/>
      <c r="F1239" s="70"/>
      <c r="G1239" s="70"/>
      <c r="H1239" s="70"/>
      <c r="I1239" s="70"/>
      <c r="J1239" s="70"/>
      <c r="K1239" s="70"/>
      <c r="L1239" s="70"/>
      <c r="M1239" s="70"/>
      <c r="N1239" s="70"/>
      <c r="O1239" s="70">
        <f>'SWR time series'!A1235</f>
        <v>5</v>
      </c>
      <c r="P1239" s="70">
        <f>'SWR time series'!B1235</f>
        <v>1973</v>
      </c>
      <c r="Q1239" s="77">
        <f>'StockBond Returns'!M1233</f>
        <v>16.42444347</v>
      </c>
      <c r="R1239" s="77">
        <f>'SWR time series'!F1235</f>
        <v>2.241553044</v>
      </c>
      <c r="S1239" s="77">
        <f t="shared" ref="S1239:T1239" si="1316">if( and($Q1239&gt;S$10,$Q1239&lt;=S$11),$R1239,"")</f>
        <v>2.241553044</v>
      </c>
      <c r="T1239" t="str">
        <f t="shared" si="1316"/>
        <v/>
      </c>
    </row>
    <row r="1240" hidden="1">
      <c r="A1240" s="152"/>
      <c r="B1240" s="154"/>
      <c r="F1240" s="70"/>
      <c r="G1240" s="70"/>
      <c r="H1240" s="70"/>
      <c r="I1240" s="70"/>
      <c r="J1240" s="70"/>
      <c r="K1240" s="70"/>
      <c r="L1240" s="70"/>
      <c r="M1240" s="70"/>
      <c r="N1240" s="70"/>
      <c r="O1240" s="70">
        <f>'SWR time series'!A1236</f>
        <v>6</v>
      </c>
      <c r="P1240" s="70">
        <f>'SWR time series'!B1236</f>
        <v>1973</v>
      </c>
      <c r="Q1240" s="77">
        <f>'StockBond Returns'!M1234</f>
        <v>15.97192027</v>
      </c>
      <c r="R1240" s="77">
        <f>'SWR time series'!F1236</f>
        <v>2.846086591</v>
      </c>
      <c r="S1240" s="77">
        <f t="shared" ref="S1240:T1240" si="1317">if( and($Q1240&gt;S$10,$Q1240&lt;=S$11),$R1240,"")</f>
        <v>2.846086591</v>
      </c>
      <c r="T1240" t="str">
        <f t="shared" si="1317"/>
        <v/>
      </c>
    </row>
    <row r="1241" hidden="1">
      <c r="A1241" s="152"/>
      <c r="B1241" s="154"/>
      <c r="F1241" s="70"/>
      <c r="G1241" s="70"/>
      <c r="H1241" s="70"/>
      <c r="I1241" s="70"/>
      <c r="J1241" s="70"/>
      <c r="K1241" s="70"/>
      <c r="L1241" s="70"/>
      <c r="M1241" s="70"/>
      <c r="N1241" s="70"/>
      <c r="O1241" s="70">
        <f>'SWR time series'!A1237</f>
        <v>7</v>
      </c>
      <c r="P1241" s="70">
        <f>'SWR time series'!B1237</f>
        <v>1973</v>
      </c>
      <c r="Q1241" s="77">
        <f>'StockBond Returns'!M1235</f>
        <v>15.52172177</v>
      </c>
      <c r="R1241" s="77">
        <f>'SWR time series'!F1237</f>
        <v>3.167197512</v>
      </c>
      <c r="S1241" s="77">
        <f t="shared" ref="S1241:T1241" si="1318">if( and($Q1241&gt;S$10,$Q1241&lt;=S$11),$R1241,"")</f>
        <v>3.167197512</v>
      </c>
      <c r="T1241" t="str">
        <f t="shared" si="1318"/>
        <v/>
      </c>
    </row>
    <row r="1242" hidden="1">
      <c r="A1242" s="152"/>
      <c r="B1242" s="154"/>
      <c r="F1242" s="70"/>
      <c r="G1242" s="70"/>
      <c r="H1242" s="70"/>
      <c r="I1242" s="70"/>
      <c r="J1242" s="70"/>
      <c r="K1242" s="70"/>
      <c r="L1242" s="70"/>
      <c r="M1242" s="70"/>
      <c r="N1242" s="70"/>
      <c r="O1242" s="70">
        <f>'SWR time series'!A1238</f>
        <v>8</v>
      </c>
      <c r="P1242" s="70">
        <f>'SWR time series'!B1238</f>
        <v>1973</v>
      </c>
      <c r="Q1242" s="77">
        <f>'StockBond Returns'!M1236</f>
        <v>16.25296503</v>
      </c>
      <c r="R1242" s="77">
        <f>'SWR time series'!F1238</f>
        <v>2.649819474</v>
      </c>
      <c r="S1242" s="77">
        <f t="shared" ref="S1242:T1242" si="1319">if( and($Q1242&gt;S$10,$Q1242&lt;=S$11),$R1242,"")</f>
        <v>2.649819474</v>
      </c>
      <c r="T1242" t="str">
        <f t="shared" si="1319"/>
        <v/>
      </c>
    </row>
    <row r="1243" hidden="1">
      <c r="A1243" s="152"/>
      <c r="B1243" s="154"/>
      <c r="F1243" s="70"/>
      <c r="G1243" s="70"/>
      <c r="H1243" s="70"/>
      <c r="I1243" s="70"/>
      <c r="J1243" s="70"/>
      <c r="K1243" s="70"/>
      <c r="L1243" s="70"/>
      <c r="M1243" s="70"/>
      <c r="N1243" s="70"/>
      <c r="O1243" s="70">
        <f>'SWR time series'!A1239</f>
        <v>9</v>
      </c>
      <c r="P1243" s="70">
        <f>'SWR time series'!B1239</f>
        <v>1973</v>
      </c>
      <c r="Q1243" s="77">
        <f>'StockBond Returns'!M1237</f>
        <v>15.34473737</v>
      </c>
      <c r="R1243" s="77">
        <f>'SWR time series'!F1239</f>
        <v>3.790198414</v>
      </c>
      <c r="S1243" s="77">
        <f t="shared" ref="S1243:T1243" si="1320">if( and($Q1243&gt;S$10,$Q1243&lt;=S$11),$R1243,"")</f>
        <v>3.790198414</v>
      </c>
      <c r="T1243" t="str">
        <f t="shared" si="1320"/>
        <v/>
      </c>
    </row>
    <row r="1244" hidden="1">
      <c r="A1244" s="152"/>
      <c r="B1244" s="154"/>
      <c r="F1244" s="70"/>
      <c r="G1244" s="70"/>
      <c r="H1244" s="70"/>
      <c r="I1244" s="70"/>
      <c r="J1244" s="70"/>
      <c r="K1244" s="70"/>
      <c r="L1244" s="70"/>
      <c r="M1244" s="70"/>
      <c r="N1244" s="70"/>
      <c r="O1244" s="70">
        <f>'SWR time series'!A1240</f>
        <v>10</v>
      </c>
      <c r="P1244" s="70">
        <f>'SWR time series'!B1240</f>
        <v>1973</v>
      </c>
      <c r="Q1244" s="77">
        <f>'StockBond Returns'!M1238</f>
        <v>15.85779492</v>
      </c>
      <c r="R1244" s="77">
        <f>'SWR time series'!F1240</f>
        <v>2.951613727</v>
      </c>
      <c r="S1244" s="77">
        <f t="shared" ref="S1244:T1244" si="1321">if( and($Q1244&gt;S$10,$Q1244&lt;=S$11),$R1244,"")</f>
        <v>2.951613727</v>
      </c>
      <c r="T1244" t="str">
        <f t="shared" si="1321"/>
        <v/>
      </c>
    </row>
    <row r="1245" hidden="1">
      <c r="A1245" s="152"/>
      <c r="B1245" s="154"/>
      <c r="F1245" s="70"/>
      <c r="G1245" s="70"/>
      <c r="H1245" s="70"/>
      <c r="I1245" s="70"/>
      <c r="J1245" s="70"/>
      <c r="K1245" s="70"/>
      <c r="L1245" s="70"/>
      <c r="M1245" s="70"/>
      <c r="N1245" s="70"/>
      <c r="O1245" s="70">
        <f>'SWR time series'!A1241</f>
        <v>11</v>
      </c>
      <c r="P1245" s="70">
        <f>'SWR time series'!B1241</f>
        <v>1973</v>
      </c>
      <c r="Q1245" s="77">
        <f>'StockBond Returns'!M1239</f>
        <v>15.69466923</v>
      </c>
      <c r="R1245" s="77">
        <f>'SWR time series'!F1241</f>
        <v>3.124399585</v>
      </c>
      <c r="S1245" s="77">
        <f t="shared" ref="S1245:T1245" si="1322">if( and($Q1245&gt;S$10,$Q1245&lt;=S$11),$R1245,"")</f>
        <v>3.124399585</v>
      </c>
      <c r="T1245" t="str">
        <f t="shared" si="1322"/>
        <v/>
      </c>
    </row>
    <row r="1246" hidden="1">
      <c r="A1246" s="152"/>
      <c r="B1246" s="154"/>
      <c r="F1246" s="70"/>
      <c r="G1246" s="70"/>
      <c r="H1246" s="70"/>
      <c r="I1246" s="70"/>
      <c r="J1246" s="70"/>
      <c r="K1246" s="70"/>
      <c r="L1246" s="70"/>
      <c r="M1246" s="70"/>
      <c r="N1246" s="70"/>
      <c r="O1246" s="70">
        <f>'SWR time series'!A1242</f>
        <v>12</v>
      </c>
      <c r="P1246" s="70">
        <f>'SWR time series'!B1242</f>
        <v>1973</v>
      </c>
      <c r="Q1246" s="77">
        <f>'StockBond Returns'!M1240</f>
        <v>13.78422609</v>
      </c>
      <c r="R1246" s="77">
        <f>'SWR time series'!F1242</f>
        <v>5.798003878</v>
      </c>
      <c r="S1246" s="77">
        <f t="shared" ref="S1246:T1246" si="1323">if( and($Q1246&gt;S$10,$Q1246&lt;=S$11),$R1246,"")</f>
        <v>5.798003878</v>
      </c>
      <c r="T1246" t="str">
        <f t="shared" si="1323"/>
        <v/>
      </c>
    </row>
    <row r="1247" hidden="1">
      <c r="A1247" s="152"/>
      <c r="B1247" s="154"/>
      <c r="F1247" s="70"/>
      <c r="G1247" s="70"/>
      <c r="H1247" s="70"/>
      <c r="I1247" s="70"/>
      <c r="J1247" s="70"/>
      <c r="K1247" s="70"/>
      <c r="L1247" s="70"/>
      <c r="M1247" s="70"/>
      <c r="N1247" s="70"/>
      <c r="O1247" s="70">
        <f>'SWR time series'!A1243</f>
        <v>1</v>
      </c>
      <c r="P1247" s="70">
        <f>'SWR time series'!B1243</f>
        <v>1974</v>
      </c>
      <c r="Q1247" s="77">
        <f>'StockBond Returns'!M1241</f>
        <v>13.88768001</v>
      </c>
      <c r="R1247" s="77">
        <f>'SWR time series'!F1243</f>
        <v>5.806876626</v>
      </c>
      <c r="S1247" s="77">
        <f t="shared" ref="S1247:T1247" si="1324">if( and($Q1247&gt;S$10,$Q1247&lt;=S$11),$R1247,"")</f>
        <v>5.806876626</v>
      </c>
      <c r="T1247" t="str">
        <f t="shared" si="1324"/>
        <v/>
      </c>
    </row>
    <row r="1248" hidden="1">
      <c r="A1248" s="152"/>
      <c r="B1248" s="154"/>
      <c r="F1248" s="70"/>
      <c r="G1248" s="70"/>
      <c r="H1248" s="70"/>
      <c r="I1248" s="70"/>
      <c r="J1248" s="70"/>
      <c r="K1248" s="70"/>
      <c r="L1248" s="70"/>
      <c r="M1248" s="70"/>
      <c r="N1248" s="70"/>
      <c r="O1248" s="70">
        <f>'SWR time series'!A1244</f>
        <v>2</v>
      </c>
      <c r="P1248" s="70">
        <f>'SWR time series'!B1244</f>
        <v>1974</v>
      </c>
      <c r="Q1248" s="77">
        <f>'StockBond Returns'!M1242</f>
        <v>13.5954824</v>
      </c>
      <c r="R1248" s="77">
        <f>'SWR time series'!F1244</f>
        <v>6.408635071</v>
      </c>
      <c r="S1248" s="77">
        <f t="shared" ref="S1248:T1248" si="1325">if( and($Q1248&gt;S$10,$Q1248&lt;=S$11),$R1248,"")</f>
        <v>6.408635071</v>
      </c>
      <c r="T1248" t="str">
        <f t="shared" si="1325"/>
        <v/>
      </c>
    </row>
    <row r="1249" hidden="1">
      <c r="A1249" s="152"/>
      <c r="B1249" s="154"/>
      <c r="F1249" s="70"/>
      <c r="G1249" s="70"/>
      <c r="H1249" s="70"/>
      <c r="I1249" s="70"/>
      <c r="J1249" s="70"/>
      <c r="K1249" s="70"/>
      <c r="L1249" s="70"/>
      <c r="M1249" s="70"/>
      <c r="N1249" s="70"/>
      <c r="O1249" s="70">
        <f>'SWR time series'!A1245</f>
        <v>3</v>
      </c>
      <c r="P1249" s="70">
        <f>'SWR time series'!B1245</f>
        <v>1974</v>
      </c>
      <c r="Q1249" s="77">
        <f>'StockBond Returns'!M1243</f>
        <v>13.34139597</v>
      </c>
      <c r="R1249" s="77">
        <f>'SWR time series'!F1245</f>
        <v>6.822964705</v>
      </c>
      <c r="S1249" s="77">
        <f t="shared" ref="S1249:T1249" si="1326">if( and($Q1249&gt;S$10,$Q1249&lt;=S$11),$R1249,"")</f>
        <v>6.822964705</v>
      </c>
      <c r="T1249" t="str">
        <f t="shared" si="1326"/>
        <v/>
      </c>
    </row>
    <row r="1250" hidden="1">
      <c r="A1250" s="152"/>
      <c r="B1250" s="154"/>
      <c r="F1250" s="70"/>
      <c r="G1250" s="70"/>
      <c r="H1250" s="70"/>
      <c r="I1250" s="70"/>
      <c r="J1250" s="70"/>
      <c r="K1250" s="70"/>
      <c r="L1250" s="70"/>
      <c r="M1250" s="70"/>
      <c r="N1250" s="70"/>
      <c r="O1250" s="70">
        <f>'SWR time series'!A1246</f>
        <v>4</v>
      </c>
      <c r="P1250" s="70">
        <f>'SWR time series'!B1246</f>
        <v>1974</v>
      </c>
      <c r="Q1250" s="77">
        <f>'StockBond Returns'!M1244</f>
        <v>12.73800765</v>
      </c>
      <c r="R1250" s="77">
        <f>'SWR time series'!F1246</f>
        <v>7.91623841</v>
      </c>
      <c r="S1250" s="77">
        <f t="shared" ref="S1250:T1250" si="1327">if( and($Q1250&gt;S$10,$Q1250&lt;=S$11),$R1250,"")</f>
        <v>7.91623841</v>
      </c>
      <c r="T1250" t="str">
        <f t="shared" si="1327"/>
        <v/>
      </c>
    </row>
    <row r="1251" hidden="1">
      <c r="A1251" s="152"/>
      <c r="B1251" s="154"/>
      <c r="F1251" s="70"/>
      <c r="G1251" s="70"/>
      <c r="H1251" s="70"/>
      <c r="I1251" s="70"/>
      <c r="J1251" s="70"/>
      <c r="K1251" s="70"/>
      <c r="L1251" s="70"/>
      <c r="M1251" s="70"/>
      <c r="N1251" s="70"/>
      <c r="O1251" s="70">
        <f>'SWR time series'!A1247</f>
        <v>5</v>
      </c>
      <c r="P1251" s="70">
        <f>'SWR time series'!B1247</f>
        <v>1974</v>
      </c>
      <c r="Q1251" s="77">
        <f>'StockBond Returns'!M1245</f>
        <v>12.25857259</v>
      </c>
      <c r="R1251" s="77">
        <f>'SWR time series'!F1247</f>
        <v>9.215383844</v>
      </c>
      <c r="S1251" s="77">
        <f t="shared" ref="S1251:T1251" si="1328">if( and($Q1251&gt;S$10,$Q1251&lt;=S$11),$R1251,"")</f>
        <v>9.215383844</v>
      </c>
      <c r="T1251" t="str">
        <f t="shared" si="1328"/>
        <v/>
      </c>
    </row>
    <row r="1252" hidden="1">
      <c r="A1252" s="152"/>
      <c r="B1252" s="154"/>
      <c r="F1252" s="70"/>
      <c r="G1252" s="70"/>
      <c r="H1252" s="70"/>
      <c r="I1252" s="70"/>
      <c r="J1252" s="70"/>
      <c r="K1252" s="70"/>
      <c r="L1252" s="70"/>
      <c r="M1252" s="70"/>
      <c r="N1252" s="70"/>
      <c r="O1252" s="70">
        <f>'SWR time series'!A1248</f>
        <v>6</v>
      </c>
      <c r="P1252" s="70">
        <f>'SWR time series'!B1248</f>
        <v>1974</v>
      </c>
      <c r="Q1252" s="77">
        <f>'StockBond Returns'!M1246</f>
        <v>11.67571916</v>
      </c>
      <c r="R1252" s="77">
        <f>'SWR time series'!F1248</f>
        <v>10.32476997</v>
      </c>
      <c r="S1252" s="77">
        <f t="shared" ref="S1252:T1252" si="1329">if( and($Q1252&gt;S$10,$Q1252&lt;=S$11),$R1252,"")</f>
        <v>10.32476997</v>
      </c>
      <c r="T1252" t="str">
        <f t="shared" si="1329"/>
        <v/>
      </c>
    </row>
    <row r="1253" hidden="1">
      <c r="A1253" s="152"/>
      <c r="B1253" s="154"/>
      <c r="F1253" s="70"/>
      <c r="G1253" s="70"/>
      <c r="H1253" s="70"/>
      <c r="I1253" s="70"/>
      <c r="J1253" s="70"/>
      <c r="K1253" s="70"/>
      <c r="L1253" s="70"/>
      <c r="M1253" s="70"/>
      <c r="N1253" s="70"/>
      <c r="O1253" s="70">
        <f>'SWR time series'!A1249</f>
        <v>7</v>
      </c>
      <c r="P1253" s="70">
        <f>'SWR time series'!B1249</f>
        <v>1974</v>
      </c>
      <c r="Q1253" s="77">
        <f>'StockBond Returns'!M1247</f>
        <v>11.38933811</v>
      </c>
      <c r="R1253" s="77">
        <f>'SWR time series'!F1249</f>
        <v>11.05836724</v>
      </c>
      <c r="S1253" s="77">
        <f t="shared" ref="S1253:T1253" si="1330">if( and($Q1253&gt;S$10,$Q1253&lt;=S$11),$R1253,"")</f>
        <v>11.05836724</v>
      </c>
      <c r="T1253" t="str">
        <f t="shared" si="1330"/>
        <v/>
      </c>
    </row>
    <row r="1254" hidden="1">
      <c r="A1254" s="152"/>
      <c r="B1254" s="154"/>
      <c r="F1254" s="70"/>
      <c r="G1254" s="70"/>
      <c r="H1254" s="70"/>
      <c r="I1254" s="70"/>
      <c r="J1254" s="70"/>
      <c r="K1254" s="70"/>
      <c r="L1254" s="70"/>
      <c r="M1254" s="70"/>
      <c r="N1254" s="70"/>
      <c r="O1254" s="70">
        <f>'SWR time series'!A1250</f>
        <v>8</v>
      </c>
      <c r="P1254" s="70">
        <f>'SWR time series'!B1250</f>
        <v>1974</v>
      </c>
      <c r="Q1254" s="77">
        <f>'StockBond Returns'!M1248</f>
        <v>10.39414181</v>
      </c>
      <c r="R1254" s="77">
        <f>'SWR time series'!F1250</f>
        <v>13.58278904</v>
      </c>
      <c r="S1254" s="77">
        <f t="shared" ref="S1254:T1254" si="1331">if( and($Q1254&gt;S$10,$Q1254&lt;=S$11),$R1254,"")</f>
        <v>13.58278904</v>
      </c>
      <c r="T1254" t="str">
        <f t="shared" si="1331"/>
        <v/>
      </c>
    </row>
    <row r="1255" hidden="1">
      <c r="A1255" s="152"/>
      <c r="B1255" s="154"/>
      <c r="F1255" s="70"/>
      <c r="G1255" s="70"/>
      <c r="H1255" s="70"/>
      <c r="I1255" s="70"/>
      <c r="J1255" s="70"/>
      <c r="K1255" s="70"/>
      <c r="L1255" s="70"/>
      <c r="M1255" s="70"/>
      <c r="N1255" s="70"/>
      <c r="O1255" s="70">
        <f>'SWR time series'!A1251</f>
        <v>9</v>
      </c>
      <c r="P1255" s="70">
        <f>'SWR time series'!B1251</f>
        <v>1974</v>
      </c>
      <c r="Q1255" s="77">
        <f>'StockBond Returns'!M1249</f>
        <v>9.11222258</v>
      </c>
      <c r="R1255" s="77">
        <f>'SWR time series'!F1251</f>
        <v>16.90070828</v>
      </c>
      <c r="S1255" s="77">
        <f t="shared" ref="S1255:T1255" si="1332">if( and($Q1255&gt;S$10,$Q1255&lt;=S$11),$R1255,"")</f>
        <v>16.90070828</v>
      </c>
      <c r="T1255" t="str">
        <f t="shared" si="1332"/>
        <v/>
      </c>
    </row>
    <row r="1256" hidden="1">
      <c r="A1256" s="152"/>
      <c r="B1256" s="154"/>
      <c r="F1256" s="70"/>
      <c r="G1256" s="70"/>
      <c r="H1256" s="70"/>
      <c r="I1256" s="70"/>
      <c r="J1256" s="70"/>
      <c r="K1256" s="70"/>
      <c r="L1256" s="70"/>
      <c r="M1256" s="70"/>
      <c r="N1256" s="70"/>
      <c r="O1256" s="70">
        <f>'SWR time series'!A1252</f>
        <v>10</v>
      </c>
      <c r="P1256" s="70">
        <f>'SWR time series'!B1252</f>
        <v>1974</v>
      </c>
      <c r="Q1256" s="77">
        <f>'StockBond Returns'!M1250</f>
        <v>8.09679932</v>
      </c>
      <c r="R1256" s="77">
        <f>'SWR time series'!F1252</f>
        <v>21.30517227</v>
      </c>
      <c r="S1256" s="77">
        <f t="shared" ref="S1256:T1256" si="1333">if( and($Q1256&gt;S$10,$Q1256&lt;=S$11),$R1256,"")</f>
        <v>21.30517227</v>
      </c>
      <c r="T1256" t="str">
        <f t="shared" si="1333"/>
        <v/>
      </c>
    </row>
    <row r="1257" hidden="1">
      <c r="A1257" s="152"/>
      <c r="B1257" s="154"/>
      <c r="F1257" s="70"/>
      <c r="G1257" s="70"/>
      <c r="H1257" s="70"/>
      <c r="I1257" s="70"/>
      <c r="J1257" s="70"/>
      <c r="K1257" s="70"/>
      <c r="L1257" s="70"/>
      <c r="M1257" s="70"/>
      <c r="N1257" s="70"/>
      <c r="O1257" s="70">
        <f>'SWR time series'!A1253</f>
        <v>11</v>
      </c>
      <c r="P1257" s="70">
        <f>'SWR time series'!B1253</f>
        <v>1974</v>
      </c>
      <c r="Q1257" s="77">
        <f>'StockBond Returns'!M1251</f>
        <v>9.30665762</v>
      </c>
      <c r="R1257" s="77">
        <f>'SWR time series'!F1253</f>
        <v>16.6761486</v>
      </c>
      <c r="S1257" s="77">
        <f t="shared" ref="S1257:T1257" si="1334">if( and($Q1257&gt;S$10,$Q1257&lt;=S$11),$R1257,"")</f>
        <v>16.6761486</v>
      </c>
      <c r="T1257" t="str">
        <f t="shared" si="1334"/>
        <v/>
      </c>
    </row>
    <row r="1258" hidden="1">
      <c r="A1258" s="152"/>
      <c r="B1258" s="154"/>
      <c r="F1258" s="70"/>
      <c r="G1258" s="70"/>
      <c r="H1258" s="70"/>
      <c r="I1258" s="70"/>
      <c r="J1258" s="70"/>
      <c r="K1258" s="70"/>
      <c r="L1258" s="70"/>
      <c r="M1258" s="70"/>
      <c r="N1258" s="70"/>
      <c r="O1258" s="70">
        <f>'SWR time series'!A1254</f>
        <v>12</v>
      </c>
      <c r="P1258" s="70">
        <f>'SWR time series'!B1254</f>
        <v>1974</v>
      </c>
      <c r="Q1258" s="77">
        <f>'StockBond Returns'!M1252</f>
        <v>8.49617139</v>
      </c>
      <c r="R1258" s="77">
        <f>'SWR time series'!F1254</f>
        <v>18.61805375</v>
      </c>
      <c r="S1258" s="77">
        <f t="shared" ref="S1258:T1258" si="1335">if( and($Q1258&gt;S$10,$Q1258&lt;=S$11),$R1258,"")</f>
        <v>18.61805375</v>
      </c>
      <c r="T1258" t="str">
        <f t="shared" si="1335"/>
        <v/>
      </c>
    </row>
    <row r="1259" hidden="1">
      <c r="A1259" s="152"/>
      <c r="B1259" s="154"/>
      <c r="F1259" s="70"/>
      <c r="G1259" s="70"/>
      <c r="H1259" s="70"/>
      <c r="I1259" s="70"/>
      <c r="J1259" s="70"/>
      <c r="K1259" s="70"/>
      <c r="L1259" s="70"/>
      <c r="M1259" s="70"/>
      <c r="N1259" s="70"/>
      <c r="O1259" s="70">
        <f>'SWR time series'!A1255</f>
        <v>1</v>
      </c>
      <c r="P1259" s="70">
        <f>'SWR time series'!B1255</f>
        <v>1975</v>
      </c>
      <c r="Q1259" s="77">
        <f>'StockBond Returns'!M1253</f>
        <v>8.47320646</v>
      </c>
      <c r="R1259" s="77">
        <f>'SWR time series'!F1255</f>
        <v>19.40058788</v>
      </c>
      <c r="S1259" s="77">
        <f t="shared" ref="S1259:T1259" si="1336">if( and($Q1259&gt;S$10,$Q1259&lt;=S$11),$R1259,"")</f>
        <v>19.40058788</v>
      </c>
      <c r="T1259" t="str">
        <f t="shared" si="1336"/>
        <v/>
      </c>
    </row>
    <row r="1260" hidden="1">
      <c r="A1260" s="152"/>
      <c r="B1260" s="154"/>
      <c r="F1260" s="70"/>
      <c r="G1260" s="70"/>
      <c r="H1260" s="70"/>
      <c r="I1260" s="70"/>
      <c r="J1260" s="70"/>
      <c r="K1260" s="70"/>
      <c r="L1260" s="70"/>
      <c r="M1260" s="70"/>
      <c r="N1260" s="70"/>
      <c r="O1260" s="70">
        <f>'SWR time series'!A1256</f>
        <v>2</v>
      </c>
      <c r="P1260" s="70">
        <f>'SWR time series'!B1256</f>
        <v>1975</v>
      </c>
      <c r="Q1260" s="77">
        <f>'StockBond Returns'!M1254</f>
        <v>9.46441888</v>
      </c>
      <c r="R1260" s="77">
        <f>'SWR time series'!F1256</f>
        <v>16.20709791</v>
      </c>
      <c r="S1260" s="77">
        <f t="shared" ref="S1260:T1260" si="1337">if( and($Q1260&gt;S$10,$Q1260&lt;=S$11),$R1260,"")</f>
        <v>16.20709791</v>
      </c>
      <c r="T1260" t="str">
        <f t="shared" si="1337"/>
        <v/>
      </c>
    </row>
    <row r="1261" hidden="1">
      <c r="A1261" s="152"/>
      <c r="B1261" s="154"/>
      <c r="F1261" s="70"/>
      <c r="G1261" s="70"/>
      <c r="H1261" s="70"/>
      <c r="I1261" s="70"/>
      <c r="J1261" s="70"/>
      <c r="K1261" s="70"/>
      <c r="L1261" s="70"/>
      <c r="M1261" s="70"/>
      <c r="N1261" s="70"/>
      <c r="O1261" s="70">
        <f>'SWR time series'!A1257</f>
        <v>3</v>
      </c>
      <c r="P1261" s="70">
        <f>'SWR time series'!B1257</f>
        <v>1975</v>
      </c>
      <c r="Q1261" s="77">
        <f>'StockBond Returns'!M1255</f>
        <v>9.94384157</v>
      </c>
      <c r="R1261" s="77">
        <f>'SWR time series'!F1257</f>
        <v>14.70047042</v>
      </c>
      <c r="S1261" s="77">
        <f t="shared" ref="S1261:T1261" si="1338">if( and($Q1261&gt;S$10,$Q1261&lt;=S$11),$R1261,"")</f>
        <v>14.70047042</v>
      </c>
      <c r="T1261" t="str">
        <f t="shared" si="1338"/>
        <v/>
      </c>
    </row>
    <row r="1262" hidden="1">
      <c r="A1262" s="152"/>
      <c r="B1262" s="154"/>
      <c r="F1262" s="70"/>
      <c r="G1262" s="70"/>
      <c r="H1262" s="70"/>
      <c r="I1262" s="70"/>
      <c r="J1262" s="70"/>
      <c r="K1262" s="70"/>
      <c r="L1262" s="70"/>
      <c r="M1262" s="70"/>
      <c r="N1262" s="70"/>
      <c r="O1262" s="70">
        <f>'SWR time series'!A1258</f>
        <v>4</v>
      </c>
      <c r="P1262" s="70">
        <f>'SWR time series'!B1258</f>
        <v>1975</v>
      </c>
      <c r="Q1262" s="77">
        <f>'StockBond Returns'!M1256</f>
        <v>10.11284434</v>
      </c>
      <c r="R1262" s="77">
        <f>'SWR time series'!F1258</f>
        <v>14.58824025</v>
      </c>
      <c r="S1262" s="77">
        <f t="shared" ref="S1262:T1262" si="1339">if( and($Q1262&gt;S$10,$Q1262&lt;=S$11),$R1262,"")</f>
        <v>14.58824025</v>
      </c>
      <c r="T1262" t="str">
        <f t="shared" si="1339"/>
        <v/>
      </c>
    </row>
    <row r="1263" hidden="1">
      <c r="A1263" s="152"/>
      <c r="B1263" s="154"/>
      <c r="F1263" s="70"/>
      <c r="G1263" s="70"/>
      <c r="H1263" s="70"/>
      <c r="I1263" s="70"/>
      <c r="J1263" s="70"/>
      <c r="K1263" s="70"/>
      <c r="L1263" s="70"/>
      <c r="M1263" s="70"/>
      <c r="N1263" s="70"/>
      <c r="O1263" s="70">
        <f>'SWR time series'!A1259</f>
        <v>5</v>
      </c>
      <c r="P1263" s="70">
        <f>'SWR time series'!B1259</f>
        <v>1975</v>
      </c>
      <c r="Q1263" s="77">
        <f>'StockBond Returns'!M1257</f>
        <v>10.54470664</v>
      </c>
      <c r="R1263" s="77">
        <f>'SWR time series'!F1259</f>
        <v>13.62600146</v>
      </c>
      <c r="S1263" s="77">
        <f t="shared" ref="S1263:T1263" si="1340">if( and($Q1263&gt;S$10,$Q1263&lt;=S$11),$R1263,"")</f>
        <v>13.62600146</v>
      </c>
      <c r="T1263" t="str">
        <f t="shared" si="1340"/>
        <v/>
      </c>
    </row>
    <row r="1264" hidden="1">
      <c r="A1264" s="152"/>
      <c r="B1264" s="154"/>
      <c r="F1264" s="70"/>
      <c r="G1264" s="70"/>
      <c r="H1264" s="70"/>
      <c r="I1264" s="70"/>
      <c r="J1264" s="70"/>
      <c r="K1264" s="70"/>
      <c r="L1264" s="70"/>
      <c r="M1264" s="70"/>
      <c r="N1264" s="70"/>
      <c r="O1264" s="70">
        <f>'SWR time series'!A1260</f>
        <v>6</v>
      </c>
      <c r="P1264" s="70">
        <f>'SWR time series'!B1260</f>
        <v>1975</v>
      </c>
      <c r="Q1264" s="77">
        <f>'StockBond Returns'!M1258</f>
        <v>11.1159081</v>
      </c>
      <c r="R1264" s="77">
        <f>'SWR time series'!F1260</f>
        <v>12.37185466</v>
      </c>
      <c r="S1264" s="77">
        <f t="shared" ref="S1264:T1264" si="1341">if( and($Q1264&gt;S$10,$Q1264&lt;=S$11),$R1264,"")</f>
        <v>12.37185466</v>
      </c>
      <c r="T1264" t="str">
        <f t="shared" si="1341"/>
        <v/>
      </c>
    </row>
    <row r="1265" hidden="1">
      <c r="A1265" s="152"/>
      <c r="B1265" s="154"/>
      <c r="F1265" s="70"/>
      <c r="G1265" s="70"/>
      <c r="H1265" s="70"/>
      <c r="I1265" s="70"/>
      <c r="J1265" s="70"/>
      <c r="K1265" s="70"/>
      <c r="L1265" s="70"/>
      <c r="M1265" s="70"/>
      <c r="N1265" s="70"/>
      <c r="O1265" s="70">
        <f>'SWR time series'!A1261</f>
        <v>7</v>
      </c>
      <c r="P1265" s="70">
        <f>'SWR time series'!B1261</f>
        <v>1975</v>
      </c>
      <c r="Q1265" s="77">
        <f>'StockBond Returns'!M1259</f>
        <v>11.34384032</v>
      </c>
      <c r="R1265" s="77">
        <f>'SWR time series'!F1261</f>
        <v>11.45912836</v>
      </c>
      <c r="S1265" s="77">
        <f t="shared" ref="S1265:T1265" si="1342">if( and($Q1265&gt;S$10,$Q1265&lt;=S$11),$R1265,"")</f>
        <v>11.45912836</v>
      </c>
      <c r="T1265" t="str">
        <f t="shared" si="1342"/>
        <v/>
      </c>
    </row>
    <row r="1266" hidden="1">
      <c r="A1266" s="152"/>
      <c r="B1266" s="154"/>
      <c r="F1266" s="70"/>
      <c r="G1266" s="70"/>
      <c r="H1266" s="70"/>
      <c r="I1266" s="70"/>
      <c r="J1266" s="70"/>
      <c r="K1266" s="70"/>
      <c r="L1266" s="70"/>
      <c r="M1266" s="70"/>
      <c r="N1266" s="70"/>
      <c r="O1266" s="70">
        <f>'SWR time series'!A1262</f>
        <v>8</v>
      </c>
      <c r="P1266" s="70">
        <f>'SWR time series'!B1262</f>
        <v>1975</v>
      </c>
      <c r="Q1266" s="77">
        <f>'StockBond Returns'!M1260</f>
        <v>10.46189399</v>
      </c>
      <c r="R1266" s="77">
        <f>'SWR time series'!F1262</f>
        <v>13.78949413</v>
      </c>
      <c r="S1266" s="77">
        <f t="shared" ref="S1266:T1266" si="1343">if( and($Q1266&gt;S$10,$Q1266&lt;=S$11),$R1266,"")</f>
        <v>13.78949413</v>
      </c>
      <c r="T1266" t="str">
        <f t="shared" si="1343"/>
        <v/>
      </c>
    </row>
    <row r="1267" hidden="1">
      <c r="A1267" s="152"/>
      <c r="B1267" s="154"/>
      <c r="F1267" s="70"/>
      <c r="G1267" s="70"/>
      <c r="H1267" s="70"/>
      <c r="I1267" s="70"/>
      <c r="J1267" s="70"/>
      <c r="K1267" s="70"/>
      <c r="L1267" s="70"/>
      <c r="M1267" s="70"/>
      <c r="N1267" s="70"/>
      <c r="O1267" s="70">
        <f>'SWR time series'!A1263</f>
        <v>9</v>
      </c>
      <c r="P1267" s="70">
        <f>'SWR time series'!B1263</f>
        <v>1975</v>
      </c>
      <c r="Q1267" s="77">
        <f>'StockBond Returns'!M1261</f>
        <v>10.06269402</v>
      </c>
      <c r="R1267" s="77">
        <f>'SWR time series'!F1263</f>
        <v>14.53167093</v>
      </c>
      <c r="S1267" s="77">
        <f t="shared" ref="S1267:T1267" si="1344">if( and($Q1267&gt;S$10,$Q1267&lt;=S$11),$R1267,"")</f>
        <v>14.53167093</v>
      </c>
      <c r="T1267" t="str">
        <f t="shared" si="1344"/>
        <v/>
      </c>
    </row>
    <row r="1268" hidden="1">
      <c r="A1268" s="152"/>
      <c r="B1268" s="154"/>
      <c r="F1268" s="70"/>
      <c r="G1268" s="70"/>
      <c r="H1268" s="70"/>
      <c r="I1268" s="70"/>
      <c r="J1268" s="70"/>
      <c r="K1268" s="70"/>
      <c r="L1268" s="70"/>
      <c r="M1268" s="70"/>
      <c r="N1268" s="70"/>
      <c r="O1268" s="70">
        <f>'SWR time series'!A1264</f>
        <v>10</v>
      </c>
      <c r="P1268" s="70">
        <f>'SWR time series'!B1264</f>
        <v>1975</v>
      </c>
      <c r="Q1268" s="77">
        <f>'StockBond Returns'!M1262</f>
        <v>9.82518711</v>
      </c>
      <c r="R1268" s="77">
        <f>'SWR time series'!F1264</f>
        <v>15.98505972</v>
      </c>
      <c r="S1268" s="77">
        <f t="shared" ref="S1268:T1268" si="1345">if( and($Q1268&gt;S$10,$Q1268&lt;=S$11),$R1268,"")</f>
        <v>15.98505972</v>
      </c>
      <c r="T1268" t="str">
        <f t="shared" si="1345"/>
        <v/>
      </c>
    </row>
    <row r="1269" hidden="1">
      <c r="A1269" s="152"/>
      <c r="B1269" s="154"/>
      <c r="F1269" s="70"/>
      <c r="G1269" s="70"/>
      <c r="H1269" s="70"/>
      <c r="I1269" s="70"/>
      <c r="J1269" s="70"/>
      <c r="K1269" s="70"/>
      <c r="L1269" s="70"/>
      <c r="M1269" s="70"/>
      <c r="N1269" s="70"/>
      <c r="O1269" s="70">
        <f>'SWR time series'!A1265</f>
        <v>11</v>
      </c>
      <c r="P1269" s="70">
        <f>'SWR time series'!B1265</f>
        <v>1975</v>
      </c>
      <c r="Q1269" s="77">
        <f>'StockBond Returns'!M1263</f>
        <v>10.38240357</v>
      </c>
      <c r="R1269" s="77">
        <f>'SWR time series'!F1265</f>
        <v>14.14067424</v>
      </c>
      <c r="S1269" s="77">
        <f t="shared" ref="S1269:T1269" si="1346">if( and($Q1269&gt;S$10,$Q1269&lt;=S$11),$R1269,"")</f>
        <v>14.14067424</v>
      </c>
      <c r="T1269" t="str">
        <f t="shared" si="1346"/>
        <v/>
      </c>
    </row>
    <row r="1270" hidden="1">
      <c r="A1270" s="152"/>
      <c r="B1270" s="154"/>
      <c r="F1270" s="70"/>
      <c r="G1270" s="70"/>
      <c r="H1270" s="70"/>
      <c r="I1270" s="70"/>
      <c r="J1270" s="70"/>
      <c r="K1270" s="70"/>
      <c r="L1270" s="70"/>
      <c r="M1270" s="70"/>
      <c r="N1270" s="70"/>
      <c r="O1270" s="70">
        <f>'SWR time series'!A1266</f>
        <v>12</v>
      </c>
      <c r="P1270" s="70">
        <f>'SWR time series'!B1266</f>
        <v>1975</v>
      </c>
      <c r="Q1270" s="77">
        <f>'StockBond Returns'!M1264</f>
        <v>10.50537778</v>
      </c>
      <c r="R1270" s="77">
        <f>'SWR time series'!F1266</f>
        <v>13.88635928</v>
      </c>
      <c r="S1270" s="77">
        <f t="shared" ref="S1270:T1270" si="1347">if( and($Q1270&gt;S$10,$Q1270&lt;=S$11),$R1270,"")</f>
        <v>13.88635928</v>
      </c>
      <c r="T1270" t="str">
        <f t="shared" si="1347"/>
        <v/>
      </c>
    </row>
    <row r="1271" hidden="1">
      <c r="A1271" s="152"/>
      <c r="B1271" s="154"/>
      <c r="F1271" s="70"/>
      <c r="G1271" s="70"/>
      <c r="H1271" s="70"/>
      <c r="I1271" s="70"/>
      <c r="J1271" s="70"/>
      <c r="K1271" s="70"/>
      <c r="L1271" s="70"/>
      <c r="M1271" s="70"/>
      <c r="N1271" s="70"/>
      <c r="O1271" s="70">
        <f>'SWR time series'!A1267</f>
        <v>1</v>
      </c>
      <c r="P1271" s="70">
        <f>'SWR time series'!B1267</f>
        <v>1976</v>
      </c>
      <c r="Q1271" s="77">
        <f>'StockBond Returns'!M1265</f>
        <v>10.42255612</v>
      </c>
      <c r="R1271" s="77">
        <f>'SWR time series'!F1267</f>
        <v>14.16942548</v>
      </c>
      <c r="S1271" s="77">
        <f t="shared" ref="S1271:T1271" si="1348">if( and($Q1271&gt;S$10,$Q1271&lt;=S$11),$R1271,"")</f>
        <v>14.16942548</v>
      </c>
      <c r="T1271" t="str">
        <f t="shared" si="1348"/>
        <v/>
      </c>
    </row>
    <row r="1272" hidden="1">
      <c r="A1272" s="152"/>
      <c r="B1272" s="154"/>
      <c r="F1272" s="70"/>
      <c r="G1272" s="70"/>
      <c r="H1272" s="70"/>
      <c r="I1272" s="70"/>
      <c r="J1272" s="70"/>
      <c r="K1272" s="70"/>
      <c r="L1272" s="70"/>
      <c r="M1272" s="70"/>
      <c r="N1272" s="70"/>
      <c r="O1272" s="70">
        <f>'SWR time series'!A1268</f>
        <v>2</v>
      </c>
      <c r="P1272" s="70">
        <f>'SWR time series'!B1268</f>
        <v>1976</v>
      </c>
      <c r="Q1272" s="77">
        <f>'StockBond Returns'!M1266</f>
        <v>11.64811203</v>
      </c>
      <c r="R1272" s="77">
        <f>'SWR time series'!F1268</f>
        <v>11.3368439</v>
      </c>
      <c r="S1272" s="77">
        <f t="shared" ref="S1272:T1272" si="1349">if( and($Q1272&gt;S$10,$Q1272&lt;=S$11),$R1272,"")</f>
        <v>11.3368439</v>
      </c>
      <c r="T1272" t="str">
        <f t="shared" si="1349"/>
        <v/>
      </c>
    </row>
    <row r="1273" hidden="1">
      <c r="A1273" s="152"/>
      <c r="B1273" s="154"/>
      <c r="F1273" s="70"/>
      <c r="G1273" s="70"/>
      <c r="H1273" s="70"/>
      <c r="I1273" s="70"/>
      <c r="J1273" s="70"/>
      <c r="K1273" s="70"/>
      <c r="L1273" s="70"/>
      <c r="M1273" s="70"/>
      <c r="N1273" s="70"/>
      <c r="O1273" s="70">
        <f>'SWR time series'!A1269</f>
        <v>3</v>
      </c>
      <c r="P1273" s="70">
        <f>'SWR time series'!B1269</f>
        <v>1976</v>
      </c>
      <c r="Q1273" s="77">
        <f>'StockBond Returns'!M1267</f>
        <v>11.51929445</v>
      </c>
      <c r="R1273" s="77">
        <f>'SWR time series'!F1269</f>
        <v>11.6861044</v>
      </c>
      <c r="S1273" s="77">
        <f t="shared" ref="S1273:T1273" si="1350">if( and($Q1273&gt;S$10,$Q1273&lt;=S$11),$R1273,"")</f>
        <v>11.6861044</v>
      </c>
      <c r="T1273" t="str">
        <f t="shared" si="1350"/>
        <v/>
      </c>
    </row>
    <row r="1274" hidden="1">
      <c r="A1274" s="152"/>
      <c r="B1274" s="154"/>
      <c r="F1274" s="70"/>
      <c r="G1274" s="70"/>
      <c r="H1274" s="70"/>
      <c r="I1274" s="70"/>
      <c r="J1274" s="70"/>
      <c r="K1274" s="70"/>
      <c r="L1274" s="70"/>
      <c r="M1274" s="70"/>
      <c r="N1274" s="70"/>
      <c r="O1274" s="70">
        <f>'SWR time series'!A1270</f>
        <v>4</v>
      </c>
      <c r="P1274" s="70">
        <f>'SWR time series'!B1270</f>
        <v>1976</v>
      </c>
      <c r="Q1274" s="77">
        <f>'StockBond Returns'!M1268</f>
        <v>11.8238912</v>
      </c>
      <c r="R1274" s="77">
        <f>'SWR time series'!F1270</f>
        <v>10.93063012</v>
      </c>
      <c r="S1274" s="77">
        <f t="shared" ref="S1274:T1274" si="1351">if( and($Q1274&gt;S$10,$Q1274&lt;=S$11),$R1274,"")</f>
        <v>10.93063012</v>
      </c>
      <c r="T1274" t="str">
        <f t="shared" si="1351"/>
        <v/>
      </c>
    </row>
    <row r="1275" hidden="1">
      <c r="A1275" s="152"/>
      <c r="B1275" s="154"/>
      <c r="F1275" s="70"/>
      <c r="G1275" s="70"/>
      <c r="H1275" s="70"/>
      <c r="I1275" s="70"/>
      <c r="J1275" s="70"/>
      <c r="K1275" s="70"/>
      <c r="L1275" s="70"/>
      <c r="M1275" s="70"/>
      <c r="N1275" s="70"/>
      <c r="O1275" s="70">
        <f>'SWR time series'!A1271</f>
        <v>5</v>
      </c>
      <c r="P1275" s="70">
        <f>'SWR time series'!B1271</f>
        <v>1976</v>
      </c>
      <c r="Q1275" s="77">
        <f>'StockBond Returns'!M1269</f>
        <v>11.65933898</v>
      </c>
      <c r="R1275" s="77">
        <f>'SWR time series'!F1271</f>
        <v>11.28747069</v>
      </c>
      <c r="S1275" s="77">
        <f t="shared" ref="S1275:T1275" si="1352">if( and($Q1275&gt;S$10,$Q1275&lt;=S$11),$R1275,"")</f>
        <v>11.28747069</v>
      </c>
      <c r="T1275" t="str">
        <f t="shared" si="1352"/>
        <v/>
      </c>
    </row>
    <row r="1276" hidden="1">
      <c r="A1276" s="152"/>
      <c r="B1276" s="154"/>
      <c r="F1276" s="70"/>
      <c r="G1276" s="70"/>
      <c r="H1276" s="70"/>
      <c r="I1276" s="70"/>
      <c r="J1276" s="70"/>
      <c r="K1276" s="70"/>
      <c r="L1276" s="70"/>
      <c r="M1276" s="70"/>
      <c r="N1276" s="70"/>
      <c r="O1276" s="70">
        <f>'SWR time series'!A1272</f>
        <v>6</v>
      </c>
      <c r="P1276" s="70">
        <f>'SWR time series'!B1272</f>
        <v>1976</v>
      </c>
      <c r="Q1276" s="77">
        <f>'StockBond Returns'!M1270</f>
        <v>11.3782169</v>
      </c>
      <c r="R1276" s="77">
        <f>'SWR time series'!F1272</f>
        <v>12.02176298</v>
      </c>
      <c r="S1276" s="77">
        <f t="shared" ref="S1276:T1276" si="1353">if( and($Q1276&gt;S$10,$Q1276&lt;=S$11),$R1276,"")</f>
        <v>12.02176298</v>
      </c>
      <c r="T1276" t="str">
        <f t="shared" si="1353"/>
        <v/>
      </c>
    </row>
    <row r="1277" hidden="1">
      <c r="A1277" s="152"/>
      <c r="B1277" s="154"/>
      <c r="F1277" s="70"/>
      <c r="G1277" s="70"/>
      <c r="H1277" s="70"/>
      <c r="I1277" s="70"/>
      <c r="J1277" s="70"/>
      <c r="K1277" s="70"/>
      <c r="L1277" s="70"/>
      <c r="M1277" s="70"/>
      <c r="N1277" s="70"/>
      <c r="O1277" s="70">
        <f>'SWR time series'!A1273</f>
        <v>7</v>
      </c>
      <c r="P1277" s="70">
        <f>'SWR time series'!B1273</f>
        <v>1976</v>
      </c>
      <c r="Q1277" s="77">
        <f>'StockBond Returns'!M1271</f>
        <v>11.82506685</v>
      </c>
      <c r="R1277" s="77">
        <f>'SWR time series'!F1273</f>
        <v>11.13335437</v>
      </c>
      <c r="S1277" s="77">
        <f t="shared" ref="S1277:T1277" si="1354">if( and($Q1277&gt;S$10,$Q1277&lt;=S$11),$R1277,"")</f>
        <v>11.13335437</v>
      </c>
      <c r="T1277" t="str">
        <f t="shared" si="1354"/>
        <v/>
      </c>
    </row>
    <row r="1278" hidden="1">
      <c r="A1278" s="152"/>
      <c r="B1278" s="154"/>
      <c r="F1278" s="70"/>
      <c r="G1278" s="70"/>
      <c r="H1278" s="70"/>
      <c r="I1278" s="70"/>
      <c r="J1278" s="70"/>
      <c r="K1278" s="70"/>
      <c r="L1278" s="70"/>
      <c r="M1278" s="70"/>
      <c r="N1278" s="70"/>
      <c r="O1278" s="70">
        <f>'SWR time series'!A1274</f>
        <v>8</v>
      </c>
      <c r="P1278" s="70">
        <f>'SWR time series'!B1274</f>
        <v>1976</v>
      </c>
      <c r="Q1278" s="77">
        <f>'StockBond Returns'!M1272</f>
        <v>11.64352633</v>
      </c>
      <c r="R1278" s="77">
        <f>'SWR time series'!F1274</f>
        <v>11.5274083</v>
      </c>
      <c r="S1278" s="77">
        <f t="shared" ref="S1278:T1278" si="1355">if( and($Q1278&gt;S$10,$Q1278&lt;=S$11),$R1278,"")</f>
        <v>11.5274083</v>
      </c>
      <c r="T1278" t="str">
        <f t="shared" si="1355"/>
        <v/>
      </c>
    </row>
    <row r="1279" hidden="1">
      <c r="A1279" s="152"/>
      <c r="B1279" s="154"/>
      <c r="F1279" s="70"/>
      <c r="G1279" s="70"/>
      <c r="H1279" s="70"/>
      <c r="I1279" s="70"/>
      <c r="J1279" s="70"/>
      <c r="K1279" s="70"/>
      <c r="L1279" s="70"/>
      <c r="M1279" s="70"/>
      <c r="N1279" s="70"/>
      <c r="O1279" s="70">
        <f>'SWR time series'!A1275</f>
        <v>9</v>
      </c>
      <c r="P1279" s="70">
        <f>'SWR time series'!B1275</f>
        <v>1976</v>
      </c>
      <c r="Q1279" s="77">
        <f>'StockBond Returns'!M1273</f>
        <v>11.55419883</v>
      </c>
      <c r="R1279" s="77">
        <f>'SWR time series'!F1275</f>
        <v>11.08830197</v>
      </c>
      <c r="S1279" s="77">
        <f t="shared" ref="S1279:T1279" si="1356">if( and($Q1279&gt;S$10,$Q1279&lt;=S$11),$R1279,"")</f>
        <v>11.08830197</v>
      </c>
      <c r="T1279" t="str">
        <f t="shared" si="1356"/>
        <v/>
      </c>
    </row>
    <row r="1280" hidden="1">
      <c r="A1280" s="152"/>
      <c r="B1280" s="154"/>
      <c r="F1280" s="70"/>
      <c r="G1280" s="70"/>
      <c r="H1280" s="70"/>
      <c r="I1280" s="70"/>
      <c r="J1280" s="70"/>
      <c r="K1280" s="70"/>
      <c r="L1280" s="70"/>
      <c r="M1280" s="70"/>
      <c r="N1280" s="70"/>
      <c r="O1280" s="70">
        <f>'SWR time series'!A1276</f>
        <v>10</v>
      </c>
      <c r="P1280" s="70">
        <f>'SWR time series'!B1276</f>
        <v>1976</v>
      </c>
      <c r="Q1280" s="77">
        <f>'StockBond Returns'!M1274</f>
        <v>11.77689562</v>
      </c>
      <c r="R1280" s="77">
        <f>'SWR time series'!F1276</f>
        <v>11.29017802</v>
      </c>
      <c r="S1280" s="77">
        <f t="shared" ref="S1280:T1280" si="1357">if( and($Q1280&gt;S$10,$Q1280&lt;=S$11),$R1280,"")</f>
        <v>11.29017802</v>
      </c>
      <c r="T1280" t="str">
        <f t="shared" si="1357"/>
        <v/>
      </c>
    </row>
    <row r="1281" hidden="1">
      <c r="A1281" s="152"/>
      <c r="B1281" s="154"/>
      <c r="F1281" s="70"/>
      <c r="G1281" s="70"/>
      <c r="H1281" s="70"/>
      <c r="I1281" s="70"/>
      <c r="J1281" s="70"/>
      <c r="K1281" s="70"/>
      <c r="L1281" s="70"/>
      <c r="M1281" s="70"/>
      <c r="N1281" s="70"/>
      <c r="O1281" s="70">
        <f>'SWR time series'!A1277</f>
        <v>11</v>
      </c>
      <c r="P1281" s="70">
        <f>'SWR time series'!B1277</f>
        <v>1976</v>
      </c>
      <c r="Q1281" s="77">
        <f>'StockBond Returns'!M1275</f>
        <v>11.4793059</v>
      </c>
      <c r="R1281" s="77">
        <f>'SWR time series'!F1277</f>
        <v>11.96869185</v>
      </c>
      <c r="S1281" s="77">
        <f t="shared" ref="S1281:T1281" si="1358">if( and($Q1281&gt;S$10,$Q1281&lt;=S$11),$R1281,"")</f>
        <v>11.96869185</v>
      </c>
      <c r="T1281" t="str">
        <f t="shared" si="1358"/>
        <v/>
      </c>
    </row>
    <row r="1282" hidden="1">
      <c r="A1282" s="152"/>
      <c r="B1282" s="154"/>
      <c r="F1282" s="70"/>
      <c r="G1282" s="70"/>
      <c r="H1282" s="70"/>
      <c r="I1282" s="70"/>
      <c r="J1282" s="70"/>
      <c r="K1282" s="70"/>
      <c r="L1282" s="70"/>
      <c r="M1282" s="70"/>
      <c r="N1282" s="70"/>
      <c r="O1282" s="70">
        <f>'SWR time series'!A1278</f>
        <v>12</v>
      </c>
      <c r="P1282" s="70">
        <f>'SWR time series'!B1278</f>
        <v>1976</v>
      </c>
      <c r="Q1282" s="77">
        <f>'StockBond Returns'!M1276</f>
        <v>11.34889509</v>
      </c>
      <c r="R1282" s="77">
        <f>'SWR time series'!F1278</f>
        <v>12.05108822</v>
      </c>
      <c r="S1282" s="77">
        <f t="shared" ref="S1282:T1282" si="1359">if( and($Q1282&gt;S$10,$Q1282&lt;=S$11),$R1282,"")</f>
        <v>12.05108822</v>
      </c>
      <c r="T1282" t="str">
        <f t="shared" si="1359"/>
        <v/>
      </c>
    </row>
    <row r="1283" hidden="1">
      <c r="A1283" s="152"/>
      <c r="B1283" s="154"/>
      <c r="F1283" s="70"/>
      <c r="G1283" s="70"/>
      <c r="H1283" s="70"/>
      <c r="I1283" s="70"/>
      <c r="J1283" s="70"/>
      <c r="K1283" s="70"/>
      <c r="L1283" s="70"/>
      <c r="M1283" s="70"/>
      <c r="N1283" s="70"/>
      <c r="O1283" s="70">
        <f>'SWR time series'!A1279</f>
        <v>1</v>
      </c>
      <c r="P1283" s="70">
        <f>'SWR time series'!B1279</f>
        <v>1977</v>
      </c>
      <c r="Q1283" s="77">
        <f>'StockBond Returns'!M1277</f>
        <v>11.90331415</v>
      </c>
      <c r="R1283" s="77">
        <f>'SWR time series'!F1279</f>
        <v>10.82888867</v>
      </c>
      <c r="S1283" s="77">
        <f t="shared" ref="S1283:T1283" si="1360">if( and($Q1283&gt;S$10,$Q1283&lt;=S$11),$R1283,"")</f>
        <v>10.82888867</v>
      </c>
      <c r="T1283" t="str">
        <f t="shared" si="1360"/>
        <v/>
      </c>
    </row>
    <row r="1284" hidden="1">
      <c r="A1284" s="152"/>
      <c r="B1284" s="154"/>
      <c r="F1284" s="70"/>
      <c r="G1284" s="70"/>
      <c r="H1284" s="70"/>
      <c r="I1284" s="70"/>
      <c r="J1284" s="70"/>
      <c r="K1284" s="70"/>
      <c r="L1284" s="70"/>
      <c r="M1284" s="70"/>
      <c r="N1284" s="70"/>
      <c r="O1284" s="70">
        <f>'SWR time series'!A1280</f>
        <v>2</v>
      </c>
      <c r="P1284" s="70">
        <f>'SWR time series'!B1280</f>
        <v>1977</v>
      </c>
      <c r="Q1284" s="77">
        <f>'StockBond Returns'!M1278</f>
        <v>11.24292097</v>
      </c>
      <c r="R1284" s="77">
        <f>'SWR time series'!F1280</f>
        <v>12.68015693</v>
      </c>
      <c r="S1284" s="77">
        <f t="shared" ref="S1284:T1284" si="1361">if( and($Q1284&gt;S$10,$Q1284&lt;=S$11),$R1284,"")</f>
        <v>12.68015693</v>
      </c>
      <c r="T1284" t="str">
        <f t="shared" si="1361"/>
        <v/>
      </c>
    </row>
    <row r="1285" hidden="1">
      <c r="A1285" s="152"/>
      <c r="B1285" s="154"/>
      <c r="F1285" s="70"/>
      <c r="G1285" s="70"/>
      <c r="H1285" s="70"/>
      <c r="I1285" s="70"/>
      <c r="J1285" s="70"/>
      <c r="K1285" s="70"/>
      <c r="L1285" s="70"/>
      <c r="M1285" s="70"/>
      <c r="N1285" s="70"/>
      <c r="O1285" s="70">
        <f>'SWR time series'!A1281</f>
        <v>3</v>
      </c>
      <c r="P1285" s="70">
        <f>'SWR time series'!B1281</f>
        <v>1977</v>
      </c>
      <c r="Q1285" s="77">
        <f>'StockBond Returns'!M1279</f>
        <v>10.8861536</v>
      </c>
      <c r="R1285" s="77">
        <f>'SWR time series'!F1281</f>
        <v>13.65768154</v>
      </c>
      <c r="S1285" s="77">
        <f t="shared" ref="S1285:T1285" si="1362">if( and($Q1285&gt;S$10,$Q1285&lt;=S$11),$R1285,"")</f>
        <v>13.65768154</v>
      </c>
      <c r="T1285" t="str">
        <f t="shared" si="1362"/>
        <v/>
      </c>
    </row>
    <row r="1286" hidden="1">
      <c r="A1286" s="152"/>
      <c r="B1286" s="154"/>
      <c r="F1286" s="70"/>
      <c r="G1286" s="70"/>
      <c r="H1286" s="70"/>
      <c r="I1286" s="70"/>
      <c r="J1286" s="70"/>
      <c r="K1286" s="70"/>
      <c r="L1286" s="70"/>
      <c r="M1286" s="70"/>
      <c r="N1286" s="70"/>
      <c r="O1286" s="70">
        <f>'SWR time series'!A1282</f>
        <v>4</v>
      </c>
      <c r="P1286" s="70">
        <f>'SWR time series'!B1282</f>
        <v>1977</v>
      </c>
      <c r="Q1286" s="77">
        <f>'StockBond Returns'!M1280</f>
        <v>10.6596359</v>
      </c>
      <c r="R1286" s="77">
        <f>'SWR time series'!F1282</f>
        <v>14.21127801</v>
      </c>
      <c r="S1286" s="77">
        <f t="shared" ref="S1286:T1286" si="1363">if( and($Q1286&gt;S$10,$Q1286&lt;=S$11),$R1286,"")</f>
        <v>14.21127801</v>
      </c>
      <c r="T1286" t="str">
        <f t="shared" si="1363"/>
        <v/>
      </c>
    </row>
    <row r="1287" hidden="1">
      <c r="A1287" s="152"/>
      <c r="B1287" s="154"/>
      <c r="F1287" s="70"/>
      <c r="G1287" s="70"/>
      <c r="H1287" s="70"/>
      <c r="I1287" s="70"/>
      <c r="J1287" s="70"/>
      <c r="K1287" s="70"/>
      <c r="L1287" s="70"/>
      <c r="M1287" s="70"/>
      <c r="N1287" s="70"/>
      <c r="O1287" s="70">
        <f>'SWR time series'!A1283</f>
        <v>5</v>
      </c>
      <c r="P1287" s="70">
        <f>'SWR time series'!B1283</f>
        <v>1977</v>
      </c>
      <c r="Q1287" s="77">
        <f>'StockBond Returns'!M1281</f>
        <v>10.62315175</v>
      </c>
      <c r="R1287" s="77">
        <f>'SWR time series'!F1283</f>
        <v>14.47510787</v>
      </c>
      <c r="S1287" s="77">
        <f t="shared" ref="S1287:T1287" si="1364">if( and($Q1287&gt;S$10,$Q1287&lt;=S$11),$R1287,"")</f>
        <v>14.47510787</v>
      </c>
      <c r="T1287" t="str">
        <f t="shared" si="1364"/>
        <v/>
      </c>
    </row>
    <row r="1288" hidden="1">
      <c r="A1288" s="152"/>
      <c r="B1288" s="154"/>
      <c r="F1288" s="70"/>
      <c r="G1288" s="70"/>
      <c r="H1288" s="70"/>
      <c r="I1288" s="70"/>
      <c r="J1288" s="70"/>
      <c r="K1288" s="70"/>
      <c r="L1288" s="70"/>
      <c r="M1288" s="70"/>
      <c r="N1288" s="70"/>
      <c r="O1288" s="70">
        <f>'SWR time series'!A1284</f>
        <v>6</v>
      </c>
      <c r="P1288" s="70">
        <f>'SWR time series'!B1284</f>
        <v>1977</v>
      </c>
      <c r="Q1288" s="77">
        <f>'StockBond Returns'!M1282</f>
        <v>10.26651014</v>
      </c>
      <c r="R1288" s="77">
        <f>'SWR time series'!F1284</f>
        <v>15.21508824</v>
      </c>
      <c r="S1288" s="77">
        <f t="shared" ref="S1288:T1288" si="1365">if( and($Q1288&gt;S$10,$Q1288&lt;=S$11),$R1288,"")</f>
        <v>15.21508824</v>
      </c>
      <c r="T1288" t="str">
        <f t="shared" si="1365"/>
        <v/>
      </c>
    </row>
    <row r="1289" hidden="1">
      <c r="A1289" s="152"/>
      <c r="B1289" s="154"/>
      <c r="F1289" s="70"/>
      <c r="G1289" s="70"/>
      <c r="H1289" s="70"/>
      <c r="I1289" s="70"/>
      <c r="J1289" s="70"/>
      <c r="K1289" s="70"/>
      <c r="L1289" s="70"/>
      <c r="M1289" s="70"/>
      <c r="N1289" s="70"/>
      <c r="O1289" s="70">
        <f>'SWR time series'!A1285</f>
        <v>7</v>
      </c>
      <c r="P1289" s="70">
        <f>'SWR time series'!B1285</f>
        <v>1977</v>
      </c>
      <c r="Q1289" s="77">
        <f>'StockBond Returns'!M1283</f>
        <v>10.65622729</v>
      </c>
      <c r="R1289" s="77">
        <f>'SWR time series'!F1285</f>
        <v>14.07193132</v>
      </c>
      <c r="S1289" s="77">
        <f t="shared" ref="S1289:T1289" si="1366">if( and($Q1289&gt;S$10,$Q1289&lt;=S$11),$R1289,"")</f>
        <v>14.07193132</v>
      </c>
      <c r="T1289" t="str">
        <f t="shared" si="1366"/>
        <v/>
      </c>
    </row>
    <row r="1290" hidden="1">
      <c r="A1290" s="152"/>
      <c r="B1290" s="154"/>
      <c r="F1290" s="70"/>
      <c r="G1290" s="70"/>
      <c r="H1290" s="70"/>
      <c r="I1290" s="70"/>
      <c r="J1290" s="70"/>
      <c r="K1290" s="70"/>
      <c r="L1290" s="70"/>
      <c r="M1290" s="70"/>
      <c r="N1290" s="70"/>
      <c r="O1290" s="70">
        <f>'SWR time series'!A1286</f>
        <v>8</v>
      </c>
      <c r="P1290" s="70">
        <f>'SWR time series'!B1286</f>
        <v>1977</v>
      </c>
      <c r="Q1290" s="77">
        <f>'StockBond Returns'!M1284</f>
        <v>10.45378918</v>
      </c>
      <c r="R1290" s="77">
        <f>'SWR time series'!F1286</f>
        <v>14.84253405</v>
      </c>
      <c r="S1290" s="77">
        <f t="shared" ref="S1290:T1290" si="1367">if( and($Q1290&gt;S$10,$Q1290&lt;=S$11),$R1290,"")</f>
        <v>14.84253405</v>
      </c>
      <c r="T1290" t="str">
        <f t="shared" si="1367"/>
        <v/>
      </c>
    </row>
    <row r="1291" hidden="1">
      <c r="A1291" s="152"/>
      <c r="B1291" s="154"/>
      <c r="F1291" s="70"/>
      <c r="G1291" s="70"/>
      <c r="H1291" s="70"/>
      <c r="I1291" s="70"/>
      <c r="J1291" s="70"/>
      <c r="K1291" s="70"/>
      <c r="L1291" s="70"/>
      <c r="M1291" s="70"/>
      <c r="N1291" s="70"/>
      <c r="O1291" s="70">
        <f>'SWR time series'!A1287</f>
        <v>9</v>
      </c>
      <c r="P1291" s="70">
        <f>'SWR time series'!B1287</f>
        <v>1977</v>
      </c>
      <c r="Q1291" s="77">
        <f>'StockBond Returns'!M1285</f>
        <v>10.16543919</v>
      </c>
      <c r="R1291" s="77">
        <f>'SWR time series'!F1287</f>
        <v>15.52705316</v>
      </c>
      <c r="S1291" s="77">
        <f t="shared" ref="S1291:T1291" si="1368">if( and($Q1291&gt;S$10,$Q1291&lt;=S$11),$R1291,"")</f>
        <v>15.52705316</v>
      </c>
      <c r="T1291" t="str">
        <f t="shared" si="1368"/>
        <v/>
      </c>
    </row>
    <row r="1292" hidden="1">
      <c r="A1292" s="152"/>
      <c r="B1292" s="154"/>
      <c r="F1292" s="70"/>
      <c r="G1292" s="70"/>
      <c r="H1292" s="70"/>
      <c r="I1292" s="70"/>
      <c r="J1292" s="70"/>
      <c r="K1292" s="70"/>
      <c r="L1292" s="70"/>
      <c r="M1292" s="70"/>
      <c r="N1292" s="70"/>
      <c r="O1292" s="70">
        <f>'SWR time series'!A1288</f>
        <v>10</v>
      </c>
      <c r="P1292" s="70">
        <f>'SWR time series'!B1288</f>
        <v>1977</v>
      </c>
      <c r="Q1292" s="77">
        <f>'StockBond Returns'!M1286</f>
        <v>10.09912932</v>
      </c>
      <c r="R1292" s="77">
        <f>'SWR time series'!F1288</f>
        <v>15.80901918</v>
      </c>
      <c r="S1292" s="77">
        <f t="shared" ref="S1292:T1292" si="1369">if( and($Q1292&gt;S$10,$Q1292&lt;=S$11),$R1292,"")</f>
        <v>15.80901918</v>
      </c>
      <c r="T1292" t="str">
        <f t="shared" si="1369"/>
        <v/>
      </c>
    </row>
    <row r="1293" hidden="1">
      <c r="A1293" s="152"/>
      <c r="B1293" s="154"/>
      <c r="F1293" s="70"/>
      <c r="G1293" s="70"/>
      <c r="H1293" s="70"/>
      <c r="I1293" s="70"/>
      <c r="J1293" s="70"/>
      <c r="K1293" s="70"/>
      <c r="L1293" s="70"/>
      <c r="M1293" s="70"/>
      <c r="N1293" s="70"/>
      <c r="O1293" s="70">
        <f>'SWR time series'!A1289</f>
        <v>11</v>
      </c>
      <c r="P1293" s="70">
        <f>'SWR time series'!B1289</f>
        <v>1977</v>
      </c>
      <c r="Q1293" s="77">
        <f>'StockBond Returns'!M1287</f>
        <v>9.62080186</v>
      </c>
      <c r="R1293" s="77">
        <f>'SWR time series'!F1289</f>
        <v>17.40677476</v>
      </c>
      <c r="S1293" s="77">
        <f t="shared" ref="S1293:T1293" si="1370">if( and($Q1293&gt;S$10,$Q1293&lt;=S$11),$R1293,"")</f>
        <v>17.40677476</v>
      </c>
      <c r="T1293" t="str">
        <f t="shared" si="1370"/>
        <v/>
      </c>
    </row>
    <row r="1294" hidden="1">
      <c r="A1294" s="152"/>
      <c r="B1294" s="154"/>
      <c r="F1294" s="70"/>
      <c r="G1294" s="70"/>
      <c r="H1294" s="70"/>
      <c r="I1294" s="70"/>
      <c r="J1294" s="70"/>
      <c r="K1294" s="70"/>
      <c r="L1294" s="70"/>
      <c r="M1294" s="70"/>
      <c r="N1294" s="70"/>
      <c r="O1294" s="70">
        <f>'SWR time series'!A1290</f>
        <v>12</v>
      </c>
      <c r="P1294" s="70">
        <f>'SWR time series'!B1290</f>
        <v>1977</v>
      </c>
      <c r="Q1294" s="77">
        <f>'StockBond Returns'!M1288</f>
        <v>9.82327352</v>
      </c>
      <c r="R1294" s="77">
        <f>'SWR time series'!F1290</f>
        <v>16.83438833</v>
      </c>
      <c r="S1294" s="77">
        <f t="shared" ref="S1294:T1294" si="1371">if( and($Q1294&gt;S$10,$Q1294&lt;=S$11),$R1294,"")</f>
        <v>16.83438833</v>
      </c>
      <c r="T1294" t="str">
        <f t="shared" si="1371"/>
        <v/>
      </c>
    </row>
    <row r="1295" hidden="1">
      <c r="A1295" s="152"/>
      <c r="B1295" s="154"/>
      <c r="F1295" s="70"/>
      <c r="G1295" s="70"/>
      <c r="H1295" s="70"/>
      <c r="I1295" s="70"/>
      <c r="J1295" s="70"/>
      <c r="K1295" s="70"/>
      <c r="L1295" s="70"/>
      <c r="M1295" s="70"/>
      <c r="N1295" s="70"/>
      <c r="O1295" s="70">
        <f>'SWR time series'!A1291</f>
        <v>1</v>
      </c>
      <c r="P1295" s="70">
        <f>'SWR time series'!B1291</f>
        <v>1978</v>
      </c>
      <c r="Q1295" s="77">
        <f>'StockBond Returns'!M1289</f>
        <v>9.67826658</v>
      </c>
      <c r="R1295" s="77">
        <f>'SWR time series'!F1291</f>
        <v>17.09044224</v>
      </c>
      <c r="S1295" s="77">
        <f t="shared" ref="S1295:T1295" si="1372">if( and($Q1295&gt;S$10,$Q1295&lt;=S$11),$R1295,"")</f>
        <v>17.09044224</v>
      </c>
      <c r="T1295" t="str">
        <f t="shared" si="1372"/>
        <v/>
      </c>
    </row>
    <row r="1296" hidden="1">
      <c r="A1296" s="152"/>
      <c r="B1296" s="154"/>
      <c r="F1296" s="70"/>
      <c r="G1296" s="70"/>
      <c r="H1296" s="70"/>
      <c r="I1296" s="70"/>
      <c r="J1296" s="70"/>
      <c r="K1296" s="70"/>
      <c r="L1296" s="70"/>
      <c r="M1296" s="70"/>
      <c r="N1296" s="70"/>
      <c r="O1296" s="70">
        <f>'SWR time series'!A1292</f>
        <v>2</v>
      </c>
      <c r="P1296" s="70">
        <f>'SWR time series'!B1292</f>
        <v>1978</v>
      </c>
      <c r="Q1296" s="77">
        <f>'StockBond Returns'!M1290</f>
        <v>9.13906379</v>
      </c>
      <c r="R1296" s="77">
        <f>'SWR time series'!F1292</f>
        <v>19.330774</v>
      </c>
      <c r="S1296" s="77">
        <f t="shared" ref="S1296:T1296" si="1373">if( and($Q1296&gt;S$10,$Q1296&lt;=S$11),$R1296,"")</f>
        <v>19.330774</v>
      </c>
      <c r="T1296" t="str">
        <f t="shared" si="1373"/>
        <v/>
      </c>
    </row>
    <row r="1297" hidden="1">
      <c r="A1297" s="152"/>
      <c r="B1297" s="154"/>
      <c r="F1297" s="70"/>
      <c r="G1297" s="70"/>
      <c r="H1297" s="70"/>
      <c r="I1297" s="70"/>
      <c r="J1297" s="70"/>
      <c r="K1297" s="70"/>
      <c r="L1297" s="70"/>
      <c r="M1297" s="70"/>
      <c r="N1297" s="70"/>
      <c r="O1297" s="70">
        <f>'SWR time series'!A1293</f>
        <v>3</v>
      </c>
      <c r="P1297" s="70">
        <f>'SWR time series'!B1293</f>
        <v>1978</v>
      </c>
      <c r="Q1297" s="77">
        <f>'StockBond Returns'!M1291</f>
        <v>8.84805283</v>
      </c>
      <c r="R1297" s="77">
        <f>'SWR time series'!F1293</f>
        <v>20.36392378</v>
      </c>
      <c r="S1297" s="77">
        <f t="shared" ref="S1297:T1297" si="1374">if( and($Q1297&gt;S$10,$Q1297&lt;=S$11),$R1297,"")</f>
        <v>20.36392378</v>
      </c>
      <c r="T1297" t="str">
        <f t="shared" si="1374"/>
        <v/>
      </c>
    </row>
    <row r="1298" hidden="1">
      <c r="A1298" s="152"/>
      <c r="B1298" s="154"/>
      <c r="F1298" s="70"/>
      <c r="G1298" s="70"/>
      <c r="H1298" s="70"/>
      <c r="I1298" s="70"/>
      <c r="J1298" s="70"/>
      <c r="K1298" s="70"/>
      <c r="L1298" s="70"/>
      <c r="M1298" s="70"/>
      <c r="N1298" s="70"/>
      <c r="O1298" s="70">
        <f>'SWR time series'!A1294</f>
        <v>4</v>
      </c>
      <c r="P1298" s="70">
        <f>'SWR time series'!B1294</f>
        <v>1978</v>
      </c>
      <c r="Q1298" s="77">
        <f>'StockBond Returns'!M1292</f>
        <v>8.9897205</v>
      </c>
      <c r="R1298" s="77">
        <f>'SWR time series'!F1294</f>
        <v>19.92206685</v>
      </c>
      <c r="S1298" s="77">
        <f t="shared" ref="S1298:T1298" si="1375">if( and($Q1298&gt;S$10,$Q1298&lt;=S$11),$R1298,"")</f>
        <v>19.92206685</v>
      </c>
      <c r="T1298" t="str">
        <f t="shared" si="1375"/>
        <v/>
      </c>
    </row>
    <row r="1299" hidden="1">
      <c r="A1299" s="152"/>
      <c r="B1299" s="154"/>
      <c r="F1299" s="70"/>
      <c r="G1299" s="70"/>
      <c r="H1299" s="70"/>
      <c r="I1299" s="70"/>
      <c r="J1299" s="70"/>
      <c r="K1299" s="70"/>
      <c r="L1299" s="70"/>
      <c r="M1299" s="70"/>
      <c r="N1299" s="70"/>
      <c r="O1299" s="70">
        <f>'SWR time series'!A1295</f>
        <v>5</v>
      </c>
      <c r="P1299" s="70">
        <f>'SWR time series'!B1295</f>
        <v>1978</v>
      </c>
      <c r="Q1299" s="77">
        <f>'StockBond Returns'!M1293</f>
        <v>9.75813872</v>
      </c>
      <c r="R1299" s="77">
        <f>'SWR time series'!F1295</f>
        <v>17.78866573</v>
      </c>
      <c r="S1299" s="77">
        <f t="shared" ref="S1299:T1299" si="1376">if( and($Q1299&gt;S$10,$Q1299&lt;=S$11),$R1299,"")</f>
        <v>17.78866573</v>
      </c>
      <c r="T1299" t="str">
        <f t="shared" si="1376"/>
        <v/>
      </c>
    </row>
    <row r="1300" hidden="1">
      <c r="A1300" s="152"/>
      <c r="B1300" s="154"/>
      <c r="F1300" s="70"/>
      <c r="G1300" s="70"/>
      <c r="H1300" s="70"/>
      <c r="I1300" s="70"/>
      <c r="J1300" s="70"/>
      <c r="K1300" s="70"/>
      <c r="L1300" s="70"/>
      <c r="M1300" s="70"/>
      <c r="N1300" s="70"/>
      <c r="O1300" s="70">
        <f>'SWR time series'!A1296</f>
        <v>6</v>
      </c>
      <c r="P1300" s="70">
        <f>'SWR time series'!B1296</f>
        <v>1978</v>
      </c>
      <c r="Q1300" s="77">
        <f>'StockBond Returns'!M1294</f>
        <v>9.61809588</v>
      </c>
      <c r="R1300" s="77">
        <f>'SWR time series'!F1296</f>
        <v>18.14367582</v>
      </c>
      <c r="S1300" s="77">
        <f t="shared" ref="S1300:T1300" si="1377">if( and($Q1300&gt;S$10,$Q1300&lt;=S$11),$R1300,"")</f>
        <v>18.14367582</v>
      </c>
      <c r="T1300" t="str">
        <f t="shared" si="1377"/>
        <v/>
      </c>
    </row>
    <row r="1301" hidden="1">
      <c r="A1301" s="152"/>
      <c r="B1301" s="154"/>
      <c r="F1301" s="70"/>
      <c r="G1301" s="70"/>
      <c r="H1301" s="70"/>
      <c r="I1301" s="70"/>
      <c r="J1301" s="70"/>
      <c r="K1301" s="70"/>
      <c r="L1301" s="70"/>
      <c r="M1301" s="70"/>
      <c r="N1301" s="70"/>
      <c r="O1301" s="70">
        <f>'SWR time series'!A1297</f>
        <v>7</v>
      </c>
      <c r="P1301" s="70">
        <f>'SWR time series'!B1297</f>
        <v>1978</v>
      </c>
      <c r="Q1301" s="77">
        <f>'StockBond Returns'!M1295</f>
        <v>9.34139702</v>
      </c>
      <c r="R1301" s="77">
        <f>'SWR time series'!F1297</f>
        <v>19.10946002</v>
      </c>
      <c r="S1301" s="77">
        <f t="shared" ref="S1301:T1301" si="1378">if( and($Q1301&gt;S$10,$Q1301&lt;=S$11),$R1301,"")</f>
        <v>19.10946002</v>
      </c>
      <c r="T1301" t="str">
        <f t="shared" si="1378"/>
        <v/>
      </c>
    </row>
    <row r="1302" hidden="1">
      <c r="A1302" s="152"/>
      <c r="B1302" s="154"/>
      <c r="F1302" s="70"/>
      <c r="G1302" s="70"/>
      <c r="H1302" s="70"/>
      <c r="I1302" s="70"/>
      <c r="J1302" s="70"/>
      <c r="K1302" s="70"/>
      <c r="L1302" s="70"/>
      <c r="M1302" s="70"/>
      <c r="N1302" s="70"/>
      <c r="O1302" s="70">
        <f>'SWR time series'!A1298</f>
        <v>8</v>
      </c>
      <c r="P1302" s="70">
        <f>'SWR time series'!B1298</f>
        <v>1978</v>
      </c>
      <c r="Q1302" s="77">
        <f>'StockBond Returns'!M1296</f>
        <v>9.76398561</v>
      </c>
      <c r="R1302" s="77">
        <f>'SWR time series'!F1298</f>
        <v>17.79469478</v>
      </c>
      <c r="S1302" s="77">
        <f t="shared" ref="S1302:T1302" si="1379">if( and($Q1302&gt;S$10,$Q1302&lt;=S$11),$R1302,"")</f>
        <v>17.79469478</v>
      </c>
      <c r="T1302" t="str">
        <f t="shared" si="1379"/>
        <v/>
      </c>
    </row>
    <row r="1303" hidden="1">
      <c r="A1303" s="152"/>
      <c r="B1303" s="154"/>
      <c r="F1303" s="70"/>
      <c r="G1303" s="70"/>
      <c r="H1303" s="70"/>
      <c r="I1303" s="70"/>
      <c r="J1303" s="70"/>
      <c r="K1303" s="70"/>
      <c r="L1303" s="70"/>
      <c r="M1303" s="70"/>
      <c r="N1303" s="70"/>
      <c r="O1303" s="70">
        <f>'SWR time series'!A1299</f>
        <v>9</v>
      </c>
      <c r="P1303" s="70">
        <f>'SWR time series'!B1299</f>
        <v>1978</v>
      </c>
      <c r="Q1303" s="77">
        <f>'StockBond Returns'!M1297</f>
        <v>9.96511982</v>
      </c>
      <c r="R1303" s="77">
        <f>'SWR time series'!F1299</f>
        <v>17.17273623</v>
      </c>
      <c r="S1303" s="77">
        <f t="shared" ref="S1303:T1303" si="1380">if( and($Q1303&gt;S$10,$Q1303&lt;=S$11),$R1303,"")</f>
        <v>17.17273623</v>
      </c>
      <c r="T1303" t="str">
        <f t="shared" si="1380"/>
        <v/>
      </c>
    </row>
    <row r="1304" hidden="1">
      <c r="A1304" s="152"/>
      <c r="B1304" s="154"/>
      <c r="F1304" s="70"/>
      <c r="G1304" s="70"/>
      <c r="H1304" s="70"/>
      <c r="I1304" s="70"/>
      <c r="J1304" s="70"/>
      <c r="K1304" s="70"/>
      <c r="L1304" s="70"/>
      <c r="M1304" s="70"/>
      <c r="N1304" s="70"/>
      <c r="O1304" s="70">
        <f>'SWR time series'!A1300</f>
        <v>10</v>
      </c>
      <c r="P1304" s="70">
        <f>'SWR time series'!B1300</f>
        <v>1978</v>
      </c>
      <c r="Q1304" s="77">
        <f>'StockBond Returns'!M1298</f>
        <v>9.85194162</v>
      </c>
      <c r="R1304" s="77">
        <f>'SWR time series'!F1300</f>
        <v>17.84119503</v>
      </c>
      <c r="S1304" s="77">
        <f t="shared" ref="S1304:T1304" si="1381">if( and($Q1304&gt;S$10,$Q1304&lt;=S$11),$R1304,"")</f>
        <v>17.84119503</v>
      </c>
      <c r="T1304" t="str">
        <f t="shared" si="1381"/>
        <v/>
      </c>
    </row>
    <row r="1305" hidden="1">
      <c r="A1305" s="152"/>
      <c r="B1305" s="154"/>
      <c r="F1305" s="70"/>
      <c r="G1305" s="70"/>
      <c r="H1305" s="70"/>
      <c r="I1305" s="70"/>
      <c r="J1305" s="70"/>
      <c r="K1305" s="70"/>
      <c r="L1305" s="70"/>
      <c r="M1305" s="70"/>
      <c r="N1305" s="70"/>
      <c r="O1305" s="70">
        <f>'SWR time series'!A1301</f>
        <v>11</v>
      </c>
      <c r="P1305" s="70">
        <f>'SWR time series'!B1301</f>
        <v>1978</v>
      </c>
      <c r="Q1305" s="77">
        <f>'StockBond Returns'!M1299</f>
        <v>8.82759064</v>
      </c>
      <c r="R1305" s="77">
        <f>'SWR time series'!F1301</f>
        <v>21.37677598</v>
      </c>
      <c r="S1305" s="77">
        <f t="shared" ref="S1305:T1305" si="1382">if( and($Q1305&gt;S$10,$Q1305&lt;=S$11),$R1305,"")</f>
        <v>21.37677598</v>
      </c>
      <c r="T1305" t="str">
        <f t="shared" si="1382"/>
        <v/>
      </c>
    </row>
    <row r="1306" hidden="1">
      <c r="A1306" s="152"/>
      <c r="B1306" s="154"/>
      <c r="F1306" s="70"/>
      <c r="G1306" s="70"/>
      <c r="H1306" s="70"/>
      <c r="I1306" s="70"/>
      <c r="J1306" s="70"/>
      <c r="K1306" s="70"/>
      <c r="L1306" s="70"/>
      <c r="M1306" s="70"/>
      <c r="N1306" s="70"/>
      <c r="O1306" s="70">
        <f>'SWR time series'!A1302</f>
        <v>12</v>
      </c>
      <c r="P1306" s="70">
        <f>'SWR time series'!B1302</f>
        <v>1978</v>
      </c>
      <c r="Q1306" s="77">
        <f>'StockBond Returns'!M1300</f>
        <v>8.92747619</v>
      </c>
      <c r="R1306" s="77">
        <f>'SWR time series'!F1302</f>
        <v>21.0220837</v>
      </c>
      <c r="S1306" s="77">
        <f t="shared" ref="S1306:T1306" si="1383">if( and($Q1306&gt;S$10,$Q1306&lt;=S$11),$R1306,"")</f>
        <v>21.0220837</v>
      </c>
      <c r="T1306" t="str">
        <f t="shared" si="1383"/>
        <v/>
      </c>
    </row>
    <row r="1307" hidden="1">
      <c r="A1307" s="152"/>
      <c r="B1307" s="154"/>
      <c r="F1307" s="70"/>
      <c r="G1307" s="70"/>
      <c r="H1307" s="70"/>
      <c r="I1307" s="70"/>
      <c r="J1307" s="70"/>
      <c r="K1307" s="70"/>
      <c r="L1307" s="70"/>
      <c r="M1307" s="70"/>
      <c r="N1307" s="70"/>
      <c r="O1307" s="70">
        <f>'SWR time series'!A1303</f>
        <v>1</v>
      </c>
      <c r="P1307" s="70">
        <f>'SWR time series'!B1303</f>
        <v>1979</v>
      </c>
      <c r="Q1307" s="77">
        <f>'StockBond Returns'!M1301</f>
        <v>9.07007733</v>
      </c>
      <c r="R1307" s="77">
        <f>'SWR time series'!F1303</f>
        <v>20.99107944</v>
      </c>
      <c r="S1307" s="77">
        <f t="shared" ref="S1307:T1307" si="1384">if( and($Q1307&gt;S$10,$Q1307&lt;=S$11),$R1307,"")</f>
        <v>20.99107944</v>
      </c>
      <c r="T1307" t="str">
        <f t="shared" si="1384"/>
        <v/>
      </c>
    </row>
    <row r="1308" hidden="1">
      <c r="A1308" s="152"/>
      <c r="B1308" s="154"/>
      <c r="F1308" s="70"/>
      <c r="G1308" s="70"/>
      <c r="H1308" s="70"/>
      <c r="I1308" s="70"/>
      <c r="J1308" s="70"/>
      <c r="K1308" s="70"/>
      <c r="L1308" s="70"/>
      <c r="M1308" s="70"/>
      <c r="N1308" s="70"/>
      <c r="O1308" s="70">
        <f>'SWR time series'!A1304</f>
        <v>2</v>
      </c>
      <c r="P1308" s="70">
        <f>'SWR time series'!B1304</f>
        <v>1979</v>
      </c>
      <c r="Q1308" s="77">
        <f>'StockBond Returns'!M1302</f>
        <v>9.27806296</v>
      </c>
      <c r="R1308" s="77">
        <f>'SWR time series'!F1304</f>
        <v>19.99465567</v>
      </c>
      <c r="S1308" s="77">
        <f t="shared" ref="S1308:T1308" si="1385">if( and($Q1308&gt;S$10,$Q1308&lt;=S$11),$R1308,"")</f>
        <v>19.99465567</v>
      </c>
      <c r="T1308" t="str">
        <f t="shared" si="1385"/>
        <v/>
      </c>
    </row>
    <row r="1309" hidden="1">
      <c r="A1309" s="152"/>
      <c r="B1309" s="154"/>
      <c r="F1309" s="70"/>
      <c r="G1309" s="70"/>
      <c r="H1309" s="70"/>
      <c r="I1309" s="70"/>
      <c r="J1309" s="70"/>
      <c r="K1309" s="70"/>
      <c r="L1309" s="70"/>
      <c r="M1309" s="70"/>
      <c r="N1309" s="70"/>
      <c r="O1309" s="70">
        <f>'SWR time series'!A1305</f>
        <v>3</v>
      </c>
      <c r="P1309" s="70">
        <f>'SWR time series'!B1305</f>
        <v>1979</v>
      </c>
      <c r="Q1309" s="77">
        <f>'StockBond Returns'!M1303</f>
        <v>8.8250038</v>
      </c>
      <c r="R1309" s="77">
        <f>'SWR time series'!F1305</f>
        <v>21.71537846</v>
      </c>
      <c r="S1309" s="77">
        <f t="shared" ref="S1309:T1309" si="1386">if( and($Q1309&gt;S$10,$Q1309&lt;=S$11),$R1309,"")</f>
        <v>21.71537846</v>
      </c>
      <c r="T1309" t="str">
        <f t="shared" si="1386"/>
        <v/>
      </c>
    </row>
    <row r="1310" hidden="1">
      <c r="A1310" s="152"/>
      <c r="B1310" s="154"/>
      <c r="F1310" s="70"/>
      <c r="G1310" s="70"/>
      <c r="H1310" s="70"/>
      <c r="I1310" s="70"/>
      <c r="J1310" s="70"/>
      <c r="K1310" s="70"/>
      <c r="L1310" s="70"/>
      <c r="M1310" s="70"/>
      <c r="N1310" s="70"/>
      <c r="O1310" s="70">
        <f>'SWR time series'!A1306</f>
        <v>4</v>
      </c>
      <c r="P1310" s="70">
        <f>'SWR time series'!B1306</f>
        <v>1979</v>
      </c>
      <c r="Q1310" s="77">
        <f>'StockBond Returns'!M1304</f>
        <v>9.14327882</v>
      </c>
      <c r="R1310" s="77">
        <f>'SWR time series'!F1306</f>
        <v>20.39388503</v>
      </c>
      <c r="S1310" s="77">
        <f t="shared" ref="S1310:T1310" si="1387">if( and($Q1310&gt;S$10,$Q1310&lt;=S$11),$R1310,"")</f>
        <v>20.39388503</v>
      </c>
      <c r="T1310" t="str">
        <f t="shared" si="1387"/>
        <v/>
      </c>
    </row>
    <row r="1311" hidden="1">
      <c r="A1311" s="152"/>
      <c r="B1311" s="154"/>
      <c r="F1311" s="70"/>
      <c r="G1311" s="70"/>
      <c r="H1311" s="70"/>
      <c r="I1311" s="70"/>
      <c r="J1311" s="70"/>
      <c r="K1311" s="70"/>
      <c r="L1311" s="70"/>
      <c r="M1311" s="70"/>
      <c r="N1311" s="70"/>
      <c r="O1311" s="70">
        <f>'SWR time series'!A1307</f>
        <v>5</v>
      </c>
      <c r="P1311" s="70">
        <f>'SWR time series'!B1307</f>
        <v>1979</v>
      </c>
      <c r="Q1311" s="77">
        <f>'StockBond Returns'!M1305</f>
        <v>9.10264984</v>
      </c>
      <c r="R1311" s="77">
        <f>'SWR time series'!F1307</f>
        <v>20.90140218</v>
      </c>
      <c r="S1311" s="77">
        <f t="shared" ref="S1311:T1311" si="1388">if( and($Q1311&gt;S$10,$Q1311&lt;=S$11),$R1311,"")</f>
        <v>20.90140218</v>
      </c>
      <c r="T1311" t="str">
        <f t="shared" si="1388"/>
        <v/>
      </c>
    </row>
    <row r="1312" hidden="1">
      <c r="A1312" s="152"/>
      <c r="B1312" s="154"/>
      <c r="F1312" s="70"/>
      <c r="G1312" s="70"/>
      <c r="H1312" s="70"/>
      <c r="I1312" s="70"/>
      <c r="J1312" s="70"/>
      <c r="K1312" s="70"/>
      <c r="L1312" s="70"/>
      <c r="M1312" s="70"/>
      <c r="N1312" s="70"/>
      <c r="O1312" s="70">
        <f>'SWR time series'!A1308</f>
        <v>6</v>
      </c>
      <c r="P1312" s="70">
        <f>'SWR time series'!B1308</f>
        <v>1979</v>
      </c>
      <c r="Q1312" s="77">
        <f>'StockBond Returns'!M1306</f>
        <v>8.73706504</v>
      </c>
      <c r="R1312" s="77">
        <f>'SWR time series'!F1308</f>
        <v>21.99959533</v>
      </c>
      <c r="S1312" s="77">
        <f t="shared" ref="S1312:T1312" si="1389">if( and($Q1312&gt;S$10,$Q1312&lt;=S$11),$R1312,"")</f>
        <v>21.99959533</v>
      </c>
      <c r="T1312" t="str">
        <f t="shared" si="1389"/>
        <v/>
      </c>
    </row>
    <row r="1313" hidden="1">
      <c r="A1313" s="152"/>
      <c r="B1313" s="154"/>
      <c r="F1313" s="70"/>
      <c r="G1313" s="70"/>
      <c r="H1313" s="70"/>
      <c r="I1313" s="70"/>
      <c r="J1313" s="70"/>
      <c r="K1313" s="70"/>
      <c r="L1313" s="70"/>
      <c r="M1313" s="70"/>
      <c r="N1313" s="70"/>
      <c r="O1313" s="70">
        <f>'SWR time series'!A1309</f>
        <v>7</v>
      </c>
      <c r="P1313" s="70">
        <f>'SWR time series'!B1309</f>
        <v>1979</v>
      </c>
      <c r="Q1313" s="77">
        <f>'StockBond Returns'!M1307</f>
        <v>8.87918498</v>
      </c>
      <c r="R1313" s="77">
        <f>'SWR time series'!F1309</f>
        <v>21.09056743</v>
      </c>
      <c r="S1313" s="77">
        <f t="shared" ref="S1313:T1313" si="1390">if( and($Q1313&gt;S$10,$Q1313&lt;=S$11),$R1313,"")</f>
        <v>21.09056743</v>
      </c>
      <c r="T1313" t="str">
        <f t="shared" si="1390"/>
        <v/>
      </c>
    </row>
    <row r="1314" hidden="1">
      <c r="A1314" s="152"/>
      <c r="B1314" s="154"/>
      <c r="F1314" s="70"/>
      <c r="G1314" s="70"/>
      <c r="H1314" s="70"/>
      <c r="I1314" s="70"/>
      <c r="J1314" s="70"/>
      <c r="K1314" s="70"/>
      <c r="L1314" s="70"/>
      <c r="M1314" s="70"/>
      <c r="N1314" s="70"/>
      <c r="O1314" s="70">
        <f>'SWR time series'!A1310</f>
        <v>8</v>
      </c>
      <c r="P1314" s="70">
        <f>'SWR time series'!B1310</f>
        <v>1979</v>
      </c>
      <c r="Q1314" s="77">
        <f>'StockBond Returns'!M1308</f>
        <v>8.92290723</v>
      </c>
      <c r="R1314" s="77">
        <f>'SWR time series'!F1310</f>
        <v>21.40224359</v>
      </c>
      <c r="S1314" s="77">
        <f t="shared" ref="S1314:T1314" si="1391">if( and($Q1314&gt;S$10,$Q1314&lt;=S$11),$R1314,"")</f>
        <v>21.40224359</v>
      </c>
      <c r="T1314" t="str">
        <f t="shared" si="1391"/>
        <v/>
      </c>
    </row>
    <row r="1315" hidden="1">
      <c r="A1315" s="152"/>
      <c r="B1315" s="154"/>
      <c r="F1315" s="70"/>
      <c r="G1315" s="70"/>
      <c r="H1315" s="70"/>
      <c r="I1315" s="70"/>
      <c r="J1315" s="70"/>
      <c r="K1315" s="70"/>
      <c r="L1315" s="70"/>
      <c r="M1315" s="70"/>
      <c r="N1315" s="70"/>
      <c r="O1315" s="70">
        <f>'SWR time series'!A1311</f>
        <v>9</v>
      </c>
      <c r="P1315" s="70">
        <f>'SWR time series'!B1311</f>
        <v>1979</v>
      </c>
      <c r="Q1315" s="77">
        <f>'StockBond Returns'!M1309</f>
        <v>9.29033301</v>
      </c>
      <c r="R1315" s="77">
        <f>'SWR time series'!F1311</f>
        <v>20.32443839</v>
      </c>
      <c r="S1315" s="77">
        <f t="shared" ref="S1315:T1315" si="1392">if( and($Q1315&gt;S$10,$Q1315&lt;=S$11),$R1315,"")</f>
        <v>20.32443839</v>
      </c>
      <c r="T1315" t="str">
        <f t="shared" si="1392"/>
        <v/>
      </c>
    </row>
    <row r="1316" hidden="1">
      <c r="A1316" s="152"/>
      <c r="B1316" s="154"/>
      <c r="F1316" s="70"/>
      <c r="G1316" s="70"/>
      <c r="H1316" s="70"/>
      <c r="I1316" s="70"/>
      <c r="J1316" s="70"/>
      <c r="K1316" s="70"/>
      <c r="L1316" s="70"/>
      <c r="M1316" s="70"/>
      <c r="N1316" s="70"/>
      <c r="O1316" s="70">
        <f>'SWR time series'!A1312</f>
        <v>10</v>
      </c>
      <c r="P1316" s="70">
        <f>'SWR time series'!B1312</f>
        <v>1979</v>
      </c>
      <c r="Q1316" s="77">
        <f>'StockBond Returns'!M1310</f>
        <v>9.10940254</v>
      </c>
      <c r="R1316" s="77">
        <f>'SWR time series'!F1312</f>
        <v>20.83559501</v>
      </c>
      <c r="S1316" s="77">
        <f t="shared" ref="S1316:T1316" si="1393">if( and($Q1316&gt;S$10,$Q1316&lt;=S$11),$R1316,"")</f>
        <v>20.83559501</v>
      </c>
      <c r="T1316" t="str">
        <f t="shared" si="1393"/>
        <v/>
      </c>
    </row>
    <row r="1317" hidden="1">
      <c r="A1317" s="152"/>
      <c r="B1317" s="154"/>
      <c r="F1317" s="70"/>
      <c r="G1317" s="70"/>
      <c r="H1317" s="70"/>
      <c r="I1317" s="70"/>
      <c r="J1317" s="70"/>
      <c r="K1317" s="70"/>
      <c r="L1317" s="70"/>
      <c r="M1317" s="70"/>
      <c r="N1317" s="70"/>
      <c r="O1317" s="70">
        <f>'SWR time series'!A1313</f>
        <v>11</v>
      </c>
      <c r="P1317" s="70">
        <f>'SWR time series'!B1313</f>
        <v>1979</v>
      </c>
      <c r="Q1317" s="77">
        <f>'StockBond Returns'!M1311</f>
        <v>8.45918934</v>
      </c>
      <c r="R1317" s="77">
        <f>'SWR time series'!F1313</f>
        <v>24.43090972</v>
      </c>
      <c r="S1317" s="77">
        <f t="shared" ref="S1317:T1317" si="1394">if( and($Q1317&gt;S$10,$Q1317&lt;=S$11),$R1317,"")</f>
        <v>24.43090972</v>
      </c>
      <c r="T1317" t="str">
        <f t="shared" si="1394"/>
        <v/>
      </c>
    </row>
    <row r="1318" hidden="1">
      <c r="A1318" s="152"/>
      <c r="B1318" s="154"/>
      <c r="F1318" s="70"/>
      <c r="G1318" s="70"/>
      <c r="H1318" s="70"/>
      <c r="I1318" s="70"/>
      <c r="J1318" s="70"/>
      <c r="K1318" s="70"/>
      <c r="L1318" s="70"/>
      <c r="M1318" s="70"/>
      <c r="N1318" s="70"/>
      <c r="O1318" s="70">
        <f>'SWR time series'!A1314</f>
        <v>12</v>
      </c>
      <c r="P1318" s="70">
        <f>'SWR time series'!B1314</f>
        <v>1979</v>
      </c>
      <c r="Q1318" s="77">
        <f>'StockBond Returns'!M1312</f>
        <v>8.72086925</v>
      </c>
      <c r="R1318" s="77">
        <f>'SWR time series'!F1314</f>
        <v>23.25884278</v>
      </c>
      <c r="S1318" s="77">
        <f t="shared" ref="S1318:T1318" si="1395">if( and($Q1318&gt;S$10,$Q1318&lt;=S$11),$R1318,"")</f>
        <v>23.25884278</v>
      </c>
      <c r="T1318" t="str">
        <f t="shared" si="1395"/>
        <v/>
      </c>
    </row>
    <row r="1319" hidden="1">
      <c r="A1319" s="152"/>
      <c r="B1319" s="154"/>
      <c r="F1319" s="70"/>
      <c r="G1319" s="70"/>
      <c r="H1319" s="70"/>
      <c r="I1319" s="70"/>
      <c r="J1319" s="70"/>
      <c r="K1319" s="70"/>
      <c r="L1319" s="70"/>
      <c r="M1319" s="70"/>
      <c r="N1319" s="70"/>
      <c r="O1319" s="70">
        <f>'SWR time series'!A1315</f>
        <v>1</v>
      </c>
      <c r="P1319" s="70">
        <f>'SWR time series'!B1315</f>
        <v>1980</v>
      </c>
      <c r="Q1319" s="77">
        <f>'StockBond Returns'!M1313</f>
        <v>8.75656181</v>
      </c>
      <c r="R1319" s="77">
        <f>'SWR time series'!F1315</f>
        <v>23.17633198</v>
      </c>
      <c r="S1319" s="77">
        <f t="shared" ref="S1319:T1319" si="1396">if( and($Q1319&gt;S$10,$Q1319&lt;=S$11),$R1319,"")</f>
        <v>23.17633198</v>
      </c>
      <c r="T1319" t="str">
        <f t="shared" si="1396"/>
        <v/>
      </c>
    </row>
    <row r="1320" hidden="1">
      <c r="A1320" s="152"/>
      <c r="B1320" s="154"/>
      <c r="F1320" s="70"/>
      <c r="G1320" s="70"/>
      <c r="H1320" s="70"/>
      <c r="I1320" s="70"/>
      <c r="J1320" s="70"/>
      <c r="K1320" s="70"/>
      <c r="L1320" s="70"/>
      <c r="M1320" s="70"/>
      <c r="N1320" s="70"/>
      <c r="O1320" s="70">
        <f>'SWR time series'!A1316</f>
        <v>2</v>
      </c>
      <c r="P1320" s="70">
        <f>'SWR time series'!B1316</f>
        <v>1980</v>
      </c>
      <c r="Q1320" s="77">
        <f>'StockBond Returns'!M1314</f>
        <v>9.11111493</v>
      </c>
      <c r="R1320" s="77">
        <f>'SWR time series'!F1316</f>
        <v>22.45747191</v>
      </c>
      <c r="S1320" s="77">
        <f t="shared" ref="S1320:T1320" si="1397">if( and($Q1320&gt;S$10,$Q1320&lt;=S$11),$R1320,"")</f>
        <v>22.45747191</v>
      </c>
      <c r="T1320" t="str">
        <f t="shared" si="1397"/>
        <v/>
      </c>
    </row>
    <row r="1321" hidden="1">
      <c r="A1321" s="152"/>
      <c r="B1321" s="154"/>
      <c r="F1321" s="70"/>
      <c r="G1321" s="70"/>
      <c r="H1321" s="70"/>
      <c r="I1321" s="70"/>
      <c r="J1321" s="70"/>
      <c r="K1321" s="70"/>
      <c r="L1321" s="70"/>
      <c r="M1321" s="70"/>
      <c r="N1321" s="70"/>
      <c r="O1321" s="70">
        <f>'SWR time series'!A1317</f>
        <v>3</v>
      </c>
      <c r="P1321" s="70">
        <f>'SWR time series'!B1317</f>
        <v>1980</v>
      </c>
      <c r="Q1321" s="77">
        <f>'StockBond Returns'!M1315</f>
        <v>8.92568736</v>
      </c>
      <c r="R1321" s="77">
        <f>'SWR time series'!F1317</f>
        <v>24.0990961</v>
      </c>
      <c r="S1321" s="77">
        <f t="shared" ref="S1321:T1321" si="1398">if( and($Q1321&gt;S$10,$Q1321&lt;=S$11),$R1321,"")</f>
        <v>24.0990961</v>
      </c>
      <c r="T1321" t="str">
        <f t="shared" si="1398"/>
        <v/>
      </c>
    </row>
    <row r="1322" hidden="1">
      <c r="A1322" s="152"/>
      <c r="B1322" s="154"/>
      <c r="F1322" s="70"/>
      <c r="G1322" s="70"/>
      <c r="H1322" s="70"/>
      <c r="I1322" s="70"/>
      <c r="J1322" s="70"/>
      <c r="K1322" s="70"/>
      <c r="L1322" s="70"/>
      <c r="M1322" s="70"/>
      <c r="N1322" s="70"/>
      <c r="O1322" s="70">
        <f>'SWR time series'!A1318</f>
        <v>4</v>
      </c>
      <c r="P1322" s="70">
        <f>'SWR time series'!B1318</f>
        <v>1980</v>
      </c>
      <c r="Q1322" s="77">
        <f>'StockBond Returns'!M1316</f>
        <v>7.87970101</v>
      </c>
      <c r="R1322" s="77">
        <f>'SWR time series'!F1318</f>
        <v>28.29530482</v>
      </c>
      <c r="S1322" s="77">
        <f t="shared" ref="S1322:T1322" si="1399">if( and($Q1322&gt;S$10,$Q1322&lt;=S$11),$R1322,"")</f>
        <v>28.29530482</v>
      </c>
      <c r="T1322" t="str">
        <f t="shared" si="1399"/>
        <v/>
      </c>
    </row>
    <row r="1323" hidden="1">
      <c r="A1323" s="152"/>
      <c r="B1323" s="154"/>
      <c r="F1323" s="70"/>
      <c r="G1323" s="70"/>
      <c r="H1323" s="70"/>
      <c r="I1323" s="70"/>
      <c r="J1323" s="70"/>
      <c r="K1323" s="70"/>
      <c r="L1323" s="70"/>
      <c r="M1323" s="70"/>
      <c r="N1323" s="70"/>
      <c r="O1323" s="70">
        <f>'SWR time series'!A1319</f>
        <v>5</v>
      </c>
      <c r="P1323" s="70">
        <f>'SWR time series'!B1319</f>
        <v>1980</v>
      </c>
      <c r="Q1323" s="77">
        <f>'StockBond Returns'!M1317</f>
        <v>8.09457636</v>
      </c>
      <c r="R1323" s="77">
        <f>'SWR time series'!F1319</f>
        <v>25.98784057</v>
      </c>
      <c r="S1323" s="77">
        <f t="shared" ref="S1323:T1323" si="1400">if( and($Q1323&gt;S$10,$Q1323&lt;=S$11),$R1323,"")</f>
        <v>25.98784057</v>
      </c>
      <c r="T1323" t="str">
        <f t="shared" si="1400"/>
        <v/>
      </c>
    </row>
    <row r="1324" hidden="1">
      <c r="A1324" s="152"/>
      <c r="B1324" s="154"/>
      <c r="F1324" s="70"/>
      <c r="G1324" s="70"/>
      <c r="H1324" s="70"/>
      <c r="I1324" s="70"/>
      <c r="J1324" s="70"/>
      <c r="K1324" s="70"/>
      <c r="L1324" s="70"/>
      <c r="M1324" s="70"/>
      <c r="N1324" s="70"/>
      <c r="O1324" s="70">
        <f>'SWR time series'!A1320</f>
        <v>6</v>
      </c>
      <c r="P1324" s="70">
        <f>'SWR time series'!B1320</f>
        <v>1980</v>
      </c>
      <c r="Q1324" s="77">
        <f>'StockBond Returns'!M1318</f>
        <v>8.33448515</v>
      </c>
      <c r="R1324" s="77">
        <f>'SWR time series'!F1320</f>
        <v>24.52697907</v>
      </c>
      <c r="S1324" s="77">
        <f t="shared" ref="S1324:T1324" si="1401">if( and($Q1324&gt;S$10,$Q1324&lt;=S$11),$R1324,"")</f>
        <v>24.52697907</v>
      </c>
      <c r="T1324" t="str">
        <f t="shared" si="1401"/>
        <v/>
      </c>
    </row>
    <row r="1325" hidden="1">
      <c r="A1325" s="152"/>
      <c r="B1325" s="154"/>
      <c r="F1325" s="70"/>
      <c r="G1325" s="70"/>
      <c r="H1325" s="70"/>
      <c r="I1325" s="70"/>
      <c r="J1325" s="70"/>
      <c r="K1325" s="70"/>
      <c r="L1325" s="70"/>
      <c r="M1325" s="70"/>
      <c r="N1325" s="70"/>
      <c r="O1325" s="70">
        <f>'SWR time series'!A1321</f>
        <v>7</v>
      </c>
      <c r="P1325" s="70">
        <f>'SWR time series'!B1321</f>
        <v>1980</v>
      </c>
      <c r="Q1325" s="77">
        <f>'StockBond Returns'!M1319</f>
        <v>8.48533845</v>
      </c>
      <c r="R1325" s="77">
        <f>'SWR time series'!F1321</f>
        <v>23.95725773</v>
      </c>
      <c r="S1325" s="77">
        <f t="shared" ref="S1325:T1325" si="1402">if( and($Q1325&gt;S$10,$Q1325&lt;=S$11),$R1325,"")</f>
        <v>23.95725773</v>
      </c>
      <c r="T1325" t="str">
        <f t="shared" si="1402"/>
        <v/>
      </c>
    </row>
    <row r="1326" hidden="1">
      <c r="A1326" s="152"/>
      <c r="B1326" s="154"/>
      <c r="F1326" s="70"/>
      <c r="G1326" s="70"/>
      <c r="H1326" s="70"/>
      <c r="I1326" s="70"/>
      <c r="J1326" s="70"/>
      <c r="K1326" s="70"/>
      <c r="L1326" s="70"/>
      <c r="M1326" s="70"/>
      <c r="N1326" s="70"/>
      <c r="O1326" s="70">
        <f>'SWR time series'!A1322</f>
        <v>8</v>
      </c>
      <c r="P1326" s="70">
        <f>'SWR time series'!B1322</f>
        <v>1980</v>
      </c>
      <c r="Q1326" s="77">
        <f>'StockBond Returns'!M1320</f>
        <v>9.01949006</v>
      </c>
      <c r="R1326" s="77">
        <f>'SWR time series'!F1322</f>
        <v>22.36571355</v>
      </c>
      <c r="S1326" s="77">
        <f t="shared" ref="S1326:T1326" si="1403">if( and($Q1326&gt;S$10,$Q1326&lt;=S$11),$R1326,"")</f>
        <v>22.36571355</v>
      </c>
      <c r="T1326" t="str">
        <f t="shared" si="1403"/>
        <v/>
      </c>
    </row>
    <row r="1327" hidden="1">
      <c r="A1327" s="152"/>
      <c r="B1327" s="154"/>
      <c r="F1327" s="70"/>
      <c r="G1327" s="70"/>
      <c r="H1327" s="70"/>
      <c r="I1327" s="70"/>
      <c r="J1327" s="70"/>
      <c r="K1327" s="70"/>
      <c r="L1327" s="70"/>
      <c r="M1327" s="70"/>
      <c r="N1327" s="70"/>
      <c r="O1327" s="70">
        <f>'SWR time series'!A1323</f>
        <v>9</v>
      </c>
      <c r="P1327" s="70">
        <f>'SWR time series'!B1323</f>
        <v>1980</v>
      </c>
      <c r="Q1327" s="77">
        <f>'StockBond Returns'!M1321</f>
        <v>9.08863385</v>
      </c>
      <c r="R1327" s="77">
        <f>'SWR time series'!F1323</f>
        <v>22.95543767</v>
      </c>
      <c r="S1327" s="77">
        <f t="shared" ref="S1327:T1327" si="1404">if( and($Q1327&gt;S$10,$Q1327&lt;=S$11),$R1327,"")</f>
        <v>22.95543767</v>
      </c>
      <c r="T1327" t="str">
        <f t="shared" si="1404"/>
        <v/>
      </c>
    </row>
    <row r="1328" hidden="1">
      <c r="A1328" s="152"/>
      <c r="B1328" s="154"/>
      <c r="F1328" s="70"/>
      <c r="G1328" s="70"/>
      <c r="H1328" s="70"/>
      <c r="I1328" s="70"/>
      <c r="J1328" s="70"/>
      <c r="K1328" s="70"/>
      <c r="L1328" s="70"/>
      <c r="M1328" s="70"/>
      <c r="N1328" s="70"/>
      <c r="O1328" s="70">
        <f>'SWR time series'!A1324</f>
        <v>10</v>
      </c>
      <c r="P1328" s="70">
        <f>'SWR time series'!B1324</f>
        <v>1980</v>
      </c>
      <c r="Q1328" s="77">
        <f>'StockBond Returns'!M1322</f>
        <v>9.12043632</v>
      </c>
      <c r="R1328" s="77">
        <f>'SWR time series'!F1324</f>
        <v>22.68833218</v>
      </c>
      <c r="S1328" s="77">
        <f t="shared" ref="S1328:T1328" si="1405">if( and($Q1328&gt;S$10,$Q1328&lt;=S$11),$R1328,"")</f>
        <v>22.68833218</v>
      </c>
      <c r="T1328" t="str">
        <f t="shared" si="1405"/>
        <v/>
      </c>
    </row>
    <row r="1329" hidden="1">
      <c r="A1329" s="152"/>
      <c r="B1329" s="154"/>
      <c r="F1329" s="70"/>
      <c r="G1329" s="70"/>
      <c r="H1329" s="70"/>
      <c r="I1329" s="70"/>
      <c r="J1329" s="70"/>
      <c r="K1329" s="70"/>
      <c r="L1329" s="70"/>
      <c r="M1329" s="70"/>
      <c r="N1329" s="70"/>
      <c r="O1329" s="70">
        <f>'SWR time series'!A1325</f>
        <v>11</v>
      </c>
      <c r="P1329" s="70">
        <f>'SWR time series'!B1325</f>
        <v>1980</v>
      </c>
      <c r="Q1329" s="77">
        <f>'StockBond Returns'!M1323</f>
        <v>9.16162825</v>
      </c>
      <c r="R1329" s="77">
        <f>'SWR time series'!F1325</f>
        <v>22.92218121</v>
      </c>
      <c r="S1329" s="77">
        <f t="shared" ref="S1329:T1329" si="1406">if( and($Q1329&gt;S$10,$Q1329&lt;=S$11),$R1329,"")</f>
        <v>22.92218121</v>
      </c>
      <c r="T1329" t="str">
        <f t="shared" si="1406"/>
        <v/>
      </c>
    </row>
    <row r="1330" hidden="1">
      <c r="A1330" s="152"/>
      <c r="B1330" s="154"/>
      <c r="F1330" s="70"/>
      <c r="G1330" s="70"/>
      <c r="H1330" s="70"/>
      <c r="I1330" s="70"/>
      <c r="J1330" s="70"/>
      <c r="K1330" s="70"/>
      <c r="L1330" s="70"/>
      <c r="M1330" s="70"/>
      <c r="N1330" s="70"/>
      <c r="O1330" s="70">
        <f>'SWR time series'!A1326</f>
        <v>12</v>
      </c>
      <c r="P1330" s="70">
        <f>'SWR time series'!B1326</f>
        <v>1980</v>
      </c>
      <c r="Q1330" s="77">
        <f>'StockBond Returns'!M1324</f>
        <v>9.76146891</v>
      </c>
      <c r="R1330" s="77">
        <f>'SWR time series'!F1326</f>
        <v>20.44693929</v>
      </c>
      <c r="S1330" s="77">
        <f t="shared" ref="S1330:T1330" si="1407">if( and($Q1330&gt;S$10,$Q1330&lt;=S$11),$R1330,"")</f>
        <v>20.44693929</v>
      </c>
      <c r="T1330" t="str">
        <f t="shared" si="1407"/>
        <v/>
      </c>
    </row>
    <row r="1331" hidden="1">
      <c r="A1331" s="152"/>
      <c r="B1331" s="154"/>
      <c r="F1331" s="70"/>
      <c r="G1331" s="70"/>
      <c r="H1331" s="70"/>
      <c r="I1331" s="70"/>
      <c r="J1331" s="70"/>
      <c r="K1331" s="70"/>
      <c r="L1331" s="70"/>
      <c r="M1331" s="70"/>
      <c r="N1331" s="70"/>
      <c r="O1331" s="70">
        <f>'SWR time series'!A1327</f>
        <v>1</v>
      </c>
      <c r="P1331" s="70">
        <f>'SWR time series'!B1327</f>
        <v>1981</v>
      </c>
      <c r="Q1331" s="77">
        <f>'StockBond Returns'!M1325</f>
        <v>9.54886223</v>
      </c>
      <c r="R1331" s="77">
        <f>'SWR time series'!F1327</f>
        <v>21.66771331</v>
      </c>
      <c r="S1331" s="77">
        <f t="shared" ref="S1331:T1331" si="1408">if( and($Q1331&gt;S$10,$Q1331&lt;=S$11),$R1331,"")</f>
        <v>21.66771331</v>
      </c>
      <c r="T1331" t="str">
        <f t="shared" si="1408"/>
        <v/>
      </c>
    </row>
    <row r="1332" hidden="1">
      <c r="A1332" s="152"/>
      <c r="B1332" s="154"/>
      <c r="F1332" s="70"/>
      <c r="G1332" s="70"/>
      <c r="H1332" s="70"/>
      <c r="I1332" s="70"/>
      <c r="J1332" s="70"/>
      <c r="K1332" s="70"/>
      <c r="L1332" s="70"/>
      <c r="M1332" s="70"/>
      <c r="N1332" s="70"/>
      <c r="O1332" s="70">
        <f>'SWR time series'!A1328</f>
        <v>2</v>
      </c>
      <c r="P1332" s="70">
        <f>'SWR time series'!B1328</f>
        <v>1981</v>
      </c>
      <c r="Q1332" s="77">
        <f>'StockBond Returns'!M1326</f>
        <v>8.83542127</v>
      </c>
      <c r="R1332" s="77">
        <f>'SWR time series'!F1328</f>
        <v>23.64608759</v>
      </c>
      <c r="S1332" s="77">
        <f t="shared" ref="S1332:T1332" si="1409">if( and($Q1332&gt;S$10,$Q1332&lt;=S$11),$R1332,"")</f>
        <v>23.64608759</v>
      </c>
      <c r="T1332" t="str">
        <f t="shared" si="1409"/>
        <v/>
      </c>
    </row>
    <row r="1333" hidden="1">
      <c r="A1333" s="152"/>
      <c r="B1333" s="154"/>
      <c r="F1333" s="70"/>
      <c r="G1333" s="70"/>
      <c r="H1333" s="70"/>
      <c r="I1333" s="70"/>
      <c r="J1333" s="70"/>
      <c r="K1333" s="70"/>
      <c r="L1333" s="70"/>
      <c r="M1333" s="70"/>
      <c r="N1333" s="70"/>
      <c r="O1333" s="70">
        <f>'SWR time series'!A1329</f>
        <v>3</v>
      </c>
      <c r="P1333" s="70">
        <f>'SWR time series'!B1329</f>
        <v>1981</v>
      </c>
      <c r="Q1333" s="77">
        <f>'StockBond Returns'!M1327</f>
        <v>9.07815431</v>
      </c>
      <c r="R1333" s="77">
        <f>'SWR time series'!F1329</f>
        <v>24.01861423</v>
      </c>
      <c r="S1333" s="77">
        <f t="shared" ref="S1333:T1333" si="1410">if( and($Q1333&gt;S$10,$Q1333&lt;=S$11),$R1333,"")</f>
        <v>24.01861423</v>
      </c>
      <c r="T1333" t="str">
        <f t="shared" si="1410"/>
        <v/>
      </c>
    </row>
    <row r="1334" hidden="1">
      <c r="A1334" s="152"/>
      <c r="B1334" s="154"/>
      <c r="F1334" s="70"/>
      <c r="G1334" s="70"/>
      <c r="H1334" s="70"/>
      <c r="I1334" s="70"/>
      <c r="J1334" s="70"/>
      <c r="K1334" s="70"/>
      <c r="L1334" s="70"/>
      <c r="M1334" s="70"/>
      <c r="N1334" s="70"/>
      <c r="O1334" s="70">
        <f>'SWR time series'!A1330</f>
        <v>4</v>
      </c>
      <c r="P1334" s="70">
        <f>'SWR time series'!B1330</f>
        <v>1981</v>
      </c>
      <c r="Q1334" s="77">
        <f>'StockBond Returns'!M1328</f>
        <v>9.27199081</v>
      </c>
      <c r="R1334" s="77">
        <f>'SWR time series'!F1330</f>
        <v>22.97702839</v>
      </c>
      <c r="S1334" s="77">
        <f t="shared" ref="S1334:T1334" si="1411">if( and($Q1334&gt;S$10,$Q1334&lt;=S$11),$R1334,"")</f>
        <v>22.97702839</v>
      </c>
      <c r="T1334" t="str">
        <f t="shared" si="1411"/>
        <v/>
      </c>
    </row>
    <row r="1335" hidden="1">
      <c r="A1335" s="152"/>
      <c r="B1335" s="154"/>
      <c r="F1335" s="70"/>
      <c r="G1335" s="70"/>
      <c r="H1335" s="70"/>
      <c r="I1335" s="70"/>
      <c r="J1335" s="70"/>
      <c r="K1335" s="70"/>
      <c r="L1335" s="70"/>
      <c r="M1335" s="70"/>
      <c r="N1335" s="70"/>
      <c r="O1335" s="70">
        <f>'SWR time series'!A1331</f>
        <v>5</v>
      </c>
      <c r="P1335" s="70">
        <f>'SWR time series'!B1331</f>
        <v>1981</v>
      </c>
      <c r="Q1335" s="77">
        <f>'StockBond Returns'!M1329</f>
        <v>8.9780758</v>
      </c>
      <c r="R1335" s="77">
        <f>'SWR time series'!F1331</f>
        <v>24.51123017</v>
      </c>
      <c r="S1335" s="77">
        <f t="shared" ref="S1335:T1335" si="1412">if( and($Q1335&gt;S$10,$Q1335&lt;=S$11),$R1335,"")</f>
        <v>24.51123017</v>
      </c>
      <c r="T1335" t="str">
        <f t="shared" si="1412"/>
        <v/>
      </c>
    </row>
    <row r="1336" hidden="1">
      <c r="A1336" s="152"/>
      <c r="B1336" s="154"/>
      <c r="F1336" s="70"/>
      <c r="G1336" s="70"/>
      <c r="H1336" s="70"/>
      <c r="I1336" s="70"/>
      <c r="J1336" s="70"/>
      <c r="K1336" s="70"/>
      <c r="L1336" s="70"/>
      <c r="M1336" s="70"/>
      <c r="N1336" s="70"/>
      <c r="O1336" s="70">
        <f>'SWR time series'!A1332</f>
        <v>6</v>
      </c>
      <c r="P1336" s="70">
        <f>'SWR time series'!B1332</f>
        <v>1981</v>
      </c>
      <c r="Q1336" s="77">
        <f>'StockBond Returns'!M1330</f>
        <v>8.86602427</v>
      </c>
      <c r="R1336" s="77">
        <f>'SWR time series'!F1332</f>
        <v>24.46101929</v>
      </c>
      <c r="S1336" s="77">
        <f t="shared" ref="S1336:T1336" si="1413">if( and($Q1336&gt;S$10,$Q1336&lt;=S$11),$R1336,"")</f>
        <v>24.46101929</v>
      </c>
      <c r="T1336" t="str">
        <f t="shared" si="1413"/>
        <v/>
      </c>
    </row>
    <row r="1337" hidden="1">
      <c r="A1337" s="152"/>
      <c r="B1337" s="154"/>
      <c r="F1337" s="70"/>
      <c r="G1337" s="70"/>
      <c r="H1337" s="70"/>
      <c r="I1337" s="70"/>
      <c r="J1337" s="70"/>
      <c r="K1337" s="70"/>
      <c r="L1337" s="70"/>
      <c r="M1337" s="70"/>
      <c r="N1337" s="70"/>
      <c r="O1337" s="70">
        <f>'SWR time series'!A1333</f>
        <v>7</v>
      </c>
      <c r="P1337" s="70">
        <f>'SWR time series'!B1333</f>
        <v>1981</v>
      </c>
      <c r="Q1337" s="77">
        <f>'StockBond Returns'!M1331</f>
        <v>8.69312441</v>
      </c>
      <c r="R1337" s="77">
        <f>'SWR time series'!F1333</f>
        <v>25.3735031</v>
      </c>
      <c r="S1337" s="77">
        <f t="shared" ref="S1337:T1337" si="1414">if( and($Q1337&gt;S$10,$Q1337&lt;=S$11),$R1337,"")</f>
        <v>25.3735031</v>
      </c>
      <c r="T1337" t="str">
        <f t="shared" si="1414"/>
        <v/>
      </c>
    </row>
    <row r="1338" hidden="1">
      <c r="A1338" s="152"/>
      <c r="B1338" s="154"/>
      <c r="F1338" s="70"/>
      <c r="G1338" s="70"/>
      <c r="H1338" s="70"/>
      <c r="I1338" s="70"/>
      <c r="J1338" s="70"/>
      <c r="K1338" s="70"/>
      <c r="L1338" s="70"/>
      <c r="M1338" s="70"/>
      <c r="N1338" s="70"/>
      <c r="O1338" s="70">
        <f>'SWR time series'!A1334</f>
        <v>8</v>
      </c>
      <c r="P1338" s="70">
        <f>'SWR time series'!B1334</f>
        <v>1981</v>
      </c>
      <c r="Q1338" s="77">
        <f>'StockBond Returns'!M1332</f>
        <v>8.56437819</v>
      </c>
      <c r="R1338" s="77">
        <f>'SWR time series'!F1334</f>
        <v>26.37407854</v>
      </c>
      <c r="S1338" s="77">
        <f t="shared" ref="S1338:T1338" si="1415">if( and($Q1338&gt;S$10,$Q1338&lt;=S$11),$R1338,"")</f>
        <v>26.37407854</v>
      </c>
      <c r="T1338" t="str">
        <f t="shared" si="1415"/>
        <v/>
      </c>
    </row>
    <row r="1339" hidden="1">
      <c r="A1339" s="152"/>
      <c r="B1339" s="154"/>
      <c r="F1339" s="70"/>
      <c r="G1339" s="70"/>
      <c r="H1339" s="70"/>
      <c r="I1339" s="70"/>
      <c r="J1339" s="70"/>
      <c r="K1339" s="70"/>
      <c r="L1339" s="70"/>
      <c r="M1339" s="70"/>
      <c r="N1339" s="70"/>
      <c r="O1339" s="70">
        <f>'SWR time series'!A1335</f>
        <v>9</v>
      </c>
      <c r="P1339" s="70">
        <f>'SWR time series'!B1335</f>
        <v>1981</v>
      </c>
      <c r="Q1339" s="77">
        <f>'StockBond Returns'!M1333</f>
        <v>7.95842761</v>
      </c>
      <c r="R1339" s="77">
        <f>'SWR time series'!F1335</f>
        <v>29.3585595</v>
      </c>
      <c r="S1339" s="77">
        <f t="shared" ref="S1339:T1339" si="1416">if( and($Q1339&gt;S$10,$Q1339&lt;=S$11),$R1339,"")</f>
        <v>29.3585595</v>
      </c>
      <c r="T1339" t="str">
        <f t="shared" si="1416"/>
        <v/>
      </c>
    </row>
    <row r="1340" hidden="1">
      <c r="A1340" s="152"/>
      <c r="B1340" s="154"/>
      <c r="F1340" s="70"/>
      <c r="G1340" s="70"/>
      <c r="H1340" s="70"/>
      <c r="I1340" s="70"/>
      <c r="J1340" s="70"/>
      <c r="K1340" s="70"/>
      <c r="L1340" s="70"/>
      <c r="M1340" s="70"/>
      <c r="N1340" s="70"/>
      <c r="O1340" s="70">
        <f>'SWR time series'!A1336</f>
        <v>10</v>
      </c>
      <c r="P1340" s="70">
        <f>'SWR time series'!B1336</f>
        <v>1981</v>
      </c>
      <c r="Q1340" s="77">
        <f>'StockBond Returns'!M1334</f>
        <v>7.44530451</v>
      </c>
      <c r="R1340" s="77">
        <f>'SWR time series'!F1336</f>
        <v>32.08187454</v>
      </c>
      <c r="S1340" s="77">
        <f t="shared" ref="S1340:T1340" si="1417">if( and($Q1340&gt;S$10,$Q1340&lt;=S$11),$R1340,"")</f>
        <v>32.08187454</v>
      </c>
      <c r="T1340" t="str">
        <f t="shared" si="1417"/>
        <v/>
      </c>
    </row>
    <row r="1341" hidden="1">
      <c r="A1341" s="152"/>
      <c r="B1341" s="154"/>
      <c r="F1341" s="70"/>
      <c r="G1341" s="70"/>
      <c r="H1341" s="70"/>
      <c r="I1341" s="70"/>
      <c r="J1341" s="70"/>
      <c r="K1341" s="70"/>
      <c r="L1341" s="70"/>
      <c r="M1341" s="70"/>
      <c r="N1341" s="70"/>
      <c r="O1341" s="70">
        <f>'SWR time series'!A1337</f>
        <v>11</v>
      </c>
      <c r="P1341" s="70">
        <f>'SWR time series'!B1337</f>
        <v>1981</v>
      </c>
      <c r="Q1341" s="77">
        <f>'StockBond Returns'!M1335</f>
        <v>7.93007847</v>
      </c>
      <c r="R1341" s="77">
        <f>'SWR time series'!F1337</f>
        <v>29.62603036</v>
      </c>
      <c r="S1341" s="77">
        <f t="shared" ref="S1341:T1341" si="1418">if( and($Q1341&gt;S$10,$Q1341&lt;=S$11),$R1341,"")</f>
        <v>29.62603036</v>
      </c>
      <c r="T1341" t="str">
        <f t="shared" si="1418"/>
        <v/>
      </c>
    </row>
    <row r="1342" hidden="1">
      <c r="A1342" s="152"/>
      <c r="B1342" s="154"/>
      <c r="F1342" s="70"/>
      <c r="G1342" s="70"/>
      <c r="H1342" s="70"/>
      <c r="I1342" s="70"/>
      <c r="J1342" s="70"/>
      <c r="K1342" s="70"/>
      <c r="L1342" s="70"/>
      <c r="M1342" s="70"/>
      <c r="N1342" s="70"/>
      <c r="O1342" s="70">
        <f>'SWR time series'!A1338</f>
        <v>12</v>
      </c>
      <c r="P1342" s="70">
        <f>'SWR time series'!B1338</f>
        <v>1981</v>
      </c>
      <c r="Q1342" s="77">
        <f>'StockBond Returns'!M1336</f>
        <v>8.03001291</v>
      </c>
      <c r="R1342" s="77">
        <f>'SWR time series'!F1338</f>
        <v>27.56011644</v>
      </c>
      <c r="S1342" s="77">
        <f t="shared" ref="S1342:T1342" si="1419">if( and($Q1342&gt;S$10,$Q1342&lt;=S$11),$R1342,"")</f>
        <v>27.56011644</v>
      </c>
      <c r="T1342" t="str">
        <f t="shared" si="1419"/>
        <v/>
      </c>
    </row>
    <row r="1343" hidden="1">
      <c r="A1343" s="152"/>
      <c r="B1343" s="154"/>
      <c r="F1343" s="70"/>
      <c r="G1343" s="70"/>
      <c r="H1343" s="70"/>
      <c r="I1343" s="70"/>
      <c r="J1343" s="70"/>
      <c r="K1343" s="70"/>
      <c r="L1343" s="70"/>
      <c r="M1343" s="70"/>
      <c r="N1343" s="70"/>
      <c r="O1343" s="70">
        <f>'SWR time series'!A1339</f>
        <v>1</v>
      </c>
      <c r="P1343" s="70">
        <f>'SWR time series'!B1339</f>
        <v>1982</v>
      </c>
      <c r="Q1343" s="77">
        <f>'StockBond Returns'!M1337</f>
        <v>7.7534773</v>
      </c>
      <c r="R1343" s="77">
        <f>'SWR time series'!F1339</f>
        <v>29.27496817</v>
      </c>
      <c r="S1343" s="77">
        <f t="shared" ref="S1343:T1343" si="1420">if( and($Q1343&gt;S$10,$Q1343&lt;=S$11),$R1343,"")</f>
        <v>29.27496817</v>
      </c>
      <c r="T1343" t="str">
        <f t="shared" si="1420"/>
        <v/>
      </c>
    </row>
    <row r="1344" hidden="1">
      <c r="A1344" s="152"/>
      <c r="B1344" s="154"/>
      <c r="F1344" s="70"/>
      <c r="G1344" s="70"/>
      <c r="H1344" s="70"/>
      <c r="I1344" s="70"/>
      <c r="J1344" s="70"/>
      <c r="K1344" s="70"/>
      <c r="L1344" s="70"/>
      <c r="M1344" s="70"/>
      <c r="N1344" s="70"/>
      <c r="O1344" s="70">
        <f>'SWR time series'!A1340</f>
        <v>2</v>
      </c>
      <c r="P1344" s="70">
        <f>'SWR time series'!B1340</f>
        <v>1982</v>
      </c>
      <c r="Q1344" s="77">
        <f>'StockBond Returns'!M1338</f>
        <v>7.4188949</v>
      </c>
      <c r="R1344" s="77">
        <f>'SWR time series'!F1340</f>
        <v>30.11377314</v>
      </c>
      <c r="S1344" s="77">
        <f t="shared" ref="S1344:T1344" si="1421">if( and($Q1344&gt;S$10,$Q1344&lt;=S$11),$R1344,"")</f>
        <v>30.11377314</v>
      </c>
      <c r="T1344" t="str">
        <f t="shared" si="1421"/>
        <v/>
      </c>
    </row>
    <row r="1345" hidden="1">
      <c r="A1345" s="152"/>
      <c r="B1345" s="154"/>
      <c r="F1345" s="70"/>
      <c r="G1345" s="70"/>
      <c r="H1345" s="70"/>
      <c r="I1345" s="70"/>
      <c r="J1345" s="70"/>
      <c r="K1345" s="70"/>
      <c r="L1345" s="70"/>
      <c r="M1345" s="70"/>
      <c r="N1345" s="70"/>
      <c r="O1345" s="70">
        <f>'SWR time series'!A1341</f>
        <v>3</v>
      </c>
      <c r="P1345" s="70">
        <f>'SWR time series'!B1341</f>
        <v>1982</v>
      </c>
      <c r="Q1345" s="77">
        <f>'StockBond Returns'!M1339</f>
        <v>7.10718267</v>
      </c>
      <c r="R1345" s="77">
        <f>'SWR time series'!F1341</f>
        <v>32.4267185</v>
      </c>
      <c r="S1345" s="77">
        <f t="shared" ref="S1345:T1345" si="1422">if( and($Q1345&gt;S$10,$Q1345&lt;=S$11),$R1345,"")</f>
        <v>32.4267185</v>
      </c>
      <c r="T1345" t="str">
        <f t="shared" si="1422"/>
        <v/>
      </c>
    </row>
    <row r="1346" hidden="1">
      <c r="A1346" s="152"/>
      <c r="B1346" s="154"/>
      <c r="F1346" s="70"/>
      <c r="G1346" s="70"/>
      <c r="H1346" s="70"/>
      <c r="I1346" s="70"/>
      <c r="J1346" s="70"/>
      <c r="K1346" s="70"/>
      <c r="L1346" s="70"/>
      <c r="M1346" s="70"/>
      <c r="N1346" s="70"/>
      <c r="O1346" s="70">
        <f>'SWR time series'!A1342</f>
        <v>4</v>
      </c>
      <c r="P1346" s="70">
        <f>'SWR time series'!B1342</f>
        <v>1982</v>
      </c>
      <c r="Q1346" s="77">
        <f>'StockBond Returns'!M1340</f>
        <v>7.02344258</v>
      </c>
      <c r="R1346" s="77">
        <f>'SWR time series'!F1342</f>
        <v>32.85183238</v>
      </c>
      <c r="S1346" s="77">
        <f t="shared" ref="S1346:T1346" si="1423">if( and($Q1346&gt;S$10,$Q1346&lt;=S$11),$R1346,"")</f>
        <v>32.85183238</v>
      </c>
      <c r="T1346" t="str">
        <f t="shared" si="1423"/>
        <v/>
      </c>
    </row>
    <row r="1347" hidden="1">
      <c r="A1347" s="152"/>
      <c r="B1347" s="154"/>
      <c r="F1347" s="70"/>
      <c r="G1347" s="70"/>
      <c r="H1347" s="70"/>
      <c r="I1347" s="70"/>
      <c r="J1347" s="70"/>
      <c r="K1347" s="70"/>
      <c r="L1347" s="70"/>
      <c r="M1347" s="70"/>
      <c r="N1347" s="70"/>
      <c r="O1347" s="70">
        <f>'SWR time series'!A1343</f>
        <v>5</v>
      </c>
      <c r="P1347" s="70">
        <f>'SWR time series'!B1343</f>
        <v>1982</v>
      </c>
      <c r="Q1347" s="77">
        <f>'StockBond Returns'!M1341</f>
        <v>7.26781098</v>
      </c>
      <c r="R1347" s="77">
        <f>'SWR time series'!F1343</f>
        <v>31.26976026</v>
      </c>
      <c r="S1347" s="77">
        <f t="shared" ref="S1347:T1347" si="1424">if( and($Q1347&gt;S$10,$Q1347&lt;=S$11),$R1347,"")</f>
        <v>31.26976026</v>
      </c>
      <c r="T1347" t="str">
        <f t="shared" si="1424"/>
        <v/>
      </c>
    </row>
    <row r="1348" hidden="1">
      <c r="A1348" s="152"/>
      <c r="B1348" s="154"/>
      <c r="F1348" s="70"/>
      <c r="G1348" s="70"/>
      <c r="H1348" s="70"/>
      <c r="I1348" s="70"/>
      <c r="J1348" s="70"/>
      <c r="K1348" s="70"/>
      <c r="L1348" s="70"/>
      <c r="M1348" s="70"/>
      <c r="N1348" s="70"/>
      <c r="O1348" s="70">
        <f>'SWR time series'!A1344</f>
        <v>6</v>
      </c>
      <c r="P1348" s="70">
        <f>'SWR time series'!B1344</f>
        <v>1982</v>
      </c>
      <c r="Q1348" s="77">
        <f>'StockBond Returns'!M1342</f>
        <v>6.90095328</v>
      </c>
      <c r="R1348" s="77">
        <f>'SWR time series'!F1344</f>
        <v>33.05688796</v>
      </c>
      <c r="S1348" s="77">
        <f t="shared" ref="S1348:T1348" si="1425">if( and($Q1348&gt;S$10,$Q1348&lt;=S$11),$R1348,"")</f>
        <v>33.05688796</v>
      </c>
      <c r="T1348" t="str">
        <f t="shared" si="1425"/>
        <v/>
      </c>
    </row>
    <row r="1349" hidden="1">
      <c r="A1349" s="152"/>
      <c r="B1349" s="154"/>
      <c r="F1349" s="70"/>
      <c r="G1349" s="70"/>
      <c r="H1349" s="70"/>
      <c r="I1349" s="70"/>
      <c r="J1349" s="70"/>
      <c r="K1349" s="70"/>
      <c r="L1349" s="70"/>
      <c r="M1349" s="70"/>
      <c r="N1349" s="70"/>
      <c r="O1349" s="70">
        <f>'SWR time series'!A1345</f>
        <v>7</v>
      </c>
      <c r="P1349" s="70">
        <f>'SWR time series'!B1345</f>
        <v>1982</v>
      </c>
      <c r="Q1349" s="77">
        <f>'StockBond Returns'!M1343</f>
        <v>6.68664363</v>
      </c>
      <c r="R1349" s="77">
        <f>'SWR time series'!F1345</f>
        <v>34.87571148</v>
      </c>
      <c r="S1349" s="77">
        <f t="shared" ref="S1349:T1349" si="1426">if( and($Q1349&gt;S$10,$Q1349&lt;=S$11),$R1349,"")</f>
        <v>34.87571148</v>
      </c>
      <c r="T1349" t="str">
        <f t="shared" si="1426"/>
        <v/>
      </c>
    </row>
    <row r="1350" hidden="1">
      <c r="A1350" s="152"/>
      <c r="B1350" s="154"/>
      <c r="F1350" s="70"/>
      <c r="G1350" s="70"/>
      <c r="H1350" s="70"/>
      <c r="I1350" s="70"/>
      <c r="J1350" s="70"/>
      <c r="K1350" s="70"/>
      <c r="L1350" s="70"/>
      <c r="M1350" s="70"/>
      <c r="N1350" s="70"/>
      <c r="O1350" s="70">
        <f>'SWR time series'!A1346</f>
        <v>8</v>
      </c>
      <c r="P1350" s="70">
        <f>'SWR time series'!B1346</f>
        <v>1982</v>
      </c>
      <c r="Q1350" s="77">
        <f>'StockBond Returns'!M1344</f>
        <v>6.6131665</v>
      </c>
      <c r="R1350" s="77">
        <f>'SWR time series'!F1346</f>
        <v>35.43394381</v>
      </c>
      <c r="S1350" s="77">
        <f t="shared" ref="S1350:T1350" si="1427">if( and($Q1350&gt;S$10,$Q1350&lt;=S$11),$R1350,"")</f>
        <v>35.43394381</v>
      </c>
      <c r="T1350" t="str">
        <f t="shared" si="1427"/>
        <v/>
      </c>
    </row>
    <row r="1351" hidden="1">
      <c r="A1351" s="152"/>
      <c r="B1351" s="154"/>
      <c r="F1351" s="70"/>
      <c r="G1351" s="70"/>
      <c r="H1351" s="70"/>
      <c r="I1351" s="70"/>
      <c r="J1351" s="70"/>
      <c r="K1351" s="70"/>
      <c r="L1351" s="70"/>
      <c r="M1351" s="70"/>
      <c r="N1351" s="70"/>
      <c r="O1351" s="70">
        <f>'SWR time series'!A1347</f>
        <v>9</v>
      </c>
      <c r="P1351" s="70">
        <f>'SWR time series'!B1347</f>
        <v>1982</v>
      </c>
      <c r="Q1351" s="77">
        <f>'StockBond Returns'!M1345</f>
        <v>7.23751553</v>
      </c>
      <c r="R1351" s="77">
        <f>'SWR time series'!F1347</f>
        <v>30.71223421</v>
      </c>
      <c r="S1351" s="77">
        <f t="shared" ref="S1351:T1351" si="1428">if( and($Q1351&gt;S$10,$Q1351&lt;=S$11),$R1351,"")</f>
        <v>30.71223421</v>
      </c>
      <c r="T1351" t="str">
        <f t="shared" si="1428"/>
        <v/>
      </c>
    </row>
    <row r="1352" hidden="1">
      <c r="A1352" s="152"/>
      <c r="B1352" s="154"/>
      <c r="F1352" s="70"/>
      <c r="G1352" s="70"/>
      <c r="H1352" s="70"/>
      <c r="I1352" s="70"/>
      <c r="J1352" s="70"/>
      <c r="K1352" s="70"/>
      <c r="L1352" s="70"/>
      <c r="M1352" s="70"/>
      <c r="N1352" s="70"/>
      <c r="O1352" s="70">
        <f>'SWR time series'!A1348</f>
        <v>10</v>
      </c>
      <c r="P1352" s="70">
        <f>'SWR time series'!B1348</f>
        <v>1982</v>
      </c>
      <c r="Q1352" s="77">
        <f>'StockBond Returns'!M1346</f>
        <v>7.27915111</v>
      </c>
      <c r="R1352" s="77">
        <f>'SWR time series'!F1348</f>
        <v>29.67348763</v>
      </c>
      <c r="S1352" s="77">
        <f t="shared" ref="S1352:T1352" si="1429">if( and($Q1352&gt;S$10,$Q1352&lt;=S$11),$R1352,"")</f>
        <v>29.67348763</v>
      </c>
      <c r="T1352" t="str">
        <f t="shared" si="1429"/>
        <v/>
      </c>
    </row>
    <row r="1353" hidden="1">
      <c r="A1353" s="152"/>
      <c r="B1353" s="154"/>
      <c r="F1353" s="70"/>
      <c r="G1353" s="70"/>
      <c r="H1353" s="70"/>
      <c r="I1353" s="70"/>
      <c r="J1353" s="70"/>
      <c r="K1353" s="70"/>
      <c r="L1353" s="70"/>
      <c r="M1353" s="70"/>
      <c r="N1353" s="70"/>
      <c r="O1353" s="70">
        <f>'SWR time series'!A1349</f>
        <v>11</v>
      </c>
      <c r="P1353" s="70">
        <f>'SWR time series'!B1349</f>
        <v>1982</v>
      </c>
      <c r="Q1353" s="77">
        <f>'StockBond Returns'!M1347</f>
        <v>8.16683089</v>
      </c>
      <c r="R1353" s="77">
        <f>'SWR time series'!F1349</f>
        <v>25.64730038</v>
      </c>
      <c r="S1353" s="77">
        <f t="shared" ref="S1353:T1353" si="1430">if( and($Q1353&gt;S$10,$Q1353&lt;=S$11),$R1353,"")</f>
        <v>25.64730038</v>
      </c>
      <c r="T1353" t="str">
        <f t="shared" si="1430"/>
        <v/>
      </c>
    </row>
    <row r="1354" hidden="1">
      <c r="A1354" s="152"/>
      <c r="B1354" s="154"/>
      <c r="F1354" s="70"/>
      <c r="G1354" s="70"/>
      <c r="H1354" s="70"/>
      <c r="I1354" s="70"/>
      <c r="J1354" s="70"/>
      <c r="K1354" s="70"/>
      <c r="L1354" s="70"/>
      <c r="M1354" s="70"/>
      <c r="N1354" s="70"/>
      <c r="O1354" s="70">
        <f>'SWR time series'!A1350</f>
        <v>12</v>
      </c>
      <c r="P1354" s="70">
        <f>'SWR time series'!B1350</f>
        <v>1982</v>
      </c>
      <c r="Q1354" s="77">
        <f>'StockBond Returns'!M1348</f>
        <v>8.37407281</v>
      </c>
      <c r="R1354" s="77">
        <f>'SWR time series'!F1350</f>
        <v>24.51371459</v>
      </c>
      <c r="S1354" s="77">
        <f t="shared" ref="S1354:T1354" si="1431">if( and($Q1354&gt;S$10,$Q1354&lt;=S$11),$R1354,"")</f>
        <v>24.51371459</v>
      </c>
      <c r="T1354" t="str">
        <f t="shared" si="1431"/>
        <v/>
      </c>
    </row>
    <row r="1355" hidden="1">
      <c r="A1355" s="152"/>
      <c r="B1355" s="154"/>
      <c r="F1355" s="70"/>
      <c r="G1355" s="70"/>
      <c r="H1355" s="70"/>
      <c r="I1355" s="70"/>
      <c r="J1355" s="70"/>
      <c r="K1355" s="70"/>
      <c r="L1355" s="70"/>
      <c r="M1355" s="70"/>
      <c r="N1355" s="70"/>
      <c r="O1355" s="70">
        <f>'SWR time series'!A1351</f>
        <v>1</v>
      </c>
      <c r="P1355" s="70">
        <f>'SWR time series'!B1351</f>
        <v>1983</v>
      </c>
      <c r="Q1355" s="77">
        <f>'StockBond Returns'!M1349</f>
        <v>8.54306118</v>
      </c>
      <c r="R1355" s="77">
        <f>'SWR time series'!F1351</f>
        <v>23.65834414</v>
      </c>
      <c r="S1355" s="77">
        <f t="shared" ref="S1355:T1355" si="1432">if( and($Q1355&gt;S$10,$Q1355&lt;=S$11),$R1355,"")</f>
        <v>23.65834414</v>
      </c>
      <c r="T1355" t="str">
        <f t="shared" si="1432"/>
        <v/>
      </c>
    </row>
    <row r="1356" hidden="1">
      <c r="A1356" s="152"/>
      <c r="B1356" s="154"/>
      <c r="F1356" s="70"/>
      <c r="G1356" s="70"/>
      <c r="H1356" s="70"/>
      <c r="I1356" s="70"/>
      <c r="J1356" s="70"/>
      <c r="K1356" s="70"/>
      <c r="L1356" s="70"/>
      <c r="M1356" s="70"/>
      <c r="N1356" s="70"/>
      <c r="O1356" s="70">
        <f>'SWR time series'!A1352</f>
        <v>2</v>
      </c>
      <c r="P1356" s="70">
        <f>'SWR time series'!B1352</f>
        <v>1983</v>
      </c>
      <c r="Q1356" s="77">
        <f>'StockBond Returns'!M1350</f>
        <v>8.81746779</v>
      </c>
      <c r="R1356" s="77">
        <f>'SWR time series'!F1352</f>
        <v>22.99681196</v>
      </c>
      <c r="S1356" s="77">
        <f t="shared" ref="S1356:T1356" si="1433">if( and($Q1356&gt;S$10,$Q1356&lt;=S$11),$R1356,"")</f>
        <v>22.99681196</v>
      </c>
      <c r="T1356" t="str">
        <f t="shared" si="1433"/>
        <v/>
      </c>
    </row>
    <row r="1357" hidden="1">
      <c r="A1357" s="152"/>
      <c r="B1357" s="154"/>
      <c r="F1357" s="70"/>
      <c r="G1357" s="70"/>
      <c r="H1357" s="70"/>
      <c r="I1357" s="70"/>
      <c r="J1357" s="70"/>
      <c r="K1357" s="70"/>
      <c r="L1357" s="70"/>
      <c r="M1357" s="70"/>
      <c r="N1357" s="70"/>
      <c r="O1357" s="70">
        <f>'SWR time series'!A1353</f>
        <v>3</v>
      </c>
      <c r="P1357" s="70">
        <f>'SWR time series'!B1353</f>
        <v>1983</v>
      </c>
      <c r="Q1357" s="77">
        <f>'StockBond Returns'!M1351</f>
        <v>8.98697315</v>
      </c>
      <c r="R1357" s="77">
        <f>'SWR time series'!F1353</f>
        <v>22.16616953</v>
      </c>
      <c r="S1357" s="77">
        <f t="shared" ref="S1357:T1357" si="1434">if( and($Q1357&gt;S$10,$Q1357&lt;=S$11),$R1357,"")</f>
        <v>22.16616953</v>
      </c>
      <c r="T1357" t="str">
        <f t="shared" si="1434"/>
        <v/>
      </c>
    </row>
    <row r="1358" hidden="1">
      <c r="A1358" s="152"/>
      <c r="B1358" s="154"/>
      <c r="F1358" s="70"/>
      <c r="G1358" s="70"/>
      <c r="H1358" s="70"/>
      <c r="I1358" s="70"/>
      <c r="J1358" s="70"/>
      <c r="K1358" s="70"/>
      <c r="L1358" s="70"/>
      <c r="M1358" s="70"/>
      <c r="N1358" s="70"/>
      <c r="O1358" s="70">
        <f>'SWR time series'!A1354</f>
        <v>4</v>
      </c>
      <c r="P1358" s="70">
        <f>'SWR time series'!B1354</f>
        <v>1983</v>
      </c>
      <c r="Q1358" s="77">
        <f>'StockBond Returns'!M1352</f>
        <v>9.29725893</v>
      </c>
      <c r="R1358" s="77">
        <f>'SWR time series'!F1354</f>
        <v>21.45187502</v>
      </c>
      <c r="S1358" s="77">
        <f t="shared" ref="S1358:T1358" si="1435">if( and($Q1358&gt;S$10,$Q1358&lt;=S$11),$R1358,"")</f>
        <v>21.45187502</v>
      </c>
      <c r="T1358" t="str">
        <f t="shared" si="1435"/>
        <v/>
      </c>
    </row>
    <row r="1359" hidden="1">
      <c r="A1359" s="152"/>
      <c r="B1359" s="154"/>
      <c r="F1359" s="70"/>
      <c r="G1359" s="70"/>
      <c r="H1359" s="70"/>
      <c r="I1359" s="70"/>
      <c r="J1359" s="70"/>
      <c r="K1359" s="70"/>
      <c r="L1359" s="70"/>
      <c r="M1359" s="70"/>
      <c r="N1359" s="70"/>
      <c r="O1359" s="70">
        <f>'SWR time series'!A1355</f>
        <v>5</v>
      </c>
      <c r="P1359" s="70">
        <f>'SWR time series'!B1355</f>
        <v>1983</v>
      </c>
      <c r="Q1359" s="77">
        <f>'StockBond Returns'!M1353</f>
        <v>9.79812709</v>
      </c>
      <c r="R1359" s="77">
        <f>'SWR time series'!F1355</f>
        <v>19.49567289</v>
      </c>
      <c r="S1359" s="77">
        <f t="shared" ref="S1359:T1359" si="1436">if( and($Q1359&gt;S$10,$Q1359&lt;=S$11),$R1359,"")</f>
        <v>19.49567289</v>
      </c>
      <c r="T1359" t="str">
        <f t="shared" si="1436"/>
        <v/>
      </c>
    </row>
    <row r="1360" hidden="1">
      <c r="A1360" s="152"/>
      <c r="B1360" s="154"/>
      <c r="F1360" s="70"/>
      <c r="G1360" s="70"/>
      <c r="H1360" s="70"/>
      <c r="I1360" s="70"/>
      <c r="J1360" s="70"/>
      <c r="K1360" s="70"/>
      <c r="L1360" s="70"/>
      <c r="M1360" s="70"/>
      <c r="N1360" s="70"/>
      <c r="O1360" s="70">
        <f>'SWR time series'!A1356</f>
        <v>6</v>
      </c>
      <c r="P1360" s="70">
        <f>'SWR time series'!B1356</f>
        <v>1983</v>
      </c>
      <c r="Q1360" s="77">
        <f>'StockBond Returns'!M1354</f>
        <v>9.77155997</v>
      </c>
      <c r="R1360" s="77">
        <f>'SWR time series'!F1356</f>
        <v>20.28387725</v>
      </c>
      <c r="S1360" s="77">
        <f t="shared" ref="S1360:T1360" si="1437">if( and($Q1360&gt;S$10,$Q1360&lt;=S$11),$R1360,"")</f>
        <v>20.28387725</v>
      </c>
      <c r="T1360" t="str">
        <f t="shared" si="1437"/>
        <v/>
      </c>
    </row>
    <row r="1361" hidden="1">
      <c r="A1361" s="152"/>
      <c r="B1361" s="154"/>
      <c r="F1361" s="70"/>
      <c r="G1361" s="70"/>
      <c r="H1361" s="70"/>
      <c r="I1361" s="70"/>
      <c r="J1361" s="70"/>
      <c r="K1361" s="70"/>
      <c r="L1361" s="70"/>
      <c r="M1361" s="70"/>
      <c r="N1361" s="70"/>
      <c r="O1361" s="70">
        <f>'SWR time series'!A1357</f>
        <v>7</v>
      </c>
      <c r="P1361" s="70">
        <f>'SWR time series'!B1357</f>
        <v>1983</v>
      </c>
      <c r="Q1361" s="77">
        <f>'StockBond Returns'!M1355</f>
        <v>10.10288354</v>
      </c>
      <c r="R1361" s="77">
        <f>'SWR time series'!F1357</f>
        <v>19.4817282</v>
      </c>
      <c r="S1361" s="77">
        <f t="shared" ref="S1361:T1361" si="1438">if( and($Q1361&gt;S$10,$Q1361&lt;=S$11),$R1361,"")</f>
        <v>19.4817282</v>
      </c>
      <c r="T1361" t="str">
        <f t="shared" si="1438"/>
        <v/>
      </c>
    </row>
    <row r="1362" hidden="1">
      <c r="A1362" s="152"/>
      <c r="B1362" s="154"/>
      <c r="F1362" s="70"/>
      <c r="G1362" s="70"/>
      <c r="H1362" s="70"/>
      <c r="I1362" s="70"/>
      <c r="J1362" s="70"/>
      <c r="K1362" s="70"/>
      <c r="L1362" s="70"/>
      <c r="M1362" s="70"/>
      <c r="N1362" s="70"/>
      <c r="O1362" s="70">
        <f>'SWR time series'!A1358</f>
        <v>8</v>
      </c>
      <c r="P1362" s="70">
        <f>'SWR time series'!B1358</f>
        <v>1983</v>
      </c>
      <c r="Q1362" s="77">
        <f>'StockBond Returns'!M1356</f>
        <v>9.71704006</v>
      </c>
      <c r="R1362" s="77">
        <f>'SWR time series'!F1358</f>
        <v>20.98838644</v>
      </c>
      <c r="S1362" s="77">
        <f t="shared" ref="S1362:T1362" si="1439">if( and($Q1362&gt;S$10,$Q1362&lt;=S$11),$R1362,"")</f>
        <v>20.98838644</v>
      </c>
      <c r="T1362" t="str">
        <f t="shared" si="1439"/>
        <v/>
      </c>
    </row>
    <row r="1363" hidden="1">
      <c r="A1363" s="152"/>
      <c r="B1363" s="154"/>
      <c r="F1363" s="70"/>
      <c r="G1363" s="70"/>
      <c r="H1363" s="70"/>
      <c r="I1363" s="70"/>
      <c r="J1363" s="70"/>
      <c r="K1363" s="70"/>
      <c r="L1363" s="70"/>
      <c r="M1363" s="70"/>
      <c r="N1363" s="70"/>
      <c r="O1363" s="70">
        <f>'SWR time series'!A1359</f>
        <v>9</v>
      </c>
      <c r="P1363" s="70">
        <f>'SWR time series'!B1359</f>
        <v>1983</v>
      </c>
      <c r="Q1363" s="77">
        <f>'StockBond Returns'!M1357</f>
        <v>9.84786059</v>
      </c>
      <c r="R1363" s="77">
        <f>'SWR time series'!F1359</f>
        <v>20.89703236</v>
      </c>
      <c r="S1363" s="77">
        <f t="shared" ref="S1363:T1363" si="1440">if( and($Q1363&gt;S$10,$Q1363&lt;=S$11),$R1363,"")</f>
        <v>20.89703236</v>
      </c>
      <c r="T1363" t="str">
        <f t="shared" si="1440"/>
        <v/>
      </c>
    </row>
    <row r="1364" hidden="1">
      <c r="A1364" s="152"/>
      <c r="B1364" s="154"/>
      <c r="F1364" s="70"/>
      <c r="G1364" s="70"/>
      <c r="H1364" s="70"/>
      <c r="I1364" s="70"/>
      <c r="J1364" s="70"/>
      <c r="K1364" s="70"/>
      <c r="L1364" s="70"/>
      <c r="M1364" s="70"/>
      <c r="N1364" s="70"/>
      <c r="O1364" s="70">
        <f>'SWR time series'!A1360</f>
        <v>10</v>
      </c>
      <c r="P1364" s="70">
        <f>'SWR time series'!B1360</f>
        <v>1983</v>
      </c>
      <c r="Q1364" s="77">
        <f>'StockBond Returns'!M1358</f>
        <v>9.91672549</v>
      </c>
      <c r="R1364" s="77">
        <f>'SWR time series'!F1360</f>
        <v>20.43114747</v>
      </c>
      <c r="S1364" s="77">
        <f t="shared" ref="S1364:T1364" si="1441">if( and($Q1364&gt;S$10,$Q1364&lt;=S$11),$R1364,"")</f>
        <v>20.43114747</v>
      </c>
      <c r="T1364" t="str">
        <f t="shared" si="1441"/>
        <v/>
      </c>
    </row>
    <row r="1365" hidden="1">
      <c r="A1365" s="152"/>
      <c r="B1365" s="154"/>
      <c r="F1365" s="70"/>
      <c r="G1365" s="70"/>
      <c r="H1365" s="70"/>
      <c r="I1365" s="70"/>
      <c r="J1365" s="70"/>
      <c r="K1365" s="70"/>
      <c r="L1365" s="70"/>
      <c r="M1365" s="70"/>
      <c r="N1365" s="70"/>
      <c r="O1365" s="70">
        <f>'SWR time series'!A1361</f>
        <v>11</v>
      </c>
      <c r="P1365" s="70">
        <f>'SWR time series'!B1361</f>
        <v>1983</v>
      </c>
      <c r="Q1365" s="77">
        <f>'StockBond Returns'!M1359</f>
        <v>9.75584215</v>
      </c>
      <c r="R1365" s="77">
        <f>'SWR time series'!F1361</f>
        <v>21.16654505</v>
      </c>
      <c r="S1365" s="77">
        <f t="shared" ref="S1365:T1365" si="1442">if( and($Q1365&gt;S$10,$Q1365&lt;=S$11),$R1365,"")</f>
        <v>21.16654505</v>
      </c>
      <c r="T1365" t="str">
        <f t="shared" si="1442"/>
        <v/>
      </c>
    </row>
    <row r="1366" hidden="1">
      <c r="A1366" s="152"/>
      <c r="B1366" s="154"/>
      <c r="F1366" s="70"/>
      <c r="G1366" s="70"/>
      <c r="H1366" s="70"/>
      <c r="I1366" s="70"/>
      <c r="J1366" s="70"/>
      <c r="K1366" s="70"/>
      <c r="L1366" s="70"/>
      <c r="M1366" s="70"/>
      <c r="N1366" s="70"/>
      <c r="O1366" s="70">
        <f>'SWR time series'!A1362</f>
        <v>12</v>
      </c>
      <c r="P1366" s="70">
        <f>'SWR time series'!B1362</f>
        <v>1983</v>
      </c>
      <c r="Q1366" s="77">
        <f>'StockBond Returns'!M1360</f>
        <v>9.9251573</v>
      </c>
      <c r="R1366" s="77">
        <f>'SWR time series'!F1362</f>
        <v>20.73018414</v>
      </c>
      <c r="S1366" s="77">
        <f t="shared" ref="S1366:T1366" si="1443">if( and($Q1366&gt;S$10,$Q1366&lt;=S$11),$R1366,"")</f>
        <v>20.73018414</v>
      </c>
      <c r="T1366" t="str">
        <f t="shared" si="1443"/>
        <v/>
      </c>
    </row>
    <row r="1367" hidden="1">
      <c r="A1367" s="152"/>
      <c r="B1367" s="154"/>
      <c r="F1367" s="70"/>
      <c r="G1367" s="70"/>
      <c r="H1367" s="70"/>
      <c r="I1367" s="70"/>
      <c r="J1367" s="70"/>
      <c r="K1367" s="70"/>
      <c r="L1367" s="70"/>
      <c r="M1367" s="70"/>
      <c r="N1367" s="70"/>
      <c r="O1367" s="70">
        <f>'SWR time series'!A1363</f>
        <v>1</v>
      </c>
      <c r="P1367" s="70">
        <f>'SWR time series'!B1363</f>
        <v>1984</v>
      </c>
      <c r="Q1367" s="77">
        <f>'StockBond Returns'!M1361</f>
        <v>9.79351818</v>
      </c>
      <c r="R1367" s="77">
        <f>'SWR time series'!F1363</f>
        <v>21.18790293</v>
      </c>
      <c r="S1367" s="77">
        <f t="shared" ref="S1367:T1367" si="1444">if( and($Q1367&gt;S$10,$Q1367&lt;=S$11),$R1367,"")</f>
        <v>21.18790293</v>
      </c>
      <c r="T1367" t="str">
        <f t="shared" si="1444"/>
        <v/>
      </c>
    </row>
    <row r="1368" hidden="1">
      <c r="A1368" s="152"/>
      <c r="B1368" s="154"/>
      <c r="F1368" s="70"/>
      <c r="G1368" s="70"/>
      <c r="H1368" s="70"/>
      <c r="I1368" s="70"/>
      <c r="J1368" s="70"/>
      <c r="K1368" s="70"/>
      <c r="L1368" s="70"/>
      <c r="M1368" s="70"/>
      <c r="N1368" s="70"/>
      <c r="O1368" s="70">
        <f>'SWR time series'!A1364</f>
        <v>2</v>
      </c>
      <c r="P1368" s="70">
        <f>'SWR time series'!B1364</f>
        <v>1984</v>
      </c>
      <c r="Q1368" s="77">
        <f>'StockBond Returns'!M1362</f>
        <v>9.71713225</v>
      </c>
      <c r="R1368" s="77">
        <f>'SWR time series'!F1364</f>
        <v>21.62225861</v>
      </c>
      <c r="S1368" s="77">
        <f t="shared" ref="S1368:T1368" si="1445">if( and($Q1368&gt;S$10,$Q1368&lt;=S$11),$R1368,"")</f>
        <v>21.62225861</v>
      </c>
      <c r="T1368" t="str">
        <f t="shared" si="1445"/>
        <v/>
      </c>
    </row>
    <row r="1369" hidden="1">
      <c r="A1369" s="152"/>
      <c r="B1369" s="154"/>
      <c r="F1369" s="70"/>
      <c r="G1369" s="70"/>
      <c r="H1369" s="70"/>
      <c r="I1369" s="70"/>
      <c r="J1369" s="70"/>
      <c r="K1369" s="70"/>
      <c r="L1369" s="70"/>
      <c r="M1369" s="70"/>
      <c r="N1369" s="70"/>
      <c r="O1369" s="70">
        <f>'SWR time series'!A1365</f>
        <v>3</v>
      </c>
      <c r="P1369" s="70">
        <f>'SWR time series'!B1365</f>
        <v>1984</v>
      </c>
      <c r="Q1369" s="77">
        <f>'StockBond Returns'!M1363</f>
        <v>9.31030277</v>
      </c>
      <c r="R1369" s="77">
        <f>'SWR time series'!F1365</f>
        <v>23.15648429</v>
      </c>
      <c r="S1369" s="77">
        <f t="shared" ref="S1369:T1369" si="1446">if( and($Q1369&gt;S$10,$Q1369&lt;=S$11),$R1369,"")</f>
        <v>23.15648429</v>
      </c>
      <c r="T1369" t="str">
        <f t="shared" si="1446"/>
        <v/>
      </c>
    </row>
    <row r="1370" hidden="1">
      <c r="A1370" s="152"/>
      <c r="B1370" s="154"/>
      <c r="F1370" s="70"/>
      <c r="G1370" s="70"/>
      <c r="H1370" s="70"/>
      <c r="I1370" s="70"/>
      <c r="J1370" s="70"/>
      <c r="K1370" s="70"/>
      <c r="L1370" s="70"/>
      <c r="M1370" s="70"/>
      <c r="N1370" s="70"/>
      <c r="O1370" s="70">
        <f>'SWR time series'!A1366</f>
        <v>4</v>
      </c>
      <c r="P1370" s="70">
        <f>'SWR time series'!B1366</f>
        <v>1984</v>
      </c>
      <c r="Q1370" s="77">
        <f>'StockBond Returns'!M1364</f>
        <v>9.361115</v>
      </c>
      <c r="R1370" s="77">
        <f>'SWR time series'!F1366</f>
        <v>23.1330338</v>
      </c>
      <c r="S1370" s="77">
        <f t="shared" ref="S1370:T1370" si="1447">if( and($Q1370&gt;S$10,$Q1370&lt;=S$11),$R1370,"")</f>
        <v>23.1330338</v>
      </c>
      <c r="T1370" t="str">
        <f t="shared" si="1447"/>
        <v/>
      </c>
    </row>
    <row r="1371" hidden="1">
      <c r="A1371" s="152"/>
      <c r="B1371" s="154"/>
      <c r="F1371" s="70"/>
      <c r="G1371" s="70"/>
      <c r="H1371" s="70"/>
      <c r="I1371" s="70"/>
      <c r="J1371" s="70"/>
      <c r="K1371" s="70"/>
      <c r="L1371" s="70"/>
      <c r="M1371" s="70"/>
      <c r="N1371" s="70"/>
      <c r="O1371" s="70">
        <f>'SWR time series'!A1367</f>
        <v>5</v>
      </c>
      <c r="P1371" s="70">
        <f>'SWR time series'!B1367</f>
        <v>1984</v>
      </c>
      <c r="Q1371" s="77">
        <f>'StockBond Returns'!M1365</f>
        <v>9.45030601</v>
      </c>
      <c r="R1371" s="77">
        <f>'SWR time series'!F1367</f>
        <v>23.26954551</v>
      </c>
      <c r="S1371" s="77">
        <f t="shared" ref="S1371:T1371" si="1448">if( and($Q1371&gt;S$10,$Q1371&lt;=S$11),$R1371,"")</f>
        <v>23.26954551</v>
      </c>
      <c r="T1371" t="str">
        <f t="shared" si="1448"/>
        <v/>
      </c>
    </row>
    <row r="1372" hidden="1">
      <c r="A1372" s="152"/>
      <c r="B1372" s="154"/>
      <c r="F1372" s="70"/>
      <c r="G1372" s="70"/>
      <c r="H1372" s="70"/>
      <c r="I1372" s="70"/>
      <c r="J1372" s="70"/>
      <c r="K1372" s="70"/>
      <c r="L1372" s="70"/>
      <c r="M1372" s="70"/>
      <c r="N1372" s="70"/>
      <c r="O1372" s="70">
        <f>'SWR time series'!A1368</f>
        <v>6</v>
      </c>
      <c r="P1372" s="70">
        <f>'SWR time series'!B1368</f>
        <v>1984</v>
      </c>
      <c r="Q1372" s="77">
        <f>'StockBond Returns'!M1366</f>
        <v>8.8751742</v>
      </c>
      <c r="R1372" s="77">
        <f>'SWR time series'!F1368</f>
        <v>25.7995449</v>
      </c>
      <c r="S1372" s="77">
        <f t="shared" ref="S1372:T1372" si="1449">if( and($Q1372&gt;S$10,$Q1372&lt;=S$11),$R1372,"")</f>
        <v>25.7995449</v>
      </c>
      <c r="T1372" t="str">
        <f t="shared" si="1449"/>
        <v/>
      </c>
    </row>
    <row r="1373" hidden="1">
      <c r="A1373" s="152"/>
      <c r="B1373" s="154"/>
      <c r="F1373" s="70"/>
      <c r="G1373" s="70"/>
      <c r="H1373" s="70"/>
      <c r="I1373" s="70"/>
      <c r="J1373" s="70"/>
      <c r="K1373" s="70"/>
      <c r="L1373" s="70"/>
      <c r="M1373" s="70"/>
      <c r="N1373" s="70"/>
      <c r="O1373" s="70">
        <f>'SWR time series'!A1369</f>
        <v>7</v>
      </c>
      <c r="P1373" s="70">
        <f>'SWR time series'!B1369</f>
        <v>1984</v>
      </c>
      <c r="Q1373" s="77">
        <f>'StockBond Returns'!M1367</f>
        <v>9.01607068</v>
      </c>
      <c r="R1373" s="77">
        <f>'SWR time series'!F1369</f>
        <v>25.27352669</v>
      </c>
      <c r="S1373" s="77">
        <f t="shared" ref="S1373:T1373" si="1450">if( and($Q1373&gt;S$10,$Q1373&lt;=S$11),$R1373,"")</f>
        <v>25.27352669</v>
      </c>
      <c r="T1373" t="str">
        <f t="shared" si="1450"/>
        <v/>
      </c>
    </row>
    <row r="1374" hidden="1">
      <c r="A1374" s="152"/>
      <c r="B1374" s="154"/>
      <c r="F1374" s="70"/>
      <c r="G1374" s="70"/>
      <c r="H1374" s="70"/>
      <c r="I1374" s="70"/>
      <c r="J1374" s="70"/>
      <c r="K1374" s="70"/>
      <c r="L1374" s="70"/>
      <c r="M1374" s="70"/>
      <c r="N1374" s="70"/>
      <c r="O1374" s="70">
        <f>'SWR time series'!A1370</f>
        <v>8</v>
      </c>
      <c r="P1374" s="70">
        <f>'SWR time series'!B1370</f>
        <v>1984</v>
      </c>
      <c r="Q1374" s="77">
        <f>'StockBond Returns'!M1368</f>
        <v>8.84247791</v>
      </c>
      <c r="R1374" s="77">
        <f>'SWR time series'!F1370</f>
        <v>25.37001573</v>
      </c>
      <c r="S1374" s="77">
        <f t="shared" ref="S1374:T1374" si="1451">if( and($Q1374&gt;S$10,$Q1374&lt;=S$11),$R1374,"")</f>
        <v>25.37001573</v>
      </c>
      <c r="T1374" t="str">
        <f t="shared" si="1451"/>
        <v/>
      </c>
    </row>
    <row r="1375" hidden="1">
      <c r="A1375" s="152"/>
      <c r="B1375" s="154"/>
      <c r="F1375" s="70"/>
      <c r="G1375" s="70"/>
      <c r="H1375" s="70"/>
      <c r="I1375" s="70"/>
      <c r="J1375" s="70"/>
      <c r="K1375" s="70"/>
      <c r="L1375" s="70"/>
      <c r="M1375" s="70"/>
      <c r="N1375" s="70"/>
      <c r="O1375" s="70">
        <f>'SWR time series'!A1371</f>
        <v>9</v>
      </c>
      <c r="P1375" s="70">
        <f>'SWR time series'!B1371</f>
        <v>1984</v>
      </c>
      <c r="Q1375" s="77">
        <f>'StockBond Returns'!M1369</f>
        <v>9.7565218</v>
      </c>
      <c r="R1375" s="77">
        <f>'SWR time series'!F1371</f>
        <v>22.36528586</v>
      </c>
      <c r="S1375" s="77">
        <f t="shared" ref="S1375:T1375" si="1452">if( and($Q1375&gt;S$10,$Q1375&lt;=S$11),$R1375,"")</f>
        <v>22.36528586</v>
      </c>
      <c r="T1375" t="str">
        <f t="shared" si="1452"/>
        <v/>
      </c>
    </row>
    <row r="1376" hidden="1">
      <c r="A1376" s="152"/>
      <c r="B1376" s="154"/>
      <c r="F1376" s="70"/>
      <c r="G1376" s="70"/>
      <c r="H1376" s="70"/>
      <c r="I1376" s="70"/>
      <c r="J1376" s="70"/>
      <c r="K1376" s="70"/>
      <c r="L1376" s="70"/>
      <c r="M1376" s="70"/>
      <c r="N1376" s="70"/>
      <c r="O1376" s="70">
        <f>'SWR time series'!A1372</f>
        <v>10</v>
      </c>
      <c r="P1376" s="70">
        <f>'SWR time series'!B1372</f>
        <v>1984</v>
      </c>
      <c r="Q1376" s="77">
        <f>'StockBond Returns'!M1370</f>
        <v>9.60102424</v>
      </c>
      <c r="R1376" s="77">
        <f>'SWR time series'!F1372</f>
        <v>22.38991442</v>
      </c>
      <c r="S1376" s="77">
        <f t="shared" ref="S1376:T1376" si="1453">if( and($Q1376&gt;S$10,$Q1376&lt;=S$11),$R1376,"")</f>
        <v>22.38991442</v>
      </c>
      <c r="T1376" t="str">
        <f t="shared" si="1453"/>
        <v/>
      </c>
    </row>
    <row r="1377" hidden="1">
      <c r="A1377" s="152"/>
      <c r="B1377" s="154"/>
      <c r="F1377" s="70"/>
      <c r="G1377" s="70"/>
      <c r="H1377" s="70"/>
      <c r="I1377" s="70"/>
      <c r="J1377" s="70"/>
      <c r="K1377" s="70"/>
      <c r="L1377" s="70"/>
      <c r="M1377" s="70"/>
      <c r="N1377" s="70"/>
      <c r="O1377" s="70">
        <f>'SWR time series'!A1373</f>
        <v>11</v>
      </c>
      <c r="P1377" s="70">
        <f>'SWR time series'!B1373</f>
        <v>1984</v>
      </c>
      <c r="Q1377" s="77">
        <f>'StockBond Returns'!M1371</f>
        <v>9.67017775</v>
      </c>
      <c r="R1377" s="77">
        <f>'SWR time series'!F1373</f>
        <v>22.15366093</v>
      </c>
      <c r="S1377" s="77">
        <f t="shared" ref="S1377:T1377" si="1454">if( and($Q1377&gt;S$10,$Q1377&lt;=S$11),$R1377,"")</f>
        <v>22.15366093</v>
      </c>
      <c r="T1377" t="str">
        <f t="shared" si="1454"/>
        <v/>
      </c>
    </row>
    <row r="1378" hidden="1">
      <c r="A1378" s="152"/>
      <c r="B1378" s="154"/>
      <c r="F1378" s="70"/>
      <c r="G1378" s="70"/>
      <c r="H1378" s="70"/>
      <c r="I1378" s="70"/>
      <c r="J1378" s="70"/>
      <c r="K1378" s="70"/>
      <c r="L1378" s="70"/>
      <c r="M1378" s="70"/>
      <c r="N1378" s="70"/>
      <c r="O1378" s="70">
        <f>'SWR time series'!A1374</f>
        <v>12</v>
      </c>
      <c r="P1378" s="70">
        <f>'SWR time series'!B1374</f>
        <v>1984</v>
      </c>
      <c r="Q1378" s="77">
        <f>'StockBond Returns'!M1372</f>
        <v>9.53345147</v>
      </c>
      <c r="R1378" s="77">
        <f>'SWR time series'!F1374</f>
        <v>22.53558097</v>
      </c>
      <c r="S1378" s="77">
        <f t="shared" ref="S1378:T1378" si="1455">if( and($Q1378&gt;S$10,$Q1378&lt;=S$11),$R1378,"")</f>
        <v>22.53558097</v>
      </c>
      <c r="T1378" t="str">
        <f t="shared" si="1455"/>
        <v/>
      </c>
    </row>
    <row r="1379" hidden="1">
      <c r="A1379" s="152"/>
      <c r="B1379" s="154"/>
      <c r="F1379" s="70"/>
      <c r="G1379" s="70"/>
      <c r="H1379" s="70"/>
      <c r="I1379" s="70"/>
      <c r="J1379" s="70"/>
      <c r="K1379" s="70"/>
      <c r="L1379" s="70"/>
      <c r="M1379" s="70"/>
      <c r="N1379" s="70"/>
      <c r="O1379" s="70">
        <f>'SWR time series'!A1375</f>
        <v>1</v>
      </c>
      <c r="P1379" s="70">
        <f>'SWR time series'!B1375</f>
        <v>1985</v>
      </c>
      <c r="Q1379" s="77">
        <f>'StockBond Returns'!M1373</f>
        <v>9.75487517</v>
      </c>
      <c r="R1379" s="77">
        <f>'SWR time series'!F1375</f>
        <v>21.95825298</v>
      </c>
      <c r="S1379" s="77">
        <f t="shared" ref="S1379:T1379" si="1456">if( and($Q1379&gt;S$10,$Q1379&lt;=S$11),$R1379,"")</f>
        <v>21.95825298</v>
      </c>
      <c r="T1379" t="str">
        <f t="shared" si="1456"/>
        <v/>
      </c>
    </row>
    <row r="1380" hidden="1">
      <c r="A1380" s="152"/>
      <c r="B1380" s="154"/>
      <c r="F1380" s="70"/>
      <c r="G1380" s="70"/>
      <c r="H1380" s="70"/>
      <c r="I1380" s="70"/>
      <c r="J1380" s="70"/>
      <c r="K1380" s="70"/>
      <c r="L1380" s="70"/>
      <c r="M1380" s="70"/>
      <c r="N1380" s="70"/>
      <c r="O1380" s="70">
        <f>'SWR time series'!A1376</f>
        <v>2</v>
      </c>
      <c r="P1380" s="70">
        <f>'SWR time series'!B1376</f>
        <v>1985</v>
      </c>
      <c r="Q1380" s="77">
        <f>'StockBond Returns'!M1374</f>
        <v>10.46480957</v>
      </c>
      <c r="R1380" s="77">
        <f>'SWR time series'!F1376</f>
        <v>19.86651416</v>
      </c>
      <c r="S1380" s="77">
        <f t="shared" ref="S1380:T1380" si="1457">if( and($Q1380&gt;S$10,$Q1380&lt;=S$11),$R1380,"")</f>
        <v>19.86651416</v>
      </c>
      <c r="T1380" t="str">
        <f t="shared" si="1457"/>
        <v/>
      </c>
    </row>
    <row r="1381" hidden="1">
      <c r="A1381" s="152"/>
      <c r="B1381" s="154"/>
      <c r="F1381" s="70"/>
      <c r="G1381" s="70"/>
      <c r="H1381" s="70"/>
      <c r="I1381" s="70"/>
      <c r="J1381" s="70"/>
      <c r="K1381" s="70"/>
      <c r="L1381" s="70"/>
      <c r="M1381" s="70"/>
      <c r="N1381" s="70"/>
      <c r="O1381" s="70">
        <f>'SWR time series'!A1377</f>
        <v>3</v>
      </c>
      <c r="P1381" s="70">
        <f>'SWR time series'!B1377</f>
        <v>1985</v>
      </c>
      <c r="Q1381" s="77">
        <f>'StockBond Returns'!M1375</f>
        <v>10.51117941</v>
      </c>
      <c r="R1381" s="77">
        <f>'SWR time series'!F1377</f>
        <v>20.2172172</v>
      </c>
      <c r="S1381" s="77">
        <f t="shared" ref="S1381:T1381" si="1458">if( and($Q1381&gt;S$10,$Q1381&lt;=S$11),$R1381,"")</f>
        <v>20.2172172</v>
      </c>
      <c r="T1381" t="str">
        <f t="shared" si="1458"/>
        <v/>
      </c>
    </row>
    <row r="1382" hidden="1">
      <c r="A1382" s="152"/>
      <c r="B1382" s="154"/>
      <c r="F1382" s="70"/>
      <c r="G1382" s="70"/>
      <c r="H1382" s="70"/>
      <c r="I1382" s="70"/>
      <c r="J1382" s="70"/>
      <c r="K1382" s="70"/>
      <c r="L1382" s="70"/>
      <c r="M1382" s="70"/>
      <c r="N1382" s="70"/>
      <c r="O1382" s="70">
        <f>'SWR time series'!A1378</f>
        <v>4</v>
      </c>
      <c r="P1382" s="70">
        <f>'SWR time series'!B1378</f>
        <v>1985</v>
      </c>
      <c r="Q1382" s="77">
        <f>'StockBond Returns'!M1376</f>
        <v>10.48134384</v>
      </c>
      <c r="R1382" s="77">
        <f>'SWR time series'!F1378</f>
        <v>20.32318287</v>
      </c>
      <c r="S1382" s="77">
        <f t="shared" ref="S1382:T1382" si="1459">if( and($Q1382&gt;S$10,$Q1382&lt;=S$11),$R1382,"")</f>
        <v>20.32318287</v>
      </c>
      <c r="T1382" t="str">
        <f t="shared" si="1459"/>
        <v/>
      </c>
    </row>
    <row r="1383" hidden="1">
      <c r="A1383" s="152"/>
      <c r="B1383" s="154"/>
      <c r="F1383" s="70"/>
      <c r="G1383" s="70"/>
      <c r="H1383" s="70"/>
      <c r="I1383" s="70"/>
      <c r="J1383" s="70"/>
      <c r="K1383" s="70"/>
      <c r="L1383" s="70"/>
      <c r="M1383" s="70"/>
      <c r="N1383" s="70"/>
      <c r="O1383" s="70">
        <f>'SWR time series'!A1379</f>
        <v>5</v>
      </c>
      <c r="P1383" s="70">
        <f>'SWR time series'!B1379</f>
        <v>1985</v>
      </c>
      <c r="Q1383" s="77">
        <f>'StockBond Returns'!M1377</f>
        <v>10.35278992</v>
      </c>
      <c r="R1383" s="77">
        <f>'SWR time series'!F1379</f>
        <v>20.38522724</v>
      </c>
      <c r="S1383" s="77">
        <f t="shared" ref="S1383:T1383" si="1460">if( and($Q1383&gt;S$10,$Q1383&lt;=S$11),$R1383,"")</f>
        <v>20.38522724</v>
      </c>
      <c r="T1383" t="str">
        <f t="shared" si="1460"/>
        <v/>
      </c>
    </row>
    <row r="1384" hidden="1">
      <c r="A1384" s="152"/>
      <c r="B1384" s="154"/>
      <c r="F1384" s="70"/>
      <c r="G1384" s="70"/>
      <c r="H1384" s="70"/>
      <c r="I1384" s="70"/>
      <c r="J1384" s="70"/>
      <c r="K1384" s="70"/>
      <c r="L1384" s="70"/>
      <c r="M1384" s="70"/>
      <c r="N1384" s="70"/>
      <c r="O1384" s="70">
        <f>'SWR time series'!A1380</f>
        <v>6</v>
      </c>
      <c r="P1384" s="70">
        <f>'SWR time series'!B1380</f>
        <v>1985</v>
      </c>
      <c r="Q1384" s="77">
        <f>'StockBond Returns'!M1378</f>
        <v>10.87490122</v>
      </c>
      <c r="R1384" s="77">
        <f>'SWR time series'!F1380</f>
        <v>18.49825232</v>
      </c>
      <c r="S1384" s="77">
        <f t="shared" ref="S1384:T1384" si="1461">if( and($Q1384&gt;S$10,$Q1384&lt;=S$11),$R1384,"")</f>
        <v>18.49825232</v>
      </c>
      <c r="T1384" t="str">
        <f t="shared" si="1461"/>
        <v/>
      </c>
    </row>
    <row r="1385" hidden="1">
      <c r="A1385" s="152"/>
      <c r="B1385" s="154"/>
      <c r="F1385" s="70"/>
      <c r="G1385" s="70"/>
      <c r="H1385" s="70"/>
      <c r="I1385" s="70"/>
      <c r="J1385" s="70"/>
      <c r="K1385" s="70"/>
      <c r="L1385" s="70"/>
      <c r="M1385" s="70"/>
      <c r="N1385" s="70"/>
      <c r="O1385" s="70">
        <f>'SWR time series'!A1381</f>
        <v>7</v>
      </c>
      <c r="P1385" s="70">
        <f>'SWR time series'!B1381</f>
        <v>1985</v>
      </c>
      <c r="Q1385" s="77">
        <f>'StockBond Returns'!M1379</f>
        <v>11.01205872</v>
      </c>
      <c r="R1385" s="77">
        <f>'SWR time series'!F1381</f>
        <v>18.2830154</v>
      </c>
      <c r="S1385" s="77">
        <f t="shared" ref="S1385:T1385" si="1462">if( and($Q1385&gt;S$10,$Q1385&lt;=S$11),$R1385,"")</f>
        <v>18.2830154</v>
      </c>
      <c r="T1385" t="str">
        <f t="shared" si="1462"/>
        <v/>
      </c>
    </row>
    <row r="1386" hidden="1">
      <c r="A1386" s="152"/>
      <c r="B1386" s="154"/>
      <c r="F1386" s="70"/>
      <c r="G1386" s="70"/>
      <c r="H1386" s="70"/>
      <c r="I1386" s="70"/>
      <c r="J1386" s="70"/>
      <c r="K1386" s="70"/>
      <c r="L1386" s="70"/>
      <c r="M1386" s="70"/>
      <c r="N1386" s="70"/>
      <c r="O1386" s="70">
        <f>'SWR time series'!A1382</f>
        <v>8</v>
      </c>
      <c r="P1386" s="70">
        <f>'SWR time series'!B1382</f>
        <v>1985</v>
      </c>
      <c r="Q1386" s="77">
        <f>'StockBond Returns'!M1380</f>
        <v>10.90729824</v>
      </c>
      <c r="R1386" s="77">
        <f>'SWR time series'!F1382</f>
        <v>18.63848189</v>
      </c>
      <c r="S1386" s="77">
        <f t="shared" ref="S1386:T1386" si="1463">if( and($Q1386&gt;S$10,$Q1386&lt;=S$11),$R1386,"")</f>
        <v>18.63848189</v>
      </c>
      <c r="T1386" t="str">
        <f t="shared" si="1463"/>
        <v/>
      </c>
    </row>
    <row r="1387" hidden="1">
      <c r="A1387" s="152"/>
      <c r="B1387" s="154"/>
      <c r="F1387" s="70"/>
      <c r="G1387" s="70"/>
      <c r="H1387" s="70"/>
      <c r="I1387" s="70"/>
      <c r="J1387" s="70"/>
      <c r="K1387" s="70"/>
      <c r="L1387" s="70"/>
      <c r="M1387" s="70"/>
      <c r="N1387" s="70"/>
      <c r="O1387" s="70">
        <f>'SWR time series'!A1383</f>
        <v>9</v>
      </c>
      <c r="P1387" s="70">
        <f>'SWR time series'!B1383</f>
        <v>1985</v>
      </c>
      <c r="Q1387" s="77">
        <f>'StockBond Returns'!M1381</f>
        <v>10.716558</v>
      </c>
      <c r="R1387" s="77">
        <f>'SWR time series'!F1383</f>
        <v>18.86453789</v>
      </c>
      <c r="S1387" s="77">
        <f t="shared" ref="S1387:T1387" si="1464">if( and($Q1387&gt;S$10,$Q1387&lt;=S$11),$R1387,"")</f>
        <v>18.86453789</v>
      </c>
      <c r="T1387" t="str">
        <f t="shared" si="1464"/>
        <v/>
      </c>
    </row>
    <row r="1388" hidden="1">
      <c r="A1388" s="152"/>
      <c r="B1388" s="154"/>
      <c r="F1388" s="70"/>
      <c r="G1388" s="70"/>
      <c r="H1388" s="70"/>
      <c r="I1388" s="70"/>
      <c r="J1388" s="70"/>
      <c r="K1388" s="70"/>
      <c r="L1388" s="70"/>
      <c r="M1388" s="70"/>
      <c r="N1388" s="70"/>
      <c r="O1388" s="70">
        <f>'SWR time series'!A1384</f>
        <v>10</v>
      </c>
      <c r="P1388" s="70">
        <f>'SWR time series'!B1384</f>
        <v>1985</v>
      </c>
      <c r="Q1388" s="77">
        <f>'StockBond Returns'!M1382</f>
        <v>10.35634116</v>
      </c>
      <c r="R1388" s="77">
        <f>'SWR time series'!F1384</f>
        <v>19.85992704</v>
      </c>
      <c r="S1388" s="77">
        <f t="shared" ref="S1388:T1388" si="1465">if( and($Q1388&gt;S$10,$Q1388&lt;=S$11),$R1388,"")</f>
        <v>19.85992704</v>
      </c>
      <c r="T1388" t="str">
        <f t="shared" si="1465"/>
        <v/>
      </c>
    </row>
    <row r="1389" hidden="1">
      <c r="A1389" s="152"/>
      <c r="B1389" s="154"/>
      <c r="F1389" s="70"/>
      <c r="G1389" s="70"/>
      <c r="H1389" s="70"/>
      <c r="I1389" s="70"/>
      <c r="J1389" s="70"/>
      <c r="K1389" s="70"/>
      <c r="L1389" s="70"/>
      <c r="M1389" s="70"/>
      <c r="N1389" s="70"/>
      <c r="O1389" s="70">
        <f>'SWR time series'!A1385</f>
        <v>11</v>
      </c>
      <c r="P1389" s="70">
        <f>'SWR time series'!B1385</f>
        <v>1985</v>
      </c>
      <c r="Q1389" s="77">
        <f>'StockBond Returns'!M1383</f>
        <v>10.75767333</v>
      </c>
      <c r="R1389" s="77">
        <f>'SWR time series'!F1385</f>
        <v>18.76726239</v>
      </c>
      <c r="S1389" s="77">
        <f t="shared" ref="S1389:T1389" si="1466">if( and($Q1389&gt;S$10,$Q1389&lt;=S$11),$R1389,"")</f>
        <v>18.76726239</v>
      </c>
      <c r="T1389" t="str">
        <f t="shared" si="1466"/>
        <v/>
      </c>
    </row>
    <row r="1390" hidden="1">
      <c r="A1390" s="152"/>
      <c r="B1390" s="154"/>
      <c r="F1390" s="70"/>
      <c r="G1390" s="70"/>
      <c r="H1390" s="70"/>
      <c r="I1390" s="70"/>
      <c r="J1390" s="70"/>
      <c r="K1390" s="70"/>
      <c r="L1390" s="70"/>
      <c r="M1390" s="70"/>
      <c r="N1390" s="70"/>
      <c r="O1390" s="70">
        <f>'SWR time series'!A1386</f>
        <v>12</v>
      </c>
      <c r="P1390" s="70">
        <f>'SWR time series'!B1386</f>
        <v>1985</v>
      </c>
      <c r="Q1390" s="77">
        <f>'StockBond Returns'!M1384</f>
        <v>11.33193897</v>
      </c>
      <c r="R1390" s="77">
        <f>'SWR time series'!F1386</f>
        <v>17.16164643</v>
      </c>
      <c r="S1390" s="77">
        <f t="shared" ref="S1390:T1390" si="1467">if( and($Q1390&gt;S$10,$Q1390&lt;=S$11),$R1390,"")</f>
        <v>17.16164643</v>
      </c>
      <c r="T1390" t="str">
        <f t="shared" si="1467"/>
        <v/>
      </c>
    </row>
    <row r="1391" hidden="1">
      <c r="A1391" s="152"/>
      <c r="B1391" s="154"/>
      <c r="F1391" s="70"/>
      <c r="G1391" s="70"/>
      <c r="H1391" s="70"/>
      <c r="I1391" s="70"/>
      <c r="J1391" s="70"/>
      <c r="K1391" s="70"/>
      <c r="L1391" s="70"/>
      <c r="M1391" s="70"/>
      <c r="N1391" s="70"/>
      <c r="O1391" s="70">
        <f>'SWR time series'!A1387</f>
        <v>1</v>
      </c>
      <c r="P1391" s="70">
        <f>'SWR time series'!B1387</f>
        <v>1986</v>
      </c>
      <c r="Q1391" s="77">
        <f>'StockBond Returns'!M1385</f>
        <v>11.91497046</v>
      </c>
      <c r="R1391" s="77">
        <f>'SWR time series'!F1387</f>
        <v>15.99591714</v>
      </c>
      <c r="S1391" s="77">
        <f t="shared" ref="S1391:T1391" si="1468">if( and($Q1391&gt;S$10,$Q1391&lt;=S$11),$R1391,"")</f>
        <v>15.99591714</v>
      </c>
      <c r="T1391" t="str">
        <f t="shared" si="1468"/>
        <v/>
      </c>
    </row>
    <row r="1392" hidden="1">
      <c r="A1392" s="152"/>
      <c r="B1392" s="154"/>
      <c r="F1392" s="70"/>
      <c r="G1392" s="70"/>
      <c r="H1392" s="70"/>
      <c r="I1392" s="70"/>
      <c r="J1392" s="70"/>
      <c r="K1392" s="70"/>
      <c r="L1392" s="70"/>
      <c r="M1392" s="70"/>
      <c r="N1392" s="70"/>
      <c r="O1392" s="70">
        <f>'SWR time series'!A1388</f>
        <v>2</v>
      </c>
      <c r="P1392" s="70">
        <f>'SWR time series'!B1388</f>
        <v>1986</v>
      </c>
      <c r="Q1392" s="77">
        <f>'StockBond Returns'!M1386</f>
        <v>11.9164472</v>
      </c>
      <c r="R1392" s="77">
        <f>'SWR time series'!F1388</f>
        <v>16.11164975</v>
      </c>
      <c r="S1392" s="77">
        <f t="shared" ref="S1392:T1392" si="1469">if( and($Q1392&gt;S$10,$Q1392&lt;=S$11),$R1392,"")</f>
        <v>16.11164975</v>
      </c>
      <c r="T1392" t="str">
        <f t="shared" si="1469"/>
        <v/>
      </c>
    </row>
    <row r="1393" hidden="1">
      <c r="A1393" s="152"/>
      <c r="B1393" s="154"/>
      <c r="F1393" s="70"/>
      <c r="G1393" s="70"/>
      <c r="H1393" s="70"/>
      <c r="I1393" s="70"/>
      <c r="J1393" s="70"/>
      <c r="K1393" s="70"/>
      <c r="L1393" s="70"/>
      <c r="M1393" s="70"/>
      <c r="N1393" s="70"/>
      <c r="O1393" s="70">
        <f>'SWR time series'!A1389</f>
        <v>3</v>
      </c>
      <c r="P1393" s="70">
        <f>'SWR time series'!B1389</f>
        <v>1986</v>
      </c>
      <c r="Q1393" s="77">
        <f>'StockBond Returns'!M1387</f>
        <v>12.81282898</v>
      </c>
      <c r="R1393" s="77">
        <f>'SWR time series'!F1389</f>
        <v>14.06700291</v>
      </c>
      <c r="S1393" s="77">
        <f t="shared" ref="S1393:T1393" si="1470">if( and($Q1393&gt;S$10,$Q1393&lt;=S$11),$R1393,"")</f>
        <v>14.06700291</v>
      </c>
      <c r="T1393" t="str">
        <f t="shared" si="1470"/>
        <v/>
      </c>
    </row>
    <row r="1394" hidden="1">
      <c r="A1394" s="152"/>
      <c r="B1394" s="154"/>
      <c r="F1394" s="70"/>
      <c r="G1394" s="70"/>
      <c r="H1394" s="70"/>
      <c r="I1394" s="70"/>
      <c r="J1394" s="70"/>
      <c r="K1394" s="70"/>
      <c r="L1394" s="70"/>
      <c r="M1394" s="70"/>
      <c r="N1394" s="70"/>
      <c r="O1394" s="70">
        <f>'SWR time series'!A1390</f>
        <v>4</v>
      </c>
      <c r="P1394" s="70">
        <f>'SWR time series'!B1390</f>
        <v>1986</v>
      </c>
      <c r="Q1394" s="77">
        <f>'StockBond Returns'!M1388</f>
        <v>13.56374339</v>
      </c>
      <c r="R1394" s="77">
        <f>'SWR time series'!F1390</f>
        <v>12.51061852</v>
      </c>
      <c r="S1394" s="77">
        <f t="shared" ref="S1394:T1394" si="1471">if( and($Q1394&gt;S$10,$Q1394&lt;=S$11),$R1394,"")</f>
        <v>12.51061852</v>
      </c>
      <c r="T1394" t="str">
        <f t="shared" si="1471"/>
        <v/>
      </c>
    </row>
    <row r="1395" hidden="1">
      <c r="A1395" s="152"/>
      <c r="B1395" s="154"/>
      <c r="F1395" s="70"/>
      <c r="G1395" s="70"/>
      <c r="H1395" s="70"/>
      <c r="I1395" s="70"/>
      <c r="J1395" s="70"/>
      <c r="K1395" s="70"/>
      <c r="L1395" s="70"/>
      <c r="M1395" s="70"/>
      <c r="N1395" s="70"/>
      <c r="O1395" s="70">
        <f>'SWR time series'!A1391</f>
        <v>5</v>
      </c>
      <c r="P1395" s="70">
        <f>'SWR time series'!B1391</f>
        <v>1986</v>
      </c>
      <c r="Q1395" s="77">
        <f>'StockBond Returns'!M1389</f>
        <v>13.4112848</v>
      </c>
      <c r="R1395" s="77">
        <f>'SWR time series'!F1391</f>
        <v>12.72393084</v>
      </c>
      <c r="S1395" s="77">
        <f t="shared" ref="S1395:T1395" si="1472">if( and($Q1395&gt;S$10,$Q1395&lt;=S$11),$R1395,"")</f>
        <v>12.72393084</v>
      </c>
      <c r="T1395" t="str">
        <f t="shared" si="1472"/>
        <v/>
      </c>
    </row>
    <row r="1396" hidden="1">
      <c r="A1396" s="152"/>
      <c r="B1396" s="154"/>
      <c r="F1396" s="70"/>
      <c r="G1396" s="70"/>
      <c r="H1396" s="70"/>
      <c r="I1396" s="70"/>
      <c r="J1396" s="70"/>
      <c r="K1396" s="70"/>
      <c r="L1396" s="70"/>
      <c r="M1396" s="70"/>
      <c r="N1396" s="70"/>
      <c r="O1396" s="70">
        <f>'SWR time series'!A1392</f>
        <v>6</v>
      </c>
      <c r="P1396" s="70">
        <f>'SWR time series'!B1392</f>
        <v>1986</v>
      </c>
      <c r="Q1396" s="77">
        <f>'StockBond Returns'!M1390</f>
        <v>13.93188143</v>
      </c>
      <c r="R1396" s="77">
        <f>'SWR time series'!F1392</f>
        <v>12.10906267</v>
      </c>
      <c r="S1396" s="77">
        <f t="shared" ref="S1396:T1396" si="1473">if( and($Q1396&gt;S$10,$Q1396&lt;=S$11),$R1396,"")</f>
        <v>12.10906267</v>
      </c>
      <c r="T1396" t="str">
        <f t="shared" si="1473"/>
        <v/>
      </c>
    </row>
    <row r="1397" hidden="1">
      <c r="A1397" s="152"/>
      <c r="B1397" s="154"/>
      <c r="F1397" s="70"/>
      <c r="G1397" s="70"/>
      <c r="H1397" s="70"/>
      <c r="I1397" s="70"/>
      <c r="J1397" s="70"/>
      <c r="K1397" s="70"/>
      <c r="L1397" s="70"/>
      <c r="M1397" s="70"/>
      <c r="N1397" s="70"/>
      <c r="O1397" s="70">
        <f>'SWR time series'!A1393</f>
        <v>7</v>
      </c>
      <c r="P1397" s="70">
        <f>'SWR time series'!B1393</f>
        <v>1986</v>
      </c>
      <c r="Q1397" s="77">
        <f>'StockBond Returns'!M1391</f>
        <v>14.20235897</v>
      </c>
      <c r="R1397" s="77">
        <f>'SWR time series'!F1393</f>
        <v>11.64036332</v>
      </c>
      <c r="S1397" s="77">
        <f t="shared" ref="S1397:T1397" si="1474">if( and($Q1397&gt;S$10,$Q1397&lt;=S$11),$R1397,"")</f>
        <v>11.64036332</v>
      </c>
      <c r="T1397" t="str">
        <f t="shared" si="1474"/>
        <v/>
      </c>
    </row>
    <row r="1398" hidden="1">
      <c r="A1398" s="152"/>
      <c r="B1398" s="154"/>
      <c r="F1398" s="70"/>
      <c r="G1398" s="70"/>
      <c r="H1398" s="70"/>
      <c r="I1398" s="70"/>
      <c r="J1398" s="70"/>
      <c r="K1398" s="70"/>
      <c r="L1398" s="70"/>
      <c r="M1398" s="70"/>
      <c r="N1398" s="70"/>
      <c r="O1398" s="70">
        <f>'SWR time series'!A1394</f>
        <v>8</v>
      </c>
      <c r="P1398" s="70">
        <f>'SWR time series'!B1394</f>
        <v>1986</v>
      </c>
      <c r="Q1398" s="77">
        <f>'StockBond Returns'!M1392</f>
        <v>13.3886484</v>
      </c>
      <c r="R1398" s="77">
        <f>'SWR time series'!F1394</f>
        <v>12.89751473</v>
      </c>
      <c r="S1398" s="77">
        <f t="shared" ref="S1398:T1398" si="1475">if( and($Q1398&gt;S$10,$Q1398&lt;=S$11),$R1398,"")</f>
        <v>12.89751473</v>
      </c>
      <c r="T1398" t="str">
        <f t="shared" si="1475"/>
        <v/>
      </c>
    </row>
    <row r="1399" hidden="1">
      <c r="A1399" s="152"/>
      <c r="B1399" s="154"/>
      <c r="F1399" s="70"/>
      <c r="G1399" s="70"/>
      <c r="H1399" s="70"/>
      <c r="I1399" s="70"/>
      <c r="J1399" s="70"/>
      <c r="K1399" s="70"/>
      <c r="L1399" s="70"/>
      <c r="M1399" s="70"/>
      <c r="N1399" s="70"/>
      <c r="O1399" s="70">
        <f>'SWR time series'!A1395</f>
        <v>9</v>
      </c>
      <c r="P1399" s="70">
        <f>'SWR time series'!B1395</f>
        <v>1986</v>
      </c>
      <c r="Q1399" s="77">
        <f>'StockBond Returns'!M1393</f>
        <v>14.08719649</v>
      </c>
      <c r="R1399" s="77">
        <f>'SWR time series'!F1395</f>
        <v>11.38988335</v>
      </c>
      <c r="S1399" s="77">
        <f t="shared" ref="S1399:T1399" si="1476">if( and($Q1399&gt;S$10,$Q1399&lt;=S$11),$R1399,"")</f>
        <v>11.38988335</v>
      </c>
      <c r="T1399" t="str">
        <f t="shared" si="1476"/>
        <v/>
      </c>
    </row>
    <row r="1400" hidden="1">
      <c r="A1400" s="152"/>
      <c r="B1400" s="154"/>
      <c r="F1400" s="70"/>
      <c r="G1400" s="70"/>
      <c r="H1400" s="70"/>
      <c r="I1400" s="70"/>
      <c r="J1400" s="70"/>
      <c r="K1400" s="70"/>
      <c r="L1400" s="70"/>
      <c r="M1400" s="70"/>
      <c r="N1400" s="70"/>
      <c r="O1400" s="70">
        <f>'SWR time series'!A1396</f>
        <v>10</v>
      </c>
      <c r="P1400" s="70">
        <f>'SWR time series'!B1396</f>
        <v>1986</v>
      </c>
      <c r="Q1400" s="77">
        <f>'StockBond Returns'!M1394</f>
        <v>13.07284577</v>
      </c>
      <c r="R1400" s="77">
        <f>'SWR time series'!F1396</f>
        <v>13.54589133</v>
      </c>
      <c r="S1400" s="77">
        <f t="shared" ref="S1400:T1400" si="1477">if( and($Q1400&gt;S$10,$Q1400&lt;=S$11),$R1400,"")</f>
        <v>13.54589133</v>
      </c>
      <c r="T1400" t="str">
        <f t="shared" si="1477"/>
        <v/>
      </c>
    </row>
    <row r="1401" hidden="1">
      <c r="A1401" s="152"/>
      <c r="B1401" s="154"/>
      <c r="F1401" s="70"/>
      <c r="G1401" s="70"/>
      <c r="H1401" s="70"/>
      <c r="I1401" s="70"/>
      <c r="J1401" s="70"/>
      <c r="K1401" s="70"/>
      <c r="L1401" s="70"/>
      <c r="M1401" s="70"/>
      <c r="N1401" s="70"/>
      <c r="O1401" s="70">
        <f>'SWR time series'!A1397</f>
        <v>11</v>
      </c>
      <c r="P1401" s="70">
        <f>'SWR time series'!B1397</f>
        <v>1986</v>
      </c>
      <c r="Q1401" s="77">
        <f>'StockBond Returns'!M1395</f>
        <v>13.79804416</v>
      </c>
      <c r="R1401" s="77">
        <f>'SWR time series'!F1397</f>
        <v>12.46607232</v>
      </c>
      <c r="S1401" s="77">
        <f t="shared" ref="S1401:T1401" si="1478">if( and($Q1401&gt;S$10,$Q1401&lt;=S$11),$R1401,"")</f>
        <v>12.46607232</v>
      </c>
      <c r="T1401" t="str">
        <f t="shared" si="1478"/>
        <v/>
      </c>
    </row>
    <row r="1402" hidden="1">
      <c r="A1402" s="152"/>
      <c r="B1402" s="154"/>
      <c r="F1402" s="70"/>
      <c r="G1402" s="70"/>
      <c r="H1402" s="70"/>
      <c r="I1402" s="70"/>
      <c r="J1402" s="70"/>
      <c r="K1402" s="70"/>
      <c r="L1402" s="70"/>
      <c r="M1402" s="70"/>
      <c r="N1402" s="70"/>
      <c r="O1402" s="70">
        <f>'SWR time series'!A1398</f>
        <v>12</v>
      </c>
      <c r="P1402" s="70">
        <f>'SWR time series'!B1398</f>
        <v>1986</v>
      </c>
      <c r="Q1402" s="77">
        <f>'StockBond Returns'!M1396</f>
        <v>14.09656084</v>
      </c>
      <c r="R1402" s="77">
        <f>'SWR time series'!F1398</f>
        <v>12.03018927</v>
      </c>
      <c r="S1402" s="77">
        <f t="shared" ref="S1402:T1402" si="1479">if( and($Q1402&gt;S$10,$Q1402&lt;=S$11),$R1402,"")</f>
        <v>12.03018927</v>
      </c>
      <c r="T1402" t="str">
        <f t="shared" si="1479"/>
        <v/>
      </c>
    </row>
    <row r="1403" hidden="1">
      <c r="A1403" s="152"/>
      <c r="B1403" s="154"/>
      <c r="F1403" s="70"/>
      <c r="G1403" s="70"/>
      <c r="H1403" s="70"/>
      <c r="I1403" s="70"/>
      <c r="J1403" s="70"/>
      <c r="K1403" s="70"/>
      <c r="L1403" s="70"/>
      <c r="M1403" s="70"/>
      <c r="N1403" s="70"/>
      <c r="O1403" s="70">
        <f>'SWR time series'!A1399</f>
        <v>1</v>
      </c>
      <c r="P1403" s="70">
        <f>'SWR time series'!B1399</f>
        <v>1987</v>
      </c>
      <c r="Q1403" s="77">
        <f>'StockBond Returns'!M1397</f>
        <v>13.72082988</v>
      </c>
      <c r="R1403" s="77">
        <f>'SWR time series'!F1399</f>
        <v>12.76856959</v>
      </c>
      <c r="S1403" s="77">
        <f t="shared" ref="S1403:T1403" si="1480">if( and($Q1403&gt;S$10,$Q1403&lt;=S$11),$R1403,"")</f>
        <v>12.76856959</v>
      </c>
      <c r="T1403" t="str">
        <f t="shared" si="1480"/>
        <v/>
      </c>
    </row>
    <row r="1404" hidden="1">
      <c r="A1404" s="152"/>
      <c r="B1404" s="154"/>
      <c r="F1404" s="70"/>
      <c r="G1404" s="70"/>
      <c r="H1404" s="70"/>
      <c r="I1404" s="70"/>
      <c r="J1404" s="70"/>
      <c r="K1404" s="70"/>
      <c r="L1404" s="70"/>
      <c r="M1404" s="70"/>
      <c r="N1404" s="70"/>
      <c r="O1404" s="70">
        <f>'SWR time series'!A1400</f>
        <v>2</v>
      </c>
      <c r="P1404" s="70">
        <f>'SWR time series'!B1400</f>
        <v>1987</v>
      </c>
      <c r="Q1404" s="77">
        <f>'StockBond Returns'!M1398</f>
        <v>15.59638726</v>
      </c>
      <c r="R1404" s="77">
        <f>'SWR time series'!F1400</f>
        <v>10.46400742</v>
      </c>
      <c r="S1404" s="77">
        <f t="shared" ref="S1404:T1404" si="1481">if( and($Q1404&gt;S$10,$Q1404&lt;=S$11),$R1404,"")</f>
        <v>10.46400742</v>
      </c>
      <c r="T1404" t="str">
        <f t="shared" si="1481"/>
        <v/>
      </c>
    </row>
    <row r="1405" hidden="1">
      <c r="A1405" s="152"/>
      <c r="B1405" s="154"/>
      <c r="F1405" s="70"/>
      <c r="G1405" s="70"/>
      <c r="H1405" s="70"/>
      <c r="I1405" s="70"/>
      <c r="J1405" s="70"/>
      <c r="K1405" s="70"/>
      <c r="L1405" s="70"/>
      <c r="M1405" s="70"/>
      <c r="N1405" s="70"/>
      <c r="O1405" s="70">
        <f>'SWR time series'!A1401</f>
        <v>3</v>
      </c>
      <c r="P1405" s="70">
        <f>'SWR time series'!B1401</f>
        <v>1987</v>
      </c>
      <c r="Q1405" s="77">
        <f>'StockBond Returns'!M1399</f>
        <v>15.94060532</v>
      </c>
      <c r="R1405" s="77">
        <f>'SWR time series'!F1401</f>
        <v>9.911960982</v>
      </c>
      <c r="S1405" s="77">
        <f t="shared" ref="S1405:T1405" si="1482">if( and($Q1405&gt;S$10,$Q1405&lt;=S$11),$R1405,"")</f>
        <v>9.911960982</v>
      </c>
      <c r="T1405" t="str">
        <f t="shared" si="1482"/>
        <v/>
      </c>
    </row>
    <row r="1406" hidden="1">
      <c r="A1406" s="152"/>
      <c r="B1406" s="154"/>
      <c r="F1406" s="70"/>
      <c r="G1406" s="70"/>
      <c r="H1406" s="70"/>
      <c r="I1406" s="70"/>
      <c r="J1406" s="70"/>
      <c r="K1406" s="70"/>
      <c r="L1406" s="70"/>
      <c r="M1406" s="70"/>
      <c r="N1406" s="70"/>
      <c r="O1406" s="70">
        <f>'SWR time series'!A1402</f>
        <v>4</v>
      </c>
      <c r="P1406" s="70">
        <f>'SWR time series'!B1402</f>
        <v>1987</v>
      </c>
      <c r="Q1406" s="77">
        <f>'StockBond Returns'!M1400</f>
        <v>16.38839808</v>
      </c>
      <c r="R1406" s="77">
        <f>'SWR time series'!F1402</f>
        <v>9.677862616</v>
      </c>
      <c r="S1406" s="77">
        <f t="shared" ref="S1406:T1406" si="1483">if( and($Q1406&gt;S$10,$Q1406&lt;=S$11),$R1406,"")</f>
        <v>9.677862616</v>
      </c>
      <c r="T1406" t="str">
        <f t="shared" si="1483"/>
        <v/>
      </c>
    </row>
    <row r="1407" hidden="1">
      <c r="A1407" s="152"/>
      <c r="B1407" s="154"/>
      <c r="F1407" s="70"/>
      <c r="G1407" s="70"/>
      <c r="H1407" s="70"/>
      <c r="I1407" s="70"/>
      <c r="J1407" s="70"/>
      <c r="K1407" s="70"/>
      <c r="L1407" s="70"/>
      <c r="M1407" s="70"/>
      <c r="N1407" s="70"/>
      <c r="O1407" s="70">
        <f>'SWR time series'!A1403</f>
        <v>5</v>
      </c>
      <c r="P1407" s="70">
        <f>'SWR time series'!B1403</f>
        <v>1987</v>
      </c>
      <c r="Q1407" s="77">
        <f>'StockBond Returns'!M1401</f>
        <v>16.14390831</v>
      </c>
      <c r="R1407" s="77">
        <f>'SWR time series'!F1403</f>
        <v>10.30167792</v>
      </c>
      <c r="S1407" s="77">
        <f t="shared" ref="S1407:T1407" si="1484">if( and($Q1407&gt;S$10,$Q1407&lt;=S$11),$R1407,"")</f>
        <v>10.30167792</v>
      </c>
      <c r="T1407" t="str">
        <f t="shared" si="1484"/>
        <v/>
      </c>
    </row>
    <row r="1408" hidden="1">
      <c r="A1408" s="152"/>
      <c r="B1408" s="154"/>
      <c r="F1408" s="70"/>
      <c r="G1408" s="70"/>
      <c r="H1408" s="70"/>
      <c r="I1408" s="70"/>
      <c r="J1408" s="70"/>
      <c r="K1408" s="70"/>
      <c r="L1408" s="70"/>
      <c r="M1408" s="70"/>
      <c r="N1408" s="70"/>
      <c r="O1408" s="70">
        <f>'SWR time series'!A1404</f>
        <v>6</v>
      </c>
      <c r="P1408" s="70">
        <f>'SWR time series'!B1404</f>
        <v>1987</v>
      </c>
      <c r="Q1408" s="77">
        <f>'StockBond Returns'!M1402</f>
        <v>16.201118</v>
      </c>
      <c r="R1408" s="77">
        <f>'SWR time series'!F1404</f>
        <v>10.3912388</v>
      </c>
      <c r="S1408" s="77">
        <f t="shared" ref="S1408:T1408" si="1485">if( and($Q1408&gt;S$10,$Q1408&lt;=S$11),$R1408,"")</f>
        <v>10.3912388</v>
      </c>
      <c r="T1408" t="str">
        <f t="shared" si="1485"/>
        <v/>
      </c>
    </row>
    <row r="1409" hidden="1">
      <c r="A1409" s="152"/>
      <c r="B1409" s="154"/>
      <c r="F1409" s="70"/>
      <c r="G1409" s="70"/>
      <c r="H1409" s="70"/>
      <c r="I1409" s="70"/>
      <c r="J1409" s="70"/>
      <c r="K1409" s="70"/>
      <c r="L1409" s="70"/>
      <c r="M1409" s="70"/>
      <c r="N1409" s="70"/>
      <c r="O1409" s="70">
        <f>'SWR time series'!A1405</f>
        <v>7</v>
      </c>
      <c r="P1409" s="70">
        <f>'SWR time series'!B1405</f>
        <v>1987</v>
      </c>
      <c r="Q1409" s="77">
        <f>'StockBond Returns'!M1403</f>
        <v>16.97034845</v>
      </c>
      <c r="R1409" s="77">
        <f>'SWR time series'!F1405</f>
        <v>9.620646129</v>
      </c>
      <c r="S1409" s="77">
        <f t="shared" ref="S1409:T1409" si="1486">if( and($Q1409&gt;S$10,$Q1409&lt;=S$11),$R1409,"")</f>
        <v>9.620646129</v>
      </c>
      <c r="T1409" t="str">
        <f t="shared" si="1486"/>
        <v/>
      </c>
    </row>
    <row r="1410" hidden="1">
      <c r="A1410" s="152"/>
      <c r="B1410" s="154"/>
      <c r="F1410" s="70"/>
      <c r="G1410" s="70"/>
      <c r="H1410" s="70"/>
      <c r="I1410" s="70"/>
      <c r="J1410" s="70"/>
      <c r="K1410" s="70"/>
      <c r="L1410" s="70"/>
      <c r="M1410" s="70"/>
      <c r="N1410" s="70"/>
      <c r="O1410" s="70">
        <f>'SWR time series'!A1406</f>
        <v>8</v>
      </c>
      <c r="P1410" s="70">
        <f>'SWR time series'!B1406</f>
        <v>1987</v>
      </c>
      <c r="Q1410" s="77">
        <f>'StockBond Returns'!M1404</f>
        <v>17.78371931</v>
      </c>
      <c r="R1410" s="77">
        <f>'SWR time series'!F1406</f>
        <v>8.97056923</v>
      </c>
      <c r="S1410" s="77">
        <f t="shared" ref="S1410:T1410" si="1487">if( and($Q1410&gt;S$10,$Q1410&lt;=S$11),$R1410,"")</f>
        <v>8.97056923</v>
      </c>
      <c r="T1410" t="str">
        <f t="shared" si="1487"/>
        <v/>
      </c>
    </row>
    <row r="1411" hidden="1">
      <c r="A1411" s="152"/>
      <c r="B1411" s="154"/>
      <c r="F1411" s="70"/>
      <c r="G1411" s="70"/>
      <c r="H1411" s="70"/>
      <c r="I1411" s="70"/>
      <c r="J1411" s="70"/>
      <c r="K1411" s="70"/>
      <c r="L1411" s="70"/>
      <c r="M1411" s="70"/>
      <c r="N1411" s="70"/>
      <c r="O1411" s="70">
        <f>'SWR time series'!A1407</f>
        <v>9</v>
      </c>
      <c r="P1411" s="70">
        <f>'SWR time series'!B1407</f>
        <v>1987</v>
      </c>
      <c r="Q1411" s="77">
        <f>'StockBond Returns'!M1405</f>
        <v>18.34916214</v>
      </c>
      <c r="R1411" s="77">
        <f>'SWR time series'!F1407</f>
        <v>8.61850652</v>
      </c>
      <c r="S1411" s="77">
        <f t="shared" ref="S1411:T1411" si="1488">if( and($Q1411&gt;S$10,$Q1411&lt;=S$11),$R1411,"")</f>
        <v>8.61850652</v>
      </c>
      <c r="T1411" t="str">
        <f t="shared" si="1488"/>
        <v/>
      </c>
    </row>
    <row r="1412" hidden="1">
      <c r="A1412" s="152"/>
      <c r="B1412" s="154"/>
      <c r="F1412" s="70"/>
      <c r="G1412" s="70"/>
      <c r="H1412" s="70"/>
      <c r="I1412" s="70"/>
      <c r="J1412" s="70"/>
      <c r="K1412" s="70"/>
      <c r="L1412" s="70"/>
      <c r="M1412" s="70"/>
      <c r="N1412" s="70"/>
      <c r="O1412" s="70">
        <f>'SWR time series'!A1408</f>
        <v>10</v>
      </c>
      <c r="P1412" s="70">
        <f>'SWR time series'!B1408</f>
        <v>1987</v>
      </c>
      <c r="Q1412" s="77">
        <f>'StockBond Returns'!M1406</f>
        <v>17.84921534</v>
      </c>
      <c r="R1412" s="77">
        <f>'SWR time series'!F1408</f>
        <v>9.379463632</v>
      </c>
      <c r="S1412" s="77">
        <f t="shared" ref="S1412:T1412" si="1489">if( and($Q1412&gt;S$10,$Q1412&lt;=S$11),$R1412,"")</f>
        <v>9.379463632</v>
      </c>
      <c r="T1412" t="str">
        <f t="shared" si="1489"/>
        <v/>
      </c>
    </row>
    <row r="1413" hidden="1">
      <c r="A1413" s="152"/>
      <c r="B1413" s="154"/>
      <c r="F1413" s="70"/>
      <c r="G1413" s="70"/>
      <c r="H1413" s="70"/>
      <c r="I1413" s="70"/>
      <c r="J1413" s="70"/>
      <c r="K1413" s="70"/>
      <c r="L1413" s="70"/>
      <c r="M1413" s="70"/>
      <c r="N1413" s="70"/>
      <c r="O1413" s="70">
        <f>'SWR time series'!A1409</f>
        <v>11</v>
      </c>
      <c r="P1413" s="70">
        <f>'SWR time series'!B1409</f>
        <v>1987</v>
      </c>
      <c r="Q1413" s="77">
        <f>'StockBond Returns'!M1407</f>
        <v>14.17491688</v>
      </c>
      <c r="R1413" s="77">
        <f>'SWR time series'!F1409</f>
        <v>13.65716487</v>
      </c>
      <c r="S1413" s="77">
        <f t="shared" ref="S1413:T1413" si="1490">if( and($Q1413&gt;S$10,$Q1413&lt;=S$11),$R1413,"")</f>
        <v>13.65716487</v>
      </c>
      <c r="T1413" t="str">
        <f t="shared" si="1490"/>
        <v/>
      </c>
    </row>
    <row r="1414" hidden="1">
      <c r="A1414" s="152"/>
      <c r="B1414" s="154"/>
      <c r="F1414" s="70"/>
      <c r="G1414" s="70"/>
      <c r="H1414" s="70"/>
      <c r="I1414" s="70"/>
      <c r="J1414" s="70"/>
      <c r="K1414" s="70"/>
      <c r="L1414" s="70"/>
      <c r="M1414" s="70"/>
      <c r="N1414" s="70"/>
      <c r="O1414" s="70">
        <f>'SWR time series'!A1410</f>
        <v>12</v>
      </c>
      <c r="P1414" s="70">
        <f>'SWR time series'!B1410</f>
        <v>1987</v>
      </c>
      <c r="Q1414" s="77">
        <f>'StockBond Returns'!M1408</f>
        <v>12.77543203</v>
      </c>
      <c r="R1414" s="77">
        <f>'SWR time series'!F1410</f>
        <v>15.73912778</v>
      </c>
      <c r="S1414" s="77">
        <f t="shared" ref="S1414:T1414" si="1491">if( and($Q1414&gt;S$10,$Q1414&lt;=S$11),$R1414,"")</f>
        <v>15.73912778</v>
      </c>
      <c r="T1414" t="str">
        <f t="shared" si="1491"/>
        <v/>
      </c>
    </row>
    <row r="1415" hidden="1">
      <c r="A1415" s="152"/>
      <c r="B1415" s="154"/>
      <c r="F1415" s="70"/>
      <c r="G1415" s="70"/>
      <c r="H1415" s="70"/>
      <c r="I1415" s="70"/>
      <c r="J1415" s="70"/>
      <c r="K1415" s="70"/>
      <c r="L1415" s="70"/>
      <c r="M1415" s="70"/>
      <c r="N1415" s="70"/>
      <c r="O1415" s="70">
        <f>'SWR time series'!A1411</f>
        <v>1</v>
      </c>
      <c r="P1415" s="70">
        <f>'SWR time series'!B1411</f>
        <v>1988</v>
      </c>
      <c r="Q1415" s="77">
        <f>'StockBond Returns'!M1409</f>
        <v>13.72680981</v>
      </c>
      <c r="R1415" s="77">
        <f>'SWR time series'!F1411</f>
        <v>14.19190982</v>
      </c>
      <c r="S1415" s="77">
        <f t="shared" ref="S1415:T1415" si="1492">if( and($Q1415&gt;S$10,$Q1415&lt;=S$11),$R1415,"")</f>
        <v>14.19190982</v>
      </c>
      <c r="T1415" t="str">
        <f t="shared" si="1492"/>
        <v/>
      </c>
    </row>
    <row r="1416" hidden="1">
      <c r="A1416" s="152"/>
      <c r="B1416" s="154"/>
      <c r="F1416" s="70"/>
      <c r="G1416" s="70"/>
      <c r="H1416" s="70"/>
      <c r="I1416" s="70"/>
      <c r="J1416" s="70"/>
      <c r="K1416" s="70"/>
      <c r="L1416" s="70"/>
      <c r="M1416" s="70"/>
      <c r="N1416" s="70"/>
      <c r="O1416" s="70">
        <f>'SWR time series'!A1412</f>
        <v>2</v>
      </c>
      <c r="P1416" s="70">
        <f>'SWR time series'!B1412</f>
        <v>1988</v>
      </c>
      <c r="Q1416" s="77">
        <f>'StockBond Returns'!M1410</f>
        <v>14.1502267</v>
      </c>
      <c r="R1416" s="77">
        <f>'SWR time series'!F1412</f>
        <v>13.41035611</v>
      </c>
      <c r="S1416" s="77">
        <f t="shared" ref="S1416:T1416" si="1493">if( and($Q1416&gt;S$10,$Q1416&lt;=S$11),$R1416,"")</f>
        <v>13.41035611</v>
      </c>
      <c r="T1416" t="str">
        <f t="shared" si="1493"/>
        <v/>
      </c>
    </row>
    <row r="1417" hidden="1">
      <c r="A1417" s="152"/>
      <c r="B1417" s="154"/>
      <c r="F1417" s="70"/>
      <c r="G1417" s="70"/>
      <c r="H1417" s="70"/>
      <c r="I1417" s="70"/>
      <c r="J1417" s="70"/>
      <c r="K1417" s="70"/>
      <c r="L1417" s="70"/>
      <c r="M1417" s="70"/>
      <c r="N1417" s="70"/>
      <c r="O1417" s="70">
        <f>'SWR time series'!A1413</f>
        <v>3</v>
      </c>
      <c r="P1417" s="70">
        <f>'SWR time series'!B1413</f>
        <v>1988</v>
      </c>
      <c r="Q1417" s="77">
        <f>'StockBond Returns'!M1411</f>
        <v>14.8367413</v>
      </c>
      <c r="R1417" s="77">
        <f>'SWR time series'!F1413</f>
        <v>12.4115947</v>
      </c>
      <c r="S1417" s="77">
        <f t="shared" ref="S1417:T1417" si="1494">if( and($Q1417&gt;S$10,$Q1417&lt;=S$11),$R1417,"")</f>
        <v>12.4115947</v>
      </c>
      <c r="T1417" t="str">
        <f t="shared" si="1494"/>
        <v/>
      </c>
    </row>
    <row r="1418" hidden="1">
      <c r="A1418" s="152"/>
      <c r="B1418" s="154"/>
      <c r="F1418" s="70"/>
      <c r="G1418" s="70"/>
      <c r="H1418" s="70"/>
      <c r="I1418" s="70"/>
      <c r="J1418" s="70"/>
      <c r="K1418" s="70"/>
      <c r="L1418" s="70"/>
      <c r="M1418" s="70"/>
      <c r="N1418" s="70"/>
      <c r="O1418" s="70">
        <f>'SWR time series'!A1414</f>
        <v>4</v>
      </c>
      <c r="P1418" s="70">
        <f>'SWR time series'!B1414</f>
        <v>1988</v>
      </c>
      <c r="Q1418" s="77">
        <f>'StockBond Returns'!M1412</f>
        <v>14.29297569</v>
      </c>
      <c r="R1418" s="77">
        <f>'SWR time series'!F1414</f>
        <v>13.37634563</v>
      </c>
      <c r="S1418" s="77">
        <f t="shared" ref="S1418:T1418" si="1495">if( and($Q1418&gt;S$10,$Q1418&lt;=S$11),$R1418,"")</f>
        <v>13.37634563</v>
      </c>
      <c r="T1418" t="str">
        <f t="shared" si="1495"/>
        <v/>
      </c>
    </row>
    <row r="1419" hidden="1">
      <c r="A1419" s="152"/>
      <c r="B1419" s="154"/>
      <c r="F1419" s="70"/>
      <c r="G1419" s="70"/>
      <c r="H1419" s="70"/>
      <c r="I1419" s="70"/>
      <c r="J1419" s="70"/>
      <c r="K1419" s="70"/>
      <c r="L1419" s="70"/>
      <c r="M1419" s="70"/>
      <c r="N1419" s="70"/>
      <c r="O1419" s="70">
        <f>'SWR time series'!A1415</f>
        <v>5</v>
      </c>
      <c r="P1419" s="70">
        <f>'SWR time series'!B1415</f>
        <v>1988</v>
      </c>
      <c r="Q1419" s="77">
        <f>'StockBond Returns'!M1413</f>
        <v>14.37615477</v>
      </c>
      <c r="R1419" s="77">
        <f>'SWR time series'!F1415</f>
        <v>13.50442435</v>
      </c>
      <c r="S1419" s="77">
        <f t="shared" ref="S1419:T1419" si="1496">if( and($Q1419&gt;S$10,$Q1419&lt;=S$11),$R1419,"")</f>
        <v>13.50442435</v>
      </c>
      <c r="T1419" t="str">
        <f t="shared" si="1496"/>
        <v/>
      </c>
    </row>
    <row r="1420" hidden="1">
      <c r="A1420" s="152"/>
      <c r="B1420" s="154"/>
      <c r="F1420" s="70"/>
      <c r="G1420" s="70"/>
      <c r="H1420" s="70"/>
      <c r="I1420" s="70"/>
      <c r="J1420" s="70"/>
      <c r="K1420" s="70"/>
      <c r="L1420" s="70"/>
      <c r="M1420" s="70"/>
      <c r="N1420" s="70"/>
      <c r="O1420" s="70">
        <f>'SWR time series'!A1416</f>
        <v>6</v>
      </c>
      <c r="P1420" s="70">
        <f>'SWR time series'!B1416</f>
        <v>1988</v>
      </c>
      <c r="Q1420" s="77">
        <f>'StockBond Returns'!M1414</f>
        <v>14.36392283</v>
      </c>
      <c r="R1420" s="77">
        <f>'SWR time series'!F1416</f>
        <v>13.64627227</v>
      </c>
      <c r="S1420" s="77">
        <f t="shared" ref="S1420:T1420" si="1497">if( and($Q1420&gt;S$10,$Q1420&lt;=S$11),$R1420,"")</f>
        <v>13.64627227</v>
      </c>
      <c r="T1420" t="str">
        <f t="shared" si="1497"/>
        <v/>
      </c>
    </row>
    <row r="1421" hidden="1">
      <c r="A1421" s="152"/>
      <c r="B1421" s="154"/>
      <c r="F1421" s="70"/>
      <c r="G1421" s="70"/>
      <c r="H1421" s="70"/>
      <c r="I1421" s="70"/>
      <c r="J1421" s="70"/>
      <c r="K1421" s="70"/>
      <c r="L1421" s="70"/>
      <c r="M1421" s="70"/>
      <c r="N1421" s="70"/>
      <c r="O1421" s="70">
        <f>'SWR time series'!A1417</f>
        <v>7</v>
      </c>
      <c r="P1421" s="70">
        <f>'SWR time series'!B1417</f>
        <v>1988</v>
      </c>
      <c r="Q1421" s="77">
        <f>'StockBond Returns'!M1415</f>
        <v>14.91920641</v>
      </c>
      <c r="R1421" s="77">
        <f>'SWR time series'!F1417</f>
        <v>12.75964701</v>
      </c>
      <c r="S1421" s="77">
        <f t="shared" ref="S1421:T1421" si="1498">if( and($Q1421&gt;S$10,$Q1421&lt;=S$11),$R1421,"")</f>
        <v>12.75964701</v>
      </c>
      <c r="T1421" t="str">
        <f t="shared" si="1498"/>
        <v/>
      </c>
    </row>
    <row r="1422" hidden="1">
      <c r="A1422" s="152"/>
      <c r="B1422" s="154"/>
      <c r="F1422" s="70"/>
      <c r="G1422" s="70"/>
      <c r="H1422" s="70"/>
      <c r="I1422" s="70"/>
      <c r="J1422" s="70"/>
      <c r="K1422" s="70"/>
      <c r="L1422" s="70"/>
      <c r="M1422" s="70"/>
      <c r="N1422" s="70"/>
      <c r="O1422" s="70">
        <f>'SWR time series'!A1418</f>
        <v>8</v>
      </c>
      <c r="P1422" s="70">
        <f>'SWR time series'!B1418</f>
        <v>1988</v>
      </c>
      <c r="Q1422" s="77">
        <f>'StockBond Returns'!M1416</f>
        <v>14.77714464</v>
      </c>
      <c r="R1422" s="77">
        <f>'SWR time series'!F1418</f>
        <v>13.1375061</v>
      </c>
      <c r="S1422" s="77">
        <f t="shared" ref="S1422:T1422" si="1499">if( and($Q1422&gt;S$10,$Q1422&lt;=S$11),$R1422,"")</f>
        <v>13.1375061</v>
      </c>
      <c r="T1422" t="str">
        <f t="shared" si="1499"/>
        <v/>
      </c>
    </row>
    <row r="1423" hidden="1">
      <c r="A1423" s="152"/>
      <c r="B1423" s="154"/>
      <c r="F1423" s="70"/>
      <c r="G1423" s="70"/>
      <c r="H1423" s="70"/>
      <c r="I1423" s="70"/>
      <c r="J1423" s="70"/>
      <c r="K1423" s="70"/>
      <c r="L1423" s="70"/>
      <c r="M1423" s="70"/>
      <c r="N1423" s="70"/>
      <c r="O1423" s="70">
        <f>'SWR time series'!A1419</f>
        <v>9</v>
      </c>
      <c r="P1423" s="70">
        <f>'SWR time series'!B1419</f>
        <v>1988</v>
      </c>
      <c r="Q1423" s="77">
        <f>'StockBond Returns'!M1417</f>
        <v>14.12718377</v>
      </c>
      <c r="R1423" s="77">
        <f>'SWR time series'!F1419</f>
        <v>14.11908207</v>
      </c>
      <c r="S1423" s="77">
        <f t="shared" ref="S1423:T1423" si="1500">if( and($Q1423&gt;S$10,$Q1423&lt;=S$11),$R1423,"")</f>
        <v>14.11908207</v>
      </c>
      <c r="T1423" t="str">
        <f t="shared" si="1500"/>
        <v/>
      </c>
    </row>
    <row r="1424" hidden="1">
      <c r="A1424" s="152"/>
      <c r="B1424" s="154"/>
      <c r="F1424" s="70"/>
      <c r="G1424" s="70"/>
      <c r="H1424" s="70"/>
      <c r="I1424" s="70"/>
      <c r="J1424" s="70"/>
      <c r="K1424" s="70"/>
      <c r="L1424" s="70"/>
      <c r="M1424" s="70"/>
      <c r="N1424" s="70"/>
      <c r="O1424" s="70">
        <f>'SWR time series'!A1420</f>
        <v>10</v>
      </c>
      <c r="P1424" s="70">
        <f>'SWR time series'!B1420</f>
        <v>1988</v>
      </c>
      <c r="Q1424" s="77">
        <f>'StockBond Returns'!M1418</f>
        <v>14.57907231</v>
      </c>
      <c r="R1424" s="77">
        <f>'SWR time series'!F1420</f>
        <v>13.28452295</v>
      </c>
      <c r="S1424" s="77">
        <f t="shared" ref="S1424:T1424" si="1501">if( and($Q1424&gt;S$10,$Q1424&lt;=S$11),$R1424,"")</f>
        <v>13.28452295</v>
      </c>
      <c r="T1424" t="str">
        <f t="shared" si="1501"/>
        <v/>
      </c>
    </row>
    <row r="1425" hidden="1">
      <c r="A1425" s="152"/>
      <c r="B1425" s="154"/>
      <c r="F1425" s="70"/>
      <c r="G1425" s="70"/>
      <c r="H1425" s="70"/>
      <c r="I1425" s="70"/>
      <c r="J1425" s="70"/>
      <c r="K1425" s="70"/>
      <c r="L1425" s="70"/>
      <c r="M1425" s="70"/>
      <c r="N1425" s="70"/>
      <c r="O1425" s="70">
        <f>'SWR time series'!A1421</f>
        <v>11</v>
      </c>
      <c r="P1425" s="70">
        <f>'SWR time series'!B1421</f>
        <v>1988</v>
      </c>
      <c r="Q1425" s="77">
        <f>'StockBond Returns'!M1419</f>
        <v>14.89527848</v>
      </c>
      <c r="R1425" s="77">
        <f>'SWR time series'!F1421</f>
        <v>12.80440913</v>
      </c>
      <c r="S1425" s="77">
        <f t="shared" ref="S1425:T1425" si="1502">if( and($Q1425&gt;S$10,$Q1425&lt;=S$11),$R1425,"")</f>
        <v>12.80440913</v>
      </c>
      <c r="T1425" t="str">
        <f t="shared" si="1502"/>
        <v/>
      </c>
    </row>
    <row r="1426" hidden="1">
      <c r="A1426" s="152"/>
      <c r="B1426" s="154"/>
      <c r="F1426" s="70"/>
      <c r="G1426" s="70"/>
      <c r="H1426" s="70"/>
      <c r="I1426" s="70"/>
      <c r="J1426" s="70"/>
      <c r="K1426" s="70"/>
      <c r="L1426" s="70"/>
      <c r="M1426" s="70"/>
      <c r="N1426" s="70"/>
      <c r="O1426" s="70">
        <f>'SWR time series'!A1422</f>
        <v>12</v>
      </c>
      <c r="P1426" s="70">
        <f>'SWR time series'!B1422</f>
        <v>1988</v>
      </c>
      <c r="Q1426" s="77">
        <f>'StockBond Returns'!M1420</f>
        <v>14.58945294</v>
      </c>
      <c r="R1426" s="77">
        <f>'SWR time series'!F1422</f>
        <v>13.44043619</v>
      </c>
      <c r="S1426" s="77">
        <f t="shared" ref="S1426:T1426" si="1503">if( and($Q1426&gt;S$10,$Q1426&lt;=S$11),$R1426,"")</f>
        <v>13.44043619</v>
      </c>
      <c r="T1426" t="str">
        <f t="shared" si="1503"/>
        <v/>
      </c>
    </row>
    <row r="1427" hidden="1">
      <c r="A1427" s="152"/>
      <c r="B1427" s="154"/>
      <c r="F1427" s="70"/>
      <c r="G1427" s="70"/>
      <c r="H1427" s="70"/>
      <c r="I1427" s="70"/>
      <c r="J1427" s="70"/>
      <c r="K1427" s="70"/>
      <c r="L1427" s="70"/>
      <c r="M1427" s="70"/>
      <c r="N1427" s="70"/>
      <c r="O1427" s="70">
        <f>'SWR time series'!A1423</f>
        <v>1</v>
      </c>
      <c r="P1427" s="70">
        <f>'SWR time series'!B1423</f>
        <v>1989</v>
      </c>
      <c r="Q1427" s="77">
        <f>'StockBond Returns'!M1421</f>
        <v>14.63881194</v>
      </c>
      <c r="R1427" s="77">
        <f>'SWR time series'!F1423</f>
        <v>13.46737297</v>
      </c>
      <c r="S1427" s="77">
        <f t="shared" ref="S1427:T1427" si="1504">if( and($Q1427&gt;S$10,$Q1427&lt;=S$11),$R1427,"")</f>
        <v>13.46737297</v>
      </c>
      <c r="T1427" t="str">
        <f t="shared" si="1504"/>
        <v/>
      </c>
    </row>
    <row r="1428" hidden="1">
      <c r="A1428" s="152"/>
      <c r="B1428" s="154"/>
      <c r="F1428" s="70"/>
      <c r="G1428" s="70"/>
      <c r="H1428" s="70"/>
      <c r="I1428" s="70"/>
      <c r="J1428" s="70"/>
      <c r="K1428" s="70"/>
      <c r="L1428" s="70"/>
      <c r="M1428" s="70"/>
      <c r="N1428" s="70"/>
      <c r="O1428" s="70">
        <f>'SWR time series'!A1424</f>
        <v>2</v>
      </c>
      <c r="P1428" s="70">
        <f>'SWR time series'!B1424</f>
        <v>1989</v>
      </c>
      <c r="Q1428" s="77">
        <f>'StockBond Returns'!M1422</f>
        <v>15.72616997</v>
      </c>
      <c r="R1428" s="77">
        <f>'SWR time series'!F1424</f>
        <v>12.01731379</v>
      </c>
      <c r="S1428" s="77">
        <f t="shared" ref="S1428:T1428" si="1505">if( and($Q1428&gt;S$10,$Q1428&lt;=S$11),$R1428,"")</f>
        <v>12.01731379</v>
      </c>
      <c r="T1428" t="str">
        <f t="shared" si="1505"/>
        <v/>
      </c>
    </row>
    <row r="1429" hidden="1">
      <c r="A1429" s="152"/>
      <c r="B1429" s="154"/>
      <c r="F1429" s="70"/>
      <c r="G1429" s="70"/>
      <c r="H1429" s="70"/>
      <c r="I1429" s="70"/>
      <c r="J1429" s="70"/>
      <c r="K1429" s="70"/>
      <c r="L1429" s="70"/>
      <c r="M1429" s="70"/>
      <c r="N1429" s="70"/>
      <c r="O1429" s="70">
        <f>'SWR time series'!A1425</f>
        <v>3</v>
      </c>
      <c r="P1429" s="70">
        <f>'SWR time series'!B1425</f>
        <v>1989</v>
      </c>
      <c r="Q1429" s="77">
        <f>'StockBond Returns'!M1423</f>
        <v>15.19664995</v>
      </c>
      <c r="R1429" s="77">
        <f>'SWR time series'!F1425</f>
        <v>12.79906155</v>
      </c>
      <c r="S1429" s="77">
        <f t="shared" ref="S1429:T1429" si="1506">if( and($Q1429&gt;S$10,$Q1429&lt;=S$11),$R1429,"")</f>
        <v>12.79906155</v>
      </c>
      <c r="T1429" t="str">
        <f t="shared" si="1506"/>
        <v/>
      </c>
    </row>
    <row r="1430" hidden="1">
      <c r="A1430" s="152"/>
      <c r="B1430" s="154"/>
      <c r="F1430" s="70"/>
      <c r="G1430" s="70"/>
      <c r="H1430" s="70"/>
      <c r="I1430" s="70"/>
      <c r="J1430" s="70"/>
      <c r="K1430" s="70"/>
      <c r="L1430" s="70"/>
      <c r="M1430" s="70"/>
      <c r="N1430" s="70"/>
      <c r="O1430" s="70">
        <f>'SWR time series'!A1426</f>
        <v>4</v>
      </c>
      <c r="P1430" s="70">
        <f>'SWR time series'!B1426</f>
        <v>1989</v>
      </c>
      <c r="Q1430" s="77">
        <f>'StockBond Returns'!M1424</f>
        <v>15.4123916</v>
      </c>
      <c r="R1430" s="77">
        <f>'SWR time series'!F1426</f>
        <v>12.53912723</v>
      </c>
      <c r="S1430" s="77">
        <f t="shared" ref="S1430:T1430" si="1507">if( and($Q1430&gt;S$10,$Q1430&lt;=S$11),$R1430,"")</f>
        <v>12.53912723</v>
      </c>
      <c r="T1430" t="str">
        <f t="shared" si="1507"/>
        <v/>
      </c>
    </row>
    <row r="1431" hidden="1">
      <c r="A1431" s="152"/>
      <c r="B1431" s="154"/>
      <c r="F1431" s="70"/>
      <c r="G1431" s="70"/>
      <c r="H1431" s="70"/>
      <c r="I1431" s="70"/>
      <c r="J1431" s="70"/>
      <c r="K1431" s="70"/>
      <c r="L1431" s="70"/>
      <c r="M1431" s="70"/>
      <c r="N1431" s="70"/>
      <c r="O1431" s="70">
        <f>'SWR time series'!A1427</f>
        <v>5</v>
      </c>
      <c r="P1431" s="70">
        <f>'SWR time series'!B1427</f>
        <v>1989</v>
      </c>
      <c r="Q1431" s="77">
        <f>'StockBond Returns'!M1425</f>
        <v>16.04064138</v>
      </c>
      <c r="R1431" s="77">
        <f>'SWR time series'!F1427</f>
        <v>11.73402181</v>
      </c>
      <c r="S1431" s="77">
        <f t="shared" ref="S1431:T1431" si="1508">if( and($Q1431&gt;S$10,$Q1431&lt;=S$11),$R1431,"")</f>
        <v>11.73402181</v>
      </c>
      <c r="T1431" t="str">
        <f t="shared" si="1508"/>
        <v/>
      </c>
    </row>
    <row r="1432" hidden="1">
      <c r="A1432" s="152"/>
      <c r="B1432" s="154"/>
      <c r="F1432" s="70"/>
      <c r="G1432" s="70"/>
      <c r="H1432" s="70"/>
      <c r="I1432" s="70"/>
      <c r="J1432" s="70"/>
      <c r="K1432" s="70"/>
      <c r="L1432" s="70"/>
      <c r="M1432" s="70"/>
      <c r="N1432" s="70"/>
      <c r="O1432" s="70">
        <f>'SWR time series'!A1428</f>
        <v>6</v>
      </c>
      <c r="P1432" s="70">
        <f>'SWR time series'!B1428</f>
        <v>1989</v>
      </c>
      <c r="Q1432" s="77">
        <f>'StockBond Returns'!M1426</f>
        <v>16.52771595</v>
      </c>
      <c r="R1432" s="77">
        <f>'SWR time series'!F1428</f>
        <v>10.98922624</v>
      </c>
      <c r="S1432" s="77">
        <f t="shared" ref="S1432:T1432" si="1509">if( and($Q1432&gt;S$10,$Q1432&lt;=S$11),$R1432,"")</f>
        <v>10.98922624</v>
      </c>
      <c r="T1432" t="str">
        <f t="shared" si="1509"/>
        <v/>
      </c>
    </row>
    <row r="1433" hidden="1">
      <c r="A1433" s="152"/>
      <c r="B1433" s="154"/>
      <c r="F1433" s="70"/>
      <c r="G1433" s="70"/>
      <c r="H1433" s="70"/>
      <c r="I1433" s="70"/>
      <c r="J1433" s="70"/>
      <c r="K1433" s="70"/>
      <c r="L1433" s="70"/>
      <c r="M1433" s="70"/>
      <c r="N1433" s="70"/>
      <c r="O1433" s="70">
        <f>'SWR time series'!A1429</f>
        <v>7</v>
      </c>
      <c r="P1433" s="70">
        <f>'SWR time series'!B1429</f>
        <v>1989</v>
      </c>
      <c r="Q1433" s="77">
        <f>'StockBond Returns'!M1427</f>
        <v>16.34783043</v>
      </c>
      <c r="R1433" s="77">
        <f>'SWR time series'!F1429</f>
        <v>11.03824647</v>
      </c>
      <c r="S1433" s="77">
        <f t="shared" ref="S1433:T1433" si="1510">if( and($Q1433&gt;S$10,$Q1433&lt;=S$11),$R1433,"")</f>
        <v>11.03824647</v>
      </c>
      <c r="T1433" t="str">
        <f t="shared" si="1510"/>
        <v/>
      </c>
    </row>
    <row r="1434" hidden="1">
      <c r="A1434" s="152"/>
      <c r="B1434" s="154"/>
      <c r="F1434" s="70"/>
      <c r="G1434" s="70"/>
      <c r="H1434" s="70"/>
      <c r="I1434" s="70"/>
      <c r="J1434" s="70"/>
      <c r="K1434" s="70"/>
      <c r="L1434" s="70"/>
      <c r="M1434" s="70"/>
      <c r="N1434" s="70"/>
      <c r="O1434" s="70">
        <f>'SWR time series'!A1430</f>
        <v>8</v>
      </c>
      <c r="P1434" s="70">
        <f>'SWR time series'!B1430</f>
        <v>1989</v>
      </c>
      <c r="Q1434" s="77">
        <f>'StockBond Returns'!M1428</f>
        <v>17.74028358</v>
      </c>
      <c r="R1434" s="77">
        <f>'SWR time series'!F1430</f>
        <v>9.526372757</v>
      </c>
      <c r="S1434" s="77">
        <f t="shared" ref="S1434:T1434" si="1511">if( and($Q1434&gt;S$10,$Q1434&lt;=S$11),$R1434,"")</f>
        <v>9.526372757</v>
      </c>
      <c r="T1434" t="str">
        <f t="shared" si="1511"/>
        <v/>
      </c>
    </row>
    <row r="1435" hidden="1">
      <c r="A1435" s="152"/>
      <c r="B1435" s="154"/>
      <c r="F1435" s="70"/>
      <c r="G1435" s="70"/>
      <c r="H1435" s="70"/>
      <c r="I1435" s="70"/>
      <c r="J1435" s="70"/>
      <c r="K1435" s="70"/>
      <c r="L1435" s="70"/>
      <c r="M1435" s="70"/>
      <c r="N1435" s="70"/>
      <c r="O1435" s="70">
        <f>'SWR time series'!A1431</f>
        <v>9</v>
      </c>
      <c r="P1435" s="70">
        <f>'SWR time series'!B1431</f>
        <v>1989</v>
      </c>
      <c r="Q1435" s="77">
        <f>'StockBond Returns'!M1429</f>
        <v>17.98240816</v>
      </c>
      <c r="R1435" s="77">
        <f>'SWR time series'!F1431</f>
        <v>9.420774221</v>
      </c>
      <c r="S1435" s="77">
        <f t="shared" ref="S1435:T1435" si="1512">if( and($Q1435&gt;S$10,$Q1435&lt;=S$11),$R1435,"")</f>
        <v>9.420774221</v>
      </c>
      <c r="T1435" t="str">
        <f t="shared" si="1512"/>
        <v/>
      </c>
    </row>
    <row r="1436" hidden="1">
      <c r="A1436" s="152"/>
      <c r="B1436" s="154"/>
      <c r="F1436" s="70"/>
      <c r="G1436" s="70"/>
      <c r="H1436" s="70"/>
      <c r="I1436" s="70"/>
      <c r="J1436" s="70"/>
      <c r="K1436" s="70"/>
      <c r="L1436" s="70"/>
      <c r="M1436" s="70"/>
      <c r="N1436" s="70"/>
      <c r="O1436" s="70">
        <f>'SWR time series'!A1432</f>
        <v>10</v>
      </c>
      <c r="P1436" s="70">
        <f>'SWR time series'!B1432</f>
        <v>1989</v>
      </c>
      <c r="Q1436" s="77">
        <f>'StockBond Returns'!M1430</f>
        <v>17.89631042</v>
      </c>
      <c r="R1436" s="77">
        <f>'SWR time series'!F1432</f>
        <v>9.542430227</v>
      </c>
      <c r="S1436" s="77">
        <f t="shared" ref="S1436:T1436" si="1513">if( and($Q1436&gt;S$10,$Q1436&lt;=S$11),$R1436,"")</f>
        <v>9.542430227</v>
      </c>
      <c r="T1436" t="str">
        <f t="shared" si="1513"/>
        <v/>
      </c>
    </row>
    <row r="1437" hidden="1">
      <c r="A1437" s="152"/>
      <c r="B1437" s="154"/>
      <c r="F1437" s="70"/>
      <c r="G1437" s="70"/>
      <c r="H1437" s="70"/>
      <c r="I1437" s="70"/>
      <c r="J1437" s="70"/>
      <c r="K1437" s="70"/>
      <c r="L1437" s="70"/>
      <c r="M1437" s="70"/>
      <c r="N1437" s="70"/>
      <c r="O1437" s="70">
        <f>'SWR time series'!A1433</f>
        <v>11</v>
      </c>
      <c r="P1437" s="70">
        <f>'SWR time series'!B1433</f>
        <v>1989</v>
      </c>
      <c r="Q1437" s="77">
        <f>'StockBond Returns'!M1431</f>
        <v>17.28336505</v>
      </c>
      <c r="R1437" s="77">
        <f>'SWR time series'!F1433</f>
        <v>10.05744563</v>
      </c>
      <c r="S1437" s="77">
        <f t="shared" ref="S1437:T1437" si="1514">if( and($Q1437&gt;S$10,$Q1437&lt;=S$11),$R1437,"")</f>
        <v>10.05744563</v>
      </c>
      <c r="T1437" t="str">
        <f t="shared" si="1514"/>
        <v/>
      </c>
    </row>
    <row r="1438" hidden="1">
      <c r="A1438" s="152"/>
      <c r="B1438" s="154"/>
      <c r="F1438" s="70"/>
      <c r="G1438" s="70"/>
      <c r="H1438" s="70"/>
      <c r="I1438" s="70"/>
      <c r="J1438" s="70"/>
      <c r="K1438" s="70"/>
      <c r="L1438" s="70"/>
      <c r="M1438" s="70"/>
      <c r="N1438" s="70"/>
      <c r="O1438" s="70">
        <f>'SWR time series'!A1434</f>
        <v>12</v>
      </c>
      <c r="P1438" s="70">
        <f>'SWR time series'!B1434</f>
        <v>1989</v>
      </c>
      <c r="Q1438" s="77">
        <f>'StockBond Returns'!M1432</f>
        <v>17.53582405</v>
      </c>
      <c r="R1438" s="77">
        <f>'SWR time series'!F1434</f>
        <v>9.833929766</v>
      </c>
      <c r="S1438" s="77">
        <f t="shared" ref="S1438:T1438" si="1515">if( and($Q1438&gt;S$10,$Q1438&lt;=S$11),$R1438,"")</f>
        <v>9.833929766</v>
      </c>
      <c r="T1438" t="str">
        <f t="shared" si="1515"/>
        <v/>
      </c>
    </row>
    <row r="1439" hidden="1">
      <c r="A1439" s="152"/>
      <c r="B1439" s="154"/>
      <c r="F1439" s="70"/>
      <c r="G1439" s="70"/>
      <c r="H1439" s="70"/>
      <c r="I1439" s="70"/>
      <c r="J1439" s="70"/>
      <c r="K1439" s="70"/>
      <c r="L1439" s="70"/>
      <c r="M1439" s="70"/>
      <c r="N1439" s="70"/>
      <c r="O1439" s="70">
        <f>'SWR time series'!A1435</f>
        <v>1</v>
      </c>
      <c r="P1439" s="70">
        <f>'SWR time series'!B1435</f>
        <v>1990</v>
      </c>
      <c r="Q1439" s="77">
        <f>'StockBond Returns'!M1433</f>
        <v>18.21171853</v>
      </c>
      <c r="R1439" s="77">
        <f>'SWR time series'!F1435</f>
        <v>9.292269364</v>
      </c>
      <c r="S1439" s="77">
        <f t="shared" ref="S1439:T1439" si="1516">if( and($Q1439&gt;S$10,$Q1439&lt;=S$11),$R1439,"")</f>
        <v>9.292269364</v>
      </c>
      <c r="T1439" t="str">
        <f t="shared" si="1516"/>
        <v/>
      </c>
    </row>
    <row r="1440" hidden="1">
      <c r="A1440" s="152"/>
      <c r="B1440" s="154"/>
      <c r="F1440" s="70"/>
      <c r="G1440" s="70"/>
      <c r="H1440" s="70"/>
      <c r="I1440" s="70"/>
      <c r="J1440" s="70"/>
      <c r="K1440" s="70"/>
      <c r="L1440" s="70"/>
      <c r="M1440" s="70"/>
      <c r="N1440" s="70"/>
      <c r="O1440" s="70">
        <f>'SWR time series'!A1436</f>
        <v>2</v>
      </c>
      <c r="P1440" s="70">
        <f>'SWR time series'!B1436</f>
        <v>1990</v>
      </c>
      <c r="Q1440" s="77">
        <f>'StockBond Returns'!M1434</f>
        <v>16.50273099</v>
      </c>
      <c r="R1440" s="77">
        <f>'SWR time series'!F1436</f>
        <v>11.31091254</v>
      </c>
      <c r="S1440" s="77">
        <f t="shared" ref="S1440:T1440" si="1517">if( and($Q1440&gt;S$10,$Q1440&lt;=S$11),$R1440,"")</f>
        <v>11.31091254</v>
      </c>
      <c r="T1440" t="str">
        <f t="shared" si="1517"/>
        <v/>
      </c>
    </row>
    <row r="1441" hidden="1">
      <c r="A1441" s="152"/>
      <c r="B1441" s="154"/>
      <c r="F1441" s="70"/>
      <c r="G1441" s="70"/>
      <c r="H1441" s="70"/>
      <c r="I1441" s="70"/>
      <c r="J1441" s="70"/>
      <c r="K1441" s="70"/>
      <c r="L1441" s="70"/>
      <c r="M1441" s="70"/>
      <c r="N1441" s="70"/>
      <c r="O1441" s="70">
        <f>'SWR time series'!A1437</f>
        <v>3</v>
      </c>
      <c r="P1441" s="70">
        <f>'SWR time series'!B1437</f>
        <v>1990</v>
      </c>
      <c r="Q1441" s="77">
        <f>'StockBond Returns'!M1435</f>
        <v>16.58003074</v>
      </c>
      <c r="R1441" s="77">
        <f>'SWR time series'!F1437</f>
        <v>11.27504247</v>
      </c>
      <c r="S1441" s="77">
        <f t="shared" ref="S1441:T1441" si="1518">if( and($Q1441&gt;S$10,$Q1441&lt;=S$11),$R1441,"")</f>
        <v>11.27504247</v>
      </c>
      <c r="T1441" t="str">
        <f t="shared" si="1518"/>
        <v/>
      </c>
    </row>
    <row r="1442" hidden="1">
      <c r="A1442" s="152"/>
      <c r="B1442" s="154"/>
      <c r="F1442" s="70"/>
      <c r="G1442" s="70"/>
      <c r="H1442" s="70"/>
      <c r="I1442" s="70"/>
      <c r="J1442" s="70"/>
      <c r="K1442" s="70"/>
      <c r="L1442" s="70"/>
      <c r="M1442" s="70"/>
      <c r="N1442" s="70"/>
      <c r="O1442" s="70">
        <f>'SWR time series'!A1438</f>
        <v>4</v>
      </c>
      <c r="P1442" s="70">
        <f>'SWR time series'!B1438</f>
        <v>1990</v>
      </c>
      <c r="Q1442" s="77">
        <f>'StockBond Returns'!M1436</f>
        <v>16.84568495</v>
      </c>
      <c r="R1442" s="77">
        <f>'SWR time series'!F1438</f>
        <v>11.09935305</v>
      </c>
      <c r="S1442" s="77">
        <f t="shared" ref="S1442:T1442" si="1519">if( and($Q1442&gt;S$10,$Q1442&lt;=S$11),$R1442,"")</f>
        <v>11.09935305</v>
      </c>
      <c r="T1442" t="str">
        <f t="shared" si="1519"/>
        <v/>
      </c>
    </row>
    <row r="1443" hidden="1">
      <c r="A1443" s="152"/>
      <c r="B1443" s="154"/>
      <c r="F1443" s="70"/>
      <c r="G1443" s="70"/>
      <c r="H1443" s="70"/>
      <c r="I1443" s="70"/>
      <c r="J1443" s="70"/>
      <c r="K1443" s="70"/>
      <c r="L1443" s="70"/>
      <c r="M1443" s="70"/>
      <c r="N1443" s="70"/>
      <c r="O1443" s="70">
        <f>'SWR time series'!A1439</f>
        <v>5</v>
      </c>
      <c r="P1443" s="70">
        <f>'SWR time series'!B1439</f>
        <v>1990</v>
      </c>
      <c r="Q1443" s="77">
        <f>'StockBond Returns'!M1437</f>
        <v>16.44698893</v>
      </c>
      <c r="R1443" s="77">
        <f>'SWR time series'!F1439</f>
        <v>11.78962805</v>
      </c>
      <c r="S1443" s="77">
        <f t="shared" ref="S1443:T1443" si="1520">if( and($Q1443&gt;S$10,$Q1443&lt;=S$11),$R1443,"")</f>
        <v>11.78962805</v>
      </c>
      <c r="T1443" t="str">
        <f t="shared" si="1520"/>
        <v/>
      </c>
    </row>
    <row r="1444" hidden="1">
      <c r="A1444" s="152"/>
      <c r="B1444" s="154"/>
      <c r="F1444" s="70"/>
      <c r="G1444" s="70"/>
      <c r="H1444" s="70"/>
      <c r="I1444" s="70"/>
      <c r="J1444" s="70"/>
      <c r="K1444" s="70"/>
      <c r="L1444" s="70"/>
      <c r="M1444" s="70"/>
      <c r="N1444" s="70"/>
      <c r="O1444" s="70">
        <f>'SWR time series'!A1440</f>
        <v>6</v>
      </c>
      <c r="P1444" s="70">
        <f>'SWR time series'!B1440</f>
        <v>1990</v>
      </c>
      <c r="Q1444" s="77">
        <f>'StockBond Returns'!M1438</f>
        <v>17.937649</v>
      </c>
      <c r="R1444" s="77">
        <f>'SWR time series'!F1440</f>
        <v>10.03115862</v>
      </c>
      <c r="S1444" s="77">
        <f t="shared" ref="S1444:T1444" si="1521">if( and($Q1444&gt;S$10,$Q1444&lt;=S$11),$R1444,"")</f>
        <v>10.03115862</v>
      </c>
      <c r="T1444" t="str">
        <f t="shared" si="1521"/>
        <v/>
      </c>
    </row>
    <row r="1445" hidden="1">
      <c r="A1445" s="152"/>
      <c r="B1445" s="154"/>
      <c r="F1445" s="70"/>
      <c r="G1445" s="70"/>
      <c r="H1445" s="70"/>
      <c r="I1445" s="70"/>
      <c r="J1445" s="70"/>
      <c r="K1445" s="70"/>
      <c r="L1445" s="70"/>
      <c r="M1445" s="70"/>
      <c r="N1445" s="70"/>
      <c r="O1445" s="70">
        <f>'SWR time series'!A1441</f>
        <v>7</v>
      </c>
      <c r="P1445" s="70">
        <f>'SWR time series'!B1441</f>
        <v>1990</v>
      </c>
      <c r="Q1445" s="77">
        <f>'StockBond Returns'!M1439</f>
        <v>17.77506023</v>
      </c>
      <c r="R1445" s="77">
        <f>'SWR time series'!F1441</f>
        <v>10.21687054</v>
      </c>
      <c r="S1445" s="77">
        <f t="shared" ref="S1445:T1445" si="1522">if( and($Q1445&gt;S$10,$Q1445&lt;=S$11),$R1445,"")</f>
        <v>10.21687054</v>
      </c>
      <c r="T1445" t="str">
        <f t="shared" si="1522"/>
        <v/>
      </c>
    </row>
    <row r="1446" hidden="1">
      <c r="A1446" s="152"/>
      <c r="B1446" s="154"/>
      <c r="F1446" s="70"/>
      <c r="G1446" s="70"/>
      <c r="H1446" s="70"/>
      <c r="I1446" s="70"/>
      <c r="J1446" s="70"/>
      <c r="K1446" s="70"/>
      <c r="L1446" s="70"/>
      <c r="M1446" s="70"/>
      <c r="N1446" s="70"/>
      <c r="O1446" s="70">
        <f>'SWR time series'!A1442</f>
        <v>8</v>
      </c>
      <c r="P1446" s="70">
        <f>'SWR time series'!B1442</f>
        <v>1990</v>
      </c>
      <c r="Q1446" s="77">
        <f>'StockBond Returns'!M1440</f>
        <v>17.55591245</v>
      </c>
      <c r="R1446" s="77">
        <f>'SWR time series'!F1442</f>
        <v>10.49498107</v>
      </c>
      <c r="S1446" s="77">
        <f t="shared" ref="S1446:T1446" si="1523">if( and($Q1446&gt;S$10,$Q1446&lt;=S$11),$R1446,"")</f>
        <v>10.49498107</v>
      </c>
      <c r="T1446" t="str">
        <f t="shared" si="1523"/>
        <v/>
      </c>
    </row>
    <row r="1447" hidden="1">
      <c r="A1447" s="152"/>
      <c r="B1447" s="154"/>
      <c r="F1447" s="70"/>
      <c r="G1447" s="70"/>
      <c r="H1447" s="70"/>
      <c r="I1447" s="70"/>
      <c r="J1447" s="70"/>
      <c r="K1447" s="70"/>
      <c r="L1447" s="70"/>
      <c r="M1447" s="70"/>
      <c r="N1447" s="70"/>
      <c r="O1447" s="70">
        <f>'SWR time series'!A1443</f>
        <v>9</v>
      </c>
      <c r="P1447" s="70">
        <f>'SWR time series'!B1443</f>
        <v>1990</v>
      </c>
      <c r="Q1447" s="77">
        <f>'StockBond Returns'!M1441</f>
        <v>15.76797599</v>
      </c>
      <c r="R1447" s="77">
        <f>'SWR time series'!F1443</f>
        <v>12.72276287</v>
      </c>
      <c r="S1447" s="77">
        <f t="shared" ref="S1447:T1447" si="1524">if( and($Q1447&gt;S$10,$Q1447&lt;=S$11),$R1447,"")</f>
        <v>12.72276287</v>
      </c>
      <c r="T1447" t="str">
        <f t="shared" si="1524"/>
        <v/>
      </c>
    </row>
    <row r="1448" hidden="1">
      <c r="A1448" s="152"/>
      <c r="B1448" s="154"/>
      <c r="F1448" s="70"/>
      <c r="G1448" s="70"/>
      <c r="H1448" s="70"/>
      <c r="I1448" s="70"/>
      <c r="J1448" s="70"/>
      <c r="K1448" s="70"/>
      <c r="L1448" s="70"/>
      <c r="M1448" s="70"/>
      <c r="N1448" s="70"/>
      <c r="O1448" s="70">
        <f>'SWR time series'!A1444</f>
        <v>10</v>
      </c>
      <c r="P1448" s="70">
        <f>'SWR time series'!B1444</f>
        <v>1990</v>
      </c>
      <c r="Q1448" s="77">
        <f>'StockBond Returns'!M1442</f>
        <v>15.27848463</v>
      </c>
      <c r="R1448" s="77">
        <f>'SWR time series'!F1444</f>
        <v>13.36812761</v>
      </c>
      <c r="S1448" s="77">
        <f t="shared" ref="S1448:T1448" si="1525">if( and($Q1448&gt;S$10,$Q1448&lt;=S$11),$R1448,"")</f>
        <v>13.36812761</v>
      </c>
      <c r="T1448" t="str">
        <f t="shared" si="1525"/>
        <v/>
      </c>
    </row>
    <row r="1449" hidden="1">
      <c r="A1449" s="152"/>
      <c r="B1449" s="154"/>
      <c r="F1449" s="70"/>
      <c r="G1449" s="70"/>
      <c r="H1449" s="70"/>
      <c r="I1449" s="70"/>
      <c r="J1449" s="70"/>
      <c r="K1449" s="70"/>
      <c r="L1449" s="70"/>
      <c r="M1449" s="70"/>
      <c r="N1449" s="70"/>
      <c r="O1449" s="70">
        <f>'SWR time series'!A1445</f>
        <v>11</v>
      </c>
      <c r="P1449" s="70">
        <f>'SWR time series'!B1445</f>
        <v>1990</v>
      </c>
      <c r="Q1449" s="77">
        <f>'StockBond Returns'!M1443</f>
        <v>14.66761195</v>
      </c>
      <c r="R1449" s="77">
        <f>'SWR time series'!F1445</f>
        <v>14.21647195</v>
      </c>
      <c r="S1449" s="77">
        <f t="shared" ref="S1449:T1449" si="1526">if( and($Q1449&gt;S$10,$Q1449&lt;=S$11),$R1449,"")</f>
        <v>14.21647195</v>
      </c>
      <c r="T1449" t="str">
        <f t="shared" si="1526"/>
        <v/>
      </c>
    </row>
    <row r="1450" hidden="1">
      <c r="A1450" s="152"/>
      <c r="B1450" s="154"/>
      <c r="F1450" s="70"/>
      <c r="G1450" s="70"/>
      <c r="H1450" s="70"/>
      <c r="I1450" s="70"/>
      <c r="J1450" s="70"/>
      <c r="K1450" s="70"/>
      <c r="L1450" s="70"/>
      <c r="M1450" s="70"/>
      <c r="N1450" s="70"/>
      <c r="O1450" s="70">
        <f>'SWR time series'!A1446</f>
        <v>12</v>
      </c>
      <c r="P1450" s="70">
        <f>'SWR time series'!B1446</f>
        <v>1990</v>
      </c>
      <c r="Q1450" s="77">
        <f>'StockBond Returns'!M1444</f>
        <v>15.52142764</v>
      </c>
      <c r="R1450" s="77">
        <f>'SWR time series'!F1446</f>
        <v>12.93553414</v>
      </c>
      <c r="S1450" s="77">
        <f t="shared" ref="S1450:T1450" si="1527">if( and($Q1450&gt;S$10,$Q1450&lt;=S$11),$R1450,"")</f>
        <v>12.93553414</v>
      </c>
      <c r="T1450" t="str">
        <f t="shared" si="1527"/>
        <v/>
      </c>
    </row>
    <row r="1451" hidden="1">
      <c r="A1451" s="152"/>
      <c r="B1451" s="154"/>
      <c r="F1451" s="70"/>
      <c r="G1451" s="70"/>
      <c r="H1451" s="70"/>
      <c r="I1451" s="70"/>
      <c r="J1451" s="70"/>
      <c r="K1451" s="70"/>
      <c r="L1451" s="70"/>
      <c r="M1451" s="70"/>
      <c r="N1451" s="70"/>
      <c r="O1451" s="70">
        <f>'SWR time series'!A1447</f>
        <v>1</v>
      </c>
      <c r="P1451" s="70">
        <f>'SWR time series'!B1447</f>
        <v>1991</v>
      </c>
      <c r="Q1451" s="77">
        <f>'StockBond Returns'!M1445</f>
        <v>15.9171715</v>
      </c>
      <c r="R1451" s="77">
        <f>'SWR time series'!F1447</f>
        <v>12.50387636</v>
      </c>
      <c r="S1451" s="77">
        <f t="shared" ref="S1451:T1451" si="1528">if( and($Q1451&gt;S$10,$Q1451&lt;=S$11),$R1451,"")</f>
        <v>12.50387636</v>
      </c>
      <c r="T1451" t="str">
        <f t="shared" si="1528"/>
        <v/>
      </c>
    </row>
    <row r="1452" hidden="1">
      <c r="A1452" s="152"/>
      <c r="B1452" s="154"/>
      <c r="F1452" s="70"/>
      <c r="G1452" s="70"/>
      <c r="H1452" s="70"/>
      <c r="I1452" s="70"/>
      <c r="J1452" s="70"/>
      <c r="K1452" s="70"/>
      <c r="L1452" s="70"/>
      <c r="M1452" s="70"/>
      <c r="N1452" s="70"/>
      <c r="O1452" s="70">
        <f>'SWR time series'!A1448</f>
        <v>2</v>
      </c>
      <c r="P1452" s="70">
        <f>'SWR time series'!B1448</f>
        <v>1991</v>
      </c>
      <c r="Q1452" s="77">
        <f>'StockBond Returns'!M1446</f>
        <v>16.49032833</v>
      </c>
      <c r="R1452" s="77">
        <f>'SWR time series'!F1448</f>
        <v>11.84858684</v>
      </c>
      <c r="S1452" s="77">
        <f t="shared" ref="S1452:T1452" si="1529">if( and($Q1452&gt;S$10,$Q1452&lt;=S$11),$R1452,"")</f>
        <v>11.84858684</v>
      </c>
      <c r="T1452" t="str">
        <f t="shared" si="1529"/>
        <v/>
      </c>
    </row>
    <row r="1453" hidden="1">
      <c r="A1453" s="152"/>
      <c r="B1453" s="154"/>
      <c r="F1453" s="70"/>
      <c r="G1453" s="70"/>
      <c r="H1453" s="70"/>
      <c r="I1453" s="70"/>
      <c r="J1453" s="70"/>
      <c r="K1453" s="70"/>
      <c r="L1453" s="70"/>
      <c r="M1453" s="70"/>
      <c r="N1453" s="70"/>
      <c r="O1453" s="70">
        <f>'SWR time series'!A1449</f>
        <v>3</v>
      </c>
      <c r="P1453" s="70">
        <f>'SWR time series'!B1449</f>
        <v>1991</v>
      </c>
      <c r="Q1453" s="77">
        <f>'StockBond Returns'!M1447</f>
        <v>17.58509575</v>
      </c>
      <c r="R1453" s="77">
        <f>'SWR time series'!F1449</f>
        <v>10.67618297</v>
      </c>
      <c r="S1453" s="77">
        <f t="shared" ref="S1453:T1453" si="1530">if( and($Q1453&gt;S$10,$Q1453&lt;=S$11),$R1453,"")</f>
        <v>10.67618297</v>
      </c>
      <c r="T1453" t="str">
        <f t="shared" si="1530"/>
        <v/>
      </c>
    </row>
    <row r="1454" hidden="1">
      <c r="A1454" s="152"/>
      <c r="B1454" s="154"/>
      <c r="F1454" s="70"/>
      <c r="G1454" s="70"/>
      <c r="H1454" s="70"/>
      <c r="I1454" s="70"/>
      <c r="J1454" s="70"/>
      <c r="K1454" s="70"/>
      <c r="L1454" s="70"/>
      <c r="M1454" s="70"/>
      <c r="N1454" s="70"/>
      <c r="O1454" s="70">
        <f>'SWR time series'!A1450</f>
        <v>4</v>
      </c>
      <c r="P1454" s="70">
        <f>'SWR time series'!B1450</f>
        <v>1991</v>
      </c>
      <c r="Q1454" s="77">
        <f>'StockBond Returns'!M1448</f>
        <v>17.77171386</v>
      </c>
      <c r="R1454" s="77">
        <f>'SWR time series'!F1450</f>
        <v>10.51619723</v>
      </c>
      <c r="S1454" s="77">
        <f t="shared" ref="S1454:T1454" si="1531">if( and($Q1454&gt;S$10,$Q1454&lt;=S$11),$R1454,"")</f>
        <v>10.51619723</v>
      </c>
      <c r="T1454" t="str">
        <f t="shared" si="1531"/>
        <v/>
      </c>
    </row>
    <row r="1455" hidden="1">
      <c r="A1455" s="152"/>
      <c r="B1455" s="154"/>
      <c r="F1455" s="70"/>
      <c r="G1455" s="70"/>
      <c r="H1455" s="70"/>
      <c r="I1455" s="70"/>
      <c r="J1455" s="70"/>
      <c r="K1455" s="70"/>
      <c r="L1455" s="70"/>
      <c r="M1455" s="70"/>
      <c r="N1455" s="70"/>
      <c r="O1455" s="70">
        <f>'SWR time series'!A1451</f>
        <v>5</v>
      </c>
      <c r="P1455" s="70">
        <f>'SWR time series'!B1451</f>
        <v>1991</v>
      </c>
      <c r="Q1455" s="77">
        <f>'StockBond Returns'!M1449</f>
        <v>17.94829615</v>
      </c>
      <c r="R1455" s="77">
        <f>'SWR time series'!F1451</f>
        <v>10.40444114</v>
      </c>
      <c r="S1455" s="77">
        <f t="shared" ref="S1455:T1455" si="1532">if( and($Q1455&gt;S$10,$Q1455&lt;=S$11),$R1455,"")</f>
        <v>10.40444114</v>
      </c>
      <c r="T1455" t="str">
        <f t="shared" si="1532"/>
        <v/>
      </c>
    </row>
    <row r="1456" hidden="1">
      <c r="A1456" s="152"/>
      <c r="B1456" s="154"/>
      <c r="F1456" s="70"/>
      <c r="G1456" s="70"/>
      <c r="H1456" s="70"/>
      <c r="I1456" s="70"/>
      <c r="J1456" s="70"/>
      <c r="K1456" s="70"/>
      <c r="L1456" s="70"/>
      <c r="M1456" s="70"/>
      <c r="N1456" s="70"/>
      <c r="O1456" s="70">
        <f>'SWR time series'!A1452</f>
        <v>6</v>
      </c>
      <c r="P1456" s="70">
        <f>'SWR time series'!B1452</f>
        <v>1991</v>
      </c>
      <c r="Q1456" s="77">
        <f>'StockBond Returns'!M1450</f>
        <v>18.60036517</v>
      </c>
      <c r="R1456" s="77">
        <f>'SWR time series'!F1452</f>
        <v>9.842286394</v>
      </c>
      <c r="S1456" s="77">
        <f t="shared" ref="S1456:T1456" si="1533">if( and($Q1456&gt;S$10,$Q1456&lt;=S$11),$R1456,"")</f>
        <v>9.842286394</v>
      </c>
      <c r="T1456" t="str">
        <f t="shared" si="1533"/>
        <v/>
      </c>
    </row>
    <row r="1457" hidden="1">
      <c r="A1457" s="152"/>
      <c r="B1457" s="154"/>
      <c r="F1457" s="70"/>
      <c r="G1457" s="70"/>
      <c r="H1457" s="70"/>
      <c r="I1457" s="70"/>
      <c r="J1457" s="70"/>
      <c r="K1457" s="70"/>
      <c r="L1457" s="70"/>
      <c r="M1457" s="70"/>
      <c r="N1457" s="70"/>
      <c r="O1457" s="70">
        <f>'SWR time series'!A1453</f>
        <v>7</v>
      </c>
      <c r="P1457" s="70">
        <f>'SWR time series'!B1453</f>
        <v>1991</v>
      </c>
      <c r="Q1457" s="77">
        <f>'StockBond Returns'!M1451</f>
        <v>17.99760661</v>
      </c>
      <c r="R1457" s="77">
        <f>'SWR time series'!F1453</f>
        <v>10.54031875</v>
      </c>
      <c r="S1457" s="77">
        <f t="shared" ref="S1457:T1457" si="1534">if( and($Q1457&gt;S$10,$Q1457&lt;=S$11),$R1457,"")</f>
        <v>10.54031875</v>
      </c>
      <c r="T1457" t="str">
        <f t="shared" si="1534"/>
        <v/>
      </c>
    </row>
    <row r="1458" hidden="1">
      <c r="A1458" s="152"/>
      <c r="B1458" s="154"/>
      <c r="F1458" s="70"/>
      <c r="G1458" s="70"/>
      <c r="H1458" s="70"/>
      <c r="I1458" s="70"/>
      <c r="J1458" s="70"/>
      <c r="K1458" s="70"/>
      <c r="L1458" s="70"/>
      <c r="M1458" s="70"/>
      <c r="N1458" s="70"/>
      <c r="O1458" s="70">
        <f>'SWR time series'!A1454</f>
        <v>8</v>
      </c>
      <c r="P1458" s="70">
        <f>'SWR time series'!B1454</f>
        <v>1991</v>
      </c>
      <c r="Q1458" s="77">
        <f>'StockBond Returns'!M1452</f>
        <v>18.46435014</v>
      </c>
      <c r="R1458" s="77">
        <f>'SWR time series'!F1454</f>
        <v>10.14927721</v>
      </c>
      <c r="S1458" s="77">
        <f t="shared" ref="S1458:T1458" si="1535">if( and($Q1458&gt;S$10,$Q1458&lt;=S$11),$R1458,"")</f>
        <v>10.14927721</v>
      </c>
      <c r="T1458" t="str">
        <f t="shared" si="1535"/>
        <v/>
      </c>
    </row>
    <row r="1459" hidden="1">
      <c r="A1459" s="152"/>
      <c r="B1459" s="154"/>
      <c r="F1459" s="70"/>
      <c r="G1459" s="70"/>
      <c r="H1459" s="70"/>
      <c r="I1459" s="70"/>
      <c r="J1459" s="70"/>
      <c r="K1459" s="70"/>
      <c r="L1459" s="70"/>
      <c r="M1459" s="70"/>
      <c r="N1459" s="70"/>
      <c r="O1459" s="70">
        <f>'SWR time series'!A1455</f>
        <v>9</v>
      </c>
      <c r="P1459" s="70">
        <f>'SWR time series'!B1455</f>
        <v>1991</v>
      </c>
      <c r="Q1459" s="77">
        <f>'StockBond Returns'!M1453</f>
        <v>18.64299474</v>
      </c>
      <c r="R1459" s="77">
        <f>'SWR time series'!F1455</f>
        <v>9.876196443</v>
      </c>
      <c r="S1459" s="77">
        <f t="shared" ref="S1459:T1459" si="1536">if( and($Q1459&gt;S$10,$Q1459&lt;=S$11),$R1459,"")</f>
        <v>9.876196443</v>
      </c>
      <c r="T1459" t="str">
        <f t="shared" si="1536"/>
        <v/>
      </c>
    </row>
    <row r="1460" hidden="1">
      <c r="A1460" s="152"/>
      <c r="B1460" s="154"/>
      <c r="F1460" s="70"/>
      <c r="G1460" s="70"/>
      <c r="H1460" s="70"/>
      <c r="I1460" s="70"/>
      <c r="J1460" s="70"/>
      <c r="K1460" s="70"/>
      <c r="L1460" s="70"/>
      <c r="M1460" s="70"/>
      <c r="N1460" s="70"/>
      <c r="O1460" s="70">
        <f>'SWR time series'!A1456</f>
        <v>10</v>
      </c>
      <c r="P1460" s="70">
        <f>'SWR time series'!B1456</f>
        <v>1991</v>
      </c>
      <c r="Q1460" s="77">
        <f>'StockBond Returns'!M1454</f>
        <v>18.38857341</v>
      </c>
      <c r="R1460" s="77">
        <f>'SWR time series'!F1456</f>
        <v>10.01903846</v>
      </c>
      <c r="S1460" s="77">
        <f t="shared" ref="S1460:T1460" si="1537">if( and($Q1460&gt;S$10,$Q1460&lt;=S$11),$R1460,"")</f>
        <v>10.01903846</v>
      </c>
      <c r="T1460" t="str">
        <f t="shared" si="1537"/>
        <v/>
      </c>
    </row>
    <row r="1461" hidden="1">
      <c r="A1461" s="152"/>
      <c r="B1461" s="154"/>
      <c r="F1461" s="70"/>
      <c r="G1461" s="70"/>
      <c r="H1461" s="70"/>
      <c r="I1461" s="70"/>
      <c r="J1461" s="70"/>
      <c r="K1461" s="70"/>
      <c r="L1461" s="70"/>
      <c r="M1461" s="70"/>
      <c r="N1461" s="70"/>
      <c r="O1461" s="70">
        <f>'SWR time series'!A1457</f>
        <v>11</v>
      </c>
      <c r="P1461" s="70">
        <f>'SWR time series'!B1457</f>
        <v>1991</v>
      </c>
      <c r="Q1461" s="77">
        <f>'StockBond Returns'!M1455</f>
        <v>18.61336546</v>
      </c>
      <c r="R1461" s="77">
        <f>'SWR time series'!F1457</f>
        <v>9.893540133</v>
      </c>
      <c r="S1461" s="77">
        <f t="shared" ref="S1461:T1461" si="1538">if( and($Q1461&gt;S$10,$Q1461&lt;=S$11),$R1461,"")</f>
        <v>9.893540133</v>
      </c>
      <c r="T1461" t="str">
        <f t="shared" si="1538"/>
        <v/>
      </c>
    </row>
    <row r="1462" hidden="1">
      <c r="A1462" s="152"/>
      <c r="B1462" s="154"/>
      <c r="F1462" s="70"/>
      <c r="G1462" s="70"/>
      <c r="H1462" s="70"/>
      <c r="I1462" s="70"/>
      <c r="J1462" s="70"/>
      <c r="K1462" s="70"/>
      <c r="L1462" s="70"/>
      <c r="M1462" s="70"/>
      <c r="N1462" s="70"/>
      <c r="O1462" s="70">
        <f>'SWR time series'!A1458</f>
        <v>12</v>
      </c>
      <c r="P1462" s="70">
        <f>'SWR time series'!B1458</f>
        <v>1991</v>
      </c>
      <c r="Q1462" s="77">
        <f>'StockBond Returns'!M1456</f>
        <v>18.07466397</v>
      </c>
      <c r="R1462" s="77">
        <f>'SWR time series'!F1458</f>
        <v>10.44114803</v>
      </c>
      <c r="S1462" s="77">
        <f t="shared" ref="S1462:T1462" si="1539">if( and($Q1462&gt;S$10,$Q1462&lt;=S$11),$R1462,"")</f>
        <v>10.44114803</v>
      </c>
      <c r="T1462" t="str">
        <f t="shared" si="1539"/>
        <v/>
      </c>
    </row>
    <row r="1463" hidden="1">
      <c r="A1463" s="152"/>
      <c r="B1463" s="154"/>
      <c r="F1463" s="70"/>
      <c r="G1463" s="70"/>
      <c r="H1463" s="70"/>
      <c r="I1463" s="70"/>
      <c r="J1463" s="70"/>
      <c r="K1463" s="70"/>
      <c r="L1463" s="70"/>
      <c r="M1463" s="70"/>
      <c r="N1463" s="70"/>
      <c r="O1463" s="70">
        <f>'SWR time series'!A1459</f>
        <v>1</v>
      </c>
      <c r="P1463" s="70">
        <f>'SWR time series'!B1459</f>
        <v>1992</v>
      </c>
      <c r="Q1463" s="77">
        <f>'StockBond Returns'!M1457</f>
        <v>19.79827743</v>
      </c>
      <c r="R1463" s="77">
        <f>'SWR time series'!F1459</f>
        <v>8.790294463</v>
      </c>
      <c r="S1463" s="77">
        <f t="shared" ref="S1463:T1463" si="1540">if( and($Q1463&gt;S$10,$Q1463&lt;=S$11),$R1463,"")</f>
        <v>8.790294463</v>
      </c>
      <c r="T1463" t="str">
        <f t="shared" si="1540"/>
        <v/>
      </c>
    </row>
    <row r="1464" hidden="1">
      <c r="A1464" s="152"/>
      <c r="B1464" s="154"/>
      <c r="F1464" s="70"/>
      <c r="G1464" s="70"/>
      <c r="H1464" s="70"/>
      <c r="I1464" s="70"/>
      <c r="J1464" s="70"/>
      <c r="K1464" s="70"/>
      <c r="L1464" s="70"/>
      <c r="M1464" s="70"/>
      <c r="N1464" s="70"/>
      <c r="O1464" s="70">
        <f>'SWR time series'!A1460</f>
        <v>2</v>
      </c>
      <c r="P1464" s="70">
        <f>'SWR time series'!B1460</f>
        <v>1992</v>
      </c>
      <c r="Q1464" s="77">
        <f>'StockBond Returns'!M1458</f>
        <v>19.4261556</v>
      </c>
      <c r="R1464" s="77">
        <f>'SWR time series'!F1460</f>
        <v>9.400519952</v>
      </c>
      <c r="S1464" s="77">
        <f t="shared" ref="S1464:T1464" si="1541">if( and($Q1464&gt;S$10,$Q1464&lt;=S$11),$R1464,"")</f>
        <v>9.400519952</v>
      </c>
      <c r="T1464" t="str">
        <f t="shared" si="1541"/>
        <v/>
      </c>
    </row>
    <row r="1465" hidden="1">
      <c r="A1465" s="152"/>
      <c r="B1465" s="154"/>
      <c r="F1465" s="70"/>
      <c r="G1465" s="70"/>
      <c r="H1465" s="70"/>
      <c r="I1465" s="70"/>
      <c r="J1465" s="70"/>
      <c r="K1465" s="70"/>
      <c r="L1465" s="70"/>
      <c r="M1465" s="70"/>
      <c r="N1465" s="70"/>
      <c r="O1465" s="70">
        <f>'SWR time series'!A1461</f>
        <v>3</v>
      </c>
      <c r="P1465" s="70">
        <f>'SWR time series'!B1461</f>
        <v>1992</v>
      </c>
      <c r="Q1465" s="77">
        <f>'StockBond Returns'!M1459</f>
        <v>19.58962835</v>
      </c>
      <c r="R1465" s="77">
        <f>'SWR time series'!F1461</f>
        <v>9.286934366</v>
      </c>
      <c r="S1465" s="77">
        <f t="shared" ref="S1465:T1465" si="1542">if( and($Q1465&gt;S$10,$Q1465&lt;=S$11),$R1465,"")</f>
        <v>9.286934366</v>
      </c>
      <c r="T1465" t="str">
        <f t="shared" si="1542"/>
        <v/>
      </c>
    </row>
    <row r="1466" hidden="1">
      <c r="A1466" s="152"/>
      <c r="B1466" s="154"/>
      <c r="F1466" s="70"/>
      <c r="G1466" s="70"/>
      <c r="H1466" s="70"/>
      <c r="I1466" s="70"/>
      <c r="J1466" s="70"/>
      <c r="K1466" s="70"/>
      <c r="L1466" s="70"/>
      <c r="M1466" s="70"/>
      <c r="N1466" s="70"/>
      <c r="O1466" s="70">
        <f>'SWR time series'!A1462</f>
        <v>4</v>
      </c>
      <c r="P1466" s="70">
        <f>'SWR time series'!B1462</f>
        <v>1992</v>
      </c>
      <c r="Q1466" s="77">
        <f>'StockBond Returns'!M1460</f>
        <v>19.10983181</v>
      </c>
      <c r="R1466" s="77">
        <f>'SWR time series'!F1462</f>
        <v>9.862550948</v>
      </c>
      <c r="S1466" s="77">
        <f t="shared" ref="S1466:T1466" si="1543">if( and($Q1466&gt;S$10,$Q1466&lt;=S$11),$R1466,"")</f>
        <v>9.862550948</v>
      </c>
      <c r="T1466" t="str">
        <f t="shared" si="1543"/>
        <v/>
      </c>
    </row>
    <row r="1467" hidden="1">
      <c r="A1467" s="152"/>
      <c r="B1467" s="154"/>
      <c r="F1467" s="70"/>
      <c r="G1467" s="70"/>
      <c r="H1467" s="70"/>
      <c r="I1467" s="70"/>
      <c r="J1467" s="70"/>
      <c r="K1467" s="70"/>
      <c r="L1467" s="70"/>
      <c r="M1467" s="70"/>
      <c r="N1467" s="70"/>
      <c r="O1467" s="70">
        <f>'SWR time series'!A1463</f>
        <v>5</v>
      </c>
      <c r="P1467" s="70">
        <f>'SWR time series'!B1463</f>
        <v>1992</v>
      </c>
      <c r="Q1467" s="77">
        <f>'StockBond Returns'!M1461</f>
        <v>19.65844035</v>
      </c>
      <c r="R1467" s="77">
        <f>'SWR time series'!F1463</f>
        <v>9.520484357</v>
      </c>
      <c r="S1467" s="77">
        <f t="shared" ref="S1467:T1467" si="1544">if( and($Q1467&gt;S$10,$Q1467&lt;=S$11),$R1467,"")</f>
        <v>9.520484357</v>
      </c>
      <c r="T1467" t="str">
        <f t="shared" si="1544"/>
        <v/>
      </c>
    </row>
    <row r="1468" hidden="1">
      <c r="A1468" s="152"/>
      <c r="B1468" s="154"/>
      <c r="F1468" s="70"/>
      <c r="G1468" s="70"/>
      <c r="H1468" s="70"/>
      <c r="I1468" s="70"/>
      <c r="J1468" s="70"/>
      <c r="K1468" s="70"/>
      <c r="L1468" s="70"/>
      <c r="M1468" s="70"/>
      <c r="N1468" s="70"/>
      <c r="O1468" s="70">
        <f>'SWR time series'!A1464</f>
        <v>6</v>
      </c>
      <c r="P1468" s="70">
        <f>'SWR time series'!B1464</f>
        <v>1992</v>
      </c>
      <c r="Q1468" s="77">
        <f>'StockBond Returns'!M1462</f>
        <v>19.78030751</v>
      </c>
      <c r="R1468" s="77">
        <f>'SWR time series'!F1464</f>
        <v>9.362137874</v>
      </c>
      <c r="S1468" s="77">
        <f t="shared" ref="S1468:T1468" si="1545">if( and($Q1468&gt;S$10,$Q1468&lt;=S$11),$R1468,"")</f>
        <v>9.362137874</v>
      </c>
      <c r="T1468" t="str">
        <f t="shared" si="1545"/>
        <v/>
      </c>
    </row>
    <row r="1469" hidden="1">
      <c r="A1469" s="152"/>
      <c r="B1469" s="154"/>
      <c r="F1469" s="70"/>
      <c r="G1469" s="70"/>
      <c r="H1469" s="70"/>
      <c r="I1469" s="70"/>
      <c r="J1469" s="70"/>
      <c r="K1469" s="70"/>
      <c r="L1469" s="70"/>
      <c r="M1469" s="70"/>
      <c r="N1469" s="70"/>
      <c r="O1469" s="70">
        <f>'SWR time series'!A1465</f>
        <v>7</v>
      </c>
      <c r="P1469" s="70">
        <f>'SWR time series'!B1465</f>
        <v>1992</v>
      </c>
      <c r="Q1469" s="77">
        <f>'StockBond Returns'!M1463</f>
        <v>19.30921563</v>
      </c>
      <c r="R1469" s="77">
        <f>'SWR time series'!F1465</f>
        <v>9.745298059</v>
      </c>
      <c r="S1469" s="77">
        <f t="shared" ref="S1469:T1469" si="1546">if( and($Q1469&gt;S$10,$Q1469&lt;=S$11),$R1469,"")</f>
        <v>9.745298059</v>
      </c>
      <c r="T1469" t="str">
        <f t="shared" si="1546"/>
        <v/>
      </c>
    </row>
    <row r="1470" hidden="1">
      <c r="A1470" s="152"/>
      <c r="B1470" s="154"/>
      <c r="F1470" s="70"/>
      <c r="G1470" s="70"/>
      <c r="H1470" s="70"/>
      <c r="I1470" s="70"/>
      <c r="J1470" s="70"/>
      <c r="K1470" s="70"/>
      <c r="L1470" s="70"/>
      <c r="M1470" s="70"/>
      <c r="N1470" s="70"/>
      <c r="O1470" s="70">
        <f>'SWR time series'!A1466</f>
        <v>8</v>
      </c>
      <c r="P1470" s="70">
        <f>'SWR time series'!B1466</f>
        <v>1992</v>
      </c>
      <c r="Q1470" s="77">
        <f>'StockBond Returns'!M1464</f>
        <v>20.05376319</v>
      </c>
      <c r="R1470" s="77">
        <f>'SWR time series'!F1466</f>
        <v>9.05783973</v>
      </c>
      <c r="S1470" t="str">
        <f t="shared" ref="S1470:T1470" si="1547">if( and($Q1470&gt;S$10,$Q1470&lt;=S$11),$R1470,"")</f>
        <v/>
      </c>
      <c r="T1470" s="77">
        <f t="shared" si="1547"/>
        <v>9.05783973</v>
      </c>
    </row>
    <row r="1471" hidden="1">
      <c r="A1471" s="152"/>
      <c r="B1471" s="154"/>
      <c r="F1471" s="70"/>
      <c r="G1471" s="70"/>
      <c r="H1471" s="70"/>
      <c r="I1471" s="70"/>
      <c r="J1471" s="70"/>
      <c r="K1471" s="70"/>
      <c r="L1471" s="70"/>
      <c r="M1471" s="70"/>
      <c r="N1471" s="70"/>
      <c r="O1471" s="70">
        <f>'SWR time series'!A1467</f>
        <v>9</v>
      </c>
      <c r="P1471" s="70">
        <f>'SWR time series'!B1467</f>
        <v>1992</v>
      </c>
      <c r="Q1471" s="77">
        <f>'StockBond Returns'!M1465</f>
        <v>19.5380963</v>
      </c>
      <c r="R1471" s="77">
        <f>'SWR time series'!F1467</f>
        <v>9.466924191</v>
      </c>
      <c r="S1471" s="77">
        <f t="shared" ref="S1471:T1471" si="1548">if( and($Q1471&gt;S$10,$Q1471&lt;=S$11),$R1471,"")</f>
        <v>9.466924191</v>
      </c>
      <c r="T1471" t="str">
        <f t="shared" si="1548"/>
        <v/>
      </c>
    </row>
    <row r="1472" hidden="1">
      <c r="A1472" s="152"/>
      <c r="B1472" s="154"/>
      <c r="F1472" s="70"/>
      <c r="G1472" s="70"/>
      <c r="H1472" s="70"/>
      <c r="I1472" s="70"/>
      <c r="J1472" s="70"/>
      <c r="K1472" s="70"/>
      <c r="L1472" s="70"/>
      <c r="M1472" s="70"/>
      <c r="N1472" s="70"/>
      <c r="O1472" s="70">
        <f>'SWR time series'!A1468</f>
        <v>10</v>
      </c>
      <c r="P1472" s="70">
        <f>'SWR time series'!B1468</f>
        <v>1992</v>
      </c>
      <c r="Q1472" s="77">
        <f>'StockBond Returns'!M1466</f>
        <v>19.67674109</v>
      </c>
      <c r="R1472" s="77">
        <f>'SWR time series'!F1468</f>
        <v>9.294766148</v>
      </c>
      <c r="S1472" s="77">
        <f t="shared" ref="S1472:T1472" si="1549">if( and($Q1472&gt;S$10,$Q1472&lt;=S$11),$R1472,"")</f>
        <v>9.294766148</v>
      </c>
      <c r="T1472" t="str">
        <f t="shared" si="1549"/>
        <v/>
      </c>
    </row>
    <row r="1473" hidden="1">
      <c r="A1473" s="152"/>
      <c r="B1473" s="154"/>
      <c r="F1473" s="70"/>
      <c r="G1473" s="70"/>
      <c r="H1473" s="70"/>
      <c r="I1473" s="70"/>
      <c r="J1473" s="70"/>
      <c r="K1473" s="70"/>
      <c r="L1473" s="70"/>
      <c r="M1473" s="70"/>
      <c r="N1473" s="70"/>
      <c r="O1473" s="70">
        <f>'SWR time series'!A1469</f>
        <v>11</v>
      </c>
      <c r="P1473" s="70">
        <f>'SWR time series'!B1469</f>
        <v>1992</v>
      </c>
      <c r="Q1473" s="77">
        <f>'StockBond Returns'!M1467</f>
        <v>19.85159296</v>
      </c>
      <c r="R1473" s="77">
        <f>'SWR time series'!F1469</f>
        <v>9.399786571</v>
      </c>
      <c r="S1473" s="77">
        <f t="shared" ref="S1473:T1473" si="1550">if( and($Q1473&gt;S$10,$Q1473&lt;=S$11),$R1473,"")</f>
        <v>9.399786571</v>
      </c>
      <c r="T1473" t="str">
        <f t="shared" si="1550"/>
        <v/>
      </c>
    </row>
    <row r="1474" hidden="1">
      <c r="A1474" s="152"/>
      <c r="B1474" s="154"/>
      <c r="F1474" s="70"/>
      <c r="G1474" s="70"/>
      <c r="H1474" s="70"/>
      <c r="I1474" s="70"/>
      <c r="J1474" s="70"/>
      <c r="K1474" s="70"/>
      <c r="L1474" s="70"/>
      <c r="M1474" s="70"/>
      <c r="N1474" s="70"/>
      <c r="O1474" s="70">
        <f>'SWR time series'!A1470</f>
        <v>12</v>
      </c>
      <c r="P1474" s="70">
        <f>'SWR time series'!B1470</f>
        <v>1992</v>
      </c>
      <c r="Q1474" s="77">
        <f>'StockBond Returns'!M1468</f>
        <v>20.23282455</v>
      </c>
      <c r="R1474" s="77">
        <f>'SWR time series'!F1470</f>
        <v>9.202842687</v>
      </c>
      <c r="S1474" t="str">
        <f t="shared" ref="S1474:T1474" si="1551">if( and($Q1474&gt;S$10,$Q1474&lt;=S$11),$R1474,"")</f>
        <v/>
      </c>
      <c r="T1474" s="77">
        <f t="shared" si="1551"/>
        <v>9.202842687</v>
      </c>
    </row>
    <row r="1475" hidden="1">
      <c r="A1475" s="152"/>
      <c r="B1475" s="154"/>
      <c r="F1475" s="70"/>
      <c r="G1475" s="70"/>
      <c r="H1475" s="70"/>
      <c r="I1475" s="70"/>
      <c r="J1475" s="70"/>
      <c r="K1475" s="70"/>
      <c r="L1475" s="70"/>
      <c r="M1475" s="70"/>
      <c r="N1475" s="70"/>
      <c r="O1475" s="70">
        <f>'SWR time series'!A1471</f>
        <v>1</v>
      </c>
      <c r="P1475" s="70">
        <f>'SWR time series'!B1471</f>
        <v>1993</v>
      </c>
      <c r="Q1475" s="77">
        <f>'StockBond Returns'!M1469</f>
        <v>20.45189247</v>
      </c>
      <c r="R1475" s="77">
        <f>'SWR time series'!F1471</f>
        <v>9.008487792</v>
      </c>
      <c r="S1475" t="str">
        <f t="shared" ref="S1475:T1475" si="1552">if( and($Q1475&gt;S$10,$Q1475&lt;=S$11),$R1475,"")</f>
        <v/>
      </c>
      <c r="T1475" s="77">
        <f t="shared" si="1552"/>
        <v>9.008487792</v>
      </c>
    </row>
    <row r="1476" hidden="1">
      <c r="A1476" s="152"/>
      <c r="B1476" s="154"/>
      <c r="F1476" s="70"/>
      <c r="G1476" s="70"/>
      <c r="H1476" s="70"/>
      <c r="I1476" s="70"/>
      <c r="J1476" s="70"/>
      <c r="K1476" s="70"/>
      <c r="L1476" s="70"/>
      <c r="M1476" s="70"/>
      <c r="N1476" s="70"/>
      <c r="O1476" s="70">
        <f>'SWR time series'!A1472</f>
        <v>2</v>
      </c>
      <c r="P1476" s="70">
        <f>'SWR time series'!B1472</f>
        <v>1993</v>
      </c>
      <c r="Q1476" s="77">
        <f>'StockBond Returns'!M1470</f>
        <v>20.66382315</v>
      </c>
      <c r="R1476" s="77">
        <f>'SWR time series'!F1472</f>
        <v>8.762143465</v>
      </c>
      <c r="S1476" t="str">
        <f t="shared" ref="S1476:T1476" si="1553">if( and($Q1476&gt;S$10,$Q1476&lt;=S$11),$R1476,"")</f>
        <v/>
      </c>
      <c r="T1476" s="77">
        <f t="shared" si="1553"/>
        <v>8.762143465</v>
      </c>
    </row>
    <row r="1477" hidden="1">
      <c r="A1477" s="152"/>
      <c r="B1477" s="154"/>
      <c r="F1477" s="70"/>
      <c r="G1477" s="70"/>
      <c r="H1477" s="70"/>
      <c r="I1477" s="70"/>
      <c r="J1477" s="70"/>
      <c r="K1477" s="70"/>
      <c r="L1477" s="70"/>
      <c r="M1477" s="70"/>
      <c r="N1477" s="70"/>
      <c r="O1477" s="70">
        <f>'SWR time series'!A1473</f>
        <v>3</v>
      </c>
      <c r="P1477" s="70">
        <f>'SWR time series'!B1473</f>
        <v>1993</v>
      </c>
      <c r="Q1477" s="77">
        <f>'StockBond Returns'!M1471</f>
        <v>20.55975621</v>
      </c>
      <c r="R1477" s="77">
        <f>'SWR time series'!F1473</f>
        <v>8.701389865</v>
      </c>
      <c r="S1477" t="str">
        <f t="shared" ref="S1477:T1477" si="1554">if( and($Q1477&gt;S$10,$Q1477&lt;=S$11),$R1477,"")</f>
        <v/>
      </c>
      <c r="T1477" s="77">
        <f t="shared" si="1554"/>
        <v>8.701389865</v>
      </c>
    </row>
    <row r="1478" hidden="1">
      <c r="A1478" s="152"/>
      <c r="B1478" s="154"/>
      <c r="F1478" s="70"/>
      <c r="G1478" s="70"/>
      <c r="H1478" s="70"/>
      <c r="I1478" s="70"/>
      <c r="J1478" s="70"/>
      <c r="K1478" s="70"/>
      <c r="L1478" s="70"/>
      <c r="M1478" s="70"/>
      <c r="N1478" s="70"/>
      <c r="O1478" s="70">
        <f>'SWR time series'!A1474</f>
        <v>4</v>
      </c>
      <c r="P1478" s="70">
        <f>'SWR time series'!B1474</f>
        <v>1993</v>
      </c>
      <c r="Q1478" s="77">
        <f>'StockBond Returns'!M1472</f>
        <v>20.92515606</v>
      </c>
      <c r="R1478" s="77">
        <f>'SWR time series'!F1474</f>
        <v>8.426095406</v>
      </c>
      <c r="S1478" t="str">
        <f t="shared" ref="S1478:T1478" si="1555">if( and($Q1478&gt;S$10,$Q1478&lt;=S$11),$R1478,"")</f>
        <v/>
      </c>
      <c r="T1478" s="77">
        <f t="shared" si="1555"/>
        <v>8.426095406</v>
      </c>
    </row>
    <row r="1479" hidden="1">
      <c r="A1479" s="152"/>
      <c r="B1479" s="154"/>
      <c r="F1479" s="70"/>
      <c r="G1479" s="70"/>
      <c r="H1479" s="70"/>
      <c r="I1479" s="70"/>
      <c r="J1479" s="70"/>
      <c r="K1479" s="70"/>
      <c r="L1479" s="70"/>
      <c r="M1479" s="70"/>
      <c r="N1479" s="70"/>
      <c r="O1479" s="70">
        <f>'SWR time series'!A1475</f>
        <v>5</v>
      </c>
      <c r="P1479" s="70">
        <f>'SWR time series'!B1475</f>
        <v>1993</v>
      </c>
      <c r="Q1479" s="77">
        <f>'StockBond Returns'!M1473</f>
        <v>20.32392838</v>
      </c>
      <c r="R1479" s="77">
        <f>'SWR time series'!F1475</f>
        <v>8.955460293</v>
      </c>
      <c r="S1479" t="str">
        <f t="shared" ref="S1479:T1479" si="1556">if( and($Q1479&gt;S$10,$Q1479&lt;=S$11),$R1479,"")</f>
        <v/>
      </c>
      <c r="T1479" s="77">
        <f t="shared" si="1556"/>
        <v>8.955460293</v>
      </c>
    </row>
    <row r="1480" hidden="1">
      <c r="A1480" s="152"/>
      <c r="B1480" s="154"/>
      <c r="F1480" s="70"/>
      <c r="G1480" s="70"/>
      <c r="H1480" s="70"/>
      <c r="I1480" s="70"/>
      <c r="J1480" s="70"/>
      <c r="K1480" s="70"/>
      <c r="L1480" s="70"/>
      <c r="M1480" s="70"/>
      <c r="N1480" s="70"/>
      <c r="O1480" s="70">
        <f>'SWR time series'!A1476</f>
        <v>6</v>
      </c>
      <c r="P1480" s="70">
        <f>'SWR time series'!B1476</f>
        <v>1993</v>
      </c>
      <c r="Q1480" s="77">
        <f>'StockBond Returns'!M1474</f>
        <v>20.91298139</v>
      </c>
      <c r="R1480" s="77">
        <f>'SWR time series'!F1476</f>
        <v>8.577631412</v>
      </c>
      <c r="S1480" t="str">
        <f t="shared" ref="S1480:T1480" si="1557">if( and($Q1480&gt;S$10,$Q1480&lt;=S$11),$R1480,"")</f>
        <v/>
      </c>
      <c r="T1480" s="77">
        <f t="shared" si="1557"/>
        <v>8.577631412</v>
      </c>
    </row>
    <row r="1481" hidden="1">
      <c r="A1481" s="152"/>
      <c r="B1481" s="154"/>
      <c r="F1481" s="70"/>
      <c r="G1481" s="70"/>
      <c r="H1481" s="70"/>
      <c r="I1481" s="70"/>
      <c r="J1481" s="70"/>
      <c r="K1481" s="70"/>
      <c r="L1481" s="70"/>
      <c r="M1481" s="70"/>
      <c r="N1481" s="70"/>
      <c r="O1481" s="70">
        <f>'SWR time series'!A1477</f>
        <v>7</v>
      </c>
      <c r="P1481" s="70">
        <f>'SWR time series'!B1477</f>
        <v>1993</v>
      </c>
      <c r="Q1481" s="77">
        <f>'StockBond Returns'!M1475</f>
        <v>20.72196377</v>
      </c>
      <c r="R1481" s="77">
        <f>'SWR time series'!F1477</f>
        <v>8.600040444</v>
      </c>
      <c r="S1481" t="str">
        <f t="shared" ref="S1481:T1481" si="1558">if( and($Q1481&gt;S$10,$Q1481&lt;=S$11),$R1481,"")</f>
        <v/>
      </c>
      <c r="T1481" s="77">
        <f t="shared" si="1558"/>
        <v>8.600040444</v>
      </c>
    </row>
    <row r="1482" hidden="1">
      <c r="A1482" s="152"/>
      <c r="B1482" s="154"/>
      <c r="F1482" s="70"/>
      <c r="G1482" s="70"/>
      <c r="H1482" s="70"/>
      <c r="I1482" s="70"/>
      <c r="J1482" s="70"/>
      <c r="K1482" s="70"/>
      <c r="L1482" s="70"/>
      <c r="M1482" s="70"/>
      <c r="N1482" s="70"/>
      <c r="O1482" s="70">
        <f>'SWR time series'!A1478</f>
        <v>8</v>
      </c>
      <c r="P1482" s="70">
        <f>'SWR time series'!B1478</f>
        <v>1993</v>
      </c>
      <c r="Q1482" s="77">
        <f>'StockBond Returns'!M1476</f>
        <v>20.69608772</v>
      </c>
      <c r="R1482" s="77">
        <f>'SWR time series'!F1478</f>
        <v>8.696401562</v>
      </c>
      <c r="S1482" t="str">
        <f t="shared" ref="S1482:T1482" si="1559">if( and($Q1482&gt;S$10,$Q1482&lt;=S$11),$R1482,"")</f>
        <v/>
      </c>
      <c r="T1482" s="77">
        <f t="shared" si="1559"/>
        <v>8.696401562</v>
      </c>
    </row>
    <row r="1483" hidden="1">
      <c r="A1483" s="152"/>
      <c r="B1483" s="154"/>
      <c r="F1483" s="70"/>
      <c r="G1483" s="70"/>
      <c r="H1483" s="70"/>
      <c r="I1483" s="70"/>
      <c r="J1483" s="70"/>
      <c r="K1483" s="70"/>
      <c r="L1483" s="70"/>
      <c r="M1483" s="70"/>
      <c r="N1483" s="70"/>
      <c r="O1483" s="70">
        <f>'SWR time series'!A1479</f>
        <v>9</v>
      </c>
      <c r="P1483" s="70">
        <f>'SWR time series'!B1479</f>
        <v>1993</v>
      </c>
      <c r="Q1483" s="77">
        <f>'StockBond Returns'!M1477</f>
        <v>21.24439302</v>
      </c>
      <c r="R1483" s="77">
        <f>'SWR time series'!F1479</f>
        <v>8.161717636</v>
      </c>
      <c r="S1483" t="str">
        <f t="shared" ref="S1483:T1483" si="1560">if( and($Q1483&gt;S$10,$Q1483&lt;=S$11),$R1483,"")</f>
        <v/>
      </c>
      <c r="T1483" s="77">
        <f t="shared" si="1560"/>
        <v>8.161717636</v>
      </c>
    </row>
    <row r="1484" hidden="1">
      <c r="A1484" s="152"/>
      <c r="B1484" s="154"/>
      <c r="F1484" s="70"/>
      <c r="G1484" s="70"/>
      <c r="H1484" s="70"/>
      <c r="I1484" s="70"/>
      <c r="J1484" s="70"/>
      <c r="K1484" s="70"/>
      <c r="L1484" s="70"/>
      <c r="M1484" s="70"/>
      <c r="N1484" s="70"/>
      <c r="O1484" s="70">
        <f>'SWR time series'!A1480</f>
        <v>10</v>
      </c>
      <c r="P1484" s="70">
        <f>'SWR time series'!B1480</f>
        <v>1993</v>
      </c>
      <c r="Q1484" s="77">
        <f>'StockBond Returns'!M1478</f>
        <v>20.9793298</v>
      </c>
      <c r="R1484" s="77">
        <f>'SWR time series'!F1480</f>
        <v>8.355126542</v>
      </c>
      <c r="S1484" t="str">
        <f t="shared" ref="S1484:T1484" si="1561">if( and($Q1484&gt;S$10,$Q1484&lt;=S$11),$R1484,"")</f>
        <v/>
      </c>
      <c r="T1484" s="77">
        <f t="shared" si="1561"/>
        <v>8.355126542</v>
      </c>
    </row>
    <row r="1485" hidden="1">
      <c r="A1485" s="152"/>
      <c r="B1485" s="154"/>
      <c r="F1485" s="70"/>
      <c r="G1485" s="70"/>
      <c r="H1485" s="70"/>
      <c r="I1485" s="70"/>
      <c r="J1485" s="70"/>
      <c r="K1485" s="70"/>
      <c r="L1485" s="70"/>
      <c r="M1485" s="70"/>
      <c r="N1485" s="70"/>
      <c r="O1485" s="70">
        <f>'SWR time series'!A1481</f>
        <v>11</v>
      </c>
      <c r="P1485" s="70">
        <f>'SWR time series'!B1481</f>
        <v>1993</v>
      </c>
      <c r="Q1485" s="77">
        <f>'StockBond Returns'!M1479</f>
        <v>21.34579762</v>
      </c>
      <c r="R1485" s="77">
        <f>'SWR time series'!F1481</f>
        <v>8.160254416</v>
      </c>
      <c r="S1485" t="str">
        <f t="shared" ref="S1485:T1485" si="1562">if( and($Q1485&gt;S$10,$Q1485&lt;=S$11),$R1485,"")</f>
        <v/>
      </c>
      <c r="T1485" s="77">
        <f t="shared" si="1562"/>
        <v>8.160254416</v>
      </c>
    </row>
    <row r="1486" hidden="1">
      <c r="A1486" s="152"/>
      <c r="B1486" s="154"/>
      <c r="F1486" s="70"/>
      <c r="G1486" s="70"/>
      <c r="H1486" s="70"/>
      <c r="I1486" s="70"/>
      <c r="J1486" s="70"/>
      <c r="K1486" s="70"/>
      <c r="L1486" s="70"/>
      <c r="M1486" s="70"/>
      <c r="N1486" s="70"/>
      <c r="O1486" s="70">
        <f>'SWR time series'!A1482</f>
        <v>12</v>
      </c>
      <c r="P1486" s="70">
        <f>'SWR time series'!B1482</f>
        <v>1993</v>
      </c>
      <c r="Q1486" s="77">
        <f>'StockBond Returns'!M1480</f>
        <v>20.98790726</v>
      </c>
      <c r="R1486" s="77">
        <f>'SWR time series'!F1482</f>
        <v>8.626939061</v>
      </c>
      <c r="S1486" t="str">
        <f t="shared" ref="S1486:T1486" si="1563">if( and($Q1486&gt;S$10,$Q1486&lt;=S$11),$R1486,"")</f>
        <v/>
      </c>
      <c r="T1486" s="77">
        <f t="shared" si="1563"/>
        <v>8.626939061</v>
      </c>
    </row>
    <row r="1487" hidden="1">
      <c r="A1487" s="152"/>
      <c r="B1487" s="154"/>
      <c r="F1487" s="70"/>
      <c r="G1487" s="70"/>
      <c r="H1487" s="70"/>
      <c r="I1487" s="70"/>
      <c r="J1487" s="70"/>
      <c r="K1487" s="70"/>
      <c r="L1487" s="70"/>
      <c r="M1487" s="70"/>
      <c r="N1487" s="70"/>
      <c r="O1487" s="70">
        <f>'SWR time series'!A1483</f>
        <v>1</v>
      </c>
      <c r="P1487" s="70">
        <f>'SWR time series'!B1483</f>
        <v>1994</v>
      </c>
      <c r="Q1487" s="77">
        <f>'StockBond Returns'!M1481</f>
        <v>21.18744346</v>
      </c>
      <c r="R1487" s="77">
        <f>'SWR time series'!F1483</f>
        <v>8.550774361</v>
      </c>
      <c r="S1487" t="str">
        <f t="shared" ref="S1487:T1487" si="1564">if( and($Q1487&gt;S$10,$Q1487&lt;=S$11),$R1487,"")</f>
        <v/>
      </c>
      <c r="T1487" s="77">
        <f t="shared" si="1564"/>
        <v>8.550774361</v>
      </c>
    </row>
    <row r="1488" hidden="1">
      <c r="A1488" s="152"/>
      <c r="B1488" s="154"/>
      <c r="F1488" s="70"/>
      <c r="G1488" s="70"/>
      <c r="H1488" s="70"/>
      <c r="I1488" s="70"/>
      <c r="J1488" s="70"/>
      <c r="K1488" s="70"/>
      <c r="L1488" s="70"/>
      <c r="M1488" s="70"/>
      <c r="N1488" s="70"/>
      <c r="O1488" s="70">
        <f>'SWR time series'!A1484</f>
        <v>2</v>
      </c>
      <c r="P1488" s="70">
        <f>'SWR time series'!B1484</f>
        <v>1994</v>
      </c>
      <c r="Q1488" s="77">
        <f>'StockBond Returns'!M1482</f>
        <v>21.80219717</v>
      </c>
      <c r="R1488" s="77">
        <f>'SWR time series'!F1484</f>
        <v>8.058170815</v>
      </c>
      <c r="S1488" t="str">
        <f t="shared" ref="S1488:T1488" si="1565">if( and($Q1488&gt;S$10,$Q1488&lt;=S$11),$R1488,"")</f>
        <v/>
      </c>
      <c r="T1488" s="77">
        <f t="shared" si="1565"/>
        <v>8.058170815</v>
      </c>
    </row>
    <row r="1489" hidden="1">
      <c r="A1489" s="152"/>
      <c r="B1489" s="154"/>
      <c r="F1489" s="70"/>
      <c r="G1489" s="70"/>
      <c r="H1489" s="70"/>
      <c r="I1489" s="70"/>
      <c r="J1489" s="70"/>
      <c r="K1489" s="70"/>
      <c r="L1489" s="70"/>
      <c r="M1489" s="70"/>
      <c r="N1489" s="70"/>
      <c r="O1489" s="70">
        <f>'SWR time series'!A1485</f>
        <v>3</v>
      </c>
      <c r="P1489" s="70">
        <f>'SWR time series'!B1485</f>
        <v>1994</v>
      </c>
      <c r="Q1489" s="77">
        <f>'StockBond Returns'!M1483</f>
        <v>21.06363778</v>
      </c>
      <c r="R1489" s="77">
        <f>'SWR time series'!F1485</f>
        <v>8.769990353</v>
      </c>
      <c r="S1489" t="str">
        <f t="shared" ref="S1489:T1489" si="1566">if( and($Q1489&gt;S$10,$Q1489&lt;=S$11),$R1489,"")</f>
        <v/>
      </c>
      <c r="T1489" s="77">
        <f t="shared" si="1566"/>
        <v>8.769990353</v>
      </c>
    </row>
    <row r="1490" hidden="1">
      <c r="A1490" s="152"/>
      <c r="B1490" s="154"/>
      <c r="F1490" s="70"/>
      <c r="G1490" s="70"/>
      <c r="H1490" s="70"/>
      <c r="I1490" s="70"/>
      <c r="J1490" s="70"/>
      <c r="K1490" s="70"/>
      <c r="L1490" s="70"/>
      <c r="M1490" s="70"/>
      <c r="N1490" s="70"/>
      <c r="O1490" s="70">
        <f>'SWR time series'!A1486</f>
        <v>4</v>
      </c>
      <c r="P1490" s="70">
        <f>'SWR time series'!B1486</f>
        <v>1994</v>
      </c>
      <c r="Q1490" s="77">
        <f>'StockBond Returns'!M1484</f>
        <v>20.02305679</v>
      </c>
      <c r="R1490" s="77">
        <f>'SWR time series'!F1486</f>
        <v>9.847963622</v>
      </c>
      <c r="S1490" t="str">
        <f t="shared" ref="S1490:T1490" si="1567">if( and($Q1490&gt;S$10,$Q1490&lt;=S$11),$R1490,"")</f>
        <v/>
      </c>
      <c r="T1490" s="77">
        <f t="shared" si="1567"/>
        <v>9.847963622</v>
      </c>
    </row>
    <row r="1491" hidden="1">
      <c r="A1491" s="152"/>
      <c r="B1491" s="154"/>
      <c r="F1491" s="70"/>
      <c r="G1491" s="70"/>
      <c r="H1491" s="70"/>
      <c r="I1491" s="70"/>
      <c r="J1491" s="70"/>
      <c r="K1491" s="70"/>
      <c r="L1491" s="70"/>
      <c r="M1491" s="70"/>
      <c r="N1491" s="70"/>
      <c r="O1491" s="70">
        <f>'SWR time series'!A1487</f>
        <v>5</v>
      </c>
      <c r="P1491" s="70">
        <f>'SWR time series'!B1487</f>
        <v>1994</v>
      </c>
      <c r="Q1491" s="77">
        <f>'StockBond Returns'!M1485</f>
        <v>20.31489255</v>
      </c>
      <c r="R1491" s="77">
        <f>'SWR time series'!F1487</f>
        <v>9.754932637</v>
      </c>
      <c r="S1491" t="str">
        <f t="shared" ref="S1491:T1491" si="1568">if( and($Q1491&gt;S$10,$Q1491&lt;=S$11),$R1491,"")</f>
        <v/>
      </c>
      <c r="T1491" s="77">
        <f t="shared" si="1568"/>
        <v>9.754932637</v>
      </c>
    </row>
    <row r="1492" hidden="1">
      <c r="A1492" s="152"/>
      <c r="B1492" s="154"/>
      <c r="F1492" s="70"/>
      <c r="G1492" s="70"/>
      <c r="H1492" s="70"/>
      <c r="I1492" s="70"/>
      <c r="J1492" s="70"/>
      <c r="K1492" s="70"/>
      <c r="L1492" s="70"/>
      <c r="M1492" s="70"/>
      <c r="N1492" s="70"/>
      <c r="O1492" s="70">
        <f>'SWR time series'!A1488</f>
        <v>6</v>
      </c>
      <c r="P1492" s="70">
        <f>'SWR time series'!B1488</f>
        <v>1994</v>
      </c>
      <c r="Q1492" s="77">
        <f>'StockBond Returns'!M1486</f>
        <v>20.44732488</v>
      </c>
      <c r="R1492" s="77">
        <f>'SWR time series'!F1488</f>
        <v>9.726410148</v>
      </c>
      <c r="S1492" t="str">
        <f t="shared" ref="S1492:T1492" si="1569">if( and($Q1492&gt;S$10,$Q1492&lt;=S$11),$R1492,"")</f>
        <v/>
      </c>
      <c r="T1492" s="77">
        <f t="shared" si="1569"/>
        <v>9.726410148</v>
      </c>
    </row>
    <row r="1493" hidden="1">
      <c r="A1493" s="152"/>
      <c r="B1493" s="154"/>
      <c r="F1493" s="70"/>
      <c r="G1493" s="70"/>
      <c r="H1493" s="70"/>
      <c r="I1493" s="70"/>
      <c r="J1493" s="70"/>
      <c r="K1493" s="70"/>
      <c r="L1493" s="70"/>
      <c r="M1493" s="70"/>
      <c r="N1493" s="70"/>
      <c r="O1493" s="70">
        <f>'SWR time series'!A1489</f>
        <v>7</v>
      </c>
      <c r="P1493" s="70">
        <f>'SWR time series'!B1489</f>
        <v>1994</v>
      </c>
      <c r="Q1493" s="77">
        <f>'StockBond Returns'!M1487</f>
        <v>19.81966358</v>
      </c>
      <c r="R1493" s="77">
        <f>'SWR time series'!F1489</f>
        <v>10.32799175</v>
      </c>
      <c r="S1493" s="77">
        <f t="shared" ref="S1493:T1493" si="1570">if( and($Q1493&gt;S$10,$Q1493&lt;=S$11),$R1493,"")</f>
        <v>10.32799175</v>
      </c>
      <c r="T1493" t="str">
        <f t="shared" si="1570"/>
        <v/>
      </c>
    </row>
    <row r="1494" hidden="1">
      <c r="A1494" s="152"/>
      <c r="B1494" s="154"/>
      <c r="F1494" s="70"/>
      <c r="G1494" s="70"/>
      <c r="H1494" s="70"/>
      <c r="I1494" s="70"/>
      <c r="J1494" s="70"/>
      <c r="K1494" s="70"/>
      <c r="L1494" s="70"/>
      <c r="M1494" s="70"/>
      <c r="N1494" s="70"/>
      <c r="O1494" s="70">
        <f>'SWR time series'!A1490</f>
        <v>8</v>
      </c>
      <c r="P1494" s="70">
        <f>'SWR time series'!B1490</f>
        <v>1994</v>
      </c>
      <c r="Q1494" s="77">
        <f>'StockBond Returns'!M1488</f>
        <v>20.49518491</v>
      </c>
      <c r="R1494" s="77">
        <f>'SWR time series'!F1490</f>
        <v>9.750489506</v>
      </c>
      <c r="S1494" t="str">
        <f t="shared" ref="S1494:T1494" si="1571">if( and($Q1494&gt;S$10,$Q1494&lt;=S$11),$R1494,"")</f>
        <v/>
      </c>
      <c r="T1494" s="77">
        <f t="shared" si="1571"/>
        <v>9.750489506</v>
      </c>
    </row>
    <row r="1495" hidden="1">
      <c r="A1495" s="152"/>
      <c r="B1495" s="154"/>
      <c r="F1495" s="70"/>
      <c r="G1495" s="70"/>
      <c r="H1495" s="70"/>
      <c r="I1495" s="70"/>
      <c r="J1495" s="70"/>
      <c r="K1495" s="70"/>
      <c r="L1495" s="70"/>
      <c r="M1495" s="70"/>
      <c r="N1495" s="70"/>
      <c r="O1495" s="70">
        <f>'SWR time series'!A1491</f>
        <v>9</v>
      </c>
      <c r="P1495" s="70">
        <f>'SWR time series'!B1491</f>
        <v>1994</v>
      </c>
      <c r="Q1495" s="77">
        <f>'StockBond Returns'!M1489</f>
        <v>21.03319056</v>
      </c>
      <c r="R1495" s="77">
        <f>'SWR time series'!F1491</f>
        <v>9.384359225</v>
      </c>
      <c r="S1495" t="str">
        <f t="shared" ref="S1495:T1495" si="1572">if( and($Q1495&gt;S$10,$Q1495&lt;=S$11),$R1495,"")</f>
        <v/>
      </c>
      <c r="T1495" s="77">
        <f t="shared" si="1572"/>
        <v>9.384359225</v>
      </c>
    </row>
    <row r="1496" hidden="1">
      <c r="A1496" s="152"/>
      <c r="B1496" s="154"/>
      <c r="F1496" s="70"/>
      <c r="G1496" s="70"/>
      <c r="H1496" s="70"/>
      <c r="I1496" s="70"/>
      <c r="J1496" s="70"/>
      <c r="K1496" s="70"/>
      <c r="L1496" s="70"/>
      <c r="M1496" s="70"/>
      <c r="N1496" s="70"/>
      <c r="O1496" s="70">
        <f>'SWR time series'!A1492</f>
        <v>10</v>
      </c>
      <c r="P1496" s="70">
        <f>'SWR time series'!B1492</f>
        <v>1994</v>
      </c>
      <c r="Q1496" s="77">
        <f>'StockBond Returns'!M1490</f>
        <v>20.38829385</v>
      </c>
      <c r="R1496" s="77">
        <f>'SWR time series'!F1492</f>
        <v>10.05960018</v>
      </c>
      <c r="S1496" t="str">
        <f t="shared" ref="S1496:T1496" si="1573">if( and($Q1496&gt;S$10,$Q1496&lt;=S$11),$R1496,"")</f>
        <v/>
      </c>
      <c r="T1496" s="77">
        <f t="shared" si="1573"/>
        <v>10.05960018</v>
      </c>
    </row>
    <row r="1497" hidden="1">
      <c r="A1497" s="152"/>
      <c r="B1497" s="154"/>
      <c r="F1497" s="70"/>
      <c r="G1497" s="70"/>
      <c r="H1497" s="70"/>
      <c r="I1497" s="70"/>
      <c r="J1497" s="70"/>
      <c r="K1497" s="70"/>
      <c r="L1497" s="70"/>
      <c r="M1497" s="70"/>
      <c r="N1497" s="70"/>
      <c r="O1497" s="70">
        <f>'SWR time series'!A1493</f>
        <v>11</v>
      </c>
      <c r="P1497" s="70">
        <f>'SWR time series'!B1493</f>
        <v>1994</v>
      </c>
      <c r="Q1497" s="77">
        <f>'StockBond Returns'!M1491</f>
        <v>20.77130053</v>
      </c>
      <c r="R1497" s="77">
        <f>'SWR time series'!F1493</f>
        <v>9.850560882</v>
      </c>
      <c r="S1497" t="str">
        <f t="shared" ref="S1497:T1497" si="1574">if( and($Q1497&gt;S$10,$Q1497&lt;=S$11),$R1497,"")</f>
        <v/>
      </c>
      <c r="T1497" s="77">
        <f t="shared" si="1574"/>
        <v>9.850560882</v>
      </c>
    </row>
    <row r="1498" hidden="1">
      <c r="A1498" s="152"/>
      <c r="B1498" s="154"/>
      <c r="F1498" s="70"/>
      <c r="G1498" s="70"/>
      <c r="H1498" s="70"/>
      <c r="I1498" s="70"/>
      <c r="J1498" s="70"/>
      <c r="K1498" s="70"/>
      <c r="L1498" s="70"/>
      <c r="M1498" s="70"/>
      <c r="N1498" s="70"/>
      <c r="O1498" s="70">
        <f>'SWR time series'!A1494</f>
        <v>12</v>
      </c>
      <c r="P1498" s="70">
        <f>'SWR time series'!B1494</f>
        <v>1994</v>
      </c>
      <c r="Q1498" s="77">
        <f>'StockBond Returns'!M1492</f>
        <v>19.88858336</v>
      </c>
      <c r="R1498" s="77">
        <f>'SWR time series'!F1494</f>
        <v>10.62348627</v>
      </c>
      <c r="S1498" s="77">
        <f t="shared" ref="S1498:T1498" si="1575">if( and($Q1498&gt;S$10,$Q1498&lt;=S$11),$R1498,"")</f>
        <v>10.62348627</v>
      </c>
      <c r="T1498" t="str">
        <f t="shared" si="1575"/>
        <v/>
      </c>
    </row>
    <row r="1499" hidden="1">
      <c r="A1499" s="152"/>
      <c r="B1499" s="154"/>
      <c r="F1499" s="70"/>
      <c r="G1499" s="70"/>
      <c r="H1499" s="70"/>
      <c r="I1499" s="70"/>
      <c r="J1499" s="70"/>
      <c r="K1499" s="70"/>
      <c r="L1499" s="70"/>
      <c r="M1499" s="70"/>
      <c r="N1499" s="70"/>
      <c r="O1499" s="70">
        <f>'SWR time series'!A1495</f>
        <v>1</v>
      </c>
      <c r="P1499" s="70">
        <f>'SWR time series'!B1495</f>
        <v>1995</v>
      </c>
      <c r="Q1499" s="77">
        <f>'StockBond Returns'!M1493</f>
        <v>20.0829576</v>
      </c>
      <c r="R1499" s="77">
        <f>'SWR time series'!F1495</f>
        <v>10.46808155</v>
      </c>
      <c r="S1499" t="str">
        <f t="shared" ref="S1499:T1499" si="1576">if( and($Q1499&gt;S$10,$Q1499&lt;=S$11),$R1499,"")</f>
        <v/>
      </c>
      <c r="T1499" s="77">
        <f t="shared" si="1576"/>
        <v>10.46808155</v>
      </c>
    </row>
    <row r="1500" hidden="1">
      <c r="A1500" s="152"/>
      <c r="B1500" s="154"/>
      <c r="F1500" s="70"/>
      <c r="G1500" s="70"/>
      <c r="H1500" s="70"/>
      <c r="I1500" s="70"/>
      <c r="J1500" s="70"/>
      <c r="K1500" s="70"/>
      <c r="L1500" s="70"/>
      <c r="M1500" s="70"/>
      <c r="N1500" s="70"/>
      <c r="O1500" s="70">
        <f>'SWR time series'!A1496</f>
        <v>2</v>
      </c>
      <c r="P1500" s="70">
        <f>'SWR time series'!B1496</f>
        <v>1995</v>
      </c>
      <c r="Q1500" s="77">
        <f>'StockBond Returns'!M1494</f>
        <v>20.44380045</v>
      </c>
      <c r="R1500" s="77">
        <f>'SWR time series'!F1496</f>
        <v>10.07336387</v>
      </c>
      <c r="S1500" t="str">
        <f t="shared" ref="S1500:T1500" si="1577">if( and($Q1500&gt;S$10,$Q1500&lt;=S$11),$R1500,"")</f>
        <v/>
      </c>
      <c r="T1500" s="77">
        <f t="shared" si="1577"/>
        <v>10.07336387</v>
      </c>
    </row>
    <row r="1501" hidden="1">
      <c r="A1501" s="152"/>
      <c r="B1501" s="154"/>
      <c r="F1501" s="70"/>
      <c r="G1501" s="70"/>
      <c r="H1501" s="70"/>
      <c r="I1501" s="70"/>
      <c r="J1501" s="70"/>
      <c r="K1501" s="70"/>
      <c r="L1501" s="70"/>
      <c r="M1501" s="70"/>
      <c r="N1501" s="70"/>
      <c r="O1501" s="70">
        <f>'SWR time series'!A1497</f>
        <v>3</v>
      </c>
      <c r="P1501" s="70">
        <f>'SWR time series'!B1497</f>
        <v>1995</v>
      </c>
      <c r="Q1501" s="77">
        <f>'StockBond Returns'!M1495</f>
        <v>21.03868993</v>
      </c>
      <c r="R1501" s="77">
        <f>'SWR time series'!F1497</f>
        <v>9.436698571</v>
      </c>
      <c r="S1501" t="str">
        <f t="shared" ref="S1501:T1501" si="1578">if( and($Q1501&gt;S$10,$Q1501&lt;=S$11),$R1501,"")</f>
        <v/>
      </c>
      <c r="T1501" s="77">
        <f t="shared" si="1578"/>
        <v>9.436698571</v>
      </c>
    </row>
    <row r="1502" hidden="1">
      <c r="A1502" s="152"/>
      <c r="B1502" s="154"/>
      <c r="F1502" s="70"/>
      <c r="G1502" s="70"/>
      <c r="H1502" s="70"/>
      <c r="I1502" s="70"/>
      <c r="J1502" s="70"/>
      <c r="K1502" s="70"/>
      <c r="L1502" s="70"/>
      <c r="M1502" s="70"/>
      <c r="N1502" s="70"/>
      <c r="O1502" s="70">
        <f>'SWR time series'!A1498</f>
        <v>4</v>
      </c>
      <c r="P1502" s="70">
        <f>'SWR time series'!B1498</f>
        <v>1995</v>
      </c>
      <c r="Q1502" s="77">
        <f>'StockBond Returns'!M1496</f>
        <v>21.47700922</v>
      </c>
      <c r="R1502" s="77">
        <f>'SWR time series'!F1498</f>
        <v>9.079011407</v>
      </c>
      <c r="S1502" t="str">
        <f t="shared" ref="S1502:T1502" si="1579">if( and($Q1502&gt;S$10,$Q1502&lt;=S$11),$R1502,"")</f>
        <v/>
      </c>
      <c r="T1502" s="77">
        <f t="shared" si="1579"/>
        <v>9.079011407</v>
      </c>
    </row>
    <row r="1503" hidden="1">
      <c r="A1503" s="152"/>
      <c r="B1503" s="154"/>
      <c r="F1503" s="70"/>
      <c r="G1503" s="70"/>
      <c r="H1503" s="70"/>
      <c r="I1503" s="70"/>
      <c r="J1503" s="70"/>
      <c r="K1503" s="70"/>
      <c r="L1503" s="70"/>
      <c r="M1503" s="70"/>
      <c r="N1503" s="70"/>
      <c r="O1503" s="70">
        <f>'SWR time series'!A1499</f>
        <v>5</v>
      </c>
      <c r="P1503" s="70">
        <f>'SWR time series'!B1499</f>
        <v>1995</v>
      </c>
      <c r="Q1503" s="77">
        <f>'StockBond Returns'!M1497</f>
        <v>21.91332144</v>
      </c>
      <c r="R1503" s="77">
        <f>'SWR time series'!F1499</f>
        <v>8.737922561</v>
      </c>
      <c r="S1503" t="str">
        <f t="shared" ref="S1503:T1503" si="1580">if( and($Q1503&gt;S$10,$Q1503&lt;=S$11),$R1503,"")</f>
        <v/>
      </c>
      <c r="T1503" s="77">
        <f t="shared" si="1580"/>
        <v>8.737922561</v>
      </c>
    </row>
    <row r="1504" hidden="1">
      <c r="A1504" s="152"/>
      <c r="B1504" s="154"/>
      <c r="F1504" s="70"/>
      <c r="G1504" s="70"/>
      <c r="H1504" s="70"/>
      <c r="I1504" s="70"/>
      <c r="J1504" s="70"/>
      <c r="K1504" s="70"/>
      <c r="L1504" s="70"/>
      <c r="M1504" s="70"/>
      <c r="N1504" s="70"/>
      <c r="O1504" s="70">
        <f>'SWR time series'!A1500</f>
        <v>6</v>
      </c>
      <c r="P1504" s="70">
        <f>'SWR time series'!B1500</f>
        <v>1995</v>
      </c>
      <c r="Q1504" s="77">
        <f>'StockBond Returns'!M1498</f>
        <v>22.60178424</v>
      </c>
      <c r="R1504" s="77">
        <f>'SWR time series'!F1500</f>
        <v>7.963601271</v>
      </c>
      <c r="S1504" t="str">
        <f t="shared" ref="S1504:T1504" si="1581">if( and($Q1504&gt;S$10,$Q1504&lt;=S$11),$R1504,"")</f>
        <v/>
      </c>
      <c r="T1504" s="77">
        <f t="shared" si="1581"/>
        <v>7.963601271</v>
      </c>
    </row>
    <row r="1505" hidden="1">
      <c r="A1505" s="152"/>
      <c r="B1505" s="154"/>
      <c r="F1505" s="70"/>
      <c r="G1505" s="70"/>
      <c r="H1505" s="70"/>
      <c r="I1505" s="70"/>
      <c r="J1505" s="70"/>
      <c r="K1505" s="70"/>
      <c r="L1505" s="70"/>
      <c r="M1505" s="70"/>
      <c r="N1505" s="70"/>
      <c r="O1505" s="70">
        <f>'SWR time series'!A1501</f>
        <v>7</v>
      </c>
      <c r="P1505" s="70">
        <f>'SWR time series'!B1501</f>
        <v>1995</v>
      </c>
      <c r="Q1505" s="77">
        <f>'StockBond Returns'!M1499</f>
        <v>22.94581412</v>
      </c>
      <c r="R1505" s="77">
        <f>'SWR time series'!F1501</f>
        <v>7.696731848</v>
      </c>
      <c r="S1505" t="str">
        <f t="shared" ref="S1505:T1505" si="1582">if( and($Q1505&gt;S$10,$Q1505&lt;=S$11),$R1505,"")</f>
        <v/>
      </c>
      <c r="T1505" s="77">
        <f t="shared" si="1582"/>
        <v>7.696731848</v>
      </c>
    </row>
    <row r="1506" hidden="1">
      <c r="A1506" s="152"/>
      <c r="B1506" s="154"/>
      <c r="F1506" s="70"/>
      <c r="G1506" s="70"/>
      <c r="H1506" s="70"/>
      <c r="I1506" s="70"/>
      <c r="J1506" s="70"/>
      <c r="K1506" s="70"/>
      <c r="L1506" s="70"/>
      <c r="M1506" s="70"/>
      <c r="N1506" s="70"/>
      <c r="O1506" s="70">
        <f>'SWR time series'!A1502</f>
        <v>8</v>
      </c>
      <c r="P1506" s="70">
        <f>'SWR time series'!B1502</f>
        <v>1995</v>
      </c>
      <c r="Q1506" s="77">
        <f>'StockBond Returns'!M1500</f>
        <v>23.57311394</v>
      </c>
      <c r="R1506" s="77">
        <f>'SWR time series'!F1502</f>
        <v>7.394758348</v>
      </c>
      <c r="S1506" t="str">
        <f t="shared" ref="S1506:T1506" si="1583">if( and($Q1506&gt;S$10,$Q1506&lt;=S$11),$R1506,"")</f>
        <v/>
      </c>
      <c r="T1506" s="77">
        <f t="shared" si="1583"/>
        <v>7.394758348</v>
      </c>
    </row>
    <row r="1507" hidden="1">
      <c r="A1507" s="152"/>
      <c r="B1507" s="154"/>
      <c r="F1507" s="70"/>
      <c r="G1507" s="70"/>
      <c r="H1507" s="70"/>
      <c r="I1507" s="70"/>
      <c r="J1507" s="70"/>
      <c r="K1507" s="70"/>
      <c r="L1507" s="70"/>
      <c r="M1507" s="70"/>
      <c r="N1507" s="70"/>
      <c r="O1507" s="70">
        <f>'SWR time series'!A1503</f>
        <v>9</v>
      </c>
      <c r="P1507" s="70">
        <f>'SWR time series'!B1503</f>
        <v>1995</v>
      </c>
      <c r="Q1507" s="77">
        <f>'StockBond Returns'!M1501</f>
        <v>23.39942658</v>
      </c>
      <c r="R1507" s="77">
        <f>'SWR time series'!F1503</f>
        <v>7.394970825</v>
      </c>
      <c r="S1507" t="str">
        <f t="shared" ref="S1507:T1507" si="1584">if( and($Q1507&gt;S$10,$Q1507&lt;=S$11),$R1507,"")</f>
        <v/>
      </c>
      <c r="T1507" s="77">
        <f t="shared" si="1584"/>
        <v>7.394970825</v>
      </c>
    </row>
    <row r="1508" hidden="1">
      <c r="A1508" s="152"/>
      <c r="B1508" s="154"/>
      <c r="F1508" s="70"/>
      <c r="G1508" s="70"/>
      <c r="H1508" s="70"/>
      <c r="I1508" s="70"/>
      <c r="J1508" s="70"/>
      <c r="K1508" s="70"/>
      <c r="L1508" s="70"/>
      <c r="M1508" s="70"/>
      <c r="N1508" s="70"/>
      <c r="O1508" s="70">
        <f>'SWR time series'!A1504</f>
        <v>10</v>
      </c>
      <c r="P1508" s="70">
        <f>'SWR time series'!B1504</f>
        <v>1995</v>
      </c>
      <c r="Q1508" s="77">
        <f>'StockBond Returns'!M1502</f>
        <v>24.06806026</v>
      </c>
      <c r="R1508" s="77">
        <f>'SWR time series'!F1504</f>
        <v>6.924396638</v>
      </c>
      <c r="S1508" t="str">
        <f t="shared" ref="S1508:T1508" si="1585">if( and($Q1508&gt;S$10,$Q1508&lt;=S$11),$R1508,"")</f>
        <v/>
      </c>
      <c r="T1508" s="77">
        <f t="shared" si="1585"/>
        <v>6.924396638</v>
      </c>
    </row>
    <row r="1509" hidden="1">
      <c r="A1509" s="152"/>
      <c r="B1509" s="154"/>
      <c r="F1509" s="70"/>
      <c r="G1509" s="70"/>
      <c r="H1509" s="70"/>
      <c r="I1509" s="70"/>
      <c r="J1509" s="70"/>
      <c r="K1509" s="70"/>
      <c r="L1509" s="70"/>
      <c r="M1509" s="70"/>
      <c r="N1509" s="70"/>
      <c r="O1509" s="70">
        <f>'SWR time series'!A1505</f>
        <v>11</v>
      </c>
      <c r="P1509" s="70">
        <f>'SWR time series'!B1505</f>
        <v>1995</v>
      </c>
      <c r="Q1509" s="77">
        <f>'StockBond Returns'!M1503</f>
        <v>23.86847689</v>
      </c>
      <c r="R1509" s="77">
        <f>'SWR time series'!F1505</f>
        <v>6.967237381</v>
      </c>
      <c r="S1509" t="str">
        <f t="shared" ref="S1509:T1509" si="1586">if( and($Q1509&gt;S$10,$Q1509&lt;=S$11),$R1509,"")</f>
        <v/>
      </c>
      <c r="T1509" s="77">
        <f t="shared" si="1586"/>
        <v>6.967237381</v>
      </c>
    </row>
    <row r="1510" hidden="1">
      <c r="A1510" s="152"/>
      <c r="B1510" s="154"/>
      <c r="F1510" s="70"/>
      <c r="G1510" s="70"/>
      <c r="H1510" s="70"/>
      <c r="I1510" s="70"/>
      <c r="J1510" s="70"/>
      <c r="K1510" s="70"/>
      <c r="L1510" s="70"/>
      <c r="M1510" s="70"/>
      <c r="N1510" s="70"/>
      <c r="O1510" s="70">
        <f>'SWR time series'!A1506</f>
        <v>12</v>
      </c>
      <c r="P1510" s="70">
        <f>'SWR time series'!B1506</f>
        <v>1995</v>
      </c>
      <c r="Q1510" s="77">
        <f>'StockBond Returns'!M1504</f>
        <v>24.74988442</v>
      </c>
      <c r="R1510" s="77">
        <f>'SWR time series'!F1506</f>
        <v>6.371919361</v>
      </c>
      <c r="S1510" t="str">
        <f t="shared" ref="S1510:T1510" si="1587">if( and($Q1510&gt;S$10,$Q1510&lt;=S$11),$R1510,"")</f>
        <v/>
      </c>
      <c r="T1510" s="77">
        <f t="shared" si="1587"/>
        <v>6.371919361</v>
      </c>
    </row>
    <row r="1511" hidden="1">
      <c r="A1511" s="152"/>
      <c r="B1511" s="154"/>
      <c r="F1511" s="70"/>
      <c r="G1511" s="70"/>
      <c r="H1511" s="70"/>
      <c r="I1511" s="70"/>
      <c r="J1511" s="70"/>
      <c r="K1511" s="70"/>
      <c r="L1511" s="70"/>
      <c r="M1511" s="70"/>
      <c r="N1511" s="70"/>
      <c r="O1511" s="70">
        <f>'SWR time series'!A1507</f>
        <v>1</v>
      </c>
      <c r="P1511" s="70">
        <f>'SWR time series'!B1507</f>
        <v>1996</v>
      </c>
      <c r="Q1511" s="77">
        <f>'StockBond Returns'!M1505</f>
        <v>25.27823682</v>
      </c>
      <c r="R1511" s="77">
        <f>'SWR time series'!F1507</f>
        <v>6.035010938</v>
      </c>
      <c r="S1511" t="str">
        <f t="shared" ref="S1511:T1511" si="1588">if( and($Q1511&gt;S$10,$Q1511&lt;=S$11),$R1511,"")</f>
        <v/>
      </c>
      <c r="T1511" s="77">
        <f t="shared" si="1588"/>
        <v>6.035010938</v>
      </c>
    </row>
    <row r="1512" hidden="1">
      <c r="A1512" s="152"/>
      <c r="B1512" s="154"/>
      <c r="F1512" s="70"/>
      <c r="G1512" s="70"/>
      <c r="H1512" s="70"/>
      <c r="I1512" s="70"/>
      <c r="J1512" s="70"/>
      <c r="K1512" s="70"/>
      <c r="L1512" s="70"/>
      <c r="M1512" s="70"/>
      <c r="N1512" s="70"/>
      <c r="O1512" s="70">
        <f>'SWR time series'!A1508</f>
        <v>2</v>
      </c>
      <c r="P1512" s="70">
        <f>'SWR time series'!B1508</f>
        <v>1996</v>
      </c>
      <c r="Q1512" s="77">
        <f>'StockBond Returns'!M1506</f>
        <v>25.63299227</v>
      </c>
      <c r="R1512" s="77">
        <f>'SWR time series'!F1508</f>
        <v>5.849198802</v>
      </c>
      <c r="S1512" t="str">
        <f t="shared" ref="S1512:T1512" si="1589">if( and($Q1512&gt;S$10,$Q1512&lt;=S$11),$R1512,"")</f>
        <v/>
      </c>
      <c r="T1512" s="77">
        <f t="shared" si="1589"/>
        <v>5.849198802</v>
      </c>
    </row>
    <row r="1513" hidden="1">
      <c r="A1513" s="152"/>
      <c r="B1513" s="154"/>
      <c r="F1513" s="70"/>
      <c r="G1513" s="70"/>
      <c r="H1513" s="70"/>
      <c r="I1513" s="70"/>
      <c r="J1513" s="70"/>
      <c r="K1513" s="70"/>
      <c r="L1513" s="70"/>
      <c r="M1513" s="70"/>
      <c r="N1513" s="70"/>
      <c r="O1513" s="70">
        <f>'SWR time series'!A1509</f>
        <v>3</v>
      </c>
      <c r="P1513" s="70">
        <f>'SWR time series'!B1509</f>
        <v>1996</v>
      </c>
      <c r="Q1513" s="77">
        <f>'StockBond Returns'!M1507</f>
        <v>25.61174317</v>
      </c>
      <c r="R1513" s="77">
        <f>'SWR time series'!F1509</f>
        <v>5.981869849</v>
      </c>
      <c r="S1513" t="str">
        <f t="shared" ref="S1513:T1513" si="1590">if( and($Q1513&gt;S$10,$Q1513&lt;=S$11),$R1513,"")</f>
        <v/>
      </c>
      <c r="T1513" s="77">
        <f t="shared" si="1590"/>
        <v>5.981869849</v>
      </c>
    </row>
    <row r="1514" hidden="1">
      <c r="A1514" s="152"/>
      <c r="B1514" s="154"/>
      <c r="F1514" s="70"/>
      <c r="G1514" s="70"/>
      <c r="H1514" s="70"/>
      <c r="I1514" s="70"/>
      <c r="J1514" s="70"/>
      <c r="K1514" s="70"/>
      <c r="L1514" s="70"/>
      <c r="M1514" s="70"/>
      <c r="N1514" s="70"/>
      <c r="O1514" s="70">
        <f>'SWR time series'!A1510</f>
        <v>4</v>
      </c>
      <c r="P1514" s="70">
        <f>'SWR time series'!B1510</f>
        <v>1996</v>
      </c>
      <c r="Q1514" s="77">
        <f>'StockBond Returns'!M1508</f>
        <v>25.89372772</v>
      </c>
      <c r="R1514" s="77">
        <f>'SWR time series'!F1510</f>
        <v>5.86454867</v>
      </c>
      <c r="S1514" t="str">
        <f t="shared" ref="S1514:T1514" si="1591">if( and($Q1514&gt;S$10,$Q1514&lt;=S$11),$R1514,"")</f>
        <v/>
      </c>
      <c r="T1514" s="77">
        <f t="shared" si="1591"/>
        <v>5.86454867</v>
      </c>
    </row>
    <row r="1515" hidden="1">
      <c r="A1515" s="152"/>
      <c r="B1515" s="154"/>
      <c r="F1515" s="70"/>
      <c r="G1515" s="70"/>
      <c r="H1515" s="70"/>
      <c r="I1515" s="70"/>
      <c r="J1515" s="70"/>
      <c r="K1515" s="70"/>
      <c r="L1515" s="70"/>
      <c r="M1515" s="70"/>
      <c r="N1515" s="70"/>
      <c r="O1515" s="70">
        <f>'SWR time series'!A1511</f>
        <v>5</v>
      </c>
      <c r="P1515" s="70">
        <f>'SWR time series'!B1511</f>
        <v>1996</v>
      </c>
      <c r="Q1515" s="77">
        <f>'StockBond Returns'!M1509</f>
        <v>25.69920026</v>
      </c>
      <c r="R1515" s="77">
        <f>'SWR time series'!F1511</f>
        <v>6.056672304</v>
      </c>
      <c r="S1515" t="str">
        <f t="shared" ref="S1515:T1515" si="1592">if( and($Q1515&gt;S$10,$Q1515&lt;=S$11),$R1515,"")</f>
        <v/>
      </c>
      <c r="T1515" s="77">
        <f t="shared" si="1592"/>
        <v>6.056672304</v>
      </c>
    </row>
    <row r="1516" hidden="1">
      <c r="A1516" s="152"/>
      <c r="B1516" s="154"/>
      <c r="F1516" s="70"/>
      <c r="G1516" s="70"/>
      <c r="H1516" s="70"/>
      <c r="I1516" s="70"/>
      <c r="J1516" s="70"/>
      <c r="K1516" s="70"/>
      <c r="L1516" s="70"/>
      <c r="M1516" s="70"/>
      <c r="N1516" s="70"/>
      <c r="O1516" s="70">
        <f>'SWR time series'!A1512</f>
        <v>6</v>
      </c>
      <c r="P1516" s="70">
        <f>'SWR time series'!B1512</f>
        <v>1996</v>
      </c>
      <c r="Q1516" s="77">
        <f>'StockBond Returns'!M1510</f>
        <v>26.12206495</v>
      </c>
      <c r="R1516" s="77">
        <f>'SWR time series'!F1512</f>
        <v>5.866484093</v>
      </c>
      <c r="S1516" t="str">
        <f t="shared" ref="S1516:T1516" si="1593">if( and($Q1516&gt;S$10,$Q1516&lt;=S$11),$R1516,"")</f>
        <v/>
      </c>
      <c r="T1516" s="77">
        <f t="shared" si="1593"/>
        <v>5.866484093</v>
      </c>
    </row>
    <row r="1517" hidden="1">
      <c r="A1517" s="152"/>
      <c r="B1517" s="154"/>
      <c r="F1517" s="70"/>
      <c r="G1517" s="70"/>
      <c r="H1517" s="70"/>
      <c r="I1517" s="70"/>
      <c r="J1517" s="70"/>
      <c r="K1517" s="70"/>
      <c r="L1517" s="70"/>
      <c r="M1517" s="70"/>
      <c r="N1517" s="70"/>
      <c r="O1517" s="70">
        <f>'SWR time series'!A1513</f>
        <v>7</v>
      </c>
      <c r="P1517" s="70">
        <f>'SWR time series'!B1513</f>
        <v>1996</v>
      </c>
      <c r="Q1517" s="77">
        <f>'StockBond Returns'!M1511</f>
        <v>26.25333631</v>
      </c>
      <c r="R1517" s="77">
        <f>'SWR time series'!F1513</f>
        <v>5.758636288</v>
      </c>
      <c r="S1517" t="str">
        <f t="shared" ref="S1517:T1517" si="1594">if( and($Q1517&gt;S$10,$Q1517&lt;=S$11),$R1517,"")</f>
        <v/>
      </c>
      <c r="T1517" s="77">
        <f t="shared" si="1594"/>
        <v>5.758636288</v>
      </c>
    </row>
    <row r="1518" hidden="1">
      <c r="A1518" s="152"/>
      <c r="B1518" s="154"/>
      <c r="F1518" s="70"/>
      <c r="G1518" s="70"/>
      <c r="H1518" s="70"/>
      <c r="I1518" s="70"/>
      <c r="J1518" s="70"/>
      <c r="K1518" s="70"/>
      <c r="L1518" s="70"/>
      <c r="M1518" s="70"/>
      <c r="N1518" s="70"/>
      <c r="O1518" s="70">
        <f>'SWR time series'!A1514</f>
        <v>8</v>
      </c>
      <c r="P1518" s="70">
        <f>'SWR time series'!B1514</f>
        <v>1996</v>
      </c>
      <c r="Q1518" s="77">
        <f>'StockBond Returns'!M1512</f>
        <v>24.69939654</v>
      </c>
      <c r="R1518" s="77">
        <f>'SWR time series'!F1514</f>
        <v>6.5560817</v>
      </c>
      <c r="S1518" t="str">
        <f t="shared" ref="S1518:T1518" si="1595">if( and($Q1518&gt;S$10,$Q1518&lt;=S$11),$R1518,"")</f>
        <v/>
      </c>
      <c r="T1518" s="77">
        <f t="shared" si="1595"/>
        <v>6.5560817</v>
      </c>
    </row>
    <row r="1519" hidden="1">
      <c r="A1519" s="152"/>
      <c r="B1519" s="154"/>
      <c r="F1519" s="70"/>
      <c r="G1519" s="70"/>
      <c r="H1519" s="70"/>
      <c r="I1519" s="70"/>
      <c r="J1519" s="70"/>
      <c r="K1519" s="70"/>
      <c r="L1519" s="70"/>
      <c r="M1519" s="70"/>
      <c r="N1519" s="70"/>
      <c r="O1519" s="70">
        <f>'SWR time series'!A1515</f>
        <v>9</v>
      </c>
      <c r="P1519" s="70">
        <f>'SWR time series'!B1515</f>
        <v>1996</v>
      </c>
      <c r="Q1519" s="77">
        <f>'StockBond Returns'!M1513</f>
        <v>25.10727812</v>
      </c>
      <c r="R1519" s="77">
        <f>'SWR time series'!F1515</f>
        <v>6.346211155</v>
      </c>
      <c r="S1519" t="str">
        <f t="shared" ref="S1519:T1519" si="1596">if( and($Q1519&gt;S$10,$Q1519&lt;=S$11),$R1519,"")</f>
        <v/>
      </c>
      <c r="T1519" s="77">
        <f t="shared" si="1596"/>
        <v>6.346211155</v>
      </c>
    </row>
    <row r="1520" hidden="1">
      <c r="A1520" s="152"/>
      <c r="B1520" s="154"/>
      <c r="F1520" s="70"/>
      <c r="G1520" s="70"/>
      <c r="H1520" s="70"/>
      <c r="I1520" s="70"/>
      <c r="J1520" s="70"/>
      <c r="K1520" s="70"/>
      <c r="L1520" s="70"/>
      <c r="M1520" s="70"/>
      <c r="N1520" s="70"/>
      <c r="O1520" s="70">
        <f>'SWR time series'!A1516</f>
        <v>10</v>
      </c>
      <c r="P1520" s="70">
        <f>'SWR time series'!B1516</f>
        <v>1996</v>
      </c>
      <c r="Q1520" s="77">
        <f>'StockBond Returns'!M1514</f>
        <v>26.15309417</v>
      </c>
      <c r="R1520" s="77">
        <f>'SWR time series'!F1516</f>
        <v>5.716428758</v>
      </c>
      <c r="S1520" t="str">
        <f t="shared" ref="S1520:T1520" si="1597">if( and($Q1520&gt;S$10,$Q1520&lt;=S$11),$R1520,"")</f>
        <v/>
      </c>
      <c r="T1520" s="77">
        <f t="shared" si="1597"/>
        <v>5.716428758</v>
      </c>
    </row>
    <row r="1521" hidden="1">
      <c r="A1521" s="152"/>
      <c r="B1521" s="154"/>
      <c r="F1521" s="70"/>
      <c r="G1521" s="70"/>
      <c r="H1521" s="70"/>
      <c r="I1521" s="70"/>
      <c r="J1521" s="70"/>
      <c r="K1521" s="70"/>
      <c r="L1521" s="70"/>
      <c r="M1521" s="70"/>
      <c r="N1521" s="70"/>
      <c r="O1521" s="70">
        <f>'SWR time series'!A1517</f>
        <v>11</v>
      </c>
      <c r="P1521" s="70">
        <f>'SWR time series'!B1517</f>
        <v>1996</v>
      </c>
      <c r="Q1521" s="77">
        <f>'StockBond Returns'!M1515</f>
        <v>26.62731343</v>
      </c>
      <c r="R1521" s="77">
        <f>'SWR time series'!F1517</f>
        <v>5.366135983</v>
      </c>
      <c r="S1521" t="str">
        <f t="shared" ref="S1521:T1521" si="1598">if( and($Q1521&gt;S$10,$Q1521&lt;=S$11),$R1521,"")</f>
        <v/>
      </c>
      <c r="T1521" s="77">
        <f t="shared" si="1598"/>
        <v>5.366135983</v>
      </c>
    </row>
    <row r="1522" hidden="1">
      <c r="A1522" s="152"/>
      <c r="B1522" s="154"/>
      <c r="F1522" s="70"/>
      <c r="G1522" s="70"/>
      <c r="H1522" s="70"/>
      <c r="I1522" s="70"/>
      <c r="J1522" s="70"/>
      <c r="K1522" s="70"/>
      <c r="L1522" s="70"/>
      <c r="M1522" s="70"/>
      <c r="N1522" s="70"/>
      <c r="O1522" s="70">
        <f>'SWR time series'!A1518</f>
        <v>12</v>
      </c>
      <c r="P1522" s="70">
        <f>'SWR time series'!B1518</f>
        <v>1996</v>
      </c>
      <c r="Q1522" s="77">
        <f>'StockBond Returns'!M1516</f>
        <v>28.36892989</v>
      </c>
      <c r="R1522" s="77">
        <f>'SWR time series'!F1518</f>
        <v>4.489633443</v>
      </c>
      <c r="S1522" t="str">
        <f t="shared" ref="S1522:T1522" si="1599">if( and($Q1522&gt;S$10,$Q1522&lt;=S$11),$R1522,"")</f>
        <v/>
      </c>
      <c r="T1522" s="77">
        <f t="shared" si="1599"/>
        <v>4.489633443</v>
      </c>
    </row>
    <row r="1523" hidden="1">
      <c r="A1523" s="152"/>
      <c r="B1523" s="154"/>
      <c r="F1523" s="70"/>
      <c r="G1523" s="70"/>
      <c r="H1523" s="70"/>
      <c r="I1523" s="70"/>
      <c r="J1523" s="70"/>
      <c r="K1523" s="70"/>
      <c r="L1523" s="70"/>
      <c r="M1523" s="70"/>
      <c r="N1523" s="70"/>
      <c r="O1523" s="70">
        <f>'SWR time series'!A1519</f>
        <v>1</v>
      </c>
      <c r="P1523" s="70">
        <f>'SWR time series'!B1519</f>
        <v>1997</v>
      </c>
      <c r="Q1523" s="77">
        <f>'StockBond Returns'!M1517</f>
        <v>27.63032073</v>
      </c>
      <c r="R1523" s="77">
        <f>'SWR time series'!F1519</f>
        <v>4.914612044</v>
      </c>
      <c r="S1523" t="str">
        <f t="shared" ref="S1523:T1523" si="1600">if( and($Q1523&gt;S$10,$Q1523&lt;=S$11),$R1523,"")</f>
        <v/>
      </c>
      <c r="T1523" s="77">
        <f t="shared" si="1600"/>
        <v>4.914612044</v>
      </c>
    </row>
    <row r="1524" hidden="1">
      <c r="A1524" s="152"/>
      <c r="B1524" s="154"/>
      <c r="F1524" s="70"/>
      <c r="G1524" s="70"/>
      <c r="H1524" s="70"/>
      <c r="I1524" s="70"/>
      <c r="J1524" s="70"/>
      <c r="K1524" s="70"/>
      <c r="L1524" s="70"/>
      <c r="M1524" s="70"/>
      <c r="N1524" s="70"/>
      <c r="O1524" s="70">
        <f>'SWR time series'!A1520</f>
        <v>2</v>
      </c>
      <c r="P1524" s="70">
        <f>'SWR time series'!B1520</f>
        <v>1997</v>
      </c>
      <c r="Q1524" s="77">
        <f>'StockBond Returns'!M1518</f>
        <v>29.0702007</v>
      </c>
      <c r="R1524" s="77">
        <f>'SWR time series'!F1520</f>
        <v>4.29027282</v>
      </c>
      <c r="S1524" t="str">
        <f t="shared" ref="S1524:T1524" si="1601">if( and($Q1524&gt;S$10,$Q1524&lt;=S$11),$R1524,"")</f>
        <v/>
      </c>
      <c r="T1524" s="77">
        <f t="shared" si="1601"/>
        <v>4.29027282</v>
      </c>
    </row>
    <row r="1525" hidden="1">
      <c r="A1525" s="152"/>
      <c r="B1525" s="154"/>
      <c r="F1525" s="70"/>
      <c r="G1525" s="70"/>
      <c r="H1525" s="70"/>
      <c r="I1525" s="70"/>
      <c r="J1525" s="70"/>
      <c r="K1525" s="70"/>
      <c r="L1525" s="70"/>
      <c r="M1525" s="70"/>
      <c r="N1525" s="70"/>
      <c r="O1525" s="70">
        <f>'SWR time series'!A1521</f>
        <v>3</v>
      </c>
      <c r="P1525" s="70">
        <f>'SWR time series'!B1521</f>
        <v>1997</v>
      </c>
      <c r="Q1525" s="77">
        <f>'StockBond Returns'!M1519</f>
        <v>28.98815038</v>
      </c>
      <c r="R1525" s="77">
        <f>'SWR time series'!F1521</f>
        <v>4.277583102</v>
      </c>
      <c r="S1525" t="str">
        <f t="shared" ref="S1525:T1525" si="1602">if( and($Q1525&gt;S$10,$Q1525&lt;=S$11),$R1525,"")</f>
        <v/>
      </c>
      <c r="T1525" s="77">
        <f t="shared" si="1602"/>
        <v>4.277583102</v>
      </c>
    </row>
    <row r="1526" hidden="1">
      <c r="A1526" s="152"/>
      <c r="B1526" s="154"/>
      <c r="F1526" s="70"/>
      <c r="G1526" s="70"/>
      <c r="H1526" s="70"/>
      <c r="I1526" s="70"/>
      <c r="J1526" s="70"/>
      <c r="K1526" s="70"/>
      <c r="L1526" s="70"/>
      <c r="M1526" s="70"/>
      <c r="N1526" s="70"/>
      <c r="O1526" s="70">
        <f>'SWR time series'!A1522</f>
        <v>4</v>
      </c>
      <c r="P1526" s="70">
        <f>'SWR time series'!B1522</f>
        <v>1997</v>
      </c>
      <c r="Q1526" s="77">
        <f>'StockBond Returns'!M1520</f>
        <v>27.52842538</v>
      </c>
      <c r="R1526" s="77">
        <f>'SWR time series'!F1522</f>
        <v>4.929849083</v>
      </c>
      <c r="S1526" t="str">
        <f t="shared" ref="S1526:T1526" si="1603">if( and($Q1526&gt;S$10,$Q1526&lt;=S$11),$R1526,"")</f>
        <v/>
      </c>
      <c r="T1526" s="77">
        <f t="shared" si="1603"/>
        <v>4.929849083</v>
      </c>
    </row>
    <row r="1527" hidden="1">
      <c r="A1527" s="152"/>
      <c r="B1527" s="154"/>
      <c r="F1527" s="70"/>
      <c r="G1527" s="70"/>
      <c r="H1527" s="70"/>
      <c r="I1527" s="70"/>
      <c r="J1527" s="70"/>
      <c r="K1527" s="70"/>
      <c r="L1527" s="70"/>
      <c r="M1527" s="70"/>
      <c r="N1527" s="70"/>
      <c r="O1527" s="70">
        <f>'SWR time series'!A1523</f>
        <v>5</v>
      </c>
      <c r="P1527" s="70">
        <f>'SWR time series'!B1523</f>
        <v>1997</v>
      </c>
      <c r="Q1527" s="77">
        <f>'StockBond Returns'!M1521</f>
        <v>28.9360182</v>
      </c>
      <c r="R1527" s="77">
        <f>'SWR time series'!F1523</f>
        <v>4.234804371</v>
      </c>
      <c r="S1527" t="str">
        <f t="shared" ref="S1527:T1527" si="1604">if( and($Q1527&gt;S$10,$Q1527&lt;=S$11),$R1527,"")</f>
        <v/>
      </c>
      <c r="T1527" s="77">
        <f t="shared" si="1604"/>
        <v>4.234804371</v>
      </c>
    </row>
    <row r="1528" hidden="1">
      <c r="A1528" s="152"/>
      <c r="B1528" s="154"/>
      <c r="F1528" s="70"/>
      <c r="G1528" s="70"/>
      <c r="H1528" s="70"/>
      <c r="I1528" s="70"/>
      <c r="J1528" s="70"/>
      <c r="K1528" s="70"/>
      <c r="L1528" s="70"/>
      <c r="M1528" s="70"/>
      <c r="N1528" s="70"/>
      <c r="O1528" s="70">
        <f>'SWR time series'!A1524</f>
        <v>6</v>
      </c>
      <c r="P1528" s="70">
        <f>'SWR time series'!B1524</f>
        <v>1997</v>
      </c>
      <c r="Q1528" s="77">
        <f>'StockBond Returns'!M1522</f>
        <v>30.40508067</v>
      </c>
      <c r="R1528" s="77">
        <f>'SWR time series'!F1524</f>
        <v>3.611153352</v>
      </c>
      <c r="S1528" t="str">
        <f t="shared" ref="S1528:T1528" si="1605">if( and($Q1528&gt;S$10,$Q1528&lt;=S$11),$R1528,"")</f>
        <v/>
      </c>
      <c r="T1528" s="77">
        <f t="shared" si="1605"/>
        <v>3.611153352</v>
      </c>
    </row>
    <row r="1529" hidden="1">
      <c r="A1529" s="152"/>
      <c r="B1529" s="154"/>
      <c r="F1529" s="70"/>
      <c r="G1529" s="70"/>
      <c r="H1529" s="70"/>
      <c r="I1529" s="70"/>
      <c r="J1529" s="70"/>
      <c r="K1529" s="70"/>
      <c r="L1529" s="70"/>
      <c r="M1529" s="70"/>
      <c r="N1529" s="70"/>
      <c r="O1529" s="70">
        <f>'SWR time series'!A1525</f>
        <v>7</v>
      </c>
      <c r="P1529" s="70">
        <f>'SWR time series'!B1525</f>
        <v>1997</v>
      </c>
      <c r="Q1529" s="77">
        <f>'StockBond Returns'!M1523</f>
        <v>31.57223301</v>
      </c>
      <c r="R1529" s="77">
        <f>'SWR time series'!F1525</f>
        <v>3.126854089</v>
      </c>
      <c r="S1529" t="str">
        <f t="shared" ref="S1529:T1529" si="1606">if( and($Q1529&gt;S$10,$Q1529&lt;=S$11),$R1529,"")</f>
        <v/>
      </c>
      <c r="T1529" s="77">
        <f t="shared" si="1606"/>
        <v>3.126854089</v>
      </c>
    </row>
    <row r="1530" hidden="1">
      <c r="A1530" s="152"/>
      <c r="B1530" s="154"/>
      <c r="F1530" s="70"/>
      <c r="G1530" s="70"/>
      <c r="H1530" s="70"/>
      <c r="I1530" s="70"/>
      <c r="J1530" s="70"/>
      <c r="K1530" s="70"/>
      <c r="L1530" s="70"/>
      <c r="M1530" s="70"/>
      <c r="N1530" s="70"/>
      <c r="O1530" s="70">
        <f>'SWR time series'!A1526</f>
        <v>8</v>
      </c>
      <c r="P1530" s="70">
        <f>'SWR time series'!B1526</f>
        <v>1997</v>
      </c>
      <c r="Q1530" s="77">
        <f>'StockBond Returns'!M1524</f>
        <v>33.7935941</v>
      </c>
      <c r="R1530" s="77">
        <f>'SWR time series'!F1526</f>
        <v>2.253489371</v>
      </c>
      <c r="S1530" t="str">
        <f t="shared" ref="S1530:T1530" si="1607">if( and($Q1530&gt;S$10,$Q1530&lt;=S$11),$R1530,"")</f>
        <v/>
      </c>
      <c r="T1530" s="77">
        <f t="shared" si="1607"/>
        <v>2.253489371</v>
      </c>
    </row>
    <row r="1531" hidden="1">
      <c r="A1531" s="152"/>
      <c r="B1531" s="154"/>
      <c r="F1531" s="70"/>
      <c r="G1531" s="70"/>
      <c r="H1531" s="70"/>
      <c r="I1531" s="70"/>
      <c r="J1531" s="70"/>
      <c r="K1531" s="70"/>
      <c r="L1531" s="70"/>
      <c r="M1531" s="70"/>
      <c r="N1531" s="70"/>
      <c r="O1531" s="70">
        <f>'SWR time series'!A1527</f>
        <v>9</v>
      </c>
      <c r="P1531" s="70">
        <f>'SWR time series'!B1527</f>
        <v>1997</v>
      </c>
      <c r="Q1531" s="77">
        <f>'StockBond Returns'!M1525</f>
        <v>32.59823221</v>
      </c>
      <c r="R1531" s="77">
        <f>'SWR time series'!F1527</f>
        <v>2.674367074</v>
      </c>
      <c r="S1531" t="str">
        <f t="shared" ref="S1531:T1531" si="1608">if( and($Q1531&gt;S$10,$Q1531&lt;=S$11),$R1531,"")</f>
        <v/>
      </c>
      <c r="T1531" s="77">
        <f t="shared" si="1608"/>
        <v>2.674367074</v>
      </c>
    </row>
    <row r="1532" hidden="1">
      <c r="A1532" s="152"/>
      <c r="B1532" s="154"/>
      <c r="F1532" s="70"/>
      <c r="G1532" s="70"/>
      <c r="H1532" s="70"/>
      <c r="I1532" s="70"/>
      <c r="J1532" s="70"/>
      <c r="K1532" s="70"/>
      <c r="L1532" s="70"/>
      <c r="M1532" s="70"/>
      <c r="N1532" s="70"/>
      <c r="O1532" s="70">
        <f>'SWR time series'!A1528</f>
        <v>10</v>
      </c>
      <c r="P1532" s="70">
        <f>'SWR time series'!B1528</f>
        <v>1997</v>
      </c>
      <c r="Q1532" s="77">
        <f>'StockBond Returns'!M1526</f>
        <v>33.02426754</v>
      </c>
      <c r="R1532" s="77">
        <f>'SWR time series'!F1528</f>
        <v>2.452642351</v>
      </c>
      <c r="S1532" t="str">
        <f t="shared" ref="S1532:T1532" si="1609">if( and($Q1532&gt;S$10,$Q1532&lt;=S$11),$R1532,"")</f>
        <v/>
      </c>
      <c r="T1532" s="77">
        <f t="shared" si="1609"/>
        <v>2.452642351</v>
      </c>
    </row>
    <row r="1533" hidden="1">
      <c r="A1533" s="152"/>
      <c r="B1533" s="154"/>
      <c r="F1533" s="70"/>
      <c r="G1533" s="70"/>
      <c r="H1533" s="70"/>
      <c r="I1533" s="70"/>
      <c r="J1533" s="70"/>
      <c r="K1533" s="70"/>
      <c r="L1533" s="70"/>
      <c r="M1533" s="70"/>
      <c r="N1533" s="70"/>
      <c r="O1533" s="70">
        <f>'SWR time series'!A1529</f>
        <v>11</v>
      </c>
      <c r="P1533" s="70">
        <f>'SWR time series'!B1529</f>
        <v>1997</v>
      </c>
      <c r="Q1533" s="77">
        <f>'StockBond Returns'!M1527</f>
        <v>31.63754601</v>
      </c>
      <c r="R1533" s="77">
        <f>'SWR time series'!F1529</f>
        <v>2.78656564</v>
      </c>
      <c r="S1533" t="str">
        <f t="shared" ref="S1533:T1533" si="1610">if( and($Q1533&gt;S$10,$Q1533&lt;=S$11),$R1533,"")</f>
        <v/>
      </c>
      <c r="T1533" s="77">
        <f t="shared" si="1610"/>
        <v>2.78656564</v>
      </c>
    </row>
    <row r="1534" hidden="1">
      <c r="A1534" s="152"/>
      <c r="B1534" s="154"/>
      <c r="F1534" s="70"/>
      <c r="G1534" s="70"/>
      <c r="H1534" s="70"/>
      <c r="I1534" s="70"/>
      <c r="J1534" s="70"/>
      <c r="K1534" s="70"/>
      <c r="L1534" s="70"/>
      <c r="M1534" s="70"/>
      <c r="N1534" s="70"/>
      <c r="O1534" s="70">
        <f>'SWR time series'!A1530</f>
        <v>12</v>
      </c>
      <c r="P1534" s="70">
        <f>'SWR time series'!B1530</f>
        <v>1997</v>
      </c>
      <c r="Q1534" s="77">
        <f>'StockBond Returns'!M1528</f>
        <v>33.57128201</v>
      </c>
      <c r="R1534" s="77">
        <f>'SWR time series'!F1530</f>
        <v>2.167118495</v>
      </c>
      <c r="S1534" t="str">
        <f t="shared" ref="S1534:T1534" si="1611">if( and($Q1534&gt;S$10,$Q1534&lt;=S$11),$R1534,"")</f>
        <v/>
      </c>
      <c r="T1534" s="77">
        <f t="shared" si="1611"/>
        <v>2.167118495</v>
      </c>
    </row>
    <row r="1535" hidden="1">
      <c r="A1535" s="152"/>
      <c r="B1535" s="154"/>
      <c r="F1535" s="70"/>
      <c r="G1535" s="70"/>
      <c r="H1535" s="70"/>
      <c r="I1535" s="70"/>
      <c r="J1535" s="70"/>
      <c r="K1535" s="70"/>
      <c r="L1535" s="70"/>
      <c r="M1535" s="70"/>
      <c r="N1535" s="70"/>
      <c r="O1535" s="70">
        <f>'SWR time series'!A1531</f>
        <v>1</v>
      </c>
      <c r="P1535" s="70">
        <f>'SWR time series'!B1531</f>
        <v>1998</v>
      </c>
      <c r="Q1535" s="77">
        <f>'StockBond Returns'!M1529</f>
        <v>33.30742709</v>
      </c>
      <c r="R1535" s="77">
        <f>'SWR time series'!F1531</f>
        <v>2.209412359</v>
      </c>
      <c r="S1535" t="str">
        <f t="shared" ref="S1535:T1535" si="1612">if( and($Q1535&gt;S$10,$Q1535&lt;=S$11),$R1535,"")</f>
        <v/>
      </c>
      <c r="T1535" s="77">
        <f t="shared" si="1612"/>
        <v>2.209412359</v>
      </c>
    </row>
    <row r="1536" hidden="1">
      <c r="A1536" s="152"/>
      <c r="B1536" s="154"/>
      <c r="F1536" s="70"/>
      <c r="G1536" s="70"/>
      <c r="H1536" s="70"/>
      <c r="I1536" s="70"/>
      <c r="J1536" s="70"/>
      <c r="K1536" s="70"/>
      <c r="L1536" s="70"/>
      <c r="M1536" s="70"/>
      <c r="N1536" s="70"/>
      <c r="O1536" s="70">
        <f>'SWR time series'!A1532</f>
        <v>2</v>
      </c>
      <c r="P1536" s="70">
        <f>'SWR time series'!B1532</f>
        <v>1998</v>
      </c>
      <c r="Q1536" s="77">
        <f>'StockBond Returns'!M1530</f>
        <v>34.15306902</v>
      </c>
      <c r="R1536" s="77">
        <f>'SWR time series'!F1532</f>
        <v>1.883029486</v>
      </c>
      <c r="S1536" t="str">
        <f t="shared" ref="S1536:T1536" si="1613">if( and($Q1536&gt;S$10,$Q1536&lt;=S$11),$R1536,"")</f>
        <v/>
      </c>
      <c r="T1536" s="77">
        <f t="shared" si="1613"/>
        <v>1.883029486</v>
      </c>
    </row>
    <row r="1537" hidden="1">
      <c r="A1537" s="152"/>
      <c r="B1537" s="154"/>
      <c r="F1537" s="70"/>
      <c r="G1537" s="70"/>
      <c r="H1537" s="70"/>
      <c r="I1537" s="70"/>
      <c r="J1537" s="70"/>
      <c r="K1537" s="70"/>
      <c r="L1537" s="70"/>
      <c r="M1537" s="70"/>
      <c r="N1537" s="70"/>
      <c r="O1537" s="70">
        <f>'SWR time series'!A1533</f>
        <v>3</v>
      </c>
      <c r="P1537" s="70">
        <f>'SWR time series'!B1533</f>
        <v>1998</v>
      </c>
      <c r="Q1537" s="77">
        <f>'StockBond Returns'!M1531</f>
        <v>35.52203627</v>
      </c>
      <c r="R1537" s="77">
        <f>'SWR time series'!F1533</f>
        <v>1.478419073</v>
      </c>
      <c r="S1537" t="str">
        <f t="shared" ref="S1537:T1537" si="1614">if( and($Q1537&gt;S$10,$Q1537&lt;=S$11),$R1537,"")</f>
        <v/>
      </c>
      <c r="T1537" s="77">
        <f t="shared" si="1614"/>
        <v>1.478419073</v>
      </c>
    </row>
    <row r="1538" hidden="1">
      <c r="A1538" s="152"/>
      <c r="B1538" s="154"/>
      <c r="F1538" s="70"/>
      <c r="G1538" s="70"/>
      <c r="H1538" s="70"/>
      <c r="I1538" s="70"/>
      <c r="J1538" s="70"/>
      <c r="K1538" s="70"/>
      <c r="L1538" s="70"/>
      <c r="M1538" s="70"/>
      <c r="N1538" s="70"/>
      <c r="O1538" s="70">
        <f>'SWR time series'!A1534</f>
        <v>4</v>
      </c>
      <c r="P1538" s="70">
        <f>'SWR time series'!B1534</f>
        <v>1998</v>
      </c>
      <c r="Q1538" s="77">
        <f>'StockBond Returns'!M1532</f>
        <v>37.13691124</v>
      </c>
      <c r="R1538" s="77">
        <f>'SWR time series'!F1534</f>
        <v>1.033365294</v>
      </c>
      <c r="S1538" t="str">
        <f t="shared" ref="S1538:T1538" si="1615">if( and($Q1538&gt;S$10,$Q1538&lt;=S$11),$R1538,"")</f>
        <v/>
      </c>
      <c r="T1538" s="77">
        <f t="shared" si="1615"/>
        <v>1.033365294</v>
      </c>
    </row>
    <row r="1539" hidden="1">
      <c r="A1539" s="152"/>
      <c r="B1539" s="154"/>
      <c r="F1539" s="70"/>
      <c r="G1539" s="70"/>
      <c r="H1539" s="70"/>
      <c r="I1539" s="70"/>
      <c r="J1539" s="70"/>
      <c r="K1539" s="70"/>
      <c r="L1539" s="70"/>
      <c r="M1539" s="70"/>
      <c r="N1539" s="70"/>
      <c r="O1539" s="70">
        <f>'SWR time series'!A1535</f>
        <v>5</v>
      </c>
      <c r="P1539" s="70">
        <f>'SWR time series'!B1535</f>
        <v>1998</v>
      </c>
      <c r="Q1539" s="77">
        <f>'StockBond Returns'!M1533</f>
        <v>37.26185167</v>
      </c>
      <c r="R1539" s="77">
        <f>'SWR time series'!F1535</f>
        <v>0.9838443037</v>
      </c>
      <c r="S1539" t="str">
        <f t="shared" ref="S1539:T1539" si="1616">if( and($Q1539&gt;S$10,$Q1539&lt;=S$11),$R1539,"")</f>
        <v/>
      </c>
      <c r="T1539" s="77">
        <f t="shared" si="1616"/>
        <v>0.9838443037</v>
      </c>
    </row>
    <row r="1540" hidden="1">
      <c r="A1540" s="152"/>
      <c r="B1540" s="154"/>
      <c r="F1540" s="70"/>
      <c r="G1540" s="70"/>
      <c r="H1540" s="70"/>
      <c r="I1540" s="70"/>
      <c r="J1540" s="70"/>
      <c r="K1540" s="70"/>
      <c r="L1540" s="70"/>
      <c r="M1540" s="70"/>
      <c r="N1540" s="70"/>
      <c r="O1540" s="70">
        <f>'SWR time series'!A1536</f>
        <v>6</v>
      </c>
      <c r="P1540" s="70">
        <f>'SWR time series'!B1536</f>
        <v>1998</v>
      </c>
      <c r="Q1540" s="77">
        <f>'StockBond Returns'!M1534</f>
        <v>36.37511941</v>
      </c>
      <c r="R1540" s="77">
        <f>'SWR time series'!F1536</f>
        <v>1.168366873</v>
      </c>
      <c r="S1540" t="str">
        <f t="shared" ref="S1540:T1540" si="1617">if( and($Q1540&gt;S$10,$Q1540&lt;=S$11),$R1540,"")</f>
        <v/>
      </c>
      <c r="T1540" s="77">
        <f t="shared" si="1617"/>
        <v>1.168366873</v>
      </c>
    </row>
    <row r="1541" hidden="1">
      <c r="A1541" s="152"/>
      <c r="B1541" s="154"/>
      <c r="F1541" s="70"/>
      <c r="G1541" s="70"/>
      <c r="H1541" s="70"/>
      <c r="I1541" s="70"/>
      <c r="J1541" s="70"/>
      <c r="K1541" s="70"/>
      <c r="L1541" s="70"/>
      <c r="M1541" s="70"/>
      <c r="N1541" s="70"/>
      <c r="O1541" s="70">
        <f>'SWR time series'!A1537</f>
        <v>7</v>
      </c>
      <c r="P1541" s="70">
        <f>'SWR time series'!B1537</f>
        <v>1998</v>
      </c>
      <c r="Q1541" s="77">
        <f>'StockBond Returns'!M1535</f>
        <v>37.64731946</v>
      </c>
      <c r="R1541" s="77">
        <f>'SWR time series'!F1537</f>
        <v>0.8188132035</v>
      </c>
      <c r="S1541" t="str">
        <f t="shared" ref="S1541:T1541" si="1618">if( and($Q1541&gt;S$10,$Q1541&lt;=S$11),$R1541,"")</f>
        <v/>
      </c>
      <c r="T1541" s="77">
        <f t="shared" si="1618"/>
        <v>0.8188132035</v>
      </c>
    </row>
    <row r="1542" hidden="1">
      <c r="A1542" s="152"/>
      <c r="B1542" s="154"/>
      <c r="F1542" s="70"/>
      <c r="G1542" s="70"/>
      <c r="H1542" s="70"/>
      <c r="I1542" s="70"/>
      <c r="J1542" s="70"/>
      <c r="K1542" s="70"/>
      <c r="L1542" s="70"/>
      <c r="M1542" s="70"/>
      <c r="N1542" s="70"/>
      <c r="O1542" s="70">
        <f>'SWR time series'!A1538</f>
        <v>8</v>
      </c>
      <c r="P1542" s="70">
        <f>'SWR time series'!B1538</f>
        <v>1998</v>
      </c>
      <c r="Q1542" s="77">
        <f>'StockBond Returns'!M1536</f>
        <v>37.07174295</v>
      </c>
      <c r="R1542" s="77">
        <f>'SWR time series'!F1538</f>
        <v>0.9834637288</v>
      </c>
      <c r="S1542" t="str">
        <f t="shared" ref="S1542:T1542" si="1619">if( and($Q1542&gt;S$10,$Q1542&lt;=S$11),$R1542,"")</f>
        <v/>
      </c>
      <c r="T1542" s="77">
        <f t="shared" si="1619"/>
        <v>0.9834637288</v>
      </c>
    </row>
    <row r="1543" hidden="1">
      <c r="A1543" s="152"/>
      <c r="B1543" s="154"/>
      <c r="F1543" s="70"/>
      <c r="G1543" s="70"/>
      <c r="H1543" s="70"/>
      <c r="I1543" s="70"/>
      <c r="J1543" s="70"/>
      <c r="K1543" s="70"/>
      <c r="L1543" s="70"/>
      <c r="M1543" s="70"/>
      <c r="N1543" s="70"/>
      <c r="O1543" s="70">
        <f>'SWR time series'!A1539</f>
        <v>9</v>
      </c>
      <c r="P1543" s="70">
        <f>'SWR time series'!B1539</f>
        <v>1998</v>
      </c>
      <c r="Q1543" s="77">
        <f>'StockBond Returns'!M1537</f>
        <v>31.55544596</v>
      </c>
      <c r="R1543" s="77">
        <f>'SWR time series'!F1539</f>
        <v>2.377786255</v>
      </c>
      <c r="S1543" t="str">
        <f t="shared" ref="S1543:T1543" si="1620">if( and($Q1543&gt;S$10,$Q1543&lt;=S$11),$R1543,"")</f>
        <v/>
      </c>
      <c r="T1543" s="77">
        <f t="shared" si="1620"/>
        <v>2.377786255</v>
      </c>
    </row>
    <row r="1544" hidden="1">
      <c r="A1544" s="152"/>
      <c r="B1544" s="154"/>
      <c r="F1544" s="70"/>
      <c r="G1544" s="70"/>
      <c r="H1544" s="70"/>
      <c r="I1544" s="70"/>
      <c r="J1544" s="70"/>
      <c r="K1544" s="70"/>
      <c r="L1544" s="70"/>
      <c r="M1544" s="70"/>
      <c r="N1544" s="70"/>
      <c r="O1544" s="70">
        <f>'SWR time series'!A1540</f>
        <v>10</v>
      </c>
      <c r="P1544" s="70">
        <f>'SWR time series'!B1540</f>
        <v>1998</v>
      </c>
      <c r="Q1544" s="77">
        <f>'StockBond Returns'!M1538</f>
        <v>33.41441024</v>
      </c>
      <c r="R1544" s="77">
        <f>'SWR time series'!F1540</f>
        <v>1.652396222</v>
      </c>
      <c r="S1544" t="str">
        <f t="shared" ref="S1544:T1544" si="1621">if( and($Q1544&gt;S$10,$Q1544&lt;=S$11),$R1544,"")</f>
        <v/>
      </c>
      <c r="T1544" s="77">
        <f t="shared" si="1621"/>
        <v>1.652396222</v>
      </c>
    </row>
    <row r="1545" hidden="1">
      <c r="A1545" s="152"/>
      <c r="B1545" s="154"/>
      <c r="F1545" s="70"/>
      <c r="G1545" s="70"/>
      <c r="H1545" s="70"/>
      <c r="I1545" s="70"/>
      <c r="J1545" s="70"/>
      <c r="K1545" s="70"/>
      <c r="L1545" s="70"/>
      <c r="M1545" s="70"/>
      <c r="N1545" s="70"/>
      <c r="O1545" s="70">
        <f>'SWR time series'!A1541</f>
        <v>11</v>
      </c>
      <c r="P1545" s="70">
        <f>'SWR time series'!B1541</f>
        <v>1998</v>
      </c>
      <c r="Q1545" s="77">
        <f>'StockBond Returns'!M1539</f>
        <v>36.36152252</v>
      </c>
      <c r="R1545" s="77">
        <f>'SWR time series'!F1541</f>
        <v>0.9080303838</v>
      </c>
      <c r="S1545" t="str">
        <f t="shared" ref="S1545:T1545" si="1622">if( and($Q1545&gt;S$10,$Q1545&lt;=S$11),$R1545,"")</f>
        <v/>
      </c>
      <c r="T1545" s="77">
        <f t="shared" si="1622"/>
        <v>0.9080303838</v>
      </c>
    </row>
    <row r="1546" hidden="1">
      <c r="A1546" s="152"/>
      <c r="B1546" s="154"/>
      <c r="F1546" s="70"/>
      <c r="G1546" s="70"/>
      <c r="H1546" s="70"/>
      <c r="I1546" s="70"/>
      <c r="J1546" s="70"/>
      <c r="K1546" s="70"/>
      <c r="L1546" s="70"/>
      <c r="M1546" s="70"/>
      <c r="N1546" s="70"/>
      <c r="O1546" s="70">
        <f>'SWR time series'!A1542</f>
        <v>12</v>
      </c>
      <c r="P1546" s="70">
        <f>'SWR time series'!B1542</f>
        <v>1998</v>
      </c>
      <c r="Q1546" s="77">
        <f>'StockBond Returns'!M1540</f>
        <v>37.99633484</v>
      </c>
      <c r="R1546" s="77">
        <f>'SWR time series'!F1542</f>
        <v>0.5471199644</v>
      </c>
      <c r="S1546" t="str">
        <f t="shared" ref="S1546:T1546" si="1623">if( and($Q1546&gt;S$10,$Q1546&lt;=S$11),$R1546,"")</f>
        <v/>
      </c>
      <c r="T1546" s="77">
        <f t="shared" si="1623"/>
        <v>0.5471199644</v>
      </c>
    </row>
    <row r="1547" hidden="1">
      <c r="A1547" s="152"/>
      <c r="B1547" s="154"/>
      <c r="F1547" s="70"/>
      <c r="G1547" s="70"/>
      <c r="H1547" s="70"/>
      <c r="I1547" s="70"/>
      <c r="J1547" s="70"/>
      <c r="K1547" s="70"/>
      <c r="L1547" s="70"/>
      <c r="M1547" s="70"/>
      <c r="N1547" s="70"/>
      <c r="O1547" s="70">
        <f>'SWR time series'!A1543</f>
        <v>1</v>
      </c>
      <c r="P1547" s="70">
        <f>'SWR time series'!B1543</f>
        <v>1999</v>
      </c>
      <c r="Q1547" s="77">
        <f>'StockBond Returns'!M1541</f>
        <v>40.09835416</v>
      </c>
      <c r="R1547" s="77">
        <f>'SWR time series'!F1543</f>
        <v>0.08672042293</v>
      </c>
      <c r="S1547" t="str">
        <f t="shared" ref="S1547:T1547" si="1624">if( and($Q1547&gt;S$10,$Q1547&lt;=S$11),$R1547,"")</f>
        <v/>
      </c>
      <c r="T1547" s="77">
        <f t="shared" si="1624"/>
        <v>0.08672042293</v>
      </c>
    </row>
    <row r="1548" hidden="1">
      <c r="A1548" s="152"/>
      <c r="B1548" s="154"/>
      <c r="F1548" s="70"/>
      <c r="G1548" s="70"/>
      <c r="H1548" s="70"/>
      <c r="I1548" s="70"/>
      <c r="J1548" s="70"/>
      <c r="K1548" s="70"/>
      <c r="L1548" s="70"/>
      <c r="M1548" s="70"/>
      <c r="N1548" s="70"/>
      <c r="O1548" s="70">
        <f>'SWR time series'!A1544</f>
        <v>2</v>
      </c>
      <c r="P1548" s="70">
        <f>'SWR time series'!B1544</f>
        <v>1999</v>
      </c>
      <c r="Q1548" s="77">
        <f>'StockBond Returns'!M1542</f>
        <v>41.36427615</v>
      </c>
      <c r="R1548" s="77">
        <f>'SWR time series'!F1544</f>
        <v>-0.1693860822</v>
      </c>
      <c r="S1548" t="str">
        <f t="shared" ref="S1548:T1548" si="1625">if( and($Q1548&gt;S$10,$Q1548&lt;=S$11),$R1548,"")</f>
        <v/>
      </c>
      <c r="T1548" s="77">
        <f t="shared" si="1625"/>
        <v>-0.1693860822</v>
      </c>
    </row>
    <row r="1549" hidden="1">
      <c r="A1549" s="152"/>
      <c r="B1549" s="154"/>
      <c r="F1549" s="70"/>
      <c r="G1549" s="70"/>
      <c r="H1549" s="70"/>
      <c r="I1549" s="70"/>
      <c r="J1549" s="70"/>
      <c r="K1549" s="70"/>
      <c r="L1549" s="70"/>
      <c r="M1549" s="70"/>
      <c r="N1549" s="70"/>
      <c r="O1549" s="70">
        <f>'SWR time series'!A1545</f>
        <v>3</v>
      </c>
      <c r="P1549" s="70">
        <f>'SWR time series'!B1545</f>
        <v>1999</v>
      </c>
      <c r="Q1549" s="77">
        <f>'StockBond Returns'!M1543</f>
        <v>40.06245956</v>
      </c>
      <c r="R1549" s="77">
        <f>'SWR time series'!F1545</f>
        <v>0.2207752824</v>
      </c>
      <c r="S1549" t="str">
        <f t="shared" ref="S1549:T1549" si="1626">if( and($Q1549&gt;S$10,$Q1549&lt;=S$11),$R1549,"")</f>
        <v/>
      </c>
      <c r="T1549" s="77">
        <f t="shared" si="1626"/>
        <v>0.2207752824</v>
      </c>
    </row>
    <row r="1550" hidden="1">
      <c r="A1550" s="152"/>
      <c r="B1550" s="154"/>
      <c r="F1550" s="70"/>
      <c r="G1550" s="70"/>
      <c r="H1550" s="70"/>
      <c r="I1550" s="70"/>
      <c r="J1550" s="70"/>
      <c r="K1550" s="70"/>
      <c r="L1550" s="70"/>
      <c r="M1550" s="70"/>
      <c r="N1550" s="70"/>
      <c r="O1550" s="70">
        <f>'SWR time series'!A1546</f>
        <v>4</v>
      </c>
      <c r="P1550" s="70">
        <f>'SWR time series'!B1546</f>
        <v>1999</v>
      </c>
      <c r="Q1550" s="77">
        <f>'StockBond Returns'!M1544</f>
        <v>41.50808407</v>
      </c>
      <c r="R1550" s="77">
        <f>'SWR time series'!F1546</f>
        <v>-0.1069895677</v>
      </c>
      <c r="S1550" t="str">
        <f t="shared" ref="S1550:T1550" si="1627">if( and($Q1550&gt;S$10,$Q1550&lt;=S$11),$R1550,"")</f>
        <v/>
      </c>
      <c r="T1550" s="77">
        <f t="shared" si="1627"/>
        <v>-0.1069895677</v>
      </c>
    </row>
    <row r="1551" hidden="1">
      <c r="A1551" s="152"/>
      <c r="B1551" s="154"/>
      <c r="F1551" s="70"/>
      <c r="G1551" s="70"/>
      <c r="H1551" s="70"/>
      <c r="I1551" s="70"/>
      <c r="J1551" s="70"/>
      <c r="K1551" s="70"/>
      <c r="L1551" s="70"/>
      <c r="M1551" s="70"/>
      <c r="N1551" s="70"/>
      <c r="O1551" s="70">
        <f>'SWR time series'!A1547</f>
        <v>5</v>
      </c>
      <c r="P1551" s="70">
        <f>'SWR time series'!B1547</f>
        <v>1999</v>
      </c>
      <c r="Q1551" s="77">
        <f>'StockBond Returns'!M1545</f>
        <v>42.71795026</v>
      </c>
      <c r="R1551" s="77">
        <f>'SWR time series'!F1547</f>
        <v>-0.3071820972</v>
      </c>
      <c r="S1551" t="str">
        <f t="shared" ref="S1551:T1551" si="1628">if( and($Q1551&gt;S$10,$Q1551&lt;=S$11),$R1551,"")</f>
        <v/>
      </c>
      <c r="T1551" s="77">
        <f t="shared" si="1628"/>
        <v>-0.3071820972</v>
      </c>
    </row>
    <row r="1552" hidden="1">
      <c r="A1552" s="152"/>
      <c r="B1552" s="154"/>
      <c r="F1552" s="70"/>
      <c r="G1552" s="70"/>
      <c r="H1552" s="70"/>
      <c r="I1552" s="70"/>
      <c r="J1552" s="70"/>
      <c r="K1552" s="70"/>
      <c r="L1552" s="70"/>
      <c r="M1552" s="70"/>
      <c r="N1552" s="70"/>
      <c r="O1552" s="70">
        <f>'SWR time series'!A1548</f>
        <v>6</v>
      </c>
      <c r="P1552" s="70">
        <f>'SWR time series'!B1548</f>
        <v>1999</v>
      </c>
      <c r="Q1552" s="77">
        <f>'StockBond Returns'!M1546</f>
        <v>41.34873122</v>
      </c>
      <c r="R1552" s="77">
        <f>'SWR time series'!F1548</f>
        <v>0.02253083682</v>
      </c>
      <c r="S1552" t="str">
        <f t="shared" ref="S1552:T1552" si="1629">if( and($Q1552&gt;S$10,$Q1552&lt;=S$11),$R1552,"")</f>
        <v/>
      </c>
      <c r="T1552" s="77">
        <f t="shared" si="1629"/>
        <v>0.02253083682</v>
      </c>
    </row>
    <row r="1553" hidden="1">
      <c r="A1553" s="152"/>
      <c r="B1553" s="154"/>
      <c r="F1553" s="70"/>
      <c r="G1553" s="70"/>
      <c r="H1553" s="70"/>
      <c r="I1553" s="70"/>
      <c r="J1553" s="70"/>
      <c r="K1553" s="70"/>
      <c r="L1553" s="70"/>
      <c r="M1553" s="70"/>
      <c r="N1553" s="70"/>
      <c r="O1553" s="70">
        <f>'SWR time series'!A1549</f>
        <v>7</v>
      </c>
      <c r="P1553" s="70">
        <f>'SWR time series'!B1549</f>
        <v>1999</v>
      </c>
      <c r="Q1553" s="77">
        <f>'StockBond Returns'!M1547</f>
        <v>43.78045112</v>
      </c>
      <c r="R1553" s="77">
        <f>'SWR time series'!F1549</f>
        <v>-0.4231840353</v>
      </c>
      <c r="S1553" t="str">
        <f t="shared" ref="S1553:T1553" si="1630">if( and($Q1553&gt;S$10,$Q1553&lt;=S$11),$R1553,"")</f>
        <v/>
      </c>
      <c r="T1553" s="77">
        <f t="shared" si="1630"/>
        <v>-0.4231840353</v>
      </c>
    </row>
    <row r="1554" hidden="1">
      <c r="A1554" s="152"/>
      <c r="B1554" s="154"/>
      <c r="F1554" s="70"/>
      <c r="G1554" s="70"/>
      <c r="H1554" s="70"/>
      <c r="I1554" s="70"/>
      <c r="J1554" s="70"/>
      <c r="K1554" s="70"/>
      <c r="L1554" s="70"/>
      <c r="M1554" s="70"/>
      <c r="N1554" s="70"/>
      <c r="O1554" s="70">
        <f>'SWR time series'!A1550</f>
        <v>8</v>
      </c>
      <c r="P1554" s="70">
        <f>'SWR time series'!B1550</f>
        <v>1999</v>
      </c>
      <c r="Q1554" s="77">
        <f>'StockBond Returns'!M1548</f>
        <v>42.14789622</v>
      </c>
      <c r="R1554" s="77">
        <f>'SWR time series'!F1550</f>
        <v>-0.07297623268</v>
      </c>
      <c r="S1554" t="str">
        <f t="shared" ref="S1554:T1554" si="1631">if( and($Q1554&gt;S$10,$Q1554&lt;=S$11),$R1554,"")</f>
        <v/>
      </c>
      <c r="T1554" s="77">
        <f t="shared" si="1631"/>
        <v>-0.07297623268</v>
      </c>
    </row>
    <row r="1555" hidden="1">
      <c r="A1555" s="152"/>
      <c r="B1555" s="154"/>
      <c r="F1555" s="70"/>
      <c r="G1555" s="70"/>
      <c r="H1555" s="70"/>
      <c r="I1555" s="70"/>
      <c r="J1555" s="70"/>
      <c r="K1555" s="70"/>
      <c r="L1555" s="70"/>
      <c r="M1555" s="70"/>
      <c r="N1555" s="70"/>
      <c r="O1555" s="70">
        <f>'SWR time series'!A1551</f>
        <v>9</v>
      </c>
      <c r="P1555" s="70">
        <f>'SWR time series'!B1551</f>
        <v>1999</v>
      </c>
      <c r="Q1555" s="77">
        <f>'StockBond Returns'!M1549</f>
        <v>41.70708001</v>
      </c>
      <c r="R1555" s="77">
        <f>'SWR time series'!F1551</f>
        <v>0.02230249194</v>
      </c>
      <c r="S1555" t="str">
        <f t="shared" ref="S1555:T1555" si="1632">if( and($Q1555&gt;S$10,$Q1555&lt;=S$11),$R1555,"")</f>
        <v/>
      </c>
      <c r="T1555" s="77">
        <f t="shared" si="1632"/>
        <v>0.02230249194</v>
      </c>
    </row>
    <row r="1556" hidden="1">
      <c r="A1556" s="152"/>
      <c r="B1556" s="154"/>
      <c r="F1556" s="70"/>
      <c r="G1556" s="70"/>
      <c r="H1556" s="70"/>
      <c r="I1556" s="70"/>
      <c r="J1556" s="70"/>
      <c r="K1556" s="70"/>
      <c r="L1556" s="70"/>
      <c r="M1556" s="70"/>
      <c r="N1556" s="70"/>
      <c r="O1556" s="70">
        <f>'SWR time series'!A1552</f>
        <v>10</v>
      </c>
      <c r="P1556" s="70">
        <f>'SWR time series'!B1552</f>
        <v>1999</v>
      </c>
      <c r="Q1556" s="77">
        <f>'StockBond Returns'!M1550</f>
        <v>40.21181203</v>
      </c>
      <c r="R1556" s="77">
        <f>'SWR time series'!F1552</f>
        <v>0.3085604573</v>
      </c>
      <c r="S1556" t="str">
        <f t="shared" ref="S1556:T1556" si="1633">if( and($Q1556&gt;S$10,$Q1556&lt;=S$11),$R1556,"")</f>
        <v/>
      </c>
      <c r="T1556" s="77">
        <f t="shared" si="1633"/>
        <v>0.3085604573</v>
      </c>
    </row>
    <row r="1557" hidden="1">
      <c r="A1557" s="152"/>
      <c r="B1557" s="154"/>
      <c r="F1557" s="70"/>
      <c r="G1557" s="70"/>
      <c r="H1557" s="70"/>
      <c r="I1557" s="70"/>
      <c r="J1557" s="70"/>
      <c r="K1557" s="70"/>
      <c r="L1557" s="70"/>
      <c r="M1557" s="70"/>
      <c r="N1557" s="70"/>
      <c r="O1557" s="70">
        <f>'SWR time series'!A1553</f>
        <v>11</v>
      </c>
      <c r="P1557" s="70">
        <f>'SWR time series'!B1553</f>
        <v>1999</v>
      </c>
      <c r="Q1557" s="77">
        <f>'StockBond Returns'!M1551</f>
        <v>42.24077599</v>
      </c>
      <c r="R1557" s="77">
        <f>'SWR time series'!F1553</f>
        <v>-0.09696409436</v>
      </c>
      <c r="S1557" t="str">
        <f t="shared" ref="S1557:T1557" si="1634">if( and($Q1557&gt;S$10,$Q1557&lt;=S$11),$R1557,"")</f>
        <v/>
      </c>
      <c r="T1557" s="77">
        <f t="shared" si="1634"/>
        <v>-0.09696409436</v>
      </c>
    </row>
    <row r="1558" hidden="1">
      <c r="A1558" s="152"/>
      <c r="B1558" s="154"/>
      <c r="F1558" s="70"/>
      <c r="G1558" s="70"/>
      <c r="H1558" s="70"/>
      <c r="I1558" s="70"/>
      <c r="J1558" s="70"/>
      <c r="K1558" s="70"/>
      <c r="L1558" s="70"/>
      <c r="M1558" s="70"/>
      <c r="N1558" s="70"/>
      <c r="O1558" s="70">
        <f>'SWR time series'!A1554</f>
        <v>12</v>
      </c>
      <c r="P1558" s="70">
        <f>'SWR time series'!B1554</f>
        <v>1999</v>
      </c>
      <c r="Q1558" s="77">
        <f>'StockBond Returns'!M1552</f>
        <v>43.14336956</v>
      </c>
      <c r="R1558" s="77">
        <f>'SWR time series'!F1554</f>
        <v>-0.2489237258</v>
      </c>
      <c r="S1558" t="str">
        <f t="shared" ref="S1558:T1558" si="1635">if( and($Q1558&gt;S$10,$Q1558&lt;=S$11),$R1558,"")</f>
        <v/>
      </c>
      <c r="T1558" s="77">
        <f t="shared" si="1635"/>
        <v>-0.2489237258</v>
      </c>
    </row>
    <row r="1559" hidden="1">
      <c r="A1559" s="152"/>
      <c r="B1559" s="154"/>
      <c r="F1559" s="70"/>
      <c r="G1559" s="70"/>
      <c r="H1559" s="70"/>
      <c r="I1559" s="70"/>
      <c r="J1559" s="70"/>
      <c r="K1559" s="70"/>
      <c r="L1559" s="70"/>
      <c r="M1559" s="70"/>
      <c r="N1559" s="70"/>
      <c r="O1559" s="70">
        <f>'SWR time series'!A1555</f>
        <v>1</v>
      </c>
      <c r="P1559" s="70">
        <f>'SWR time series'!B1555</f>
        <v>2000</v>
      </c>
      <c r="Q1559" s="77">
        <f>'StockBond Returns'!M1553</f>
        <v>45.45302167</v>
      </c>
      <c r="R1559" s="77">
        <f>'SWR time series'!F1555</f>
        <v>-0.6230016197</v>
      </c>
      <c r="S1559" t="str">
        <f t="shared" ref="S1559:T1559" si="1636">if( and($Q1559&gt;S$10,$Q1559&lt;=S$11),$R1559,"")</f>
        <v/>
      </c>
      <c r="T1559" s="77">
        <f t="shared" si="1636"/>
        <v>-0.6230016197</v>
      </c>
    </row>
    <row r="1560" hidden="1">
      <c r="A1560" s="152"/>
      <c r="B1560" s="154"/>
      <c r="F1560" s="70"/>
      <c r="G1560" s="70"/>
      <c r="H1560" s="70"/>
      <c r="I1560" s="70"/>
      <c r="J1560" s="70"/>
      <c r="K1560" s="70"/>
      <c r="L1560" s="70"/>
      <c r="M1560" s="70"/>
      <c r="N1560" s="70"/>
      <c r="O1560" s="70">
        <f>'SWR time series'!A1556</f>
        <v>2</v>
      </c>
      <c r="P1560" s="70">
        <f>'SWR time series'!B1556</f>
        <v>2000</v>
      </c>
      <c r="Q1560" s="77">
        <f>'StockBond Returns'!M1554</f>
        <v>42.81673505</v>
      </c>
      <c r="R1560" s="77">
        <f>'SWR time series'!F1556</f>
        <v>-0.1105941979</v>
      </c>
      <c r="S1560" t="str">
        <f t="shared" ref="S1560:T1560" si="1637">if( and($Q1560&gt;S$10,$Q1560&lt;=S$11),$R1560,"")</f>
        <v/>
      </c>
      <c r="T1560" s="77">
        <f t="shared" si="1637"/>
        <v>-0.1105941979</v>
      </c>
    </row>
    <row r="1561" hidden="1">
      <c r="A1561" s="152"/>
      <c r="B1561" s="154"/>
      <c r="F1561" s="70"/>
      <c r="G1561" s="70"/>
      <c r="H1561" s="70"/>
      <c r="I1561" s="70"/>
      <c r="J1561" s="70"/>
      <c r="K1561" s="70"/>
      <c r="L1561" s="70"/>
      <c r="M1561" s="70"/>
      <c r="N1561" s="70"/>
      <c r="O1561" s="70">
        <f>'SWR time series'!A1557</f>
        <v>3</v>
      </c>
      <c r="P1561" s="70">
        <f>'SWR time series'!B1557</f>
        <v>2000</v>
      </c>
      <c r="Q1561" s="77">
        <f>'StockBond Returns'!M1555</f>
        <v>41.503738</v>
      </c>
      <c r="R1561" s="77">
        <f>'SWR time series'!F1557</f>
        <v>0.05852353887</v>
      </c>
      <c r="S1561" t="str">
        <f t="shared" ref="S1561:T1561" si="1638">if( and($Q1561&gt;S$10,$Q1561&lt;=S$11),$R1561,"")</f>
        <v/>
      </c>
      <c r="T1561" s="77">
        <f t="shared" si="1638"/>
        <v>0.05852353887</v>
      </c>
    </row>
    <row r="1562" hidden="1">
      <c r="A1562" s="152"/>
      <c r="B1562" s="154"/>
      <c r="F1562" s="70"/>
      <c r="G1562" s="70"/>
      <c r="H1562" s="70"/>
      <c r="I1562" s="70"/>
      <c r="J1562" s="70"/>
      <c r="K1562" s="70"/>
      <c r="L1562" s="70"/>
      <c r="M1562" s="70"/>
      <c r="N1562" s="70"/>
      <c r="O1562" s="70">
        <f>'SWR time series'!A1558</f>
        <v>4</v>
      </c>
      <c r="P1562" s="70">
        <f>'SWR time series'!B1558</f>
        <v>2000</v>
      </c>
      <c r="Q1562" s="77">
        <f>'StockBond Returns'!M1556</f>
        <v>44.91006802</v>
      </c>
      <c r="R1562" s="77">
        <f>'SWR time series'!F1558</f>
        <v>-0.7081575391</v>
      </c>
      <c r="S1562" t="str">
        <f t="shared" ref="S1562:T1562" si="1639">if( and($Q1562&gt;S$10,$Q1562&lt;=S$11),$R1562,"")</f>
        <v/>
      </c>
      <c r="T1562" s="77">
        <f t="shared" si="1639"/>
        <v>-0.7081575391</v>
      </c>
    </row>
    <row r="1563" hidden="1">
      <c r="A1563" s="152"/>
      <c r="B1563" s="154"/>
      <c r="F1563" s="70"/>
      <c r="G1563" s="70"/>
      <c r="H1563" s="70"/>
      <c r="I1563" s="70"/>
      <c r="J1563" s="70"/>
      <c r="K1563" s="70"/>
      <c r="L1563" s="70"/>
      <c r="M1563" s="70"/>
      <c r="N1563" s="70"/>
      <c r="O1563" s="70">
        <f>'SWR time series'!A1559</f>
        <v>5</v>
      </c>
      <c r="P1563" s="70">
        <f>'SWR time series'!B1559</f>
        <v>2000</v>
      </c>
      <c r="Q1563" s="77">
        <f>'StockBond Returns'!M1557</f>
        <v>43.73380221</v>
      </c>
      <c r="R1563" s="77">
        <f>'SWR time series'!F1559</f>
        <v>-0.5023860839</v>
      </c>
      <c r="S1563" t="str">
        <f t="shared" ref="S1563:T1563" si="1640">if( and($Q1563&gt;S$10,$Q1563&lt;=S$11),$R1563,"")</f>
        <v/>
      </c>
      <c r="T1563" s="77">
        <f t="shared" si="1640"/>
        <v>-0.5023860839</v>
      </c>
    </row>
    <row r="1564" hidden="1">
      <c r="A1564" s="152"/>
      <c r="B1564" s="154"/>
      <c r="F1564" s="70"/>
      <c r="G1564" s="70"/>
      <c r="H1564" s="70"/>
      <c r="I1564" s="70"/>
      <c r="J1564" s="70"/>
      <c r="K1564" s="70"/>
      <c r="L1564" s="70"/>
      <c r="M1564" s="70"/>
      <c r="N1564" s="70"/>
      <c r="O1564" s="70">
        <f>'SWR time series'!A1560</f>
        <v>6</v>
      </c>
      <c r="P1564" s="70">
        <f>'SWR time series'!B1560</f>
        <v>2000</v>
      </c>
      <c r="Q1564" s="77">
        <f>'StockBond Returns'!M1558</f>
        <v>42.02877118</v>
      </c>
      <c r="R1564" s="77">
        <f>'SWR time series'!F1560</f>
        <v>-0.1973702325</v>
      </c>
      <c r="S1564" t="str">
        <f t="shared" ref="S1564:T1564" si="1641">if( and($Q1564&gt;S$10,$Q1564&lt;=S$11),$R1564,"")</f>
        <v/>
      </c>
      <c r="T1564" s="77">
        <f t="shared" si="1641"/>
        <v>-0.1973702325</v>
      </c>
    </row>
    <row r="1565" hidden="1">
      <c r="A1565" s="152"/>
      <c r="B1565" s="154"/>
      <c r="F1565" s="70"/>
      <c r="G1565" s="70"/>
      <c r="H1565" s="70"/>
      <c r="I1565" s="70"/>
      <c r="J1565" s="70"/>
      <c r="K1565" s="70"/>
      <c r="L1565" s="70"/>
      <c r="M1565" s="70"/>
      <c r="N1565" s="70"/>
      <c r="O1565" s="70">
        <f>'SWR time series'!A1561</f>
        <v>7</v>
      </c>
      <c r="P1565" s="70">
        <f>'SWR time series'!B1561</f>
        <v>2000</v>
      </c>
      <c r="Q1565" s="77">
        <f>'StockBond Returns'!M1559</f>
        <v>42.56659268</v>
      </c>
      <c r="R1565" s="77">
        <f>'SWR time series'!F1561</f>
        <v>-0.3700170024</v>
      </c>
      <c r="S1565" t="str">
        <f t="shared" ref="S1565:T1565" si="1642">if( and($Q1565&gt;S$10,$Q1565&lt;=S$11),$R1565,"")</f>
        <v/>
      </c>
      <c r="T1565" s="77">
        <f t="shared" si="1642"/>
        <v>-0.3700170024</v>
      </c>
    </row>
    <row r="1566" hidden="1">
      <c r="A1566" s="152"/>
      <c r="B1566" s="154"/>
      <c r="F1566" s="70"/>
      <c r="G1566" s="70"/>
      <c r="H1566" s="70"/>
      <c r="I1566" s="70"/>
      <c r="J1566" s="70"/>
      <c r="K1566" s="70"/>
      <c r="L1566" s="70"/>
      <c r="M1566" s="70"/>
      <c r="N1566" s="70"/>
      <c r="O1566" s="70">
        <f>'SWR time series'!A1562</f>
        <v>8</v>
      </c>
      <c r="P1566" s="70">
        <f>'SWR time series'!B1562</f>
        <v>2000</v>
      </c>
      <c r="Q1566" s="77">
        <f>'StockBond Returns'!M1560</f>
        <v>41.53398716</v>
      </c>
      <c r="R1566" s="77">
        <f>'SWR time series'!F1562</f>
        <v>-0.189239736</v>
      </c>
      <c r="S1566" t="str">
        <f t="shared" ref="S1566:T1566" si="1643">if( and($Q1566&gt;S$10,$Q1566&lt;=S$11),$R1566,"")</f>
        <v/>
      </c>
      <c r="T1566" s="77">
        <f t="shared" si="1643"/>
        <v>-0.189239736</v>
      </c>
    </row>
    <row r="1567" hidden="1">
      <c r="A1567" s="152"/>
      <c r="B1567" s="154"/>
      <c r="F1567" s="70"/>
      <c r="G1567" s="70"/>
      <c r="H1567" s="70"/>
      <c r="I1567" s="70"/>
      <c r="J1567" s="70"/>
      <c r="K1567" s="70"/>
      <c r="L1567" s="70"/>
      <c r="M1567" s="70"/>
      <c r="N1567" s="70"/>
      <c r="O1567" s="70">
        <f>'SWR time series'!A1563</f>
        <v>9</v>
      </c>
      <c r="P1567" s="70">
        <f>'SWR time series'!B1563</f>
        <v>2000</v>
      </c>
      <c r="Q1567" s="77">
        <f>'StockBond Returns'!M1561</f>
        <v>43.79942001</v>
      </c>
      <c r="R1567" s="77">
        <f>'SWR time series'!F1563</f>
        <v>-0.7255835065</v>
      </c>
      <c r="S1567" t="str">
        <f t="shared" ref="S1567:T1567" si="1644">if( and($Q1567&gt;S$10,$Q1567&lt;=S$11),$R1567,"")</f>
        <v/>
      </c>
      <c r="T1567" s="77">
        <f t="shared" si="1644"/>
        <v>-0.7255835065</v>
      </c>
    </row>
    <row r="1568" hidden="1">
      <c r="A1568" s="152"/>
      <c r="B1568" s="154"/>
      <c r="F1568" s="70"/>
      <c r="G1568" s="70"/>
      <c r="H1568" s="70"/>
      <c r="I1568" s="70"/>
      <c r="J1568" s="70"/>
      <c r="K1568" s="70"/>
      <c r="L1568" s="70"/>
      <c r="M1568" s="70"/>
      <c r="N1568" s="70"/>
      <c r="O1568" s="70">
        <f>'SWR time series'!A1564</f>
        <v>10</v>
      </c>
      <c r="P1568" s="70">
        <f>'SWR time series'!B1564</f>
        <v>2000</v>
      </c>
      <c r="Q1568" s="77">
        <f>'StockBond Returns'!M1562</f>
        <v>40.98986814</v>
      </c>
      <c r="R1568" s="77">
        <f>'SWR time series'!F1564</f>
        <v>-0.1991051452</v>
      </c>
      <c r="S1568" t="str">
        <f t="shared" ref="S1568:T1568" si="1645">if( and($Q1568&gt;S$10,$Q1568&lt;=S$11),$R1568,"")</f>
        <v/>
      </c>
      <c r="T1568" s="77">
        <f t="shared" si="1645"/>
        <v>-0.1991051452</v>
      </c>
    </row>
    <row r="1569" hidden="1">
      <c r="A1569" s="152"/>
      <c r="B1569" s="154"/>
      <c r="F1569" s="70"/>
      <c r="G1569" s="70"/>
      <c r="H1569" s="70"/>
      <c r="I1569" s="70"/>
      <c r="J1569" s="70"/>
      <c r="K1569" s="70"/>
      <c r="L1569" s="70"/>
      <c r="M1569" s="70"/>
      <c r="N1569" s="70"/>
      <c r="O1569" s="70">
        <f>'SWR time series'!A1565</f>
        <v>11</v>
      </c>
      <c r="P1569" s="70">
        <f>'SWR time series'!B1565</f>
        <v>2000</v>
      </c>
      <c r="Q1569" s="77">
        <f>'StockBond Returns'!M1563</f>
        <v>40.48156863</v>
      </c>
      <c r="R1569" s="77">
        <f>'SWR time series'!F1565</f>
        <v>-0.1341282589</v>
      </c>
      <c r="S1569" t="str">
        <f t="shared" ref="S1569:T1569" si="1646">if( and($Q1569&gt;S$10,$Q1569&lt;=S$11),$R1569,"")</f>
        <v/>
      </c>
      <c r="T1569" s="77">
        <f t="shared" si="1646"/>
        <v>-0.1341282589</v>
      </c>
    </row>
    <row r="1570" hidden="1">
      <c r="A1570" s="152"/>
      <c r="B1570" s="154"/>
      <c r="F1570" s="70"/>
      <c r="G1570" s="70"/>
      <c r="H1570" s="70"/>
      <c r="I1570" s="70"/>
      <c r="J1570" s="70"/>
      <c r="K1570" s="70"/>
      <c r="L1570" s="70"/>
      <c r="M1570" s="70"/>
      <c r="N1570" s="70"/>
      <c r="O1570" s="70">
        <f>'SWR time series'!A1566</f>
        <v>12</v>
      </c>
      <c r="P1570" s="70">
        <f>'SWR time series'!B1566</f>
        <v>2000</v>
      </c>
      <c r="Q1570" s="77">
        <f>'StockBond Returns'!M1564</f>
        <v>37.00660229</v>
      </c>
      <c r="R1570" s="77">
        <f>'SWR time series'!F1566</f>
        <v>0.5403534889</v>
      </c>
      <c r="S1570" t="str">
        <f t="shared" ref="S1570:T1570" si="1647">if( and($Q1570&gt;S$10,$Q1570&lt;=S$11),$R1570,"")</f>
        <v/>
      </c>
      <c r="T1570" s="77">
        <f t="shared" si="1647"/>
        <v>0.5403534889</v>
      </c>
    </row>
    <row r="1571" hidden="1">
      <c r="A1571" s="152"/>
      <c r="B1571" s="154"/>
      <c r="F1571" s="70"/>
      <c r="G1571" s="70"/>
      <c r="H1571" s="70"/>
      <c r="I1571" s="70"/>
      <c r="J1571" s="70"/>
      <c r="K1571" s="70"/>
      <c r="L1571" s="70"/>
      <c r="M1571" s="70"/>
      <c r="N1571" s="70"/>
      <c r="O1571" s="70">
        <f>'SWR time series'!A1567</f>
        <v>1</v>
      </c>
      <c r="P1571" s="70">
        <f>'SWR time series'!B1567</f>
        <v>2001</v>
      </c>
      <c r="Q1571" s="77">
        <f>'StockBond Returns'!M1565</f>
        <v>35.93946444</v>
      </c>
      <c r="R1571" s="77">
        <f>'SWR time series'!F1567</f>
        <v>0.7187242421</v>
      </c>
      <c r="S1571" t="str">
        <f t="shared" ref="S1571:T1571" si="1648">if( and($Q1571&gt;S$10,$Q1571&lt;=S$11),$R1571,"")</f>
        <v/>
      </c>
      <c r="T1571" s="77">
        <f t="shared" si="1648"/>
        <v>0.7187242421</v>
      </c>
    </row>
    <row r="1572" hidden="1">
      <c r="A1572" s="152"/>
      <c r="B1572" s="154"/>
      <c r="F1572" s="70"/>
      <c r="G1572" s="70"/>
      <c r="H1572" s="70"/>
      <c r="I1572" s="70"/>
      <c r="J1572" s="70"/>
      <c r="K1572" s="70"/>
      <c r="L1572" s="70"/>
      <c r="M1572" s="70"/>
      <c r="N1572" s="70"/>
      <c r="O1572" s="70">
        <f>'SWR time series'!A1568</f>
        <v>2</v>
      </c>
      <c r="P1572" s="70">
        <f>'SWR time series'!B1568</f>
        <v>2001</v>
      </c>
      <c r="Q1572" s="77">
        <f>'StockBond Returns'!M1566</f>
        <v>37.81998268</v>
      </c>
      <c r="R1572" s="77">
        <f>'SWR time series'!F1568</f>
        <v>0.2602730318</v>
      </c>
      <c r="S1572" t="str">
        <f t="shared" ref="S1572:T1572" si="1649">if( and($Q1572&gt;S$10,$Q1572&lt;=S$11),$R1572,"")</f>
        <v/>
      </c>
      <c r="T1572" s="77">
        <f t="shared" si="1649"/>
        <v>0.2602730318</v>
      </c>
    </row>
    <row r="1573" hidden="1">
      <c r="A1573" s="152"/>
      <c r="B1573" s="154"/>
      <c r="F1573" s="70"/>
      <c r="G1573" s="70"/>
      <c r="H1573" s="70"/>
      <c r="I1573" s="70"/>
      <c r="J1573" s="70"/>
      <c r="K1573" s="70"/>
      <c r="L1573" s="70"/>
      <c r="M1573" s="70"/>
      <c r="N1573" s="70"/>
      <c r="O1573" s="70">
        <f>'SWR time series'!A1569</f>
        <v>3</v>
      </c>
      <c r="P1573" s="70">
        <f>'SWR time series'!B1569</f>
        <v>2001</v>
      </c>
      <c r="Q1573" s="77">
        <f>'StockBond Returns'!M1567</f>
        <v>34.02858742</v>
      </c>
      <c r="R1573" s="77">
        <f>'SWR time series'!F1569</f>
        <v>1.092924761</v>
      </c>
      <c r="S1573" t="str">
        <f t="shared" ref="S1573:T1573" si="1650">if( and($Q1573&gt;S$10,$Q1573&lt;=S$11),$R1573,"")</f>
        <v/>
      </c>
      <c r="T1573" s="77">
        <f t="shared" si="1650"/>
        <v>1.092924761</v>
      </c>
    </row>
    <row r="1574" hidden="1">
      <c r="A1574" s="152"/>
      <c r="B1574" s="154"/>
      <c r="F1574" s="70"/>
      <c r="G1574" s="70"/>
      <c r="H1574" s="70"/>
      <c r="I1574" s="70"/>
      <c r="J1574" s="70"/>
      <c r="K1574" s="70"/>
      <c r="L1574" s="70"/>
      <c r="M1574" s="70"/>
      <c r="N1574" s="70"/>
      <c r="O1574" s="70">
        <f>'SWR time series'!A1570</f>
        <v>4</v>
      </c>
      <c r="P1574" s="70">
        <f>'SWR time series'!B1570</f>
        <v>2001</v>
      </c>
      <c r="Q1574" s="77">
        <f>'StockBond Returns'!M1568</f>
        <v>31.23599706</v>
      </c>
      <c r="R1574" s="77">
        <f>'SWR time series'!F1570</f>
        <v>1.873141093</v>
      </c>
      <c r="S1574" t="str">
        <f t="shared" ref="S1574:T1574" si="1651">if( and($Q1574&gt;S$10,$Q1574&lt;=S$11),$R1574,"")</f>
        <v/>
      </c>
      <c r="T1574" s="77">
        <f t="shared" si="1651"/>
        <v>1.873141093</v>
      </c>
    </row>
    <row r="1575" hidden="1">
      <c r="A1575" s="152"/>
      <c r="B1575" s="154"/>
      <c r="F1575" s="70"/>
      <c r="G1575" s="70"/>
      <c r="H1575" s="70"/>
      <c r="I1575" s="70"/>
      <c r="J1575" s="70"/>
      <c r="K1575" s="70"/>
      <c r="L1575" s="70"/>
      <c r="M1575" s="70"/>
      <c r="N1575" s="70"/>
      <c r="O1575" s="70">
        <f>'SWR time series'!A1571</f>
        <v>5</v>
      </c>
      <c r="P1575" s="70">
        <f>'SWR time series'!B1571</f>
        <v>2001</v>
      </c>
      <c r="Q1575" s="77">
        <f>'StockBond Returns'!M1569</f>
        <v>33.78605741</v>
      </c>
      <c r="R1575" s="77">
        <f>'SWR time series'!F1571</f>
        <v>1.171453934</v>
      </c>
      <c r="S1575" t="str">
        <f t="shared" ref="S1575:T1575" si="1652">if( and($Q1575&gt;S$10,$Q1575&lt;=S$11),$R1575,"")</f>
        <v/>
      </c>
      <c r="T1575" s="77">
        <f t="shared" si="1652"/>
        <v>1.171453934</v>
      </c>
    </row>
    <row r="1576" hidden="1">
      <c r="A1576" s="152"/>
      <c r="B1576" s="154"/>
      <c r="F1576" s="70"/>
      <c r="G1576" s="70"/>
      <c r="H1576" s="70"/>
      <c r="I1576" s="70"/>
      <c r="J1576" s="70"/>
      <c r="K1576" s="70"/>
      <c r="L1576" s="70"/>
      <c r="M1576" s="70"/>
      <c r="N1576" s="70"/>
      <c r="O1576" s="70">
        <f>'SWR time series'!A1572</f>
        <v>6</v>
      </c>
      <c r="P1576" s="70">
        <f>'SWR time series'!B1572</f>
        <v>2001</v>
      </c>
      <c r="Q1576" s="77">
        <f>'StockBond Returns'!M1570</f>
        <v>33.68437151</v>
      </c>
      <c r="R1576" s="77">
        <f>'SWR time series'!F1572</f>
        <v>1.218625868</v>
      </c>
      <c r="S1576" t="str">
        <f t="shared" ref="S1576:T1576" si="1653">if( and($Q1576&gt;S$10,$Q1576&lt;=S$11),$R1576,"")</f>
        <v/>
      </c>
      <c r="T1576" s="77">
        <f t="shared" si="1653"/>
        <v>1.218625868</v>
      </c>
    </row>
    <row r="1577" hidden="1">
      <c r="A1577" s="152"/>
      <c r="B1577" s="154"/>
      <c r="F1577" s="70"/>
      <c r="G1577" s="70"/>
      <c r="H1577" s="70"/>
      <c r="I1577" s="70"/>
      <c r="J1577" s="70"/>
      <c r="K1577" s="70"/>
      <c r="L1577" s="70"/>
      <c r="M1577" s="70"/>
      <c r="N1577" s="70"/>
      <c r="O1577" s="70">
        <f>'SWR time series'!A1573</f>
        <v>7</v>
      </c>
      <c r="P1577" s="70">
        <f>'SWR time series'!B1573</f>
        <v>2001</v>
      </c>
      <c r="Q1577" s="77">
        <f>'StockBond Returns'!M1571</f>
        <v>33.01540948</v>
      </c>
      <c r="R1577" s="77">
        <f>'SWR time series'!F1573</f>
        <v>1.410562332</v>
      </c>
      <c r="S1577" t="str">
        <f t="shared" ref="S1577:T1577" si="1654">if( and($Q1577&gt;S$10,$Q1577&lt;=S$11),$R1577,"")</f>
        <v/>
      </c>
      <c r="T1577" s="77">
        <f t="shared" si="1654"/>
        <v>1.410562332</v>
      </c>
    </row>
    <row r="1578" hidden="1">
      <c r="A1578" s="152"/>
      <c r="B1578" s="154"/>
      <c r="F1578" s="70"/>
      <c r="G1578" s="70"/>
      <c r="H1578" s="70"/>
      <c r="I1578" s="70"/>
      <c r="J1578" s="70"/>
      <c r="K1578" s="70"/>
      <c r="L1578" s="70"/>
      <c r="M1578" s="70"/>
      <c r="N1578" s="70"/>
      <c r="O1578" s="70">
        <f>'SWR time series'!A1574</f>
        <v>8</v>
      </c>
      <c r="P1578" s="70">
        <f>'SWR time series'!B1574</f>
        <v>2001</v>
      </c>
      <c r="Q1578" s="77">
        <f>'StockBond Returns'!M1572</f>
        <v>32.34408846</v>
      </c>
      <c r="R1578" s="77">
        <f>'SWR time series'!F1574</f>
        <v>1.518901183</v>
      </c>
      <c r="S1578" t="str">
        <f t="shared" ref="S1578:T1578" si="1655">if( and($Q1578&gt;S$10,$Q1578&lt;=S$11),$R1578,"")</f>
        <v/>
      </c>
      <c r="T1578" s="77">
        <f t="shared" si="1655"/>
        <v>1.518901183</v>
      </c>
    </row>
    <row r="1579" hidden="1">
      <c r="A1579" s="152"/>
      <c r="B1579" s="154"/>
      <c r="F1579" s="70"/>
      <c r="G1579" s="70"/>
      <c r="H1579" s="70"/>
      <c r="I1579" s="70"/>
      <c r="J1579" s="70"/>
      <c r="K1579" s="70"/>
      <c r="L1579" s="70"/>
      <c r="M1579" s="70"/>
      <c r="N1579" s="70"/>
      <c r="O1579" s="70">
        <f>'SWR time series'!A1575</f>
        <v>9</v>
      </c>
      <c r="P1579" s="70">
        <f>'SWR time series'!B1575</f>
        <v>2001</v>
      </c>
      <c r="Q1579" s="77">
        <f>'StockBond Returns'!M1573</f>
        <v>30.20730391</v>
      </c>
      <c r="R1579" s="77">
        <f>'SWR time series'!F1575</f>
        <v>2.122400496</v>
      </c>
      <c r="S1579" t="str">
        <f t="shared" ref="S1579:T1579" si="1656">if( and($Q1579&gt;S$10,$Q1579&lt;=S$11),$R1579,"")</f>
        <v/>
      </c>
      <c r="T1579" s="77">
        <f t="shared" si="1656"/>
        <v>2.122400496</v>
      </c>
    </row>
    <row r="1580" hidden="1">
      <c r="A1580" s="152"/>
      <c r="B1580" s="154"/>
      <c r="F1580" s="70"/>
      <c r="G1580" s="70"/>
      <c r="H1580" s="70"/>
      <c r="I1580" s="70"/>
      <c r="J1580" s="70"/>
      <c r="K1580" s="70"/>
      <c r="L1580" s="70"/>
      <c r="M1580" s="70"/>
      <c r="N1580" s="70"/>
      <c r="O1580" s="70">
        <f>'SWR time series'!A1576</f>
        <v>10</v>
      </c>
      <c r="P1580" s="70">
        <f>'SWR time series'!B1576</f>
        <v>2001</v>
      </c>
      <c r="Q1580" s="77">
        <f>'StockBond Returns'!M1574</f>
        <v>27.50609834</v>
      </c>
      <c r="R1580" s="77">
        <f>'SWR time series'!F1576</f>
        <v>3.031313022</v>
      </c>
      <c r="S1580" t="str">
        <f t="shared" ref="S1580:T1580" si="1657">if( and($Q1580&gt;S$10,$Q1580&lt;=S$11),$R1580,"")</f>
        <v/>
      </c>
      <c r="T1580" s="77">
        <f t="shared" si="1657"/>
        <v>3.031313022</v>
      </c>
    </row>
    <row r="1581" hidden="1">
      <c r="A1581" s="152"/>
      <c r="B1581" s="154"/>
      <c r="F1581" s="70"/>
      <c r="G1581" s="70"/>
      <c r="H1581" s="70"/>
      <c r="I1581" s="70"/>
      <c r="J1581" s="70"/>
      <c r="K1581" s="70"/>
      <c r="L1581" s="70"/>
      <c r="M1581" s="70"/>
      <c r="N1581" s="70"/>
      <c r="O1581" s="70">
        <f>'SWR time series'!A1577</f>
        <v>11</v>
      </c>
      <c r="P1581" s="70">
        <f>'SWR time series'!B1577</f>
        <v>2001</v>
      </c>
      <c r="Q1581" s="77">
        <f>'StockBond Returns'!M1575</f>
        <v>28.13116272</v>
      </c>
      <c r="R1581" s="77">
        <f>'SWR time series'!F1577</f>
        <v>2.721644822</v>
      </c>
      <c r="S1581" t="str">
        <f t="shared" ref="S1581:T1581" si="1658">if( and($Q1581&gt;S$10,$Q1581&lt;=S$11),$R1581,"")</f>
        <v/>
      </c>
      <c r="T1581" s="77">
        <f t="shared" si="1658"/>
        <v>2.721644822</v>
      </c>
    </row>
    <row r="1582" hidden="1">
      <c r="A1582" s="152"/>
      <c r="B1582" s="154"/>
      <c r="F1582" s="70"/>
      <c r="G1582" s="70"/>
      <c r="H1582" s="70"/>
      <c r="I1582" s="70"/>
      <c r="J1582" s="70"/>
      <c r="K1582" s="70"/>
      <c r="L1582" s="70"/>
      <c r="M1582" s="70"/>
      <c r="N1582" s="70"/>
      <c r="O1582" s="70">
        <f>'SWR time series'!A1578</f>
        <v>12</v>
      </c>
      <c r="P1582" s="70">
        <f>'SWR time series'!B1578</f>
        <v>2001</v>
      </c>
      <c r="Q1582" s="77">
        <f>'StockBond Returns'!M1576</f>
        <v>30.26460196</v>
      </c>
      <c r="R1582" s="77">
        <f>'SWR time series'!F1578</f>
        <v>2.103362633</v>
      </c>
      <c r="S1582" t="str">
        <f t="shared" ref="S1582:T1582" si="1659">if( and($Q1582&gt;S$10,$Q1582&lt;=S$11),$R1582,"")</f>
        <v/>
      </c>
      <c r="T1582" s="77">
        <f t="shared" si="1659"/>
        <v>2.103362633</v>
      </c>
    </row>
    <row r="1583" hidden="1">
      <c r="A1583" s="152"/>
      <c r="B1583" s="154"/>
      <c r="F1583" s="70"/>
      <c r="G1583" s="70"/>
      <c r="H1583" s="70"/>
      <c r="I1583" s="70"/>
      <c r="J1583" s="70"/>
      <c r="K1583" s="70"/>
      <c r="L1583" s="70"/>
      <c r="M1583" s="70"/>
      <c r="N1583" s="70"/>
      <c r="O1583" s="70">
        <f>'SWR time series'!A1579</f>
        <v>1</v>
      </c>
      <c r="P1583" s="70">
        <f>'SWR time series'!B1579</f>
        <v>2002</v>
      </c>
      <c r="Q1583" s="77">
        <f>'StockBond Returns'!M1577</f>
        <v>30.58386655</v>
      </c>
      <c r="R1583" s="77">
        <f>'SWR time series'!F1579</f>
        <v>2.115916306</v>
      </c>
      <c r="S1583" t="str">
        <f t="shared" ref="S1583:T1583" si="1660">if( and($Q1583&gt;S$10,$Q1583&lt;=S$11),$R1583,"")</f>
        <v/>
      </c>
      <c r="T1583" s="77">
        <f t="shared" si="1660"/>
        <v>2.115916306</v>
      </c>
    </row>
    <row r="1584" hidden="1">
      <c r="A1584" s="152"/>
      <c r="B1584" s="154"/>
      <c r="F1584" s="70"/>
      <c r="G1584" s="70"/>
      <c r="H1584" s="70"/>
      <c r="I1584" s="70"/>
      <c r="J1584" s="70"/>
      <c r="K1584" s="70"/>
      <c r="L1584" s="70"/>
      <c r="M1584" s="70"/>
      <c r="N1584" s="70"/>
      <c r="O1584" s="70">
        <f>'SWR time series'!A1580</f>
        <v>2</v>
      </c>
      <c r="P1584" s="70">
        <f>'SWR time series'!B1580</f>
        <v>2002</v>
      </c>
      <c r="Q1584" s="77">
        <f>'StockBond Returns'!M1578</f>
        <v>30.0113983</v>
      </c>
      <c r="R1584" s="77">
        <f>'SWR time series'!F1580</f>
        <v>2.320960952</v>
      </c>
      <c r="S1584" t="str">
        <f t="shared" ref="S1584:T1584" si="1661">if( and($Q1584&gt;S$10,$Q1584&lt;=S$11),$R1584,"")</f>
        <v/>
      </c>
      <c r="T1584" s="77">
        <f t="shared" si="1661"/>
        <v>2.320960952</v>
      </c>
    </row>
    <row r="1585" hidden="1">
      <c r="A1585" s="152"/>
      <c r="B1585" s="154"/>
      <c r="F1585" s="70"/>
      <c r="G1585" s="70"/>
      <c r="H1585" s="70"/>
      <c r="I1585" s="70"/>
      <c r="J1585" s="70"/>
      <c r="K1585" s="70"/>
      <c r="L1585" s="70"/>
      <c r="M1585" s="70"/>
      <c r="N1585" s="70"/>
      <c r="O1585" s="70">
        <f>'SWR time series'!A1581</f>
        <v>3</v>
      </c>
      <c r="P1585" s="70">
        <f>'SWR time series'!B1581</f>
        <v>2002</v>
      </c>
      <c r="Q1585" s="77">
        <f>'StockBond Returns'!M1579</f>
        <v>29.2458424</v>
      </c>
      <c r="R1585" s="77">
        <f>'SWR time series'!F1581</f>
        <v>2.527106854</v>
      </c>
      <c r="S1585" t="str">
        <f t="shared" ref="S1585:T1585" si="1662">if( and($Q1585&gt;S$10,$Q1585&lt;=S$11),$R1585,"")</f>
        <v/>
      </c>
      <c r="T1585" s="77">
        <f t="shared" si="1662"/>
        <v>2.527106854</v>
      </c>
    </row>
    <row r="1586" hidden="1">
      <c r="A1586" s="152"/>
      <c r="B1586" s="154"/>
      <c r="F1586" s="70"/>
      <c r="G1586" s="70"/>
      <c r="H1586" s="70"/>
      <c r="I1586" s="70"/>
      <c r="J1586" s="70"/>
      <c r="K1586" s="70"/>
      <c r="L1586" s="70"/>
      <c r="M1586" s="70"/>
      <c r="N1586" s="70"/>
      <c r="O1586" s="70">
        <f>'SWR time series'!A1582</f>
        <v>4</v>
      </c>
      <c r="P1586" s="70">
        <f>'SWR time series'!B1582</f>
        <v>2002</v>
      </c>
      <c r="Q1586" s="77">
        <f>'StockBond Returns'!M1580</f>
        <v>30.10178582</v>
      </c>
      <c r="R1586" s="77">
        <f>'SWR time series'!F1582</f>
        <v>2.363827023</v>
      </c>
      <c r="S1586" t="str">
        <f t="shared" ref="S1586:T1586" si="1663">if( and($Q1586&gt;S$10,$Q1586&lt;=S$11),$R1586,"")</f>
        <v/>
      </c>
      <c r="T1586" s="77">
        <f t="shared" si="1663"/>
        <v>2.363827023</v>
      </c>
    </row>
    <row r="1587" hidden="1">
      <c r="A1587" s="152"/>
      <c r="B1587" s="154"/>
      <c r="F1587" s="70"/>
      <c r="G1587" s="70"/>
      <c r="H1587" s="70"/>
      <c r="I1587" s="70"/>
      <c r="J1587" s="70"/>
      <c r="K1587" s="70"/>
      <c r="L1587" s="70"/>
      <c r="M1587" s="70"/>
      <c r="N1587" s="70"/>
      <c r="O1587" s="70">
        <f>'SWR time series'!A1583</f>
        <v>5</v>
      </c>
      <c r="P1587" s="70">
        <f>'SWR time series'!B1583</f>
        <v>2002</v>
      </c>
      <c r="Q1587" s="77">
        <f>'StockBond Returns'!M1581</f>
        <v>28.09260996</v>
      </c>
      <c r="R1587" s="77">
        <f>'SWR time series'!F1583</f>
        <v>3.015812302</v>
      </c>
      <c r="S1587" t="str">
        <f t="shared" ref="S1587:T1587" si="1664">if( and($Q1587&gt;S$10,$Q1587&lt;=S$11),$R1587,"")</f>
        <v/>
      </c>
      <c r="T1587" s="77">
        <f t="shared" si="1664"/>
        <v>3.015812302</v>
      </c>
    </row>
    <row r="1588" hidden="1">
      <c r="A1588" s="152"/>
      <c r="B1588" s="154"/>
      <c r="F1588" s="70"/>
      <c r="G1588" s="70"/>
      <c r="H1588" s="70"/>
      <c r="I1588" s="70"/>
      <c r="J1588" s="70"/>
      <c r="K1588" s="70"/>
      <c r="L1588" s="70"/>
      <c r="M1588" s="70"/>
      <c r="N1588" s="70"/>
      <c r="O1588" s="70">
        <f>'SWR time series'!A1584</f>
        <v>6</v>
      </c>
      <c r="P1588" s="70">
        <f>'SWR time series'!B1584</f>
        <v>2002</v>
      </c>
      <c r="Q1588" s="77">
        <f>'StockBond Returns'!M1582</f>
        <v>27.8124889</v>
      </c>
      <c r="R1588" s="77">
        <f>'SWR time series'!F1584</f>
        <v>3.14123738</v>
      </c>
      <c r="S1588" t="str">
        <f t="shared" ref="S1588:T1588" si="1665">if( and($Q1588&gt;S$10,$Q1588&lt;=S$11),$R1588,"")</f>
        <v/>
      </c>
      <c r="T1588" s="77">
        <f t="shared" si="1665"/>
        <v>3.14123738</v>
      </c>
    </row>
    <row r="1589" hidden="1">
      <c r="A1589" s="152"/>
      <c r="B1589" s="154"/>
      <c r="F1589" s="70"/>
      <c r="G1589" s="70"/>
      <c r="H1589" s="70"/>
      <c r="I1589" s="70"/>
      <c r="J1589" s="70"/>
      <c r="K1589" s="70"/>
      <c r="L1589" s="70"/>
      <c r="M1589" s="70"/>
      <c r="N1589" s="70"/>
      <c r="O1589" s="70">
        <f>'SWR time series'!A1585</f>
        <v>7</v>
      </c>
      <c r="P1589" s="70">
        <f>'SWR time series'!B1585</f>
        <v>2002</v>
      </c>
      <c r="Q1589" s="77">
        <f>'StockBond Returns'!M1583</f>
        <v>25.20701663</v>
      </c>
      <c r="R1589" s="77">
        <f>'SWR time series'!F1585</f>
        <v>4.178723202</v>
      </c>
      <c r="S1589" t="str">
        <f t="shared" ref="S1589:T1589" si="1666">if( and($Q1589&gt;S$10,$Q1589&lt;=S$11),$R1589,"")</f>
        <v/>
      </c>
      <c r="T1589" s="77">
        <f t="shared" si="1666"/>
        <v>4.178723202</v>
      </c>
    </row>
    <row r="1590" hidden="1">
      <c r="A1590" s="152"/>
      <c r="B1590" s="154"/>
      <c r="F1590" s="70"/>
      <c r="G1590" s="70"/>
      <c r="H1590" s="70"/>
      <c r="I1590" s="70"/>
      <c r="J1590" s="70"/>
      <c r="K1590" s="70"/>
      <c r="L1590" s="70"/>
      <c r="M1590" s="70"/>
      <c r="N1590" s="70"/>
      <c r="O1590" s="70">
        <f>'SWR time series'!A1586</f>
        <v>8</v>
      </c>
      <c r="P1590" s="70">
        <f>'SWR time series'!B1586</f>
        <v>2002</v>
      </c>
      <c r="Q1590" s="77">
        <f>'StockBond Returns'!M1584</f>
        <v>23.67163191</v>
      </c>
      <c r="R1590" s="77">
        <f>'SWR time series'!F1586</f>
        <v>4.846617531</v>
      </c>
      <c r="S1590" t="str">
        <f t="shared" ref="S1590:T1590" si="1667">if( and($Q1590&gt;S$10,$Q1590&lt;=S$11),$R1590,"")</f>
        <v/>
      </c>
      <c r="T1590" s="77">
        <f t="shared" si="1667"/>
        <v>4.846617531</v>
      </c>
    </row>
    <row r="1591" hidden="1">
      <c r="A1591" s="152"/>
      <c r="B1591" s="154"/>
      <c r="F1591" s="70"/>
      <c r="G1591" s="70"/>
      <c r="H1591" s="70"/>
      <c r="I1591" s="70"/>
      <c r="J1591" s="70"/>
      <c r="K1591" s="70"/>
      <c r="L1591" s="70"/>
      <c r="M1591" s="70"/>
      <c r="N1591" s="70"/>
      <c r="O1591" s="70">
        <f>'SWR time series'!A1587</f>
        <v>9</v>
      </c>
      <c r="P1591" s="70">
        <f>'SWR time series'!B1587</f>
        <v>2002</v>
      </c>
      <c r="Q1591" s="77">
        <f>'StockBond Returns'!M1585</f>
        <v>22.69613967</v>
      </c>
      <c r="R1591" s="77">
        <f>'SWR time series'!F1587</f>
        <v>5.257219651</v>
      </c>
      <c r="S1591" t="str">
        <f t="shared" ref="S1591:T1591" si="1668">if( and($Q1591&gt;S$10,$Q1591&lt;=S$11),$R1591,"")</f>
        <v/>
      </c>
      <c r="T1591" s="77">
        <f t="shared" si="1668"/>
        <v>5.257219651</v>
      </c>
    </row>
    <row r="1592" hidden="1">
      <c r="A1592" s="152"/>
      <c r="B1592" s="154"/>
      <c r="F1592" s="70"/>
      <c r="G1592" s="70"/>
      <c r="H1592" s="70"/>
      <c r="I1592" s="70"/>
      <c r="J1592" s="70"/>
      <c r="K1592" s="70"/>
      <c r="L1592" s="70"/>
      <c r="M1592" s="70"/>
      <c r="N1592" s="70"/>
      <c r="O1592" s="70">
        <f>'SWR time series'!A1588</f>
        <v>10</v>
      </c>
      <c r="P1592" s="70">
        <f>'SWR time series'!B1588</f>
        <v>2002</v>
      </c>
      <c r="Q1592" s="77">
        <f>'StockBond Returns'!M1586</f>
        <v>21.01124348</v>
      </c>
      <c r="R1592" s="77">
        <f>'SWR time series'!F1588</f>
        <v>6.071956794</v>
      </c>
      <c r="S1592" t="str">
        <f t="shared" ref="S1592:T1592" si="1669">if( and($Q1592&gt;S$10,$Q1592&lt;=S$11),$R1592,"")</f>
        <v/>
      </c>
      <c r="T1592" s="77">
        <f t="shared" si="1669"/>
        <v>6.071956794</v>
      </c>
    </row>
    <row r="1593" hidden="1">
      <c r="A1593" s="152"/>
      <c r="B1593" s="154"/>
      <c r="F1593" s="70"/>
      <c r="G1593" s="70"/>
      <c r="H1593" s="70"/>
      <c r="I1593" s="70"/>
      <c r="J1593" s="70"/>
      <c r="K1593" s="70"/>
      <c r="L1593" s="70"/>
      <c r="M1593" s="70"/>
      <c r="N1593" s="70"/>
      <c r="O1593" s="70">
        <f>'SWR time series'!A1589</f>
        <v>11</v>
      </c>
      <c r="P1593" s="70">
        <f>'SWR time series'!B1589</f>
        <v>2002</v>
      </c>
      <c r="Q1593" s="77">
        <f>'StockBond Returns'!M1587</f>
        <v>22.75599231</v>
      </c>
      <c r="R1593" s="77">
        <f>'SWR time series'!F1589</f>
        <v>5.182236567</v>
      </c>
      <c r="S1593" t="str">
        <f t="shared" ref="S1593:T1593" si="1670">if( and($Q1593&gt;S$10,$Q1593&lt;=S$11),$R1593,"")</f>
        <v/>
      </c>
      <c r="T1593" s="77">
        <f t="shared" si="1670"/>
        <v>5.182236567</v>
      </c>
    </row>
    <row r="1594" hidden="1">
      <c r="A1594" s="152"/>
      <c r="B1594" s="154"/>
      <c r="F1594" s="70"/>
      <c r="G1594" s="70"/>
      <c r="H1594" s="70"/>
      <c r="I1594" s="70"/>
      <c r="J1594" s="70"/>
      <c r="K1594" s="70"/>
      <c r="L1594" s="70"/>
      <c r="M1594" s="70"/>
      <c r="N1594" s="70"/>
      <c r="O1594" s="70">
        <f>'SWR time series'!A1590</f>
        <v>12</v>
      </c>
      <c r="P1594" s="70">
        <f>'SWR time series'!B1590</f>
        <v>2002</v>
      </c>
      <c r="Q1594" s="77">
        <f>'StockBond Returns'!M1588</f>
        <v>23.97962149</v>
      </c>
      <c r="R1594" s="77">
        <f>'SWR time series'!F1590</f>
        <v>4.674820083</v>
      </c>
      <c r="S1594" t="str">
        <f t="shared" ref="S1594:T1594" si="1671">if( and($Q1594&gt;S$10,$Q1594&lt;=S$11),$R1594,"")</f>
        <v/>
      </c>
      <c r="T1594" s="77">
        <f t="shared" si="1671"/>
        <v>4.674820083</v>
      </c>
    </row>
    <row r="1595" hidden="1">
      <c r="A1595" s="152"/>
      <c r="B1595" s="154"/>
      <c r="F1595" s="70"/>
      <c r="G1595" s="70"/>
      <c r="H1595" s="70"/>
      <c r="I1595" s="70"/>
      <c r="J1595" s="70"/>
      <c r="K1595" s="70"/>
      <c r="L1595" s="70"/>
      <c r="M1595" s="70"/>
      <c r="N1595" s="70"/>
      <c r="O1595" s="70">
        <f>'SWR time series'!A1591</f>
        <v>1</v>
      </c>
      <c r="P1595" s="70">
        <f>'SWR time series'!B1591</f>
        <v>2003</v>
      </c>
      <c r="Q1595" s="77">
        <f>'StockBond Returns'!M1589</f>
        <v>22.60405166</v>
      </c>
      <c r="R1595" s="77">
        <f>'SWR time series'!F1591</f>
        <v>5.329657512</v>
      </c>
      <c r="S1595" t="str">
        <f t="shared" ref="S1595:T1595" si="1672">if( and($Q1595&gt;S$10,$Q1595&lt;=S$11),$R1595,"")</f>
        <v/>
      </c>
      <c r="T1595" s="77">
        <f t="shared" si="1672"/>
        <v>5.329657512</v>
      </c>
    </row>
    <row r="1596" hidden="1">
      <c r="A1596" s="152"/>
      <c r="B1596" s="154"/>
      <c r="F1596" s="70"/>
      <c r="G1596" s="70"/>
      <c r="H1596" s="70"/>
      <c r="I1596" s="70"/>
      <c r="J1596" s="70"/>
      <c r="K1596" s="70"/>
      <c r="L1596" s="70"/>
      <c r="M1596" s="70"/>
      <c r="N1596" s="70"/>
      <c r="O1596" s="70">
        <f>'SWR time series'!A1592</f>
        <v>2</v>
      </c>
      <c r="P1596" s="70">
        <f>'SWR time series'!B1592</f>
        <v>2003</v>
      </c>
      <c r="Q1596" s="77">
        <f>'StockBond Returns'!M1590</f>
        <v>21.87233979</v>
      </c>
      <c r="R1596" s="77">
        <f>'SWR time series'!F1592</f>
        <v>5.850042146</v>
      </c>
      <c r="S1596" t="str">
        <f t="shared" ref="S1596:T1596" si="1673">if( and($Q1596&gt;S$10,$Q1596&lt;=S$11),$R1596,"")</f>
        <v/>
      </c>
      <c r="T1596" s="77">
        <f t="shared" si="1673"/>
        <v>5.850042146</v>
      </c>
    </row>
    <row r="1597" hidden="1">
      <c r="A1597" s="152"/>
      <c r="B1597" s="154"/>
      <c r="F1597" s="70"/>
      <c r="G1597" s="70"/>
      <c r="H1597" s="70"/>
      <c r="I1597" s="70"/>
      <c r="J1597" s="70"/>
      <c r="K1597" s="70"/>
      <c r="L1597" s="70"/>
      <c r="M1597" s="70"/>
      <c r="N1597" s="70"/>
      <c r="O1597" s="70">
        <f>'SWR time series'!A1593</f>
        <v>3</v>
      </c>
      <c r="P1597" s="70">
        <f>'SWR time series'!B1593</f>
        <v>2003</v>
      </c>
      <c r="Q1597" s="77">
        <f>'StockBond Returns'!M1591</f>
        <v>21.31852144</v>
      </c>
      <c r="R1597" s="77">
        <f>'SWR time series'!F1593</f>
        <v>6.092867492</v>
      </c>
      <c r="S1597" t="str">
        <f t="shared" ref="S1597:T1597" si="1674">if( and($Q1597&gt;S$10,$Q1597&lt;=S$11),$R1597,"")</f>
        <v/>
      </c>
      <c r="T1597" s="77">
        <f t="shared" si="1674"/>
        <v>6.092867492</v>
      </c>
    </row>
    <row r="1598" hidden="1">
      <c r="A1598" s="152"/>
      <c r="B1598" s="154"/>
      <c r="F1598" s="70"/>
      <c r="G1598" s="70"/>
      <c r="H1598" s="70"/>
      <c r="I1598" s="70"/>
      <c r="J1598" s="70"/>
      <c r="K1598" s="70"/>
      <c r="L1598" s="70"/>
      <c r="M1598" s="70"/>
      <c r="N1598" s="70"/>
      <c r="O1598" s="70">
        <f>'SWR time series'!A1594</f>
        <v>4</v>
      </c>
      <c r="P1598" s="70">
        <f>'SWR time series'!B1594</f>
        <v>2003</v>
      </c>
      <c r="Q1598" s="77">
        <f>'StockBond Returns'!M1592</f>
        <v>21.3487326</v>
      </c>
      <c r="R1598" s="77">
        <f>'SWR time series'!F1594</f>
        <v>6.097554557</v>
      </c>
      <c r="S1598" t="str">
        <f t="shared" ref="S1598:T1598" si="1675">if( and($Q1598&gt;S$10,$Q1598&lt;=S$11),$R1598,"")</f>
        <v/>
      </c>
      <c r="T1598" s="77">
        <f t="shared" si="1675"/>
        <v>6.097554557</v>
      </c>
    </row>
    <row r="1599" hidden="1">
      <c r="A1599" s="152"/>
      <c r="B1599" s="154"/>
      <c r="F1599" s="70"/>
      <c r="G1599" s="70"/>
      <c r="H1599" s="70"/>
      <c r="I1599" s="70"/>
      <c r="J1599" s="70"/>
      <c r="K1599" s="70"/>
      <c r="L1599" s="70"/>
      <c r="M1599" s="70"/>
      <c r="N1599" s="70"/>
      <c r="O1599" s="70">
        <f>'SWR time series'!A1595</f>
        <v>5</v>
      </c>
      <c r="P1599" s="70">
        <f>'SWR time series'!B1595</f>
        <v>2003</v>
      </c>
      <c r="Q1599" s="77">
        <f>'StockBond Returns'!M1593</f>
        <v>23.10554291</v>
      </c>
      <c r="R1599" s="77">
        <f>'SWR time series'!F1595</f>
        <v>5.105615567</v>
      </c>
      <c r="S1599" t="str">
        <f t="shared" ref="S1599:T1599" si="1676">if( and($Q1599&gt;S$10,$Q1599&lt;=S$11),$R1599,"")</f>
        <v/>
      </c>
      <c r="T1599" s="77">
        <f t="shared" si="1676"/>
        <v>5.105615567</v>
      </c>
    </row>
    <row r="1600" hidden="1">
      <c r="A1600" s="152"/>
      <c r="B1600" s="154"/>
      <c r="F1600" s="70"/>
      <c r="G1600" s="70"/>
      <c r="H1600" s="70"/>
      <c r="I1600" s="70"/>
      <c r="J1600" s="70"/>
      <c r="K1600" s="70"/>
      <c r="L1600" s="70"/>
      <c r="M1600" s="70"/>
      <c r="N1600" s="70"/>
      <c r="O1600" s="70">
        <f>'SWR time series'!A1596</f>
        <v>6</v>
      </c>
      <c r="P1600" s="70">
        <f>'SWR time series'!B1596</f>
        <v>2003</v>
      </c>
      <c r="Q1600" s="77">
        <f>'StockBond Returns'!M1594</f>
        <v>24.37345057</v>
      </c>
      <c r="R1600" s="77">
        <f>'SWR time series'!F1596</f>
        <v>4.309913988</v>
      </c>
      <c r="S1600" t="str">
        <f t="shared" ref="S1600:T1600" si="1677">if( and($Q1600&gt;S$10,$Q1600&lt;=S$11),$R1600,"")</f>
        <v/>
      </c>
      <c r="T1600" s="77">
        <f t="shared" si="1677"/>
        <v>4.309913988</v>
      </c>
    </row>
    <row r="1601" hidden="1">
      <c r="A1601" s="152"/>
      <c r="B1601" s="154"/>
      <c r="F1601" s="70"/>
      <c r="G1601" s="70"/>
      <c r="H1601" s="70"/>
      <c r="I1601" s="70"/>
      <c r="J1601" s="70"/>
      <c r="K1601" s="70"/>
      <c r="L1601" s="70"/>
      <c r="M1601" s="70"/>
      <c r="N1601" s="70"/>
      <c r="O1601" s="70">
        <f>'SWR time series'!A1597</f>
        <v>7</v>
      </c>
      <c r="P1601" s="70">
        <f>'SWR time series'!B1597</f>
        <v>2003</v>
      </c>
      <c r="Q1601" s="77">
        <f>'StockBond Returns'!M1595</f>
        <v>24.49291657</v>
      </c>
      <c r="R1601" s="77">
        <f>'SWR time series'!F1597</f>
        <v>4.324686981</v>
      </c>
      <c r="S1601" t="str">
        <f t="shared" ref="S1601:T1601" si="1678">if( and($Q1601&gt;S$10,$Q1601&lt;=S$11),$R1601,"")</f>
        <v/>
      </c>
      <c r="T1601" s="77">
        <f t="shared" si="1678"/>
        <v>4.324686981</v>
      </c>
    </row>
    <row r="1602" hidden="1">
      <c r="A1602" s="152"/>
      <c r="B1602" s="154"/>
      <c r="F1602" s="70"/>
      <c r="G1602" s="70"/>
      <c r="H1602" s="70"/>
      <c r="I1602" s="70"/>
      <c r="J1602" s="70"/>
      <c r="K1602" s="70"/>
      <c r="L1602" s="70"/>
      <c r="M1602" s="70"/>
      <c r="N1602" s="70"/>
      <c r="O1602" s="70">
        <f>'SWR time series'!A1598</f>
        <v>8</v>
      </c>
      <c r="P1602" s="70">
        <f>'SWR time series'!B1598</f>
        <v>2003</v>
      </c>
      <c r="Q1602" s="77">
        <f>'StockBond Returns'!M1596</f>
        <v>24.81145816</v>
      </c>
      <c r="R1602" s="77">
        <f>'SWR time series'!F1598</f>
        <v>4.508999898</v>
      </c>
      <c r="S1602" t="str">
        <f t="shared" ref="S1602:T1602" si="1679">if( and($Q1602&gt;S$10,$Q1602&lt;=S$11),$R1602,"")</f>
        <v/>
      </c>
      <c r="T1602" s="77">
        <f t="shared" si="1679"/>
        <v>4.508999898</v>
      </c>
    </row>
    <row r="1603" hidden="1">
      <c r="A1603" s="152"/>
      <c r="B1603" s="154"/>
      <c r="F1603" s="70"/>
      <c r="G1603" s="70"/>
      <c r="H1603" s="70"/>
      <c r="I1603" s="70"/>
      <c r="J1603" s="70"/>
      <c r="K1603" s="70"/>
      <c r="L1603" s="70"/>
      <c r="M1603" s="70"/>
      <c r="N1603" s="70"/>
      <c r="O1603" s="70">
        <f>'SWR time series'!A1599</f>
        <v>9</v>
      </c>
      <c r="P1603" s="70">
        <f>'SWR time series'!B1599</f>
        <v>2003</v>
      </c>
      <c r="Q1603" s="77">
        <f>'StockBond Returns'!M1597</f>
        <v>25.45060232</v>
      </c>
      <c r="R1603" s="77">
        <f>'SWR time series'!F1599</f>
        <v>4.225405765</v>
      </c>
      <c r="S1603" t="str">
        <f t="shared" ref="S1603:T1603" si="1680">if( and($Q1603&gt;S$10,$Q1603&lt;=S$11),$R1603,"")</f>
        <v/>
      </c>
      <c r="T1603" s="77">
        <f t="shared" si="1680"/>
        <v>4.225405765</v>
      </c>
    </row>
    <row r="1604" hidden="1">
      <c r="A1604" s="152"/>
      <c r="B1604" s="154"/>
      <c r="F1604" s="70"/>
      <c r="G1604" s="70"/>
      <c r="H1604" s="70"/>
      <c r="I1604" s="70"/>
      <c r="J1604" s="70"/>
      <c r="K1604" s="70"/>
      <c r="L1604" s="70"/>
      <c r="M1604" s="70"/>
      <c r="N1604" s="70"/>
      <c r="O1604" s="70">
        <f>'SWR time series'!A1600</f>
        <v>10</v>
      </c>
      <c r="P1604" s="70">
        <f>'SWR time series'!B1600</f>
        <v>2003</v>
      </c>
      <c r="Q1604" s="77">
        <f>'StockBond Returns'!M1598</f>
        <v>24.6625154</v>
      </c>
      <c r="R1604" s="77">
        <f>'SWR time series'!F1600</f>
        <v>4.446686116</v>
      </c>
      <c r="S1604" t="str">
        <f t="shared" ref="S1604:T1604" si="1681">if( and($Q1604&gt;S$10,$Q1604&lt;=S$11),$R1604,"")</f>
        <v/>
      </c>
      <c r="T1604" s="77">
        <f t="shared" si="1681"/>
        <v>4.446686116</v>
      </c>
    </row>
    <row r="1605" hidden="1">
      <c r="A1605" s="152"/>
      <c r="B1605" s="154"/>
      <c r="F1605" s="70"/>
      <c r="G1605" s="70"/>
      <c r="H1605" s="70"/>
      <c r="I1605" s="70"/>
      <c r="J1605" s="70"/>
      <c r="K1605" s="70"/>
      <c r="L1605" s="70"/>
      <c r="M1605" s="70"/>
      <c r="N1605" s="70"/>
      <c r="O1605" s="70">
        <f>'SWR time series'!A1601</f>
        <v>11</v>
      </c>
      <c r="P1605" s="70">
        <f>'SWR time series'!B1601</f>
        <v>2003</v>
      </c>
      <c r="Q1605" s="77">
        <f>'StockBond Returns'!M1599</f>
        <v>25.97896338</v>
      </c>
      <c r="R1605" s="77">
        <f>'SWR time series'!F1601</f>
        <v>3.9513255</v>
      </c>
      <c r="S1605" t="str">
        <f t="shared" ref="S1605:T1605" si="1682">if( and($Q1605&gt;S$10,$Q1605&lt;=S$11),$R1605,"")</f>
        <v/>
      </c>
      <c r="T1605" s="77">
        <f t="shared" si="1682"/>
        <v>3.9513255</v>
      </c>
    </row>
    <row r="1606" hidden="1">
      <c r="A1606" s="152"/>
      <c r="B1606" s="154"/>
      <c r="F1606" s="70"/>
      <c r="G1606" s="70"/>
      <c r="H1606" s="70"/>
      <c r="I1606" s="70"/>
      <c r="J1606" s="70"/>
      <c r="K1606" s="70"/>
      <c r="L1606" s="70"/>
      <c r="M1606" s="70"/>
      <c r="N1606" s="70"/>
      <c r="O1606" s="70">
        <f>'SWR time series'!A1602</f>
        <v>12</v>
      </c>
      <c r="P1606" s="70">
        <f>'SWR time series'!B1602</f>
        <v>2003</v>
      </c>
      <c r="Q1606" s="77">
        <f>'StockBond Returns'!M1600</f>
        <v>26.44650701</v>
      </c>
      <c r="R1606" s="77">
        <f>'SWR time series'!F1602</f>
        <v>3.782218643</v>
      </c>
      <c r="S1606" t="str">
        <f t="shared" ref="S1606:T1606" si="1683">if( and($Q1606&gt;S$10,$Q1606&lt;=S$11),$R1606,"")</f>
        <v/>
      </c>
      <c r="T1606" s="77">
        <f t="shared" si="1683"/>
        <v>3.782218643</v>
      </c>
    </row>
    <row r="1607" hidden="1">
      <c r="A1607" s="152"/>
      <c r="B1607" s="154"/>
      <c r="F1607" s="70"/>
      <c r="G1607" s="70"/>
      <c r="H1607" s="70"/>
      <c r="I1607" s="70"/>
      <c r="J1607" s="70"/>
      <c r="K1607" s="70"/>
      <c r="L1607" s="70"/>
      <c r="M1607" s="70"/>
      <c r="N1607" s="70"/>
      <c r="O1607" s="70">
        <f>'SWR time series'!A1603</f>
        <v>1</v>
      </c>
      <c r="P1607" s="70">
        <f>'SWR time series'!B1603</f>
        <v>2004</v>
      </c>
      <c r="Q1607" s="77">
        <f>'StockBond Returns'!M1601</f>
        <v>27.40614709</v>
      </c>
      <c r="R1607" s="77">
        <f>'SWR time series'!F1603</f>
        <v>3.403927797</v>
      </c>
      <c r="S1607" t="str">
        <f t="shared" ref="S1607:T1607" si="1684">if( and($Q1607&gt;S$10,$Q1607&lt;=S$11),$R1607,"")</f>
        <v/>
      </c>
      <c r="T1607" s="77">
        <f t="shared" si="1684"/>
        <v>3.403927797</v>
      </c>
    </row>
    <row r="1608" hidden="1">
      <c r="A1608" s="152"/>
      <c r="B1608" s="154"/>
      <c r="F1608" s="70"/>
      <c r="G1608" s="70"/>
      <c r="H1608" s="70"/>
      <c r="I1608" s="70"/>
      <c r="J1608" s="70"/>
      <c r="K1608" s="70"/>
      <c r="L1608" s="70"/>
      <c r="M1608" s="70"/>
      <c r="N1608" s="70"/>
      <c r="O1608" s="70">
        <f>'SWR time series'!A1604</f>
        <v>2</v>
      </c>
      <c r="P1608" s="70">
        <f>'SWR time series'!B1604</f>
        <v>2004</v>
      </c>
      <c r="Q1608" s="77">
        <f>'StockBond Returns'!M1602</f>
        <v>27.72545697</v>
      </c>
      <c r="R1608" s="77">
        <f>'SWR time series'!F1604</f>
        <v>3.23948487</v>
      </c>
      <c r="S1608" t="str">
        <f t="shared" ref="S1608:T1608" si="1685">if( and($Q1608&gt;S$10,$Q1608&lt;=S$11),$R1608,"")</f>
        <v/>
      </c>
      <c r="T1608" s="77">
        <f t="shared" si="1685"/>
        <v>3.23948487</v>
      </c>
    </row>
    <row r="1609" hidden="1">
      <c r="A1609" s="152"/>
      <c r="B1609" s="154"/>
      <c r="F1609" s="70"/>
      <c r="G1609" s="70"/>
      <c r="H1609" s="70"/>
      <c r="I1609" s="70"/>
      <c r="J1609" s="70"/>
      <c r="K1609" s="70"/>
      <c r="L1609" s="70"/>
      <c r="M1609" s="70"/>
      <c r="N1609" s="70"/>
      <c r="O1609" s="70">
        <f>'SWR time series'!A1605</f>
        <v>3</v>
      </c>
      <c r="P1609" s="70">
        <f>'SWR time series'!B1605</f>
        <v>2004</v>
      </c>
      <c r="Q1609" s="77">
        <f>'StockBond Returns'!M1603</f>
        <v>27.95582055</v>
      </c>
      <c r="R1609" s="77">
        <f>'SWR time series'!F1605</f>
        <v>3.051257441</v>
      </c>
      <c r="S1609" t="str">
        <f t="shared" ref="S1609:T1609" si="1686">if( and($Q1609&gt;S$10,$Q1609&lt;=S$11),$R1609,"")</f>
        <v/>
      </c>
      <c r="T1609" s="77">
        <f t="shared" si="1686"/>
        <v>3.051257441</v>
      </c>
    </row>
    <row r="1610" hidden="1">
      <c r="A1610" s="152"/>
      <c r="B1610" s="154"/>
      <c r="F1610" s="70"/>
      <c r="G1610" s="70"/>
      <c r="H1610" s="70"/>
      <c r="I1610" s="70"/>
      <c r="J1610" s="70"/>
      <c r="K1610" s="70"/>
      <c r="L1610" s="70"/>
      <c r="M1610" s="70"/>
      <c r="N1610" s="70"/>
      <c r="O1610" s="70">
        <f>'SWR time series'!A1606</f>
        <v>4</v>
      </c>
      <c r="P1610" s="70">
        <f>'SWR time series'!B1606</f>
        <v>2004</v>
      </c>
      <c r="Q1610" s="77">
        <f>'StockBond Returns'!M1604</f>
        <v>26.93987383</v>
      </c>
      <c r="R1610" s="77">
        <f>'SWR time series'!F1606</f>
        <v>3.349579489</v>
      </c>
      <c r="S1610" t="str">
        <f t="shared" ref="S1610:T1610" si="1687">if( and($Q1610&gt;S$10,$Q1610&lt;=S$11),$R1610,"")</f>
        <v/>
      </c>
      <c r="T1610" s="77">
        <f t="shared" si="1687"/>
        <v>3.349579489</v>
      </c>
    </row>
    <row r="1611" hidden="1">
      <c r="A1611" s="152"/>
      <c r="B1611" s="154"/>
      <c r="F1611" s="70"/>
      <c r="G1611" s="70"/>
      <c r="H1611" s="70"/>
      <c r="I1611" s="70"/>
      <c r="J1611" s="70"/>
      <c r="K1611" s="70"/>
      <c r="L1611" s="70"/>
      <c r="M1611" s="70"/>
      <c r="N1611" s="70"/>
      <c r="O1611" s="70">
        <f>'SWR time series'!A1607</f>
        <v>5</v>
      </c>
      <c r="P1611" s="70">
        <f>'SWR time series'!B1607</f>
        <v>2004</v>
      </c>
      <c r="Q1611" s="77">
        <f>'StockBond Returns'!M1605</f>
        <v>26.28203702</v>
      </c>
      <c r="R1611" s="77">
        <f>'SWR time series'!F1607</f>
        <v>3.786950173</v>
      </c>
      <c r="S1611" t="str">
        <f t="shared" ref="S1611:T1611" si="1688">if( and($Q1611&gt;S$10,$Q1611&lt;=S$11),$R1611,"")</f>
        <v/>
      </c>
      <c r="T1611" s="77">
        <f t="shared" si="1688"/>
        <v>3.786950173</v>
      </c>
    </row>
    <row r="1612" hidden="1">
      <c r="A1612" s="152"/>
      <c r="B1612" s="154"/>
      <c r="F1612" s="70"/>
      <c r="G1612" s="70"/>
      <c r="H1612" s="70"/>
      <c r="I1612" s="70"/>
      <c r="J1612" s="70"/>
      <c r="K1612" s="70"/>
      <c r="L1612" s="70"/>
      <c r="M1612" s="70"/>
      <c r="N1612" s="70"/>
      <c r="O1612" s="70">
        <f>'SWR time series'!A1608</f>
        <v>6</v>
      </c>
      <c r="P1612" s="70">
        <f>'SWR time series'!B1608</f>
        <v>2004</v>
      </c>
      <c r="Q1612" s="77">
        <f>'StockBond Returns'!M1606</f>
        <v>26.33547524</v>
      </c>
      <c r="R1612" s="77">
        <f>'SWR time series'!F1608</f>
        <v>3.774797742</v>
      </c>
      <c r="S1612" t="str">
        <f t="shared" ref="S1612:T1612" si="1689">if( and($Q1612&gt;S$10,$Q1612&lt;=S$11),$R1612,"")</f>
        <v/>
      </c>
      <c r="T1612" s="77">
        <f t="shared" si="1689"/>
        <v>3.774797742</v>
      </c>
    </row>
    <row r="1613" hidden="1">
      <c r="A1613" s="152"/>
      <c r="B1613" s="154"/>
      <c r="F1613" s="70"/>
      <c r="G1613" s="70"/>
      <c r="H1613" s="70"/>
      <c r="I1613" s="70"/>
      <c r="J1613" s="70"/>
      <c r="K1613" s="70"/>
      <c r="L1613" s="70"/>
      <c r="M1613" s="70"/>
      <c r="N1613" s="70"/>
      <c r="O1613" s="70">
        <f>'SWR time series'!A1609</f>
        <v>7</v>
      </c>
      <c r="P1613" s="70">
        <f>'SWR time series'!B1609</f>
        <v>2004</v>
      </c>
      <c r="Q1613" s="77">
        <f>'StockBond Returns'!M1607</f>
        <v>26.58960627</v>
      </c>
      <c r="R1613" s="77">
        <f>'SWR time series'!F1609</f>
        <v>3.652169786</v>
      </c>
      <c r="S1613" t="str">
        <f t="shared" ref="S1613:T1613" si="1690">if( and($Q1613&gt;S$10,$Q1613&lt;=S$11),$R1613,"")</f>
        <v/>
      </c>
      <c r="T1613" s="77">
        <f t="shared" si="1690"/>
        <v>3.652169786</v>
      </c>
    </row>
    <row r="1614" hidden="1">
      <c r="A1614" s="152"/>
      <c r="B1614" s="154"/>
      <c r="F1614" s="70"/>
      <c r="G1614" s="70"/>
      <c r="H1614" s="70"/>
      <c r="I1614" s="70"/>
      <c r="J1614" s="70"/>
      <c r="K1614" s="70"/>
      <c r="L1614" s="70"/>
      <c r="M1614" s="70"/>
      <c r="N1614" s="70"/>
      <c r="O1614" s="70">
        <f>'SWR time series'!A1610</f>
        <v>8</v>
      </c>
      <c r="P1614" s="70">
        <f>'SWR time series'!B1610</f>
        <v>2004</v>
      </c>
      <c r="Q1614" s="77">
        <f>'StockBond Returns'!M1608</f>
        <v>25.71378062</v>
      </c>
      <c r="R1614" s="77">
        <f>'SWR time series'!F1610</f>
        <v>3.998667384</v>
      </c>
      <c r="S1614" t="str">
        <f t="shared" ref="S1614:T1614" si="1691">if( and($Q1614&gt;S$10,$Q1614&lt;=S$11),$R1614,"")</f>
        <v/>
      </c>
      <c r="T1614" s="77">
        <f t="shared" si="1691"/>
        <v>3.998667384</v>
      </c>
    </row>
    <row r="1615" hidden="1">
      <c r="A1615" s="152"/>
      <c r="B1615" s="154"/>
      <c r="F1615" s="70"/>
      <c r="G1615" s="70"/>
      <c r="H1615" s="70"/>
      <c r="I1615" s="70"/>
      <c r="J1615" s="70"/>
      <c r="K1615" s="70"/>
      <c r="L1615" s="70"/>
      <c r="M1615" s="70"/>
      <c r="N1615" s="70"/>
      <c r="O1615" s="70">
        <f>'SWR time series'!A1611</f>
        <v>9</v>
      </c>
      <c r="P1615" s="70">
        <f>'SWR time series'!B1611</f>
        <v>2004</v>
      </c>
      <c r="Q1615" s="77">
        <f>'StockBond Returns'!M1609</f>
        <v>25.52817251</v>
      </c>
      <c r="R1615" s="77">
        <f>'SWR time series'!F1611</f>
        <v>3.942238017</v>
      </c>
      <c r="S1615" t="str">
        <f t="shared" ref="S1615:T1615" si="1692">if( and($Q1615&gt;S$10,$Q1615&lt;=S$11),$R1615,"")</f>
        <v/>
      </c>
      <c r="T1615" s="77">
        <f t="shared" si="1692"/>
        <v>3.942238017</v>
      </c>
    </row>
    <row r="1616" hidden="1">
      <c r="A1616" s="152"/>
      <c r="B1616" s="154"/>
      <c r="F1616" s="70"/>
      <c r="G1616" s="70"/>
      <c r="H1616" s="70"/>
      <c r="I1616" s="70"/>
      <c r="J1616" s="70"/>
      <c r="K1616" s="70"/>
      <c r="L1616" s="70"/>
      <c r="M1616" s="70"/>
      <c r="N1616" s="70"/>
      <c r="O1616" s="70">
        <f>'SWR time series'!A1612</f>
        <v>10</v>
      </c>
      <c r="P1616" s="70">
        <f>'SWR time series'!B1612</f>
        <v>2004</v>
      </c>
      <c r="Q1616" s="77">
        <f>'StockBond Returns'!M1610</f>
        <v>25.59767087</v>
      </c>
      <c r="R1616" s="77">
        <f>'SWR time series'!F1612</f>
        <v>3.9170906</v>
      </c>
      <c r="S1616" t="str">
        <f t="shared" ref="S1616:T1616" si="1693">if( and($Q1616&gt;S$10,$Q1616&lt;=S$11),$R1616,"")</f>
        <v/>
      </c>
      <c r="T1616" s="77">
        <f t="shared" si="1693"/>
        <v>3.9170906</v>
      </c>
    </row>
    <row r="1617" hidden="1">
      <c r="A1617" s="152"/>
      <c r="B1617" s="154"/>
      <c r="F1617" s="70"/>
      <c r="G1617" s="70"/>
      <c r="H1617" s="70"/>
      <c r="I1617" s="70"/>
      <c r="J1617" s="70"/>
      <c r="K1617" s="70"/>
      <c r="L1617" s="70"/>
      <c r="M1617" s="70"/>
      <c r="N1617" s="70"/>
      <c r="O1617" s="70">
        <f>'SWR time series'!A1613</f>
        <v>11</v>
      </c>
      <c r="P1617" s="70">
        <f>'SWR time series'!B1613</f>
        <v>2004</v>
      </c>
      <c r="Q1617" s="77">
        <f>'StockBond Returns'!M1611</f>
        <v>25.71417267</v>
      </c>
      <c r="R1617" s="77">
        <f>'SWR time series'!F1613</f>
        <v>3.84085671</v>
      </c>
      <c r="S1617" t="str">
        <f t="shared" ref="S1617:T1617" si="1694">if( and($Q1617&gt;S$10,$Q1617&lt;=S$11),$R1617,"")</f>
        <v/>
      </c>
      <c r="T1617" s="77">
        <f t="shared" si="1694"/>
        <v>3.84085671</v>
      </c>
    </row>
    <row r="1618" hidden="1">
      <c r="A1618" s="152"/>
      <c r="B1618" s="154"/>
      <c r="F1618" s="70"/>
      <c r="G1618" s="70"/>
      <c r="H1618" s="70"/>
      <c r="I1618" s="70"/>
      <c r="J1618" s="70"/>
      <c r="K1618" s="70"/>
      <c r="L1618" s="70"/>
      <c r="M1618" s="70"/>
      <c r="N1618" s="70"/>
      <c r="O1618" s="70">
        <f>'SWR time series'!A1614</f>
        <v>12</v>
      </c>
      <c r="P1618" s="70">
        <f>'SWR time series'!B1614</f>
        <v>2004</v>
      </c>
      <c r="Q1618" s="77">
        <f>'StockBond Returns'!M1612</f>
        <v>26.57579388</v>
      </c>
      <c r="R1618" s="77">
        <f>'SWR time series'!F1614</f>
        <v>3.606377092</v>
      </c>
      <c r="S1618" t="str">
        <f t="shared" ref="S1618:T1618" si="1695">if( and($Q1618&gt;S$10,$Q1618&lt;=S$11),$R1618,"")</f>
        <v/>
      </c>
      <c r="T1618" s="77">
        <f t="shared" si="1695"/>
        <v>3.606377092</v>
      </c>
    </row>
    <row r="1619" hidden="1">
      <c r="A1619" s="152"/>
      <c r="B1619" s="154"/>
      <c r="F1619" s="70"/>
      <c r="G1619" s="70"/>
      <c r="H1619" s="70"/>
      <c r="I1619" s="70"/>
      <c r="J1619" s="70"/>
      <c r="K1619" s="70"/>
      <c r="L1619" s="70"/>
      <c r="M1619" s="70"/>
      <c r="N1619" s="70"/>
      <c r="O1619" s="70">
        <f>'SWR time series'!A1615</f>
        <v>1</v>
      </c>
      <c r="P1619" s="70">
        <f>'SWR time series'!B1615</f>
        <v>2005</v>
      </c>
      <c r="Q1619" s="77">
        <f>'StockBond Returns'!M1613</f>
        <v>27.43250686</v>
      </c>
      <c r="R1619" s="77">
        <f>'SWR time series'!F1615</f>
        <v>3.250544334</v>
      </c>
      <c r="S1619" t="str">
        <f t="shared" ref="S1619:T1619" si="1696">if( and($Q1619&gt;S$10,$Q1619&lt;=S$11),$R1619,"")</f>
        <v/>
      </c>
      <c r="T1619" s="77">
        <f t="shared" si="1696"/>
        <v>3.250544334</v>
      </c>
    </row>
    <row r="1620" hidden="1">
      <c r="A1620" s="152"/>
      <c r="B1620" s="154"/>
      <c r="F1620" s="70"/>
      <c r="G1620" s="70"/>
      <c r="H1620" s="70"/>
      <c r="I1620" s="70"/>
      <c r="J1620" s="70"/>
      <c r="K1620" s="70"/>
      <c r="L1620" s="70"/>
      <c r="M1620" s="70"/>
      <c r="N1620" s="70"/>
      <c r="O1620" s="70">
        <f>'SWR time series'!A1616</f>
        <v>2</v>
      </c>
      <c r="P1620" s="70">
        <f>'SWR time series'!B1616</f>
        <v>2005</v>
      </c>
      <c r="Q1620" s="77">
        <f>'StockBond Returns'!M1614</f>
        <v>26.58410004</v>
      </c>
      <c r="R1620" s="77">
        <f>'SWR time series'!F1616</f>
        <v>3.520211216</v>
      </c>
      <c r="S1620" t="str">
        <f t="shared" ref="S1620:T1620" si="1697">if( and($Q1620&gt;S$10,$Q1620&lt;=S$11),$R1620,"")</f>
        <v/>
      </c>
      <c r="T1620" s="77">
        <f t="shared" si="1697"/>
        <v>3.520211216</v>
      </c>
    </row>
    <row r="1621" hidden="1">
      <c r="A1621" s="152"/>
      <c r="B1621" s="154"/>
      <c r="F1621" s="70"/>
      <c r="G1621" s="70"/>
      <c r="H1621" s="70"/>
      <c r="I1621" s="70"/>
      <c r="J1621" s="70"/>
      <c r="K1621" s="70"/>
      <c r="L1621" s="70"/>
      <c r="M1621" s="70"/>
      <c r="N1621" s="70"/>
      <c r="O1621" s="70">
        <f>'SWR time series'!A1617</f>
        <v>3</v>
      </c>
      <c r="P1621" s="70">
        <f>'SWR time series'!B1617</f>
        <v>2005</v>
      </c>
      <c r="Q1621" s="77">
        <f>'StockBond Returns'!M1615</f>
        <v>26.83337134</v>
      </c>
      <c r="R1621" s="77">
        <f>'SWR time series'!F1617</f>
        <v>3.45960352</v>
      </c>
      <c r="S1621" t="str">
        <f t="shared" ref="S1621:T1621" si="1698">if( and($Q1621&gt;S$10,$Q1621&lt;=S$11),$R1621,"")</f>
        <v/>
      </c>
      <c r="T1621" s="77">
        <f t="shared" si="1698"/>
        <v>3.45960352</v>
      </c>
    </row>
    <row r="1622" hidden="1">
      <c r="A1622" s="152"/>
      <c r="B1622" s="154"/>
      <c r="F1622" s="70"/>
      <c r="G1622" s="70"/>
      <c r="H1622" s="70"/>
      <c r="I1622" s="70"/>
      <c r="J1622" s="70"/>
      <c r="K1622" s="70"/>
      <c r="L1622" s="70"/>
      <c r="M1622" s="70"/>
      <c r="N1622" s="70"/>
      <c r="O1622" s="70">
        <f>'SWR time series'!A1618</f>
        <v>4</v>
      </c>
      <c r="P1622" s="70">
        <f>'SWR time series'!B1618</f>
        <v>2005</v>
      </c>
      <c r="Q1622" s="77">
        <f>'StockBond Returns'!M1616</f>
        <v>26.02370726</v>
      </c>
      <c r="R1622" s="77">
        <f>'SWR time series'!F1618</f>
        <v>3.792152071</v>
      </c>
      <c r="S1622" t="str">
        <f t="shared" ref="S1622:T1622" si="1699">if( and($Q1622&gt;S$10,$Q1622&lt;=S$11),$R1622,"")</f>
        <v/>
      </c>
      <c r="T1622" s="77">
        <f t="shared" si="1699"/>
        <v>3.792152071</v>
      </c>
    </row>
    <row r="1623" hidden="1">
      <c r="A1623" s="152"/>
      <c r="B1623" s="154"/>
      <c r="F1623" s="70"/>
      <c r="G1623" s="70"/>
      <c r="H1623" s="70"/>
      <c r="I1623" s="70"/>
      <c r="J1623" s="70"/>
      <c r="K1623" s="70"/>
      <c r="L1623" s="70"/>
      <c r="M1623" s="70"/>
      <c r="N1623" s="70"/>
      <c r="O1623" s="70">
        <f>'SWR time series'!A1619</f>
        <v>5</v>
      </c>
      <c r="P1623" s="70">
        <f>'SWR time series'!B1619</f>
        <v>2005</v>
      </c>
      <c r="Q1623" s="77">
        <f>'StockBond Returns'!M1617</f>
        <v>25.3593891</v>
      </c>
      <c r="R1623" s="77">
        <f>'SWR time series'!F1619</f>
        <v>3.955112566</v>
      </c>
      <c r="S1623" t="str">
        <f t="shared" ref="S1623:T1623" si="1700">if( and($Q1623&gt;S$10,$Q1623&lt;=S$11),$R1623,"")</f>
        <v/>
      </c>
      <c r="T1623" s="77">
        <f t="shared" si="1700"/>
        <v>3.955112566</v>
      </c>
    </row>
    <row r="1624" hidden="1">
      <c r="A1624" s="152"/>
      <c r="B1624" s="154"/>
      <c r="F1624" s="70"/>
      <c r="G1624" s="70"/>
      <c r="H1624" s="70"/>
      <c r="I1624" s="70"/>
      <c r="J1624" s="70"/>
      <c r="K1624" s="70"/>
      <c r="L1624" s="70"/>
      <c r="M1624" s="70"/>
      <c r="N1624" s="70"/>
      <c r="O1624" s="70">
        <f>'SWR time series'!A1620</f>
        <v>6</v>
      </c>
      <c r="P1624" s="70">
        <f>'SWR time series'!B1620</f>
        <v>2005</v>
      </c>
      <c r="Q1624" s="77">
        <f>'StockBond Returns'!M1618</f>
        <v>25.9380192</v>
      </c>
      <c r="R1624" s="77">
        <f>'SWR time series'!F1620</f>
        <v>3.632994989</v>
      </c>
      <c r="S1624" t="str">
        <f t="shared" ref="S1624:T1624" si="1701">if( and($Q1624&gt;S$10,$Q1624&lt;=S$11),$R1624,"")</f>
        <v/>
      </c>
      <c r="T1624" s="77">
        <f t="shared" si="1701"/>
        <v>3.632994989</v>
      </c>
    </row>
    <row r="1625" hidden="1">
      <c r="A1625" s="152"/>
      <c r="B1625" s="154"/>
      <c r="F1625" s="70"/>
      <c r="G1625" s="70"/>
      <c r="H1625" s="70"/>
      <c r="I1625" s="70"/>
      <c r="J1625" s="70"/>
      <c r="K1625" s="70"/>
      <c r="L1625" s="70"/>
      <c r="M1625" s="70"/>
      <c r="N1625" s="70"/>
      <c r="O1625" s="70">
        <f>'SWR time series'!A1621</f>
        <v>7</v>
      </c>
      <c r="P1625" s="70">
        <f>'SWR time series'!B1621</f>
        <v>2005</v>
      </c>
      <c r="Q1625" s="77">
        <f>'StockBond Returns'!M1619</f>
        <v>25.83161644</v>
      </c>
      <c r="R1625" s="77">
        <f>'SWR time series'!F1621</f>
        <v>3.651137251</v>
      </c>
      <c r="S1625" t="str">
        <f t="shared" ref="S1625:T1625" si="1702">if( and($Q1625&gt;S$10,$Q1625&lt;=S$11),$R1625,"")</f>
        <v/>
      </c>
      <c r="T1625" s="77">
        <f t="shared" si="1702"/>
        <v>3.651137251</v>
      </c>
    </row>
    <row r="1626" hidden="1">
      <c r="A1626" s="152"/>
      <c r="B1626" s="154"/>
      <c r="F1626" s="70"/>
      <c r="G1626" s="70"/>
      <c r="H1626" s="70"/>
      <c r="I1626" s="70"/>
      <c r="J1626" s="70"/>
      <c r="K1626" s="70"/>
      <c r="L1626" s="70"/>
      <c r="M1626" s="70"/>
      <c r="N1626" s="70"/>
      <c r="O1626" s="70">
        <f>'SWR time series'!A1622</f>
        <v>8</v>
      </c>
      <c r="P1626" s="70">
        <f>'SWR time series'!B1622</f>
        <v>2005</v>
      </c>
      <c r="Q1626" s="77">
        <f>'StockBond Returns'!M1620</f>
        <v>26.56984025</v>
      </c>
      <c r="R1626" s="77">
        <f>'SWR time series'!F1622</f>
        <v>3.471128135</v>
      </c>
      <c r="S1626" t="str">
        <f t="shared" ref="S1626:T1626" si="1703">if( and($Q1626&gt;S$10,$Q1626&lt;=S$11),$R1626,"")</f>
        <v/>
      </c>
      <c r="T1626" s="77">
        <f t="shared" si="1703"/>
        <v>3.471128135</v>
      </c>
    </row>
    <row r="1627" hidden="1">
      <c r="A1627" s="152"/>
      <c r="B1627" s="154"/>
      <c r="F1627" s="70"/>
      <c r="G1627" s="70"/>
      <c r="H1627" s="70"/>
      <c r="I1627" s="70"/>
      <c r="J1627" s="70"/>
      <c r="K1627" s="70"/>
      <c r="L1627" s="70"/>
      <c r="M1627" s="70"/>
      <c r="N1627" s="70"/>
      <c r="O1627" s="70">
        <f>'SWR time series'!A1623</f>
        <v>9</v>
      </c>
      <c r="P1627" s="70">
        <f>'SWR time series'!B1623</f>
        <v>2005</v>
      </c>
      <c r="Q1627" s="77">
        <f>'StockBond Returns'!M1621</f>
        <v>26.02037113</v>
      </c>
      <c r="R1627" s="77">
        <f>'SWR time series'!F1623</f>
        <v>3.634937208</v>
      </c>
      <c r="S1627" t="str">
        <f t="shared" ref="S1627:T1627" si="1704">if( and($Q1627&gt;S$10,$Q1627&lt;=S$11),$R1627,"")</f>
        <v/>
      </c>
      <c r="T1627" s="77">
        <f t="shared" si="1704"/>
        <v>3.634937208</v>
      </c>
    </row>
    <row r="1628" hidden="1">
      <c r="A1628" s="152"/>
      <c r="B1628" s="154"/>
      <c r="F1628" s="70"/>
      <c r="G1628" s="70"/>
      <c r="H1628" s="70"/>
      <c r="I1628" s="70"/>
      <c r="J1628" s="70"/>
      <c r="K1628" s="70"/>
      <c r="L1628" s="70"/>
      <c r="M1628" s="70"/>
      <c r="N1628" s="70"/>
      <c r="O1628" s="70">
        <f>'SWR time series'!A1624</f>
        <v>10</v>
      </c>
      <c r="P1628" s="70">
        <f>'SWR time series'!B1624</f>
        <v>2005</v>
      </c>
      <c r="Q1628" s="77">
        <f>'StockBond Returns'!M1622</f>
        <v>25.79078162</v>
      </c>
      <c r="R1628" s="77">
        <f>'SWR time series'!F1624</f>
        <v>3.885156309</v>
      </c>
      <c r="S1628" t="str">
        <f t="shared" ref="S1628:T1628" si="1705">if( and($Q1628&gt;S$10,$Q1628&lt;=S$11),$R1628,"")</f>
        <v/>
      </c>
      <c r="T1628" s="77">
        <f t="shared" si="1705"/>
        <v>3.885156309</v>
      </c>
    </row>
    <row r="1629" hidden="1">
      <c r="A1629" s="152"/>
      <c r="B1629" s="154"/>
      <c r="F1629" s="70"/>
      <c r="G1629" s="70"/>
      <c r="H1629" s="70"/>
      <c r="I1629" s="70"/>
      <c r="J1629" s="70"/>
      <c r="K1629" s="70"/>
      <c r="L1629" s="70"/>
      <c r="M1629" s="70"/>
      <c r="N1629" s="70"/>
      <c r="O1629" s="70">
        <f>'SWR time series'!A1625</f>
        <v>11</v>
      </c>
      <c r="P1629" s="70">
        <f>'SWR time series'!B1625</f>
        <v>2005</v>
      </c>
      <c r="Q1629" s="77">
        <f>'StockBond Returns'!M1623</f>
        <v>25.19063643</v>
      </c>
      <c r="R1629" s="77">
        <f>'SWR time series'!F1625</f>
        <v>4.211013669</v>
      </c>
      <c r="S1629" t="str">
        <f t="shared" ref="S1629:T1629" si="1706">if( and($Q1629&gt;S$10,$Q1629&lt;=S$11),$R1629,"")</f>
        <v/>
      </c>
      <c r="T1629" s="77">
        <f t="shared" si="1706"/>
        <v>4.211013669</v>
      </c>
    </row>
    <row r="1630" hidden="1">
      <c r="A1630" s="152"/>
      <c r="B1630" s="154"/>
      <c r="F1630" s="70"/>
      <c r="G1630" s="70"/>
      <c r="H1630" s="70"/>
      <c r="I1630" s="70"/>
      <c r="J1630" s="70"/>
      <c r="K1630" s="70"/>
      <c r="L1630" s="70"/>
      <c r="M1630" s="70"/>
      <c r="N1630" s="70"/>
      <c r="O1630" s="70">
        <f>'SWR time series'!A1626</f>
        <v>12</v>
      </c>
      <c r="P1630" s="70">
        <f>'SWR time series'!B1626</f>
        <v>2005</v>
      </c>
      <c r="Q1630" s="77">
        <f>'StockBond Returns'!M1624</f>
        <v>26.18557473</v>
      </c>
      <c r="R1630" s="77">
        <f>'SWR time series'!F1626</f>
        <v>3.740260344</v>
      </c>
      <c r="S1630" t="str">
        <f t="shared" ref="S1630:T1630" si="1707">if( and($Q1630&gt;S$10,$Q1630&lt;=S$11),$R1630,"")</f>
        <v/>
      </c>
      <c r="T1630" s="77">
        <f t="shared" si="1707"/>
        <v>3.740260344</v>
      </c>
    </row>
    <row r="1631" hidden="1">
      <c r="A1631" s="152"/>
      <c r="B1631" s="154"/>
      <c r="F1631" s="70"/>
      <c r="G1631" s="70"/>
      <c r="H1631" s="70"/>
      <c r="I1631" s="70"/>
      <c r="J1631" s="70"/>
      <c r="K1631" s="70"/>
      <c r="L1631" s="70"/>
      <c r="M1631" s="70"/>
      <c r="N1631" s="70"/>
      <c r="O1631" s="70">
        <f>'SWR time series'!A1627</f>
        <v>1</v>
      </c>
      <c r="P1631" s="70">
        <f>'SWR time series'!B1627</f>
        <v>2006</v>
      </c>
      <c r="Q1631" s="77">
        <f>'StockBond Returns'!M1625</f>
        <v>26.58481494</v>
      </c>
      <c r="R1631" s="77">
        <f>'SWR time series'!F1627</f>
        <v>3.571486825</v>
      </c>
      <c r="S1631" t="str">
        <f t="shared" ref="S1631:T1631" si="1708">if( and($Q1631&gt;S$10,$Q1631&lt;=S$11),$R1631,"")</f>
        <v/>
      </c>
      <c r="T1631" s="77">
        <f t="shared" si="1708"/>
        <v>3.571486825</v>
      </c>
    </row>
    <row r="1632" hidden="1">
      <c r="A1632" s="152"/>
      <c r="B1632" s="154"/>
      <c r="F1632" s="70"/>
      <c r="G1632" s="70"/>
      <c r="H1632" s="70"/>
      <c r="I1632" s="70"/>
      <c r="J1632" s="70"/>
      <c r="K1632" s="70"/>
      <c r="L1632" s="70"/>
      <c r="M1632" s="70"/>
      <c r="N1632" s="70"/>
      <c r="O1632" s="70">
        <f>'SWR time series'!A1628</f>
        <v>2</v>
      </c>
      <c r="P1632" s="70">
        <f>'SWR time series'!B1628</f>
        <v>2006</v>
      </c>
      <c r="Q1632" s="77">
        <f>'StockBond Returns'!M1626</f>
        <v>26.49664656</v>
      </c>
      <c r="R1632" s="77">
        <f>'SWR time series'!F1628</f>
        <v>3.634793881</v>
      </c>
      <c r="S1632" t="str">
        <f t="shared" ref="S1632:T1632" si="1709">if( and($Q1632&gt;S$10,$Q1632&lt;=S$11),$R1632,"")</f>
        <v/>
      </c>
      <c r="T1632" s="77">
        <f t="shared" si="1709"/>
        <v>3.634793881</v>
      </c>
    </row>
    <row r="1633" hidden="1">
      <c r="A1633" s="152"/>
      <c r="B1633" s="154"/>
      <c r="F1633" s="70"/>
      <c r="G1633" s="70"/>
      <c r="H1633" s="70"/>
      <c r="I1633" s="70"/>
      <c r="J1633" s="70"/>
      <c r="K1633" s="70"/>
      <c r="L1633" s="70"/>
      <c r="M1633" s="70"/>
      <c r="N1633" s="70"/>
      <c r="O1633" s="70">
        <f>'SWR time series'!A1629</f>
        <v>3</v>
      </c>
      <c r="P1633" s="70">
        <f>'SWR time series'!B1629</f>
        <v>2006</v>
      </c>
      <c r="Q1633" s="77">
        <f>'StockBond Returns'!M1627</f>
        <v>26.33207571</v>
      </c>
      <c r="R1633" s="77">
        <f>'SWR time series'!F1629</f>
        <v>3.660550914</v>
      </c>
      <c r="S1633" t="str">
        <f t="shared" ref="S1633:T1633" si="1710">if( and($Q1633&gt;S$10,$Q1633&lt;=S$11),$R1633,"")</f>
        <v/>
      </c>
      <c r="T1633" s="77">
        <f t="shared" si="1710"/>
        <v>3.660550914</v>
      </c>
    </row>
    <row r="1634" hidden="1">
      <c r="A1634" s="152"/>
      <c r="B1634" s="154"/>
      <c r="F1634" s="70"/>
      <c r="G1634" s="70"/>
      <c r="H1634" s="70"/>
      <c r="I1634" s="70"/>
      <c r="J1634" s="70"/>
      <c r="K1634" s="70"/>
      <c r="L1634" s="70"/>
      <c r="M1634" s="70"/>
      <c r="N1634" s="70"/>
      <c r="O1634" s="70">
        <f>'SWR time series'!A1630</f>
        <v>4</v>
      </c>
      <c r="P1634" s="70">
        <f>'SWR time series'!B1630</f>
        <v>2006</v>
      </c>
      <c r="Q1634" s="77">
        <f>'StockBond Returns'!M1628</f>
        <v>26.35001947</v>
      </c>
      <c r="R1634" s="77">
        <f>'SWR time series'!F1630</f>
        <v>3.678431424</v>
      </c>
      <c r="S1634" t="str">
        <f t="shared" ref="S1634:T1634" si="1711">if( and($Q1634&gt;S$10,$Q1634&lt;=S$11),$R1634,"")</f>
        <v/>
      </c>
      <c r="T1634" s="77">
        <f t="shared" si="1711"/>
        <v>3.678431424</v>
      </c>
    </row>
    <row r="1635" hidden="1">
      <c r="A1635" s="152"/>
      <c r="B1635" s="154"/>
      <c r="F1635" s="70"/>
      <c r="G1635" s="70"/>
      <c r="H1635" s="70"/>
      <c r="I1635" s="70"/>
      <c r="J1635" s="70"/>
      <c r="K1635" s="70"/>
      <c r="L1635" s="70"/>
      <c r="M1635" s="70"/>
      <c r="N1635" s="70"/>
      <c r="O1635" s="70">
        <f>'SWR time series'!A1631</f>
        <v>5</v>
      </c>
      <c r="P1635" s="70">
        <f>'SWR time series'!B1631</f>
        <v>2006</v>
      </c>
      <c r="Q1635" s="77">
        <f>'StockBond Returns'!M1629</f>
        <v>26.20791986</v>
      </c>
      <c r="R1635" s="77">
        <f>'SWR time series'!F1631</f>
        <v>3.752742877</v>
      </c>
      <c r="S1635" t="str">
        <f t="shared" ref="S1635:T1635" si="1712">if( and($Q1635&gt;S$10,$Q1635&lt;=S$11),$R1635,"")</f>
        <v/>
      </c>
      <c r="T1635" s="77">
        <f t="shared" si="1712"/>
        <v>3.752742877</v>
      </c>
    </row>
    <row r="1636" hidden="1">
      <c r="A1636" s="152"/>
      <c r="B1636" s="154"/>
      <c r="F1636" s="70"/>
      <c r="G1636" s="70"/>
      <c r="H1636" s="70"/>
      <c r="I1636" s="70"/>
      <c r="J1636" s="70"/>
      <c r="K1636" s="70"/>
      <c r="L1636" s="70"/>
      <c r="M1636" s="70"/>
      <c r="N1636" s="70"/>
      <c r="O1636" s="70">
        <f>'SWR time series'!A1632</f>
        <v>6</v>
      </c>
      <c r="P1636" s="70">
        <f>'SWR time series'!B1632</f>
        <v>2006</v>
      </c>
      <c r="Q1636" s="77">
        <f>'StockBond Returns'!M1630</f>
        <v>25.25455016</v>
      </c>
      <c r="R1636" s="77">
        <f>'SWR time series'!F1632</f>
        <v>4.131607138</v>
      </c>
      <c r="S1636" t="str">
        <f t="shared" ref="S1636:T1636" si="1713">if( and($Q1636&gt;S$10,$Q1636&lt;=S$11),$R1636,"")</f>
        <v/>
      </c>
      <c r="T1636" s="77">
        <f t="shared" si="1713"/>
        <v>4.131607138</v>
      </c>
    </row>
    <row r="1637" hidden="1">
      <c r="A1637" s="152"/>
      <c r="B1637" s="154"/>
      <c r="F1637" s="70"/>
      <c r="G1637" s="70"/>
      <c r="H1637" s="70"/>
      <c r="I1637" s="70"/>
      <c r="J1637" s="70"/>
      <c r="K1637" s="70"/>
      <c r="L1637" s="70"/>
      <c r="M1637" s="70"/>
      <c r="N1637" s="70"/>
      <c r="O1637" s="70">
        <f>'SWR time series'!A1633</f>
        <v>7</v>
      </c>
      <c r="P1637" s="70">
        <f>'SWR time series'!B1633</f>
        <v>2006</v>
      </c>
      <c r="Q1637" s="77">
        <f>'StockBond Returns'!M1631</f>
        <v>25.0859176</v>
      </c>
      <c r="R1637" s="77">
        <f>'SWR time series'!F1633</f>
        <v>4.205936314</v>
      </c>
      <c r="S1637" t="str">
        <f t="shared" ref="S1637:T1637" si="1714">if( and($Q1637&gt;S$10,$Q1637&lt;=S$11),$R1637,"")</f>
        <v/>
      </c>
      <c r="T1637" s="77">
        <f t="shared" si="1714"/>
        <v>4.205936314</v>
      </c>
    </row>
    <row r="1638" hidden="1">
      <c r="A1638" s="152"/>
      <c r="B1638" s="154"/>
      <c r="F1638" s="70"/>
      <c r="G1638" s="70"/>
      <c r="H1638" s="70"/>
      <c r="I1638" s="70"/>
      <c r="J1638" s="70"/>
      <c r="K1638" s="70"/>
      <c r="L1638" s="70"/>
      <c r="M1638" s="70"/>
      <c r="N1638" s="70"/>
      <c r="O1638" s="70">
        <f>'SWR time series'!A1634</f>
        <v>8</v>
      </c>
      <c r="P1638" s="70">
        <f>'SWR time series'!B1634</f>
        <v>2006</v>
      </c>
      <c r="Q1638" s="77">
        <f>'StockBond Returns'!M1632</f>
        <v>25.01856773</v>
      </c>
      <c r="R1638" s="77">
        <f>'SWR time series'!F1634</f>
        <v>4.213594307</v>
      </c>
      <c r="S1638" t="str">
        <f t="shared" ref="S1638:T1638" si="1715">if( and($Q1638&gt;S$10,$Q1638&lt;=S$11),$R1638,"")</f>
        <v/>
      </c>
      <c r="T1638" s="77">
        <f t="shared" si="1715"/>
        <v>4.213594307</v>
      </c>
    </row>
    <row r="1639" hidden="1">
      <c r="A1639" s="152"/>
      <c r="B1639" s="154"/>
      <c r="F1639" s="70"/>
      <c r="G1639" s="70"/>
      <c r="H1639" s="70"/>
      <c r="I1639" s="70"/>
      <c r="J1639" s="70"/>
      <c r="K1639" s="70"/>
      <c r="L1639" s="70"/>
      <c r="M1639" s="70"/>
      <c r="N1639" s="70"/>
      <c r="O1639" s="70">
        <f>'SWR time series'!A1635</f>
        <v>9</v>
      </c>
      <c r="P1639" s="70">
        <f>'SWR time series'!B1635</f>
        <v>2006</v>
      </c>
      <c r="Q1639" s="77">
        <f>'StockBond Returns'!M1633</f>
        <v>25.37583456</v>
      </c>
      <c r="R1639" s="77">
        <f>'SWR time series'!F1635</f>
        <v>3.984620076</v>
      </c>
      <c r="S1639" t="str">
        <f t="shared" ref="S1639:T1639" si="1716">if( and($Q1639&gt;S$10,$Q1639&lt;=S$11),$R1639,"")</f>
        <v/>
      </c>
      <c r="T1639" s="77">
        <f t="shared" si="1716"/>
        <v>3.984620076</v>
      </c>
    </row>
    <row r="1640" hidden="1">
      <c r="A1640" s="152"/>
      <c r="B1640" s="154"/>
      <c r="F1640" s="70"/>
      <c r="G1640" s="70"/>
      <c r="H1640" s="70"/>
      <c r="I1640" s="70"/>
      <c r="J1640" s="70"/>
      <c r="K1640" s="70"/>
      <c r="L1640" s="70"/>
      <c r="M1640" s="70"/>
      <c r="N1640" s="70"/>
      <c r="O1640" s="70">
        <f>'SWR time series'!A1636</f>
        <v>10</v>
      </c>
      <c r="P1640" s="70">
        <f>'SWR time series'!B1636</f>
        <v>2006</v>
      </c>
      <c r="Q1640" s="77">
        <f>'StockBond Returns'!M1634</f>
        <v>25.90843094</v>
      </c>
      <c r="R1640" s="77">
        <f>'SWR time series'!F1636</f>
        <v>3.682418734</v>
      </c>
      <c r="S1640" t="str">
        <f t="shared" ref="S1640:T1640" si="1717">if( and($Q1640&gt;S$10,$Q1640&lt;=S$11),$R1640,"")</f>
        <v/>
      </c>
      <c r="T1640" s="77">
        <f t="shared" si="1717"/>
        <v>3.682418734</v>
      </c>
    </row>
    <row r="1641" hidden="1">
      <c r="A1641" s="152"/>
      <c r="B1641" s="154"/>
      <c r="F1641" s="70"/>
      <c r="G1641" s="70"/>
      <c r="H1641" s="70"/>
      <c r="I1641" s="70"/>
      <c r="J1641" s="70"/>
      <c r="K1641" s="70"/>
      <c r="L1641" s="70"/>
      <c r="M1641" s="70"/>
      <c r="N1641" s="70"/>
      <c r="O1641" s="70">
        <f>'SWR time series'!A1637</f>
        <v>11</v>
      </c>
      <c r="P1641" s="70">
        <f>'SWR time series'!B1637</f>
        <v>2006</v>
      </c>
      <c r="Q1641" s="77">
        <f>'StockBond Returns'!M1635</f>
        <v>26.82144712</v>
      </c>
      <c r="R1641" s="77">
        <f>'SWR time series'!F1637</f>
        <v>3.269303428</v>
      </c>
      <c r="S1641" t="str">
        <f t="shared" ref="S1641:T1641" si="1718">if( and($Q1641&gt;S$10,$Q1641&lt;=S$11),$R1641,"")</f>
        <v/>
      </c>
      <c r="T1641" s="77">
        <f t="shared" si="1718"/>
        <v>3.269303428</v>
      </c>
    </row>
    <row r="1642" hidden="1">
      <c r="A1642" s="152"/>
      <c r="B1642" s="154"/>
      <c r="F1642" s="70"/>
      <c r="G1642" s="70"/>
      <c r="H1642" s="70"/>
      <c r="I1642" s="70"/>
      <c r="J1642" s="70"/>
      <c r="K1642" s="70"/>
      <c r="L1642" s="70"/>
      <c r="M1642" s="70"/>
      <c r="N1642" s="70"/>
      <c r="O1642" s="70">
        <f>'SWR time series'!A1638</f>
        <v>12</v>
      </c>
      <c r="P1642" s="70">
        <f>'SWR time series'!B1638</f>
        <v>2006</v>
      </c>
      <c r="Q1642" s="77">
        <f>'StockBond Returns'!M1636</f>
        <v>27.16052615</v>
      </c>
      <c r="R1642" s="77">
        <f>'SWR time series'!F1638</f>
        <v>3.075227896</v>
      </c>
      <c r="S1642" t="str">
        <f t="shared" ref="S1642:T1642" si="1719">if( and($Q1642&gt;S$10,$Q1642&lt;=S$11),$R1642,"")</f>
        <v/>
      </c>
      <c r="T1642" s="77">
        <f t="shared" si="1719"/>
        <v>3.075227896</v>
      </c>
    </row>
    <row r="1643" hidden="1">
      <c r="A1643" s="152"/>
      <c r="B1643" s="154"/>
      <c r="F1643" s="70"/>
      <c r="G1643" s="70"/>
      <c r="H1643" s="70"/>
      <c r="I1643" s="70"/>
      <c r="J1643" s="70"/>
      <c r="K1643" s="70"/>
      <c r="L1643" s="70"/>
      <c r="M1643" s="70"/>
      <c r="N1643" s="70"/>
      <c r="O1643" s="70">
        <f>'SWR time series'!A1639</f>
        <v>1</v>
      </c>
      <c r="P1643" s="70">
        <f>'SWR time series'!B1639</f>
        <v>2007</v>
      </c>
      <c r="Q1643" s="77">
        <f>'StockBond Returns'!M1637</f>
        <v>27.28673475</v>
      </c>
      <c r="R1643" s="77">
        <f>'SWR time series'!F1639</f>
        <v>3.123734739</v>
      </c>
      <c r="S1643" t="str">
        <f t="shared" ref="S1643:T1643" si="1720">if( and($Q1643&gt;S$10,$Q1643&lt;=S$11),$R1643,"")</f>
        <v/>
      </c>
      <c r="T1643" s="77">
        <f t="shared" si="1720"/>
        <v>3.123734739</v>
      </c>
    </row>
    <row r="1644" hidden="1">
      <c r="A1644" s="152"/>
      <c r="B1644" s="154"/>
      <c r="F1644" s="70"/>
      <c r="G1644" s="70"/>
      <c r="H1644" s="70"/>
      <c r="I1644" s="70"/>
      <c r="J1644" s="70"/>
      <c r="K1644" s="70"/>
      <c r="L1644" s="70"/>
      <c r="M1644" s="70"/>
      <c r="N1644" s="70"/>
      <c r="O1644" s="70">
        <f>'SWR time series'!A1640</f>
        <v>2</v>
      </c>
      <c r="P1644" s="70">
        <f>'SWR time series'!B1640</f>
        <v>2007</v>
      </c>
      <c r="Q1644" s="77">
        <f>'StockBond Returns'!M1638</f>
        <v>27.47652477</v>
      </c>
      <c r="R1644" s="77">
        <f>'SWR time series'!F1640</f>
        <v>3.050713393</v>
      </c>
      <c r="S1644" t="str">
        <f t="shared" ref="S1644:T1644" si="1721">if( and($Q1644&gt;S$10,$Q1644&lt;=S$11),$R1644,"")</f>
        <v/>
      </c>
      <c r="T1644" s="77">
        <f t="shared" si="1721"/>
        <v>3.050713393</v>
      </c>
    </row>
    <row r="1645" hidden="1">
      <c r="A1645" s="152"/>
      <c r="B1645" s="154"/>
      <c r="F1645" s="70"/>
      <c r="G1645" s="70"/>
      <c r="H1645" s="70"/>
      <c r="I1645" s="70"/>
      <c r="J1645" s="70"/>
      <c r="K1645" s="70"/>
      <c r="L1645" s="70"/>
      <c r="M1645" s="70"/>
      <c r="N1645" s="70"/>
      <c r="O1645" s="70">
        <f>'SWR time series'!A1641</f>
        <v>3</v>
      </c>
      <c r="P1645" s="70">
        <f>'SWR time series'!B1641</f>
        <v>2007</v>
      </c>
      <c r="Q1645" s="77">
        <f>'StockBond Returns'!M1639</f>
        <v>26.59713509</v>
      </c>
      <c r="R1645" s="77">
        <f>'SWR time series'!F1641</f>
        <v>3.272014844</v>
      </c>
      <c r="S1645" t="str">
        <f t="shared" ref="S1645:T1645" si="1722">if( and($Q1645&gt;S$10,$Q1645&lt;=S$11),$R1645,"")</f>
        <v/>
      </c>
      <c r="T1645" s="77">
        <f t="shared" si="1722"/>
        <v>3.272014844</v>
      </c>
    </row>
    <row r="1646" hidden="1">
      <c r="A1646" s="152"/>
      <c r="B1646" s="154"/>
      <c r="F1646" s="70"/>
      <c r="G1646" s="70"/>
      <c r="H1646" s="70"/>
      <c r="I1646" s="70"/>
      <c r="J1646" s="70"/>
      <c r="K1646" s="70"/>
      <c r="L1646" s="70"/>
      <c r="M1646" s="70"/>
      <c r="N1646" s="70"/>
      <c r="O1646" s="70">
        <f>'SWR time series'!A1642</f>
        <v>4</v>
      </c>
      <c r="P1646" s="70">
        <f>'SWR time series'!B1642</f>
        <v>2007</v>
      </c>
      <c r="Q1646" s="77">
        <f>'StockBond Returns'!M1640</f>
        <v>26.55569529</v>
      </c>
      <c r="R1646" s="77">
        <f>'SWR time series'!F1642</f>
        <v>3.264847022</v>
      </c>
      <c r="S1646" t="str">
        <f t="shared" ref="S1646:T1646" si="1723">if( and($Q1646&gt;S$10,$Q1646&lt;=S$11),$R1646,"")</f>
        <v/>
      </c>
      <c r="T1646" s="77">
        <f t="shared" si="1723"/>
        <v>3.264847022</v>
      </c>
    </row>
    <row r="1647" hidden="1">
      <c r="A1647" s="152"/>
      <c r="B1647" s="154"/>
      <c r="F1647" s="70"/>
      <c r="G1647" s="70"/>
      <c r="H1647" s="70"/>
      <c r="I1647" s="70"/>
      <c r="J1647" s="70"/>
      <c r="K1647" s="70"/>
      <c r="L1647" s="70"/>
      <c r="M1647" s="70"/>
      <c r="N1647" s="70"/>
      <c r="O1647" s="70">
        <f>'SWR time series'!A1643</f>
        <v>5</v>
      </c>
      <c r="P1647" s="70">
        <f>'SWR time series'!B1643</f>
        <v>2007</v>
      </c>
      <c r="Q1647" s="77">
        <f>'StockBond Returns'!M1641</f>
        <v>27.32147991</v>
      </c>
      <c r="R1647" s="77">
        <f>'SWR time series'!F1643</f>
        <v>2.913165833</v>
      </c>
      <c r="S1647" t="str">
        <f t="shared" ref="S1647:T1647" si="1724">if( and($Q1647&gt;S$10,$Q1647&lt;=S$11),$R1647,"")</f>
        <v/>
      </c>
      <c r="T1647" s="77">
        <f t="shared" si="1724"/>
        <v>2.913165833</v>
      </c>
    </row>
    <row r="1648" hidden="1">
      <c r="A1648" s="152"/>
      <c r="B1648" s="154"/>
      <c r="F1648" s="70"/>
      <c r="G1648" s="70"/>
      <c r="H1648" s="70"/>
      <c r="I1648" s="70"/>
      <c r="J1648" s="70"/>
      <c r="K1648" s="70"/>
      <c r="L1648" s="70"/>
      <c r="M1648" s="70"/>
      <c r="N1648" s="70"/>
      <c r="O1648" s="70">
        <f>'SWR time series'!A1644</f>
        <v>6</v>
      </c>
      <c r="P1648" s="70">
        <f>'SWR time series'!B1644</f>
        <v>2007</v>
      </c>
      <c r="Q1648" s="77">
        <f>'StockBond Returns'!M1642</f>
        <v>27.90361611</v>
      </c>
      <c r="R1648" s="77">
        <f>'SWR time series'!F1644</f>
        <v>2.72594938</v>
      </c>
      <c r="S1648" t="str">
        <f t="shared" ref="S1648:T1648" si="1725">if( and($Q1648&gt;S$10,$Q1648&lt;=S$11),$R1648,"")</f>
        <v/>
      </c>
      <c r="T1648" s="77">
        <f t="shared" si="1725"/>
        <v>2.72594938</v>
      </c>
    </row>
    <row r="1649" hidden="1">
      <c r="A1649" s="152"/>
      <c r="B1649" s="154"/>
      <c r="F1649" s="70"/>
      <c r="G1649" s="70"/>
      <c r="H1649" s="70"/>
      <c r="I1649" s="70"/>
      <c r="J1649" s="70"/>
      <c r="K1649" s="70"/>
      <c r="L1649" s="70"/>
      <c r="M1649" s="70"/>
      <c r="N1649" s="70"/>
      <c r="O1649" s="70">
        <f>'SWR time series'!A1645</f>
        <v>7</v>
      </c>
      <c r="P1649" s="70">
        <f>'SWR time series'!B1645</f>
        <v>2007</v>
      </c>
      <c r="Q1649" s="77">
        <f>'StockBond Returns'!M1643</f>
        <v>27.51314808</v>
      </c>
      <c r="R1649" s="77">
        <f>'SWR time series'!F1645</f>
        <v>2.891073798</v>
      </c>
      <c r="S1649" t="str">
        <f t="shared" ref="S1649:T1649" si="1726">if( and($Q1649&gt;S$10,$Q1649&lt;=S$11),$R1649,"")</f>
        <v/>
      </c>
      <c r="T1649" s="77">
        <f t="shared" si="1726"/>
        <v>2.891073798</v>
      </c>
    </row>
    <row r="1650" hidden="1">
      <c r="A1650" s="152"/>
      <c r="B1650" s="154"/>
      <c r="F1650" s="70"/>
      <c r="G1650" s="70"/>
      <c r="H1650" s="70"/>
      <c r="I1650" s="70"/>
      <c r="J1650" s="70"/>
      <c r="K1650" s="70"/>
      <c r="L1650" s="70"/>
      <c r="M1650" s="70"/>
      <c r="N1650" s="70"/>
      <c r="O1650" s="70">
        <f>'SWR time series'!A1646</f>
        <v>8</v>
      </c>
      <c r="P1650" s="70">
        <f>'SWR time series'!B1646</f>
        <v>2007</v>
      </c>
      <c r="Q1650" s="77">
        <f>'StockBond Returns'!M1644</f>
        <v>26.2305627</v>
      </c>
      <c r="R1650" s="77">
        <f>'SWR time series'!F1646</f>
        <v>3.317281564</v>
      </c>
      <c r="S1650" t="str">
        <f t="shared" ref="S1650:T1650" si="1727">if( and($Q1650&gt;S$10,$Q1650&lt;=S$11),$R1650,"")</f>
        <v/>
      </c>
      <c r="T1650" s="77">
        <f t="shared" si="1727"/>
        <v>3.317281564</v>
      </c>
    </row>
    <row r="1651" hidden="1">
      <c r="A1651" s="152"/>
      <c r="B1651" s="154"/>
      <c r="F1651" s="70"/>
      <c r="G1651" s="70"/>
      <c r="H1651" s="70"/>
      <c r="I1651" s="70"/>
      <c r="J1651" s="70"/>
      <c r="K1651" s="70"/>
      <c r="L1651" s="70"/>
      <c r="M1651" s="70"/>
      <c r="N1651" s="70"/>
      <c r="O1651" s="70">
        <f>'SWR time series'!A1647</f>
        <v>9</v>
      </c>
      <c r="P1651" s="70">
        <f>'SWR time series'!B1647</f>
        <v>2007</v>
      </c>
      <c r="Q1651" s="77">
        <f>'StockBond Returns'!M1645</f>
        <v>26.49680708</v>
      </c>
      <c r="R1651" s="77">
        <f>'SWR time series'!F1647</f>
        <v>3.136563786</v>
      </c>
      <c r="S1651" t="str">
        <f t="shared" ref="S1651:T1651" si="1728">if( and($Q1651&gt;S$10,$Q1651&lt;=S$11),$R1651,"")</f>
        <v/>
      </c>
      <c r="T1651" s="77">
        <f t="shared" si="1728"/>
        <v>3.136563786</v>
      </c>
    </row>
    <row r="1652" hidden="1">
      <c r="A1652" s="152"/>
      <c r="B1652" s="154"/>
      <c r="F1652" s="70"/>
      <c r="G1652" s="70"/>
      <c r="H1652" s="70"/>
      <c r="I1652" s="70"/>
      <c r="J1652" s="70"/>
      <c r="K1652" s="70"/>
      <c r="L1652" s="70"/>
      <c r="M1652" s="70"/>
      <c r="N1652" s="70"/>
      <c r="O1652" s="70">
        <f>'SWR time series'!A1648</f>
        <v>10</v>
      </c>
      <c r="P1652" s="70">
        <f>'SWR time series'!B1648</f>
        <v>2007</v>
      </c>
      <c r="Q1652" s="77">
        <f>'StockBond Returns'!M1646</f>
        <v>27.61688677</v>
      </c>
      <c r="R1652" s="77">
        <f>'SWR time series'!F1648</f>
        <v>2.729383225</v>
      </c>
      <c r="S1652" t="str">
        <f t="shared" ref="S1652:T1652" si="1729">if( and($Q1652&gt;S$10,$Q1652&lt;=S$11),$R1652,"")</f>
        <v/>
      </c>
      <c r="T1652" s="77">
        <f t="shared" si="1729"/>
        <v>2.729383225</v>
      </c>
    </row>
    <row r="1653" hidden="1">
      <c r="A1653" s="152"/>
      <c r="B1653" s="154"/>
      <c r="F1653" s="70"/>
      <c r="G1653" s="70"/>
      <c r="H1653" s="70"/>
      <c r="I1653" s="70"/>
      <c r="J1653" s="70"/>
      <c r="K1653" s="70"/>
      <c r="L1653" s="70"/>
      <c r="M1653" s="70"/>
      <c r="N1653" s="70"/>
      <c r="O1653" s="70">
        <f>'SWR time series'!A1649</f>
        <v>11</v>
      </c>
      <c r="P1653" s="70">
        <f>'SWR time series'!B1649</f>
        <v>2007</v>
      </c>
      <c r="Q1653" s="77">
        <f>'StockBond Returns'!M1647</f>
        <v>27.49312563</v>
      </c>
      <c r="R1653" s="77">
        <f>'SWR time series'!F1649</f>
        <v>2.751475091</v>
      </c>
      <c r="S1653" t="str">
        <f t="shared" ref="S1653:T1653" si="1730">if( and($Q1653&gt;S$10,$Q1653&lt;=S$11),$R1653,"")</f>
        <v/>
      </c>
      <c r="T1653" s="77">
        <f t="shared" si="1730"/>
        <v>2.751475091</v>
      </c>
    </row>
    <row r="1654" hidden="1">
      <c r="A1654" s="152"/>
      <c r="B1654" s="154"/>
      <c r="F1654" s="70"/>
      <c r="G1654" s="70"/>
      <c r="H1654" s="70"/>
      <c r="I1654" s="70"/>
      <c r="J1654" s="70"/>
      <c r="K1654" s="70"/>
      <c r="L1654" s="70"/>
      <c r="M1654" s="70"/>
      <c r="N1654" s="70"/>
      <c r="O1654" s="70">
        <f>'SWR time series'!A1650</f>
        <v>12</v>
      </c>
      <c r="P1654" s="70">
        <f>'SWR time series'!B1650</f>
        <v>2007</v>
      </c>
      <c r="Q1654" s="77">
        <f>'StockBond Returns'!M1648</f>
        <v>26.04113081</v>
      </c>
      <c r="R1654" s="77">
        <f>'SWR time series'!F1650</f>
        <v>3.185972093</v>
      </c>
      <c r="S1654" t="str">
        <f t="shared" ref="S1654:T1654" si="1731">if( and($Q1654&gt;S$10,$Q1654&lt;=S$11),$R1654,"")</f>
        <v/>
      </c>
      <c r="T1654" s="77">
        <f t="shared" si="1731"/>
        <v>3.185972093</v>
      </c>
    </row>
    <row r="1655" hidden="1">
      <c r="A1655" s="152"/>
      <c r="B1655" s="154"/>
      <c r="F1655" s="70"/>
      <c r="G1655" s="70"/>
      <c r="H1655" s="70"/>
      <c r="I1655" s="70"/>
      <c r="J1655" s="70"/>
      <c r="K1655" s="70"/>
      <c r="L1655" s="70"/>
      <c r="M1655" s="70"/>
      <c r="N1655" s="70"/>
      <c r="O1655" s="70">
        <f>'SWR time series'!A1651</f>
        <v>1</v>
      </c>
      <c r="P1655" s="70">
        <f>'SWR time series'!B1651</f>
        <v>2008</v>
      </c>
      <c r="Q1655" s="77">
        <f>'StockBond Returns'!M1649</f>
        <v>25.76495235</v>
      </c>
      <c r="R1655" s="77">
        <f>'SWR time series'!F1651</f>
        <v>3.361135078</v>
      </c>
      <c r="S1655" t="str">
        <f t="shared" ref="S1655:T1655" si="1732">if( and($Q1655&gt;S$10,$Q1655&lt;=S$11),$R1655,"")</f>
        <v/>
      </c>
      <c r="T1655" s="77">
        <f t="shared" si="1732"/>
        <v>3.361135078</v>
      </c>
    </row>
    <row r="1656" hidden="1">
      <c r="A1656" s="152"/>
      <c r="B1656" s="154"/>
      <c r="F1656" s="70"/>
      <c r="G1656" s="70"/>
      <c r="H1656" s="70"/>
      <c r="I1656" s="70"/>
      <c r="J1656" s="70"/>
      <c r="K1656" s="70"/>
      <c r="L1656" s="70"/>
      <c r="M1656" s="70"/>
      <c r="N1656" s="70"/>
      <c r="O1656" s="70">
        <f>'SWR time series'!A1652</f>
        <v>2</v>
      </c>
      <c r="P1656" s="70">
        <f>'SWR time series'!B1652</f>
        <v>2008</v>
      </c>
      <c r="Q1656" s="77">
        <f>'StockBond Returns'!M1650</f>
        <v>24.0186589</v>
      </c>
      <c r="R1656" s="77">
        <f>'SWR time series'!F1652</f>
        <v>4.003497614</v>
      </c>
      <c r="S1656" t="str">
        <f t="shared" ref="S1656:T1656" si="1733">if( and($Q1656&gt;S$10,$Q1656&lt;=S$11),$R1656,"")</f>
        <v/>
      </c>
      <c r="T1656" s="77">
        <f t="shared" si="1733"/>
        <v>4.003497614</v>
      </c>
    </row>
    <row r="1657" hidden="1">
      <c r="A1657" s="152"/>
      <c r="B1657" s="154"/>
      <c r="F1657" s="70"/>
      <c r="G1657" s="70"/>
      <c r="H1657" s="70"/>
      <c r="I1657" s="70"/>
      <c r="J1657" s="70"/>
      <c r="K1657" s="70"/>
      <c r="L1657" s="70"/>
      <c r="M1657" s="70"/>
      <c r="N1657" s="70"/>
      <c r="O1657" s="70">
        <f>'SWR time series'!A1653</f>
        <v>3</v>
      </c>
      <c r="P1657" s="70">
        <f>'SWR time series'!B1653</f>
        <v>2008</v>
      </c>
      <c r="Q1657" s="77">
        <f>'StockBond Returns'!M1651</f>
        <v>23.07490928</v>
      </c>
      <c r="R1657" s="77">
        <f>'SWR time series'!F1653</f>
        <v>4.412081684</v>
      </c>
      <c r="S1657" t="str">
        <f t="shared" ref="S1657:T1657" si="1734">if( and($Q1657&gt;S$10,$Q1657&lt;=S$11),$R1657,"")</f>
        <v/>
      </c>
      <c r="T1657" s="77">
        <f t="shared" si="1734"/>
        <v>4.412081684</v>
      </c>
    </row>
    <row r="1658" hidden="1">
      <c r="A1658" s="152"/>
      <c r="B1658" s="154"/>
      <c r="F1658" s="70"/>
      <c r="G1658" s="70"/>
      <c r="H1658" s="70"/>
      <c r="I1658" s="70"/>
      <c r="J1658" s="70"/>
      <c r="K1658" s="70"/>
      <c r="L1658" s="70"/>
      <c r="M1658" s="70"/>
      <c r="N1658" s="70"/>
      <c r="O1658" s="70">
        <f>'SWR time series'!A1654</f>
        <v>4</v>
      </c>
      <c r="P1658" s="70">
        <f>'SWR time series'!B1654</f>
        <v>2008</v>
      </c>
      <c r="Q1658" s="77">
        <f>'StockBond Returns'!M1652</f>
        <v>22.70568796</v>
      </c>
      <c r="R1658" s="77">
        <f>'SWR time series'!F1654</f>
        <v>4.540529746</v>
      </c>
      <c r="S1658" t="str">
        <f t="shared" ref="S1658:T1658" si="1735">if( and($Q1658&gt;S$10,$Q1658&lt;=S$11),$R1658,"")</f>
        <v/>
      </c>
      <c r="T1658" s="77">
        <f t="shared" si="1735"/>
        <v>4.540529746</v>
      </c>
    </row>
    <row r="1659" hidden="1">
      <c r="A1659" s="152"/>
      <c r="B1659" s="154"/>
      <c r="F1659" s="70"/>
      <c r="G1659" s="70"/>
      <c r="H1659" s="70"/>
      <c r="I1659" s="70"/>
      <c r="J1659" s="70"/>
      <c r="K1659" s="70"/>
      <c r="L1659" s="70"/>
      <c r="M1659" s="70"/>
      <c r="N1659" s="70"/>
      <c r="O1659" s="70">
        <f>'SWR time series'!A1655</f>
        <v>5</v>
      </c>
      <c r="P1659" s="70">
        <f>'SWR time series'!B1655</f>
        <v>2008</v>
      </c>
      <c r="Q1659" s="77">
        <f>'StockBond Returns'!M1653</f>
        <v>23.6137211</v>
      </c>
      <c r="R1659" s="77">
        <f>'SWR time series'!F1655</f>
        <v>4.177702599</v>
      </c>
      <c r="S1659" t="str">
        <f t="shared" ref="S1659:T1659" si="1736">if( and($Q1659&gt;S$10,$Q1659&lt;=S$11),$R1659,"")</f>
        <v/>
      </c>
      <c r="T1659" s="77">
        <f t="shared" si="1736"/>
        <v>4.177702599</v>
      </c>
    </row>
    <row r="1660" hidden="1">
      <c r="A1660" s="152"/>
      <c r="B1660" s="154"/>
      <c r="F1660" s="70"/>
      <c r="G1660" s="70"/>
      <c r="H1660" s="70"/>
      <c r="I1660" s="70"/>
      <c r="J1660" s="70"/>
      <c r="K1660" s="70"/>
      <c r="L1660" s="70"/>
      <c r="M1660" s="70"/>
      <c r="N1660" s="70"/>
      <c r="O1660" s="70">
        <f>'SWR time series'!A1656</f>
        <v>6</v>
      </c>
      <c r="P1660" s="70">
        <f>'SWR time series'!B1656</f>
        <v>2008</v>
      </c>
      <c r="Q1660" s="77">
        <f>'StockBond Returns'!M1654</f>
        <v>23.40006207</v>
      </c>
      <c r="R1660" s="77">
        <f>'SWR time series'!F1656</f>
        <v>4.375040068</v>
      </c>
      <c r="S1660" t="str">
        <f t="shared" ref="S1660:T1660" si="1737">if( and($Q1660&gt;S$10,$Q1660&lt;=S$11),$R1660,"")</f>
        <v/>
      </c>
      <c r="T1660" s="77">
        <f t="shared" si="1737"/>
        <v>4.375040068</v>
      </c>
    </row>
    <row r="1661" hidden="1">
      <c r="A1661" s="152"/>
      <c r="B1661" s="154"/>
      <c r="F1661" s="70"/>
      <c r="G1661" s="70"/>
      <c r="H1661" s="70"/>
      <c r="I1661" s="70"/>
      <c r="J1661" s="70"/>
      <c r="K1661" s="70"/>
      <c r="L1661" s="70"/>
      <c r="M1661" s="70"/>
      <c r="N1661" s="70"/>
      <c r="O1661" s="70">
        <f>'SWR time series'!A1657</f>
        <v>7</v>
      </c>
      <c r="P1661" s="70">
        <f>'SWR time series'!B1657</f>
        <v>2008</v>
      </c>
      <c r="Q1661" s="77">
        <f>'StockBond Returns'!M1655</f>
        <v>21.39311865</v>
      </c>
      <c r="R1661" s="77">
        <f>'SWR time series'!F1657</f>
        <v>5.46423665</v>
      </c>
      <c r="S1661" t="str">
        <f t="shared" ref="S1661:T1661" si="1738">if( and($Q1661&gt;S$10,$Q1661&lt;=S$11),$R1661,"")</f>
        <v/>
      </c>
      <c r="T1661" s="77">
        <f t="shared" si="1738"/>
        <v>5.46423665</v>
      </c>
    </row>
    <row r="1662" hidden="1">
      <c r="A1662" s="152"/>
      <c r="B1662" s="154"/>
      <c r="F1662" s="70"/>
      <c r="G1662" s="70"/>
      <c r="H1662" s="70"/>
      <c r="I1662" s="70"/>
      <c r="J1662" s="70"/>
      <c r="K1662" s="70"/>
      <c r="L1662" s="70"/>
      <c r="M1662" s="70"/>
      <c r="N1662" s="70"/>
      <c r="O1662" s="70">
        <f>'SWR time series'!A1658</f>
        <v>8</v>
      </c>
      <c r="P1662" s="70">
        <f>'SWR time series'!B1658</f>
        <v>2008</v>
      </c>
      <c r="Q1662" s="77">
        <f>'StockBond Returns'!M1656</f>
        <v>21.07432045</v>
      </c>
      <c r="R1662" s="77">
        <f>'SWR time series'!F1658</f>
        <v>5.738116728</v>
      </c>
      <c r="S1662" t="str">
        <f t="shared" ref="S1662:T1662" si="1739">if( and($Q1662&gt;S$10,$Q1662&lt;=S$11),$R1662,"")</f>
        <v/>
      </c>
      <c r="T1662" s="77">
        <f t="shared" si="1739"/>
        <v>5.738116728</v>
      </c>
    </row>
    <row r="1663" hidden="1">
      <c r="A1663" s="152"/>
      <c r="B1663" s="154"/>
      <c r="F1663" s="70"/>
      <c r="G1663" s="70"/>
      <c r="H1663" s="70"/>
      <c r="I1663" s="70"/>
      <c r="J1663" s="70"/>
      <c r="K1663" s="70"/>
      <c r="L1663" s="70"/>
      <c r="M1663" s="70"/>
      <c r="N1663" s="70"/>
      <c r="O1663" s="70">
        <f>'SWR time series'!A1659</f>
        <v>9</v>
      </c>
      <c r="P1663" s="70">
        <f>'SWR time series'!B1659</f>
        <v>2008</v>
      </c>
      <c r="Q1663" s="77">
        <f>'StockBond Returns'!M1657</f>
        <v>21.33665112</v>
      </c>
      <c r="R1663" s="77">
        <f>'SWR time series'!F1659</f>
        <v>5.589564938</v>
      </c>
      <c r="S1663" t="str">
        <f t="shared" ref="S1663:T1663" si="1740">if( and($Q1663&gt;S$10,$Q1663&lt;=S$11),$R1663,"")</f>
        <v/>
      </c>
      <c r="T1663" s="77">
        <f t="shared" si="1740"/>
        <v>5.589564938</v>
      </c>
    </row>
    <row r="1664" hidden="1">
      <c r="A1664" s="152"/>
      <c r="B1664" s="154"/>
      <c r="F1664" s="70"/>
      <c r="G1664" s="70"/>
      <c r="H1664" s="70"/>
      <c r="I1664" s="70"/>
      <c r="J1664" s="70"/>
      <c r="K1664" s="70"/>
      <c r="L1664" s="70"/>
      <c r="M1664" s="70"/>
      <c r="N1664" s="70"/>
      <c r="O1664" s="70">
        <f>'SWR time series'!A1660</f>
        <v>10</v>
      </c>
      <c r="P1664" s="70">
        <f>'SWR time series'!B1660</f>
        <v>2008</v>
      </c>
      <c r="Q1664" s="77">
        <f>'StockBond Returns'!M1658</f>
        <v>19.51623186</v>
      </c>
      <c r="R1664" s="77">
        <f>'SWR time series'!F1660</f>
        <v>6.78472085</v>
      </c>
      <c r="S1664" s="77">
        <f t="shared" ref="S1664:T1664" si="1741">if( and($Q1664&gt;S$10,$Q1664&lt;=S$11),$R1664,"")</f>
        <v>6.78472085</v>
      </c>
      <c r="T1664" t="str">
        <f t="shared" si="1741"/>
        <v/>
      </c>
    </row>
    <row r="1665" hidden="1">
      <c r="A1665" s="152"/>
      <c r="B1665" s="154"/>
      <c r="F1665" s="70"/>
      <c r="G1665" s="70"/>
      <c r="H1665" s="70"/>
      <c r="I1665" s="70"/>
      <c r="J1665" s="70"/>
      <c r="K1665" s="70"/>
      <c r="L1665" s="70"/>
      <c r="M1665" s="70"/>
      <c r="N1665" s="70"/>
      <c r="O1665" s="70">
        <f>'SWR time series'!A1661</f>
        <v>11</v>
      </c>
      <c r="P1665" s="70">
        <f>'SWR time series'!B1661</f>
        <v>2008</v>
      </c>
      <c r="Q1665" s="77">
        <f>'StockBond Returns'!M1659</f>
        <v>16.38651079</v>
      </c>
      <c r="R1665" s="77">
        <f>'SWR time series'!F1661</f>
        <v>9.271768363</v>
      </c>
      <c r="S1665" s="77">
        <f t="shared" ref="S1665:T1665" si="1742">if( and($Q1665&gt;S$10,$Q1665&lt;=S$11),$R1665,"")</f>
        <v>9.271768363</v>
      </c>
      <c r="T1665" t="str">
        <f t="shared" si="1742"/>
        <v/>
      </c>
    </row>
    <row r="1666" hidden="1">
      <c r="A1666" s="152"/>
      <c r="B1666" s="154"/>
      <c r="F1666" s="70"/>
      <c r="G1666" s="70"/>
      <c r="H1666" s="70"/>
      <c r="I1666" s="70"/>
      <c r="J1666" s="70"/>
      <c r="K1666" s="70"/>
      <c r="L1666" s="70"/>
      <c r="M1666" s="70"/>
      <c r="N1666" s="70"/>
      <c r="O1666" s="70">
        <f>'SWR time series'!A1662</f>
        <v>12</v>
      </c>
      <c r="P1666" s="70">
        <f>'SWR time series'!B1662</f>
        <v>2008</v>
      </c>
      <c r="Q1666" s="77">
        <f>'StockBond Returns'!M1660</f>
        <v>14.10478189</v>
      </c>
      <c r="R1666" s="77">
        <f>'SWR time series'!F1662</f>
        <v>11.00280311</v>
      </c>
      <c r="S1666" s="77">
        <f t="shared" ref="S1666:T1666" si="1743">if( and($Q1666&gt;S$10,$Q1666&lt;=S$11),$R1666,"")</f>
        <v>11.00280311</v>
      </c>
      <c r="T1666" t="str">
        <f t="shared" si="1743"/>
        <v/>
      </c>
    </row>
    <row r="1667" hidden="1">
      <c r="A1667" s="152"/>
      <c r="B1667" s="154"/>
      <c r="F1667" s="70"/>
      <c r="G1667" s="70"/>
      <c r="H1667" s="70"/>
      <c r="I1667" s="70"/>
      <c r="J1667" s="70"/>
      <c r="K1667" s="70"/>
      <c r="L1667" s="70"/>
      <c r="M1667" s="70"/>
      <c r="N1667" s="70"/>
      <c r="O1667" s="70">
        <f>'SWR time series'!A1663</f>
        <v>1</v>
      </c>
      <c r="P1667" s="70">
        <f>'SWR time series'!B1663</f>
        <v>2009</v>
      </c>
      <c r="Q1667" s="77">
        <f>'StockBond Returns'!M1661</f>
        <v>15.82620554</v>
      </c>
      <c r="R1667" s="77">
        <f>'SWR time series'!F1663</f>
        <v>9.016949929</v>
      </c>
      <c r="S1667" s="77">
        <f t="shared" ref="S1667:T1667" si="1744">if( and($Q1667&gt;S$10,$Q1667&lt;=S$11),$R1667,"")</f>
        <v>9.016949929</v>
      </c>
      <c r="T1667" t="str">
        <f t="shared" si="1744"/>
        <v/>
      </c>
    </row>
    <row r="1668" hidden="1">
      <c r="A1668" s="152"/>
      <c r="B1668" s="154"/>
      <c r="F1668" s="70"/>
      <c r="G1668" s="70"/>
      <c r="H1668" s="70"/>
      <c r="I1668" s="70"/>
      <c r="J1668" s="70"/>
      <c r="K1668" s="70"/>
      <c r="L1668" s="70"/>
      <c r="M1668" s="70"/>
      <c r="N1668" s="70"/>
      <c r="O1668" s="70">
        <f>'SWR time series'!A1664</f>
        <v>2</v>
      </c>
      <c r="P1668" s="70">
        <f>'SWR time series'!B1664</f>
        <v>2009</v>
      </c>
      <c r="Q1668" s="77">
        <f>'StockBond Returns'!M1662</f>
        <v>14.47094976</v>
      </c>
      <c r="R1668" s="77">
        <f>'SWR time series'!F1664</f>
        <v>10.77396883</v>
      </c>
      <c r="S1668" s="77">
        <f t="shared" ref="S1668:T1668" si="1745">if( and($Q1668&gt;S$10,$Q1668&lt;=S$11),$R1668,"")</f>
        <v>10.77396883</v>
      </c>
      <c r="T1668" t="str">
        <f t="shared" si="1745"/>
        <v/>
      </c>
    </row>
    <row r="1669" hidden="1">
      <c r="A1669" s="152"/>
      <c r="B1669" s="154"/>
      <c r="F1669" s="70"/>
      <c r="G1669" s="70"/>
      <c r="H1669" s="70"/>
      <c r="I1669" s="70"/>
      <c r="J1669" s="70"/>
      <c r="K1669" s="70"/>
      <c r="L1669" s="70"/>
      <c r="M1669" s="70"/>
      <c r="N1669" s="70"/>
      <c r="O1669" s="70">
        <f>'SWR time series'!A1665</f>
        <v>3</v>
      </c>
      <c r="P1669" s="70">
        <f>'SWR time series'!B1665</f>
        <v>2009</v>
      </c>
      <c r="Q1669" s="77">
        <f>'StockBond Returns'!M1663</f>
        <v>12.29103169</v>
      </c>
      <c r="R1669" s="77">
        <f>'SWR time series'!F1665</f>
        <v>13.70279808</v>
      </c>
      <c r="S1669" s="77">
        <f t="shared" ref="S1669:T1669" si="1746">if( and($Q1669&gt;S$10,$Q1669&lt;=S$11),$R1669,"")</f>
        <v>13.70279808</v>
      </c>
      <c r="T1669" t="str">
        <f t="shared" si="1746"/>
        <v/>
      </c>
    </row>
    <row r="1670" hidden="1">
      <c r="A1670" s="152"/>
      <c r="B1670" s="154"/>
      <c r="F1670" s="70"/>
      <c r="G1670" s="70"/>
      <c r="H1670" s="70"/>
      <c r="I1670" s="70"/>
      <c r="J1670" s="70"/>
      <c r="K1670" s="70"/>
      <c r="L1670" s="70"/>
      <c r="M1670" s="70"/>
      <c r="N1670" s="70"/>
      <c r="O1670" s="70">
        <f>'SWR time series'!A1666</f>
        <v>4</v>
      </c>
      <c r="P1670" s="70">
        <f>'SWR time series'!B1666</f>
        <v>2009</v>
      </c>
      <c r="Q1670" s="77">
        <f>'StockBond Returns'!M1664</f>
        <v>14.04059371</v>
      </c>
      <c r="R1670" s="77">
        <f>'SWR time series'!F1666</f>
        <v>11.33768025</v>
      </c>
      <c r="S1670" s="77">
        <f t="shared" ref="S1670:T1670" si="1747">if( and($Q1670&gt;S$10,$Q1670&lt;=S$11),$R1670,"")</f>
        <v>11.33768025</v>
      </c>
      <c r="T1670" t="str">
        <f t="shared" si="1747"/>
        <v/>
      </c>
    </row>
    <row r="1671" hidden="1">
      <c r="A1671" s="152"/>
      <c r="B1671" s="154"/>
      <c r="F1671" s="70"/>
      <c r="G1671" s="70"/>
      <c r="H1671" s="70"/>
      <c r="I1671" s="70"/>
      <c r="J1671" s="70"/>
      <c r="K1671" s="70"/>
      <c r="L1671" s="70"/>
      <c r="M1671" s="70"/>
      <c r="N1671" s="70"/>
      <c r="O1671" s="70">
        <f>'SWR time series'!A1667</f>
        <v>5</v>
      </c>
      <c r="P1671" s="70">
        <f>'SWR time series'!B1667</f>
        <v>2009</v>
      </c>
      <c r="Q1671" s="77">
        <f>'StockBond Returns'!M1665</f>
        <v>15.4174649</v>
      </c>
      <c r="R1671" s="77">
        <f>'SWR time series'!F1667</f>
        <v>10.15990208</v>
      </c>
      <c r="S1671" s="77">
        <f t="shared" ref="S1671:T1671" si="1748">if( and($Q1671&gt;S$10,$Q1671&lt;=S$11),$R1671,"")</f>
        <v>10.15990208</v>
      </c>
      <c r="T1671" t="str">
        <f t="shared" si="1748"/>
        <v/>
      </c>
    </row>
    <row r="1672" hidden="1">
      <c r="A1672" s="152"/>
      <c r="B1672" s="154"/>
      <c r="F1672" s="70"/>
      <c r="G1672" s="70"/>
      <c r="H1672" s="70"/>
      <c r="I1672" s="70"/>
      <c r="J1672" s="70"/>
      <c r="K1672" s="70"/>
      <c r="L1672" s="70"/>
      <c r="M1672" s="70"/>
      <c r="N1672" s="70"/>
      <c r="O1672" s="70">
        <f>'SWR time series'!A1668</f>
        <v>6</v>
      </c>
      <c r="P1672" s="70">
        <f>'SWR time series'!B1668</f>
        <v>2009</v>
      </c>
      <c r="Q1672" s="77">
        <f>'StockBond Returns'!M1666</f>
        <v>16.7135603</v>
      </c>
      <c r="R1672" s="77">
        <f>'SWR time series'!F1668</f>
        <v>9.173182093</v>
      </c>
      <c r="S1672" s="77">
        <f t="shared" ref="S1672:T1672" si="1749">if( and($Q1672&gt;S$10,$Q1672&lt;=S$11),$R1672,"")</f>
        <v>9.173182093</v>
      </c>
      <c r="T1672" t="str">
        <f t="shared" si="1749"/>
        <v/>
      </c>
    </row>
    <row r="1673" hidden="1">
      <c r="A1673" s="152"/>
      <c r="B1673" s="154"/>
      <c r="F1673" s="70"/>
      <c r="G1673" s="70"/>
      <c r="H1673" s="70"/>
      <c r="I1673" s="70"/>
      <c r="J1673" s="70"/>
      <c r="K1673" s="70"/>
      <c r="L1673" s="70"/>
      <c r="M1673" s="70"/>
      <c r="N1673" s="70"/>
      <c r="O1673" s="70">
        <f>'SWR time series'!A1669</f>
        <v>7</v>
      </c>
      <c r="P1673" s="70">
        <f>'SWR time series'!B1669</f>
        <v>2009</v>
      </c>
      <c r="Q1673" s="77">
        <f>'StockBond Returns'!M1667</f>
        <v>16.26388259</v>
      </c>
      <c r="R1673" s="77">
        <f>'SWR time series'!F1669</f>
        <v>9.791513616</v>
      </c>
      <c r="S1673" s="77">
        <f t="shared" ref="S1673:T1673" si="1750">if( and($Q1673&gt;S$10,$Q1673&lt;=S$11),$R1673,"")</f>
        <v>9.791513616</v>
      </c>
      <c r="T1673" t="str">
        <f t="shared" si="1750"/>
        <v/>
      </c>
    </row>
    <row r="1674" hidden="1">
      <c r="A1674" s="152"/>
      <c r="B1674" s="154"/>
      <c r="F1674" s="70"/>
      <c r="G1674" s="70"/>
      <c r="H1674" s="70"/>
      <c r="I1674" s="70"/>
      <c r="J1674" s="70"/>
      <c r="K1674" s="70"/>
      <c r="L1674" s="70"/>
      <c r="M1674" s="70"/>
      <c r="N1674" s="70"/>
      <c r="O1674" s="70">
        <f>'SWR time series'!A1670</f>
        <v>8</v>
      </c>
      <c r="P1674" s="70">
        <f>'SWR time series'!B1670</f>
        <v>2009</v>
      </c>
      <c r="Q1674" s="77">
        <f>'StockBond Returns'!M1668</f>
        <v>17.6162127</v>
      </c>
      <c r="R1674" s="77">
        <f>'SWR time series'!F1670</f>
        <v>8.77489777</v>
      </c>
      <c r="S1674" s="77">
        <f t="shared" ref="S1674:T1674" si="1751">if( and($Q1674&gt;S$10,$Q1674&lt;=S$11),$R1674,"")</f>
        <v>8.77489777</v>
      </c>
      <c r="T1674" t="str">
        <f t="shared" si="1751"/>
        <v/>
      </c>
    </row>
    <row r="1675" hidden="1">
      <c r="A1675" s="152"/>
      <c r="B1675" s="154"/>
      <c r="F1675" s="70"/>
      <c r="G1675" s="70"/>
      <c r="H1675" s="70"/>
      <c r="I1675" s="70"/>
      <c r="J1675" s="70"/>
      <c r="K1675" s="70"/>
      <c r="L1675" s="70"/>
      <c r="M1675" s="70"/>
      <c r="N1675" s="70"/>
      <c r="O1675" s="70">
        <f>'SWR time series'!A1671</f>
        <v>9</v>
      </c>
      <c r="P1675" s="70">
        <f>'SWR time series'!B1671</f>
        <v>2009</v>
      </c>
      <c r="Q1675" s="77">
        <f>'StockBond Returns'!M1669</f>
        <v>18.28921545</v>
      </c>
      <c r="R1675" s="77">
        <f>'SWR time series'!F1671</f>
        <v>8.360589673</v>
      </c>
      <c r="S1675" s="77">
        <f t="shared" ref="S1675:T1675" si="1752">if( and($Q1675&gt;S$10,$Q1675&lt;=S$11),$R1675,"")</f>
        <v>8.360589673</v>
      </c>
      <c r="T1675" t="str">
        <f t="shared" si="1752"/>
        <v/>
      </c>
    </row>
    <row r="1676" hidden="1">
      <c r="A1676" s="152"/>
      <c r="B1676" s="154"/>
      <c r="F1676" s="70"/>
      <c r="G1676" s="70"/>
      <c r="H1676" s="70"/>
      <c r="I1676" s="70"/>
      <c r="J1676" s="70"/>
      <c r="K1676" s="70"/>
      <c r="L1676" s="70"/>
      <c r="M1676" s="70"/>
      <c r="N1676" s="70"/>
      <c r="O1676" s="70">
        <f>'SWR time series'!A1672</f>
        <v>10</v>
      </c>
      <c r="P1676" s="70">
        <f>'SWR time series'!B1672</f>
        <v>2009</v>
      </c>
      <c r="Q1676" s="77">
        <f>'StockBond Returns'!M1670</f>
        <v>19.05780216</v>
      </c>
      <c r="R1676" s="77">
        <f>'SWR time series'!F1672</f>
        <v>7.924281777</v>
      </c>
      <c r="S1676" s="77">
        <f t="shared" ref="S1676:T1676" si="1753">if( and($Q1676&gt;S$10,$Q1676&lt;=S$11),$R1676,"")</f>
        <v>7.924281777</v>
      </c>
      <c r="T1676" t="str">
        <f t="shared" si="1753"/>
        <v/>
      </c>
    </row>
    <row r="1677" hidden="1">
      <c r="A1677" s="152"/>
      <c r="B1677" s="154"/>
      <c r="F1677" s="70"/>
      <c r="G1677" s="70"/>
      <c r="H1677" s="70"/>
      <c r="I1677" s="70"/>
      <c r="J1677" s="70"/>
      <c r="K1677" s="70"/>
      <c r="L1677" s="70"/>
      <c r="M1677" s="70"/>
      <c r="N1677" s="70"/>
      <c r="O1677" s="70">
        <f>'SWR time series'!A1673</f>
        <v>11</v>
      </c>
      <c r="P1677" s="70">
        <f>'SWR time series'!B1673</f>
        <v>2009</v>
      </c>
      <c r="Q1677" s="77">
        <f>'StockBond Returns'!M1671</f>
        <v>18.90871611</v>
      </c>
      <c r="R1677" s="77">
        <f>'SWR time series'!F1673</f>
        <v>8.258172965</v>
      </c>
      <c r="S1677" s="77">
        <f t="shared" ref="S1677:T1677" si="1754">if( and($Q1677&gt;S$10,$Q1677&lt;=S$11),$R1677,"")</f>
        <v>8.258172965</v>
      </c>
      <c r="T1677" t="str">
        <f t="shared" si="1754"/>
        <v/>
      </c>
    </row>
    <row r="1678" hidden="1">
      <c r="A1678" s="152"/>
      <c r="B1678" s="154"/>
      <c r="F1678" s="70"/>
      <c r="G1678" s="70"/>
      <c r="H1678" s="70"/>
      <c r="I1678" s="70"/>
      <c r="J1678" s="70"/>
      <c r="K1678" s="70"/>
      <c r="L1678" s="70"/>
      <c r="M1678" s="70"/>
      <c r="N1678" s="70"/>
      <c r="O1678" s="70">
        <f>'SWR time series'!A1674</f>
        <v>12</v>
      </c>
      <c r="P1678" s="70">
        <f>'SWR time series'!B1674</f>
        <v>2009</v>
      </c>
      <c r="Q1678" s="77">
        <f>'StockBond Returns'!M1672</f>
        <v>19.95042178</v>
      </c>
      <c r="R1678" s="77">
        <f>'SWR time series'!F1674</f>
        <v>7.60408224</v>
      </c>
      <c r="S1678" s="77">
        <f t="shared" ref="S1678:T1678" si="1755">if( and($Q1678&gt;S$10,$Q1678&lt;=S$11),$R1678,"")</f>
        <v>7.60408224</v>
      </c>
      <c r="T1678" t="str">
        <f t="shared" si="1755"/>
        <v/>
      </c>
    </row>
    <row r="1679" hidden="1">
      <c r="A1679" s="152"/>
      <c r="B1679" s="154"/>
      <c r="F1679" s="70"/>
      <c r="G1679" s="70"/>
      <c r="H1679" s="70"/>
      <c r="I1679" s="70"/>
      <c r="J1679" s="70"/>
      <c r="K1679" s="70"/>
      <c r="L1679" s="70"/>
      <c r="M1679" s="70"/>
      <c r="N1679" s="70"/>
      <c r="O1679" s="70">
        <f>'SWR time series'!A1675</f>
        <v>1</v>
      </c>
      <c r="P1679" s="70">
        <f>'SWR time series'!B1675</f>
        <v>2010</v>
      </c>
      <c r="Q1679" s="77">
        <f>'StockBond Returns'!M1673</f>
        <v>20.4087628</v>
      </c>
      <c r="R1679" s="77">
        <f>'SWR time series'!F1675</f>
        <v>7.650810322</v>
      </c>
      <c r="S1679" t="str">
        <f t="shared" ref="S1679:T1679" si="1756">if( and($Q1679&gt;S$10,$Q1679&lt;=S$11),$R1679,"")</f>
        <v/>
      </c>
      <c r="T1679" s="77">
        <f t="shared" si="1756"/>
        <v>7.650810322</v>
      </c>
    </row>
    <row r="1680" hidden="1">
      <c r="A1680" s="152"/>
      <c r="B1680" s="154"/>
      <c r="F1680" s="70"/>
      <c r="G1680" s="70"/>
      <c r="H1680" s="70"/>
      <c r="I1680" s="70"/>
      <c r="J1680" s="70"/>
      <c r="K1680" s="70"/>
      <c r="L1680" s="70"/>
      <c r="M1680" s="70"/>
      <c r="N1680" s="70"/>
      <c r="O1680" s="70">
        <f>'SWR time series'!A1676</f>
        <v>2</v>
      </c>
      <c r="P1680" s="70">
        <f>'SWR time series'!B1676</f>
        <v>2010</v>
      </c>
      <c r="Q1680" s="77">
        <f>'StockBond Returns'!M1674</f>
        <v>19.89955287</v>
      </c>
      <c r="R1680" s="77">
        <f>'SWR time series'!F1676</f>
        <v>7.950075933</v>
      </c>
      <c r="S1680" s="77">
        <f t="shared" ref="S1680:T1680" si="1757">if( and($Q1680&gt;S$10,$Q1680&lt;=S$11),$R1680,"")</f>
        <v>7.950075933</v>
      </c>
      <c r="T1680" t="str">
        <f t="shared" si="1757"/>
        <v/>
      </c>
    </row>
    <row r="1681" hidden="1">
      <c r="A1681" s="152"/>
      <c r="B1681" s="154"/>
      <c r="F1681" s="70"/>
      <c r="G1681" s="70"/>
      <c r="H1681" s="70"/>
      <c r="I1681" s="70"/>
      <c r="J1681" s="70"/>
      <c r="K1681" s="70"/>
      <c r="L1681" s="70"/>
      <c r="M1681" s="70"/>
      <c r="N1681" s="70"/>
      <c r="O1681" s="70">
        <f>'SWR time series'!A1677</f>
        <v>3</v>
      </c>
      <c r="P1681" s="70">
        <f>'SWR time series'!B1677</f>
        <v>2010</v>
      </c>
      <c r="Q1681" s="77">
        <f>'StockBond Returns'!M1675</f>
        <v>20.406134</v>
      </c>
      <c r="R1681" s="77">
        <f>'SWR time series'!F1677</f>
        <v>7.634728316</v>
      </c>
      <c r="S1681" t="str">
        <f t="shared" ref="S1681:T1681" si="1758">if( and($Q1681&gt;S$10,$Q1681&lt;=S$11),$R1681,"")</f>
        <v/>
      </c>
      <c r="T1681" s="77">
        <f t="shared" si="1758"/>
        <v>7.634728316</v>
      </c>
    </row>
    <row r="1682" hidden="1">
      <c r="A1682" s="152"/>
      <c r="B1682" s="154"/>
      <c r="F1682" s="70"/>
      <c r="G1682" s="70"/>
      <c r="H1682" s="70"/>
      <c r="I1682" s="70"/>
      <c r="J1682" s="70"/>
      <c r="K1682" s="70"/>
      <c r="L1682" s="70"/>
      <c r="M1682" s="70"/>
      <c r="N1682" s="70"/>
      <c r="O1682" s="70">
        <f>'SWR time series'!A1678</f>
        <v>4</v>
      </c>
      <c r="P1682" s="70">
        <f>'SWR time series'!B1678</f>
        <v>2010</v>
      </c>
      <c r="Q1682" s="77">
        <f>'StockBond Returns'!M1676</f>
        <v>21.32147979</v>
      </c>
      <c r="R1682" s="77">
        <f>'SWR time series'!F1678</f>
        <v>7.141793358</v>
      </c>
      <c r="S1682" t="str">
        <f t="shared" ref="S1682:T1682" si="1759">if( and($Q1682&gt;S$10,$Q1682&lt;=S$11),$R1682,"")</f>
        <v/>
      </c>
      <c r="T1682" s="77">
        <f t="shared" si="1759"/>
        <v>7.141793358</v>
      </c>
    </row>
    <row r="1683" hidden="1">
      <c r="A1683" s="152"/>
      <c r="B1683" s="154"/>
      <c r="F1683" s="70"/>
      <c r="G1683" s="70"/>
      <c r="H1683" s="70"/>
      <c r="I1683" s="70"/>
      <c r="J1683" s="70"/>
      <c r="K1683" s="70"/>
      <c r="L1683" s="70"/>
      <c r="M1683" s="70"/>
      <c r="N1683" s="70"/>
      <c r="O1683" s="70">
        <f>'SWR time series'!A1679</f>
        <v>5</v>
      </c>
      <c r="P1683" s="70">
        <f>'SWR time series'!B1679</f>
        <v>2010</v>
      </c>
      <c r="Q1683" s="77">
        <f>'StockBond Returns'!M1677</f>
        <v>21.61125866</v>
      </c>
      <c r="R1683" s="77">
        <f>'SWR time series'!F1679</f>
        <v>6.953319598</v>
      </c>
      <c r="S1683" t="str">
        <f t="shared" ref="S1683:T1683" si="1760">if( and($Q1683&gt;S$10,$Q1683&lt;=S$11),$R1683,"")</f>
        <v/>
      </c>
      <c r="T1683" s="77">
        <f t="shared" si="1760"/>
        <v>6.953319598</v>
      </c>
    </row>
    <row r="1684" hidden="1">
      <c r="A1684" s="152"/>
      <c r="B1684" s="154"/>
      <c r="F1684" s="70"/>
      <c r="G1684" s="70"/>
      <c r="H1684" s="70"/>
      <c r="I1684" s="70"/>
      <c r="J1684" s="70"/>
      <c r="K1684" s="70"/>
      <c r="L1684" s="70"/>
      <c r="M1684" s="70"/>
      <c r="N1684" s="70"/>
      <c r="O1684" s="70">
        <f>'SWR time series'!A1680</f>
        <v>6</v>
      </c>
      <c r="P1684" s="70">
        <f>'SWR time series'!B1680</f>
        <v>2010</v>
      </c>
      <c r="Q1684" s="77">
        <f>'StockBond Returns'!M1678</f>
        <v>19.49070653</v>
      </c>
      <c r="R1684" s="77">
        <f>'SWR time series'!F1680</f>
        <v>8.17899658</v>
      </c>
      <c r="S1684" s="77">
        <f t="shared" ref="S1684:T1684" si="1761">if( and($Q1684&gt;S$10,$Q1684&lt;=S$11),$R1684,"")</f>
        <v>8.17899658</v>
      </c>
      <c r="T1684" t="str">
        <f t="shared" si="1761"/>
        <v/>
      </c>
    </row>
    <row r="1685" hidden="1">
      <c r="A1685" s="152"/>
      <c r="B1685" s="154"/>
      <c r="F1685" s="70"/>
      <c r="G1685" s="70"/>
      <c r="H1685" s="70"/>
      <c r="I1685" s="70"/>
      <c r="J1685" s="70"/>
      <c r="K1685" s="70"/>
      <c r="L1685" s="70"/>
      <c r="M1685" s="70"/>
      <c r="N1685" s="70"/>
      <c r="O1685" s="70">
        <f>'SWR time series'!A1681</f>
        <v>7</v>
      </c>
      <c r="P1685" s="70">
        <f>'SWR time series'!B1681</f>
        <v>2010</v>
      </c>
      <c r="Q1685" s="77">
        <f>'StockBond Returns'!M1679</f>
        <v>18.78260033</v>
      </c>
      <c r="R1685" s="77">
        <f>'SWR time series'!F1681</f>
        <v>8.614487171</v>
      </c>
      <c r="S1685" s="77">
        <f t="shared" ref="S1685:T1685" si="1762">if( and($Q1685&gt;S$10,$Q1685&lt;=S$11),$R1685,"")</f>
        <v>8.614487171</v>
      </c>
      <c r="T1685" t="str">
        <f t="shared" si="1762"/>
        <v/>
      </c>
    </row>
    <row r="1686" hidden="1">
      <c r="A1686" s="152"/>
      <c r="B1686" s="154"/>
      <c r="F1686" s="70"/>
      <c r="G1686" s="70"/>
      <c r="H1686" s="70"/>
      <c r="I1686" s="70"/>
      <c r="J1686" s="70"/>
      <c r="K1686" s="70"/>
      <c r="L1686" s="70"/>
      <c r="M1686" s="70"/>
      <c r="N1686" s="70"/>
      <c r="O1686" s="70">
        <f>'SWR time series'!A1682</f>
        <v>8</v>
      </c>
      <c r="P1686" s="70">
        <f>'SWR time series'!B1682</f>
        <v>2010</v>
      </c>
      <c r="Q1686" s="77">
        <f>'StockBond Returns'!M1680</f>
        <v>20.50764778</v>
      </c>
      <c r="R1686" s="77">
        <f>'SWR time series'!F1682</f>
        <v>7.476773674</v>
      </c>
      <c r="S1686" t="str">
        <f t="shared" ref="S1686:T1686" si="1763">if( and($Q1686&gt;S$10,$Q1686&lt;=S$11),$R1686,"")</f>
        <v/>
      </c>
      <c r="T1686" s="77">
        <f t="shared" si="1763"/>
        <v>7.476773674</v>
      </c>
    </row>
    <row r="1687" hidden="1">
      <c r="A1687" s="152"/>
      <c r="B1687" s="154"/>
      <c r="F1687" s="70"/>
      <c r="G1687" s="70"/>
      <c r="H1687" s="70"/>
      <c r="I1687" s="70"/>
      <c r="J1687" s="70"/>
      <c r="K1687" s="70"/>
      <c r="L1687" s="70"/>
      <c r="M1687" s="70"/>
      <c r="N1687" s="70"/>
      <c r="O1687" s="70">
        <f>'SWR time series'!A1683</f>
        <v>9</v>
      </c>
      <c r="P1687" s="70">
        <f>'SWR time series'!B1683</f>
        <v>2010</v>
      </c>
      <c r="Q1687" s="77">
        <f>'StockBond Returns'!M1681</f>
        <v>19.08024431</v>
      </c>
      <c r="R1687" s="77">
        <f>'SWR time series'!F1683</f>
        <v>8.296635361</v>
      </c>
      <c r="S1687" s="77">
        <f t="shared" ref="S1687:T1687" si="1764">if( and($Q1687&gt;S$10,$Q1687&lt;=S$11),$R1687,"")</f>
        <v>8.296635361</v>
      </c>
      <c r="T1687" t="str">
        <f t="shared" si="1764"/>
        <v/>
      </c>
    </row>
    <row r="1688" hidden="1">
      <c r="A1688" s="152"/>
      <c r="B1688" s="154"/>
      <c r="F1688" s="70"/>
      <c r="G1688" s="70"/>
      <c r="H1688" s="70"/>
      <c r="I1688" s="70"/>
      <c r="J1688" s="70"/>
      <c r="K1688" s="70"/>
      <c r="L1688" s="70"/>
      <c r="M1688" s="70"/>
      <c r="N1688" s="70"/>
      <c r="O1688" s="70">
        <f>'SWR time series'!A1684</f>
        <v>10</v>
      </c>
      <c r="P1688" s="70">
        <f>'SWR time series'!B1684</f>
        <v>2010</v>
      </c>
      <c r="Q1688" s="77">
        <f>'StockBond Returns'!M1682</f>
        <v>20.72868979</v>
      </c>
      <c r="R1688" s="77">
        <f>'SWR time series'!F1684</f>
        <v>7.261189325</v>
      </c>
      <c r="S1688" t="str">
        <f t="shared" ref="S1688:T1688" si="1765">if( and($Q1688&gt;S$10,$Q1688&lt;=S$11),$R1688,"")</f>
        <v/>
      </c>
      <c r="T1688" s="77">
        <f t="shared" si="1765"/>
        <v>7.261189325</v>
      </c>
    </row>
    <row r="1689" hidden="1">
      <c r="A1689" s="152"/>
      <c r="B1689" s="154"/>
      <c r="F1689" s="70"/>
      <c r="G1689" s="70"/>
      <c r="H1689" s="70"/>
      <c r="I1689" s="70"/>
      <c r="J1689" s="70"/>
      <c r="K1689" s="70"/>
      <c r="L1689" s="70"/>
      <c r="M1689" s="70"/>
      <c r="N1689" s="70"/>
      <c r="O1689" s="70">
        <f>'SWR time series'!A1685</f>
        <v>11</v>
      </c>
      <c r="P1689" s="70">
        <f>'SWR time series'!B1685</f>
        <v>2010</v>
      </c>
      <c r="Q1689" s="77">
        <f>'StockBond Returns'!M1683</f>
        <v>21.4721849</v>
      </c>
      <c r="R1689" s="77">
        <f>'SWR time series'!F1685</f>
        <v>6.927436601</v>
      </c>
      <c r="S1689" t="str">
        <f t="shared" ref="S1689:T1689" si="1766">if( and($Q1689&gt;S$10,$Q1689&lt;=S$11),$R1689,"")</f>
        <v/>
      </c>
      <c r="T1689" s="77">
        <f t="shared" si="1766"/>
        <v>6.927436601</v>
      </c>
    </row>
    <row r="1690" hidden="1">
      <c r="A1690" s="152"/>
      <c r="B1690" s="154"/>
      <c r="F1690" s="70"/>
      <c r="G1690" s="70"/>
      <c r="H1690" s="70"/>
      <c r="I1690" s="70"/>
      <c r="J1690" s="70"/>
      <c r="K1690" s="70"/>
      <c r="L1690" s="70"/>
      <c r="M1690" s="70"/>
      <c r="N1690" s="70"/>
      <c r="O1690" s="70">
        <f>'SWR time series'!A1686</f>
        <v>12</v>
      </c>
      <c r="P1690" s="70">
        <f>'SWR time series'!B1686</f>
        <v>2010</v>
      </c>
      <c r="Q1690" s="77">
        <f>'StockBond Returns'!M1684</f>
        <v>21.36875736</v>
      </c>
      <c r="R1690" s="77">
        <f>'SWR time series'!F1686</f>
        <v>7.11070583</v>
      </c>
      <c r="S1690" t="str">
        <f t="shared" ref="S1690:T1690" si="1767">if( and($Q1690&gt;S$10,$Q1690&lt;=S$11),$R1690,"")</f>
        <v/>
      </c>
      <c r="T1690" s="77">
        <f t="shared" si="1767"/>
        <v>7.11070583</v>
      </c>
    </row>
    <row r="1691" hidden="1">
      <c r="A1691" s="152"/>
      <c r="B1691" s="154"/>
      <c r="F1691" s="70"/>
      <c r="G1691" s="70"/>
      <c r="H1691" s="70"/>
      <c r="I1691" s="70"/>
      <c r="J1691" s="70"/>
      <c r="K1691" s="70"/>
      <c r="L1691" s="70"/>
      <c r="M1691" s="70"/>
      <c r="N1691" s="70"/>
      <c r="O1691" s="70">
        <f>'SWR time series'!A1687</f>
        <v>1</v>
      </c>
      <c r="P1691" s="70">
        <f>'SWR time series'!B1687</f>
        <v>2011</v>
      </c>
      <c r="Q1691" s="77">
        <f>'StockBond Returns'!M1685</f>
        <v>22.68699351</v>
      </c>
      <c r="R1691" s="77">
        <f>'SWR time series'!F1687</f>
        <v>6.602509164</v>
      </c>
      <c r="S1691" t="str">
        <f t="shared" ref="S1691:T1691" si="1768">if( and($Q1691&gt;S$10,$Q1691&lt;=S$11),$R1691,"")</f>
        <v/>
      </c>
      <c r="T1691" s="77">
        <f t="shared" si="1768"/>
        <v>6.602509164</v>
      </c>
    </row>
    <row r="1692" hidden="1">
      <c r="A1692" s="152"/>
      <c r="B1692" s="154"/>
      <c r="F1692" s="70"/>
      <c r="G1692" s="70"/>
      <c r="H1692" s="70"/>
      <c r="I1692" s="70"/>
      <c r="J1692" s="70"/>
      <c r="K1692" s="70"/>
      <c r="L1692" s="70"/>
      <c r="M1692" s="70"/>
      <c r="N1692" s="70"/>
      <c r="O1692" s="70">
        <f>'SWR time series'!A1688</f>
        <v>2</v>
      </c>
      <c r="P1692" s="70">
        <f>'SWR time series'!B1688</f>
        <v>2011</v>
      </c>
      <c r="Q1692" s="77">
        <f>'StockBond Returns'!M1686</f>
        <v>23.04100237</v>
      </c>
      <c r="R1692" s="77">
        <f>'SWR time series'!F1688</f>
        <v>6.458587085</v>
      </c>
      <c r="S1692" t="str">
        <f t="shared" ref="S1692:T1692" si="1769">if( and($Q1692&gt;S$10,$Q1692&lt;=S$11),$R1692,"")</f>
        <v/>
      </c>
      <c r="T1692" s="77">
        <f t="shared" si="1769"/>
        <v>6.458587085</v>
      </c>
    </row>
    <row r="1693" hidden="1">
      <c r="A1693" s="152"/>
      <c r="B1693" s="154"/>
      <c r="F1693" s="70"/>
      <c r="G1693" s="70"/>
      <c r="H1693" s="70"/>
      <c r="I1693" s="70"/>
      <c r="J1693" s="70"/>
      <c r="K1693" s="70"/>
      <c r="L1693" s="70"/>
      <c r="M1693" s="70"/>
      <c r="N1693" s="70"/>
      <c r="O1693" s="70">
        <f>'SWR time series'!A1689</f>
        <v>3</v>
      </c>
      <c r="P1693" s="70">
        <f>'SWR time series'!B1689</f>
        <v>2011</v>
      </c>
      <c r="Q1693" s="77">
        <f>'StockBond Returns'!M1687</f>
        <v>23.59828816</v>
      </c>
      <c r="R1693" s="77">
        <f>'SWR time series'!F1689</f>
        <v>6.136418806</v>
      </c>
      <c r="S1693" t="str">
        <f t="shared" ref="S1693:T1693" si="1770">if( and($Q1693&gt;S$10,$Q1693&lt;=S$11),$R1693,"")</f>
        <v/>
      </c>
      <c r="T1693" s="77">
        <f t="shared" si="1770"/>
        <v>6.136418806</v>
      </c>
    </row>
    <row r="1694" hidden="1">
      <c r="A1694" s="152"/>
      <c r="B1694" s="154"/>
      <c r="F1694" s="70"/>
      <c r="G1694" s="70"/>
      <c r="H1694" s="70"/>
      <c r="I1694" s="70"/>
      <c r="J1694" s="70"/>
      <c r="K1694" s="70"/>
      <c r="L1694" s="70"/>
      <c r="M1694" s="70"/>
      <c r="N1694" s="70"/>
      <c r="O1694" s="70">
        <f>'SWR time series'!A1690</f>
        <v>4</v>
      </c>
      <c r="P1694" s="70">
        <f>'SWR time series'!B1690</f>
        <v>2011</v>
      </c>
      <c r="Q1694" s="77">
        <f>'StockBond Returns'!M1688</f>
        <v>23.27394401</v>
      </c>
      <c r="R1694" s="77">
        <f>'SWR time series'!F1690</f>
        <v>6.28746266</v>
      </c>
      <c r="S1694" t="str">
        <f t="shared" ref="S1694:T1694" si="1771">if( and($Q1694&gt;S$10,$Q1694&lt;=S$11),$R1694,"")</f>
        <v/>
      </c>
      <c r="T1694" s="77">
        <f t="shared" si="1771"/>
        <v>6.28746266</v>
      </c>
    </row>
    <row r="1695" hidden="1">
      <c r="A1695" s="152"/>
      <c r="B1695" s="154"/>
      <c r="F1695" s="70"/>
      <c r="G1695" s="70"/>
      <c r="H1695" s="70"/>
      <c r="I1695" s="70"/>
      <c r="J1695" s="70"/>
      <c r="K1695" s="70"/>
      <c r="L1695" s="70"/>
      <c r="M1695" s="70"/>
      <c r="N1695" s="70"/>
      <c r="O1695" s="70">
        <f>'SWR time series'!A1691</f>
        <v>5</v>
      </c>
      <c r="P1695" s="70">
        <f>'SWR time series'!B1691</f>
        <v>2011</v>
      </c>
      <c r="Q1695" s="77">
        <f>'StockBond Returns'!M1689</f>
        <v>23.66034025</v>
      </c>
      <c r="R1695" s="77">
        <f>'SWR time series'!F1691</f>
        <v>6.041226383</v>
      </c>
      <c r="S1695" t="str">
        <f t="shared" ref="S1695:T1695" si="1772">if( and($Q1695&gt;S$10,$Q1695&lt;=S$11),$R1695,"")</f>
        <v/>
      </c>
      <c r="T1695" s="77">
        <f t="shared" si="1772"/>
        <v>6.041226383</v>
      </c>
    </row>
    <row r="1696" hidden="1">
      <c r="A1696" s="152"/>
      <c r="B1696" s="154"/>
      <c r="F1696" s="70"/>
      <c r="G1696" s="70"/>
      <c r="H1696" s="70"/>
      <c r="I1696" s="70"/>
      <c r="J1696" s="70"/>
      <c r="K1696" s="70"/>
      <c r="L1696" s="70"/>
      <c r="M1696" s="70"/>
      <c r="N1696" s="70"/>
      <c r="O1696" s="70">
        <f>'SWR time series'!A1692</f>
        <v>6</v>
      </c>
      <c r="P1696" s="70">
        <f>'SWR time series'!B1692</f>
        <v>2011</v>
      </c>
      <c r="Q1696" s="77">
        <f>'StockBond Returns'!M1690</f>
        <v>23.17820832</v>
      </c>
      <c r="R1696" s="77">
        <f>'SWR time series'!F1692</f>
        <v>6.140879319</v>
      </c>
      <c r="S1696" t="str">
        <f t="shared" ref="S1696:T1696" si="1773">if( and($Q1696&gt;S$10,$Q1696&lt;=S$11),$R1696,"")</f>
        <v/>
      </c>
      <c r="T1696" s="77">
        <f t="shared" si="1773"/>
        <v>6.140879319</v>
      </c>
    </row>
    <row r="1697" hidden="1">
      <c r="A1697" s="152"/>
      <c r="B1697" s="154"/>
      <c r="F1697" s="70"/>
      <c r="G1697" s="70"/>
      <c r="H1697" s="70"/>
      <c r="I1697" s="70"/>
      <c r="J1697" s="70"/>
      <c r="K1697" s="70"/>
      <c r="L1697" s="70"/>
      <c r="M1697" s="70"/>
      <c r="N1697" s="70"/>
      <c r="O1697" s="70">
        <f>'SWR time series'!A1693</f>
        <v>7</v>
      </c>
      <c r="P1697" s="70">
        <f>'SWR time series'!B1693</f>
        <v>2011</v>
      </c>
      <c r="Q1697" s="77">
        <f>'StockBond Returns'!M1691</f>
        <v>22.67340058</v>
      </c>
      <c r="R1697" s="77">
        <f>'SWR time series'!F1693</f>
        <v>6.4962119</v>
      </c>
      <c r="S1697" t="str">
        <f t="shared" ref="S1697:T1697" si="1774">if( and($Q1697&gt;S$10,$Q1697&lt;=S$11),$R1697,"")</f>
        <v/>
      </c>
      <c r="T1697" s="77">
        <f t="shared" si="1774"/>
        <v>6.4962119</v>
      </c>
    </row>
    <row r="1698" hidden="1">
      <c r="A1698" s="152"/>
      <c r="B1698" s="154"/>
      <c r="F1698" s="70"/>
      <c r="G1698" s="70"/>
      <c r="H1698" s="70"/>
      <c r="I1698" s="70"/>
      <c r="J1698" s="70"/>
      <c r="K1698" s="70"/>
      <c r="L1698" s="70"/>
      <c r="M1698" s="70"/>
      <c r="N1698" s="70"/>
      <c r="O1698" s="70">
        <f>'SWR time series'!A1694</f>
        <v>8</v>
      </c>
      <c r="P1698" s="70">
        <f>'SWR time series'!B1694</f>
        <v>2011</v>
      </c>
      <c r="Q1698" s="77">
        <f>'StockBond Returns'!M1692</f>
        <v>21.95834317</v>
      </c>
      <c r="R1698" s="77">
        <f>'SWR time series'!F1694</f>
        <v>6.760988158</v>
      </c>
      <c r="S1698" t="str">
        <f t="shared" ref="S1698:T1698" si="1775">if( and($Q1698&gt;S$10,$Q1698&lt;=S$11),$R1698,"")</f>
        <v/>
      </c>
      <c r="T1698" s="77">
        <f t="shared" si="1775"/>
        <v>6.760988158</v>
      </c>
    </row>
    <row r="1699" hidden="1">
      <c r="A1699" s="152"/>
      <c r="B1699" s="154"/>
      <c r="F1699" s="70"/>
      <c r="G1699" s="70"/>
      <c r="H1699" s="70"/>
      <c r="I1699" s="70"/>
      <c r="J1699" s="70"/>
      <c r="K1699" s="70"/>
      <c r="L1699" s="70"/>
      <c r="M1699" s="70"/>
      <c r="N1699" s="70"/>
      <c r="O1699" s="70">
        <f>'SWR time series'!A1695</f>
        <v>9</v>
      </c>
      <c r="P1699" s="70">
        <f>'SWR time series'!B1695</f>
        <v>2011</v>
      </c>
      <c r="Q1699" s="77">
        <f>'StockBond Returns'!M1693</f>
        <v>20.61786789</v>
      </c>
      <c r="R1699" s="77">
        <f>'SWR time series'!F1695</f>
        <v>7.273261594</v>
      </c>
      <c r="S1699" t="str">
        <f t="shared" ref="S1699:T1699" si="1776">if( and($Q1699&gt;S$10,$Q1699&lt;=S$11),$R1699,"")</f>
        <v/>
      </c>
      <c r="T1699" s="77">
        <f t="shared" si="1776"/>
        <v>7.273261594</v>
      </c>
    </row>
    <row r="1700" hidden="1">
      <c r="A1700" s="152"/>
      <c r="B1700" s="154"/>
      <c r="F1700" s="70"/>
      <c r="G1700" s="70"/>
      <c r="H1700" s="70"/>
      <c r="I1700" s="70"/>
      <c r="J1700" s="70"/>
      <c r="K1700" s="70"/>
      <c r="L1700" s="70"/>
      <c r="M1700" s="70"/>
      <c r="N1700" s="70"/>
      <c r="O1700" s="70">
        <f>'SWR time series'!A1696</f>
        <v>10</v>
      </c>
      <c r="P1700" s="70">
        <f>'SWR time series'!B1696</f>
        <v>2011</v>
      </c>
      <c r="Q1700" s="77">
        <f>'StockBond Returns'!M1694</f>
        <v>18.98562101</v>
      </c>
      <c r="R1700" s="77">
        <f>'SWR time series'!F1696</f>
        <v>8.245824826</v>
      </c>
      <c r="S1700" s="77">
        <f t="shared" ref="S1700:T1700" si="1777">if( and($Q1700&gt;S$10,$Q1700&lt;=S$11),$R1700,"")</f>
        <v>8.245824826</v>
      </c>
      <c r="T1700" t="str">
        <f t="shared" si="1777"/>
        <v/>
      </c>
    </row>
    <row r="1701" hidden="1">
      <c r="A1701" s="152"/>
      <c r="B1701" s="154"/>
      <c r="F1701" s="70"/>
      <c r="G1701" s="70"/>
      <c r="H1701" s="70"/>
      <c r="I1701" s="70"/>
      <c r="J1701" s="70"/>
      <c r="K1701" s="70"/>
      <c r="L1701" s="70"/>
      <c r="M1701" s="70"/>
      <c r="N1701" s="70"/>
      <c r="O1701" s="70">
        <f>'SWR time series'!A1697</f>
        <v>11</v>
      </c>
      <c r="P1701" s="70">
        <f>'SWR time series'!B1697</f>
        <v>2011</v>
      </c>
      <c r="Q1701" s="77">
        <f>'StockBond Returns'!M1695</f>
        <v>20.92517951</v>
      </c>
      <c r="R1701" s="77">
        <f>'SWR time series'!F1697</f>
        <v>6.985009757</v>
      </c>
      <c r="S1701" t="str">
        <f t="shared" ref="S1701:T1701" si="1778">if( and($Q1701&gt;S$10,$Q1701&lt;=S$11),$R1701,"")</f>
        <v/>
      </c>
      <c r="T1701" s="77">
        <f t="shared" si="1778"/>
        <v>6.985009757</v>
      </c>
    </row>
    <row r="1702" hidden="1">
      <c r="A1702" s="152"/>
      <c r="B1702" s="154"/>
      <c r="F1702" s="70"/>
      <c r="G1702" s="70"/>
      <c r="H1702" s="70"/>
      <c r="I1702" s="70"/>
      <c r="J1702" s="70"/>
      <c r="K1702" s="70"/>
      <c r="L1702" s="70"/>
      <c r="M1702" s="70"/>
      <c r="N1702" s="70"/>
      <c r="O1702" s="70">
        <f>'SWR time series'!A1698</f>
        <v>12</v>
      </c>
      <c r="P1702" s="70">
        <f>'SWR time series'!B1698</f>
        <v>2011</v>
      </c>
      <c r="Q1702" s="77">
        <f>'StockBond Returns'!M1696</f>
        <v>20.68598763</v>
      </c>
      <c r="R1702" s="77">
        <f>'SWR time series'!F1698</f>
        <v>7.148907759</v>
      </c>
      <c r="S1702" t="str">
        <f t="shared" ref="S1702:T1702" si="1779">if( and($Q1702&gt;S$10,$Q1702&lt;=S$11),$R1702,"")</f>
        <v/>
      </c>
      <c r="T1702" s="77">
        <f t="shared" si="1779"/>
        <v>7.148907759</v>
      </c>
    </row>
    <row r="1703" hidden="1">
      <c r="A1703" s="152"/>
      <c r="B1703" s="154"/>
      <c r="F1703" s="70"/>
      <c r="G1703" s="70"/>
      <c r="H1703" s="70"/>
      <c r="I1703" s="70"/>
      <c r="J1703" s="70"/>
      <c r="K1703" s="70"/>
      <c r="L1703" s="70"/>
      <c r="M1703" s="70"/>
      <c r="N1703" s="70"/>
      <c r="O1703" s="70">
        <f>'SWR time series'!A1699</f>
        <v>1</v>
      </c>
      <c r="P1703" s="70">
        <f>'SWR time series'!B1699</f>
        <v>2012</v>
      </c>
      <c r="Q1703" s="77">
        <f>'StockBond Returns'!M1697</f>
        <v>21.08052418</v>
      </c>
      <c r="R1703" s="77">
        <f>'SWR time series'!F1699</f>
        <v>6.818446056</v>
      </c>
      <c r="S1703" t="str">
        <f t="shared" ref="S1703:T1703" si="1780">if( and($Q1703&gt;S$10,$Q1703&lt;=S$11),$R1703,"")</f>
        <v/>
      </c>
      <c r="T1703" s="77">
        <f t="shared" si="1780"/>
        <v>6.818446056</v>
      </c>
    </row>
    <row r="1704" hidden="1">
      <c r="A1704" s="152"/>
      <c r="B1704" s="154"/>
      <c r="F1704" s="70"/>
      <c r="G1704" s="70"/>
      <c r="H1704" s="70"/>
      <c r="I1704" s="70"/>
      <c r="J1704" s="70"/>
      <c r="K1704" s="70"/>
      <c r="L1704" s="70"/>
      <c r="M1704" s="70"/>
      <c r="N1704" s="70"/>
      <c r="O1704" s="70">
        <f>'SWR time series'!A1700</f>
        <v>2</v>
      </c>
      <c r="P1704" s="70">
        <f>'SWR time series'!B1700</f>
        <v>2012</v>
      </c>
      <c r="Q1704" s="77">
        <f>'StockBond Returns'!M1698</f>
        <v>21.40596038</v>
      </c>
      <c r="R1704" s="77">
        <f>'SWR time series'!F1700</f>
        <v>6.555391056</v>
      </c>
      <c r="S1704" t="str">
        <f t="shared" ref="S1704:T1704" si="1781">if( and($Q1704&gt;S$10,$Q1704&lt;=S$11),$R1704,"")</f>
        <v/>
      </c>
      <c r="T1704" s="77">
        <f t="shared" si="1781"/>
        <v>6.555391056</v>
      </c>
    </row>
    <row r="1705" hidden="1">
      <c r="A1705" s="152"/>
      <c r="B1705" s="154"/>
      <c r="F1705" s="70"/>
      <c r="G1705" s="70"/>
      <c r="H1705" s="70"/>
      <c r="I1705" s="70"/>
      <c r="J1705" s="70"/>
      <c r="K1705" s="70"/>
      <c r="L1705" s="70"/>
      <c r="M1705" s="70"/>
      <c r="N1705" s="70"/>
      <c r="O1705" s="70">
        <f>'SWR time series'!A1701</f>
        <v>3</v>
      </c>
      <c r="P1705" s="70">
        <f>'SWR time series'!B1701</f>
        <v>2012</v>
      </c>
      <c r="Q1705" s="77">
        <f>'StockBond Returns'!M1699</f>
        <v>22.0100129</v>
      </c>
      <c r="R1705" s="77">
        <f>'SWR time series'!F1701</f>
        <v>6.190903985</v>
      </c>
      <c r="S1705" t="str">
        <f t="shared" ref="S1705:T1705" si="1782">if( and($Q1705&gt;S$10,$Q1705&lt;=S$11),$R1705,"")</f>
        <v/>
      </c>
      <c r="T1705" s="77">
        <f t="shared" si="1782"/>
        <v>6.190903985</v>
      </c>
    </row>
    <row r="1706" hidden="1">
      <c r="A1706" s="152"/>
      <c r="B1706" s="154"/>
      <c r="F1706" s="70"/>
      <c r="G1706" s="70"/>
      <c r="H1706" s="70"/>
      <c r="I1706" s="70"/>
      <c r="J1706" s="70"/>
      <c r="K1706" s="70"/>
      <c r="L1706" s="70"/>
      <c r="M1706" s="70"/>
      <c r="N1706" s="70"/>
      <c r="O1706" s="70">
        <f>'SWR time series'!A1702</f>
        <v>4</v>
      </c>
      <c r="P1706" s="70">
        <f>'SWR time series'!B1702</f>
        <v>2012</v>
      </c>
      <c r="Q1706" s="77">
        <f>'StockBond Returns'!M1700</f>
        <v>22.5270138</v>
      </c>
      <c r="R1706" s="77">
        <f>'SWR time series'!F1702</f>
        <v>5.894984453</v>
      </c>
      <c r="S1706" t="str">
        <f t="shared" ref="S1706:T1706" si="1783">if( and($Q1706&gt;S$10,$Q1706&lt;=S$11),$R1706,"")</f>
        <v/>
      </c>
      <c r="T1706" s="77">
        <f t="shared" si="1783"/>
        <v>5.894984453</v>
      </c>
    </row>
    <row r="1707" hidden="1">
      <c r="A1707" s="152"/>
      <c r="B1707" s="154"/>
      <c r="F1707" s="70"/>
      <c r="G1707" s="70"/>
      <c r="H1707" s="70"/>
      <c r="I1707" s="70"/>
      <c r="J1707" s="70"/>
      <c r="K1707" s="70"/>
      <c r="L1707" s="70"/>
      <c r="M1707" s="70"/>
      <c r="N1707" s="70"/>
      <c r="O1707" s="70">
        <f>'SWR time series'!A1703</f>
        <v>5</v>
      </c>
      <c r="P1707" s="70">
        <f>'SWR time series'!B1703</f>
        <v>2012</v>
      </c>
      <c r="Q1707" s="77">
        <f>'StockBond Returns'!M1701</f>
        <v>21.95958472</v>
      </c>
      <c r="R1707" s="77">
        <f>'SWR time series'!F1703</f>
        <v>6.054927429</v>
      </c>
      <c r="S1707" t="str">
        <f t="shared" ref="S1707:T1707" si="1784">if( and($Q1707&gt;S$10,$Q1707&lt;=S$11),$R1707,"")</f>
        <v/>
      </c>
      <c r="T1707" s="77">
        <f t="shared" si="1784"/>
        <v>6.054927429</v>
      </c>
    </row>
    <row r="1708" hidden="1">
      <c r="A1708" s="152"/>
      <c r="B1708" s="154"/>
      <c r="F1708" s="70"/>
      <c r="G1708" s="70"/>
      <c r="H1708" s="70"/>
      <c r="I1708" s="70"/>
      <c r="J1708" s="70"/>
      <c r="K1708" s="70"/>
      <c r="L1708" s="70"/>
      <c r="M1708" s="70"/>
      <c r="N1708" s="70"/>
      <c r="O1708" s="70">
        <f>'SWR time series'!A1704</f>
        <v>6</v>
      </c>
      <c r="P1708" s="70">
        <f>'SWR time series'!B1704</f>
        <v>2012</v>
      </c>
      <c r="Q1708" s="77">
        <f>'StockBond Returns'!M1702</f>
        <v>20.45839615</v>
      </c>
      <c r="R1708" s="77">
        <f>'SWR time series'!F1704</f>
        <v>6.678553496</v>
      </c>
      <c r="S1708" t="str">
        <f t="shared" ref="S1708:T1708" si="1785">if( and($Q1708&gt;S$10,$Q1708&lt;=S$11),$R1708,"")</f>
        <v/>
      </c>
      <c r="T1708" s="77">
        <f t="shared" si="1785"/>
        <v>6.678553496</v>
      </c>
    </row>
    <row r="1709" hidden="1">
      <c r="A1709" s="152"/>
      <c r="B1709" s="154"/>
      <c r="F1709" s="70"/>
      <c r="G1709" s="70"/>
      <c r="H1709" s="70"/>
      <c r="I1709" s="70"/>
      <c r="J1709" s="70"/>
      <c r="K1709" s="70"/>
      <c r="L1709" s="70"/>
      <c r="M1709" s="70"/>
      <c r="N1709" s="70"/>
      <c r="O1709" s="70">
        <f>'SWR time series'!A1705</f>
        <v>7</v>
      </c>
      <c r="P1709" s="70">
        <f>'SWR time series'!B1705</f>
        <v>2012</v>
      </c>
      <c r="Q1709" s="77">
        <f>'StockBond Returns'!M1703</f>
        <v>21.20003499</v>
      </c>
      <c r="R1709" s="77">
        <f>'SWR time series'!F1705</f>
        <v>6.235486022</v>
      </c>
      <c r="S1709" t="str">
        <f t="shared" ref="S1709:T1709" si="1786">if( and($Q1709&gt;S$10,$Q1709&lt;=S$11),$R1709,"")</f>
        <v/>
      </c>
      <c r="T1709" s="77">
        <f t="shared" si="1786"/>
        <v>6.235486022</v>
      </c>
    </row>
    <row r="1710" hidden="1">
      <c r="A1710" s="152"/>
      <c r="B1710" s="154"/>
      <c r="F1710" s="70"/>
      <c r="G1710" s="70"/>
      <c r="H1710" s="70"/>
      <c r="I1710" s="70"/>
      <c r="J1710" s="70"/>
      <c r="K1710" s="70"/>
      <c r="L1710" s="70"/>
      <c r="M1710" s="70"/>
      <c r="N1710" s="70"/>
      <c r="O1710" s="70">
        <f>'SWR time series'!A1706</f>
        <v>8</v>
      </c>
      <c r="P1710" s="70">
        <f>'SWR time series'!B1706</f>
        <v>2012</v>
      </c>
      <c r="Q1710" s="77">
        <f>'StockBond Returns'!M1704</f>
        <v>21.30110123</v>
      </c>
      <c r="R1710" s="77">
        <f>'SWR time series'!F1706</f>
        <v>6.112062463</v>
      </c>
      <c r="S1710" t="str">
        <f t="shared" ref="S1710:T1710" si="1787">if( and($Q1710&gt;S$10,$Q1710&lt;=S$11),$R1710,"")</f>
        <v/>
      </c>
      <c r="T1710" s="77">
        <f t="shared" si="1787"/>
        <v>6.112062463</v>
      </c>
    </row>
    <row r="1711" hidden="1">
      <c r="A1711" s="152"/>
      <c r="B1711" s="154"/>
      <c r="F1711" s="70"/>
      <c r="G1711" s="70"/>
      <c r="H1711" s="70"/>
      <c r="I1711" s="70"/>
      <c r="J1711" s="70"/>
      <c r="K1711" s="70"/>
      <c r="L1711" s="70"/>
      <c r="M1711" s="70"/>
      <c r="N1711" s="70"/>
      <c r="O1711" s="70">
        <f>'SWR time series'!A1707</f>
        <v>9</v>
      </c>
      <c r="P1711" s="70">
        <f>'SWR time series'!B1707</f>
        <v>2012</v>
      </c>
      <c r="Q1711" s="77">
        <f>'StockBond Returns'!M1705</f>
        <v>21.45817838</v>
      </c>
      <c r="R1711" s="77">
        <f>'SWR time series'!F1707</f>
        <v>6.023470182</v>
      </c>
      <c r="S1711" t="str">
        <f t="shared" ref="S1711:T1711" si="1788">if( and($Q1711&gt;S$10,$Q1711&lt;=S$11),$R1711,"")</f>
        <v/>
      </c>
      <c r="T1711" s="77">
        <f t="shared" si="1788"/>
        <v>6.023470182</v>
      </c>
    </row>
    <row r="1712" hidden="1">
      <c r="A1712" s="152"/>
      <c r="B1712" s="154"/>
      <c r="F1712" s="70"/>
      <c r="G1712" s="70"/>
      <c r="H1712" s="70"/>
      <c r="I1712" s="70"/>
      <c r="J1712" s="70"/>
      <c r="K1712" s="70"/>
      <c r="L1712" s="70"/>
      <c r="M1712" s="70"/>
      <c r="N1712" s="70"/>
      <c r="O1712" s="70">
        <f>'SWR time series'!A1708</f>
        <v>10</v>
      </c>
      <c r="P1712" s="70">
        <f>'SWR time series'!B1708</f>
        <v>2012</v>
      </c>
      <c r="Q1712" s="77">
        <f>'StockBond Returns'!M1706</f>
        <v>21.79983844</v>
      </c>
      <c r="R1712" s="77">
        <f>'SWR time series'!F1708</f>
        <v>5.85582835</v>
      </c>
      <c r="S1712" t="str">
        <f t="shared" ref="S1712:T1712" si="1789">if( and($Q1712&gt;S$10,$Q1712&lt;=S$11),$R1712,"")</f>
        <v/>
      </c>
      <c r="T1712" s="77">
        <f t="shared" si="1789"/>
        <v>5.85582835</v>
      </c>
    </row>
    <row r="1713" hidden="1">
      <c r="A1713" s="152"/>
      <c r="B1713" s="154"/>
      <c r="F1713" s="70"/>
      <c r="G1713" s="70"/>
      <c r="H1713" s="70"/>
      <c r="I1713" s="70"/>
      <c r="J1713" s="70"/>
      <c r="K1713" s="70"/>
      <c r="L1713" s="70"/>
      <c r="M1713" s="70"/>
      <c r="N1713" s="70"/>
      <c r="O1713" s="70">
        <f>'SWR time series'!A1709</f>
        <v>11</v>
      </c>
      <c r="P1713" s="70">
        <f>'SWR time series'!B1709</f>
        <v>2012</v>
      </c>
      <c r="Q1713" s="77">
        <f>'StockBond Returns'!M1707</f>
        <v>21.19203459</v>
      </c>
      <c r="R1713" s="77">
        <f>'SWR time series'!F1709</f>
        <v>6.236343991</v>
      </c>
      <c r="S1713" t="str">
        <f t="shared" ref="S1713:T1713" si="1790">if( and($Q1713&gt;S$10,$Q1713&lt;=S$11),$R1713,"")</f>
        <v/>
      </c>
      <c r="T1713" s="77">
        <f t="shared" si="1790"/>
        <v>6.236343991</v>
      </c>
    </row>
    <row r="1714" hidden="1">
      <c r="A1714" s="152"/>
      <c r="B1714" s="154"/>
      <c r="F1714" s="70"/>
      <c r="G1714" s="70"/>
      <c r="H1714" s="70"/>
      <c r="I1714" s="70"/>
      <c r="J1714" s="70"/>
      <c r="K1714" s="70"/>
      <c r="L1714" s="70"/>
      <c r="M1714" s="70"/>
      <c r="N1714" s="70"/>
      <c r="O1714" s="70">
        <f>'SWR time series'!A1710</f>
        <v>12</v>
      </c>
      <c r="P1714" s="70">
        <f>'SWR time series'!B1710</f>
        <v>2012</v>
      </c>
      <c r="Q1714" s="77">
        <f>'StockBond Returns'!M1708</f>
        <v>21.22290923</v>
      </c>
      <c r="R1714" s="77">
        <f>'SWR time series'!F1710</f>
        <v>6.168583538</v>
      </c>
      <c r="S1714" t="str">
        <f t="shared" ref="S1714:T1714" si="1791">if( and($Q1714&gt;S$10,$Q1714&lt;=S$11),$R1714,"")</f>
        <v/>
      </c>
      <c r="T1714" s="77">
        <f t="shared" si="1791"/>
        <v>6.168583538</v>
      </c>
    </row>
    <row r="1715" hidden="1">
      <c r="A1715" s="152"/>
      <c r="B1715" s="154"/>
      <c r="F1715" s="70"/>
      <c r="G1715" s="70"/>
      <c r="H1715" s="70"/>
      <c r="I1715" s="70"/>
      <c r="J1715" s="70"/>
      <c r="K1715" s="70"/>
      <c r="L1715" s="70"/>
      <c r="M1715" s="70"/>
      <c r="N1715" s="70"/>
      <c r="O1715" s="70">
        <f>'SWR time series'!A1711</f>
        <v>1</v>
      </c>
      <c r="P1715" s="70">
        <f>'SWR time series'!B1711</f>
        <v>2013</v>
      </c>
      <c r="Q1715" s="77">
        <f>'StockBond Returns'!M1709</f>
        <v>21.29649766</v>
      </c>
      <c r="R1715" s="77">
        <f>'SWR time series'!F1711</f>
        <v>6.178422044</v>
      </c>
      <c r="S1715" t="str">
        <f t="shared" ref="S1715:T1715" si="1792">if( and($Q1715&gt;S$10,$Q1715&lt;=S$11),$R1715,"")</f>
        <v/>
      </c>
      <c r="T1715" s="77">
        <f t="shared" si="1792"/>
        <v>6.178422044</v>
      </c>
    </row>
    <row r="1716" hidden="1">
      <c r="A1716" s="152"/>
      <c r="B1716" s="154"/>
      <c r="F1716" s="70"/>
      <c r="G1716" s="70"/>
      <c r="H1716" s="70"/>
      <c r="I1716" s="70"/>
      <c r="J1716" s="70"/>
      <c r="K1716" s="70"/>
      <c r="L1716" s="70"/>
      <c r="M1716" s="70"/>
      <c r="N1716" s="70"/>
      <c r="O1716" s="70">
        <f>'SWR time series'!A1712</f>
        <v>2</v>
      </c>
      <c r="P1716" s="70">
        <f>'SWR time series'!B1712</f>
        <v>2013</v>
      </c>
      <c r="Q1716" s="77">
        <f>'StockBond Returns'!M1710</f>
        <v>22.16247043</v>
      </c>
      <c r="R1716" s="77">
        <f>'SWR time series'!F1712</f>
        <v>5.7568609</v>
      </c>
      <c r="S1716" t="str">
        <f t="shared" ref="S1716:T1716" si="1793">if( and($Q1716&gt;S$10,$Q1716&lt;=S$11),$R1716,"")</f>
        <v/>
      </c>
      <c r="T1716" s="77">
        <f t="shared" si="1793"/>
        <v>5.7568609</v>
      </c>
    </row>
    <row r="1717" hidden="1">
      <c r="A1717" s="152"/>
      <c r="B1717" s="154"/>
      <c r="F1717" s="70"/>
      <c r="G1717" s="70"/>
      <c r="H1717" s="70"/>
      <c r="I1717" s="70"/>
      <c r="J1717" s="70"/>
      <c r="K1717" s="70"/>
      <c r="L1717" s="70"/>
      <c r="M1717" s="70"/>
      <c r="N1717" s="70"/>
      <c r="O1717" s="70">
        <f>'SWR time series'!A1713</f>
        <v>3</v>
      </c>
      <c r="P1717" s="70">
        <f>'SWR time series'!B1713</f>
        <v>2013</v>
      </c>
      <c r="Q1717" s="77">
        <f>'StockBond Returns'!M1711</f>
        <v>22.08728402</v>
      </c>
      <c r="R1717" s="77">
        <f>'SWR time series'!F1713</f>
        <v>5.699385896</v>
      </c>
      <c r="S1717" t="str">
        <f t="shared" ref="S1717:T1717" si="1794">if( and($Q1717&gt;S$10,$Q1717&lt;=S$11),$R1717,"")</f>
        <v/>
      </c>
      <c r="T1717" s="77">
        <f t="shared" si="1794"/>
        <v>5.699385896</v>
      </c>
    </row>
    <row r="1718" hidden="1">
      <c r="A1718" s="152"/>
      <c r="B1718" s="154"/>
      <c r="F1718" s="70"/>
      <c r="G1718" s="70"/>
      <c r="H1718" s="70"/>
      <c r="I1718" s="70"/>
      <c r="J1718" s="70"/>
      <c r="K1718" s="70"/>
      <c r="L1718" s="70"/>
      <c r="M1718" s="70"/>
      <c r="N1718" s="70"/>
      <c r="O1718" s="70">
        <f>'SWR time series'!A1714</f>
        <v>4</v>
      </c>
      <c r="P1718" s="70">
        <f>'SWR time series'!B1714</f>
        <v>2013</v>
      </c>
      <c r="Q1718" s="77">
        <f>'StockBond Returns'!M1712</f>
        <v>22.58314114</v>
      </c>
      <c r="R1718" s="77">
        <f>'SWR time series'!F1714</f>
        <v>5.339899491</v>
      </c>
      <c r="S1718" t="str">
        <f t="shared" ref="S1718:T1718" si="1795">if( and($Q1718&gt;S$10,$Q1718&lt;=S$11),$R1718,"")</f>
        <v/>
      </c>
      <c r="T1718" s="77">
        <f t="shared" si="1795"/>
        <v>5.339899491</v>
      </c>
    </row>
    <row r="1719" hidden="1">
      <c r="A1719" s="152"/>
      <c r="B1719" s="154"/>
      <c r="F1719" s="70"/>
      <c r="G1719" s="70"/>
      <c r="H1719" s="70"/>
      <c r="I1719" s="70"/>
      <c r="J1719" s="70"/>
      <c r="K1719" s="70"/>
      <c r="L1719" s="70"/>
      <c r="M1719" s="70"/>
      <c r="N1719" s="70"/>
      <c r="O1719" s="70">
        <f>'SWR time series'!A1715</f>
        <v>5</v>
      </c>
      <c r="P1719" s="70">
        <f>'SWR time series'!B1715</f>
        <v>2013</v>
      </c>
      <c r="Q1719" s="77">
        <f>'StockBond Returns'!M1713</f>
        <v>22.98219978</v>
      </c>
      <c r="R1719" s="77">
        <f>'SWR time series'!F1715</f>
        <v>5.048417995</v>
      </c>
      <c r="S1719" t="str">
        <f t="shared" ref="S1719:T1719" si="1796">if( and($Q1719&gt;S$10,$Q1719&lt;=S$11),$R1719,"")</f>
        <v/>
      </c>
      <c r="T1719" s="77">
        <f t="shared" si="1796"/>
        <v>5.048417995</v>
      </c>
    </row>
    <row r="1720" hidden="1">
      <c r="A1720" s="152"/>
      <c r="B1720" s="154"/>
      <c r="F1720" s="70"/>
      <c r="G1720" s="70"/>
      <c r="H1720" s="70"/>
      <c r="I1720" s="70"/>
      <c r="J1720" s="70"/>
      <c r="K1720" s="70"/>
      <c r="L1720" s="70"/>
      <c r="M1720" s="70"/>
      <c r="N1720" s="70"/>
      <c r="O1720" s="70">
        <f>'SWR time series'!A1716</f>
        <v>6</v>
      </c>
      <c r="P1720" s="70">
        <f>'SWR time series'!B1716</f>
        <v>2013</v>
      </c>
      <c r="Q1720" s="77">
        <f>'StockBond Returns'!M1714</f>
        <v>23.28192194</v>
      </c>
      <c r="R1720" s="77">
        <f>'SWR time series'!F1716</f>
        <v>5.00177743</v>
      </c>
      <c r="S1720" t="str">
        <f t="shared" ref="S1720:T1720" si="1797">if( and($Q1720&gt;S$10,$Q1720&lt;=S$11),$R1720,"")</f>
        <v/>
      </c>
      <c r="T1720" s="77">
        <f t="shared" si="1797"/>
        <v>5.00177743</v>
      </c>
    </row>
    <row r="1721" hidden="1">
      <c r="A1721" s="152"/>
      <c r="B1721" s="154"/>
      <c r="F1721" s="70"/>
      <c r="G1721" s="70"/>
      <c r="H1721" s="70"/>
      <c r="I1721" s="70"/>
      <c r="J1721" s="70"/>
      <c r="K1721" s="70"/>
      <c r="L1721" s="70"/>
      <c r="M1721" s="70"/>
      <c r="N1721" s="70"/>
      <c r="O1721" s="70">
        <f>'SWR time series'!A1717</f>
        <v>7</v>
      </c>
      <c r="P1721" s="70">
        <f>'SWR time series'!B1717</f>
        <v>2013</v>
      </c>
      <c r="Q1721" s="77">
        <f>'StockBond Returns'!M1715</f>
        <v>22.87137522</v>
      </c>
      <c r="R1721" s="77">
        <f>'SWR time series'!F1717</f>
        <v>5.297220541</v>
      </c>
      <c r="S1721" t="str">
        <f t="shared" ref="S1721:T1721" si="1798">if( and($Q1721&gt;S$10,$Q1721&lt;=S$11),$R1721,"")</f>
        <v/>
      </c>
      <c r="T1721" s="77">
        <f t="shared" si="1798"/>
        <v>5.297220541</v>
      </c>
    </row>
    <row r="1722" hidden="1">
      <c r="A1722" s="152"/>
      <c r="B1722" s="154"/>
      <c r="F1722" s="70"/>
      <c r="G1722" s="70"/>
      <c r="H1722" s="70"/>
      <c r="I1722" s="70"/>
      <c r="J1722" s="70"/>
      <c r="K1722" s="70"/>
      <c r="L1722" s="70"/>
      <c r="M1722" s="70"/>
      <c r="N1722" s="70"/>
      <c r="O1722" s="70">
        <f>'SWR time series'!A1718</f>
        <v>8</v>
      </c>
      <c r="P1722" s="70">
        <f>'SWR time series'!B1718</f>
        <v>2013</v>
      </c>
      <c r="Q1722" s="77">
        <f>'StockBond Returns'!M1716</f>
        <v>23.73249808</v>
      </c>
      <c r="R1722" s="77">
        <f>'SWR time series'!F1718</f>
        <v>4.917303844</v>
      </c>
      <c r="S1722" t="str">
        <f t="shared" ref="S1722:T1722" si="1799">if( and($Q1722&gt;S$10,$Q1722&lt;=S$11),$R1722,"")</f>
        <v/>
      </c>
      <c r="T1722" s="77">
        <f t="shared" si="1799"/>
        <v>4.917303844</v>
      </c>
    </row>
    <row r="1723" hidden="1">
      <c r="A1723" s="152"/>
      <c r="B1723" s="154"/>
      <c r="F1723" s="70"/>
      <c r="G1723" s="70"/>
      <c r="H1723" s="70"/>
      <c r="I1723" s="70"/>
      <c r="J1723" s="70"/>
      <c r="K1723" s="70"/>
      <c r="L1723" s="70"/>
      <c r="M1723" s="70"/>
      <c r="N1723" s="70"/>
      <c r="O1723" s="70">
        <f>'SWR time series'!A1719</f>
        <v>9</v>
      </c>
      <c r="P1723" s="70">
        <f>'SWR time series'!B1719</f>
        <v>2013</v>
      </c>
      <c r="Q1723" s="77">
        <f>'StockBond Returns'!M1717</f>
        <v>22.83751611</v>
      </c>
      <c r="R1723" s="77">
        <f>'SWR time series'!F1719</f>
        <v>5.387814676</v>
      </c>
      <c r="S1723" t="str">
        <f t="shared" ref="S1723:T1723" si="1800">if( and($Q1723&gt;S$10,$Q1723&lt;=S$11),$R1723,"")</f>
        <v/>
      </c>
      <c r="T1723" s="77">
        <f t="shared" si="1800"/>
        <v>5.387814676</v>
      </c>
    </row>
    <row r="1724" hidden="1">
      <c r="A1724" s="152"/>
      <c r="B1724" s="154"/>
      <c r="F1724" s="70"/>
      <c r="G1724" s="70"/>
      <c r="H1724" s="70"/>
      <c r="I1724" s="70"/>
      <c r="J1724" s="70"/>
      <c r="K1724" s="70"/>
      <c r="L1724" s="70"/>
      <c r="M1724" s="70"/>
      <c r="N1724" s="70"/>
      <c r="O1724" s="70">
        <f>'SWR time series'!A1720</f>
        <v>10</v>
      </c>
      <c r="P1724" s="70">
        <f>'SWR time series'!B1720</f>
        <v>2013</v>
      </c>
      <c r="Q1724" s="77">
        <f>'StockBond Returns'!M1718</f>
        <v>23.3642004</v>
      </c>
      <c r="R1724" s="77">
        <f>'SWR time series'!F1720</f>
        <v>5.045866572</v>
      </c>
      <c r="S1724" t="str">
        <f t="shared" ref="S1724:T1724" si="1801">if( and($Q1724&gt;S$10,$Q1724&lt;=S$11),$R1724,"")</f>
        <v/>
      </c>
      <c r="T1724" s="77">
        <f t="shared" si="1801"/>
        <v>5.045866572</v>
      </c>
    </row>
    <row r="1725" hidden="1">
      <c r="A1725" s="152"/>
      <c r="B1725" s="154"/>
      <c r="F1725" s="70"/>
      <c r="G1725" s="70"/>
      <c r="H1725" s="70"/>
      <c r="I1725" s="70"/>
      <c r="J1725" s="70"/>
      <c r="K1725" s="70"/>
      <c r="L1725" s="70"/>
      <c r="M1725" s="70"/>
      <c r="N1725" s="70"/>
      <c r="O1725" s="70">
        <f>'SWR time series'!A1721</f>
        <v>11</v>
      </c>
      <c r="P1725" s="70">
        <f>'SWR time series'!B1721</f>
        <v>2013</v>
      </c>
      <c r="Q1725" s="77">
        <f>'StockBond Returns'!M1719</f>
        <v>24.34066295</v>
      </c>
      <c r="R1725" s="77">
        <f>'SWR time series'!F1721</f>
        <v>4.599671967</v>
      </c>
      <c r="S1725" t="str">
        <f t="shared" ref="S1725:T1725" si="1802">if( and($Q1725&gt;S$10,$Q1725&lt;=S$11),$R1725,"")</f>
        <v/>
      </c>
      <c r="T1725" s="77">
        <f t="shared" si="1802"/>
        <v>4.599671967</v>
      </c>
    </row>
    <row r="1726" hidden="1">
      <c r="A1726" s="152"/>
      <c r="B1726" s="154"/>
      <c r="F1726" s="70"/>
      <c r="G1726" s="70"/>
      <c r="H1726" s="70"/>
      <c r="I1726" s="70"/>
      <c r="J1726" s="70"/>
      <c r="K1726" s="70"/>
      <c r="L1726" s="70"/>
      <c r="M1726" s="70"/>
      <c r="N1726" s="70"/>
      <c r="O1726" s="70">
        <f>'SWR time series'!A1722</f>
        <v>12</v>
      </c>
      <c r="P1726" s="70">
        <f>'SWR time series'!B1722</f>
        <v>2013</v>
      </c>
      <c r="Q1726" s="77">
        <f>'StockBond Returns'!M1720</f>
        <v>24.94976801</v>
      </c>
      <c r="R1726" s="77">
        <f>'SWR time series'!F1722</f>
        <v>4.395953739</v>
      </c>
      <c r="S1726" t="str">
        <f t="shared" ref="S1726:T1726" si="1803">if( and($Q1726&gt;S$10,$Q1726&lt;=S$11),$R1726,"")</f>
        <v/>
      </c>
      <c r="T1726" s="77">
        <f t="shared" si="1803"/>
        <v>4.395953739</v>
      </c>
    </row>
    <row r="1727" hidden="1">
      <c r="A1727" s="152"/>
      <c r="B1727" s="154"/>
      <c r="F1727" s="70"/>
      <c r="G1727" s="70"/>
      <c r="H1727" s="70"/>
      <c r="I1727" s="70"/>
      <c r="J1727" s="70"/>
      <c r="K1727" s="70"/>
      <c r="L1727" s="70"/>
      <c r="M1727" s="70"/>
      <c r="N1727" s="70"/>
      <c r="O1727" s="70">
        <f>'SWR time series'!A1723</f>
        <v>1</v>
      </c>
      <c r="P1727" s="70">
        <f>'SWR time series'!B1723</f>
        <v>2014</v>
      </c>
      <c r="Q1727" s="77">
        <f>'StockBond Returns'!M1721</f>
        <v>25.41995416</v>
      </c>
      <c r="R1727" s="77">
        <f>'SWR time series'!F1723</f>
        <v>4.298957967</v>
      </c>
      <c r="S1727" t="str">
        <f t="shared" ref="S1727:T1727" si="1804">if( and($Q1727&gt;S$10,$Q1727&lt;=S$11),$R1727,"")</f>
        <v/>
      </c>
      <c r="T1727" s="77">
        <f t="shared" si="1804"/>
        <v>4.298957967</v>
      </c>
    </row>
    <row r="1728" hidden="1">
      <c r="A1728" s="152"/>
      <c r="B1728" s="154"/>
      <c r="F1728" s="70"/>
      <c r="G1728" s="70"/>
      <c r="H1728" s="70"/>
      <c r="I1728" s="70"/>
      <c r="J1728" s="70"/>
      <c r="K1728" s="70"/>
      <c r="L1728" s="70"/>
      <c r="M1728" s="70"/>
      <c r="N1728" s="70"/>
      <c r="O1728" s="70">
        <f>'SWR time series'!A1724</f>
        <v>2</v>
      </c>
      <c r="P1728" s="70">
        <f>'SWR time series'!B1724</f>
        <v>2014</v>
      </c>
      <c r="Q1728" s="77">
        <f>'StockBond Returns'!M1722</f>
        <v>24.31708914</v>
      </c>
      <c r="R1728" s="77">
        <f>'SWR time series'!F1724</f>
        <v>4.64653349</v>
      </c>
      <c r="S1728" t="str">
        <f t="shared" ref="S1728:T1728" si="1805">if( and($Q1728&gt;S$10,$Q1728&lt;=S$11),$R1728,"")</f>
        <v/>
      </c>
      <c r="T1728" s="77">
        <f t="shared" si="1805"/>
        <v>4.64653349</v>
      </c>
    </row>
    <row r="1729" hidden="1">
      <c r="A1729" s="152"/>
      <c r="B1729" s="154"/>
      <c r="F1729" s="70"/>
      <c r="G1729" s="70"/>
      <c r="H1729" s="70"/>
      <c r="I1729" s="70"/>
      <c r="J1729" s="70"/>
      <c r="K1729" s="70"/>
      <c r="L1729" s="70"/>
      <c r="M1729" s="70"/>
      <c r="N1729" s="70"/>
      <c r="O1729" s="70">
        <f>'SWR time series'!A1725</f>
        <v>3</v>
      </c>
      <c r="P1729" s="70">
        <f>'SWR time series'!B1725</f>
        <v>2014</v>
      </c>
      <c r="Q1729" s="77">
        <f>'StockBond Returns'!M1723</f>
        <v>25.16488708</v>
      </c>
      <c r="R1729" s="77">
        <f>'SWR time series'!F1725</f>
        <v>4.236675235</v>
      </c>
      <c r="S1729" t="str">
        <f t="shared" ref="S1729:T1729" si="1806">if( and($Q1729&gt;S$10,$Q1729&lt;=S$11),$R1729,"")</f>
        <v/>
      </c>
      <c r="T1729" s="77">
        <f t="shared" si="1806"/>
        <v>4.236675235</v>
      </c>
    </row>
    <row r="1730" hidden="1">
      <c r="A1730" s="152"/>
      <c r="B1730" s="154"/>
      <c r="F1730" s="70"/>
      <c r="G1730" s="70"/>
      <c r="H1730" s="70"/>
      <c r="I1730" s="70"/>
      <c r="J1730" s="70"/>
      <c r="K1730" s="70"/>
      <c r="L1730" s="70"/>
      <c r="M1730" s="70"/>
      <c r="N1730" s="70"/>
      <c r="O1730" s="70">
        <f>'SWR time series'!A1726</f>
        <v>4</v>
      </c>
      <c r="P1730" s="70">
        <f>'SWR time series'!B1726</f>
        <v>2014</v>
      </c>
      <c r="Q1730" s="77">
        <f>'StockBond Returns'!M1724</f>
        <v>25.07415555</v>
      </c>
      <c r="R1730" s="77">
        <f>'SWR time series'!F1726</f>
        <v>4.252415516</v>
      </c>
      <c r="S1730" t="str">
        <f t="shared" ref="S1730:T1730" si="1807">if( and($Q1730&gt;S$10,$Q1730&lt;=S$11),$R1730,"")</f>
        <v/>
      </c>
      <c r="T1730" s="77">
        <f t="shared" si="1807"/>
        <v>4.252415516</v>
      </c>
    </row>
    <row r="1731" hidden="1">
      <c r="A1731" s="152"/>
      <c r="B1731" s="154"/>
      <c r="F1731" s="70"/>
      <c r="G1731" s="70"/>
      <c r="H1731" s="70"/>
      <c r="I1731" s="70"/>
      <c r="J1731" s="70"/>
      <c r="K1731" s="70"/>
      <c r="L1731" s="70"/>
      <c r="M1731" s="70"/>
      <c r="N1731" s="70"/>
      <c r="O1731" s="70">
        <f>'SWR time series'!A1727</f>
        <v>5</v>
      </c>
      <c r="P1731" s="70">
        <f>'SWR time series'!B1727</f>
        <v>2014</v>
      </c>
      <c r="Q1731" s="77">
        <f>'StockBond Returns'!M1725</f>
        <v>25.04810428</v>
      </c>
      <c r="R1731" s="77">
        <f>'SWR time series'!F1727</f>
        <v>4.231132732</v>
      </c>
      <c r="S1731" t="str">
        <f t="shared" ref="S1731:T1731" si="1808">if( and($Q1731&gt;S$10,$Q1731&lt;=S$11),$R1731,"")</f>
        <v/>
      </c>
      <c r="T1731" s="77">
        <f t="shared" si="1808"/>
        <v>4.231132732</v>
      </c>
    </row>
    <row r="1732" hidden="1">
      <c r="A1732" s="152"/>
      <c r="B1732" s="154"/>
      <c r="F1732" s="70"/>
      <c r="G1732" s="70"/>
      <c r="H1732" s="70"/>
      <c r="I1732" s="70"/>
      <c r="J1732" s="70"/>
      <c r="K1732" s="70"/>
      <c r="L1732" s="70"/>
      <c r="M1732" s="70"/>
      <c r="N1732" s="70"/>
      <c r="O1732" s="70">
        <f>'SWR time series'!A1728</f>
        <v>6</v>
      </c>
      <c r="P1732" s="70">
        <f>'SWR time series'!B1728</f>
        <v>2014</v>
      </c>
      <c r="Q1732" s="77">
        <f>'StockBond Returns'!M1726</f>
        <v>25.38940388</v>
      </c>
      <c r="R1732" s="77">
        <f>'SWR time series'!F1728</f>
        <v>4.013603499</v>
      </c>
      <c r="S1732" t="str">
        <f t="shared" ref="S1732:T1732" si="1809">if( and($Q1732&gt;S$10,$Q1732&lt;=S$11),$R1732,"")</f>
        <v/>
      </c>
      <c r="T1732" s="77">
        <f t="shared" si="1809"/>
        <v>4.013603499</v>
      </c>
    </row>
    <row r="1733" hidden="1">
      <c r="A1733" s="152"/>
      <c r="B1733" s="154"/>
      <c r="F1733" s="70"/>
      <c r="G1733" s="70"/>
      <c r="H1733" s="70"/>
      <c r="I1733" s="70"/>
      <c r="J1733" s="70"/>
      <c r="K1733" s="70"/>
      <c r="L1733" s="70"/>
      <c r="M1733" s="70"/>
      <c r="N1733" s="70"/>
      <c r="O1733" s="70">
        <f>'SWR time series'!A1729</f>
        <v>7</v>
      </c>
      <c r="P1733" s="70">
        <f>'SWR time series'!B1729</f>
        <v>2014</v>
      </c>
      <c r="Q1733" s="77">
        <f>'StockBond Returns'!M1727</f>
        <v>25.73048667</v>
      </c>
      <c r="R1733" s="77">
        <f>'SWR time series'!F1729</f>
        <v>3.885535537</v>
      </c>
      <c r="S1733" t="str">
        <f t="shared" ref="S1733:T1733" si="1810">if( and($Q1733&gt;S$10,$Q1733&lt;=S$11),$R1733,"")</f>
        <v/>
      </c>
      <c r="T1733" s="77">
        <f t="shared" si="1810"/>
        <v>3.885535537</v>
      </c>
    </row>
    <row r="1734" hidden="1">
      <c r="A1734" s="152"/>
      <c r="B1734" s="154"/>
      <c r="F1734" s="70"/>
      <c r="G1734" s="70"/>
      <c r="H1734" s="70"/>
      <c r="I1734" s="70"/>
      <c r="J1734" s="70"/>
      <c r="K1734" s="70"/>
      <c r="L1734" s="70"/>
      <c r="M1734" s="70"/>
      <c r="N1734" s="70"/>
      <c r="O1734" s="70">
        <f>'SWR time series'!A1730</f>
        <v>8</v>
      </c>
      <c r="P1734" s="70">
        <f>'SWR time series'!B1730</f>
        <v>2014</v>
      </c>
      <c r="Q1734" s="77">
        <f>'StockBond Returns'!M1728</f>
        <v>25.26235948</v>
      </c>
      <c r="R1734" s="77">
        <f>'SWR time series'!F1730</f>
        <v>4.100604094</v>
      </c>
      <c r="S1734" t="str">
        <f t="shared" ref="S1734:T1734" si="1811">if( and($Q1734&gt;S$10,$Q1734&lt;=S$11),$R1734,"")</f>
        <v/>
      </c>
      <c r="T1734" s="77">
        <f t="shared" si="1811"/>
        <v>4.100604094</v>
      </c>
    </row>
    <row r="1735" hidden="1">
      <c r="A1735" s="152"/>
      <c r="B1735" s="154"/>
      <c r="F1735" s="70"/>
      <c r="G1735" s="70"/>
      <c r="H1735" s="70"/>
      <c r="I1735" s="70"/>
      <c r="J1735" s="70"/>
      <c r="K1735" s="70"/>
      <c r="L1735" s="70"/>
      <c r="M1735" s="70"/>
      <c r="N1735" s="70"/>
      <c r="O1735" s="70">
        <f>'SWR time series'!A1731</f>
        <v>9</v>
      </c>
      <c r="P1735" s="70">
        <f>'SWR time series'!B1731</f>
        <v>2014</v>
      </c>
      <c r="Q1735" s="77">
        <f>'StockBond Returns'!M1729</f>
        <v>26.16403735</v>
      </c>
      <c r="R1735" s="77">
        <f>'SWR time series'!F1731</f>
        <v>3.696593816</v>
      </c>
      <c r="S1735" t="str">
        <f t="shared" ref="S1735:T1735" si="1812">if( and($Q1735&gt;S$10,$Q1735&lt;=S$11),$R1735,"")</f>
        <v/>
      </c>
      <c r="T1735" s="77">
        <f t="shared" si="1812"/>
        <v>3.696593816</v>
      </c>
    </row>
    <row r="1736" hidden="1">
      <c r="A1736" s="152"/>
      <c r="B1736" s="154"/>
      <c r="F1736" s="70"/>
      <c r="G1736" s="70"/>
      <c r="H1736" s="70"/>
      <c r="I1736" s="70"/>
      <c r="J1736" s="70"/>
      <c r="K1736" s="70"/>
      <c r="L1736" s="70"/>
      <c r="M1736" s="70"/>
      <c r="N1736" s="70"/>
      <c r="O1736" s="70">
        <f>'SWR time series'!A1732</f>
        <v>10</v>
      </c>
      <c r="P1736" s="70">
        <f>'SWR time series'!B1732</f>
        <v>2014</v>
      </c>
      <c r="Q1736" s="77">
        <f>'StockBond Returns'!M1730</f>
        <v>25.64614916</v>
      </c>
      <c r="R1736" s="77">
        <f>'SWR time series'!F1732</f>
        <v>3.924150016</v>
      </c>
      <c r="S1736" t="str">
        <f t="shared" ref="S1736:T1736" si="1813">if( and($Q1736&gt;S$10,$Q1736&lt;=S$11),$R1736,"")</f>
        <v/>
      </c>
      <c r="T1736" s="77">
        <f t="shared" si="1813"/>
        <v>3.924150016</v>
      </c>
    </row>
    <row r="1737" hidden="1">
      <c r="A1737" s="152"/>
      <c r="B1737" s="154"/>
      <c r="F1737" s="70"/>
      <c r="G1737" s="70"/>
      <c r="H1737" s="70"/>
      <c r="I1737" s="70"/>
      <c r="J1737" s="70"/>
      <c r="K1737" s="70"/>
      <c r="L1737" s="70"/>
      <c r="M1737" s="70"/>
      <c r="N1737" s="70"/>
      <c r="O1737" s="70">
        <f>'SWR time series'!A1733</f>
        <v>11</v>
      </c>
      <c r="P1737" s="70">
        <f>'SWR time series'!B1733</f>
        <v>2014</v>
      </c>
      <c r="Q1737" s="77">
        <f>'StockBond Returns'!M1731</f>
        <v>26.21198087</v>
      </c>
      <c r="R1737" s="77">
        <f>'SWR time series'!F1733</f>
        <v>3.683989383</v>
      </c>
      <c r="S1737" t="str">
        <f t="shared" ref="S1737:T1737" si="1814">if( and($Q1737&gt;S$10,$Q1737&lt;=S$11),$R1737,"")</f>
        <v/>
      </c>
      <c r="T1737" s="77">
        <f t="shared" si="1814"/>
        <v>3.683989383</v>
      </c>
    </row>
    <row r="1738" hidden="1">
      <c r="A1738" s="152"/>
      <c r="B1738" s="154"/>
      <c r="F1738" s="70"/>
      <c r="G1738" s="70"/>
      <c r="H1738" s="70"/>
      <c r="I1738" s="70"/>
      <c r="J1738" s="70"/>
      <c r="K1738" s="70"/>
      <c r="L1738" s="70"/>
      <c r="M1738" s="70"/>
      <c r="N1738" s="70"/>
      <c r="O1738" s="70">
        <f>'SWR time series'!A1734</f>
        <v>12</v>
      </c>
      <c r="P1738" s="70">
        <f>'SWR time series'!B1734</f>
        <v>2014</v>
      </c>
      <c r="Q1738" s="77">
        <f>'StockBond Returns'!M1732</f>
        <v>26.90599532</v>
      </c>
      <c r="R1738" s="77">
        <f>'SWR time series'!F1734</f>
        <v>3.410263481</v>
      </c>
      <c r="S1738" t="str">
        <f t="shared" ref="S1738:T1738" si="1815">if( and($Q1738&gt;S$10,$Q1738&lt;=S$11),$R1738,"")</f>
        <v/>
      </c>
      <c r="T1738" s="77">
        <f t="shared" si="1815"/>
        <v>3.410263481</v>
      </c>
    </row>
    <row r="1739" hidden="1">
      <c r="A1739" s="152"/>
      <c r="B1739" s="154"/>
      <c r="F1739" s="70"/>
      <c r="G1739" s="70"/>
      <c r="H1739" s="70"/>
      <c r="I1739" s="70"/>
      <c r="J1739" s="70"/>
      <c r="K1739" s="70"/>
      <c r="L1739" s="70"/>
      <c r="M1739" s="70"/>
      <c r="N1739" s="70"/>
      <c r="O1739" s="70">
        <f>'SWR time series'!A1735</f>
        <v>1</v>
      </c>
      <c r="P1739" s="70">
        <f>'SWR time series'!B1735</f>
        <v>2015</v>
      </c>
      <c r="Q1739" s="77">
        <f>'StockBond Returns'!M1733</f>
        <v>26.85447512</v>
      </c>
      <c r="R1739" s="77">
        <f>'SWR time series'!F1735</f>
        <v>3.439829427</v>
      </c>
      <c r="S1739" t="str">
        <f t="shared" ref="S1739:T1739" si="1816">if( and($Q1739&gt;S$10,$Q1739&lt;=S$11),$R1739,"")</f>
        <v/>
      </c>
      <c r="T1739" s="77">
        <f t="shared" si="1816"/>
        <v>3.439829427</v>
      </c>
    </row>
    <row r="1740" hidden="1">
      <c r="A1740" s="152"/>
      <c r="B1740" s="154"/>
      <c r="F1740" s="70"/>
      <c r="G1740" s="70"/>
      <c r="H1740" s="70"/>
      <c r="I1740" s="70"/>
      <c r="J1740" s="70"/>
      <c r="K1740" s="70"/>
      <c r="L1740" s="70"/>
      <c r="M1740" s="70"/>
      <c r="N1740" s="70"/>
      <c r="O1740" s="70">
        <f>'SWR time series'!A1736</f>
        <v>2</v>
      </c>
      <c r="P1740" s="70">
        <f>'SWR time series'!B1736</f>
        <v>2015</v>
      </c>
      <c r="Q1740" s="77">
        <f>'StockBond Returns'!M1734</f>
        <v>26.05876423</v>
      </c>
      <c r="R1740" s="77">
        <f>'SWR time series'!F1736</f>
        <v>3.557917762</v>
      </c>
      <c r="S1740" t="str">
        <f t="shared" ref="S1740:T1740" si="1817">if( and($Q1740&gt;S$10,$Q1740&lt;=S$11),$R1740,"")</f>
        <v/>
      </c>
      <c r="T1740" s="77">
        <f t="shared" si="1817"/>
        <v>3.557917762</v>
      </c>
    </row>
    <row r="1741" hidden="1">
      <c r="A1741" s="152"/>
      <c r="B1741" s="154"/>
      <c r="F1741" s="70"/>
      <c r="G1741" s="70"/>
      <c r="H1741" s="70"/>
      <c r="I1741" s="70"/>
      <c r="J1741" s="70"/>
      <c r="K1741" s="70"/>
      <c r="L1741" s="70"/>
      <c r="M1741" s="70"/>
      <c r="N1741" s="70"/>
      <c r="O1741" s="70">
        <f>'SWR time series'!A1737</f>
        <v>3</v>
      </c>
      <c r="P1741" s="70">
        <f>'SWR time series'!B1737</f>
        <v>2015</v>
      </c>
      <c r="Q1741" s="77">
        <f>'StockBond Returns'!M1735</f>
        <v>27.28463096</v>
      </c>
      <c r="R1741" s="77">
        <f>'SWR time series'!F1737</f>
        <v>3.172674039</v>
      </c>
      <c r="S1741" t="str">
        <f t="shared" ref="S1741:T1741" si="1818">if( and($Q1741&gt;S$10,$Q1741&lt;=S$11),$R1741,"")</f>
        <v/>
      </c>
      <c r="T1741" s="77">
        <f t="shared" si="1818"/>
        <v>3.172674039</v>
      </c>
    </row>
    <row r="1742" hidden="1">
      <c r="A1742" s="152"/>
      <c r="B1742" s="154"/>
      <c r="F1742" s="70"/>
      <c r="G1742" s="70"/>
      <c r="H1742" s="70"/>
      <c r="I1742" s="70"/>
      <c r="J1742" s="70"/>
      <c r="K1742" s="70"/>
      <c r="L1742" s="70"/>
      <c r="M1742" s="70"/>
      <c r="N1742" s="70"/>
      <c r="O1742" s="70">
        <f>'SWR time series'!A1738</f>
        <v>4</v>
      </c>
      <c r="P1742" s="70">
        <f>'SWR time series'!B1738</f>
        <v>2015</v>
      </c>
      <c r="Q1742" s="77">
        <f>'StockBond Returns'!M1736</f>
        <v>26.57311618</v>
      </c>
      <c r="R1742" s="77">
        <f>'SWR time series'!F1738</f>
        <v>3.385429697</v>
      </c>
      <c r="S1742" t="str">
        <f t="shared" ref="S1742:T1742" si="1819">if( and($Q1742&gt;S$10,$Q1742&lt;=S$11),$R1742,"")</f>
        <v/>
      </c>
      <c r="T1742" s="77">
        <f t="shared" si="1819"/>
        <v>3.385429697</v>
      </c>
    </row>
    <row r="1743" hidden="1">
      <c r="A1743" s="152"/>
      <c r="B1743" s="154"/>
      <c r="F1743" s="70"/>
      <c r="G1743" s="70"/>
      <c r="H1743" s="70"/>
      <c r="I1743" s="70"/>
      <c r="J1743" s="70"/>
      <c r="K1743" s="70"/>
      <c r="L1743" s="70"/>
      <c r="M1743" s="70"/>
      <c r="N1743" s="70"/>
      <c r="O1743" s="70">
        <f>'SWR time series'!A1739</f>
        <v>5</v>
      </c>
      <c r="P1743" s="70">
        <f>'SWR time series'!B1739</f>
        <v>2015</v>
      </c>
      <c r="Q1743" s="77">
        <f>'StockBond Returns'!M1737</f>
        <v>26.67179361</v>
      </c>
      <c r="R1743" s="77">
        <f>'SWR time series'!F1739</f>
        <v>3.370856</v>
      </c>
      <c r="S1743" t="str">
        <f t="shared" ref="S1743:T1743" si="1820">if( and($Q1743&gt;S$10,$Q1743&lt;=S$11),$R1743,"")</f>
        <v/>
      </c>
      <c r="T1743" s="77">
        <f t="shared" si="1820"/>
        <v>3.370856</v>
      </c>
    </row>
    <row r="1744" hidden="1">
      <c r="A1744" s="152"/>
      <c r="B1744" s="154"/>
      <c r="F1744" s="70"/>
      <c r="G1744" s="70"/>
      <c r="H1744" s="70"/>
      <c r="I1744" s="70"/>
      <c r="J1744" s="70"/>
      <c r="K1744" s="70"/>
      <c r="L1744" s="70"/>
      <c r="M1744" s="70"/>
      <c r="N1744" s="70"/>
      <c r="O1744" s="70">
        <f>'SWR time series'!A1740</f>
        <v>6</v>
      </c>
      <c r="P1744" s="70">
        <f>'SWR time series'!B1740</f>
        <v>2015</v>
      </c>
      <c r="Q1744" s="77">
        <f>'StockBond Returns'!M1738</f>
        <v>26.74835983</v>
      </c>
      <c r="R1744" s="77">
        <f>'SWR time series'!F1740</f>
        <v>3.354563977</v>
      </c>
      <c r="S1744" t="str">
        <f t="shared" ref="S1744:T1744" si="1821">if( and($Q1744&gt;S$10,$Q1744&lt;=S$11),$R1744,"")</f>
        <v/>
      </c>
      <c r="T1744" s="77">
        <f t="shared" si="1821"/>
        <v>3.354563977</v>
      </c>
    </row>
    <row r="1745" hidden="1">
      <c r="A1745" s="152"/>
      <c r="B1745" s="154"/>
      <c r="F1745" s="70"/>
      <c r="G1745" s="70"/>
      <c r="H1745" s="70"/>
      <c r="I1745" s="70"/>
      <c r="J1745" s="70"/>
      <c r="K1745" s="70"/>
      <c r="L1745" s="70"/>
      <c r="M1745" s="70"/>
      <c r="N1745" s="70"/>
      <c r="O1745" s="70">
        <f>'SWR time series'!A1741</f>
        <v>7</v>
      </c>
      <c r="P1745" s="70">
        <f>'SWR time series'!B1741</f>
        <v>2015</v>
      </c>
      <c r="Q1745" s="77">
        <f>'StockBond Returns'!M1739</f>
        <v>26.03925448</v>
      </c>
      <c r="R1745" s="77">
        <f>'SWR time series'!F1741</f>
        <v>3.68418811</v>
      </c>
      <c r="S1745" t="str">
        <f t="shared" ref="S1745:T1745" si="1822">if( and($Q1745&gt;S$10,$Q1745&lt;=S$11),$R1745,"")</f>
        <v/>
      </c>
      <c r="T1745" s="77">
        <f t="shared" si="1822"/>
        <v>3.68418811</v>
      </c>
    </row>
    <row r="1746" hidden="1">
      <c r="A1746" s="152"/>
      <c r="B1746" s="154"/>
      <c r="F1746" s="70"/>
      <c r="G1746" s="70"/>
      <c r="H1746" s="70"/>
      <c r="I1746" s="70"/>
      <c r="J1746" s="70"/>
      <c r="K1746" s="70"/>
      <c r="L1746" s="70"/>
      <c r="M1746" s="70"/>
      <c r="N1746" s="70"/>
      <c r="O1746" s="70">
        <f>'SWR time series'!A1742</f>
        <v>8</v>
      </c>
      <c r="P1746" s="70">
        <f>'SWR time series'!B1742</f>
        <v>2015</v>
      </c>
      <c r="Q1746" s="77">
        <f>'StockBond Returns'!M1740</f>
        <v>26.50333305</v>
      </c>
      <c r="R1746" s="77">
        <f>'SWR time series'!F1742</f>
        <v>3.504298605</v>
      </c>
      <c r="S1746" t="str">
        <f t="shared" ref="S1746:T1746" si="1823">if( and($Q1746&gt;S$10,$Q1746&lt;=S$11),$R1746,"")</f>
        <v/>
      </c>
      <c r="T1746" s="77">
        <f t="shared" si="1823"/>
        <v>3.504298605</v>
      </c>
    </row>
    <row r="1747" hidden="1">
      <c r="A1747" s="152"/>
      <c r="B1747" s="154"/>
      <c r="F1747" s="70"/>
      <c r="G1747" s="70"/>
      <c r="H1747" s="70"/>
      <c r="I1747" s="70"/>
      <c r="J1747" s="70"/>
      <c r="K1747" s="70"/>
      <c r="L1747" s="70"/>
      <c r="M1747" s="70"/>
      <c r="N1747" s="70"/>
      <c r="O1747" s="70">
        <f>'SWR time series'!A1743</f>
        <v>9</v>
      </c>
      <c r="P1747" s="70">
        <f>'SWR time series'!B1743</f>
        <v>2015</v>
      </c>
      <c r="Q1747" s="77">
        <f>'StockBond Returns'!M1741</f>
        <v>24.84105323</v>
      </c>
      <c r="R1747" s="77">
        <f>'SWR time series'!F1743</f>
        <v>4.161456295</v>
      </c>
      <c r="S1747" t="str">
        <f t="shared" ref="S1747:T1747" si="1824">if( and($Q1747&gt;S$10,$Q1747&lt;=S$11),$R1747,"")</f>
        <v/>
      </c>
      <c r="T1747" s="77">
        <f t="shared" si="1824"/>
        <v>4.161456295</v>
      </c>
    </row>
    <row r="1748" hidden="1">
      <c r="A1748" s="152"/>
      <c r="B1748" s="154"/>
      <c r="F1748" s="70"/>
      <c r="G1748" s="70"/>
      <c r="H1748" s="70"/>
      <c r="I1748" s="70"/>
      <c r="J1748" s="70"/>
      <c r="K1748" s="70"/>
      <c r="L1748" s="70"/>
      <c r="M1748" s="70"/>
      <c r="N1748" s="70"/>
      <c r="O1748" s="70">
        <f>'SWR time series'!A1744</f>
        <v>10</v>
      </c>
      <c r="P1748" s="70">
        <f>'SWR time series'!B1744</f>
        <v>2015</v>
      </c>
      <c r="Q1748" s="77">
        <f>'StockBond Returns'!M1742</f>
        <v>24.18959945</v>
      </c>
      <c r="R1748" s="77">
        <f>'SWR time series'!F1744</f>
        <v>4.38628738</v>
      </c>
      <c r="S1748" t="str">
        <f t="shared" ref="S1748:T1748" si="1825">if( and($Q1748&gt;S$10,$Q1748&lt;=S$11),$R1748,"")</f>
        <v/>
      </c>
      <c r="T1748" s="77">
        <f t="shared" si="1825"/>
        <v>4.38628738</v>
      </c>
    </row>
    <row r="1749" hidden="1">
      <c r="A1749" s="152"/>
      <c r="B1749" s="154"/>
      <c r="F1749" s="70"/>
      <c r="G1749" s="70"/>
      <c r="H1749" s="70"/>
      <c r="I1749" s="70"/>
      <c r="J1749" s="70"/>
      <c r="K1749" s="70"/>
      <c r="L1749" s="70"/>
      <c r="M1749" s="70"/>
      <c r="N1749" s="70"/>
      <c r="O1749" s="70">
        <f>'SWR time series'!A1745</f>
        <v>11</v>
      </c>
      <c r="P1749" s="70">
        <f>'SWR time series'!B1745</f>
        <v>2015</v>
      </c>
      <c r="Q1749" s="77">
        <f>'StockBond Returns'!M1743</f>
        <v>26.17820085</v>
      </c>
      <c r="R1749" s="77">
        <f>'SWR time series'!F1745</f>
        <v>3.65648987</v>
      </c>
      <c r="S1749" t="str">
        <f t="shared" ref="S1749:T1749" si="1826">if( and($Q1749&gt;S$10,$Q1749&lt;=S$11),$R1749,"")</f>
        <v/>
      </c>
      <c r="T1749" s="77">
        <f t="shared" si="1826"/>
        <v>3.65648987</v>
      </c>
    </row>
    <row r="1750" hidden="1">
      <c r="A1750" s="152"/>
      <c r="B1750" s="154"/>
      <c r="F1750" s="70"/>
      <c r="G1750" s="70"/>
      <c r="H1750" s="70"/>
      <c r="I1750" s="70"/>
      <c r="J1750" s="70"/>
      <c r="K1750" s="70"/>
      <c r="L1750" s="70"/>
      <c r="M1750" s="70"/>
      <c r="N1750" s="70"/>
      <c r="O1750" s="70">
        <f>'SWR time series'!A1746</f>
        <v>12</v>
      </c>
      <c r="P1750" s="70">
        <f>'SWR time series'!B1746</f>
        <v>2015</v>
      </c>
      <c r="Q1750" s="77">
        <f>'StockBond Returns'!M1744</f>
        <v>26.22320488</v>
      </c>
      <c r="R1750" s="77">
        <f>'SWR time series'!F1746</f>
        <v>3.704861523</v>
      </c>
      <c r="S1750" t="str">
        <f t="shared" ref="S1750:T1750" si="1827">if( and($Q1750&gt;S$10,$Q1750&lt;=S$11),$R1750,"")</f>
        <v/>
      </c>
      <c r="T1750" s="77">
        <f t="shared" si="1827"/>
        <v>3.704861523</v>
      </c>
    </row>
    <row r="1751" hidden="1">
      <c r="A1751" s="152"/>
      <c r="B1751" s="154"/>
      <c r="F1751" s="70"/>
      <c r="G1751" s="70"/>
      <c r="H1751" s="70"/>
      <c r="I1751" s="70"/>
      <c r="J1751" s="70"/>
      <c r="K1751" s="70"/>
      <c r="L1751" s="70"/>
      <c r="M1751" s="70"/>
      <c r="N1751" s="70"/>
      <c r="O1751" s="70"/>
      <c r="P1751" s="70"/>
    </row>
  </sheetData>
  <mergeCells count="8">
    <mergeCell ref="A1:P1"/>
    <mergeCell ref="A2:P2"/>
    <mergeCell ref="A3:P3"/>
    <mergeCell ref="A5:B5"/>
    <mergeCell ref="A11:E11"/>
    <mergeCell ref="A37:A43"/>
    <mergeCell ref="A46:A53"/>
    <mergeCell ref="B56:E5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7.0" topLeftCell="A8" activePane="bottomLeft" state="frozen"/>
      <selection activeCell="B9" sqref="B9" pane="bottomLeft"/>
    </sheetView>
  </sheetViews>
  <sheetFormatPr customHeight="1" defaultColWidth="14.43" defaultRowHeight="15.75"/>
  <sheetData>
    <row r="1">
      <c r="A1" s="1" t="str">
        <f>'Parameters &amp; Main Results'!A1</f>
        <v>https://earlyretirementnow.com/2017/01/25/the-ultimate-guide-to-safe-withdrawal-rates-part-7-toolbox</v>
      </c>
      <c r="K1" s="1"/>
      <c r="L1" s="1"/>
      <c r="M1" s="1"/>
      <c r="N1" s="1"/>
      <c r="O1" s="1"/>
      <c r="P1" s="1"/>
      <c r="Q1" s="1"/>
      <c r="R1" s="1"/>
      <c r="S1" s="1"/>
      <c r="T1" s="1"/>
      <c r="U1" s="1"/>
      <c r="V1" s="1"/>
      <c r="W1" s="1"/>
    </row>
    <row r="2">
      <c r="A2" s="1" t="str">
        <f>'Parameters &amp; Main Results'!A2</f>
        <v>https://earlyretirementnow.com/2018/08/29/google-sheet-updates-swr-series-part-28</v>
      </c>
      <c r="K2" s="2"/>
      <c r="L2" s="2"/>
      <c r="M2" s="2"/>
      <c r="N2" s="2"/>
      <c r="O2" s="2"/>
      <c r="P2" s="2"/>
      <c r="Q2" s="2"/>
      <c r="R2" s="2"/>
      <c r="S2" s="2"/>
      <c r="T2" s="2"/>
      <c r="U2" s="2"/>
      <c r="V2" s="2"/>
      <c r="W2" s="2"/>
    </row>
    <row r="3">
      <c r="A3" s="2" t="s">
        <v>90</v>
      </c>
      <c r="T3" s="2"/>
      <c r="U3" s="2"/>
      <c r="V3" s="2"/>
      <c r="W3" s="2"/>
    </row>
    <row r="4">
      <c r="A4" s="155" t="s">
        <v>109</v>
      </c>
      <c r="F4" s="71"/>
      <c r="G4" s="71" t="s">
        <v>110</v>
      </c>
      <c r="H4">
        <f t="shared" ref="H4:J4" si="1">sum(H8:H1746)</f>
        <v>1324</v>
      </c>
      <c r="I4">
        <f t="shared" si="1"/>
        <v>415</v>
      </c>
      <c r="J4">
        <f t="shared" si="1"/>
        <v>129</v>
      </c>
      <c r="N4">
        <f t="shared" ref="N4:R4" si="2">sum(N8:N1746)</f>
        <v>370</v>
      </c>
      <c r="O4">
        <f t="shared" si="2"/>
        <v>580</v>
      </c>
      <c r="P4">
        <f t="shared" si="2"/>
        <v>290</v>
      </c>
      <c r="Q4">
        <f t="shared" si="2"/>
        <v>212</v>
      </c>
      <c r="R4">
        <f t="shared" si="2"/>
        <v>287</v>
      </c>
    </row>
    <row r="5">
      <c r="F5" s="77">
        <f>max(F8:F1746)</f>
        <v>35.43394381</v>
      </c>
    </row>
    <row r="6">
      <c r="A6" s="143" t="s">
        <v>58</v>
      </c>
      <c r="B6" s="143" t="s">
        <v>111</v>
      </c>
      <c r="C6" s="143" t="s">
        <v>112</v>
      </c>
      <c r="D6" s="143"/>
      <c r="E6" s="5"/>
      <c r="H6" s="143" t="s">
        <v>113</v>
      </c>
      <c r="K6" s="143" t="s">
        <v>114</v>
      </c>
      <c r="N6" s="143" t="s">
        <v>115</v>
      </c>
      <c r="Q6" s="143"/>
      <c r="R6" s="143"/>
      <c r="S6" s="143" t="s">
        <v>115</v>
      </c>
      <c r="W6" s="143"/>
    </row>
    <row r="7">
      <c r="A7" s="71">
        <v>1.0</v>
      </c>
      <c r="B7" s="71">
        <v>1871.0</v>
      </c>
      <c r="C7" s="71" t="s">
        <v>116</v>
      </c>
      <c r="D7" s="70" t="s">
        <v>109</v>
      </c>
      <c r="E7" s="70" t="s">
        <v>44</v>
      </c>
      <c r="F7" s="70" t="str">
        <f>"Final Value with " &amp; round('Distribution of Final Value'!B6*100,3) &amp;"% WR"</f>
        <v>Final Value with 4% WR</v>
      </c>
      <c r="G7" s="70" t="s">
        <v>117</v>
      </c>
      <c r="H7" s="70" t="s">
        <v>118</v>
      </c>
      <c r="I7" s="70" t="s">
        <v>14</v>
      </c>
      <c r="J7" s="70" t="s">
        <v>119</v>
      </c>
      <c r="K7" s="70" t="s">
        <v>118</v>
      </c>
      <c r="L7" s="70" t="s">
        <v>14</v>
      </c>
      <c r="M7" s="70" t="s">
        <v>119</v>
      </c>
      <c r="N7" s="70" t="s">
        <v>120</v>
      </c>
      <c r="O7" s="70" t="s">
        <v>121</v>
      </c>
      <c r="P7" s="70" t="s">
        <v>122</v>
      </c>
      <c r="Q7" s="70" t="s">
        <v>123</v>
      </c>
      <c r="R7" s="70" t="s">
        <v>124</v>
      </c>
      <c r="S7" s="70" t="str">
        <f t="shared" ref="S7:W7" si="3">N7</f>
        <v>S&amp;P500 High</v>
      </c>
      <c r="T7" s="70" t="str">
        <f t="shared" si="3"/>
        <v>Drdwn 0-10%</v>
      </c>
      <c r="U7" s="70" t="str">
        <f t="shared" si="3"/>
        <v>Drdwn 10-20%</v>
      </c>
      <c r="V7" s="70" t="str">
        <f t="shared" si="3"/>
        <v>Drdwn 20-30%</v>
      </c>
      <c r="W7" s="70" t="str">
        <f t="shared" si="3"/>
        <v>Drdwn&gt;30%</v>
      </c>
    </row>
    <row r="8">
      <c r="A8">
        <f t="shared" ref="A8:A18" si="6">A7+1</f>
        <v>2</v>
      </c>
      <c r="B8" s="71">
        <v>1871.0</v>
      </c>
      <c r="C8" s="71" t="s">
        <v>116</v>
      </c>
      <c r="D8" s="156">
        <f>1871+1/12</f>
        <v>1871.083333</v>
      </c>
      <c r="E8" s="157">
        <f>('StockBond Returns'!Y7+'StockBond Returns'!AA7-'Parameters &amp; Main Results'!$B$33)/'StockBond Returns'!Z7*12</f>
        <v>0.07584104807</v>
      </c>
      <c r="F8" s="77">
        <f>'StockBond Returns'!Y7+'StockBond Returns'!AA7-'StockBond Returns'!Z7*'Distribution of Final Value'!$B$7</f>
        <v>16.86716835</v>
      </c>
      <c r="G8" s="19">
        <f>1/'StockBond Returns'!M6</f>
        <v>0.09011241524</v>
      </c>
      <c r="H8">
        <f t="shared" ref="H8:H1746" si="7">if(G8&gt;=1/20,1,0)</f>
        <v>1</v>
      </c>
      <c r="I8" s="71">
        <f t="shared" ref="I8:I1746" si="8">if(G8&lt;1/20,1,0)</f>
        <v>0</v>
      </c>
      <c r="J8">
        <f t="shared" ref="J8:J1746" si="9">I8*N8</f>
        <v>0</v>
      </c>
      <c r="K8" s="19">
        <f t="shared" ref="K8:M8" si="4">if(H8=1,$E8,"")</f>
        <v>0.07584104807</v>
      </c>
      <c r="L8" t="str">
        <f t="shared" si="4"/>
        <v/>
      </c>
      <c r="M8" t="str">
        <f t="shared" si="4"/>
        <v/>
      </c>
      <c r="N8" s="158">
        <f>if('StockBond Returns'!AB6=0,1,0)</f>
        <v>1</v>
      </c>
      <c r="O8">
        <f>if( and('StockBond Returns'!$AB6&lt;0,'StockBond Returns'!$AB6&gt;=-0.1),1,0)</f>
        <v>0</v>
      </c>
      <c r="P8">
        <f>if( and('StockBond Returns'!$AB6&lt;-0.1,'StockBond Returns'!$AB6&gt;=-0.2),1,0)</f>
        <v>0</v>
      </c>
      <c r="Q8">
        <f>if( and('StockBond Returns'!$AB6&lt;-0.2,'StockBond Returns'!$AB6&gt;=-0.3),1,0)</f>
        <v>0</v>
      </c>
      <c r="R8">
        <f>if('StockBond Returns'!AB6&lt;-0.3,1,0)</f>
        <v>0</v>
      </c>
      <c r="S8" s="19">
        <f t="shared" ref="S8:W8" si="5">if(N8=1,$E8,"")</f>
        <v>0.07584104807</v>
      </c>
      <c r="T8" t="str">
        <f t="shared" si="5"/>
        <v/>
      </c>
      <c r="U8" t="str">
        <f t="shared" si="5"/>
        <v/>
      </c>
      <c r="V8" t="str">
        <f t="shared" si="5"/>
        <v/>
      </c>
      <c r="W8" t="str">
        <f t="shared" si="5"/>
        <v/>
      </c>
    </row>
    <row r="9">
      <c r="A9">
        <f t="shared" si="6"/>
        <v>3</v>
      </c>
      <c r="B9" s="71">
        <v>1871.0</v>
      </c>
      <c r="C9" s="71" t="s">
        <v>116</v>
      </c>
      <c r="D9" s="156">
        <f t="shared" ref="D9:D1746" si="12">D8+1/12</f>
        <v>1871.166667</v>
      </c>
      <c r="E9" s="157">
        <f>('StockBond Returns'!Y8+'StockBond Returns'!AA8-'Parameters &amp; Main Results'!$B$33)/'StockBond Returns'!Z8*12</f>
        <v>0.07714406529</v>
      </c>
      <c r="F9" s="77">
        <f>'StockBond Returns'!Y8+'StockBond Returns'!AA8-'StockBond Returns'!Z8*'Distribution of Final Value'!$B$7</f>
        <v>19.10532631</v>
      </c>
      <c r="G9" s="19">
        <f>1/'StockBond Returns'!M7</f>
        <v>0.09158065376</v>
      </c>
      <c r="H9">
        <f t="shared" si="7"/>
        <v>1</v>
      </c>
      <c r="I9" s="71">
        <f t="shared" si="8"/>
        <v>0</v>
      </c>
      <c r="J9">
        <f t="shared" si="9"/>
        <v>0</v>
      </c>
      <c r="K9" s="19">
        <f t="shared" ref="K9:M9" si="10">if(H9=1,$E9,"")</f>
        <v>0.07714406529</v>
      </c>
      <c r="L9" t="str">
        <f t="shared" si="10"/>
        <v/>
      </c>
      <c r="M9" t="str">
        <f t="shared" si="10"/>
        <v/>
      </c>
      <c r="N9" s="158">
        <f>if('StockBond Returns'!AB7=0,1,0)</f>
        <v>0</v>
      </c>
      <c r="O9">
        <f>if( and('StockBond Returns'!$AB7&lt;0,'StockBond Returns'!$AB7&gt;=-0.1),1,0)</f>
        <v>1</v>
      </c>
      <c r="P9">
        <f>if( and('StockBond Returns'!$AB7&lt;-0.1,'StockBond Returns'!$AB7&gt;=-0.2),1,0)</f>
        <v>0</v>
      </c>
      <c r="Q9">
        <f>if( and('StockBond Returns'!$AB7&lt;-0.2,'StockBond Returns'!$AB7&gt;=-0.3),1,0)</f>
        <v>0</v>
      </c>
      <c r="R9">
        <f>if('StockBond Returns'!AB7&lt;-0.3,1,0)</f>
        <v>0</v>
      </c>
      <c r="S9" t="str">
        <f t="shared" ref="S9:W9" si="11">if(N9=1,$E9,"")</f>
        <v/>
      </c>
      <c r="T9" s="19">
        <f t="shared" si="11"/>
        <v>0.07714406529</v>
      </c>
      <c r="U9" t="str">
        <f t="shared" si="11"/>
        <v/>
      </c>
      <c r="V9" t="str">
        <f t="shared" si="11"/>
        <v/>
      </c>
      <c r="W9" t="str">
        <f t="shared" si="11"/>
        <v/>
      </c>
    </row>
    <row r="10">
      <c r="A10">
        <f t="shared" si="6"/>
        <v>4</v>
      </c>
      <c r="B10" s="71">
        <v>1871.0</v>
      </c>
      <c r="C10" s="71" t="s">
        <v>116</v>
      </c>
      <c r="D10" s="156">
        <f t="shared" si="12"/>
        <v>1871.25</v>
      </c>
      <c r="E10" s="157">
        <f>('StockBond Returns'!Y9+'StockBond Returns'!AA9-'Parameters &amp; Main Results'!$B$33)/'StockBond Returns'!Z9*12</f>
        <v>0.07684508727</v>
      </c>
      <c r="F10" s="77">
        <f>'StockBond Returns'!Y9+'StockBond Returns'!AA9-'StockBond Returns'!Z9*'Distribution of Final Value'!$B$7</f>
        <v>18.05787037</v>
      </c>
      <c r="G10" s="19">
        <f>1/'StockBond Returns'!M8</f>
        <v>0.08933979837</v>
      </c>
      <c r="H10">
        <f t="shared" si="7"/>
        <v>1</v>
      </c>
      <c r="I10" s="71">
        <f t="shared" si="8"/>
        <v>0</v>
      </c>
      <c r="J10">
        <f t="shared" si="9"/>
        <v>0</v>
      </c>
      <c r="K10" s="19">
        <f t="shared" ref="K10:M10" si="13">if(H10=1,$E10,"")</f>
        <v>0.07684508727</v>
      </c>
      <c r="L10" t="str">
        <f t="shared" si="13"/>
        <v/>
      </c>
      <c r="M10" t="str">
        <f t="shared" si="13"/>
        <v/>
      </c>
      <c r="N10" s="158">
        <f>if('StockBond Returns'!AB8=0,1,0)</f>
        <v>1</v>
      </c>
      <c r="O10">
        <f>if( and('StockBond Returns'!$AB8&lt;0,'StockBond Returns'!$AB8&gt;=-0.1),1,0)</f>
        <v>0</v>
      </c>
      <c r="P10">
        <f>if( and('StockBond Returns'!$AB8&lt;-0.1,'StockBond Returns'!$AB8&gt;=-0.2),1,0)</f>
        <v>0</v>
      </c>
      <c r="Q10">
        <f>if( and('StockBond Returns'!$AB8&lt;-0.2,'StockBond Returns'!$AB8&gt;=-0.3),1,0)</f>
        <v>0</v>
      </c>
      <c r="R10">
        <f>if('StockBond Returns'!AB8&lt;-0.3,1,0)</f>
        <v>0</v>
      </c>
      <c r="S10" s="19">
        <f t="shared" ref="S10:W10" si="14">if(N10=1,$E10,"")</f>
        <v>0.07684508727</v>
      </c>
      <c r="T10" t="str">
        <f t="shared" si="14"/>
        <v/>
      </c>
      <c r="U10" t="str">
        <f t="shared" si="14"/>
        <v/>
      </c>
      <c r="V10" t="str">
        <f t="shared" si="14"/>
        <v/>
      </c>
      <c r="W10" t="str">
        <f t="shared" si="14"/>
        <v/>
      </c>
    </row>
    <row r="11">
      <c r="A11">
        <f t="shared" si="6"/>
        <v>5</v>
      </c>
      <c r="B11" s="71">
        <v>1871.0</v>
      </c>
      <c r="C11" s="71" t="s">
        <v>116</v>
      </c>
      <c r="D11" s="156">
        <f t="shared" si="12"/>
        <v>1871.333333</v>
      </c>
      <c r="E11" s="157">
        <f>('StockBond Returns'!Y10+'StockBond Returns'!AA10-'Parameters &amp; Main Results'!$B$33)/'StockBond Returns'!Z10*12</f>
        <v>0.07239686161</v>
      </c>
      <c r="F11" s="77">
        <f>'StockBond Returns'!Y10+'StockBond Returns'!AA10-'StockBond Returns'!Z10*'Distribution of Final Value'!$B$7</f>
        <v>14.84532667</v>
      </c>
      <c r="G11" s="19">
        <f>1/'StockBond Returns'!M9</f>
        <v>0.08278010342</v>
      </c>
      <c r="H11">
        <f t="shared" si="7"/>
        <v>1</v>
      </c>
      <c r="I11" s="71">
        <f t="shared" si="8"/>
        <v>0</v>
      </c>
      <c r="J11">
        <f t="shared" si="9"/>
        <v>0</v>
      </c>
      <c r="K11" s="19">
        <f t="shared" ref="K11:M11" si="15">if(H11=1,$E11,"")</f>
        <v>0.07239686161</v>
      </c>
      <c r="L11" t="str">
        <f t="shared" si="15"/>
        <v/>
      </c>
      <c r="M11" t="str">
        <f t="shared" si="15"/>
        <v/>
      </c>
      <c r="N11" s="158">
        <f>if('StockBond Returns'!AB9=0,1,0)</f>
        <v>1</v>
      </c>
      <c r="O11">
        <f>if( and('StockBond Returns'!$AB9&lt;0,'StockBond Returns'!$AB9&gt;=-0.1),1,0)</f>
        <v>0</v>
      </c>
      <c r="P11">
        <f>if( and('StockBond Returns'!$AB9&lt;-0.1,'StockBond Returns'!$AB9&gt;=-0.2),1,0)</f>
        <v>0</v>
      </c>
      <c r="Q11">
        <f>if( and('StockBond Returns'!$AB9&lt;-0.2,'StockBond Returns'!$AB9&gt;=-0.3),1,0)</f>
        <v>0</v>
      </c>
      <c r="R11">
        <f>if('StockBond Returns'!AB9&lt;-0.3,1,0)</f>
        <v>0</v>
      </c>
      <c r="S11" s="19">
        <f t="shared" ref="S11:W11" si="16">if(N11=1,$E11,"")</f>
        <v>0.07239686161</v>
      </c>
      <c r="T11" t="str">
        <f t="shared" si="16"/>
        <v/>
      </c>
      <c r="U11" t="str">
        <f t="shared" si="16"/>
        <v/>
      </c>
      <c r="V11" t="str">
        <f t="shared" si="16"/>
        <v/>
      </c>
      <c r="W11" t="str">
        <f t="shared" si="16"/>
        <v/>
      </c>
    </row>
    <row r="12">
      <c r="A12">
        <f t="shared" si="6"/>
        <v>6</v>
      </c>
      <c r="B12" s="71">
        <v>1871.0</v>
      </c>
      <c r="C12" s="71" t="s">
        <v>116</v>
      </c>
      <c r="D12" s="156">
        <f t="shared" si="12"/>
        <v>1871.416667</v>
      </c>
      <c r="E12" s="157">
        <f>('StockBond Returns'!Y11+'StockBond Returns'!AA11-'Parameters &amp; Main Results'!$B$33)/'StockBond Returns'!Z11*12</f>
        <v>0.06942416647</v>
      </c>
      <c r="F12" s="77">
        <f>'StockBond Returns'!Y11+'StockBond Returns'!AA11-'StockBond Returns'!Z11*'Distribution of Final Value'!$B$7</f>
        <v>12.30910455</v>
      </c>
      <c r="G12" s="19">
        <f>1/'StockBond Returns'!M10</f>
        <v>0.07937914403</v>
      </c>
      <c r="H12">
        <f t="shared" si="7"/>
        <v>1</v>
      </c>
      <c r="I12" s="71">
        <f t="shared" si="8"/>
        <v>0</v>
      </c>
      <c r="J12">
        <f t="shared" si="9"/>
        <v>0</v>
      </c>
      <c r="K12" s="19">
        <f t="shared" ref="K12:M12" si="17">if(H12=1,$E12,"")</f>
        <v>0.06942416647</v>
      </c>
      <c r="L12" t="str">
        <f t="shared" si="17"/>
        <v/>
      </c>
      <c r="M12" t="str">
        <f t="shared" si="17"/>
        <v/>
      </c>
      <c r="N12" s="158">
        <f>if('StockBond Returns'!AB10=0,1,0)</f>
        <v>1</v>
      </c>
      <c r="O12">
        <f>if( and('StockBond Returns'!$AB10&lt;0,'StockBond Returns'!$AB10&gt;=-0.1),1,0)</f>
        <v>0</v>
      </c>
      <c r="P12">
        <f>if( and('StockBond Returns'!$AB10&lt;-0.1,'StockBond Returns'!$AB10&gt;=-0.2),1,0)</f>
        <v>0</v>
      </c>
      <c r="Q12">
        <f>if( and('StockBond Returns'!$AB10&lt;-0.2,'StockBond Returns'!$AB10&gt;=-0.3),1,0)</f>
        <v>0</v>
      </c>
      <c r="R12">
        <f>if('StockBond Returns'!AB10&lt;-0.3,1,0)</f>
        <v>0</v>
      </c>
      <c r="S12" s="19">
        <f t="shared" ref="S12:W12" si="18">if(N12=1,$E12,"")</f>
        <v>0.06942416647</v>
      </c>
      <c r="T12" t="str">
        <f t="shared" si="18"/>
        <v/>
      </c>
      <c r="U12" t="str">
        <f t="shared" si="18"/>
        <v/>
      </c>
      <c r="V12" t="str">
        <f t="shared" si="18"/>
        <v/>
      </c>
      <c r="W12" t="str">
        <f t="shared" si="18"/>
        <v/>
      </c>
    </row>
    <row r="13">
      <c r="A13">
        <f t="shared" si="6"/>
        <v>7</v>
      </c>
      <c r="B13" s="71">
        <v>1871.0</v>
      </c>
      <c r="C13" s="71" t="s">
        <v>116</v>
      </c>
      <c r="D13" s="156">
        <f t="shared" si="12"/>
        <v>1871.5</v>
      </c>
      <c r="E13" s="157">
        <f>('StockBond Returns'!Y12+'StockBond Returns'!AA12-'Parameters &amp; Main Results'!$B$33)/'StockBond Returns'!Z12*12</f>
        <v>0.0687894011</v>
      </c>
      <c r="F13" s="77">
        <f>'StockBond Returns'!Y12+'StockBond Returns'!AA12-'StockBond Returns'!Z12*'Distribution of Final Value'!$B$7</f>
        <v>13.4444384</v>
      </c>
      <c r="G13" s="19">
        <f>1/'StockBond Returns'!M11</f>
        <v>0.07932715985</v>
      </c>
      <c r="H13">
        <f t="shared" si="7"/>
        <v>1</v>
      </c>
      <c r="I13" s="71">
        <f t="shared" si="8"/>
        <v>0</v>
      </c>
      <c r="J13">
        <f t="shared" si="9"/>
        <v>0</v>
      </c>
      <c r="K13" s="19">
        <f t="shared" ref="K13:M13" si="19">if(H13=1,$E13,"")</f>
        <v>0.0687894011</v>
      </c>
      <c r="L13" t="str">
        <f t="shared" si="19"/>
        <v/>
      </c>
      <c r="M13" t="str">
        <f t="shared" si="19"/>
        <v/>
      </c>
      <c r="N13" s="158">
        <f>if('StockBond Returns'!AB11=0,1,0)</f>
        <v>1</v>
      </c>
      <c r="O13">
        <f>if( and('StockBond Returns'!$AB11&lt;0,'StockBond Returns'!$AB11&gt;=-0.1),1,0)</f>
        <v>0</v>
      </c>
      <c r="P13">
        <f>if( and('StockBond Returns'!$AB11&lt;-0.1,'StockBond Returns'!$AB11&gt;=-0.2),1,0)</f>
        <v>0</v>
      </c>
      <c r="Q13">
        <f>if( and('StockBond Returns'!$AB11&lt;-0.2,'StockBond Returns'!$AB11&gt;=-0.3),1,0)</f>
        <v>0</v>
      </c>
      <c r="R13">
        <f>if('StockBond Returns'!AB11&lt;-0.3,1,0)</f>
        <v>0</v>
      </c>
      <c r="S13" s="19">
        <f t="shared" ref="S13:W13" si="20">if(N13=1,$E13,"")</f>
        <v>0.0687894011</v>
      </c>
      <c r="T13" t="str">
        <f t="shared" si="20"/>
        <v/>
      </c>
      <c r="U13" t="str">
        <f t="shared" si="20"/>
        <v/>
      </c>
      <c r="V13" t="str">
        <f t="shared" si="20"/>
        <v/>
      </c>
      <c r="W13" t="str">
        <f t="shared" si="20"/>
        <v/>
      </c>
    </row>
    <row r="14">
      <c r="A14">
        <f t="shared" si="6"/>
        <v>8</v>
      </c>
      <c r="B14" s="71">
        <v>1871.0</v>
      </c>
      <c r="C14" s="71" t="s">
        <v>116</v>
      </c>
      <c r="D14" s="156">
        <f t="shared" si="12"/>
        <v>1871.583333</v>
      </c>
      <c r="E14" s="157">
        <f>('StockBond Returns'!Y13+'StockBond Returns'!AA13-'Parameters &amp; Main Results'!$B$33)/'StockBond Returns'!Z13*12</f>
        <v>0.0700560875</v>
      </c>
      <c r="F14" s="77">
        <f>'StockBond Returns'!Y13+'StockBond Returns'!AA13-'StockBond Returns'!Z13*'Distribution of Final Value'!$B$7</f>
        <v>13.2268749</v>
      </c>
      <c r="G14" s="19">
        <f>1/'StockBond Returns'!M12</f>
        <v>0.08139238646</v>
      </c>
      <c r="H14">
        <f t="shared" si="7"/>
        <v>1</v>
      </c>
      <c r="I14" s="71">
        <f t="shared" si="8"/>
        <v>0</v>
      </c>
      <c r="J14">
        <f t="shared" si="9"/>
        <v>0</v>
      </c>
      <c r="K14" s="19">
        <f t="shared" ref="K14:M14" si="21">if(H14=1,$E14,"")</f>
        <v>0.0700560875</v>
      </c>
      <c r="L14" t="str">
        <f t="shared" si="21"/>
        <v/>
      </c>
      <c r="M14" t="str">
        <f t="shared" si="21"/>
        <v/>
      </c>
      <c r="N14" s="158">
        <f>if('StockBond Returns'!AB12=0,1,0)</f>
        <v>0</v>
      </c>
      <c r="O14">
        <f>if( and('StockBond Returns'!$AB12&lt;0,'StockBond Returns'!$AB12&gt;=-0.1),1,0)</f>
        <v>1</v>
      </c>
      <c r="P14">
        <f>if( and('StockBond Returns'!$AB12&lt;-0.1,'StockBond Returns'!$AB12&gt;=-0.2),1,0)</f>
        <v>0</v>
      </c>
      <c r="Q14">
        <f>if( and('StockBond Returns'!$AB12&lt;-0.2,'StockBond Returns'!$AB12&gt;=-0.3),1,0)</f>
        <v>0</v>
      </c>
      <c r="R14">
        <f>if('StockBond Returns'!AB12&lt;-0.3,1,0)</f>
        <v>0</v>
      </c>
      <c r="S14" t="str">
        <f t="shared" ref="S14:W14" si="22">if(N14=1,$E14,"")</f>
        <v/>
      </c>
      <c r="T14" s="19">
        <f t="shared" si="22"/>
        <v>0.0700560875</v>
      </c>
      <c r="U14" t="str">
        <f t="shared" si="22"/>
        <v/>
      </c>
      <c r="V14" t="str">
        <f t="shared" si="22"/>
        <v/>
      </c>
      <c r="W14" t="str">
        <f t="shared" si="22"/>
        <v/>
      </c>
    </row>
    <row r="15">
      <c r="A15">
        <f t="shared" si="6"/>
        <v>9</v>
      </c>
      <c r="B15" s="71">
        <v>1871.0</v>
      </c>
      <c r="C15" s="71" t="s">
        <v>116</v>
      </c>
      <c r="D15" s="156">
        <f t="shared" si="12"/>
        <v>1871.666667</v>
      </c>
      <c r="E15" s="157">
        <f>('StockBond Returns'!Y14+'StockBond Returns'!AA14-'Parameters &amp; Main Results'!$B$33)/'StockBond Returns'!Z14*12</f>
        <v>0.0684692769</v>
      </c>
      <c r="F15" s="77">
        <f>'StockBond Returns'!Y14+'StockBond Returns'!AA14-'StockBond Returns'!Z14*'Distribution of Final Value'!$B$7</f>
        <v>12.60881799</v>
      </c>
      <c r="G15" s="19">
        <f>1/'StockBond Returns'!M13</f>
        <v>0.07970248332</v>
      </c>
      <c r="H15">
        <f t="shared" si="7"/>
        <v>1</v>
      </c>
      <c r="I15" s="71">
        <f t="shared" si="8"/>
        <v>0</v>
      </c>
      <c r="J15">
        <f t="shared" si="9"/>
        <v>0</v>
      </c>
      <c r="K15" s="19">
        <f t="shared" ref="K15:M15" si="23">if(H15=1,$E15,"")</f>
        <v>0.0684692769</v>
      </c>
      <c r="L15" t="str">
        <f t="shared" si="23"/>
        <v/>
      </c>
      <c r="M15" t="str">
        <f t="shared" si="23"/>
        <v/>
      </c>
      <c r="N15" s="158">
        <f>if('StockBond Returns'!AB13=0,1,0)</f>
        <v>1</v>
      </c>
      <c r="O15">
        <f>if( and('StockBond Returns'!$AB13&lt;0,'StockBond Returns'!$AB13&gt;=-0.1),1,0)</f>
        <v>0</v>
      </c>
      <c r="P15">
        <f>if( and('StockBond Returns'!$AB13&lt;-0.1,'StockBond Returns'!$AB13&gt;=-0.2),1,0)</f>
        <v>0</v>
      </c>
      <c r="Q15">
        <f>if( and('StockBond Returns'!$AB13&lt;-0.2,'StockBond Returns'!$AB13&gt;=-0.3),1,0)</f>
        <v>0</v>
      </c>
      <c r="R15">
        <f>if('StockBond Returns'!AB13&lt;-0.3,1,0)</f>
        <v>0</v>
      </c>
      <c r="S15" s="19">
        <f t="shared" ref="S15:W15" si="24">if(N15=1,$E15,"")</f>
        <v>0.0684692769</v>
      </c>
      <c r="T15" t="str">
        <f t="shared" si="24"/>
        <v/>
      </c>
      <c r="U15" t="str">
        <f t="shared" si="24"/>
        <v/>
      </c>
      <c r="V15" t="str">
        <f t="shared" si="24"/>
        <v/>
      </c>
      <c r="W15" t="str">
        <f t="shared" si="24"/>
        <v/>
      </c>
    </row>
    <row r="16">
      <c r="A16">
        <f t="shared" si="6"/>
        <v>10</v>
      </c>
      <c r="B16" s="71">
        <v>1871.0</v>
      </c>
      <c r="C16" s="71" t="s">
        <v>116</v>
      </c>
      <c r="D16" s="156">
        <f t="shared" si="12"/>
        <v>1871.75</v>
      </c>
      <c r="E16" s="157">
        <f>('StockBond Returns'!Y15+'StockBond Returns'!AA15-'Parameters &amp; Main Results'!$B$33)/'StockBond Returns'!Z15*12</f>
        <v>0.0693250994</v>
      </c>
      <c r="F16" s="77">
        <f>'StockBond Returns'!Y15+'StockBond Returns'!AA15-'StockBond Returns'!Z15*'Distribution of Final Value'!$B$7</f>
        <v>10.15293829</v>
      </c>
      <c r="G16" s="19">
        <f>1/'StockBond Returns'!M14</f>
        <v>0.08126498414</v>
      </c>
      <c r="H16">
        <f t="shared" si="7"/>
        <v>1</v>
      </c>
      <c r="I16" s="71">
        <f t="shared" si="8"/>
        <v>0</v>
      </c>
      <c r="J16">
        <f t="shared" si="9"/>
        <v>0</v>
      </c>
      <c r="K16" s="19">
        <f t="shared" ref="K16:M16" si="25">if(H16=1,$E16,"")</f>
        <v>0.0693250994</v>
      </c>
      <c r="L16" t="str">
        <f t="shared" si="25"/>
        <v/>
      </c>
      <c r="M16" t="str">
        <f t="shared" si="25"/>
        <v/>
      </c>
      <c r="N16" s="158">
        <f>if('StockBond Returns'!AB14=0,1,0)</f>
        <v>0</v>
      </c>
      <c r="O16">
        <f>if( and('StockBond Returns'!$AB14&lt;0,'StockBond Returns'!$AB14&gt;=-0.1),1,0)</f>
        <v>1</v>
      </c>
      <c r="P16">
        <f>if( and('StockBond Returns'!$AB14&lt;-0.1,'StockBond Returns'!$AB14&gt;=-0.2),1,0)</f>
        <v>0</v>
      </c>
      <c r="Q16">
        <f>if( and('StockBond Returns'!$AB14&lt;-0.2,'StockBond Returns'!$AB14&gt;=-0.3),1,0)</f>
        <v>0</v>
      </c>
      <c r="R16">
        <f>if('StockBond Returns'!AB14&lt;-0.3,1,0)</f>
        <v>0</v>
      </c>
      <c r="S16" t="str">
        <f t="shared" ref="S16:W16" si="26">if(N16=1,$E16,"")</f>
        <v/>
      </c>
      <c r="T16" s="19">
        <f t="shared" si="26"/>
        <v>0.0693250994</v>
      </c>
      <c r="U16" t="str">
        <f t="shared" si="26"/>
        <v/>
      </c>
      <c r="V16" t="str">
        <f t="shared" si="26"/>
        <v/>
      </c>
      <c r="W16" t="str">
        <f t="shared" si="26"/>
        <v/>
      </c>
    </row>
    <row r="17">
      <c r="A17">
        <f t="shared" si="6"/>
        <v>11</v>
      </c>
      <c r="B17" s="71">
        <v>1871.0</v>
      </c>
      <c r="C17" s="71" t="s">
        <v>116</v>
      </c>
      <c r="D17" s="156">
        <f t="shared" si="12"/>
        <v>1871.833333</v>
      </c>
      <c r="E17" s="157">
        <f>('StockBond Returns'!Y16+'StockBond Returns'!AA16-'Parameters &amp; Main Results'!$B$33)/'StockBond Returns'!Z16*12</f>
        <v>0.07343970214</v>
      </c>
      <c r="F17" s="77">
        <f>'StockBond Returns'!Y16+'StockBond Returns'!AA16-'StockBond Returns'!Z16*'Distribution of Final Value'!$B$7</f>
        <v>12.24512584</v>
      </c>
      <c r="G17" s="19">
        <f>1/'StockBond Returns'!M15</f>
        <v>0.08717892078</v>
      </c>
      <c r="H17">
        <f t="shared" si="7"/>
        <v>1</v>
      </c>
      <c r="I17" s="71">
        <f t="shared" si="8"/>
        <v>0</v>
      </c>
      <c r="J17">
        <f t="shared" si="9"/>
        <v>0</v>
      </c>
      <c r="K17" s="19">
        <f t="shared" ref="K17:M17" si="27">if(H17=1,$E17,"")</f>
        <v>0.07343970214</v>
      </c>
      <c r="L17" t="str">
        <f t="shared" si="27"/>
        <v/>
      </c>
      <c r="M17" t="str">
        <f t="shared" si="27"/>
        <v/>
      </c>
      <c r="N17" s="158">
        <f>if('StockBond Returns'!AB15=0,1,0)</f>
        <v>0</v>
      </c>
      <c r="O17">
        <f>if( and('StockBond Returns'!$AB15&lt;0,'StockBond Returns'!$AB15&gt;=-0.1),1,0)</f>
        <v>1</v>
      </c>
      <c r="P17">
        <f>if( and('StockBond Returns'!$AB15&lt;-0.1,'StockBond Returns'!$AB15&gt;=-0.2),1,0)</f>
        <v>0</v>
      </c>
      <c r="Q17">
        <f>if( and('StockBond Returns'!$AB15&lt;-0.2,'StockBond Returns'!$AB15&gt;=-0.3),1,0)</f>
        <v>0</v>
      </c>
      <c r="R17">
        <f>if('StockBond Returns'!AB15&lt;-0.3,1,0)</f>
        <v>0</v>
      </c>
      <c r="S17" t="str">
        <f t="shared" ref="S17:W17" si="28">if(N17=1,$E17,"")</f>
        <v/>
      </c>
      <c r="T17" s="19">
        <f t="shared" si="28"/>
        <v>0.07343970214</v>
      </c>
      <c r="U17" t="str">
        <f t="shared" si="28"/>
        <v/>
      </c>
      <c r="V17" t="str">
        <f t="shared" si="28"/>
        <v/>
      </c>
      <c r="W17" t="str">
        <f t="shared" si="28"/>
        <v/>
      </c>
    </row>
    <row r="18">
      <c r="A18">
        <f t="shared" si="6"/>
        <v>12</v>
      </c>
      <c r="B18" s="71">
        <v>1871.0</v>
      </c>
      <c r="C18" s="71" t="s">
        <v>116</v>
      </c>
      <c r="D18" s="156">
        <f t="shared" si="12"/>
        <v>1871.916667</v>
      </c>
      <c r="E18" s="157">
        <f>('StockBond Returns'!Y17+'StockBond Returns'!AA17-'Parameters &amp; Main Results'!$B$33)/'StockBond Returns'!Z17*12</f>
        <v>0.07288851323</v>
      </c>
      <c r="F18" s="77">
        <f>'StockBond Returns'!Y17+'StockBond Returns'!AA17-'StockBond Returns'!Z17*'Distribution of Final Value'!$B$7</f>
        <v>11.3173323</v>
      </c>
      <c r="G18" s="19">
        <f>1/'StockBond Returns'!M16</f>
        <v>0.08624313718</v>
      </c>
      <c r="H18">
        <f t="shared" si="7"/>
        <v>1</v>
      </c>
      <c r="I18" s="71">
        <f t="shared" si="8"/>
        <v>0</v>
      </c>
      <c r="J18">
        <f t="shared" si="9"/>
        <v>0</v>
      </c>
      <c r="K18" s="19">
        <f t="shared" ref="K18:M18" si="29">if(H18=1,$E18,"")</f>
        <v>0.07288851323</v>
      </c>
      <c r="L18" t="str">
        <f t="shared" si="29"/>
        <v/>
      </c>
      <c r="M18" t="str">
        <f t="shared" si="29"/>
        <v/>
      </c>
      <c r="N18" s="158">
        <f>if('StockBond Returns'!AB16=0,1,0)</f>
        <v>0</v>
      </c>
      <c r="O18">
        <f>if( and('StockBond Returns'!$AB16&lt;0,'StockBond Returns'!$AB16&gt;=-0.1),1,0)</f>
        <v>1</v>
      </c>
      <c r="P18">
        <f>if( and('StockBond Returns'!$AB16&lt;-0.1,'StockBond Returns'!$AB16&gt;=-0.2),1,0)</f>
        <v>0</v>
      </c>
      <c r="Q18">
        <f>if( and('StockBond Returns'!$AB16&lt;-0.2,'StockBond Returns'!$AB16&gt;=-0.3),1,0)</f>
        <v>0</v>
      </c>
      <c r="R18">
        <f>if('StockBond Returns'!AB16&lt;-0.3,1,0)</f>
        <v>0</v>
      </c>
      <c r="S18" t="str">
        <f t="shared" ref="S18:W18" si="30">if(N18=1,$E18,"")</f>
        <v/>
      </c>
      <c r="T18" s="19">
        <f t="shared" si="30"/>
        <v>0.07288851323</v>
      </c>
      <c r="U18" t="str">
        <f t="shared" si="30"/>
        <v/>
      </c>
      <c r="V18" t="str">
        <f t="shared" si="30"/>
        <v/>
      </c>
      <c r="W18" t="str">
        <f t="shared" si="30"/>
        <v/>
      </c>
    </row>
    <row r="19">
      <c r="A19">
        <f t="shared" ref="A19:A1746" si="33">A7</f>
        <v>1</v>
      </c>
      <c r="B19">
        <f t="shared" ref="B19:B1746" si="34">B7+1</f>
        <v>1872</v>
      </c>
      <c r="C19" s="71" t="s">
        <v>116</v>
      </c>
      <c r="D19" s="156">
        <f t="shared" si="12"/>
        <v>1872</v>
      </c>
      <c r="E19" s="157">
        <f>('StockBond Returns'!Y18+'StockBond Returns'!AA18-'Parameters &amp; Main Results'!$B$33)/'StockBond Returns'!Z18*12</f>
        <v>0.07319263472</v>
      </c>
      <c r="F19" s="77">
        <f>'StockBond Returns'!Y18+'StockBond Returns'!AA18-'StockBond Returns'!Z18*'Distribution of Final Value'!$B$7</f>
        <v>10.2056596</v>
      </c>
      <c r="G19" s="19">
        <f>1/'StockBond Returns'!M17</f>
        <v>0.08615534446</v>
      </c>
      <c r="H19">
        <f t="shared" si="7"/>
        <v>1</v>
      </c>
      <c r="I19" s="71">
        <f t="shared" si="8"/>
        <v>0</v>
      </c>
      <c r="J19">
        <f t="shared" si="9"/>
        <v>0</v>
      </c>
      <c r="K19" s="19">
        <f t="shared" ref="K19:M19" si="31">if(H19=1,$E19,"")</f>
        <v>0.07319263472</v>
      </c>
      <c r="L19" t="str">
        <f t="shared" si="31"/>
        <v/>
      </c>
      <c r="M19" t="str">
        <f t="shared" si="31"/>
        <v/>
      </c>
      <c r="N19" s="158">
        <f>if('StockBond Returns'!AB17=0,1,0)</f>
        <v>0</v>
      </c>
      <c r="O19">
        <f>if( and('StockBond Returns'!$AB17&lt;0,'StockBond Returns'!$AB17&gt;=-0.1),1,0)</f>
        <v>1</v>
      </c>
      <c r="P19">
        <f>if( and('StockBond Returns'!$AB17&lt;-0.1,'StockBond Returns'!$AB17&gt;=-0.2),1,0)</f>
        <v>0</v>
      </c>
      <c r="Q19">
        <f>if( and('StockBond Returns'!$AB17&lt;-0.2,'StockBond Returns'!$AB17&gt;=-0.3),1,0)</f>
        <v>0</v>
      </c>
      <c r="R19">
        <f>if('StockBond Returns'!AB17&lt;-0.3,1,0)</f>
        <v>0</v>
      </c>
      <c r="S19" t="str">
        <f t="shared" ref="S19:W19" si="32">if(N19=1,$E19,"")</f>
        <v/>
      </c>
      <c r="T19" s="19">
        <f t="shared" si="32"/>
        <v>0.07319263472</v>
      </c>
      <c r="U19" t="str">
        <f t="shared" si="32"/>
        <v/>
      </c>
      <c r="V19" t="str">
        <f t="shared" si="32"/>
        <v/>
      </c>
      <c r="W19" t="str">
        <f t="shared" si="32"/>
        <v/>
      </c>
    </row>
    <row r="20">
      <c r="A20">
        <f t="shared" si="33"/>
        <v>2</v>
      </c>
      <c r="B20">
        <f t="shared" si="34"/>
        <v>1872</v>
      </c>
      <c r="C20" s="71" t="s">
        <v>116</v>
      </c>
      <c r="D20" s="156">
        <f t="shared" si="12"/>
        <v>1872.083333</v>
      </c>
      <c r="E20" s="157">
        <f>('StockBond Returns'!Y19+'StockBond Returns'!AA19-'Parameters &amp; Main Results'!$B$33)/'StockBond Returns'!Z19*12</f>
        <v>0.07254560857</v>
      </c>
      <c r="F20" s="77">
        <f>'StockBond Returns'!Y19+'StockBond Returns'!AA19-'StockBond Returns'!Z19*'Distribution of Final Value'!$B$7</f>
        <v>9.927872968</v>
      </c>
      <c r="G20" s="19">
        <f>1/'StockBond Returns'!M18</f>
        <v>0.08401428868</v>
      </c>
      <c r="H20">
        <f t="shared" si="7"/>
        <v>1</v>
      </c>
      <c r="I20" s="71">
        <f t="shared" si="8"/>
        <v>0</v>
      </c>
      <c r="J20">
        <f t="shared" si="9"/>
        <v>0</v>
      </c>
      <c r="K20" s="19">
        <f t="shared" ref="K20:M20" si="35">if(H20=1,$E20,"")</f>
        <v>0.07254560857</v>
      </c>
      <c r="L20" t="str">
        <f t="shared" si="35"/>
        <v/>
      </c>
      <c r="M20" t="str">
        <f t="shared" si="35"/>
        <v/>
      </c>
      <c r="N20" s="158">
        <f>if('StockBond Returns'!AB18=0,1,0)</f>
        <v>0</v>
      </c>
      <c r="O20">
        <f>if( and('StockBond Returns'!$AB18&lt;0,'StockBond Returns'!$AB18&gt;=-0.1),1,0)</f>
        <v>1</v>
      </c>
      <c r="P20">
        <f>if( and('StockBond Returns'!$AB18&lt;-0.1,'StockBond Returns'!$AB18&gt;=-0.2),1,0)</f>
        <v>0</v>
      </c>
      <c r="Q20">
        <f>if( and('StockBond Returns'!$AB18&lt;-0.2,'StockBond Returns'!$AB18&gt;=-0.3),1,0)</f>
        <v>0</v>
      </c>
      <c r="R20">
        <f>if('StockBond Returns'!AB18&lt;-0.3,1,0)</f>
        <v>0</v>
      </c>
      <c r="S20" t="str">
        <f t="shared" ref="S20:W20" si="36">if(N20=1,$E20,"")</f>
        <v/>
      </c>
      <c r="T20" s="19">
        <f t="shared" si="36"/>
        <v>0.07254560857</v>
      </c>
      <c r="U20" t="str">
        <f t="shared" si="36"/>
        <v/>
      </c>
      <c r="V20" t="str">
        <f t="shared" si="36"/>
        <v/>
      </c>
      <c r="W20" t="str">
        <f t="shared" si="36"/>
        <v/>
      </c>
    </row>
    <row r="21">
      <c r="A21">
        <f t="shared" si="33"/>
        <v>3</v>
      </c>
      <c r="B21">
        <f t="shared" si="34"/>
        <v>1872</v>
      </c>
      <c r="C21" s="71" t="s">
        <v>116</v>
      </c>
      <c r="D21" s="156">
        <f t="shared" si="12"/>
        <v>1872.166667</v>
      </c>
      <c r="E21" s="157">
        <f>('StockBond Returns'!Y20+'StockBond Returns'!AA20-'Parameters &amp; Main Results'!$B$33)/'StockBond Returns'!Z20*12</f>
        <v>0.07250232349</v>
      </c>
      <c r="F21" s="77">
        <f>'StockBond Returns'!Y20+'StockBond Returns'!AA20-'StockBond Returns'!Z20*'Distribution of Final Value'!$B$7</f>
        <v>10.47016069</v>
      </c>
      <c r="G21" s="19">
        <f>1/'StockBond Returns'!M19</f>
        <v>0.08349248978</v>
      </c>
      <c r="H21">
        <f t="shared" si="7"/>
        <v>1</v>
      </c>
      <c r="I21" s="71">
        <f t="shared" si="8"/>
        <v>0</v>
      </c>
      <c r="J21">
        <f t="shared" si="9"/>
        <v>0</v>
      </c>
      <c r="K21" s="19">
        <f t="shared" ref="K21:M21" si="37">if(H21=1,$E21,"")</f>
        <v>0.07250232349</v>
      </c>
      <c r="L21" t="str">
        <f t="shared" si="37"/>
        <v/>
      </c>
      <c r="M21" t="str">
        <f t="shared" si="37"/>
        <v/>
      </c>
      <c r="N21" s="158">
        <f>if('StockBond Returns'!AB19=0,1,0)</f>
        <v>0</v>
      </c>
      <c r="O21">
        <f>if( and('StockBond Returns'!$AB19&lt;0,'StockBond Returns'!$AB19&gt;=-0.1),1,0)</f>
        <v>1</v>
      </c>
      <c r="P21">
        <f>if( and('StockBond Returns'!$AB19&lt;-0.1,'StockBond Returns'!$AB19&gt;=-0.2),1,0)</f>
        <v>0</v>
      </c>
      <c r="Q21">
        <f>if( and('StockBond Returns'!$AB19&lt;-0.2,'StockBond Returns'!$AB19&gt;=-0.3),1,0)</f>
        <v>0</v>
      </c>
      <c r="R21">
        <f>if('StockBond Returns'!AB19&lt;-0.3,1,0)</f>
        <v>0</v>
      </c>
      <c r="S21" t="str">
        <f t="shared" ref="S21:W21" si="38">if(N21=1,$E21,"")</f>
        <v/>
      </c>
      <c r="T21" s="19">
        <f t="shared" si="38"/>
        <v>0.07250232349</v>
      </c>
      <c r="U21" t="str">
        <f t="shared" si="38"/>
        <v/>
      </c>
      <c r="V21" t="str">
        <f t="shared" si="38"/>
        <v/>
      </c>
      <c r="W21" t="str">
        <f t="shared" si="38"/>
        <v/>
      </c>
    </row>
    <row r="22">
      <c r="A22">
        <f t="shared" si="33"/>
        <v>4</v>
      </c>
      <c r="B22">
        <f t="shared" si="34"/>
        <v>1872</v>
      </c>
      <c r="C22" s="71" t="s">
        <v>116</v>
      </c>
      <c r="D22" s="156">
        <f t="shared" si="12"/>
        <v>1872.25</v>
      </c>
      <c r="E22" s="157">
        <f>('StockBond Returns'!Y21+'StockBond Returns'!AA21-'Parameters &amp; Main Results'!$B$33)/'StockBond Returns'!Z21*12</f>
        <v>0.07191551865</v>
      </c>
      <c r="F22" s="77">
        <f>'StockBond Returns'!Y21+'StockBond Returns'!AA21-'StockBond Returns'!Z21*'Distribution of Final Value'!$B$7</f>
        <v>9.493928811</v>
      </c>
      <c r="G22" s="19">
        <f>1/'StockBond Returns'!M20</f>
        <v>0.08219373257</v>
      </c>
      <c r="H22">
        <f t="shared" si="7"/>
        <v>1</v>
      </c>
      <c r="I22" s="71">
        <f t="shared" si="8"/>
        <v>0</v>
      </c>
      <c r="J22">
        <f t="shared" si="9"/>
        <v>0</v>
      </c>
      <c r="K22" s="19">
        <f t="shared" ref="K22:M22" si="39">if(H22=1,$E22,"")</f>
        <v>0.07191551865</v>
      </c>
      <c r="L22" t="str">
        <f t="shared" si="39"/>
        <v/>
      </c>
      <c r="M22" t="str">
        <f t="shared" si="39"/>
        <v/>
      </c>
      <c r="N22" s="158">
        <f>if('StockBond Returns'!AB20=0,1,0)</f>
        <v>1</v>
      </c>
      <c r="O22">
        <f>if( and('StockBond Returns'!$AB20&lt;0,'StockBond Returns'!$AB20&gt;=-0.1),1,0)</f>
        <v>0</v>
      </c>
      <c r="P22">
        <f>if( and('StockBond Returns'!$AB20&lt;-0.1,'StockBond Returns'!$AB20&gt;=-0.2),1,0)</f>
        <v>0</v>
      </c>
      <c r="Q22">
        <f>if( and('StockBond Returns'!$AB20&lt;-0.2,'StockBond Returns'!$AB20&gt;=-0.3),1,0)</f>
        <v>0</v>
      </c>
      <c r="R22">
        <f>if('StockBond Returns'!AB20&lt;-0.3,1,0)</f>
        <v>0</v>
      </c>
      <c r="S22" s="19">
        <f t="shared" ref="S22:W22" si="40">if(N22=1,$E22,"")</f>
        <v>0.07191551865</v>
      </c>
      <c r="T22" t="str">
        <f t="shared" si="40"/>
        <v/>
      </c>
      <c r="U22" t="str">
        <f t="shared" si="40"/>
        <v/>
      </c>
      <c r="V22" t="str">
        <f t="shared" si="40"/>
        <v/>
      </c>
      <c r="W22" t="str">
        <f t="shared" si="40"/>
        <v/>
      </c>
    </row>
    <row r="23">
      <c r="A23">
        <f t="shared" si="33"/>
        <v>5</v>
      </c>
      <c r="B23">
        <f t="shared" si="34"/>
        <v>1872</v>
      </c>
      <c r="C23" s="71" t="s">
        <v>116</v>
      </c>
      <c r="D23" s="156">
        <f t="shared" si="12"/>
        <v>1872.333333</v>
      </c>
      <c r="E23" s="157">
        <f>('StockBond Returns'!Y22+'StockBond Returns'!AA22-'Parameters &amp; Main Results'!$B$33)/'StockBond Returns'!Z22*12</f>
        <v>0.0715265892</v>
      </c>
      <c r="F23" s="77">
        <f>'StockBond Returns'!Y22+'StockBond Returns'!AA22-'StockBond Returns'!Z22*'Distribution of Final Value'!$B$7</f>
        <v>8.093281989</v>
      </c>
      <c r="G23" s="19">
        <f>1/'StockBond Returns'!M21</f>
        <v>0.08151865491</v>
      </c>
      <c r="H23">
        <f t="shared" si="7"/>
        <v>1</v>
      </c>
      <c r="I23" s="71">
        <f t="shared" si="8"/>
        <v>0</v>
      </c>
      <c r="J23">
        <f t="shared" si="9"/>
        <v>0</v>
      </c>
      <c r="K23" s="19">
        <f t="shared" ref="K23:M23" si="41">if(H23=1,$E23,"")</f>
        <v>0.0715265892</v>
      </c>
      <c r="L23" t="str">
        <f t="shared" si="41"/>
        <v/>
      </c>
      <c r="M23" t="str">
        <f t="shared" si="41"/>
        <v/>
      </c>
      <c r="N23" s="158">
        <f>if('StockBond Returns'!AB21=0,1,0)</f>
        <v>1</v>
      </c>
      <c r="O23">
        <f>if( and('StockBond Returns'!$AB21&lt;0,'StockBond Returns'!$AB21&gt;=-0.1),1,0)</f>
        <v>0</v>
      </c>
      <c r="P23">
        <f>if( and('StockBond Returns'!$AB21&lt;-0.1,'StockBond Returns'!$AB21&gt;=-0.2),1,0)</f>
        <v>0</v>
      </c>
      <c r="Q23">
        <f>if( and('StockBond Returns'!$AB21&lt;-0.2,'StockBond Returns'!$AB21&gt;=-0.3),1,0)</f>
        <v>0</v>
      </c>
      <c r="R23">
        <f>if('StockBond Returns'!AB21&lt;-0.3,1,0)</f>
        <v>0</v>
      </c>
      <c r="S23" s="19">
        <f t="shared" ref="S23:W23" si="42">if(N23=1,$E23,"")</f>
        <v>0.0715265892</v>
      </c>
      <c r="T23" t="str">
        <f t="shared" si="42"/>
        <v/>
      </c>
      <c r="U23" t="str">
        <f t="shared" si="42"/>
        <v/>
      </c>
      <c r="V23" t="str">
        <f t="shared" si="42"/>
        <v/>
      </c>
      <c r="W23" t="str">
        <f t="shared" si="42"/>
        <v/>
      </c>
    </row>
    <row r="24">
      <c r="A24">
        <f t="shared" si="33"/>
        <v>6</v>
      </c>
      <c r="B24">
        <f t="shared" si="34"/>
        <v>1872</v>
      </c>
      <c r="C24" s="71" t="s">
        <v>116</v>
      </c>
      <c r="D24" s="156">
        <f t="shared" si="12"/>
        <v>1872.416667</v>
      </c>
      <c r="E24" s="157">
        <f>('StockBond Returns'!Y23+'StockBond Returns'!AA23-'Parameters &amp; Main Results'!$B$33)/'StockBond Returns'!Z23*12</f>
        <v>0.07106900671</v>
      </c>
      <c r="F24" s="77">
        <f>'StockBond Returns'!Y23+'StockBond Returns'!AA23-'StockBond Returns'!Z23*'Distribution of Final Value'!$B$7</f>
        <v>6.711185209</v>
      </c>
      <c r="G24" s="19">
        <f>1/'StockBond Returns'!M22</f>
        <v>0.08136587978</v>
      </c>
      <c r="H24">
        <f t="shared" si="7"/>
        <v>1</v>
      </c>
      <c r="I24" s="71">
        <f t="shared" si="8"/>
        <v>0</v>
      </c>
      <c r="J24">
        <f t="shared" si="9"/>
        <v>0</v>
      </c>
      <c r="K24" s="19">
        <f t="shared" ref="K24:M24" si="43">if(H24=1,$E24,"")</f>
        <v>0.07106900671</v>
      </c>
      <c r="L24" t="str">
        <f t="shared" si="43"/>
        <v/>
      </c>
      <c r="M24" t="str">
        <f t="shared" si="43"/>
        <v/>
      </c>
      <c r="N24" s="158">
        <f>if('StockBond Returns'!AB22=0,1,0)</f>
        <v>1</v>
      </c>
      <c r="O24">
        <f>if( and('StockBond Returns'!$AB22&lt;0,'StockBond Returns'!$AB22&gt;=-0.1),1,0)</f>
        <v>0</v>
      </c>
      <c r="P24">
        <f>if( and('StockBond Returns'!$AB22&lt;-0.1,'StockBond Returns'!$AB22&gt;=-0.2),1,0)</f>
        <v>0</v>
      </c>
      <c r="Q24">
        <f>if( and('StockBond Returns'!$AB22&lt;-0.2,'StockBond Returns'!$AB22&gt;=-0.3),1,0)</f>
        <v>0</v>
      </c>
      <c r="R24">
        <f>if('StockBond Returns'!AB22&lt;-0.3,1,0)</f>
        <v>0</v>
      </c>
      <c r="S24" s="19">
        <f t="shared" ref="S24:W24" si="44">if(N24=1,$E24,"")</f>
        <v>0.07106900671</v>
      </c>
      <c r="T24" t="str">
        <f t="shared" si="44"/>
        <v/>
      </c>
      <c r="U24" t="str">
        <f t="shared" si="44"/>
        <v/>
      </c>
      <c r="V24" t="str">
        <f t="shared" si="44"/>
        <v/>
      </c>
      <c r="W24" t="str">
        <f t="shared" si="44"/>
        <v/>
      </c>
    </row>
    <row r="25">
      <c r="A25">
        <f t="shared" si="33"/>
        <v>7</v>
      </c>
      <c r="B25">
        <f t="shared" si="34"/>
        <v>1872</v>
      </c>
      <c r="C25" s="71" t="s">
        <v>116</v>
      </c>
      <c r="D25" s="156">
        <f t="shared" si="12"/>
        <v>1872.5</v>
      </c>
      <c r="E25" s="157">
        <f>('StockBond Returns'!Y24+'StockBond Returns'!AA24-'Parameters &amp; Main Results'!$B$33)/'StockBond Returns'!Z24*12</f>
        <v>0.07095925489</v>
      </c>
      <c r="F25" s="77">
        <f>'StockBond Returns'!Y24+'StockBond Returns'!AA24-'StockBond Returns'!Z24*'Distribution of Final Value'!$B$7</f>
        <v>6.702526476</v>
      </c>
      <c r="G25" s="19">
        <f>1/'StockBond Returns'!M23</f>
        <v>0.08145280812</v>
      </c>
      <c r="H25">
        <f t="shared" si="7"/>
        <v>1</v>
      </c>
      <c r="I25" s="71">
        <f t="shared" si="8"/>
        <v>0</v>
      </c>
      <c r="J25">
        <f t="shared" si="9"/>
        <v>0</v>
      </c>
      <c r="K25" s="19">
        <f t="shared" ref="K25:M25" si="45">if(H25=1,$E25,"")</f>
        <v>0.07095925489</v>
      </c>
      <c r="L25" t="str">
        <f t="shared" si="45"/>
        <v/>
      </c>
      <c r="M25" t="str">
        <f t="shared" si="45"/>
        <v/>
      </c>
      <c r="N25" s="158">
        <f>if('StockBond Returns'!AB23=0,1,0)</f>
        <v>1</v>
      </c>
      <c r="O25">
        <f>if( and('StockBond Returns'!$AB23&lt;0,'StockBond Returns'!$AB23&gt;=-0.1),1,0)</f>
        <v>0</v>
      </c>
      <c r="P25">
        <f>if( and('StockBond Returns'!$AB23&lt;-0.1,'StockBond Returns'!$AB23&gt;=-0.2),1,0)</f>
        <v>0</v>
      </c>
      <c r="Q25">
        <f>if( and('StockBond Returns'!$AB23&lt;-0.2,'StockBond Returns'!$AB23&gt;=-0.3),1,0)</f>
        <v>0</v>
      </c>
      <c r="R25">
        <f>if('StockBond Returns'!AB23&lt;-0.3,1,0)</f>
        <v>0</v>
      </c>
      <c r="S25" s="19">
        <f t="shared" ref="S25:W25" si="46">if(N25=1,$E25,"")</f>
        <v>0.07095925489</v>
      </c>
      <c r="T25" t="str">
        <f t="shared" si="46"/>
        <v/>
      </c>
      <c r="U25" t="str">
        <f t="shared" si="46"/>
        <v/>
      </c>
      <c r="V25" t="str">
        <f t="shared" si="46"/>
        <v/>
      </c>
      <c r="W25" t="str">
        <f t="shared" si="46"/>
        <v/>
      </c>
    </row>
    <row r="26">
      <c r="A26">
        <f t="shared" si="33"/>
        <v>8</v>
      </c>
      <c r="B26">
        <f t="shared" si="34"/>
        <v>1872</v>
      </c>
      <c r="C26" s="71" t="s">
        <v>116</v>
      </c>
      <c r="D26" s="156">
        <f t="shared" si="12"/>
        <v>1872.583333</v>
      </c>
      <c r="E26" s="157">
        <f>('StockBond Returns'!Y25+'StockBond Returns'!AA25-'Parameters &amp; Main Results'!$B$33)/'StockBond Returns'!Z25*12</f>
        <v>0.07105344006</v>
      </c>
      <c r="F26" s="77">
        <f>'StockBond Returns'!Y25+'StockBond Returns'!AA25-'StockBond Returns'!Z25*'Distribution of Final Value'!$B$7</f>
        <v>8.574678302</v>
      </c>
      <c r="G26" s="19">
        <f>1/'StockBond Returns'!M24</f>
        <v>0.08081555437</v>
      </c>
      <c r="H26">
        <f t="shared" si="7"/>
        <v>1</v>
      </c>
      <c r="I26" s="71">
        <f t="shared" si="8"/>
        <v>0</v>
      </c>
      <c r="J26">
        <f t="shared" si="9"/>
        <v>0</v>
      </c>
      <c r="K26" s="19">
        <f t="shared" ref="K26:M26" si="47">if(H26=1,$E26,"")</f>
        <v>0.07105344006</v>
      </c>
      <c r="L26" t="str">
        <f t="shared" si="47"/>
        <v/>
      </c>
      <c r="M26" t="str">
        <f t="shared" si="47"/>
        <v/>
      </c>
      <c r="N26" s="158">
        <f>if('StockBond Returns'!AB24=0,1,0)</f>
        <v>1</v>
      </c>
      <c r="O26">
        <f>if( and('StockBond Returns'!$AB24&lt;0,'StockBond Returns'!$AB24&gt;=-0.1),1,0)</f>
        <v>0</v>
      </c>
      <c r="P26">
        <f>if( and('StockBond Returns'!$AB24&lt;-0.1,'StockBond Returns'!$AB24&gt;=-0.2),1,0)</f>
        <v>0</v>
      </c>
      <c r="Q26">
        <f>if( and('StockBond Returns'!$AB24&lt;-0.2,'StockBond Returns'!$AB24&gt;=-0.3),1,0)</f>
        <v>0</v>
      </c>
      <c r="R26">
        <f>if('StockBond Returns'!AB24&lt;-0.3,1,0)</f>
        <v>0</v>
      </c>
      <c r="S26" s="19">
        <f t="shared" ref="S26:W26" si="48">if(N26=1,$E26,"")</f>
        <v>0.07105344006</v>
      </c>
      <c r="T26" t="str">
        <f t="shared" si="48"/>
        <v/>
      </c>
      <c r="U26" t="str">
        <f t="shared" si="48"/>
        <v/>
      </c>
      <c r="V26" t="str">
        <f t="shared" si="48"/>
        <v/>
      </c>
      <c r="W26" t="str">
        <f t="shared" si="48"/>
        <v/>
      </c>
    </row>
    <row r="27">
      <c r="A27">
        <f t="shared" si="33"/>
        <v>9</v>
      </c>
      <c r="B27">
        <f t="shared" si="34"/>
        <v>1872</v>
      </c>
      <c r="C27" s="71" t="s">
        <v>116</v>
      </c>
      <c r="D27" s="156">
        <f t="shared" si="12"/>
        <v>1872.666667</v>
      </c>
      <c r="E27" s="157">
        <f>('StockBond Returns'!Y26+'StockBond Returns'!AA26-'Parameters &amp; Main Results'!$B$33)/'StockBond Returns'!Z26*12</f>
        <v>0.07252287688</v>
      </c>
      <c r="F27" s="77">
        <f>'StockBond Returns'!Y26+'StockBond Returns'!AA26-'StockBond Returns'!Z26*'Distribution of Final Value'!$B$7</f>
        <v>11.52073514</v>
      </c>
      <c r="G27" s="19">
        <f>1/'StockBond Returns'!M25</f>
        <v>0.0824763084</v>
      </c>
      <c r="H27">
        <f t="shared" si="7"/>
        <v>1</v>
      </c>
      <c r="I27" s="71">
        <f t="shared" si="8"/>
        <v>0</v>
      </c>
      <c r="J27">
        <f t="shared" si="9"/>
        <v>0</v>
      </c>
      <c r="K27" s="19">
        <f t="shared" ref="K27:M27" si="49">if(H27=1,$E27,"")</f>
        <v>0.07252287688</v>
      </c>
      <c r="L27" t="str">
        <f t="shared" si="49"/>
        <v/>
      </c>
      <c r="M27" t="str">
        <f t="shared" si="49"/>
        <v/>
      </c>
      <c r="N27" s="158">
        <f>if('StockBond Returns'!AB25=0,1,0)</f>
        <v>0</v>
      </c>
      <c r="O27">
        <f>if( and('StockBond Returns'!$AB25&lt;0,'StockBond Returns'!$AB25&gt;=-0.1),1,0)</f>
        <v>1</v>
      </c>
      <c r="P27">
        <f>if( and('StockBond Returns'!$AB25&lt;-0.1,'StockBond Returns'!$AB25&gt;=-0.2),1,0)</f>
        <v>0</v>
      </c>
      <c r="Q27">
        <f>if( and('StockBond Returns'!$AB25&lt;-0.2,'StockBond Returns'!$AB25&gt;=-0.3),1,0)</f>
        <v>0</v>
      </c>
      <c r="R27">
        <f>if('StockBond Returns'!AB25&lt;-0.3,1,0)</f>
        <v>0</v>
      </c>
      <c r="S27" t="str">
        <f t="shared" ref="S27:W27" si="50">if(N27=1,$E27,"")</f>
        <v/>
      </c>
      <c r="T27" s="19">
        <f t="shared" si="50"/>
        <v>0.07252287688</v>
      </c>
      <c r="U27" t="str">
        <f t="shared" si="50"/>
        <v/>
      </c>
      <c r="V27" t="str">
        <f t="shared" si="50"/>
        <v/>
      </c>
      <c r="W27" t="str">
        <f t="shared" si="50"/>
        <v/>
      </c>
    </row>
    <row r="28">
      <c r="A28">
        <f t="shared" si="33"/>
        <v>10</v>
      </c>
      <c r="B28">
        <f t="shared" si="34"/>
        <v>1872</v>
      </c>
      <c r="C28" s="71" t="s">
        <v>116</v>
      </c>
      <c r="D28" s="156">
        <f t="shared" si="12"/>
        <v>1872.75</v>
      </c>
      <c r="E28" s="157">
        <f>('StockBond Returns'!Y27+'StockBond Returns'!AA27-'Parameters &amp; Main Results'!$B$33)/'StockBond Returns'!Z27*12</f>
        <v>0.07415113779</v>
      </c>
      <c r="F28" s="77">
        <f>'StockBond Returns'!Y27+'StockBond Returns'!AA27-'StockBond Returns'!Z27*'Distribution of Final Value'!$B$7</f>
        <v>11.83551519</v>
      </c>
      <c r="G28" s="19">
        <f>1/'StockBond Returns'!M26</f>
        <v>0.08437953693</v>
      </c>
      <c r="H28">
        <f t="shared" si="7"/>
        <v>1</v>
      </c>
      <c r="I28" s="71">
        <f t="shared" si="8"/>
        <v>0</v>
      </c>
      <c r="J28">
        <f t="shared" si="9"/>
        <v>0</v>
      </c>
      <c r="K28" s="19">
        <f t="shared" ref="K28:M28" si="51">if(H28=1,$E28,"")</f>
        <v>0.07415113779</v>
      </c>
      <c r="L28" t="str">
        <f t="shared" si="51"/>
        <v/>
      </c>
      <c r="M28" t="str">
        <f t="shared" si="51"/>
        <v/>
      </c>
      <c r="N28" s="158">
        <f>if('StockBond Returns'!AB26=0,1,0)</f>
        <v>0</v>
      </c>
      <c r="O28">
        <f>if( and('StockBond Returns'!$AB26&lt;0,'StockBond Returns'!$AB26&gt;=-0.1),1,0)</f>
        <v>1</v>
      </c>
      <c r="P28">
        <f>if( and('StockBond Returns'!$AB26&lt;-0.1,'StockBond Returns'!$AB26&gt;=-0.2),1,0)</f>
        <v>0</v>
      </c>
      <c r="Q28">
        <f>if( and('StockBond Returns'!$AB26&lt;-0.2,'StockBond Returns'!$AB26&gt;=-0.3),1,0)</f>
        <v>0</v>
      </c>
      <c r="R28">
        <f>if('StockBond Returns'!AB26&lt;-0.3,1,0)</f>
        <v>0</v>
      </c>
      <c r="S28" t="str">
        <f t="shared" ref="S28:W28" si="52">if(N28=1,$E28,"")</f>
        <v/>
      </c>
      <c r="T28" s="19">
        <f t="shared" si="52"/>
        <v>0.07415113779</v>
      </c>
      <c r="U28" t="str">
        <f t="shared" si="52"/>
        <v/>
      </c>
      <c r="V28" t="str">
        <f t="shared" si="52"/>
        <v/>
      </c>
      <c r="W28" t="str">
        <f t="shared" si="52"/>
        <v/>
      </c>
    </row>
    <row r="29">
      <c r="A29">
        <f t="shared" si="33"/>
        <v>11</v>
      </c>
      <c r="B29">
        <f t="shared" si="34"/>
        <v>1872</v>
      </c>
      <c r="C29" s="71" t="s">
        <v>116</v>
      </c>
      <c r="D29" s="156">
        <f t="shared" si="12"/>
        <v>1872.833333</v>
      </c>
      <c r="E29" s="157">
        <f>('StockBond Returns'!Y28+'StockBond Returns'!AA28-'Parameters &amp; Main Results'!$B$33)/'StockBond Returns'!Z28*12</f>
        <v>0.07218724664</v>
      </c>
      <c r="F29" s="77">
        <f>'StockBond Returns'!Y28+'StockBond Returns'!AA28-'StockBond Returns'!Z28*'Distribution of Final Value'!$B$7</f>
        <v>10.07497285</v>
      </c>
      <c r="G29" s="19">
        <f>1/'StockBond Returns'!M27</f>
        <v>0.08236196626</v>
      </c>
      <c r="H29">
        <f t="shared" si="7"/>
        <v>1</v>
      </c>
      <c r="I29" s="71">
        <f t="shared" si="8"/>
        <v>0</v>
      </c>
      <c r="J29">
        <f t="shared" si="9"/>
        <v>0</v>
      </c>
      <c r="K29" s="19">
        <f t="shared" ref="K29:M29" si="53">if(H29=1,$E29,"")</f>
        <v>0.07218724664</v>
      </c>
      <c r="L29" t="str">
        <f t="shared" si="53"/>
        <v/>
      </c>
      <c r="M29" t="str">
        <f t="shared" si="53"/>
        <v/>
      </c>
      <c r="N29" s="158">
        <f>if('StockBond Returns'!AB27=0,1,0)</f>
        <v>0</v>
      </c>
      <c r="O29">
        <f>if( and('StockBond Returns'!$AB27&lt;0,'StockBond Returns'!$AB27&gt;=-0.1),1,0)</f>
        <v>1</v>
      </c>
      <c r="P29">
        <f>if( and('StockBond Returns'!$AB27&lt;-0.1,'StockBond Returns'!$AB27&gt;=-0.2),1,0)</f>
        <v>0</v>
      </c>
      <c r="Q29">
        <f>if( and('StockBond Returns'!$AB27&lt;-0.2,'StockBond Returns'!$AB27&gt;=-0.3),1,0)</f>
        <v>0</v>
      </c>
      <c r="R29">
        <f>if('StockBond Returns'!AB27&lt;-0.3,1,0)</f>
        <v>0</v>
      </c>
      <c r="S29" t="str">
        <f t="shared" ref="S29:W29" si="54">if(N29=1,$E29,"")</f>
        <v/>
      </c>
      <c r="T29" s="19">
        <f t="shared" si="54"/>
        <v>0.07218724664</v>
      </c>
      <c r="U29" t="str">
        <f t="shared" si="54"/>
        <v/>
      </c>
      <c r="V29" t="str">
        <f t="shared" si="54"/>
        <v/>
      </c>
      <c r="W29" t="str">
        <f t="shared" si="54"/>
        <v/>
      </c>
    </row>
    <row r="30">
      <c r="A30">
        <f t="shared" si="33"/>
        <v>12</v>
      </c>
      <c r="B30">
        <f t="shared" si="34"/>
        <v>1872</v>
      </c>
      <c r="C30" s="71" t="s">
        <v>116</v>
      </c>
      <c r="D30" s="156">
        <f t="shared" si="12"/>
        <v>1872.916667</v>
      </c>
      <c r="E30" s="157">
        <f>('StockBond Returns'!Y29+'StockBond Returns'!AA29-'Parameters &amp; Main Results'!$B$33)/'StockBond Returns'!Z29*12</f>
        <v>0.07440951951</v>
      </c>
      <c r="F30" s="77">
        <f>'StockBond Returns'!Y29+'StockBond Returns'!AA29-'StockBond Returns'!Z29*'Distribution of Final Value'!$B$7</f>
        <v>10.35526429</v>
      </c>
      <c r="G30" s="19">
        <f>1/'StockBond Returns'!M28</f>
        <v>0.08517802197</v>
      </c>
      <c r="H30">
        <f t="shared" si="7"/>
        <v>1</v>
      </c>
      <c r="I30" s="71">
        <f t="shared" si="8"/>
        <v>0</v>
      </c>
      <c r="J30">
        <f t="shared" si="9"/>
        <v>0</v>
      </c>
      <c r="K30" s="19">
        <f t="shared" ref="K30:M30" si="55">if(H30=1,$E30,"")</f>
        <v>0.07440951951</v>
      </c>
      <c r="L30" t="str">
        <f t="shared" si="55"/>
        <v/>
      </c>
      <c r="M30" t="str">
        <f t="shared" si="55"/>
        <v/>
      </c>
      <c r="N30" s="158">
        <f>if('StockBond Returns'!AB28=0,1,0)</f>
        <v>0</v>
      </c>
      <c r="O30">
        <f>if( and('StockBond Returns'!$AB28&lt;0,'StockBond Returns'!$AB28&gt;=-0.1),1,0)</f>
        <v>1</v>
      </c>
      <c r="P30">
        <f>if( and('StockBond Returns'!$AB28&lt;-0.1,'StockBond Returns'!$AB28&gt;=-0.2),1,0)</f>
        <v>0</v>
      </c>
      <c r="Q30">
        <f>if( and('StockBond Returns'!$AB28&lt;-0.2,'StockBond Returns'!$AB28&gt;=-0.3),1,0)</f>
        <v>0</v>
      </c>
      <c r="R30">
        <f>if('StockBond Returns'!AB28&lt;-0.3,1,0)</f>
        <v>0</v>
      </c>
      <c r="S30" t="str">
        <f t="shared" ref="S30:W30" si="56">if(N30=1,$E30,"")</f>
        <v/>
      </c>
      <c r="T30" s="19">
        <f t="shared" si="56"/>
        <v>0.07440951951</v>
      </c>
      <c r="U30" t="str">
        <f t="shared" si="56"/>
        <v/>
      </c>
      <c r="V30" t="str">
        <f t="shared" si="56"/>
        <v/>
      </c>
      <c r="W30" t="str">
        <f t="shared" si="56"/>
        <v/>
      </c>
    </row>
    <row r="31">
      <c r="A31">
        <f t="shared" si="33"/>
        <v>1</v>
      </c>
      <c r="B31">
        <f t="shared" si="34"/>
        <v>1873</v>
      </c>
      <c r="C31" s="71" t="s">
        <v>116</v>
      </c>
      <c r="D31" s="156">
        <f t="shared" si="12"/>
        <v>1873</v>
      </c>
      <c r="E31" s="157">
        <f>('StockBond Returns'!Y30+'StockBond Returns'!AA30-'Parameters &amp; Main Results'!$B$33)/'StockBond Returns'!Z30*12</f>
        <v>0.07212400658</v>
      </c>
      <c r="F31" s="77">
        <f>'StockBond Returns'!Y30+'StockBond Returns'!AA30-'StockBond Returns'!Z30*'Distribution of Final Value'!$B$7</f>
        <v>10.13189355</v>
      </c>
      <c r="G31" s="19">
        <f>1/'StockBond Returns'!M29</f>
        <v>0.0821332365</v>
      </c>
      <c r="H31">
        <f t="shared" si="7"/>
        <v>1</v>
      </c>
      <c r="I31" s="71">
        <f t="shared" si="8"/>
        <v>0</v>
      </c>
      <c r="J31">
        <f t="shared" si="9"/>
        <v>0</v>
      </c>
      <c r="K31" s="19">
        <f t="shared" ref="K31:M31" si="57">if(H31=1,$E31,"")</f>
        <v>0.07212400658</v>
      </c>
      <c r="L31" t="str">
        <f t="shared" si="57"/>
        <v/>
      </c>
      <c r="M31" t="str">
        <f t="shared" si="57"/>
        <v/>
      </c>
      <c r="N31" s="158">
        <f>if('StockBond Returns'!AB29=0,1,0)</f>
        <v>1</v>
      </c>
      <c r="O31">
        <f>if( and('StockBond Returns'!$AB29&lt;0,'StockBond Returns'!$AB29&gt;=-0.1),1,0)</f>
        <v>0</v>
      </c>
      <c r="P31">
        <f>if( and('StockBond Returns'!$AB29&lt;-0.1,'StockBond Returns'!$AB29&gt;=-0.2),1,0)</f>
        <v>0</v>
      </c>
      <c r="Q31">
        <f>if( and('StockBond Returns'!$AB29&lt;-0.2,'StockBond Returns'!$AB29&gt;=-0.3),1,0)</f>
        <v>0</v>
      </c>
      <c r="R31">
        <f>if('StockBond Returns'!AB29&lt;-0.3,1,0)</f>
        <v>0</v>
      </c>
      <c r="S31" s="19">
        <f t="shared" ref="S31:W31" si="58">if(N31=1,$E31,"")</f>
        <v>0.07212400658</v>
      </c>
      <c r="T31" t="str">
        <f t="shared" si="58"/>
        <v/>
      </c>
      <c r="U31" t="str">
        <f t="shared" si="58"/>
        <v/>
      </c>
      <c r="V31" t="str">
        <f t="shared" si="58"/>
        <v/>
      </c>
      <c r="W31" t="str">
        <f t="shared" si="58"/>
        <v/>
      </c>
    </row>
    <row r="32">
      <c r="A32">
        <f t="shared" si="33"/>
        <v>2</v>
      </c>
      <c r="B32">
        <f t="shared" si="34"/>
        <v>1873</v>
      </c>
      <c r="C32" s="71" t="s">
        <v>116</v>
      </c>
      <c r="D32" s="156">
        <f t="shared" si="12"/>
        <v>1873.083333</v>
      </c>
      <c r="E32" s="157">
        <f>('StockBond Returns'!Y31+'StockBond Returns'!AA31-'Parameters &amp; Main Results'!$B$33)/'StockBond Returns'!Z31*12</f>
        <v>0.07210686257</v>
      </c>
      <c r="F32" s="77">
        <f>'StockBond Returns'!Y31+'StockBond Returns'!AA31-'StockBond Returns'!Z31*'Distribution of Final Value'!$B$7</f>
        <v>10.34692738</v>
      </c>
      <c r="G32" s="19">
        <f>1/'StockBond Returns'!M30</f>
        <v>0.08164244162</v>
      </c>
      <c r="H32">
        <f t="shared" si="7"/>
        <v>1</v>
      </c>
      <c r="I32" s="71">
        <f t="shared" si="8"/>
        <v>0</v>
      </c>
      <c r="J32">
        <f t="shared" si="9"/>
        <v>0</v>
      </c>
      <c r="K32" s="19">
        <f t="shared" ref="K32:M32" si="59">if(H32=1,$E32,"")</f>
        <v>0.07210686257</v>
      </c>
      <c r="L32" t="str">
        <f t="shared" si="59"/>
        <v/>
      </c>
      <c r="M32" t="str">
        <f t="shared" si="59"/>
        <v/>
      </c>
      <c r="N32" s="158">
        <f>if('StockBond Returns'!AB30=0,1,0)</f>
        <v>1</v>
      </c>
      <c r="O32">
        <f>if( and('StockBond Returns'!$AB30&lt;0,'StockBond Returns'!$AB30&gt;=-0.1),1,0)</f>
        <v>0</v>
      </c>
      <c r="P32">
        <f>if( and('StockBond Returns'!$AB30&lt;-0.1,'StockBond Returns'!$AB30&gt;=-0.2),1,0)</f>
        <v>0</v>
      </c>
      <c r="Q32">
        <f>if( and('StockBond Returns'!$AB30&lt;-0.2,'StockBond Returns'!$AB30&gt;=-0.3),1,0)</f>
        <v>0</v>
      </c>
      <c r="R32">
        <f>if('StockBond Returns'!AB30&lt;-0.3,1,0)</f>
        <v>0</v>
      </c>
      <c r="S32" s="19">
        <f t="shared" ref="S32:W32" si="60">if(N32=1,$E32,"")</f>
        <v>0.07210686257</v>
      </c>
      <c r="T32" t="str">
        <f t="shared" si="60"/>
        <v/>
      </c>
      <c r="U32" t="str">
        <f t="shared" si="60"/>
        <v/>
      </c>
      <c r="V32" t="str">
        <f t="shared" si="60"/>
        <v/>
      </c>
      <c r="W32" t="str">
        <f t="shared" si="60"/>
        <v/>
      </c>
    </row>
    <row r="33">
      <c r="A33">
        <f t="shared" si="33"/>
        <v>3</v>
      </c>
      <c r="B33">
        <f t="shared" si="34"/>
        <v>1873</v>
      </c>
      <c r="C33" s="71" t="s">
        <v>116</v>
      </c>
      <c r="D33" s="156">
        <f t="shared" si="12"/>
        <v>1873.166667</v>
      </c>
      <c r="E33" s="157">
        <f>('StockBond Returns'!Y32+'StockBond Returns'!AA32-'Parameters &amp; Main Results'!$B$33)/'StockBond Returns'!Z32*12</f>
        <v>0.07306261754</v>
      </c>
      <c r="F33" s="77">
        <f>'StockBond Returns'!Y32+'StockBond Returns'!AA32-'StockBond Returns'!Z32*'Distribution of Final Value'!$B$7</f>
        <v>9.313162689</v>
      </c>
      <c r="G33" s="19">
        <f>1/'StockBond Returns'!M31</f>
        <v>0.08276056334</v>
      </c>
      <c r="H33">
        <f t="shared" si="7"/>
        <v>1</v>
      </c>
      <c r="I33" s="71">
        <f t="shared" si="8"/>
        <v>0</v>
      </c>
      <c r="J33">
        <f t="shared" si="9"/>
        <v>0</v>
      </c>
      <c r="K33" s="19">
        <f t="shared" ref="K33:M33" si="61">if(H33=1,$E33,"")</f>
        <v>0.07306261754</v>
      </c>
      <c r="L33" t="str">
        <f t="shared" si="61"/>
        <v/>
      </c>
      <c r="M33" t="str">
        <f t="shared" si="61"/>
        <v/>
      </c>
      <c r="N33" s="158">
        <f>if('StockBond Returns'!AB31=0,1,0)</f>
        <v>0</v>
      </c>
      <c r="O33">
        <f>if( and('StockBond Returns'!$AB31&lt;0,'StockBond Returns'!$AB31&gt;=-0.1),1,0)</f>
        <v>1</v>
      </c>
      <c r="P33">
        <f>if( and('StockBond Returns'!$AB31&lt;-0.1,'StockBond Returns'!$AB31&gt;=-0.2),1,0)</f>
        <v>0</v>
      </c>
      <c r="Q33">
        <f>if( and('StockBond Returns'!$AB31&lt;-0.2,'StockBond Returns'!$AB31&gt;=-0.3),1,0)</f>
        <v>0</v>
      </c>
      <c r="R33">
        <f>if('StockBond Returns'!AB31&lt;-0.3,1,0)</f>
        <v>0</v>
      </c>
      <c r="S33" t="str">
        <f t="shared" ref="S33:W33" si="62">if(N33=1,$E33,"")</f>
        <v/>
      </c>
      <c r="T33" s="19">
        <f t="shared" si="62"/>
        <v>0.07306261754</v>
      </c>
      <c r="U33" t="str">
        <f t="shared" si="62"/>
        <v/>
      </c>
      <c r="V33" t="str">
        <f t="shared" si="62"/>
        <v/>
      </c>
      <c r="W33" t="str">
        <f t="shared" si="62"/>
        <v/>
      </c>
    </row>
    <row r="34">
      <c r="A34">
        <f t="shared" si="33"/>
        <v>4</v>
      </c>
      <c r="B34">
        <f t="shared" si="34"/>
        <v>1873</v>
      </c>
      <c r="C34" s="71" t="s">
        <v>116</v>
      </c>
      <c r="D34" s="156">
        <f t="shared" si="12"/>
        <v>1873.25</v>
      </c>
      <c r="E34" s="157">
        <f>('StockBond Returns'!Y33+'StockBond Returns'!AA33-'Parameters &amp; Main Results'!$B$33)/'StockBond Returns'!Z33*12</f>
        <v>0.07350848247</v>
      </c>
      <c r="F34" s="77">
        <f>'StockBond Returns'!Y33+'StockBond Returns'!AA33-'StockBond Returns'!Z33*'Distribution of Final Value'!$B$7</f>
        <v>9.706670577</v>
      </c>
      <c r="G34" s="19">
        <f>1/'StockBond Returns'!M32</f>
        <v>0.08362524362</v>
      </c>
      <c r="H34">
        <f t="shared" si="7"/>
        <v>1</v>
      </c>
      <c r="I34" s="71">
        <f t="shared" si="8"/>
        <v>0</v>
      </c>
      <c r="J34">
        <f t="shared" si="9"/>
        <v>0</v>
      </c>
      <c r="K34" s="19">
        <f t="shared" ref="K34:M34" si="63">if(H34=1,$E34,"")</f>
        <v>0.07350848247</v>
      </c>
      <c r="L34" t="str">
        <f t="shared" si="63"/>
        <v/>
      </c>
      <c r="M34" t="str">
        <f t="shared" si="63"/>
        <v/>
      </c>
      <c r="N34" s="158">
        <f>if('StockBond Returns'!AB32=0,1,0)</f>
        <v>0</v>
      </c>
      <c r="O34">
        <f>if( and('StockBond Returns'!$AB32&lt;0,'StockBond Returns'!$AB32&gt;=-0.1),1,0)</f>
        <v>1</v>
      </c>
      <c r="P34">
        <f>if( and('StockBond Returns'!$AB32&lt;-0.1,'StockBond Returns'!$AB32&gt;=-0.2),1,0)</f>
        <v>0</v>
      </c>
      <c r="Q34">
        <f>if( and('StockBond Returns'!$AB32&lt;-0.2,'StockBond Returns'!$AB32&gt;=-0.3),1,0)</f>
        <v>0</v>
      </c>
      <c r="R34">
        <f>if('StockBond Returns'!AB32&lt;-0.3,1,0)</f>
        <v>0</v>
      </c>
      <c r="S34" t="str">
        <f t="shared" ref="S34:W34" si="64">if(N34=1,$E34,"")</f>
        <v/>
      </c>
      <c r="T34" s="19">
        <f t="shared" si="64"/>
        <v>0.07350848247</v>
      </c>
      <c r="U34" t="str">
        <f t="shared" si="64"/>
        <v/>
      </c>
      <c r="V34" t="str">
        <f t="shared" si="64"/>
        <v/>
      </c>
      <c r="W34" t="str">
        <f t="shared" si="64"/>
        <v/>
      </c>
    </row>
    <row r="35">
      <c r="A35">
        <f t="shared" si="33"/>
        <v>5</v>
      </c>
      <c r="B35">
        <f t="shared" si="34"/>
        <v>1873</v>
      </c>
      <c r="C35" s="71" t="s">
        <v>116</v>
      </c>
      <c r="D35" s="156">
        <f t="shared" si="12"/>
        <v>1873.333333</v>
      </c>
      <c r="E35" s="157">
        <f>('StockBond Returns'!Y34+'StockBond Returns'!AA34-'Parameters &amp; Main Results'!$B$33)/'StockBond Returns'!Z34*12</f>
        <v>0.07442441036</v>
      </c>
      <c r="F35" s="77">
        <f>'StockBond Returns'!Y34+'StockBond Returns'!AA34-'StockBond Returns'!Z34*'Distribution of Final Value'!$B$7</f>
        <v>13.02301823</v>
      </c>
      <c r="G35" s="19">
        <f>1/'StockBond Returns'!M33</f>
        <v>0.0849386509</v>
      </c>
      <c r="H35">
        <f t="shared" si="7"/>
        <v>1</v>
      </c>
      <c r="I35" s="71">
        <f t="shared" si="8"/>
        <v>0</v>
      </c>
      <c r="J35">
        <f t="shared" si="9"/>
        <v>0</v>
      </c>
      <c r="K35" s="19">
        <f t="shared" ref="K35:M35" si="65">if(H35=1,$E35,"")</f>
        <v>0.07442441036</v>
      </c>
      <c r="L35" t="str">
        <f t="shared" si="65"/>
        <v/>
      </c>
      <c r="M35" t="str">
        <f t="shared" si="65"/>
        <v/>
      </c>
      <c r="N35" s="158">
        <f>if('StockBond Returns'!AB33=0,1,0)</f>
        <v>0</v>
      </c>
      <c r="O35">
        <f>if( and('StockBond Returns'!$AB33&lt;0,'StockBond Returns'!$AB33&gt;=-0.1),1,0)</f>
        <v>1</v>
      </c>
      <c r="P35">
        <f>if( and('StockBond Returns'!$AB33&lt;-0.1,'StockBond Returns'!$AB33&gt;=-0.2),1,0)</f>
        <v>0</v>
      </c>
      <c r="Q35">
        <f>if( and('StockBond Returns'!$AB33&lt;-0.2,'StockBond Returns'!$AB33&gt;=-0.3),1,0)</f>
        <v>0</v>
      </c>
      <c r="R35">
        <f>if('StockBond Returns'!AB33&lt;-0.3,1,0)</f>
        <v>0</v>
      </c>
      <c r="S35" t="str">
        <f t="shared" ref="S35:W35" si="66">if(N35=1,$E35,"")</f>
        <v/>
      </c>
      <c r="T35" s="19">
        <f t="shared" si="66"/>
        <v>0.07442441036</v>
      </c>
      <c r="U35" t="str">
        <f t="shared" si="66"/>
        <v/>
      </c>
      <c r="V35" t="str">
        <f t="shared" si="66"/>
        <v/>
      </c>
      <c r="W35" t="str">
        <f t="shared" si="66"/>
        <v/>
      </c>
    </row>
    <row r="36">
      <c r="A36">
        <f t="shared" si="33"/>
        <v>6</v>
      </c>
      <c r="B36">
        <f t="shared" si="34"/>
        <v>1873</v>
      </c>
      <c r="C36" s="71" t="s">
        <v>116</v>
      </c>
      <c r="D36" s="156">
        <f t="shared" si="12"/>
        <v>1873.416667</v>
      </c>
      <c r="E36" s="157">
        <f>('StockBond Returns'!Y35+'StockBond Returns'!AA35-'Parameters &amp; Main Results'!$B$33)/'StockBond Returns'!Z35*12</f>
        <v>0.07257164783</v>
      </c>
      <c r="F36" s="77">
        <f>'StockBond Returns'!Y35+'StockBond Returns'!AA35-'StockBond Returns'!Z35*'Distribution of Final Value'!$B$7</f>
        <v>13.78562644</v>
      </c>
      <c r="G36" s="19">
        <f>1/'StockBond Returns'!M34</f>
        <v>0.08298635163</v>
      </c>
      <c r="H36">
        <f t="shared" si="7"/>
        <v>1</v>
      </c>
      <c r="I36" s="71">
        <f t="shared" si="8"/>
        <v>0</v>
      </c>
      <c r="J36">
        <f t="shared" si="9"/>
        <v>0</v>
      </c>
      <c r="K36" s="19">
        <f t="shared" ref="K36:M36" si="67">if(H36=1,$E36,"")</f>
        <v>0.07257164783</v>
      </c>
      <c r="L36" t="str">
        <f t="shared" si="67"/>
        <v/>
      </c>
      <c r="M36" t="str">
        <f t="shared" si="67"/>
        <v/>
      </c>
      <c r="N36" s="158">
        <f>if('StockBond Returns'!AB34=0,1,0)</f>
        <v>1</v>
      </c>
      <c r="O36">
        <f>if( and('StockBond Returns'!$AB34&lt;0,'StockBond Returns'!$AB34&gt;=-0.1),1,0)</f>
        <v>0</v>
      </c>
      <c r="P36">
        <f>if( and('StockBond Returns'!$AB34&lt;-0.1,'StockBond Returns'!$AB34&gt;=-0.2),1,0)</f>
        <v>0</v>
      </c>
      <c r="Q36">
        <f>if( and('StockBond Returns'!$AB34&lt;-0.2,'StockBond Returns'!$AB34&gt;=-0.3),1,0)</f>
        <v>0</v>
      </c>
      <c r="R36">
        <f>if('StockBond Returns'!AB34&lt;-0.3,1,0)</f>
        <v>0</v>
      </c>
      <c r="S36" s="19">
        <f t="shared" ref="S36:W36" si="68">if(N36=1,$E36,"")</f>
        <v>0.07257164783</v>
      </c>
      <c r="T36" t="str">
        <f t="shared" si="68"/>
        <v/>
      </c>
      <c r="U36" t="str">
        <f t="shared" si="68"/>
        <v/>
      </c>
      <c r="V36" t="str">
        <f t="shared" si="68"/>
        <v/>
      </c>
      <c r="W36" t="str">
        <f t="shared" si="68"/>
        <v/>
      </c>
    </row>
    <row r="37">
      <c r="A37">
        <f t="shared" si="33"/>
        <v>7</v>
      </c>
      <c r="B37">
        <f t="shared" si="34"/>
        <v>1873</v>
      </c>
      <c r="C37" s="71" t="s">
        <v>116</v>
      </c>
      <c r="D37" s="156">
        <f t="shared" si="12"/>
        <v>1873.5</v>
      </c>
      <c r="E37" s="157">
        <f>('StockBond Returns'!Y36+'StockBond Returns'!AA36-'Parameters &amp; Main Results'!$B$33)/'StockBond Returns'!Z36*12</f>
        <v>0.07099204239</v>
      </c>
      <c r="F37" s="77">
        <f>'StockBond Returns'!Y36+'StockBond Returns'!AA36-'StockBond Returns'!Z36*'Distribution of Final Value'!$B$7</f>
        <v>14.272251</v>
      </c>
      <c r="G37" s="19">
        <f>1/'StockBond Returns'!M35</f>
        <v>0.0817085949</v>
      </c>
      <c r="H37">
        <f t="shared" si="7"/>
        <v>1</v>
      </c>
      <c r="I37" s="71">
        <f t="shared" si="8"/>
        <v>0</v>
      </c>
      <c r="J37">
        <f t="shared" si="9"/>
        <v>0</v>
      </c>
      <c r="K37" s="19">
        <f t="shared" ref="K37:M37" si="69">if(H37=1,$E37,"")</f>
        <v>0.07099204239</v>
      </c>
      <c r="L37" t="str">
        <f t="shared" si="69"/>
        <v/>
      </c>
      <c r="M37" t="str">
        <f t="shared" si="69"/>
        <v/>
      </c>
      <c r="N37" s="158">
        <f>if('StockBond Returns'!AB35=0,1,0)</f>
        <v>1</v>
      </c>
      <c r="O37">
        <f>if( and('StockBond Returns'!$AB35&lt;0,'StockBond Returns'!$AB35&gt;=-0.1),1,0)</f>
        <v>0</v>
      </c>
      <c r="P37">
        <f>if( and('StockBond Returns'!$AB35&lt;-0.1,'StockBond Returns'!$AB35&gt;=-0.2),1,0)</f>
        <v>0</v>
      </c>
      <c r="Q37">
        <f>if( and('StockBond Returns'!$AB35&lt;-0.2,'StockBond Returns'!$AB35&gt;=-0.3),1,0)</f>
        <v>0</v>
      </c>
      <c r="R37">
        <f>if('StockBond Returns'!AB35&lt;-0.3,1,0)</f>
        <v>0</v>
      </c>
      <c r="S37" s="19">
        <f t="shared" ref="S37:W37" si="70">if(N37=1,$E37,"")</f>
        <v>0.07099204239</v>
      </c>
      <c r="T37" t="str">
        <f t="shared" si="70"/>
        <v/>
      </c>
      <c r="U37" t="str">
        <f t="shared" si="70"/>
        <v/>
      </c>
      <c r="V37" t="str">
        <f t="shared" si="70"/>
        <v/>
      </c>
      <c r="W37" t="str">
        <f t="shared" si="70"/>
        <v/>
      </c>
    </row>
    <row r="38">
      <c r="A38">
        <f t="shared" si="33"/>
        <v>8</v>
      </c>
      <c r="B38">
        <f t="shared" si="34"/>
        <v>1873</v>
      </c>
      <c r="C38" s="71" t="s">
        <v>116</v>
      </c>
      <c r="D38" s="156">
        <f t="shared" si="12"/>
        <v>1873.583333</v>
      </c>
      <c r="E38" s="157">
        <f>('StockBond Returns'!Y37+'StockBond Returns'!AA37-'Parameters &amp; Main Results'!$B$33)/'StockBond Returns'!Z37*12</f>
        <v>0.07151990265</v>
      </c>
      <c r="F38" s="77">
        <f>'StockBond Returns'!Y37+'StockBond Returns'!AA37-'StockBond Returns'!Z37*'Distribution of Final Value'!$B$7</f>
        <v>13.1168578</v>
      </c>
      <c r="G38" s="19">
        <f>1/'StockBond Returns'!M36</f>
        <v>0.08216431136</v>
      </c>
      <c r="H38">
        <f t="shared" si="7"/>
        <v>1</v>
      </c>
      <c r="I38" s="71">
        <f t="shared" si="8"/>
        <v>0</v>
      </c>
      <c r="J38">
        <f t="shared" si="9"/>
        <v>0</v>
      </c>
      <c r="K38" s="19">
        <f t="shared" ref="K38:M38" si="71">if(H38=1,$E38,"")</f>
        <v>0.07151990265</v>
      </c>
      <c r="L38" t="str">
        <f t="shared" si="71"/>
        <v/>
      </c>
      <c r="M38" t="str">
        <f t="shared" si="71"/>
        <v/>
      </c>
      <c r="N38" s="158">
        <f>if('StockBond Returns'!AB36=0,1,0)</f>
        <v>1</v>
      </c>
      <c r="O38">
        <f>if( and('StockBond Returns'!$AB36&lt;0,'StockBond Returns'!$AB36&gt;=-0.1),1,0)</f>
        <v>0</v>
      </c>
      <c r="P38">
        <f>if( and('StockBond Returns'!$AB36&lt;-0.1,'StockBond Returns'!$AB36&gt;=-0.2),1,0)</f>
        <v>0</v>
      </c>
      <c r="Q38">
        <f>if( and('StockBond Returns'!$AB36&lt;-0.2,'StockBond Returns'!$AB36&gt;=-0.3),1,0)</f>
        <v>0</v>
      </c>
      <c r="R38">
        <f>if('StockBond Returns'!AB36&lt;-0.3,1,0)</f>
        <v>0</v>
      </c>
      <c r="S38" s="19">
        <f t="shared" ref="S38:W38" si="72">if(N38=1,$E38,"")</f>
        <v>0.07151990265</v>
      </c>
      <c r="T38" t="str">
        <f t="shared" si="72"/>
        <v/>
      </c>
      <c r="U38" t="str">
        <f t="shared" si="72"/>
        <v/>
      </c>
      <c r="V38" t="str">
        <f t="shared" si="72"/>
        <v/>
      </c>
      <c r="W38" t="str">
        <f t="shared" si="72"/>
        <v/>
      </c>
    </row>
    <row r="39">
      <c r="A39">
        <f t="shared" si="33"/>
        <v>9</v>
      </c>
      <c r="B39">
        <f t="shared" si="34"/>
        <v>1873</v>
      </c>
      <c r="C39" s="71" t="s">
        <v>116</v>
      </c>
      <c r="D39" s="156">
        <f t="shared" si="12"/>
        <v>1873.666667</v>
      </c>
      <c r="E39" s="157">
        <f>('StockBond Returns'!Y38+'StockBond Returns'!AA38-'Parameters &amp; Main Results'!$B$33)/'StockBond Returns'!Z38*12</f>
        <v>0.07161760312</v>
      </c>
      <c r="F39" s="77">
        <f>'StockBond Returns'!Y38+'StockBond Returns'!AA38-'StockBond Returns'!Z38*'Distribution of Final Value'!$B$7</f>
        <v>14.12037113</v>
      </c>
      <c r="G39" s="19">
        <f>1/'StockBond Returns'!M37</f>
        <v>0.08241627127</v>
      </c>
      <c r="H39">
        <f t="shared" si="7"/>
        <v>1</v>
      </c>
      <c r="I39" s="71">
        <f t="shared" si="8"/>
        <v>0</v>
      </c>
      <c r="J39">
        <f t="shared" si="9"/>
        <v>0</v>
      </c>
      <c r="K39" s="19">
        <f t="shared" ref="K39:M39" si="73">if(H39=1,$E39,"")</f>
        <v>0.07161760312</v>
      </c>
      <c r="L39" t="str">
        <f t="shared" si="73"/>
        <v/>
      </c>
      <c r="M39" t="str">
        <f t="shared" si="73"/>
        <v/>
      </c>
      <c r="N39" s="158">
        <f>if('StockBond Returns'!AB37=0,1,0)</f>
        <v>1</v>
      </c>
      <c r="O39">
        <f>if( and('StockBond Returns'!$AB37&lt;0,'StockBond Returns'!$AB37&gt;=-0.1),1,0)</f>
        <v>0</v>
      </c>
      <c r="P39">
        <f>if( and('StockBond Returns'!$AB37&lt;-0.1,'StockBond Returns'!$AB37&gt;=-0.2),1,0)</f>
        <v>0</v>
      </c>
      <c r="Q39">
        <f>if( and('StockBond Returns'!$AB37&lt;-0.2,'StockBond Returns'!$AB37&gt;=-0.3),1,0)</f>
        <v>0</v>
      </c>
      <c r="R39">
        <f>if('StockBond Returns'!AB37&lt;-0.3,1,0)</f>
        <v>0</v>
      </c>
      <c r="S39" s="19">
        <f t="shared" ref="S39:W39" si="74">if(N39=1,$E39,"")</f>
        <v>0.07161760312</v>
      </c>
      <c r="T39" t="str">
        <f t="shared" si="74"/>
        <v/>
      </c>
      <c r="U39" t="str">
        <f t="shared" si="74"/>
        <v/>
      </c>
      <c r="V39" t="str">
        <f t="shared" si="74"/>
        <v/>
      </c>
      <c r="W39" t="str">
        <f t="shared" si="74"/>
        <v/>
      </c>
    </row>
    <row r="40">
      <c r="A40">
        <f t="shared" si="33"/>
        <v>10</v>
      </c>
      <c r="B40">
        <f t="shared" si="34"/>
        <v>1873</v>
      </c>
      <c r="C40" s="71" t="s">
        <v>116</v>
      </c>
      <c r="D40" s="156">
        <f t="shared" si="12"/>
        <v>1873.75</v>
      </c>
      <c r="E40" s="157">
        <f>('StockBond Returns'!Y39+'StockBond Returns'!AA39-'Parameters &amp; Main Results'!$B$33)/'StockBond Returns'!Z39*12</f>
        <v>0.07636390919</v>
      </c>
      <c r="F40" s="77">
        <f>'StockBond Returns'!Y39+'StockBond Returns'!AA39-'StockBond Returns'!Z39*'Distribution of Final Value'!$B$7</f>
        <v>14.80542643</v>
      </c>
      <c r="G40" s="19">
        <f>1/'StockBond Returns'!M38</f>
        <v>0.08961411433</v>
      </c>
      <c r="H40">
        <f t="shared" si="7"/>
        <v>1</v>
      </c>
      <c r="I40" s="71">
        <f t="shared" si="8"/>
        <v>0</v>
      </c>
      <c r="J40">
        <f t="shared" si="9"/>
        <v>0</v>
      </c>
      <c r="K40" s="19">
        <f t="shared" ref="K40:M40" si="75">if(H40=1,$E40,"")</f>
        <v>0.07636390919</v>
      </c>
      <c r="L40" t="str">
        <f t="shared" si="75"/>
        <v/>
      </c>
      <c r="M40" t="str">
        <f t="shared" si="75"/>
        <v/>
      </c>
      <c r="N40" s="158">
        <f>if('StockBond Returns'!AB38=0,1,0)</f>
        <v>0</v>
      </c>
      <c r="O40">
        <f>if( and('StockBond Returns'!$AB38&lt;0,'StockBond Returns'!$AB38&gt;=-0.1),1,0)</f>
        <v>1</v>
      </c>
      <c r="P40">
        <f>if( and('StockBond Returns'!$AB38&lt;-0.1,'StockBond Returns'!$AB38&gt;=-0.2),1,0)</f>
        <v>0</v>
      </c>
      <c r="Q40">
        <f>if( and('StockBond Returns'!$AB38&lt;-0.2,'StockBond Returns'!$AB38&gt;=-0.3),1,0)</f>
        <v>0</v>
      </c>
      <c r="R40">
        <f>if('StockBond Returns'!AB38&lt;-0.3,1,0)</f>
        <v>0</v>
      </c>
      <c r="S40" t="str">
        <f t="shared" ref="S40:W40" si="76">if(N40=1,$E40,"")</f>
        <v/>
      </c>
      <c r="T40" s="19">
        <f t="shared" si="76"/>
        <v>0.07636390919</v>
      </c>
      <c r="U40" t="str">
        <f t="shared" si="76"/>
        <v/>
      </c>
      <c r="V40" t="str">
        <f t="shared" si="76"/>
        <v/>
      </c>
      <c r="W40" t="str">
        <f t="shared" si="76"/>
        <v/>
      </c>
    </row>
    <row r="41">
      <c r="A41">
        <f t="shared" si="33"/>
        <v>11</v>
      </c>
      <c r="B41">
        <f t="shared" si="34"/>
        <v>1873</v>
      </c>
      <c r="C41" s="71" t="s">
        <v>116</v>
      </c>
      <c r="D41" s="156">
        <f t="shared" si="12"/>
        <v>1873.833333</v>
      </c>
      <c r="E41" s="157">
        <f>('StockBond Returns'!Y40+'StockBond Returns'!AA40-'Parameters &amp; Main Results'!$B$33)/'StockBond Returns'!Z40*12</f>
        <v>0.08019773974</v>
      </c>
      <c r="F41" s="77">
        <f>'StockBond Returns'!Y40+'StockBond Returns'!AA40-'StockBond Returns'!Z40*'Distribution of Final Value'!$B$7</f>
        <v>15.19795104</v>
      </c>
      <c r="G41" s="19">
        <f>1/'StockBond Returns'!M39</f>
        <v>0.09618381296</v>
      </c>
      <c r="H41">
        <f t="shared" si="7"/>
        <v>1</v>
      </c>
      <c r="I41" s="71">
        <f t="shared" si="8"/>
        <v>0</v>
      </c>
      <c r="J41">
        <f t="shared" si="9"/>
        <v>0</v>
      </c>
      <c r="K41" s="19">
        <f t="shared" ref="K41:M41" si="77">if(H41=1,$E41,"")</f>
        <v>0.08019773974</v>
      </c>
      <c r="L41" t="str">
        <f t="shared" si="77"/>
        <v/>
      </c>
      <c r="M41" t="str">
        <f t="shared" si="77"/>
        <v/>
      </c>
      <c r="N41" s="158">
        <f>if('StockBond Returns'!AB39=0,1,0)</f>
        <v>0</v>
      </c>
      <c r="O41">
        <f>if( and('StockBond Returns'!$AB39&lt;0,'StockBond Returns'!$AB39&gt;=-0.1),1,0)</f>
        <v>0</v>
      </c>
      <c r="P41">
        <f>if( and('StockBond Returns'!$AB39&lt;-0.1,'StockBond Returns'!$AB39&gt;=-0.2),1,0)</f>
        <v>1</v>
      </c>
      <c r="Q41">
        <f>if( and('StockBond Returns'!$AB39&lt;-0.2,'StockBond Returns'!$AB39&gt;=-0.3),1,0)</f>
        <v>0</v>
      </c>
      <c r="R41">
        <f>if('StockBond Returns'!AB39&lt;-0.3,1,0)</f>
        <v>0</v>
      </c>
      <c r="S41" t="str">
        <f t="shared" ref="S41:W41" si="78">if(N41=1,$E41,"")</f>
        <v/>
      </c>
      <c r="T41" t="str">
        <f t="shared" si="78"/>
        <v/>
      </c>
      <c r="U41" s="19">
        <f t="shared" si="78"/>
        <v>0.08019773974</v>
      </c>
      <c r="V41" t="str">
        <f t="shared" si="78"/>
        <v/>
      </c>
      <c r="W41" t="str">
        <f t="shared" si="78"/>
        <v/>
      </c>
    </row>
    <row r="42">
      <c r="A42">
        <f t="shared" si="33"/>
        <v>12</v>
      </c>
      <c r="B42">
        <f t="shared" si="34"/>
        <v>1873</v>
      </c>
      <c r="C42" s="71" t="s">
        <v>116</v>
      </c>
      <c r="D42" s="156">
        <f t="shared" si="12"/>
        <v>1873.916667</v>
      </c>
      <c r="E42" s="157">
        <f>('StockBond Returns'!Y41+'StockBond Returns'!AA41-'Parameters &amp; Main Results'!$B$33)/'StockBond Returns'!Z41*12</f>
        <v>0.07999890702</v>
      </c>
      <c r="F42" s="77">
        <f>'StockBond Returns'!Y41+'StockBond Returns'!AA41-'StockBond Returns'!Z41*'Distribution of Final Value'!$B$7</f>
        <v>16.15359512</v>
      </c>
      <c r="G42" s="19">
        <f>1/'StockBond Returns'!M40</f>
        <v>0.09700890258</v>
      </c>
      <c r="H42">
        <f t="shared" si="7"/>
        <v>1</v>
      </c>
      <c r="I42" s="71">
        <f t="shared" si="8"/>
        <v>0</v>
      </c>
      <c r="J42">
        <f t="shared" si="9"/>
        <v>0</v>
      </c>
      <c r="K42" s="19">
        <f t="shared" ref="K42:M42" si="79">if(H42=1,$E42,"")</f>
        <v>0.07999890702</v>
      </c>
      <c r="L42" t="str">
        <f t="shared" si="79"/>
        <v/>
      </c>
      <c r="M42" t="str">
        <f t="shared" si="79"/>
        <v/>
      </c>
      <c r="N42" s="158">
        <f>if('StockBond Returns'!AB40=0,1,0)</f>
        <v>0</v>
      </c>
      <c r="O42">
        <f>if( and('StockBond Returns'!$AB40&lt;0,'StockBond Returns'!$AB40&gt;=-0.1),1,0)</f>
        <v>0</v>
      </c>
      <c r="P42">
        <f>if( and('StockBond Returns'!$AB40&lt;-0.1,'StockBond Returns'!$AB40&gt;=-0.2),1,0)</f>
        <v>1</v>
      </c>
      <c r="Q42">
        <f>if( and('StockBond Returns'!$AB40&lt;-0.2,'StockBond Returns'!$AB40&gt;=-0.3),1,0)</f>
        <v>0</v>
      </c>
      <c r="R42">
        <f>if('StockBond Returns'!AB40&lt;-0.3,1,0)</f>
        <v>0</v>
      </c>
      <c r="S42" t="str">
        <f t="shared" ref="S42:W42" si="80">if(N42=1,$E42,"")</f>
        <v/>
      </c>
      <c r="T42" t="str">
        <f t="shared" si="80"/>
        <v/>
      </c>
      <c r="U42" s="19">
        <f t="shared" si="80"/>
        <v>0.07999890702</v>
      </c>
      <c r="V42" t="str">
        <f t="shared" si="80"/>
        <v/>
      </c>
      <c r="W42" t="str">
        <f t="shared" si="80"/>
        <v/>
      </c>
    </row>
    <row r="43">
      <c r="A43">
        <f t="shared" si="33"/>
        <v>1</v>
      </c>
      <c r="B43">
        <f t="shared" si="34"/>
        <v>1874</v>
      </c>
      <c r="C43" s="71" t="s">
        <v>116</v>
      </c>
      <c r="D43" s="156">
        <f t="shared" si="12"/>
        <v>1874</v>
      </c>
      <c r="E43" s="157">
        <f>('StockBond Returns'!Y42+'StockBond Returns'!AA42-'Parameters &amp; Main Results'!$B$33)/'StockBond Returns'!Z42*12</f>
        <v>0.07574503879</v>
      </c>
      <c r="F43" s="77">
        <f>'StockBond Returns'!Y42+'StockBond Returns'!AA42-'StockBond Returns'!Z42*'Distribution of Final Value'!$B$7</f>
        <v>14.62327611</v>
      </c>
      <c r="G43" s="19">
        <f>1/'StockBond Returns'!M41</f>
        <v>0.09112078362</v>
      </c>
      <c r="H43">
        <f t="shared" si="7"/>
        <v>1</v>
      </c>
      <c r="I43" s="71">
        <f t="shared" si="8"/>
        <v>0</v>
      </c>
      <c r="J43">
        <f t="shared" si="9"/>
        <v>0</v>
      </c>
      <c r="K43" s="19">
        <f t="shared" ref="K43:M43" si="81">if(H43=1,$E43,"")</f>
        <v>0.07574503879</v>
      </c>
      <c r="L43" t="str">
        <f t="shared" si="81"/>
        <v/>
      </c>
      <c r="M43" t="str">
        <f t="shared" si="81"/>
        <v/>
      </c>
      <c r="N43" s="158">
        <f>if('StockBond Returns'!AB41=0,1,0)</f>
        <v>0</v>
      </c>
      <c r="O43">
        <f>if( and('StockBond Returns'!$AB41&lt;0,'StockBond Returns'!$AB41&gt;=-0.1),1,0)</f>
        <v>1</v>
      </c>
      <c r="P43">
        <f>if( and('StockBond Returns'!$AB41&lt;-0.1,'StockBond Returns'!$AB41&gt;=-0.2),1,0)</f>
        <v>0</v>
      </c>
      <c r="Q43">
        <f>if( and('StockBond Returns'!$AB41&lt;-0.2,'StockBond Returns'!$AB41&gt;=-0.3),1,0)</f>
        <v>0</v>
      </c>
      <c r="R43">
        <f>if('StockBond Returns'!AB41&lt;-0.3,1,0)</f>
        <v>0</v>
      </c>
      <c r="S43" t="str">
        <f t="shared" ref="S43:W43" si="82">if(N43=1,$E43,"")</f>
        <v/>
      </c>
      <c r="T43" s="19">
        <f t="shared" si="82"/>
        <v>0.07574503879</v>
      </c>
      <c r="U43" t="str">
        <f t="shared" si="82"/>
        <v/>
      </c>
      <c r="V43" t="str">
        <f t="shared" si="82"/>
        <v/>
      </c>
      <c r="W43" t="str">
        <f t="shared" si="82"/>
        <v/>
      </c>
    </row>
    <row r="44">
      <c r="A44">
        <f t="shared" si="33"/>
        <v>2</v>
      </c>
      <c r="B44">
        <f t="shared" si="34"/>
        <v>1874</v>
      </c>
      <c r="C44" s="71" t="s">
        <v>116</v>
      </c>
      <c r="D44" s="156">
        <f t="shared" si="12"/>
        <v>1874.083333</v>
      </c>
      <c r="E44" s="157">
        <f>('StockBond Returns'!Y43+'StockBond Returns'!AA43-'Parameters &amp; Main Results'!$B$33)/'StockBond Returns'!Z43*12</f>
        <v>0.07441052696</v>
      </c>
      <c r="F44" s="77">
        <f>'StockBond Returns'!Y43+'StockBond Returns'!AA43-'StockBond Returns'!Z43*'Distribution of Final Value'!$B$7</f>
        <v>15.15412486</v>
      </c>
      <c r="G44" s="19">
        <f>1/'StockBond Returns'!M42</f>
        <v>0.088198973</v>
      </c>
      <c r="H44">
        <f t="shared" si="7"/>
        <v>1</v>
      </c>
      <c r="I44" s="71">
        <f t="shared" si="8"/>
        <v>0</v>
      </c>
      <c r="J44">
        <f t="shared" si="9"/>
        <v>0</v>
      </c>
      <c r="K44" s="19">
        <f t="shared" ref="K44:M44" si="83">if(H44=1,$E44,"")</f>
        <v>0.07441052696</v>
      </c>
      <c r="L44" t="str">
        <f t="shared" si="83"/>
        <v/>
      </c>
      <c r="M44" t="str">
        <f t="shared" si="83"/>
        <v/>
      </c>
      <c r="N44" s="158">
        <f>if('StockBond Returns'!AB42=0,1,0)</f>
        <v>0</v>
      </c>
      <c r="O44">
        <f>if( and('StockBond Returns'!$AB42&lt;0,'StockBond Returns'!$AB42&gt;=-0.1),1,0)</f>
        <v>1</v>
      </c>
      <c r="P44">
        <f>if( and('StockBond Returns'!$AB42&lt;-0.1,'StockBond Returns'!$AB42&gt;=-0.2),1,0)</f>
        <v>0</v>
      </c>
      <c r="Q44">
        <f>if( and('StockBond Returns'!$AB42&lt;-0.2,'StockBond Returns'!$AB42&gt;=-0.3),1,0)</f>
        <v>0</v>
      </c>
      <c r="R44">
        <f>if('StockBond Returns'!AB42&lt;-0.3,1,0)</f>
        <v>0</v>
      </c>
      <c r="S44" t="str">
        <f t="shared" ref="S44:W44" si="84">if(N44=1,$E44,"")</f>
        <v/>
      </c>
      <c r="T44" s="19">
        <f t="shared" si="84"/>
        <v>0.07441052696</v>
      </c>
      <c r="U44" t="str">
        <f t="shared" si="84"/>
        <v/>
      </c>
      <c r="V44" t="str">
        <f t="shared" si="84"/>
        <v/>
      </c>
      <c r="W44" t="str">
        <f t="shared" si="84"/>
        <v/>
      </c>
    </row>
    <row r="45">
      <c r="A45">
        <f t="shared" si="33"/>
        <v>3</v>
      </c>
      <c r="B45">
        <f t="shared" si="34"/>
        <v>1874</v>
      </c>
      <c r="C45" s="71" t="s">
        <v>116</v>
      </c>
      <c r="D45" s="156">
        <f t="shared" si="12"/>
        <v>1874.166667</v>
      </c>
      <c r="E45" s="157">
        <f>('StockBond Returns'!Y44+'StockBond Returns'!AA44-'Parameters &amp; Main Results'!$B$33)/'StockBond Returns'!Z44*12</f>
        <v>0.07260910141</v>
      </c>
      <c r="F45" s="77">
        <f>'StockBond Returns'!Y44+'StockBond Returns'!AA44-'StockBond Returns'!Z44*'Distribution of Final Value'!$B$7</f>
        <v>13.89215936</v>
      </c>
      <c r="G45" s="19">
        <f>1/'StockBond Returns'!M43</f>
        <v>0.08595958844</v>
      </c>
      <c r="H45">
        <f t="shared" si="7"/>
        <v>1</v>
      </c>
      <c r="I45" s="71">
        <f t="shared" si="8"/>
        <v>0</v>
      </c>
      <c r="J45">
        <f t="shared" si="9"/>
        <v>0</v>
      </c>
      <c r="K45" s="19">
        <f t="shared" ref="K45:M45" si="85">if(H45=1,$E45,"")</f>
        <v>0.07260910141</v>
      </c>
      <c r="L45" t="str">
        <f t="shared" si="85"/>
        <v/>
      </c>
      <c r="M45" t="str">
        <f t="shared" si="85"/>
        <v/>
      </c>
      <c r="N45" s="158">
        <f>if('StockBond Returns'!AB43=0,1,0)</f>
        <v>1</v>
      </c>
      <c r="O45">
        <f>if( and('StockBond Returns'!$AB43&lt;0,'StockBond Returns'!$AB43&gt;=-0.1),1,0)</f>
        <v>0</v>
      </c>
      <c r="P45">
        <f>if( and('StockBond Returns'!$AB43&lt;-0.1,'StockBond Returns'!$AB43&gt;=-0.2),1,0)</f>
        <v>0</v>
      </c>
      <c r="Q45">
        <f>if( and('StockBond Returns'!$AB43&lt;-0.2,'StockBond Returns'!$AB43&gt;=-0.3),1,0)</f>
        <v>0</v>
      </c>
      <c r="R45">
        <f>if('StockBond Returns'!AB43&lt;-0.3,1,0)</f>
        <v>0</v>
      </c>
      <c r="S45" s="19">
        <f t="shared" ref="S45:W45" si="86">if(N45=1,$E45,"")</f>
        <v>0.07260910141</v>
      </c>
      <c r="T45" t="str">
        <f t="shared" si="86"/>
        <v/>
      </c>
      <c r="U45" t="str">
        <f t="shared" si="86"/>
        <v/>
      </c>
      <c r="V45" t="str">
        <f t="shared" si="86"/>
        <v/>
      </c>
      <c r="W45" t="str">
        <f t="shared" si="86"/>
        <v/>
      </c>
    </row>
    <row r="46">
      <c r="A46">
        <f t="shared" si="33"/>
        <v>4</v>
      </c>
      <c r="B46">
        <f t="shared" si="34"/>
        <v>1874</v>
      </c>
      <c r="C46" s="71" t="s">
        <v>116</v>
      </c>
      <c r="D46" s="156">
        <f t="shared" si="12"/>
        <v>1874.25</v>
      </c>
      <c r="E46" s="157">
        <f>('StockBond Returns'!Y45+'StockBond Returns'!AA45-'Parameters &amp; Main Results'!$B$33)/'StockBond Returns'!Z45*12</f>
        <v>0.07331021499</v>
      </c>
      <c r="F46" s="77">
        <f>'StockBond Returns'!Y45+'StockBond Returns'!AA45-'StockBond Returns'!Z45*'Distribution of Final Value'!$B$7</f>
        <v>14.18183425</v>
      </c>
      <c r="G46" s="19">
        <f>1/'StockBond Returns'!M44</f>
        <v>0.08734989355</v>
      </c>
      <c r="H46">
        <f t="shared" si="7"/>
        <v>1</v>
      </c>
      <c r="I46" s="71">
        <f t="shared" si="8"/>
        <v>0</v>
      </c>
      <c r="J46">
        <f t="shared" si="9"/>
        <v>0</v>
      </c>
      <c r="K46" s="19">
        <f t="shared" ref="K46:M46" si="87">if(H46=1,$E46,"")</f>
        <v>0.07331021499</v>
      </c>
      <c r="L46" t="str">
        <f t="shared" si="87"/>
        <v/>
      </c>
      <c r="M46" t="str">
        <f t="shared" si="87"/>
        <v/>
      </c>
      <c r="N46" s="158">
        <f>if('StockBond Returns'!AB44=0,1,0)</f>
        <v>0</v>
      </c>
      <c r="O46">
        <f>if( and('StockBond Returns'!$AB44&lt;0,'StockBond Returns'!$AB44&gt;=-0.1),1,0)</f>
        <v>1</v>
      </c>
      <c r="P46">
        <f>if( and('StockBond Returns'!$AB44&lt;-0.1,'StockBond Returns'!$AB44&gt;=-0.2),1,0)</f>
        <v>0</v>
      </c>
      <c r="Q46">
        <f>if( and('StockBond Returns'!$AB44&lt;-0.2,'StockBond Returns'!$AB44&gt;=-0.3),1,0)</f>
        <v>0</v>
      </c>
      <c r="R46">
        <f>if('StockBond Returns'!AB44&lt;-0.3,1,0)</f>
        <v>0</v>
      </c>
      <c r="S46" t="str">
        <f t="shared" ref="S46:W46" si="88">if(N46=1,$E46,"")</f>
        <v/>
      </c>
      <c r="T46" s="19">
        <f t="shared" si="88"/>
        <v>0.07331021499</v>
      </c>
      <c r="U46" t="str">
        <f t="shared" si="88"/>
        <v/>
      </c>
      <c r="V46" t="str">
        <f t="shared" si="88"/>
        <v/>
      </c>
      <c r="W46" t="str">
        <f t="shared" si="88"/>
        <v/>
      </c>
    </row>
    <row r="47">
      <c r="A47">
        <f t="shared" si="33"/>
        <v>5</v>
      </c>
      <c r="B47">
        <f t="shared" si="34"/>
        <v>1874</v>
      </c>
      <c r="C47" s="71" t="s">
        <v>116</v>
      </c>
      <c r="D47" s="156">
        <f t="shared" si="12"/>
        <v>1874.333333</v>
      </c>
      <c r="E47" s="157">
        <f>('StockBond Returns'!Y46+'StockBond Returns'!AA46-'Parameters &amp; Main Results'!$B$33)/'StockBond Returns'!Z46*12</f>
        <v>0.07375036671</v>
      </c>
      <c r="F47" s="77">
        <f>'StockBond Returns'!Y46+'StockBond Returns'!AA46-'StockBond Returns'!Z46*'Distribution of Final Value'!$B$7</f>
        <v>14.05548112</v>
      </c>
      <c r="G47" s="19">
        <f>1/'StockBond Returns'!M45</f>
        <v>0.08881722799</v>
      </c>
      <c r="H47">
        <f t="shared" si="7"/>
        <v>1</v>
      </c>
      <c r="I47" s="71">
        <f t="shared" si="8"/>
        <v>0</v>
      </c>
      <c r="J47">
        <f t="shared" si="9"/>
        <v>0</v>
      </c>
      <c r="K47" s="19">
        <f t="shared" ref="K47:M47" si="89">if(H47=1,$E47,"")</f>
        <v>0.07375036671</v>
      </c>
      <c r="L47" t="str">
        <f t="shared" si="89"/>
        <v/>
      </c>
      <c r="M47" t="str">
        <f t="shared" si="89"/>
        <v/>
      </c>
      <c r="N47" s="158">
        <f>if('StockBond Returns'!AB45=0,1,0)</f>
        <v>0</v>
      </c>
      <c r="O47">
        <f>if( and('StockBond Returns'!$AB45&lt;0,'StockBond Returns'!$AB45&gt;=-0.1),1,0)</f>
        <v>1</v>
      </c>
      <c r="P47">
        <f>if( and('StockBond Returns'!$AB45&lt;-0.1,'StockBond Returns'!$AB45&gt;=-0.2),1,0)</f>
        <v>0</v>
      </c>
      <c r="Q47">
        <f>if( and('StockBond Returns'!$AB45&lt;-0.2,'StockBond Returns'!$AB45&gt;=-0.3),1,0)</f>
        <v>0</v>
      </c>
      <c r="R47">
        <f>if('StockBond Returns'!AB45&lt;-0.3,1,0)</f>
        <v>0</v>
      </c>
      <c r="S47" t="str">
        <f t="shared" ref="S47:W47" si="90">if(N47=1,$E47,"")</f>
        <v/>
      </c>
      <c r="T47" s="19">
        <f t="shared" si="90"/>
        <v>0.07375036671</v>
      </c>
      <c r="U47" t="str">
        <f t="shared" si="90"/>
        <v/>
      </c>
      <c r="V47" t="str">
        <f t="shared" si="90"/>
        <v/>
      </c>
      <c r="W47" t="str">
        <f t="shared" si="90"/>
        <v/>
      </c>
    </row>
    <row r="48">
      <c r="A48">
        <f t="shared" si="33"/>
        <v>6</v>
      </c>
      <c r="B48">
        <f t="shared" si="34"/>
        <v>1874</v>
      </c>
      <c r="C48" s="71" t="s">
        <v>116</v>
      </c>
      <c r="D48" s="156">
        <f t="shared" si="12"/>
        <v>1874.416667</v>
      </c>
      <c r="E48" s="157">
        <f>('StockBond Returns'!Y47+'StockBond Returns'!AA47-'Parameters &amp; Main Results'!$B$33)/'StockBond Returns'!Z47*12</f>
        <v>0.07453888456</v>
      </c>
      <c r="F48" s="77">
        <f>'StockBond Returns'!Y47+'StockBond Returns'!AA47-'StockBond Returns'!Z47*'Distribution of Final Value'!$B$7</f>
        <v>13.49276071</v>
      </c>
      <c r="G48" s="19">
        <f>1/'StockBond Returns'!M46</f>
        <v>0.09060401533</v>
      </c>
      <c r="H48">
        <f t="shared" si="7"/>
        <v>1</v>
      </c>
      <c r="I48" s="71">
        <f t="shared" si="8"/>
        <v>0</v>
      </c>
      <c r="J48">
        <f t="shared" si="9"/>
        <v>0</v>
      </c>
      <c r="K48" s="19">
        <f t="shared" ref="K48:M48" si="91">if(H48=1,$E48,"")</f>
        <v>0.07453888456</v>
      </c>
      <c r="L48" t="str">
        <f t="shared" si="91"/>
        <v/>
      </c>
      <c r="M48" t="str">
        <f t="shared" si="91"/>
        <v/>
      </c>
      <c r="N48" s="158">
        <f>if('StockBond Returns'!AB46=0,1,0)</f>
        <v>0</v>
      </c>
      <c r="O48">
        <f>if( and('StockBond Returns'!$AB46&lt;0,'StockBond Returns'!$AB46&gt;=-0.1),1,0)</f>
        <v>1</v>
      </c>
      <c r="P48">
        <f>if( and('StockBond Returns'!$AB46&lt;-0.1,'StockBond Returns'!$AB46&gt;=-0.2),1,0)</f>
        <v>0</v>
      </c>
      <c r="Q48">
        <f>if( and('StockBond Returns'!$AB46&lt;-0.2,'StockBond Returns'!$AB46&gt;=-0.3),1,0)</f>
        <v>0</v>
      </c>
      <c r="R48">
        <f>if('StockBond Returns'!AB46&lt;-0.3,1,0)</f>
        <v>0</v>
      </c>
      <c r="S48" t="str">
        <f t="shared" ref="S48:W48" si="92">if(N48=1,$E48,"")</f>
        <v/>
      </c>
      <c r="T48" s="19">
        <f t="shared" si="92"/>
        <v>0.07453888456</v>
      </c>
      <c r="U48" t="str">
        <f t="shared" si="92"/>
        <v/>
      </c>
      <c r="V48" t="str">
        <f t="shared" si="92"/>
        <v/>
      </c>
      <c r="W48" t="str">
        <f t="shared" si="92"/>
        <v/>
      </c>
    </row>
    <row r="49">
      <c r="A49">
        <f t="shared" si="33"/>
        <v>7</v>
      </c>
      <c r="B49">
        <f t="shared" si="34"/>
        <v>1874</v>
      </c>
      <c r="C49" s="71" t="s">
        <v>116</v>
      </c>
      <c r="D49" s="156">
        <f t="shared" si="12"/>
        <v>1874.5</v>
      </c>
      <c r="E49" s="157">
        <f>('StockBond Returns'!Y48+'StockBond Returns'!AA48-'Parameters &amp; Main Results'!$B$33)/'StockBond Returns'!Z48*12</f>
        <v>0.0731141775</v>
      </c>
      <c r="F49" s="77">
        <f>'StockBond Returns'!Y48+'StockBond Returns'!AA48-'StockBond Returns'!Z48*'Distribution of Final Value'!$B$7</f>
        <v>13.02439068</v>
      </c>
      <c r="G49" s="19">
        <f>1/'StockBond Returns'!M47</f>
        <v>0.08924177912</v>
      </c>
      <c r="H49">
        <f t="shared" si="7"/>
        <v>1</v>
      </c>
      <c r="I49" s="71">
        <f t="shared" si="8"/>
        <v>0</v>
      </c>
      <c r="J49">
        <f t="shared" si="9"/>
        <v>0</v>
      </c>
      <c r="K49" s="19">
        <f t="shared" ref="K49:M49" si="93">if(H49=1,$E49,"")</f>
        <v>0.0731141775</v>
      </c>
      <c r="L49" t="str">
        <f t="shared" si="93"/>
        <v/>
      </c>
      <c r="M49" t="str">
        <f t="shared" si="93"/>
        <v/>
      </c>
      <c r="N49" s="158">
        <f>if('StockBond Returns'!AB47=0,1,0)</f>
        <v>0</v>
      </c>
      <c r="O49">
        <f>if( and('StockBond Returns'!$AB47&lt;0,'StockBond Returns'!$AB47&gt;=-0.1),1,0)</f>
        <v>1</v>
      </c>
      <c r="P49">
        <f>if( and('StockBond Returns'!$AB47&lt;-0.1,'StockBond Returns'!$AB47&gt;=-0.2),1,0)</f>
        <v>0</v>
      </c>
      <c r="Q49">
        <f>if( and('StockBond Returns'!$AB47&lt;-0.2,'StockBond Returns'!$AB47&gt;=-0.3),1,0)</f>
        <v>0</v>
      </c>
      <c r="R49">
        <f>if('StockBond Returns'!AB47&lt;-0.3,1,0)</f>
        <v>0</v>
      </c>
      <c r="S49" t="str">
        <f t="shared" ref="S49:W49" si="94">if(N49=1,$E49,"")</f>
        <v/>
      </c>
      <c r="T49" s="19">
        <f t="shared" si="94"/>
        <v>0.0731141775</v>
      </c>
      <c r="U49" t="str">
        <f t="shared" si="94"/>
        <v/>
      </c>
      <c r="V49" t="str">
        <f t="shared" si="94"/>
        <v/>
      </c>
      <c r="W49" t="str">
        <f t="shared" si="94"/>
        <v/>
      </c>
    </row>
    <row r="50">
      <c r="A50">
        <f t="shared" si="33"/>
        <v>8</v>
      </c>
      <c r="B50">
        <f t="shared" si="34"/>
        <v>1874</v>
      </c>
      <c r="C50" s="71" t="s">
        <v>116</v>
      </c>
      <c r="D50" s="156">
        <f t="shared" si="12"/>
        <v>1874.583333</v>
      </c>
      <c r="E50" s="157">
        <f>('StockBond Returns'!Y49+'StockBond Returns'!AA49-'Parameters &amp; Main Results'!$B$33)/'StockBond Returns'!Z49*12</f>
        <v>0.07431237284</v>
      </c>
      <c r="F50" s="77">
        <f>'StockBond Returns'!Y49+'StockBond Returns'!AA49-'StockBond Returns'!Z49*'Distribution of Final Value'!$B$7</f>
        <v>12.31370883</v>
      </c>
      <c r="G50" s="19">
        <f>1/'StockBond Returns'!M48</f>
        <v>0.0902930672</v>
      </c>
      <c r="H50">
        <f t="shared" si="7"/>
        <v>1</v>
      </c>
      <c r="I50" s="71">
        <f t="shared" si="8"/>
        <v>0</v>
      </c>
      <c r="J50">
        <f t="shared" si="9"/>
        <v>0</v>
      </c>
      <c r="K50" s="19">
        <f t="shared" ref="K50:M50" si="95">if(H50=1,$E50,"")</f>
        <v>0.07431237284</v>
      </c>
      <c r="L50" t="str">
        <f t="shared" si="95"/>
        <v/>
      </c>
      <c r="M50" t="str">
        <f t="shared" si="95"/>
        <v/>
      </c>
      <c r="N50" s="158">
        <f>if('StockBond Returns'!AB48=0,1,0)</f>
        <v>0</v>
      </c>
      <c r="O50">
        <f>if( and('StockBond Returns'!$AB48&lt;0,'StockBond Returns'!$AB48&gt;=-0.1),1,0)</f>
        <v>1</v>
      </c>
      <c r="P50">
        <f>if( and('StockBond Returns'!$AB48&lt;-0.1,'StockBond Returns'!$AB48&gt;=-0.2),1,0)</f>
        <v>0</v>
      </c>
      <c r="Q50">
        <f>if( and('StockBond Returns'!$AB48&lt;-0.2,'StockBond Returns'!$AB48&gt;=-0.3),1,0)</f>
        <v>0</v>
      </c>
      <c r="R50">
        <f>if('StockBond Returns'!AB48&lt;-0.3,1,0)</f>
        <v>0</v>
      </c>
      <c r="S50" t="str">
        <f t="shared" ref="S50:W50" si="96">if(N50=1,$E50,"")</f>
        <v/>
      </c>
      <c r="T50" s="19">
        <f t="shared" si="96"/>
        <v>0.07431237284</v>
      </c>
      <c r="U50" t="str">
        <f t="shared" si="96"/>
        <v/>
      </c>
      <c r="V50" t="str">
        <f t="shared" si="96"/>
        <v/>
      </c>
      <c r="W50" t="str">
        <f t="shared" si="96"/>
        <v/>
      </c>
    </row>
    <row r="51">
      <c r="A51">
        <f t="shared" si="33"/>
        <v>9</v>
      </c>
      <c r="B51">
        <f t="shared" si="34"/>
        <v>1874</v>
      </c>
      <c r="C51" s="71" t="s">
        <v>116</v>
      </c>
      <c r="D51" s="156">
        <f t="shared" si="12"/>
        <v>1874.666667</v>
      </c>
      <c r="E51" s="157">
        <f>('StockBond Returns'!Y50+'StockBond Returns'!AA50-'Parameters &amp; Main Results'!$B$33)/'StockBond Returns'!Z50*12</f>
        <v>0.07364119901</v>
      </c>
      <c r="F51" s="77">
        <f>'StockBond Returns'!Y50+'StockBond Returns'!AA50-'StockBond Returns'!Z50*'Distribution of Final Value'!$B$7</f>
        <v>12.49359094</v>
      </c>
      <c r="G51" s="19">
        <f>1/'StockBond Returns'!M49</f>
        <v>0.08961595773</v>
      </c>
      <c r="H51">
        <f t="shared" si="7"/>
        <v>1</v>
      </c>
      <c r="I51" s="71">
        <f t="shared" si="8"/>
        <v>0</v>
      </c>
      <c r="J51">
        <f t="shared" si="9"/>
        <v>0</v>
      </c>
      <c r="K51" s="19">
        <f t="shared" ref="K51:M51" si="97">if(H51=1,$E51,"")</f>
        <v>0.07364119901</v>
      </c>
      <c r="L51" t="str">
        <f t="shared" si="97"/>
        <v/>
      </c>
      <c r="M51" t="str">
        <f t="shared" si="97"/>
        <v/>
      </c>
      <c r="N51" s="158">
        <f>if('StockBond Returns'!AB49=0,1,0)</f>
        <v>1</v>
      </c>
      <c r="O51">
        <f>if( and('StockBond Returns'!$AB49&lt;0,'StockBond Returns'!$AB49&gt;=-0.1),1,0)</f>
        <v>0</v>
      </c>
      <c r="P51">
        <f>if( and('StockBond Returns'!$AB49&lt;-0.1,'StockBond Returns'!$AB49&gt;=-0.2),1,0)</f>
        <v>0</v>
      </c>
      <c r="Q51">
        <f>if( and('StockBond Returns'!$AB49&lt;-0.2,'StockBond Returns'!$AB49&gt;=-0.3),1,0)</f>
        <v>0</v>
      </c>
      <c r="R51">
        <f>if('StockBond Returns'!AB49&lt;-0.3,1,0)</f>
        <v>0</v>
      </c>
      <c r="S51" s="19">
        <f t="shared" ref="S51:W51" si="98">if(N51=1,$E51,"")</f>
        <v>0.07364119901</v>
      </c>
      <c r="T51" t="str">
        <f t="shared" si="98"/>
        <v/>
      </c>
      <c r="U51" t="str">
        <f t="shared" si="98"/>
        <v/>
      </c>
      <c r="V51" t="str">
        <f t="shared" si="98"/>
        <v/>
      </c>
      <c r="W51" t="str">
        <f t="shared" si="98"/>
        <v/>
      </c>
    </row>
    <row r="52">
      <c r="A52">
        <f t="shared" si="33"/>
        <v>10</v>
      </c>
      <c r="B52">
        <f t="shared" si="34"/>
        <v>1874</v>
      </c>
      <c r="C52" s="71" t="s">
        <v>116</v>
      </c>
      <c r="D52" s="156">
        <f t="shared" si="12"/>
        <v>1874.75</v>
      </c>
      <c r="E52" s="157">
        <f>('StockBond Returns'!Y51+'StockBond Returns'!AA51-'Parameters &amp; Main Results'!$B$33)/'StockBond Returns'!Z51*12</f>
        <v>0.07284294902</v>
      </c>
      <c r="F52" s="77">
        <f>'StockBond Returns'!Y51+'StockBond Returns'!AA51-'StockBond Returns'!Z51*'Distribution of Final Value'!$B$7</f>
        <v>11.91633768</v>
      </c>
      <c r="G52" s="19">
        <f>1/'StockBond Returns'!M50</f>
        <v>0.08844086774</v>
      </c>
      <c r="H52">
        <f t="shared" si="7"/>
        <v>1</v>
      </c>
      <c r="I52" s="71">
        <f t="shared" si="8"/>
        <v>0</v>
      </c>
      <c r="J52">
        <f t="shared" si="9"/>
        <v>0</v>
      </c>
      <c r="K52" s="19">
        <f t="shared" ref="K52:M52" si="99">if(H52=1,$E52,"")</f>
        <v>0.07284294902</v>
      </c>
      <c r="L52" t="str">
        <f t="shared" si="99"/>
        <v/>
      </c>
      <c r="M52" t="str">
        <f t="shared" si="99"/>
        <v/>
      </c>
      <c r="N52" s="158">
        <f>if('StockBond Returns'!AB50=0,1,0)</f>
        <v>1</v>
      </c>
      <c r="O52">
        <f>if( and('StockBond Returns'!$AB50&lt;0,'StockBond Returns'!$AB50&gt;=-0.1),1,0)</f>
        <v>0</v>
      </c>
      <c r="P52">
        <f>if( and('StockBond Returns'!$AB50&lt;-0.1,'StockBond Returns'!$AB50&gt;=-0.2),1,0)</f>
        <v>0</v>
      </c>
      <c r="Q52">
        <f>if( and('StockBond Returns'!$AB50&lt;-0.2,'StockBond Returns'!$AB50&gt;=-0.3),1,0)</f>
        <v>0</v>
      </c>
      <c r="R52">
        <f>if('StockBond Returns'!AB50&lt;-0.3,1,0)</f>
        <v>0</v>
      </c>
      <c r="S52" s="19">
        <f t="shared" ref="S52:W52" si="100">if(N52=1,$E52,"")</f>
        <v>0.07284294902</v>
      </c>
      <c r="T52" t="str">
        <f t="shared" si="100"/>
        <v/>
      </c>
      <c r="U52" t="str">
        <f t="shared" si="100"/>
        <v/>
      </c>
      <c r="V52" t="str">
        <f t="shared" si="100"/>
        <v/>
      </c>
      <c r="W52" t="str">
        <f t="shared" si="100"/>
        <v/>
      </c>
    </row>
    <row r="53">
      <c r="A53">
        <f t="shared" si="33"/>
        <v>11</v>
      </c>
      <c r="B53">
        <f t="shared" si="34"/>
        <v>1874</v>
      </c>
      <c r="C53" s="71" t="s">
        <v>116</v>
      </c>
      <c r="D53" s="156">
        <f t="shared" si="12"/>
        <v>1874.833333</v>
      </c>
      <c r="E53" s="157">
        <f>('StockBond Returns'!Y52+'StockBond Returns'!AA52-'Parameters &amp; Main Results'!$B$33)/'StockBond Returns'!Z52*12</f>
        <v>0.0718501025</v>
      </c>
      <c r="F53" s="77">
        <f>'StockBond Returns'!Y52+'StockBond Returns'!AA52-'StockBond Returns'!Z52*'Distribution of Final Value'!$B$7</f>
        <v>11.37833994</v>
      </c>
      <c r="G53" s="19">
        <f>1/'StockBond Returns'!M51</f>
        <v>0.08752897011</v>
      </c>
      <c r="H53">
        <f t="shared" si="7"/>
        <v>1</v>
      </c>
      <c r="I53" s="71">
        <f t="shared" si="8"/>
        <v>0</v>
      </c>
      <c r="J53">
        <f t="shared" si="9"/>
        <v>0</v>
      </c>
      <c r="K53" s="19">
        <f t="shared" ref="K53:M53" si="101">if(H53=1,$E53,"")</f>
        <v>0.0718501025</v>
      </c>
      <c r="L53" t="str">
        <f t="shared" si="101"/>
        <v/>
      </c>
      <c r="M53" t="str">
        <f t="shared" si="101"/>
        <v/>
      </c>
      <c r="N53" s="158">
        <f>if('StockBond Returns'!AB51=0,1,0)</f>
        <v>1</v>
      </c>
      <c r="O53">
        <f>if( and('StockBond Returns'!$AB51&lt;0,'StockBond Returns'!$AB51&gt;=-0.1),1,0)</f>
        <v>0</v>
      </c>
      <c r="P53">
        <f>if( and('StockBond Returns'!$AB51&lt;-0.1,'StockBond Returns'!$AB51&gt;=-0.2),1,0)</f>
        <v>0</v>
      </c>
      <c r="Q53">
        <f>if( and('StockBond Returns'!$AB51&lt;-0.2,'StockBond Returns'!$AB51&gt;=-0.3),1,0)</f>
        <v>0</v>
      </c>
      <c r="R53">
        <f>if('StockBond Returns'!AB51&lt;-0.3,1,0)</f>
        <v>0</v>
      </c>
      <c r="S53" s="19">
        <f t="shared" ref="S53:W53" si="102">if(N53=1,$E53,"")</f>
        <v>0.0718501025</v>
      </c>
      <c r="T53" t="str">
        <f t="shared" si="102"/>
        <v/>
      </c>
      <c r="U53" t="str">
        <f t="shared" si="102"/>
        <v/>
      </c>
      <c r="V53" t="str">
        <f t="shared" si="102"/>
        <v/>
      </c>
      <c r="W53" t="str">
        <f t="shared" si="102"/>
        <v/>
      </c>
    </row>
    <row r="54">
      <c r="A54">
        <f t="shared" si="33"/>
        <v>12</v>
      </c>
      <c r="B54">
        <f t="shared" si="34"/>
        <v>1874</v>
      </c>
      <c r="C54" s="71" t="s">
        <v>116</v>
      </c>
      <c r="D54" s="156">
        <f t="shared" si="12"/>
        <v>1874.916667</v>
      </c>
      <c r="E54" s="157">
        <f>('StockBond Returns'!Y53+'StockBond Returns'!AA53-'Parameters &amp; Main Results'!$B$33)/'StockBond Returns'!Z53*12</f>
        <v>0.07084664585</v>
      </c>
      <c r="F54" s="77">
        <f>'StockBond Returns'!Y53+'StockBond Returns'!AA53-'StockBond Returns'!Z53*'Distribution of Final Value'!$B$7</f>
        <v>11.68147419</v>
      </c>
      <c r="G54" s="19">
        <f>1/'StockBond Returns'!M52</f>
        <v>0.08663481038</v>
      </c>
      <c r="H54">
        <f t="shared" si="7"/>
        <v>1</v>
      </c>
      <c r="I54" s="71">
        <f t="shared" si="8"/>
        <v>0</v>
      </c>
      <c r="J54">
        <f t="shared" si="9"/>
        <v>0</v>
      </c>
      <c r="K54" s="19">
        <f t="shared" ref="K54:M54" si="103">if(H54=1,$E54,"")</f>
        <v>0.07084664585</v>
      </c>
      <c r="L54" t="str">
        <f t="shared" si="103"/>
        <v/>
      </c>
      <c r="M54" t="str">
        <f t="shared" si="103"/>
        <v/>
      </c>
      <c r="N54" s="158">
        <f>if('StockBond Returns'!AB52=0,1,0)</f>
        <v>1</v>
      </c>
      <c r="O54">
        <f>if( and('StockBond Returns'!$AB52&lt;0,'StockBond Returns'!$AB52&gt;=-0.1),1,0)</f>
        <v>0</v>
      </c>
      <c r="P54">
        <f>if( and('StockBond Returns'!$AB52&lt;-0.1,'StockBond Returns'!$AB52&gt;=-0.2),1,0)</f>
        <v>0</v>
      </c>
      <c r="Q54">
        <f>if( and('StockBond Returns'!$AB52&lt;-0.2,'StockBond Returns'!$AB52&gt;=-0.3),1,0)</f>
        <v>0</v>
      </c>
      <c r="R54">
        <f>if('StockBond Returns'!AB52&lt;-0.3,1,0)</f>
        <v>0</v>
      </c>
      <c r="S54" s="19">
        <f t="shared" ref="S54:W54" si="104">if(N54=1,$E54,"")</f>
        <v>0.07084664585</v>
      </c>
      <c r="T54" t="str">
        <f t="shared" si="104"/>
        <v/>
      </c>
      <c r="U54" t="str">
        <f t="shared" si="104"/>
        <v/>
      </c>
      <c r="V54" t="str">
        <f t="shared" si="104"/>
        <v/>
      </c>
      <c r="W54" t="str">
        <f t="shared" si="104"/>
        <v/>
      </c>
    </row>
    <row r="55">
      <c r="A55">
        <f t="shared" si="33"/>
        <v>1</v>
      </c>
      <c r="B55">
        <f t="shared" si="34"/>
        <v>1875</v>
      </c>
      <c r="C55" s="71" t="s">
        <v>116</v>
      </c>
      <c r="D55" s="156">
        <f t="shared" si="12"/>
        <v>1875</v>
      </c>
      <c r="E55" s="157">
        <f>('StockBond Returns'!Y54+'StockBond Returns'!AA54-'Parameters &amp; Main Results'!$B$33)/'StockBond Returns'!Z54*12</f>
        <v>0.07076110348</v>
      </c>
      <c r="F55" s="77">
        <f>'StockBond Returns'!Y54+'StockBond Returns'!AA54-'StockBond Returns'!Z54*'Distribution of Final Value'!$B$7</f>
        <v>11.67588632</v>
      </c>
      <c r="G55" s="19">
        <f>1/'StockBond Returns'!M53</f>
        <v>0.08717508165</v>
      </c>
      <c r="H55">
        <f t="shared" si="7"/>
        <v>1</v>
      </c>
      <c r="I55" s="71">
        <f t="shared" si="8"/>
        <v>0</v>
      </c>
      <c r="J55">
        <f t="shared" si="9"/>
        <v>0</v>
      </c>
      <c r="K55" s="19">
        <f t="shared" ref="K55:M55" si="105">if(H55=1,$E55,"")</f>
        <v>0.07076110348</v>
      </c>
      <c r="L55" t="str">
        <f t="shared" si="105"/>
        <v/>
      </c>
      <c r="M55" t="str">
        <f t="shared" si="105"/>
        <v/>
      </c>
      <c r="N55" s="158">
        <f>if('StockBond Returns'!AB53=0,1,0)</f>
        <v>1</v>
      </c>
      <c r="O55">
        <f>if( and('StockBond Returns'!$AB53&lt;0,'StockBond Returns'!$AB53&gt;=-0.1),1,0)</f>
        <v>0</v>
      </c>
      <c r="P55">
        <f>if( and('StockBond Returns'!$AB53&lt;-0.1,'StockBond Returns'!$AB53&gt;=-0.2),1,0)</f>
        <v>0</v>
      </c>
      <c r="Q55">
        <f>if( and('StockBond Returns'!$AB53&lt;-0.2,'StockBond Returns'!$AB53&gt;=-0.3),1,0)</f>
        <v>0</v>
      </c>
      <c r="R55">
        <f>if('StockBond Returns'!AB53&lt;-0.3,1,0)</f>
        <v>0</v>
      </c>
      <c r="S55" s="19">
        <f t="shared" ref="S55:W55" si="106">if(N55=1,$E55,"")</f>
        <v>0.07076110348</v>
      </c>
      <c r="T55" t="str">
        <f t="shared" si="106"/>
        <v/>
      </c>
      <c r="U55" t="str">
        <f t="shared" si="106"/>
        <v/>
      </c>
      <c r="V55" t="str">
        <f t="shared" si="106"/>
        <v/>
      </c>
      <c r="W55" t="str">
        <f t="shared" si="106"/>
        <v/>
      </c>
    </row>
    <row r="56">
      <c r="A56">
        <f t="shared" si="33"/>
        <v>2</v>
      </c>
      <c r="B56">
        <f t="shared" si="34"/>
        <v>1875</v>
      </c>
      <c r="C56" s="71" t="s">
        <v>116</v>
      </c>
      <c r="D56" s="156">
        <f t="shared" si="12"/>
        <v>1875.083333</v>
      </c>
      <c r="E56" s="157">
        <f>('StockBond Returns'!Y55+'StockBond Returns'!AA55-'Parameters &amp; Main Results'!$B$33)/'StockBond Returns'!Z55*12</f>
        <v>0.07100148166</v>
      </c>
      <c r="F56" s="77">
        <f>'StockBond Returns'!Y55+'StockBond Returns'!AA55-'StockBond Returns'!Z55*'Distribution of Final Value'!$B$7</f>
        <v>11.25748748</v>
      </c>
      <c r="G56" s="19">
        <f>1/'StockBond Returns'!M54</f>
        <v>0.08746479097</v>
      </c>
      <c r="H56">
        <f t="shared" si="7"/>
        <v>1</v>
      </c>
      <c r="I56" s="71">
        <f t="shared" si="8"/>
        <v>0</v>
      </c>
      <c r="J56">
        <f t="shared" si="9"/>
        <v>0</v>
      </c>
      <c r="K56" s="19">
        <f t="shared" ref="K56:M56" si="107">if(H56=1,$E56,"")</f>
        <v>0.07100148166</v>
      </c>
      <c r="L56" t="str">
        <f t="shared" si="107"/>
        <v/>
      </c>
      <c r="M56" t="str">
        <f t="shared" si="107"/>
        <v/>
      </c>
      <c r="N56" s="158">
        <f>if('StockBond Returns'!AB54=0,1,0)</f>
        <v>1</v>
      </c>
      <c r="O56">
        <f>if( and('StockBond Returns'!$AB54&lt;0,'StockBond Returns'!$AB54&gt;=-0.1),1,0)</f>
        <v>0</v>
      </c>
      <c r="P56">
        <f>if( and('StockBond Returns'!$AB54&lt;-0.1,'StockBond Returns'!$AB54&gt;=-0.2),1,0)</f>
        <v>0</v>
      </c>
      <c r="Q56">
        <f>if( and('StockBond Returns'!$AB54&lt;-0.2,'StockBond Returns'!$AB54&gt;=-0.3),1,0)</f>
        <v>0</v>
      </c>
      <c r="R56">
        <f>if('StockBond Returns'!AB54&lt;-0.3,1,0)</f>
        <v>0</v>
      </c>
      <c r="S56" s="19">
        <f t="shared" ref="S56:W56" si="108">if(N56=1,$E56,"")</f>
        <v>0.07100148166</v>
      </c>
      <c r="T56" t="str">
        <f t="shared" si="108"/>
        <v/>
      </c>
      <c r="U56" t="str">
        <f t="shared" si="108"/>
        <v/>
      </c>
      <c r="V56" t="str">
        <f t="shared" si="108"/>
        <v/>
      </c>
      <c r="W56" t="str">
        <f t="shared" si="108"/>
        <v/>
      </c>
    </row>
    <row r="57">
      <c r="A57">
        <f t="shared" si="33"/>
        <v>3</v>
      </c>
      <c r="B57">
        <f t="shared" si="34"/>
        <v>1875</v>
      </c>
      <c r="C57" s="71" t="s">
        <v>116</v>
      </c>
      <c r="D57" s="156">
        <f t="shared" si="12"/>
        <v>1875.166667</v>
      </c>
      <c r="E57" s="157">
        <f>('StockBond Returns'!Y56+'StockBond Returns'!AA56-'Parameters &amp; Main Results'!$B$33)/'StockBond Returns'!Z56*12</f>
        <v>0.07100324139</v>
      </c>
      <c r="F57" s="77">
        <f>'StockBond Returns'!Y56+'StockBond Returns'!AA56-'StockBond Returns'!Z56*'Distribution of Final Value'!$B$7</f>
        <v>10.83765731</v>
      </c>
      <c r="G57" s="19">
        <f>1/'StockBond Returns'!M55</f>
        <v>0.08794508622</v>
      </c>
      <c r="H57">
        <f t="shared" si="7"/>
        <v>1</v>
      </c>
      <c r="I57" s="71">
        <f t="shared" si="8"/>
        <v>0</v>
      </c>
      <c r="J57">
        <f t="shared" si="9"/>
        <v>0</v>
      </c>
      <c r="K57" s="19">
        <f t="shared" ref="K57:M57" si="109">if(H57=1,$E57,"")</f>
        <v>0.07100324139</v>
      </c>
      <c r="L57" t="str">
        <f t="shared" si="109"/>
        <v/>
      </c>
      <c r="M57" t="str">
        <f t="shared" si="109"/>
        <v/>
      </c>
      <c r="N57" s="158">
        <f>if('StockBond Returns'!AB55=0,1,0)</f>
        <v>1</v>
      </c>
      <c r="O57">
        <f>if( and('StockBond Returns'!$AB55&lt;0,'StockBond Returns'!$AB55&gt;=-0.1),1,0)</f>
        <v>0</v>
      </c>
      <c r="P57">
        <f>if( and('StockBond Returns'!$AB55&lt;-0.1,'StockBond Returns'!$AB55&gt;=-0.2),1,0)</f>
        <v>0</v>
      </c>
      <c r="Q57">
        <f>if( and('StockBond Returns'!$AB55&lt;-0.2,'StockBond Returns'!$AB55&gt;=-0.3),1,0)</f>
        <v>0</v>
      </c>
      <c r="R57">
        <f>if('StockBond Returns'!AB55&lt;-0.3,1,0)</f>
        <v>0</v>
      </c>
      <c r="S57" s="19">
        <f t="shared" ref="S57:W57" si="110">if(N57=1,$E57,"")</f>
        <v>0.07100324139</v>
      </c>
      <c r="T57" t="str">
        <f t="shared" si="110"/>
        <v/>
      </c>
      <c r="U57" t="str">
        <f t="shared" si="110"/>
        <v/>
      </c>
      <c r="V57" t="str">
        <f t="shared" si="110"/>
        <v/>
      </c>
      <c r="W57" t="str">
        <f t="shared" si="110"/>
        <v/>
      </c>
    </row>
    <row r="58">
      <c r="A58">
        <f t="shared" si="33"/>
        <v>4</v>
      </c>
      <c r="B58">
        <f t="shared" si="34"/>
        <v>1875</v>
      </c>
      <c r="C58" s="71" t="s">
        <v>116</v>
      </c>
      <c r="D58" s="156">
        <f t="shared" si="12"/>
        <v>1875.25</v>
      </c>
      <c r="E58" s="157">
        <f>('StockBond Returns'!Y57+'StockBond Returns'!AA57-'Parameters &amp; Main Results'!$B$33)/'StockBond Returns'!Z57*12</f>
        <v>0.07041572701</v>
      </c>
      <c r="F58" s="77">
        <f>'StockBond Returns'!Y57+'StockBond Returns'!AA57-'StockBond Returns'!Z57*'Distribution of Final Value'!$B$7</f>
        <v>10.36667845</v>
      </c>
      <c r="G58" s="19">
        <f>1/'StockBond Returns'!M56</f>
        <v>0.08718497412</v>
      </c>
      <c r="H58">
        <f t="shared" si="7"/>
        <v>1</v>
      </c>
      <c r="I58" s="71">
        <f t="shared" si="8"/>
        <v>0</v>
      </c>
      <c r="J58">
        <f t="shared" si="9"/>
        <v>0</v>
      </c>
      <c r="K58" s="19">
        <f t="shared" ref="K58:M58" si="111">if(H58=1,$E58,"")</f>
        <v>0.07041572701</v>
      </c>
      <c r="L58" t="str">
        <f t="shared" si="111"/>
        <v/>
      </c>
      <c r="M58" t="str">
        <f t="shared" si="111"/>
        <v/>
      </c>
      <c r="N58" s="158">
        <f>if('StockBond Returns'!AB56=0,1,0)</f>
        <v>1</v>
      </c>
      <c r="O58">
        <f>if( and('StockBond Returns'!$AB56&lt;0,'StockBond Returns'!$AB56&gt;=-0.1),1,0)</f>
        <v>0</v>
      </c>
      <c r="P58">
        <f>if( and('StockBond Returns'!$AB56&lt;-0.1,'StockBond Returns'!$AB56&gt;=-0.2),1,0)</f>
        <v>0</v>
      </c>
      <c r="Q58">
        <f>if( and('StockBond Returns'!$AB56&lt;-0.2,'StockBond Returns'!$AB56&gt;=-0.3),1,0)</f>
        <v>0</v>
      </c>
      <c r="R58">
        <f>if('StockBond Returns'!AB56&lt;-0.3,1,0)</f>
        <v>0</v>
      </c>
      <c r="S58" s="19">
        <f t="shared" ref="S58:W58" si="112">if(N58=1,$E58,"")</f>
        <v>0.07041572701</v>
      </c>
      <c r="T58" t="str">
        <f t="shared" si="112"/>
        <v/>
      </c>
      <c r="U58" t="str">
        <f t="shared" si="112"/>
        <v/>
      </c>
      <c r="V58" t="str">
        <f t="shared" si="112"/>
        <v/>
      </c>
      <c r="W58" t="str">
        <f t="shared" si="112"/>
        <v/>
      </c>
    </row>
    <row r="59">
      <c r="A59">
        <f t="shared" si="33"/>
        <v>5</v>
      </c>
      <c r="B59">
        <f t="shared" si="34"/>
        <v>1875</v>
      </c>
      <c r="C59" s="71" t="s">
        <v>116</v>
      </c>
      <c r="D59" s="156">
        <f t="shared" si="12"/>
        <v>1875.333333</v>
      </c>
      <c r="E59" s="157">
        <f>('StockBond Returns'!Y58+'StockBond Returns'!AA58-'Parameters &amp; Main Results'!$B$33)/'StockBond Returns'!Z58*12</f>
        <v>0.07015549109</v>
      </c>
      <c r="F59" s="77">
        <f>'StockBond Returns'!Y58+'StockBond Returns'!AA58-'StockBond Returns'!Z58*'Distribution of Final Value'!$B$7</f>
        <v>10.91333455</v>
      </c>
      <c r="G59" s="19">
        <f>1/'StockBond Returns'!M57</f>
        <v>0.08687801091</v>
      </c>
      <c r="H59">
        <f t="shared" si="7"/>
        <v>1</v>
      </c>
      <c r="I59" s="71">
        <f t="shared" si="8"/>
        <v>0</v>
      </c>
      <c r="J59">
        <f t="shared" si="9"/>
        <v>0</v>
      </c>
      <c r="K59" s="19">
        <f t="shared" ref="K59:M59" si="113">if(H59=1,$E59,"")</f>
        <v>0.07015549109</v>
      </c>
      <c r="L59" t="str">
        <f t="shared" si="113"/>
        <v/>
      </c>
      <c r="M59" t="str">
        <f t="shared" si="113"/>
        <v/>
      </c>
      <c r="N59" s="158">
        <f>if('StockBond Returns'!AB57=0,1,0)</f>
        <v>1</v>
      </c>
      <c r="O59">
        <f>if( and('StockBond Returns'!$AB57&lt;0,'StockBond Returns'!$AB57&gt;=-0.1),1,0)</f>
        <v>0</v>
      </c>
      <c r="P59">
        <f>if( and('StockBond Returns'!$AB57&lt;-0.1,'StockBond Returns'!$AB57&gt;=-0.2),1,0)</f>
        <v>0</v>
      </c>
      <c r="Q59">
        <f>if( and('StockBond Returns'!$AB57&lt;-0.2,'StockBond Returns'!$AB57&gt;=-0.3),1,0)</f>
        <v>0</v>
      </c>
      <c r="R59">
        <f>if('StockBond Returns'!AB57&lt;-0.3,1,0)</f>
        <v>0</v>
      </c>
      <c r="S59" s="19">
        <f t="shared" ref="S59:W59" si="114">if(N59=1,$E59,"")</f>
        <v>0.07015549109</v>
      </c>
      <c r="T59" t="str">
        <f t="shared" si="114"/>
        <v/>
      </c>
      <c r="U59" t="str">
        <f t="shared" si="114"/>
        <v/>
      </c>
      <c r="V59" t="str">
        <f t="shared" si="114"/>
        <v/>
      </c>
      <c r="W59" t="str">
        <f t="shared" si="114"/>
        <v/>
      </c>
    </row>
    <row r="60">
      <c r="A60">
        <f t="shared" si="33"/>
        <v>6</v>
      </c>
      <c r="B60">
        <f t="shared" si="34"/>
        <v>1875</v>
      </c>
      <c r="C60" s="71" t="s">
        <v>116</v>
      </c>
      <c r="D60" s="156">
        <f t="shared" si="12"/>
        <v>1875.416667</v>
      </c>
      <c r="E60" s="157">
        <f>('StockBond Returns'!Y59+'StockBond Returns'!AA59-'Parameters &amp; Main Results'!$B$33)/'StockBond Returns'!Z59*12</f>
        <v>0.07022906845</v>
      </c>
      <c r="F60" s="77">
        <f>'StockBond Returns'!Y59+'StockBond Returns'!AA59-'StockBond Returns'!Z59*'Distribution of Final Value'!$B$7</f>
        <v>11.17486081</v>
      </c>
      <c r="G60" s="19">
        <f>1/'StockBond Returns'!M58</f>
        <v>0.08813291397</v>
      </c>
      <c r="H60">
        <f t="shared" si="7"/>
        <v>1</v>
      </c>
      <c r="I60" s="71">
        <f t="shared" si="8"/>
        <v>0</v>
      </c>
      <c r="J60">
        <f t="shared" si="9"/>
        <v>0</v>
      </c>
      <c r="K60" s="19">
        <f t="shared" ref="K60:M60" si="115">if(H60=1,$E60,"")</f>
        <v>0.07022906845</v>
      </c>
      <c r="L60" t="str">
        <f t="shared" si="115"/>
        <v/>
      </c>
      <c r="M60" t="str">
        <f t="shared" si="115"/>
        <v/>
      </c>
      <c r="N60" s="158">
        <f>if('StockBond Returns'!AB58=0,1,0)</f>
        <v>0</v>
      </c>
      <c r="O60">
        <f>if( and('StockBond Returns'!$AB58&lt;0,'StockBond Returns'!$AB58&gt;=-0.1),1,0)</f>
        <v>1</v>
      </c>
      <c r="P60">
        <f>if( and('StockBond Returns'!$AB58&lt;-0.1,'StockBond Returns'!$AB58&gt;=-0.2),1,0)</f>
        <v>0</v>
      </c>
      <c r="Q60">
        <f>if( and('StockBond Returns'!$AB58&lt;-0.2,'StockBond Returns'!$AB58&gt;=-0.3),1,0)</f>
        <v>0</v>
      </c>
      <c r="R60">
        <f>if('StockBond Returns'!AB58&lt;-0.3,1,0)</f>
        <v>0</v>
      </c>
      <c r="S60" t="str">
        <f t="shared" ref="S60:W60" si="116">if(N60=1,$E60,"")</f>
        <v/>
      </c>
      <c r="T60" s="19">
        <f t="shared" si="116"/>
        <v>0.07022906845</v>
      </c>
      <c r="U60" t="str">
        <f t="shared" si="116"/>
        <v/>
      </c>
      <c r="V60" t="str">
        <f t="shared" si="116"/>
        <v/>
      </c>
      <c r="W60" t="str">
        <f t="shared" si="116"/>
        <v/>
      </c>
    </row>
    <row r="61">
      <c r="A61">
        <f t="shared" si="33"/>
        <v>7</v>
      </c>
      <c r="B61">
        <f t="shared" si="34"/>
        <v>1875</v>
      </c>
      <c r="C61" s="71" t="s">
        <v>116</v>
      </c>
      <c r="D61" s="156">
        <f t="shared" si="12"/>
        <v>1875.5</v>
      </c>
      <c r="E61" s="157">
        <f>('StockBond Returns'!Y60+'StockBond Returns'!AA60-'Parameters &amp; Main Results'!$B$33)/'StockBond Returns'!Z60*12</f>
        <v>0.07009827046</v>
      </c>
      <c r="F61" s="77">
        <f>'StockBond Returns'!Y60+'StockBond Returns'!AA60-'StockBond Returns'!Z60*'Distribution of Final Value'!$B$7</f>
        <v>11.73257819</v>
      </c>
      <c r="G61" s="19">
        <f>1/'StockBond Returns'!M59</f>
        <v>0.0887208087</v>
      </c>
      <c r="H61">
        <f t="shared" si="7"/>
        <v>1</v>
      </c>
      <c r="I61" s="71">
        <f t="shared" si="8"/>
        <v>0</v>
      </c>
      <c r="J61">
        <f t="shared" si="9"/>
        <v>0</v>
      </c>
      <c r="K61" s="19">
        <f t="shared" ref="K61:M61" si="117">if(H61=1,$E61,"")</f>
        <v>0.07009827046</v>
      </c>
      <c r="L61" t="str">
        <f t="shared" si="117"/>
        <v/>
      </c>
      <c r="M61" t="str">
        <f t="shared" si="117"/>
        <v/>
      </c>
      <c r="N61" s="158">
        <f>if('StockBond Returns'!AB59=0,1,0)</f>
        <v>0</v>
      </c>
      <c r="O61">
        <f>if( and('StockBond Returns'!$AB59&lt;0,'StockBond Returns'!$AB59&gt;=-0.1),1,0)</f>
        <v>1</v>
      </c>
      <c r="P61">
        <f>if( and('StockBond Returns'!$AB59&lt;-0.1,'StockBond Returns'!$AB59&gt;=-0.2),1,0)</f>
        <v>0</v>
      </c>
      <c r="Q61">
        <f>if( and('StockBond Returns'!$AB59&lt;-0.2,'StockBond Returns'!$AB59&gt;=-0.3),1,0)</f>
        <v>0</v>
      </c>
      <c r="R61">
        <f>if('StockBond Returns'!AB59&lt;-0.3,1,0)</f>
        <v>0</v>
      </c>
      <c r="S61" t="str">
        <f t="shared" ref="S61:W61" si="118">if(N61=1,$E61,"")</f>
        <v/>
      </c>
      <c r="T61" s="19">
        <f t="shared" si="118"/>
        <v>0.07009827046</v>
      </c>
      <c r="U61" t="str">
        <f t="shared" si="118"/>
        <v/>
      </c>
      <c r="V61" t="str">
        <f t="shared" si="118"/>
        <v/>
      </c>
      <c r="W61" t="str">
        <f t="shared" si="118"/>
        <v/>
      </c>
    </row>
    <row r="62">
      <c r="A62">
        <f t="shared" si="33"/>
        <v>8</v>
      </c>
      <c r="B62">
        <f t="shared" si="34"/>
        <v>1875</v>
      </c>
      <c r="C62" s="71" t="s">
        <v>116</v>
      </c>
      <c r="D62" s="156">
        <f t="shared" si="12"/>
        <v>1875.583333</v>
      </c>
      <c r="E62" s="157">
        <f>('StockBond Returns'!Y61+'StockBond Returns'!AA61-'Parameters &amp; Main Results'!$B$33)/'StockBond Returns'!Z61*12</f>
        <v>0.07072376582</v>
      </c>
      <c r="F62" s="77">
        <f>'StockBond Returns'!Y61+'StockBond Returns'!AA61-'StockBond Returns'!Z61*'Distribution of Final Value'!$B$7</f>
        <v>12.67789623</v>
      </c>
      <c r="G62" s="19">
        <f>1/'StockBond Returns'!M60</f>
        <v>0.08856166103</v>
      </c>
      <c r="H62">
        <f t="shared" si="7"/>
        <v>1</v>
      </c>
      <c r="I62" s="71">
        <f t="shared" si="8"/>
        <v>0</v>
      </c>
      <c r="J62">
        <f t="shared" si="9"/>
        <v>0</v>
      </c>
      <c r="K62" s="19">
        <f t="shared" ref="K62:M62" si="119">if(H62=1,$E62,"")</f>
        <v>0.07072376582</v>
      </c>
      <c r="L62" t="str">
        <f t="shared" si="119"/>
        <v/>
      </c>
      <c r="M62" t="str">
        <f t="shared" si="119"/>
        <v/>
      </c>
      <c r="N62" s="158">
        <f>if('StockBond Returns'!AB60=0,1,0)</f>
        <v>1</v>
      </c>
      <c r="O62">
        <f>if( and('StockBond Returns'!$AB60&lt;0,'StockBond Returns'!$AB60&gt;=-0.1),1,0)</f>
        <v>0</v>
      </c>
      <c r="P62">
        <f>if( and('StockBond Returns'!$AB60&lt;-0.1,'StockBond Returns'!$AB60&gt;=-0.2),1,0)</f>
        <v>0</v>
      </c>
      <c r="Q62">
        <f>if( and('StockBond Returns'!$AB60&lt;-0.2,'StockBond Returns'!$AB60&gt;=-0.3),1,0)</f>
        <v>0</v>
      </c>
      <c r="R62">
        <f>if('StockBond Returns'!AB60&lt;-0.3,1,0)</f>
        <v>0</v>
      </c>
      <c r="S62" s="19">
        <f t="shared" ref="S62:W62" si="120">if(N62=1,$E62,"")</f>
        <v>0.07072376582</v>
      </c>
      <c r="T62" t="str">
        <f t="shared" si="120"/>
        <v/>
      </c>
      <c r="U62" t="str">
        <f t="shared" si="120"/>
        <v/>
      </c>
      <c r="V62" t="str">
        <f t="shared" si="120"/>
        <v/>
      </c>
      <c r="W62" t="str">
        <f t="shared" si="120"/>
        <v/>
      </c>
    </row>
    <row r="63">
      <c r="A63">
        <f t="shared" si="33"/>
        <v>9</v>
      </c>
      <c r="B63">
        <f t="shared" si="34"/>
        <v>1875</v>
      </c>
      <c r="C63" s="71" t="s">
        <v>116</v>
      </c>
      <c r="D63" s="156">
        <f t="shared" si="12"/>
        <v>1875.666667</v>
      </c>
      <c r="E63" s="157">
        <f>('StockBond Returns'!Y62+'StockBond Returns'!AA62-'Parameters &amp; Main Results'!$B$33)/'StockBond Returns'!Z62*12</f>
        <v>0.07110448474</v>
      </c>
      <c r="F63" s="77">
        <f>'StockBond Returns'!Y62+'StockBond Returns'!AA62-'StockBond Returns'!Z62*'Distribution of Final Value'!$B$7</f>
        <v>12.96193686</v>
      </c>
      <c r="G63" s="19">
        <f>1/'StockBond Returns'!M61</f>
        <v>0.08886820661</v>
      </c>
      <c r="H63">
        <f t="shared" si="7"/>
        <v>1</v>
      </c>
      <c r="I63" s="71">
        <f t="shared" si="8"/>
        <v>0</v>
      </c>
      <c r="J63">
        <f t="shared" si="9"/>
        <v>0</v>
      </c>
      <c r="K63" s="19">
        <f t="shared" ref="K63:M63" si="121">if(H63=1,$E63,"")</f>
        <v>0.07110448474</v>
      </c>
      <c r="L63" t="str">
        <f t="shared" si="121"/>
        <v/>
      </c>
      <c r="M63" t="str">
        <f t="shared" si="121"/>
        <v/>
      </c>
      <c r="N63" s="158">
        <f>if('StockBond Returns'!AB61=0,1,0)</f>
        <v>1</v>
      </c>
      <c r="O63">
        <f>if( and('StockBond Returns'!$AB61&lt;0,'StockBond Returns'!$AB61&gt;=-0.1),1,0)</f>
        <v>0</v>
      </c>
      <c r="P63">
        <f>if( and('StockBond Returns'!$AB61&lt;-0.1,'StockBond Returns'!$AB61&gt;=-0.2),1,0)</f>
        <v>0</v>
      </c>
      <c r="Q63">
        <f>if( and('StockBond Returns'!$AB61&lt;-0.2,'StockBond Returns'!$AB61&gt;=-0.3),1,0)</f>
        <v>0</v>
      </c>
      <c r="R63">
        <f>if('StockBond Returns'!AB61&lt;-0.3,1,0)</f>
        <v>0</v>
      </c>
      <c r="S63" s="19">
        <f t="shared" ref="S63:W63" si="122">if(N63=1,$E63,"")</f>
        <v>0.07110448474</v>
      </c>
      <c r="T63" t="str">
        <f t="shared" si="122"/>
        <v/>
      </c>
      <c r="U63" t="str">
        <f t="shared" si="122"/>
        <v/>
      </c>
      <c r="V63" t="str">
        <f t="shared" si="122"/>
        <v/>
      </c>
      <c r="W63" t="str">
        <f t="shared" si="122"/>
        <v/>
      </c>
    </row>
    <row r="64">
      <c r="A64">
        <f t="shared" si="33"/>
        <v>10</v>
      </c>
      <c r="B64">
        <f t="shared" si="34"/>
        <v>1875</v>
      </c>
      <c r="C64" s="71" t="s">
        <v>116</v>
      </c>
      <c r="D64" s="156">
        <f t="shared" si="12"/>
        <v>1875.75</v>
      </c>
      <c r="E64" s="157">
        <f>('StockBond Returns'!Y63+'StockBond Returns'!AA63-'Parameters &amp; Main Results'!$B$33)/'StockBond Returns'!Z63*12</f>
        <v>0.07120778336</v>
      </c>
      <c r="F64" s="77">
        <f>'StockBond Returns'!Y63+'StockBond Returns'!AA63-'StockBond Returns'!Z63*'Distribution of Final Value'!$B$7</f>
        <v>13.18437024</v>
      </c>
      <c r="G64" s="19">
        <f>1/'StockBond Returns'!M62</f>
        <v>0.08912520163</v>
      </c>
      <c r="H64">
        <f t="shared" si="7"/>
        <v>1</v>
      </c>
      <c r="I64" s="71">
        <f t="shared" si="8"/>
        <v>0</v>
      </c>
      <c r="J64">
        <f t="shared" si="9"/>
        <v>0</v>
      </c>
      <c r="K64" s="19">
        <f t="shared" ref="K64:M64" si="123">if(H64=1,$E64,"")</f>
        <v>0.07120778336</v>
      </c>
      <c r="L64" t="str">
        <f t="shared" si="123"/>
        <v/>
      </c>
      <c r="M64" t="str">
        <f t="shared" si="123"/>
        <v/>
      </c>
      <c r="N64" s="158">
        <f>if('StockBond Returns'!AB62=0,1,0)</f>
        <v>1</v>
      </c>
      <c r="O64">
        <f>if( and('StockBond Returns'!$AB62&lt;0,'StockBond Returns'!$AB62&gt;=-0.1),1,0)</f>
        <v>0</v>
      </c>
      <c r="P64">
        <f>if( and('StockBond Returns'!$AB62&lt;-0.1,'StockBond Returns'!$AB62&gt;=-0.2),1,0)</f>
        <v>0</v>
      </c>
      <c r="Q64">
        <f>if( and('StockBond Returns'!$AB62&lt;-0.2,'StockBond Returns'!$AB62&gt;=-0.3),1,0)</f>
        <v>0</v>
      </c>
      <c r="R64">
        <f>if('StockBond Returns'!AB62&lt;-0.3,1,0)</f>
        <v>0</v>
      </c>
      <c r="S64" s="19">
        <f t="shared" ref="S64:W64" si="124">if(N64=1,$E64,"")</f>
        <v>0.07120778336</v>
      </c>
      <c r="T64" t="str">
        <f t="shared" si="124"/>
        <v/>
      </c>
      <c r="U64" t="str">
        <f t="shared" si="124"/>
        <v/>
      </c>
      <c r="V64" t="str">
        <f t="shared" si="124"/>
        <v/>
      </c>
      <c r="W64" t="str">
        <f t="shared" si="124"/>
        <v/>
      </c>
    </row>
    <row r="65">
      <c r="A65">
        <f t="shared" si="33"/>
        <v>11</v>
      </c>
      <c r="B65">
        <f t="shared" si="34"/>
        <v>1875</v>
      </c>
      <c r="C65" s="71" t="s">
        <v>116</v>
      </c>
      <c r="D65" s="156">
        <f t="shared" si="12"/>
        <v>1875.833333</v>
      </c>
      <c r="E65" s="157">
        <f>('StockBond Returns'!Y64+'StockBond Returns'!AA64-'Parameters &amp; Main Results'!$B$33)/'StockBond Returns'!Z64*12</f>
        <v>0.07200216298</v>
      </c>
      <c r="F65" s="77">
        <f>'StockBond Returns'!Y64+'StockBond Returns'!AA64-'StockBond Returns'!Z64*'Distribution of Final Value'!$B$7</f>
        <v>14.24360686</v>
      </c>
      <c r="G65" s="19">
        <f>1/'StockBond Returns'!M63</f>
        <v>0.09039549158</v>
      </c>
      <c r="H65">
        <f t="shared" si="7"/>
        <v>1</v>
      </c>
      <c r="I65" s="71">
        <f t="shared" si="8"/>
        <v>0</v>
      </c>
      <c r="J65">
        <f t="shared" si="9"/>
        <v>0</v>
      </c>
      <c r="K65" s="19">
        <f t="shared" ref="K65:M65" si="125">if(H65=1,$E65,"")</f>
        <v>0.07200216298</v>
      </c>
      <c r="L65" t="str">
        <f t="shared" si="125"/>
        <v/>
      </c>
      <c r="M65" t="str">
        <f t="shared" si="125"/>
        <v/>
      </c>
      <c r="N65" s="158">
        <f>if('StockBond Returns'!AB63=0,1,0)</f>
        <v>0</v>
      </c>
      <c r="O65">
        <f>if( and('StockBond Returns'!$AB63&lt;0,'StockBond Returns'!$AB63&gt;=-0.1),1,0)</f>
        <v>1</v>
      </c>
      <c r="P65">
        <f>if( and('StockBond Returns'!$AB63&lt;-0.1,'StockBond Returns'!$AB63&gt;=-0.2),1,0)</f>
        <v>0</v>
      </c>
      <c r="Q65">
        <f>if( and('StockBond Returns'!$AB63&lt;-0.2,'StockBond Returns'!$AB63&gt;=-0.3),1,0)</f>
        <v>0</v>
      </c>
      <c r="R65">
        <f>if('StockBond Returns'!AB63&lt;-0.3,1,0)</f>
        <v>0</v>
      </c>
      <c r="S65" t="str">
        <f t="shared" ref="S65:W65" si="126">if(N65=1,$E65,"")</f>
        <v/>
      </c>
      <c r="T65" s="19">
        <f t="shared" si="126"/>
        <v>0.07200216298</v>
      </c>
      <c r="U65" t="str">
        <f t="shared" si="126"/>
        <v/>
      </c>
      <c r="V65" t="str">
        <f t="shared" si="126"/>
        <v/>
      </c>
      <c r="W65" t="str">
        <f t="shared" si="126"/>
        <v/>
      </c>
    </row>
    <row r="66">
      <c r="A66">
        <f t="shared" si="33"/>
        <v>12</v>
      </c>
      <c r="B66">
        <f t="shared" si="34"/>
        <v>1875</v>
      </c>
      <c r="C66" s="71" t="s">
        <v>116</v>
      </c>
      <c r="D66" s="156">
        <f t="shared" si="12"/>
        <v>1875.916667</v>
      </c>
      <c r="E66" s="157">
        <f>('StockBond Returns'!Y65+'StockBond Returns'!AA65-'Parameters &amp; Main Results'!$B$33)/'StockBond Returns'!Z65*12</f>
        <v>0.07063842758</v>
      </c>
      <c r="F66" s="77">
        <f>'StockBond Returns'!Y65+'StockBond Returns'!AA65-'StockBond Returns'!Z65*'Distribution of Final Value'!$B$7</f>
        <v>13.89062085</v>
      </c>
      <c r="G66" s="19">
        <f>1/'StockBond Returns'!M64</f>
        <v>0.08829969111</v>
      </c>
      <c r="H66">
        <f t="shared" si="7"/>
        <v>1</v>
      </c>
      <c r="I66" s="71">
        <f t="shared" si="8"/>
        <v>0</v>
      </c>
      <c r="J66">
        <f t="shared" si="9"/>
        <v>0</v>
      </c>
      <c r="K66" s="19">
        <f t="shared" ref="K66:M66" si="127">if(H66=1,$E66,"")</f>
        <v>0.07063842758</v>
      </c>
      <c r="L66" t="str">
        <f t="shared" si="127"/>
        <v/>
      </c>
      <c r="M66" t="str">
        <f t="shared" si="127"/>
        <v/>
      </c>
      <c r="N66" s="158">
        <f>if('StockBond Returns'!AB64=0,1,0)</f>
        <v>1</v>
      </c>
      <c r="O66">
        <f>if( and('StockBond Returns'!$AB64&lt;0,'StockBond Returns'!$AB64&gt;=-0.1),1,0)</f>
        <v>0</v>
      </c>
      <c r="P66">
        <f>if( and('StockBond Returns'!$AB64&lt;-0.1,'StockBond Returns'!$AB64&gt;=-0.2),1,0)</f>
        <v>0</v>
      </c>
      <c r="Q66">
        <f>if( and('StockBond Returns'!$AB64&lt;-0.2,'StockBond Returns'!$AB64&gt;=-0.3),1,0)</f>
        <v>0</v>
      </c>
      <c r="R66">
        <f>if('StockBond Returns'!AB64&lt;-0.3,1,0)</f>
        <v>0</v>
      </c>
      <c r="S66" s="19">
        <f t="shared" ref="S66:W66" si="128">if(N66=1,$E66,"")</f>
        <v>0.07063842758</v>
      </c>
      <c r="T66" t="str">
        <f t="shared" si="128"/>
        <v/>
      </c>
      <c r="U66" t="str">
        <f t="shared" si="128"/>
        <v/>
      </c>
      <c r="V66" t="str">
        <f t="shared" si="128"/>
        <v/>
      </c>
      <c r="W66" t="str">
        <f t="shared" si="128"/>
        <v/>
      </c>
    </row>
    <row r="67">
      <c r="A67">
        <f t="shared" si="33"/>
        <v>1</v>
      </c>
      <c r="B67">
        <f t="shared" si="34"/>
        <v>1876</v>
      </c>
      <c r="C67" s="71" t="s">
        <v>116</v>
      </c>
      <c r="D67" s="156">
        <f t="shared" si="12"/>
        <v>1876</v>
      </c>
      <c r="E67" s="157">
        <f>('StockBond Returns'!Y66+'StockBond Returns'!AA66-'Parameters &amp; Main Results'!$B$33)/'StockBond Returns'!Z66*12</f>
        <v>0.0699898326</v>
      </c>
      <c r="F67" s="77">
        <f>'StockBond Returns'!Y66+'StockBond Returns'!AA66-'StockBond Returns'!Z66*'Distribution of Final Value'!$B$7</f>
        <v>13.94810032</v>
      </c>
      <c r="G67" s="19">
        <f>1/'StockBond Returns'!M65</f>
        <v>0.0874726233</v>
      </c>
      <c r="H67">
        <f t="shared" si="7"/>
        <v>1</v>
      </c>
      <c r="I67" s="71">
        <f t="shared" si="8"/>
        <v>0</v>
      </c>
      <c r="J67">
        <f t="shared" si="9"/>
        <v>0</v>
      </c>
      <c r="K67" s="19">
        <f t="shared" ref="K67:M67" si="129">if(H67=1,$E67,"")</f>
        <v>0.0699898326</v>
      </c>
      <c r="L67" t="str">
        <f t="shared" si="129"/>
        <v/>
      </c>
      <c r="M67" t="str">
        <f t="shared" si="129"/>
        <v/>
      </c>
      <c r="N67" s="158">
        <f>if('StockBond Returns'!AB65=0,1,0)</f>
        <v>1</v>
      </c>
      <c r="O67">
        <f>if( and('StockBond Returns'!$AB65&lt;0,'StockBond Returns'!$AB65&gt;=-0.1),1,0)</f>
        <v>0</v>
      </c>
      <c r="P67">
        <f>if( and('StockBond Returns'!$AB65&lt;-0.1,'StockBond Returns'!$AB65&gt;=-0.2),1,0)</f>
        <v>0</v>
      </c>
      <c r="Q67">
        <f>if( and('StockBond Returns'!$AB65&lt;-0.2,'StockBond Returns'!$AB65&gt;=-0.3),1,0)</f>
        <v>0</v>
      </c>
      <c r="R67">
        <f>if('StockBond Returns'!AB65&lt;-0.3,1,0)</f>
        <v>0</v>
      </c>
      <c r="S67" s="19">
        <f t="shared" ref="S67:W67" si="130">if(N67=1,$E67,"")</f>
        <v>0.0699898326</v>
      </c>
      <c r="T67" t="str">
        <f t="shared" si="130"/>
        <v/>
      </c>
      <c r="U67" t="str">
        <f t="shared" si="130"/>
        <v/>
      </c>
      <c r="V67" t="str">
        <f t="shared" si="130"/>
        <v/>
      </c>
      <c r="W67" t="str">
        <f t="shared" si="130"/>
        <v/>
      </c>
    </row>
    <row r="68">
      <c r="A68">
        <f t="shared" si="33"/>
        <v>2</v>
      </c>
      <c r="B68">
        <f t="shared" si="34"/>
        <v>1876</v>
      </c>
      <c r="C68" s="71" t="s">
        <v>116</v>
      </c>
      <c r="D68" s="156">
        <f t="shared" si="12"/>
        <v>1876.083333</v>
      </c>
      <c r="E68" s="157">
        <f>('StockBond Returns'!Y67+'StockBond Returns'!AA67-'Parameters &amp; Main Results'!$B$33)/'StockBond Returns'!Z67*12</f>
        <v>0.0685685938</v>
      </c>
      <c r="F68" s="77">
        <f>'StockBond Returns'!Y67+'StockBond Returns'!AA67-'StockBond Returns'!Z67*'Distribution of Final Value'!$B$7</f>
        <v>13.90789908</v>
      </c>
      <c r="G68" s="19">
        <f>1/'StockBond Returns'!M66</f>
        <v>0.08469846293</v>
      </c>
      <c r="H68">
        <f t="shared" si="7"/>
        <v>1</v>
      </c>
      <c r="I68" s="71">
        <f t="shared" si="8"/>
        <v>0</v>
      </c>
      <c r="J68">
        <f t="shared" si="9"/>
        <v>0</v>
      </c>
      <c r="K68" s="19">
        <f t="shared" ref="K68:M68" si="131">if(H68=1,$E68,"")</f>
        <v>0.0685685938</v>
      </c>
      <c r="L68" t="str">
        <f t="shared" si="131"/>
        <v/>
      </c>
      <c r="M68" t="str">
        <f t="shared" si="131"/>
        <v/>
      </c>
      <c r="N68" s="158">
        <f>if('StockBond Returns'!AB66=0,1,0)</f>
        <v>1</v>
      </c>
      <c r="O68">
        <f>if( and('StockBond Returns'!$AB66&lt;0,'StockBond Returns'!$AB66&gt;=-0.1),1,0)</f>
        <v>0</v>
      </c>
      <c r="P68">
        <f>if( and('StockBond Returns'!$AB66&lt;-0.1,'StockBond Returns'!$AB66&gt;=-0.2),1,0)</f>
        <v>0</v>
      </c>
      <c r="Q68">
        <f>if( and('StockBond Returns'!$AB66&lt;-0.2,'StockBond Returns'!$AB66&gt;=-0.3),1,0)</f>
        <v>0</v>
      </c>
      <c r="R68">
        <f>if('StockBond Returns'!AB66&lt;-0.3,1,0)</f>
        <v>0</v>
      </c>
      <c r="S68" s="19">
        <f t="shared" ref="S68:W68" si="132">if(N68=1,$E68,"")</f>
        <v>0.0685685938</v>
      </c>
      <c r="T68" t="str">
        <f t="shared" si="132"/>
        <v/>
      </c>
      <c r="U68" t="str">
        <f t="shared" si="132"/>
        <v/>
      </c>
      <c r="V68" t="str">
        <f t="shared" si="132"/>
        <v/>
      </c>
      <c r="W68" t="str">
        <f t="shared" si="132"/>
        <v/>
      </c>
    </row>
    <row r="69">
      <c r="A69">
        <f t="shared" si="33"/>
        <v>3</v>
      </c>
      <c r="B69">
        <f t="shared" si="34"/>
        <v>1876</v>
      </c>
      <c r="C69" s="71" t="s">
        <v>116</v>
      </c>
      <c r="D69" s="156">
        <f t="shared" si="12"/>
        <v>1876.166667</v>
      </c>
      <c r="E69" s="157">
        <f>('StockBond Returns'!Y68+'StockBond Returns'!AA68-'Parameters &amp; Main Results'!$B$33)/'StockBond Returns'!Z68*12</f>
        <v>0.06774258708</v>
      </c>
      <c r="F69" s="77">
        <f>'StockBond Returns'!Y68+'StockBond Returns'!AA68-'StockBond Returns'!Z68*'Distribution of Final Value'!$B$7</f>
        <v>13.65925814</v>
      </c>
      <c r="G69" s="19">
        <f>1/'StockBond Returns'!M67</f>
        <v>0.08344472349</v>
      </c>
      <c r="H69">
        <f t="shared" si="7"/>
        <v>1</v>
      </c>
      <c r="I69" s="71">
        <f t="shared" si="8"/>
        <v>0</v>
      </c>
      <c r="J69">
        <f t="shared" si="9"/>
        <v>0</v>
      </c>
      <c r="K69" s="19">
        <f t="shared" ref="K69:M69" si="133">if(H69=1,$E69,"")</f>
        <v>0.06774258708</v>
      </c>
      <c r="L69" t="str">
        <f t="shared" si="133"/>
        <v/>
      </c>
      <c r="M69" t="str">
        <f t="shared" si="133"/>
        <v/>
      </c>
      <c r="N69" s="158">
        <f>if('StockBond Returns'!AB67=0,1,0)</f>
        <v>1</v>
      </c>
      <c r="O69">
        <f>if( and('StockBond Returns'!$AB67&lt;0,'StockBond Returns'!$AB67&gt;=-0.1),1,0)</f>
        <v>0</v>
      </c>
      <c r="P69">
        <f>if( and('StockBond Returns'!$AB67&lt;-0.1,'StockBond Returns'!$AB67&gt;=-0.2),1,0)</f>
        <v>0</v>
      </c>
      <c r="Q69">
        <f>if( and('StockBond Returns'!$AB67&lt;-0.2,'StockBond Returns'!$AB67&gt;=-0.3),1,0)</f>
        <v>0</v>
      </c>
      <c r="R69">
        <f>if('StockBond Returns'!AB67&lt;-0.3,1,0)</f>
        <v>0</v>
      </c>
      <c r="S69" s="19">
        <f t="shared" ref="S69:W69" si="134">if(N69=1,$E69,"")</f>
        <v>0.06774258708</v>
      </c>
      <c r="T69" t="str">
        <f t="shared" si="134"/>
        <v/>
      </c>
      <c r="U69" t="str">
        <f t="shared" si="134"/>
        <v/>
      </c>
      <c r="V69" t="str">
        <f t="shared" si="134"/>
        <v/>
      </c>
      <c r="W69" t="str">
        <f t="shared" si="134"/>
        <v/>
      </c>
    </row>
    <row r="70">
      <c r="A70">
        <f t="shared" si="33"/>
        <v>4</v>
      </c>
      <c r="B70">
        <f t="shared" si="34"/>
        <v>1876</v>
      </c>
      <c r="C70" s="71" t="s">
        <v>116</v>
      </c>
      <c r="D70" s="156">
        <f t="shared" si="12"/>
        <v>1876.25</v>
      </c>
      <c r="E70" s="157">
        <f>('StockBond Returns'!Y69+'StockBond Returns'!AA69-'Parameters &amp; Main Results'!$B$33)/'StockBond Returns'!Z69*12</f>
        <v>0.06798348013</v>
      </c>
      <c r="F70" s="77">
        <f>'StockBond Returns'!Y69+'StockBond Returns'!AA69-'StockBond Returns'!Z69*'Distribution of Final Value'!$B$7</f>
        <v>14.10709114</v>
      </c>
      <c r="G70" s="19">
        <f>1/'StockBond Returns'!M68</f>
        <v>0.0835651466</v>
      </c>
      <c r="H70">
        <f t="shared" si="7"/>
        <v>1</v>
      </c>
      <c r="I70" s="71">
        <f t="shared" si="8"/>
        <v>0</v>
      </c>
      <c r="J70">
        <f t="shared" si="9"/>
        <v>0</v>
      </c>
      <c r="K70" s="19">
        <f t="shared" ref="K70:M70" si="135">if(H70=1,$E70,"")</f>
        <v>0.06798348013</v>
      </c>
      <c r="L70" t="str">
        <f t="shared" si="135"/>
        <v/>
      </c>
      <c r="M70" t="str">
        <f t="shared" si="135"/>
        <v/>
      </c>
      <c r="N70" s="158">
        <f>if('StockBond Returns'!AB68=0,1,0)</f>
        <v>1</v>
      </c>
      <c r="O70">
        <f>if( and('StockBond Returns'!$AB68&lt;0,'StockBond Returns'!$AB68&gt;=-0.1),1,0)</f>
        <v>0</v>
      </c>
      <c r="P70">
        <f>if( and('StockBond Returns'!$AB68&lt;-0.1,'StockBond Returns'!$AB68&gt;=-0.2),1,0)</f>
        <v>0</v>
      </c>
      <c r="Q70">
        <f>if( and('StockBond Returns'!$AB68&lt;-0.2,'StockBond Returns'!$AB68&gt;=-0.3),1,0)</f>
        <v>0</v>
      </c>
      <c r="R70">
        <f>if('StockBond Returns'!AB68&lt;-0.3,1,0)</f>
        <v>0</v>
      </c>
      <c r="S70" s="19">
        <f t="shared" ref="S70:W70" si="136">if(N70=1,$E70,"")</f>
        <v>0.06798348013</v>
      </c>
      <c r="T70" t="str">
        <f t="shared" si="136"/>
        <v/>
      </c>
      <c r="U70" t="str">
        <f t="shared" si="136"/>
        <v/>
      </c>
      <c r="V70" t="str">
        <f t="shared" si="136"/>
        <v/>
      </c>
      <c r="W70" t="str">
        <f t="shared" si="136"/>
        <v/>
      </c>
    </row>
    <row r="71">
      <c r="A71">
        <f t="shared" si="33"/>
        <v>5</v>
      </c>
      <c r="B71">
        <f t="shared" si="34"/>
        <v>1876</v>
      </c>
      <c r="C71" s="71" t="s">
        <v>116</v>
      </c>
      <c r="D71" s="156">
        <f t="shared" si="12"/>
        <v>1876.333333</v>
      </c>
      <c r="E71" s="157">
        <f>('StockBond Returns'!Y70+'StockBond Returns'!AA70-'Parameters &amp; Main Results'!$B$33)/'StockBond Returns'!Z70*12</f>
        <v>0.06942976181</v>
      </c>
      <c r="F71" s="77">
        <f>'StockBond Returns'!Y70+'StockBond Returns'!AA70-'StockBond Returns'!Z70*'Distribution of Final Value'!$B$7</f>
        <v>13.94786143</v>
      </c>
      <c r="G71" s="19">
        <f>1/'StockBond Returns'!M69</f>
        <v>0.08601913709</v>
      </c>
      <c r="H71">
        <f t="shared" si="7"/>
        <v>1</v>
      </c>
      <c r="I71" s="71">
        <f t="shared" si="8"/>
        <v>0</v>
      </c>
      <c r="J71">
        <f t="shared" si="9"/>
        <v>0</v>
      </c>
      <c r="K71" s="19">
        <f t="shared" ref="K71:M71" si="137">if(H71=1,$E71,"")</f>
        <v>0.06942976181</v>
      </c>
      <c r="L71" t="str">
        <f t="shared" si="137"/>
        <v/>
      </c>
      <c r="M71" t="str">
        <f t="shared" si="137"/>
        <v/>
      </c>
      <c r="N71" s="158">
        <f>if('StockBond Returns'!AB69=0,1,0)</f>
        <v>0</v>
      </c>
      <c r="O71">
        <f>if( and('StockBond Returns'!$AB69&lt;0,'StockBond Returns'!$AB69&gt;=-0.1),1,0)</f>
        <v>1</v>
      </c>
      <c r="P71">
        <f>if( and('StockBond Returns'!$AB69&lt;-0.1,'StockBond Returns'!$AB69&gt;=-0.2),1,0)</f>
        <v>0</v>
      </c>
      <c r="Q71">
        <f>if( and('StockBond Returns'!$AB69&lt;-0.2,'StockBond Returns'!$AB69&gt;=-0.3),1,0)</f>
        <v>0</v>
      </c>
      <c r="R71">
        <f>if('StockBond Returns'!AB69&lt;-0.3,1,0)</f>
        <v>0</v>
      </c>
      <c r="S71" t="str">
        <f t="shared" ref="S71:W71" si="138">if(N71=1,$E71,"")</f>
        <v/>
      </c>
      <c r="T71" s="19">
        <f t="shared" si="138"/>
        <v>0.06942976181</v>
      </c>
      <c r="U71" t="str">
        <f t="shared" si="138"/>
        <v/>
      </c>
      <c r="V71" t="str">
        <f t="shared" si="138"/>
        <v/>
      </c>
      <c r="W71" t="str">
        <f t="shared" si="138"/>
        <v/>
      </c>
    </row>
    <row r="72">
      <c r="A72">
        <f t="shared" si="33"/>
        <v>6</v>
      </c>
      <c r="B72">
        <f t="shared" si="34"/>
        <v>1876</v>
      </c>
      <c r="C72" s="71" t="s">
        <v>116</v>
      </c>
      <c r="D72" s="156">
        <f t="shared" si="12"/>
        <v>1876.416667</v>
      </c>
      <c r="E72" s="157">
        <f>('StockBond Returns'!Y71+'StockBond Returns'!AA71-'Parameters &amp; Main Results'!$B$33)/'StockBond Returns'!Z71*12</f>
        <v>0.06896759093</v>
      </c>
      <c r="F72" s="77">
        <f>'StockBond Returns'!Y71+'StockBond Returns'!AA71-'StockBond Returns'!Z71*'Distribution of Final Value'!$B$7</f>
        <v>14.16486061</v>
      </c>
      <c r="G72" s="19">
        <f>1/'StockBond Returns'!M70</f>
        <v>0.08604149098</v>
      </c>
      <c r="H72">
        <f t="shared" si="7"/>
        <v>1</v>
      </c>
      <c r="I72" s="71">
        <f t="shared" si="8"/>
        <v>0</v>
      </c>
      <c r="J72">
        <f t="shared" si="9"/>
        <v>0</v>
      </c>
      <c r="K72" s="19">
        <f t="shared" ref="K72:M72" si="139">if(H72=1,$E72,"")</f>
        <v>0.06896759093</v>
      </c>
      <c r="L72" t="str">
        <f t="shared" si="139"/>
        <v/>
      </c>
      <c r="M72" t="str">
        <f t="shared" si="139"/>
        <v/>
      </c>
      <c r="N72" s="158">
        <f>if('StockBond Returns'!AB70=0,1,0)</f>
        <v>0</v>
      </c>
      <c r="O72">
        <f>if( and('StockBond Returns'!$AB70&lt;0,'StockBond Returns'!$AB70&gt;=-0.1),1,0)</f>
        <v>1</v>
      </c>
      <c r="P72">
        <f>if( and('StockBond Returns'!$AB70&lt;-0.1,'StockBond Returns'!$AB70&gt;=-0.2),1,0)</f>
        <v>0</v>
      </c>
      <c r="Q72">
        <f>if( and('StockBond Returns'!$AB70&lt;-0.2,'StockBond Returns'!$AB70&gt;=-0.3),1,0)</f>
        <v>0</v>
      </c>
      <c r="R72">
        <f>if('StockBond Returns'!AB70&lt;-0.3,1,0)</f>
        <v>0</v>
      </c>
      <c r="S72" t="str">
        <f t="shared" ref="S72:W72" si="140">if(N72=1,$E72,"")</f>
        <v/>
      </c>
      <c r="T72" s="19">
        <f t="shared" si="140"/>
        <v>0.06896759093</v>
      </c>
      <c r="U72" t="str">
        <f t="shared" si="140"/>
        <v/>
      </c>
      <c r="V72" t="str">
        <f t="shared" si="140"/>
        <v/>
      </c>
      <c r="W72" t="str">
        <f t="shared" si="140"/>
        <v/>
      </c>
    </row>
    <row r="73">
      <c r="A73">
        <f t="shared" si="33"/>
        <v>7</v>
      </c>
      <c r="B73">
        <f t="shared" si="34"/>
        <v>1876</v>
      </c>
      <c r="C73" s="71" t="s">
        <v>116</v>
      </c>
      <c r="D73" s="156">
        <f t="shared" si="12"/>
        <v>1876.5</v>
      </c>
      <c r="E73" s="157">
        <f>('StockBond Returns'!Y72+'StockBond Returns'!AA72-'Parameters &amp; Main Results'!$B$33)/'StockBond Returns'!Z72*12</f>
        <v>0.06728951048</v>
      </c>
      <c r="F73" s="77">
        <f>'StockBond Returns'!Y72+'StockBond Returns'!AA72-'StockBond Returns'!Z72*'Distribution of Final Value'!$B$7</f>
        <v>13.52194773</v>
      </c>
      <c r="G73" s="19">
        <f>1/'StockBond Returns'!M71</f>
        <v>0.0840545236</v>
      </c>
      <c r="H73">
        <f t="shared" si="7"/>
        <v>1</v>
      </c>
      <c r="I73" s="71">
        <f t="shared" si="8"/>
        <v>0</v>
      </c>
      <c r="J73">
        <f t="shared" si="9"/>
        <v>0</v>
      </c>
      <c r="K73" s="19">
        <f t="shared" ref="K73:M73" si="141">if(H73=1,$E73,"")</f>
        <v>0.06728951048</v>
      </c>
      <c r="L73" t="str">
        <f t="shared" si="141"/>
        <v/>
      </c>
      <c r="M73" t="str">
        <f t="shared" si="141"/>
        <v/>
      </c>
      <c r="N73" s="158">
        <f>if('StockBond Returns'!AB71=0,1,0)</f>
        <v>1</v>
      </c>
      <c r="O73">
        <f>if( and('StockBond Returns'!$AB71&lt;0,'StockBond Returns'!$AB71&gt;=-0.1),1,0)</f>
        <v>0</v>
      </c>
      <c r="P73">
        <f>if( and('StockBond Returns'!$AB71&lt;-0.1,'StockBond Returns'!$AB71&gt;=-0.2),1,0)</f>
        <v>0</v>
      </c>
      <c r="Q73">
        <f>if( and('StockBond Returns'!$AB71&lt;-0.2,'StockBond Returns'!$AB71&gt;=-0.3),1,0)</f>
        <v>0</v>
      </c>
      <c r="R73">
        <f>if('StockBond Returns'!AB71&lt;-0.3,1,0)</f>
        <v>0</v>
      </c>
      <c r="S73" s="19">
        <f t="shared" ref="S73:W73" si="142">if(N73=1,$E73,"")</f>
        <v>0.06728951048</v>
      </c>
      <c r="T73" t="str">
        <f t="shared" si="142"/>
        <v/>
      </c>
      <c r="U73" t="str">
        <f t="shared" si="142"/>
        <v/>
      </c>
      <c r="V73" t="str">
        <f t="shared" si="142"/>
        <v/>
      </c>
      <c r="W73" t="str">
        <f t="shared" si="142"/>
        <v/>
      </c>
    </row>
    <row r="74">
      <c r="A74">
        <f t="shared" si="33"/>
        <v>8</v>
      </c>
      <c r="B74">
        <f t="shared" si="34"/>
        <v>1876</v>
      </c>
      <c r="C74" s="71" t="s">
        <v>116</v>
      </c>
      <c r="D74" s="156">
        <f t="shared" si="12"/>
        <v>1876.583333</v>
      </c>
      <c r="E74" s="157">
        <f>('StockBond Returns'!Y73+'StockBond Returns'!AA73-'Parameters &amp; Main Results'!$B$33)/'StockBond Returns'!Z73*12</f>
        <v>0.06828129274</v>
      </c>
      <c r="F74" s="77">
        <f>'StockBond Returns'!Y73+'StockBond Returns'!AA73-'StockBond Returns'!Z73*'Distribution of Final Value'!$B$7</f>
        <v>14.57790399</v>
      </c>
      <c r="G74" s="19">
        <f>1/'StockBond Returns'!M72</f>
        <v>0.08496730697</v>
      </c>
      <c r="H74">
        <f t="shared" si="7"/>
        <v>1</v>
      </c>
      <c r="I74" s="71">
        <f t="shared" si="8"/>
        <v>0</v>
      </c>
      <c r="J74">
        <f t="shared" si="9"/>
        <v>0</v>
      </c>
      <c r="K74" s="19">
        <f t="shared" ref="K74:M74" si="143">if(H74=1,$E74,"")</f>
        <v>0.06828129274</v>
      </c>
      <c r="L74" t="str">
        <f t="shared" si="143"/>
        <v/>
      </c>
      <c r="M74" t="str">
        <f t="shared" si="143"/>
        <v/>
      </c>
      <c r="N74" s="158">
        <f>if('StockBond Returns'!AB72=0,1,0)</f>
        <v>0</v>
      </c>
      <c r="O74">
        <f>if( and('StockBond Returns'!$AB72&lt;0,'StockBond Returns'!$AB72&gt;=-0.1),1,0)</f>
        <v>1</v>
      </c>
      <c r="P74">
        <f>if( and('StockBond Returns'!$AB72&lt;-0.1,'StockBond Returns'!$AB72&gt;=-0.2),1,0)</f>
        <v>0</v>
      </c>
      <c r="Q74">
        <f>if( and('StockBond Returns'!$AB72&lt;-0.2,'StockBond Returns'!$AB72&gt;=-0.3),1,0)</f>
        <v>0</v>
      </c>
      <c r="R74">
        <f>if('StockBond Returns'!AB72&lt;-0.3,1,0)</f>
        <v>0</v>
      </c>
      <c r="S74" t="str">
        <f t="shared" ref="S74:W74" si="144">if(N74=1,$E74,"")</f>
        <v/>
      </c>
      <c r="T74" s="19">
        <f t="shared" si="144"/>
        <v>0.06828129274</v>
      </c>
      <c r="U74" t="str">
        <f t="shared" si="144"/>
        <v/>
      </c>
      <c r="V74" t="str">
        <f t="shared" si="144"/>
        <v/>
      </c>
      <c r="W74" t="str">
        <f t="shared" si="144"/>
        <v/>
      </c>
    </row>
    <row r="75">
      <c r="A75">
        <f t="shared" si="33"/>
        <v>9</v>
      </c>
      <c r="B75">
        <f t="shared" si="34"/>
        <v>1876</v>
      </c>
      <c r="C75" s="71" t="s">
        <v>116</v>
      </c>
      <c r="D75" s="156">
        <f t="shared" si="12"/>
        <v>1876.666667</v>
      </c>
      <c r="E75" s="157">
        <f>('StockBond Returns'!Y74+'StockBond Returns'!AA74-'Parameters &amp; Main Results'!$B$33)/'StockBond Returns'!Z74*12</f>
        <v>0.07151980179</v>
      </c>
      <c r="F75" s="77">
        <f>'StockBond Returns'!Y74+'StockBond Returns'!AA74-'StockBond Returns'!Z74*'Distribution of Final Value'!$B$7</f>
        <v>16.18236255</v>
      </c>
      <c r="G75" s="19">
        <f>1/'StockBond Returns'!M73</f>
        <v>0.08943401025</v>
      </c>
      <c r="H75">
        <f t="shared" si="7"/>
        <v>1</v>
      </c>
      <c r="I75" s="71">
        <f t="shared" si="8"/>
        <v>0</v>
      </c>
      <c r="J75">
        <f t="shared" si="9"/>
        <v>0</v>
      </c>
      <c r="K75" s="19">
        <f t="shared" ref="K75:M75" si="145">if(H75=1,$E75,"")</f>
        <v>0.07151980179</v>
      </c>
      <c r="L75" t="str">
        <f t="shared" si="145"/>
        <v/>
      </c>
      <c r="M75" t="str">
        <f t="shared" si="145"/>
        <v/>
      </c>
      <c r="N75" s="158">
        <f>if('StockBond Returns'!AB73=0,1,0)</f>
        <v>0</v>
      </c>
      <c r="O75">
        <f>if( and('StockBond Returns'!$AB73&lt;0,'StockBond Returns'!$AB73&gt;=-0.1),1,0)</f>
        <v>1</v>
      </c>
      <c r="P75">
        <f>if( and('StockBond Returns'!$AB73&lt;-0.1,'StockBond Returns'!$AB73&gt;=-0.2),1,0)</f>
        <v>0</v>
      </c>
      <c r="Q75">
        <f>if( and('StockBond Returns'!$AB73&lt;-0.2,'StockBond Returns'!$AB73&gt;=-0.3),1,0)</f>
        <v>0</v>
      </c>
      <c r="R75">
        <f>if('StockBond Returns'!AB73&lt;-0.3,1,0)</f>
        <v>0</v>
      </c>
      <c r="S75" t="str">
        <f t="shared" ref="S75:W75" si="146">if(N75=1,$E75,"")</f>
        <v/>
      </c>
      <c r="T75" s="19">
        <f t="shared" si="146"/>
        <v>0.07151980179</v>
      </c>
      <c r="U75" t="str">
        <f t="shared" si="146"/>
        <v/>
      </c>
      <c r="V75" t="str">
        <f t="shared" si="146"/>
        <v/>
      </c>
      <c r="W75" t="str">
        <f t="shared" si="146"/>
        <v/>
      </c>
    </row>
    <row r="76">
      <c r="A76">
        <f t="shared" si="33"/>
        <v>10</v>
      </c>
      <c r="B76">
        <f t="shared" si="34"/>
        <v>1876</v>
      </c>
      <c r="C76" s="71" t="s">
        <v>116</v>
      </c>
      <c r="D76" s="156">
        <f t="shared" si="12"/>
        <v>1876.75</v>
      </c>
      <c r="E76" s="157">
        <f>('StockBond Returns'!Y75+'StockBond Returns'!AA75-'Parameters &amp; Main Results'!$B$33)/'StockBond Returns'!Z75*12</f>
        <v>0.07590053305</v>
      </c>
      <c r="F76" s="77">
        <f>'StockBond Returns'!Y75+'StockBond Returns'!AA75-'StockBond Returns'!Z75*'Distribution of Final Value'!$B$7</f>
        <v>18.35541998</v>
      </c>
      <c r="G76" s="19">
        <f>1/'StockBond Returns'!M74</f>
        <v>0.09586408773</v>
      </c>
      <c r="H76">
        <f t="shared" si="7"/>
        <v>1</v>
      </c>
      <c r="I76" s="71">
        <f t="shared" si="8"/>
        <v>0</v>
      </c>
      <c r="J76">
        <f t="shared" si="9"/>
        <v>0</v>
      </c>
      <c r="K76" s="19">
        <f t="shared" ref="K76:M76" si="147">if(H76=1,$E76,"")</f>
        <v>0.07590053305</v>
      </c>
      <c r="L76" t="str">
        <f t="shared" si="147"/>
        <v/>
      </c>
      <c r="M76" t="str">
        <f t="shared" si="147"/>
        <v/>
      </c>
      <c r="N76" s="158">
        <f>if('StockBond Returns'!AB74=0,1,0)</f>
        <v>0</v>
      </c>
      <c r="O76">
        <f>if( and('StockBond Returns'!$AB74&lt;0,'StockBond Returns'!$AB74&gt;=-0.1),1,0)</f>
        <v>0</v>
      </c>
      <c r="P76">
        <f>if( and('StockBond Returns'!$AB74&lt;-0.1,'StockBond Returns'!$AB74&gt;=-0.2),1,0)</f>
        <v>1</v>
      </c>
      <c r="Q76">
        <f>if( and('StockBond Returns'!$AB74&lt;-0.2,'StockBond Returns'!$AB74&gt;=-0.3),1,0)</f>
        <v>0</v>
      </c>
      <c r="R76">
        <f>if('StockBond Returns'!AB74&lt;-0.3,1,0)</f>
        <v>0</v>
      </c>
      <c r="S76" t="str">
        <f t="shared" ref="S76:W76" si="148">if(N76=1,$E76,"")</f>
        <v/>
      </c>
      <c r="T76" t="str">
        <f t="shared" si="148"/>
        <v/>
      </c>
      <c r="U76" s="19">
        <f t="shared" si="148"/>
        <v>0.07590053305</v>
      </c>
      <c r="V76" t="str">
        <f t="shared" si="148"/>
        <v/>
      </c>
      <c r="W76" t="str">
        <f t="shared" si="148"/>
        <v/>
      </c>
    </row>
    <row r="77">
      <c r="A77">
        <f t="shared" si="33"/>
        <v>11</v>
      </c>
      <c r="B77">
        <f t="shared" si="34"/>
        <v>1876</v>
      </c>
      <c r="C77" s="71" t="s">
        <v>116</v>
      </c>
      <c r="D77" s="156">
        <f t="shared" si="12"/>
        <v>1876.833333</v>
      </c>
      <c r="E77" s="157">
        <f>('StockBond Returns'!Y76+'StockBond Returns'!AA76-'Parameters &amp; Main Results'!$B$33)/'StockBond Returns'!Z76*12</f>
        <v>0.07791671766</v>
      </c>
      <c r="F77" s="77">
        <f>'StockBond Returns'!Y76+'StockBond Returns'!AA76-'StockBond Returns'!Z76*'Distribution of Final Value'!$B$7</f>
        <v>20.39221286</v>
      </c>
      <c r="G77" s="19">
        <f>1/'StockBond Returns'!M75</f>
        <v>0.09808439538</v>
      </c>
      <c r="H77">
        <f t="shared" si="7"/>
        <v>1</v>
      </c>
      <c r="I77" s="71">
        <f t="shared" si="8"/>
        <v>0</v>
      </c>
      <c r="J77">
        <f t="shared" si="9"/>
        <v>0</v>
      </c>
      <c r="K77" s="19">
        <f t="shared" ref="K77:M77" si="149">if(H77=1,$E77,"")</f>
        <v>0.07791671766</v>
      </c>
      <c r="L77" t="str">
        <f t="shared" si="149"/>
        <v/>
      </c>
      <c r="M77" t="str">
        <f t="shared" si="149"/>
        <v/>
      </c>
      <c r="N77" s="158">
        <f>if('StockBond Returns'!AB75=0,1,0)</f>
        <v>0</v>
      </c>
      <c r="O77">
        <f>if( and('StockBond Returns'!$AB75&lt;0,'StockBond Returns'!$AB75&gt;=-0.1),1,0)</f>
        <v>0</v>
      </c>
      <c r="P77">
        <f>if( and('StockBond Returns'!$AB75&lt;-0.1,'StockBond Returns'!$AB75&gt;=-0.2),1,0)</f>
        <v>1</v>
      </c>
      <c r="Q77">
        <f>if( and('StockBond Returns'!$AB75&lt;-0.2,'StockBond Returns'!$AB75&gt;=-0.3),1,0)</f>
        <v>0</v>
      </c>
      <c r="R77">
        <f>if('StockBond Returns'!AB75&lt;-0.3,1,0)</f>
        <v>0</v>
      </c>
      <c r="S77" t="str">
        <f t="shared" ref="S77:W77" si="150">if(N77=1,$E77,"")</f>
        <v/>
      </c>
      <c r="T77" t="str">
        <f t="shared" si="150"/>
        <v/>
      </c>
      <c r="U77" s="19">
        <f t="shared" si="150"/>
        <v>0.07791671766</v>
      </c>
      <c r="V77" t="str">
        <f t="shared" si="150"/>
        <v/>
      </c>
      <c r="W77" t="str">
        <f t="shared" si="150"/>
        <v/>
      </c>
    </row>
    <row r="78">
      <c r="A78">
        <f t="shared" si="33"/>
        <v>12</v>
      </c>
      <c r="B78">
        <f t="shared" si="34"/>
        <v>1876</v>
      </c>
      <c r="C78" s="71" t="s">
        <v>116</v>
      </c>
      <c r="D78" s="156">
        <f t="shared" si="12"/>
        <v>1876.916667</v>
      </c>
      <c r="E78" s="157">
        <f>('StockBond Returns'!Y77+'StockBond Returns'!AA77-'Parameters &amp; Main Results'!$B$33)/'StockBond Returns'!Z77*12</f>
        <v>0.07963262397</v>
      </c>
      <c r="F78" s="77">
        <f>'StockBond Returns'!Y77+'StockBond Returns'!AA77-'StockBond Returns'!Z77*'Distribution of Final Value'!$B$7</f>
        <v>21.34963405</v>
      </c>
      <c r="G78" s="19">
        <f>1/'StockBond Returns'!M76</f>
        <v>0.1004150579</v>
      </c>
      <c r="H78">
        <f t="shared" si="7"/>
        <v>1</v>
      </c>
      <c r="I78" s="71">
        <f t="shared" si="8"/>
        <v>0</v>
      </c>
      <c r="J78">
        <f t="shared" si="9"/>
        <v>0</v>
      </c>
      <c r="K78" s="19">
        <f t="shared" ref="K78:M78" si="151">if(H78=1,$E78,"")</f>
        <v>0.07963262397</v>
      </c>
      <c r="L78" t="str">
        <f t="shared" si="151"/>
        <v/>
      </c>
      <c r="M78" t="str">
        <f t="shared" si="151"/>
        <v/>
      </c>
      <c r="N78" s="158">
        <f>if('StockBond Returns'!AB76=0,1,0)</f>
        <v>0</v>
      </c>
      <c r="O78">
        <f>if( and('StockBond Returns'!$AB76&lt;0,'StockBond Returns'!$AB76&gt;=-0.1),1,0)</f>
        <v>0</v>
      </c>
      <c r="P78">
        <f>if( and('StockBond Returns'!$AB76&lt;-0.1,'StockBond Returns'!$AB76&gt;=-0.2),1,0)</f>
        <v>1</v>
      </c>
      <c r="Q78">
        <f>if( and('StockBond Returns'!$AB76&lt;-0.2,'StockBond Returns'!$AB76&gt;=-0.3),1,0)</f>
        <v>0</v>
      </c>
      <c r="R78">
        <f>if('StockBond Returns'!AB76&lt;-0.3,1,0)</f>
        <v>0</v>
      </c>
      <c r="S78" t="str">
        <f t="shared" ref="S78:W78" si="152">if(N78=1,$E78,"")</f>
        <v/>
      </c>
      <c r="T78" t="str">
        <f t="shared" si="152"/>
        <v/>
      </c>
      <c r="U78" s="19">
        <f t="shared" si="152"/>
        <v>0.07963262397</v>
      </c>
      <c r="V78" t="str">
        <f t="shared" si="152"/>
        <v/>
      </c>
      <c r="W78" t="str">
        <f t="shared" si="152"/>
        <v/>
      </c>
    </row>
    <row r="79">
      <c r="A79">
        <f t="shared" si="33"/>
        <v>1</v>
      </c>
      <c r="B79">
        <f t="shared" si="34"/>
        <v>1877</v>
      </c>
      <c r="C79" s="71" t="s">
        <v>116</v>
      </c>
      <c r="D79" s="156">
        <f t="shared" si="12"/>
        <v>1877</v>
      </c>
      <c r="E79" s="157">
        <f>('StockBond Returns'!Y78+'StockBond Returns'!AA78-'Parameters &amp; Main Results'!$B$33)/'StockBond Returns'!Z78*12</f>
        <v>0.08157810014</v>
      </c>
      <c r="F79" s="77">
        <f>'StockBond Returns'!Y78+'StockBond Returns'!AA78-'StockBond Returns'!Z78*'Distribution of Final Value'!$B$7</f>
        <v>22.2114923</v>
      </c>
      <c r="G79" s="19">
        <f>1/'StockBond Returns'!M77</f>
        <v>0.1026336702</v>
      </c>
      <c r="H79">
        <f t="shared" si="7"/>
        <v>1</v>
      </c>
      <c r="I79" s="71">
        <f t="shared" si="8"/>
        <v>0</v>
      </c>
      <c r="J79">
        <f t="shared" si="9"/>
        <v>0</v>
      </c>
      <c r="K79" s="19">
        <f t="shared" ref="K79:M79" si="153">if(H79=1,$E79,"")</f>
        <v>0.08157810014</v>
      </c>
      <c r="L79" t="str">
        <f t="shared" si="153"/>
        <v/>
      </c>
      <c r="M79" t="str">
        <f t="shared" si="153"/>
        <v/>
      </c>
      <c r="N79" s="158">
        <f>if('StockBond Returns'!AB77=0,1,0)</f>
        <v>0</v>
      </c>
      <c r="O79">
        <f>if( and('StockBond Returns'!$AB77&lt;0,'StockBond Returns'!$AB77&gt;=-0.1),1,0)</f>
        <v>0</v>
      </c>
      <c r="P79">
        <f>if( and('StockBond Returns'!$AB77&lt;-0.1,'StockBond Returns'!$AB77&gt;=-0.2),1,0)</f>
        <v>1</v>
      </c>
      <c r="Q79">
        <f>if( and('StockBond Returns'!$AB77&lt;-0.2,'StockBond Returns'!$AB77&gt;=-0.3),1,0)</f>
        <v>0</v>
      </c>
      <c r="R79">
        <f>if('StockBond Returns'!AB77&lt;-0.3,1,0)</f>
        <v>0</v>
      </c>
      <c r="S79" t="str">
        <f t="shared" ref="S79:W79" si="154">if(N79=1,$E79,"")</f>
        <v/>
      </c>
      <c r="T79" t="str">
        <f t="shared" si="154"/>
        <v/>
      </c>
      <c r="U79" s="19">
        <f t="shared" si="154"/>
        <v>0.08157810014</v>
      </c>
      <c r="V79" t="str">
        <f t="shared" si="154"/>
        <v/>
      </c>
      <c r="W79" t="str">
        <f t="shared" si="154"/>
        <v/>
      </c>
    </row>
    <row r="80">
      <c r="A80">
        <f t="shared" si="33"/>
        <v>2</v>
      </c>
      <c r="B80">
        <f t="shared" si="34"/>
        <v>1877</v>
      </c>
      <c r="C80" s="71" t="s">
        <v>116</v>
      </c>
      <c r="D80" s="156">
        <f t="shared" si="12"/>
        <v>1877.083333</v>
      </c>
      <c r="E80" s="157">
        <f>('StockBond Returns'!Y79+'StockBond Returns'!AA79-'Parameters &amp; Main Results'!$B$33)/'StockBond Returns'!Z79*12</f>
        <v>0.08406715951</v>
      </c>
      <c r="F80" s="77">
        <f>'StockBond Returns'!Y79+'StockBond Returns'!AA79-'StockBond Returns'!Z79*'Distribution of Final Value'!$B$7</f>
        <v>23.96538109</v>
      </c>
      <c r="G80" s="19">
        <f>1/'StockBond Returns'!M78</f>
        <v>0.104833239</v>
      </c>
      <c r="H80">
        <f t="shared" si="7"/>
        <v>1</v>
      </c>
      <c r="I80" s="71">
        <f t="shared" si="8"/>
        <v>0</v>
      </c>
      <c r="J80">
        <f t="shared" si="9"/>
        <v>0</v>
      </c>
      <c r="K80" s="19">
        <f t="shared" ref="K80:M80" si="155">if(H80=1,$E80,"")</f>
        <v>0.08406715951</v>
      </c>
      <c r="L80" t="str">
        <f t="shared" si="155"/>
        <v/>
      </c>
      <c r="M80" t="str">
        <f t="shared" si="155"/>
        <v/>
      </c>
      <c r="N80" s="158">
        <f>if('StockBond Returns'!AB78=0,1,0)</f>
        <v>0</v>
      </c>
      <c r="O80">
        <f>if( and('StockBond Returns'!$AB78&lt;0,'StockBond Returns'!$AB78&gt;=-0.1),1,0)</f>
        <v>0</v>
      </c>
      <c r="P80">
        <f>if( and('StockBond Returns'!$AB78&lt;-0.1,'StockBond Returns'!$AB78&gt;=-0.2),1,0)</f>
        <v>1</v>
      </c>
      <c r="Q80">
        <f>if( and('StockBond Returns'!$AB78&lt;-0.2,'StockBond Returns'!$AB78&gt;=-0.3),1,0)</f>
        <v>0</v>
      </c>
      <c r="R80">
        <f>if('StockBond Returns'!AB78&lt;-0.3,1,0)</f>
        <v>0</v>
      </c>
      <c r="S80" t="str">
        <f t="shared" ref="S80:W80" si="156">if(N80=1,$E80,"")</f>
        <v/>
      </c>
      <c r="T80" t="str">
        <f t="shared" si="156"/>
        <v/>
      </c>
      <c r="U80" s="19">
        <f t="shared" si="156"/>
        <v>0.08406715951</v>
      </c>
      <c r="V80" t="str">
        <f t="shared" si="156"/>
        <v/>
      </c>
      <c r="W80" t="str">
        <f t="shared" si="156"/>
        <v/>
      </c>
    </row>
    <row r="81">
      <c r="A81">
        <f t="shared" si="33"/>
        <v>3</v>
      </c>
      <c r="B81">
        <f t="shared" si="34"/>
        <v>1877</v>
      </c>
      <c r="C81" s="71" t="s">
        <v>116</v>
      </c>
      <c r="D81" s="156">
        <f t="shared" si="12"/>
        <v>1877.166667</v>
      </c>
      <c r="E81" s="157">
        <f>('StockBond Returns'!Y80+'StockBond Returns'!AA80-'Parameters &amp; Main Results'!$B$33)/'StockBond Returns'!Z80*12</f>
        <v>0.08592435583</v>
      </c>
      <c r="F81" s="77">
        <f>'StockBond Returns'!Y80+'StockBond Returns'!AA80-'StockBond Returns'!Z80*'Distribution of Final Value'!$B$7</f>
        <v>25.15319188</v>
      </c>
      <c r="G81" s="19">
        <f>1/'StockBond Returns'!M79</f>
        <v>0.1081851573</v>
      </c>
      <c r="H81">
        <f t="shared" si="7"/>
        <v>1</v>
      </c>
      <c r="I81" s="71">
        <f t="shared" si="8"/>
        <v>0</v>
      </c>
      <c r="J81">
        <f t="shared" si="9"/>
        <v>0</v>
      </c>
      <c r="K81" s="19">
        <f t="shared" ref="K81:M81" si="157">if(H81=1,$E81,"")</f>
        <v>0.08592435583</v>
      </c>
      <c r="L81" t="str">
        <f t="shared" si="157"/>
        <v/>
      </c>
      <c r="M81" t="str">
        <f t="shared" si="157"/>
        <v/>
      </c>
      <c r="N81" s="158">
        <f>if('StockBond Returns'!AB79=0,1,0)</f>
        <v>0</v>
      </c>
      <c r="O81">
        <f>if( and('StockBond Returns'!$AB79&lt;0,'StockBond Returns'!$AB79&gt;=-0.1),1,0)</f>
        <v>0</v>
      </c>
      <c r="P81">
        <f>if( and('StockBond Returns'!$AB79&lt;-0.1,'StockBond Returns'!$AB79&gt;=-0.2),1,0)</f>
        <v>0</v>
      </c>
      <c r="Q81">
        <f>if( and('StockBond Returns'!$AB79&lt;-0.2,'StockBond Returns'!$AB79&gt;=-0.3),1,0)</f>
        <v>1</v>
      </c>
      <c r="R81">
        <f>if('StockBond Returns'!AB79&lt;-0.3,1,0)</f>
        <v>0</v>
      </c>
      <c r="S81" t="str">
        <f t="shared" ref="S81:W81" si="158">if(N81=1,$E81,"")</f>
        <v/>
      </c>
      <c r="T81" t="str">
        <f t="shared" si="158"/>
        <v/>
      </c>
      <c r="U81" t="str">
        <f t="shared" si="158"/>
        <v/>
      </c>
      <c r="V81" s="19">
        <f t="shared" si="158"/>
        <v>0.08592435583</v>
      </c>
      <c r="W81" t="str">
        <f t="shared" si="158"/>
        <v/>
      </c>
    </row>
    <row r="82">
      <c r="A82">
        <f t="shared" si="33"/>
        <v>4</v>
      </c>
      <c r="B82">
        <f t="shared" si="34"/>
        <v>1877</v>
      </c>
      <c r="C82" s="71" t="s">
        <v>116</v>
      </c>
      <c r="D82" s="156">
        <f t="shared" si="12"/>
        <v>1877.25</v>
      </c>
      <c r="E82" s="157">
        <f>('StockBond Returns'!Y81+'StockBond Returns'!AA81-'Parameters &amp; Main Results'!$B$33)/'StockBond Returns'!Z81*12</f>
        <v>0.08574014125</v>
      </c>
      <c r="F82" s="77">
        <f>'StockBond Returns'!Y81+'StockBond Returns'!AA81-'StockBond Returns'!Z81*'Distribution of Final Value'!$B$7</f>
        <v>24.46814722</v>
      </c>
      <c r="G82" s="19">
        <f>1/'StockBond Returns'!M80</f>
        <v>0.1087105657</v>
      </c>
      <c r="H82">
        <f t="shared" si="7"/>
        <v>1</v>
      </c>
      <c r="I82" s="71">
        <f t="shared" si="8"/>
        <v>0</v>
      </c>
      <c r="J82">
        <f t="shared" si="9"/>
        <v>0</v>
      </c>
      <c r="K82" s="19">
        <f t="shared" ref="K82:M82" si="159">if(H82=1,$E82,"")</f>
        <v>0.08574014125</v>
      </c>
      <c r="L82" t="str">
        <f t="shared" si="159"/>
        <v/>
      </c>
      <c r="M82" t="str">
        <f t="shared" si="159"/>
        <v/>
      </c>
      <c r="N82" s="158">
        <f>if('StockBond Returns'!AB80=0,1,0)</f>
        <v>0</v>
      </c>
      <c r="O82">
        <f>if( and('StockBond Returns'!$AB80&lt;0,'StockBond Returns'!$AB80&gt;=-0.1),1,0)</f>
        <v>0</v>
      </c>
      <c r="P82">
        <f>if( and('StockBond Returns'!$AB80&lt;-0.1,'StockBond Returns'!$AB80&gt;=-0.2),1,0)</f>
        <v>0</v>
      </c>
      <c r="Q82">
        <f>if( and('StockBond Returns'!$AB80&lt;-0.2,'StockBond Returns'!$AB80&gt;=-0.3),1,0)</f>
        <v>1</v>
      </c>
      <c r="R82">
        <f>if('StockBond Returns'!AB80&lt;-0.3,1,0)</f>
        <v>0</v>
      </c>
      <c r="S82" t="str">
        <f t="shared" ref="S82:W82" si="160">if(N82=1,$E82,"")</f>
        <v/>
      </c>
      <c r="T82" t="str">
        <f t="shared" si="160"/>
        <v/>
      </c>
      <c r="U82" t="str">
        <f t="shared" si="160"/>
        <v/>
      </c>
      <c r="V82" s="19">
        <f t="shared" si="160"/>
        <v>0.08574014125</v>
      </c>
      <c r="W82" t="str">
        <f t="shared" si="160"/>
        <v/>
      </c>
    </row>
    <row r="83">
      <c r="A83">
        <f t="shared" si="33"/>
        <v>5</v>
      </c>
      <c r="B83">
        <f t="shared" si="34"/>
        <v>1877</v>
      </c>
      <c r="C83" s="71" t="s">
        <v>116</v>
      </c>
      <c r="D83" s="156">
        <f t="shared" si="12"/>
        <v>1877.333333</v>
      </c>
      <c r="E83" s="157">
        <f>('StockBond Returns'!Y82+'StockBond Returns'!AA82-'Parameters &amp; Main Results'!$B$33)/'StockBond Returns'!Z82*12</f>
        <v>0.09289017892</v>
      </c>
      <c r="F83" s="77">
        <f>'StockBond Returns'!Y82+'StockBond Returns'!AA82-'StockBond Returns'!Z82*'Distribution of Final Value'!$B$7</f>
        <v>26.20301797</v>
      </c>
      <c r="G83" s="19">
        <f>1/'StockBond Returns'!M81</f>
        <v>0.1199680525</v>
      </c>
      <c r="H83">
        <f t="shared" si="7"/>
        <v>1</v>
      </c>
      <c r="I83" s="71">
        <f t="shared" si="8"/>
        <v>0</v>
      </c>
      <c r="J83">
        <f t="shared" si="9"/>
        <v>0</v>
      </c>
      <c r="K83" s="19">
        <f t="shared" ref="K83:M83" si="161">if(H83=1,$E83,"")</f>
        <v>0.09289017892</v>
      </c>
      <c r="L83" t="str">
        <f t="shared" si="161"/>
        <v/>
      </c>
      <c r="M83" t="str">
        <f t="shared" si="161"/>
        <v/>
      </c>
      <c r="N83" s="158">
        <f>if('StockBond Returns'!AB81=0,1,0)</f>
        <v>0</v>
      </c>
      <c r="O83">
        <f>if( and('StockBond Returns'!$AB81&lt;0,'StockBond Returns'!$AB81&gt;=-0.1),1,0)</f>
        <v>0</v>
      </c>
      <c r="P83">
        <f>if( and('StockBond Returns'!$AB81&lt;-0.1,'StockBond Returns'!$AB81&gt;=-0.2),1,0)</f>
        <v>0</v>
      </c>
      <c r="Q83">
        <f>if( and('StockBond Returns'!$AB81&lt;-0.2,'StockBond Returns'!$AB81&gt;=-0.3),1,0)</f>
        <v>1</v>
      </c>
      <c r="R83">
        <f>if('StockBond Returns'!AB81&lt;-0.3,1,0)</f>
        <v>0</v>
      </c>
      <c r="S83" t="str">
        <f t="shared" ref="S83:W83" si="162">if(N83=1,$E83,"")</f>
        <v/>
      </c>
      <c r="T83" t="str">
        <f t="shared" si="162"/>
        <v/>
      </c>
      <c r="U83" t="str">
        <f t="shared" si="162"/>
        <v/>
      </c>
      <c r="V83" s="19">
        <f t="shared" si="162"/>
        <v>0.09289017892</v>
      </c>
      <c r="W83" t="str">
        <f t="shared" si="162"/>
        <v/>
      </c>
    </row>
    <row r="84">
      <c r="A84">
        <f t="shared" si="33"/>
        <v>6</v>
      </c>
      <c r="B84">
        <f t="shared" si="34"/>
        <v>1877</v>
      </c>
      <c r="C84" s="71" t="s">
        <v>116</v>
      </c>
      <c r="D84" s="156">
        <f t="shared" si="12"/>
        <v>1877.416667</v>
      </c>
      <c r="E84" s="157">
        <f>('StockBond Returns'!Y83+'StockBond Returns'!AA83-'Parameters &amp; Main Results'!$B$33)/'StockBond Returns'!Z83*12</f>
        <v>0.09444459558</v>
      </c>
      <c r="F84" s="77">
        <f>'StockBond Returns'!Y83+'StockBond Returns'!AA83-'StockBond Returns'!Z83*'Distribution of Final Value'!$B$7</f>
        <v>26.49192427</v>
      </c>
      <c r="G84" s="19">
        <f>1/'StockBond Returns'!M82</f>
        <v>0.1218459059</v>
      </c>
      <c r="H84">
        <f t="shared" si="7"/>
        <v>1</v>
      </c>
      <c r="I84" s="71">
        <f t="shared" si="8"/>
        <v>0</v>
      </c>
      <c r="J84">
        <f t="shared" si="9"/>
        <v>0</v>
      </c>
      <c r="K84" s="19">
        <f t="shared" ref="K84:M84" si="163">if(H84=1,$E84,"")</f>
        <v>0.09444459558</v>
      </c>
      <c r="L84" t="str">
        <f t="shared" si="163"/>
        <v/>
      </c>
      <c r="M84" t="str">
        <f t="shared" si="163"/>
        <v/>
      </c>
      <c r="N84" s="158">
        <f>if('StockBond Returns'!AB82=0,1,0)</f>
        <v>0</v>
      </c>
      <c r="O84">
        <f>if( and('StockBond Returns'!$AB82&lt;0,'StockBond Returns'!$AB82&gt;=-0.1),1,0)</f>
        <v>0</v>
      </c>
      <c r="P84">
        <f>if( and('StockBond Returns'!$AB82&lt;-0.1,'StockBond Returns'!$AB82&gt;=-0.2),1,0)</f>
        <v>0</v>
      </c>
      <c r="Q84">
        <f>if( and('StockBond Returns'!$AB82&lt;-0.2,'StockBond Returns'!$AB82&gt;=-0.3),1,0)</f>
        <v>1</v>
      </c>
      <c r="R84">
        <f>if('StockBond Returns'!AB82&lt;-0.3,1,0)</f>
        <v>0</v>
      </c>
      <c r="S84" t="str">
        <f t="shared" ref="S84:W84" si="164">if(N84=1,$E84,"")</f>
        <v/>
      </c>
      <c r="T84" t="str">
        <f t="shared" si="164"/>
        <v/>
      </c>
      <c r="U84" t="str">
        <f t="shared" si="164"/>
        <v/>
      </c>
      <c r="V84" s="19">
        <f t="shared" si="164"/>
        <v>0.09444459558</v>
      </c>
      <c r="W84" t="str">
        <f t="shared" si="164"/>
        <v/>
      </c>
    </row>
    <row r="85">
      <c r="A85">
        <f t="shared" si="33"/>
        <v>7</v>
      </c>
      <c r="B85">
        <f t="shared" si="34"/>
        <v>1877</v>
      </c>
      <c r="C85" s="71" t="s">
        <v>116</v>
      </c>
      <c r="D85" s="156">
        <f t="shared" si="12"/>
        <v>1877.5</v>
      </c>
      <c r="E85" s="157">
        <f>('StockBond Returns'!Y84+'StockBond Returns'!AA84-'Parameters &amp; Main Results'!$B$33)/'StockBond Returns'!Z84*12</f>
        <v>0.09500332452</v>
      </c>
      <c r="F85" s="77">
        <f>'StockBond Returns'!Y84+'StockBond Returns'!AA84-'StockBond Returns'!Z84*'Distribution of Final Value'!$B$7</f>
        <v>25.60840368</v>
      </c>
      <c r="G85" s="19">
        <f>1/'StockBond Returns'!M83</f>
        <v>0.1239118587</v>
      </c>
      <c r="H85">
        <f t="shared" si="7"/>
        <v>1</v>
      </c>
      <c r="I85" s="71">
        <f t="shared" si="8"/>
        <v>0</v>
      </c>
      <c r="J85">
        <f t="shared" si="9"/>
        <v>0</v>
      </c>
      <c r="K85" s="19">
        <f t="shared" ref="K85:M85" si="165">if(H85=1,$E85,"")</f>
        <v>0.09500332452</v>
      </c>
      <c r="L85" t="str">
        <f t="shared" si="165"/>
        <v/>
      </c>
      <c r="M85" t="str">
        <f t="shared" si="165"/>
        <v/>
      </c>
      <c r="N85" s="158">
        <f>if('StockBond Returns'!AB83=0,1,0)</f>
        <v>0</v>
      </c>
      <c r="O85">
        <f>if( and('StockBond Returns'!$AB83&lt;0,'StockBond Returns'!$AB83&gt;=-0.1),1,0)</f>
        <v>0</v>
      </c>
      <c r="P85">
        <f>if( and('StockBond Returns'!$AB83&lt;-0.1,'StockBond Returns'!$AB83&gt;=-0.2),1,0)</f>
        <v>0</v>
      </c>
      <c r="Q85">
        <f>if( and('StockBond Returns'!$AB83&lt;-0.2,'StockBond Returns'!$AB83&gt;=-0.3),1,0)</f>
        <v>1</v>
      </c>
      <c r="R85">
        <f>if('StockBond Returns'!AB83&lt;-0.3,1,0)</f>
        <v>0</v>
      </c>
      <c r="S85" t="str">
        <f t="shared" ref="S85:W85" si="166">if(N85=1,$E85,"")</f>
        <v/>
      </c>
      <c r="T85" t="str">
        <f t="shared" si="166"/>
        <v/>
      </c>
      <c r="U85" t="str">
        <f t="shared" si="166"/>
        <v/>
      </c>
      <c r="V85" s="19">
        <f t="shared" si="166"/>
        <v>0.09500332452</v>
      </c>
      <c r="W85" t="str">
        <f t="shared" si="166"/>
        <v/>
      </c>
    </row>
    <row r="86">
      <c r="A86">
        <f t="shared" si="33"/>
        <v>8</v>
      </c>
      <c r="B86">
        <f t="shared" si="34"/>
        <v>1877</v>
      </c>
      <c r="C86" s="71" t="s">
        <v>116</v>
      </c>
      <c r="D86" s="156">
        <f t="shared" si="12"/>
        <v>1877.583333</v>
      </c>
      <c r="E86" s="157">
        <f>('StockBond Returns'!Y85+'StockBond Returns'!AA85-'Parameters &amp; Main Results'!$B$33)/'StockBond Returns'!Z85*12</f>
        <v>0.09337045601</v>
      </c>
      <c r="F86" s="77">
        <f>'StockBond Returns'!Y85+'StockBond Returns'!AA85-'StockBond Returns'!Z85*'Distribution of Final Value'!$B$7</f>
        <v>26.49500656</v>
      </c>
      <c r="G86" s="19">
        <f>1/'StockBond Returns'!M84</f>
        <v>0.1199429918</v>
      </c>
      <c r="H86">
        <f t="shared" si="7"/>
        <v>1</v>
      </c>
      <c r="I86" s="71">
        <f t="shared" si="8"/>
        <v>0</v>
      </c>
      <c r="J86">
        <f t="shared" si="9"/>
        <v>0</v>
      </c>
      <c r="K86" s="19">
        <f t="shared" ref="K86:M86" si="167">if(H86=1,$E86,"")</f>
        <v>0.09337045601</v>
      </c>
      <c r="L86" t="str">
        <f t="shared" si="167"/>
        <v/>
      </c>
      <c r="M86" t="str">
        <f t="shared" si="167"/>
        <v/>
      </c>
      <c r="N86" s="158">
        <f>if('StockBond Returns'!AB84=0,1,0)</f>
        <v>0</v>
      </c>
      <c r="O86">
        <f>if( and('StockBond Returns'!$AB84&lt;0,'StockBond Returns'!$AB84&gt;=-0.1),1,0)</f>
        <v>0</v>
      </c>
      <c r="P86">
        <f>if( and('StockBond Returns'!$AB84&lt;-0.1,'StockBond Returns'!$AB84&gt;=-0.2),1,0)</f>
        <v>0</v>
      </c>
      <c r="Q86">
        <f>if( and('StockBond Returns'!$AB84&lt;-0.2,'StockBond Returns'!$AB84&gt;=-0.3),1,0)</f>
        <v>1</v>
      </c>
      <c r="R86">
        <f>if('StockBond Returns'!AB84&lt;-0.3,1,0)</f>
        <v>0</v>
      </c>
      <c r="S86" t="str">
        <f t="shared" ref="S86:W86" si="168">if(N86=1,$E86,"")</f>
        <v/>
      </c>
      <c r="T86" t="str">
        <f t="shared" si="168"/>
        <v/>
      </c>
      <c r="U86" t="str">
        <f t="shared" si="168"/>
        <v/>
      </c>
      <c r="V86" s="19">
        <f t="shared" si="168"/>
        <v>0.09337045601</v>
      </c>
      <c r="W86" t="str">
        <f t="shared" si="168"/>
        <v/>
      </c>
    </row>
    <row r="87">
      <c r="A87">
        <f t="shared" si="33"/>
        <v>9</v>
      </c>
      <c r="B87">
        <f t="shared" si="34"/>
        <v>1877</v>
      </c>
      <c r="C87" s="71" t="s">
        <v>116</v>
      </c>
      <c r="D87" s="156">
        <f t="shared" si="12"/>
        <v>1877.666667</v>
      </c>
      <c r="E87" s="157">
        <f>('StockBond Returns'!Y86+'StockBond Returns'!AA86-'Parameters &amp; Main Results'!$B$33)/'StockBond Returns'!Z86*12</f>
        <v>0.08598733814</v>
      </c>
      <c r="F87" s="77">
        <f>'StockBond Returns'!Y86+'StockBond Returns'!AA86-'StockBond Returns'!Z86*'Distribution of Final Value'!$B$7</f>
        <v>21.80226151</v>
      </c>
      <c r="G87" s="19">
        <f>1/'StockBond Returns'!M85</f>
        <v>0.1077212714</v>
      </c>
      <c r="H87">
        <f t="shared" si="7"/>
        <v>1</v>
      </c>
      <c r="I87" s="71">
        <f t="shared" si="8"/>
        <v>0</v>
      </c>
      <c r="J87">
        <f t="shared" si="9"/>
        <v>0</v>
      </c>
      <c r="K87" s="19">
        <f t="shared" ref="K87:M87" si="169">if(H87=1,$E87,"")</f>
        <v>0.08598733814</v>
      </c>
      <c r="L87" t="str">
        <f t="shared" si="169"/>
        <v/>
      </c>
      <c r="M87" t="str">
        <f t="shared" si="169"/>
        <v/>
      </c>
      <c r="N87" s="158">
        <f>if('StockBond Returns'!AB85=0,1,0)</f>
        <v>0</v>
      </c>
      <c r="O87">
        <f>if( and('StockBond Returns'!$AB85&lt;0,'StockBond Returns'!$AB85&gt;=-0.1),1,0)</f>
        <v>0</v>
      </c>
      <c r="P87">
        <f>if( and('StockBond Returns'!$AB85&lt;-0.1,'StockBond Returns'!$AB85&gt;=-0.2),1,0)</f>
        <v>1</v>
      </c>
      <c r="Q87">
        <f>if( and('StockBond Returns'!$AB85&lt;-0.2,'StockBond Returns'!$AB85&gt;=-0.3),1,0)</f>
        <v>0</v>
      </c>
      <c r="R87">
        <f>if('StockBond Returns'!AB85&lt;-0.3,1,0)</f>
        <v>0</v>
      </c>
      <c r="S87" t="str">
        <f t="shared" ref="S87:W87" si="170">if(N87=1,$E87,"")</f>
        <v/>
      </c>
      <c r="T87" t="str">
        <f t="shared" si="170"/>
        <v/>
      </c>
      <c r="U87" s="19">
        <f t="shared" si="170"/>
        <v>0.08598733814</v>
      </c>
      <c r="V87" t="str">
        <f t="shared" si="170"/>
        <v/>
      </c>
      <c r="W87" t="str">
        <f t="shared" si="170"/>
        <v/>
      </c>
    </row>
    <row r="88">
      <c r="A88">
        <f t="shared" si="33"/>
        <v>10</v>
      </c>
      <c r="B88">
        <f t="shared" si="34"/>
        <v>1877</v>
      </c>
      <c r="C88" s="71" t="s">
        <v>116</v>
      </c>
      <c r="D88" s="156">
        <f t="shared" si="12"/>
        <v>1877.75</v>
      </c>
      <c r="E88" s="157">
        <f>('StockBond Returns'!Y87+'StockBond Returns'!AA87-'Parameters &amp; Main Results'!$B$33)/'StockBond Returns'!Z87*12</f>
        <v>0.08215198866</v>
      </c>
      <c r="F88" s="77">
        <f>'StockBond Returns'!Y87+'StockBond Returns'!AA87-'StockBond Returns'!Z87*'Distribution of Final Value'!$B$7</f>
        <v>17.7359997</v>
      </c>
      <c r="G88" s="19">
        <f>1/'StockBond Returns'!M86</f>
        <v>0.100387684</v>
      </c>
      <c r="H88">
        <f t="shared" si="7"/>
        <v>1</v>
      </c>
      <c r="I88" s="71">
        <f t="shared" si="8"/>
        <v>0</v>
      </c>
      <c r="J88">
        <f t="shared" si="9"/>
        <v>0</v>
      </c>
      <c r="K88" s="19">
        <f t="shared" ref="K88:M88" si="171">if(H88=1,$E88,"")</f>
        <v>0.08215198866</v>
      </c>
      <c r="L88" t="str">
        <f t="shared" si="171"/>
        <v/>
      </c>
      <c r="M88" t="str">
        <f t="shared" si="171"/>
        <v/>
      </c>
      <c r="N88" s="158">
        <f>if('StockBond Returns'!AB86=0,1,0)</f>
        <v>0</v>
      </c>
      <c r="O88">
        <f>if( and('StockBond Returns'!$AB86&lt;0,'StockBond Returns'!$AB86&gt;=-0.1),1,0)</f>
        <v>0</v>
      </c>
      <c r="P88">
        <f>if( and('StockBond Returns'!$AB86&lt;-0.1,'StockBond Returns'!$AB86&gt;=-0.2),1,0)</f>
        <v>1</v>
      </c>
      <c r="Q88">
        <f>if( and('StockBond Returns'!$AB86&lt;-0.2,'StockBond Returns'!$AB86&gt;=-0.3),1,0)</f>
        <v>0</v>
      </c>
      <c r="R88">
        <f>if('StockBond Returns'!AB86&lt;-0.3,1,0)</f>
        <v>0</v>
      </c>
      <c r="S88" t="str">
        <f t="shared" ref="S88:W88" si="172">if(N88=1,$E88,"")</f>
        <v/>
      </c>
      <c r="T88" t="str">
        <f t="shared" si="172"/>
        <v/>
      </c>
      <c r="U88" s="19">
        <f t="shared" si="172"/>
        <v>0.08215198866</v>
      </c>
      <c r="V88" t="str">
        <f t="shared" si="172"/>
        <v/>
      </c>
      <c r="W88" t="str">
        <f t="shared" si="172"/>
        <v/>
      </c>
    </row>
    <row r="89">
      <c r="A89">
        <f t="shared" si="33"/>
        <v>11</v>
      </c>
      <c r="B89">
        <f t="shared" si="34"/>
        <v>1877</v>
      </c>
      <c r="C89" s="71" t="s">
        <v>116</v>
      </c>
      <c r="D89" s="156">
        <f t="shared" si="12"/>
        <v>1877.833333</v>
      </c>
      <c r="E89" s="157">
        <f>('StockBond Returns'!Y88+'StockBond Returns'!AA88-'Parameters &amp; Main Results'!$B$33)/'StockBond Returns'!Z88*12</f>
        <v>0.0810254488</v>
      </c>
      <c r="F89" s="77">
        <f>'StockBond Returns'!Y88+'StockBond Returns'!AA88-'StockBond Returns'!Z88*'Distribution of Final Value'!$B$7</f>
        <v>15.94024423</v>
      </c>
      <c r="G89" s="19">
        <f>1/'StockBond Returns'!M87</f>
        <v>0.09801315111</v>
      </c>
      <c r="H89">
        <f t="shared" si="7"/>
        <v>1</v>
      </c>
      <c r="I89" s="71">
        <f t="shared" si="8"/>
        <v>0</v>
      </c>
      <c r="J89">
        <f t="shared" si="9"/>
        <v>0</v>
      </c>
      <c r="K89" s="19">
        <f t="shared" ref="K89:M89" si="173">if(H89=1,$E89,"")</f>
        <v>0.0810254488</v>
      </c>
      <c r="L89" t="str">
        <f t="shared" si="173"/>
        <v/>
      </c>
      <c r="M89" t="str">
        <f t="shared" si="173"/>
        <v/>
      </c>
      <c r="N89" s="158">
        <f>if('StockBond Returns'!AB87=0,1,0)</f>
        <v>0</v>
      </c>
      <c r="O89">
        <f>if( and('StockBond Returns'!$AB87&lt;0,'StockBond Returns'!$AB87&gt;=-0.1),1,0)</f>
        <v>1</v>
      </c>
      <c r="P89">
        <f>if( and('StockBond Returns'!$AB87&lt;-0.1,'StockBond Returns'!$AB87&gt;=-0.2),1,0)</f>
        <v>0</v>
      </c>
      <c r="Q89">
        <f>if( and('StockBond Returns'!$AB87&lt;-0.2,'StockBond Returns'!$AB87&gt;=-0.3),1,0)</f>
        <v>0</v>
      </c>
      <c r="R89">
        <f>if('StockBond Returns'!AB87&lt;-0.3,1,0)</f>
        <v>0</v>
      </c>
      <c r="S89" t="str">
        <f t="shared" ref="S89:W89" si="174">if(N89=1,$E89,"")</f>
        <v/>
      </c>
      <c r="T89" s="19">
        <f t="shared" si="174"/>
        <v>0.0810254488</v>
      </c>
      <c r="U89" t="str">
        <f t="shared" si="174"/>
        <v/>
      </c>
      <c r="V89" t="str">
        <f t="shared" si="174"/>
        <v/>
      </c>
      <c r="W89" t="str">
        <f t="shared" si="174"/>
        <v/>
      </c>
    </row>
    <row r="90">
      <c r="A90">
        <f t="shared" si="33"/>
        <v>12</v>
      </c>
      <c r="B90">
        <f t="shared" si="34"/>
        <v>1877</v>
      </c>
      <c r="C90" s="71" t="s">
        <v>116</v>
      </c>
      <c r="D90" s="156">
        <f t="shared" si="12"/>
        <v>1877.916667</v>
      </c>
      <c r="E90" s="157">
        <f>('StockBond Returns'!Y89+'StockBond Returns'!AA89-'Parameters &amp; Main Results'!$B$33)/'StockBond Returns'!Z89*12</f>
        <v>0.08042150137</v>
      </c>
      <c r="F90" s="77">
        <f>'StockBond Returns'!Y89+'StockBond Returns'!AA89-'StockBond Returns'!Z89*'Distribution of Final Value'!$B$7</f>
        <v>14.62565911</v>
      </c>
      <c r="G90" s="19">
        <f>1/'StockBond Returns'!M88</f>
        <v>0.09745692024</v>
      </c>
      <c r="H90">
        <f t="shared" si="7"/>
        <v>1</v>
      </c>
      <c r="I90" s="71">
        <f t="shared" si="8"/>
        <v>0</v>
      </c>
      <c r="J90">
        <f t="shared" si="9"/>
        <v>0</v>
      </c>
      <c r="K90" s="19">
        <f t="shared" ref="K90:M90" si="175">if(H90=1,$E90,"")</f>
        <v>0.08042150137</v>
      </c>
      <c r="L90" t="str">
        <f t="shared" si="175"/>
        <v/>
      </c>
      <c r="M90" t="str">
        <f t="shared" si="175"/>
        <v/>
      </c>
      <c r="N90" s="158">
        <f>if('StockBond Returns'!AB88=0,1,0)</f>
        <v>0</v>
      </c>
      <c r="O90">
        <f>if( and('StockBond Returns'!$AB88&lt;0,'StockBond Returns'!$AB88&gt;=-0.1),1,0)</f>
        <v>1</v>
      </c>
      <c r="P90">
        <f>if( and('StockBond Returns'!$AB88&lt;-0.1,'StockBond Returns'!$AB88&gt;=-0.2),1,0)</f>
        <v>0</v>
      </c>
      <c r="Q90">
        <f>if( and('StockBond Returns'!$AB88&lt;-0.2,'StockBond Returns'!$AB88&gt;=-0.3),1,0)</f>
        <v>0</v>
      </c>
      <c r="R90">
        <f>if('StockBond Returns'!AB88&lt;-0.3,1,0)</f>
        <v>0</v>
      </c>
      <c r="S90" t="str">
        <f t="shared" ref="S90:W90" si="176">if(N90=1,$E90,"")</f>
        <v/>
      </c>
      <c r="T90" s="19">
        <f t="shared" si="176"/>
        <v>0.08042150137</v>
      </c>
      <c r="U90" t="str">
        <f t="shared" si="176"/>
        <v/>
      </c>
      <c r="V90" t="str">
        <f t="shared" si="176"/>
        <v/>
      </c>
      <c r="W90" t="str">
        <f t="shared" si="176"/>
        <v/>
      </c>
    </row>
    <row r="91">
      <c r="A91">
        <f t="shared" si="33"/>
        <v>1</v>
      </c>
      <c r="B91">
        <f t="shared" si="34"/>
        <v>1878</v>
      </c>
      <c r="C91" s="71" t="s">
        <v>116</v>
      </c>
      <c r="D91" s="156">
        <f t="shared" si="12"/>
        <v>1878</v>
      </c>
      <c r="E91" s="157">
        <f>('StockBond Returns'!Y90+'StockBond Returns'!AA90-'Parameters &amp; Main Results'!$B$33)/'StockBond Returns'!Z90*12</f>
        <v>0.08091746811</v>
      </c>
      <c r="F91" s="77">
        <f>'StockBond Returns'!Y90+'StockBond Returns'!AA90-'StockBond Returns'!Z90*'Distribution of Final Value'!$B$7</f>
        <v>14.32902568</v>
      </c>
      <c r="G91" s="19">
        <f>1/'StockBond Returns'!M89</f>
        <v>0.09775806847</v>
      </c>
      <c r="H91">
        <f t="shared" si="7"/>
        <v>1</v>
      </c>
      <c r="I91" s="71">
        <f t="shared" si="8"/>
        <v>0</v>
      </c>
      <c r="J91">
        <f t="shared" si="9"/>
        <v>0</v>
      </c>
      <c r="K91" s="19">
        <f t="shared" ref="K91:M91" si="177">if(H91=1,$E91,"")</f>
        <v>0.08091746811</v>
      </c>
      <c r="L91" t="str">
        <f t="shared" si="177"/>
        <v/>
      </c>
      <c r="M91" t="str">
        <f t="shared" si="177"/>
        <v/>
      </c>
      <c r="N91" s="158">
        <f>if('StockBond Returns'!AB89=0,1,0)</f>
        <v>0</v>
      </c>
      <c r="O91">
        <f>if( and('StockBond Returns'!$AB89&lt;0,'StockBond Returns'!$AB89&gt;=-0.1),1,0)</f>
        <v>1</v>
      </c>
      <c r="P91">
        <f>if( and('StockBond Returns'!$AB89&lt;-0.1,'StockBond Returns'!$AB89&gt;=-0.2),1,0)</f>
        <v>0</v>
      </c>
      <c r="Q91">
        <f>if( and('StockBond Returns'!$AB89&lt;-0.2,'StockBond Returns'!$AB89&gt;=-0.3),1,0)</f>
        <v>0</v>
      </c>
      <c r="R91">
        <f>if('StockBond Returns'!AB89&lt;-0.3,1,0)</f>
        <v>0</v>
      </c>
      <c r="S91" t="str">
        <f t="shared" ref="S91:W91" si="178">if(N91=1,$E91,"")</f>
        <v/>
      </c>
      <c r="T91" s="19">
        <f t="shared" si="178"/>
        <v>0.08091746811</v>
      </c>
      <c r="U91" t="str">
        <f t="shared" si="178"/>
        <v/>
      </c>
      <c r="V91" t="str">
        <f t="shared" si="178"/>
        <v/>
      </c>
      <c r="W91" t="str">
        <f t="shared" si="178"/>
        <v/>
      </c>
    </row>
    <row r="92">
      <c r="A92">
        <f t="shared" si="33"/>
        <v>2</v>
      </c>
      <c r="B92">
        <f t="shared" si="34"/>
        <v>1878</v>
      </c>
      <c r="C92" s="71" t="s">
        <v>116</v>
      </c>
      <c r="D92" s="156">
        <f t="shared" si="12"/>
        <v>1878.083333</v>
      </c>
      <c r="E92" s="157">
        <f>('StockBond Returns'!Y91+'StockBond Returns'!AA91-'Parameters &amp; Main Results'!$B$33)/'StockBond Returns'!Z91*12</f>
        <v>0.07875221502</v>
      </c>
      <c r="F92" s="77">
        <f>'StockBond Returns'!Y91+'StockBond Returns'!AA91-'StockBond Returns'!Z91*'Distribution of Final Value'!$B$7</f>
        <v>13.90477166</v>
      </c>
      <c r="G92" s="19">
        <f>1/'StockBond Returns'!M90</f>
        <v>0.09476333248</v>
      </c>
      <c r="H92">
        <f t="shared" si="7"/>
        <v>1</v>
      </c>
      <c r="I92" s="71">
        <f t="shared" si="8"/>
        <v>0</v>
      </c>
      <c r="J92">
        <f t="shared" si="9"/>
        <v>0</v>
      </c>
      <c r="K92" s="19">
        <f t="shared" ref="K92:M92" si="179">if(H92=1,$E92,"")</f>
        <v>0.07875221502</v>
      </c>
      <c r="L92" t="str">
        <f t="shared" si="179"/>
        <v/>
      </c>
      <c r="M92" t="str">
        <f t="shared" si="179"/>
        <v/>
      </c>
      <c r="N92" s="158">
        <f>if('StockBond Returns'!AB90=0,1,0)</f>
        <v>0</v>
      </c>
      <c r="O92">
        <f>if( and('StockBond Returns'!$AB90&lt;0,'StockBond Returns'!$AB90&gt;=-0.1),1,0)</f>
        <v>1</v>
      </c>
      <c r="P92">
        <f>if( and('StockBond Returns'!$AB90&lt;-0.1,'StockBond Returns'!$AB90&gt;=-0.2),1,0)</f>
        <v>0</v>
      </c>
      <c r="Q92">
        <f>if( and('StockBond Returns'!$AB90&lt;-0.2,'StockBond Returns'!$AB90&gt;=-0.3),1,0)</f>
        <v>0</v>
      </c>
      <c r="R92">
        <f>if('StockBond Returns'!AB90&lt;-0.3,1,0)</f>
        <v>0</v>
      </c>
      <c r="S92" t="str">
        <f t="shared" ref="S92:W92" si="180">if(N92=1,$E92,"")</f>
        <v/>
      </c>
      <c r="T92" s="19">
        <f t="shared" si="180"/>
        <v>0.07875221502</v>
      </c>
      <c r="U92" t="str">
        <f t="shared" si="180"/>
        <v/>
      </c>
      <c r="V92" t="str">
        <f t="shared" si="180"/>
        <v/>
      </c>
      <c r="W92" t="str">
        <f t="shared" si="180"/>
        <v/>
      </c>
    </row>
    <row r="93">
      <c r="A93">
        <f t="shared" si="33"/>
        <v>3</v>
      </c>
      <c r="B93">
        <f t="shared" si="34"/>
        <v>1878</v>
      </c>
      <c r="C93" s="71" t="s">
        <v>116</v>
      </c>
      <c r="D93" s="156">
        <f t="shared" si="12"/>
        <v>1878.166667</v>
      </c>
      <c r="E93" s="157">
        <f>('StockBond Returns'!Y92+'StockBond Returns'!AA92-'Parameters &amp; Main Results'!$B$33)/'StockBond Returns'!Z92*12</f>
        <v>0.07929199077</v>
      </c>
      <c r="F93" s="77">
        <f>'StockBond Returns'!Y92+'StockBond Returns'!AA92-'StockBond Returns'!Z92*'Distribution of Final Value'!$B$7</f>
        <v>14.82542859</v>
      </c>
      <c r="G93" s="19">
        <f>1/'StockBond Returns'!M91</f>
        <v>0.09559504303</v>
      </c>
      <c r="H93">
        <f t="shared" si="7"/>
        <v>1</v>
      </c>
      <c r="I93" s="71">
        <f t="shared" si="8"/>
        <v>0</v>
      </c>
      <c r="J93">
        <f t="shared" si="9"/>
        <v>0</v>
      </c>
      <c r="K93" s="19">
        <f t="shared" ref="K93:M93" si="181">if(H93=1,$E93,"")</f>
        <v>0.07929199077</v>
      </c>
      <c r="L93" t="str">
        <f t="shared" si="181"/>
        <v/>
      </c>
      <c r="M93" t="str">
        <f t="shared" si="181"/>
        <v/>
      </c>
      <c r="N93" s="158">
        <f>if('StockBond Returns'!AB91=0,1,0)</f>
        <v>0</v>
      </c>
      <c r="O93">
        <f>if( and('StockBond Returns'!$AB91&lt;0,'StockBond Returns'!$AB91&gt;=-0.1),1,0)</f>
        <v>1</v>
      </c>
      <c r="P93">
        <f>if( and('StockBond Returns'!$AB91&lt;-0.1,'StockBond Returns'!$AB91&gt;=-0.2),1,0)</f>
        <v>0</v>
      </c>
      <c r="Q93">
        <f>if( and('StockBond Returns'!$AB91&lt;-0.2,'StockBond Returns'!$AB91&gt;=-0.3),1,0)</f>
        <v>0</v>
      </c>
      <c r="R93">
        <f>if('StockBond Returns'!AB91&lt;-0.3,1,0)</f>
        <v>0</v>
      </c>
      <c r="S93" t="str">
        <f t="shared" ref="S93:W93" si="182">if(N93=1,$E93,"")</f>
        <v/>
      </c>
      <c r="T93" s="19">
        <f t="shared" si="182"/>
        <v>0.07929199077</v>
      </c>
      <c r="U93" t="str">
        <f t="shared" si="182"/>
        <v/>
      </c>
      <c r="V93" t="str">
        <f t="shared" si="182"/>
        <v/>
      </c>
      <c r="W93" t="str">
        <f t="shared" si="182"/>
        <v/>
      </c>
    </row>
    <row r="94">
      <c r="A94">
        <f t="shared" si="33"/>
        <v>4</v>
      </c>
      <c r="B94">
        <f t="shared" si="34"/>
        <v>1878</v>
      </c>
      <c r="C94" s="71" t="s">
        <v>116</v>
      </c>
      <c r="D94" s="156">
        <f t="shared" si="12"/>
        <v>1878.25</v>
      </c>
      <c r="E94" s="157">
        <f>('StockBond Returns'!Y93+'StockBond Returns'!AA93-'Parameters &amp; Main Results'!$B$33)/'StockBond Returns'!Z93*12</f>
        <v>0.07693925221</v>
      </c>
      <c r="F94" s="77">
        <f>'StockBond Returns'!Y93+'StockBond Returns'!AA93-'StockBond Returns'!Z93*'Distribution of Final Value'!$B$7</f>
        <v>11.36462254</v>
      </c>
      <c r="G94" s="19">
        <f>1/'StockBond Returns'!M92</f>
        <v>0.09215493396</v>
      </c>
      <c r="H94">
        <f t="shared" si="7"/>
        <v>1</v>
      </c>
      <c r="I94" s="71">
        <f t="shared" si="8"/>
        <v>0</v>
      </c>
      <c r="J94">
        <f t="shared" si="9"/>
        <v>0</v>
      </c>
      <c r="K94" s="19">
        <f t="shared" ref="K94:M94" si="183">if(H94=1,$E94,"")</f>
        <v>0.07693925221</v>
      </c>
      <c r="L94" t="str">
        <f t="shared" si="183"/>
        <v/>
      </c>
      <c r="M94" t="str">
        <f t="shared" si="183"/>
        <v/>
      </c>
      <c r="N94" s="158">
        <f>if('StockBond Returns'!AB92=0,1,0)</f>
        <v>0</v>
      </c>
      <c r="O94">
        <f>if( and('StockBond Returns'!$AB92&lt;0,'StockBond Returns'!$AB92&gt;=-0.1),1,0)</f>
        <v>1</v>
      </c>
      <c r="P94">
        <f>if( and('StockBond Returns'!$AB92&lt;-0.1,'StockBond Returns'!$AB92&gt;=-0.2),1,0)</f>
        <v>0</v>
      </c>
      <c r="Q94">
        <f>if( and('StockBond Returns'!$AB92&lt;-0.2,'StockBond Returns'!$AB92&gt;=-0.3),1,0)</f>
        <v>0</v>
      </c>
      <c r="R94">
        <f>if('StockBond Returns'!AB92&lt;-0.3,1,0)</f>
        <v>0</v>
      </c>
      <c r="S94" t="str">
        <f t="shared" ref="S94:W94" si="184">if(N94=1,$E94,"")</f>
        <v/>
      </c>
      <c r="T94" s="19">
        <f t="shared" si="184"/>
        <v>0.07693925221</v>
      </c>
      <c r="U94" t="str">
        <f t="shared" si="184"/>
        <v/>
      </c>
      <c r="V94" t="str">
        <f t="shared" si="184"/>
        <v/>
      </c>
      <c r="W94" t="str">
        <f t="shared" si="184"/>
        <v/>
      </c>
    </row>
    <row r="95">
      <c r="A95">
        <f t="shared" si="33"/>
        <v>5</v>
      </c>
      <c r="B95">
        <f t="shared" si="34"/>
        <v>1878</v>
      </c>
      <c r="C95" s="71" t="s">
        <v>116</v>
      </c>
      <c r="D95" s="156">
        <f t="shared" si="12"/>
        <v>1878.333333</v>
      </c>
      <c r="E95" s="157">
        <f>('StockBond Returns'!Y94+'StockBond Returns'!AA94-'Parameters &amp; Main Results'!$B$33)/'StockBond Returns'!Z94*12</f>
        <v>0.07483059983</v>
      </c>
      <c r="F95" s="77">
        <f>'StockBond Returns'!Y94+'StockBond Returns'!AA94-'StockBond Returns'!Z94*'Distribution of Final Value'!$B$7</f>
        <v>11.76721521</v>
      </c>
      <c r="G95" s="19">
        <f>1/'StockBond Returns'!M93</f>
        <v>0.08846759472</v>
      </c>
      <c r="H95">
        <f t="shared" si="7"/>
        <v>1</v>
      </c>
      <c r="I95" s="71">
        <f t="shared" si="8"/>
        <v>0</v>
      </c>
      <c r="J95">
        <f t="shared" si="9"/>
        <v>0</v>
      </c>
      <c r="K95" s="19">
        <f t="shared" ref="K95:M95" si="185">if(H95=1,$E95,"")</f>
        <v>0.07483059983</v>
      </c>
      <c r="L95" t="str">
        <f t="shared" si="185"/>
        <v/>
      </c>
      <c r="M95" t="str">
        <f t="shared" si="185"/>
        <v/>
      </c>
      <c r="N95" s="158">
        <f>if('StockBond Returns'!AB93=0,1,0)</f>
        <v>1</v>
      </c>
      <c r="O95">
        <f>if( and('StockBond Returns'!$AB93&lt;0,'StockBond Returns'!$AB93&gt;=-0.1),1,0)</f>
        <v>0</v>
      </c>
      <c r="P95">
        <f>if( and('StockBond Returns'!$AB93&lt;-0.1,'StockBond Returns'!$AB93&gt;=-0.2),1,0)</f>
        <v>0</v>
      </c>
      <c r="Q95">
        <f>if( and('StockBond Returns'!$AB93&lt;-0.2,'StockBond Returns'!$AB93&gt;=-0.3),1,0)</f>
        <v>0</v>
      </c>
      <c r="R95">
        <f>if('StockBond Returns'!AB93&lt;-0.3,1,0)</f>
        <v>0</v>
      </c>
      <c r="S95" s="19">
        <f t="shared" ref="S95:W95" si="186">if(N95=1,$E95,"")</f>
        <v>0.07483059983</v>
      </c>
      <c r="T95" t="str">
        <f t="shared" si="186"/>
        <v/>
      </c>
      <c r="U95" t="str">
        <f t="shared" si="186"/>
        <v/>
      </c>
      <c r="V95" t="str">
        <f t="shared" si="186"/>
        <v/>
      </c>
      <c r="W95" t="str">
        <f t="shared" si="186"/>
        <v/>
      </c>
    </row>
    <row r="96">
      <c r="A96">
        <f t="shared" si="33"/>
        <v>6</v>
      </c>
      <c r="B96">
        <f t="shared" si="34"/>
        <v>1878</v>
      </c>
      <c r="C96" s="71" t="s">
        <v>116</v>
      </c>
      <c r="D96" s="156">
        <f t="shared" si="12"/>
        <v>1878.416667</v>
      </c>
      <c r="E96" s="157">
        <f>('StockBond Returns'!Y95+'StockBond Returns'!AA95-'Parameters &amp; Main Results'!$B$33)/'StockBond Returns'!Z95*12</f>
        <v>0.07206494615</v>
      </c>
      <c r="F96" s="77">
        <f>'StockBond Returns'!Y95+'StockBond Returns'!AA95-'StockBond Returns'!Z95*'Distribution of Final Value'!$B$7</f>
        <v>10.57872484</v>
      </c>
      <c r="G96" s="19">
        <f>1/'StockBond Returns'!M94</f>
        <v>0.08532200301</v>
      </c>
      <c r="H96">
        <f t="shared" si="7"/>
        <v>1</v>
      </c>
      <c r="I96" s="71">
        <f t="shared" si="8"/>
        <v>0</v>
      </c>
      <c r="J96">
        <f t="shared" si="9"/>
        <v>0</v>
      </c>
      <c r="K96" s="19">
        <f t="shared" ref="K96:M96" si="187">if(H96=1,$E96,"")</f>
        <v>0.07206494615</v>
      </c>
      <c r="L96" t="str">
        <f t="shared" si="187"/>
        <v/>
      </c>
      <c r="M96" t="str">
        <f t="shared" si="187"/>
        <v/>
      </c>
      <c r="N96" s="158">
        <f>if('StockBond Returns'!AB94=0,1,0)</f>
        <v>1</v>
      </c>
      <c r="O96">
        <f>if( and('StockBond Returns'!$AB94&lt;0,'StockBond Returns'!$AB94&gt;=-0.1),1,0)</f>
        <v>0</v>
      </c>
      <c r="P96">
        <f>if( and('StockBond Returns'!$AB94&lt;-0.1,'StockBond Returns'!$AB94&gt;=-0.2),1,0)</f>
        <v>0</v>
      </c>
      <c r="Q96">
        <f>if( and('StockBond Returns'!$AB94&lt;-0.2,'StockBond Returns'!$AB94&gt;=-0.3),1,0)</f>
        <v>0</v>
      </c>
      <c r="R96">
        <f>if('StockBond Returns'!AB94&lt;-0.3,1,0)</f>
        <v>0</v>
      </c>
      <c r="S96" s="19">
        <f t="shared" ref="S96:W96" si="188">if(N96=1,$E96,"")</f>
        <v>0.07206494615</v>
      </c>
      <c r="T96" t="str">
        <f t="shared" si="188"/>
        <v/>
      </c>
      <c r="U96" t="str">
        <f t="shared" si="188"/>
        <v/>
      </c>
      <c r="V96" t="str">
        <f t="shared" si="188"/>
        <v/>
      </c>
      <c r="W96" t="str">
        <f t="shared" si="188"/>
        <v/>
      </c>
    </row>
    <row r="97">
      <c r="A97">
        <f t="shared" si="33"/>
        <v>7</v>
      </c>
      <c r="B97">
        <f t="shared" si="34"/>
        <v>1878</v>
      </c>
      <c r="C97" s="71" t="s">
        <v>116</v>
      </c>
      <c r="D97" s="156">
        <f t="shared" si="12"/>
        <v>1878.5</v>
      </c>
      <c r="E97" s="157">
        <f>('StockBond Returns'!Y96+'StockBond Returns'!AA96-'Parameters &amp; Main Results'!$B$33)/'StockBond Returns'!Z96*12</f>
        <v>0.06981354797</v>
      </c>
      <c r="F97" s="77">
        <f>'StockBond Returns'!Y96+'StockBond Returns'!AA96-'StockBond Returns'!Z96*'Distribution of Final Value'!$B$7</f>
        <v>11.61846594</v>
      </c>
      <c r="G97" s="19">
        <f>1/'StockBond Returns'!M95</f>
        <v>0.08166673476</v>
      </c>
      <c r="H97">
        <f t="shared" si="7"/>
        <v>1</v>
      </c>
      <c r="I97" s="71">
        <f t="shared" si="8"/>
        <v>0</v>
      </c>
      <c r="J97">
        <f t="shared" si="9"/>
        <v>0</v>
      </c>
      <c r="K97" s="19">
        <f t="shared" ref="K97:M97" si="189">if(H97=1,$E97,"")</f>
        <v>0.06981354797</v>
      </c>
      <c r="L97" t="str">
        <f t="shared" si="189"/>
        <v/>
      </c>
      <c r="M97" t="str">
        <f t="shared" si="189"/>
        <v/>
      </c>
      <c r="N97" s="158">
        <f>if('StockBond Returns'!AB95=0,1,0)</f>
        <v>1</v>
      </c>
      <c r="O97">
        <f>if( and('StockBond Returns'!$AB95&lt;0,'StockBond Returns'!$AB95&gt;=-0.1),1,0)</f>
        <v>0</v>
      </c>
      <c r="P97">
        <f>if( and('StockBond Returns'!$AB95&lt;-0.1,'StockBond Returns'!$AB95&gt;=-0.2),1,0)</f>
        <v>0</v>
      </c>
      <c r="Q97">
        <f>if( and('StockBond Returns'!$AB95&lt;-0.2,'StockBond Returns'!$AB95&gt;=-0.3),1,0)</f>
        <v>0</v>
      </c>
      <c r="R97">
        <f>if('StockBond Returns'!AB95&lt;-0.3,1,0)</f>
        <v>0</v>
      </c>
      <c r="S97" s="19">
        <f t="shared" ref="S97:W97" si="190">if(N97=1,$E97,"")</f>
        <v>0.06981354797</v>
      </c>
      <c r="T97" t="str">
        <f t="shared" si="190"/>
        <v/>
      </c>
      <c r="U97" t="str">
        <f t="shared" si="190"/>
        <v/>
      </c>
      <c r="V97" t="str">
        <f t="shared" si="190"/>
        <v/>
      </c>
      <c r="W97" t="str">
        <f t="shared" si="190"/>
        <v/>
      </c>
    </row>
    <row r="98">
      <c r="A98">
        <f t="shared" si="33"/>
        <v>8</v>
      </c>
      <c r="B98">
        <f t="shared" si="34"/>
        <v>1878</v>
      </c>
      <c r="C98" s="71" t="s">
        <v>116</v>
      </c>
      <c r="D98" s="156">
        <f t="shared" si="12"/>
        <v>1878.583333</v>
      </c>
      <c r="E98" s="157">
        <f>('StockBond Returns'!Y97+'StockBond Returns'!AA97-'Parameters &amp; Main Results'!$B$33)/'StockBond Returns'!Z97*12</f>
        <v>0.06998655771</v>
      </c>
      <c r="F98" s="77">
        <f>'StockBond Returns'!Y97+'StockBond Returns'!AA97-'StockBond Returns'!Z97*'Distribution of Final Value'!$B$7</f>
        <v>12.28344634</v>
      </c>
      <c r="G98" s="19">
        <f>1/'StockBond Returns'!M96</f>
        <v>0.08120403048</v>
      </c>
      <c r="H98">
        <f t="shared" si="7"/>
        <v>1</v>
      </c>
      <c r="I98" s="71">
        <f t="shared" si="8"/>
        <v>0</v>
      </c>
      <c r="J98">
        <f t="shared" si="9"/>
        <v>0</v>
      </c>
      <c r="K98" s="19">
        <f t="shared" ref="K98:M98" si="191">if(H98=1,$E98,"")</f>
        <v>0.06998655771</v>
      </c>
      <c r="L98" t="str">
        <f t="shared" si="191"/>
        <v/>
      </c>
      <c r="M98" t="str">
        <f t="shared" si="191"/>
        <v/>
      </c>
      <c r="N98" s="158">
        <f>if('StockBond Returns'!AB96=0,1,0)</f>
        <v>1</v>
      </c>
      <c r="O98">
        <f>if( and('StockBond Returns'!$AB96&lt;0,'StockBond Returns'!$AB96&gt;=-0.1),1,0)</f>
        <v>0</v>
      </c>
      <c r="P98">
        <f>if( and('StockBond Returns'!$AB96&lt;-0.1,'StockBond Returns'!$AB96&gt;=-0.2),1,0)</f>
        <v>0</v>
      </c>
      <c r="Q98">
        <f>if( and('StockBond Returns'!$AB96&lt;-0.2,'StockBond Returns'!$AB96&gt;=-0.3),1,0)</f>
        <v>0</v>
      </c>
      <c r="R98">
        <f>if('StockBond Returns'!AB96&lt;-0.3,1,0)</f>
        <v>0</v>
      </c>
      <c r="S98" s="19">
        <f t="shared" ref="S98:W98" si="192">if(N98=1,$E98,"")</f>
        <v>0.06998655771</v>
      </c>
      <c r="T98" t="str">
        <f t="shared" si="192"/>
        <v/>
      </c>
      <c r="U98" t="str">
        <f t="shared" si="192"/>
        <v/>
      </c>
      <c r="V98" t="str">
        <f t="shared" si="192"/>
        <v/>
      </c>
      <c r="W98" t="str">
        <f t="shared" si="192"/>
        <v/>
      </c>
    </row>
    <row r="99">
      <c r="A99">
        <f t="shared" si="33"/>
        <v>9</v>
      </c>
      <c r="B99">
        <f t="shared" si="34"/>
        <v>1878</v>
      </c>
      <c r="C99" s="71" t="s">
        <v>116</v>
      </c>
      <c r="D99" s="156">
        <f t="shared" si="12"/>
        <v>1878.666667</v>
      </c>
      <c r="E99" s="157">
        <f>('StockBond Returns'!Y98+'StockBond Returns'!AA98-'Parameters &amp; Main Results'!$B$33)/'StockBond Returns'!Z98*12</f>
        <v>0.07141996737</v>
      </c>
      <c r="F99" s="77">
        <f>'StockBond Returns'!Y98+'StockBond Returns'!AA98-'StockBond Returns'!Z98*'Distribution of Final Value'!$B$7</f>
        <v>12.58449015</v>
      </c>
      <c r="G99" s="19">
        <f>1/'StockBond Returns'!M97</f>
        <v>0.08308042661</v>
      </c>
      <c r="H99">
        <f t="shared" si="7"/>
        <v>1</v>
      </c>
      <c r="I99" s="71">
        <f t="shared" si="8"/>
        <v>0</v>
      </c>
      <c r="J99">
        <f t="shared" si="9"/>
        <v>0</v>
      </c>
      <c r="K99" s="19">
        <f t="shared" ref="K99:M99" si="193">if(H99=1,$E99,"")</f>
        <v>0.07141996737</v>
      </c>
      <c r="L99" t="str">
        <f t="shared" si="193"/>
        <v/>
      </c>
      <c r="M99" t="str">
        <f t="shared" si="193"/>
        <v/>
      </c>
      <c r="N99" s="158">
        <f>if('StockBond Returns'!AB97=0,1,0)</f>
        <v>0</v>
      </c>
      <c r="O99">
        <f>if( and('StockBond Returns'!$AB97&lt;0,'StockBond Returns'!$AB97&gt;=-0.1),1,0)</f>
        <v>1</v>
      </c>
      <c r="P99">
        <f>if( and('StockBond Returns'!$AB97&lt;-0.1,'StockBond Returns'!$AB97&gt;=-0.2),1,0)</f>
        <v>0</v>
      </c>
      <c r="Q99">
        <f>if( and('StockBond Returns'!$AB97&lt;-0.2,'StockBond Returns'!$AB97&gt;=-0.3),1,0)</f>
        <v>0</v>
      </c>
      <c r="R99">
        <f>if('StockBond Returns'!AB97&lt;-0.3,1,0)</f>
        <v>0</v>
      </c>
      <c r="S99" t="str">
        <f t="shared" ref="S99:W99" si="194">if(N99=1,$E99,"")</f>
        <v/>
      </c>
      <c r="T99" s="19">
        <f t="shared" si="194"/>
        <v>0.07141996737</v>
      </c>
      <c r="U99" t="str">
        <f t="shared" si="194"/>
        <v/>
      </c>
      <c r="V99" t="str">
        <f t="shared" si="194"/>
        <v/>
      </c>
      <c r="W99" t="str">
        <f t="shared" si="194"/>
        <v/>
      </c>
    </row>
    <row r="100">
      <c r="A100">
        <f t="shared" si="33"/>
        <v>10</v>
      </c>
      <c r="B100">
        <f t="shared" si="34"/>
        <v>1878</v>
      </c>
      <c r="C100" s="71" t="s">
        <v>116</v>
      </c>
      <c r="D100" s="156">
        <f t="shared" si="12"/>
        <v>1878.75</v>
      </c>
      <c r="E100" s="157">
        <f>('StockBond Returns'!Y99+'StockBond Returns'!AA99-'Parameters &amp; Main Results'!$B$33)/'StockBond Returns'!Z99*12</f>
        <v>0.0704395096</v>
      </c>
      <c r="F100" s="77">
        <f>'StockBond Returns'!Y99+'StockBond Returns'!AA99-'StockBond Returns'!Z99*'Distribution of Final Value'!$B$7</f>
        <v>12.29778868</v>
      </c>
      <c r="G100" s="19">
        <f>1/'StockBond Returns'!M98</f>
        <v>0.08138258007</v>
      </c>
      <c r="H100">
        <f t="shared" si="7"/>
        <v>1</v>
      </c>
      <c r="I100" s="71">
        <f t="shared" si="8"/>
        <v>0</v>
      </c>
      <c r="J100">
        <f t="shared" si="9"/>
        <v>0</v>
      </c>
      <c r="K100" s="19">
        <f t="shared" ref="K100:M100" si="195">if(H100=1,$E100,"")</f>
        <v>0.0704395096</v>
      </c>
      <c r="L100" t="str">
        <f t="shared" si="195"/>
        <v/>
      </c>
      <c r="M100" t="str">
        <f t="shared" si="195"/>
        <v/>
      </c>
      <c r="N100" s="158">
        <f>if('StockBond Returns'!AB98=0,1,0)</f>
        <v>1</v>
      </c>
      <c r="O100">
        <f>if( and('StockBond Returns'!$AB98&lt;0,'StockBond Returns'!$AB98&gt;=-0.1),1,0)</f>
        <v>0</v>
      </c>
      <c r="P100">
        <f>if( and('StockBond Returns'!$AB98&lt;-0.1,'StockBond Returns'!$AB98&gt;=-0.2),1,0)</f>
        <v>0</v>
      </c>
      <c r="Q100">
        <f>if( and('StockBond Returns'!$AB98&lt;-0.2,'StockBond Returns'!$AB98&gt;=-0.3),1,0)</f>
        <v>0</v>
      </c>
      <c r="R100">
        <f>if('StockBond Returns'!AB98&lt;-0.3,1,0)</f>
        <v>0</v>
      </c>
      <c r="S100" s="19">
        <f t="shared" ref="S100:W100" si="196">if(N100=1,$E100,"")</f>
        <v>0.0704395096</v>
      </c>
      <c r="T100" t="str">
        <f t="shared" si="196"/>
        <v/>
      </c>
      <c r="U100" t="str">
        <f t="shared" si="196"/>
        <v/>
      </c>
      <c r="V100" t="str">
        <f t="shared" si="196"/>
        <v/>
      </c>
      <c r="W100" t="str">
        <f t="shared" si="196"/>
        <v/>
      </c>
    </row>
    <row r="101">
      <c r="A101">
        <f t="shared" si="33"/>
        <v>11</v>
      </c>
      <c r="B101">
        <f t="shared" si="34"/>
        <v>1878</v>
      </c>
      <c r="C101" s="71" t="s">
        <v>116</v>
      </c>
      <c r="D101" s="156">
        <f t="shared" si="12"/>
        <v>1878.833333</v>
      </c>
      <c r="E101" s="157">
        <f>('StockBond Returns'!Y100+'StockBond Returns'!AA100-'Parameters &amp; Main Results'!$B$33)/'StockBond Returns'!Z100*12</f>
        <v>0.070521269</v>
      </c>
      <c r="F101" s="77">
        <f>'StockBond Returns'!Y100+'StockBond Returns'!AA100-'StockBond Returns'!Z100*'Distribution of Final Value'!$B$7</f>
        <v>13.09722071</v>
      </c>
      <c r="G101" s="19">
        <f>1/'StockBond Returns'!M99</f>
        <v>0.08140490374</v>
      </c>
      <c r="H101">
        <f t="shared" si="7"/>
        <v>1</v>
      </c>
      <c r="I101" s="71">
        <f t="shared" si="8"/>
        <v>0</v>
      </c>
      <c r="J101">
        <f t="shared" si="9"/>
        <v>0</v>
      </c>
      <c r="K101" s="19">
        <f t="shared" ref="K101:M101" si="197">if(H101=1,$E101,"")</f>
        <v>0.070521269</v>
      </c>
      <c r="L101" t="str">
        <f t="shared" si="197"/>
        <v/>
      </c>
      <c r="M101" t="str">
        <f t="shared" si="197"/>
        <v/>
      </c>
      <c r="N101" s="158">
        <f>if('StockBond Returns'!AB99=0,1,0)</f>
        <v>1</v>
      </c>
      <c r="O101">
        <f>if( and('StockBond Returns'!$AB99&lt;0,'StockBond Returns'!$AB99&gt;=-0.1),1,0)</f>
        <v>0</v>
      </c>
      <c r="P101">
        <f>if( and('StockBond Returns'!$AB99&lt;-0.1,'StockBond Returns'!$AB99&gt;=-0.2),1,0)</f>
        <v>0</v>
      </c>
      <c r="Q101">
        <f>if( and('StockBond Returns'!$AB99&lt;-0.2,'StockBond Returns'!$AB99&gt;=-0.3),1,0)</f>
        <v>0</v>
      </c>
      <c r="R101">
        <f>if('StockBond Returns'!AB99&lt;-0.3,1,0)</f>
        <v>0</v>
      </c>
      <c r="S101" s="19">
        <f t="shared" ref="S101:W101" si="198">if(N101=1,$E101,"")</f>
        <v>0.070521269</v>
      </c>
      <c r="T101" t="str">
        <f t="shared" si="198"/>
        <v/>
      </c>
      <c r="U101" t="str">
        <f t="shared" si="198"/>
        <v/>
      </c>
      <c r="V101" t="str">
        <f t="shared" si="198"/>
        <v/>
      </c>
      <c r="W101" t="str">
        <f t="shared" si="198"/>
        <v/>
      </c>
    </row>
    <row r="102">
      <c r="A102">
        <f t="shared" si="33"/>
        <v>12</v>
      </c>
      <c r="B102">
        <f t="shared" si="34"/>
        <v>1878</v>
      </c>
      <c r="C102" s="71" t="s">
        <v>116</v>
      </c>
      <c r="D102" s="156">
        <f t="shared" si="12"/>
        <v>1878.916667</v>
      </c>
      <c r="E102" s="157">
        <f>('StockBond Returns'!Y101+'StockBond Returns'!AA101-'Parameters &amp; Main Results'!$B$33)/'StockBond Returns'!Z101*12</f>
        <v>0.06999377276</v>
      </c>
      <c r="F102" s="77">
        <f>'StockBond Returns'!Y101+'StockBond Returns'!AA101-'StockBond Returns'!Z101*'Distribution of Final Value'!$B$7</f>
        <v>12.52413134</v>
      </c>
      <c r="G102" s="19">
        <f>1/'StockBond Returns'!M100</f>
        <v>0.08085400229</v>
      </c>
      <c r="H102">
        <f t="shared" si="7"/>
        <v>1</v>
      </c>
      <c r="I102" s="71">
        <f t="shared" si="8"/>
        <v>0</v>
      </c>
      <c r="J102">
        <f t="shared" si="9"/>
        <v>0</v>
      </c>
      <c r="K102" s="19">
        <f t="shared" ref="K102:M102" si="199">if(H102=1,$E102,"")</f>
        <v>0.06999377276</v>
      </c>
      <c r="L102" t="str">
        <f t="shared" si="199"/>
        <v/>
      </c>
      <c r="M102" t="str">
        <f t="shared" si="199"/>
        <v/>
      </c>
      <c r="N102" s="158">
        <f>if('StockBond Returns'!AB100=0,1,0)</f>
        <v>1</v>
      </c>
      <c r="O102">
        <f>if( and('StockBond Returns'!$AB100&lt;0,'StockBond Returns'!$AB100&gt;=-0.1),1,0)</f>
        <v>0</v>
      </c>
      <c r="P102">
        <f>if( and('StockBond Returns'!$AB100&lt;-0.1,'StockBond Returns'!$AB100&gt;=-0.2),1,0)</f>
        <v>0</v>
      </c>
      <c r="Q102">
        <f>if( and('StockBond Returns'!$AB100&lt;-0.2,'StockBond Returns'!$AB100&gt;=-0.3),1,0)</f>
        <v>0</v>
      </c>
      <c r="R102">
        <f>if('StockBond Returns'!AB100&lt;-0.3,1,0)</f>
        <v>0</v>
      </c>
      <c r="S102" s="19">
        <f t="shared" ref="S102:W102" si="200">if(N102=1,$E102,"")</f>
        <v>0.06999377276</v>
      </c>
      <c r="T102" t="str">
        <f t="shared" si="200"/>
        <v/>
      </c>
      <c r="U102" t="str">
        <f t="shared" si="200"/>
        <v/>
      </c>
      <c r="V102" t="str">
        <f t="shared" si="200"/>
        <v/>
      </c>
      <c r="W102" t="str">
        <f t="shared" si="200"/>
        <v/>
      </c>
    </row>
    <row r="103">
      <c r="A103">
        <f t="shared" si="33"/>
        <v>1</v>
      </c>
      <c r="B103">
        <f t="shared" si="34"/>
        <v>1879</v>
      </c>
      <c r="C103" s="71" t="s">
        <v>116</v>
      </c>
      <c r="D103" s="156">
        <f t="shared" si="12"/>
        <v>1879</v>
      </c>
      <c r="E103" s="157">
        <f>('StockBond Returns'!Y102+'StockBond Returns'!AA102-'Parameters &amp; Main Results'!$B$33)/'StockBond Returns'!Z102*12</f>
        <v>0.06889115246</v>
      </c>
      <c r="F103" s="77">
        <f>'StockBond Returns'!Y102+'StockBond Returns'!AA102-'StockBond Returns'!Z102*'Distribution of Final Value'!$B$7</f>
        <v>12.38208447</v>
      </c>
      <c r="G103" s="19">
        <f>1/'StockBond Returns'!M101</f>
        <v>0.07967303639</v>
      </c>
      <c r="H103">
        <f t="shared" si="7"/>
        <v>1</v>
      </c>
      <c r="I103" s="71">
        <f t="shared" si="8"/>
        <v>0</v>
      </c>
      <c r="J103">
        <f t="shared" si="9"/>
        <v>0</v>
      </c>
      <c r="K103" s="19">
        <f t="shared" ref="K103:M103" si="201">if(H103=1,$E103,"")</f>
        <v>0.06889115246</v>
      </c>
      <c r="L103" t="str">
        <f t="shared" si="201"/>
        <v/>
      </c>
      <c r="M103" t="str">
        <f t="shared" si="201"/>
        <v/>
      </c>
      <c r="N103" s="158">
        <f>if('StockBond Returns'!AB101=0,1,0)</f>
        <v>1</v>
      </c>
      <c r="O103">
        <f>if( and('StockBond Returns'!$AB101&lt;0,'StockBond Returns'!$AB101&gt;=-0.1),1,0)</f>
        <v>0</v>
      </c>
      <c r="P103">
        <f>if( and('StockBond Returns'!$AB101&lt;-0.1,'StockBond Returns'!$AB101&gt;=-0.2),1,0)</f>
        <v>0</v>
      </c>
      <c r="Q103">
        <f>if( and('StockBond Returns'!$AB101&lt;-0.2,'StockBond Returns'!$AB101&gt;=-0.3),1,0)</f>
        <v>0</v>
      </c>
      <c r="R103">
        <f>if('StockBond Returns'!AB101&lt;-0.3,1,0)</f>
        <v>0</v>
      </c>
      <c r="S103" s="19">
        <f t="shared" ref="S103:W103" si="202">if(N103=1,$E103,"")</f>
        <v>0.06889115246</v>
      </c>
      <c r="T103" t="str">
        <f t="shared" si="202"/>
        <v/>
      </c>
      <c r="U103" t="str">
        <f t="shared" si="202"/>
        <v/>
      </c>
      <c r="V103" t="str">
        <f t="shared" si="202"/>
        <v/>
      </c>
      <c r="W103" t="str">
        <f t="shared" si="202"/>
        <v/>
      </c>
    </row>
    <row r="104">
      <c r="A104">
        <f t="shared" si="33"/>
        <v>2</v>
      </c>
      <c r="B104">
        <f t="shared" si="34"/>
        <v>1879</v>
      </c>
      <c r="C104" s="71" t="s">
        <v>116</v>
      </c>
      <c r="D104" s="156">
        <f t="shared" si="12"/>
        <v>1879.083333</v>
      </c>
      <c r="E104" s="157">
        <f>('StockBond Returns'!Y103+'StockBond Returns'!AA103-'Parameters &amp; Main Results'!$B$33)/'StockBond Returns'!Z103*12</f>
        <v>0.06789750745</v>
      </c>
      <c r="F104" s="77">
        <f>'StockBond Returns'!Y103+'StockBond Returns'!AA103-'StockBond Returns'!Z103*'Distribution of Final Value'!$B$7</f>
        <v>11.33580838</v>
      </c>
      <c r="G104" s="19">
        <f>1/'StockBond Returns'!M102</f>
        <v>0.07762535319</v>
      </c>
      <c r="H104">
        <f t="shared" si="7"/>
        <v>1</v>
      </c>
      <c r="I104" s="71">
        <f t="shared" si="8"/>
        <v>0</v>
      </c>
      <c r="J104">
        <f t="shared" si="9"/>
        <v>0</v>
      </c>
      <c r="K104" s="19">
        <f t="shared" ref="K104:M104" si="203">if(H104=1,$E104,"")</f>
        <v>0.06789750745</v>
      </c>
      <c r="L104" t="str">
        <f t="shared" si="203"/>
        <v/>
      </c>
      <c r="M104" t="str">
        <f t="shared" si="203"/>
        <v/>
      </c>
      <c r="N104" s="158">
        <f>if('StockBond Returns'!AB102=0,1,0)</f>
        <v>1</v>
      </c>
      <c r="O104">
        <f>if( and('StockBond Returns'!$AB102&lt;0,'StockBond Returns'!$AB102&gt;=-0.1),1,0)</f>
        <v>0</v>
      </c>
      <c r="P104">
        <f>if( and('StockBond Returns'!$AB102&lt;-0.1,'StockBond Returns'!$AB102&gt;=-0.2),1,0)</f>
        <v>0</v>
      </c>
      <c r="Q104">
        <f>if( and('StockBond Returns'!$AB102&lt;-0.2,'StockBond Returns'!$AB102&gt;=-0.3),1,0)</f>
        <v>0</v>
      </c>
      <c r="R104">
        <f>if('StockBond Returns'!AB102&lt;-0.3,1,0)</f>
        <v>0</v>
      </c>
      <c r="S104" s="19">
        <f t="shared" ref="S104:W104" si="204">if(N104=1,$E104,"")</f>
        <v>0.06789750745</v>
      </c>
      <c r="T104" t="str">
        <f t="shared" si="204"/>
        <v/>
      </c>
      <c r="U104" t="str">
        <f t="shared" si="204"/>
        <v/>
      </c>
      <c r="V104" t="str">
        <f t="shared" si="204"/>
        <v/>
      </c>
      <c r="W104" t="str">
        <f t="shared" si="204"/>
        <v/>
      </c>
    </row>
    <row r="105">
      <c r="A105">
        <f t="shared" si="33"/>
        <v>3</v>
      </c>
      <c r="B105">
        <f t="shared" si="34"/>
        <v>1879</v>
      </c>
      <c r="C105" s="71" t="s">
        <v>116</v>
      </c>
      <c r="D105" s="156">
        <f t="shared" si="12"/>
        <v>1879.166667</v>
      </c>
      <c r="E105" s="157">
        <f>('StockBond Returns'!Y104+'StockBond Returns'!AA104-'Parameters &amp; Main Results'!$B$33)/'StockBond Returns'!Z104*12</f>
        <v>0.06703014405</v>
      </c>
      <c r="F105" s="77">
        <f>'StockBond Returns'!Y104+'StockBond Returns'!AA104-'StockBond Returns'!Z104*'Distribution of Final Value'!$B$7</f>
        <v>11.32042797</v>
      </c>
      <c r="G105" s="19">
        <f>1/'StockBond Returns'!M103</f>
        <v>0.07599022871</v>
      </c>
      <c r="H105">
        <f t="shared" si="7"/>
        <v>1</v>
      </c>
      <c r="I105" s="71">
        <f t="shared" si="8"/>
        <v>0</v>
      </c>
      <c r="J105">
        <f t="shared" si="9"/>
        <v>0</v>
      </c>
      <c r="K105" s="19">
        <f t="shared" ref="K105:M105" si="205">if(H105=1,$E105,"")</f>
        <v>0.06703014405</v>
      </c>
      <c r="L105" t="str">
        <f t="shared" si="205"/>
        <v/>
      </c>
      <c r="M105" t="str">
        <f t="shared" si="205"/>
        <v/>
      </c>
      <c r="N105" s="158">
        <f>if('StockBond Returns'!AB103=0,1,0)</f>
        <v>1</v>
      </c>
      <c r="O105">
        <f>if( and('StockBond Returns'!$AB103&lt;0,'StockBond Returns'!$AB103&gt;=-0.1),1,0)</f>
        <v>0</v>
      </c>
      <c r="P105">
        <f>if( and('StockBond Returns'!$AB103&lt;-0.1,'StockBond Returns'!$AB103&gt;=-0.2),1,0)</f>
        <v>0</v>
      </c>
      <c r="Q105">
        <f>if( and('StockBond Returns'!$AB103&lt;-0.2,'StockBond Returns'!$AB103&gt;=-0.3),1,0)</f>
        <v>0</v>
      </c>
      <c r="R105">
        <f>if('StockBond Returns'!AB103&lt;-0.3,1,0)</f>
        <v>0</v>
      </c>
      <c r="S105" s="19">
        <f t="shared" ref="S105:W105" si="206">if(N105=1,$E105,"")</f>
        <v>0.06703014405</v>
      </c>
      <c r="T105" t="str">
        <f t="shared" si="206"/>
        <v/>
      </c>
      <c r="U105" t="str">
        <f t="shared" si="206"/>
        <v/>
      </c>
      <c r="V105" t="str">
        <f t="shared" si="206"/>
        <v/>
      </c>
      <c r="W105" t="str">
        <f t="shared" si="206"/>
        <v/>
      </c>
    </row>
    <row r="106">
      <c r="A106">
        <f t="shared" si="33"/>
        <v>4</v>
      </c>
      <c r="B106">
        <f t="shared" si="34"/>
        <v>1879</v>
      </c>
      <c r="C106" s="71" t="s">
        <v>116</v>
      </c>
      <c r="D106" s="156">
        <f t="shared" si="12"/>
        <v>1879.25</v>
      </c>
      <c r="E106" s="157">
        <f>('StockBond Returns'!Y105+'StockBond Returns'!AA105-'Parameters &amp; Main Results'!$B$33)/'StockBond Returns'!Z105*12</f>
        <v>0.06705304967</v>
      </c>
      <c r="F106" s="77">
        <f>'StockBond Returns'!Y105+'StockBond Returns'!AA105-'StockBond Returns'!Z105*'Distribution of Final Value'!$B$7</f>
        <v>10.20433415</v>
      </c>
      <c r="G106" s="19">
        <f>1/'StockBond Returns'!M104</f>
        <v>0.07625866998</v>
      </c>
      <c r="H106">
        <f t="shared" si="7"/>
        <v>1</v>
      </c>
      <c r="I106" s="71">
        <f t="shared" si="8"/>
        <v>0</v>
      </c>
      <c r="J106">
        <f t="shared" si="9"/>
        <v>0</v>
      </c>
      <c r="K106" s="19">
        <f t="shared" ref="K106:M106" si="207">if(H106=1,$E106,"")</f>
        <v>0.06705304967</v>
      </c>
      <c r="L106" t="str">
        <f t="shared" si="207"/>
        <v/>
      </c>
      <c r="M106" t="str">
        <f t="shared" si="207"/>
        <v/>
      </c>
      <c r="N106" s="158">
        <f>if('StockBond Returns'!AB104=0,1,0)</f>
        <v>1</v>
      </c>
      <c r="O106">
        <f>if( and('StockBond Returns'!$AB104&lt;0,'StockBond Returns'!$AB104&gt;=-0.1),1,0)</f>
        <v>0</v>
      </c>
      <c r="P106">
        <f>if( and('StockBond Returns'!$AB104&lt;-0.1,'StockBond Returns'!$AB104&gt;=-0.2),1,0)</f>
        <v>0</v>
      </c>
      <c r="Q106">
        <f>if( and('StockBond Returns'!$AB104&lt;-0.2,'StockBond Returns'!$AB104&gt;=-0.3),1,0)</f>
        <v>0</v>
      </c>
      <c r="R106">
        <f>if('StockBond Returns'!AB104&lt;-0.3,1,0)</f>
        <v>0</v>
      </c>
      <c r="S106" s="19">
        <f t="shared" ref="S106:W106" si="208">if(N106=1,$E106,"")</f>
        <v>0.06705304967</v>
      </c>
      <c r="T106" t="str">
        <f t="shared" si="208"/>
        <v/>
      </c>
      <c r="U106" t="str">
        <f t="shared" si="208"/>
        <v/>
      </c>
      <c r="V106" t="str">
        <f t="shared" si="208"/>
        <v/>
      </c>
      <c r="W106" t="str">
        <f t="shared" si="208"/>
        <v/>
      </c>
    </row>
    <row r="107">
      <c r="A107">
        <f t="shared" si="33"/>
        <v>5</v>
      </c>
      <c r="B107">
        <f t="shared" si="34"/>
        <v>1879</v>
      </c>
      <c r="C107" s="71" t="s">
        <v>116</v>
      </c>
      <c r="D107" s="156">
        <f t="shared" si="12"/>
        <v>1879.333333</v>
      </c>
      <c r="E107" s="157">
        <f>('StockBond Returns'!Y106+'StockBond Returns'!AA106-'Parameters &amp; Main Results'!$B$33)/'StockBond Returns'!Z106*12</f>
        <v>0.06483761441</v>
      </c>
      <c r="F107" s="77">
        <f>'StockBond Returns'!Y106+'StockBond Returns'!AA106-'StockBond Returns'!Z106*'Distribution of Final Value'!$B$7</f>
        <v>9.413483417</v>
      </c>
      <c r="G107" s="19">
        <f>1/'StockBond Returns'!M105</f>
        <v>0.07327214872</v>
      </c>
      <c r="H107">
        <f t="shared" si="7"/>
        <v>1</v>
      </c>
      <c r="I107" s="71">
        <f t="shared" si="8"/>
        <v>0</v>
      </c>
      <c r="J107">
        <f t="shared" si="9"/>
        <v>0</v>
      </c>
      <c r="K107" s="19">
        <f t="shared" ref="K107:M107" si="209">if(H107=1,$E107,"")</f>
        <v>0.06483761441</v>
      </c>
      <c r="L107" t="str">
        <f t="shared" si="209"/>
        <v/>
      </c>
      <c r="M107" t="str">
        <f t="shared" si="209"/>
        <v/>
      </c>
      <c r="N107" s="158">
        <f>if('StockBond Returns'!AB105=0,1,0)</f>
        <v>1</v>
      </c>
      <c r="O107">
        <f>if( and('StockBond Returns'!$AB105&lt;0,'StockBond Returns'!$AB105&gt;=-0.1),1,0)</f>
        <v>0</v>
      </c>
      <c r="P107">
        <f>if( and('StockBond Returns'!$AB105&lt;-0.1,'StockBond Returns'!$AB105&gt;=-0.2),1,0)</f>
        <v>0</v>
      </c>
      <c r="Q107">
        <f>if( and('StockBond Returns'!$AB105&lt;-0.2,'StockBond Returns'!$AB105&gt;=-0.3),1,0)</f>
        <v>0</v>
      </c>
      <c r="R107">
        <f>if('StockBond Returns'!AB105&lt;-0.3,1,0)</f>
        <v>0</v>
      </c>
      <c r="S107" s="19">
        <f t="shared" ref="S107:W107" si="210">if(N107=1,$E107,"")</f>
        <v>0.06483761441</v>
      </c>
      <c r="T107" t="str">
        <f t="shared" si="210"/>
        <v/>
      </c>
      <c r="U107" t="str">
        <f t="shared" si="210"/>
        <v/>
      </c>
      <c r="V107" t="str">
        <f t="shared" si="210"/>
        <v/>
      </c>
      <c r="W107" t="str">
        <f t="shared" si="210"/>
        <v/>
      </c>
    </row>
    <row r="108">
      <c r="A108">
        <f t="shared" si="33"/>
        <v>6</v>
      </c>
      <c r="B108">
        <f t="shared" si="34"/>
        <v>1879</v>
      </c>
      <c r="C108" s="71" t="s">
        <v>116</v>
      </c>
      <c r="D108" s="156">
        <f t="shared" si="12"/>
        <v>1879.416667</v>
      </c>
      <c r="E108" s="157">
        <f>('StockBond Returns'!Y107+'StockBond Returns'!AA107-'Parameters &amp; Main Results'!$B$33)/'StockBond Returns'!Z107*12</f>
        <v>0.06249684255</v>
      </c>
      <c r="F108" s="77">
        <f>'StockBond Returns'!Y107+'StockBond Returns'!AA107-'StockBond Returns'!Z107*'Distribution of Final Value'!$B$7</f>
        <v>8.947769362</v>
      </c>
      <c r="G108" s="19">
        <f>1/'StockBond Returns'!M106</f>
        <v>0.07018096511</v>
      </c>
      <c r="H108">
        <f t="shared" si="7"/>
        <v>1</v>
      </c>
      <c r="I108" s="71">
        <f t="shared" si="8"/>
        <v>0</v>
      </c>
      <c r="J108">
        <f t="shared" si="9"/>
        <v>0</v>
      </c>
      <c r="K108" s="19">
        <f t="shared" ref="K108:M108" si="211">if(H108=1,$E108,"")</f>
        <v>0.06249684255</v>
      </c>
      <c r="L108" t="str">
        <f t="shared" si="211"/>
        <v/>
      </c>
      <c r="M108" t="str">
        <f t="shared" si="211"/>
        <v/>
      </c>
      <c r="N108" s="158">
        <f>if('StockBond Returns'!AB106=0,1,0)</f>
        <v>1</v>
      </c>
      <c r="O108">
        <f>if( and('StockBond Returns'!$AB106&lt;0,'StockBond Returns'!$AB106&gt;=-0.1),1,0)</f>
        <v>0</v>
      </c>
      <c r="P108">
        <f>if( and('StockBond Returns'!$AB106&lt;-0.1,'StockBond Returns'!$AB106&gt;=-0.2),1,0)</f>
        <v>0</v>
      </c>
      <c r="Q108">
        <f>if( and('StockBond Returns'!$AB106&lt;-0.2,'StockBond Returns'!$AB106&gt;=-0.3),1,0)</f>
        <v>0</v>
      </c>
      <c r="R108">
        <f>if('StockBond Returns'!AB106&lt;-0.3,1,0)</f>
        <v>0</v>
      </c>
      <c r="S108" s="19">
        <f t="shared" ref="S108:W108" si="212">if(N108=1,$E108,"")</f>
        <v>0.06249684255</v>
      </c>
      <c r="T108" t="str">
        <f t="shared" si="212"/>
        <v/>
      </c>
      <c r="U108" t="str">
        <f t="shared" si="212"/>
        <v/>
      </c>
      <c r="V108" t="str">
        <f t="shared" si="212"/>
        <v/>
      </c>
      <c r="W108" t="str">
        <f t="shared" si="212"/>
        <v/>
      </c>
    </row>
    <row r="109">
      <c r="A109">
        <f t="shared" si="33"/>
        <v>7</v>
      </c>
      <c r="B109">
        <f t="shared" si="34"/>
        <v>1879</v>
      </c>
      <c r="C109" s="71" t="s">
        <v>116</v>
      </c>
      <c r="D109" s="156">
        <f t="shared" si="12"/>
        <v>1879.5</v>
      </c>
      <c r="E109" s="157">
        <f>('StockBond Returns'!Y108+'StockBond Returns'!AA108-'Parameters &amp; Main Results'!$B$33)/'StockBond Returns'!Z108*12</f>
        <v>0.06149068702</v>
      </c>
      <c r="F109" s="77">
        <f>'StockBond Returns'!Y108+'StockBond Returns'!AA108-'StockBond Returns'!Z108*'Distribution of Final Value'!$B$7</f>
        <v>8.142537751</v>
      </c>
      <c r="G109" s="19">
        <f>1/'StockBond Returns'!M107</f>
        <v>0.06886865566</v>
      </c>
      <c r="H109">
        <f t="shared" si="7"/>
        <v>1</v>
      </c>
      <c r="I109" s="71">
        <f t="shared" si="8"/>
        <v>0</v>
      </c>
      <c r="J109">
        <f t="shared" si="9"/>
        <v>0</v>
      </c>
      <c r="K109" s="19">
        <f t="shared" ref="K109:M109" si="213">if(H109=1,$E109,"")</f>
        <v>0.06149068702</v>
      </c>
      <c r="L109" t="str">
        <f t="shared" si="213"/>
        <v/>
      </c>
      <c r="M109" t="str">
        <f t="shared" si="213"/>
        <v/>
      </c>
      <c r="N109" s="158">
        <f>if('StockBond Returns'!AB107=0,1,0)</f>
        <v>1</v>
      </c>
      <c r="O109">
        <f>if( and('StockBond Returns'!$AB107&lt;0,'StockBond Returns'!$AB107&gt;=-0.1),1,0)</f>
        <v>0</v>
      </c>
      <c r="P109">
        <f>if( and('StockBond Returns'!$AB107&lt;-0.1,'StockBond Returns'!$AB107&gt;=-0.2),1,0)</f>
        <v>0</v>
      </c>
      <c r="Q109">
        <f>if( and('StockBond Returns'!$AB107&lt;-0.2,'StockBond Returns'!$AB107&gt;=-0.3),1,0)</f>
        <v>0</v>
      </c>
      <c r="R109">
        <f>if('StockBond Returns'!AB107&lt;-0.3,1,0)</f>
        <v>0</v>
      </c>
      <c r="S109" s="19">
        <f t="shared" ref="S109:W109" si="214">if(N109=1,$E109,"")</f>
        <v>0.06149068702</v>
      </c>
      <c r="T109" t="str">
        <f t="shared" si="214"/>
        <v/>
      </c>
      <c r="U109" t="str">
        <f t="shared" si="214"/>
        <v/>
      </c>
      <c r="V109" t="str">
        <f t="shared" si="214"/>
        <v/>
      </c>
      <c r="W109" t="str">
        <f t="shared" si="214"/>
        <v/>
      </c>
    </row>
    <row r="110">
      <c r="A110">
        <f t="shared" si="33"/>
        <v>8</v>
      </c>
      <c r="B110">
        <f t="shared" si="34"/>
        <v>1879</v>
      </c>
      <c r="C110" s="71" t="s">
        <v>116</v>
      </c>
      <c r="D110" s="156">
        <f t="shared" si="12"/>
        <v>1879.583333</v>
      </c>
      <c r="E110" s="157">
        <f>('StockBond Returns'!Y109+'StockBond Returns'!AA109-'Parameters &amp; Main Results'!$B$33)/'StockBond Returns'!Z109*12</f>
        <v>0.06172866894</v>
      </c>
      <c r="F110" s="77">
        <f>'StockBond Returns'!Y109+'StockBond Returns'!AA109-'StockBond Returns'!Z109*'Distribution of Final Value'!$B$7</f>
        <v>8.87369446</v>
      </c>
      <c r="G110" s="19">
        <f>1/'StockBond Returns'!M108</f>
        <v>0.06878050456</v>
      </c>
      <c r="H110">
        <f t="shared" si="7"/>
        <v>1</v>
      </c>
      <c r="I110" s="71">
        <f t="shared" si="8"/>
        <v>0</v>
      </c>
      <c r="J110">
        <f t="shared" si="9"/>
        <v>0</v>
      </c>
      <c r="K110" s="19">
        <f t="shared" ref="K110:M110" si="215">if(H110=1,$E110,"")</f>
        <v>0.06172866894</v>
      </c>
      <c r="L110" t="str">
        <f t="shared" si="215"/>
        <v/>
      </c>
      <c r="M110" t="str">
        <f t="shared" si="215"/>
        <v/>
      </c>
      <c r="N110" s="158">
        <f>if('StockBond Returns'!AB108=0,1,0)</f>
        <v>1</v>
      </c>
      <c r="O110">
        <f>if( and('StockBond Returns'!$AB108&lt;0,'StockBond Returns'!$AB108&gt;=-0.1),1,0)</f>
        <v>0</v>
      </c>
      <c r="P110">
        <f>if( and('StockBond Returns'!$AB108&lt;-0.1,'StockBond Returns'!$AB108&gt;=-0.2),1,0)</f>
        <v>0</v>
      </c>
      <c r="Q110">
        <f>if( and('StockBond Returns'!$AB108&lt;-0.2,'StockBond Returns'!$AB108&gt;=-0.3),1,0)</f>
        <v>0</v>
      </c>
      <c r="R110">
        <f>if('StockBond Returns'!AB108&lt;-0.3,1,0)</f>
        <v>0</v>
      </c>
      <c r="S110" s="19">
        <f t="shared" ref="S110:W110" si="216">if(N110=1,$E110,"")</f>
        <v>0.06172866894</v>
      </c>
      <c r="T110" t="str">
        <f t="shared" si="216"/>
        <v/>
      </c>
      <c r="U110" t="str">
        <f t="shared" si="216"/>
        <v/>
      </c>
      <c r="V110" t="str">
        <f t="shared" si="216"/>
        <v/>
      </c>
      <c r="W110" t="str">
        <f t="shared" si="216"/>
        <v/>
      </c>
    </row>
    <row r="111">
      <c r="A111">
        <f t="shared" si="33"/>
        <v>9</v>
      </c>
      <c r="B111">
        <f t="shared" si="34"/>
        <v>1879</v>
      </c>
      <c r="C111" s="71" t="s">
        <v>116</v>
      </c>
      <c r="D111" s="156">
        <f t="shared" si="12"/>
        <v>1879.666667</v>
      </c>
      <c r="E111" s="157">
        <f>('StockBond Returns'!Y110+'StockBond Returns'!AA110-'Parameters &amp; Main Results'!$B$33)/'StockBond Returns'!Z110*12</f>
        <v>0.06138108073</v>
      </c>
      <c r="F111" s="77">
        <f>'StockBond Returns'!Y110+'StockBond Returns'!AA110-'StockBond Returns'!Z110*'Distribution of Final Value'!$B$7</f>
        <v>8.248500056</v>
      </c>
      <c r="G111" s="19">
        <f>1/'StockBond Returns'!M109</f>
        <v>0.06832487966</v>
      </c>
      <c r="H111">
        <f t="shared" si="7"/>
        <v>1</v>
      </c>
      <c r="I111" s="71">
        <f t="shared" si="8"/>
        <v>0</v>
      </c>
      <c r="J111">
        <f t="shared" si="9"/>
        <v>0</v>
      </c>
      <c r="K111" s="19">
        <f t="shared" ref="K111:M111" si="217">if(H111=1,$E111,"")</f>
        <v>0.06138108073</v>
      </c>
      <c r="L111" t="str">
        <f t="shared" si="217"/>
        <v/>
      </c>
      <c r="M111" t="str">
        <f t="shared" si="217"/>
        <v/>
      </c>
      <c r="N111" s="158">
        <f>if('StockBond Returns'!AB109=0,1,0)</f>
        <v>1</v>
      </c>
      <c r="O111">
        <f>if( and('StockBond Returns'!$AB109&lt;0,'StockBond Returns'!$AB109&gt;=-0.1),1,0)</f>
        <v>0</v>
      </c>
      <c r="P111">
        <f>if( and('StockBond Returns'!$AB109&lt;-0.1,'StockBond Returns'!$AB109&gt;=-0.2),1,0)</f>
        <v>0</v>
      </c>
      <c r="Q111">
        <f>if( and('StockBond Returns'!$AB109&lt;-0.2,'StockBond Returns'!$AB109&gt;=-0.3),1,0)</f>
        <v>0</v>
      </c>
      <c r="R111">
        <f>if('StockBond Returns'!AB109&lt;-0.3,1,0)</f>
        <v>0</v>
      </c>
      <c r="S111" s="19">
        <f t="shared" ref="S111:W111" si="218">if(N111=1,$E111,"")</f>
        <v>0.06138108073</v>
      </c>
      <c r="T111" t="str">
        <f t="shared" si="218"/>
        <v/>
      </c>
      <c r="U111" t="str">
        <f t="shared" si="218"/>
        <v/>
      </c>
      <c r="V111" t="str">
        <f t="shared" si="218"/>
        <v/>
      </c>
      <c r="W111" t="str">
        <f t="shared" si="218"/>
        <v/>
      </c>
    </row>
    <row r="112">
      <c r="A112">
        <f t="shared" si="33"/>
        <v>10</v>
      </c>
      <c r="B112">
        <f t="shared" si="34"/>
        <v>1879</v>
      </c>
      <c r="C112" s="71" t="s">
        <v>116</v>
      </c>
      <c r="D112" s="156">
        <f t="shared" si="12"/>
        <v>1879.75</v>
      </c>
      <c r="E112" s="157">
        <f>('StockBond Returns'!Y111+'StockBond Returns'!AA111-'Parameters &amp; Main Results'!$B$33)/'StockBond Returns'!Z111*12</f>
        <v>0.06184105227</v>
      </c>
      <c r="F112" s="77">
        <f>'StockBond Returns'!Y111+'StockBond Returns'!AA111-'StockBond Returns'!Z111*'Distribution of Final Value'!$B$7</f>
        <v>9.138291825</v>
      </c>
      <c r="G112" s="19">
        <f>1/'StockBond Returns'!M110</f>
        <v>0.06839639822</v>
      </c>
      <c r="H112">
        <f t="shared" si="7"/>
        <v>1</v>
      </c>
      <c r="I112" s="71">
        <f t="shared" si="8"/>
        <v>0</v>
      </c>
      <c r="J112">
        <f t="shared" si="9"/>
        <v>0</v>
      </c>
      <c r="K112" s="19">
        <f t="shared" ref="K112:M112" si="219">if(H112=1,$E112,"")</f>
        <v>0.06184105227</v>
      </c>
      <c r="L112" t="str">
        <f t="shared" si="219"/>
        <v/>
      </c>
      <c r="M112" t="str">
        <f t="shared" si="219"/>
        <v/>
      </c>
      <c r="N112" s="158">
        <f>if('StockBond Returns'!AB110=0,1,0)</f>
        <v>1</v>
      </c>
      <c r="O112">
        <f>if( and('StockBond Returns'!$AB110&lt;0,'StockBond Returns'!$AB110&gt;=-0.1),1,0)</f>
        <v>0</v>
      </c>
      <c r="P112">
        <f>if( and('StockBond Returns'!$AB110&lt;-0.1,'StockBond Returns'!$AB110&gt;=-0.2),1,0)</f>
        <v>0</v>
      </c>
      <c r="Q112">
        <f>if( and('StockBond Returns'!$AB110&lt;-0.2,'StockBond Returns'!$AB110&gt;=-0.3),1,0)</f>
        <v>0</v>
      </c>
      <c r="R112">
        <f>if('StockBond Returns'!AB110&lt;-0.3,1,0)</f>
        <v>0</v>
      </c>
      <c r="S112" s="19">
        <f t="shared" ref="S112:W112" si="220">if(N112=1,$E112,"")</f>
        <v>0.06184105227</v>
      </c>
      <c r="T112" t="str">
        <f t="shared" si="220"/>
        <v/>
      </c>
      <c r="U112" t="str">
        <f t="shared" si="220"/>
        <v/>
      </c>
      <c r="V112" t="str">
        <f t="shared" si="220"/>
        <v/>
      </c>
      <c r="W112" t="str">
        <f t="shared" si="220"/>
        <v/>
      </c>
    </row>
    <row r="113">
      <c r="A113">
        <f t="shared" si="33"/>
        <v>11</v>
      </c>
      <c r="B113">
        <f t="shared" si="34"/>
        <v>1879</v>
      </c>
      <c r="C113" s="71" t="s">
        <v>116</v>
      </c>
      <c r="D113" s="156">
        <f t="shared" si="12"/>
        <v>1879.833333</v>
      </c>
      <c r="E113" s="157">
        <f>('StockBond Returns'!Y112+'StockBond Returns'!AA112-'Parameters &amp; Main Results'!$B$33)/'StockBond Returns'!Z112*12</f>
        <v>0.0605090277</v>
      </c>
      <c r="F113" s="77">
        <f>'StockBond Returns'!Y112+'StockBond Returns'!AA112-'StockBond Returns'!Z112*'Distribution of Final Value'!$B$7</f>
        <v>8.595955342</v>
      </c>
      <c r="G113" s="19">
        <f>1/'StockBond Returns'!M111</f>
        <v>0.06530753194</v>
      </c>
      <c r="H113">
        <f t="shared" si="7"/>
        <v>1</v>
      </c>
      <c r="I113" s="71">
        <f t="shared" si="8"/>
        <v>0</v>
      </c>
      <c r="J113">
        <f t="shared" si="9"/>
        <v>0</v>
      </c>
      <c r="K113" s="19">
        <f t="shared" ref="K113:M113" si="221">if(H113=1,$E113,"")</f>
        <v>0.0605090277</v>
      </c>
      <c r="L113" t="str">
        <f t="shared" si="221"/>
        <v/>
      </c>
      <c r="M113" t="str">
        <f t="shared" si="221"/>
        <v/>
      </c>
      <c r="N113" s="158">
        <f>if('StockBond Returns'!AB111=0,1,0)</f>
        <v>1</v>
      </c>
      <c r="O113">
        <f>if( and('StockBond Returns'!$AB111&lt;0,'StockBond Returns'!$AB111&gt;=-0.1),1,0)</f>
        <v>0</v>
      </c>
      <c r="P113">
        <f>if( and('StockBond Returns'!$AB111&lt;-0.1,'StockBond Returns'!$AB111&gt;=-0.2),1,0)</f>
        <v>0</v>
      </c>
      <c r="Q113">
        <f>if( and('StockBond Returns'!$AB111&lt;-0.2,'StockBond Returns'!$AB111&gt;=-0.3),1,0)</f>
        <v>0</v>
      </c>
      <c r="R113">
        <f>if('StockBond Returns'!AB111&lt;-0.3,1,0)</f>
        <v>0</v>
      </c>
      <c r="S113" s="19">
        <f t="shared" ref="S113:W113" si="222">if(N113=1,$E113,"")</f>
        <v>0.0605090277</v>
      </c>
      <c r="T113" t="str">
        <f t="shared" si="222"/>
        <v/>
      </c>
      <c r="U113" t="str">
        <f t="shared" si="222"/>
        <v/>
      </c>
      <c r="V113" t="str">
        <f t="shared" si="222"/>
        <v/>
      </c>
      <c r="W113" t="str">
        <f t="shared" si="222"/>
        <v/>
      </c>
    </row>
    <row r="114">
      <c r="A114">
        <f t="shared" si="33"/>
        <v>12</v>
      </c>
      <c r="B114">
        <f t="shared" si="34"/>
        <v>1879</v>
      </c>
      <c r="C114" s="71" t="s">
        <v>116</v>
      </c>
      <c r="D114" s="156">
        <f t="shared" si="12"/>
        <v>1879.916667</v>
      </c>
      <c r="E114" s="157">
        <f>('StockBond Returns'!Y113+'StockBond Returns'!AA113-'Parameters &amp; Main Results'!$B$33)/'StockBond Returns'!Z113*12</f>
        <v>0.06120907632</v>
      </c>
      <c r="F114" s="77">
        <f>'StockBond Returns'!Y113+'StockBond Returns'!AA113-'StockBond Returns'!Z113*'Distribution of Final Value'!$B$7</f>
        <v>8.574884867</v>
      </c>
      <c r="G114" s="19">
        <f>1/'StockBond Returns'!M112</f>
        <v>0.06544125487</v>
      </c>
      <c r="H114">
        <f t="shared" si="7"/>
        <v>1</v>
      </c>
      <c r="I114" s="71">
        <f t="shared" si="8"/>
        <v>0</v>
      </c>
      <c r="J114">
        <f t="shared" si="9"/>
        <v>0</v>
      </c>
      <c r="K114" s="19">
        <f t="shared" ref="K114:M114" si="223">if(H114=1,$E114,"")</f>
        <v>0.06120907632</v>
      </c>
      <c r="L114" t="str">
        <f t="shared" si="223"/>
        <v/>
      </c>
      <c r="M114" t="str">
        <f t="shared" si="223"/>
        <v/>
      </c>
      <c r="N114" s="158">
        <f>if('StockBond Returns'!AB112=0,1,0)</f>
        <v>1</v>
      </c>
      <c r="O114">
        <f>if( and('StockBond Returns'!$AB112&lt;0,'StockBond Returns'!$AB112&gt;=-0.1),1,0)</f>
        <v>0</v>
      </c>
      <c r="P114">
        <f>if( and('StockBond Returns'!$AB112&lt;-0.1,'StockBond Returns'!$AB112&gt;=-0.2),1,0)</f>
        <v>0</v>
      </c>
      <c r="Q114">
        <f>if( and('StockBond Returns'!$AB112&lt;-0.2,'StockBond Returns'!$AB112&gt;=-0.3),1,0)</f>
        <v>0</v>
      </c>
      <c r="R114">
        <f>if('StockBond Returns'!AB112&lt;-0.3,1,0)</f>
        <v>0</v>
      </c>
      <c r="S114" s="19">
        <f t="shared" ref="S114:W114" si="224">if(N114=1,$E114,"")</f>
        <v>0.06120907632</v>
      </c>
      <c r="T114" t="str">
        <f t="shared" si="224"/>
        <v/>
      </c>
      <c r="U114" t="str">
        <f t="shared" si="224"/>
        <v/>
      </c>
      <c r="V114" t="str">
        <f t="shared" si="224"/>
        <v/>
      </c>
      <c r="W114" t="str">
        <f t="shared" si="224"/>
        <v/>
      </c>
    </row>
    <row r="115">
      <c r="A115">
        <f t="shared" si="33"/>
        <v>1</v>
      </c>
      <c r="B115">
        <f t="shared" si="34"/>
        <v>1880</v>
      </c>
      <c r="C115" s="71" t="s">
        <v>116</v>
      </c>
      <c r="D115" s="156">
        <f t="shared" si="12"/>
        <v>1880</v>
      </c>
      <c r="E115" s="157">
        <f>('StockBond Returns'!Y114+'StockBond Returns'!AA114-'Parameters &amp; Main Results'!$B$33)/'StockBond Returns'!Z114*12</f>
        <v>0.0631322002</v>
      </c>
      <c r="F115" s="77">
        <f>'StockBond Returns'!Y114+'StockBond Returns'!AA114-'StockBond Returns'!Z114*'Distribution of Final Value'!$B$7</f>
        <v>9.500058693</v>
      </c>
      <c r="G115" s="19">
        <f>1/'StockBond Returns'!M113</f>
        <v>0.06769401693</v>
      </c>
      <c r="H115">
        <f t="shared" si="7"/>
        <v>1</v>
      </c>
      <c r="I115" s="71">
        <f t="shared" si="8"/>
        <v>0</v>
      </c>
      <c r="J115">
        <f t="shared" si="9"/>
        <v>0</v>
      </c>
      <c r="K115" s="19">
        <f t="shared" ref="K115:M115" si="225">if(H115=1,$E115,"")</f>
        <v>0.0631322002</v>
      </c>
      <c r="L115" t="str">
        <f t="shared" si="225"/>
        <v/>
      </c>
      <c r="M115" t="str">
        <f t="shared" si="225"/>
        <v/>
      </c>
      <c r="N115" s="158">
        <f>if('StockBond Returns'!AB113=0,1,0)</f>
        <v>0</v>
      </c>
      <c r="O115">
        <f>if( and('StockBond Returns'!$AB113&lt;0,'StockBond Returns'!$AB113&gt;=-0.1),1,0)</f>
        <v>1</v>
      </c>
      <c r="P115">
        <f>if( and('StockBond Returns'!$AB113&lt;-0.1,'StockBond Returns'!$AB113&gt;=-0.2),1,0)</f>
        <v>0</v>
      </c>
      <c r="Q115">
        <f>if( and('StockBond Returns'!$AB113&lt;-0.2,'StockBond Returns'!$AB113&gt;=-0.3),1,0)</f>
        <v>0</v>
      </c>
      <c r="R115">
        <f>if('StockBond Returns'!AB113&lt;-0.3,1,0)</f>
        <v>0</v>
      </c>
      <c r="S115" t="str">
        <f t="shared" ref="S115:W115" si="226">if(N115=1,$E115,"")</f>
        <v/>
      </c>
      <c r="T115" s="19">
        <f t="shared" si="226"/>
        <v>0.0631322002</v>
      </c>
      <c r="U115" t="str">
        <f t="shared" si="226"/>
        <v/>
      </c>
      <c r="V115" t="str">
        <f t="shared" si="226"/>
        <v/>
      </c>
      <c r="W115" t="str">
        <f t="shared" si="226"/>
        <v/>
      </c>
    </row>
    <row r="116">
      <c r="A116">
        <f t="shared" si="33"/>
        <v>2</v>
      </c>
      <c r="B116">
        <f t="shared" si="34"/>
        <v>1880</v>
      </c>
      <c r="C116" s="71" t="s">
        <v>116</v>
      </c>
      <c r="D116" s="156">
        <f t="shared" si="12"/>
        <v>1880.083333</v>
      </c>
      <c r="E116" s="157">
        <f>('StockBond Returns'!Y115+'StockBond Returns'!AA115-'Parameters &amp; Main Results'!$B$33)/'StockBond Returns'!Z115*12</f>
        <v>0.06324540859</v>
      </c>
      <c r="F116" s="77">
        <f>'StockBond Returns'!Y115+'StockBond Returns'!AA115-'StockBond Returns'!Z115*'Distribution of Final Value'!$B$7</f>
        <v>9.350998861</v>
      </c>
      <c r="G116" s="19">
        <f>1/'StockBond Returns'!M114</f>
        <v>0.0672293859</v>
      </c>
      <c r="H116">
        <f t="shared" si="7"/>
        <v>1</v>
      </c>
      <c r="I116" s="71">
        <f t="shared" si="8"/>
        <v>0</v>
      </c>
      <c r="J116">
        <f t="shared" si="9"/>
        <v>0</v>
      </c>
      <c r="K116" s="19">
        <f t="shared" ref="K116:M116" si="227">if(H116=1,$E116,"")</f>
        <v>0.06324540859</v>
      </c>
      <c r="L116" t="str">
        <f t="shared" si="227"/>
        <v/>
      </c>
      <c r="M116" t="str">
        <f t="shared" si="227"/>
        <v/>
      </c>
      <c r="N116" s="158">
        <f>if('StockBond Returns'!AB114=0,1,0)</f>
        <v>0</v>
      </c>
      <c r="O116">
        <f>if( and('StockBond Returns'!$AB114&lt;0,'StockBond Returns'!$AB114&gt;=-0.1),1,0)</f>
        <v>1</v>
      </c>
      <c r="P116">
        <f>if( and('StockBond Returns'!$AB114&lt;-0.1,'StockBond Returns'!$AB114&gt;=-0.2),1,0)</f>
        <v>0</v>
      </c>
      <c r="Q116">
        <f>if( and('StockBond Returns'!$AB114&lt;-0.2,'StockBond Returns'!$AB114&gt;=-0.3),1,0)</f>
        <v>0</v>
      </c>
      <c r="R116">
        <f>if('StockBond Returns'!AB114&lt;-0.3,1,0)</f>
        <v>0</v>
      </c>
      <c r="S116" t="str">
        <f t="shared" ref="S116:W116" si="228">if(N116=1,$E116,"")</f>
        <v/>
      </c>
      <c r="T116" s="19">
        <f t="shared" si="228"/>
        <v>0.06324540859</v>
      </c>
      <c r="U116" t="str">
        <f t="shared" si="228"/>
        <v/>
      </c>
      <c r="V116" t="str">
        <f t="shared" si="228"/>
        <v/>
      </c>
      <c r="W116" t="str">
        <f t="shared" si="228"/>
        <v/>
      </c>
    </row>
    <row r="117">
      <c r="A117">
        <f t="shared" si="33"/>
        <v>3</v>
      </c>
      <c r="B117">
        <f t="shared" si="34"/>
        <v>1880</v>
      </c>
      <c r="C117" s="71" t="s">
        <v>116</v>
      </c>
      <c r="D117" s="156">
        <f t="shared" si="12"/>
        <v>1880.166667</v>
      </c>
      <c r="E117" s="157">
        <f>('StockBond Returns'!Y116+'StockBond Returns'!AA116-'Parameters &amp; Main Results'!$B$33)/'StockBond Returns'!Z116*12</f>
        <v>0.06213513046</v>
      </c>
      <c r="F117" s="77">
        <f>'StockBond Returns'!Y116+'StockBond Returns'!AA116-'StockBond Returns'!Z116*'Distribution of Final Value'!$B$7</f>
        <v>8.882096081</v>
      </c>
      <c r="G117" s="19">
        <f>1/'StockBond Returns'!M115</f>
        <v>0.0660257752</v>
      </c>
      <c r="H117">
        <f t="shared" si="7"/>
        <v>1</v>
      </c>
      <c r="I117" s="71">
        <f t="shared" si="8"/>
        <v>0</v>
      </c>
      <c r="J117">
        <f t="shared" si="9"/>
        <v>0</v>
      </c>
      <c r="K117" s="19">
        <f t="shared" ref="K117:M117" si="229">if(H117=1,$E117,"")</f>
        <v>0.06213513046</v>
      </c>
      <c r="L117" t="str">
        <f t="shared" si="229"/>
        <v/>
      </c>
      <c r="M117" t="str">
        <f t="shared" si="229"/>
        <v/>
      </c>
      <c r="N117" s="158">
        <f>if('StockBond Returns'!AB115=0,1,0)</f>
        <v>1</v>
      </c>
      <c r="O117">
        <f>if( and('StockBond Returns'!$AB115&lt;0,'StockBond Returns'!$AB115&gt;=-0.1),1,0)</f>
        <v>0</v>
      </c>
      <c r="P117">
        <f>if( and('StockBond Returns'!$AB115&lt;-0.1,'StockBond Returns'!$AB115&gt;=-0.2),1,0)</f>
        <v>0</v>
      </c>
      <c r="Q117">
        <f>if( and('StockBond Returns'!$AB115&lt;-0.2,'StockBond Returns'!$AB115&gt;=-0.3),1,0)</f>
        <v>0</v>
      </c>
      <c r="R117">
        <f>if('StockBond Returns'!AB115&lt;-0.3,1,0)</f>
        <v>0</v>
      </c>
      <c r="S117" s="19">
        <f t="shared" ref="S117:W117" si="230">if(N117=1,$E117,"")</f>
        <v>0.06213513046</v>
      </c>
      <c r="T117" t="str">
        <f t="shared" si="230"/>
        <v/>
      </c>
      <c r="U117" t="str">
        <f t="shared" si="230"/>
        <v/>
      </c>
      <c r="V117" t="str">
        <f t="shared" si="230"/>
        <v/>
      </c>
      <c r="W117" t="str">
        <f t="shared" si="230"/>
        <v/>
      </c>
    </row>
    <row r="118">
      <c r="A118">
        <f t="shared" si="33"/>
        <v>4</v>
      </c>
      <c r="B118">
        <f t="shared" si="34"/>
        <v>1880</v>
      </c>
      <c r="C118" s="71" t="s">
        <v>116</v>
      </c>
      <c r="D118" s="156">
        <f t="shared" si="12"/>
        <v>1880.25</v>
      </c>
      <c r="E118" s="157">
        <f>('StockBond Returns'!Y117+'StockBond Returns'!AA117-'Parameters &amp; Main Results'!$B$33)/'StockBond Returns'!Z117*12</f>
        <v>0.0619514084</v>
      </c>
      <c r="F118" s="77">
        <f>'StockBond Returns'!Y117+'StockBond Returns'!AA117-'StockBond Returns'!Z117*'Distribution of Final Value'!$B$7</f>
        <v>8.885518213</v>
      </c>
      <c r="G118" s="19">
        <f>1/'StockBond Returns'!M116</f>
        <v>0.06565351101</v>
      </c>
      <c r="H118">
        <f t="shared" si="7"/>
        <v>1</v>
      </c>
      <c r="I118" s="71">
        <f t="shared" si="8"/>
        <v>0</v>
      </c>
      <c r="J118">
        <f t="shared" si="9"/>
        <v>0</v>
      </c>
      <c r="K118" s="19">
        <f t="shared" ref="K118:M118" si="231">if(H118=1,$E118,"")</f>
        <v>0.0619514084</v>
      </c>
      <c r="L118" t="str">
        <f t="shared" si="231"/>
        <v/>
      </c>
      <c r="M118" t="str">
        <f t="shared" si="231"/>
        <v/>
      </c>
      <c r="N118" s="158">
        <f>if('StockBond Returns'!AB116=0,1,0)</f>
        <v>1</v>
      </c>
      <c r="O118">
        <f>if( and('StockBond Returns'!$AB116&lt;0,'StockBond Returns'!$AB116&gt;=-0.1),1,0)</f>
        <v>0</v>
      </c>
      <c r="P118">
        <f>if( and('StockBond Returns'!$AB116&lt;-0.1,'StockBond Returns'!$AB116&gt;=-0.2),1,0)</f>
        <v>0</v>
      </c>
      <c r="Q118">
        <f>if( and('StockBond Returns'!$AB116&lt;-0.2,'StockBond Returns'!$AB116&gt;=-0.3),1,0)</f>
        <v>0</v>
      </c>
      <c r="R118">
        <f>if('StockBond Returns'!AB116&lt;-0.3,1,0)</f>
        <v>0</v>
      </c>
      <c r="S118" s="19">
        <f t="shared" ref="S118:W118" si="232">if(N118=1,$E118,"")</f>
        <v>0.0619514084</v>
      </c>
      <c r="T118" t="str">
        <f t="shared" si="232"/>
        <v/>
      </c>
      <c r="U118" t="str">
        <f t="shared" si="232"/>
        <v/>
      </c>
      <c r="V118" t="str">
        <f t="shared" si="232"/>
        <v/>
      </c>
      <c r="W118" t="str">
        <f t="shared" si="232"/>
        <v/>
      </c>
    </row>
    <row r="119">
      <c r="A119">
        <f t="shared" si="33"/>
        <v>5</v>
      </c>
      <c r="B119">
        <f t="shared" si="34"/>
        <v>1880</v>
      </c>
      <c r="C119" s="71" t="s">
        <v>116</v>
      </c>
      <c r="D119" s="156">
        <f t="shared" si="12"/>
        <v>1880.333333</v>
      </c>
      <c r="E119" s="157">
        <f>('StockBond Returns'!Y118+'StockBond Returns'!AA118-'Parameters &amp; Main Results'!$B$33)/'StockBond Returns'!Z118*12</f>
        <v>0.06067997024</v>
      </c>
      <c r="F119" s="77">
        <f>'StockBond Returns'!Y118+'StockBond Returns'!AA118-'StockBond Returns'!Z118*'Distribution of Final Value'!$B$7</f>
        <v>8.334530836</v>
      </c>
      <c r="G119" s="19">
        <f>1/'StockBond Returns'!M117</f>
        <v>0.06463934451</v>
      </c>
      <c r="H119">
        <f t="shared" si="7"/>
        <v>1</v>
      </c>
      <c r="I119" s="71">
        <f t="shared" si="8"/>
        <v>0</v>
      </c>
      <c r="J119">
        <f t="shared" si="9"/>
        <v>0</v>
      </c>
      <c r="K119" s="19">
        <f t="shared" ref="K119:M119" si="233">if(H119=1,$E119,"")</f>
        <v>0.06067997024</v>
      </c>
      <c r="L119" t="str">
        <f t="shared" si="233"/>
        <v/>
      </c>
      <c r="M119" t="str">
        <f t="shared" si="233"/>
        <v/>
      </c>
      <c r="N119" s="158">
        <f>if('StockBond Returns'!AB117=0,1,0)</f>
        <v>1</v>
      </c>
      <c r="O119">
        <f>if( and('StockBond Returns'!$AB117&lt;0,'StockBond Returns'!$AB117&gt;=-0.1),1,0)</f>
        <v>0</v>
      </c>
      <c r="P119">
        <f>if( and('StockBond Returns'!$AB117&lt;-0.1,'StockBond Returns'!$AB117&gt;=-0.2),1,0)</f>
        <v>0</v>
      </c>
      <c r="Q119">
        <f>if( and('StockBond Returns'!$AB117&lt;-0.2,'StockBond Returns'!$AB117&gt;=-0.3),1,0)</f>
        <v>0</v>
      </c>
      <c r="R119">
        <f>if('StockBond Returns'!AB117&lt;-0.3,1,0)</f>
        <v>0</v>
      </c>
      <c r="S119" s="19">
        <f t="shared" ref="S119:W119" si="234">if(N119=1,$E119,"")</f>
        <v>0.06067997024</v>
      </c>
      <c r="T119" t="str">
        <f t="shared" si="234"/>
        <v/>
      </c>
      <c r="U119" t="str">
        <f t="shared" si="234"/>
        <v/>
      </c>
      <c r="V119" t="str">
        <f t="shared" si="234"/>
        <v/>
      </c>
      <c r="W119" t="str">
        <f t="shared" si="234"/>
        <v/>
      </c>
    </row>
    <row r="120">
      <c r="A120">
        <f t="shared" si="33"/>
        <v>6</v>
      </c>
      <c r="B120">
        <f t="shared" si="34"/>
        <v>1880</v>
      </c>
      <c r="C120" s="71" t="s">
        <v>116</v>
      </c>
      <c r="D120" s="156">
        <f t="shared" si="12"/>
        <v>1880.416667</v>
      </c>
      <c r="E120" s="157">
        <f>('StockBond Returns'!Y119+'StockBond Returns'!AA119-'Parameters &amp; Main Results'!$B$33)/'StockBond Returns'!Z119*12</f>
        <v>0.06233816561</v>
      </c>
      <c r="F120" s="77">
        <f>'StockBond Returns'!Y119+'StockBond Returns'!AA119-'StockBond Returns'!Z119*'Distribution of Final Value'!$B$7</f>
        <v>7.376188576</v>
      </c>
      <c r="G120" s="19">
        <f>1/'StockBond Returns'!M118</f>
        <v>0.06827756917</v>
      </c>
      <c r="H120">
        <f t="shared" si="7"/>
        <v>1</v>
      </c>
      <c r="I120" s="71">
        <f t="shared" si="8"/>
        <v>0</v>
      </c>
      <c r="J120">
        <f t="shared" si="9"/>
        <v>0</v>
      </c>
      <c r="K120" s="19">
        <f t="shared" ref="K120:M120" si="235">if(H120=1,$E120,"")</f>
        <v>0.06233816561</v>
      </c>
      <c r="L120" t="str">
        <f t="shared" si="235"/>
        <v/>
      </c>
      <c r="M120" t="str">
        <f t="shared" si="235"/>
        <v/>
      </c>
      <c r="N120" s="158">
        <f>if('StockBond Returns'!AB118=0,1,0)</f>
        <v>0</v>
      </c>
      <c r="O120">
        <f>if( and('StockBond Returns'!$AB118&lt;0,'StockBond Returns'!$AB118&gt;=-0.1),1,0)</f>
        <v>1</v>
      </c>
      <c r="P120">
        <f>if( and('StockBond Returns'!$AB118&lt;-0.1,'StockBond Returns'!$AB118&gt;=-0.2),1,0)</f>
        <v>0</v>
      </c>
      <c r="Q120">
        <f>if( and('StockBond Returns'!$AB118&lt;-0.2,'StockBond Returns'!$AB118&gt;=-0.3),1,0)</f>
        <v>0</v>
      </c>
      <c r="R120">
        <f>if('StockBond Returns'!AB118&lt;-0.3,1,0)</f>
        <v>0</v>
      </c>
      <c r="S120" t="str">
        <f t="shared" ref="S120:W120" si="236">if(N120=1,$E120,"")</f>
        <v/>
      </c>
      <c r="T120" s="19">
        <f t="shared" si="236"/>
        <v>0.06233816561</v>
      </c>
      <c r="U120" t="str">
        <f t="shared" si="236"/>
        <v/>
      </c>
      <c r="V120" t="str">
        <f t="shared" si="236"/>
        <v/>
      </c>
      <c r="W120" t="str">
        <f t="shared" si="236"/>
        <v/>
      </c>
    </row>
    <row r="121">
      <c r="A121">
        <f t="shared" si="33"/>
        <v>7</v>
      </c>
      <c r="B121">
        <f t="shared" si="34"/>
        <v>1880</v>
      </c>
      <c r="C121" s="71" t="s">
        <v>116</v>
      </c>
      <c r="D121" s="156">
        <f t="shared" si="12"/>
        <v>1880.5</v>
      </c>
      <c r="E121" s="157">
        <f>('StockBond Returns'!Y120+'StockBond Returns'!AA120-'Parameters &amp; Main Results'!$B$33)/'StockBond Returns'!Z120*12</f>
        <v>0.06092188526</v>
      </c>
      <c r="F121" s="77">
        <f>'StockBond Returns'!Y120+'StockBond Returns'!AA120-'StockBond Returns'!Z120*'Distribution of Final Value'!$B$7</f>
        <v>7.282006706</v>
      </c>
      <c r="G121" s="19">
        <f>1/'StockBond Returns'!M119</f>
        <v>0.06690541037</v>
      </c>
      <c r="H121">
        <f t="shared" si="7"/>
        <v>1</v>
      </c>
      <c r="I121" s="71">
        <f t="shared" si="8"/>
        <v>0</v>
      </c>
      <c r="J121">
        <f t="shared" si="9"/>
        <v>0</v>
      </c>
      <c r="K121" s="19">
        <f t="shared" ref="K121:M121" si="237">if(H121=1,$E121,"")</f>
        <v>0.06092188526</v>
      </c>
      <c r="L121" t="str">
        <f t="shared" si="237"/>
        <v/>
      </c>
      <c r="M121" t="str">
        <f t="shared" si="237"/>
        <v/>
      </c>
      <c r="N121" s="158">
        <f>if('StockBond Returns'!AB119=0,1,0)</f>
        <v>0</v>
      </c>
      <c r="O121">
        <f>if( and('StockBond Returns'!$AB119&lt;0,'StockBond Returns'!$AB119&gt;=-0.1),1,0)</f>
        <v>1</v>
      </c>
      <c r="P121">
        <f>if( and('StockBond Returns'!$AB119&lt;-0.1,'StockBond Returns'!$AB119&gt;=-0.2),1,0)</f>
        <v>0</v>
      </c>
      <c r="Q121">
        <f>if( and('StockBond Returns'!$AB119&lt;-0.2,'StockBond Returns'!$AB119&gt;=-0.3),1,0)</f>
        <v>0</v>
      </c>
      <c r="R121">
        <f>if('StockBond Returns'!AB119&lt;-0.3,1,0)</f>
        <v>0</v>
      </c>
      <c r="S121" t="str">
        <f t="shared" ref="S121:W121" si="238">if(N121=1,$E121,"")</f>
        <v/>
      </c>
      <c r="T121" s="19">
        <f t="shared" si="238"/>
        <v>0.06092188526</v>
      </c>
      <c r="U121" t="str">
        <f t="shared" si="238"/>
        <v/>
      </c>
      <c r="V121" t="str">
        <f t="shared" si="238"/>
        <v/>
      </c>
      <c r="W121" t="str">
        <f t="shared" si="238"/>
        <v/>
      </c>
    </row>
    <row r="122">
      <c r="A122">
        <f t="shared" si="33"/>
        <v>8</v>
      </c>
      <c r="B122">
        <f t="shared" si="34"/>
        <v>1880</v>
      </c>
      <c r="C122" s="71" t="s">
        <v>116</v>
      </c>
      <c r="D122" s="156">
        <f t="shared" si="12"/>
        <v>1880.583333</v>
      </c>
      <c r="E122" s="157">
        <f>('StockBond Returns'!Y121+'StockBond Returns'!AA121-'Parameters &amp; Main Results'!$B$33)/'StockBond Returns'!Z121*12</f>
        <v>0.05906008152</v>
      </c>
      <c r="F122" s="77">
        <f>'StockBond Returns'!Y121+'StockBond Returns'!AA121-'StockBond Returns'!Z121*'Distribution of Final Value'!$B$7</f>
        <v>6.857033625</v>
      </c>
      <c r="G122" s="19">
        <f>1/'StockBond Returns'!M120</f>
        <v>0.06411805872</v>
      </c>
      <c r="H122">
        <f t="shared" si="7"/>
        <v>1</v>
      </c>
      <c r="I122" s="71">
        <f t="shared" si="8"/>
        <v>0</v>
      </c>
      <c r="J122">
        <f t="shared" si="9"/>
        <v>0</v>
      </c>
      <c r="K122" s="19">
        <f t="shared" ref="K122:M122" si="239">if(H122=1,$E122,"")</f>
        <v>0.05906008152</v>
      </c>
      <c r="L122" t="str">
        <f t="shared" si="239"/>
        <v/>
      </c>
      <c r="M122" t="str">
        <f t="shared" si="239"/>
        <v/>
      </c>
      <c r="N122" s="158">
        <f>if('StockBond Returns'!AB120=0,1,0)</f>
        <v>1</v>
      </c>
      <c r="O122">
        <f>if( and('StockBond Returns'!$AB120&lt;0,'StockBond Returns'!$AB120&gt;=-0.1),1,0)</f>
        <v>0</v>
      </c>
      <c r="P122">
        <f>if( and('StockBond Returns'!$AB120&lt;-0.1,'StockBond Returns'!$AB120&gt;=-0.2),1,0)</f>
        <v>0</v>
      </c>
      <c r="Q122">
        <f>if( and('StockBond Returns'!$AB120&lt;-0.2,'StockBond Returns'!$AB120&gt;=-0.3),1,0)</f>
        <v>0</v>
      </c>
      <c r="R122">
        <f>if('StockBond Returns'!AB120&lt;-0.3,1,0)</f>
        <v>0</v>
      </c>
      <c r="S122" s="19">
        <f t="shared" ref="S122:W122" si="240">if(N122=1,$E122,"")</f>
        <v>0.05906008152</v>
      </c>
      <c r="T122" t="str">
        <f t="shared" si="240"/>
        <v/>
      </c>
      <c r="U122" t="str">
        <f t="shared" si="240"/>
        <v/>
      </c>
      <c r="V122" t="str">
        <f t="shared" si="240"/>
        <v/>
      </c>
      <c r="W122" t="str">
        <f t="shared" si="240"/>
        <v/>
      </c>
    </row>
    <row r="123">
      <c r="A123">
        <f t="shared" si="33"/>
        <v>9</v>
      </c>
      <c r="B123">
        <f t="shared" si="34"/>
        <v>1880</v>
      </c>
      <c r="C123" s="71" t="s">
        <v>116</v>
      </c>
      <c r="D123" s="156">
        <f t="shared" si="12"/>
        <v>1880.666667</v>
      </c>
      <c r="E123" s="157">
        <f>('StockBond Returns'!Y122+'StockBond Returns'!AA122-'Parameters &amp; Main Results'!$B$33)/'StockBond Returns'!Z122*12</f>
        <v>0.05740906537</v>
      </c>
      <c r="F123" s="77">
        <f>'StockBond Returns'!Y122+'StockBond Returns'!AA122-'StockBond Returns'!Z122*'Distribution of Final Value'!$B$7</f>
        <v>6.402649475</v>
      </c>
      <c r="G123" s="19">
        <f>1/'StockBond Returns'!M121</f>
        <v>0.06202292882</v>
      </c>
      <c r="H123">
        <f t="shared" si="7"/>
        <v>1</v>
      </c>
      <c r="I123" s="71">
        <f t="shared" si="8"/>
        <v>0</v>
      </c>
      <c r="J123">
        <f t="shared" si="9"/>
        <v>0</v>
      </c>
      <c r="K123" s="19">
        <f t="shared" ref="K123:M123" si="241">if(H123=1,$E123,"")</f>
        <v>0.05740906537</v>
      </c>
      <c r="L123" t="str">
        <f t="shared" si="241"/>
        <v/>
      </c>
      <c r="M123" t="str">
        <f t="shared" si="241"/>
        <v/>
      </c>
      <c r="N123" s="158">
        <f>if('StockBond Returns'!AB121=0,1,0)</f>
        <v>1</v>
      </c>
      <c r="O123">
        <f>if( and('StockBond Returns'!$AB121&lt;0,'StockBond Returns'!$AB121&gt;=-0.1),1,0)</f>
        <v>0</v>
      </c>
      <c r="P123">
        <f>if( and('StockBond Returns'!$AB121&lt;-0.1,'StockBond Returns'!$AB121&gt;=-0.2),1,0)</f>
        <v>0</v>
      </c>
      <c r="Q123">
        <f>if( and('StockBond Returns'!$AB121&lt;-0.2,'StockBond Returns'!$AB121&gt;=-0.3),1,0)</f>
        <v>0</v>
      </c>
      <c r="R123">
        <f>if('StockBond Returns'!AB121&lt;-0.3,1,0)</f>
        <v>0</v>
      </c>
      <c r="S123" s="19">
        <f t="shared" ref="S123:W123" si="242">if(N123=1,$E123,"")</f>
        <v>0.05740906537</v>
      </c>
      <c r="T123" t="str">
        <f t="shared" si="242"/>
        <v/>
      </c>
      <c r="U123" t="str">
        <f t="shared" si="242"/>
        <v/>
      </c>
      <c r="V123" t="str">
        <f t="shared" si="242"/>
        <v/>
      </c>
      <c r="W123" t="str">
        <f t="shared" si="242"/>
        <v/>
      </c>
    </row>
    <row r="124">
      <c r="A124">
        <f t="shared" si="33"/>
        <v>10</v>
      </c>
      <c r="B124">
        <f t="shared" si="34"/>
        <v>1880</v>
      </c>
      <c r="C124" s="71" t="s">
        <v>116</v>
      </c>
      <c r="D124" s="156">
        <f t="shared" si="12"/>
        <v>1880.75</v>
      </c>
      <c r="E124" s="157">
        <f>('StockBond Returns'!Y123+'StockBond Returns'!AA123-'Parameters &amp; Main Results'!$B$33)/'StockBond Returns'!Z123*12</f>
        <v>0.05820639652</v>
      </c>
      <c r="F124" s="77">
        <f>'StockBond Returns'!Y123+'StockBond Returns'!AA123-'StockBond Returns'!Z123*'Distribution of Final Value'!$B$7</f>
        <v>6.746993484</v>
      </c>
      <c r="G124" s="19">
        <f>1/'StockBond Returns'!M122</f>
        <v>0.06303228515</v>
      </c>
      <c r="H124">
        <f t="shared" si="7"/>
        <v>1</v>
      </c>
      <c r="I124" s="71">
        <f t="shared" si="8"/>
        <v>0</v>
      </c>
      <c r="J124">
        <f t="shared" si="9"/>
        <v>0</v>
      </c>
      <c r="K124" s="19">
        <f t="shared" ref="K124:M124" si="243">if(H124=1,$E124,"")</f>
        <v>0.05820639652</v>
      </c>
      <c r="L124" t="str">
        <f t="shared" si="243"/>
        <v/>
      </c>
      <c r="M124" t="str">
        <f t="shared" si="243"/>
        <v/>
      </c>
      <c r="N124" s="158">
        <f>if('StockBond Returns'!AB122=0,1,0)</f>
        <v>0</v>
      </c>
      <c r="O124">
        <f>if( and('StockBond Returns'!$AB122&lt;0,'StockBond Returns'!$AB122&gt;=-0.1),1,0)</f>
        <v>1</v>
      </c>
      <c r="P124">
        <f>if( and('StockBond Returns'!$AB122&lt;-0.1,'StockBond Returns'!$AB122&gt;=-0.2),1,0)</f>
        <v>0</v>
      </c>
      <c r="Q124">
        <f>if( and('StockBond Returns'!$AB122&lt;-0.2,'StockBond Returns'!$AB122&gt;=-0.3),1,0)</f>
        <v>0</v>
      </c>
      <c r="R124">
        <f>if('StockBond Returns'!AB122&lt;-0.3,1,0)</f>
        <v>0</v>
      </c>
      <c r="S124" t="str">
        <f t="shared" ref="S124:W124" si="244">if(N124=1,$E124,"")</f>
        <v/>
      </c>
      <c r="T124" s="19">
        <f t="shared" si="244"/>
        <v>0.05820639652</v>
      </c>
      <c r="U124" t="str">
        <f t="shared" si="244"/>
        <v/>
      </c>
      <c r="V124" t="str">
        <f t="shared" si="244"/>
        <v/>
      </c>
      <c r="W124" t="str">
        <f t="shared" si="244"/>
        <v/>
      </c>
    </row>
    <row r="125">
      <c r="A125">
        <f t="shared" si="33"/>
        <v>11</v>
      </c>
      <c r="B125">
        <f t="shared" si="34"/>
        <v>1880</v>
      </c>
      <c r="C125" s="71" t="s">
        <v>116</v>
      </c>
      <c r="D125" s="156">
        <f t="shared" si="12"/>
        <v>1880.833333</v>
      </c>
      <c r="E125" s="157">
        <f>('StockBond Returns'!Y124+'StockBond Returns'!AA124-'Parameters &amp; Main Results'!$B$33)/'StockBond Returns'!Z124*12</f>
        <v>0.05721554649</v>
      </c>
      <c r="F125" s="77">
        <f>'StockBond Returns'!Y124+'StockBond Returns'!AA124-'StockBond Returns'!Z124*'Distribution of Final Value'!$B$7</f>
        <v>6.57910531</v>
      </c>
      <c r="G125" s="19">
        <f>1/'StockBond Returns'!M123</f>
        <v>0.06148664018</v>
      </c>
      <c r="H125">
        <f t="shared" si="7"/>
        <v>1</v>
      </c>
      <c r="I125" s="71">
        <f t="shared" si="8"/>
        <v>0</v>
      </c>
      <c r="J125">
        <f t="shared" si="9"/>
        <v>0</v>
      </c>
      <c r="K125" s="19">
        <f t="shared" ref="K125:M125" si="245">if(H125=1,$E125,"")</f>
        <v>0.05721554649</v>
      </c>
      <c r="L125" t="str">
        <f t="shared" si="245"/>
        <v/>
      </c>
      <c r="M125" t="str">
        <f t="shared" si="245"/>
        <v/>
      </c>
      <c r="N125" s="158">
        <f>if('StockBond Returns'!AB123=0,1,0)</f>
        <v>1</v>
      </c>
      <c r="O125">
        <f>if( and('StockBond Returns'!$AB123&lt;0,'StockBond Returns'!$AB123&gt;=-0.1),1,0)</f>
        <v>0</v>
      </c>
      <c r="P125">
        <f>if( and('StockBond Returns'!$AB123&lt;-0.1,'StockBond Returns'!$AB123&gt;=-0.2),1,0)</f>
        <v>0</v>
      </c>
      <c r="Q125">
        <f>if( and('StockBond Returns'!$AB123&lt;-0.2,'StockBond Returns'!$AB123&gt;=-0.3),1,0)</f>
        <v>0</v>
      </c>
      <c r="R125">
        <f>if('StockBond Returns'!AB123&lt;-0.3,1,0)</f>
        <v>0</v>
      </c>
      <c r="S125" s="19">
        <f t="shared" ref="S125:W125" si="246">if(N125=1,$E125,"")</f>
        <v>0.05721554649</v>
      </c>
      <c r="T125" t="str">
        <f t="shared" si="246"/>
        <v/>
      </c>
      <c r="U125" t="str">
        <f t="shared" si="246"/>
        <v/>
      </c>
      <c r="V125" t="str">
        <f t="shared" si="246"/>
        <v/>
      </c>
      <c r="W125" t="str">
        <f t="shared" si="246"/>
        <v/>
      </c>
    </row>
    <row r="126">
      <c r="A126">
        <f t="shared" si="33"/>
        <v>12</v>
      </c>
      <c r="B126">
        <f t="shared" si="34"/>
        <v>1880</v>
      </c>
      <c r="C126" s="71" t="s">
        <v>116</v>
      </c>
      <c r="D126" s="156">
        <f t="shared" si="12"/>
        <v>1880.916667</v>
      </c>
      <c r="E126" s="157">
        <f>('StockBond Returns'!Y125+'StockBond Returns'!AA125-'Parameters &amp; Main Results'!$B$33)/'StockBond Returns'!Z125*12</f>
        <v>0.05532330123</v>
      </c>
      <c r="F126" s="77">
        <f>'StockBond Returns'!Y125+'StockBond Returns'!AA125-'StockBond Returns'!Z125*'Distribution of Final Value'!$B$7</f>
        <v>5.724963579</v>
      </c>
      <c r="G126" s="19">
        <f>1/'StockBond Returns'!M124</f>
        <v>0.05917224811</v>
      </c>
      <c r="H126">
        <f t="shared" si="7"/>
        <v>1</v>
      </c>
      <c r="I126" s="71">
        <f t="shared" si="8"/>
        <v>0</v>
      </c>
      <c r="J126">
        <f t="shared" si="9"/>
        <v>0</v>
      </c>
      <c r="K126" s="19">
        <f t="shared" ref="K126:M126" si="247">if(H126=1,$E126,"")</f>
        <v>0.05532330123</v>
      </c>
      <c r="L126" t="str">
        <f t="shared" si="247"/>
        <v/>
      </c>
      <c r="M126" t="str">
        <f t="shared" si="247"/>
        <v/>
      </c>
      <c r="N126" s="158">
        <f>if('StockBond Returns'!AB124=0,1,0)</f>
        <v>1</v>
      </c>
      <c r="O126">
        <f>if( and('StockBond Returns'!$AB124&lt;0,'StockBond Returns'!$AB124&gt;=-0.1),1,0)</f>
        <v>0</v>
      </c>
      <c r="P126">
        <f>if( and('StockBond Returns'!$AB124&lt;-0.1,'StockBond Returns'!$AB124&gt;=-0.2),1,0)</f>
        <v>0</v>
      </c>
      <c r="Q126">
        <f>if( and('StockBond Returns'!$AB124&lt;-0.2,'StockBond Returns'!$AB124&gt;=-0.3),1,0)</f>
        <v>0</v>
      </c>
      <c r="R126">
        <f>if('StockBond Returns'!AB124&lt;-0.3,1,0)</f>
        <v>0</v>
      </c>
      <c r="S126" s="19">
        <f t="shared" ref="S126:W126" si="248">if(N126=1,$E126,"")</f>
        <v>0.05532330123</v>
      </c>
      <c r="T126" t="str">
        <f t="shared" si="248"/>
        <v/>
      </c>
      <c r="U126" t="str">
        <f t="shared" si="248"/>
        <v/>
      </c>
      <c r="V126" t="str">
        <f t="shared" si="248"/>
        <v/>
      </c>
      <c r="W126" t="str">
        <f t="shared" si="248"/>
        <v/>
      </c>
    </row>
    <row r="127">
      <c r="A127">
        <f t="shared" si="33"/>
        <v>1</v>
      </c>
      <c r="B127">
        <f t="shared" si="34"/>
        <v>1881</v>
      </c>
      <c r="C127" s="71" t="s">
        <v>116</v>
      </c>
      <c r="D127" s="156">
        <f t="shared" si="12"/>
        <v>1881</v>
      </c>
      <c r="E127" s="157">
        <f>('StockBond Returns'!Y126+'StockBond Returns'!AA126-'Parameters &amp; Main Results'!$B$33)/'StockBond Returns'!Z126*12</f>
        <v>0.05419709909</v>
      </c>
      <c r="F127" s="77">
        <f>'StockBond Returns'!Y126+'StockBond Returns'!AA126-'StockBond Returns'!Z126*'Distribution of Final Value'!$B$7</f>
        <v>5.278911544</v>
      </c>
      <c r="G127" s="19">
        <f>1/'StockBond Returns'!M125</f>
        <v>0.05769644993</v>
      </c>
      <c r="H127">
        <f t="shared" si="7"/>
        <v>1</v>
      </c>
      <c r="I127" s="71">
        <f t="shared" si="8"/>
        <v>0</v>
      </c>
      <c r="J127">
        <f t="shared" si="9"/>
        <v>0</v>
      </c>
      <c r="K127" s="19">
        <f t="shared" ref="K127:M127" si="249">if(H127=1,$E127,"")</f>
        <v>0.05419709909</v>
      </c>
      <c r="L127" t="str">
        <f t="shared" si="249"/>
        <v/>
      </c>
      <c r="M127" t="str">
        <f t="shared" si="249"/>
        <v/>
      </c>
      <c r="N127" s="158">
        <f>if('StockBond Returns'!AB125=0,1,0)</f>
        <v>1</v>
      </c>
      <c r="O127">
        <f>if( and('StockBond Returns'!$AB125&lt;0,'StockBond Returns'!$AB125&gt;=-0.1),1,0)</f>
        <v>0</v>
      </c>
      <c r="P127">
        <f>if( and('StockBond Returns'!$AB125&lt;-0.1,'StockBond Returns'!$AB125&gt;=-0.2),1,0)</f>
        <v>0</v>
      </c>
      <c r="Q127">
        <f>if( and('StockBond Returns'!$AB125&lt;-0.2,'StockBond Returns'!$AB125&gt;=-0.3),1,0)</f>
        <v>0</v>
      </c>
      <c r="R127">
        <f>if('StockBond Returns'!AB125&lt;-0.3,1,0)</f>
        <v>0</v>
      </c>
      <c r="S127" s="19">
        <f t="shared" ref="S127:W127" si="250">if(N127=1,$E127,"")</f>
        <v>0.05419709909</v>
      </c>
      <c r="T127" t="str">
        <f t="shared" si="250"/>
        <v/>
      </c>
      <c r="U127" t="str">
        <f t="shared" si="250"/>
        <v/>
      </c>
      <c r="V127" t="str">
        <f t="shared" si="250"/>
        <v/>
      </c>
      <c r="W127" t="str">
        <f t="shared" si="250"/>
        <v/>
      </c>
    </row>
    <row r="128">
      <c r="A128">
        <f t="shared" si="33"/>
        <v>2</v>
      </c>
      <c r="B128">
        <f t="shared" si="34"/>
        <v>1881</v>
      </c>
      <c r="C128" s="71" t="s">
        <v>116</v>
      </c>
      <c r="D128" s="156">
        <f t="shared" si="12"/>
        <v>1881.083333</v>
      </c>
      <c r="E128" s="157">
        <f>('StockBond Returns'!Y127+'StockBond Returns'!AA127-'Parameters &amp; Main Results'!$B$33)/'StockBond Returns'!Z127*12</f>
        <v>0.05139994039</v>
      </c>
      <c r="F128" s="77">
        <f>'StockBond Returns'!Y127+'StockBond Returns'!AA127-'StockBond Returns'!Z127*'Distribution of Final Value'!$B$7</f>
        <v>4.145299124</v>
      </c>
      <c r="G128" s="19">
        <f>1/'StockBond Returns'!M126</f>
        <v>0.05411191074</v>
      </c>
      <c r="H128">
        <f t="shared" si="7"/>
        <v>1</v>
      </c>
      <c r="I128" s="71">
        <f t="shared" si="8"/>
        <v>0</v>
      </c>
      <c r="J128">
        <f t="shared" si="9"/>
        <v>0</v>
      </c>
      <c r="K128" s="19">
        <f t="shared" ref="K128:M128" si="251">if(H128=1,$E128,"")</f>
        <v>0.05139994039</v>
      </c>
      <c r="L128" t="str">
        <f t="shared" si="251"/>
        <v/>
      </c>
      <c r="M128" t="str">
        <f t="shared" si="251"/>
        <v/>
      </c>
      <c r="N128" s="158">
        <f>if('StockBond Returns'!AB126=0,1,0)</f>
        <v>1</v>
      </c>
      <c r="O128">
        <f>if( and('StockBond Returns'!$AB126&lt;0,'StockBond Returns'!$AB126&gt;=-0.1),1,0)</f>
        <v>0</v>
      </c>
      <c r="P128">
        <f>if( and('StockBond Returns'!$AB126&lt;-0.1,'StockBond Returns'!$AB126&gt;=-0.2),1,0)</f>
        <v>0</v>
      </c>
      <c r="Q128">
        <f>if( and('StockBond Returns'!$AB126&lt;-0.2,'StockBond Returns'!$AB126&gt;=-0.3),1,0)</f>
        <v>0</v>
      </c>
      <c r="R128">
        <f>if('StockBond Returns'!AB126&lt;-0.3,1,0)</f>
        <v>0</v>
      </c>
      <c r="S128" s="19">
        <f t="shared" ref="S128:W128" si="252">if(N128=1,$E128,"")</f>
        <v>0.05139994039</v>
      </c>
      <c r="T128" t="str">
        <f t="shared" si="252"/>
        <v/>
      </c>
      <c r="U128" t="str">
        <f t="shared" si="252"/>
        <v/>
      </c>
      <c r="V128" t="str">
        <f t="shared" si="252"/>
        <v/>
      </c>
      <c r="W128" t="str">
        <f t="shared" si="252"/>
        <v/>
      </c>
    </row>
    <row r="129">
      <c r="A129">
        <f t="shared" si="33"/>
        <v>3</v>
      </c>
      <c r="B129">
        <f t="shared" si="34"/>
        <v>1881</v>
      </c>
      <c r="C129" s="71" t="s">
        <v>116</v>
      </c>
      <c r="D129" s="156">
        <f t="shared" si="12"/>
        <v>1881.166667</v>
      </c>
      <c r="E129" s="157">
        <f>('StockBond Returns'!Y128+'StockBond Returns'!AA128-'Parameters &amp; Main Results'!$B$33)/'StockBond Returns'!Z128*12</f>
        <v>0.05203427158</v>
      </c>
      <c r="F129" s="77">
        <f>'StockBond Returns'!Y128+'StockBond Returns'!AA128-'StockBond Returns'!Z128*'Distribution of Final Value'!$B$7</f>
        <v>4.310593674</v>
      </c>
      <c r="G129" s="19">
        <f>1/'StockBond Returns'!M127</f>
        <v>0.05512886761</v>
      </c>
      <c r="H129">
        <f t="shared" si="7"/>
        <v>1</v>
      </c>
      <c r="I129" s="71">
        <f t="shared" si="8"/>
        <v>0</v>
      </c>
      <c r="J129">
        <f t="shared" si="9"/>
        <v>0</v>
      </c>
      <c r="K129" s="19">
        <f t="shared" ref="K129:M129" si="253">if(H129=1,$E129,"")</f>
        <v>0.05203427158</v>
      </c>
      <c r="L129" t="str">
        <f t="shared" si="253"/>
        <v/>
      </c>
      <c r="M129" t="str">
        <f t="shared" si="253"/>
        <v/>
      </c>
      <c r="N129" s="158">
        <f>if('StockBond Returns'!AB127=0,1,0)</f>
        <v>0</v>
      </c>
      <c r="O129">
        <f>if( and('StockBond Returns'!$AB127&lt;0,'StockBond Returns'!$AB127&gt;=-0.1),1,0)</f>
        <v>1</v>
      </c>
      <c r="P129">
        <f>if( and('StockBond Returns'!$AB127&lt;-0.1,'StockBond Returns'!$AB127&gt;=-0.2),1,0)</f>
        <v>0</v>
      </c>
      <c r="Q129">
        <f>if( and('StockBond Returns'!$AB127&lt;-0.2,'StockBond Returns'!$AB127&gt;=-0.3),1,0)</f>
        <v>0</v>
      </c>
      <c r="R129">
        <f>if('StockBond Returns'!AB127&lt;-0.3,1,0)</f>
        <v>0</v>
      </c>
      <c r="S129" t="str">
        <f t="shared" ref="S129:W129" si="254">if(N129=1,$E129,"")</f>
        <v/>
      </c>
      <c r="T129" s="19">
        <f t="shared" si="254"/>
        <v>0.05203427158</v>
      </c>
      <c r="U129" t="str">
        <f t="shared" si="254"/>
        <v/>
      </c>
      <c r="V129" t="str">
        <f t="shared" si="254"/>
        <v/>
      </c>
      <c r="W129" t="str">
        <f t="shared" si="254"/>
        <v/>
      </c>
    </row>
    <row r="130">
      <c r="A130">
        <f t="shared" si="33"/>
        <v>4</v>
      </c>
      <c r="B130">
        <f t="shared" si="34"/>
        <v>1881</v>
      </c>
      <c r="C130" s="71" t="s">
        <v>116</v>
      </c>
      <c r="D130" s="156">
        <f t="shared" si="12"/>
        <v>1881.25</v>
      </c>
      <c r="E130" s="157">
        <f>('StockBond Returns'!Y129+'StockBond Returns'!AA129-'Parameters &amp; Main Results'!$B$33)/'StockBond Returns'!Z129*12</f>
        <v>0.0515755798</v>
      </c>
      <c r="F130" s="77">
        <f>'StockBond Returns'!Y129+'StockBond Returns'!AA129-'StockBond Returns'!Z129*'Distribution of Final Value'!$B$7</f>
        <v>4.154341783</v>
      </c>
      <c r="G130" s="19">
        <f>1/'StockBond Returns'!M128</f>
        <v>0.05471751978</v>
      </c>
      <c r="H130">
        <f t="shared" si="7"/>
        <v>1</v>
      </c>
      <c r="I130" s="71">
        <f t="shared" si="8"/>
        <v>0</v>
      </c>
      <c r="J130">
        <f t="shared" si="9"/>
        <v>0</v>
      </c>
      <c r="K130" s="19">
        <f t="shared" ref="K130:M130" si="255">if(H130=1,$E130,"")</f>
        <v>0.0515755798</v>
      </c>
      <c r="L130" t="str">
        <f t="shared" si="255"/>
        <v/>
      </c>
      <c r="M130" t="str">
        <f t="shared" si="255"/>
        <v/>
      </c>
      <c r="N130" s="158">
        <f>if('StockBond Returns'!AB128=0,1,0)</f>
        <v>1</v>
      </c>
      <c r="O130">
        <f>if( and('StockBond Returns'!$AB128&lt;0,'StockBond Returns'!$AB128&gt;=-0.1),1,0)</f>
        <v>0</v>
      </c>
      <c r="P130">
        <f>if( and('StockBond Returns'!$AB128&lt;-0.1,'StockBond Returns'!$AB128&gt;=-0.2),1,0)</f>
        <v>0</v>
      </c>
      <c r="Q130">
        <f>if( and('StockBond Returns'!$AB128&lt;-0.2,'StockBond Returns'!$AB128&gt;=-0.3),1,0)</f>
        <v>0</v>
      </c>
      <c r="R130">
        <f>if('StockBond Returns'!AB128&lt;-0.3,1,0)</f>
        <v>0</v>
      </c>
      <c r="S130" s="19">
        <f t="shared" ref="S130:W130" si="256">if(N130=1,$E130,"")</f>
        <v>0.0515755798</v>
      </c>
      <c r="T130" t="str">
        <f t="shared" si="256"/>
        <v/>
      </c>
      <c r="U130" t="str">
        <f t="shared" si="256"/>
        <v/>
      </c>
      <c r="V130" t="str">
        <f t="shared" si="256"/>
        <v/>
      </c>
      <c r="W130" t="str">
        <f t="shared" si="256"/>
        <v/>
      </c>
    </row>
    <row r="131">
      <c r="A131">
        <f t="shared" si="33"/>
        <v>5</v>
      </c>
      <c r="B131">
        <f t="shared" si="34"/>
        <v>1881</v>
      </c>
      <c r="C131" s="71" t="s">
        <v>116</v>
      </c>
      <c r="D131" s="156">
        <f t="shared" si="12"/>
        <v>1881.333333</v>
      </c>
      <c r="E131" s="157">
        <f>('StockBond Returns'!Y130+'StockBond Returns'!AA130-'Parameters &amp; Main Results'!$B$33)/'StockBond Returns'!Z130*12</f>
        <v>0.05203354194</v>
      </c>
      <c r="F131" s="77">
        <f>'StockBond Returns'!Y130+'StockBond Returns'!AA130-'StockBond Returns'!Z130*'Distribution of Final Value'!$B$7</f>
        <v>4.096678472</v>
      </c>
      <c r="G131" s="19">
        <f>1/'StockBond Returns'!M129</f>
        <v>0.05562590548</v>
      </c>
      <c r="H131">
        <f t="shared" si="7"/>
        <v>1</v>
      </c>
      <c r="I131" s="71">
        <f t="shared" si="8"/>
        <v>0</v>
      </c>
      <c r="J131">
        <f t="shared" si="9"/>
        <v>0</v>
      </c>
      <c r="K131" s="19">
        <f t="shared" ref="K131:M131" si="257">if(H131=1,$E131,"")</f>
        <v>0.05203354194</v>
      </c>
      <c r="L131" t="str">
        <f t="shared" si="257"/>
        <v/>
      </c>
      <c r="M131" t="str">
        <f t="shared" si="257"/>
        <v/>
      </c>
      <c r="N131" s="158">
        <f>if('StockBond Returns'!AB129=0,1,0)</f>
        <v>0</v>
      </c>
      <c r="O131">
        <f>if( and('StockBond Returns'!$AB129&lt;0,'StockBond Returns'!$AB129&gt;=-0.1),1,0)</f>
        <v>1</v>
      </c>
      <c r="P131">
        <f>if( and('StockBond Returns'!$AB129&lt;-0.1,'StockBond Returns'!$AB129&gt;=-0.2),1,0)</f>
        <v>0</v>
      </c>
      <c r="Q131">
        <f>if( and('StockBond Returns'!$AB129&lt;-0.2,'StockBond Returns'!$AB129&gt;=-0.3),1,0)</f>
        <v>0</v>
      </c>
      <c r="R131">
        <f>if('StockBond Returns'!AB129&lt;-0.3,1,0)</f>
        <v>0</v>
      </c>
      <c r="S131" t="str">
        <f t="shared" ref="S131:W131" si="258">if(N131=1,$E131,"")</f>
        <v/>
      </c>
      <c r="T131" s="19">
        <f t="shared" si="258"/>
        <v>0.05203354194</v>
      </c>
      <c r="U131" t="str">
        <f t="shared" si="258"/>
        <v/>
      </c>
      <c r="V131" t="str">
        <f t="shared" si="258"/>
        <v/>
      </c>
      <c r="W131" t="str">
        <f t="shared" si="258"/>
        <v/>
      </c>
    </row>
    <row r="132">
      <c r="A132">
        <f t="shared" si="33"/>
        <v>6</v>
      </c>
      <c r="B132">
        <f t="shared" si="34"/>
        <v>1881</v>
      </c>
      <c r="C132" s="71" t="s">
        <v>116</v>
      </c>
      <c r="D132" s="156">
        <f t="shared" si="12"/>
        <v>1881.416667</v>
      </c>
      <c r="E132" s="157">
        <f>('StockBond Returns'!Y131+'StockBond Returns'!AA131-'Parameters &amp; Main Results'!$B$33)/'StockBond Returns'!Z131*12</f>
        <v>0.04974561865</v>
      </c>
      <c r="F132" s="77">
        <f>'StockBond Returns'!Y131+'StockBond Returns'!AA131-'StockBond Returns'!Z131*'Distribution of Final Value'!$B$7</f>
        <v>3.352436335</v>
      </c>
      <c r="G132" s="19">
        <f>1/'StockBond Returns'!M130</f>
        <v>0.05297051275</v>
      </c>
      <c r="H132">
        <f t="shared" si="7"/>
        <v>1</v>
      </c>
      <c r="I132" s="71">
        <f t="shared" si="8"/>
        <v>0</v>
      </c>
      <c r="J132">
        <f t="shared" si="9"/>
        <v>0</v>
      </c>
      <c r="K132" s="19">
        <f t="shared" ref="K132:M132" si="259">if(H132=1,$E132,"")</f>
        <v>0.04974561865</v>
      </c>
      <c r="L132" t="str">
        <f t="shared" si="259"/>
        <v/>
      </c>
      <c r="M132" t="str">
        <f t="shared" si="259"/>
        <v/>
      </c>
      <c r="N132" s="158">
        <f>if('StockBond Returns'!AB130=0,1,0)</f>
        <v>1</v>
      </c>
      <c r="O132">
        <f>if( and('StockBond Returns'!$AB130&lt;0,'StockBond Returns'!$AB130&gt;=-0.1),1,0)</f>
        <v>0</v>
      </c>
      <c r="P132">
        <f>if( and('StockBond Returns'!$AB130&lt;-0.1,'StockBond Returns'!$AB130&gt;=-0.2),1,0)</f>
        <v>0</v>
      </c>
      <c r="Q132">
        <f>if( and('StockBond Returns'!$AB130&lt;-0.2,'StockBond Returns'!$AB130&gt;=-0.3),1,0)</f>
        <v>0</v>
      </c>
      <c r="R132">
        <f>if('StockBond Returns'!AB130&lt;-0.3,1,0)</f>
        <v>0</v>
      </c>
      <c r="S132" s="19">
        <f t="shared" ref="S132:W132" si="260">if(N132=1,$E132,"")</f>
        <v>0.04974561865</v>
      </c>
      <c r="T132" t="str">
        <f t="shared" si="260"/>
        <v/>
      </c>
      <c r="U132" t="str">
        <f t="shared" si="260"/>
        <v/>
      </c>
      <c r="V132" t="str">
        <f t="shared" si="260"/>
        <v/>
      </c>
      <c r="W132" t="str">
        <f t="shared" si="260"/>
        <v/>
      </c>
    </row>
    <row r="133">
      <c r="A133">
        <f t="shared" si="33"/>
        <v>7</v>
      </c>
      <c r="B133">
        <f t="shared" si="34"/>
        <v>1881</v>
      </c>
      <c r="C133" s="71" t="s">
        <v>116</v>
      </c>
      <c r="D133" s="156">
        <f t="shared" si="12"/>
        <v>1881.5</v>
      </c>
      <c r="E133" s="157">
        <f>('StockBond Returns'!Y132+'StockBond Returns'!AA132-'Parameters &amp; Main Results'!$B$33)/'StockBond Returns'!Z132*12</f>
        <v>0.04930162568</v>
      </c>
      <c r="F133" s="77">
        <f>'StockBond Returns'!Y132+'StockBond Returns'!AA132-'StockBond Returns'!Z132*'Distribution of Final Value'!$B$7</f>
        <v>3.277545289</v>
      </c>
      <c r="G133" s="19">
        <f>1/'StockBond Returns'!M131</f>
        <v>0.05257134279</v>
      </c>
      <c r="H133">
        <f t="shared" si="7"/>
        <v>1</v>
      </c>
      <c r="I133" s="71">
        <f t="shared" si="8"/>
        <v>0</v>
      </c>
      <c r="J133">
        <f t="shared" si="9"/>
        <v>0</v>
      </c>
      <c r="K133" s="19">
        <f t="shared" ref="K133:M133" si="261">if(H133=1,$E133,"")</f>
        <v>0.04930162568</v>
      </c>
      <c r="L133" t="str">
        <f t="shared" si="261"/>
        <v/>
      </c>
      <c r="M133" t="str">
        <f t="shared" si="261"/>
        <v/>
      </c>
      <c r="N133" s="158">
        <f>if('StockBond Returns'!AB131=0,1,0)</f>
        <v>1</v>
      </c>
      <c r="O133">
        <f>if( and('StockBond Returns'!$AB131&lt;0,'StockBond Returns'!$AB131&gt;=-0.1),1,0)</f>
        <v>0</v>
      </c>
      <c r="P133">
        <f>if( and('StockBond Returns'!$AB131&lt;-0.1,'StockBond Returns'!$AB131&gt;=-0.2),1,0)</f>
        <v>0</v>
      </c>
      <c r="Q133">
        <f>if( and('StockBond Returns'!$AB131&lt;-0.2,'StockBond Returns'!$AB131&gt;=-0.3),1,0)</f>
        <v>0</v>
      </c>
      <c r="R133">
        <f>if('StockBond Returns'!AB131&lt;-0.3,1,0)</f>
        <v>0</v>
      </c>
      <c r="S133" s="19">
        <f t="shared" ref="S133:W133" si="262">if(N133=1,$E133,"")</f>
        <v>0.04930162568</v>
      </c>
      <c r="T133" t="str">
        <f t="shared" si="262"/>
        <v/>
      </c>
      <c r="U133" t="str">
        <f t="shared" si="262"/>
        <v/>
      </c>
      <c r="V133" t="str">
        <f t="shared" si="262"/>
        <v/>
      </c>
      <c r="W133" t="str">
        <f t="shared" si="262"/>
        <v/>
      </c>
    </row>
    <row r="134">
      <c r="A134">
        <f t="shared" si="33"/>
        <v>8</v>
      </c>
      <c r="B134">
        <f t="shared" si="34"/>
        <v>1881</v>
      </c>
      <c r="C134" s="71" t="s">
        <v>116</v>
      </c>
      <c r="D134" s="156">
        <f t="shared" si="12"/>
        <v>1881.583333</v>
      </c>
      <c r="E134" s="157">
        <f>('StockBond Returns'!Y133+'StockBond Returns'!AA133-'Parameters &amp; Main Results'!$B$33)/'StockBond Returns'!Z133*12</f>
        <v>0.05126361258</v>
      </c>
      <c r="F134" s="77">
        <f>'StockBond Returns'!Y133+'StockBond Returns'!AA133-'StockBond Returns'!Z133*'Distribution of Final Value'!$B$7</f>
        <v>4.080523642</v>
      </c>
      <c r="G134" s="19">
        <f>1/'StockBond Returns'!M132</f>
        <v>0.05516569201</v>
      </c>
      <c r="H134">
        <f t="shared" si="7"/>
        <v>1</v>
      </c>
      <c r="I134" s="71">
        <f t="shared" si="8"/>
        <v>0</v>
      </c>
      <c r="J134">
        <f t="shared" si="9"/>
        <v>0</v>
      </c>
      <c r="K134" s="19">
        <f t="shared" ref="K134:M134" si="263">if(H134=1,$E134,"")</f>
        <v>0.05126361258</v>
      </c>
      <c r="L134" t="str">
        <f t="shared" si="263"/>
        <v/>
      </c>
      <c r="M134" t="str">
        <f t="shared" si="263"/>
        <v/>
      </c>
      <c r="N134" s="158">
        <f>if('StockBond Returns'!AB132=0,1,0)</f>
        <v>0</v>
      </c>
      <c r="O134">
        <f>if( and('StockBond Returns'!$AB132&lt;0,'StockBond Returns'!$AB132&gt;=-0.1),1,0)</f>
        <v>1</v>
      </c>
      <c r="P134">
        <f>if( and('StockBond Returns'!$AB132&lt;-0.1,'StockBond Returns'!$AB132&gt;=-0.2),1,0)</f>
        <v>0</v>
      </c>
      <c r="Q134">
        <f>if( and('StockBond Returns'!$AB132&lt;-0.2,'StockBond Returns'!$AB132&gt;=-0.3),1,0)</f>
        <v>0</v>
      </c>
      <c r="R134">
        <f>if('StockBond Returns'!AB132&lt;-0.3,1,0)</f>
        <v>0</v>
      </c>
      <c r="S134" t="str">
        <f t="shared" ref="S134:W134" si="264">if(N134=1,$E134,"")</f>
        <v/>
      </c>
      <c r="T134" s="19">
        <f t="shared" si="264"/>
        <v>0.05126361258</v>
      </c>
      <c r="U134" t="str">
        <f t="shared" si="264"/>
        <v/>
      </c>
      <c r="V134" t="str">
        <f t="shared" si="264"/>
        <v/>
      </c>
      <c r="W134" t="str">
        <f t="shared" si="264"/>
        <v/>
      </c>
    </row>
    <row r="135">
      <c r="A135">
        <f t="shared" si="33"/>
        <v>9</v>
      </c>
      <c r="B135">
        <f t="shared" si="34"/>
        <v>1881</v>
      </c>
      <c r="C135" s="71" t="s">
        <v>116</v>
      </c>
      <c r="D135" s="156">
        <f t="shared" si="12"/>
        <v>1881.666667</v>
      </c>
      <c r="E135" s="157">
        <f>('StockBond Returns'!Y134+'StockBond Returns'!AA134-'Parameters &amp; Main Results'!$B$33)/'StockBond Returns'!Z134*12</f>
        <v>0.05326648189</v>
      </c>
      <c r="F135" s="77">
        <f>'StockBond Returns'!Y134+'StockBond Returns'!AA134-'StockBond Returns'!Z134*'Distribution of Final Value'!$B$7</f>
        <v>4.668790163</v>
      </c>
      <c r="G135" s="19">
        <f>1/'StockBond Returns'!M133</f>
        <v>0.05780657964</v>
      </c>
      <c r="H135">
        <f t="shared" si="7"/>
        <v>1</v>
      </c>
      <c r="I135" s="71">
        <f t="shared" si="8"/>
        <v>0</v>
      </c>
      <c r="J135">
        <f t="shared" si="9"/>
        <v>0</v>
      </c>
      <c r="K135" s="19">
        <f t="shared" ref="K135:M135" si="265">if(H135=1,$E135,"")</f>
        <v>0.05326648189</v>
      </c>
      <c r="L135" t="str">
        <f t="shared" si="265"/>
        <v/>
      </c>
      <c r="M135" t="str">
        <f t="shared" si="265"/>
        <v/>
      </c>
      <c r="N135" s="158">
        <f>if('StockBond Returns'!AB133=0,1,0)</f>
        <v>0</v>
      </c>
      <c r="O135">
        <f>if( and('StockBond Returns'!$AB133&lt;0,'StockBond Returns'!$AB133&gt;=-0.1),1,0)</f>
        <v>1</v>
      </c>
      <c r="P135">
        <f>if( and('StockBond Returns'!$AB133&lt;-0.1,'StockBond Returns'!$AB133&gt;=-0.2),1,0)</f>
        <v>0</v>
      </c>
      <c r="Q135">
        <f>if( and('StockBond Returns'!$AB133&lt;-0.2,'StockBond Returns'!$AB133&gt;=-0.3),1,0)</f>
        <v>0</v>
      </c>
      <c r="R135">
        <f>if('StockBond Returns'!AB133&lt;-0.3,1,0)</f>
        <v>0</v>
      </c>
      <c r="S135" t="str">
        <f t="shared" ref="S135:W135" si="266">if(N135=1,$E135,"")</f>
        <v/>
      </c>
      <c r="T135" s="19">
        <f t="shared" si="266"/>
        <v>0.05326648189</v>
      </c>
      <c r="U135" t="str">
        <f t="shared" si="266"/>
        <v/>
      </c>
      <c r="V135" t="str">
        <f t="shared" si="266"/>
        <v/>
      </c>
      <c r="W135" t="str">
        <f t="shared" si="266"/>
        <v/>
      </c>
    </row>
    <row r="136">
      <c r="A136">
        <f t="shared" si="33"/>
        <v>10</v>
      </c>
      <c r="B136">
        <f t="shared" si="34"/>
        <v>1881</v>
      </c>
      <c r="C136" s="71" t="s">
        <v>116</v>
      </c>
      <c r="D136" s="156">
        <f t="shared" si="12"/>
        <v>1881.75</v>
      </c>
      <c r="E136" s="157">
        <f>('StockBond Returns'!Y135+'StockBond Returns'!AA135-'Parameters &amp; Main Results'!$B$33)/'StockBond Returns'!Z135*12</f>
        <v>0.05486495028</v>
      </c>
      <c r="F136" s="77">
        <f>'StockBond Returns'!Y135+'StockBond Returns'!AA135-'StockBond Returns'!Z135*'Distribution of Final Value'!$B$7</f>
        <v>5.101356948</v>
      </c>
      <c r="G136" s="19">
        <f>1/'StockBond Returns'!M134</f>
        <v>0.05975020826</v>
      </c>
      <c r="H136">
        <f t="shared" si="7"/>
        <v>1</v>
      </c>
      <c r="I136" s="71">
        <f t="shared" si="8"/>
        <v>0</v>
      </c>
      <c r="J136">
        <f t="shared" si="9"/>
        <v>0</v>
      </c>
      <c r="K136" s="19">
        <f t="shared" ref="K136:M136" si="267">if(H136=1,$E136,"")</f>
        <v>0.05486495028</v>
      </c>
      <c r="L136" t="str">
        <f t="shared" si="267"/>
        <v/>
      </c>
      <c r="M136" t="str">
        <f t="shared" si="267"/>
        <v/>
      </c>
      <c r="N136" s="158">
        <f>if('StockBond Returns'!AB134=0,1,0)</f>
        <v>0</v>
      </c>
      <c r="O136">
        <f>if( and('StockBond Returns'!$AB134&lt;0,'StockBond Returns'!$AB134&gt;=-0.1),1,0)</f>
        <v>0</v>
      </c>
      <c r="P136">
        <f>if( and('StockBond Returns'!$AB134&lt;-0.1,'StockBond Returns'!$AB134&gt;=-0.2),1,0)</f>
        <v>1</v>
      </c>
      <c r="Q136">
        <f>if( and('StockBond Returns'!$AB134&lt;-0.2,'StockBond Returns'!$AB134&gt;=-0.3),1,0)</f>
        <v>0</v>
      </c>
      <c r="R136">
        <f>if('StockBond Returns'!AB134&lt;-0.3,1,0)</f>
        <v>0</v>
      </c>
      <c r="S136" t="str">
        <f t="shared" ref="S136:W136" si="268">if(N136=1,$E136,"")</f>
        <v/>
      </c>
      <c r="T136" t="str">
        <f t="shared" si="268"/>
        <v/>
      </c>
      <c r="U136" s="19">
        <f t="shared" si="268"/>
        <v>0.05486495028</v>
      </c>
      <c r="V136" t="str">
        <f t="shared" si="268"/>
        <v/>
      </c>
      <c r="W136" t="str">
        <f t="shared" si="268"/>
        <v/>
      </c>
    </row>
    <row r="137">
      <c r="A137">
        <f t="shared" si="33"/>
        <v>11</v>
      </c>
      <c r="B137">
        <f t="shared" si="34"/>
        <v>1881</v>
      </c>
      <c r="C137" s="71" t="s">
        <v>116</v>
      </c>
      <c r="D137" s="156">
        <f t="shared" si="12"/>
        <v>1881.833333</v>
      </c>
      <c r="E137" s="157">
        <f>('StockBond Returns'!Y136+'StockBond Returns'!AA136-'Parameters &amp; Main Results'!$B$33)/'StockBond Returns'!Z136*12</f>
        <v>0.05609869461</v>
      </c>
      <c r="F137" s="77">
        <f>'StockBond Returns'!Y136+'StockBond Returns'!AA136-'StockBond Returns'!Z136*'Distribution of Final Value'!$B$7</f>
        <v>5.180729372</v>
      </c>
      <c r="G137" s="19">
        <f>1/'StockBond Returns'!M135</f>
        <v>0.06144513413</v>
      </c>
      <c r="H137">
        <f t="shared" si="7"/>
        <v>1</v>
      </c>
      <c r="I137" s="71">
        <f t="shared" si="8"/>
        <v>0</v>
      </c>
      <c r="J137">
        <f t="shared" si="9"/>
        <v>0</v>
      </c>
      <c r="K137" s="19">
        <f t="shared" ref="K137:M137" si="269">if(H137=1,$E137,"")</f>
        <v>0.05609869461</v>
      </c>
      <c r="L137" t="str">
        <f t="shared" si="269"/>
        <v/>
      </c>
      <c r="M137" t="str">
        <f t="shared" si="269"/>
        <v/>
      </c>
      <c r="N137" s="158">
        <f>if('StockBond Returns'!AB135=0,1,0)</f>
        <v>0</v>
      </c>
      <c r="O137">
        <f>if( and('StockBond Returns'!$AB135&lt;0,'StockBond Returns'!$AB135&gt;=-0.1),1,0)</f>
        <v>0</v>
      </c>
      <c r="P137">
        <f>if( and('StockBond Returns'!$AB135&lt;-0.1,'StockBond Returns'!$AB135&gt;=-0.2),1,0)</f>
        <v>1</v>
      </c>
      <c r="Q137">
        <f>if( and('StockBond Returns'!$AB135&lt;-0.2,'StockBond Returns'!$AB135&gt;=-0.3),1,0)</f>
        <v>0</v>
      </c>
      <c r="R137">
        <f>if('StockBond Returns'!AB135&lt;-0.3,1,0)</f>
        <v>0</v>
      </c>
      <c r="S137" t="str">
        <f t="shared" ref="S137:W137" si="270">if(N137=1,$E137,"")</f>
        <v/>
      </c>
      <c r="T137" t="str">
        <f t="shared" si="270"/>
        <v/>
      </c>
      <c r="U137" s="19">
        <f t="shared" si="270"/>
        <v>0.05609869461</v>
      </c>
      <c r="V137" t="str">
        <f t="shared" si="270"/>
        <v/>
      </c>
      <c r="W137" t="str">
        <f t="shared" si="270"/>
        <v/>
      </c>
    </row>
    <row r="138">
      <c r="A138">
        <f t="shared" si="33"/>
        <v>12</v>
      </c>
      <c r="B138">
        <f t="shared" si="34"/>
        <v>1881</v>
      </c>
      <c r="C138" s="71" t="s">
        <v>116</v>
      </c>
      <c r="D138" s="156">
        <f t="shared" si="12"/>
        <v>1881.916667</v>
      </c>
      <c r="E138" s="157">
        <f>('StockBond Returns'!Y137+'StockBond Returns'!AA137-'Parameters &amp; Main Results'!$B$33)/'StockBond Returns'!Z137*12</f>
        <v>0.05527318833</v>
      </c>
      <c r="F138" s="77">
        <f>'StockBond Returns'!Y137+'StockBond Returns'!AA137-'StockBond Returns'!Z137*'Distribution of Final Value'!$B$7</f>
        <v>4.749579758</v>
      </c>
      <c r="G138" s="19">
        <f>1/'StockBond Returns'!M136</f>
        <v>0.06066403038</v>
      </c>
      <c r="H138">
        <f t="shared" si="7"/>
        <v>1</v>
      </c>
      <c r="I138" s="71">
        <f t="shared" si="8"/>
        <v>0</v>
      </c>
      <c r="J138">
        <f t="shared" si="9"/>
        <v>0</v>
      </c>
      <c r="K138" s="19">
        <f t="shared" ref="K138:M138" si="271">if(H138=1,$E138,"")</f>
        <v>0.05527318833</v>
      </c>
      <c r="L138" t="str">
        <f t="shared" si="271"/>
        <v/>
      </c>
      <c r="M138" t="str">
        <f t="shared" si="271"/>
        <v/>
      </c>
      <c r="N138" s="158">
        <f>if('StockBond Returns'!AB136=0,1,0)</f>
        <v>0</v>
      </c>
      <c r="O138">
        <f>if( and('StockBond Returns'!$AB136&lt;0,'StockBond Returns'!$AB136&gt;=-0.1),1,0)</f>
        <v>0</v>
      </c>
      <c r="P138">
        <f>if( and('StockBond Returns'!$AB136&lt;-0.1,'StockBond Returns'!$AB136&gt;=-0.2),1,0)</f>
        <v>1</v>
      </c>
      <c r="Q138">
        <f>if( and('StockBond Returns'!$AB136&lt;-0.2,'StockBond Returns'!$AB136&gt;=-0.3),1,0)</f>
        <v>0</v>
      </c>
      <c r="R138">
        <f>if('StockBond Returns'!AB136&lt;-0.3,1,0)</f>
        <v>0</v>
      </c>
      <c r="S138" t="str">
        <f t="shared" ref="S138:W138" si="272">if(N138=1,$E138,"")</f>
        <v/>
      </c>
      <c r="T138" t="str">
        <f t="shared" si="272"/>
        <v/>
      </c>
      <c r="U138" s="19">
        <f t="shared" si="272"/>
        <v>0.05527318833</v>
      </c>
      <c r="V138" t="str">
        <f t="shared" si="272"/>
        <v/>
      </c>
      <c r="W138" t="str">
        <f t="shared" si="272"/>
        <v/>
      </c>
    </row>
    <row r="139">
      <c r="A139">
        <f t="shared" si="33"/>
        <v>1</v>
      </c>
      <c r="B139">
        <f t="shared" si="34"/>
        <v>1882</v>
      </c>
      <c r="C139" s="71" t="s">
        <v>116</v>
      </c>
      <c r="D139" s="156">
        <f t="shared" si="12"/>
        <v>1882</v>
      </c>
      <c r="E139" s="157">
        <f>('StockBond Returns'!Y138+'StockBond Returns'!AA138-'Parameters &amp; Main Results'!$B$33)/'StockBond Returns'!Z138*12</f>
        <v>0.05625506203</v>
      </c>
      <c r="F139" s="77">
        <f>'StockBond Returns'!Y138+'StockBond Returns'!AA138-'StockBond Returns'!Z138*'Distribution of Final Value'!$B$7</f>
        <v>4.83053968</v>
      </c>
      <c r="G139" s="19">
        <f>1/'StockBond Returns'!M137</f>
        <v>0.06257719413</v>
      </c>
      <c r="H139">
        <f t="shared" si="7"/>
        <v>1</v>
      </c>
      <c r="I139" s="71">
        <f t="shared" si="8"/>
        <v>0</v>
      </c>
      <c r="J139">
        <f t="shared" si="9"/>
        <v>0</v>
      </c>
      <c r="K139" s="19">
        <f t="shared" ref="K139:M139" si="273">if(H139=1,$E139,"")</f>
        <v>0.05625506203</v>
      </c>
      <c r="L139" t="str">
        <f t="shared" si="273"/>
        <v/>
      </c>
      <c r="M139" t="str">
        <f t="shared" si="273"/>
        <v/>
      </c>
      <c r="N139" s="158">
        <f>if('StockBond Returns'!AB137=0,1,0)</f>
        <v>0</v>
      </c>
      <c r="O139">
        <f>if( and('StockBond Returns'!$AB137&lt;0,'StockBond Returns'!$AB137&gt;=-0.1),1,0)</f>
        <v>0</v>
      </c>
      <c r="P139">
        <f>if( and('StockBond Returns'!$AB137&lt;-0.1,'StockBond Returns'!$AB137&gt;=-0.2),1,0)</f>
        <v>1</v>
      </c>
      <c r="Q139">
        <f>if( and('StockBond Returns'!$AB137&lt;-0.2,'StockBond Returns'!$AB137&gt;=-0.3),1,0)</f>
        <v>0</v>
      </c>
      <c r="R139">
        <f>if('StockBond Returns'!AB137&lt;-0.3,1,0)</f>
        <v>0</v>
      </c>
      <c r="S139" t="str">
        <f t="shared" ref="S139:W139" si="274">if(N139=1,$E139,"")</f>
        <v/>
      </c>
      <c r="T139" t="str">
        <f t="shared" si="274"/>
        <v/>
      </c>
      <c r="U139" s="19">
        <f t="shared" si="274"/>
        <v>0.05625506203</v>
      </c>
      <c r="V139" t="str">
        <f t="shared" si="274"/>
        <v/>
      </c>
      <c r="W139" t="str">
        <f t="shared" si="274"/>
        <v/>
      </c>
    </row>
    <row r="140">
      <c r="A140">
        <f t="shared" si="33"/>
        <v>2</v>
      </c>
      <c r="B140">
        <f t="shared" si="34"/>
        <v>1882</v>
      </c>
      <c r="C140" s="71" t="s">
        <v>116</v>
      </c>
      <c r="D140" s="156">
        <f t="shared" si="12"/>
        <v>1882.083333</v>
      </c>
      <c r="E140" s="157">
        <f>('StockBond Returns'!Y139+'StockBond Returns'!AA139-'Parameters &amp; Main Results'!$B$33)/'StockBond Returns'!Z139*12</f>
        <v>0.05700897077</v>
      </c>
      <c r="F140" s="77">
        <f>'StockBond Returns'!Y139+'StockBond Returns'!AA139-'StockBond Returns'!Z139*'Distribution of Final Value'!$B$7</f>
        <v>5.036690146</v>
      </c>
      <c r="G140" s="19">
        <f>1/'StockBond Returns'!M138</f>
        <v>0.06379562397</v>
      </c>
      <c r="H140">
        <f t="shared" si="7"/>
        <v>1</v>
      </c>
      <c r="I140" s="71">
        <f t="shared" si="8"/>
        <v>0</v>
      </c>
      <c r="J140">
        <f t="shared" si="9"/>
        <v>0</v>
      </c>
      <c r="K140" s="19">
        <f t="shared" ref="K140:M140" si="275">if(H140=1,$E140,"")</f>
        <v>0.05700897077</v>
      </c>
      <c r="L140" t="str">
        <f t="shared" si="275"/>
        <v/>
      </c>
      <c r="M140" t="str">
        <f t="shared" si="275"/>
        <v/>
      </c>
      <c r="N140" s="158">
        <f>if('StockBond Returns'!AB138=0,1,0)</f>
        <v>0</v>
      </c>
      <c r="O140">
        <f>if( and('StockBond Returns'!$AB138&lt;0,'StockBond Returns'!$AB138&gt;=-0.1),1,0)</f>
        <v>0</v>
      </c>
      <c r="P140">
        <f>if( and('StockBond Returns'!$AB138&lt;-0.1,'StockBond Returns'!$AB138&gt;=-0.2),1,0)</f>
        <v>1</v>
      </c>
      <c r="Q140">
        <f>if( and('StockBond Returns'!$AB138&lt;-0.2,'StockBond Returns'!$AB138&gt;=-0.3),1,0)</f>
        <v>0</v>
      </c>
      <c r="R140">
        <f>if('StockBond Returns'!AB138&lt;-0.3,1,0)</f>
        <v>0</v>
      </c>
      <c r="S140" t="str">
        <f t="shared" ref="S140:W140" si="276">if(N140=1,$E140,"")</f>
        <v/>
      </c>
      <c r="T140" t="str">
        <f t="shared" si="276"/>
        <v/>
      </c>
      <c r="U140" s="19">
        <f t="shared" si="276"/>
        <v>0.05700897077</v>
      </c>
      <c r="V140" t="str">
        <f t="shared" si="276"/>
        <v/>
      </c>
      <c r="W140" t="str">
        <f t="shared" si="276"/>
        <v/>
      </c>
    </row>
    <row r="141">
      <c r="A141">
        <f t="shared" si="33"/>
        <v>3</v>
      </c>
      <c r="B141">
        <f t="shared" si="34"/>
        <v>1882</v>
      </c>
      <c r="C141" s="71" t="s">
        <v>116</v>
      </c>
      <c r="D141" s="156">
        <f t="shared" si="12"/>
        <v>1882.166667</v>
      </c>
      <c r="E141" s="157">
        <f>('StockBond Returns'!Y140+'StockBond Returns'!AA140-'Parameters &amp; Main Results'!$B$33)/'StockBond Returns'!Z140*12</f>
        <v>0.05841911656</v>
      </c>
      <c r="F141" s="77">
        <f>'StockBond Returns'!Y140+'StockBond Returns'!AA140-'StockBond Returns'!Z140*'Distribution of Final Value'!$B$7</f>
        <v>5.275061757</v>
      </c>
      <c r="G141" s="19">
        <f>1/'StockBond Returns'!M139</f>
        <v>0.06594194721</v>
      </c>
      <c r="H141">
        <f t="shared" si="7"/>
        <v>1</v>
      </c>
      <c r="I141" s="71">
        <f t="shared" si="8"/>
        <v>0</v>
      </c>
      <c r="J141">
        <f t="shared" si="9"/>
        <v>0</v>
      </c>
      <c r="K141" s="19">
        <f t="shared" ref="K141:M141" si="277">if(H141=1,$E141,"")</f>
        <v>0.05841911656</v>
      </c>
      <c r="L141" t="str">
        <f t="shared" si="277"/>
        <v/>
      </c>
      <c r="M141" t="str">
        <f t="shared" si="277"/>
        <v/>
      </c>
      <c r="N141" s="158">
        <f>if('StockBond Returns'!AB139=0,1,0)</f>
        <v>0</v>
      </c>
      <c r="O141">
        <f>if( and('StockBond Returns'!$AB139&lt;0,'StockBond Returns'!$AB139&gt;=-0.1),1,0)</f>
        <v>0</v>
      </c>
      <c r="P141">
        <f>if( and('StockBond Returns'!$AB139&lt;-0.1,'StockBond Returns'!$AB139&gt;=-0.2),1,0)</f>
        <v>1</v>
      </c>
      <c r="Q141">
        <f>if( and('StockBond Returns'!$AB139&lt;-0.2,'StockBond Returns'!$AB139&gt;=-0.3),1,0)</f>
        <v>0</v>
      </c>
      <c r="R141">
        <f>if('StockBond Returns'!AB139&lt;-0.3,1,0)</f>
        <v>0</v>
      </c>
      <c r="S141" t="str">
        <f t="shared" ref="S141:W141" si="278">if(N141=1,$E141,"")</f>
        <v/>
      </c>
      <c r="T141" t="str">
        <f t="shared" si="278"/>
        <v/>
      </c>
      <c r="U141" s="19">
        <f t="shared" si="278"/>
        <v>0.05841911656</v>
      </c>
      <c r="V141" t="str">
        <f t="shared" si="278"/>
        <v/>
      </c>
      <c r="W141" t="str">
        <f t="shared" si="278"/>
        <v/>
      </c>
    </row>
    <row r="142">
      <c r="A142">
        <f t="shared" si="33"/>
        <v>4</v>
      </c>
      <c r="B142">
        <f t="shared" si="34"/>
        <v>1882</v>
      </c>
      <c r="C142" s="71" t="s">
        <v>116</v>
      </c>
      <c r="D142" s="156">
        <f t="shared" si="12"/>
        <v>1882.25</v>
      </c>
      <c r="E142" s="157">
        <f>('StockBond Returns'!Y141+'StockBond Returns'!AA141-'Parameters &amp; Main Results'!$B$33)/'StockBond Returns'!Z141*12</f>
        <v>0.0584021122</v>
      </c>
      <c r="F142" s="77">
        <f>'StockBond Returns'!Y141+'StockBond Returns'!AA141-'StockBond Returns'!Z141*'Distribution of Final Value'!$B$7</f>
        <v>4.995757183</v>
      </c>
      <c r="G142" s="19">
        <f>1/'StockBond Returns'!M140</f>
        <v>0.06624108917</v>
      </c>
      <c r="H142">
        <f t="shared" si="7"/>
        <v>1</v>
      </c>
      <c r="I142" s="71">
        <f t="shared" si="8"/>
        <v>0</v>
      </c>
      <c r="J142">
        <f t="shared" si="9"/>
        <v>0</v>
      </c>
      <c r="K142" s="19">
        <f t="shared" ref="K142:M142" si="279">if(H142=1,$E142,"")</f>
        <v>0.0584021122</v>
      </c>
      <c r="L142" t="str">
        <f t="shared" si="279"/>
        <v/>
      </c>
      <c r="M142" t="str">
        <f t="shared" si="279"/>
        <v/>
      </c>
      <c r="N142" s="158">
        <f>if('StockBond Returns'!AB140=0,1,0)</f>
        <v>0</v>
      </c>
      <c r="O142">
        <f>if( and('StockBond Returns'!$AB140&lt;0,'StockBond Returns'!$AB140&gt;=-0.1),1,0)</f>
        <v>0</v>
      </c>
      <c r="P142">
        <f>if( and('StockBond Returns'!$AB140&lt;-0.1,'StockBond Returns'!$AB140&gt;=-0.2),1,0)</f>
        <v>1</v>
      </c>
      <c r="Q142">
        <f>if( and('StockBond Returns'!$AB140&lt;-0.2,'StockBond Returns'!$AB140&gt;=-0.3),1,0)</f>
        <v>0</v>
      </c>
      <c r="R142">
        <f>if('StockBond Returns'!AB140&lt;-0.3,1,0)</f>
        <v>0</v>
      </c>
      <c r="S142" t="str">
        <f t="shared" ref="S142:W142" si="280">if(N142=1,$E142,"")</f>
        <v/>
      </c>
      <c r="T142" t="str">
        <f t="shared" si="280"/>
        <v/>
      </c>
      <c r="U142" s="19">
        <f t="shared" si="280"/>
        <v>0.0584021122</v>
      </c>
      <c r="V142" t="str">
        <f t="shared" si="280"/>
        <v/>
      </c>
      <c r="W142" t="str">
        <f t="shared" si="280"/>
        <v/>
      </c>
    </row>
    <row r="143">
      <c r="A143">
        <f t="shared" si="33"/>
        <v>5</v>
      </c>
      <c r="B143">
        <f t="shared" si="34"/>
        <v>1882</v>
      </c>
      <c r="C143" s="71" t="s">
        <v>116</v>
      </c>
      <c r="D143" s="156">
        <f t="shared" si="12"/>
        <v>1882.333333</v>
      </c>
      <c r="E143" s="157">
        <f>('StockBond Returns'!Y142+'StockBond Returns'!AA142-'Parameters &amp; Main Results'!$B$33)/'StockBond Returns'!Z142*12</f>
        <v>0.05878897719</v>
      </c>
      <c r="F143" s="77">
        <f>'StockBond Returns'!Y142+'StockBond Returns'!AA142-'StockBond Returns'!Z142*'Distribution of Final Value'!$B$7</f>
        <v>4.907119762</v>
      </c>
      <c r="G143" s="19">
        <f>1/'StockBond Returns'!M141</f>
        <v>0.06701675056</v>
      </c>
      <c r="H143">
        <f t="shared" si="7"/>
        <v>1</v>
      </c>
      <c r="I143" s="71">
        <f t="shared" si="8"/>
        <v>0</v>
      </c>
      <c r="J143">
        <f t="shared" si="9"/>
        <v>0</v>
      </c>
      <c r="K143" s="19">
        <f t="shared" ref="K143:M143" si="281">if(H143=1,$E143,"")</f>
        <v>0.05878897719</v>
      </c>
      <c r="L143" t="str">
        <f t="shared" si="281"/>
        <v/>
      </c>
      <c r="M143" t="str">
        <f t="shared" si="281"/>
        <v/>
      </c>
      <c r="N143" s="158">
        <f>if('StockBond Returns'!AB141=0,1,0)</f>
        <v>0</v>
      </c>
      <c r="O143">
        <f>if( and('StockBond Returns'!$AB141&lt;0,'StockBond Returns'!$AB141&gt;=-0.1),1,0)</f>
        <v>0</v>
      </c>
      <c r="P143">
        <f>if( and('StockBond Returns'!$AB141&lt;-0.1,'StockBond Returns'!$AB141&gt;=-0.2),1,0)</f>
        <v>1</v>
      </c>
      <c r="Q143">
        <f>if( and('StockBond Returns'!$AB141&lt;-0.2,'StockBond Returns'!$AB141&gt;=-0.3),1,0)</f>
        <v>0</v>
      </c>
      <c r="R143">
        <f>if('StockBond Returns'!AB141&lt;-0.3,1,0)</f>
        <v>0</v>
      </c>
      <c r="S143" t="str">
        <f t="shared" ref="S143:W143" si="282">if(N143=1,$E143,"")</f>
        <v/>
      </c>
      <c r="T143" t="str">
        <f t="shared" si="282"/>
        <v/>
      </c>
      <c r="U143" s="19">
        <f t="shared" si="282"/>
        <v>0.05878897719</v>
      </c>
      <c r="V143" t="str">
        <f t="shared" si="282"/>
        <v/>
      </c>
      <c r="W143" t="str">
        <f t="shared" si="282"/>
        <v/>
      </c>
    </row>
    <row r="144">
      <c r="A144">
        <f t="shared" si="33"/>
        <v>6</v>
      </c>
      <c r="B144">
        <f t="shared" si="34"/>
        <v>1882</v>
      </c>
      <c r="C144" s="71" t="s">
        <v>116</v>
      </c>
      <c r="D144" s="156">
        <f t="shared" si="12"/>
        <v>1882.416667</v>
      </c>
      <c r="E144" s="157">
        <f>('StockBond Returns'!Y143+'StockBond Returns'!AA143-'Parameters &amp; Main Results'!$B$33)/'StockBond Returns'!Z143*12</f>
        <v>0.05983923258</v>
      </c>
      <c r="F144" s="77">
        <f>'StockBond Returns'!Y143+'StockBond Returns'!AA143-'StockBond Returns'!Z143*'Distribution of Final Value'!$B$7</f>
        <v>5.348688781</v>
      </c>
      <c r="G144" s="19">
        <f>1/'StockBond Returns'!M142</f>
        <v>0.06868150756</v>
      </c>
      <c r="H144">
        <f t="shared" si="7"/>
        <v>1</v>
      </c>
      <c r="I144" s="71">
        <f t="shared" si="8"/>
        <v>0</v>
      </c>
      <c r="J144">
        <f t="shared" si="9"/>
        <v>0</v>
      </c>
      <c r="K144" s="19">
        <f t="shared" ref="K144:M144" si="283">if(H144=1,$E144,"")</f>
        <v>0.05983923258</v>
      </c>
      <c r="L144" t="str">
        <f t="shared" si="283"/>
        <v/>
      </c>
      <c r="M144" t="str">
        <f t="shared" si="283"/>
        <v/>
      </c>
      <c r="N144" s="158">
        <f>if('StockBond Returns'!AB142=0,1,0)</f>
        <v>0</v>
      </c>
      <c r="O144">
        <f>if( and('StockBond Returns'!$AB142&lt;0,'StockBond Returns'!$AB142&gt;=-0.1),1,0)</f>
        <v>0</v>
      </c>
      <c r="P144">
        <f>if( and('StockBond Returns'!$AB142&lt;-0.1,'StockBond Returns'!$AB142&gt;=-0.2),1,0)</f>
        <v>1</v>
      </c>
      <c r="Q144">
        <f>if( and('StockBond Returns'!$AB142&lt;-0.2,'StockBond Returns'!$AB142&gt;=-0.3),1,0)</f>
        <v>0</v>
      </c>
      <c r="R144">
        <f>if('StockBond Returns'!AB142&lt;-0.3,1,0)</f>
        <v>0</v>
      </c>
      <c r="S144" t="str">
        <f t="shared" ref="S144:W144" si="284">if(N144=1,$E144,"")</f>
        <v/>
      </c>
      <c r="T144" t="str">
        <f t="shared" si="284"/>
        <v/>
      </c>
      <c r="U144" s="19">
        <f t="shared" si="284"/>
        <v>0.05983923258</v>
      </c>
      <c r="V144" t="str">
        <f t="shared" si="284"/>
        <v/>
      </c>
      <c r="W144" t="str">
        <f t="shared" si="284"/>
        <v/>
      </c>
    </row>
    <row r="145">
      <c r="A145">
        <f t="shared" si="33"/>
        <v>7</v>
      </c>
      <c r="B145">
        <f t="shared" si="34"/>
        <v>1882</v>
      </c>
      <c r="C145" s="71" t="s">
        <v>116</v>
      </c>
      <c r="D145" s="156">
        <f t="shared" si="12"/>
        <v>1882.5</v>
      </c>
      <c r="E145" s="157">
        <f>('StockBond Returns'!Y144+'StockBond Returns'!AA144-'Parameters &amp; Main Results'!$B$33)/'StockBond Returns'!Z144*12</f>
        <v>0.06069966294</v>
      </c>
      <c r="F145" s="77">
        <f>'StockBond Returns'!Y144+'StockBond Returns'!AA144-'StockBond Returns'!Z144*'Distribution of Final Value'!$B$7</f>
        <v>5.646414235</v>
      </c>
      <c r="G145" s="19">
        <f>1/'StockBond Returns'!M143</f>
        <v>0.06976805932</v>
      </c>
      <c r="H145">
        <f t="shared" si="7"/>
        <v>1</v>
      </c>
      <c r="I145" s="71">
        <f t="shared" si="8"/>
        <v>0</v>
      </c>
      <c r="J145">
        <f t="shared" si="9"/>
        <v>0</v>
      </c>
      <c r="K145" s="19">
        <f t="shared" ref="K145:M145" si="285">if(H145=1,$E145,"")</f>
        <v>0.06069966294</v>
      </c>
      <c r="L145" t="str">
        <f t="shared" si="285"/>
        <v/>
      </c>
      <c r="M145" t="str">
        <f t="shared" si="285"/>
        <v/>
      </c>
      <c r="N145" s="158">
        <f>if('StockBond Returns'!AB143=0,1,0)</f>
        <v>0</v>
      </c>
      <c r="O145">
        <f>if( and('StockBond Returns'!$AB143&lt;0,'StockBond Returns'!$AB143&gt;=-0.1),1,0)</f>
        <v>0</v>
      </c>
      <c r="P145">
        <f>if( and('StockBond Returns'!$AB143&lt;-0.1,'StockBond Returns'!$AB143&gt;=-0.2),1,0)</f>
        <v>1</v>
      </c>
      <c r="Q145">
        <f>if( and('StockBond Returns'!$AB143&lt;-0.2,'StockBond Returns'!$AB143&gt;=-0.3),1,0)</f>
        <v>0</v>
      </c>
      <c r="R145">
        <f>if('StockBond Returns'!AB143&lt;-0.3,1,0)</f>
        <v>0</v>
      </c>
      <c r="S145" t="str">
        <f t="shared" ref="S145:W145" si="286">if(N145=1,$E145,"")</f>
        <v/>
      </c>
      <c r="T145" t="str">
        <f t="shared" si="286"/>
        <v/>
      </c>
      <c r="U145" s="19">
        <f t="shared" si="286"/>
        <v>0.06069966294</v>
      </c>
      <c r="V145" t="str">
        <f t="shared" si="286"/>
        <v/>
      </c>
      <c r="W145" t="str">
        <f t="shared" si="286"/>
        <v/>
      </c>
    </row>
    <row r="146">
      <c r="A146">
        <f t="shared" si="33"/>
        <v>8</v>
      </c>
      <c r="B146">
        <f t="shared" si="34"/>
        <v>1882</v>
      </c>
      <c r="C146" s="71" t="s">
        <v>116</v>
      </c>
      <c r="D146" s="156">
        <f t="shared" si="12"/>
        <v>1882.583333</v>
      </c>
      <c r="E146" s="157">
        <f>('StockBond Returns'!Y145+'StockBond Returns'!AA145-'Parameters &amp; Main Results'!$B$33)/'StockBond Returns'!Z145*12</f>
        <v>0.05791452441</v>
      </c>
      <c r="F146" s="77">
        <f>'StockBond Returns'!Y145+'StockBond Returns'!AA145-'StockBond Returns'!Z145*'Distribution of Final Value'!$B$7</f>
        <v>4.999229715</v>
      </c>
      <c r="G146" s="19">
        <f>1/'StockBond Returns'!M144</f>
        <v>0.06555320493</v>
      </c>
      <c r="H146">
        <f t="shared" si="7"/>
        <v>1</v>
      </c>
      <c r="I146" s="71">
        <f t="shared" si="8"/>
        <v>0</v>
      </c>
      <c r="J146">
        <f t="shared" si="9"/>
        <v>0</v>
      </c>
      <c r="K146" s="19">
        <f t="shared" ref="K146:M146" si="287">if(H146=1,$E146,"")</f>
        <v>0.05791452441</v>
      </c>
      <c r="L146" t="str">
        <f t="shared" si="287"/>
        <v/>
      </c>
      <c r="M146" t="str">
        <f t="shared" si="287"/>
        <v/>
      </c>
      <c r="N146" s="158">
        <f>if('StockBond Returns'!AB144=0,1,0)</f>
        <v>0</v>
      </c>
      <c r="O146">
        <f>if( and('StockBond Returns'!$AB144&lt;0,'StockBond Returns'!$AB144&gt;=-0.1),1,0)</f>
        <v>0</v>
      </c>
      <c r="P146">
        <f>if( and('StockBond Returns'!$AB144&lt;-0.1,'StockBond Returns'!$AB144&gt;=-0.2),1,0)</f>
        <v>1</v>
      </c>
      <c r="Q146">
        <f>if( and('StockBond Returns'!$AB144&lt;-0.2,'StockBond Returns'!$AB144&gt;=-0.3),1,0)</f>
        <v>0</v>
      </c>
      <c r="R146">
        <f>if('StockBond Returns'!AB144&lt;-0.3,1,0)</f>
        <v>0</v>
      </c>
      <c r="S146" t="str">
        <f t="shared" ref="S146:W146" si="288">if(N146=1,$E146,"")</f>
        <v/>
      </c>
      <c r="T146" t="str">
        <f t="shared" si="288"/>
        <v/>
      </c>
      <c r="U146" s="19">
        <f t="shared" si="288"/>
        <v>0.05791452441</v>
      </c>
      <c r="V146" t="str">
        <f t="shared" si="288"/>
        <v/>
      </c>
      <c r="W146" t="str">
        <f t="shared" si="288"/>
        <v/>
      </c>
    </row>
    <row r="147">
      <c r="A147">
        <f t="shared" si="33"/>
        <v>9</v>
      </c>
      <c r="B147">
        <f t="shared" si="34"/>
        <v>1882</v>
      </c>
      <c r="C147" s="71" t="s">
        <v>116</v>
      </c>
      <c r="D147" s="156">
        <f t="shared" si="12"/>
        <v>1882.666667</v>
      </c>
      <c r="E147" s="157">
        <f>('StockBond Returns'!Y146+'StockBond Returns'!AA146-'Parameters &amp; Main Results'!$B$33)/'StockBond Returns'!Z146*12</f>
        <v>0.05722234907</v>
      </c>
      <c r="F147" s="77">
        <f>'StockBond Returns'!Y146+'StockBond Returns'!AA146-'StockBond Returns'!Z146*'Distribution of Final Value'!$B$7</f>
        <v>4.814123892</v>
      </c>
      <c r="G147" s="19">
        <f>1/'StockBond Returns'!M145</f>
        <v>0.06441358398</v>
      </c>
      <c r="H147">
        <f t="shared" si="7"/>
        <v>1</v>
      </c>
      <c r="I147" s="71">
        <f t="shared" si="8"/>
        <v>0</v>
      </c>
      <c r="J147">
        <f t="shared" si="9"/>
        <v>0</v>
      </c>
      <c r="K147" s="19">
        <f t="shared" ref="K147:M147" si="289">if(H147=1,$E147,"")</f>
        <v>0.05722234907</v>
      </c>
      <c r="L147" t="str">
        <f t="shared" si="289"/>
        <v/>
      </c>
      <c r="M147" t="str">
        <f t="shared" si="289"/>
        <v/>
      </c>
      <c r="N147" s="158">
        <f>if('StockBond Returns'!AB145=0,1,0)</f>
        <v>0</v>
      </c>
      <c r="O147">
        <f>if( and('StockBond Returns'!$AB145&lt;0,'StockBond Returns'!$AB145&gt;=-0.1),1,0)</f>
        <v>0</v>
      </c>
      <c r="P147">
        <f>if( and('StockBond Returns'!$AB145&lt;-0.1,'StockBond Returns'!$AB145&gt;=-0.2),1,0)</f>
        <v>1</v>
      </c>
      <c r="Q147">
        <f>if( and('StockBond Returns'!$AB145&lt;-0.2,'StockBond Returns'!$AB145&gt;=-0.3),1,0)</f>
        <v>0</v>
      </c>
      <c r="R147">
        <f>if('StockBond Returns'!AB145&lt;-0.3,1,0)</f>
        <v>0</v>
      </c>
      <c r="S147" t="str">
        <f t="shared" ref="S147:W147" si="290">if(N147=1,$E147,"")</f>
        <v/>
      </c>
      <c r="T147" t="str">
        <f t="shared" si="290"/>
        <v/>
      </c>
      <c r="U147" s="19">
        <f t="shared" si="290"/>
        <v>0.05722234907</v>
      </c>
      <c r="V147" t="str">
        <f t="shared" si="290"/>
        <v/>
      </c>
      <c r="W147" t="str">
        <f t="shared" si="290"/>
        <v/>
      </c>
    </row>
    <row r="148">
      <c r="A148">
        <f t="shared" si="33"/>
        <v>10</v>
      </c>
      <c r="B148">
        <f t="shared" si="34"/>
        <v>1882</v>
      </c>
      <c r="C148" s="71" t="s">
        <v>116</v>
      </c>
      <c r="D148" s="156">
        <f t="shared" si="12"/>
        <v>1882.75</v>
      </c>
      <c r="E148" s="157">
        <f>('StockBond Returns'!Y147+'StockBond Returns'!AA147-'Parameters &amp; Main Results'!$B$33)/'StockBond Returns'!Z147*12</f>
        <v>0.05536977933</v>
      </c>
      <c r="F148" s="77">
        <f>'StockBond Returns'!Y147+'StockBond Returns'!AA147-'StockBond Returns'!Z147*'Distribution of Final Value'!$B$7</f>
        <v>4.405627051</v>
      </c>
      <c r="G148" s="19">
        <f>1/'StockBond Returns'!M146</f>
        <v>0.06216584645</v>
      </c>
      <c r="H148">
        <f t="shared" si="7"/>
        <v>1</v>
      </c>
      <c r="I148" s="71">
        <f t="shared" si="8"/>
        <v>0</v>
      </c>
      <c r="J148">
        <f t="shared" si="9"/>
        <v>0</v>
      </c>
      <c r="K148" s="19">
        <f t="shared" ref="K148:M148" si="291">if(H148=1,$E148,"")</f>
        <v>0.05536977933</v>
      </c>
      <c r="L148" t="str">
        <f t="shared" si="291"/>
        <v/>
      </c>
      <c r="M148" t="str">
        <f t="shared" si="291"/>
        <v/>
      </c>
      <c r="N148" s="158">
        <f>if('StockBond Returns'!AB146=0,1,0)</f>
        <v>0</v>
      </c>
      <c r="O148">
        <f>if( and('StockBond Returns'!$AB146&lt;0,'StockBond Returns'!$AB146&gt;=-0.1),1,0)</f>
        <v>1</v>
      </c>
      <c r="P148">
        <f>if( and('StockBond Returns'!$AB146&lt;-0.1,'StockBond Returns'!$AB146&gt;=-0.2),1,0)</f>
        <v>0</v>
      </c>
      <c r="Q148">
        <f>if( and('StockBond Returns'!$AB146&lt;-0.2,'StockBond Returns'!$AB146&gt;=-0.3),1,0)</f>
        <v>0</v>
      </c>
      <c r="R148">
        <f>if('StockBond Returns'!AB146&lt;-0.3,1,0)</f>
        <v>0</v>
      </c>
      <c r="S148" t="str">
        <f t="shared" ref="S148:W148" si="292">if(N148=1,$E148,"")</f>
        <v/>
      </c>
      <c r="T148" s="19">
        <f t="shared" si="292"/>
        <v>0.05536977933</v>
      </c>
      <c r="U148" t="str">
        <f t="shared" si="292"/>
        <v/>
      </c>
      <c r="V148" t="str">
        <f t="shared" si="292"/>
        <v/>
      </c>
      <c r="W148" t="str">
        <f t="shared" si="292"/>
        <v/>
      </c>
    </row>
    <row r="149">
      <c r="A149">
        <f t="shared" si="33"/>
        <v>11</v>
      </c>
      <c r="B149">
        <f t="shared" si="34"/>
        <v>1882</v>
      </c>
      <c r="C149" s="71" t="s">
        <v>116</v>
      </c>
      <c r="D149" s="156">
        <f t="shared" si="12"/>
        <v>1882.833333</v>
      </c>
      <c r="E149" s="157">
        <f>('StockBond Returns'!Y148+'StockBond Returns'!AA148-'Parameters &amp; Main Results'!$B$33)/'StockBond Returns'!Z148*12</f>
        <v>0.05609014915</v>
      </c>
      <c r="F149" s="77">
        <f>'StockBond Returns'!Y148+'StockBond Returns'!AA148-'StockBond Returns'!Z148*'Distribution of Final Value'!$B$7</f>
        <v>4.757568209</v>
      </c>
      <c r="G149" s="19">
        <f>1/'StockBond Returns'!M147</f>
        <v>0.0633630979</v>
      </c>
      <c r="H149">
        <f t="shared" si="7"/>
        <v>1</v>
      </c>
      <c r="I149" s="71">
        <f t="shared" si="8"/>
        <v>0</v>
      </c>
      <c r="J149">
        <f t="shared" si="9"/>
        <v>0</v>
      </c>
      <c r="K149" s="19">
        <f t="shared" ref="K149:M149" si="293">if(H149=1,$E149,"")</f>
        <v>0.05609014915</v>
      </c>
      <c r="L149" t="str">
        <f t="shared" si="293"/>
        <v/>
      </c>
      <c r="M149" t="str">
        <f t="shared" si="293"/>
        <v/>
      </c>
      <c r="N149" s="158">
        <f>if('StockBond Returns'!AB147=0,1,0)</f>
        <v>0</v>
      </c>
      <c r="O149">
        <f>if( and('StockBond Returns'!$AB147&lt;0,'StockBond Returns'!$AB147&gt;=-0.1),1,0)</f>
        <v>1</v>
      </c>
      <c r="P149">
        <f>if( and('StockBond Returns'!$AB147&lt;-0.1,'StockBond Returns'!$AB147&gt;=-0.2),1,0)</f>
        <v>0</v>
      </c>
      <c r="Q149">
        <f>if( and('StockBond Returns'!$AB147&lt;-0.2,'StockBond Returns'!$AB147&gt;=-0.3),1,0)</f>
        <v>0</v>
      </c>
      <c r="R149">
        <f>if('StockBond Returns'!AB147&lt;-0.3,1,0)</f>
        <v>0</v>
      </c>
      <c r="S149" t="str">
        <f t="shared" ref="S149:W149" si="294">if(N149=1,$E149,"")</f>
        <v/>
      </c>
      <c r="T149" s="19">
        <f t="shared" si="294"/>
        <v>0.05609014915</v>
      </c>
      <c r="U149" t="str">
        <f t="shared" si="294"/>
        <v/>
      </c>
      <c r="V149" t="str">
        <f t="shared" si="294"/>
        <v/>
      </c>
      <c r="W149" t="str">
        <f t="shared" si="294"/>
        <v/>
      </c>
    </row>
    <row r="150">
      <c r="A150">
        <f t="shared" si="33"/>
        <v>12</v>
      </c>
      <c r="B150">
        <f t="shared" si="34"/>
        <v>1882</v>
      </c>
      <c r="C150" s="71" t="s">
        <v>116</v>
      </c>
      <c r="D150" s="156">
        <f t="shared" si="12"/>
        <v>1882.916667</v>
      </c>
      <c r="E150" s="157">
        <f>('StockBond Returns'!Y149+'StockBond Returns'!AA149-'Parameters &amp; Main Results'!$B$33)/'StockBond Returns'!Z149*12</f>
        <v>0.05735171082</v>
      </c>
      <c r="F150" s="77">
        <f>'StockBond Returns'!Y149+'StockBond Returns'!AA149-'StockBond Returns'!Z149*'Distribution of Final Value'!$B$7</f>
        <v>5.030305492</v>
      </c>
      <c r="G150" s="19">
        <f>1/'StockBond Returns'!M148</f>
        <v>0.0657182815</v>
      </c>
      <c r="H150">
        <f t="shared" si="7"/>
        <v>1</v>
      </c>
      <c r="I150" s="71">
        <f t="shared" si="8"/>
        <v>0</v>
      </c>
      <c r="J150">
        <f t="shared" si="9"/>
        <v>0</v>
      </c>
      <c r="K150" s="19">
        <f t="shared" ref="K150:M150" si="295">if(H150=1,$E150,"")</f>
        <v>0.05735171082</v>
      </c>
      <c r="L150" t="str">
        <f t="shared" si="295"/>
        <v/>
      </c>
      <c r="M150" t="str">
        <f t="shared" si="295"/>
        <v/>
      </c>
      <c r="N150" s="158">
        <f>if('StockBond Returns'!AB148=0,1,0)</f>
        <v>0</v>
      </c>
      <c r="O150">
        <f>if( and('StockBond Returns'!$AB148&lt;0,'StockBond Returns'!$AB148&gt;=-0.1),1,0)</f>
        <v>0</v>
      </c>
      <c r="P150">
        <f>if( and('StockBond Returns'!$AB148&lt;-0.1,'StockBond Returns'!$AB148&gt;=-0.2),1,0)</f>
        <v>1</v>
      </c>
      <c r="Q150">
        <f>if( and('StockBond Returns'!$AB148&lt;-0.2,'StockBond Returns'!$AB148&gt;=-0.3),1,0)</f>
        <v>0</v>
      </c>
      <c r="R150">
        <f>if('StockBond Returns'!AB148&lt;-0.3,1,0)</f>
        <v>0</v>
      </c>
      <c r="S150" t="str">
        <f t="shared" ref="S150:W150" si="296">if(N150=1,$E150,"")</f>
        <v/>
      </c>
      <c r="T150" t="str">
        <f t="shared" si="296"/>
        <v/>
      </c>
      <c r="U150" s="19">
        <f t="shared" si="296"/>
        <v>0.05735171082</v>
      </c>
      <c r="V150" t="str">
        <f t="shared" si="296"/>
        <v/>
      </c>
      <c r="W150" t="str">
        <f t="shared" si="296"/>
        <v/>
      </c>
    </row>
    <row r="151">
      <c r="A151">
        <f t="shared" si="33"/>
        <v>1</v>
      </c>
      <c r="B151">
        <f t="shared" si="34"/>
        <v>1883</v>
      </c>
      <c r="C151" s="71" t="s">
        <v>116</v>
      </c>
      <c r="D151" s="156">
        <f t="shared" si="12"/>
        <v>1883</v>
      </c>
      <c r="E151" s="157">
        <f>('StockBond Returns'!Y150+'StockBond Returns'!AA150-'Parameters &amp; Main Results'!$B$33)/'StockBond Returns'!Z150*12</f>
        <v>0.05654700117</v>
      </c>
      <c r="F151" s="77">
        <f>'StockBond Returns'!Y150+'StockBond Returns'!AA150-'StockBond Returns'!Z150*'Distribution of Final Value'!$B$7</f>
        <v>4.95951201</v>
      </c>
      <c r="G151" s="19">
        <f>1/'StockBond Returns'!M149</f>
        <v>0.06496601221</v>
      </c>
      <c r="H151">
        <f t="shared" si="7"/>
        <v>1</v>
      </c>
      <c r="I151" s="71">
        <f t="shared" si="8"/>
        <v>0</v>
      </c>
      <c r="J151">
        <f t="shared" si="9"/>
        <v>0</v>
      </c>
      <c r="K151" s="19">
        <f t="shared" ref="K151:M151" si="297">if(H151=1,$E151,"")</f>
        <v>0.05654700117</v>
      </c>
      <c r="L151" t="str">
        <f t="shared" si="297"/>
        <v/>
      </c>
      <c r="M151" t="str">
        <f t="shared" si="297"/>
        <v/>
      </c>
      <c r="N151" s="158">
        <f>if('StockBond Returns'!AB149=0,1,0)</f>
        <v>0</v>
      </c>
      <c r="O151">
        <f>if( and('StockBond Returns'!$AB149&lt;0,'StockBond Returns'!$AB149&gt;=-0.1),1,0)</f>
        <v>1</v>
      </c>
      <c r="P151">
        <f>if( and('StockBond Returns'!$AB149&lt;-0.1,'StockBond Returns'!$AB149&gt;=-0.2),1,0)</f>
        <v>0</v>
      </c>
      <c r="Q151">
        <f>if( and('StockBond Returns'!$AB149&lt;-0.2,'StockBond Returns'!$AB149&gt;=-0.3),1,0)</f>
        <v>0</v>
      </c>
      <c r="R151">
        <f>if('StockBond Returns'!AB149&lt;-0.3,1,0)</f>
        <v>0</v>
      </c>
      <c r="S151" t="str">
        <f t="shared" ref="S151:W151" si="298">if(N151=1,$E151,"")</f>
        <v/>
      </c>
      <c r="T151" s="19">
        <f t="shared" si="298"/>
        <v>0.05654700117</v>
      </c>
      <c r="U151" t="str">
        <f t="shared" si="298"/>
        <v/>
      </c>
      <c r="V151" t="str">
        <f t="shared" si="298"/>
        <v/>
      </c>
      <c r="W151" t="str">
        <f t="shared" si="298"/>
        <v/>
      </c>
    </row>
    <row r="152">
      <c r="A152">
        <f t="shared" si="33"/>
        <v>2</v>
      </c>
      <c r="B152">
        <f t="shared" si="34"/>
        <v>1883</v>
      </c>
      <c r="C152" s="71" t="s">
        <v>116</v>
      </c>
      <c r="D152" s="156">
        <f t="shared" si="12"/>
        <v>1883.083333</v>
      </c>
      <c r="E152" s="157">
        <f>('StockBond Returns'!Y151+'StockBond Returns'!AA151-'Parameters &amp; Main Results'!$B$33)/'StockBond Returns'!Z151*12</f>
        <v>0.05692239168</v>
      </c>
      <c r="F152" s="77">
        <f>'StockBond Returns'!Y151+'StockBond Returns'!AA151-'StockBond Returns'!Z151*'Distribution of Final Value'!$B$7</f>
        <v>5.327690699</v>
      </c>
      <c r="G152" s="19">
        <f>1/'StockBond Returns'!M150</f>
        <v>0.06538436425</v>
      </c>
      <c r="H152">
        <f t="shared" si="7"/>
        <v>1</v>
      </c>
      <c r="I152" s="71">
        <f t="shared" si="8"/>
        <v>0</v>
      </c>
      <c r="J152">
        <f t="shared" si="9"/>
        <v>0</v>
      </c>
      <c r="K152" s="19">
        <f t="shared" ref="K152:M152" si="299">if(H152=1,$E152,"")</f>
        <v>0.05692239168</v>
      </c>
      <c r="L152" t="str">
        <f t="shared" si="299"/>
        <v/>
      </c>
      <c r="M152" t="str">
        <f t="shared" si="299"/>
        <v/>
      </c>
      <c r="N152" s="158">
        <f>if('StockBond Returns'!AB150=0,1,0)</f>
        <v>0</v>
      </c>
      <c r="O152">
        <f>if( and('StockBond Returns'!$AB150&lt;0,'StockBond Returns'!$AB150&gt;=-0.1),1,0)</f>
        <v>1</v>
      </c>
      <c r="P152">
        <f>if( and('StockBond Returns'!$AB150&lt;-0.1,'StockBond Returns'!$AB150&gt;=-0.2),1,0)</f>
        <v>0</v>
      </c>
      <c r="Q152">
        <f>if( and('StockBond Returns'!$AB150&lt;-0.2,'StockBond Returns'!$AB150&gt;=-0.3),1,0)</f>
        <v>0</v>
      </c>
      <c r="R152">
        <f>if('StockBond Returns'!AB150&lt;-0.3,1,0)</f>
        <v>0</v>
      </c>
      <c r="S152" t="str">
        <f t="shared" ref="S152:W152" si="300">if(N152=1,$E152,"")</f>
        <v/>
      </c>
      <c r="T152" s="19">
        <f t="shared" si="300"/>
        <v>0.05692239168</v>
      </c>
      <c r="U152" t="str">
        <f t="shared" si="300"/>
        <v/>
      </c>
      <c r="V152" t="str">
        <f t="shared" si="300"/>
        <v/>
      </c>
      <c r="W152" t="str">
        <f t="shared" si="300"/>
        <v/>
      </c>
    </row>
    <row r="153">
      <c r="A153">
        <f t="shared" si="33"/>
        <v>3</v>
      </c>
      <c r="B153">
        <f t="shared" si="34"/>
        <v>1883</v>
      </c>
      <c r="C153" s="71" t="s">
        <v>116</v>
      </c>
      <c r="D153" s="156">
        <f t="shared" si="12"/>
        <v>1883.166667</v>
      </c>
      <c r="E153" s="157">
        <f>('StockBond Returns'!Y152+'StockBond Returns'!AA152-'Parameters &amp; Main Results'!$B$33)/'StockBond Returns'!Z152*12</f>
        <v>0.05849664839</v>
      </c>
      <c r="F153" s="77">
        <f>'StockBond Returns'!Y152+'StockBond Returns'!AA152-'StockBond Returns'!Z152*'Distribution of Final Value'!$B$7</f>
        <v>6.006150921</v>
      </c>
      <c r="G153" s="19">
        <f>1/'StockBond Returns'!M151</f>
        <v>0.06773431329</v>
      </c>
      <c r="H153">
        <f t="shared" si="7"/>
        <v>1</v>
      </c>
      <c r="I153" s="71">
        <f t="shared" si="8"/>
        <v>0</v>
      </c>
      <c r="J153">
        <f t="shared" si="9"/>
        <v>0</v>
      </c>
      <c r="K153" s="19">
        <f t="shared" ref="K153:M153" si="301">if(H153=1,$E153,"")</f>
        <v>0.05849664839</v>
      </c>
      <c r="L153" t="str">
        <f t="shared" si="301"/>
        <v/>
      </c>
      <c r="M153" t="str">
        <f t="shared" si="301"/>
        <v/>
      </c>
      <c r="N153" s="158">
        <f>if('StockBond Returns'!AB151=0,1,0)</f>
        <v>0</v>
      </c>
      <c r="O153">
        <f>if( and('StockBond Returns'!$AB151&lt;0,'StockBond Returns'!$AB151&gt;=-0.1),1,0)</f>
        <v>0</v>
      </c>
      <c r="P153">
        <f>if( and('StockBond Returns'!$AB151&lt;-0.1,'StockBond Returns'!$AB151&gt;=-0.2),1,0)</f>
        <v>1</v>
      </c>
      <c r="Q153">
        <f>if( and('StockBond Returns'!$AB151&lt;-0.2,'StockBond Returns'!$AB151&gt;=-0.3),1,0)</f>
        <v>0</v>
      </c>
      <c r="R153">
        <f>if('StockBond Returns'!AB151&lt;-0.3,1,0)</f>
        <v>0</v>
      </c>
      <c r="S153" t="str">
        <f t="shared" ref="S153:W153" si="302">if(N153=1,$E153,"")</f>
        <v/>
      </c>
      <c r="T153" t="str">
        <f t="shared" si="302"/>
        <v/>
      </c>
      <c r="U153" s="19">
        <f t="shared" si="302"/>
        <v>0.05849664839</v>
      </c>
      <c r="V153" t="str">
        <f t="shared" si="302"/>
        <v/>
      </c>
      <c r="W153" t="str">
        <f t="shared" si="302"/>
        <v/>
      </c>
    </row>
    <row r="154">
      <c r="A154">
        <f t="shared" si="33"/>
        <v>4</v>
      </c>
      <c r="B154">
        <f t="shared" si="34"/>
        <v>1883</v>
      </c>
      <c r="C154" s="71" t="s">
        <v>116</v>
      </c>
      <c r="D154" s="156">
        <f t="shared" si="12"/>
        <v>1883.25</v>
      </c>
      <c r="E154" s="157">
        <f>('StockBond Returns'!Y153+'StockBond Returns'!AA153-'Parameters &amp; Main Results'!$B$33)/'StockBond Returns'!Z153*12</f>
        <v>0.05739971683</v>
      </c>
      <c r="F154" s="77">
        <f>'StockBond Returns'!Y153+'StockBond Returns'!AA153-'StockBond Returns'!Z153*'Distribution of Final Value'!$B$7</f>
        <v>5.773426666</v>
      </c>
      <c r="G154" s="19">
        <f>1/'StockBond Returns'!M152</f>
        <v>0.06636001425</v>
      </c>
      <c r="H154">
        <f t="shared" si="7"/>
        <v>1</v>
      </c>
      <c r="I154" s="71">
        <f t="shared" si="8"/>
        <v>0</v>
      </c>
      <c r="J154">
        <f t="shared" si="9"/>
        <v>0</v>
      </c>
      <c r="K154" s="19">
        <f t="shared" ref="K154:M154" si="303">if(H154=1,$E154,"")</f>
        <v>0.05739971683</v>
      </c>
      <c r="L154" t="str">
        <f t="shared" si="303"/>
        <v/>
      </c>
      <c r="M154" t="str">
        <f t="shared" si="303"/>
        <v/>
      </c>
      <c r="N154" s="158">
        <f>if('StockBond Returns'!AB152=0,1,0)</f>
        <v>0</v>
      </c>
      <c r="O154">
        <f>if( and('StockBond Returns'!$AB152&lt;0,'StockBond Returns'!$AB152&gt;=-0.1),1,0)</f>
        <v>1</v>
      </c>
      <c r="P154">
        <f>if( and('StockBond Returns'!$AB152&lt;-0.1,'StockBond Returns'!$AB152&gt;=-0.2),1,0)</f>
        <v>0</v>
      </c>
      <c r="Q154">
        <f>if( and('StockBond Returns'!$AB152&lt;-0.2,'StockBond Returns'!$AB152&gt;=-0.3),1,0)</f>
        <v>0</v>
      </c>
      <c r="R154">
        <f>if('StockBond Returns'!AB152&lt;-0.3,1,0)</f>
        <v>0</v>
      </c>
      <c r="S154" t="str">
        <f t="shared" ref="S154:W154" si="304">if(N154=1,$E154,"")</f>
        <v/>
      </c>
      <c r="T154" s="19">
        <f t="shared" si="304"/>
        <v>0.05739971683</v>
      </c>
      <c r="U154" t="str">
        <f t="shared" si="304"/>
        <v/>
      </c>
      <c r="V154" t="str">
        <f t="shared" si="304"/>
        <v/>
      </c>
      <c r="W154" t="str">
        <f t="shared" si="304"/>
        <v/>
      </c>
    </row>
    <row r="155">
      <c r="A155">
        <f t="shared" si="33"/>
        <v>5</v>
      </c>
      <c r="B155">
        <f t="shared" si="34"/>
        <v>1883</v>
      </c>
      <c r="C155" s="71" t="s">
        <v>116</v>
      </c>
      <c r="D155" s="156">
        <f t="shared" si="12"/>
        <v>1883.333333</v>
      </c>
      <c r="E155" s="157">
        <f>('StockBond Returns'!Y154+'StockBond Returns'!AA154-'Parameters &amp; Main Results'!$B$33)/'StockBond Returns'!Z154*12</f>
        <v>0.05599287924</v>
      </c>
      <c r="F155" s="77">
        <f>'StockBond Returns'!Y154+'StockBond Returns'!AA154-'StockBond Returns'!Z154*'Distribution of Final Value'!$B$7</f>
        <v>5.269818613</v>
      </c>
      <c r="G155" s="19">
        <f>1/'StockBond Returns'!M153</f>
        <v>0.0644667564</v>
      </c>
      <c r="H155">
        <f t="shared" si="7"/>
        <v>1</v>
      </c>
      <c r="I155" s="71">
        <f t="shared" si="8"/>
        <v>0</v>
      </c>
      <c r="J155">
        <f t="shared" si="9"/>
        <v>0</v>
      </c>
      <c r="K155" s="19">
        <f t="shared" ref="K155:M155" si="305">if(H155=1,$E155,"")</f>
        <v>0.05599287924</v>
      </c>
      <c r="L155" t="str">
        <f t="shared" si="305"/>
        <v/>
      </c>
      <c r="M155" t="str">
        <f t="shared" si="305"/>
        <v/>
      </c>
      <c r="N155" s="158">
        <f>if('StockBond Returns'!AB153=0,1,0)</f>
        <v>0</v>
      </c>
      <c r="O155">
        <f>if( and('StockBond Returns'!$AB153&lt;0,'StockBond Returns'!$AB153&gt;=-0.1),1,0)</f>
        <v>1</v>
      </c>
      <c r="P155">
        <f>if( and('StockBond Returns'!$AB153&lt;-0.1,'StockBond Returns'!$AB153&gt;=-0.2),1,0)</f>
        <v>0</v>
      </c>
      <c r="Q155">
        <f>if( and('StockBond Returns'!$AB153&lt;-0.2,'StockBond Returns'!$AB153&gt;=-0.3),1,0)</f>
        <v>0</v>
      </c>
      <c r="R155">
        <f>if('StockBond Returns'!AB153&lt;-0.3,1,0)</f>
        <v>0</v>
      </c>
      <c r="S155" t="str">
        <f t="shared" ref="S155:W155" si="306">if(N155=1,$E155,"")</f>
        <v/>
      </c>
      <c r="T155" s="19">
        <f t="shared" si="306"/>
        <v>0.05599287924</v>
      </c>
      <c r="U155" t="str">
        <f t="shared" si="306"/>
        <v/>
      </c>
      <c r="V155" t="str">
        <f t="shared" si="306"/>
        <v/>
      </c>
      <c r="W155" t="str">
        <f t="shared" si="306"/>
        <v/>
      </c>
    </row>
    <row r="156">
      <c r="A156">
        <f t="shared" si="33"/>
        <v>6</v>
      </c>
      <c r="B156">
        <f t="shared" si="34"/>
        <v>1883</v>
      </c>
      <c r="C156" s="71" t="s">
        <v>116</v>
      </c>
      <c r="D156" s="156">
        <f t="shared" si="12"/>
        <v>1883.416667</v>
      </c>
      <c r="E156" s="157">
        <f>('StockBond Returns'!Y155+'StockBond Returns'!AA155-'Parameters &amp; Main Results'!$B$33)/'StockBond Returns'!Z155*12</f>
        <v>0.05632814508</v>
      </c>
      <c r="F156" s="77">
        <f>'StockBond Returns'!Y155+'StockBond Returns'!AA155-'StockBond Returns'!Z155*'Distribution of Final Value'!$B$7</f>
        <v>5.518568633</v>
      </c>
      <c r="G156" s="19">
        <f>1/'StockBond Returns'!M154</f>
        <v>0.0652149686</v>
      </c>
      <c r="H156">
        <f t="shared" si="7"/>
        <v>1</v>
      </c>
      <c r="I156" s="71">
        <f t="shared" si="8"/>
        <v>0</v>
      </c>
      <c r="J156">
        <f t="shared" si="9"/>
        <v>0</v>
      </c>
      <c r="K156" s="19">
        <f t="shared" ref="K156:M156" si="307">if(H156=1,$E156,"")</f>
        <v>0.05632814508</v>
      </c>
      <c r="L156" t="str">
        <f t="shared" si="307"/>
        <v/>
      </c>
      <c r="M156" t="str">
        <f t="shared" si="307"/>
        <v/>
      </c>
      <c r="N156" s="158">
        <f>if('StockBond Returns'!AB154=0,1,0)</f>
        <v>0</v>
      </c>
      <c r="O156">
        <f>if( and('StockBond Returns'!$AB154&lt;0,'StockBond Returns'!$AB154&gt;=-0.1),1,0)</f>
        <v>1</v>
      </c>
      <c r="P156">
        <f>if( and('StockBond Returns'!$AB154&lt;-0.1,'StockBond Returns'!$AB154&gt;=-0.2),1,0)</f>
        <v>0</v>
      </c>
      <c r="Q156">
        <f>if( and('StockBond Returns'!$AB154&lt;-0.2,'StockBond Returns'!$AB154&gt;=-0.3),1,0)</f>
        <v>0</v>
      </c>
      <c r="R156">
        <f>if('StockBond Returns'!AB154&lt;-0.3,1,0)</f>
        <v>0</v>
      </c>
      <c r="S156" t="str">
        <f t="shared" ref="S156:W156" si="308">if(N156=1,$E156,"")</f>
        <v/>
      </c>
      <c r="T156" s="19">
        <f t="shared" si="308"/>
        <v>0.05632814508</v>
      </c>
      <c r="U156" t="str">
        <f t="shared" si="308"/>
        <v/>
      </c>
      <c r="V156" t="str">
        <f t="shared" si="308"/>
        <v/>
      </c>
      <c r="W156" t="str">
        <f t="shared" si="308"/>
        <v/>
      </c>
    </row>
    <row r="157">
      <c r="A157">
        <f t="shared" si="33"/>
        <v>7</v>
      </c>
      <c r="B157">
        <f t="shared" si="34"/>
        <v>1883</v>
      </c>
      <c r="C157" s="71" t="s">
        <v>116</v>
      </c>
      <c r="D157" s="156">
        <f t="shared" si="12"/>
        <v>1883.5</v>
      </c>
      <c r="E157" s="157">
        <f>('StockBond Returns'!Y156+'StockBond Returns'!AA156-'Parameters &amp; Main Results'!$B$33)/'StockBond Returns'!Z156*12</f>
        <v>0.05430677287</v>
      </c>
      <c r="F157" s="77">
        <f>'StockBond Returns'!Y156+'StockBond Returns'!AA156-'StockBond Returns'!Z156*'Distribution of Final Value'!$B$7</f>
        <v>4.931589158</v>
      </c>
      <c r="G157" s="19">
        <f>1/'StockBond Returns'!M155</f>
        <v>0.06275567994</v>
      </c>
      <c r="H157">
        <f t="shared" si="7"/>
        <v>1</v>
      </c>
      <c r="I157" s="71">
        <f t="shared" si="8"/>
        <v>0</v>
      </c>
      <c r="J157">
        <f t="shared" si="9"/>
        <v>0</v>
      </c>
      <c r="K157" s="19">
        <f t="shared" ref="K157:M157" si="309">if(H157=1,$E157,"")</f>
        <v>0.05430677287</v>
      </c>
      <c r="L157" t="str">
        <f t="shared" si="309"/>
        <v/>
      </c>
      <c r="M157" t="str">
        <f t="shared" si="309"/>
        <v/>
      </c>
      <c r="N157" s="158">
        <f>if('StockBond Returns'!AB155=0,1,0)</f>
        <v>0</v>
      </c>
      <c r="O157">
        <f>if( and('StockBond Returns'!$AB155&lt;0,'StockBond Returns'!$AB155&gt;=-0.1),1,0)</f>
        <v>1</v>
      </c>
      <c r="P157">
        <f>if( and('StockBond Returns'!$AB155&lt;-0.1,'StockBond Returns'!$AB155&gt;=-0.2),1,0)</f>
        <v>0</v>
      </c>
      <c r="Q157">
        <f>if( and('StockBond Returns'!$AB155&lt;-0.2,'StockBond Returns'!$AB155&gt;=-0.3),1,0)</f>
        <v>0</v>
      </c>
      <c r="R157">
        <f>if('StockBond Returns'!AB155&lt;-0.3,1,0)</f>
        <v>0</v>
      </c>
      <c r="S157" t="str">
        <f t="shared" ref="S157:W157" si="310">if(N157=1,$E157,"")</f>
        <v/>
      </c>
      <c r="T157" s="19">
        <f t="shared" si="310"/>
        <v>0.05430677287</v>
      </c>
      <c r="U157" t="str">
        <f t="shared" si="310"/>
        <v/>
      </c>
      <c r="V157" t="str">
        <f t="shared" si="310"/>
        <v/>
      </c>
      <c r="W157" t="str">
        <f t="shared" si="310"/>
        <v/>
      </c>
    </row>
    <row r="158">
      <c r="A158">
        <f t="shared" si="33"/>
        <v>8</v>
      </c>
      <c r="B158">
        <f t="shared" si="34"/>
        <v>1883</v>
      </c>
      <c r="C158" s="71" t="s">
        <v>116</v>
      </c>
      <c r="D158" s="156">
        <f t="shared" si="12"/>
        <v>1883.583333</v>
      </c>
      <c r="E158" s="157">
        <f>('StockBond Returns'!Y157+'StockBond Returns'!AA157-'Parameters &amp; Main Results'!$B$33)/'StockBond Returns'!Z157*12</f>
        <v>0.05398952144</v>
      </c>
      <c r="F158" s="77">
        <f>'StockBond Returns'!Y157+'StockBond Returns'!AA157-'StockBond Returns'!Z157*'Distribution of Final Value'!$B$7</f>
        <v>4.662109574</v>
      </c>
      <c r="G158" s="19">
        <f>1/'StockBond Returns'!M156</f>
        <v>0.06267773749</v>
      </c>
      <c r="H158">
        <f t="shared" si="7"/>
        <v>1</v>
      </c>
      <c r="I158" s="71">
        <f t="shared" si="8"/>
        <v>0</v>
      </c>
      <c r="J158">
        <f t="shared" si="9"/>
        <v>0</v>
      </c>
      <c r="K158" s="19">
        <f t="shared" ref="K158:M158" si="311">if(H158=1,$E158,"")</f>
        <v>0.05398952144</v>
      </c>
      <c r="L158" t="str">
        <f t="shared" si="311"/>
        <v/>
      </c>
      <c r="M158" t="str">
        <f t="shared" si="311"/>
        <v/>
      </c>
      <c r="N158" s="158">
        <f>if('StockBond Returns'!AB156=0,1,0)</f>
        <v>0</v>
      </c>
      <c r="O158">
        <f>if( and('StockBond Returns'!$AB156&lt;0,'StockBond Returns'!$AB156&gt;=-0.1),1,0)</f>
        <v>1</v>
      </c>
      <c r="P158">
        <f>if( and('StockBond Returns'!$AB156&lt;-0.1,'StockBond Returns'!$AB156&gt;=-0.2),1,0)</f>
        <v>0</v>
      </c>
      <c r="Q158">
        <f>if( and('StockBond Returns'!$AB156&lt;-0.2,'StockBond Returns'!$AB156&gt;=-0.3),1,0)</f>
        <v>0</v>
      </c>
      <c r="R158">
        <f>if('StockBond Returns'!AB156&lt;-0.3,1,0)</f>
        <v>0</v>
      </c>
      <c r="S158" t="str">
        <f t="shared" ref="S158:W158" si="312">if(N158=1,$E158,"")</f>
        <v/>
      </c>
      <c r="T158" s="19">
        <f t="shared" si="312"/>
        <v>0.05398952144</v>
      </c>
      <c r="U158" t="str">
        <f t="shared" si="312"/>
        <v/>
      </c>
      <c r="V158" t="str">
        <f t="shared" si="312"/>
        <v/>
      </c>
      <c r="W158" t="str">
        <f t="shared" si="312"/>
        <v/>
      </c>
    </row>
    <row r="159">
      <c r="A159">
        <f t="shared" si="33"/>
        <v>9</v>
      </c>
      <c r="B159">
        <f t="shared" si="34"/>
        <v>1883</v>
      </c>
      <c r="C159" s="71" t="s">
        <v>116</v>
      </c>
      <c r="D159" s="156">
        <f t="shared" si="12"/>
        <v>1883.666667</v>
      </c>
      <c r="E159" s="157">
        <f>('StockBond Returns'!Y158+'StockBond Returns'!AA158-'Parameters &amp; Main Results'!$B$33)/'StockBond Returns'!Z158*12</f>
        <v>0.05580535425</v>
      </c>
      <c r="F159" s="77">
        <f>'StockBond Returns'!Y158+'StockBond Returns'!AA158-'StockBond Returns'!Z158*'Distribution of Final Value'!$B$7</f>
        <v>5.297226276</v>
      </c>
      <c r="G159" s="19">
        <f>1/'StockBond Returns'!M157</f>
        <v>0.06579125226</v>
      </c>
      <c r="H159">
        <f t="shared" si="7"/>
        <v>1</v>
      </c>
      <c r="I159" s="71">
        <f t="shared" si="8"/>
        <v>0</v>
      </c>
      <c r="J159">
        <f t="shared" si="9"/>
        <v>0</v>
      </c>
      <c r="K159" s="19">
        <f t="shared" ref="K159:M159" si="313">if(H159=1,$E159,"")</f>
        <v>0.05580535425</v>
      </c>
      <c r="L159" t="str">
        <f t="shared" si="313"/>
        <v/>
      </c>
      <c r="M159" t="str">
        <f t="shared" si="313"/>
        <v/>
      </c>
      <c r="N159" s="158">
        <f>if('StockBond Returns'!AB157=0,1,0)</f>
        <v>0</v>
      </c>
      <c r="O159">
        <f>if( and('StockBond Returns'!$AB157&lt;0,'StockBond Returns'!$AB157&gt;=-0.1),1,0)</f>
        <v>1</v>
      </c>
      <c r="P159">
        <f>if( and('StockBond Returns'!$AB157&lt;-0.1,'StockBond Returns'!$AB157&gt;=-0.2),1,0)</f>
        <v>0</v>
      </c>
      <c r="Q159">
        <f>if( and('StockBond Returns'!$AB157&lt;-0.2,'StockBond Returns'!$AB157&gt;=-0.3),1,0)</f>
        <v>0</v>
      </c>
      <c r="R159">
        <f>if('StockBond Returns'!AB157&lt;-0.3,1,0)</f>
        <v>0</v>
      </c>
      <c r="S159" t="str">
        <f t="shared" ref="S159:W159" si="314">if(N159=1,$E159,"")</f>
        <v/>
      </c>
      <c r="T159" s="19">
        <f t="shared" si="314"/>
        <v>0.05580535425</v>
      </c>
      <c r="U159" t="str">
        <f t="shared" si="314"/>
        <v/>
      </c>
      <c r="V159" t="str">
        <f t="shared" si="314"/>
        <v/>
      </c>
      <c r="W159" t="str">
        <f t="shared" si="314"/>
        <v/>
      </c>
    </row>
    <row r="160">
      <c r="A160">
        <f t="shared" si="33"/>
        <v>10</v>
      </c>
      <c r="B160">
        <f t="shared" si="34"/>
        <v>1883</v>
      </c>
      <c r="C160" s="71" t="s">
        <v>116</v>
      </c>
      <c r="D160" s="156">
        <f t="shared" si="12"/>
        <v>1883.75</v>
      </c>
      <c r="E160" s="157">
        <f>('StockBond Returns'!Y159+'StockBond Returns'!AA159-'Parameters &amp; Main Results'!$B$33)/'StockBond Returns'!Z159*12</f>
        <v>0.05466352749</v>
      </c>
      <c r="F160" s="77">
        <f>'StockBond Returns'!Y159+'StockBond Returns'!AA159-'StockBond Returns'!Z159*'Distribution of Final Value'!$B$7</f>
        <v>4.98492233</v>
      </c>
      <c r="G160" s="19">
        <f>1/'StockBond Returns'!M158</f>
        <v>0.06450206999</v>
      </c>
      <c r="H160">
        <f t="shared" si="7"/>
        <v>1</v>
      </c>
      <c r="I160" s="71">
        <f t="shared" si="8"/>
        <v>0</v>
      </c>
      <c r="J160">
        <f t="shared" si="9"/>
        <v>0</v>
      </c>
      <c r="K160" s="19">
        <f t="shared" ref="K160:M160" si="315">if(H160=1,$E160,"")</f>
        <v>0.05466352749</v>
      </c>
      <c r="L160" t="str">
        <f t="shared" si="315"/>
        <v/>
      </c>
      <c r="M160" t="str">
        <f t="shared" si="315"/>
        <v/>
      </c>
      <c r="N160" s="158">
        <f>if('StockBond Returns'!AB158=0,1,0)</f>
        <v>0</v>
      </c>
      <c r="O160">
        <f>if( and('StockBond Returns'!$AB158&lt;0,'StockBond Returns'!$AB158&gt;=-0.1),1,0)</f>
        <v>1</v>
      </c>
      <c r="P160">
        <f>if( and('StockBond Returns'!$AB158&lt;-0.1,'StockBond Returns'!$AB158&gt;=-0.2),1,0)</f>
        <v>0</v>
      </c>
      <c r="Q160">
        <f>if( and('StockBond Returns'!$AB158&lt;-0.2,'StockBond Returns'!$AB158&gt;=-0.3),1,0)</f>
        <v>0</v>
      </c>
      <c r="R160">
        <f>if('StockBond Returns'!AB158&lt;-0.3,1,0)</f>
        <v>0</v>
      </c>
      <c r="S160" t="str">
        <f t="shared" ref="S160:W160" si="316">if(N160=1,$E160,"")</f>
        <v/>
      </c>
      <c r="T160" s="19">
        <f t="shared" si="316"/>
        <v>0.05466352749</v>
      </c>
      <c r="U160" t="str">
        <f t="shared" si="316"/>
        <v/>
      </c>
      <c r="V160" t="str">
        <f t="shared" si="316"/>
        <v/>
      </c>
      <c r="W160" t="str">
        <f t="shared" si="316"/>
        <v/>
      </c>
    </row>
    <row r="161">
      <c r="A161">
        <f t="shared" si="33"/>
        <v>11</v>
      </c>
      <c r="B161">
        <f t="shared" si="34"/>
        <v>1883</v>
      </c>
      <c r="C161" s="71" t="s">
        <v>116</v>
      </c>
      <c r="D161" s="156">
        <f t="shared" si="12"/>
        <v>1883.833333</v>
      </c>
      <c r="E161" s="157">
        <f>('StockBond Returns'!Y160+'StockBond Returns'!AA160-'Parameters &amp; Main Results'!$B$33)/'StockBond Returns'!Z160*12</f>
        <v>0.0556734335</v>
      </c>
      <c r="F161" s="77">
        <f>'StockBond Returns'!Y160+'StockBond Returns'!AA160-'StockBond Returns'!Z160*'Distribution of Final Value'!$B$7</f>
        <v>5.255517132</v>
      </c>
      <c r="G161" s="19">
        <f>1/'StockBond Returns'!M159</f>
        <v>0.06640562743</v>
      </c>
      <c r="H161">
        <f t="shared" si="7"/>
        <v>1</v>
      </c>
      <c r="I161" s="71">
        <f t="shared" si="8"/>
        <v>0</v>
      </c>
      <c r="J161">
        <f t="shared" si="9"/>
        <v>0</v>
      </c>
      <c r="K161" s="19">
        <f t="shared" ref="K161:M161" si="317">if(H161=1,$E161,"")</f>
        <v>0.0556734335</v>
      </c>
      <c r="L161" t="str">
        <f t="shared" si="317"/>
        <v/>
      </c>
      <c r="M161" t="str">
        <f t="shared" si="317"/>
        <v/>
      </c>
      <c r="N161" s="158">
        <f>if('StockBond Returns'!AB159=0,1,0)</f>
        <v>0</v>
      </c>
      <c r="O161">
        <f>if( and('StockBond Returns'!$AB159&lt;0,'StockBond Returns'!$AB159&gt;=-0.1),1,0)</f>
        <v>1</v>
      </c>
      <c r="P161">
        <f>if( and('StockBond Returns'!$AB159&lt;-0.1,'StockBond Returns'!$AB159&gt;=-0.2),1,0)</f>
        <v>0</v>
      </c>
      <c r="Q161">
        <f>if( and('StockBond Returns'!$AB159&lt;-0.2,'StockBond Returns'!$AB159&gt;=-0.3),1,0)</f>
        <v>0</v>
      </c>
      <c r="R161">
        <f>if('StockBond Returns'!AB159&lt;-0.3,1,0)</f>
        <v>0</v>
      </c>
      <c r="S161" t="str">
        <f t="shared" ref="S161:W161" si="318">if(N161=1,$E161,"")</f>
        <v/>
      </c>
      <c r="T161" s="19">
        <f t="shared" si="318"/>
        <v>0.0556734335</v>
      </c>
      <c r="U161" t="str">
        <f t="shared" si="318"/>
        <v/>
      </c>
      <c r="V161" t="str">
        <f t="shared" si="318"/>
        <v/>
      </c>
      <c r="W161" t="str">
        <f t="shared" si="318"/>
        <v/>
      </c>
    </row>
    <row r="162">
      <c r="A162">
        <f t="shared" si="33"/>
        <v>12</v>
      </c>
      <c r="B162">
        <f t="shared" si="34"/>
        <v>1883</v>
      </c>
      <c r="C162" s="71" t="s">
        <v>116</v>
      </c>
      <c r="D162" s="156">
        <f t="shared" si="12"/>
        <v>1883.916667</v>
      </c>
      <c r="E162" s="157">
        <f>('StockBond Returns'!Y161+'StockBond Returns'!AA161-'Parameters &amp; Main Results'!$B$33)/'StockBond Returns'!Z161*12</f>
        <v>0.0543771088</v>
      </c>
      <c r="F162" s="77">
        <f>'StockBond Returns'!Y161+'StockBond Returns'!AA161-'StockBond Returns'!Z161*'Distribution of Final Value'!$B$7</f>
        <v>4.576499945</v>
      </c>
      <c r="G162" s="19">
        <f>1/'StockBond Returns'!M160</f>
        <v>0.06491826577</v>
      </c>
      <c r="H162">
        <f t="shared" si="7"/>
        <v>1</v>
      </c>
      <c r="I162" s="71">
        <f t="shared" si="8"/>
        <v>0</v>
      </c>
      <c r="J162">
        <f t="shared" si="9"/>
        <v>0</v>
      </c>
      <c r="K162" s="19">
        <f t="shared" ref="K162:M162" si="319">if(H162=1,$E162,"")</f>
        <v>0.0543771088</v>
      </c>
      <c r="L162" t="str">
        <f t="shared" si="319"/>
        <v/>
      </c>
      <c r="M162" t="str">
        <f t="shared" si="319"/>
        <v/>
      </c>
      <c r="N162" s="158">
        <f>if('StockBond Returns'!AB160=0,1,0)</f>
        <v>0</v>
      </c>
      <c r="O162">
        <f>if( and('StockBond Returns'!$AB160&lt;0,'StockBond Returns'!$AB160&gt;=-0.1),1,0)</f>
        <v>1</v>
      </c>
      <c r="P162">
        <f>if( and('StockBond Returns'!$AB160&lt;-0.1,'StockBond Returns'!$AB160&gt;=-0.2),1,0)</f>
        <v>0</v>
      </c>
      <c r="Q162">
        <f>if( and('StockBond Returns'!$AB160&lt;-0.2,'StockBond Returns'!$AB160&gt;=-0.3),1,0)</f>
        <v>0</v>
      </c>
      <c r="R162">
        <f>if('StockBond Returns'!AB160&lt;-0.3,1,0)</f>
        <v>0</v>
      </c>
      <c r="S162" t="str">
        <f t="shared" ref="S162:W162" si="320">if(N162=1,$E162,"")</f>
        <v/>
      </c>
      <c r="T162" s="19">
        <f t="shared" si="320"/>
        <v>0.0543771088</v>
      </c>
      <c r="U162" t="str">
        <f t="shared" si="320"/>
        <v/>
      </c>
      <c r="V162" t="str">
        <f t="shared" si="320"/>
        <v/>
      </c>
      <c r="W162" t="str">
        <f t="shared" si="320"/>
        <v/>
      </c>
    </row>
    <row r="163">
      <c r="A163">
        <f t="shared" si="33"/>
        <v>1</v>
      </c>
      <c r="B163">
        <f t="shared" si="34"/>
        <v>1884</v>
      </c>
      <c r="C163" s="71" t="s">
        <v>116</v>
      </c>
      <c r="D163" s="156">
        <f t="shared" si="12"/>
        <v>1884</v>
      </c>
      <c r="E163" s="157">
        <f>('StockBond Returns'!Y162+'StockBond Returns'!AA162-'Parameters &amp; Main Results'!$B$33)/'StockBond Returns'!Z162*12</f>
        <v>0.05558401375</v>
      </c>
      <c r="F163" s="77">
        <f>'StockBond Returns'!Y162+'StockBond Returns'!AA162-'StockBond Returns'!Z162*'Distribution of Final Value'!$B$7</f>
        <v>5.143951609</v>
      </c>
      <c r="G163" s="19">
        <f>1/'StockBond Returns'!M161</f>
        <v>0.06704742798</v>
      </c>
      <c r="H163">
        <f t="shared" si="7"/>
        <v>1</v>
      </c>
      <c r="I163" s="71">
        <f t="shared" si="8"/>
        <v>0</v>
      </c>
      <c r="J163">
        <f t="shared" si="9"/>
        <v>0</v>
      </c>
      <c r="K163" s="19">
        <f t="shared" ref="K163:M163" si="321">if(H163=1,$E163,"")</f>
        <v>0.05558401375</v>
      </c>
      <c r="L163" t="str">
        <f t="shared" si="321"/>
        <v/>
      </c>
      <c r="M163" t="str">
        <f t="shared" si="321"/>
        <v/>
      </c>
      <c r="N163" s="158">
        <f>if('StockBond Returns'!AB161=0,1,0)</f>
        <v>0</v>
      </c>
      <c r="O163">
        <f>if( and('StockBond Returns'!$AB161&lt;0,'StockBond Returns'!$AB161&gt;=-0.1),1,0)</f>
        <v>1</v>
      </c>
      <c r="P163">
        <f>if( and('StockBond Returns'!$AB161&lt;-0.1,'StockBond Returns'!$AB161&gt;=-0.2),1,0)</f>
        <v>0</v>
      </c>
      <c r="Q163">
        <f>if( and('StockBond Returns'!$AB161&lt;-0.2,'StockBond Returns'!$AB161&gt;=-0.3),1,0)</f>
        <v>0</v>
      </c>
      <c r="R163">
        <f>if('StockBond Returns'!AB161&lt;-0.3,1,0)</f>
        <v>0</v>
      </c>
      <c r="S163" t="str">
        <f t="shared" ref="S163:W163" si="322">if(N163=1,$E163,"")</f>
        <v/>
      </c>
      <c r="T163" s="19">
        <f t="shared" si="322"/>
        <v>0.05558401375</v>
      </c>
      <c r="U163" t="str">
        <f t="shared" si="322"/>
        <v/>
      </c>
      <c r="V163" t="str">
        <f t="shared" si="322"/>
        <v/>
      </c>
      <c r="W163" t="str">
        <f t="shared" si="322"/>
        <v/>
      </c>
    </row>
    <row r="164">
      <c r="A164">
        <f t="shared" si="33"/>
        <v>2</v>
      </c>
      <c r="B164">
        <f t="shared" si="34"/>
        <v>1884</v>
      </c>
      <c r="C164" s="71" t="s">
        <v>116</v>
      </c>
      <c r="D164" s="156">
        <f t="shared" si="12"/>
        <v>1884.083333</v>
      </c>
      <c r="E164" s="157">
        <f>('StockBond Returns'!Y163+'StockBond Returns'!AA163-'Parameters &amp; Main Results'!$B$33)/'StockBond Returns'!Z163*12</f>
        <v>0.05687662252</v>
      </c>
      <c r="F164" s="77">
        <f>'StockBond Returns'!Y163+'StockBond Returns'!AA163-'StockBond Returns'!Z163*'Distribution of Final Value'!$B$7</f>
        <v>5.608135177</v>
      </c>
      <c r="G164" s="19">
        <f>1/'StockBond Returns'!M162</f>
        <v>0.06921970623</v>
      </c>
      <c r="H164">
        <f t="shared" si="7"/>
        <v>1</v>
      </c>
      <c r="I164" s="71">
        <f t="shared" si="8"/>
        <v>0</v>
      </c>
      <c r="J164">
        <f t="shared" si="9"/>
        <v>0</v>
      </c>
      <c r="K164" s="19">
        <f t="shared" ref="K164:M164" si="323">if(H164=1,$E164,"")</f>
        <v>0.05687662252</v>
      </c>
      <c r="L164" t="str">
        <f t="shared" si="323"/>
        <v/>
      </c>
      <c r="M164" t="str">
        <f t="shared" si="323"/>
        <v/>
      </c>
      <c r="N164" s="158">
        <f>if('StockBond Returns'!AB162=0,1,0)</f>
        <v>0</v>
      </c>
      <c r="O164">
        <f>if( and('StockBond Returns'!$AB162&lt;0,'StockBond Returns'!$AB162&gt;=-0.1),1,0)</f>
        <v>1</v>
      </c>
      <c r="P164">
        <f>if( and('StockBond Returns'!$AB162&lt;-0.1,'StockBond Returns'!$AB162&gt;=-0.2),1,0)</f>
        <v>0</v>
      </c>
      <c r="Q164">
        <f>if( and('StockBond Returns'!$AB162&lt;-0.2,'StockBond Returns'!$AB162&gt;=-0.3),1,0)</f>
        <v>0</v>
      </c>
      <c r="R164">
        <f>if('StockBond Returns'!AB162&lt;-0.3,1,0)</f>
        <v>0</v>
      </c>
      <c r="S164" t="str">
        <f t="shared" ref="S164:W164" si="324">if(N164=1,$E164,"")</f>
        <v/>
      </c>
      <c r="T164" s="19">
        <f t="shared" si="324"/>
        <v>0.05687662252</v>
      </c>
      <c r="U164" t="str">
        <f t="shared" si="324"/>
        <v/>
      </c>
      <c r="V164" t="str">
        <f t="shared" si="324"/>
        <v/>
      </c>
      <c r="W164" t="str">
        <f t="shared" si="324"/>
        <v/>
      </c>
    </row>
    <row r="165">
      <c r="A165">
        <f t="shared" si="33"/>
        <v>3</v>
      </c>
      <c r="B165">
        <f t="shared" si="34"/>
        <v>1884</v>
      </c>
      <c r="C165" s="71" t="s">
        <v>116</v>
      </c>
      <c r="D165" s="156">
        <f t="shared" si="12"/>
        <v>1884.166667</v>
      </c>
      <c r="E165" s="157">
        <f>('StockBond Returns'!Y164+'StockBond Returns'!AA164-'Parameters &amp; Main Results'!$B$33)/'StockBond Returns'!Z164*12</f>
        <v>0.05581057792</v>
      </c>
      <c r="F165" s="77">
        <f>'StockBond Returns'!Y164+'StockBond Returns'!AA164-'StockBond Returns'!Z164*'Distribution of Final Value'!$B$7</f>
        <v>5.261239593</v>
      </c>
      <c r="G165" s="19">
        <f>1/'StockBond Returns'!M163</f>
        <v>0.06751752358</v>
      </c>
      <c r="H165">
        <f t="shared" si="7"/>
        <v>1</v>
      </c>
      <c r="I165" s="71">
        <f t="shared" si="8"/>
        <v>0</v>
      </c>
      <c r="J165">
        <f t="shared" si="9"/>
        <v>0</v>
      </c>
      <c r="K165" s="19">
        <f t="shared" ref="K165:M165" si="325">if(H165=1,$E165,"")</f>
        <v>0.05581057792</v>
      </c>
      <c r="L165" t="str">
        <f t="shared" si="325"/>
        <v/>
      </c>
      <c r="M165" t="str">
        <f t="shared" si="325"/>
        <v/>
      </c>
      <c r="N165" s="158">
        <f>if('StockBond Returns'!AB163=0,1,0)</f>
        <v>0</v>
      </c>
      <c r="O165">
        <f>if( and('StockBond Returns'!$AB163&lt;0,'StockBond Returns'!$AB163&gt;=-0.1),1,0)</f>
        <v>1</v>
      </c>
      <c r="P165">
        <f>if( and('StockBond Returns'!$AB163&lt;-0.1,'StockBond Returns'!$AB163&gt;=-0.2),1,0)</f>
        <v>0</v>
      </c>
      <c r="Q165">
        <f>if( and('StockBond Returns'!$AB163&lt;-0.2,'StockBond Returns'!$AB163&gt;=-0.3),1,0)</f>
        <v>0</v>
      </c>
      <c r="R165">
        <f>if('StockBond Returns'!AB163&lt;-0.3,1,0)</f>
        <v>0</v>
      </c>
      <c r="S165" t="str">
        <f t="shared" ref="S165:W165" si="326">if(N165=1,$E165,"")</f>
        <v/>
      </c>
      <c r="T165" s="19">
        <f t="shared" si="326"/>
        <v>0.05581057792</v>
      </c>
      <c r="U165" t="str">
        <f t="shared" si="326"/>
        <v/>
      </c>
      <c r="V165" t="str">
        <f t="shared" si="326"/>
        <v/>
      </c>
      <c r="W165" t="str">
        <f t="shared" si="326"/>
        <v/>
      </c>
    </row>
    <row r="166">
      <c r="A166">
        <f t="shared" si="33"/>
        <v>4</v>
      </c>
      <c r="B166">
        <f t="shared" si="34"/>
        <v>1884</v>
      </c>
      <c r="C166" s="71" t="s">
        <v>116</v>
      </c>
      <c r="D166" s="156">
        <f t="shared" si="12"/>
        <v>1884.25</v>
      </c>
      <c r="E166" s="157">
        <f>('StockBond Returns'!Y165+'StockBond Returns'!AA165-'Parameters &amp; Main Results'!$B$33)/'StockBond Returns'!Z165*12</f>
        <v>0.05594870899</v>
      </c>
      <c r="F166" s="77">
        <f>'StockBond Returns'!Y165+'StockBond Returns'!AA165-'StockBond Returns'!Z165*'Distribution of Final Value'!$B$7</f>
        <v>5.365892536</v>
      </c>
      <c r="G166" s="19">
        <f>1/'StockBond Returns'!M164</f>
        <v>0.06790062809</v>
      </c>
      <c r="H166">
        <f t="shared" si="7"/>
        <v>1</v>
      </c>
      <c r="I166" s="71">
        <f t="shared" si="8"/>
        <v>0</v>
      </c>
      <c r="J166">
        <f t="shared" si="9"/>
        <v>0</v>
      </c>
      <c r="K166" s="19">
        <f t="shared" ref="K166:M166" si="327">if(H166=1,$E166,"")</f>
        <v>0.05594870899</v>
      </c>
      <c r="L166" t="str">
        <f t="shared" si="327"/>
        <v/>
      </c>
      <c r="M166" t="str">
        <f t="shared" si="327"/>
        <v/>
      </c>
      <c r="N166" s="158">
        <f>if('StockBond Returns'!AB164=0,1,0)</f>
        <v>0</v>
      </c>
      <c r="O166">
        <f>if( and('StockBond Returns'!$AB164&lt;0,'StockBond Returns'!$AB164&gt;=-0.1),1,0)</f>
        <v>1</v>
      </c>
      <c r="P166">
        <f>if( and('StockBond Returns'!$AB164&lt;-0.1,'StockBond Returns'!$AB164&gt;=-0.2),1,0)</f>
        <v>0</v>
      </c>
      <c r="Q166">
        <f>if( and('StockBond Returns'!$AB164&lt;-0.2,'StockBond Returns'!$AB164&gt;=-0.3),1,0)</f>
        <v>0</v>
      </c>
      <c r="R166">
        <f>if('StockBond Returns'!AB164&lt;-0.3,1,0)</f>
        <v>0</v>
      </c>
      <c r="S166" t="str">
        <f t="shared" ref="S166:W166" si="328">if(N166=1,$E166,"")</f>
        <v/>
      </c>
      <c r="T166" s="19">
        <f t="shared" si="328"/>
        <v>0.05594870899</v>
      </c>
      <c r="U166" t="str">
        <f t="shared" si="328"/>
        <v/>
      </c>
      <c r="V166" t="str">
        <f t="shared" si="328"/>
        <v/>
      </c>
      <c r="W166" t="str">
        <f t="shared" si="328"/>
        <v/>
      </c>
    </row>
    <row r="167">
      <c r="A167">
        <f t="shared" si="33"/>
        <v>5</v>
      </c>
      <c r="B167">
        <f t="shared" si="34"/>
        <v>1884</v>
      </c>
      <c r="C167" s="71" t="s">
        <v>116</v>
      </c>
      <c r="D167" s="156">
        <f t="shared" si="12"/>
        <v>1884.333333</v>
      </c>
      <c r="E167" s="157">
        <f>('StockBond Returns'!Y166+'StockBond Returns'!AA166-'Parameters &amp; Main Results'!$B$33)/'StockBond Returns'!Z166*12</f>
        <v>0.05652764367</v>
      </c>
      <c r="F167" s="77">
        <f>'StockBond Returns'!Y166+'StockBond Returns'!AA166-'StockBond Returns'!Z166*'Distribution of Final Value'!$B$7</f>
        <v>5.467785673</v>
      </c>
      <c r="G167" s="19">
        <f>1/'StockBond Returns'!M165</f>
        <v>0.06932030199</v>
      </c>
      <c r="H167">
        <f t="shared" si="7"/>
        <v>1</v>
      </c>
      <c r="I167" s="71">
        <f t="shared" si="8"/>
        <v>0</v>
      </c>
      <c r="J167">
        <f t="shared" si="9"/>
        <v>0</v>
      </c>
      <c r="K167" s="19">
        <f t="shared" ref="K167:M167" si="329">if(H167=1,$E167,"")</f>
        <v>0.05652764367</v>
      </c>
      <c r="L167" t="str">
        <f t="shared" si="329"/>
        <v/>
      </c>
      <c r="M167" t="str">
        <f t="shared" si="329"/>
        <v/>
      </c>
      <c r="N167" s="158">
        <f>if('StockBond Returns'!AB165=0,1,0)</f>
        <v>0</v>
      </c>
      <c r="O167">
        <f>if( and('StockBond Returns'!$AB165&lt;0,'StockBond Returns'!$AB165&gt;=-0.1),1,0)</f>
        <v>1</v>
      </c>
      <c r="P167">
        <f>if( and('StockBond Returns'!$AB165&lt;-0.1,'StockBond Returns'!$AB165&gt;=-0.2),1,0)</f>
        <v>0</v>
      </c>
      <c r="Q167">
        <f>if( and('StockBond Returns'!$AB165&lt;-0.2,'StockBond Returns'!$AB165&gt;=-0.3),1,0)</f>
        <v>0</v>
      </c>
      <c r="R167">
        <f>if('StockBond Returns'!AB165&lt;-0.3,1,0)</f>
        <v>0</v>
      </c>
      <c r="S167" t="str">
        <f t="shared" ref="S167:W167" si="330">if(N167=1,$E167,"")</f>
        <v/>
      </c>
      <c r="T167" s="19">
        <f t="shared" si="330"/>
        <v>0.05652764367</v>
      </c>
      <c r="U167" t="str">
        <f t="shared" si="330"/>
        <v/>
      </c>
      <c r="V167" t="str">
        <f t="shared" si="330"/>
        <v/>
      </c>
      <c r="W167" t="str">
        <f t="shared" si="330"/>
        <v/>
      </c>
    </row>
    <row r="168">
      <c r="A168">
        <f t="shared" si="33"/>
        <v>6</v>
      </c>
      <c r="B168">
        <f t="shared" si="34"/>
        <v>1884</v>
      </c>
      <c r="C168" s="71" t="s">
        <v>116</v>
      </c>
      <c r="D168" s="156">
        <f t="shared" si="12"/>
        <v>1884.416667</v>
      </c>
      <c r="E168" s="157">
        <f>('StockBond Returns'!Y167+'StockBond Returns'!AA167-'Parameters &amp; Main Results'!$B$33)/'StockBond Returns'!Z167*12</f>
        <v>0.05939913908</v>
      </c>
      <c r="F168" s="77">
        <f>'StockBond Returns'!Y167+'StockBond Returns'!AA167-'StockBond Returns'!Z167*'Distribution of Final Value'!$B$7</f>
        <v>6.55549848</v>
      </c>
      <c r="G168" s="19">
        <f>1/'StockBond Returns'!M166</f>
        <v>0.07426154856</v>
      </c>
      <c r="H168">
        <f t="shared" si="7"/>
        <v>1</v>
      </c>
      <c r="I168" s="71">
        <f t="shared" si="8"/>
        <v>0</v>
      </c>
      <c r="J168">
        <f t="shared" si="9"/>
        <v>0</v>
      </c>
      <c r="K168" s="19">
        <f t="shared" ref="K168:M168" si="331">if(H168=1,$E168,"")</f>
        <v>0.05939913908</v>
      </c>
      <c r="L168" t="str">
        <f t="shared" si="331"/>
        <v/>
      </c>
      <c r="M168" t="str">
        <f t="shared" si="331"/>
        <v/>
      </c>
      <c r="N168" s="158">
        <f>if('StockBond Returns'!AB166=0,1,0)</f>
        <v>0</v>
      </c>
      <c r="O168">
        <f>if( and('StockBond Returns'!$AB166&lt;0,'StockBond Returns'!$AB166&gt;=-0.1),1,0)</f>
        <v>0</v>
      </c>
      <c r="P168">
        <f>if( and('StockBond Returns'!$AB166&lt;-0.1,'StockBond Returns'!$AB166&gt;=-0.2),1,0)</f>
        <v>1</v>
      </c>
      <c r="Q168">
        <f>if( and('StockBond Returns'!$AB166&lt;-0.2,'StockBond Returns'!$AB166&gt;=-0.3),1,0)</f>
        <v>0</v>
      </c>
      <c r="R168">
        <f>if('StockBond Returns'!AB166&lt;-0.3,1,0)</f>
        <v>0</v>
      </c>
      <c r="S168" t="str">
        <f t="shared" ref="S168:W168" si="332">if(N168=1,$E168,"")</f>
        <v/>
      </c>
      <c r="T168" t="str">
        <f t="shared" si="332"/>
        <v/>
      </c>
      <c r="U168" s="19">
        <f t="shared" si="332"/>
        <v>0.05939913908</v>
      </c>
      <c r="V168" t="str">
        <f t="shared" si="332"/>
        <v/>
      </c>
      <c r="W168" t="str">
        <f t="shared" si="332"/>
        <v/>
      </c>
    </row>
    <row r="169">
      <c r="A169">
        <f t="shared" si="33"/>
        <v>7</v>
      </c>
      <c r="B169">
        <f t="shared" si="34"/>
        <v>1884</v>
      </c>
      <c r="C169" s="71" t="s">
        <v>116</v>
      </c>
      <c r="D169" s="156">
        <f t="shared" si="12"/>
        <v>1884.5</v>
      </c>
      <c r="E169" s="157">
        <f>('StockBond Returns'!Y168+'StockBond Returns'!AA168-'Parameters &amp; Main Results'!$B$33)/'StockBond Returns'!Z168*12</f>
        <v>0.06134122566</v>
      </c>
      <c r="F169" s="77">
        <f>'StockBond Returns'!Y168+'StockBond Returns'!AA168-'StockBond Returns'!Z168*'Distribution of Final Value'!$B$7</f>
        <v>7.401664305</v>
      </c>
      <c r="G169" s="19">
        <f>1/'StockBond Returns'!M167</f>
        <v>0.07741212283</v>
      </c>
      <c r="H169">
        <f t="shared" si="7"/>
        <v>1</v>
      </c>
      <c r="I169" s="71">
        <f t="shared" si="8"/>
        <v>0</v>
      </c>
      <c r="J169">
        <f t="shared" si="9"/>
        <v>0</v>
      </c>
      <c r="K169" s="19">
        <f t="shared" ref="K169:M169" si="333">if(H169=1,$E169,"")</f>
        <v>0.06134122566</v>
      </c>
      <c r="L169" t="str">
        <f t="shared" si="333"/>
        <v/>
      </c>
      <c r="M169" t="str">
        <f t="shared" si="333"/>
        <v/>
      </c>
      <c r="N169" s="158">
        <f>if('StockBond Returns'!AB167=0,1,0)</f>
        <v>0</v>
      </c>
      <c r="O169">
        <f>if( and('StockBond Returns'!$AB167&lt;0,'StockBond Returns'!$AB167&gt;=-0.1),1,0)</f>
        <v>0</v>
      </c>
      <c r="P169">
        <f>if( and('StockBond Returns'!$AB167&lt;-0.1,'StockBond Returns'!$AB167&gt;=-0.2),1,0)</f>
        <v>1</v>
      </c>
      <c r="Q169">
        <f>if( and('StockBond Returns'!$AB167&lt;-0.2,'StockBond Returns'!$AB167&gt;=-0.3),1,0)</f>
        <v>0</v>
      </c>
      <c r="R169">
        <f>if('StockBond Returns'!AB167&lt;-0.3,1,0)</f>
        <v>0</v>
      </c>
      <c r="S169" t="str">
        <f t="shared" ref="S169:W169" si="334">if(N169=1,$E169,"")</f>
        <v/>
      </c>
      <c r="T169" t="str">
        <f t="shared" si="334"/>
        <v/>
      </c>
      <c r="U169" s="19">
        <f t="shared" si="334"/>
        <v>0.06134122566</v>
      </c>
      <c r="V169" t="str">
        <f t="shared" si="334"/>
        <v/>
      </c>
      <c r="W169" t="str">
        <f t="shared" si="334"/>
        <v/>
      </c>
    </row>
    <row r="170">
      <c r="A170">
        <f t="shared" si="33"/>
        <v>8</v>
      </c>
      <c r="B170">
        <f t="shared" si="34"/>
        <v>1884</v>
      </c>
      <c r="C170" s="71" t="s">
        <v>116</v>
      </c>
      <c r="D170" s="156">
        <f t="shared" si="12"/>
        <v>1884.583333</v>
      </c>
      <c r="E170" s="157">
        <f>('StockBond Returns'!Y169+'StockBond Returns'!AA169-'Parameters &amp; Main Results'!$B$33)/'StockBond Returns'!Z169*12</f>
        <v>0.06068325436</v>
      </c>
      <c r="F170" s="77">
        <f>'StockBond Returns'!Y169+'StockBond Returns'!AA169-'StockBond Returns'!Z169*'Distribution of Final Value'!$B$7</f>
        <v>7.026339859</v>
      </c>
      <c r="G170" s="19">
        <f>1/'StockBond Returns'!M168</f>
        <v>0.07659873871</v>
      </c>
      <c r="H170">
        <f t="shared" si="7"/>
        <v>1</v>
      </c>
      <c r="I170" s="71">
        <f t="shared" si="8"/>
        <v>0</v>
      </c>
      <c r="J170">
        <f t="shared" si="9"/>
        <v>0</v>
      </c>
      <c r="K170" s="19">
        <f t="shared" ref="K170:M170" si="335">if(H170=1,$E170,"")</f>
        <v>0.06068325436</v>
      </c>
      <c r="L170" t="str">
        <f t="shared" si="335"/>
        <v/>
      </c>
      <c r="M170" t="str">
        <f t="shared" si="335"/>
        <v/>
      </c>
      <c r="N170" s="158">
        <f>if('StockBond Returns'!AB168=0,1,0)</f>
        <v>0</v>
      </c>
      <c r="O170">
        <f>if( and('StockBond Returns'!$AB168&lt;0,'StockBond Returns'!$AB168&gt;=-0.1),1,0)</f>
        <v>0</v>
      </c>
      <c r="P170">
        <f>if( and('StockBond Returns'!$AB168&lt;-0.1,'StockBond Returns'!$AB168&gt;=-0.2),1,0)</f>
        <v>1</v>
      </c>
      <c r="Q170">
        <f>if( and('StockBond Returns'!$AB168&lt;-0.2,'StockBond Returns'!$AB168&gt;=-0.3),1,0)</f>
        <v>0</v>
      </c>
      <c r="R170">
        <f>if('StockBond Returns'!AB168&lt;-0.3,1,0)</f>
        <v>0</v>
      </c>
      <c r="S170" t="str">
        <f t="shared" ref="S170:W170" si="336">if(N170=1,$E170,"")</f>
        <v/>
      </c>
      <c r="T170" t="str">
        <f t="shared" si="336"/>
        <v/>
      </c>
      <c r="U170" s="19">
        <f t="shared" si="336"/>
        <v>0.06068325436</v>
      </c>
      <c r="V170" t="str">
        <f t="shared" si="336"/>
        <v/>
      </c>
      <c r="W170" t="str">
        <f t="shared" si="336"/>
        <v/>
      </c>
    </row>
    <row r="171">
      <c r="A171">
        <f t="shared" si="33"/>
        <v>9</v>
      </c>
      <c r="B171">
        <f t="shared" si="34"/>
        <v>1884</v>
      </c>
      <c r="C171" s="71" t="s">
        <v>116</v>
      </c>
      <c r="D171" s="156">
        <f t="shared" si="12"/>
        <v>1884.666667</v>
      </c>
      <c r="E171" s="157">
        <f>('StockBond Returns'!Y170+'StockBond Returns'!AA170-'Parameters &amp; Main Results'!$B$33)/'StockBond Returns'!Z170*12</f>
        <v>0.05793631515</v>
      </c>
      <c r="F171" s="77">
        <f>'StockBond Returns'!Y170+'StockBond Returns'!AA170-'StockBond Returns'!Z170*'Distribution of Final Value'!$B$7</f>
        <v>6.161600234</v>
      </c>
      <c r="G171" s="19">
        <f>1/'StockBond Returns'!M169</f>
        <v>0.07200217858</v>
      </c>
      <c r="H171">
        <f t="shared" si="7"/>
        <v>1</v>
      </c>
      <c r="I171" s="71">
        <f t="shared" si="8"/>
        <v>0</v>
      </c>
      <c r="J171">
        <f t="shared" si="9"/>
        <v>0</v>
      </c>
      <c r="K171" s="19">
        <f t="shared" ref="K171:M171" si="337">if(H171=1,$E171,"")</f>
        <v>0.05793631515</v>
      </c>
      <c r="L171" t="str">
        <f t="shared" si="337"/>
        <v/>
      </c>
      <c r="M171" t="str">
        <f t="shared" si="337"/>
        <v/>
      </c>
      <c r="N171" s="158">
        <f>if('StockBond Returns'!AB169=0,1,0)</f>
        <v>0</v>
      </c>
      <c r="O171">
        <f>if( and('StockBond Returns'!$AB169&lt;0,'StockBond Returns'!$AB169&gt;=-0.1),1,0)</f>
        <v>1</v>
      </c>
      <c r="P171">
        <f>if( and('StockBond Returns'!$AB169&lt;-0.1,'StockBond Returns'!$AB169&gt;=-0.2),1,0)</f>
        <v>0</v>
      </c>
      <c r="Q171">
        <f>if( and('StockBond Returns'!$AB169&lt;-0.2,'StockBond Returns'!$AB169&gt;=-0.3),1,0)</f>
        <v>0</v>
      </c>
      <c r="R171">
        <f>if('StockBond Returns'!AB169&lt;-0.3,1,0)</f>
        <v>0</v>
      </c>
      <c r="S171" t="str">
        <f t="shared" ref="S171:W171" si="338">if(N171=1,$E171,"")</f>
        <v/>
      </c>
      <c r="T171" s="19">
        <f t="shared" si="338"/>
        <v>0.05793631515</v>
      </c>
      <c r="U171" t="str">
        <f t="shared" si="338"/>
        <v/>
      </c>
      <c r="V171" t="str">
        <f t="shared" si="338"/>
        <v/>
      </c>
      <c r="W171" t="str">
        <f t="shared" si="338"/>
        <v/>
      </c>
    </row>
    <row r="172">
      <c r="A172">
        <f t="shared" si="33"/>
        <v>10</v>
      </c>
      <c r="B172">
        <f t="shared" si="34"/>
        <v>1884</v>
      </c>
      <c r="C172" s="71" t="s">
        <v>116</v>
      </c>
      <c r="D172" s="156">
        <f t="shared" si="12"/>
        <v>1884.75</v>
      </c>
      <c r="E172" s="157">
        <f>('StockBond Returns'!Y171+'StockBond Returns'!AA171-'Parameters &amp; Main Results'!$B$33)/'StockBond Returns'!Z171*12</f>
        <v>0.05870700726</v>
      </c>
      <c r="F172" s="77">
        <f>'StockBond Returns'!Y171+'StockBond Returns'!AA171-'StockBond Returns'!Z171*'Distribution of Final Value'!$B$7</f>
        <v>6.394101038</v>
      </c>
      <c r="G172" s="19">
        <f>1/'StockBond Returns'!M170</f>
        <v>0.07372707688</v>
      </c>
      <c r="H172">
        <f t="shared" si="7"/>
        <v>1</v>
      </c>
      <c r="I172" s="71">
        <f t="shared" si="8"/>
        <v>0</v>
      </c>
      <c r="J172">
        <f t="shared" si="9"/>
        <v>0</v>
      </c>
      <c r="K172" s="19">
        <f t="shared" ref="K172:M172" si="339">if(H172=1,$E172,"")</f>
        <v>0.05870700726</v>
      </c>
      <c r="L172" t="str">
        <f t="shared" si="339"/>
        <v/>
      </c>
      <c r="M172" t="str">
        <f t="shared" si="339"/>
        <v/>
      </c>
      <c r="N172" s="158">
        <f>if('StockBond Returns'!AB170=0,1,0)</f>
        <v>0</v>
      </c>
      <c r="O172">
        <f>if( and('StockBond Returns'!$AB170&lt;0,'StockBond Returns'!$AB170&gt;=-0.1),1,0)</f>
        <v>1</v>
      </c>
      <c r="P172">
        <f>if( and('StockBond Returns'!$AB170&lt;-0.1,'StockBond Returns'!$AB170&gt;=-0.2),1,0)</f>
        <v>0</v>
      </c>
      <c r="Q172">
        <f>if( and('StockBond Returns'!$AB170&lt;-0.2,'StockBond Returns'!$AB170&gt;=-0.3),1,0)</f>
        <v>0</v>
      </c>
      <c r="R172">
        <f>if('StockBond Returns'!AB170&lt;-0.3,1,0)</f>
        <v>0</v>
      </c>
      <c r="S172" t="str">
        <f t="shared" ref="S172:W172" si="340">if(N172=1,$E172,"")</f>
        <v/>
      </c>
      <c r="T172" s="19">
        <f t="shared" si="340"/>
        <v>0.05870700726</v>
      </c>
      <c r="U172" t="str">
        <f t="shared" si="340"/>
        <v/>
      </c>
      <c r="V172" t="str">
        <f t="shared" si="340"/>
        <v/>
      </c>
      <c r="W172" t="str">
        <f t="shared" si="340"/>
        <v/>
      </c>
    </row>
    <row r="173">
      <c r="A173">
        <f t="shared" si="33"/>
        <v>11</v>
      </c>
      <c r="B173">
        <f t="shared" si="34"/>
        <v>1884</v>
      </c>
      <c r="C173" s="71" t="s">
        <v>116</v>
      </c>
      <c r="D173" s="156">
        <f t="shared" si="12"/>
        <v>1884.833333</v>
      </c>
      <c r="E173" s="157">
        <f>('StockBond Returns'!Y172+'StockBond Returns'!AA172-'Parameters &amp; Main Results'!$B$33)/'StockBond Returns'!Z172*12</f>
        <v>0.05946300262</v>
      </c>
      <c r="F173" s="77">
        <f>'StockBond Returns'!Y172+'StockBond Returns'!AA172-'StockBond Returns'!Z172*'Distribution of Final Value'!$B$7</f>
        <v>6.634661291</v>
      </c>
      <c r="G173" s="19">
        <f>1/'StockBond Returns'!M171</f>
        <v>0.07535816095</v>
      </c>
      <c r="H173">
        <f t="shared" si="7"/>
        <v>1</v>
      </c>
      <c r="I173" s="71">
        <f t="shared" si="8"/>
        <v>0</v>
      </c>
      <c r="J173">
        <f t="shared" si="9"/>
        <v>0</v>
      </c>
      <c r="K173" s="19">
        <f t="shared" ref="K173:M173" si="341">if(H173=1,$E173,"")</f>
        <v>0.05946300262</v>
      </c>
      <c r="L173" t="str">
        <f t="shared" si="341"/>
        <v/>
      </c>
      <c r="M173" t="str">
        <f t="shared" si="341"/>
        <v/>
      </c>
      <c r="N173" s="158">
        <f>if('StockBond Returns'!AB171=0,1,0)</f>
        <v>0</v>
      </c>
      <c r="O173">
        <f>if( and('StockBond Returns'!$AB171&lt;0,'StockBond Returns'!$AB171&gt;=-0.1),1,0)</f>
        <v>1</v>
      </c>
      <c r="P173">
        <f>if( and('StockBond Returns'!$AB171&lt;-0.1,'StockBond Returns'!$AB171&gt;=-0.2),1,0)</f>
        <v>0</v>
      </c>
      <c r="Q173">
        <f>if( and('StockBond Returns'!$AB171&lt;-0.2,'StockBond Returns'!$AB171&gt;=-0.3),1,0)</f>
        <v>0</v>
      </c>
      <c r="R173">
        <f>if('StockBond Returns'!AB171&lt;-0.3,1,0)</f>
        <v>0</v>
      </c>
      <c r="S173" t="str">
        <f t="shared" ref="S173:W173" si="342">if(N173=1,$E173,"")</f>
        <v/>
      </c>
      <c r="T173" s="19">
        <f t="shared" si="342"/>
        <v>0.05946300262</v>
      </c>
      <c r="U173" t="str">
        <f t="shared" si="342"/>
        <v/>
      </c>
      <c r="V173" t="str">
        <f t="shared" si="342"/>
        <v/>
      </c>
      <c r="W173" t="str">
        <f t="shared" si="342"/>
        <v/>
      </c>
    </row>
    <row r="174">
      <c r="A174">
        <f t="shared" si="33"/>
        <v>12</v>
      </c>
      <c r="B174">
        <f t="shared" si="34"/>
        <v>1884</v>
      </c>
      <c r="C174" s="71" t="s">
        <v>116</v>
      </c>
      <c r="D174" s="156">
        <f t="shared" si="12"/>
        <v>1884.916667</v>
      </c>
      <c r="E174" s="157">
        <f>('StockBond Returns'!Y173+'StockBond Returns'!AA173-'Parameters &amp; Main Results'!$B$33)/'StockBond Returns'!Z173*12</f>
        <v>0.05887131149</v>
      </c>
      <c r="F174" s="77">
        <f>'StockBond Returns'!Y173+'StockBond Returns'!AA173-'StockBond Returns'!Z173*'Distribution of Final Value'!$B$7</f>
        <v>6.452153471</v>
      </c>
      <c r="G174" s="19">
        <f>1/'StockBond Returns'!M172</f>
        <v>0.07513007604</v>
      </c>
      <c r="H174">
        <f t="shared" si="7"/>
        <v>1</v>
      </c>
      <c r="I174" s="71">
        <f t="shared" si="8"/>
        <v>0</v>
      </c>
      <c r="J174">
        <f t="shared" si="9"/>
        <v>0</v>
      </c>
      <c r="K174" s="19">
        <f t="shared" ref="K174:M174" si="343">if(H174=1,$E174,"")</f>
        <v>0.05887131149</v>
      </c>
      <c r="L174" t="str">
        <f t="shared" si="343"/>
        <v/>
      </c>
      <c r="M174" t="str">
        <f t="shared" si="343"/>
        <v/>
      </c>
      <c r="N174" s="158">
        <f>if('StockBond Returns'!AB172=0,1,0)</f>
        <v>0</v>
      </c>
      <c r="O174">
        <f>if( and('StockBond Returns'!$AB172&lt;0,'StockBond Returns'!$AB172&gt;=-0.1),1,0)</f>
        <v>1</v>
      </c>
      <c r="P174">
        <f>if( and('StockBond Returns'!$AB172&lt;-0.1,'StockBond Returns'!$AB172&gt;=-0.2),1,0)</f>
        <v>0</v>
      </c>
      <c r="Q174">
        <f>if( and('StockBond Returns'!$AB172&lt;-0.2,'StockBond Returns'!$AB172&gt;=-0.3),1,0)</f>
        <v>0</v>
      </c>
      <c r="R174">
        <f>if('StockBond Returns'!AB172&lt;-0.3,1,0)</f>
        <v>0</v>
      </c>
      <c r="S174" t="str">
        <f t="shared" ref="S174:W174" si="344">if(N174=1,$E174,"")</f>
        <v/>
      </c>
      <c r="T174" s="19">
        <f t="shared" si="344"/>
        <v>0.05887131149</v>
      </c>
      <c r="U174" t="str">
        <f t="shared" si="344"/>
        <v/>
      </c>
      <c r="V174" t="str">
        <f t="shared" si="344"/>
        <v/>
      </c>
      <c r="W174" t="str">
        <f t="shared" si="344"/>
        <v/>
      </c>
    </row>
    <row r="175">
      <c r="A175">
        <f t="shared" si="33"/>
        <v>1</v>
      </c>
      <c r="B175">
        <f t="shared" si="34"/>
        <v>1885</v>
      </c>
      <c r="C175" s="71" t="s">
        <v>116</v>
      </c>
      <c r="D175" s="156">
        <f t="shared" si="12"/>
        <v>1885</v>
      </c>
      <c r="E175" s="157">
        <f>('StockBond Returns'!Y174+'StockBond Returns'!AA174-'Parameters &amp; Main Results'!$B$33)/'StockBond Returns'!Z174*12</f>
        <v>0.05825707403</v>
      </c>
      <c r="F175" s="77">
        <f>'StockBond Returns'!Y174+'StockBond Returns'!AA174-'StockBond Returns'!Z174*'Distribution of Final Value'!$B$7</f>
        <v>6.365453771</v>
      </c>
      <c r="G175" s="19">
        <f>1/'StockBond Returns'!M173</f>
        <v>0.07445603214</v>
      </c>
      <c r="H175">
        <f t="shared" si="7"/>
        <v>1</v>
      </c>
      <c r="I175" s="71">
        <f t="shared" si="8"/>
        <v>0</v>
      </c>
      <c r="J175">
        <f t="shared" si="9"/>
        <v>0</v>
      </c>
      <c r="K175" s="19">
        <f t="shared" ref="K175:M175" si="345">if(H175=1,$E175,"")</f>
        <v>0.05825707403</v>
      </c>
      <c r="L175" t="str">
        <f t="shared" si="345"/>
        <v/>
      </c>
      <c r="M175" t="str">
        <f t="shared" si="345"/>
        <v/>
      </c>
      <c r="N175" s="158">
        <f>if('StockBond Returns'!AB173=0,1,0)</f>
        <v>0</v>
      </c>
      <c r="O175">
        <f>if( and('StockBond Returns'!$AB173&lt;0,'StockBond Returns'!$AB173&gt;=-0.1),1,0)</f>
        <v>1</v>
      </c>
      <c r="P175">
        <f>if( and('StockBond Returns'!$AB173&lt;-0.1,'StockBond Returns'!$AB173&gt;=-0.2),1,0)</f>
        <v>0</v>
      </c>
      <c r="Q175">
        <f>if( and('StockBond Returns'!$AB173&lt;-0.2,'StockBond Returns'!$AB173&gt;=-0.3),1,0)</f>
        <v>0</v>
      </c>
      <c r="R175">
        <f>if('StockBond Returns'!AB173&lt;-0.3,1,0)</f>
        <v>0</v>
      </c>
      <c r="S175" t="str">
        <f t="shared" ref="S175:W175" si="346">if(N175=1,$E175,"")</f>
        <v/>
      </c>
      <c r="T175" s="19">
        <f t="shared" si="346"/>
        <v>0.05825707403</v>
      </c>
      <c r="U175" t="str">
        <f t="shared" si="346"/>
        <v/>
      </c>
      <c r="V175" t="str">
        <f t="shared" si="346"/>
        <v/>
      </c>
      <c r="W175" t="str">
        <f t="shared" si="346"/>
        <v/>
      </c>
    </row>
    <row r="176">
      <c r="A176">
        <f t="shared" si="33"/>
        <v>2</v>
      </c>
      <c r="B176">
        <f t="shared" si="34"/>
        <v>1885</v>
      </c>
      <c r="C176" s="71" t="s">
        <v>116</v>
      </c>
      <c r="D176" s="156">
        <f t="shared" si="12"/>
        <v>1885.083333</v>
      </c>
      <c r="E176" s="157">
        <f>('StockBond Returns'!Y175+'StockBond Returns'!AA175-'Parameters &amp; Main Results'!$B$33)/'StockBond Returns'!Z175*12</f>
        <v>0.05940268883</v>
      </c>
      <c r="F176" s="77">
        <f>'StockBond Returns'!Y175+'StockBond Returns'!AA175-'StockBond Returns'!Z175*'Distribution of Final Value'!$B$7</f>
        <v>6.832411446</v>
      </c>
      <c r="G176" s="19">
        <f>1/'StockBond Returns'!M174</f>
        <v>0.07616252132</v>
      </c>
      <c r="H176">
        <f t="shared" si="7"/>
        <v>1</v>
      </c>
      <c r="I176" s="71">
        <f t="shared" si="8"/>
        <v>0</v>
      </c>
      <c r="J176">
        <f t="shared" si="9"/>
        <v>0</v>
      </c>
      <c r="K176" s="19">
        <f t="shared" ref="K176:M176" si="347">if(H176=1,$E176,"")</f>
        <v>0.05940268883</v>
      </c>
      <c r="L176" t="str">
        <f t="shared" si="347"/>
        <v/>
      </c>
      <c r="M176" t="str">
        <f t="shared" si="347"/>
        <v/>
      </c>
      <c r="N176" s="158">
        <f>if('StockBond Returns'!AB174=0,1,0)</f>
        <v>0</v>
      </c>
      <c r="O176">
        <f>if( and('StockBond Returns'!$AB174&lt;0,'StockBond Returns'!$AB174&gt;=-0.1),1,0)</f>
        <v>1</v>
      </c>
      <c r="P176">
        <f>if( and('StockBond Returns'!$AB174&lt;-0.1,'StockBond Returns'!$AB174&gt;=-0.2),1,0)</f>
        <v>0</v>
      </c>
      <c r="Q176">
        <f>if( and('StockBond Returns'!$AB174&lt;-0.2,'StockBond Returns'!$AB174&gt;=-0.3),1,0)</f>
        <v>0</v>
      </c>
      <c r="R176">
        <f>if('StockBond Returns'!AB174&lt;-0.3,1,0)</f>
        <v>0</v>
      </c>
      <c r="S176" t="str">
        <f t="shared" ref="S176:W176" si="348">if(N176=1,$E176,"")</f>
        <v/>
      </c>
      <c r="T176" s="19">
        <f t="shared" si="348"/>
        <v>0.05940268883</v>
      </c>
      <c r="U176" t="str">
        <f t="shared" si="348"/>
        <v/>
      </c>
      <c r="V176" t="str">
        <f t="shared" si="348"/>
        <v/>
      </c>
      <c r="W176" t="str">
        <f t="shared" si="348"/>
        <v/>
      </c>
    </row>
    <row r="177">
      <c r="A177">
        <f t="shared" si="33"/>
        <v>3</v>
      </c>
      <c r="B177">
        <f t="shared" si="34"/>
        <v>1885</v>
      </c>
      <c r="C177" s="71" t="s">
        <v>116</v>
      </c>
      <c r="D177" s="156">
        <f t="shared" si="12"/>
        <v>1885.166667</v>
      </c>
      <c r="E177" s="157">
        <f>('StockBond Returns'!Y176+'StockBond Returns'!AA176-'Parameters &amp; Main Results'!$B$33)/'StockBond Returns'!Z176*12</f>
        <v>0.05876313097</v>
      </c>
      <c r="F177" s="77">
        <f>'StockBond Returns'!Y176+'StockBond Returns'!AA176-'StockBond Returns'!Z176*'Distribution of Final Value'!$B$7</f>
        <v>6.909257692</v>
      </c>
      <c r="G177" s="19">
        <f>1/'StockBond Returns'!M175</f>
        <v>0.07471151499</v>
      </c>
      <c r="H177">
        <f t="shared" si="7"/>
        <v>1</v>
      </c>
      <c r="I177" s="71">
        <f t="shared" si="8"/>
        <v>0</v>
      </c>
      <c r="J177">
        <f t="shared" si="9"/>
        <v>0</v>
      </c>
      <c r="K177" s="19">
        <f t="shared" ref="K177:M177" si="349">if(H177=1,$E177,"")</f>
        <v>0.05876313097</v>
      </c>
      <c r="L177" t="str">
        <f t="shared" si="349"/>
        <v/>
      </c>
      <c r="M177" t="str">
        <f t="shared" si="349"/>
        <v/>
      </c>
      <c r="N177" s="158">
        <f>if('StockBond Returns'!AB175=0,1,0)</f>
        <v>0</v>
      </c>
      <c r="O177">
        <f>if( and('StockBond Returns'!$AB175&lt;0,'StockBond Returns'!$AB175&gt;=-0.1),1,0)</f>
        <v>1</v>
      </c>
      <c r="P177">
        <f>if( and('StockBond Returns'!$AB175&lt;-0.1,'StockBond Returns'!$AB175&gt;=-0.2),1,0)</f>
        <v>0</v>
      </c>
      <c r="Q177">
        <f>if( and('StockBond Returns'!$AB175&lt;-0.2,'StockBond Returns'!$AB175&gt;=-0.3),1,0)</f>
        <v>0</v>
      </c>
      <c r="R177">
        <f>if('StockBond Returns'!AB175&lt;-0.3,1,0)</f>
        <v>0</v>
      </c>
      <c r="S177" t="str">
        <f t="shared" ref="S177:W177" si="350">if(N177=1,$E177,"")</f>
        <v/>
      </c>
      <c r="T177" s="19">
        <f t="shared" si="350"/>
        <v>0.05876313097</v>
      </c>
      <c r="U177" t="str">
        <f t="shared" si="350"/>
        <v/>
      </c>
      <c r="V177" t="str">
        <f t="shared" si="350"/>
        <v/>
      </c>
      <c r="W177" t="str">
        <f t="shared" si="350"/>
        <v/>
      </c>
    </row>
    <row r="178">
      <c r="A178">
        <f t="shared" si="33"/>
        <v>4</v>
      </c>
      <c r="B178">
        <f t="shared" si="34"/>
        <v>1885</v>
      </c>
      <c r="C178" s="71" t="s">
        <v>116</v>
      </c>
      <c r="D178" s="156">
        <f t="shared" si="12"/>
        <v>1885.25</v>
      </c>
      <c r="E178" s="157">
        <f>('StockBond Returns'!Y177+'StockBond Returns'!AA177-'Parameters &amp; Main Results'!$B$33)/'StockBond Returns'!Z177*12</f>
        <v>0.05733675094</v>
      </c>
      <c r="F178" s="77">
        <f>'StockBond Returns'!Y177+'StockBond Returns'!AA177-'StockBond Returns'!Z177*'Distribution of Final Value'!$B$7</f>
        <v>6.189700972</v>
      </c>
      <c r="G178" s="19">
        <f>1/'StockBond Returns'!M176</f>
        <v>0.07281097045</v>
      </c>
      <c r="H178">
        <f t="shared" si="7"/>
        <v>1</v>
      </c>
      <c r="I178" s="71">
        <f t="shared" si="8"/>
        <v>0</v>
      </c>
      <c r="J178">
        <f t="shared" si="9"/>
        <v>0</v>
      </c>
      <c r="K178" s="19">
        <f t="shared" ref="K178:M178" si="351">if(H178=1,$E178,"")</f>
        <v>0.05733675094</v>
      </c>
      <c r="L178" t="str">
        <f t="shared" si="351"/>
        <v/>
      </c>
      <c r="M178" t="str">
        <f t="shared" si="351"/>
        <v/>
      </c>
      <c r="N178" s="158">
        <f>if('StockBond Returns'!AB176=0,1,0)</f>
        <v>0</v>
      </c>
      <c r="O178">
        <f>if( and('StockBond Returns'!$AB176&lt;0,'StockBond Returns'!$AB176&gt;=-0.1),1,0)</f>
        <v>1</v>
      </c>
      <c r="P178">
        <f>if( and('StockBond Returns'!$AB176&lt;-0.1,'StockBond Returns'!$AB176&gt;=-0.2),1,0)</f>
        <v>0</v>
      </c>
      <c r="Q178">
        <f>if( and('StockBond Returns'!$AB176&lt;-0.2,'StockBond Returns'!$AB176&gt;=-0.3),1,0)</f>
        <v>0</v>
      </c>
      <c r="R178">
        <f>if('StockBond Returns'!AB176&lt;-0.3,1,0)</f>
        <v>0</v>
      </c>
      <c r="S178" t="str">
        <f t="shared" ref="S178:W178" si="352">if(N178=1,$E178,"")</f>
        <v/>
      </c>
      <c r="T178" s="19">
        <f t="shared" si="352"/>
        <v>0.05733675094</v>
      </c>
      <c r="U178" t="str">
        <f t="shared" si="352"/>
        <v/>
      </c>
      <c r="V178" t="str">
        <f t="shared" si="352"/>
        <v/>
      </c>
      <c r="W178" t="str">
        <f t="shared" si="352"/>
        <v/>
      </c>
    </row>
    <row r="179">
      <c r="A179">
        <f t="shared" si="33"/>
        <v>5</v>
      </c>
      <c r="B179">
        <f t="shared" si="34"/>
        <v>1885</v>
      </c>
      <c r="C179" s="71" t="s">
        <v>116</v>
      </c>
      <c r="D179" s="156">
        <f t="shared" si="12"/>
        <v>1885.333333</v>
      </c>
      <c r="E179" s="157">
        <f>('StockBond Returns'!Y178+'StockBond Returns'!AA178-'Parameters &amp; Main Results'!$B$33)/'StockBond Returns'!Z178*12</f>
        <v>0.0582212481</v>
      </c>
      <c r="F179" s="77">
        <f>'StockBond Returns'!Y178+'StockBond Returns'!AA178-'StockBond Returns'!Z178*'Distribution of Final Value'!$B$7</f>
        <v>6.912933637</v>
      </c>
      <c r="G179" s="19">
        <f>1/'StockBond Returns'!M177</f>
        <v>0.0738086443</v>
      </c>
      <c r="H179">
        <f t="shared" si="7"/>
        <v>1</v>
      </c>
      <c r="I179" s="71">
        <f t="shared" si="8"/>
        <v>0</v>
      </c>
      <c r="J179">
        <f t="shared" si="9"/>
        <v>0</v>
      </c>
      <c r="K179" s="19">
        <f t="shared" ref="K179:M179" si="353">if(H179=1,$E179,"")</f>
        <v>0.0582212481</v>
      </c>
      <c r="L179" t="str">
        <f t="shared" si="353"/>
        <v/>
      </c>
      <c r="M179" t="str">
        <f t="shared" si="353"/>
        <v/>
      </c>
      <c r="N179" s="158">
        <f>if('StockBond Returns'!AB177=0,1,0)</f>
        <v>0</v>
      </c>
      <c r="O179">
        <f>if( and('StockBond Returns'!$AB177&lt;0,'StockBond Returns'!$AB177&gt;=-0.1),1,0)</f>
        <v>1</v>
      </c>
      <c r="P179">
        <f>if( and('StockBond Returns'!$AB177&lt;-0.1,'StockBond Returns'!$AB177&gt;=-0.2),1,0)</f>
        <v>0</v>
      </c>
      <c r="Q179">
        <f>if( and('StockBond Returns'!$AB177&lt;-0.2,'StockBond Returns'!$AB177&gt;=-0.3),1,0)</f>
        <v>0</v>
      </c>
      <c r="R179">
        <f>if('StockBond Returns'!AB177&lt;-0.3,1,0)</f>
        <v>0</v>
      </c>
      <c r="S179" t="str">
        <f t="shared" ref="S179:W179" si="354">if(N179=1,$E179,"")</f>
        <v/>
      </c>
      <c r="T179" s="19">
        <f t="shared" si="354"/>
        <v>0.0582212481</v>
      </c>
      <c r="U179" t="str">
        <f t="shared" si="354"/>
        <v/>
      </c>
      <c r="V179" t="str">
        <f t="shared" si="354"/>
        <v/>
      </c>
      <c r="W179" t="str">
        <f t="shared" si="354"/>
        <v/>
      </c>
    </row>
    <row r="180">
      <c r="A180">
        <f t="shared" si="33"/>
        <v>6</v>
      </c>
      <c r="B180">
        <f t="shared" si="34"/>
        <v>1885</v>
      </c>
      <c r="C180" s="71" t="s">
        <v>116</v>
      </c>
      <c r="D180" s="156">
        <f t="shared" si="12"/>
        <v>1885.416667</v>
      </c>
      <c r="E180" s="157">
        <f>('StockBond Returns'!Y179+'StockBond Returns'!AA179-'Parameters &amp; Main Results'!$B$33)/'StockBond Returns'!Z179*12</f>
        <v>0.05741510938</v>
      </c>
      <c r="F180" s="77">
        <f>'StockBond Returns'!Y179+'StockBond Returns'!AA179-'StockBond Returns'!Z179*'Distribution of Final Value'!$B$7</f>
        <v>6.627698998</v>
      </c>
      <c r="G180" s="19">
        <f>1/'StockBond Returns'!M178</f>
        <v>0.0729321624</v>
      </c>
      <c r="H180">
        <f t="shared" si="7"/>
        <v>1</v>
      </c>
      <c r="I180" s="71">
        <f t="shared" si="8"/>
        <v>0</v>
      </c>
      <c r="J180">
        <f t="shared" si="9"/>
        <v>0</v>
      </c>
      <c r="K180" s="19">
        <f t="shared" ref="K180:M180" si="355">if(H180=1,$E180,"")</f>
        <v>0.05741510938</v>
      </c>
      <c r="L180" t="str">
        <f t="shared" si="355"/>
        <v/>
      </c>
      <c r="M180" t="str">
        <f t="shared" si="355"/>
        <v/>
      </c>
      <c r="N180" s="158">
        <f>if('StockBond Returns'!AB178=0,1,0)</f>
        <v>0</v>
      </c>
      <c r="O180">
        <f>if( and('StockBond Returns'!$AB178&lt;0,'StockBond Returns'!$AB178&gt;=-0.1),1,0)</f>
        <v>1</v>
      </c>
      <c r="P180">
        <f>if( and('StockBond Returns'!$AB178&lt;-0.1,'StockBond Returns'!$AB178&gt;=-0.2),1,0)</f>
        <v>0</v>
      </c>
      <c r="Q180">
        <f>if( and('StockBond Returns'!$AB178&lt;-0.2,'StockBond Returns'!$AB178&gt;=-0.3),1,0)</f>
        <v>0</v>
      </c>
      <c r="R180">
        <f>if('StockBond Returns'!AB178&lt;-0.3,1,0)</f>
        <v>0</v>
      </c>
      <c r="S180" t="str">
        <f t="shared" ref="S180:W180" si="356">if(N180=1,$E180,"")</f>
        <v/>
      </c>
      <c r="T180" s="19">
        <f t="shared" si="356"/>
        <v>0.05741510938</v>
      </c>
      <c r="U180" t="str">
        <f t="shared" si="356"/>
        <v/>
      </c>
      <c r="V180" t="str">
        <f t="shared" si="356"/>
        <v/>
      </c>
      <c r="W180" t="str">
        <f t="shared" si="356"/>
        <v/>
      </c>
    </row>
    <row r="181">
      <c r="A181">
        <f t="shared" si="33"/>
        <v>7</v>
      </c>
      <c r="B181">
        <f t="shared" si="34"/>
        <v>1885</v>
      </c>
      <c r="C181" s="71" t="s">
        <v>116</v>
      </c>
      <c r="D181" s="156">
        <f t="shared" si="12"/>
        <v>1885.5</v>
      </c>
      <c r="E181" s="157">
        <f>('StockBond Returns'!Y180+'StockBond Returns'!AA180-'Parameters &amp; Main Results'!$B$33)/'StockBond Returns'!Z180*12</f>
        <v>0.05622414707</v>
      </c>
      <c r="F181" s="77">
        <f>'StockBond Returns'!Y180+'StockBond Returns'!AA180-'StockBond Returns'!Z180*'Distribution of Final Value'!$B$7</f>
        <v>6.109670233</v>
      </c>
      <c r="G181" s="19">
        <f>1/'StockBond Returns'!M179</f>
        <v>0.07153697872</v>
      </c>
      <c r="H181">
        <f t="shared" si="7"/>
        <v>1</v>
      </c>
      <c r="I181" s="71">
        <f t="shared" si="8"/>
        <v>0</v>
      </c>
      <c r="J181">
        <f t="shared" si="9"/>
        <v>0</v>
      </c>
      <c r="K181" s="19">
        <f t="shared" ref="K181:M181" si="357">if(H181=1,$E181,"")</f>
        <v>0.05622414707</v>
      </c>
      <c r="L181" t="str">
        <f t="shared" si="357"/>
        <v/>
      </c>
      <c r="M181" t="str">
        <f t="shared" si="357"/>
        <v/>
      </c>
      <c r="N181" s="158">
        <f>if('StockBond Returns'!AB179=0,1,0)</f>
        <v>0</v>
      </c>
      <c r="O181">
        <f>if( and('StockBond Returns'!$AB179&lt;0,'StockBond Returns'!$AB179&gt;=-0.1),1,0)</f>
        <v>1</v>
      </c>
      <c r="P181">
        <f>if( and('StockBond Returns'!$AB179&lt;-0.1,'StockBond Returns'!$AB179&gt;=-0.2),1,0)</f>
        <v>0</v>
      </c>
      <c r="Q181">
        <f>if( and('StockBond Returns'!$AB179&lt;-0.2,'StockBond Returns'!$AB179&gt;=-0.3),1,0)</f>
        <v>0</v>
      </c>
      <c r="R181">
        <f>if('StockBond Returns'!AB179&lt;-0.3,1,0)</f>
        <v>0</v>
      </c>
      <c r="S181" t="str">
        <f t="shared" ref="S181:W181" si="358">if(N181=1,$E181,"")</f>
        <v/>
      </c>
      <c r="T181" s="19">
        <f t="shared" si="358"/>
        <v>0.05622414707</v>
      </c>
      <c r="U181" t="str">
        <f t="shared" si="358"/>
        <v/>
      </c>
      <c r="V181" t="str">
        <f t="shared" si="358"/>
        <v/>
      </c>
      <c r="W181" t="str">
        <f t="shared" si="358"/>
        <v/>
      </c>
    </row>
    <row r="182">
      <c r="A182">
        <f t="shared" si="33"/>
        <v>8</v>
      </c>
      <c r="B182">
        <f t="shared" si="34"/>
        <v>1885</v>
      </c>
      <c r="C182" s="71" t="s">
        <v>116</v>
      </c>
      <c r="D182" s="156">
        <f t="shared" si="12"/>
        <v>1885.583333</v>
      </c>
      <c r="E182" s="157">
        <f>('StockBond Returns'!Y181+'StockBond Returns'!AA181-'Parameters &amp; Main Results'!$B$33)/'StockBond Returns'!Z181*12</f>
        <v>0.05540634433</v>
      </c>
      <c r="F182" s="77">
        <f>'StockBond Returns'!Y181+'StockBond Returns'!AA181-'StockBond Returns'!Z181*'Distribution of Final Value'!$B$7</f>
        <v>5.720298036</v>
      </c>
      <c r="G182" s="19">
        <f>1/'StockBond Returns'!M180</f>
        <v>0.06979994536</v>
      </c>
      <c r="H182">
        <f t="shared" si="7"/>
        <v>1</v>
      </c>
      <c r="I182" s="71">
        <f t="shared" si="8"/>
        <v>0</v>
      </c>
      <c r="J182">
        <f t="shared" si="9"/>
        <v>0</v>
      </c>
      <c r="K182" s="19">
        <f t="shared" ref="K182:M182" si="359">if(H182=1,$E182,"")</f>
        <v>0.05540634433</v>
      </c>
      <c r="L182" t="str">
        <f t="shared" si="359"/>
        <v/>
      </c>
      <c r="M182" t="str">
        <f t="shared" si="359"/>
        <v/>
      </c>
      <c r="N182" s="158">
        <f>if('StockBond Returns'!AB180=0,1,0)</f>
        <v>1</v>
      </c>
      <c r="O182">
        <f>if( and('StockBond Returns'!$AB180&lt;0,'StockBond Returns'!$AB180&gt;=-0.1),1,0)</f>
        <v>0</v>
      </c>
      <c r="P182">
        <f>if( and('StockBond Returns'!$AB180&lt;-0.1,'StockBond Returns'!$AB180&gt;=-0.2),1,0)</f>
        <v>0</v>
      </c>
      <c r="Q182">
        <f>if( and('StockBond Returns'!$AB180&lt;-0.2,'StockBond Returns'!$AB180&gt;=-0.3),1,0)</f>
        <v>0</v>
      </c>
      <c r="R182">
        <f>if('StockBond Returns'!AB180&lt;-0.3,1,0)</f>
        <v>0</v>
      </c>
      <c r="S182" s="19">
        <f t="shared" ref="S182:W182" si="360">if(N182=1,$E182,"")</f>
        <v>0.05540634433</v>
      </c>
      <c r="T182" t="str">
        <f t="shared" si="360"/>
        <v/>
      </c>
      <c r="U182" t="str">
        <f t="shared" si="360"/>
        <v/>
      </c>
      <c r="V182" t="str">
        <f t="shared" si="360"/>
        <v/>
      </c>
      <c r="W182" t="str">
        <f t="shared" si="360"/>
        <v/>
      </c>
    </row>
    <row r="183">
      <c r="A183">
        <f t="shared" si="33"/>
        <v>9</v>
      </c>
      <c r="B183">
        <f t="shared" si="34"/>
        <v>1885</v>
      </c>
      <c r="C183" s="71" t="s">
        <v>116</v>
      </c>
      <c r="D183" s="156">
        <f t="shared" si="12"/>
        <v>1885.666667</v>
      </c>
      <c r="E183" s="157">
        <f>('StockBond Returns'!Y182+'StockBond Returns'!AA182-'Parameters &amp; Main Results'!$B$33)/'StockBond Returns'!Z182*12</f>
        <v>0.05328221191</v>
      </c>
      <c r="F183" s="77">
        <f>'StockBond Returns'!Y182+'StockBond Returns'!AA182-'StockBond Returns'!Z182*'Distribution of Final Value'!$B$7</f>
        <v>5.16717326</v>
      </c>
      <c r="G183" s="19">
        <f>1/'StockBond Returns'!M181</f>
        <v>0.06609205878</v>
      </c>
      <c r="H183">
        <f t="shared" si="7"/>
        <v>1</v>
      </c>
      <c r="I183" s="71">
        <f t="shared" si="8"/>
        <v>0</v>
      </c>
      <c r="J183">
        <f t="shared" si="9"/>
        <v>0</v>
      </c>
      <c r="K183" s="19">
        <f t="shared" ref="K183:M183" si="361">if(H183=1,$E183,"")</f>
        <v>0.05328221191</v>
      </c>
      <c r="L183" t="str">
        <f t="shared" si="361"/>
        <v/>
      </c>
      <c r="M183" t="str">
        <f t="shared" si="361"/>
        <v/>
      </c>
      <c r="N183" s="158">
        <f>if('StockBond Returns'!AB181=0,1,0)</f>
        <v>1</v>
      </c>
      <c r="O183">
        <f>if( and('StockBond Returns'!$AB181&lt;0,'StockBond Returns'!$AB181&gt;=-0.1),1,0)</f>
        <v>0</v>
      </c>
      <c r="P183">
        <f>if( and('StockBond Returns'!$AB181&lt;-0.1,'StockBond Returns'!$AB181&gt;=-0.2),1,0)</f>
        <v>0</v>
      </c>
      <c r="Q183">
        <f>if( and('StockBond Returns'!$AB181&lt;-0.2,'StockBond Returns'!$AB181&gt;=-0.3),1,0)</f>
        <v>0</v>
      </c>
      <c r="R183">
        <f>if('StockBond Returns'!AB181&lt;-0.3,1,0)</f>
        <v>0</v>
      </c>
      <c r="S183" s="19">
        <f t="shared" ref="S183:W183" si="362">if(N183=1,$E183,"")</f>
        <v>0.05328221191</v>
      </c>
      <c r="T183" t="str">
        <f t="shared" si="362"/>
        <v/>
      </c>
      <c r="U183" t="str">
        <f t="shared" si="362"/>
        <v/>
      </c>
      <c r="V183" t="str">
        <f t="shared" si="362"/>
        <v/>
      </c>
      <c r="W183" t="str">
        <f t="shared" si="362"/>
        <v/>
      </c>
    </row>
    <row r="184">
      <c r="A184">
        <f t="shared" si="33"/>
        <v>10</v>
      </c>
      <c r="B184">
        <f t="shared" si="34"/>
        <v>1885</v>
      </c>
      <c r="C184" s="71" t="s">
        <v>116</v>
      </c>
      <c r="D184" s="156">
        <f t="shared" si="12"/>
        <v>1885.75</v>
      </c>
      <c r="E184" s="157">
        <f>('StockBond Returns'!Y183+'StockBond Returns'!AA183-'Parameters &amp; Main Results'!$B$33)/'StockBond Returns'!Z183*12</f>
        <v>0.05317082736</v>
      </c>
      <c r="F184" s="77">
        <f>'StockBond Returns'!Y183+'StockBond Returns'!AA183-'StockBond Returns'!Z183*'Distribution of Final Value'!$B$7</f>
        <v>5.276467488</v>
      </c>
      <c r="G184" s="19">
        <f>1/'StockBond Returns'!M182</f>
        <v>0.06615382007</v>
      </c>
      <c r="H184">
        <f t="shared" si="7"/>
        <v>1</v>
      </c>
      <c r="I184" s="71">
        <f t="shared" si="8"/>
        <v>0</v>
      </c>
      <c r="J184">
        <f t="shared" si="9"/>
        <v>0</v>
      </c>
      <c r="K184" s="19">
        <f t="shared" ref="K184:M184" si="363">if(H184=1,$E184,"")</f>
        <v>0.05317082736</v>
      </c>
      <c r="L184" t="str">
        <f t="shared" si="363"/>
        <v/>
      </c>
      <c r="M184" t="str">
        <f t="shared" si="363"/>
        <v/>
      </c>
      <c r="N184" s="158">
        <f>if('StockBond Returns'!AB182=0,1,0)</f>
        <v>1</v>
      </c>
      <c r="O184">
        <f>if( and('StockBond Returns'!$AB182&lt;0,'StockBond Returns'!$AB182&gt;=-0.1),1,0)</f>
        <v>0</v>
      </c>
      <c r="P184">
        <f>if( and('StockBond Returns'!$AB182&lt;-0.1,'StockBond Returns'!$AB182&gt;=-0.2),1,0)</f>
        <v>0</v>
      </c>
      <c r="Q184">
        <f>if( and('StockBond Returns'!$AB182&lt;-0.2,'StockBond Returns'!$AB182&gt;=-0.3),1,0)</f>
        <v>0</v>
      </c>
      <c r="R184">
        <f>if('StockBond Returns'!AB182&lt;-0.3,1,0)</f>
        <v>0</v>
      </c>
      <c r="S184" s="19">
        <f t="shared" ref="S184:W184" si="364">if(N184=1,$E184,"")</f>
        <v>0.05317082736</v>
      </c>
      <c r="T184" t="str">
        <f t="shared" si="364"/>
        <v/>
      </c>
      <c r="U184" t="str">
        <f t="shared" si="364"/>
        <v/>
      </c>
      <c r="V184" t="str">
        <f t="shared" si="364"/>
        <v/>
      </c>
      <c r="W184" t="str">
        <f t="shared" si="364"/>
        <v/>
      </c>
    </row>
    <row r="185">
      <c r="A185">
        <f t="shared" si="33"/>
        <v>11</v>
      </c>
      <c r="B185">
        <f t="shared" si="34"/>
        <v>1885</v>
      </c>
      <c r="C185" s="71" t="s">
        <v>116</v>
      </c>
      <c r="D185" s="156">
        <f t="shared" si="12"/>
        <v>1885.833333</v>
      </c>
      <c r="E185" s="157">
        <f>('StockBond Returns'!Y184+'StockBond Returns'!AA184-'Parameters &amp; Main Results'!$B$33)/'StockBond Returns'!Z184*12</f>
        <v>0.05106371602</v>
      </c>
      <c r="F185" s="77">
        <f>'StockBond Returns'!Y184+'StockBond Returns'!AA184-'StockBond Returns'!Z184*'Distribution of Final Value'!$B$7</f>
        <v>4.568516332</v>
      </c>
      <c r="G185" s="19">
        <f>1/'StockBond Returns'!M183</f>
        <v>0.06253508234</v>
      </c>
      <c r="H185">
        <f t="shared" si="7"/>
        <v>1</v>
      </c>
      <c r="I185" s="71">
        <f t="shared" si="8"/>
        <v>0</v>
      </c>
      <c r="J185">
        <f t="shared" si="9"/>
        <v>0</v>
      </c>
      <c r="K185" s="19">
        <f t="shared" ref="K185:M185" si="365">if(H185=1,$E185,"")</f>
        <v>0.05106371602</v>
      </c>
      <c r="L185" t="str">
        <f t="shared" si="365"/>
        <v/>
      </c>
      <c r="M185" t="str">
        <f t="shared" si="365"/>
        <v/>
      </c>
      <c r="N185" s="158">
        <f>if('StockBond Returns'!AB183=0,1,0)</f>
        <v>1</v>
      </c>
      <c r="O185">
        <f>if( and('StockBond Returns'!$AB183&lt;0,'StockBond Returns'!$AB183&gt;=-0.1),1,0)</f>
        <v>0</v>
      </c>
      <c r="P185">
        <f>if( and('StockBond Returns'!$AB183&lt;-0.1,'StockBond Returns'!$AB183&gt;=-0.2),1,0)</f>
        <v>0</v>
      </c>
      <c r="Q185">
        <f>if( and('StockBond Returns'!$AB183&lt;-0.2,'StockBond Returns'!$AB183&gt;=-0.3),1,0)</f>
        <v>0</v>
      </c>
      <c r="R185">
        <f>if('StockBond Returns'!AB183&lt;-0.3,1,0)</f>
        <v>0</v>
      </c>
      <c r="S185" s="19">
        <f t="shared" ref="S185:W185" si="366">if(N185=1,$E185,"")</f>
        <v>0.05106371602</v>
      </c>
      <c r="T185" t="str">
        <f t="shared" si="366"/>
        <v/>
      </c>
      <c r="U185" t="str">
        <f t="shared" si="366"/>
        <v/>
      </c>
      <c r="V185" t="str">
        <f t="shared" si="366"/>
        <v/>
      </c>
      <c r="W185" t="str">
        <f t="shared" si="366"/>
        <v/>
      </c>
    </row>
    <row r="186">
      <c r="A186">
        <f t="shared" si="33"/>
        <v>12</v>
      </c>
      <c r="B186">
        <f t="shared" si="34"/>
        <v>1885</v>
      </c>
      <c r="C186" s="71" t="s">
        <v>116</v>
      </c>
      <c r="D186" s="156">
        <f t="shared" si="12"/>
        <v>1885.916667</v>
      </c>
      <c r="E186" s="157">
        <f>('StockBond Returns'!Y185+'StockBond Returns'!AA185-'Parameters &amp; Main Results'!$B$33)/'StockBond Returns'!Z185*12</f>
        <v>0.0493963111</v>
      </c>
      <c r="F186" s="77">
        <f>'StockBond Returns'!Y185+'StockBond Returns'!AA185-'StockBond Returns'!Z185*'Distribution of Final Value'!$B$7</f>
        <v>4.006538111</v>
      </c>
      <c r="G186" s="19">
        <f>1/'StockBond Returns'!M184</f>
        <v>0.05943877493</v>
      </c>
      <c r="H186">
        <f t="shared" si="7"/>
        <v>1</v>
      </c>
      <c r="I186" s="71">
        <f t="shared" si="8"/>
        <v>0</v>
      </c>
      <c r="J186">
        <f t="shared" si="9"/>
        <v>0</v>
      </c>
      <c r="K186" s="19">
        <f t="shared" ref="K186:M186" si="367">if(H186=1,$E186,"")</f>
        <v>0.0493963111</v>
      </c>
      <c r="L186" t="str">
        <f t="shared" si="367"/>
        <v/>
      </c>
      <c r="M186" t="str">
        <f t="shared" si="367"/>
        <v/>
      </c>
      <c r="N186" s="158">
        <f>if('StockBond Returns'!AB184=0,1,0)</f>
        <v>1</v>
      </c>
      <c r="O186">
        <f>if( and('StockBond Returns'!$AB184&lt;0,'StockBond Returns'!$AB184&gt;=-0.1),1,0)</f>
        <v>0</v>
      </c>
      <c r="P186">
        <f>if( and('StockBond Returns'!$AB184&lt;-0.1,'StockBond Returns'!$AB184&gt;=-0.2),1,0)</f>
        <v>0</v>
      </c>
      <c r="Q186">
        <f>if( and('StockBond Returns'!$AB184&lt;-0.2,'StockBond Returns'!$AB184&gt;=-0.3),1,0)</f>
        <v>0</v>
      </c>
      <c r="R186">
        <f>if('StockBond Returns'!AB184&lt;-0.3,1,0)</f>
        <v>0</v>
      </c>
      <c r="S186" s="19">
        <f t="shared" ref="S186:W186" si="368">if(N186=1,$E186,"")</f>
        <v>0.0493963111</v>
      </c>
      <c r="T186" t="str">
        <f t="shared" si="368"/>
        <v/>
      </c>
      <c r="U186" t="str">
        <f t="shared" si="368"/>
        <v/>
      </c>
      <c r="V186" t="str">
        <f t="shared" si="368"/>
        <v/>
      </c>
      <c r="W186" t="str">
        <f t="shared" si="368"/>
        <v/>
      </c>
    </row>
    <row r="187">
      <c r="A187">
        <f t="shared" si="33"/>
        <v>1</v>
      </c>
      <c r="B187">
        <f t="shared" si="34"/>
        <v>1886</v>
      </c>
      <c r="C187" s="71" t="s">
        <v>116</v>
      </c>
      <c r="D187" s="156">
        <f t="shared" si="12"/>
        <v>1886</v>
      </c>
      <c r="E187" s="157">
        <f>('StockBond Returns'!Y186+'StockBond Returns'!AA186-'Parameters &amp; Main Results'!$B$33)/'StockBond Returns'!Z186*12</f>
        <v>0.0507578554</v>
      </c>
      <c r="F187" s="77">
        <f>'StockBond Returns'!Y186+'StockBond Returns'!AA186-'StockBond Returns'!Z186*'Distribution of Final Value'!$B$7</f>
        <v>4.542806796</v>
      </c>
      <c r="G187" s="19">
        <f>1/'StockBond Returns'!M185</f>
        <v>0.06133285136</v>
      </c>
      <c r="H187">
        <f t="shared" si="7"/>
        <v>1</v>
      </c>
      <c r="I187" s="71">
        <f t="shared" si="8"/>
        <v>0</v>
      </c>
      <c r="J187">
        <f t="shared" si="9"/>
        <v>0</v>
      </c>
      <c r="K187" s="19">
        <f t="shared" ref="K187:M187" si="369">if(H187=1,$E187,"")</f>
        <v>0.0507578554</v>
      </c>
      <c r="L187" t="str">
        <f t="shared" si="369"/>
        <v/>
      </c>
      <c r="M187" t="str">
        <f t="shared" si="369"/>
        <v/>
      </c>
      <c r="N187" s="158">
        <f>if('StockBond Returns'!AB185=0,1,0)</f>
        <v>0</v>
      </c>
      <c r="O187">
        <f>if( and('StockBond Returns'!$AB185&lt;0,'StockBond Returns'!$AB185&gt;=-0.1),1,0)</f>
        <v>1</v>
      </c>
      <c r="P187">
        <f>if( and('StockBond Returns'!$AB185&lt;-0.1,'StockBond Returns'!$AB185&gt;=-0.2),1,0)</f>
        <v>0</v>
      </c>
      <c r="Q187">
        <f>if( and('StockBond Returns'!$AB185&lt;-0.2,'StockBond Returns'!$AB185&gt;=-0.3),1,0)</f>
        <v>0</v>
      </c>
      <c r="R187">
        <f>if('StockBond Returns'!AB185&lt;-0.3,1,0)</f>
        <v>0</v>
      </c>
      <c r="S187" t="str">
        <f t="shared" ref="S187:W187" si="370">if(N187=1,$E187,"")</f>
        <v/>
      </c>
      <c r="T187" s="19">
        <f t="shared" si="370"/>
        <v>0.0507578554</v>
      </c>
      <c r="U187" t="str">
        <f t="shared" si="370"/>
        <v/>
      </c>
      <c r="V187" t="str">
        <f t="shared" si="370"/>
        <v/>
      </c>
      <c r="W187" t="str">
        <f t="shared" si="370"/>
        <v/>
      </c>
    </row>
    <row r="188">
      <c r="A188">
        <f t="shared" si="33"/>
        <v>2</v>
      </c>
      <c r="B188">
        <f t="shared" si="34"/>
        <v>1886</v>
      </c>
      <c r="C188" s="71" t="s">
        <v>116</v>
      </c>
      <c r="D188" s="156">
        <f t="shared" si="12"/>
        <v>1886.083333</v>
      </c>
      <c r="E188" s="157">
        <f>('StockBond Returns'!Y187+'StockBond Returns'!AA187-'Parameters &amp; Main Results'!$B$33)/'StockBond Returns'!Z187*12</f>
        <v>0.04973394216</v>
      </c>
      <c r="F188" s="77">
        <f>'StockBond Returns'!Y187+'StockBond Returns'!AA187-'StockBond Returns'!Z187*'Distribution of Final Value'!$B$7</f>
        <v>4.337381106</v>
      </c>
      <c r="G188" s="19">
        <f>1/'StockBond Returns'!M186</f>
        <v>0.05990779901</v>
      </c>
      <c r="H188">
        <f t="shared" si="7"/>
        <v>1</v>
      </c>
      <c r="I188" s="71">
        <f t="shared" si="8"/>
        <v>0</v>
      </c>
      <c r="J188">
        <f t="shared" si="9"/>
        <v>0</v>
      </c>
      <c r="K188" s="19">
        <f t="shared" ref="K188:M188" si="371">if(H188=1,$E188,"")</f>
        <v>0.04973394216</v>
      </c>
      <c r="L188" t="str">
        <f t="shared" si="371"/>
        <v/>
      </c>
      <c r="M188" t="str">
        <f t="shared" si="371"/>
        <v/>
      </c>
      <c r="N188" s="158">
        <f>if('StockBond Returns'!AB186=0,1,0)</f>
        <v>0</v>
      </c>
      <c r="O188">
        <f>if( and('StockBond Returns'!$AB186&lt;0,'StockBond Returns'!$AB186&gt;=-0.1),1,0)</f>
        <v>1</v>
      </c>
      <c r="P188">
        <f>if( and('StockBond Returns'!$AB186&lt;-0.1,'StockBond Returns'!$AB186&gt;=-0.2),1,0)</f>
        <v>0</v>
      </c>
      <c r="Q188">
        <f>if( and('StockBond Returns'!$AB186&lt;-0.2,'StockBond Returns'!$AB186&gt;=-0.3),1,0)</f>
        <v>0</v>
      </c>
      <c r="R188">
        <f>if('StockBond Returns'!AB186&lt;-0.3,1,0)</f>
        <v>0</v>
      </c>
      <c r="S188" t="str">
        <f t="shared" ref="S188:W188" si="372">if(N188=1,$E188,"")</f>
        <v/>
      </c>
      <c r="T188" s="19">
        <f t="shared" si="372"/>
        <v>0.04973394216</v>
      </c>
      <c r="U188" t="str">
        <f t="shared" si="372"/>
        <v/>
      </c>
      <c r="V188" t="str">
        <f t="shared" si="372"/>
        <v/>
      </c>
      <c r="W188" t="str">
        <f t="shared" si="372"/>
        <v/>
      </c>
    </row>
    <row r="189">
      <c r="A189">
        <f t="shared" si="33"/>
        <v>3</v>
      </c>
      <c r="B189">
        <f t="shared" si="34"/>
        <v>1886</v>
      </c>
      <c r="C189" s="71" t="s">
        <v>116</v>
      </c>
      <c r="D189" s="156">
        <f t="shared" si="12"/>
        <v>1886.166667</v>
      </c>
      <c r="E189" s="157">
        <f>('StockBond Returns'!Y188+'StockBond Returns'!AA188-'Parameters &amp; Main Results'!$B$33)/'StockBond Returns'!Z188*12</f>
        <v>0.04884526306</v>
      </c>
      <c r="F189" s="77">
        <f>'StockBond Returns'!Y188+'StockBond Returns'!AA188-'StockBond Returns'!Z188*'Distribution of Final Value'!$B$7</f>
        <v>3.788060743</v>
      </c>
      <c r="G189" s="19">
        <f>1/'StockBond Returns'!M187</f>
        <v>0.05880053404</v>
      </c>
      <c r="H189">
        <f t="shared" si="7"/>
        <v>1</v>
      </c>
      <c r="I189" s="71">
        <f t="shared" si="8"/>
        <v>0</v>
      </c>
      <c r="J189">
        <f t="shared" si="9"/>
        <v>0</v>
      </c>
      <c r="K189" s="19">
        <f t="shared" ref="K189:M189" si="373">if(H189=1,$E189,"")</f>
        <v>0.04884526306</v>
      </c>
      <c r="L189" t="str">
        <f t="shared" si="373"/>
        <v/>
      </c>
      <c r="M189" t="str">
        <f t="shared" si="373"/>
        <v/>
      </c>
      <c r="N189" s="158">
        <f>if('StockBond Returns'!AB187=0,1,0)</f>
        <v>1</v>
      </c>
      <c r="O189">
        <f>if( and('StockBond Returns'!$AB187&lt;0,'StockBond Returns'!$AB187&gt;=-0.1),1,0)</f>
        <v>0</v>
      </c>
      <c r="P189">
        <f>if( and('StockBond Returns'!$AB187&lt;-0.1,'StockBond Returns'!$AB187&gt;=-0.2),1,0)</f>
        <v>0</v>
      </c>
      <c r="Q189">
        <f>if( and('StockBond Returns'!$AB187&lt;-0.2,'StockBond Returns'!$AB187&gt;=-0.3),1,0)</f>
        <v>0</v>
      </c>
      <c r="R189">
        <f>if('StockBond Returns'!AB187&lt;-0.3,1,0)</f>
        <v>0</v>
      </c>
      <c r="S189" s="19">
        <f t="shared" ref="S189:W189" si="374">if(N189=1,$E189,"")</f>
        <v>0.04884526306</v>
      </c>
      <c r="T189" t="str">
        <f t="shared" si="374"/>
        <v/>
      </c>
      <c r="U189" t="str">
        <f t="shared" si="374"/>
        <v/>
      </c>
      <c r="V189" t="str">
        <f t="shared" si="374"/>
        <v/>
      </c>
      <c r="W189" t="str">
        <f t="shared" si="374"/>
        <v/>
      </c>
    </row>
    <row r="190">
      <c r="A190">
        <f t="shared" si="33"/>
        <v>4</v>
      </c>
      <c r="B190">
        <f t="shared" si="34"/>
        <v>1886</v>
      </c>
      <c r="C190" s="71" t="s">
        <v>116</v>
      </c>
      <c r="D190" s="156">
        <f t="shared" si="12"/>
        <v>1886.25</v>
      </c>
      <c r="E190" s="157">
        <f>('StockBond Returns'!Y189+'StockBond Returns'!AA189-'Parameters &amp; Main Results'!$B$33)/'StockBond Returns'!Z189*12</f>
        <v>0.04897837279</v>
      </c>
      <c r="F190" s="77">
        <f>'StockBond Returns'!Y189+'StockBond Returns'!AA189-'StockBond Returns'!Z189*'Distribution of Final Value'!$B$7</f>
        <v>3.923107686</v>
      </c>
      <c r="G190" s="19">
        <f>1/'StockBond Returns'!M188</f>
        <v>0.05937090788</v>
      </c>
      <c r="H190">
        <f t="shared" si="7"/>
        <v>1</v>
      </c>
      <c r="I190" s="71">
        <f t="shared" si="8"/>
        <v>0</v>
      </c>
      <c r="J190">
        <f t="shared" si="9"/>
        <v>0</v>
      </c>
      <c r="K190" s="19">
        <f t="shared" ref="K190:M190" si="375">if(H190=1,$E190,"")</f>
        <v>0.04897837279</v>
      </c>
      <c r="L190" t="str">
        <f t="shared" si="375"/>
        <v/>
      </c>
      <c r="M190" t="str">
        <f t="shared" si="375"/>
        <v/>
      </c>
      <c r="N190" s="158">
        <f>if('StockBond Returns'!AB188=0,1,0)</f>
        <v>0</v>
      </c>
      <c r="O190">
        <f>if( and('StockBond Returns'!$AB188&lt;0,'StockBond Returns'!$AB188&gt;=-0.1),1,0)</f>
        <v>1</v>
      </c>
      <c r="P190">
        <f>if( and('StockBond Returns'!$AB188&lt;-0.1,'StockBond Returns'!$AB188&gt;=-0.2),1,0)</f>
        <v>0</v>
      </c>
      <c r="Q190">
        <f>if( and('StockBond Returns'!$AB188&lt;-0.2,'StockBond Returns'!$AB188&gt;=-0.3),1,0)</f>
        <v>0</v>
      </c>
      <c r="R190">
        <f>if('StockBond Returns'!AB188&lt;-0.3,1,0)</f>
        <v>0</v>
      </c>
      <c r="S190" t="str">
        <f t="shared" ref="S190:W190" si="376">if(N190=1,$E190,"")</f>
        <v/>
      </c>
      <c r="T190" s="19">
        <f t="shared" si="376"/>
        <v>0.04897837279</v>
      </c>
      <c r="U190" t="str">
        <f t="shared" si="376"/>
        <v/>
      </c>
      <c r="V190" t="str">
        <f t="shared" si="376"/>
        <v/>
      </c>
      <c r="W190" t="str">
        <f t="shared" si="376"/>
        <v/>
      </c>
    </row>
    <row r="191">
      <c r="A191">
        <f t="shared" si="33"/>
        <v>5</v>
      </c>
      <c r="B191">
        <f t="shared" si="34"/>
        <v>1886</v>
      </c>
      <c r="C191" s="71" t="s">
        <v>116</v>
      </c>
      <c r="D191" s="156">
        <f t="shared" si="12"/>
        <v>1886.333333</v>
      </c>
      <c r="E191" s="157">
        <f>('StockBond Returns'!Y190+'StockBond Returns'!AA190-'Parameters &amp; Main Results'!$B$33)/'StockBond Returns'!Z190*12</f>
        <v>0.04896674744</v>
      </c>
      <c r="F191" s="77">
        <f>'StockBond Returns'!Y190+'StockBond Returns'!AA190-'StockBond Returns'!Z190*'Distribution of Final Value'!$B$7</f>
        <v>3.984800677</v>
      </c>
      <c r="G191" s="19">
        <f>1/'StockBond Returns'!M189</f>
        <v>0.05951772975</v>
      </c>
      <c r="H191">
        <f t="shared" si="7"/>
        <v>1</v>
      </c>
      <c r="I191" s="71">
        <f t="shared" si="8"/>
        <v>0</v>
      </c>
      <c r="J191">
        <f t="shared" si="9"/>
        <v>0</v>
      </c>
      <c r="K191" s="19">
        <f t="shared" ref="K191:M191" si="377">if(H191=1,$E191,"")</f>
        <v>0.04896674744</v>
      </c>
      <c r="L191" t="str">
        <f t="shared" si="377"/>
        <v/>
      </c>
      <c r="M191" t="str">
        <f t="shared" si="377"/>
        <v/>
      </c>
      <c r="N191" s="158">
        <f>if('StockBond Returns'!AB189=0,1,0)</f>
        <v>0</v>
      </c>
      <c r="O191">
        <f>if( and('StockBond Returns'!$AB189&lt;0,'StockBond Returns'!$AB189&gt;=-0.1),1,0)</f>
        <v>1</v>
      </c>
      <c r="P191">
        <f>if( and('StockBond Returns'!$AB189&lt;-0.1,'StockBond Returns'!$AB189&gt;=-0.2),1,0)</f>
        <v>0</v>
      </c>
      <c r="Q191">
        <f>if( and('StockBond Returns'!$AB189&lt;-0.2,'StockBond Returns'!$AB189&gt;=-0.3),1,0)</f>
        <v>0</v>
      </c>
      <c r="R191">
        <f>if('StockBond Returns'!AB189&lt;-0.3,1,0)</f>
        <v>0</v>
      </c>
      <c r="S191" t="str">
        <f t="shared" ref="S191:W191" si="378">if(N191=1,$E191,"")</f>
        <v/>
      </c>
      <c r="T191" s="19">
        <f t="shared" si="378"/>
        <v>0.04896674744</v>
      </c>
      <c r="U191" t="str">
        <f t="shared" si="378"/>
        <v/>
      </c>
      <c r="V191" t="str">
        <f t="shared" si="378"/>
        <v/>
      </c>
      <c r="W191" t="str">
        <f t="shared" si="378"/>
        <v/>
      </c>
    </row>
    <row r="192">
      <c r="A192">
        <f t="shared" si="33"/>
        <v>6</v>
      </c>
      <c r="B192">
        <f t="shared" si="34"/>
        <v>1886</v>
      </c>
      <c r="C192" s="71" t="s">
        <v>116</v>
      </c>
      <c r="D192" s="156">
        <f t="shared" si="12"/>
        <v>1886.416667</v>
      </c>
      <c r="E192" s="157">
        <f>('StockBond Returns'!Y191+'StockBond Returns'!AA191-'Parameters &amp; Main Results'!$B$33)/'StockBond Returns'!Z191*12</f>
        <v>0.04854989154</v>
      </c>
      <c r="F192" s="77">
        <f>'StockBond Returns'!Y191+'StockBond Returns'!AA191-'StockBond Returns'!Z191*'Distribution of Final Value'!$B$7</f>
        <v>3.846343732</v>
      </c>
      <c r="G192" s="19">
        <f>1/'StockBond Returns'!M190</f>
        <v>0.0593007416</v>
      </c>
      <c r="H192">
        <f t="shared" si="7"/>
        <v>1</v>
      </c>
      <c r="I192" s="71">
        <f t="shared" si="8"/>
        <v>0</v>
      </c>
      <c r="J192">
        <f t="shared" si="9"/>
        <v>0</v>
      </c>
      <c r="K192" s="19">
        <f t="shared" ref="K192:M192" si="379">if(H192=1,$E192,"")</f>
        <v>0.04854989154</v>
      </c>
      <c r="L192" t="str">
        <f t="shared" si="379"/>
        <v/>
      </c>
      <c r="M192" t="str">
        <f t="shared" si="379"/>
        <v/>
      </c>
      <c r="N192" s="158">
        <f>if('StockBond Returns'!AB190=0,1,0)</f>
        <v>1</v>
      </c>
      <c r="O192">
        <f>if( and('StockBond Returns'!$AB190&lt;0,'StockBond Returns'!$AB190&gt;=-0.1),1,0)</f>
        <v>0</v>
      </c>
      <c r="P192">
        <f>if( and('StockBond Returns'!$AB190&lt;-0.1,'StockBond Returns'!$AB190&gt;=-0.2),1,0)</f>
        <v>0</v>
      </c>
      <c r="Q192">
        <f>if( and('StockBond Returns'!$AB190&lt;-0.2,'StockBond Returns'!$AB190&gt;=-0.3),1,0)</f>
        <v>0</v>
      </c>
      <c r="R192">
        <f>if('StockBond Returns'!AB190&lt;-0.3,1,0)</f>
        <v>0</v>
      </c>
      <c r="S192" s="19">
        <f t="shared" ref="S192:W192" si="380">if(N192=1,$E192,"")</f>
        <v>0.04854989154</v>
      </c>
      <c r="T192" t="str">
        <f t="shared" si="380"/>
        <v/>
      </c>
      <c r="U192" t="str">
        <f t="shared" si="380"/>
        <v/>
      </c>
      <c r="V192" t="str">
        <f t="shared" si="380"/>
        <v/>
      </c>
      <c r="W192" t="str">
        <f t="shared" si="380"/>
        <v/>
      </c>
    </row>
    <row r="193">
      <c r="A193">
        <f t="shared" si="33"/>
        <v>7</v>
      </c>
      <c r="B193">
        <f t="shared" si="34"/>
        <v>1886</v>
      </c>
      <c r="C193" s="71" t="s">
        <v>116</v>
      </c>
      <c r="D193" s="156">
        <f t="shared" si="12"/>
        <v>1886.5</v>
      </c>
      <c r="E193" s="157">
        <f>('StockBond Returns'!Y192+'StockBond Returns'!AA192-'Parameters &amp; Main Results'!$B$33)/'StockBond Returns'!Z192*12</f>
        <v>0.04639154112</v>
      </c>
      <c r="F193" s="77">
        <f>'StockBond Returns'!Y192+'StockBond Returns'!AA192-'StockBond Returns'!Z192*'Distribution of Final Value'!$B$7</f>
        <v>2.830716093</v>
      </c>
      <c r="G193" s="19">
        <f>1/'StockBond Returns'!M191</f>
        <v>0.05608055032</v>
      </c>
      <c r="H193">
        <f t="shared" si="7"/>
        <v>1</v>
      </c>
      <c r="I193" s="71">
        <f t="shared" si="8"/>
        <v>0</v>
      </c>
      <c r="J193">
        <f t="shared" si="9"/>
        <v>0</v>
      </c>
      <c r="K193" s="19">
        <f t="shared" ref="K193:M193" si="381">if(H193=1,$E193,"")</f>
        <v>0.04639154112</v>
      </c>
      <c r="L193" t="str">
        <f t="shared" si="381"/>
        <v/>
      </c>
      <c r="M193" t="str">
        <f t="shared" si="381"/>
        <v/>
      </c>
      <c r="N193" s="158">
        <f>if('StockBond Returns'!AB191=0,1,0)</f>
        <v>1</v>
      </c>
      <c r="O193">
        <f>if( and('StockBond Returns'!$AB191&lt;0,'StockBond Returns'!$AB191&gt;=-0.1),1,0)</f>
        <v>0</v>
      </c>
      <c r="P193">
        <f>if( and('StockBond Returns'!$AB191&lt;-0.1,'StockBond Returns'!$AB191&gt;=-0.2),1,0)</f>
        <v>0</v>
      </c>
      <c r="Q193">
        <f>if( and('StockBond Returns'!$AB191&lt;-0.2,'StockBond Returns'!$AB191&gt;=-0.3),1,0)</f>
        <v>0</v>
      </c>
      <c r="R193">
        <f>if('StockBond Returns'!AB191&lt;-0.3,1,0)</f>
        <v>0</v>
      </c>
      <c r="S193" s="19">
        <f t="shared" ref="S193:W193" si="382">if(N193=1,$E193,"")</f>
        <v>0.04639154112</v>
      </c>
      <c r="T193" t="str">
        <f t="shared" si="382"/>
        <v/>
      </c>
      <c r="U193" t="str">
        <f t="shared" si="382"/>
        <v/>
      </c>
      <c r="V193" t="str">
        <f t="shared" si="382"/>
        <v/>
      </c>
      <c r="W193" t="str">
        <f t="shared" si="382"/>
        <v/>
      </c>
    </row>
    <row r="194">
      <c r="A194">
        <f t="shared" si="33"/>
        <v>8</v>
      </c>
      <c r="B194">
        <f t="shared" si="34"/>
        <v>1886</v>
      </c>
      <c r="C194" s="71" t="s">
        <v>116</v>
      </c>
      <c r="D194" s="156">
        <f t="shared" si="12"/>
        <v>1886.583333</v>
      </c>
      <c r="E194" s="157">
        <f>('StockBond Returns'!Y193+'StockBond Returns'!AA193-'Parameters &amp; Main Results'!$B$33)/'StockBond Returns'!Z193*12</f>
        <v>0.04644526027</v>
      </c>
      <c r="F194" s="77">
        <f>'StockBond Returns'!Y193+'StockBond Returns'!AA193-'StockBond Returns'!Z193*'Distribution of Final Value'!$B$7</f>
        <v>2.656653453</v>
      </c>
      <c r="G194" s="19">
        <f>1/'StockBond Returns'!M192</f>
        <v>0.05603545238</v>
      </c>
      <c r="H194">
        <f t="shared" si="7"/>
        <v>1</v>
      </c>
      <c r="I194" s="71">
        <f t="shared" si="8"/>
        <v>0</v>
      </c>
      <c r="J194">
        <f t="shared" si="9"/>
        <v>0</v>
      </c>
      <c r="K194" s="19">
        <f t="shared" ref="K194:M194" si="383">if(H194=1,$E194,"")</f>
        <v>0.04644526027</v>
      </c>
      <c r="L194" t="str">
        <f t="shared" si="383"/>
        <v/>
      </c>
      <c r="M194" t="str">
        <f t="shared" si="383"/>
        <v/>
      </c>
      <c r="N194" s="158">
        <f>if('StockBond Returns'!AB192=0,1,0)</f>
        <v>1</v>
      </c>
      <c r="O194">
        <f>if( and('StockBond Returns'!$AB192&lt;0,'StockBond Returns'!$AB192&gt;=-0.1),1,0)</f>
        <v>0</v>
      </c>
      <c r="P194">
        <f>if( and('StockBond Returns'!$AB192&lt;-0.1,'StockBond Returns'!$AB192&gt;=-0.2),1,0)</f>
        <v>0</v>
      </c>
      <c r="Q194">
        <f>if( and('StockBond Returns'!$AB192&lt;-0.2,'StockBond Returns'!$AB192&gt;=-0.3),1,0)</f>
        <v>0</v>
      </c>
      <c r="R194">
        <f>if('StockBond Returns'!AB192&lt;-0.3,1,0)</f>
        <v>0</v>
      </c>
      <c r="S194" s="19">
        <f t="shared" ref="S194:W194" si="384">if(N194=1,$E194,"")</f>
        <v>0.04644526027</v>
      </c>
      <c r="T194" t="str">
        <f t="shared" si="384"/>
        <v/>
      </c>
      <c r="U194" t="str">
        <f t="shared" si="384"/>
        <v/>
      </c>
      <c r="V194" t="str">
        <f t="shared" si="384"/>
        <v/>
      </c>
      <c r="W194" t="str">
        <f t="shared" si="384"/>
        <v/>
      </c>
    </row>
    <row r="195">
      <c r="A195">
        <f t="shared" si="33"/>
        <v>9</v>
      </c>
      <c r="B195">
        <f t="shared" si="34"/>
        <v>1886</v>
      </c>
      <c r="C195" s="71" t="s">
        <v>116</v>
      </c>
      <c r="D195" s="156">
        <f t="shared" si="12"/>
        <v>1886.666667</v>
      </c>
      <c r="E195" s="157">
        <f>('StockBond Returns'!Y194+'StockBond Returns'!AA194-'Parameters &amp; Main Results'!$B$33)/'StockBond Returns'!Z194*12</f>
        <v>0.04674027738</v>
      </c>
      <c r="F195" s="77">
        <f>'StockBond Returns'!Y194+'StockBond Returns'!AA194-'StockBond Returns'!Z194*'Distribution of Final Value'!$B$7</f>
        <v>2.577288061</v>
      </c>
      <c r="G195" s="19">
        <f>1/'StockBond Returns'!M193</f>
        <v>0.05642095012</v>
      </c>
      <c r="H195">
        <f t="shared" si="7"/>
        <v>1</v>
      </c>
      <c r="I195" s="71">
        <f t="shared" si="8"/>
        <v>0</v>
      </c>
      <c r="J195">
        <f t="shared" si="9"/>
        <v>0</v>
      </c>
      <c r="K195" s="19">
        <f t="shared" ref="K195:M195" si="385">if(H195=1,$E195,"")</f>
        <v>0.04674027738</v>
      </c>
      <c r="L195" t="str">
        <f t="shared" si="385"/>
        <v/>
      </c>
      <c r="M195" t="str">
        <f t="shared" si="385"/>
        <v/>
      </c>
      <c r="N195" s="158">
        <f>if('StockBond Returns'!AB193=0,1,0)</f>
        <v>0</v>
      </c>
      <c r="O195">
        <f>if( and('StockBond Returns'!$AB193&lt;0,'StockBond Returns'!$AB193&gt;=-0.1),1,0)</f>
        <v>1</v>
      </c>
      <c r="P195">
        <f>if( and('StockBond Returns'!$AB193&lt;-0.1,'StockBond Returns'!$AB193&gt;=-0.2),1,0)</f>
        <v>0</v>
      </c>
      <c r="Q195">
        <f>if( and('StockBond Returns'!$AB193&lt;-0.2,'StockBond Returns'!$AB193&gt;=-0.3),1,0)</f>
        <v>0</v>
      </c>
      <c r="R195">
        <f>if('StockBond Returns'!AB193&lt;-0.3,1,0)</f>
        <v>0</v>
      </c>
      <c r="S195" t="str">
        <f t="shared" ref="S195:W195" si="386">if(N195=1,$E195,"")</f>
        <v/>
      </c>
      <c r="T195" s="19">
        <f t="shared" si="386"/>
        <v>0.04674027738</v>
      </c>
      <c r="U195" t="str">
        <f t="shared" si="386"/>
        <v/>
      </c>
      <c r="V195" t="str">
        <f t="shared" si="386"/>
        <v/>
      </c>
      <c r="W195" t="str">
        <f t="shared" si="386"/>
        <v/>
      </c>
    </row>
    <row r="196">
      <c r="A196">
        <f t="shared" si="33"/>
        <v>10</v>
      </c>
      <c r="B196">
        <f t="shared" si="34"/>
        <v>1886</v>
      </c>
      <c r="C196" s="71" t="s">
        <v>116</v>
      </c>
      <c r="D196" s="156">
        <f t="shared" si="12"/>
        <v>1886.75</v>
      </c>
      <c r="E196" s="157">
        <f>('StockBond Returns'!Y195+'StockBond Returns'!AA195-'Parameters &amp; Main Results'!$B$33)/'StockBond Returns'!Z195*12</f>
        <v>0.04573957306</v>
      </c>
      <c r="F196" s="77">
        <f>'StockBond Returns'!Y195+'StockBond Returns'!AA195-'StockBond Returns'!Z195*'Distribution of Final Value'!$B$7</f>
        <v>2.060336632</v>
      </c>
      <c r="G196" s="19">
        <f>1/'StockBond Returns'!M194</f>
        <v>0.05510509003</v>
      </c>
      <c r="H196">
        <f t="shared" si="7"/>
        <v>1</v>
      </c>
      <c r="I196" s="71">
        <f t="shared" si="8"/>
        <v>0</v>
      </c>
      <c r="J196">
        <f t="shared" si="9"/>
        <v>0</v>
      </c>
      <c r="K196" s="19">
        <f t="shared" ref="K196:M196" si="387">if(H196=1,$E196,"")</f>
        <v>0.04573957306</v>
      </c>
      <c r="L196" t="str">
        <f t="shared" si="387"/>
        <v/>
      </c>
      <c r="M196" t="str">
        <f t="shared" si="387"/>
        <v/>
      </c>
      <c r="N196" s="158">
        <f>if('StockBond Returns'!AB194=0,1,0)</f>
        <v>1</v>
      </c>
      <c r="O196">
        <f>if( and('StockBond Returns'!$AB194&lt;0,'StockBond Returns'!$AB194&gt;=-0.1),1,0)</f>
        <v>0</v>
      </c>
      <c r="P196">
        <f>if( and('StockBond Returns'!$AB194&lt;-0.1,'StockBond Returns'!$AB194&gt;=-0.2),1,0)</f>
        <v>0</v>
      </c>
      <c r="Q196">
        <f>if( and('StockBond Returns'!$AB194&lt;-0.2,'StockBond Returns'!$AB194&gt;=-0.3),1,0)</f>
        <v>0</v>
      </c>
      <c r="R196">
        <f>if('StockBond Returns'!AB194&lt;-0.3,1,0)</f>
        <v>0</v>
      </c>
      <c r="S196" s="19">
        <f t="shared" ref="S196:W196" si="388">if(N196=1,$E196,"")</f>
        <v>0.04573957306</v>
      </c>
      <c r="T196" t="str">
        <f t="shared" si="388"/>
        <v/>
      </c>
      <c r="U196" t="str">
        <f t="shared" si="388"/>
        <v/>
      </c>
      <c r="V196" t="str">
        <f t="shared" si="388"/>
        <v/>
      </c>
      <c r="W196" t="str">
        <f t="shared" si="388"/>
        <v/>
      </c>
    </row>
    <row r="197">
      <c r="A197">
        <f t="shared" si="33"/>
        <v>11</v>
      </c>
      <c r="B197">
        <f t="shared" si="34"/>
        <v>1886</v>
      </c>
      <c r="C197" s="71" t="s">
        <v>116</v>
      </c>
      <c r="D197" s="156">
        <f t="shared" si="12"/>
        <v>1886.833333</v>
      </c>
      <c r="E197" s="157">
        <f>('StockBond Returns'!Y196+'StockBond Returns'!AA196-'Parameters &amp; Main Results'!$B$33)/'StockBond Returns'!Z196*12</f>
        <v>0.0448480507</v>
      </c>
      <c r="F197" s="77">
        <f>'StockBond Returns'!Y196+'StockBond Returns'!AA196-'StockBond Returns'!Z196*'Distribution of Final Value'!$B$7</f>
        <v>1.741763607</v>
      </c>
      <c r="G197" s="19">
        <f>1/'StockBond Returns'!M195</f>
        <v>0.05387239825</v>
      </c>
      <c r="H197">
        <f t="shared" si="7"/>
        <v>1</v>
      </c>
      <c r="I197" s="71">
        <f t="shared" si="8"/>
        <v>0</v>
      </c>
      <c r="J197">
        <f t="shared" si="9"/>
        <v>0</v>
      </c>
      <c r="K197" s="19">
        <f t="shared" ref="K197:M197" si="389">if(H197=1,$E197,"")</f>
        <v>0.0448480507</v>
      </c>
      <c r="L197" t="str">
        <f t="shared" si="389"/>
        <v/>
      </c>
      <c r="M197" t="str">
        <f t="shared" si="389"/>
        <v/>
      </c>
      <c r="N197" s="158">
        <f>if('StockBond Returns'!AB195=0,1,0)</f>
        <v>1</v>
      </c>
      <c r="O197">
        <f>if( and('StockBond Returns'!$AB195&lt;0,'StockBond Returns'!$AB195&gt;=-0.1),1,0)</f>
        <v>0</v>
      </c>
      <c r="P197">
        <f>if( and('StockBond Returns'!$AB195&lt;-0.1,'StockBond Returns'!$AB195&gt;=-0.2),1,0)</f>
        <v>0</v>
      </c>
      <c r="Q197">
        <f>if( and('StockBond Returns'!$AB195&lt;-0.2,'StockBond Returns'!$AB195&gt;=-0.3),1,0)</f>
        <v>0</v>
      </c>
      <c r="R197">
        <f>if('StockBond Returns'!AB195&lt;-0.3,1,0)</f>
        <v>0</v>
      </c>
      <c r="S197" s="19">
        <f t="shared" ref="S197:W197" si="390">if(N197=1,$E197,"")</f>
        <v>0.0448480507</v>
      </c>
      <c r="T197" t="str">
        <f t="shared" si="390"/>
        <v/>
      </c>
      <c r="U197" t="str">
        <f t="shared" si="390"/>
        <v/>
      </c>
      <c r="V197" t="str">
        <f t="shared" si="390"/>
        <v/>
      </c>
      <c r="W197" t="str">
        <f t="shared" si="390"/>
        <v/>
      </c>
    </row>
    <row r="198">
      <c r="A198">
        <f t="shared" si="33"/>
        <v>12</v>
      </c>
      <c r="B198">
        <f t="shared" si="34"/>
        <v>1886</v>
      </c>
      <c r="C198" s="71" t="s">
        <v>116</v>
      </c>
      <c r="D198" s="156">
        <f t="shared" si="12"/>
        <v>1886.916667</v>
      </c>
      <c r="E198" s="157">
        <f>('StockBond Returns'!Y197+'StockBond Returns'!AA197-'Parameters &amp; Main Results'!$B$33)/'StockBond Returns'!Z197*12</f>
        <v>0.04407953513</v>
      </c>
      <c r="F198" s="77">
        <f>'StockBond Returns'!Y197+'StockBond Returns'!AA197-'StockBond Returns'!Z197*'Distribution of Final Value'!$B$7</f>
        <v>1.462751714</v>
      </c>
      <c r="G198" s="19">
        <f>1/'StockBond Returns'!M196</f>
        <v>0.05271950223</v>
      </c>
      <c r="H198">
        <f t="shared" si="7"/>
        <v>1</v>
      </c>
      <c r="I198" s="71">
        <f t="shared" si="8"/>
        <v>0</v>
      </c>
      <c r="J198">
        <f t="shared" si="9"/>
        <v>0</v>
      </c>
      <c r="K198" s="19">
        <f t="shared" ref="K198:M198" si="391">if(H198=1,$E198,"")</f>
        <v>0.04407953513</v>
      </c>
      <c r="L198" t="str">
        <f t="shared" si="391"/>
        <v/>
      </c>
      <c r="M198" t="str">
        <f t="shared" si="391"/>
        <v/>
      </c>
      <c r="N198" s="158">
        <f>if('StockBond Returns'!AB196=0,1,0)</f>
        <v>1</v>
      </c>
      <c r="O198">
        <f>if( and('StockBond Returns'!$AB196&lt;0,'StockBond Returns'!$AB196&gt;=-0.1),1,0)</f>
        <v>0</v>
      </c>
      <c r="P198">
        <f>if( and('StockBond Returns'!$AB196&lt;-0.1,'StockBond Returns'!$AB196&gt;=-0.2),1,0)</f>
        <v>0</v>
      </c>
      <c r="Q198">
        <f>if( and('StockBond Returns'!$AB196&lt;-0.2,'StockBond Returns'!$AB196&gt;=-0.3),1,0)</f>
        <v>0</v>
      </c>
      <c r="R198">
        <f>if('StockBond Returns'!AB196&lt;-0.3,1,0)</f>
        <v>0</v>
      </c>
      <c r="S198" s="19">
        <f t="shared" ref="S198:W198" si="392">if(N198=1,$E198,"")</f>
        <v>0.04407953513</v>
      </c>
      <c r="T198" t="str">
        <f t="shared" si="392"/>
        <v/>
      </c>
      <c r="U198" t="str">
        <f t="shared" si="392"/>
        <v/>
      </c>
      <c r="V198" t="str">
        <f t="shared" si="392"/>
        <v/>
      </c>
      <c r="W198" t="str">
        <f t="shared" si="392"/>
        <v/>
      </c>
    </row>
    <row r="199">
      <c r="A199">
        <f t="shared" si="33"/>
        <v>1</v>
      </c>
      <c r="B199">
        <f t="shared" si="34"/>
        <v>1887</v>
      </c>
      <c r="C199" s="71" t="s">
        <v>116</v>
      </c>
      <c r="D199" s="156">
        <f t="shared" si="12"/>
        <v>1887</v>
      </c>
      <c r="E199" s="157">
        <f>('StockBond Returns'!Y198+'StockBond Returns'!AA198-'Parameters &amp; Main Results'!$B$33)/'StockBond Returns'!Z198*12</f>
        <v>0.04542826684</v>
      </c>
      <c r="F199" s="77">
        <f>'StockBond Returns'!Y198+'StockBond Returns'!AA198-'StockBond Returns'!Z198*'Distribution of Final Value'!$B$7</f>
        <v>1.903411032</v>
      </c>
      <c r="G199" s="19">
        <f>1/'StockBond Returns'!M197</f>
        <v>0.05496300079</v>
      </c>
      <c r="H199">
        <f t="shared" si="7"/>
        <v>1</v>
      </c>
      <c r="I199" s="71">
        <f t="shared" si="8"/>
        <v>0</v>
      </c>
      <c r="J199">
        <f t="shared" si="9"/>
        <v>0</v>
      </c>
      <c r="K199" s="19">
        <f t="shared" ref="K199:M199" si="393">if(H199=1,$E199,"")</f>
        <v>0.04542826684</v>
      </c>
      <c r="L199" t="str">
        <f t="shared" si="393"/>
        <v/>
      </c>
      <c r="M199" t="str">
        <f t="shared" si="393"/>
        <v/>
      </c>
      <c r="N199" s="158">
        <f>if('StockBond Returns'!AB197=0,1,0)</f>
        <v>0</v>
      </c>
      <c r="O199">
        <f>if( and('StockBond Returns'!$AB197&lt;0,'StockBond Returns'!$AB197&gt;=-0.1),1,0)</f>
        <v>1</v>
      </c>
      <c r="P199">
        <f>if( and('StockBond Returns'!$AB197&lt;-0.1,'StockBond Returns'!$AB197&gt;=-0.2),1,0)</f>
        <v>0</v>
      </c>
      <c r="Q199">
        <f>if( and('StockBond Returns'!$AB197&lt;-0.2,'StockBond Returns'!$AB197&gt;=-0.3),1,0)</f>
        <v>0</v>
      </c>
      <c r="R199">
        <f>if('StockBond Returns'!AB197&lt;-0.3,1,0)</f>
        <v>0</v>
      </c>
      <c r="S199" t="str">
        <f t="shared" ref="S199:W199" si="394">if(N199=1,$E199,"")</f>
        <v/>
      </c>
      <c r="T199" s="19">
        <f t="shared" si="394"/>
        <v>0.04542826684</v>
      </c>
      <c r="U199" t="str">
        <f t="shared" si="394"/>
        <v/>
      </c>
      <c r="V199" t="str">
        <f t="shared" si="394"/>
        <v/>
      </c>
      <c r="W199" t="str">
        <f t="shared" si="394"/>
        <v/>
      </c>
    </row>
    <row r="200">
      <c r="A200">
        <f t="shared" si="33"/>
        <v>2</v>
      </c>
      <c r="B200">
        <f t="shared" si="34"/>
        <v>1887</v>
      </c>
      <c r="C200" s="71" t="s">
        <v>116</v>
      </c>
      <c r="D200" s="156">
        <f t="shared" si="12"/>
        <v>1887.083333</v>
      </c>
      <c r="E200" s="157">
        <f>('StockBond Returns'!Y199+'StockBond Returns'!AA199-'Parameters &amp; Main Results'!$B$33)/'StockBond Returns'!Z199*12</f>
        <v>0.04699517415</v>
      </c>
      <c r="F200" s="77">
        <f>'StockBond Returns'!Y199+'StockBond Returns'!AA199-'StockBond Returns'!Z199*'Distribution of Final Value'!$B$7</f>
        <v>2.421101519</v>
      </c>
      <c r="G200" s="19">
        <f>1/'StockBond Returns'!M198</f>
        <v>0.0571029761</v>
      </c>
      <c r="H200">
        <f t="shared" si="7"/>
        <v>1</v>
      </c>
      <c r="I200" s="71">
        <f t="shared" si="8"/>
        <v>0</v>
      </c>
      <c r="J200">
        <f t="shared" si="9"/>
        <v>0</v>
      </c>
      <c r="K200" s="19">
        <f t="shared" ref="K200:M200" si="395">if(H200=1,$E200,"")</f>
        <v>0.04699517415</v>
      </c>
      <c r="L200" t="str">
        <f t="shared" si="395"/>
        <v/>
      </c>
      <c r="M200" t="str">
        <f t="shared" si="395"/>
        <v/>
      </c>
      <c r="N200" s="158">
        <f>if('StockBond Returns'!AB198=0,1,0)</f>
        <v>0</v>
      </c>
      <c r="O200">
        <f>if( and('StockBond Returns'!$AB198&lt;0,'StockBond Returns'!$AB198&gt;=-0.1),1,0)</f>
        <v>1</v>
      </c>
      <c r="P200">
        <f>if( and('StockBond Returns'!$AB198&lt;-0.1,'StockBond Returns'!$AB198&gt;=-0.2),1,0)</f>
        <v>0</v>
      </c>
      <c r="Q200">
        <f>if( and('StockBond Returns'!$AB198&lt;-0.2,'StockBond Returns'!$AB198&gt;=-0.3),1,0)</f>
        <v>0</v>
      </c>
      <c r="R200">
        <f>if('StockBond Returns'!AB198&lt;-0.3,1,0)</f>
        <v>0</v>
      </c>
      <c r="S200" t="str">
        <f t="shared" ref="S200:W200" si="396">if(N200=1,$E200,"")</f>
        <v/>
      </c>
      <c r="T200" s="19">
        <f t="shared" si="396"/>
        <v>0.04699517415</v>
      </c>
      <c r="U200" t="str">
        <f t="shared" si="396"/>
        <v/>
      </c>
      <c r="V200" t="str">
        <f t="shared" si="396"/>
        <v/>
      </c>
      <c r="W200" t="str">
        <f t="shared" si="396"/>
        <v/>
      </c>
    </row>
    <row r="201">
      <c r="A201">
        <f t="shared" si="33"/>
        <v>3</v>
      </c>
      <c r="B201">
        <f t="shared" si="34"/>
        <v>1887</v>
      </c>
      <c r="C201" s="71" t="s">
        <v>116</v>
      </c>
      <c r="D201" s="156">
        <f t="shared" si="12"/>
        <v>1887.166667</v>
      </c>
      <c r="E201" s="157">
        <f>('StockBond Returns'!Y200+'StockBond Returns'!AA200-'Parameters &amp; Main Results'!$B$33)/'StockBond Returns'!Z200*12</f>
        <v>0.04771526026</v>
      </c>
      <c r="F201" s="77">
        <f>'StockBond Returns'!Y200+'StockBond Returns'!AA200-'StockBond Returns'!Z200*'Distribution of Final Value'!$B$7</f>
        <v>2.603888491</v>
      </c>
      <c r="G201" s="19">
        <f>1/'StockBond Returns'!M199</f>
        <v>0.05839291055</v>
      </c>
      <c r="H201">
        <f t="shared" si="7"/>
        <v>1</v>
      </c>
      <c r="I201" s="71">
        <f t="shared" si="8"/>
        <v>0</v>
      </c>
      <c r="J201">
        <f t="shared" si="9"/>
        <v>0</v>
      </c>
      <c r="K201" s="19">
        <f t="shared" ref="K201:M201" si="397">if(H201=1,$E201,"")</f>
        <v>0.04771526026</v>
      </c>
      <c r="L201" t="str">
        <f t="shared" si="397"/>
        <v/>
      </c>
      <c r="M201" t="str">
        <f t="shared" si="397"/>
        <v/>
      </c>
      <c r="N201" s="158">
        <f>if('StockBond Returns'!AB199=0,1,0)</f>
        <v>0</v>
      </c>
      <c r="O201">
        <f>if( and('StockBond Returns'!$AB199&lt;0,'StockBond Returns'!$AB199&gt;=-0.1),1,0)</f>
        <v>1</v>
      </c>
      <c r="P201">
        <f>if( and('StockBond Returns'!$AB199&lt;-0.1,'StockBond Returns'!$AB199&gt;=-0.2),1,0)</f>
        <v>0</v>
      </c>
      <c r="Q201">
        <f>if( and('StockBond Returns'!$AB199&lt;-0.2,'StockBond Returns'!$AB199&gt;=-0.3),1,0)</f>
        <v>0</v>
      </c>
      <c r="R201">
        <f>if('StockBond Returns'!AB199&lt;-0.3,1,0)</f>
        <v>0</v>
      </c>
      <c r="S201" t="str">
        <f t="shared" ref="S201:W201" si="398">if(N201=1,$E201,"")</f>
        <v/>
      </c>
      <c r="T201" s="19">
        <f t="shared" si="398"/>
        <v>0.04771526026</v>
      </c>
      <c r="U201" t="str">
        <f t="shared" si="398"/>
        <v/>
      </c>
      <c r="V201" t="str">
        <f t="shared" si="398"/>
        <v/>
      </c>
      <c r="W201" t="str">
        <f t="shared" si="398"/>
        <v/>
      </c>
    </row>
    <row r="202">
      <c r="A202">
        <f t="shared" si="33"/>
        <v>4</v>
      </c>
      <c r="B202">
        <f t="shared" si="34"/>
        <v>1887</v>
      </c>
      <c r="C202" s="71" t="s">
        <v>116</v>
      </c>
      <c r="D202" s="156">
        <f t="shared" si="12"/>
        <v>1887.25</v>
      </c>
      <c r="E202" s="157">
        <f>('StockBond Returns'!Y201+'StockBond Returns'!AA201-'Parameters &amp; Main Results'!$B$33)/'StockBond Returns'!Z201*12</f>
        <v>0.04690084985</v>
      </c>
      <c r="F202" s="77">
        <f>'StockBond Returns'!Y201+'StockBond Returns'!AA201-'StockBond Returns'!Z201*'Distribution of Final Value'!$B$7</f>
        <v>2.292960718</v>
      </c>
      <c r="G202" s="19">
        <f>1/'StockBond Returns'!M200</f>
        <v>0.05723045666</v>
      </c>
      <c r="H202">
        <f t="shared" si="7"/>
        <v>1</v>
      </c>
      <c r="I202" s="71">
        <f t="shared" si="8"/>
        <v>0</v>
      </c>
      <c r="J202">
        <f t="shared" si="9"/>
        <v>0</v>
      </c>
      <c r="K202" s="19">
        <f t="shared" ref="K202:M202" si="399">if(H202=1,$E202,"")</f>
        <v>0.04690084985</v>
      </c>
      <c r="L202" t="str">
        <f t="shared" si="399"/>
        <v/>
      </c>
      <c r="M202" t="str">
        <f t="shared" si="399"/>
        <v/>
      </c>
      <c r="N202" s="158">
        <f>if('StockBond Returns'!AB200=0,1,0)</f>
        <v>0</v>
      </c>
      <c r="O202">
        <f>if( and('StockBond Returns'!$AB200&lt;0,'StockBond Returns'!$AB200&gt;=-0.1),1,0)</f>
        <v>1</v>
      </c>
      <c r="P202">
        <f>if( and('StockBond Returns'!$AB200&lt;-0.1,'StockBond Returns'!$AB200&gt;=-0.2),1,0)</f>
        <v>0</v>
      </c>
      <c r="Q202">
        <f>if( and('StockBond Returns'!$AB200&lt;-0.2,'StockBond Returns'!$AB200&gt;=-0.3),1,0)</f>
        <v>0</v>
      </c>
      <c r="R202">
        <f>if('StockBond Returns'!AB200&lt;-0.3,1,0)</f>
        <v>0</v>
      </c>
      <c r="S202" t="str">
        <f t="shared" ref="S202:W202" si="400">if(N202=1,$E202,"")</f>
        <v/>
      </c>
      <c r="T202" s="19">
        <f t="shared" si="400"/>
        <v>0.04690084985</v>
      </c>
      <c r="U202" t="str">
        <f t="shared" si="400"/>
        <v/>
      </c>
      <c r="V202" t="str">
        <f t="shared" si="400"/>
        <v/>
      </c>
      <c r="W202" t="str">
        <f t="shared" si="400"/>
        <v/>
      </c>
    </row>
    <row r="203">
      <c r="A203">
        <f t="shared" si="33"/>
        <v>5</v>
      </c>
      <c r="B203">
        <f t="shared" si="34"/>
        <v>1887</v>
      </c>
      <c r="C203" s="71" t="s">
        <v>116</v>
      </c>
      <c r="D203" s="156">
        <f t="shared" si="12"/>
        <v>1887.333333</v>
      </c>
      <c r="E203" s="157">
        <f>('StockBond Returns'!Y202+'StockBond Returns'!AA202-'Parameters &amp; Main Results'!$B$33)/'StockBond Returns'!Z202*12</f>
        <v>0.04612108644</v>
      </c>
      <c r="F203" s="77">
        <f>'StockBond Returns'!Y202+'StockBond Returns'!AA202-'StockBond Returns'!Z202*'Distribution of Final Value'!$B$7</f>
        <v>2.008416198</v>
      </c>
      <c r="G203" s="19">
        <f>1/'StockBond Returns'!M201</f>
        <v>0.05610732862</v>
      </c>
      <c r="H203">
        <f t="shared" si="7"/>
        <v>1</v>
      </c>
      <c r="I203" s="71">
        <f t="shared" si="8"/>
        <v>0</v>
      </c>
      <c r="J203">
        <f t="shared" si="9"/>
        <v>0</v>
      </c>
      <c r="K203" s="19">
        <f t="shared" ref="K203:M203" si="401">if(H203=1,$E203,"")</f>
        <v>0.04612108644</v>
      </c>
      <c r="L203" t="str">
        <f t="shared" si="401"/>
        <v/>
      </c>
      <c r="M203" t="str">
        <f t="shared" si="401"/>
        <v/>
      </c>
      <c r="N203" s="158">
        <f>if('StockBond Returns'!AB201=0,1,0)</f>
        <v>0</v>
      </c>
      <c r="O203">
        <f>if( and('StockBond Returns'!$AB201&lt;0,'StockBond Returns'!$AB201&gt;=-0.1),1,0)</f>
        <v>1</v>
      </c>
      <c r="P203">
        <f>if( and('StockBond Returns'!$AB201&lt;-0.1,'StockBond Returns'!$AB201&gt;=-0.2),1,0)</f>
        <v>0</v>
      </c>
      <c r="Q203">
        <f>if( and('StockBond Returns'!$AB201&lt;-0.2,'StockBond Returns'!$AB201&gt;=-0.3),1,0)</f>
        <v>0</v>
      </c>
      <c r="R203">
        <f>if('StockBond Returns'!AB201&lt;-0.3,1,0)</f>
        <v>0</v>
      </c>
      <c r="S203" t="str">
        <f t="shared" ref="S203:W203" si="402">if(N203=1,$E203,"")</f>
        <v/>
      </c>
      <c r="T203" s="19">
        <f t="shared" si="402"/>
        <v>0.04612108644</v>
      </c>
      <c r="U203" t="str">
        <f t="shared" si="402"/>
        <v/>
      </c>
      <c r="V203" t="str">
        <f t="shared" si="402"/>
        <v/>
      </c>
      <c r="W203" t="str">
        <f t="shared" si="402"/>
        <v/>
      </c>
    </row>
    <row r="204">
      <c r="A204">
        <f t="shared" si="33"/>
        <v>6</v>
      </c>
      <c r="B204">
        <f t="shared" si="34"/>
        <v>1887</v>
      </c>
      <c r="C204" s="71" t="s">
        <v>116</v>
      </c>
      <c r="D204" s="156">
        <f t="shared" si="12"/>
        <v>1887.416667</v>
      </c>
      <c r="E204" s="157">
        <f>('StockBond Returns'!Y203+'StockBond Returns'!AA203-'Parameters &amp; Main Results'!$B$33)/'StockBond Returns'!Z203*12</f>
        <v>0.0455681759</v>
      </c>
      <c r="F204" s="77">
        <f>'StockBond Returns'!Y203+'StockBond Returns'!AA203-'StockBond Returns'!Z203*'Distribution of Final Value'!$B$7</f>
        <v>1.842806411</v>
      </c>
      <c r="G204" s="19">
        <f>1/'StockBond Returns'!M202</f>
        <v>0.05532367121</v>
      </c>
      <c r="H204">
        <f t="shared" si="7"/>
        <v>1</v>
      </c>
      <c r="I204" s="71">
        <f t="shared" si="8"/>
        <v>0</v>
      </c>
      <c r="J204">
        <f t="shared" si="9"/>
        <v>0</v>
      </c>
      <c r="K204" s="19">
        <f t="shared" ref="K204:M204" si="403">if(H204=1,$E204,"")</f>
        <v>0.0455681759</v>
      </c>
      <c r="L204" t="str">
        <f t="shared" si="403"/>
        <v/>
      </c>
      <c r="M204" t="str">
        <f t="shared" si="403"/>
        <v/>
      </c>
      <c r="N204" s="158">
        <f>if('StockBond Returns'!AB202=0,1,0)</f>
        <v>0</v>
      </c>
      <c r="O204">
        <f>if( and('StockBond Returns'!$AB202&lt;0,'StockBond Returns'!$AB202&gt;=-0.1),1,0)</f>
        <v>1</v>
      </c>
      <c r="P204">
        <f>if( and('StockBond Returns'!$AB202&lt;-0.1,'StockBond Returns'!$AB202&gt;=-0.2),1,0)</f>
        <v>0</v>
      </c>
      <c r="Q204">
        <f>if( and('StockBond Returns'!$AB202&lt;-0.2,'StockBond Returns'!$AB202&gt;=-0.3),1,0)</f>
        <v>0</v>
      </c>
      <c r="R204">
        <f>if('StockBond Returns'!AB202&lt;-0.3,1,0)</f>
        <v>0</v>
      </c>
      <c r="S204" t="str">
        <f t="shared" ref="S204:W204" si="404">if(N204=1,$E204,"")</f>
        <v/>
      </c>
      <c r="T204" s="19">
        <f t="shared" si="404"/>
        <v>0.0455681759</v>
      </c>
      <c r="U204" t="str">
        <f t="shared" si="404"/>
        <v/>
      </c>
      <c r="V204" t="str">
        <f t="shared" si="404"/>
        <v/>
      </c>
      <c r="W204" t="str">
        <f t="shared" si="404"/>
        <v/>
      </c>
    </row>
    <row r="205">
      <c r="A205">
        <f t="shared" si="33"/>
        <v>7</v>
      </c>
      <c r="B205">
        <f t="shared" si="34"/>
        <v>1887</v>
      </c>
      <c r="C205" s="71" t="s">
        <v>116</v>
      </c>
      <c r="D205" s="156">
        <f t="shared" si="12"/>
        <v>1887.5</v>
      </c>
      <c r="E205" s="157">
        <f>('StockBond Returns'!Y204+'StockBond Returns'!AA204-'Parameters &amp; Main Results'!$B$33)/'StockBond Returns'!Z204*12</f>
        <v>0.04605267125</v>
      </c>
      <c r="F205" s="77">
        <f>'StockBond Returns'!Y204+'StockBond Returns'!AA204-'StockBond Returns'!Z204*'Distribution of Final Value'!$B$7</f>
        <v>2.038120899</v>
      </c>
      <c r="G205" s="19">
        <f>1/'StockBond Returns'!M203</f>
        <v>0.0564726218</v>
      </c>
      <c r="H205">
        <f t="shared" si="7"/>
        <v>1</v>
      </c>
      <c r="I205" s="71">
        <f t="shared" si="8"/>
        <v>0</v>
      </c>
      <c r="J205">
        <f t="shared" si="9"/>
        <v>0</v>
      </c>
      <c r="K205" s="19">
        <f t="shared" ref="K205:M205" si="405">if(H205=1,$E205,"")</f>
        <v>0.04605267125</v>
      </c>
      <c r="L205" t="str">
        <f t="shared" si="405"/>
        <v/>
      </c>
      <c r="M205" t="str">
        <f t="shared" si="405"/>
        <v/>
      </c>
      <c r="N205" s="158">
        <f>if('StockBond Returns'!AB203=0,1,0)</f>
        <v>0</v>
      </c>
      <c r="O205">
        <f>if( and('StockBond Returns'!$AB203&lt;0,'StockBond Returns'!$AB203&gt;=-0.1),1,0)</f>
        <v>1</v>
      </c>
      <c r="P205">
        <f>if( and('StockBond Returns'!$AB203&lt;-0.1,'StockBond Returns'!$AB203&gt;=-0.2),1,0)</f>
        <v>0</v>
      </c>
      <c r="Q205">
        <f>if( and('StockBond Returns'!$AB203&lt;-0.2,'StockBond Returns'!$AB203&gt;=-0.3),1,0)</f>
        <v>0</v>
      </c>
      <c r="R205">
        <f>if('StockBond Returns'!AB203&lt;-0.3,1,0)</f>
        <v>0</v>
      </c>
      <c r="S205" t="str">
        <f t="shared" ref="S205:W205" si="406">if(N205=1,$E205,"")</f>
        <v/>
      </c>
      <c r="T205" s="19">
        <f t="shared" si="406"/>
        <v>0.04605267125</v>
      </c>
      <c r="U205" t="str">
        <f t="shared" si="406"/>
        <v/>
      </c>
      <c r="V205" t="str">
        <f t="shared" si="406"/>
        <v/>
      </c>
      <c r="W205" t="str">
        <f t="shared" si="406"/>
        <v/>
      </c>
    </row>
    <row r="206">
      <c r="A206">
        <f t="shared" si="33"/>
        <v>8</v>
      </c>
      <c r="B206">
        <f t="shared" si="34"/>
        <v>1887</v>
      </c>
      <c r="C206" s="71" t="s">
        <v>116</v>
      </c>
      <c r="D206" s="156">
        <f t="shared" si="12"/>
        <v>1887.583333</v>
      </c>
      <c r="E206" s="157">
        <f>('StockBond Returns'!Y205+'StockBond Returns'!AA205-'Parameters &amp; Main Results'!$B$33)/'StockBond Returns'!Z205*12</f>
        <v>0.04650984537</v>
      </c>
      <c r="F206" s="77">
        <f>'StockBond Returns'!Y205+'StockBond Returns'!AA205-'StockBond Returns'!Z205*'Distribution of Final Value'!$B$7</f>
        <v>2.212947985</v>
      </c>
      <c r="G206" s="19">
        <f>1/'StockBond Returns'!M204</f>
        <v>0.05736753944</v>
      </c>
      <c r="H206">
        <f t="shared" si="7"/>
        <v>1</v>
      </c>
      <c r="I206" s="71">
        <f t="shared" si="8"/>
        <v>0</v>
      </c>
      <c r="J206">
        <f t="shared" si="9"/>
        <v>0</v>
      </c>
      <c r="K206" s="19">
        <f t="shared" ref="K206:M206" si="407">if(H206=1,$E206,"")</f>
        <v>0.04650984537</v>
      </c>
      <c r="L206" t="str">
        <f t="shared" si="407"/>
        <v/>
      </c>
      <c r="M206" t="str">
        <f t="shared" si="407"/>
        <v/>
      </c>
      <c r="N206" s="158">
        <f>if('StockBond Returns'!AB204=0,1,0)</f>
        <v>0</v>
      </c>
      <c r="O206">
        <f>if( and('StockBond Returns'!$AB204&lt;0,'StockBond Returns'!$AB204&gt;=-0.1),1,0)</f>
        <v>1</v>
      </c>
      <c r="P206">
        <f>if( and('StockBond Returns'!$AB204&lt;-0.1,'StockBond Returns'!$AB204&gt;=-0.2),1,0)</f>
        <v>0</v>
      </c>
      <c r="Q206">
        <f>if( and('StockBond Returns'!$AB204&lt;-0.2,'StockBond Returns'!$AB204&gt;=-0.3),1,0)</f>
        <v>0</v>
      </c>
      <c r="R206">
        <f>if('StockBond Returns'!AB204&lt;-0.3,1,0)</f>
        <v>0</v>
      </c>
      <c r="S206" t="str">
        <f t="shared" ref="S206:W206" si="408">if(N206=1,$E206,"")</f>
        <v/>
      </c>
      <c r="T206" s="19">
        <f t="shared" si="408"/>
        <v>0.04650984537</v>
      </c>
      <c r="U206" t="str">
        <f t="shared" si="408"/>
        <v/>
      </c>
      <c r="V206" t="str">
        <f t="shared" si="408"/>
        <v/>
      </c>
      <c r="W206" t="str">
        <f t="shared" si="408"/>
        <v/>
      </c>
    </row>
    <row r="207">
      <c r="A207">
        <f t="shared" si="33"/>
        <v>9</v>
      </c>
      <c r="B207">
        <f t="shared" si="34"/>
        <v>1887</v>
      </c>
      <c r="C207" s="71" t="s">
        <v>116</v>
      </c>
      <c r="D207" s="156">
        <f t="shared" si="12"/>
        <v>1887.666667</v>
      </c>
      <c r="E207" s="157">
        <f>('StockBond Returns'!Y206+'StockBond Returns'!AA206-'Parameters &amp; Main Results'!$B$33)/'StockBond Returns'!Z206*12</f>
        <v>0.04797224915</v>
      </c>
      <c r="F207" s="77">
        <f>'StockBond Returns'!Y206+'StockBond Returns'!AA206-'StockBond Returns'!Z206*'Distribution of Final Value'!$B$7</f>
        <v>2.586009962</v>
      </c>
      <c r="G207" s="19">
        <f>1/'StockBond Returns'!M205</f>
        <v>0.05973769319</v>
      </c>
      <c r="H207">
        <f t="shared" si="7"/>
        <v>1</v>
      </c>
      <c r="I207" s="71">
        <f t="shared" si="8"/>
        <v>0</v>
      </c>
      <c r="J207">
        <f t="shared" si="9"/>
        <v>0</v>
      </c>
      <c r="K207" s="19">
        <f t="shared" ref="K207:M207" si="409">if(H207=1,$E207,"")</f>
        <v>0.04797224915</v>
      </c>
      <c r="L207" t="str">
        <f t="shared" si="409"/>
        <v/>
      </c>
      <c r="M207" t="str">
        <f t="shared" si="409"/>
        <v/>
      </c>
      <c r="N207" s="158">
        <f>if('StockBond Returns'!AB205=0,1,0)</f>
        <v>0</v>
      </c>
      <c r="O207">
        <f>if( and('StockBond Returns'!$AB205&lt;0,'StockBond Returns'!$AB205&gt;=-0.1),1,0)</f>
        <v>1</v>
      </c>
      <c r="P207">
        <f>if( and('StockBond Returns'!$AB205&lt;-0.1,'StockBond Returns'!$AB205&gt;=-0.2),1,0)</f>
        <v>0</v>
      </c>
      <c r="Q207">
        <f>if( and('StockBond Returns'!$AB205&lt;-0.2,'StockBond Returns'!$AB205&gt;=-0.3),1,0)</f>
        <v>0</v>
      </c>
      <c r="R207">
        <f>if('StockBond Returns'!AB205&lt;-0.3,1,0)</f>
        <v>0</v>
      </c>
      <c r="S207" t="str">
        <f t="shared" ref="S207:W207" si="410">if(N207=1,$E207,"")</f>
        <v/>
      </c>
      <c r="T207" s="19">
        <f t="shared" si="410"/>
        <v>0.04797224915</v>
      </c>
      <c r="U207" t="str">
        <f t="shared" si="410"/>
        <v/>
      </c>
      <c r="V207" t="str">
        <f t="shared" si="410"/>
        <v/>
      </c>
      <c r="W207" t="str">
        <f t="shared" si="410"/>
        <v/>
      </c>
    </row>
    <row r="208">
      <c r="A208">
        <f t="shared" si="33"/>
        <v>10</v>
      </c>
      <c r="B208">
        <f t="shared" si="34"/>
        <v>1887</v>
      </c>
      <c r="C208" s="71" t="s">
        <v>116</v>
      </c>
      <c r="D208" s="156">
        <f t="shared" si="12"/>
        <v>1887.75</v>
      </c>
      <c r="E208" s="157">
        <f>('StockBond Returns'!Y207+'StockBond Returns'!AA207-'Parameters &amp; Main Results'!$B$33)/'StockBond Returns'!Z207*12</f>
        <v>0.04802679851</v>
      </c>
      <c r="F208" s="77">
        <f>'StockBond Returns'!Y207+'StockBond Returns'!AA207-'StockBond Returns'!Z207*'Distribution of Final Value'!$B$7</f>
        <v>2.529934931</v>
      </c>
      <c r="G208" s="19">
        <f>1/'StockBond Returns'!M206</f>
        <v>0.05996415462</v>
      </c>
      <c r="H208">
        <f t="shared" si="7"/>
        <v>1</v>
      </c>
      <c r="I208" s="71">
        <f t="shared" si="8"/>
        <v>0</v>
      </c>
      <c r="J208">
        <f t="shared" si="9"/>
        <v>0</v>
      </c>
      <c r="K208" s="19">
        <f t="shared" ref="K208:M208" si="411">if(H208=1,$E208,"")</f>
        <v>0.04802679851</v>
      </c>
      <c r="L208" t="str">
        <f t="shared" si="411"/>
        <v/>
      </c>
      <c r="M208" t="str">
        <f t="shared" si="411"/>
        <v/>
      </c>
      <c r="N208" s="158">
        <f>if('StockBond Returns'!AB206=0,1,0)</f>
        <v>0</v>
      </c>
      <c r="O208">
        <f>if( and('StockBond Returns'!$AB206&lt;0,'StockBond Returns'!$AB206&gt;=-0.1),1,0)</f>
        <v>1</v>
      </c>
      <c r="P208">
        <f>if( and('StockBond Returns'!$AB206&lt;-0.1,'StockBond Returns'!$AB206&gt;=-0.2),1,0)</f>
        <v>0</v>
      </c>
      <c r="Q208">
        <f>if( and('StockBond Returns'!$AB206&lt;-0.2,'StockBond Returns'!$AB206&gt;=-0.3),1,0)</f>
        <v>0</v>
      </c>
      <c r="R208">
        <f>if('StockBond Returns'!AB206&lt;-0.3,1,0)</f>
        <v>0</v>
      </c>
      <c r="S208" t="str">
        <f t="shared" ref="S208:W208" si="412">if(N208=1,$E208,"")</f>
        <v/>
      </c>
      <c r="T208" s="19">
        <f t="shared" si="412"/>
        <v>0.04802679851</v>
      </c>
      <c r="U208" t="str">
        <f t="shared" si="412"/>
        <v/>
      </c>
      <c r="V208" t="str">
        <f t="shared" si="412"/>
        <v/>
      </c>
      <c r="W208" t="str">
        <f t="shared" si="412"/>
        <v/>
      </c>
    </row>
    <row r="209">
      <c r="A209">
        <f t="shared" si="33"/>
        <v>11</v>
      </c>
      <c r="B209">
        <f t="shared" si="34"/>
        <v>1887</v>
      </c>
      <c r="C209" s="71" t="s">
        <v>116</v>
      </c>
      <c r="D209" s="156">
        <f t="shared" si="12"/>
        <v>1887.833333</v>
      </c>
      <c r="E209" s="157">
        <f>('StockBond Returns'!Y208+'StockBond Returns'!AA208-'Parameters &amp; Main Results'!$B$33)/'StockBond Returns'!Z208*12</f>
        <v>0.04976458431</v>
      </c>
      <c r="F209" s="77">
        <f>'StockBond Returns'!Y208+'StockBond Returns'!AA208-'StockBond Returns'!Z208*'Distribution of Final Value'!$B$7</f>
        <v>3.054378074</v>
      </c>
      <c r="G209" s="19">
        <f>1/'StockBond Returns'!M207</f>
        <v>0.06296964806</v>
      </c>
      <c r="H209">
        <f t="shared" si="7"/>
        <v>1</v>
      </c>
      <c r="I209" s="71">
        <f t="shared" si="8"/>
        <v>0</v>
      </c>
      <c r="J209">
        <f t="shared" si="9"/>
        <v>0</v>
      </c>
      <c r="K209" s="19">
        <f t="shared" ref="K209:M209" si="413">if(H209=1,$E209,"")</f>
        <v>0.04976458431</v>
      </c>
      <c r="L209" t="str">
        <f t="shared" si="413"/>
        <v/>
      </c>
      <c r="M209" t="str">
        <f t="shared" si="413"/>
        <v/>
      </c>
      <c r="N209" s="158">
        <f>if('StockBond Returns'!AB207=0,1,0)</f>
        <v>0</v>
      </c>
      <c r="O209">
        <f>if( and('StockBond Returns'!$AB207&lt;0,'StockBond Returns'!$AB207&gt;=-0.1),1,0)</f>
        <v>0</v>
      </c>
      <c r="P209">
        <f>if( and('StockBond Returns'!$AB207&lt;-0.1,'StockBond Returns'!$AB207&gt;=-0.2),1,0)</f>
        <v>1</v>
      </c>
      <c r="Q209">
        <f>if( and('StockBond Returns'!$AB207&lt;-0.2,'StockBond Returns'!$AB207&gt;=-0.3),1,0)</f>
        <v>0</v>
      </c>
      <c r="R209">
        <f>if('StockBond Returns'!AB207&lt;-0.3,1,0)</f>
        <v>0</v>
      </c>
      <c r="S209" t="str">
        <f t="shared" ref="S209:W209" si="414">if(N209=1,$E209,"")</f>
        <v/>
      </c>
      <c r="T209" t="str">
        <f t="shared" si="414"/>
        <v/>
      </c>
      <c r="U209" s="19">
        <f t="shared" si="414"/>
        <v>0.04976458431</v>
      </c>
      <c r="V209" t="str">
        <f t="shared" si="414"/>
        <v/>
      </c>
      <c r="W209" t="str">
        <f t="shared" si="414"/>
        <v/>
      </c>
    </row>
    <row r="210">
      <c r="A210">
        <f t="shared" si="33"/>
        <v>12</v>
      </c>
      <c r="B210">
        <f t="shared" si="34"/>
        <v>1887</v>
      </c>
      <c r="C210" s="71" t="s">
        <v>116</v>
      </c>
      <c r="D210" s="156">
        <f t="shared" si="12"/>
        <v>1887.916667</v>
      </c>
      <c r="E210" s="157">
        <f>('StockBond Returns'!Y209+'StockBond Returns'!AA209-'Parameters &amp; Main Results'!$B$33)/'StockBond Returns'!Z209*12</f>
        <v>0.0495158055</v>
      </c>
      <c r="F210" s="77">
        <f>'StockBond Returns'!Y209+'StockBond Returns'!AA209-'StockBond Returns'!Z209*'Distribution of Final Value'!$B$7</f>
        <v>2.901249253</v>
      </c>
      <c r="G210" s="19">
        <f>1/'StockBond Returns'!M208</f>
        <v>0.06269312539</v>
      </c>
      <c r="H210">
        <f t="shared" si="7"/>
        <v>1</v>
      </c>
      <c r="I210" s="71">
        <f t="shared" si="8"/>
        <v>0</v>
      </c>
      <c r="J210">
        <f t="shared" si="9"/>
        <v>0</v>
      </c>
      <c r="K210" s="19">
        <f t="shared" ref="K210:M210" si="415">if(H210=1,$E210,"")</f>
        <v>0.0495158055</v>
      </c>
      <c r="L210" t="str">
        <f t="shared" si="415"/>
        <v/>
      </c>
      <c r="M210" t="str">
        <f t="shared" si="415"/>
        <v/>
      </c>
      <c r="N210" s="158">
        <f>if('StockBond Returns'!AB208=0,1,0)</f>
        <v>0</v>
      </c>
      <c r="O210">
        <f>if( and('StockBond Returns'!$AB208&lt;0,'StockBond Returns'!$AB208&gt;=-0.1),1,0)</f>
        <v>1</v>
      </c>
      <c r="P210">
        <f>if( and('StockBond Returns'!$AB208&lt;-0.1,'StockBond Returns'!$AB208&gt;=-0.2),1,0)</f>
        <v>0</v>
      </c>
      <c r="Q210">
        <f>if( and('StockBond Returns'!$AB208&lt;-0.2,'StockBond Returns'!$AB208&gt;=-0.3),1,0)</f>
        <v>0</v>
      </c>
      <c r="R210">
        <f>if('StockBond Returns'!AB208&lt;-0.3,1,0)</f>
        <v>0</v>
      </c>
      <c r="S210" t="str">
        <f t="shared" ref="S210:W210" si="416">if(N210=1,$E210,"")</f>
        <v/>
      </c>
      <c r="T210" s="19">
        <f t="shared" si="416"/>
        <v>0.0495158055</v>
      </c>
      <c r="U210" t="str">
        <f t="shared" si="416"/>
        <v/>
      </c>
      <c r="V210" t="str">
        <f t="shared" si="416"/>
        <v/>
      </c>
      <c r="W210" t="str">
        <f t="shared" si="416"/>
        <v/>
      </c>
    </row>
    <row r="211">
      <c r="A211">
        <f t="shared" si="33"/>
        <v>1</v>
      </c>
      <c r="B211">
        <f t="shared" si="34"/>
        <v>1888</v>
      </c>
      <c r="C211" s="71" t="s">
        <v>116</v>
      </c>
      <c r="D211" s="156">
        <f t="shared" si="12"/>
        <v>1888</v>
      </c>
      <c r="E211" s="157">
        <f>('StockBond Returns'!Y210+'StockBond Returns'!AA210-'Parameters &amp; Main Results'!$B$33)/'StockBond Returns'!Z210*12</f>
        <v>0.0509677097</v>
      </c>
      <c r="F211" s="77">
        <f>'StockBond Returns'!Y210+'StockBond Returns'!AA210-'StockBond Returns'!Z210*'Distribution of Final Value'!$B$7</f>
        <v>3.297248337</v>
      </c>
      <c r="G211" s="19">
        <f>1/'StockBond Returns'!M209</f>
        <v>0.06470182975</v>
      </c>
      <c r="H211">
        <f t="shared" si="7"/>
        <v>1</v>
      </c>
      <c r="I211" s="71">
        <f t="shared" si="8"/>
        <v>0</v>
      </c>
      <c r="J211">
        <f t="shared" si="9"/>
        <v>0</v>
      </c>
      <c r="K211" s="19">
        <f t="shared" ref="K211:M211" si="417">if(H211=1,$E211,"")</f>
        <v>0.0509677097</v>
      </c>
      <c r="L211" t="str">
        <f t="shared" si="417"/>
        <v/>
      </c>
      <c r="M211" t="str">
        <f t="shared" si="417"/>
        <v/>
      </c>
      <c r="N211" s="158">
        <f>if('StockBond Returns'!AB209=0,1,0)</f>
        <v>0</v>
      </c>
      <c r="O211">
        <f>if( and('StockBond Returns'!$AB209&lt;0,'StockBond Returns'!$AB209&gt;=-0.1),1,0)</f>
        <v>0</v>
      </c>
      <c r="P211">
        <f>if( and('StockBond Returns'!$AB209&lt;-0.1,'StockBond Returns'!$AB209&gt;=-0.2),1,0)</f>
        <v>1</v>
      </c>
      <c r="Q211">
        <f>if( and('StockBond Returns'!$AB209&lt;-0.2,'StockBond Returns'!$AB209&gt;=-0.3),1,0)</f>
        <v>0</v>
      </c>
      <c r="R211">
        <f>if('StockBond Returns'!AB209&lt;-0.3,1,0)</f>
        <v>0</v>
      </c>
      <c r="S211" t="str">
        <f t="shared" ref="S211:W211" si="418">if(N211=1,$E211,"")</f>
        <v/>
      </c>
      <c r="T211" t="str">
        <f t="shared" si="418"/>
        <v/>
      </c>
      <c r="U211" s="19">
        <f t="shared" si="418"/>
        <v>0.0509677097</v>
      </c>
      <c r="V211" t="str">
        <f t="shared" si="418"/>
        <v/>
      </c>
      <c r="W211" t="str">
        <f t="shared" si="418"/>
        <v/>
      </c>
    </row>
    <row r="212">
      <c r="A212">
        <f t="shared" si="33"/>
        <v>2</v>
      </c>
      <c r="B212">
        <f t="shared" si="34"/>
        <v>1888</v>
      </c>
      <c r="C212" s="71" t="s">
        <v>116</v>
      </c>
      <c r="D212" s="156">
        <f t="shared" si="12"/>
        <v>1888.083333</v>
      </c>
      <c r="E212" s="157">
        <f>('StockBond Returns'!Y211+'StockBond Returns'!AA211-'Parameters &amp; Main Results'!$B$33)/'StockBond Returns'!Z211*12</f>
        <v>0.05121204307</v>
      </c>
      <c r="F212" s="77">
        <f>'StockBond Returns'!Y211+'StockBond Returns'!AA211-'StockBond Returns'!Z211*'Distribution of Final Value'!$B$7</f>
        <v>3.238922292</v>
      </c>
      <c r="G212" s="19">
        <f>1/'StockBond Returns'!M210</f>
        <v>0.06510983618</v>
      </c>
      <c r="H212">
        <f t="shared" si="7"/>
        <v>1</v>
      </c>
      <c r="I212" s="71">
        <f t="shared" si="8"/>
        <v>0</v>
      </c>
      <c r="J212">
        <f t="shared" si="9"/>
        <v>0</v>
      </c>
      <c r="K212" s="19">
        <f t="shared" ref="K212:M212" si="419">if(H212=1,$E212,"")</f>
        <v>0.05121204307</v>
      </c>
      <c r="L212" t="str">
        <f t="shared" si="419"/>
        <v/>
      </c>
      <c r="M212" t="str">
        <f t="shared" si="419"/>
        <v/>
      </c>
      <c r="N212" s="158">
        <f>if('StockBond Returns'!AB210=0,1,0)</f>
        <v>0</v>
      </c>
      <c r="O212">
        <f>if( and('StockBond Returns'!$AB210&lt;0,'StockBond Returns'!$AB210&gt;=-0.1),1,0)</f>
        <v>0</v>
      </c>
      <c r="P212">
        <f>if( and('StockBond Returns'!$AB210&lt;-0.1,'StockBond Returns'!$AB210&gt;=-0.2),1,0)</f>
        <v>1</v>
      </c>
      <c r="Q212">
        <f>if( and('StockBond Returns'!$AB210&lt;-0.2,'StockBond Returns'!$AB210&gt;=-0.3),1,0)</f>
        <v>0</v>
      </c>
      <c r="R212">
        <f>if('StockBond Returns'!AB210&lt;-0.3,1,0)</f>
        <v>0</v>
      </c>
      <c r="S212" t="str">
        <f t="shared" ref="S212:W212" si="420">if(N212=1,$E212,"")</f>
        <v/>
      </c>
      <c r="T212" t="str">
        <f t="shared" si="420"/>
        <v/>
      </c>
      <c r="U212" s="19">
        <f t="shared" si="420"/>
        <v>0.05121204307</v>
      </c>
      <c r="V212" t="str">
        <f t="shared" si="420"/>
        <v/>
      </c>
      <c r="W212" t="str">
        <f t="shared" si="420"/>
        <v/>
      </c>
    </row>
    <row r="213">
      <c r="A213">
        <f t="shared" si="33"/>
        <v>3</v>
      </c>
      <c r="B213">
        <f t="shared" si="34"/>
        <v>1888</v>
      </c>
      <c r="C213" s="71" t="s">
        <v>116</v>
      </c>
      <c r="D213" s="156">
        <f t="shared" si="12"/>
        <v>1888.166667</v>
      </c>
      <c r="E213" s="157">
        <f>('StockBond Returns'!Y212+'StockBond Returns'!AA212-'Parameters &amp; Main Results'!$B$33)/'StockBond Returns'!Z212*12</f>
        <v>0.05071792153</v>
      </c>
      <c r="F213" s="77">
        <f>'StockBond Returns'!Y212+'StockBond Returns'!AA212-'StockBond Returns'!Z212*'Distribution of Final Value'!$B$7</f>
        <v>3.009598171</v>
      </c>
      <c r="G213" s="19">
        <f>1/'StockBond Returns'!M211</f>
        <v>0.06485850528</v>
      </c>
      <c r="H213">
        <f t="shared" si="7"/>
        <v>1</v>
      </c>
      <c r="I213" s="71">
        <f t="shared" si="8"/>
        <v>0</v>
      </c>
      <c r="J213">
        <f t="shared" si="9"/>
        <v>0</v>
      </c>
      <c r="K213" s="19">
        <f t="shared" ref="K213:M213" si="421">if(H213=1,$E213,"")</f>
        <v>0.05071792153</v>
      </c>
      <c r="L213" t="str">
        <f t="shared" si="421"/>
        <v/>
      </c>
      <c r="M213" t="str">
        <f t="shared" si="421"/>
        <v/>
      </c>
      <c r="N213" s="158">
        <f>if('StockBond Returns'!AB211=0,1,0)</f>
        <v>0</v>
      </c>
      <c r="O213">
        <f>if( and('StockBond Returns'!$AB211&lt;0,'StockBond Returns'!$AB211&gt;=-0.1),1,0)</f>
        <v>0</v>
      </c>
      <c r="P213">
        <f>if( and('StockBond Returns'!$AB211&lt;-0.1,'StockBond Returns'!$AB211&gt;=-0.2),1,0)</f>
        <v>1</v>
      </c>
      <c r="Q213">
        <f>if( and('StockBond Returns'!$AB211&lt;-0.2,'StockBond Returns'!$AB211&gt;=-0.3),1,0)</f>
        <v>0</v>
      </c>
      <c r="R213">
        <f>if('StockBond Returns'!AB211&lt;-0.3,1,0)</f>
        <v>0</v>
      </c>
      <c r="S213" t="str">
        <f t="shared" ref="S213:W213" si="422">if(N213=1,$E213,"")</f>
        <v/>
      </c>
      <c r="T213" t="str">
        <f t="shared" si="422"/>
        <v/>
      </c>
      <c r="U213" s="19">
        <f t="shared" si="422"/>
        <v>0.05071792153</v>
      </c>
      <c r="V213" t="str">
        <f t="shared" si="422"/>
        <v/>
      </c>
      <c r="W213" t="str">
        <f t="shared" si="422"/>
        <v/>
      </c>
    </row>
    <row r="214">
      <c r="A214">
        <f t="shared" si="33"/>
        <v>4</v>
      </c>
      <c r="B214">
        <f t="shared" si="34"/>
        <v>1888</v>
      </c>
      <c r="C214" s="71" t="s">
        <v>116</v>
      </c>
      <c r="D214" s="156">
        <f t="shared" si="12"/>
        <v>1888.25</v>
      </c>
      <c r="E214" s="157">
        <f>('StockBond Returns'!Y213+'StockBond Returns'!AA213-'Parameters &amp; Main Results'!$B$33)/'StockBond Returns'!Z213*12</f>
        <v>0.05240282534</v>
      </c>
      <c r="F214" s="77">
        <f>'StockBond Returns'!Y213+'StockBond Returns'!AA213-'StockBond Returns'!Z213*'Distribution of Final Value'!$B$7</f>
        <v>3.652321875</v>
      </c>
      <c r="G214" s="19">
        <f>1/'StockBond Returns'!M212</f>
        <v>0.06752663014</v>
      </c>
      <c r="H214">
        <f t="shared" si="7"/>
        <v>1</v>
      </c>
      <c r="I214" s="71">
        <f t="shared" si="8"/>
        <v>0</v>
      </c>
      <c r="J214">
        <f t="shared" si="9"/>
        <v>0</v>
      </c>
      <c r="K214" s="19">
        <f t="shared" ref="K214:M214" si="423">if(H214=1,$E214,"")</f>
        <v>0.05240282534</v>
      </c>
      <c r="L214" t="str">
        <f t="shared" si="423"/>
        <v/>
      </c>
      <c r="M214" t="str">
        <f t="shared" si="423"/>
        <v/>
      </c>
      <c r="N214" s="158">
        <f>if('StockBond Returns'!AB212=0,1,0)</f>
        <v>0</v>
      </c>
      <c r="O214">
        <f>if( and('StockBond Returns'!$AB212&lt;0,'StockBond Returns'!$AB212&gt;=-0.1),1,0)</f>
        <v>0</v>
      </c>
      <c r="P214">
        <f>if( and('StockBond Returns'!$AB212&lt;-0.1,'StockBond Returns'!$AB212&gt;=-0.2),1,0)</f>
        <v>1</v>
      </c>
      <c r="Q214">
        <f>if( and('StockBond Returns'!$AB212&lt;-0.2,'StockBond Returns'!$AB212&gt;=-0.3),1,0)</f>
        <v>0</v>
      </c>
      <c r="R214">
        <f>if('StockBond Returns'!AB212&lt;-0.3,1,0)</f>
        <v>0</v>
      </c>
      <c r="S214" t="str">
        <f t="shared" ref="S214:W214" si="424">if(N214=1,$E214,"")</f>
        <v/>
      </c>
      <c r="T214" t="str">
        <f t="shared" si="424"/>
        <v/>
      </c>
      <c r="U214" s="19">
        <f t="shared" si="424"/>
        <v>0.05240282534</v>
      </c>
      <c r="V214" t="str">
        <f t="shared" si="424"/>
        <v/>
      </c>
      <c r="W214" t="str">
        <f t="shared" si="424"/>
        <v/>
      </c>
    </row>
    <row r="215">
      <c r="A215">
        <f t="shared" si="33"/>
        <v>5</v>
      </c>
      <c r="B215">
        <f t="shared" si="34"/>
        <v>1888</v>
      </c>
      <c r="C215" s="71" t="s">
        <v>116</v>
      </c>
      <c r="D215" s="156">
        <f t="shared" si="12"/>
        <v>1888.333333</v>
      </c>
      <c r="E215" s="157">
        <f>('StockBond Returns'!Y214+'StockBond Returns'!AA214-'Parameters &amp; Main Results'!$B$33)/'StockBond Returns'!Z214*12</f>
        <v>0.05172308327</v>
      </c>
      <c r="F215" s="77">
        <f>'StockBond Returns'!Y214+'StockBond Returns'!AA214-'StockBond Returns'!Z214*'Distribution of Final Value'!$B$7</f>
        <v>3.486706405</v>
      </c>
      <c r="G215" s="19">
        <f>1/'StockBond Returns'!M213</f>
        <v>0.06657741441</v>
      </c>
      <c r="H215">
        <f t="shared" si="7"/>
        <v>1</v>
      </c>
      <c r="I215" s="71">
        <f t="shared" si="8"/>
        <v>0</v>
      </c>
      <c r="J215">
        <f t="shared" si="9"/>
        <v>0</v>
      </c>
      <c r="K215" s="19">
        <f t="shared" ref="K215:M215" si="425">if(H215=1,$E215,"")</f>
        <v>0.05172308327</v>
      </c>
      <c r="L215" t="str">
        <f t="shared" si="425"/>
        <v/>
      </c>
      <c r="M215" t="str">
        <f t="shared" si="425"/>
        <v/>
      </c>
      <c r="N215" s="158">
        <f>if('StockBond Returns'!AB213=0,1,0)</f>
        <v>0</v>
      </c>
      <c r="O215">
        <f>if( and('StockBond Returns'!$AB213&lt;0,'StockBond Returns'!$AB213&gt;=-0.1),1,0)</f>
        <v>0</v>
      </c>
      <c r="P215">
        <f>if( and('StockBond Returns'!$AB213&lt;-0.1,'StockBond Returns'!$AB213&gt;=-0.2),1,0)</f>
        <v>1</v>
      </c>
      <c r="Q215">
        <f>if( and('StockBond Returns'!$AB213&lt;-0.2,'StockBond Returns'!$AB213&gt;=-0.3),1,0)</f>
        <v>0</v>
      </c>
      <c r="R215">
        <f>if('StockBond Returns'!AB213&lt;-0.3,1,0)</f>
        <v>0</v>
      </c>
      <c r="S215" t="str">
        <f t="shared" ref="S215:W215" si="426">if(N215=1,$E215,"")</f>
        <v/>
      </c>
      <c r="T215" t="str">
        <f t="shared" si="426"/>
        <v/>
      </c>
      <c r="U215" s="19">
        <f t="shared" si="426"/>
        <v>0.05172308327</v>
      </c>
      <c r="V215" t="str">
        <f t="shared" si="426"/>
        <v/>
      </c>
      <c r="W215" t="str">
        <f t="shared" si="426"/>
        <v/>
      </c>
    </row>
    <row r="216">
      <c r="A216">
        <f t="shared" si="33"/>
        <v>6</v>
      </c>
      <c r="B216">
        <f t="shared" si="34"/>
        <v>1888</v>
      </c>
      <c r="C216" s="71" t="s">
        <v>116</v>
      </c>
      <c r="D216" s="156">
        <f t="shared" si="12"/>
        <v>1888.416667</v>
      </c>
      <c r="E216" s="157">
        <f>('StockBond Returns'!Y215+'StockBond Returns'!AA215-'Parameters &amp; Main Results'!$B$33)/'StockBond Returns'!Z215*12</f>
        <v>0.05055017938</v>
      </c>
      <c r="F216" s="77">
        <f>'StockBond Returns'!Y215+'StockBond Returns'!AA215-'StockBond Returns'!Z215*'Distribution of Final Value'!$B$7</f>
        <v>3.314162306</v>
      </c>
      <c r="G216" s="19">
        <f>1/'StockBond Returns'!M214</f>
        <v>0.06498605384</v>
      </c>
      <c r="H216">
        <f t="shared" si="7"/>
        <v>1</v>
      </c>
      <c r="I216" s="71">
        <f t="shared" si="8"/>
        <v>0</v>
      </c>
      <c r="J216">
        <f t="shared" si="9"/>
        <v>0</v>
      </c>
      <c r="K216" s="19">
        <f t="shared" ref="K216:M216" si="427">if(H216=1,$E216,"")</f>
        <v>0.05055017938</v>
      </c>
      <c r="L216" t="str">
        <f t="shared" si="427"/>
        <v/>
      </c>
      <c r="M216" t="str">
        <f t="shared" si="427"/>
        <v/>
      </c>
      <c r="N216" s="158">
        <f>if('StockBond Returns'!AB214=0,1,0)</f>
        <v>0</v>
      </c>
      <c r="O216">
        <f>if( and('StockBond Returns'!$AB214&lt;0,'StockBond Returns'!$AB214&gt;=-0.1),1,0)</f>
        <v>1</v>
      </c>
      <c r="P216">
        <f>if( and('StockBond Returns'!$AB214&lt;-0.1,'StockBond Returns'!$AB214&gt;=-0.2),1,0)</f>
        <v>0</v>
      </c>
      <c r="Q216">
        <f>if( and('StockBond Returns'!$AB214&lt;-0.2,'StockBond Returns'!$AB214&gt;=-0.3),1,0)</f>
        <v>0</v>
      </c>
      <c r="R216">
        <f>if('StockBond Returns'!AB214&lt;-0.3,1,0)</f>
        <v>0</v>
      </c>
      <c r="S216" t="str">
        <f t="shared" ref="S216:W216" si="428">if(N216=1,$E216,"")</f>
        <v/>
      </c>
      <c r="T216" s="19">
        <f t="shared" si="428"/>
        <v>0.05055017938</v>
      </c>
      <c r="U216" t="str">
        <f t="shared" si="428"/>
        <v/>
      </c>
      <c r="V216" t="str">
        <f t="shared" si="428"/>
        <v/>
      </c>
      <c r="W216" t="str">
        <f t="shared" si="428"/>
        <v/>
      </c>
    </row>
    <row r="217">
      <c r="A217">
        <f t="shared" si="33"/>
        <v>7</v>
      </c>
      <c r="B217">
        <f t="shared" si="34"/>
        <v>1888</v>
      </c>
      <c r="C217" s="71" t="s">
        <v>116</v>
      </c>
      <c r="D217" s="156">
        <f t="shared" si="12"/>
        <v>1888.5</v>
      </c>
      <c r="E217" s="157">
        <f>('StockBond Returns'!Y216+'StockBond Returns'!AA216-'Parameters &amp; Main Results'!$B$33)/'StockBond Returns'!Z216*12</f>
        <v>0.05104150557</v>
      </c>
      <c r="F217" s="77">
        <f>'StockBond Returns'!Y216+'StockBond Returns'!AA216-'StockBond Returns'!Z216*'Distribution of Final Value'!$B$7</f>
        <v>3.439488747</v>
      </c>
      <c r="G217" s="19">
        <f>1/'StockBond Returns'!M215</f>
        <v>0.06632342605</v>
      </c>
      <c r="H217">
        <f t="shared" si="7"/>
        <v>1</v>
      </c>
      <c r="I217" s="71">
        <f t="shared" si="8"/>
        <v>0</v>
      </c>
      <c r="J217">
        <f t="shared" si="9"/>
        <v>0</v>
      </c>
      <c r="K217" s="19">
        <f t="shared" ref="K217:M217" si="429">if(H217=1,$E217,"")</f>
        <v>0.05104150557</v>
      </c>
      <c r="L217" t="str">
        <f t="shared" si="429"/>
        <v/>
      </c>
      <c r="M217" t="str">
        <f t="shared" si="429"/>
        <v/>
      </c>
      <c r="N217" s="158">
        <f>if('StockBond Returns'!AB215=0,1,0)</f>
        <v>0</v>
      </c>
      <c r="O217">
        <f>if( and('StockBond Returns'!$AB215&lt;0,'StockBond Returns'!$AB215&gt;=-0.1),1,0)</f>
        <v>0</v>
      </c>
      <c r="P217">
        <f>if( and('StockBond Returns'!$AB215&lt;-0.1,'StockBond Returns'!$AB215&gt;=-0.2),1,0)</f>
        <v>1</v>
      </c>
      <c r="Q217">
        <f>if( and('StockBond Returns'!$AB215&lt;-0.2,'StockBond Returns'!$AB215&gt;=-0.3),1,0)</f>
        <v>0</v>
      </c>
      <c r="R217">
        <f>if('StockBond Returns'!AB215&lt;-0.3,1,0)</f>
        <v>0</v>
      </c>
      <c r="S217" t="str">
        <f t="shared" ref="S217:W217" si="430">if(N217=1,$E217,"")</f>
        <v/>
      </c>
      <c r="T217" t="str">
        <f t="shared" si="430"/>
        <v/>
      </c>
      <c r="U217" s="19">
        <f t="shared" si="430"/>
        <v>0.05104150557</v>
      </c>
      <c r="V217" t="str">
        <f t="shared" si="430"/>
        <v/>
      </c>
      <c r="W217" t="str">
        <f t="shared" si="430"/>
        <v/>
      </c>
    </row>
    <row r="218">
      <c r="A218">
        <f t="shared" si="33"/>
        <v>8</v>
      </c>
      <c r="B218">
        <f t="shared" si="34"/>
        <v>1888</v>
      </c>
      <c r="C218" s="71" t="s">
        <v>116</v>
      </c>
      <c r="D218" s="156">
        <f t="shared" si="12"/>
        <v>1888.583333</v>
      </c>
      <c r="E218" s="157">
        <f>('StockBond Returns'!Y217+'StockBond Returns'!AA217-'Parameters &amp; Main Results'!$B$33)/'StockBond Returns'!Z217*12</f>
        <v>0.05068852002</v>
      </c>
      <c r="F218" s="77">
        <f>'StockBond Returns'!Y217+'StockBond Returns'!AA217-'StockBond Returns'!Z217*'Distribution of Final Value'!$B$7</f>
        <v>3.180388395</v>
      </c>
      <c r="G218" s="19">
        <f>1/'StockBond Returns'!M216</f>
        <v>0.06544655732</v>
      </c>
      <c r="H218">
        <f t="shared" si="7"/>
        <v>1</v>
      </c>
      <c r="I218" s="71">
        <f t="shared" si="8"/>
        <v>0</v>
      </c>
      <c r="J218">
        <f t="shared" si="9"/>
        <v>0</v>
      </c>
      <c r="K218" s="19">
        <f t="shared" ref="K218:M218" si="431">if(H218=1,$E218,"")</f>
        <v>0.05068852002</v>
      </c>
      <c r="L218" t="str">
        <f t="shared" si="431"/>
        <v/>
      </c>
      <c r="M218" t="str">
        <f t="shared" si="431"/>
        <v/>
      </c>
      <c r="N218" s="158">
        <f>if('StockBond Returns'!AB216=0,1,0)</f>
        <v>0</v>
      </c>
      <c r="O218">
        <f>if( and('StockBond Returns'!$AB216&lt;0,'StockBond Returns'!$AB216&gt;=-0.1),1,0)</f>
        <v>1</v>
      </c>
      <c r="P218">
        <f>if( and('StockBond Returns'!$AB216&lt;-0.1,'StockBond Returns'!$AB216&gt;=-0.2),1,0)</f>
        <v>0</v>
      </c>
      <c r="Q218">
        <f>if( and('StockBond Returns'!$AB216&lt;-0.2,'StockBond Returns'!$AB216&gt;=-0.3),1,0)</f>
        <v>0</v>
      </c>
      <c r="R218">
        <f>if('StockBond Returns'!AB216&lt;-0.3,1,0)</f>
        <v>0</v>
      </c>
      <c r="S218" t="str">
        <f t="shared" ref="S218:W218" si="432">if(N218=1,$E218,"")</f>
        <v/>
      </c>
      <c r="T218" s="19">
        <f t="shared" si="432"/>
        <v>0.05068852002</v>
      </c>
      <c r="U218" t="str">
        <f t="shared" si="432"/>
        <v/>
      </c>
      <c r="V218" t="str">
        <f t="shared" si="432"/>
        <v/>
      </c>
      <c r="W218" t="str">
        <f t="shared" si="432"/>
        <v/>
      </c>
    </row>
    <row r="219">
      <c r="A219">
        <f t="shared" si="33"/>
        <v>9</v>
      </c>
      <c r="B219">
        <f t="shared" si="34"/>
        <v>1888</v>
      </c>
      <c r="C219" s="71" t="s">
        <v>116</v>
      </c>
      <c r="D219" s="156">
        <f t="shared" si="12"/>
        <v>1888.666667</v>
      </c>
      <c r="E219" s="157">
        <f>('StockBond Returns'!Y218+'StockBond Returns'!AA218-'Parameters &amp; Main Results'!$B$33)/'StockBond Returns'!Z218*12</f>
        <v>0.0499012201</v>
      </c>
      <c r="F219" s="77">
        <f>'StockBond Returns'!Y218+'StockBond Returns'!AA218-'StockBond Returns'!Z218*'Distribution of Final Value'!$B$7</f>
        <v>2.976263044</v>
      </c>
      <c r="G219" s="19">
        <f>1/'StockBond Returns'!M217</f>
        <v>0.06409060188</v>
      </c>
      <c r="H219">
        <f t="shared" si="7"/>
        <v>1</v>
      </c>
      <c r="I219" s="71">
        <f t="shared" si="8"/>
        <v>0</v>
      </c>
      <c r="J219">
        <f t="shared" si="9"/>
        <v>0</v>
      </c>
      <c r="K219" s="19">
        <f t="shared" ref="K219:M219" si="433">if(H219=1,$E219,"")</f>
        <v>0.0499012201</v>
      </c>
      <c r="L219" t="str">
        <f t="shared" si="433"/>
        <v/>
      </c>
      <c r="M219" t="str">
        <f t="shared" si="433"/>
        <v/>
      </c>
      <c r="N219" s="158">
        <f>if('StockBond Returns'!AB217=0,1,0)</f>
        <v>0</v>
      </c>
      <c r="O219">
        <f>if( and('StockBond Returns'!$AB217&lt;0,'StockBond Returns'!$AB217&gt;=-0.1),1,0)</f>
        <v>1</v>
      </c>
      <c r="P219">
        <f>if( and('StockBond Returns'!$AB217&lt;-0.1,'StockBond Returns'!$AB217&gt;=-0.2),1,0)</f>
        <v>0</v>
      </c>
      <c r="Q219">
        <f>if( and('StockBond Returns'!$AB217&lt;-0.2,'StockBond Returns'!$AB217&gt;=-0.3),1,0)</f>
        <v>0</v>
      </c>
      <c r="R219">
        <f>if('StockBond Returns'!AB217&lt;-0.3,1,0)</f>
        <v>0</v>
      </c>
      <c r="S219" t="str">
        <f t="shared" ref="S219:W219" si="434">if(N219=1,$E219,"")</f>
        <v/>
      </c>
      <c r="T219" s="19">
        <f t="shared" si="434"/>
        <v>0.0499012201</v>
      </c>
      <c r="U219" t="str">
        <f t="shared" si="434"/>
        <v/>
      </c>
      <c r="V219" t="str">
        <f t="shared" si="434"/>
        <v/>
      </c>
      <c r="W219" t="str">
        <f t="shared" si="434"/>
        <v/>
      </c>
    </row>
    <row r="220">
      <c r="A220">
        <f t="shared" si="33"/>
        <v>10</v>
      </c>
      <c r="B220">
        <f t="shared" si="34"/>
        <v>1888</v>
      </c>
      <c r="C220" s="71" t="s">
        <v>116</v>
      </c>
      <c r="D220" s="156">
        <f t="shared" si="12"/>
        <v>1888.75</v>
      </c>
      <c r="E220" s="157">
        <f>('StockBond Returns'!Y219+'StockBond Returns'!AA219-'Parameters &amp; Main Results'!$B$33)/'StockBond Returns'!Z219*12</f>
        <v>0.04894675057</v>
      </c>
      <c r="F220" s="77">
        <f>'StockBond Returns'!Y219+'StockBond Returns'!AA219-'StockBond Returns'!Z219*'Distribution of Final Value'!$B$7</f>
        <v>2.667107159</v>
      </c>
      <c r="G220" s="19">
        <f>1/'StockBond Returns'!M218</f>
        <v>0.06254757987</v>
      </c>
      <c r="H220">
        <f t="shared" si="7"/>
        <v>1</v>
      </c>
      <c r="I220" s="71">
        <f t="shared" si="8"/>
        <v>0</v>
      </c>
      <c r="J220">
        <f t="shared" si="9"/>
        <v>0</v>
      </c>
      <c r="K220" s="19">
        <f t="shared" ref="K220:M220" si="435">if(H220=1,$E220,"")</f>
        <v>0.04894675057</v>
      </c>
      <c r="L220" t="str">
        <f t="shared" si="435"/>
        <v/>
      </c>
      <c r="M220" t="str">
        <f t="shared" si="435"/>
        <v/>
      </c>
      <c r="N220" s="158">
        <f>if('StockBond Returns'!AB218=0,1,0)</f>
        <v>0</v>
      </c>
      <c r="O220">
        <f>if( and('StockBond Returns'!$AB218&lt;0,'StockBond Returns'!$AB218&gt;=-0.1),1,0)</f>
        <v>1</v>
      </c>
      <c r="P220">
        <f>if( and('StockBond Returns'!$AB218&lt;-0.1,'StockBond Returns'!$AB218&gt;=-0.2),1,0)</f>
        <v>0</v>
      </c>
      <c r="Q220">
        <f>if( and('StockBond Returns'!$AB218&lt;-0.2,'StockBond Returns'!$AB218&gt;=-0.3),1,0)</f>
        <v>0</v>
      </c>
      <c r="R220">
        <f>if('StockBond Returns'!AB218&lt;-0.3,1,0)</f>
        <v>0</v>
      </c>
      <c r="S220" t="str">
        <f t="shared" ref="S220:W220" si="436">if(N220=1,$E220,"")</f>
        <v/>
      </c>
      <c r="T220" s="19">
        <f t="shared" si="436"/>
        <v>0.04894675057</v>
      </c>
      <c r="U220" t="str">
        <f t="shared" si="436"/>
        <v/>
      </c>
      <c r="V220" t="str">
        <f t="shared" si="436"/>
        <v/>
      </c>
      <c r="W220" t="str">
        <f t="shared" si="436"/>
        <v/>
      </c>
    </row>
    <row r="221">
      <c r="A221">
        <f t="shared" si="33"/>
        <v>11</v>
      </c>
      <c r="B221">
        <f t="shared" si="34"/>
        <v>1888</v>
      </c>
      <c r="C221" s="71" t="s">
        <v>116</v>
      </c>
      <c r="D221" s="156">
        <f t="shared" si="12"/>
        <v>1888.833333</v>
      </c>
      <c r="E221" s="157">
        <f>('StockBond Returns'!Y220+'StockBond Returns'!AA220-'Parameters &amp; Main Results'!$B$33)/'StockBond Returns'!Z220*12</f>
        <v>0.04988885252</v>
      </c>
      <c r="F221" s="77">
        <f>'StockBond Returns'!Y220+'StockBond Returns'!AA220-'StockBond Returns'!Z220*'Distribution of Final Value'!$B$7</f>
        <v>3.061127361</v>
      </c>
      <c r="G221" s="19">
        <f>1/'StockBond Returns'!M219</f>
        <v>0.0636296576</v>
      </c>
      <c r="H221">
        <f t="shared" si="7"/>
        <v>1</v>
      </c>
      <c r="I221" s="71">
        <f t="shared" si="8"/>
        <v>0</v>
      </c>
      <c r="J221">
        <f t="shared" si="9"/>
        <v>0</v>
      </c>
      <c r="K221" s="19">
        <f t="shared" ref="K221:M221" si="437">if(H221=1,$E221,"")</f>
        <v>0.04988885252</v>
      </c>
      <c r="L221" t="str">
        <f t="shared" si="437"/>
        <v/>
      </c>
      <c r="M221" t="str">
        <f t="shared" si="437"/>
        <v/>
      </c>
      <c r="N221" s="158">
        <f>if('StockBond Returns'!AB219=0,1,0)</f>
        <v>0</v>
      </c>
      <c r="O221">
        <f>if( and('StockBond Returns'!$AB219&lt;0,'StockBond Returns'!$AB219&gt;=-0.1),1,0)</f>
        <v>1</v>
      </c>
      <c r="P221">
        <f>if( and('StockBond Returns'!$AB219&lt;-0.1,'StockBond Returns'!$AB219&gt;=-0.2),1,0)</f>
        <v>0</v>
      </c>
      <c r="Q221">
        <f>if( and('StockBond Returns'!$AB219&lt;-0.2,'StockBond Returns'!$AB219&gt;=-0.3),1,0)</f>
        <v>0</v>
      </c>
      <c r="R221">
        <f>if('StockBond Returns'!AB219&lt;-0.3,1,0)</f>
        <v>0</v>
      </c>
      <c r="S221" t="str">
        <f t="shared" ref="S221:W221" si="438">if(N221=1,$E221,"")</f>
        <v/>
      </c>
      <c r="T221" s="19">
        <f t="shared" si="438"/>
        <v>0.04988885252</v>
      </c>
      <c r="U221" t="str">
        <f t="shared" si="438"/>
        <v/>
      </c>
      <c r="V221" t="str">
        <f t="shared" si="438"/>
        <v/>
      </c>
      <c r="W221" t="str">
        <f t="shared" si="438"/>
        <v/>
      </c>
    </row>
    <row r="222">
      <c r="A222">
        <f t="shared" si="33"/>
        <v>12</v>
      </c>
      <c r="B222">
        <f t="shared" si="34"/>
        <v>1888</v>
      </c>
      <c r="C222" s="71" t="s">
        <v>116</v>
      </c>
      <c r="D222" s="156">
        <f t="shared" si="12"/>
        <v>1888.916667</v>
      </c>
      <c r="E222" s="157">
        <f>('StockBond Returns'!Y221+'StockBond Returns'!AA221-'Parameters &amp; Main Results'!$B$33)/'StockBond Returns'!Z221*12</f>
        <v>0.05119080086</v>
      </c>
      <c r="F222" s="77">
        <f>'StockBond Returns'!Y221+'StockBond Returns'!AA221-'StockBond Returns'!Z221*'Distribution of Final Value'!$B$7</f>
        <v>3.19654421</v>
      </c>
      <c r="G222" s="19">
        <f>1/'StockBond Returns'!M220</f>
        <v>0.06568684223</v>
      </c>
      <c r="H222">
        <f t="shared" si="7"/>
        <v>1</v>
      </c>
      <c r="I222" s="71">
        <f t="shared" si="8"/>
        <v>0</v>
      </c>
      <c r="J222">
        <f t="shared" si="9"/>
        <v>0</v>
      </c>
      <c r="K222" s="19">
        <f t="shared" ref="K222:M222" si="439">if(H222=1,$E222,"")</f>
        <v>0.05119080086</v>
      </c>
      <c r="L222" t="str">
        <f t="shared" si="439"/>
        <v/>
      </c>
      <c r="M222" t="str">
        <f t="shared" si="439"/>
        <v/>
      </c>
      <c r="N222" s="158">
        <f>if('StockBond Returns'!AB220=0,1,0)</f>
        <v>0</v>
      </c>
      <c r="O222">
        <f>if( and('StockBond Returns'!$AB220&lt;0,'StockBond Returns'!$AB220&gt;=-0.1),1,0)</f>
        <v>1</v>
      </c>
      <c r="P222">
        <f>if( and('StockBond Returns'!$AB220&lt;-0.1,'StockBond Returns'!$AB220&gt;=-0.2),1,0)</f>
        <v>0</v>
      </c>
      <c r="Q222">
        <f>if( and('StockBond Returns'!$AB220&lt;-0.2,'StockBond Returns'!$AB220&gt;=-0.3),1,0)</f>
        <v>0</v>
      </c>
      <c r="R222">
        <f>if('StockBond Returns'!AB220&lt;-0.3,1,0)</f>
        <v>0</v>
      </c>
      <c r="S222" t="str">
        <f t="shared" ref="S222:W222" si="440">if(N222=1,$E222,"")</f>
        <v/>
      </c>
      <c r="T222" s="19">
        <f t="shared" si="440"/>
        <v>0.05119080086</v>
      </c>
      <c r="U222" t="str">
        <f t="shared" si="440"/>
        <v/>
      </c>
      <c r="V222" t="str">
        <f t="shared" si="440"/>
        <v/>
      </c>
      <c r="W222" t="str">
        <f t="shared" si="440"/>
        <v/>
      </c>
    </row>
    <row r="223">
      <c r="A223">
        <f t="shared" si="33"/>
        <v>1</v>
      </c>
      <c r="B223">
        <f t="shared" si="34"/>
        <v>1889</v>
      </c>
      <c r="C223" s="71" t="s">
        <v>116</v>
      </c>
      <c r="D223" s="156">
        <f t="shared" si="12"/>
        <v>1889</v>
      </c>
      <c r="E223" s="157">
        <f>('StockBond Returns'!Y222+'StockBond Returns'!AA222-'Parameters &amp; Main Results'!$B$33)/'StockBond Returns'!Z222*12</f>
        <v>0.05193293257</v>
      </c>
      <c r="F223" s="77">
        <f>'StockBond Returns'!Y222+'StockBond Returns'!AA222-'StockBond Returns'!Z222*'Distribution of Final Value'!$B$7</f>
        <v>3.482596</v>
      </c>
      <c r="G223" s="19">
        <f>1/'StockBond Returns'!M221</f>
        <v>0.0669041841</v>
      </c>
      <c r="H223">
        <f t="shared" si="7"/>
        <v>1</v>
      </c>
      <c r="I223" s="71">
        <f t="shared" si="8"/>
        <v>0</v>
      </c>
      <c r="J223">
        <f t="shared" si="9"/>
        <v>0</v>
      </c>
      <c r="K223" s="19">
        <f t="shared" ref="K223:M223" si="441">if(H223=1,$E223,"")</f>
        <v>0.05193293257</v>
      </c>
      <c r="L223" t="str">
        <f t="shared" si="441"/>
        <v/>
      </c>
      <c r="M223" t="str">
        <f t="shared" si="441"/>
        <v/>
      </c>
      <c r="N223" s="158">
        <f>if('StockBond Returns'!AB221=0,1,0)</f>
        <v>0</v>
      </c>
      <c r="O223">
        <f>if( and('StockBond Returns'!$AB221&lt;0,'StockBond Returns'!$AB221&gt;=-0.1),1,0)</f>
        <v>1</v>
      </c>
      <c r="P223">
        <f>if( and('StockBond Returns'!$AB221&lt;-0.1,'StockBond Returns'!$AB221&gt;=-0.2),1,0)</f>
        <v>0</v>
      </c>
      <c r="Q223">
        <f>if( and('StockBond Returns'!$AB221&lt;-0.2,'StockBond Returns'!$AB221&gt;=-0.3),1,0)</f>
        <v>0</v>
      </c>
      <c r="R223">
        <f>if('StockBond Returns'!AB221&lt;-0.3,1,0)</f>
        <v>0</v>
      </c>
      <c r="S223" t="str">
        <f t="shared" ref="S223:W223" si="442">if(N223=1,$E223,"")</f>
        <v/>
      </c>
      <c r="T223" s="19">
        <f t="shared" si="442"/>
        <v>0.05193293257</v>
      </c>
      <c r="U223" t="str">
        <f t="shared" si="442"/>
        <v/>
      </c>
      <c r="V223" t="str">
        <f t="shared" si="442"/>
        <v/>
      </c>
      <c r="W223" t="str">
        <f t="shared" si="442"/>
        <v/>
      </c>
    </row>
    <row r="224">
      <c r="A224">
        <f t="shared" si="33"/>
        <v>2</v>
      </c>
      <c r="B224">
        <f t="shared" si="34"/>
        <v>1889</v>
      </c>
      <c r="C224" s="71" t="s">
        <v>116</v>
      </c>
      <c r="D224" s="156">
        <f t="shared" si="12"/>
        <v>1889.083333</v>
      </c>
      <c r="E224" s="157">
        <f>('StockBond Returns'!Y223+'StockBond Returns'!AA223-'Parameters &amp; Main Results'!$B$33)/'StockBond Returns'!Z223*12</f>
        <v>0.04963833439</v>
      </c>
      <c r="F224" s="77">
        <f>'StockBond Returns'!Y223+'StockBond Returns'!AA223-'StockBond Returns'!Z223*'Distribution of Final Value'!$B$7</f>
        <v>2.872922178</v>
      </c>
      <c r="G224" s="19">
        <f>1/'StockBond Returns'!M222</f>
        <v>0.0632819831</v>
      </c>
      <c r="H224">
        <f t="shared" si="7"/>
        <v>1</v>
      </c>
      <c r="I224" s="71">
        <f t="shared" si="8"/>
        <v>0</v>
      </c>
      <c r="J224">
        <f t="shared" si="9"/>
        <v>0</v>
      </c>
      <c r="K224" s="19">
        <f t="shared" ref="K224:M224" si="443">if(H224=1,$E224,"")</f>
        <v>0.04963833439</v>
      </c>
      <c r="L224" t="str">
        <f t="shared" si="443"/>
        <v/>
      </c>
      <c r="M224" t="str">
        <f t="shared" si="443"/>
        <v/>
      </c>
      <c r="N224" s="158">
        <f>if('StockBond Returns'!AB222=0,1,0)</f>
        <v>0</v>
      </c>
      <c r="O224">
        <f>if( and('StockBond Returns'!$AB222&lt;0,'StockBond Returns'!$AB222&gt;=-0.1),1,0)</f>
        <v>1</v>
      </c>
      <c r="P224">
        <f>if( and('StockBond Returns'!$AB222&lt;-0.1,'StockBond Returns'!$AB222&gt;=-0.2),1,0)</f>
        <v>0</v>
      </c>
      <c r="Q224">
        <f>if( and('StockBond Returns'!$AB222&lt;-0.2,'StockBond Returns'!$AB222&gt;=-0.3),1,0)</f>
        <v>0</v>
      </c>
      <c r="R224">
        <f>if('StockBond Returns'!AB222&lt;-0.3,1,0)</f>
        <v>0</v>
      </c>
      <c r="S224" t="str">
        <f t="shared" ref="S224:W224" si="444">if(N224=1,$E224,"")</f>
        <v/>
      </c>
      <c r="T224" s="19">
        <f t="shared" si="444"/>
        <v>0.04963833439</v>
      </c>
      <c r="U224" t="str">
        <f t="shared" si="444"/>
        <v/>
      </c>
      <c r="V224" t="str">
        <f t="shared" si="444"/>
        <v/>
      </c>
      <c r="W224" t="str">
        <f t="shared" si="444"/>
        <v/>
      </c>
    </row>
    <row r="225">
      <c r="A225">
        <f t="shared" si="33"/>
        <v>3</v>
      </c>
      <c r="B225">
        <f t="shared" si="34"/>
        <v>1889</v>
      </c>
      <c r="C225" s="71" t="s">
        <v>116</v>
      </c>
      <c r="D225" s="156">
        <f t="shared" si="12"/>
        <v>1889.166667</v>
      </c>
      <c r="E225" s="157">
        <f>('StockBond Returns'!Y224+'StockBond Returns'!AA224-'Parameters &amp; Main Results'!$B$33)/'StockBond Returns'!Z224*12</f>
        <v>0.04856431744</v>
      </c>
      <c r="F225" s="77">
        <f>'StockBond Returns'!Y224+'StockBond Returns'!AA224-'StockBond Returns'!Z224*'Distribution of Final Value'!$B$7</f>
        <v>2.523153705</v>
      </c>
      <c r="G225" s="19">
        <f>1/'StockBond Returns'!M223</f>
        <v>0.06175614549</v>
      </c>
      <c r="H225">
        <f t="shared" si="7"/>
        <v>1</v>
      </c>
      <c r="I225" s="71">
        <f t="shared" si="8"/>
        <v>0</v>
      </c>
      <c r="J225">
        <f t="shared" si="9"/>
        <v>0</v>
      </c>
      <c r="K225" s="19">
        <f t="shared" ref="K225:M225" si="445">if(H225=1,$E225,"")</f>
        <v>0.04856431744</v>
      </c>
      <c r="L225" t="str">
        <f t="shared" si="445"/>
        <v/>
      </c>
      <c r="M225" t="str">
        <f t="shared" si="445"/>
        <v/>
      </c>
      <c r="N225" s="158">
        <f>if('StockBond Returns'!AB223=0,1,0)</f>
        <v>0</v>
      </c>
      <c r="O225">
        <f>if( and('StockBond Returns'!$AB223&lt;0,'StockBond Returns'!$AB223&gt;=-0.1),1,0)</f>
        <v>1</v>
      </c>
      <c r="P225">
        <f>if( and('StockBond Returns'!$AB223&lt;-0.1,'StockBond Returns'!$AB223&gt;=-0.2),1,0)</f>
        <v>0</v>
      </c>
      <c r="Q225">
        <f>if( and('StockBond Returns'!$AB223&lt;-0.2,'StockBond Returns'!$AB223&gt;=-0.3),1,0)</f>
        <v>0</v>
      </c>
      <c r="R225">
        <f>if('StockBond Returns'!AB223&lt;-0.3,1,0)</f>
        <v>0</v>
      </c>
      <c r="S225" t="str">
        <f t="shared" ref="S225:W225" si="446">if(N225=1,$E225,"")</f>
        <v/>
      </c>
      <c r="T225" s="19">
        <f t="shared" si="446"/>
        <v>0.04856431744</v>
      </c>
      <c r="U225" t="str">
        <f t="shared" si="446"/>
        <v/>
      </c>
      <c r="V225" t="str">
        <f t="shared" si="446"/>
        <v/>
      </c>
      <c r="W225" t="str">
        <f t="shared" si="446"/>
        <v/>
      </c>
    </row>
    <row r="226">
      <c r="A226">
        <f t="shared" si="33"/>
        <v>4</v>
      </c>
      <c r="B226">
        <f t="shared" si="34"/>
        <v>1889</v>
      </c>
      <c r="C226" s="71" t="s">
        <v>116</v>
      </c>
      <c r="D226" s="156">
        <f t="shared" si="12"/>
        <v>1889.25</v>
      </c>
      <c r="E226" s="157">
        <f>('StockBond Returns'!Y225+'StockBond Returns'!AA225-'Parameters &amp; Main Results'!$B$33)/'StockBond Returns'!Z225*12</f>
        <v>0.04866764387</v>
      </c>
      <c r="F226" s="77">
        <f>'StockBond Returns'!Y225+'StockBond Returns'!AA225-'StockBond Returns'!Z225*'Distribution of Final Value'!$B$7</f>
        <v>2.606707547</v>
      </c>
      <c r="G226" s="19">
        <f>1/'StockBond Returns'!M224</f>
        <v>0.06224694531</v>
      </c>
      <c r="H226">
        <f t="shared" si="7"/>
        <v>1</v>
      </c>
      <c r="I226" s="71">
        <f t="shared" si="8"/>
        <v>0</v>
      </c>
      <c r="J226">
        <f t="shared" si="9"/>
        <v>0</v>
      </c>
      <c r="K226" s="19">
        <f t="shared" ref="K226:M226" si="447">if(H226=1,$E226,"")</f>
        <v>0.04866764387</v>
      </c>
      <c r="L226" t="str">
        <f t="shared" si="447"/>
        <v/>
      </c>
      <c r="M226" t="str">
        <f t="shared" si="447"/>
        <v/>
      </c>
      <c r="N226" s="158">
        <f>if('StockBond Returns'!AB224=0,1,0)</f>
        <v>0</v>
      </c>
      <c r="O226">
        <f>if( and('StockBond Returns'!$AB224&lt;0,'StockBond Returns'!$AB224&gt;=-0.1),1,0)</f>
        <v>1</v>
      </c>
      <c r="P226">
        <f>if( and('StockBond Returns'!$AB224&lt;-0.1,'StockBond Returns'!$AB224&gt;=-0.2),1,0)</f>
        <v>0</v>
      </c>
      <c r="Q226">
        <f>if( and('StockBond Returns'!$AB224&lt;-0.2,'StockBond Returns'!$AB224&gt;=-0.3),1,0)</f>
        <v>0</v>
      </c>
      <c r="R226">
        <f>if('StockBond Returns'!AB224&lt;-0.3,1,0)</f>
        <v>0</v>
      </c>
      <c r="S226" t="str">
        <f t="shared" ref="S226:W226" si="448">if(N226=1,$E226,"")</f>
        <v/>
      </c>
      <c r="T226" s="19">
        <f t="shared" si="448"/>
        <v>0.04866764387</v>
      </c>
      <c r="U226" t="str">
        <f t="shared" si="448"/>
        <v/>
      </c>
      <c r="V226" t="str">
        <f t="shared" si="448"/>
        <v/>
      </c>
      <c r="W226" t="str">
        <f t="shared" si="448"/>
        <v/>
      </c>
    </row>
    <row r="227">
      <c r="A227">
        <f t="shared" si="33"/>
        <v>5</v>
      </c>
      <c r="B227">
        <f t="shared" si="34"/>
        <v>1889</v>
      </c>
      <c r="C227" s="71" t="s">
        <v>116</v>
      </c>
      <c r="D227" s="156">
        <f t="shared" si="12"/>
        <v>1889.333333</v>
      </c>
      <c r="E227" s="157">
        <f>('StockBond Returns'!Y226+'StockBond Returns'!AA226-'Parameters &amp; Main Results'!$B$33)/'StockBond Returns'!Z226*12</f>
        <v>0.0488310058</v>
      </c>
      <c r="F227" s="77">
        <f>'StockBond Returns'!Y226+'StockBond Returns'!AA226-'StockBond Returns'!Z226*'Distribution of Final Value'!$B$7</f>
        <v>2.615552218</v>
      </c>
      <c r="G227" s="19">
        <f>1/'StockBond Returns'!M225</f>
        <v>0.06230489017</v>
      </c>
      <c r="H227">
        <f t="shared" si="7"/>
        <v>1</v>
      </c>
      <c r="I227" s="71">
        <f t="shared" si="8"/>
        <v>0</v>
      </c>
      <c r="J227">
        <f t="shared" si="9"/>
        <v>0</v>
      </c>
      <c r="K227" s="19">
        <f t="shared" ref="K227:M227" si="449">if(H227=1,$E227,"")</f>
        <v>0.0488310058</v>
      </c>
      <c r="L227" t="str">
        <f t="shared" si="449"/>
        <v/>
      </c>
      <c r="M227" t="str">
        <f t="shared" si="449"/>
        <v/>
      </c>
      <c r="N227" s="158">
        <f>if('StockBond Returns'!AB225=0,1,0)</f>
        <v>0</v>
      </c>
      <c r="O227">
        <f>if( and('StockBond Returns'!$AB225&lt;0,'StockBond Returns'!$AB225&gt;=-0.1),1,0)</f>
        <v>1</v>
      </c>
      <c r="P227">
        <f>if( and('StockBond Returns'!$AB225&lt;-0.1,'StockBond Returns'!$AB225&gt;=-0.2),1,0)</f>
        <v>0</v>
      </c>
      <c r="Q227">
        <f>if( and('StockBond Returns'!$AB225&lt;-0.2,'StockBond Returns'!$AB225&gt;=-0.3),1,0)</f>
        <v>0</v>
      </c>
      <c r="R227">
        <f>if('StockBond Returns'!AB225&lt;-0.3,1,0)</f>
        <v>0</v>
      </c>
      <c r="S227" t="str">
        <f t="shared" ref="S227:W227" si="450">if(N227=1,$E227,"")</f>
        <v/>
      </c>
      <c r="T227" s="19">
        <f t="shared" si="450"/>
        <v>0.0488310058</v>
      </c>
      <c r="U227" t="str">
        <f t="shared" si="450"/>
        <v/>
      </c>
      <c r="V227" t="str">
        <f t="shared" si="450"/>
        <v/>
      </c>
      <c r="W227" t="str">
        <f t="shared" si="450"/>
        <v/>
      </c>
    </row>
    <row r="228">
      <c r="A228">
        <f t="shared" si="33"/>
        <v>6</v>
      </c>
      <c r="B228">
        <f t="shared" si="34"/>
        <v>1889</v>
      </c>
      <c r="C228" s="71" t="s">
        <v>116</v>
      </c>
      <c r="D228" s="156">
        <f t="shared" si="12"/>
        <v>1889.416667</v>
      </c>
      <c r="E228" s="157">
        <f>('StockBond Returns'!Y227+'StockBond Returns'!AA227-'Parameters &amp; Main Results'!$B$33)/'StockBond Returns'!Z227*12</f>
        <v>0.04674555887</v>
      </c>
      <c r="F228" s="77">
        <f>'StockBond Returns'!Y227+'StockBond Returns'!AA227-'StockBond Returns'!Z227*'Distribution of Final Value'!$B$7</f>
        <v>2.009264618</v>
      </c>
      <c r="G228" s="19">
        <f>1/'StockBond Returns'!M226</f>
        <v>0.05911765337</v>
      </c>
      <c r="H228">
        <f t="shared" si="7"/>
        <v>1</v>
      </c>
      <c r="I228" s="71">
        <f t="shared" si="8"/>
        <v>0</v>
      </c>
      <c r="J228">
        <f t="shared" si="9"/>
        <v>0</v>
      </c>
      <c r="K228" s="19">
        <f t="shared" ref="K228:M228" si="451">if(H228=1,$E228,"")</f>
        <v>0.04674555887</v>
      </c>
      <c r="L228" t="str">
        <f t="shared" si="451"/>
        <v/>
      </c>
      <c r="M228" t="str">
        <f t="shared" si="451"/>
        <v/>
      </c>
      <c r="N228" s="158">
        <f>if('StockBond Returns'!AB226=0,1,0)</f>
        <v>1</v>
      </c>
      <c r="O228">
        <f>if( and('StockBond Returns'!$AB226&lt;0,'StockBond Returns'!$AB226&gt;=-0.1),1,0)</f>
        <v>0</v>
      </c>
      <c r="P228">
        <f>if( and('StockBond Returns'!$AB226&lt;-0.1,'StockBond Returns'!$AB226&gt;=-0.2),1,0)</f>
        <v>0</v>
      </c>
      <c r="Q228">
        <f>if( and('StockBond Returns'!$AB226&lt;-0.2,'StockBond Returns'!$AB226&gt;=-0.3),1,0)</f>
        <v>0</v>
      </c>
      <c r="R228">
        <f>if('StockBond Returns'!AB226&lt;-0.3,1,0)</f>
        <v>0</v>
      </c>
      <c r="S228" s="19">
        <f t="shared" ref="S228:W228" si="452">if(N228=1,$E228,"")</f>
        <v>0.04674555887</v>
      </c>
      <c r="T228" t="str">
        <f t="shared" si="452"/>
        <v/>
      </c>
      <c r="U228" t="str">
        <f t="shared" si="452"/>
        <v/>
      </c>
      <c r="V228" t="str">
        <f t="shared" si="452"/>
        <v/>
      </c>
      <c r="W228" t="str">
        <f t="shared" si="452"/>
        <v/>
      </c>
    </row>
    <row r="229">
      <c r="A229">
        <f t="shared" si="33"/>
        <v>7</v>
      </c>
      <c r="B229">
        <f t="shared" si="34"/>
        <v>1889</v>
      </c>
      <c r="C229" s="71" t="s">
        <v>116</v>
      </c>
      <c r="D229" s="156">
        <f t="shared" si="12"/>
        <v>1889.5</v>
      </c>
      <c r="E229" s="157">
        <f>('StockBond Returns'!Y228+'StockBond Returns'!AA228-'Parameters &amp; Main Results'!$B$33)/'StockBond Returns'!Z228*12</f>
        <v>0.04618780018</v>
      </c>
      <c r="F229" s="77">
        <f>'StockBond Returns'!Y228+'StockBond Returns'!AA228-'StockBond Returns'!Z228*'Distribution of Final Value'!$B$7</f>
        <v>1.865097246</v>
      </c>
      <c r="G229" s="19">
        <f>1/'StockBond Returns'!M227</f>
        <v>0.05807436012</v>
      </c>
      <c r="H229">
        <f t="shared" si="7"/>
        <v>1</v>
      </c>
      <c r="I229" s="71">
        <f t="shared" si="8"/>
        <v>0</v>
      </c>
      <c r="J229">
        <f t="shared" si="9"/>
        <v>0</v>
      </c>
      <c r="K229" s="19">
        <f t="shared" ref="K229:M229" si="453">if(H229=1,$E229,"")</f>
        <v>0.04618780018</v>
      </c>
      <c r="L229" t="str">
        <f t="shared" si="453"/>
        <v/>
      </c>
      <c r="M229" t="str">
        <f t="shared" si="453"/>
        <v/>
      </c>
      <c r="N229" s="158">
        <f>if('StockBond Returns'!AB227=0,1,0)</f>
        <v>1</v>
      </c>
      <c r="O229">
        <f>if( and('StockBond Returns'!$AB227&lt;0,'StockBond Returns'!$AB227&gt;=-0.1),1,0)</f>
        <v>0</v>
      </c>
      <c r="P229">
        <f>if( and('StockBond Returns'!$AB227&lt;-0.1,'StockBond Returns'!$AB227&gt;=-0.2),1,0)</f>
        <v>0</v>
      </c>
      <c r="Q229">
        <f>if( and('StockBond Returns'!$AB227&lt;-0.2,'StockBond Returns'!$AB227&gt;=-0.3),1,0)</f>
        <v>0</v>
      </c>
      <c r="R229">
        <f>if('StockBond Returns'!AB227&lt;-0.3,1,0)</f>
        <v>0</v>
      </c>
      <c r="S229" s="19">
        <f t="shared" ref="S229:W229" si="454">if(N229=1,$E229,"")</f>
        <v>0.04618780018</v>
      </c>
      <c r="T229" t="str">
        <f t="shared" si="454"/>
        <v/>
      </c>
      <c r="U229" t="str">
        <f t="shared" si="454"/>
        <v/>
      </c>
      <c r="V229" t="str">
        <f t="shared" si="454"/>
        <v/>
      </c>
      <c r="W229" t="str">
        <f t="shared" si="454"/>
        <v/>
      </c>
    </row>
    <row r="230">
      <c r="A230">
        <f t="shared" si="33"/>
        <v>8</v>
      </c>
      <c r="B230">
        <f t="shared" si="34"/>
        <v>1889</v>
      </c>
      <c r="C230" s="71" t="s">
        <v>116</v>
      </c>
      <c r="D230" s="156">
        <f t="shared" si="12"/>
        <v>1889.583333</v>
      </c>
      <c r="E230" s="157">
        <f>('StockBond Returns'!Y229+'StockBond Returns'!AA229-'Parameters &amp; Main Results'!$B$33)/'StockBond Returns'!Z229*12</f>
        <v>0.04704209327</v>
      </c>
      <c r="F230" s="77">
        <f>'StockBond Returns'!Y229+'StockBond Returns'!AA229-'StockBond Returns'!Z229*'Distribution of Final Value'!$B$7</f>
        <v>2.196850885</v>
      </c>
      <c r="G230" s="19">
        <f>1/'StockBond Returns'!M228</f>
        <v>0.05920938482</v>
      </c>
      <c r="H230">
        <f t="shared" si="7"/>
        <v>1</v>
      </c>
      <c r="I230" s="71">
        <f t="shared" si="8"/>
        <v>0</v>
      </c>
      <c r="J230">
        <f t="shared" si="9"/>
        <v>0</v>
      </c>
      <c r="K230" s="19">
        <f t="shared" ref="K230:M230" si="455">if(H230=1,$E230,"")</f>
        <v>0.04704209327</v>
      </c>
      <c r="L230" t="str">
        <f t="shared" si="455"/>
        <v/>
      </c>
      <c r="M230" t="str">
        <f t="shared" si="455"/>
        <v/>
      </c>
      <c r="N230" s="158">
        <f>if('StockBond Returns'!AB228=0,1,0)</f>
        <v>0</v>
      </c>
      <c r="O230">
        <f>if( and('StockBond Returns'!$AB228&lt;0,'StockBond Returns'!$AB228&gt;=-0.1),1,0)</f>
        <v>1</v>
      </c>
      <c r="P230">
        <f>if( and('StockBond Returns'!$AB228&lt;-0.1,'StockBond Returns'!$AB228&gt;=-0.2),1,0)</f>
        <v>0</v>
      </c>
      <c r="Q230">
        <f>if( and('StockBond Returns'!$AB228&lt;-0.2,'StockBond Returns'!$AB228&gt;=-0.3),1,0)</f>
        <v>0</v>
      </c>
      <c r="R230">
        <f>if('StockBond Returns'!AB228&lt;-0.3,1,0)</f>
        <v>0</v>
      </c>
      <c r="S230" t="str">
        <f t="shared" ref="S230:W230" si="456">if(N230=1,$E230,"")</f>
        <v/>
      </c>
      <c r="T230" s="19">
        <f t="shared" si="456"/>
        <v>0.04704209327</v>
      </c>
      <c r="U230" t="str">
        <f t="shared" si="456"/>
        <v/>
      </c>
      <c r="V230" t="str">
        <f t="shared" si="456"/>
        <v/>
      </c>
      <c r="W230" t="str">
        <f t="shared" si="456"/>
        <v/>
      </c>
    </row>
    <row r="231">
      <c r="A231">
        <f t="shared" si="33"/>
        <v>9</v>
      </c>
      <c r="B231">
        <f t="shared" si="34"/>
        <v>1889</v>
      </c>
      <c r="C231" s="71" t="s">
        <v>116</v>
      </c>
      <c r="D231" s="156">
        <f t="shared" si="12"/>
        <v>1889.666667</v>
      </c>
      <c r="E231" s="157">
        <f>('StockBond Returns'!Y230+'StockBond Returns'!AA230-'Parameters &amp; Main Results'!$B$33)/'StockBond Returns'!Z230*12</f>
        <v>0.04664714066</v>
      </c>
      <c r="F231" s="77">
        <f>'StockBond Returns'!Y230+'StockBond Returns'!AA230-'StockBond Returns'!Z230*'Distribution of Final Value'!$B$7</f>
        <v>2.108814663</v>
      </c>
      <c r="G231" s="19">
        <f>1/'StockBond Returns'!M229</f>
        <v>0.0583707987</v>
      </c>
      <c r="H231">
        <f t="shared" si="7"/>
        <v>1</v>
      </c>
      <c r="I231" s="71">
        <f t="shared" si="8"/>
        <v>0</v>
      </c>
      <c r="J231">
        <f t="shared" si="9"/>
        <v>0</v>
      </c>
      <c r="K231" s="19">
        <f t="shared" ref="K231:M231" si="457">if(H231=1,$E231,"")</f>
        <v>0.04664714066</v>
      </c>
      <c r="L231" t="str">
        <f t="shared" si="457"/>
        <v/>
      </c>
      <c r="M231" t="str">
        <f t="shared" si="457"/>
        <v/>
      </c>
      <c r="N231" s="158">
        <f>if('StockBond Returns'!AB229=0,1,0)</f>
        <v>0</v>
      </c>
      <c r="O231">
        <f>if( and('StockBond Returns'!$AB229&lt;0,'StockBond Returns'!$AB229&gt;=-0.1),1,0)</f>
        <v>1</v>
      </c>
      <c r="P231">
        <f>if( and('StockBond Returns'!$AB229&lt;-0.1,'StockBond Returns'!$AB229&gt;=-0.2),1,0)</f>
        <v>0</v>
      </c>
      <c r="Q231">
        <f>if( and('StockBond Returns'!$AB229&lt;-0.2,'StockBond Returns'!$AB229&gt;=-0.3),1,0)</f>
        <v>0</v>
      </c>
      <c r="R231">
        <f>if('StockBond Returns'!AB229&lt;-0.3,1,0)</f>
        <v>0</v>
      </c>
      <c r="S231" t="str">
        <f t="shared" ref="S231:W231" si="458">if(N231=1,$E231,"")</f>
        <v/>
      </c>
      <c r="T231" s="19">
        <f t="shared" si="458"/>
        <v>0.04664714066</v>
      </c>
      <c r="U231" t="str">
        <f t="shared" si="458"/>
        <v/>
      </c>
      <c r="V231" t="str">
        <f t="shared" si="458"/>
        <v/>
      </c>
      <c r="W231" t="str">
        <f t="shared" si="458"/>
        <v/>
      </c>
    </row>
    <row r="232">
      <c r="A232">
        <f t="shared" si="33"/>
        <v>10</v>
      </c>
      <c r="B232">
        <f t="shared" si="34"/>
        <v>1889</v>
      </c>
      <c r="C232" s="71" t="s">
        <v>116</v>
      </c>
      <c r="D232" s="156">
        <f t="shared" si="12"/>
        <v>1889.75</v>
      </c>
      <c r="E232" s="157">
        <f>('StockBond Returns'!Y231+'StockBond Returns'!AA231-'Parameters &amp; Main Results'!$B$33)/'StockBond Returns'!Z231*12</f>
        <v>0.04643022804</v>
      </c>
      <c r="F232" s="77">
        <f>'StockBond Returns'!Y231+'StockBond Returns'!AA231-'StockBond Returns'!Z231*'Distribution of Final Value'!$B$7</f>
        <v>2.076300392</v>
      </c>
      <c r="G232" s="19">
        <f>1/'StockBond Returns'!M230</f>
        <v>0.05763426988</v>
      </c>
      <c r="H232">
        <f t="shared" si="7"/>
        <v>1</v>
      </c>
      <c r="I232" s="71">
        <f t="shared" si="8"/>
        <v>0</v>
      </c>
      <c r="J232">
        <f t="shared" si="9"/>
        <v>0</v>
      </c>
      <c r="K232" s="19">
        <f t="shared" ref="K232:M232" si="459">if(H232=1,$E232,"")</f>
        <v>0.04643022804</v>
      </c>
      <c r="L232" t="str">
        <f t="shared" si="459"/>
        <v/>
      </c>
      <c r="M232" t="str">
        <f t="shared" si="459"/>
        <v/>
      </c>
      <c r="N232" s="158">
        <f>if('StockBond Returns'!AB230=0,1,0)</f>
        <v>1</v>
      </c>
      <c r="O232">
        <f>if( and('StockBond Returns'!$AB230&lt;0,'StockBond Returns'!$AB230&gt;=-0.1),1,0)</f>
        <v>0</v>
      </c>
      <c r="P232">
        <f>if( and('StockBond Returns'!$AB230&lt;-0.1,'StockBond Returns'!$AB230&gt;=-0.2),1,0)</f>
        <v>0</v>
      </c>
      <c r="Q232">
        <f>if( and('StockBond Returns'!$AB230&lt;-0.2,'StockBond Returns'!$AB230&gt;=-0.3),1,0)</f>
        <v>0</v>
      </c>
      <c r="R232">
        <f>if('StockBond Returns'!AB230&lt;-0.3,1,0)</f>
        <v>0</v>
      </c>
      <c r="S232" s="19">
        <f t="shared" ref="S232:W232" si="460">if(N232=1,$E232,"")</f>
        <v>0.04643022804</v>
      </c>
      <c r="T232" t="str">
        <f t="shared" si="460"/>
        <v/>
      </c>
      <c r="U232" t="str">
        <f t="shared" si="460"/>
        <v/>
      </c>
      <c r="V232" t="str">
        <f t="shared" si="460"/>
        <v/>
      </c>
      <c r="W232" t="str">
        <f t="shared" si="460"/>
        <v/>
      </c>
    </row>
    <row r="233">
      <c r="A233">
        <f t="shared" si="33"/>
        <v>11</v>
      </c>
      <c r="B233">
        <f t="shared" si="34"/>
        <v>1889</v>
      </c>
      <c r="C233" s="71" t="s">
        <v>116</v>
      </c>
      <c r="D233" s="156">
        <f t="shared" si="12"/>
        <v>1889.833333</v>
      </c>
      <c r="E233" s="157">
        <f>('StockBond Returns'!Y232+'StockBond Returns'!AA232-'Parameters &amp; Main Results'!$B$33)/'StockBond Returns'!Z232*12</f>
        <v>0.04717056668</v>
      </c>
      <c r="F233" s="77">
        <f>'StockBond Returns'!Y232+'StockBond Returns'!AA232-'StockBond Returns'!Z232*'Distribution of Final Value'!$B$7</f>
        <v>2.341641461</v>
      </c>
      <c r="G233" s="19">
        <f>1/'StockBond Returns'!M231</f>
        <v>0.05863997112</v>
      </c>
      <c r="H233">
        <f t="shared" si="7"/>
        <v>1</v>
      </c>
      <c r="I233" s="71">
        <f t="shared" si="8"/>
        <v>0</v>
      </c>
      <c r="J233">
        <f t="shared" si="9"/>
        <v>0</v>
      </c>
      <c r="K233" s="19">
        <f t="shared" ref="K233:M233" si="461">if(H233=1,$E233,"")</f>
        <v>0.04717056668</v>
      </c>
      <c r="L233" t="str">
        <f t="shared" si="461"/>
        <v/>
      </c>
      <c r="M233" t="str">
        <f t="shared" si="461"/>
        <v/>
      </c>
      <c r="N233" s="158">
        <f>if('StockBond Returns'!AB231=0,1,0)</f>
        <v>0</v>
      </c>
      <c r="O233">
        <f>if( and('StockBond Returns'!$AB231&lt;0,'StockBond Returns'!$AB231&gt;=-0.1),1,0)</f>
        <v>1</v>
      </c>
      <c r="P233">
        <f>if( and('StockBond Returns'!$AB231&lt;-0.1,'StockBond Returns'!$AB231&gt;=-0.2),1,0)</f>
        <v>0</v>
      </c>
      <c r="Q233">
        <f>if( and('StockBond Returns'!$AB231&lt;-0.2,'StockBond Returns'!$AB231&gt;=-0.3),1,0)</f>
        <v>0</v>
      </c>
      <c r="R233">
        <f>if('StockBond Returns'!AB231&lt;-0.3,1,0)</f>
        <v>0</v>
      </c>
      <c r="S233" t="str">
        <f t="shared" ref="S233:W233" si="462">if(N233=1,$E233,"")</f>
        <v/>
      </c>
      <c r="T233" s="19">
        <f t="shared" si="462"/>
        <v>0.04717056668</v>
      </c>
      <c r="U233" t="str">
        <f t="shared" si="462"/>
        <v/>
      </c>
      <c r="V233" t="str">
        <f t="shared" si="462"/>
        <v/>
      </c>
      <c r="W233" t="str">
        <f t="shared" si="462"/>
        <v/>
      </c>
    </row>
    <row r="234">
      <c r="A234">
        <f t="shared" si="33"/>
        <v>12</v>
      </c>
      <c r="B234">
        <f t="shared" si="34"/>
        <v>1889</v>
      </c>
      <c r="C234" s="71" t="s">
        <v>116</v>
      </c>
      <c r="D234" s="156">
        <f t="shared" si="12"/>
        <v>1889.916667</v>
      </c>
      <c r="E234" s="157">
        <f>('StockBond Returns'!Y233+'StockBond Returns'!AA233-'Parameters &amp; Main Results'!$B$33)/'StockBond Returns'!Z233*12</f>
        <v>0.04751826303</v>
      </c>
      <c r="F234" s="77">
        <f>'StockBond Returns'!Y233+'StockBond Returns'!AA233-'StockBond Returns'!Z233*'Distribution of Final Value'!$B$7</f>
        <v>2.444916215</v>
      </c>
      <c r="G234" s="19">
        <f>1/'StockBond Returns'!M232</f>
        <v>0.05915052335</v>
      </c>
      <c r="H234">
        <f t="shared" si="7"/>
        <v>1</v>
      </c>
      <c r="I234" s="71">
        <f t="shared" si="8"/>
        <v>0</v>
      </c>
      <c r="J234">
        <f t="shared" si="9"/>
        <v>0</v>
      </c>
      <c r="K234" s="19">
        <f t="shared" ref="K234:M234" si="463">if(H234=1,$E234,"")</f>
        <v>0.04751826303</v>
      </c>
      <c r="L234" t="str">
        <f t="shared" si="463"/>
        <v/>
      </c>
      <c r="M234" t="str">
        <f t="shared" si="463"/>
        <v/>
      </c>
      <c r="N234" s="158">
        <f>if('StockBond Returns'!AB232=0,1,0)</f>
        <v>0</v>
      </c>
      <c r="O234">
        <f>if( and('StockBond Returns'!$AB232&lt;0,'StockBond Returns'!$AB232&gt;=-0.1),1,0)</f>
        <v>1</v>
      </c>
      <c r="P234">
        <f>if( and('StockBond Returns'!$AB232&lt;-0.1,'StockBond Returns'!$AB232&gt;=-0.2),1,0)</f>
        <v>0</v>
      </c>
      <c r="Q234">
        <f>if( and('StockBond Returns'!$AB232&lt;-0.2,'StockBond Returns'!$AB232&gt;=-0.3),1,0)</f>
        <v>0</v>
      </c>
      <c r="R234">
        <f>if('StockBond Returns'!AB232&lt;-0.3,1,0)</f>
        <v>0</v>
      </c>
      <c r="S234" t="str">
        <f t="shared" ref="S234:W234" si="464">if(N234=1,$E234,"")</f>
        <v/>
      </c>
      <c r="T234" s="19">
        <f t="shared" si="464"/>
        <v>0.04751826303</v>
      </c>
      <c r="U234" t="str">
        <f t="shared" si="464"/>
        <v/>
      </c>
      <c r="V234" t="str">
        <f t="shared" si="464"/>
        <v/>
      </c>
      <c r="W234" t="str">
        <f t="shared" si="464"/>
        <v/>
      </c>
    </row>
    <row r="235">
      <c r="A235">
        <f t="shared" si="33"/>
        <v>1</v>
      </c>
      <c r="B235">
        <f t="shared" si="34"/>
        <v>1890</v>
      </c>
      <c r="C235" s="71" t="s">
        <v>116</v>
      </c>
      <c r="D235" s="156">
        <f t="shared" si="12"/>
        <v>1890</v>
      </c>
      <c r="E235" s="157">
        <f>('StockBond Returns'!Y234+'StockBond Returns'!AA234-'Parameters &amp; Main Results'!$B$33)/'StockBond Returns'!Z234*12</f>
        <v>0.04831775726</v>
      </c>
      <c r="F235" s="77">
        <f>'StockBond Returns'!Y234+'StockBond Returns'!AA234-'StockBond Returns'!Z234*'Distribution of Final Value'!$B$7</f>
        <v>2.772993983</v>
      </c>
      <c r="G235" s="19">
        <f>1/'StockBond Returns'!M233</f>
        <v>0.06020347058</v>
      </c>
      <c r="H235">
        <f t="shared" si="7"/>
        <v>1</v>
      </c>
      <c r="I235" s="71">
        <f t="shared" si="8"/>
        <v>0</v>
      </c>
      <c r="J235">
        <f t="shared" si="9"/>
        <v>0</v>
      </c>
      <c r="K235" s="19">
        <f t="shared" ref="K235:M235" si="465">if(H235=1,$E235,"")</f>
        <v>0.04831775726</v>
      </c>
      <c r="L235" t="str">
        <f t="shared" si="465"/>
        <v/>
      </c>
      <c r="M235" t="str">
        <f t="shared" si="465"/>
        <v/>
      </c>
      <c r="N235" s="158">
        <f>if('StockBond Returns'!AB233=0,1,0)</f>
        <v>0</v>
      </c>
      <c r="O235">
        <f>if( and('StockBond Returns'!$AB233&lt;0,'StockBond Returns'!$AB233&gt;=-0.1),1,0)</f>
        <v>1</v>
      </c>
      <c r="P235">
        <f>if( and('StockBond Returns'!$AB233&lt;-0.1,'StockBond Returns'!$AB233&gt;=-0.2),1,0)</f>
        <v>0</v>
      </c>
      <c r="Q235">
        <f>if( and('StockBond Returns'!$AB233&lt;-0.2,'StockBond Returns'!$AB233&gt;=-0.3),1,0)</f>
        <v>0</v>
      </c>
      <c r="R235">
        <f>if('StockBond Returns'!AB233&lt;-0.3,1,0)</f>
        <v>0</v>
      </c>
      <c r="S235" t="str">
        <f t="shared" ref="S235:W235" si="466">if(N235=1,$E235,"")</f>
        <v/>
      </c>
      <c r="T235" s="19">
        <f t="shared" si="466"/>
        <v>0.04831775726</v>
      </c>
      <c r="U235" t="str">
        <f t="shared" si="466"/>
        <v/>
      </c>
      <c r="V235" t="str">
        <f t="shared" si="466"/>
        <v/>
      </c>
      <c r="W235" t="str">
        <f t="shared" si="466"/>
        <v/>
      </c>
    </row>
    <row r="236">
      <c r="A236">
        <f t="shared" si="33"/>
        <v>2</v>
      </c>
      <c r="B236">
        <f t="shared" si="34"/>
        <v>1890</v>
      </c>
      <c r="C236" s="71" t="s">
        <v>116</v>
      </c>
      <c r="D236" s="156">
        <f t="shared" si="12"/>
        <v>1890.083333</v>
      </c>
      <c r="E236" s="157">
        <f>('StockBond Returns'!Y235+'StockBond Returns'!AA235-'Parameters &amp; Main Results'!$B$33)/'StockBond Returns'!Z235*12</f>
        <v>0.04698541389</v>
      </c>
      <c r="F236" s="77">
        <f>'StockBond Returns'!Y235+'StockBond Returns'!AA235-'StockBond Returns'!Z235*'Distribution of Final Value'!$B$7</f>
        <v>2.402962255</v>
      </c>
      <c r="G236" s="19">
        <f>1/'StockBond Returns'!M234</f>
        <v>0.05807176655</v>
      </c>
      <c r="H236">
        <f t="shared" si="7"/>
        <v>1</v>
      </c>
      <c r="I236" s="71">
        <f t="shared" si="8"/>
        <v>0</v>
      </c>
      <c r="J236">
        <f t="shared" si="9"/>
        <v>0</v>
      </c>
      <c r="K236" s="19">
        <f t="shared" ref="K236:M236" si="467">if(H236=1,$E236,"")</f>
        <v>0.04698541389</v>
      </c>
      <c r="L236" t="str">
        <f t="shared" si="467"/>
        <v/>
      </c>
      <c r="M236" t="str">
        <f t="shared" si="467"/>
        <v/>
      </c>
      <c r="N236" s="158">
        <f>if('StockBond Returns'!AB234=0,1,0)</f>
        <v>1</v>
      </c>
      <c r="O236">
        <f>if( and('StockBond Returns'!$AB234&lt;0,'StockBond Returns'!$AB234&gt;=-0.1),1,0)</f>
        <v>0</v>
      </c>
      <c r="P236">
        <f>if( and('StockBond Returns'!$AB234&lt;-0.1,'StockBond Returns'!$AB234&gt;=-0.2),1,0)</f>
        <v>0</v>
      </c>
      <c r="Q236">
        <f>if( and('StockBond Returns'!$AB234&lt;-0.2,'StockBond Returns'!$AB234&gt;=-0.3),1,0)</f>
        <v>0</v>
      </c>
      <c r="R236">
        <f>if('StockBond Returns'!AB234&lt;-0.3,1,0)</f>
        <v>0</v>
      </c>
      <c r="S236" s="19">
        <f t="shared" ref="S236:W236" si="468">if(N236=1,$E236,"")</f>
        <v>0.04698541389</v>
      </c>
      <c r="T236" t="str">
        <f t="shared" si="468"/>
        <v/>
      </c>
      <c r="U236" t="str">
        <f t="shared" si="468"/>
        <v/>
      </c>
      <c r="V236" t="str">
        <f t="shared" si="468"/>
        <v/>
      </c>
      <c r="W236" t="str">
        <f t="shared" si="468"/>
        <v/>
      </c>
    </row>
    <row r="237">
      <c r="A237">
        <f t="shared" si="33"/>
        <v>3</v>
      </c>
      <c r="B237">
        <f t="shared" si="34"/>
        <v>1890</v>
      </c>
      <c r="C237" s="71" t="s">
        <v>116</v>
      </c>
      <c r="D237" s="156">
        <f t="shared" si="12"/>
        <v>1890.166667</v>
      </c>
      <c r="E237" s="157">
        <f>('StockBond Returns'!Y236+'StockBond Returns'!AA236-'Parameters &amp; Main Results'!$B$33)/'StockBond Returns'!Z236*12</f>
        <v>0.04760352691</v>
      </c>
      <c r="F237" s="77">
        <f>'StockBond Returns'!Y236+'StockBond Returns'!AA236-'StockBond Returns'!Z236*'Distribution of Final Value'!$B$7</f>
        <v>2.602547868</v>
      </c>
      <c r="G237" s="19">
        <f>1/'StockBond Returns'!M235</f>
        <v>0.05873089014</v>
      </c>
      <c r="H237">
        <f t="shared" si="7"/>
        <v>1</v>
      </c>
      <c r="I237" s="71">
        <f t="shared" si="8"/>
        <v>0</v>
      </c>
      <c r="J237">
        <f t="shared" si="9"/>
        <v>0</v>
      </c>
      <c r="K237" s="19">
        <f t="shared" ref="K237:M237" si="469">if(H237=1,$E237,"")</f>
        <v>0.04760352691</v>
      </c>
      <c r="L237" t="str">
        <f t="shared" si="469"/>
        <v/>
      </c>
      <c r="M237" t="str">
        <f t="shared" si="469"/>
        <v/>
      </c>
      <c r="N237" s="158">
        <f>if('StockBond Returns'!AB235=0,1,0)</f>
        <v>0</v>
      </c>
      <c r="O237">
        <f>if( and('StockBond Returns'!$AB235&lt;0,'StockBond Returns'!$AB235&gt;=-0.1),1,0)</f>
        <v>1</v>
      </c>
      <c r="P237">
        <f>if( and('StockBond Returns'!$AB235&lt;-0.1,'StockBond Returns'!$AB235&gt;=-0.2),1,0)</f>
        <v>0</v>
      </c>
      <c r="Q237">
        <f>if( and('StockBond Returns'!$AB235&lt;-0.2,'StockBond Returns'!$AB235&gt;=-0.3),1,0)</f>
        <v>0</v>
      </c>
      <c r="R237">
        <f>if('StockBond Returns'!AB235&lt;-0.3,1,0)</f>
        <v>0</v>
      </c>
      <c r="S237" t="str">
        <f t="shared" ref="S237:W237" si="470">if(N237=1,$E237,"")</f>
        <v/>
      </c>
      <c r="T237" s="19">
        <f t="shared" si="470"/>
        <v>0.04760352691</v>
      </c>
      <c r="U237" t="str">
        <f t="shared" si="470"/>
        <v/>
      </c>
      <c r="V237" t="str">
        <f t="shared" si="470"/>
        <v/>
      </c>
      <c r="W237" t="str">
        <f t="shared" si="470"/>
        <v/>
      </c>
    </row>
    <row r="238">
      <c r="A238">
        <f t="shared" si="33"/>
        <v>4</v>
      </c>
      <c r="B238">
        <f t="shared" si="34"/>
        <v>1890</v>
      </c>
      <c r="C238" s="71" t="s">
        <v>116</v>
      </c>
      <c r="D238" s="156">
        <f t="shared" si="12"/>
        <v>1890.25</v>
      </c>
      <c r="E238" s="157">
        <f>('StockBond Returns'!Y237+'StockBond Returns'!AA237-'Parameters &amp; Main Results'!$B$33)/'StockBond Returns'!Z237*12</f>
        <v>0.04797052683</v>
      </c>
      <c r="F238" s="77">
        <f>'StockBond Returns'!Y237+'StockBond Returns'!AA237-'StockBond Returns'!Z237*'Distribution of Final Value'!$B$7</f>
        <v>2.721945052</v>
      </c>
      <c r="G238" s="19">
        <f>1/'StockBond Returns'!M236</f>
        <v>0.05916766844</v>
      </c>
      <c r="H238">
        <f t="shared" si="7"/>
        <v>1</v>
      </c>
      <c r="I238" s="71">
        <f t="shared" si="8"/>
        <v>0</v>
      </c>
      <c r="J238">
        <f t="shared" si="9"/>
        <v>0</v>
      </c>
      <c r="K238" s="19">
        <f t="shared" ref="K238:M238" si="471">if(H238=1,$E238,"")</f>
        <v>0.04797052683</v>
      </c>
      <c r="L238" t="str">
        <f t="shared" si="471"/>
        <v/>
      </c>
      <c r="M238" t="str">
        <f t="shared" si="471"/>
        <v/>
      </c>
      <c r="N238" s="158">
        <f>if('StockBond Returns'!AB236=0,1,0)</f>
        <v>0</v>
      </c>
      <c r="O238">
        <f>if( and('StockBond Returns'!$AB236&lt;0,'StockBond Returns'!$AB236&gt;=-0.1),1,0)</f>
        <v>1</v>
      </c>
      <c r="P238">
        <f>if( and('StockBond Returns'!$AB236&lt;-0.1,'StockBond Returns'!$AB236&gt;=-0.2),1,0)</f>
        <v>0</v>
      </c>
      <c r="Q238">
        <f>if( and('StockBond Returns'!$AB236&lt;-0.2,'StockBond Returns'!$AB236&gt;=-0.3),1,0)</f>
        <v>0</v>
      </c>
      <c r="R238">
        <f>if('StockBond Returns'!AB236&lt;-0.3,1,0)</f>
        <v>0</v>
      </c>
      <c r="S238" t="str">
        <f t="shared" ref="S238:W238" si="472">if(N238=1,$E238,"")</f>
        <v/>
      </c>
      <c r="T238" s="19">
        <f t="shared" si="472"/>
        <v>0.04797052683</v>
      </c>
      <c r="U238" t="str">
        <f t="shared" si="472"/>
        <v/>
      </c>
      <c r="V238" t="str">
        <f t="shared" si="472"/>
        <v/>
      </c>
      <c r="W238" t="str">
        <f t="shared" si="472"/>
        <v/>
      </c>
    </row>
    <row r="239">
      <c r="A239">
        <f t="shared" si="33"/>
        <v>5</v>
      </c>
      <c r="B239">
        <f t="shared" si="34"/>
        <v>1890</v>
      </c>
      <c r="C239" s="71" t="s">
        <v>116</v>
      </c>
      <c r="D239" s="156">
        <f t="shared" si="12"/>
        <v>1890.333333</v>
      </c>
      <c r="E239" s="157">
        <f>('StockBond Returns'!Y238+'StockBond Returns'!AA238-'Parameters &amp; Main Results'!$B$33)/'StockBond Returns'!Z238*12</f>
        <v>0.04736487584</v>
      </c>
      <c r="F239" s="77">
        <f>'StockBond Returns'!Y238+'StockBond Returns'!AA238-'StockBond Returns'!Z238*'Distribution of Final Value'!$B$7</f>
        <v>2.610121276</v>
      </c>
      <c r="G239" s="19">
        <f>1/'StockBond Returns'!M237</f>
        <v>0.05794463024</v>
      </c>
      <c r="H239">
        <f t="shared" si="7"/>
        <v>1</v>
      </c>
      <c r="I239" s="71">
        <f t="shared" si="8"/>
        <v>0</v>
      </c>
      <c r="J239">
        <f t="shared" si="9"/>
        <v>0</v>
      </c>
      <c r="K239" s="19">
        <f t="shared" ref="K239:M239" si="473">if(H239=1,$E239,"")</f>
        <v>0.04736487584</v>
      </c>
      <c r="L239" t="str">
        <f t="shared" si="473"/>
        <v/>
      </c>
      <c r="M239" t="str">
        <f t="shared" si="473"/>
        <v/>
      </c>
      <c r="N239" s="158">
        <f>if('StockBond Returns'!AB237=0,1,0)</f>
        <v>1</v>
      </c>
      <c r="O239">
        <f>if( and('StockBond Returns'!$AB237&lt;0,'StockBond Returns'!$AB237&gt;=-0.1),1,0)</f>
        <v>0</v>
      </c>
      <c r="P239">
        <f>if( and('StockBond Returns'!$AB237&lt;-0.1,'StockBond Returns'!$AB237&gt;=-0.2),1,0)</f>
        <v>0</v>
      </c>
      <c r="Q239">
        <f>if( and('StockBond Returns'!$AB237&lt;-0.2,'StockBond Returns'!$AB237&gt;=-0.3),1,0)</f>
        <v>0</v>
      </c>
      <c r="R239">
        <f>if('StockBond Returns'!AB237&lt;-0.3,1,0)</f>
        <v>0</v>
      </c>
      <c r="S239" s="19">
        <f t="shared" ref="S239:W239" si="474">if(N239=1,$E239,"")</f>
        <v>0.04736487584</v>
      </c>
      <c r="T239" t="str">
        <f t="shared" si="474"/>
        <v/>
      </c>
      <c r="U239" t="str">
        <f t="shared" si="474"/>
        <v/>
      </c>
      <c r="V239" t="str">
        <f t="shared" si="474"/>
        <v/>
      </c>
      <c r="W239" t="str">
        <f t="shared" si="474"/>
        <v/>
      </c>
    </row>
    <row r="240">
      <c r="A240">
        <f t="shared" si="33"/>
        <v>6</v>
      </c>
      <c r="B240">
        <f t="shared" si="34"/>
        <v>1890</v>
      </c>
      <c r="C240" s="71" t="s">
        <v>116</v>
      </c>
      <c r="D240" s="156">
        <f t="shared" si="12"/>
        <v>1890.416667</v>
      </c>
      <c r="E240" s="157">
        <f>('StockBond Returns'!Y239+'StockBond Returns'!AA239-'Parameters &amp; Main Results'!$B$33)/'StockBond Returns'!Z239*12</f>
        <v>0.04655546316</v>
      </c>
      <c r="F240" s="77">
        <f>'StockBond Returns'!Y239+'StockBond Returns'!AA239-'StockBond Returns'!Z239*'Distribution of Final Value'!$B$7</f>
        <v>2.403099682</v>
      </c>
      <c r="G240" s="19">
        <f>1/'StockBond Returns'!M238</f>
        <v>0.0562226356</v>
      </c>
      <c r="H240">
        <f t="shared" si="7"/>
        <v>1</v>
      </c>
      <c r="I240" s="71">
        <f t="shared" si="8"/>
        <v>0</v>
      </c>
      <c r="J240">
        <f t="shared" si="9"/>
        <v>0</v>
      </c>
      <c r="K240" s="19">
        <f t="shared" ref="K240:M240" si="475">if(H240=1,$E240,"")</f>
        <v>0.04655546316</v>
      </c>
      <c r="L240" t="str">
        <f t="shared" si="475"/>
        <v/>
      </c>
      <c r="M240" t="str">
        <f t="shared" si="475"/>
        <v/>
      </c>
      <c r="N240" s="158">
        <f>if('StockBond Returns'!AB238=0,1,0)</f>
        <v>1</v>
      </c>
      <c r="O240">
        <f>if( and('StockBond Returns'!$AB238&lt;0,'StockBond Returns'!$AB238&gt;=-0.1),1,0)</f>
        <v>0</v>
      </c>
      <c r="P240">
        <f>if( and('StockBond Returns'!$AB238&lt;-0.1,'StockBond Returns'!$AB238&gt;=-0.2),1,0)</f>
        <v>0</v>
      </c>
      <c r="Q240">
        <f>if( and('StockBond Returns'!$AB238&lt;-0.2,'StockBond Returns'!$AB238&gt;=-0.3),1,0)</f>
        <v>0</v>
      </c>
      <c r="R240">
        <f>if('StockBond Returns'!AB238&lt;-0.3,1,0)</f>
        <v>0</v>
      </c>
      <c r="S240" s="19">
        <f t="shared" ref="S240:W240" si="476">if(N240=1,$E240,"")</f>
        <v>0.04655546316</v>
      </c>
      <c r="T240" t="str">
        <f t="shared" si="476"/>
        <v/>
      </c>
      <c r="U240" t="str">
        <f t="shared" si="476"/>
        <v/>
      </c>
      <c r="V240" t="str">
        <f t="shared" si="476"/>
        <v/>
      </c>
      <c r="W240" t="str">
        <f t="shared" si="476"/>
        <v/>
      </c>
    </row>
    <row r="241">
      <c r="A241">
        <f t="shared" si="33"/>
        <v>7</v>
      </c>
      <c r="B241">
        <f t="shared" si="34"/>
        <v>1890</v>
      </c>
      <c r="C241" s="71" t="s">
        <v>116</v>
      </c>
      <c r="D241" s="156">
        <f t="shared" si="12"/>
        <v>1890.5</v>
      </c>
      <c r="E241" s="157">
        <f>('StockBond Returns'!Y240+'StockBond Returns'!AA240-'Parameters &amp; Main Results'!$B$33)/'StockBond Returns'!Z240*12</f>
        <v>0.04676399502</v>
      </c>
      <c r="F241" s="77">
        <f>'StockBond Returns'!Y240+'StockBond Returns'!AA240-'StockBond Returns'!Z240*'Distribution of Final Value'!$B$7</f>
        <v>2.364446163</v>
      </c>
      <c r="G241" s="19">
        <f>1/'StockBond Returns'!M239</f>
        <v>0.0565471384</v>
      </c>
      <c r="H241">
        <f t="shared" si="7"/>
        <v>1</v>
      </c>
      <c r="I241" s="71">
        <f t="shared" si="8"/>
        <v>0</v>
      </c>
      <c r="J241">
        <f t="shared" si="9"/>
        <v>0</v>
      </c>
      <c r="K241" s="19">
        <f t="shared" ref="K241:M241" si="477">if(H241=1,$E241,"")</f>
        <v>0.04676399502</v>
      </c>
      <c r="L241" t="str">
        <f t="shared" si="477"/>
        <v/>
      </c>
      <c r="M241" t="str">
        <f t="shared" si="477"/>
        <v/>
      </c>
      <c r="N241" s="158">
        <f>if('StockBond Returns'!AB239=0,1,0)</f>
        <v>0</v>
      </c>
      <c r="O241">
        <f>if( and('StockBond Returns'!$AB239&lt;0,'StockBond Returns'!$AB239&gt;=-0.1),1,0)</f>
        <v>1</v>
      </c>
      <c r="P241">
        <f>if( and('StockBond Returns'!$AB239&lt;-0.1,'StockBond Returns'!$AB239&gt;=-0.2),1,0)</f>
        <v>0</v>
      </c>
      <c r="Q241">
        <f>if( and('StockBond Returns'!$AB239&lt;-0.2,'StockBond Returns'!$AB239&gt;=-0.3),1,0)</f>
        <v>0</v>
      </c>
      <c r="R241">
        <f>if('StockBond Returns'!AB239&lt;-0.3,1,0)</f>
        <v>0</v>
      </c>
      <c r="S241" t="str">
        <f t="shared" ref="S241:W241" si="478">if(N241=1,$E241,"")</f>
        <v/>
      </c>
      <c r="T241" s="19">
        <f t="shared" si="478"/>
        <v>0.04676399502</v>
      </c>
      <c r="U241" t="str">
        <f t="shared" si="478"/>
        <v/>
      </c>
      <c r="V241" t="str">
        <f t="shared" si="478"/>
        <v/>
      </c>
      <c r="W241" t="str">
        <f t="shared" si="478"/>
        <v/>
      </c>
    </row>
    <row r="242">
      <c r="A242">
        <f t="shared" si="33"/>
        <v>8</v>
      </c>
      <c r="B242">
        <f t="shared" si="34"/>
        <v>1890</v>
      </c>
      <c r="C242" s="71" t="s">
        <v>116</v>
      </c>
      <c r="D242" s="156">
        <f t="shared" si="12"/>
        <v>1890.583333</v>
      </c>
      <c r="E242" s="157">
        <f>('StockBond Returns'!Y241+'StockBond Returns'!AA241-'Parameters &amp; Main Results'!$B$33)/'StockBond Returns'!Z241*12</f>
        <v>0.04699790837</v>
      </c>
      <c r="F242" s="77">
        <f>'StockBond Returns'!Y241+'StockBond Returns'!AA241-'StockBond Returns'!Z241*'Distribution of Final Value'!$B$7</f>
        <v>2.437533408</v>
      </c>
      <c r="G242" s="19">
        <f>1/'StockBond Returns'!M240</f>
        <v>0.05685276044</v>
      </c>
      <c r="H242">
        <f t="shared" si="7"/>
        <v>1</v>
      </c>
      <c r="I242" s="71">
        <f t="shared" si="8"/>
        <v>0</v>
      </c>
      <c r="J242">
        <f t="shared" si="9"/>
        <v>0</v>
      </c>
      <c r="K242" s="19">
        <f t="shared" ref="K242:M242" si="479">if(H242=1,$E242,"")</f>
        <v>0.04699790837</v>
      </c>
      <c r="L242" t="str">
        <f t="shared" si="479"/>
        <v/>
      </c>
      <c r="M242" t="str">
        <f t="shared" si="479"/>
        <v/>
      </c>
      <c r="N242" s="158">
        <f>if('StockBond Returns'!AB240=0,1,0)</f>
        <v>0</v>
      </c>
      <c r="O242">
        <f>if( and('StockBond Returns'!$AB240&lt;0,'StockBond Returns'!$AB240&gt;=-0.1),1,0)</f>
        <v>1</v>
      </c>
      <c r="P242">
        <f>if( and('StockBond Returns'!$AB240&lt;-0.1,'StockBond Returns'!$AB240&gt;=-0.2),1,0)</f>
        <v>0</v>
      </c>
      <c r="Q242">
        <f>if( and('StockBond Returns'!$AB240&lt;-0.2,'StockBond Returns'!$AB240&gt;=-0.3),1,0)</f>
        <v>0</v>
      </c>
      <c r="R242">
        <f>if('StockBond Returns'!AB240&lt;-0.3,1,0)</f>
        <v>0</v>
      </c>
      <c r="S242" t="str">
        <f t="shared" ref="S242:W242" si="480">if(N242=1,$E242,"")</f>
        <v/>
      </c>
      <c r="T242" s="19">
        <f t="shared" si="480"/>
        <v>0.04699790837</v>
      </c>
      <c r="U242" t="str">
        <f t="shared" si="480"/>
        <v/>
      </c>
      <c r="V242" t="str">
        <f t="shared" si="480"/>
        <v/>
      </c>
      <c r="W242" t="str">
        <f t="shared" si="480"/>
        <v/>
      </c>
    </row>
    <row r="243">
      <c r="A243">
        <f t="shared" si="33"/>
        <v>9</v>
      </c>
      <c r="B243">
        <f t="shared" si="34"/>
        <v>1890</v>
      </c>
      <c r="C243" s="71" t="s">
        <v>116</v>
      </c>
      <c r="D243" s="156">
        <f t="shared" si="12"/>
        <v>1890.666667</v>
      </c>
      <c r="E243" s="157">
        <f>('StockBond Returns'!Y242+'StockBond Returns'!AA242-'Parameters &amp; Main Results'!$B$33)/'StockBond Returns'!Z242*12</f>
        <v>0.04943486424</v>
      </c>
      <c r="F243" s="77">
        <f>'StockBond Returns'!Y242+'StockBond Returns'!AA242-'StockBond Returns'!Z242*'Distribution of Final Value'!$B$7</f>
        <v>3.25927783</v>
      </c>
      <c r="G243" s="19">
        <f>1/'StockBond Returns'!M241</f>
        <v>0.06025261101</v>
      </c>
      <c r="H243">
        <f t="shared" si="7"/>
        <v>1</v>
      </c>
      <c r="I243" s="71">
        <f t="shared" si="8"/>
        <v>0</v>
      </c>
      <c r="J243">
        <f t="shared" si="9"/>
        <v>0</v>
      </c>
      <c r="K243" s="19">
        <f t="shared" ref="K243:M243" si="481">if(H243=1,$E243,"")</f>
        <v>0.04943486424</v>
      </c>
      <c r="L243" t="str">
        <f t="shared" si="481"/>
        <v/>
      </c>
      <c r="M243" t="str">
        <f t="shared" si="481"/>
        <v/>
      </c>
      <c r="N243" s="158">
        <f>if('StockBond Returns'!AB241=0,1,0)</f>
        <v>0</v>
      </c>
      <c r="O243">
        <f>if( and('StockBond Returns'!$AB241&lt;0,'StockBond Returns'!$AB241&gt;=-0.1),1,0)</f>
        <v>1</v>
      </c>
      <c r="P243">
        <f>if( and('StockBond Returns'!$AB241&lt;-0.1,'StockBond Returns'!$AB241&gt;=-0.2),1,0)</f>
        <v>0</v>
      </c>
      <c r="Q243">
        <f>if( and('StockBond Returns'!$AB241&lt;-0.2,'StockBond Returns'!$AB241&gt;=-0.3),1,0)</f>
        <v>0</v>
      </c>
      <c r="R243">
        <f>if('StockBond Returns'!AB241&lt;-0.3,1,0)</f>
        <v>0</v>
      </c>
      <c r="S243" t="str">
        <f t="shared" ref="S243:W243" si="482">if(N243=1,$E243,"")</f>
        <v/>
      </c>
      <c r="T243" s="19">
        <f t="shared" si="482"/>
        <v>0.04943486424</v>
      </c>
      <c r="U243" t="str">
        <f t="shared" si="482"/>
        <v/>
      </c>
      <c r="V243" t="str">
        <f t="shared" si="482"/>
        <v/>
      </c>
      <c r="W243" t="str">
        <f t="shared" si="482"/>
        <v/>
      </c>
    </row>
    <row r="244">
      <c r="A244">
        <f t="shared" si="33"/>
        <v>10</v>
      </c>
      <c r="B244">
        <f t="shared" si="34"/>
        <v>1890</v>
      </c>
      <c r="C244" s="71" t="s">
        <v>116</v>
      </c>
      <c r="D244" s="156">
        <f t="shared" si="12"/>
        <v>1890.75</v>
      </c>
      <c r="E244" s="157">
        <f>('StockBond Returns'!Y243+'StockBond Returns'!AA243-'Parameters &amp; Main Results'!$B$33)/'StockBond Returns'!Z243*12</f>
        <v>0.05053400507</v>
      </c>
      <c r="F244" s="77">
        <f>'StockBond Returns'!Y243+'StockBond Returns'!AA243-'StockBond Returns'!Z243*'Distribution of Final Value'!$B$7</f>
        <v>3.731037854</v>
      </c>
      <c r="G244" s="19">
        <f>1/'StockBond Returns'!M242</f>
        <v>0.06184405872</v>
      </c>
      <c r="H244">
        <f t="shared" si="7"/>
        <v>1</v>
      </c>
      <c r="I244" s="71">
        <f t="shared" si="8"/>
        <v>0</v>
      </c>
      <c r="J244">
        <f t="shared" si="9"/>
        <v>0</v>
      </c>
      <c r="K244" s="19">
        <f t="shared" ref="K244:M244" si="483">if(H244=1,$E244,"")</f>
        <v>0.05053400507</v>
      </c>
      <c r="L244" t="str">
        <f t="shared" si="483"/>
        <v/>
      </c>
      <c r="M244" t="str">
        <f t="shared" si="483"/>
        <v/>
      </c>
      <c r="N244" s="158">
        <f>if('StockBond Returns'!AB242=0,1,0)</f>
        <v>0</v>
      </c>
      <c r="O244">
        <f>if( and('StockBond Returns'!$AB242&lt;0,'StockBond Returns'!$AB242&gt;=-0.1),1,0)</f>
        <v>1</v>
      </c>
      <c r="P244">
        <f>if( and('StockBond Returns'!$AB242&lt;-0.1,'StockBond Returns'!$AB242&gt;=-0.2),1,0)</f>
        <v>0</v>
      </c>
      <c r="Q244">
        <f>if( and('StockBond Returns'!$AB242&lt;-0.2,'StockBond Returns'!$AB242&gt;=-0.3),1,0)</f>
        <v>0</v>
      </c>
      <c r="R244">
        <f>if('StockBond Returns'!AB242&lt;-0.3,1,0)</f>
        <v>0</v>
      </c>
      <c r="S244" t="str">
        <f t="shared" ref="S244:W244" si="484">if(N244=1,$E244,"")</f>
        <v/>
      </c>
      <c r="T244" s="19">
        <f t="shared" si="484"/>
        <v>0.05053400507</v>
      </c>
      <c r="U244" t="str">
        <f t="shared" si="484"/>
        <v/>
      </c>
      <c r="V244" t="str">
        <f t="shared" si="484"/>
        <v/>
      </c>
      <c r="W244" t="str">
        <f t="shared" si="484"/>
        <v/>
      </c>
    </row>
    <row r="245">
      <c r="A245">
        <f t="shared" si="33"/>
        <v>11</v>
      </c>
      <c r="B245">
        <f t="shared" si="34"/>
        <v>1890</v>
      </c>
      <c r="C245" s="71" t="s">
        <v>116</v>
      </c>
      <c r="D245" s="156">
        <f t="shared" si="12"/>
        <v>1890.833333</v>
      </c>
      <c r="E245" s="157">
        <f>('StockBond Returns'!Y244+'StockBond Returns'!AA244-'Parameters &amp; Main Results'!$B$33)/'StockBond Returns'!Z244*12</f>
        <v>0.05246505354</v>
      </c>
      <c r="F245" s="77">
        <f>'StockBond Returns'!Y244+'StockBond Returns'!AA244-'StockBond Returns'!Z244*'Distribution of Final Value'!$B$7</f>
        <v>4.354747127</v>
      </c>
      <c r="G245" s="19">
        <f>1/'StockBond Returns'!M243</f>
        <v>0.06458759558</v>
      </c>
      <c r="H245">
        <f t="shared" si="7"/>
        <v>1</v>
      </c>
      <c r="I245" s="71">
        <f t="shared" si="8"/>
        <v>0</v>
      </c>
      <c r="J245">
        <f t="shared" si="9"/>
        <v>0</v>
      </c>
      <c r="K245" s="19">
        <f t="shared" ref="K245:M245" si="485">if(H245=1,$E245,"")</f>
        <v>0.05246505354</v>
      </c>
      <c r="L245" t="str">
        <f t="shared" si="485"/>
        <v/>
      </c>
      <c r="M245" t="str">
        <f t="shared" si="485"/>
        <v/>
      </c>
      <c r="N245" s="158">
        <f>if('StockBond Returns'!AB243=0,1,0)</f>
        <v>0</v>
      </c>
      <c r="O245">
        <f>if( and('StockBond Returns'!$AB243&lt;0,'StockBond Returns'!$AB243&gt;=-0.1),1,0)</f>
        <v>0</v>
      </c>
      <c r="P245">
        <f>if( and('StockBond Returns'!$AB243&lt;-0.1,'StockBond Returns'!$AB243&gt;=-0.2),1,0)</f>
        <v>1</v>
      </c>
      <c r="Q245">
        <f>if( and('StockBond Returns'!$AB243&lt;-0.2,'StockBond Returns'!$AB243&gt;=-0.3),1,0)</f>
        <v>0</v>
      </c>
      <c r="R245">
        <f>if('StockBond Returns'!AB243&lt;-0.3,1,0)</f>
        <v>0</v>
      </c>
      <c r="S245" t="str">
        <f t="shared" ref="S245:W245" si="486">if(N245=1,$E245,"")</f>
        <v/>
      </c>
      <c r="T245" t="str">
        <f t="shared" si="486"/>
        <v/>
      </c>
      <c r="U245" s="19">
        <f t="shared" si="486"/>
        <v>0.05246505354</v>
      </c>
      <c r="V245" t="str">
        <f t="shared" si="486"/>
        <v/>
      </c>
      <c r="W245" t="str">
        <f t="shared" si="486"/>
        <v/>
      </c>
    </row>
    <row r="246">
      <c r="A246">
        <f t="shared" si="33"/>
        <v>12</v>
      </c>
      <c r="B246">
        <f t="shared" si="34"/>
        <v>1890</v>
      </c>
      <c r="C246" s="71" t="s">
        <v>116</v>
      </c>
      <c r="D246" s="156">
        <f t="shared" si="12"/>
        <v>1890.916667</v>
      </c>
      <c r="E246" s="157">
        <f>('StockBond Returns'!Y245+'StockBond Returns'!AA245-'Parameters &amp; Main Results'!$B$33)/'StockBond Returns'!Z245*12</f>
        <v>0.05416031002</v>
      </c>
      <c r="F246" s="77">
        <f>'StockBond Returns'!Y245+'StockBond Returns'!AA245-'StockBond Returns'!Z245*'Distribution of Final Value'!$B$7</f>
        <v>4.892673498</v>
      </c>
      <c r="G246" s="19">
        <f>1/'StockBond Returns'!M244</f>
        <v>0.06781939983</v>
      </c>
      <c r="H246">
        <f t="shared" si="7"/>
        <v>1</v>
      </c>
      <c r="I246" s="71">
        <f t="shared" si="8"/>
        <v>0</v>
      </c>
      <c r="J246">
        <f t="shared" si="9"/>
        <v>0</v>
      </c>
      <c r="K246" s="19">
        <f t="shared" ref="K246:M246" si="487">if(H246=1,$E246,"")</f>
        <v>0.05416031002</v>
      </c>
      <c r="L246" t="str">
        <f t="shared" si="487"/>
        <v/>
      </c>
      <c r="M246" t="str">
        <f t="shared" si="487"/>
        <v/>
      </c>
      <c r="N246" s="158">
        <f>if('StockBond Returns'!AB244=0,1,0)</f>
        <v>0</v>
      </c>
      <c r="O246">
        <f>if( and('StockBond Returns'!$AB244&lt;0,'StockBond Returns'!$AB244&gt;=-0.1),1,0)</f>
        <v>0</v>
      </c>
      <c r="P246">
        <f>if( and('StockBond Returns'!$AB244&lt;-0.1,'StockBond Returns'!$AB244&gt;=-0.2),1,0)</f>
        <v>1</v>
      </c>
      <c r="Q246">
        <f>if( and('StockBond Returns'!$AB244&lt;-0.2,'StockBond Returns'!$AB244&gt;=-0.3),1,0)</f>
        <v>0</v>
      </c>
      <c r="R246">
        <f>if('StockBond Returns'!AB244&lt;-0.3,1,0)</f>
        <v>0</v>
      </c>
      <c r="S246" t="str">
        <f t="shared" ref="S246:W246" si="488">if(N246=1,$E246,"")</f>
        <v/>
      </c>
      <c r="T246" t="str">
        <f t="shared" si="488"/>
        <v/>
      </c>
      <c r="U246" s="19">
        <f t="shared" si="488"/>
        <v>0.05416031002</v>
      </c>
      <c r="V246" t="str">
        <f t="shared" si="488"/>
        <v/>
      </c>
      <c r="W246" t="str">
        <f t="shared" si="488"/>
        <v/>
      </c>
    </row>
    <row r="247">
      <c r="A247">
        <f t="shared" si="33"/>
        <v>1</v>
      </c>
      <c r="B247">
        <f t="shared" si="34"/>
        <v>1891</v>
      </c>
      <c r="C247" s="71" t="s">
        <v>116</v>
      </c>
      <c r="D247" s="156">
        <f t="shared" si="12"/>
        <v>1891</v>
      </c>
      <c r="E247" s="157">
        <f>('StockBond Returns'!Y246+'StockBond Returns'!AA246-'Parameters &amp; Main Results'!$B$33)/'StockBond Returns'!Z246*12</f>
        <v>0.05525520019</v>
      </c>
      <c r="F247" s="77">
        <f>'StockBond Returns'!Y246+'StockBond Returns'!AA246-'StockBond Returns'!Z246*'Distribution of Final Value'!$B$7</f>
        <v>5.351345443</v>
      </c>
      <c r="G247" s="19">
        <f>1/'StockBond Returns'!M245</f>
        <v>0.06923773504</v>
      </c>
      <c r="H247">
        <f t="shared" si="7"/>
        <v>1</v>
      </c>
      <c r="I247" s="71">
        <f t="shared" si="8"/>
        <v>0</v>
      </c>
      <c r="J247">
        <f t="shared" si="9"/>
        <v>0</v>
      </c>
      <c r="K247" s="19">
        <f t="shared" ref="K247:M247" si="489">if(H247=1,$E247,"")</f>
        <v>0.05525520019</v>
      </c>
      <c r="L247" t="str">
        <f t="shared" si="489"/>
        <v/>
      </c>
      <c r="M247" t="str">
        <f t="shared" si="489"/>
        <v/>
      </c>
      <c r="N247" s="158">
        <f>if('StockBond Returns'!AB245=0,1,0)</f>
        <v>0</v>
      </c>
      <c r="O247">
        <f>if( and('StockBond Returns'!$AB245&lt;0,'StockBond Returns'!$AB245&gt;=-0.1),1,0)</f>
        <v>0</v>
      </c>
      <c r="P247">
        <f>if( and('StockBond Returns'!$AB245&lt;-0.1,'StockBond Returns'!$AB245&gt;=-0.2),1,0)</f>
        <v>1</v>
      </c>
      <c r="Q247">
        <f>if( and('StockBond Returns'!$AB245&lt;-0.2,'StockBond Returns'!$AB245&gt;=-0.3),1,0)</f>
        <v>0</v>
      </c>
      <c r="R247">
        <f>if('StockBond Returns'!AB245&lt;-0.3,1,0)</f>
        <v>0</v>
      </c>
      <c r="S247" t="str">
        <f t="shared" ref="S247:W247" si="490">if(N247=1,$E247,"")</f>
        <v/>
      </c>
      <c r="T247" t="str">
        <f t="shared" si="490"/>
        <v/>
      </c>
      <c r="U247" s="19">
        <f t="shared" si="490"/>
        <v>0.05525520019</v>
      </c>
      <c r="V247" t="str">
        <f t="shared" si="490"/>
        <v/>
      </c>
      <c r="W247" t="str">
        <f t="shared" si="490"/>
        <v/>
      </c>
    </row>
    <row r="248">
      <c r="A248">
        <f t="shared" si="33"/>
        <v>2</v>
      </c>
      <c r="B248">
        <f t="shared" si="34"/>
        <v>1891</v>
      </c>
      <c r="C248" s="71" t="s">
        <v>116</v>
      </c>
      <c r="D248" s="156">
        <f t="shared" si="12"/>
        <v>1891.083333</v>
      </c>
      <c r="E248" s="157">
        <f>('StockBond Returns'!Y247+'StockBond Returns'!AA247-'Parameters &amp; Main Results'!$B$33)/'StockBond Returns'!Z247*12</f>
        <v>0.05288031628</v>
      </c>
      <c r="F248" s="77">
        <f>'StockBond Returns'!Y247+'StockBond Returns'!AA247-'StockBond Returns'!Z247*'Distribution of Final Value'!$B$7</f>
        <v>4.691588611</v>
      </c>
      <c r="G248" s="19">
        <f>1/'StockBond Returns'!M246</f>
        <v>0.06481309809</v>
      </c>
      <c r="H248">
        <f t="shared" si="7"/>
        <v>1</v>
      </c>
      <c r="I248" s="71">
        <f t="shared" si="8"/>
        <v>0</v>
      </c>
      <c r="J248">
        <f t="shared" si="9"/>
        <v>0</v>
      </c>
      <c r="K248" s="19">
        <f t="shared" ref="K248:M248" si="491">if(H248=1,$E248,"")</f>
        <v>0.05288031628</v>
      </c>
      <c r="L248" t="str">
        <f t="shared" si="491"/>
        <v/>
      </c>
      <c r="M248" t="str">
        <f t="shared" si="491"/>
        <v/>
      </c>
      <c r="N248" s="158">
        <f>if('StockBond Returns'!AB246=0,1,0)</f>
        <v>0</v>
      </c>
      <c r="O248">
        <f>if( and('StockBond Returns'!$AB246&lt;0,'StockBond Returns'!$AB246&gt;=-0.1),1,0)</f>
        <v>0</v>
      </c>
      <c r="P248">
        <f>if( and('StockBond Returns'!$AB246&lt;-0.1,'StockBond Returns'!$AB246&gt;=-0.2),1,0)</f>
        <v>1</v>
      </c>
      <c r="Q248">
        <f>if( and('StockBond Returns'!$AB246&lt;-0.2,'StockBond Returns'!$AB246&gt;=-0.3),1,0)</f>
        <v>0</v>
      </c>
      <c r="R248">
        <f>if('StockBond Returns'!AB246&lt;-0.3,1,0)</f>
        <v>0</v>
      </c>
      <c r="S248" t="str">
        <f t="shared" ref="S248:W248" si="492">if(N248=1,$E248,"")</f>
        <v/>
      </c>
      <c r="T248" t="str">
        <f t="shared" si="492"/>
        <v/>
      </c>
      <c r="U248" s="19">
        <f t="shared" si="492"/>
        <v>0.05288031628</v>
      </c>
      <c r="V248" t="str">
        <f t="shared" si="492"/>
        <v/>
      </c>
      <c r="W248" t="str">
        <f t="shared" si="492"/>
        <v/>
      </c>
    </row>
    <row r="249">
      <c r="A249">
        <f t="shared" si="33"/>
        <v>3</v>
      </c>
      <c r="B249">
        <f t="shared" si="34"/>
        <v>1891</v>
      </c>
      <c r="C249" s="71" t="s">
        <v>116</v>
      </c>
      <c r="D249" s="156">
        <f t="shared" si="12"/>
        <v>1891.166667</v>
      </c>
      <c r="E249" s="157">
        <f>('StockBond Returns'!Y248+'StockBond Returns'!AA248-'Parameters &amp; Main Results'!$B$33)/'StockBond Returns'!Z248*12</f>
        <v>0.05305025496</v>
      </c>
      <c r="F249" s="77">
        <f>'StockBond Returns'!Y248+'StockBond Returns'!AA248-'StockBond Returns'!Z248*'Distribution of Final Value'!$B$7</f>
        <v>4.690669229</v>
      </c>
      <c r="G249" s="19">
        <f>1/'StockBond Returns'!M247</f>
        <v>0.06461399911</v>
      </c>
      <c r="H249">
        <f t="shared" si="7"/>
        <v>1</v>
      </c>
      <c r="I249" s="71">
        <f t="shared" si="8"/>
        <v>0</v>
      </c>
      <c r="J249">
        <f t="shared" si="9"/>
        <v>0</v>
      </c>
      <c r="K249" s="19">
        <f t="shared" ref="K249:M249" si="493">if(H249=1,$E249,"")</f>
        <v>0.05305025496</v>
      </c>
      <c r="L249" t="str">
        <f t="shared" si="493"/>
        <v/>
      </c>
      <c r="M249" t="str">
        <f t="shared" si="493"/>
        <v/>
      </c>
      <c r="N249" s="158">
        <f>if('StockBond Returns'!AB247=0,1,0)</f>
        <v>0</v>
      </c>
      <c r="O249">
        <f>if( and('StockBond Returns'!$AB247&lt;0,'StockBond Returns'!$AB247&gt;=-0.1),1,0)</f>
        <v>0</v>
      </c>
      <c r="P249">
        <f>if( and('StockBond Returns'!$AB247&lt;-0.1,'StockBond Returns'!$AB247&gt;=-0.2),1,0)</f>
        <v>1</v>
      </c>
      <c r="Q249">
        <f>if( and('StockBond Returns'!$AB247&lt;-0.2,'StockBond Returns'!$AB247&gt;=-0.3),1,0)</f>
        <v>0</v>
      </c>
      <c r="R249">
        <f>if('StockBond Returns'!AB247&lt;-0.3,1,0)</f>
        <v>0</v>
      </c>
      <c r="S249" t="str">
        <f t="shared" ref="S249:W249" si="494">if(N249=1,$E249,"")</f>
        <v/>
      </c>
      <c r="T249" t="str">
        <f t="shared" si="494"/>
        <v/>
      </c>
      <c r="U249" s="19">
        <f t="shared" si="494"/>
        <v>0.05305025496</v>
      </c>
      <c r="V249" t="str">
        <f t="shared" si="494"/>
        <v/>
      </c>
      <c r="W249" t="str">
        <f t="shared" si="494"/>
        <v/>
      </c>
    </row>
    <row r="250">
      <c r="A250">
        <f t="shared" si="33"/>
        <v>4</v>
      </c>
      <c r="B250">
        <f t="shared" si="34"/>
        <v>1891</v>
      </c>
      <c r="C250" s="71" t="s">
        <v>116</v>
      </c>
      <c r="D250" s="156">
        <f t="shared" si="12"/>
        <v>1891.25</v>
      </c>
      <c r="E250" s="157">
        <f>('StockBond Returns'!Y249+'StockBond Returns'!AA249-'Parameters &amp; Main Results'!$B$33)/'StockBond Returns'!Z249*12</f>
        <v>0.05436048297</v>
      </c>
      <c r="F250" s="77">
        <f>'StockBond Returns'!Y249+'StockBond Returns'!AA249-'StockBond Returns'!Z249*'Distribution of Final Value'!$B$7</f>
        <v>5.04770413</v>
      </c>
      <c r="G250" s="19">
        <f>1/'StockBond Returns'!M248</f>
        <v>0.06643801642</v>
      </c>
      <c r="H250">
        <f t="shared" si="7"/>
        <v>1</v>
      </c>
      <c r="I250" s="71">
        <f t="shared" si="8"/>
        <v>0</v>
      </c>
      <c r="J250">
        <f t="shared" si="9"/>
        <v>0</v>
      </c>
      <c r="K250" s="19">
        <f t="shared" ref="K250:M250" si="495">if(H250=1,$E250,"")</f>
        <v>0.05436048297</v>
      </c>
      <c r="L250" t="str">
        <f t="shared" si="495"/>
        <v/>
      </c>
      <c r="M250" t="str">
        <f t="shared" si="495"/>
        <v/>
      </c>
      <c r="N250" s="158">
        <f>if('StockBond Returns'!AB248=0,1,0)</f>
        <v>0</v>
      </c>
      <c r="O250">
        <f>if( and('StockBond Returns'!$AB248&lt;0,'StockBond Returns'!$AB248&gt;=-0.1),1,0)</f>
        <v>0</v>
      </c>
      <c r="P250">
        <f>if( and('StockBond Returns'!$AB248&lt;-0.1,'StockBond Returns'!$AB248&gt;=-0.2),1,0)</f>
        <v>1</v>
      </c>
      <c r="Q250">
        <f>if( and('StockBond Returns'!$AB248&lt;-0.2,'StockBond Returns'!$AB248&gt;=-0.3),1,0)</f>
        <v>0</v>
      </c>
      <c r="R250">
        <f>if('StockBond Returns'!AB248&lt;-0.3,1,0)</f>
        <v>0</v>
      </c>
      <c r="S250" t="str">
        <f t="shared" ref="S250:W250" si="496">if(N250=1,$E250,"")</f>
        <v/>
      </c>
      <c r="T250" t="str">
        <f t="shared" si="496"/>
        <v/>
      </c>
      <c r="U250" s="19">
        <f t="shared" si="496"/>
        <v>0.05436048297</v>
      </c>
      <c r="V250" t="str">
        <f t="shared" si="496"/>
        <v/>
      </c>
      <c r="W250" t="str">
        <f t="shared" si="496"/>
        <v/>
      </c>
    </row>
    <row r="251">
      <c r="A251">
        <f t="shared" si="33"/>
        <v>5</v>
      </c>
      <c r="B251">
        <f t="shared" si="34"/>
        <v>1891</v>
      </c>
      <c r="C251" s="71" t="s">
        <v>116</v>
      </c>
      <c r="D251" s="156">
        <f t="shared" si="12"/>
        <v>1891.333333</v>
      </c>
      <c r="E251" s="157">
        <f>('StockBond Returns'!Y250+'StockBond Returns'!AA250-'Parameters &amp; Main Results'!$B$33)/'StockBond Returns'!Z250*12</f>
        <v>0.05371949463</v>
      </c>
      <c r="F251" s="77">
        <f>'StockBond Returns'!Y250+'StockBond Returns'!AA250-'StockBond Returns'!Z250*'Distribution of Final Value'!$B$7</f>
        <v>4.984863439</v>
      </c>
      <c r="G251" s="19">
        <f>1/'StockBond Returns'!M249</f>
        <v>0.06489736913</v>
      </c>
      <c r="H251">
        <f t="shared" si="7"/>
        <v>1</v>
      </c>
      <c r="I251" s="71">
        <f t="shared" si="8"/>
        <v>0</v>
      </c>
      <c r="J251">
        <f t="shared" si="9"/>
        <v>0</v>
      </c>
      <c r="K251" s="19">
        <f t="shared" ref="K251:M251" si="497">if(H251=1,$E251,"")</f>
        <v>0.05371949463</v>
      </c>
      <c r="L251" t="str">
        <f t="shared" si="497"/>
        <v/>
      </c>
      <c r="M251" t="str">
        <f t="shared" si="497"/>
        <v/>
      </c>
      <c r="N251" s="158">
        <f>if('StockBond Returns'!AB249=0,1,0)</f>
        <v>0</v>
      </c>
      <c r="O251">
        <f>if( and('StockBond Returns'!$AB249&lt;0,'StockBond Returns'!$AB249&gt;=-0.1),1,0)</f>
        <v>0</v>
      </c>
      <c r="P251">
        <f>if( and('StockBond Returns'!$AB249&lt;-0.1,'StockBond Returns'!$AB249&gt;=-0.2),1,0)</f>
        <v>1</v>
      </c>
      <c r="Q251">
        <f>if( and('StockBond Returns'!$AB249&lt;-0.2,'StockBond Returns'!$AB249&gt;=-0.3),1,0)</f>
        <v>0</v>
      </c>
      <c r="R251">
        <f>if('StockBond Returns'!AB249&lt;-0.3,1,0)</f>
        <v>0</v>
      </c>
      <c r="S251" t="str">
        <f t="shared" ref="S251:W251" si="498">if(N251=1,$E251,"")</f>
        <v/>
      </c>
      <c r="T251" t="str">
        <f t="shared" si="498"/>
        <v/>
      </c>
      <c r="U251" s="19">
        <f t="shared" si="498"/>
        <v>0.05371949463</v>
      </c>
      <c r="V251" t="str">
        <f t="shared" si="498"/>
        <v/>
      </c>
      <c r="W251" t="str">
        <f t="shared" si="498"/>
        <v/>
      </c>
    </row>
    <row r="252">
      <c r="A252">
        <f t="shared" si="33"/>
        <v>6</v>
      </c>
      <c r="B252">
        <f t="shared" si="34"/>
        <v>1891</v>
      </c>
      <c r="C252" s="71" t="s">
        <v>116</v>
      </c>
      <c r="D252" s="156">
        <f t="shared" si="12"/>
        <v>1891.416667</v>
      </c>
      <c r="E252" s="157">
        <f>('StockBond Returns'!Y251+'StockBond Returns'!AA251-'Parameters &amp; Main Results'!$B$33)/'StockBond Returns'!Z251*12</f>
        <v>0.05328758055</v>
      </c>
      <c r="F252" s="77">
        <f>'StockBond Returns'!Y251+'StockBond Returns'!AA251-'StockBond Returns'!Z251*'Distribution of Final Value'!$B$7</f>
        <v>4.679110917</v>
      </c>
      <c r="G252" s="19">
        <f>1/'StockBond Returns'!M250</f>
        <v>0.06424053618</v>
      </c>
      <c r="H252">
        <f t="shared" si="7"/>
        <v>1</v>
      </c>
      <c r="I252" s="71">
        <f t="shared" si="8"/>
        <v>0</v>
      </c>
      <c r="J252">
        <f t="shared" si="9"/>
        <v>0</v>
      </c>
      <c r="K252" s="19">
        <f t="shared" ref="K252:M252" si="499">if(H252=1,$E252,"")</f>
        <v>0.05328758055</v>
      </c>
      <c r="L252" t="str">
        <f t="shared" si="499"/>
        <v/>
      </c>
      <c r="M252" t="str">
        <f t="shared" si="499"/>
        <v/>
      </c>
      <c r="N252" s="158">
        <f>if('StockBond Returns'!AB250=0,1,0)</f>
        <v>0</v>
      </c>
      <c r="O252">
        <f>if( and('StockBond Returns'!$AB250&lt;0,'StockBond Returns'!$AB250&gt;=-0.1),1,0)</f>
        <v>0</v>
      </c>
      <c r="P252">
        <f>if( and('StockBond Returns'!$AB250&lt;-0.1,'StockBond Returns'!$AB250&gt;=-0.2),1,0)</f>
        <v>1</v>
      </c>
      <c r="Q252">
        <f>if( and('StockBond Returns'!$AB250&lt;-0.2,'StockBond Returns'!$AB250&gt;=-0.3),1,0)</f>
        <v>0</v>
      </c>
      <c r="R252">
        <f>if('StockBond Returns'!AB250&lt;-0.3,1,0)</f>
        <v>0</v>
      </c>
      <c r="S252" t="str">
        <f t="shared" ref="S252:W252" si="500">if(N252=1,$E252,"")</f>
        <v/>
      </c>
      <c r="T252" t="str">
        <f t="shared" si="500"/>
        <v/>
      </c>
      <c r="U252" s="19">
        <f t="shared" si="500"/>
        <v>0.05328758055</v>
      </c>
      <c r="V252" t="str">
        <f t="shared" si="500"/>
        <v/>
      </c>
      <c r="W252" t="str">
        <f t="shared" si="500"/>
        <v/>
      </c>
    </row>
    <row r="253">
      <c r="A253">
        <f t="shared" si="33"/>
        <v>7</v>
      </c>
      <c r="B253">
        <f t="shared" si="34"/>
        <v>1891</v>
      </c>
      <c r="C253" s="71" t="s">
        <v>116</v>
      </c>
      <c r="D253" s="156">
        <f t="shared" si="12"/>
        <v>1891.5</v>
      </c>
      <c r="E253" s="157">
        <f>('StockBond Returns'!Y252+'StockBond Returns'!AA252-'Parameters &amp; Main Results'!$B$33)/'StockBond Returns'!Z252*12</f>
        <v>0.05286368139</v>
      </c>
      <c r="F253" s="77">
        <f>'StockBond Returns'!Y252+'StockBond Returns'!AA252-'StockBond Returns'!Z252*'Distribution of Final Value'!$B$7</f>
        <v>4.467436763</v>
      </c>
      <c r="G253" s="19">
        <f>1/'StockBond Returns'!M251</f>
        <v>0.06386425464</v>
      </c>
      <c r="H253">
        <f t="shared" si="7"/>
        <v>1</v>
      </c>
      <c r="I253" s="71">
        <f t="shared" si="8"/>
        <v>0</v>
      </c>
      <c r="J253">
        <f t="shared" si="9"/>
        <v>0</v>
      </c>
      <c r="K253" s="19">
        <f t="shared" ref="K253:M253" si="501">if(H253=1,$E253,"")</f>
        <v>0.05286368139</v>
      </c>
      <c r="L253" t="str">
        <f t="shared" si="501"/>
        <v/>
      </c>
      <c r="M253" t="str">
        <f t="shared" si="501"/>
        <v/>
      </c>
      <c r="N253" s="158">
        <f>if('StockBond Returns'!AB251=0,1,0)</f>
        <v>0</v>
      </c>
      <c r="O253">
        <f>if( and('StockBond Returns'!$AB251&lt;0,'StockBond Returns'!$AB251&gt;=-0.1),1,0)</f>
        <v>0</v>
      </c>
      <c r="P253">
        <f>if( and('StockBond Returns'!$AB251&lt;-0.1,'StockBond Returns'!$AB251&gt;=-0.2),1,0)</f>
        <v>1</v>
      </c>
      <c r="Q253">
        <f>if( and('StockBond Returns'!$AB251&lt;-0.2,'StockBond Returns'!$AB251&gt;=-0.3),1,0)</f>
        <v>0</v>
      </c>
      <c r="R253">
        <f>if('StockBond Returns'!AB251&lt;-0.3,1,0)</f>
        <v>0</v>
      </c>
      <c r="S253" t="str">
        <f t="shared" ref="S253:W253" si="502">if(N253=1,$E253,"")</f>
        <v/>
      </c>
      <c r="T253" t="str">
        <f t="shared" si="502"/>
        <v/>
      </c>
      <c r="U253" s="19">
        <f t="shared" si="502"/>
        <v>0.05286368139</v>
      </c>
      <c r="V253" t="str">
        <f t="shared" si="502"/>
        <v/>
      </c>
      <c r="W253" t="str">
        <f t="shared" si="502"/>
        <v/>
      </c>
    </row>
    <row r="254">
      <c r="A254">
        <f t="shared" si="33"/>
        <v>8</v>
      </c>
      <c r="B254">
        <f t="shared" si="34"/>
        <v>1891</v>
      </c>
      <c r="C254" s="71" t="s">
        <v>116</v>
      </c>
      <c r="D254" s="156">
        <f t="shared" si="12"/>
        <v>1891.583333</v>
      </c>
      <c r="E254" s="157">
        <f>('StockBond Returns'!Y253+'StockBond Returns'!AA253-'Parameters &amp; Main Results'!$B$33)/'StockBond Returns'!Z253*12</f>
        <v>0.05346922734</v>
      </c>
      <c r="F254" s="77">
        <f>'StockBond Returns'!Y253+'StockBond Returns'!AA253-'StockBond Returns'!Z253*'Distribution of Final Value'!$B$7</f>
        <v>4.910561544</v>
      </c>
      <c r="G254" s="19">
        <f>1/'StockBond Returns'!M252</f>
        <v>0.06402901594</v>
      </c>
      <c r="H254">
        <f t="shared" si="7"/>
        <v>1</v>
      </c>
      <c r="I254" s="71">
        <f t="shared" si="8"/>
        <v>0</v>
      </c>
      <c r="J254">
        <f t="shared" si="9"/>
        <v>0</v>
      </c>
      <c r="K254" s="19">
        <f t="shared" ref="K254:M254" si="503">if(H254=1,$E254,"")</f>
        <v>0.05346922734</v>
      </c>
      <c r="L254" t="str">
        <f t="shared" si="503"/>
        <v/>
      </c>
      <c r="M254" t="str">
        <f t="shared" si="503"/>
        <v/>
      </c>
      <c r="N254" s="158">
        <f>if('StockBond Returns'!AB252=0,1,0)</f>
        <v>0</v>
      </c>
      <c r="O254">
        <f>if( and('StockBond Returns'!$AB252&lt;0,'StockBond Returns'!$AB252&gt;=-0.1),1,0)</f>
        <v>0</v>
      </c>
      <c r="P254">
        <f>if( and('StockBond Returns'!$AB252&lt;-0.1,'StockBond Returns'!$AB252&gt;=-0.2),1,0)</f>
        <v>1</v>
      </c>
      <c r="Q254">
        <f>if( and('StockBond Returns'!$AB252&lt;-0.2,'StockBond Returns'!$AB252&gt;=-0.3),1,0)</f>
        <v>0</v>
      </c>
      <c r="R254">
        <f>if('StockBond Returns'!AB252&lt;-0.3,1,0)</f>
        <v>0</v>
      </c>
      <c r="S254" t="str">
        <f t="shared" ref="S254:W254" si="504">if(N254=1,$E254,"")</f>
        <v/>
      </c>
      <c r="T254" t="str">
        <f t="shared" si="504"/>
        <v/>
      </c>
      <c r="U254" s="19">
        <f t="shared" si="504"/>
        <v>0.05346922734</v>
      </c>
      <c r="V254" t="str">
        <f t="shared" si="504"/>
        <v/>
      </c>
      <c r="W254" t="str">
        <f t="shared" si="504"/>
        <v/>
      </c>
    </row>
    <row r="255">
      <c r="A255">
        <f t="shared" si="33"/>
        <v>9</v>
      </c>
      <c r="B255">
        <f t="shared" si="34"/>
        <v>1891</v>
      </c>
      <c r="C255" s="71" t="s">
        <v>116</v>
      </c>
      <c r="D255" s="156">
        <f t="shared" si="12"/>
        <v>1891.666667</v>
      </c>
      <c r="E255" s="157">
        <f>('StockBond Returns'!Y254+'StockBond Returns'!AA254-'Parameters &amp; Main Results'!$B$33)/'StockBond Returns'!Z254*12</f>
        <v>0.05230785292</v>
      </c>
      <c r="F255" s="77">
        <f>'StockBond Returns'!Y254+'StockBond Returns'!AA254-'StockBond Returns'!Z254*'Distribution of Final Value'!$B$7</f>
        <v>4.670654483</v>
      </c>
      <c r="G255" s="19">
        <f>1/'StockBond Returns'!M253</f>
        <v>0.06186588049</v>
      </c>
      <c r="H255">
        <f t="shared" si="7"/>
        <v>1</v>
      </c>
      <c r="I255" s="71">
        <f t="shared" si="8"/>
        <v>0</v>
      </c>
      <c r="J255">
        <f t="shared" si="9"/>
        <v>0</v>
      </c>
      <c r="K255" s="19">
        <f t="shared" ref="K255:M255" si="505">if(H255=1,$E255,"")</f>
        <v>0.05230785292</v>
      </c>
      <c r="L255" t="str">
        <f t="shared" si="505"/>
        <v/>
      </c>
      <c r="M255" t="str">
        <f t="shared" si="505"/>
        <v/>
      </c>
      <c r="N255" s="158">
        <f>if('StockBond Returns'!AB253=0,1,0)</f>
        <v>0</v>
      </c>
      <c r="O255">
        <f>if( and('StockBond Returns'!$AB253&lt;0,'StockBond Returns'!$AB253&gt;=-0.1),1,0)</f>
        <v>1</v>
      </c>
      <c r="P255">
        <f>if( and('StockBond Returns'!$AB253&lt;-0.1,'StockBond Returns'!$AB253&gt;=-0.2),1,0)</f>
        <v>0</v>
      </c>
      <c r="Q255">
        <f>if( and('StockBond Returns'!$AB253&lt;-0.2,'StockBond Returns'!$AB253&gt;=-0.3),1,0)</f>
        <v>0</v>
      </c>
      <c r="R255">
        <f>if('StockBond Returns'!AB253&lt;-0.3,1,0)</f>
        <v>0</v>
      </c>
      <c r="S255" t="str">
        <f t="shared" ref="S255:W255" si="506">if(N255=1,$E255,"")</f>
        <v/>
      </c>
      <c r="T255" s="19">
        <f t="shared" si="506"/>
        <v>0.05230785292</v>
      </c>
      <c r="U255" t="str">
        <f t="shared" si="506"/>
        <v/>
      </c>
      <c r="V255" t="str">
        <f t="shared" si="506"/>
        <v/>
      </c>
      <c r="W255" t="str">
        <f t="shared" si="506"/>
        <v/>
      </c>
    </row>
    <row r="256">
      <c r="A256">
        <f t="shared" si="33"/>
        <v>10</v>
      </c>
      <c r="B256">
        <f t="shared" si="34"/>
        <v>1891</v>
      </c>
      <c r="C256" s="71" t="s">
        <v>116</v>
      </c>
      <c r="D256" s="156">
        <f t="shared" si="12"/>
        <v>1891.75</v>
      </c>
      <c r="E256" s="157">
        <f>('StockBond Returns'!Y255+'StockBond Returns'!AA255-'Parameters &amp; Main Results'!$B$33)/'StockBond Returns'!Z255*12</f>
        <v>0.04878740968</v>
      </c>
      <c r="F256" s="77">
        <f>'StockBond Returns'!Y255+'StockBond Returns'!AA255-'StockBond Returns'!Z255*'Distribution of Final Value'!$B$7</f>
        <v>3.364906647</v>
      </c>
      <c r="G256" s="19">
        <f>1/'StockBond Returns'!M254</f>
        <v>0.05646125236</v>
      </c>
      <c r="H256">
        <f t="shared" si="7"/>
        <v>1</v>
      </c>
      <c r="I256" s="71">
        <f t="shared" si="8"/>
        <v>0</v>
      </c>
      <c r="J256">
        <f t="shared" si="9"/>
        <v>0</v>
      </c>
      <c r="K256" s="19">
        <f t="shared" ref="K256:M256" si="507">if(H256=1,$E256,"")</f>
        <v>0.04878740968</v>
      </c>
      <c r="L256" t="str">
        <f t="shared" si="507"/>
        <v/>
      </c>
      <c r="M256" t="str">
        <f t="shared" si="507"/>
        <v/>
      </c>
      <c r="N256" s="158">
        <f>if('StockBond Returns'!AB254=0,1,0)</f>
        <v>1</v>
      </c>
      <c r="O256">
        <f>if( and('StockBond Returns'!$AB254&lt;0,'StockBond Returns'!$AB254&gt;=-0.1),1,0)</f>
        <v>0</v>
      </c>
      <c r="P256">
        <f>if( and('StockBond Returns'!$AB254&lt;-0.1,'StockBond Returns'!$AB254&gt;=-0.2),1,0)</f>
        <v>0</v>
      </c>
      <c r="Q256">
        <f>if( and('StockBond Returns'!$AB254&lt;-0.2,'StockBond Returns'!$AB254&gt;=-0.3),1,0)</f>
        <v>0</v>
      </c>
      <c r="R256">
        <f>if('StockBond Returns'!AB254&lt;-0.3,1,0)</f>
        <v>0</v>
      </c>
      <c r="S256" s="19">
        <f t="shared" ref="S256:W256" si="508">if(N256=1,$E256,"")</f>
        <v>0.04878740968</v>
      </c>
      <c r="T256" t="str">
        <f t="shared" si="508"/>
        <v/>
      </c>
      <c r="U256" t="str">
        <f t="shared" si="508"/>
        <v/>
      </c>
      <c r="V256" t="str">
        <f t="shared" si="508"/>
        <v/>
      </c>
      <c r="W256" t="str">
        <f t="shared" si="508"/>
        <v/>
      </c>
    </row>
    <row r="257">
      <c r="A257">
        <f t="shared" si="33"/>
        <v>11</v>
      </c>
      <c r="B257">
        <f t="shared" si="34"/>
        <v>1891</v>
      </c>
      <c r="C257" s="71" t="s">
        <v>116</v>
      </c>
      <c r="D257" s="156">
        <f t="shared" si="12"/>
        <v>1891.833333</v>
      </c>
      <c r="E257" s="157">
        <f>('StockBond Returns'!Y256+'StockBond Returns'!AA256-'Parameters &amp; Main Results'!$B$33)/'StockBond Returns'!Z256*12</f>
        <v>0.04893103404</v>
      </c>
      <c r="F257" s="77">
        <f>'StockBond Returns'!Y256+'StockBond Returns'!AA256-'StockBond Returns'!Z256*'Distribution of Final Value'!$B$7</f>
        <v>3.367482482</v>
      </c>
      <c r="G257" s="19">
        <f>1/'StockBond Returns'!M255</f>
        <v>0.05644433881</v>
      </c>
      <c r="H257">
        <f t="shared" si="7"/>
        <v>1</v>
      </c>
      <c r="I257" s="71">
        <f t="shared" si="8"/>
        <v>0</v>
      </c>
      <c r="J257">
        <f t="shared" si="9"/>
        <v>0</v>
      </c>
      <c r="K257" s="19">
        <f t="shared" ref="K257:M257" si="509">if(H257=1,$E257,"")</f>
        <v>0.04893103404</v>
      </c>
      <c r="L257" t="str">
        <f t="shared" si="509"/>
        <v/>
      </c>
      <c r="M257" t="str">
        <f t="shared" si="509"/>
        <v/>
      </c>
      <c r="N257" s="158">
        <f>if('StockBond Returns'!AB255=0,1,0)</f>
        <v>1</v>
      </c>
      <c r="O257">
        <f>if( and('StockBond Returns'!$AB255&lt;0,'StockBond Returns'!$AB255&gt;=-0.1),1,0)</f>
        <v>0</v>
      </c>
      <c r="P257">
        <f>if( and('StockBond Returns'!$AB255&lt;-0.1,'StockBond Returns'!$AB255&gt;=-0.2),1,0)</f>
        <v>0</v>
      </c>
      <c r="Q257">
        <f>if( and('StockBond Returns'!$AB255&lt;-0.2,'StockBond Returns'!$AB255&gt;=-0.3),1,0)</f>
        <v>0</v>
      </c>
      <c r="R257">
        <f>if('StockBond Returns'!AB255&lt;-0.3,1,0)</f>
        <v>0</v>
      </c>
      <c r="S257" s="19">
        <f t="shared" ref="S257:W257" si="510">if(N257=1,$E257,"")</f>
        <v>0.04893103404</v>
      </c>
      <c r="T257" t="str">
        <f t="shared" si="510"/>
        <v/>
      </c>
      <c r="U257" t="str">
        <f t="shared" si="510"/>
        <v/>
      </c>
      <c r="V257" t="str">
        <f t="shared" si="510"/>
        <v/>
      </c>
      <c r="W257" t="str">
        <f t="shared" si="510"/>
        <v/>
      </c>
    </row>
    <row r="258">
      <c r="A258">
        <f t="shared" si="33"/>
        <v>12</v>
      </c>
      <c r="B258">
        <f t="shared" si="34"/>
        <v>1891</v>
      </c>
      <c r="C258" s="71" t="s">
        <v>116</v>
      </c>
      <c r="D258" s="156">
        <f t="shared" si="12"/>
        <v>1891.916667</v>
      </c>
      <c r="E258" s="157">
        <f>('StockBond Returns'!Y257+'StockBond Returns'!AA257-'Parameters &amp; Main Results'!$B$33)/'StockBond Returns'!Z257*12</f>
        <v>0.0488805876</v>
      </c>
      <c r="F258" s="77">
        <f>'StockBond Returns'!Y257+'StockBond Returns'!AA257-'StockBond Returns'!Z257*'Distribution of Final Value'!$B$7</f>
        <v>3.324255423</v>
      </c>
      <c r="G258" s="19">
        <f>1/'StockBond Returns'!M256</f>
        <v>0.05658752601</v>
      </c>
      <c r="H258">
        <f t="shared" si="7"/>
        <v>1</v>
      </c>
      <c r="I258" s="71">
        <f t="shared" si="8"/>
        <v>0</v>
      </c>
      <c r="J258">
        <f t="shared" si="9"/>
        <v>0</v>
      </c>
      <c r="K258" s="19">
        <f t="shared" ref="K258:M258" si="511">if(H258=1,$E258,"")</f>
        <v>0.0488805876</v>
      </c>
      <c r="L258" t="str">
        <f t="shared" si="511"/>
        <v/>
      </c>
      <c r="M258" t="str">
        <f t="shared" si="511"/>
        <v/>
      </c>
      <c r="N258" s="158">
        <f>if('StockBond Returns'!AB256=0,1,0)</f>
        <v>1</v>
      </c>
      <c r="O258">
        <f>if( and('StockBond Returns'!$AB256&lt;0,'StockBond Returns'!$AB256&gt;=-0.1),1,0)</f>
        <v>0</v>
      </c>
      <c r="P258">
        <f>if( and('StockBond Returns'!$AB256&lt;-0.1,'StockBond Returns'!$AB256&gt;=-0.2),1,0)</f>
        <v>0</v>
      </c>
      <c r="Q258">
        <f>if( and('StockBond Returns'!$AB256&lt;-0.2,'StockBond Returns'!$AB256&gt;=-0.3),1,0)</f>
        <v>0</v>
      </c>
      <c r="R258">
        <f>if('StockBond Returns'!AB256&lt;-0.3,1,0)</f>
        <v>0</v>
      </c>
      <c r="S258" s="19">
        <f t="shared" ref="S258:W258" si="512">if(N258=1,$E258,"")</f>
        <v>0.0488805876</v>
      </c>
      <c r="T258" t="str">
        <f t="shared" si="512"/>
        <v/>
      </c>
      <c r="U258" t="str">
        <f t="shared" si="512"/>
        <v/>
      </c>
      <c r="V258" t="str">
        <f t="shared" si="512"/>
        <v/>
      </c>
      <c r="W258" t="str">
        <f t="shared" si="512"/>
        <v/>
      </c>
    </row>
    <row r="259">
      <c r="A259">
        <f t="shared" si="33"/>
        <v>1</v>
      </c>
      <c r="B259">
        <f t="shared" si="34"/>
        <v>1892</v>
      </c>
      <c r="C259" s="71" t="s">
        <v>116</v>
      </c>
      <c r="D259" s="156">
        <f t="shared" si="12"/>
        <v>1892</v>
      </c>
      <c r="E259" s="157">
        <f>('StockBond Returns'!Y258+'StockBond Returns'!AA258-'Parameters &amp; Main Results'!$B$33)/'StockBond Returns'!Z258*12</f>
        <v>0.04779001534</v>
      </c>
      <c r="F259" s="77">
        <f>'StockBond Returns'!Y258+'StockBond Returns'!AA258-'StockBond Returns'!Z258*'Distribution of Final Value'!$B$7</f>
        <v>3.012960393</v>
      </c>
      <c r="G259" s="19">
        <f>1/'StockBond Returns'!M257</f>
        <v>0.05492603303</v>
      </c>
      <c r="H259">
        <f t="shared" si="7"/>
        <v>1</v>
      </c>
      <c r="I259" s="71">
        <f t="shared" si="8"/>
        <v>0</v>
      </c>
      <c r="J259">
        <f t="shared" si="9"/>
        <v>0</v>
      </c>
      <c r="K259" s="19">
        <f t="shared" ref="K259:M259" si="513">if(H259=1,$E259,"")</f>
        <v>0.04779001534</v>
      </c>
      <c r="L259" t="str">
        <f t="shared" si="513"/>
        <v/>
      </c>
      <c r="M259" t="str">
        <f t="shared" si="513"/>
        <v/>
      </c>
      <c r="N259" s="158">
        <f>if('StockBond Returns'!AB257=0,1,0)</f>
        <v>1</v>
      </c>
      <c r="O259">
        <f>if( and('StockBond Returns'!$AB257&lt;0,'StockBond Returns'!$AB257&gt;=-0.1),1,0)</f>
        <v>0</v>
      </c>
      <c r="P259">
        <f>if( and('StockBond Returns'!$AB257&lt;-0.1,'StockBond Returns'!$AB257&gt;=-0.2),1,0)</f>
        <v>0</v>
      </c>
      <c r="Q259">
        <f>if( and('StockBond Returns'!$AB257&lt;-0.2,'StockBond Returns'!$AB257&gt;=-0.3),1,0)</f>
        <v>0</v>
      </c>
      <c r="R259">
        <f>if('StockBond Returns'!AB257&lt;-0.3,1,0)</f>
        <v>0</v>
      </c>
      <c r="S259" s="19">
        <f t="shared" ref="S259:W259" si="514">if(N259=1,$E259,"")</f>
        <v>0.04779001534</v>
      </c>
      <c r="T259" t="str">
        <f t="shared" si="514"/>
        <v/>
      </c>
      <c r="U259" t="str">
        <f t="shared" si="514"/>
        <v/>
      </c>
      <c r="V259" t="str">
        <f t="shared" si="514"/>
        <v/>
      </c>
      <c r="W259" t="str">
        <f t="shared" si="514"/>
        <v/>
      </c>
    </row>
    <row r="260">
      <c r="A260">
        <f t="shared" si="33"/>
        <v>2</v>
      </c>
      <c r="B260">
        <f t="shared" si="34"/>
        <v>1892</v>
      </c>
      <c r="C260" s="71" t="s">
        <v>116</v>
      </c>
      <c r="D260" s="156">
        <f t="shared" si="12"/>
        <v>1892.083333</v>
      </c>
      <c r="E260" s="157">
        <f>('StockBond Returns'!Y259+'StockBond Returns'!AA259-'Parameters &amp; Main Results'!$B$33)/'StockBond Returns'!Z259*12</f>
        <v>0.04612802632</v>
      </c>
      <c r="F260" s="77">
        <f>'StockBond Returns'!Y259+'StockBond Returns'!AA259-'StockBond Returns'!Z259*'Distribution of Final Value'!$B$7</f>
        <v>2.45228474</v>
      </c>
      <c r="G260" s="19">
        <f>1/'StockBond Returns'!M258</f>
        <v>0.05258622084</v>
      </c>
      <c r="H260">
        <f t="shared" si="7"/>
        <v>1</v>
      </c>
      <c r="I260" s="71">
        <f t="shared" si="8"/>
        <v>0</v>
      </c>
      <c r="J260">
        <f t="shared" si="9"/>
        <v>0</v>
      </c>
      <c r="K260" s="19">
        <f t="shared" ref="K260:M260" si="515">if(H260=1,$E260,"")</f>
        <v>0.04612802632</v>
      </c>
      <c r="L260" t="str">
        <f t="shared" si="515"/>
        <v/>
      </c>
      <c r="M260" t="str">
        <f t="shared" si="515"/>
        <v/>
      </c>
      <c r="N260" s="158">
        <f>if('StockBond Returns'!AB258=0,1,0)</f>
        <v>1</v>
      </c>
      <c r="O260">
        <f>if( and('StockBond Returns'!$AB258&lt;0,'StockBond Returns'!$AB258&gt;=-0.1),1,0)</f>
        <v>0</v>
      </c>
      <c r="P260">
        <f>if( and('StockBond Returns'!$AB258&lt;-0.1,'StockBond Returns'!$AB258&gt;=-0.2),1,0)</f>
        <v>0</v>
      </c>
      <c r="Q260">
        <f>if( and('StockBond Returns'!$AB258&lt;-0.2,'StockBond Returns'!$AB258&gt;=-0.3),1,0)</f>
        <v>0</v>
      </c>
      <c r="R260">
        <f>if('StockBond Returns'!AB258&lt;-0.3,1,0)</f>
        <v>0</v>
      </c>
      <c r="S260" s="19">
        <f t="shared" ref="S260:W260" si="516">if(N260=1,$E260,"")</f>
        <v>0.04612802632</v>
      </c>
      <c r="T260" t="str">
        <f t="shared" si="516"/>
        <v/>
      </c>
      <c r="U260" t="str">
        <f t="shared" si="516"/>
        <v/>
      </c>
      <c r="V260" t="str">
        <f t="shared" si="516"/>
        <v/>
      </c>
      <c r="W260" t="str">
        <f t="shared" si="516"/>
        <v/>
      </c>
    </row>
    <row r="261">
      <c r="A261">
        <f t="shared" si="33"/>
        <v>3</v>
      </c>
      <c r="B261">
        <f t="shared" si="34"/>
        <v>1892</v>
      </c>
      <c r="C261" s="71" t="s">
        <v>116</v>
      </c>
      <c r="D261" s="156">
        <f t="shared" si="12"/>
        <v>1892.166667</v>
      </c>
      <c r="E261" s="157">
        <f>('StockBond Returns'!Y260+'StockBond Returns'!AA260-'Parameters &amp; Main Results'!$B$33)/'StockBond Returns'!Z260*12</f>
        <v>0.04606044311</v>
      </c>
      <c r="F261" s="77">
        <f>'StockBond Returns'!Y260+'StockBond Returns'!AA260-'StockBond Returns'!Z260*'Distribution of Final Value'!$B$7</f>
        <v>2.370894375</v>
      </c>
      <c r="G261" s="19">
        <f>1/'StockBond Returns'!M259</f>
        <v>0.05253087163</v>
      </c>
      <c r="H261">
        <f t="shared" si="7"/>
        <v>1</v>
      </c>
      <c r="I261" s="71">
        <f t="shared" si="8"/>
        <v>0</v>
      </c>
      <c r="J261">
        <f t="shared" si="9"/>
        <v>0</v>
      </c>
      <c r="K261" s="19">
        <f t="shared" ref="K261:M261" si="517">if(H261=1,$E261,"")</f>
        <v>0.04606044311</v>
      </c>
      <c r="L261" t="str">
        <f t="shared" si="517"/>
        <v/>
      </c>
      <c r="M261" t="str">
        <f t="shared" si="517"/>
        <v/>
      </c>
      <c r="N261" s="158">
        <f>if('StockBond Returns'!AB259=0,1,0)</f>
        <v>1</v>
      </c>
      <c r="O261">
        <f>if( and('StockBond Returns'!$AB259&lt;0,'StockBond Returns'!$AB259&gt;=-0.1),1,0)</f>
        <v>0</v>
      </c>
      <c r="P261">
        <f>if( and('StockBond Returns'!$AB259&lt;-0.1,'StockBond Returns'!$AB259&gt;=-0.2),1,0)</f>
        <v>0</v>
      </c>
      <c r="Q261">
        <f>if( and('StockBond Returns'!$AB259&lt;-0.2,'StockBond Returns'!$AB259&gt;=-0.3),1,0)</f>
        <v>0</v>
      </c>
      <c r="R261">
        <f>if('StockBond Returns'!AB259&lt;-0.3,1,0)</f>
        <v>0</v>
      </c>
      <c r="S261" s="19">
        <f t="shared" ref="S261:W261" si="518">if(N261=1,$E261,"")</f>
        <v>0.04606044311</v>
      </c>
      <c r="T261" t="str">
        <f t="shared" si="518"/>
        <v/>
      </c>
      <c r="U261" t="str">
        <f t="shared" si="518"/>
        <v/>
      </c>
      <c r="V261" t="str">
        <f t="shared" si="518"/>
        <v/>
      </c>
      <c r="W261" t="str">
        <f t="shared" si="518"/>
        <v/>
      </c>
    </row>
    <row r="262">
      <c r="A262">
        <f t="shared" si="33"/>
        <v>4</v>
      </c>
      <c r="B262">
        <f t="shared" si="34"/>
        <v>1892</v>
      </c>
      <c r="C262" s="71" t="s">
        <v>116</v>
      </c>
      <c r="D262" s="156">
        <f t="shared" si="12"/>
        <v>1892.25</v>
      </c>
      <c r="E262" s="157">
        <f>('StockBond Returns'!Y261+'StockBond Returns'!AA261-'Parameters &amp; Main Results'!$B$33)/'StockBond Returns'!Z261*12</f>
        <v>0.04456886018</v>
      </c>
      <c r="F262" s="77">
        <f>'StockBond Returns'!Y261+'StockBond Returns'!AA261-'StockBond Returns'!Z261*'Distribution of Final Value'!$B$7</f>
        <v>1.90845234</v>
      </c>
      <c r="G262" s="19">
        <f>1/'StockBond Returns'!M260</f>
        <v>0.05066355361</v>
      </c>
      <c r="H262">
        <f t="shared" si="7"/>
        <v>1</v>
      </c>
      <c r="I262" s="71">
        <f t="shared" si="8"/>
        <v>0</v>
      </c>
      <c r="J262">
        <f t="shared" si="9"/>
        <v>0</v>
      </c>
      <c r="K262" s="19">
        <f t="shared" ref="K262:M262" si="519">if(H262=1,$E262,"")</f>
        <v>0.04456886018</v>
      </c>
      <c r="L262" t="str">
        <f t="shared" si="519"/>
        <v/>
      </c>
      <c r="M262" t="str">
        <f t="shared" si="519"/>
        <v/>
      </c>
      <c r="N262" s="158">
        <f>if('StockBond Returns'!AB260=0,1,0)</f>
        <v>1</v>
      </c>
      <c r="O262">
        <f>if( and('StockBond Returns'!$AB260&lt;0,'StockBond Returns'!$AB260&gt;=-0.1),1,0)</f>
        <v>0</v>
      </c>
      <c r="P262">
        <f>if( and('StockBond Returns'!$AB260&lt;-0.1,'StockBond Returns'!$AB260&gt;=-0.2),1,0)</f>
        <v>0</v>
      </c>
      <c r="Q262">
        <f>if( and('StockBond Returns'!$AB260&lt;-0.2,'StockBond Returns'!$AB260&gt;=-0.3),1,0)</f>
        <v>0</v>
      </c>
      <c r="R262">
        <f>if('StockBond Returns'!AB260&lt;-0.3,1,0)</f>
        <v>0</v>
      </c>
      <c r="S262" s="19">
        <f t="shared" ref="S262:W262" si="520">if(N262=1,$E262,"")</f>
        <v>0.04456886018</v>
      </c>
      <c r="T262" t="str">
        <f t="shared" si="520"/>
        <v/>
      </c>
      <c r="U262" t="str">
        <f t="shared" si="520"/>
        <v/>
      </c>
      <c r="V262" t="str">
        <f t="shared" si="520"/>
        <v/>
      </c>
      <c r="W262" t="str">
        <f t="shared" si="520"/>
        <v/>
      </c>
    </row>
    <row r="263">
      <c r="A263">
        <f t="shared" si="33"/>
        <v>5</v>
      </c>
      <c r="B263">
        <f t="shared" si="34"/>
        <v>1892</v>
      </c>
      <c r="C263" s="71" t="s">
        <v>116</v>
      </c>
      <c r="D263" s="156">
        <f t="shared" si="12"/>
        <v>1892.333333</v>
      </c>
      <c r="E263" s="157">
        <f>('StockBond Returns'!Y262+'StockBond Returns'!AA262-'Parameters &amp; Main Results'!$B$33)/'StockBond Returns'!Z262*12</f>
        <v>0.04416823554</v>
      </c>
      <c r="F263" s="77">
        <f>'StockBond Returns'!Y262+'StockBond Returns'!AA262-'StockBond Returns'!Z262*'Distribution of Final Value'!$B$7</f>
        <v>1.715626897</v>
      </c>
      <c r="G263" s="19">
        <f>1/'StockBond Returns'!M261</f>
        <v>0.0501422404</v>
      </c>
      <c r="H263">
        <f t="shared" si="7"/>
        <v>1</v>
      </c>
      <c r="I263" s="71">
        <f t="shared" si="8"/>
        <v>0</v>
      </c>
      <c r="J263">
        <f t="shared" si="9"/>
        <v>0</v>
      </c>
      <c r="K263" s="19">
        <f t="shared" ref="K263:M263" si="521">if(H263=1,$E263,"")</f>
        <v>0.04416823554</v>
      </c>
      <c r="L263" t="str">
        <f t="shared" si="521"/>
        <v/>
      </c>
      <c r="M263" t="str">
        <f t="shared" si="521"/>
        <v/>
      </c>
      <c r="N263" s="158">
        <f>if('StockBond Returns'!AB261=0,1,0)</f>
        <v>1</v>
      </c>
      <c r="O263">
        <f>if( and('StockBond Returns'!$AB261&lt;0,'StockBond Returns'!$AB261&gt;=-0.1),1,0)</f>
        <v>0</v>
      </c>
      <c r="P263">
        <f>if( and('StockBond Returns'!$AB261&lt;-0.1,'StockBond Returns'!$AB261&gt;=-0.2),1,0)</f>
        <v>0</v>
      </c>
      <c r="Q263">
        <f>if( and('StockBond Returns'!$AB261&lt;-0.2,'StockBond Returns'!$AB261&gt;=-0.3),1,0)</f>
        <v>0</v>
      </c>
      <c r="R263">
        <f>if('StockBond Returns'!AB261&lt;-0.3,1,0)</f>
        <v>0</v>
      </c>
      <c r="S263" s="19">
        <f t="shared" ref="S263:W263" si="522">if(N263=1,$E263,"")</f>
        <v>0.04416823554</v>
      </c>
      <c r="T263" t="str">
        <f t="shared" si="522"/>
        <v/>
      </c>
      <c r="U263" t="str">
        <f t="shared" si="522"/>
        <v/>
      </c>
      <c r="V263" t="str">
        <f t="shared" si="522"/>
        <v/>
      </c>
      <c r="W263" t="str">
        <f t="shared" si="522"/>
        <v/>
      </c>
    </row>
    <row r="264">
      <c r="A264">
        <f t="shared" si="33"/>
        <v>6</v>
      </c>
      <c r="B264">
        <f t="shared" si="34"/>
        <v>1892</v>
      </c>
      <c r="C264" s="71" t="s">
        <v>116</v>
      </c>
      <c r="D264" s="156">
        <f t="shared" si="12"/>
        <v>1892.416667</v>
      </c>
      <c r="E264" s="157">
        <f>('StockBond Returns'!Y263+'StockBond Returns'!AA263-'Parameters &amp; Main Results'!$B$33)/'StockBond Returns'!Z263*12</f>
        <v>0.04409714924</v>
      </c>
      <c r="F264" s="77">
        <f>'StockBond Returns'!Y263+'StockBond Returns'!AA263-'StockBond Returns'!Z263*'Distribution of Final Value'!$B$7</f>
        <v>1.717290077</v>
      </c>
      <c r="G264" s="19">
        <f>1/'StockBond Returns'!M262</f>
        <v>0.05022232113</v>
      </c>
      <c r="H264">
        <f t="shared" si="7"/>
        <v>1</v>
      </c>
      <c r="I264" s="71">
        <f t="shared" si="8"/>
        <v>0</v>
      </c>
      <c r="J264">
        <f t="shared" si="9"/>
        <v>0</v>
      </c>
      <c r="K264" s="19">
        <f t="shared" ref="K264:M264" si="523">if(H264=1,$E264,"")</f>
        <v>0.04409714924</v>
      </c>
      <c r="L264" t="str">
        <f t="shared" si="523"/>
        <v/>
      </c>
      <c r="M264" t="str">
        <f t="shared" si="523"/>
        <v/>
      </c>
      <c r="N264" s="158">
        <f>if('StockBond Returns'!AB262=0,1,0)</f>
        <v>1</v>
      </c>
      <c r="O264">
        <f>if( and('StockBond Returns'!$AB262&lt;0,'StockBond Returns'!$AB262&gt;=-0.1),1,0)</f>
        <v>0</v>
      </c>
      <c r="P264">
        <f>if( and('StockBond Returns'!$AB262&lt;-0.1,'StockBond Returns'!$AB262&gt;=-0.2),1,0)</f>
        <v>0</v>
      </c>
      <c r="Q264">
        <f>if( and('StockBond Returns'!$AB262&lt;-0.2,'StockBond Returns'!$AB262&gt;=-0.3),1,0)</f>
        <v>0</v>
      </c>
      <c r="R264">
        <f>if('StockBond Returns'!AB262&lt;-0.3,1,0)</f>
        <v>0</v>
      </c>
      <c r="S264" s="19">
        <f t="shared" ref="S264:W264" si="524">if(N264=1,$E264,"")</f>
        <v>0.04409714924</v>
      </c>
      <c r="T264" t="str">
        <f t="shared" si="524"/>
        <v/>
      </c>
      <c r="U264" t="str">
        <f t="shared" si="524"/>
        <v/>
      </c>
      <c r="V264" t="str">
        <f t="shared" si="524"/>
        <v/>
      </c>
      <c r="W264" t="str">
        <f t="shared" si="524"/>
        <v/>
      </c>
    </row>
    <row r="265">
      <c r="A265">
        <f t="shared" si="33"/>
        <v>7</v>
      </c>
      <c r="B265">
        <f t="shared" si="34"/>
        <v>1892</v>
      </c>
      <c r="C265" s="71" t="s">
        <v>116</v>
      </c>
      <c r="D265" s="156">
        <f t="shared" si="12"/>
        <v>1892.5</v>
      </c>
      <c r="E265" s="157">
        <f>('StockBond Returns'!Y264+'StockBond Returns'!AA264-'Parameters &amp; Main Results'!$B$33)/'StockBond Returns'!Z264*12</f>
        <v>0.04422612416</v>
      </c>
      <c r="F265" s="77">
        <f>'StockBond Returns'!Y264+'StockBond Returns'!AA264-'StockBond Returns'!Z264*'Distribution of Final Value'!$B$7</f>
        <v>1.812400676</v>
      </c>
      <c r="G265" s="19">
        <f>1/'StockBond Returns'!M263</f>
        <v>0.05058352036</v>
      </c>
      <c r="H265">
        <f t="shared" si="7"/>
        <v>1</v>
      </c>
      <c r="I265" s="71">
        <f t="shared" si="8"/>
        <v>0</v>
      </c>
      <c r="J265">
        <f t="shared" si="9"/>
        <v>0</v>
      </c>
      <c r="K265" s="19">
        <f t="shared" ref="K265:M265" si="525">if(H265=1,$E265,"")</f>
        <v>0.04422612416</v>
      </c>
      <c r="L265" t="str">
        <f t="shared" si="525"/>
        <v/>
      </c>
      <c r="M265" t="str">
        <f t="shared" si="525"/>
        <v/>
      </c>
      <c r="N265" s="158">
        <f>if('StockBond Returns'!AB263=0,1,0)</f>
        <v>0</v>
      </c>
      <c r="O265">
        <f>if( and('StockBond Returns'!$AB263&lt;0,'StockBond Returns'!$AB263&gt;=-0.1),1,0)</f>
        <v>1</v>
      </c>
      <c r="P265">
        <f>if( and('StockBond Returns'!$AB263&lt;-0.1,'StockBond Returns'!$AB263&gt;=-0.2),1,0)</f>
        <v>0</v>
      </c>
      <c r="Q265">
        <f>if( and('StockBond Returns'!$AB263&lt;-0.2,'StockBond Returns'!$AB263&gt;=-0.3),1,0)</f>
        <v>0</v>
      </c>
      <c r="R265">
        <f>if('StockBond Returns'!AB263&lt;-0.3,1,0)</f>
        <v>0</v>
      </c>
      <c r="S265" t="str">
        <f t="shared" ref="S265:W265" si="526">if(N265=1,$E265,"")</f>
        <v/>
      </c>
      <c r="T265" s="19">
        <f t="shared" si="526"/>
        <v>0.04422612416</v>
      </c>
      <c r="U265" t="str">
        <f t="shared" si="526"/>
        <v/>
      </c>
      <c r="V265" t="str">
        <f t="shared" si="526"/>
        <v/>
      </c>
      <c r="W265" t="str">
        <f t="shared" si="526"/>
        <v/>
      </c>
    </row>
    <row r="266">
      <c r="A266">
        <f t="shared" si="33"/>
        <v>8</v>
      </c>
      <c r="B266">
        <f t="shared" si="34"/>
        <v>1892</v>
      </c>
      <c r="C266" s="71" t="s">
        <v>116</v>
      </c>
      <c r="D266" s="156">
        <f t="shared" si="12"/>
        <v>1892.583333</v>
      </c>
      <c r="E266" s="157">
        <f>('StockBond Returns'!Y265+'StockBond Returns'!AA265-'Parameters &amp; Main Results'!$B$33)/'StockBond Returns'!Z265*12</f>
        <v>0.04548319298</v>
      </c>
      <c r="F266" s="77">
        <f>'StockBond Returns'!Y265+'StockBond Returns'!AA265-'StockBond Returns'!Z265*'Distribution of Final Value'!$B$7</f>
        <v>2.2916486</v>
      </c>
      <c r="G266" s="19">
        <f>1/'StockBond Returns'!M264</f>
        <v>0.05205110928</v>
      </c>
      <c r="H266">
        <f t="shared" si="7"/>
        <v>1</v>
      </c>
      <c r="I266" s="71">
        <f t="shared" si="8"/>
        <v>0</v>
      </c>
      <c r="J266">
        <f t="shared" si="9"/>
        <v>0</v>
      </c>
      <c r="K266" s="19">
        <f t="shared" ref="K266:M266" si="527">if(H266=1,$E266,"")</f>
        <v>0.04548319298</v>
      </c>
      <c r="L266" t="str">
        <f t="shared" si="527"/>
        <v/>
      </c>
      <c r="M266" t="str">
        <f t="shared" si="527"/>
        <v/>
      </c>
      <c r="N266" s="158">
        <f>if('StockBond Returns'!AB264=0,1,0)</f>
        <v>0</v>
      </c>
      <c r="O266">
        <f>if( and('StockBond Returns'!$AB264&lt;0,'StockBond Returns'!$AB264&gt;=-0.1),1,0)</f>
        <v>1</v>
      </c>
      <c r="P266">
        <f>if( and('StockBond Returns'!$AB264&lt;-0.1,'StockBond Returns'!$AB264&gt;=-0.2),1,0)</f>
        <v>0</v>
      </c>
      <c r="Q266">
        <f>if( and('StockBond Returns'!$AB264&lt;-0.2,'StockBond Returns'!$AB264&gt;=-0.3),1,0)</f>
        <v>0</v>
      </c>
      <c r="R266">
        <f>if('StockBond Returns'!AB264&lt;-0.3,1,0)</f>
        <v>0</v>
      </c>
      <c r="S266" t="str">
        <f t="shared" ref="S266:W266" si="528">if(N266=1,$E266,"")</f>
        <v/>
      </c>
      <c r="T266" s="19">
        <f t="shared" si="528"/>
        <v>0.04548319298</v>
      </c>
      <c r="U266" t="str">
        <f t="shared" si="528"/>
        <v/>
      </c>
      <c r="V266" t="str">
        <f t="shared" si="528"/>
        <v/>
      </c>
      <c r="W266" t="str">
        <f t="shared" si="528"/>
        <v/>
      </c>
    </row>
    <row r="267">
      <c r="A267">
        <f t="shared" si="33"/>
        <v>9</v>
      </c>
      <c r="B267">
        <f t="shared" si="34"/>
        <v>1892</v>
      </c>
      <c r="C267" s="71" t="s">
        <v>116</v>
      </c>
      <c r="D267" s="156">
        <f t="shared" si="12"/>
        <v>1892.666667</v>
      </c>
      <c r="E267" s="157">
        <f>('StockBond Returns'!Y266+'StockBond Returns'!AA266-'Parameters &amp; Main Results'!$B$33)/'StockBond Returns'!Z266*12</f>
        <v>0.04562693478</v>
      </c>
      <c r="F267" s="77">
        <f>'StockBond Returns'!Y266+'StockBond Returns'!AA266-'StockBond Returns'!Z266*'Distribution of Final Value'!$B$7</f>
        <v>2.31914604</v>
      </c>
      <c r="G267" s="19">
        <f>1/'StockBond Returns'!M265</f>
        <v>0.05207166115</v>
      </c>
      <c r="H267">
        <f t="shared" si="7"/>
        <v>1</v>
      </c>
      <c r="I267" s="71">
        <f t="shared" si="8"/>
        <v>0</v>
      </c>
      <c r="J267">
        <f t="shared" si="9"/>
        <v>0</v>
      </c>
      <c r="K267" s="19">
        <f t="shared" ref="K267:M267" si="529">if(H267=1,$E267,"")</f>
        <v>0.04562693478</v>
      </c>
      <c r="L267" t="str">
        <f t="shared" si="529"/>
        <v/>
      </c>
      <c r="M267" t="str">
        <f t="shared" si="529"/>
        <v/>
      </c>
      <c r="N267" s="158">
        <f>if('StockBond Returns'!AB265=0,1,0)</f>
        <v>0</v>
      </c>
      <c r="O267">
        <f>if( and('StockBond Returns'!$AB265&lt;0,'StockBond Returns'!$AB265&gt;=-0.1),1,0)</f>
        <v>1</v>
      </c>
      <c r="P267">
        <f>if( and('StockBond Returns'!$AB265&lt;-0.1,'StockBond Returns'!$AB265&gt;=-0.2),1,0)</f>
        <v>0</v>
      </c>
      <c r="Q267">
        <f>if( and('StockBond Returns'!$AB265&lt;-0.2,'StockBond Returns'!$AB265&gt;=-0.3),1,0)</f>
        <v>0</v>
      </c>
      <c r="R267">
        <f>if('StockBond Returns'!AB265&lt;-0.3,1,0)</f>
        <v>0</v>
      </c>
      <c r="S267" t="str">
        <f t="shared" ref="S267:W267" si="530">if(N267=1,$E267,"")</f>
        <v/>
      </c>
      <c r="T267" s="19">
        <f t="shared" si="530"/>
        <v>0.04562693478</v>
      </c>
      <c r="U267" t="str">
        <f t="shared" si="530"/>
        <v/>
      </c>
      <c r="V267" t="str">
        <f t="shared" si="530"/>
        <v/>
      </c>
      <c r="W267" t="str">
        <f t="shared" si="530"/>
        <v/>
      </c>
    </row>
    <row r="268">
      <c r="A268">
        <f t="shared" si="33"/>
        <v>10</v>
      </c>
      <c r="B268">
        <f t="shared" si="34"/>
        <v>1892</v>
      </c>
      <c r="C268" s="71" t="s">
        <v>116</v>
      </c>
      <c r="D268" s="156">
        <f t="shared" si="12"/>
        <v>1892.75</v>
      </c>
      <c r="E268" s="157">
        <f>('StockBond Returns'!Y267+'StockBond Returns'!AA267-'Parameters &amp; Main Results'!$B$33)/'StockBond Returns'!Z267*12</f>
        <v>0.04656749119</v>
      </c>
      <c r="F268" s="77">
        <f>'StockBond Returns'!Y267+'StockBond Returns'!AA267-'StockBond Returns'!Z267*'Distribution of Final Value'!$B$7</f>
        <v>2.630914714</v>
      </c>
      <c r="G268" s="19">
        <f>1/'StockBond Returns'!M266</f>
        <v>0.05349232161</v>
      </c>
      <c r="H268">
        <f t="shared" si="7"/>
        <v>1</v>
      </c>
      <c r="I268" s="71">
        <f t="shared" si="8"/>
        <v>0</v>
      </c>
      <c r="J268">
        <f t="shared" si="9"/>
        <v>0</v>
      </c>
      <c r="K268" s="19">
        <f t="shared" ref="K268:M268" si="531">if(H268=1,$E268,"")</f>
        <v>0.04656749119</v>
      </c>
      <c r="L268" t="str">
        <f t="shared" si="531"/>
        <v/>
      </c>
      <c r="M268" t="str">
        <f t="shared" si="531"/>
        <v/>
      </c>
      <c r="N268" s="158">
        <f>if('StockBond Returns'!AB266=0,1,0)</f>
        <v>0</v>
      </c>
      <c r="O268">
        <f>if( and('StockBond Returns'!$AB266&lt;0,'StockBond Returns'!$AB266&gt;=-0.1),1,0)</f>
        <v>1</v>
      </c>
      <c r="P268">
        <f>if( and('StockBond Returns'!$AB266&lt;-0.1,'StockBond Returns'!$AB266&gt;=-0.2),1,0)</f>
        <v>0</v>
      </c>
      <c r="Q268">
        <f>if( and('StockBond Returns'!$AB266&lt;-0.2,'StockBond Returns'!$AB266&gt;=-0.3),1,0)</f>
        <v>0</v>
      </c>
      <c r="R268">
        <f>if('StockBond Returns'!AB266&lt;-0.3,1,0)</f>
        <v>0</v>
      </c>
      <c r="S268" t="str">
        <f t="shared" ref="S268:W268" si="532">if(N268=1,$E268,"")</f>
        <v/>
      </c>
      <c r="T268" s="19">
        <f t="shared" si="532"/>
        <v>0.04656749119</v>
      </c>
      <c r="U268" t="str">
        <f t="shared" si="532"/>
        <v/>
      </c>
      <c r="V268" t="str">
        <f t="shared" si="532"/>
        <v/>
      </c>
      <c r="W268" t="str">
        <f t="shared" si="532"/>
        <v/>
      </c>
    </row>
    <row r="269">
      <c r="A269">
        <f t="shared" si="33"/>
        <v>11</v>
      </c>
      <c r="B269">
        <f t="shared" si="34"/>
        <v>1892</v>
      </c>
      <c r="C269" s="71" t="s">
        <v>116</v>
      </c>
      <c r="D269" s="156">
        <f t="shared" si="12"/>
        <v>1892.833333</v>
      </c>
      <c r="E269" s="157">
        <f>('StockBond Returns'!Y268+'StockBond Returns'!AA268-'Parameters &amp; Main Results'!$B$33)/'StockBond Returns'!Z268*12</f>
        <v>0.04593882141</v>
      </c>
      <c r="F269" s="77">
        <f>'StockBond Returns'!Y268+'StockBond Returns'!AA268-'StockBond Returns'!Z268*'Distribution of Final Value'!$B$7</f>
        <v>2.404366665</v>
      </c>
      <c r="G269" s="19">
        <f>1/'StockBond Returns'!M267</f>
        <v>0.05252041556</v>
      </c>
      <c r="H269">
        <f t="shared" si="7"/>
        <v>1</v>
      </c>
      <c r="I269" s="71">
        <f t="shared" si="8"/>
        <v>0</v>
      </c>
      <c r="J269">
        <f t="shared" si="9"/>
        <v>0</v>
      </c>
      <c r="K269" s="19">
        <f t="shared" ref="K269:M269" si="533">if(H269=1,$E269,"")</f>
        <v>0.04593882141</v>
      </c>
      <c r="L269" t="str">
        <f t="shared" si="533"/>
        <v/>
      </c>
      <c r="M269" t="str">
        <f t="shared" si="533"/>
        <v/>
      </c>
      <c r="N269" s="158">
        <f>if('StockBond Returns'!AB267=0,1,0)</f>
        <v>0</v>
      </c>
      <c r="O269">
        <f>if( and('StockBond Returns'!$AB267&lt;0,'StockBond Returns'!$AB267&gt;=-0.1),1,0)</f>
        <v>1</v>
      </c>
      <c r="P269">
        <f>if( and('StockBond Returns'!$AB267&lt;-0.1,'StockBond Returns'!$AB267&gt;=-0.2),1,0)</f>
        <v>0</v>
      </c>
      <c r="Q269">
        <f>if( and('StockBond Returns'!$AB267&lt;-0.2,'StockBond Returns'!$AB267&gt;=-0.3),1,0)</f>
        <v>0</v>
      </c>
      <c r="R269">
        <f>if('StockBond Returns'!AB267&lt;-0.3,1,0)</f>
        <v>0</v>
      </c>
      <c r="S269" t="str">
        <f t="shared" ref="S269:W269" si="534">if(N269=1,$E269,"")</f>
        <v/>
      </c>
      <c r="T269" s="19">
        <f t="shared" si="534"/>
        <v>0.04593882141</v>
      </c>
      <c r="U269" t="str">
        <f t="shared" si="534"/>
        <v/>
      </c>
      <c r="V269" t="str">
        <f t="shared" si="534"/>
        <v/>
      </c>
      <c r="W269" t="str">
        <f t="shared" si="534"/>
        <v/>
      </c>
    </row>
    <row r="270">
      <c r="A270">
        <f t="shared" si="33"/>
        <v>12</v>
      </c>
      <c r="B270">
        <f t="shared" si="34"/>
        <v>1892</v>
      </c>
      <c r="C270" s="71" t="s">
        <v>116</v>
      </c>
      <c r="D270" s="156">
        <f t="shared" si="12"/>
        <v>1892.916667</v>
      </c>
      <c r="E270" s="157">
        <f>('StockBond Returns'!Y269+'StockBond Returns'!AA269-'Parameters &amp; Main Results'!$B$33)/'StockBond Returns'!Z269*12</f>
        <v>0.04722043316</v>
      </c>
      <c r="F270" s="77">
        <f>'StockBond Returns'!Y269+'StockBond Returns'!AA269-'StockBond Returns'!Z269*'Distribution of Final Value'!$B$7</f>
        <v>2.963100717</v>
      </c>
      <c r="G270" s="19">
        <f>1/'StockBond Returns'!M268</f>
        <v>0.05416146153</v>
      </c>
      <c r="H270">
        <f t="shared" si="7"/>
        <v>1</v>
      </c>
      <c r="I270" s="71">
        <f t="shared" si="8"/>
        <v>0</v>
      </c>
      <c r="J270">
        <f t="shared" si="9"/>
        <v>0</v>
      </c>
      <c r="K270" s="19">
        <f t="shared" ref="K270:M270" si="535">if(H270=1,$E270,"")</f>
        <v>0.04722043316</v>
      </c>
      <c r="L270" t="str">
        <f t="shared" si="535"/>
        <v/>
      </c>
      <c r="M270" t="str">
        <f t="shared" si="535"/>
        <v/>
      </c>
      <c r="N270" s="158">
        <f>if('StockBond Returns'!AB268=0,1,0)</f>
        <v>0</v>
      </c>
      <c r="O270">
        <f>if( and('StockBond Returns'!$AB268&lt;0,'StockBond Returns'!$AB268&gt;=-0.1),1,0)</f>
        <v>1</v>
      </c>
      <c r="P270">
        <f>if( and('StockBond Returns'!$AB268&lt;-0.1,'StockBond Returns'!$AB268&gt;=-0.2),1,0)</f>
        <v>0</v>
      </c>
      <c r="Q270">
        <f>if( and('StockBond Returns'!$AB268&lt;-0.2,'StockBond Returns'!$AB268&gt;=-0.3),1,0)</f>
        <v>0</v>
      </c>
      <c r="R270">
        <f>if('StockBond Returns'!AB268&lt;-0.3,1,0)</f>
        <v>0</v>
      </c>
      <c r="S270" t="str">
        <f t="shared" ref="S270:W270" si="536">if(N270=1,$E270,"")</f>
        <v/>
      </c>
      <c r="T270" s="19">
        <f t="shared" si="536"/>
        <v>0.04722043316</v>
      </c>
      <c r="U270" t="str">
        <f t="shared" si="536"/>
        <v/>
      </c>
      <c r="V270" t="str">
        <f t="shared" si="536"/>
        <v/>
      </c>
      <c r="W270" t="str">
        <f t="shared" si="536"/>
        <v/>
      </c>
    </row>
    <row r="271">
      <c r="A271">
        <f t="shared" si="33"/>
        <v>1</v>
      </c>
      <c r="B271">
        <f t="shared" si="34"/>
        <v>1893</v>
      </c>
      <c r="C271" s="71" t="s">
        <v>116</v>
      </c>
      <c r="D271" s="156">
        <f t="shared" si="12"/>
        <v>1893</v>
      </c>
      <c r="E271" s="157">
        <f>('StockBond Returns'!Y270+'StockBond Returns'!AA270-'Parameters &amp; Main Results'!$B$33)/'StockBond Returns'!Z270*12</f>
        <v>0.04823885127</v>
      </c>
      <c r="F271" s="77">
        <f>'StockBond Returns'!Y270+'StockBond Returns'!AA270-'StockBond Returns'!Z270*'Distribution of Final Value'!$B$7</f>
        <v>3.424943198</v>
      </c>
      <c r="G271" s="19">
        <f>1/'StockBond Returns'!M269</f>
        <v>0.05551543255</v>
      </c>
      <c r="H271">
        <f t="shared" si="7"/>
        <v>1</v>
      </c>
      <c r="I271" s="71">
        <f t="shared" si="8"/>
        <v>0</v>
      </c>
      <c r="J271">
        <f t="shared" si="9"/>
        <v>0</v>
      </c>
      <c r="K271" s="19">
        <f t="shared" ref="K271:M271" si="537">if(H271=1,$E271,"")</f>
        <v>0.04823885127</v>
      </c>
      <c r="L271" t="str">
        <f t="shared" si="537"/>
        <v/>
      </c>
      <c r="M271" t="str">
        <f t="shared" si="537"/>
        <v/>
      </c>
      <c r="N271" s="158">
        <f>if('StockBond Returns'!AB269=0,1,0)</f>
        <v>0</v>
      </c>
      <c r="O271">
        <f>if( and('StockBond Returns'!$AB269&lt;0,'StockBond Returns'!$AB269&gt;=-0.1),1,0)</f>
        <v>1</v>
      </c>
      <c r="P271">
        <f>if( and('StockBond Returns'!$AB269&lt;-0.1,'StockBond Returns'!$AB269&gt;=-0.2),1,0)</f>
        <v>0</v>
      </c>
      <c r="Q271">
        <f>if( and('StockBond Returns'!$AB269&lt;-0.2,'StockBond Returns'!$AB269&gt;=-0.3),1,0)</f>
        <v>0</v>
      </c>
      <c r="R271">
        <f>if('StockBond Returns'!AB269&lt;-0.3,1,0)</f>
        <v>0</v>
      </c>
      <c r="S271" t="str">
        <f t="shared" ref="S271:W271" si="538">if(N271=1,$E271,"")</f>
        <v/>
      </c>
      <c r="T271" s="19">
        <f t="shared" si="538"/>
        <v>0.04823885127</v>
      </c>
      <c r="U271" t="str">
        <f t="shared" si="538"/>
        <v/>
      </c>
      <c r="V271" t="str">
        <f t="shared" si="538"/>
        <v/>
      </c>
      <c r="W271" t="str">
        <f t="shared" si="538"/>
        <v/>
      </c>
    </row>
    <row r="272">
      <c r="A272">
        <f t="shared" si="33"/>
        <v>2</v>
      </c>
      <c r="B272">
        <f t="shared" si="34"/>
        <v>1893</v>
      </c>
      <c r="C272" s="71" t="s">
        <v>116</v>
      </c>
      <c r="D272" s="156">
        <f t="shared" si="12"/>
        <v>1893.083333</v>
      </c>
      <c r="E272" s="157">
        <f>('StockBond Returns'!Y271+'StockBond Returns'!AA271-'Parameters &amp; Main Results'!$B$33)/'StockBond Returns'!Z271*12</f>
        <v>0.04941564511</v>
      </c>
      <c r="F272" s="77">
        <f>'StockBond Returns'!Y271+'StockBond Returns'!AA271-'StockBond Returns'!Z271*'Distribution of Final Value'!$B$7</f>
        <v>3.86057579</v>
      </c>
      <c r="G272" s="19">
        <f>1/'StockBond Returns'!M270</f>
        <v>0.05663590524</v>
      </c>
      <c r="H272">
        <f t="shared" si="7"/>
        <v>1</v>
      </c>
      <c r="I272" s="71">
        <f t="shared" si="8"/>
        <v>0</v>
      </c>
      <c r="J272">
        <f t="shared" si="9"/>
        <v>0</v>
      </c>
      <c r="K272" s="19">
        <f t="shared" ref="K272:M272" si="539">if(H272=1,$E272,"")</f>
        <v>0.04941564511</v>
      </c>
      <c r="L272" t="str">
        <f t="shared" si="539"/>
        <v/>
      </c>
      <c r="M272" t="str">
        <f t="shared" si="539"/>
        <v/>
      </c>
      <c r="N272" s="158">
        <f>if('StockBond Returns'!AB270=0,1,0)</f>
        <v>0</v>
      </c>
      <c r="O272">
        <f>if( and('StockBond Returns'!$AB270&lt;0,'StockBond Returns'!$AB270&gt;=-0.1),1,0)</f>
        <v>1</v>
      </c>
      <c r="P272">
        <f>if( and('StockBond Returns'!$AB270&lt;-0.1,'StockBond Returns'!$AB270&gt;=-0.2),1,0)</f>
        <v>0</v>
      </c>
      <c r="Q272">
        <f>if( and('StockBond Returns'!$AB270&lt;-0.2,'StockBond Returns'!$AB270&gt;=-0.3),1,0)</f>
        <v>0</v>
      </c>
      <c r="R272">
        <f>if('StockBond Returns'!AB270&lt;-0.3,1,0)</f>
        <v>0</v>
      </c>
      <c r="S272" t="str">
        <f t="shared" ref="S272:W272" si="540">if(N272=1,$E272,"")</f>
        <v/>
      </c>
      <c r="T272" s="19">
        <f t="shared" si="540"/>
        <v>0.04941564511</v>
      </c>
      <c r="U272" t="str">
        <f t="shared" si="540"/>
        <v/>
      </c>
      <c r="V272" t="str">
        <f t="shared" si="540"/>
        <v/>
      </c>
      <c r="W272" t="str">
        <f t="shared" si="540"/>
        <v/>
      </c>
    </row>
    <row r="273">
      <c r="A273">
        <f t="shared" si="33"/>
        <v>3</v>
      </c>
      <c r="B273">
        <f t="shared" si="34"/>
        <v>1893</v>
      </c>
      <c r="C273" s="71" t="s">
        <v>116</v>
      </c>
      <c r="D273" s="156">
        <f t="shared" si="12"/>
        <v>1893.166667</v>
      </c>
      <c r="E273" s="157">
        <f>('StockBond Returns'!Y272+'StockBond Returns'!AA272-'Parameters &amp; Main Results'!$B$33)/'StockBond Returns'!Z272*12</f>
        <v>0.05070533282</v>
      </c>
      <c r="F273" s="77">
        <f>'StockBond Returns'!Y272+'StockBond Returns'!AA272-'StockBond Returns'!Z272*'Distribution of Final Value'!$B$7</f>
        <v>4.301296116</v>
      </c>
      <c r="G273" s="19">
        <f>1/'StockBond Returns'!M271</f>
        <v>0.05839349959</v>
      </c>
      <c r="H273">
        <f t="shared" si="7"/>
        <v>1</v>
      </c>
      <c r="I273" s="71">
        <f t="shared" si="8"/>
        <v>0</v>
      </c>
      <c r="J273">
        <f t="shared" si="9"/>
        <v>0</v>
      </c>
      <c r="K273" s="19">
        <f t="shared" ref="K273:M273" si="541">if(H273=1,$E273,"")</f>
        <v>0.05070533282</v>
      </c>
      <c r="L273" t="str">
        <f t="shared" si="541"/>
        <v/>
      </c>
      <c r="M273" t="str">
        <f t="shared" si="541"/>
        <v/>
      </c>
      <c r="N273" s="158">
        <f>if('StockBond Returns'!AB271=0,1,0)</f>
        <v>0</v>
      </c>
      <c r="O273">
        <f>if( and('StockBond Returns'!$AB271&lt;0,'StockBond Returns'!$AB271&gt;=-0.1),1,0)</f>
        <v>0</v>
      </c>
      <c r="P273">
        <f>if( and('StockBond Returns'!$AB271&lt;-0.1,'StockBond Returns'!$AB271&gt;=-0.2),1,0)</f>
        <v>1</v>
      </c>
      <c r="Q273">
        <f>if( and('StockBond Returns'!$AB271&lt;-0.2,'StockBond Returns'!$AB271&gt;=-0.3),1,0)</f>
        <v>0</v>
      </c>
      <c r="R273">
        <f>if('StockBond Returns'!AB271&lt;-0.3,1,0)</f>
        <v>0</v>
      </c>
      <c r="S273" t="str">
        <f t="shared" ref="S273:W273" si="542">if(N273=1,$E273,"")</f>
        <v/>
      </c>
      <c r="T273" t="str">
        <f t="shared" si="542"/>
        <v/>
      </c>
      <c r="U273" s="19">
        <f t="shared" si="542"/>
        <v>0.05070533282</v>
      </c>
      <c r="V273" t="str">
        <f t="shared" si="542"/>
        <v/>
      </c>
      <c r="W273" t="str">
        <f t="shared" si="542"/>
        <v/>
      </c>
    </row>
    <row r="274">
      <c r="A274">
        <f t="shared" si="33"/>
        <v>4</v>
      </c>
      <c r="B274">
        <f t="shared" si="34"/>
        <v>1893</v>
      </c>
      <c r="C274" s="71" t="s">
        <v>116</v>
      </c>
      <c r="D274" s="156">
        <f t="shared" si="12"/>
        <v>1893.25</v>
      </c>
      <c r="E274" s="157">
        <f>('StockBond Returns'!Y273+'StockBond Returns'!AA273-'Parameters &amp; Main Results'!$B$33)/'StockBond Returns'!Z273*12</f>
        <v>0.0508051008</v>
      </c>
      <c r="F274" s="77">
        <f>'StockBond Returns'!Y273+'StockBond Returns'!AA273-'StockBond Returns'!Z273*'Distribution of Final Value'!$B$7</f>
        <v>4.255324131</v>
      </c>
      <c r="G274" s="19">
        <f>1/'StockBond Returns'!M272</f>
        <v>0.05917303659</v>
      </c>
      <c r="H274">
        <f t="shared" si="7"/>
        <v>1</v>
      </c>
      <c r="I274" s="71">
        <f t="shared" si="8"/>
        <v>0</v>
      </c>
      <c r="J274">
        <f t="shared" si="9"/>
        <v>0</v>
      </c>
      <c r="K274" s="19">
        <f t="shared" ref="K274:M274" si="543">if(H274=1,$E274,"")</f>
        <v>0.0508051008</v>
      </c>
      <c r="L274" t="str">
        <f t="shared" si="543"/>
        <v/>
      </c>
      <c r="M274" t="str">
        <f t="shared" si="543"/>
        <v/>
      </c>
      <c r="N274" s="158">
        <f>if('StockBond Returns'!AB272=0,1,0)</f>
        <v>0</v>
      </c>
      <c r="O274">
        <f>if( and('StockBond Returns'!$AB272&lt;0,'StockBond Returns'!$AB272&gt;=-0.1),1,0)</f>
        <v>0</v>
      </c>
      <c r="P274">
        <f>if( and('StockBond Returns'!$AB272&lt;-0.1,'StockBond Returns'!$AB272&gt;=-0.2),1,0)</f>
        <v>1</v>
      </c>
      <c r="Q274">
        <f>if( and('StockBond Returns'!$AB272&lt;-0.2,'StockBond Returns'!$AB272&gt;=-0.3),1,0)</f>
        <v>0</v>
      </c>
      <c r="R274">
        <f>if('StockBond Returns'!AB272&lt;-0.3,1,0)</f>
        <v>0</v>
      </c>
      <c r="S274" t="str">
        <f t="shared" ref="S274:W274" si="544">if(N274=1,$E274,"")</f>
        <v/>
      </c>
      <c r="T274" t="str">
        <f t="shared" si="544"/>
        <v/>
      </c>
      <c r="U274" s="19">
        <f t="shared" si="544"/>
        <v>0.0508051008</v>
      </c>
      <c r="V274" t="str">
        <f t="shared" si="544"/>
        <v/>
      </c>
      <c r="W274" t="str">
        <f t="shared" si="544"/>
        <v/>
      </c>
    </row>
    <row r="275">
      <c r="A275">
        <f t="shared" si="33"/>
        <v>5</v>
      </c>
      <c r="B275">
        <f t="shared" si="34"/>
        <v>1893</v>
      </c>
      <c r="C275" s="71" t="s">
        <v>116</v>
      </c>
      <c r="D275" s="156">
        <f t="shared" si="12"/>
        <v>1893.333333</v>
      </c>
      <c r="E275" s="157">
        <f>('StockBond Returns'!Y274+'StockBond Returns'!AA274-'Parameters &amp; Main Results'!$B$33)/'StockBond Returns'!Z274*12</f>
        <v>0.05024233565</v>
      </c>
      <c r="F275" s="77">
        <f>'StockBond Returns'!Y274+'StockBond Returns'!AA274-'StockBond Returns'!Z274*'Distribution of Final Value'!$B$7</f>
        <v>3.957897103</v>
      </c>
      <c r="G275" s="19">
        <f>1/'StockBond Returns'!M273</f>
        <v>0.05847084162</v>
      </c>
      <c r="H275">
        <f t="shared" si="7"/>
        <v>1</v>
      </c>
      <c r="I275" s="71">
        <f t="shared" si="8"/>
        <v>0</v>
      </c>
      <c r="J275">
        <f t="shared" si="9"/>
        <v>0</v>
      </c>
      <c r="K275" s="19">
        <f t="shared" ref="K275:M275" si="545">if(H275=1,$E275,"")</f>
        <v>0.05024233565</v>
      </c>
      <c r="L275" t="str">
        <f t="shared" si="545"/>
        <v/>
      </c>
      <c r="M275" t="str">
        <f t="shared" si="545"/>
        <v/>
      </c>
      <c r="N275" s="158">
        <f>if('StockBond Returns'!AB273=0,1,0)</f>
        <v>0</v>
      </c>
      <c r="O275">
        <f>if( and('StockBond Returns'!$AB273&lt;0,'StockBond Returns'!$AB273&gt;=-0.1),1,0)</f>
        <v>1</v>
      </c>
      <c r="P275">
        <f>if( and('StockBond Returns'!$AB273&lt;-0.1,'StockBond Returns'!$AB273&gt;=-0.2),1,0)</f>
        <v>0</v>
      </c>
      <c r="Q275">
        <f>if( and('StockBond Returns'!$AB273&lt;-0.2,'StockBond Returns'!$AB273&gt;=-0.3),1,0)</f>
        <v>0</v>
      </c>
      <c r="R275">
        <f>if('StockBond Returns'!AB273&lt;-0.3,1,0)</f>
        <v>0</v>
      </c>
      <c r="S275" t="str">
        <f t="shared" ref="S275:W275" si="546">if(N275=1,$E275,"")</f>
        <v/>
      </c>
      <c r="T275" s="19">
        <f t="shared" si="546"/>
        <v>0.05024233565</v>
      </c>
      <c r="U275" t="str">
        <f t="shared" si="546"/>
        <v/>
      </c>
      <c r="V275" t="str">
        <f t="shared" si="546"/>
        <v/>
      </c>
      <c r="W275" t="str">
        <f t="shared" si="546"/>
        <v/>
      </c>
    </row>
    <row r="276">
      <c r="A276">
        <f t="shared" si="33"/>
        <v>6</v>
      </c>
      <c r="B276">
        <f t="shared" si="34"/>
        <v>1893</v>
      </c>
      <c r="C276" s="71" t="s">
        <v>116</v>
      </c>
      <c r="D276" s="156">
        <f t="shared" si="12"/>
        <v>1893.416667</v>
      </c>
      <c r="E276" s="157">
        <f>('StockBond Returns'!Y275+'StockBond Returns'!AA275-'Parameters &amp; Main Results'!$B$33)/'StockBond Returns'!Z275*12</f>
        <v>0.05308294023</v>
      </c>
      <c r="F276" s="77">
        <f>'StockBond Returns'!Y275+'StockBond Returns'!AA275-'StockBond Returns'!Z275*'Distribution of Final Value'!$B$7</f>
        <v>4.953799421</v>
      </c>
      <c r="G276" s="19">
        <f>1/'StockBond Returns'!M274</f>
        <v>0.06336739143</v>
      </c>
      <c r="H276">
        <f t="shared" si="7"/>
        <v>1</v>
      </c>
      <c r="I276" s="71">
        <f t="shared" si="8"/>
        <v>0</v>
      </c>
      <c r="J276">
        <f t="shared" si="9"/>
        <v>0</v>
      </c>
      <c r="K276" s="19">
        <f t="shared" ref="K276:M276" si="547">if(H276=1,$E276,"")</f>
        <v>0.05308294023</v>
      </c>
      <c r="L276" t="str">
        <f t="shared" si="547"/>
        <v/>
      </c>
      <c r="M276" t="str">
        <f t="shared" si="547"/>
        <v/>
      </c>
      <c r="N276" s="158">
        <f>if('StockBond Returns'!AB274=0,1,0)</f>
        <v>0</v>
      </c>
      <c r="O276">
        <f>if( and('StockBond Returns'!$AB274&lt;0,'StockBond Returns'!$AB274&gt;=-0.1),1,0)</f>
        <v>0</v>
      </c>
      <c r="P276">
        <f>if( and('StockBond Returns'!$AB274&lt;-0.1,'StockBond Returns'!$AB274&gt;=-0.2),1,0)</f>
        <v>1</v>
      </c>
      <c r="Q276">
        <f>if( and('StockBond Returns'!$AB274&lt;-0.2,'StockBond Returns'!$AB274&gt;=-0.3),1,0)</f>
        <v>0</v>
      </c>
      <c r="R276">
        <f>if('StockBond Returns'!AB274&lt;-0.3,1,0)</f>
        <v>0</v>
      </c>
      <c r="S276" t="str">
        <f t="shared" ref="S276:W276" si="548">if(N276=1,$E276,"")</f>
        <v/>
      </c>
      <c r="T276" t="str">
        <f t="shared" si="548"/>
        <v/>
      </c>
      <c r="U276" s="19">
        <f t="shared" si="548"/>
        <v>0.05308294023</v>
      </c>
      <c r="V276" t="str">
        <f t="shared" si="548"/>
        <v/>
      </c>
      <c r="W276" t="str">
        <f t="shared" si="548"/>
        <v/>
      </c>
    </row>
    <row r="277">
      <c r="A277">
        <f t="shared" si="33"/>
        <v>7</v>
      </c>
      <c r="B277">
        <f t="shared" si="34"/>
        <v>1893</v>
      </c>
      <c r="C277" s="71" t="s">
        <v>116</v>
      </c>
      <c r="D277" s="156">
        <f t="shared" si="12"/>
        <v>1893.5</v>
      </c>
      <c r="E277" s="157">
        <f>('StockBond Returns'!Y276+'StockBond Returns'!AA276-'Parameters &amp; Main Results'!$B$33)/'StockBond Returns'!Z276*12</f>
        <v>0.05385535921</v>
      </c>
      <c r="F277" s="77">
        <f>'StockBond Returns'!Y276+'StockBond Returns'!AA276-'StockBond Returns'!Z276*'Distribution of Final Value'!$B$7</f>
        <v>5.152023148</v>
      </c>
      <c r="G277" s="19">
        <f>1/'StockBond Returns'!M275</f>
        <v>0.06486554987</v>
      </c>
      <c r="H277">
        <f t="shared" si="7"/>
        <v>1</v>
      </c>
      <c r="I277" s="71">
        <f t="shared" si="8"/>
        <v>0</v>
      </c>
      <c r="J277">
        <f t="shared" si="9"/>
        <v>0</v>
      </c>
      <c r="K277" s="19">
        <f t="shared" ref="K277:M277" si="549">if(H277=1,$E277,"")</f>
        <v>0.05385535921</v>
      </c>
      <c r="L277" t="str">
        <f t="shared" si="549"/>
        <v/>
      </c>
      <c r="M277" t="str">
        <f t="shared" si="549"/>
        <v/>
      </c>
      <c r="N277" s="158">
        <f>if('StockBond Returns'!AB275=0,1,0)</f>
        <v>0</v>
      </c>
      <c r="O277">
        <f>if( and('StockBond Returns'!$AB275&lt;0,'StockBond Returns'!$AB275&gt;=-0.1),1,0)</f>
        <v>0</v>
      </c>
      <c r="P277">
        <f>if( and('StockBond Returns'!$AB275&lt;-0.1,'StockBond Returns'!$AB275&gt;=-0.2),1,0)</f>
        <v>1</v>
      </c>
      <c r="Q277">
        <f>if( and('StockBond Returns'!$AB275&lt;-0.2,'StockBond Returns'!$AB275&gt;=-0.3),1,0)</f>
        <v>0</v>
      </c>
      <c r="R277">
        <f>if('StockBond Returns'!AB275&lt;-0.3,1,0)</f>
        <v>0</v>
      </c>
      <c r="S277" t="str">
        <f t="shared" ref="S277:W277" si="550">if(N277=1,$E277,"")</f>
        <v/>
      </c>
      <c r="T277" t="str">
        <f t="shared" si="550"/>
        <v/>
      </c>
      <c r="U277" s="19">
        <f t="shared" si="550"/>
        <v>0.05385535921</v>
      </c>
      <c r="V277" t="str">
        <f t="shared" si="550"/>
        <v/>
      </c>
      <c r="W277" t="str">
        <f t="shared" si="550"/>
        <v/>
      </c>
    </row>
    <row r="278">
      <c r="A278">
        <f t="shared" si="33"/>
        <v>8</v>
      </c>
      <c r="B278">
        <f t="shared" si="34"/>
        <v>1893</v>
      </c>
      <c r="C278" s="71" t="s">
        <v>116</v>
      </c>
      <c r="D278" s="156">
        <f t="shared" si="12"/>
        <v>1893.583333</v>
      </c>
      <c r="E278" s="157">
        <f>('StockBond Returns'!Y277+'StockBond Returns'!AA277-'Parameters &amp; Main Results'!$B$33)/'StockBond Returns'!Z277*12</f>
        <v>0.05649372096</v>
      </c>
      <c r="F278" s="77">
        <f>'StockBond Returns'!Y277+'StockBond Returns'!AA277-'StockBond Returns'!Z277*'Distribution of Final Value'!$B$7</f>
        <v>6.216412191</v>
      </c>
      <c r="G278" s="19">
        <f>1/'StockBond Returns'!M276</f>
        <v>0.06968711929</v>
      </c>
      <c r="H278">
        <f t="shared" si="7"/>
        <v>1</v>
      </c>
      <c r="I278" s="71">
        <f t="shared" si="8"/>
        <v>0</v>
      </c>
      <c r="J278">
        <f t="shared" si="9"/>
        <v>0</v>
      </c>
      <c r="K278" s="19">
        <f t="shared" ref="K278:M278" si="551">if(H278=1,$E278,"")</f>
        <v>0.05649372096</v>
      </c>
      <c r="L278" t="str">
        <f t="shared" si="551"/>
        <v/>
      </c>
      <c r="M278" t="str">
        <f t="shared" si="551"/>
        <v/>
      </c>
      <c r="N278" s="158">
        <f>if('StockBond Returns'!AB276=0,1,0)</f>
        <v>0</v>
      </c>
      <c r="O278">
        <f>if( and('StockBond Returns'!$AB276&lt;0,'StockBond Returns'!$AB276&gt;=-0.1),1,0)</f>
        <v>0</v>
      </c>
      <c r="P278">
        <f>if( and('StockBond Returns'!$AB276&lt;-0.1,'StockBond Returns'!$AB276&gt;=-0.2),1,0)</f>
        <v>0</v>
      </c>
      <c r="Q278">
        <f>if( and('StockBond Returns'!$AB276&lt;-0.2,'StockBond Returns'!$AB276&gt;=-0.3),1,0)</f>
        <v>1</v>
      </c>
      <c r="R278">
        <f>if('StockBond Returns'!AB276&lt;-0.3,1,0)</f>
        <v>0</v>
      </c>
      <c r="S278" t="str">
        <f t="shared" ref="S278:W278" si="552">if(N278=1,$E278,"")</f>
        <v/>
      </c>
      <c r="T278" t="str">
        <f t="shared" si="552"/>
        <v/>
      </c>
      <c r="U278" t="str">
        <f t="shared" si="552"/>
        <v/>
      </c>
      <c r="V278" s="19">
        <f t="shared" si="552"/>
        <v>0.05649372096</v>
      </c>
      <c r="W278" t="str">
        <f t="shared" si="552"/>
        <v/>
      </c>
    </row>
    <row r="279">
      <c r="A279">
        <f t="shared" si="33"/>
        <v>9</v>
      </c>
      <c r="B279">
        <f t="shared" si="34"/>
        <v>1893</v>
      </c>
      <c r="C279" s="71" t="s">
        <v>116</v>
      </c>
      <c r="D279" s="156">
        <f t="shared" si="12"/>
        <v>1893.666667</v>
      </c>
      <c r="E279" s="157">
        <f>('StockBond Returns'!Y278+'StockBond Returns'!AA278-'Parameters &amp; Main Results'!$B$33)/'StockBond Returns'!Z278*12</f>
        <v>0.05519572238</v>
      </c>
      <c r="F279" s="77">
        <f>'StockBond Returns'!Y278+'StockBond Returns'!AA278-'StockBond Returns'!Z278*'Distribution of Final Value'!$B$7</f>
        <v>5.493828013</v>
      </c>
      <c r="G279" s="19">
        <f>1/'StockBond Returns'!M277</f>
        <v>0.06854922705</v>
      </c>
      <c r="H279">
        <f t="shared" si="7"/>
        <v>1</v>
      </c>
      <c r="I279" s="71">
        <f t="shared" si="8"/>
        <v>0</v>
      </c>
      <c r="J279">
        <f t="shared" si="9"/>
        <v>0</v>
      </c>
      <c r="K279" s="19">
        <f t="shared" ref="K279:M279" si="553">if(H279=1,$E279,"")</f>
        <v>0.05519572238</v>
      </c>
      <c r="L279" t="str">
        <f t="shared" si="553"/>
        <v/>
      </c>
      <c r="M279" t="str">
        <f t="shared" si="553"/>
        <v/>
      </c>
      <c r="N279" s="158">
        <f>if('StockBond Returns'!AB277=0,1,0)</f>
        <v>0</v>
      </c>
      <c r="O279">
        <f>if( and('StockBond Returns'!$AB277&lt;0,'StockBond Returns'!$AB277&gt;=-0.1),1,0)</f>
        <v>0</v>
      </c>
      <c r="P279">
        <f>if( and('StockBond Returns'!$AB277&lt;-0.1,'StockBond Returns'!$AB277&gt;=-0.2),1,0)</f>
        <v>0</v>
      </c>
      <c r="Q279">
        <f>if( and('StockBond Returns'!$AB277&lt;-0.2,'StockBond Returns'!$AB277&gt;=-0.3),1,0)</f>
        <v>1</v>
      </c>
      <c r="R279">
        <f>if('StockBond Returns'!AB277&lt;-0.3,1,0)</f>
        <v>0</v>
      </c>
      <c r="S279" t="str">
        <f t="shared" ref="S279:W279" si="554">if(N279=1,$E279,"")</f>
        <v/>
      </c>
      <c r="T279" t="str">
        <f t="shared" si="554"/>
        <v/>
      </c>
      <c r="U279" t="str">
        <f t="shared" si="554"/>
        <v/>
      </c>
      <c r="V279" s="19">
        <f t="shared" si="554"/>
        <v>0.05519572238</v>
      </c>
      <c r="W279" t="str">
        <f t="shared" si="554"/>
        <v/>
      </c>
    </row>
    <row r="280">
      <c r="A280">
        <f t="shared" si="33"/>
        <v>10</v>
      </c>
      <c r="B280">
        <f t="shared" si="34"/>
        <v>1893</v>
      </c>
      <c r="C280" s="71" t="s">
        <v>116</v>
      </c>
      <c r="D280" s="156">
        <f t="shared" si="12"/>
        <v>1893.75</v>
      </c>
      <c r="E280" s="157">
        <f>('StockBond Returns'!Y279+'StockBond Returns'!AA279-'Parameters &amp; Main Results'!$B$33)/'StockBond Returns'!Z279*12</f>
        <v>0.05441833738</v>
      </c>
      <c r="F280" s="77">
        <f>'StockBond Returns'!Y279+'StockBond Returns'!AA279-'StockBond Returns'!Z279*'Distribution of Final Value'!$B$7</f>
        <v>5.231648275</v>
      </c>
      <c r="G280" s="19">
        <f>1/'StockBond Returns'!M278</f>
        <v>0.06661306944</v>
      </c>
      <c r="H280">
        <f t="shared" si="7"/>
        <v>1</v>
      </c>
      <c r="I280" s="71">
        <f t="shared" si="8"/>
        <v>0</v>
      </c>
      <c r="J280">
        <f t="shared" si="9"/>
        <v>0</v>
      </c>
      <c r="K280" s="19">
        <f t="shared" ref="K280:M280" si="555">if(H280=1,$E280,"")</f>
        <v>0.05441833738</v>
      </c>
      <c r="L280" t="str">
        <f t="shared" si="555"/>
        <v/>
      </c>
      <c r="M280" t="str">
        <f t="shared" si="555"/>
        <v/>
      </c>
      <c r="N280" s="158">
        <f>if('StockBond Returns'!AB278=0,1,0)</f>
        <v>0</v>
      </c>
      <c r="O280">
        <f>if( and('StockBond Returns'!$AB278&lt;0,'StockBond Returns'!$AB278&gt;=-0.1),1,0)</f>
        <v>0</v>
      </c>
      <c r="P280">
        <f>if( and('StockBond Returns'!$AB278&lt;-0.1,'StockBond Returns'!$AB278&gt;=-0.2),1,0)</f>
        <v>1</v>
      </c>
      <c r="Q280">
        <f>if( and('StockBond Returns'!$AB278&lt;-0.2,'StockBond Returns'!$AB278&gt;=-0.3),1,0)</f>
        <v>0</v>
      </c>
      <c r="R280">
        <f>if('StockBond Returns'!AB278&lt;-0.3,1,0)</f>
        <v>0</v>
      </c>
      <c r="S280" t="str">
        <f t="shared" ref="S280:W280" si="556">if(N280=1,$E280,"")</f>
        <v/>
      </c>
      <c r="T280" t="str">
        <f t="shared" si="556"/>
        <v/>
      </c>
      <c r="U280" s="19">
        <f t="shared" si="556"/>
        <v>0.05441833738</v>
      </c>
      <c r="V280" t="str">
        <f t="shared" si="556"/>
        <v/>
      </c>
      <c r="W280" t="str">
        <f t="shared" si="556"/>
        <v/>
      </c>
    </row>
    <row r="281">
      <c r="A281">
        <f t="shared" si="33"/>
        <v>11</v>
      </c>
      <c r="B281">
        <f t="shared" si="34"/>
        <v>1893</v>
      </c>
      <c r="C281" s="71" t="s">
        <v>116</v>
      </c>
      <c r="D281" s="156">
        <f t="shared" si="12"/>
        <v>1893.833333</v>
      </c>
      <c r="E281" s="157">
        <f>('StockBond Returns'!Y280+'StockBond Returns'!AA280-'Parameters &amp; Main Results'!$B$33)/'StockBond Returns'!Z280*12</f>
        <v>0.05405377575</v>
      </c>
      <c r="F281" s="77">
        <f>'StockBond Returns'!Y280+'StockBond Returns'!AA280-'StockBond Returns'!Z280*'Distribution of Final Value'!$B$7</f>
        <v>5.304094843</v>
      </c>
      <c r="G281" s="19">
        <f>1/'StockBond Returns'!M279</f>
        <v>0.06548019114</v>
      </c>
      <c r="H281">
        <f t="shared" si="7"/>
        <v>1</v>
      </c>
      <c r="I281" s="71">
        <f t="shared" si="8"/>
        <v>0</v>
      </c>
      <c r="J281">
        <f t="shared" si="9"/>
        <v>0</v>
      </c>
      <c r="K281" s="19">
        <f t="shared" ref="K281:M281" si="557">if(H281=1,$E281,"")</f>
        <v>0.05405377575</v>
      </c>
      <c r="L281" t="str">
        <f t="shared" si="557"/>
        <v/>
      </c>
      <c r="M281" t="str">
        <f t="shared" si="557"/>
        <v/>
      </c>
      <c r="N281" s="158">
        <f>if('StockBond Returns'!AB279=0,1,0)</f>
        <v>0</v>
      </c>
      <c r="O281">
        <f>if( and('StockBond Returns'!$AB279&lt;0,'StockBond Returns'!$AB279&gt;=-0.1),1,0)</f>
        <v>0</v>
      </c>
      <c r="P281">
        <f>if( and('StockBond Returns'!$AB279&lt;-0.1,'StockBond Returns'!$AB279&gt;=-0.2),1,0)</f>
        <v>1</v>
      </c>
      <c r="Q281">
        <f>if( and('StockBond Returns'!$AB279&lt;-0.2,'StockBond Returns'!$AB279&gt;=-0.3),1,0)</f>
        <v>0</v>
      </c>
      <c r="R281">
        <f>if('StockBond Returns'!AB279&lt;-0.3,1,0)</f>
        <v>0</v>
      </c>
      <c r="S281" t="str">
        <f t="shared" ref="S281:W281" si="558">if(N281=1,$E281,"")</f>
        <v/>
      </c>
      <c r="T281" t="str">
        <f t="shared" si="558"/>
        <v/>
      </c>
      <c r="U281" s="19">
        <f t="shared" si="558"/>
        <v>0.05405377575</v>
      </c>
      <c r="V281" t="str">
        <f t="shared" si="558"/>
        <v/>
      </c>
      <c r="W281" t="str">
        <f t="shared" si="558"/>
        <v/>
      </c>
    </row>
    <row r="282">
      <c r="A282">
        <f t="shared" si="33"/>
        <v>12</v>
      </c>
      <c r="B282">
        <f t="shared" si="34"/>
        <v>1893</v>
      </c>
      <c r="C282" s="71" t="s">
        <v>116</v>
      </c>
      <c r="D282" s="156">
        <f t="shared" si="12"/>
        <v>1893.916667</v>
      </c>
      <c r="E282" s="157">
        <f>('StockBond Returns'!Y281+'StockBond Returns'!AA281-'Parameters &amp; Main Results'!$B$33)/'StockBond Returns'!Z281*12</f>
        <v>0.05194148314</v>
      </c>
      <c r="F282" s="77">
        <f>'StockBond Returns'!Y281+'StockBond Returns'!AA281-'StockBond Returns'!Z281*'Distribution of Final Value'!$B$7</f>
        <v>4.587058558</v>
      </c>
      <c r="G282" s="19">
        <f>1/'StockBond Returns'!M280</f>
        <v>0.06272576807</v>
      </c>
      <c r="H282">
        <f t="shared" si="7"/>
        <v>1</v>
      </c>
      <c r="I282" s="71">
        <f t="shared" si="8"/>
        <v>0</v>
      </c>
      <c r="J282">
        <f t="shared" si="9"/>
        <v>0</v>
      </c>
      <c r="K282" s="19">
        <f t="shared" ref="K282:M282" si="559">if(H282=1,$E282,"")</f>
        <v>0.05194148314</v>
      </c>
      <c r="L282" t="str">
        <f t="shared" si="559"/>
        <v/>
      </c>
      <c r="M282" t="str">
        <f t="shared" si="559"/>
        <v/>
      </c>
      <c r="N282" s="158">
        <f>if('StockBond Returns'!AB280=0,1,0)</f>
        <v>0</v>
      </c>
      <c r="O282">
        <f>if( and('StockBond Returns'!$AB280&lt;0,'StockBond Returns'!$AB280&gt;=-0.1),1,0)</f>
        <v>0</v>
      </c>
      <c r="P282">
        <f>if( and('StockBond Returns'!$AB280&lt;-0.1,'StockBond Returns'!$AB280&gt;=-0.2),1,0)</f>
        <v>1</v>
      </c>
      <c r="Q282">
        <f>if( and('StockBond Returns'!$AB280&lt;-0.2,'StockBond Returns'!$AB280&gt;=-0.3),1,0)</f>
        <v>0</v>
      </c>
      <c r="R282">
        <f>if('StockBond Returns'!AB280&lt;-0.3,1,0)</f>
        <v>0</v>
      </c>
      <c r="S282" t="str">
        <f t="shared" ref="S282:W282" si="560">if(N282=1,$E282,"")</f>
        <v/>
      </c>
      <c r="T282" t="str">
        <f t="shared" si="560"/>
        <v/>
      </c>
      <c r="U282" s="19">
        <f t="shared" si="560"/>
        <v>0.05194148314</v>
      </c>
      <c r="V282" t="str">
        <f t="shared" si="560"/>
        <v/>
      </c>
      <c r="W282" t="str">
        <f t="shared" si="560"/>
        <v/>
      </c>
    </row>
    <row r="283">
      <c r="A283">
        <f t="shared" si="33"/>
        <v>1</v>
      </c>
      <c r="B283">
        <f t="shared" si="34"/>
        <v>1894</v>
      </c>
      <c r="C283" s="71" t="s">
        <v>116</v>
      </c>
      <c r="D283" s="156">
        <f t="shared" si="12"/>
        <v>1894</v>
      </c>
      <c r="E283" s="157">
        <f>('StockBond Returns'!Y282+'StockBond Returns'!AA282-'Parameters &amp; Main Results'!$B$33)/'StockBond Returns'!Z282*12</f>
        <v>0.05245316002</v>
      </c>
      <c r="F283" s="77">
        <f>'StockBond Returns'!Y282+'StockBond Returns'!AA282-'StockBond Returns'!Z282*'Distribution of Final Value'!$B$7</f>
        <v>4.786285134</v>
      </c>
      <c r="G283" s="19">
        <f>1/'StockBond Returns'!M281</f>
        <v>0.06405044371</v>
      </c>
      <c r="H283">
        <f t="shared" si="7"/>
        <v>1</v>
      </c>
      <c r="I283" s="71">
        <f t="shared" si="8"/>
        <v>0</v>
      </c>
      <c r="J283">
        <f t="shared" si="9"/>
        <v>0</v>
      </c>
      <c r="K283" s="19">
        <f t="shared" ref="K283:M283" si="561">if(H283=1,$E283,"")</f>
        <v>0.05245316002</v>
      </c>
      <c r="L283" t="str">
        <f t="shared" si="561"/>
        <v/>
      </c>
      <c r="M283" t="str">
        <f t="shared" si="561"/>
        <v/>
      </c>
      <c r="N283" s="158">
        <f>if('StockBond Returns'!AB281=0,1,0)</f>
        <v>0</v>
      </c>
      <c r="O283">
        <f>if( and('StockBond Returns'!$AB281&lt;0,'StockBond Returns'!$AB281&gt;=-0.1),1,0)</f>
        <v>0</v>
      </c>
      <c r="P283">
        <f>if( and('StockBond Returns'!$AB281&lt;-0.1,'StockBond Returns'!$AB281&gt;=-0.2),1,0)</f>
        <v>1</v>
      </c>
      <c r="Q283">
        <f>if( and('StockBond Returns'!$AB281&lt;-0.2,'StockBond Returns'!$AB281&gt;=-0.3),1,0)</f>
        <v>0</v>
      </c>
      <c r="R283">
        <f>if('StockBond Returns'!AB281&lt;-0.3,1,0)</f>
        <v>0</v>
      </c>
      <c r="S283" t="str">
        <f t="shared" ref="S283:W283" si="562">if(N283=1,$E283,"")</f>
        <v/>
      </c>
      <c r="T283" t="str">
        <f t="shared" si="562"/>
        <v/>
      </c>
      <c r="U283" s="19">
        <f t="shared" si="562"/>
        <v>0.05245316002</v>
      </c>
      <c r="V283" t="str">
        <f t="shared" si="562"/>
        <v/>
      </c>
      <c r="W283" t="str">
        <f t="shared" si="562"/>
        <v/>
      </c>
    </row>
    <row r="284">
      <c r="A284">
        <f t="shared" si="33"/>
        <v>2</v>
      </c>
      <c r="B284">
        <f t="shared" si="34"/>
        <v>1894</v>
      </c>
      <c r="C284" s="71" t="s">
        <v>116</v>
      </c>
      <c r="D284" s="156">
        <f t="shared" si="12"/>
        <v>1894.083333</v>
      </c>
      <c r="E284" s="157">
        <f>('StockBond Returns'!Y283+'StockBond Returns'!AA283-'Parameters &amp; Main Results'!$B$33)/'StockBond Returns'!Z283*12</f>
        <v>0.05203887236</v>
      </c>
      <c r="F284" s="77">
        <f>'StockBond Returns'!Y283+'StockBond Returns'!AA283-'StockBond Returns'!Z283*'Distribution of Final Value'!$B$7</f>
        <v>4.802957943</v>
      </c>
      <c r="G284" s="19">
        <f>1/'StockBond Returns'!M282</f>
        <v>0.06353292888</v>
      </c>
      <c r="H284">
        <f t="shared" si="7"/>
        <v>1</v>
      </c>
      <c r="I284" s="71">
        <f t="shared" si="8"/>
        <v>0</v>
      </c>
      <c r="J284">
        <f t="shared" si="9"/>
        <v>0</v>
      </c>
      <c r="K284" s="19">
        <f t="shared" ref="K284:M284" si="563">if(H284=1,$E284,"")</f>
        <v>0.05203887236</v>
      </c>
      <c r="L284" t="str">
        <f t="shared" si="563"/>
        <v/>
      </c>
      <c r="M284" t="str">
        <f t="shared" si="563"/>
        <v/>
      </c>
      <c r="N284" s="158">
        <f>if('StockBond Returns'!AB282=0,1,0)</f>
        <v>0</v>
      </c>
      <c r="O284">
        <f>if( and('StockBond Returns'!$AB282&lt;0,'StockBond Returns'!$AB282&gt;=-0.1),1,0)</f>
        <v>0</v>
      </c>
      <c r="P284">
        <f>if( and('StockBond Returns'!$AB282&lt;-0.1,'StockBond Returns'!$AB282&gt;=-0.2),1,0)</f>
        <v>1</v>
      </c>
      <c r="Q284">
        <f>if( and('StockBond Returns'!$AB282&lt;-0.2,'StockBond Returns'!$AB282&gt;=-0.3),1,0)</f>
        <v>0</v>
      </c>
      <c r="R284">
        <f>if('StockBond Returns'!AB282&lt;-0.3,1,0)</f>
        <v>0</v>
      </c>
      <c r="S284" t="str">
        <f t="shared" ref="S284:W284" si="564">if(N284=1,$E284,"")</f>
        <v/>
      </c>
      <c r="T284" t="str">
        <f t="shared" si="564"/>
        <v/>
      </c>
      <c r="U284" s="19">
        <f t="shared" si="564"/>
        <v>0.05203887236</v>
      </c>
      <c r="V284" t="str">
        <f t="shared" si="564"/>
        <v/>
      </c>
      <c r="W284" t="str">
        <f t="shared" si="564"/>
        <v/>
      </c>
    </row>
    <row r="285">
      <c r="A285">
        <f t="shared" si="33"/>
        <v>3</v>
      </c>
      <c r="B285">
        <f t="shared" si="34"/>
        <v>1894</v>
      </c>
      <c r="C285" s="71" t="s">
        <v>116</v>
      </c>
      <c r="D285" s="156">
        <f t="shared" si="12"/>
        <v>1894.166667</v>
      </c>
      <c r="E285" s="157">
        <f>('StockBond Returns'!Y284+'StockBond Returns'!AA284-'Parameters &amp; Main Results'!$B$33)/'StockBond Returns'!Z284*12</f>
        <v>0.05074647654</v>
      </c>
      <c r="F285" s="77">
        <f>'StockBond Returns'!Y284+'StockBond Returns'!AA284-'StockBond Returns'!Z284*'Distribution of Final Value'!$B$7</f>
        <v>4.316555558</v>
      </c>
      <c r="G285" s="19">
        <f>1/'StockBond Returns'!M283</f>
        <v>0.0617179693</v>
      </c>
      <c r="H285">
        <f t="shared" si="7"/>
        <v>1</v>
      </c>
      <c r="I285" s="71">
        <f t="shared" si="8"/>
        <v>0</v>
      </c>
      <c r="J285">
        <f t="shared" si="9"/>
        <v>0</v>
      </c>
      <c r="K285" s="19">
        <f t="shared" ref="K285:M285" si="565">if(H285=1,$E285,"")</f>
        <v>0.05074647654</v>
      </c>
      <c r="L285" t="str">
        <f t="shared" si="565"/>
        <v/>
      </c>
      <c r="M285" t="str">
        <f t="shared" si="565"/>
        <v/>
      </c>
      <c r="N285" s="158">
        <f>if('StockBond Returns'!AB283=0,1,0)</f>
        <v>0</v>
      </c>
      <c r="O285">
        <f>if( and('StockBond Returns'!$AB283&lt;0,'StockBond Returns'!$AB283&gt;=-0.1),1,0)</f>
        <v>0</v>
      </c>
      <c r="P285">
        <f>if( and('StockBond Returns'!$AB283&lt;-0.1,'StockBond Returns'!$AB283&gt;=-0.2),1,0)</f>
        <v>1</v>
      </c>
      <c r="Q285">
        <f>if( and('StockBond Returns'!$AB283&lt;-0.2,'StockBond Returns'!$AB283&gt;=-0.3),1,0)</f>
        <v>0</v>
      </c>
      <c r="R285">
        <f>if('StockBond Returns'!AB283&lt;-0.3,1,0)</f>
        <v>0</v>
      </c>
      <c r="S285" t="str">
        <f t="shared" ref="S285:W285" si="566">if(N285=1,$E285,"")</f>
        <v/>
      </c>
      <c r="T285" t="str">
        <f t="shared" si="566"/>
        <v/>
      </c>
      <c r="U285" s="19">
        <f t="shared" si="566"/>
        <v>0.05074647654</v>
      </c>
      <c r="V285" t="str">
        <f t="shared" si="566"/>
        <v/>
      </c>
      <c r="W285" t="str">
        <f t="shared" si="566"/>
        <v/>
      </c>
    </row>
    <row r="286">
      <c r="A286">
        <f t="shared" si="33"/>
        <v>4</v>
      </c>
      <c r="B286">
        <f t="shared" si="34"/>
        <v>1894</v>
      </c>
      <c r="C286" s="71" t="s">
        <v>116</v>
      </c>
      <c r="D286" s="156">
        <f t="shared" si="12"/>
        <v>1894.25</v>
      </c>
      <c r="E286" s="157">
        <f>('StockBond Returns'!Y285+'StockBond Returns'!AA285-'Parameters &amp; Main Results'!$B$33)/'StockBond Returns'!Z285*12</f>
        <v>0.04834150613</v>
      </c>
      <c r="F286" s="77">
        <f>'StockBond Returns'!Y285+'StockBond Returns'!AA285-'StockBond Returns'!Z285*'Distribution of Final Value'!$B$7</f>
        <v>3.491454336</v>
      </c>
      <c r="G286" s="19">
        <f>1/'StockBond Returns'!M284</f>
        <v>0.05818140489</v>
      </c>
      <c r="H286">
        <f t="shared" si="7"/>
        <v>1</v>
      </c>
      <c r="I286" s="71">
        <f t="shared" si="8"/>
        <v>0</v>
      </c>
      <c r="J286">
        <f t="shared" si="9"/>
        <v>0</v>
      </c>
      <c r="K286" s="19">
        <f t="shared" ref="K286:M286" si="567">if(H286=1,$E286,"")</f>
        <v>0.04834150613</v>
      </c>
      <c r="L286" t="str">
        <f t="shared" si="567"/>
        <v/>
      </c>
      <c r="M286" t="str">
        <f t="shared" si="567"/>
        <v/>
      </c>
      <c r="N286" s="158">
        <f>if('StockBond Returns'!AB284=0,1,0)</f>
        <v>0</v>
      </c>
      <c r="O286">
        <f>if( and('StockBond Returns'!$AB284&lt;0,'StockBond Returns'!$AB284&gt;=-0.1),1,0)</f>
        <v>1</v>
      </c>
      <c r="P286">
        <f>if( and('StockBond Returns'!$AB284&lt;-0.1,'StockBond Returns'!$AB284&gt;=-0.2),1,0)</f>
        <v>0</v>
      </c>
      <c r="Q286">
        <f>if( and('StockBond Returns'!$AB284&lt;-0.2,'StockBond Returns'!$AB284&gt;=-0.3),1,0)</f>
        <v>0</v>
      </c>
      <c r="R286">
        <f>if('StockBond Returns'!AB284&lt;-0.3,1,0)</f>
        <v>0</v>
      </c>
      <c r="S286" t="str">
        <f t="shared" ref="S286:W286" si="568">if(N286=1,$E286,"")</f>
        <v/>
      </c>
      <c r="T286" s="19">
        <f t="shared" si="568"/>
        <v>0.04834150613</v>
      </c>
      <c r="U286" t="str">
        <f t="shared" si="568"/>
        <v/>
      </c>
      <c r="V286" t="str">
        <f t="shared" si="568"/>
        <v/>
      </c>
      <c r="W286" t="str">
        <f t="shared" si="568"/>
        <v/>
      </c>
    </row>
    <row r="287">
      <c r="A287">
        <f t="shared" si="33"/>
        <v>5</v>
      </c>
      <c r="B287">
        <f t="shared" si="34"/>
        <v>1894</v>
      </c>
      <c r="C287" s="71" t="s">
        <v>116</v>
      </c>
      <c r="D287" s="156">
        <f t="shared" si="12"/>
        <v>1894.333333</v>
      </c>
      <c r="E287" s="157">
        <f>('StockBond Returns'!Y286+'StockBond Returns'!AA286-'Parameters &amp; Main Results'!$B$33)/'StockBond Returns'!Z286*12</f>
        <v>0.04790308843</v>
      </c>
      <c r="F287" s="77">
        <f>'StockBond Returns'!Y286+'StockBond Returns'!AA286-'StockBond Returns'!Z286*'Distribution of Final Value'!$B$7</f>
        <v>3.447981197</v>
      </c>
      <c r="G287" s="19">
        <f>1/'StockBond Returns'!M285</f>
        <v>0.0573563898</v>
      </c>
      <c r="H287">
        <f t="shared" si="7"/>
        <v>1</v>
      </c>
      <c r="I287" s="71">
        <f t="shared" si="8"/>
        <v>0</v>
      </c>
      <c r="J287">
        <f t="shared" si="9"/>
        <v>0</v>
      </c>
      <c r="K287" s="19">
        <f t="shared" ref="K287:M287" si="569">if(H287=1,$E287,"")</f>
        <v>0.04790308843</v>
      </c>
      <c r="L287" t="str">
        <f t="shared" si="569"/>
        <v/>
      </c>
      <c r="M287" t="str">
        <f t="shared" si="569"/>
        <v/>
      </c>
      <c r="N287" s="158">
        <f>if('StockBond Returns'!AB285=0,1,0)</f>
        <v>0</v>
      </c>
      <c r="O287">
        <f>if( and('StockBond Returns'!$AB285&lt;0,'StockBond Returns'!$AB285&gt;=-0.1),1,0)</f>
        <v>1</v>
      </c>
      <c r="P287">
        <f>if( and('StockBond Returns'!$AB285&lt;-0.1,'StockBond Returns'!$AB285&gt;=-0.2),1,0)</f>
        <v>0</v>
      </c>
      <c r="Q287">
        <f>if( and('StockBond Returns'!$AB285&lt;-0.2,'StockBond Returns'!$AB285&gt;=-0.3),1,0)</f>
        <v>0</v>
      </c>
      <c r="R287">
        <f>if('StockBond Returns'!AB285&lt;-0.3,1,0)</f>
        <v>0</v>
      </c>
      <c r="S287" t="str">
        <f t="shared" ref="S287:W287" si="570">if(N287=1,$E287,"")</f>
        <v/>
      </c>
      <c r="T287" s="19">
        <f t="shared" si="570"/>
        <v>0.04790308843</v>
      </c>
      <c r="U287" t="str">
        <f t="shared" si="570"/>
        <v/>
      </c>
      <c r="V287" t="str">
        <f t="shared" si="570"/>
        <v/>
      </c>
      <c r="W287" t="str">
        <f t="shared" si="570"/>
        <v/>
      </c>
    </row>
    <row r="288">
      <c r="A288">
        <f t="shared" si="33"/>
        <v>6</v>
      </c>
      <c r="B288">
        <f t="shared" si="34"/>
        <v>1894</v>
      </c>
      <c r="C288" s="71" t="s">
        <v>116</v>
      </c>
      <c r="D288" s="156">
        <f t="shared" si="12"/>
        <v>1894.416667</v>
      </c>
      <c r="E288" s="157">
        <f>('StockBond Returns'!Y287+'StockBond Returns'!AA287-'Parameters &amp; Main Results'!$B$33)/'StockBond Returns'!Z287*12</f>
        <v>0.04927914989</v>
      </c>
      <c r="F288" s="77">
        <f>'StockBond Returns'!Y287+'StockBond Returns'!AA287-'StockBond Returns'!Z287*'Distribution of Final Value'!$B$7</f>
        <v>4.08091391</v>
      </c>
      <c r="G288" s="19">
        <f>1/'StockBond Returns'!M286</f>
        <v>0.05949281688</v>
      </c>
      <c r="H288">
        <f t="shared" si="7"/>
        <v>1</v>
      </c>
      <c r="I288" s="71">
        <f t="shared" si="8"/>
        <v>0</v>
      </c>
      <c r="J288">
        <f t="shared" si="9"/>
        <v>0</v>
      </c>
      <c r="K288" s="19">
        <f t="shared" ref="K288:M288" si="571">if(H288=1,$E288,"")</f>
        <v>0.04927914989</v>
      </c>
      <c r="L288" t="str">
        <f t="shared" si="571"/>
        <v/>
      </c>
      <c r="M288" t="str">
        <f t="shared" si="571"/>
        <v/>
      </c>
      <c r="N288" s="158">
        <f>if('StockBond Returns'!AB286=0,1,0)</f>
        <v>0</v>
      </c>
      <c r="O288">
        <f>if( and('StockBond Returns'!$AB286&lt;0,'StockBond Returns'!$AB286&gt;=-0.1),1,0)</f>
        <v>1</v>
      </c>
      <c r="P288">
        <f>if( and('StockBond Returns'!$AB286&lt;-0.1,'StockBond Returns'!$AB286&gt;=-0.2),1,0)</f>
        <v>0</v>
      </c>
      <c r="Q288">
        <f>if( and('StockBond Returns'!$AB286&lt;-0.2,'StockBond Returns'!$AB286&gt;=-0.3),1,0)</f>
        <v>0</v>
      </c>
      <c r="R288">
        <f>if('StockBond Returns'!AB286&lt;-0.3,1,0)</f>
        <v>0</v>
      </c>
      <c r="S288" t="str">
        <f t="shared" ref="S288:W288" si="572">if(N288=1,$E288,"")</f>
        <v/>
      </c>
      <c r="T288" s="19">
        <f t="shared" si="572"/>
        <v>0.04927914989</v>
      </c>
      <c r="U288" t="str">
        <f t="shared" si="572"/>
        <v/>
      </c>
      <c r="V288" t="str">
        <f t="shared" si="572"/>
        <v/>
      </c>
      <c r="W288" t="str">
        <f t="shared" si="572"/>
        <v/>
      </c>
    </row>
    <row r="289">
      <c r="A289">
        <f t="shared" si="33"/>
        <v>7</v>
      </c>
      <c r="B289">
        <f t="shared" si="34"/>
        <v>1894</v>
      </c>
      <c r="C289" s="71" t="s">
        <v>116</v>
      </c>
      <c r="D289" s="156">
        <f t="shared" si="12"/>
        <v>1894.5</v>
      </c>
      <c r="E289" s="157">
        <f>('StockBond Returns'!Y288+'StockBond Returns'!AA288-'Parameters &amp; Main Results'!$B$33)/'StockBond Returns'!Z288*12</f>
        <v>0.04971697779</v>
      </c>
      <c r="F289" s="77">
        <f>'StockBond Returns'!Y288+'StockBond Returns'!AA288-'StockBond Returns'!Z288*'Distribution of Final Value'!$B$7</f>
        <v>4.261148888</v>
      </c>
      <c r="G289" s="19">
        <f>1/'StockBond Returns'!M287</f>
        <v>0.06021803856</v>
      </c>
      <c r="H289">
        <f t="shared" si="7"/>
        <v>1</v>
      </c>
      <c r="I289" s="71">
        <f t="shared" si="8"/>
        <v>0</v>
      </c>
      <c r="J289">
        <f t="shared" si="9"/>
        <v>0</v>
      </c>
      <c r="K289" s="19">
        <f t="shared" ref="K289:M289" si="573">if(H289=1,$E289,"")</f>
        <v>0.04971697779</v>
      </c>
      <c r="L289" t="str">
        <f t="shared" si="573"/>
        <v/>
      </c>
      <c r="M289" t="str">
        <f t="shared" si="573"/>
        <v/>
      </c>
      <c r="N289" s="158">
        <f>if('StockBond Returns'!AB287=0,1,0)</f>
        <v>0</v>
      </c>
      <c r="O289">
        <f>if( and('StockBond Returns'!$AB287&lt;0,'StockBond Returns'!$AB287&gt;=-0.1),1,0)</f>
        <v>1</v>
      </c>
      <c r="P289">
        <f>if( and('StockBond Returns'!$AB287&lt;-0.1,'StockBond Returns'!$AB287&gt;=-0.2),1,0)</f>
        <v>0</v>
      </c>
      <c r="Q289">
        <f>if( and('StockBond Returns'!$AB287&lt;-0.2,'StockBond Returns'!$AB287&gt;=-0.3),1,0)</f>
        <v>0</v>
      </c>
      <c r="R289">
        <f>if('StockBond Returns'!AB287&lt;-0.3,1,0)</f>
        <v>0</v>
      </c>
      <c r="S289" t="str">
        <f t="shared" ref="S289:W289" si="574">if(N289=1,$E289,"")</f>
        <v/>
      </c>
      <c r="T289" s="19">
        <f t="shared" si="574"/>
        <v>0.04971697779</v>
      </c>
      <c r="U289" t="str">
        <f t="shared" si="574"/>
        <v/>
      </c>
      <c r="V289" t="str">
        <f t="shared" si="574"/>
        <v/>
      </c>
      <c r="W289" t="str">
        <f t="shared" si="574"/>
        <v/>
      </c>
    </row>
    <row r="290">
      <c r="A290">
        <f t="shared" si="33"/>
        <v>8</v>
      </c>
      <c r="B290">
        <f t="shared" si="34"/>
        <v>1894</v>
      </c>
      <c r="C290" s="71" t="s">
        <v>116</v>
      </c>
      <c r="D290" s="156">
        <f t="shared" si="12"/>
        <v>1894.583333</v>
      </c>
      <c r="E290" s="157">
        <f>('StockBond Returns'!Y289+'StockBond Returns'!AA289-'Parameters &amp; Main Results'!$B$33)/'StockBond Returns'!Z289*12</f>
        <v>0.05052571214</v>
      </c>
      <c r="F290" s="77">
        <f>'StockBond Returns'!Y289+'StockBond Returns'!AA289-'StockBond Returns'!Z289*'Distribution of Final Value'!$B$7</f>
        <v>4.800097191</v>
      </c>
      <c r="G290" s="19">
        <f>1/'StockBond Returns'!M288</f>
        <v>0.06138856121</v>
      </c>
      <c r="H290">
        <f t="shared" si="7"/>
        <v>1</v>
      </c>
      <c r="I290" s="71">
        <f t="shared" si="8"/>
        <v>0</v>
      </c>
      <c r="J290">
        <f t="shared" si="9"/>
        <v>0</v>
      </c>
      <c r="K290" s="19">
        <f t="shared" ref="K290:M290" si="575">if(H290=1,$E290,"")</f>
        <v>0.05052571214</v>
      </c>
      <c r="L290" t="str">
        <f t="shared" si="575"/>
        <v/>
      </c>
      <c r="M290" t="str">
        <f t="shared" si="575"/>
        <v/>
      </c>
      <c r="N290" s="158">
        <f>if('StockBond Returns'!AB288=0,1,0)</f>
        <v>0</v>
      </c>
      <c r="O290">
        <f>if( and('StockBond Returns'!$AB288&lt;0,'StockBond Returns'!$AB288&gt;=-0.1),1,0)</f>
        <v>1</v>
      </c>
      <c r="P290">
        <f>if( and('StockBond Returns'!$AB288&lt;-0.1,'StockBond Returns'!$AB288&gt;=-0.2),1,0)</f>
        <v>0</v>
      </c>
      <c r="Q290">
        <f>if( and('StockBond Returns'!$AB288&lt;-0.2,'StockBond Returns'!$AB288&gt;=-0.3),1,0)</f>
        <v>0</v>
      </c>
      <c r="R290">
        <f>if('StockBond Returns'!AB288&lt;-0.3,1,0)</f>
        <v>0</v>
      </c>
      <c r="S290" t="str">
        <f t="shared" ref="S290:W290" si="576">if(N290=1,$E290,"")</f>
        <v/>
      </c>
      <c r="T290" s="19">
        <f t="shared" si="576"/>
        <v>0.05052571214</v>
      </c>
      <c r="U290" t="str">
        <f t="shared" si="576"/>
        <v/>
      </c>
      <c r="V290" t="str">
        <f t="shared" si="576"/>
        <v/>
      </c>
      <c r="W290" t="str">
        <f t="shared" si="576"/>
        <v/>
      </c>
    </row>
    <row r="291">
      <c r="A291">
        <f t="shared" si="33"/>
        <v>9</v>
      </c>
      <c r="B291">
        <f t="shared" si="34"/>
        <v>1894</v>
      </c>
      <c r="C291" s="71" t="s">
        <v>116</v>
      </c>
      <c r="D291" s="156">
        <f t="shared" si="12"/>
        <v>1894.666667</v>
      </c>
      <c r="E291" s="157">
        <f>('StockBond Returns'!Y290+'StockBond Returns'!AA290-'Parameters &amp; Main Results'!$B$33)/'StockBond Returns'!Z290*12</f>
        <v>0.05054079425</v>
      </c>
      <c r="F291" s="77">
        <f>'StockBond Returns'!Y290+'StockBond Returns'!AA290-'StockBond Returns'!Z290*'Distribution of Final Value'!$B$7</f>
        <v>4.685059259</v>
      </c>
      <c r="G291" s="19">
        <f>1/'StockBond Returns'!M289</f>
        <v>0.06076154731</v>
      </c>
      <c r="H291">
        <f t="shared" si="7"/>
        <v>1</v>
      </c>
      <c r="I291" s="71">
        <f t="shared" si="8"/>
        <v>0</v>
      </c>
      <c r="J291">
        <f t="shared" si="9"/>
        <v>0</v>
      </c>
      <c r="K291" s="19">
        <f t="shared" ref="K291:M291" si="577">if(H291=1,$E291,"")</f>
        <v>0.05054079425</v>
      </c>
      <c r="L291" t="str">
        <f t="shared" si="577"/>
        <v/>
      </c>
      <c r="M291" t="str">
        <f t="shared" si="577"/>
        <v/>
      </c>
      <c r="N291" s="158">
        <f>if('StockBond Returns'!AB289=0,1,0)</f>
        <v>0</v>
      </c>
      <c r="O291">
        <f>if( and('StockBond Returns'!$AB289&lt;0,'StockBond Returns'!$AB289&gt;=-0.1),1,0)</f>
        <v>1</v>
      </c>
      <c r="P291">
        <f>if( and('StockBond Returns'!$AB289&lt;-0.1,'StockBond Returns'!$AB289&gt;=-0.2),1,0)</f>
        <v>0</v>
      </c>
      <c r="Q291">
        <f>if( and('StockBond Returns'!$AB289&lt;-0.2,'StockBond Returns'!$AB289&gt;=-0.3),1,0)</f>
        <v>0</v>
      </c>
      <c r="R291">
        <f>if('StockBond Returns'!AB289&lt;-0.3,1,0)</f>
        <v>0</v>
      </c>
      <c r="S291" t="str">
        <f t="shared" ref="S291:W291" si="578">if(N291=1,$E291,"")</f>
        <v/>
      </c>
      <c r="T291" s="19">
        <f t="shared" si="578"/>
        <v>0.05054079425</v>
      </c>
      <c r="U291" t="str">
        <f t="shared" si="578"/>
        <v/>
      </c>
      <c r="V291" t="str">
        <f t="shared" si="578"/>
        <v/>
      </c>
      <c r="W291" t="str">
        <f t="shared" si="578"/>
        <v/>
      </c>
    </row>
    <row r="292">
      <c r="A292">
        <f t="shared" si="33"/>
        <v>10</v>
      </c>
      <c r="B292">
        <f t="shared" si="34"/>
        <v>1894</v>
      </c>
      <c r="C292" s="71" t="s">
        <v>116</v>
      </c>
      <c r="D292" s="156">
        <f t="shared" si="12"/>
        <v>1894.75</v>
      </c>
      <c r="E292" s="157">
        <f>('StockBond Returns'!Y291+'StockBond Returns'!AA291-'Parameters &amp; Main Results'!$B$33)/'StockBond Returns'!Z291*12</f>
        <v>0.05063915749</v>
      </c>
      <c r="F292" s="77">
        <f>'StockBond Returns'!Y291+'StockBond Returns'!AA291-'StockBond Returns'!Z291*'Distribution of Final Value'!$B$7</f>
        <v>5.008245026</v>
      </c>
      <c r="G292" s="19">
        <f>1/'StockBond Returns'!M290</f>
        <v>0.06052420459</v>
      </c>
      <c r="H292">
        <f t="shared" si="7"/>
        <v>1</v>
      </c>
      <c r="I292" s="71">
        <f t="shared" si="8"/>
        <v>0</v>
      </c>
      <c r="J292">
        <f t="shared" si="9"/>
        <v>0</v>
      </c>
      <c r="K292" s="19">
        <f t="shared" ref="K292:M292" si="579">if(H292=1,$E292,"")</f>
        <v>0.05063915749</v>
      </c>
      <c r="L292" t="str">
        <f t="shared" si="579"/>
        <v/>
      </c>
      <c r="M292" t="str">
        <f t="shared" si="579"/>
        <v/>
      </c>
      <c r="N292" s="158">
        <f>if('StockBond Returns'!AB290=0,1,0)</f>
        <v>0</v>
      </c>
      <c r="O292">
        <f>if( and('StockBond Returns'!$AB290&lt;0,'StockBond Returns'!$AB290&gt;=-0.1),1,0)</f>
        <v>1</v>
      </c>
      <c r="P292">
        <f>if( and('StockBond Returns'!$AB290&lt;-0.1,'StockBond Returns'!$AB290&gt;=-0.2),1,0)</f>
        <v>0</v>
      </c>
      <c r="Q292">
        <f>if( and('StockBond Returns'!$AB290&lt;-0.2,'StockBond Returns'!$AB290&gt;=-0.3),1,0)</f>
        <v>0</v>
      </c>
      <c r="R292">
        <f>if('StockBond Returns'!AB290&lt;-0.3,1,0)</f>
        <v>0</v>
      </c>
      <c r="S292" t="str">
        <f t="shared" ref="S292:W292" si="580">if(N292=1,$E292,"")</f>
        <v/>
      </c>
      <c r="T292" s="19">
        <f t="shared" si="580"/>
        <v>0.05063915749</v>
      </c>
      <c r="U292" t="str">
        <f t="shared" si="580"/>
        <v/>
      </c>
      <c r="V292" t="str">
        <f t="shared" si="580"/>
        <v/>
      </c>
      <c r="W292" t="str">
        <f t="shared" si="580"/>
        <v/>
      </c>
    </row>
    <row r="293">
      <c r="A293">
        <f t="shared" si="33"/>
        <v>11</v>
      </c>
      <c r="B293">
        <f t="shared" si="34"/>
        <v>1894</v>
      </c>
      <c r="C293" s="71" t="s">
        <v>116</v>
      </c>
      <c r="D293" s="156">
        <f t="shared" si="12"/>
        <v>1894.833333</v>
      </c>
      <c r="E293" s="157">
        <f>('StockBond Returns'!Y292+'StockBond Returns'!AA292-'Parameters &amp; Main Results'!$B$33)/'StockBond Returns'!Z292*12</f>
        <v>0.0504660648</v>
      </c>
      <c r="F293" s="77">
        <f>'StockBond Returns'!Y292+'StockBond Returns'!AA292-'StockBond Returns'!Z292*'Distribution of Final Value'!$B$7</f>
        <v>4.871188575</v>
      </c>
      <c r="G293" s="19">
        <f>1/'StockBond Returns'!M291</f>
        <v>0.06059539505</v>
      </c>
      <c r="H293">
        <f t="shared" si="7"/>
        <v>1</v>
      </c>
      <c r="I293" s="71">
        <f t="shared" si="8"/>
        <v>0</v>
      </c>
      <c r="J293">
        <f t="shared" si="9"/>
        <v>0</v>
      </c>
      <c r="K293" s="19">
        <f t="shared" ref="K293:M293" si="581">if(H293=1,$E293,"")</f>
        <v>0.0504660648</v>
      </c>
      <c r="L293" t="str">
        <f t="shared" si="581"/>
        <v/>
      </c>
      <c r="M293" t="str">
        <f t="shared" si="581"/>
        <v/>
      </c>
      <c r="N293" s="158">
        <f>if('StockBond Returns'!AB291=0,1,0)</f>
        <v>0</v>
      </c>
      <c r="O293">
        <f>if( and('StockBond Returns'!$AB291&lt;0,'StockBond Returns'!$AB291&gt;=-0.1),1,0)</f>
        <v>1</v>
      </c>
      <c r="P293">
        <f>if( and('StockBond Returns'!$AB291&lt;-0.1,'StockBond Returns'!$AB291&gt;=-0.2),1,0)</f>
        <v>0</v>
      </c>
      <c r="Q293">
        <f>if( and('StockBond Returns'!$AB291&lt;-0.2,'StockBond Returns'!$AB291&gt;=-0.3),1,0)</f>
        <v>0</v>
      </c>
      <c r="R293">
        <f>if('StockBond Returns'!AB291&lt;-0.3,1,0)</f>
        <v>0</v>
      </c>
      <c r="S293" t="str">
        <f t="shared" ref="S293:W293" si="582">if(N293=1,$E293,"")</f>
        <v/>
      </c>
      <c r="T293" s="19">
        <f t="shared" si="582"/>
        <v>0.0504660648</v>
      </c>
      <c r="U293" t="str">
        <f t="shared" si="582"/>
        <v/>
      </c>
      <c r="V293" t="str">
        <f t="shared" si="582"/>
        <v/>
      </c>
      <c r="W293" t="str">
        <f t="shared" si="582"/>
        <v/>
      </c>
    </row>
    <row r="294">
      <c r="A294">
        <f t="shared" si="33"/>
        <v>12</v>
      </c>
      <c r="B294">
        <f t="shared" si="34"/>
        <v>1894</v>
      </c>
      <c r="C294" s="71" t="s">
        <v>116</v>
      </c>
      <c r="D294" s="156">
        <f t="shared" si="12"/>
        <v>1894.916667</v>
      </c>
      <c r="E294" s="157">
        <f>('StockBond Returns'!Y293+'StockBond Returns'!AA293-'Parameters &amp; Main Results'!$B$33)/'StockBond Returns'!Z293*12</f>
        <v>0.05042883151</v>
      </c>
      <c r="F294" s="77">
        <f>'StockBond Returns'!Y293+'StockBond Returns'!AA293-'StockBond Returns'!Z293*'Distribution of Final Value'!$B$7</f>
        <v>5.11481825</v>
      </c>
      <c r="G294" s="19">
        <f>1/'StockBond Returns'!M292</f>
        <v>0.06044931571</v>
      </c>
      <c r="H294">
        <f t="shared" si="7"/>
        <v>1</v>
      </c>
      <c r="I294" s="71">
        <f t="shared" si="8"/>
        <v>0</v>
      </c>
      <c r="J294">
        <f t="shared" si="9"/>
        <v>0</v>
      </c>
      <c r="K294" s="19">
        <f t="shared" ref="K294:M294" si="583">if(H294=1,$E294,"")</f>
        <v>0.05042883151</v>
      </c>
      <c r="L294" t="str">
        <f t="shared" si="583"/>
        <v/>
      </c>
      <c r="M294" t="str">
        <f t="shared" si="583"/>
        <v/>
      </c>
      <c r="N294" s="158">
        <f>if('StockBond Returns'!AB292=0,1,0)</f>
        <v>0</v>
      </c>
      <c r="O294">
        <f>if( and('StockBond Returns'!$AB292&lt;0,'StockBond Returns'!$AB292&gt;=-0.1),1,0)</f>
        <v>1</v>
      </c>
      <c r="P294">
        <f>if( and('StockBond Returns'!$AB292&lt;-0.1,'StockBond Returns'!$AB292&gt;=-0.2),1,0)</f>
        <v>0</v>
      </c>
      <c r="Q294">
        <f>if( and('StockBond Returns'!$AB292&lt;-0.2,'StockBond Returns'!$AB292&gt;=-0.3),1,0)</f>
        <v>0</v>
      </c>
      <c r="R294">
        <f>if('StockBond Returns'!AB292&lt;-0.3,1,0)</f>
        <v>0</v>
      </c>
      <c r="S294" t="str">
        <f t="shared" ref="S294:W294" si="584">if(N294=1,$E294,"")</f>
        <v/>
      </c>
      <c r="T294" s="19">
        <f t="shared" si="584"/>
        <v>0.05042883151</v>
      </c>
      <c r="U294" t="str">
        <f t="shared" si="584"/>
        <v/>
      </c>
      <c r="V294" t="str">
        <f t="shared" si="584"/>
        <v/>
      </c>
      <c r="W294" t="str">
        <f t="shared" si="584"/>
        <v/>
      </c>
    </row>
    <row r="295">
      <c r="A295">
        <f t="shared" si="33"/>
        <v>1</v>
      </c>
      <c r="B295">
        <f t="shared" si="34"/>
        <v>1895</v>
      </c>
      <c r="C295" s="71" t="s">
        <v>116</v>
      </c>
      <c r="D295" s="156">
        <f t="shared" si="12"/>
        <v>1895</v>
      </c>
      <c r="E295" s="157">
        <f>('StockBond Returns'!Y294+'StockBond Returns'!AA294-'Parameters &amp; Main Results'!$B$33)/'StockBond Returns'!Z294*12</f>
        <v>0.05009728347</v>
      </c>
      <c r="F295" s="77">
        <f>'StockBond Returns'!Y294+'StockBond Returns'!AA294-'StockBond Returns'!Z294*'Distribution of Final Value'!$B$7</f>
        <v>5.134826332</v>
      </c>
      <c r="G295" s="19">
        <f>1/'StockBond Returns'!M293</f>
        <v>0.05997912847</v>
      </c>
      <c r="H295">
        <f t="shared" si="7"/>
        <v>1</v>
      </c>
      <c r="I295" s="71">
        <f t="shared" si="8"/>
        <v>0</v>
      </c>
      <c r="J295">
        <f t="shared" si="9"/>
        <v>0</v>
      </c>
      <c r="K295" s="19">
        <f t="shared" ref="K295:M295" si="585">if(H295=1,$E295,"")</f>
        <v>0.05009728347</v>
      </c>
      <c r="L295" t="str">
        <f t="shared" si="585"/>
        <v/>
      </c>
      <c r="M295" t="str">
        <f t="shared" si="585"/>
        <v/>
      </c>
      <c r="N295" s="158">
        <f>if('StockBond Returns'!AB293=0,1,0)</f>
        <v>0</v>
      </c>
      <c r="O295">
        <f>if( and('StockBond Returns'!$AB293&lt;0,'StockBond Returns'!$AB293&gt;=-0.1),1,0)</f>
        <v>1</v>
      </c>
      <c r="P295">
        <f>if( and('StockBond Returns'!$AB293&lt;-0.1,'StockBond Returns'!$AB293&gt;=-0.2),1,0)</f>
        <v>0</v>
      </c>
      <c r="Q295">
        <f>if( and('StockBond Returns'!$AB293&lt;-0.2,'StockBond Returns'!$AB293&gt;=-0.3),1,0)</f>
        <v>0</v>
      </c>
      <c r="R295">
        <f>if('StockBond Returns'!AB293&lt;-0.3,1,0)</f>
        <v>0</v>
      </c>
      <c r="S295" t="str">
        <f t="shared" ref="S295:W295" si="586">if(N295=1,$E295,"")</f>
        <v/>
      </c>
      <c r="T295" s="19">
        <f t="shared" si="586"/>
        <v>0.05009728347</v>
      </c>
      <c r="U295" t="str">
        <f t="shared" si="586"/>
        <v/>
      </c>
      <c r="V295" t="str">
        <f t="shared" si="586"/>
        <v/>
      </c>
      <c r="W295" t="str">
        <f t="shared" si="586"/>
        <v/>
      </c>
    </row>
    <row r="296">
      <c r="A296">
        <f t="shared" si="33"/>
        <v>2</v>
      </c>
      <c r="B296">
        <f t="shared" si="34"/>
        <v>1895</v>
      </c>
      <c r="C296" s="71" t="s">
        <v>116</v>
      </c>
      <c r="D296" s="156">
        <f t="shared" si="12"/>
        <v>1895.083333</v>
      </c>
      <c r="E296" s="157">
        <f>('StockBond Returns'!Y295+'StockBond Returns'!AA295-'Parameters &amp; Main Results'!$B$33)/'StockBond Returns'!Z295*12</f>
        <v>0.05076739164</v>
      </c>
      <c r="F296" s="77">
        <f>'StockBond Returns'!Y295+'StockBond Returns'!AA295-'StockBond Returns'!Z295*'Distribution of Final Value'!$B$7</f>
        <v>5.513843151</v>
      </c>
      <c r="G296" s="19">
        <f>1/'StockBond Returns'!M294</f>
        <v>0.06051640852</v>
      </c>
      <c r="H296">
        <f t="shared" si="7"/>
        <v>1</v>
      </c>
      <c r="I296" s="71">
        <f t="shared" si="8"/>
        <v>0</v>
      </c>
      <c r="J296">
        <f t="shared" si="9"/>
        <v>0</v>
      </c>
      <c r="K296" s="19">
        <f t="shared" ref="K296:M296" si="587">if(H296=1,$E296,"")</f>
        <v>0.05076739164</v>
      </c>
      <c r="L296" t="str">
        <f t="shared" si="587"/>
        <v/>
      </c>
      <c r="M296" t="str">
        <f t="shared" si="587"/>
        <v/>
      </c>
      <c r="N296" s="158">
        <f>if('StockBond Returns'!AB294=0,1,0)</f>
        <v>0</v>
      </c>
      <c r="O296">
        <f>if( and('StockBond Returns'!$AB294&lt;0,'StockBond Returns'!$AB294&gt;=-0.1),1,0)</f>
        <v>1</v>
      </c>
      <c r="P296">
        <f>if( and('StockBond Returns'!$AB294&lt;-0.1,'StockBond Returns'!$AB294&gt;=-0.2),1,0)</f>
        <v>0</v>
      </c>
      <c r="Q296">
        <f>if( and('StockBond Returns'!$AB294&lt;-0.2,'StockBond Returns'!$AB294&gt;=-0.3),1,0)</f>
        <v>0</v>
      </c>
      <c r="R296">
        <f>if('StockBond Returns'!AB294&lt;-0.3,1,0)</f>
        <v>0</v>
      </c>
      <c r="S296" t="str">
        <f t="shared" ref="S296:W296" si="588">if(N296=1,$E296,"")</f>
        <v/>
      </c>
      <c r="T296" s="19">
        <f t="shared" si="588"/>
        <v>0.05076739164</v>
      </c>
      <c r="U296" t="str">
        <f t="shared" si="588"/>
        <v/>
      </c>
      <c r="V296" t="str">
        <f t="shared" si="588"/>
        <v/>
      </c>
      <c r="W296" t="str">
        <f t="shared" si="588"/>
        <v/>
      </c>
    </row>
    <row r="297">
      <c r="A297">
        <f t="shared" si="33"/>
        <v>3</v>
      </c>
      <c r="B297">
        <f t="shared" si="34"/>
        <v>1895</v>
      </c>
      <c r="C297" s="71" t="s">
        <v>116</v>
      </c>
      <c r="D297" s="156">
        <f t="shared" si="12"/>
        <v>1895.166667</v>
      </c>
      <c r="E297" s="157">
        <f>('StockBond Returns'!Y296+'StockBond Returns'!AA296-'Parameters &amp; Main Results'!$B$33)/'StockBond Returns'!Z296*12</f>
        <v>0.05067812834</v>
      </c>
      <c r="F297" s="77">
        <f>'StockBond Returns'!Y296+'StockBond Returns'!AA296-'StockBond Returns'!Z296*'Distribution of Final Value'!$B$7</f>
        <v>5.46694992</v>
      </c>
      <c r="G297" s="19">
        <f>1/'StockBond Returns'!M295</f>
        <v>0.06123234619</v>
      </c>
      <c r="H297">
        <f t="shared" si="7"/>
        <v>1</v>
      </c>
      <c r="I297" s="71">
        <f t="shared" si="8"/>
        <v>0</v>
      </c>
      <c r="J297">
        <f t="shared" si="9"/>
        <v>0</v>
      </c>
      <c r="K297" s="19">
        <f t="shared" ref="K297:M297" si="589">if(H297=1,$E297,"")</f>
        <v>0.05067812834</v>
      </c>
      <c r="L297" t="str">
        <f t="shared" si="589"/>
        <v/>
      </c>
      <c r="M297" t="str">
        <f t="shared" si="589"/>
        <v/>
      </c>
      <c r="N297" s="158">
        <f>if('StockBond Returns'!AB295=0,1,0)</f>
        <v>0</v>
      </c>
      <c r="O297">
        <f>if( and('StockBond Returns'!$AB295&lt;0,'StockBond Returns'!$AB295&gt;=-0.1),1,0)</f>
        <v>1</v>
      </c>
      <c r="P297">
        <f>if( and('StockBond Returns'!$AB295&lt;-0.1,'StockBond Returns'!$AB295&gt;=-0.2),1,0)</f>
        <v>0</v>
      </c>
      <c r="Q297">
        <f>if( and('StockBond Returns'!$AB295&lt;-0.2,'StockBond Returns'!$AB295&gt;=-0.3),1,0)</f>
        <v>0</v>
      </c>
      <c r="R297">
        <f>if('StockBond Returns'!AB295&lt;-0.3,1,0)</f>
        <v>0</v>
      </c>
      <c r="S297" t="str">
        <f t="shared" ref="S297:W297" si="590">if(N297=1,$E297,"")</f>
        <v/>
      </c>
      <c r="T297" s="19">
        <f t="shared" si="590"/>
        <v>0.05067812834</v>
      </c>
      <c r="U297" t="str">
        <f t="shared" si="590"/>
        <v/>
      </c>
      <c r="V297" t="str">
        <f t="shared" si="590"/>
        <v/>
      </c>
      <c r="W297" t="str">
        <f t="shared" si="590"/>
        <v/>
      </c>
    </row>
    <row r="298">
      <c r="A298">
        <f t="shared" si="33"/>
        <v>4</v>
      </c>
      <c r="B298">
        <f t="shared" si="34"/>
        <v>1895</v>
      </c>
      <c r="C298" s="71" t="s">
        <v>116</v>
      </c>
      <c r="D298" s="156">
        <f t="shared" si="12"/>
        <v>1895.25</v>
      </c>
      <c r="E298" s="157">
        <f>('StockBond Returns'!Y297+'StockBond Returns'!AA297-'Parameters &amp; Main Results'!$B$33)/'StockBond Returns'!Z297*12</f>
        <v>0.05058761784</v>
      </c>
      <c r="F298" s="77">
        <f>'StockBond Returns'!Y297+'StockBond Returns'!AA297-'StockBond Returns'!Z297*'Distribution of Final Value'!$B$7</f>
        <v>5.40402867</v>
      </c>
      <c r="G298" s="19">
        <f>1/'StockBond Returns'!M296</f>
        <v>0.0611074176</v>
      </c>
      <c r="H298">
        <f t="shared" si="7"/>
        <v>1</v>
      </c>
      <c r="I298" s="71">
        <f t="shared" si="8"/>
        <v>0</v>
      </c>
      <c r="J298">
        <f t="shared" si="9"/>
        <v>0</v>
      </c>
      <c r="K298" s="19">
        <f t="shared" ref="K298:M298" si="591">if(H298=1,$E298,"")</f>
        <v>0.05058761784</v>
      </c>
      <c r="L298" t="str">
        <f t="shared" si="591"/>
        <v/>
      </c>
      <c r="M298" t="str">
        <f t="shared" si="591"/>
        <v/>
      </c>
      <c r="N298" s="158">
        <f>if('StockBond Returns'!AB296=0,1,0)</f>
        <v>0</v>
      </c>
      <c r="O298">
        <f>if( and('StockBond Returns'!$AB296&lt;0,'StockBond Returns'!$AB296&gt;=-0.1),1,0)</f>
        <v>1</v>
      </c>
      <c r="P298">
        <f>if( and('StockBond Returns'!$AB296&lt;-0.1,'StockBond Returns'!$AB296&gt;=-0.2),1,0)</f>
        <v>0</v>
      </c>
      <c r="Q298">
        <f>if( and('StockBond Returns'!$AB296&lt;-0.2,'StockBond Returns'!$AB296&gt;=-0.3),1,0)</f>
        <v>0</v>
      </c>
      <c r="R298">
        <f>if('StockBond Returns'!AB296&lt;-0.3,1,0)</f>
        <v>0</v>
      </c>
      <c r="S298" t="str">
        <f t="shared" ref="S298:W298" si="592">if(N298=1,$E298,"")</f>
        <v/>
      </c>
      <c r="T298" s="19">
        <f t="shared" si="592"/>
        <v>0.05058761784</v>
      </c>
      <c r="U298" t="str">
        <f t="shared" si="592"/>
        <v/>
      </c>
      <c r="V298" t="str">
        <f t="shared" si="592"/>
        <v/>
      </c>
      <c r="W298" t="str">
        <f t="shared" si="592"/>
        <v/>
      </c>
    </row>
    <row r="299">
      <c r="A299">
        <f t="shared" si="33"/>
        <v>5</v>
      </c>
      <c r="B299">
        <f t="shared" si="34"/>
        <v>1895</v>
      </c>
      <c r="C299" s="71" t="s">
        <v>116</v>
      </c>
      <c r="D299" s="156">
        <f t="shared" si="12"/>
        <v>1895.333333</v>
      </c>
      <c r="E299" s="157">
        <f>('StockBond Returns'!Y298+'StockBond Returns'!AA298-'Parameters &amp; Main Results'!$B$33)/'StockBond Returns'!Z298*12</f>
        <v>0.05102413196</v>
      </c>
      <c r="F299" s="77">
        <f>'StockBond Returns'!Y298+'StockBond Returns'!AA298-'StockBond Returns'!Z298*'Distribution of Final Value'!$B$7</f>
        <v>5.753511037</v>
      </c>
      <c r="G299" s="19">
        <f>1/'StockBond Returns'!M297</f>
        <v>0.06102195735</v>
      </c>
      <c r="H299">
        <f t="shared" si="7"/>
        <v>1</v>
      </c>
      <c r="I299" s="71">
        <f t="shared" si="8"/>
        <v>0</v>
      </c>
      <c r="J299">
        <f t="shared" si="9"/>
        <v>0</v>
      </c>
      <c r="K299" s="19">
        <f t="shared" ref="K299:M299" si="593">if(H299=1,$E299,"")</f>
        <v>0.05102413196</v>
      </c>
      <c r="L299" t="str">
        <f t="shared" si="593"/>
        <v/>
      </c>
      <c r="M299" t="str">
        <f t="shared" si="593"/>
        <v/>
      </c>
      <c r="N299" s="158">
        <f>if('StockBond Returns'!AB297=0,1,0)</f>
        <v>0</v>
      </c>
      <c r="O299">
        <f>if( and('StockBond Returns'!$AB297&lt;0,'StockBond Returns'!$AB297&gt;=-0.1),1,0)</f>
        <v>1</v>
      </c>
      <c r="P299">
        <f>if( and('StockBond Returns'!$AB297&lt;-0.1,'StockBond Returns'!$AB297&gt;=-0.2),1,0)</f>
        <v>0</v>
      </c>
      <c r="Q299">
        <f>if( and('StockBond Returns'!$AB297&lt;-0.2,'StockBond Returns'!$AB297&gt;=-0.3),1,0)</f>
        <v>0</v>
      </c>
      <c r="R299">
        <f>if('StockBond Returns'!AB297&lt;-0.3,1,0)</f>
        <v>0</v>
      </c>
      <c r="S299" t="str">
        <f t="shared" ref="S299:W299" si="594">if(N299=1,$E299,"")</f>
        <v/>
      </c>
      <c r="T299" s="19">
        <f t="shared" si="594"/>
        <v>0.05102413196</v>
      </c>
      <c r="U299" t="str">
        <f t="shared" si="594"/>
        <v/>
      </c>
      <c r="V299" t="str">
        <f t="shared" si="594"/>
        <v/>
      </c>
      <c r="W299" t="str">
        <f t="shared" si="594"/>
        <v/>
      </c>
    </row>
    <row r="300">
      <c r="A300">
        <f t="shared" si="33"/>
        <v>6</v>
      </c>
      <c r="B300">
        <f t="shared" si="34"/>
        <v>1895</v>
      </c>
      <c r="C300" s="71" t="s">
        <v>116</v>
      </c>
      <c r="D300" s="156">
        <f t="shared" si="12"/>
        <v>1895.416667</v>
      </c>
      <c r="E300" s="157">
        <f>('StockBond Returns'!Y299+'StockBond Returns'!AA299-'Parameters &amp; Main Results'!$B$33)/'StockBond Returns'!Z299*12</f>
        <v>0.04967031274</v>
      </c>
      <c r="F300" s="77">
        <f>'StockBond Returns'!Y299+'StockBond Returns'!AA299-'StockBond Returns'!Z299*'Distribution of Final Value'!$B$7</f>
        <v>5.07160359</v>
      </c>
      <c r="G300" s="19">
        <f>1/'StockBond Returns'!M298</f>
        <v>0.05854674263</v>
      </c>
      <c r="H300">
        <f t="shared" si="7"/>
        <v>1</v>
      </c>
      <c r="I300" s="71">
        <f t="shared" si="8"/>
        <v>0</v>
      </c>
      <c r="J300">
        <f t="shared" si="9"/>
        <v>0</v>
      </c>
      <c r="K300" s="19">
        <f t="shared" ref="K300:M300" si="595">if(H300=1,$E300,"")</f>
        <v>0.04967031274</v>
      </c>
      <c r="L300" t="str">
        <f t="shared" si="595"/>
        <v/>
      </c>
      <c r="M300" t="str">
        <f t="shared" si="595"/>
        <v/>
      </c>
      <c r="N300" s="158">
        <f>if('StockBond Returns'!AB298=0,1,0)</f>
        <v>0</v>
      </c>
      <c r="O300">
        <f>if( and('StockBond Returns'!$AB298&lt;0,'StockBond Returns'!$AB298&gt;=-0.1),1,0)</f>
        <v>1</v>
      </c>
      <c r="P300">
        <f>if( and('StockBond Returns'!$AB298&lt;-0.1,'StockBond Returns'!$AB298&gt;=-0.2),1,0)</f>
        <v>0</v>
      </c>
      <c r="Q300">
        <f>if( and('StockBond Returns'!$AB298&lt;-0.2,'StockBond Returns'!$AB298&gt;=-0.3),1,0)</f>
        <v>0</v>
      </c>
      <c r="R300">
        <f>if('StockBond Returns'!AB298&lt;-0.3,1,0)</f>
        <v>0</v>
      </c>
      <c r="S300" t="str">
        <f t="shared" ref="S300:W300" si="596">if(N300=1,$E300,"")</f>
        <v/>
      </c>
      <c r="T300" s="19">
        <f t="shared" si="596"/>
        <v>0.04967031274</v>
      </c>
      <c r="U300" t="str">
        <f t="shared" si="596"/>
        <v/>
      </c>
      <c r="V300" t="str">
        <f t="shared" si="596"/>
        <v/>
      </c>
      <c r="W300" t="str">
        <f t="shared" si="596"/>
        <v/>
      </c>
    </row>
    <row r="301">
      <c r="A301">
        <f t="shared" si="33"/>
        <v>7</v>
      </c>
      <c r="B301">
        <f t="shared" si="34"/>
        <v>1895</v>
      </c>
      <c r="C301" s="71" t="s">
        <v>116</v>
      </c>
      <c r="D301" s="156">
        <f t="shared" si="12"/>
        <v>1895.5</v>
      </c>
      <c r="E301" s="157">
        <f>('StockBond Returns'!Y300+'StockBond Returns'!AA300-'Parameters &amp; Main Results'!$B$33)/'StockBond Returns'!Z300*12</f>
        <v>0.04951956461</v>
      </c>
      <c r="F301" s="77">
        <f>'StockBond Returns'!Y300+'StockBond Returns'!AA300-'StockBond Returns'!Z300*'Distribution of Final Value'!$B$7</f>
        <v>5.294343803</v>
      </c>
      <c r="G301" s="19">
        <f>1/'StockBond Returns'!M299</f>
        <v>0.05811448639</v>
      </c>
      <c r="H301">
        <f t="shared" si="7"/>
        <v>1</v>
      </c>
      <c r="I301" s="71">
        <f t="shared" si="8"/>
        <v>0</v>
      </c>
      <c r="J301">
        <f t="shared" si="9"/>
        <v>0</v>
      </c>
      <c r="K301" s="19">
        <f t="shared" ref="K301:M301" si="597">if(H301=1,$E301,"")</f>
        <v>0.04951956461</v>
      </c>
      <c r="L301" t="str">
        <f t="shared" si="597"/>
        <v/>
      </c>
      <c r="M301" t="str">
        <f t="shared" si="597"/>
        <v/>
      </c>
      <c r="N301" s="158">
        <f>if('StockBond Returns'!AB299=0,1,0)</f>
        <v>0</v>
      </c>
      <c r="O301">
        <f>if( and('StockBond Returns'!$AB299&lt;0,'StockBond Returns'!$AB299&gt;=-0.1),1,0)</f>
        <v>1</v>
      </c>
      <c r="P301">
        <f>if( and('StockBond Returns'!$AB299&lt;-0.1,'StockBond Returns'!$AB299&gt;=-0.2),1,0)</f>
        <v>0</v>
      </c>
      <c r="Q301">
        <f>if( and('StockBond Returns'!$AB299&lt;-0.2,'StockBond Returns'!$AB299&gt;=-0.3),1,0)</f>
        <v>0</v>
      </c>
      <c r="R301">
        <f>if('StockBond Returns'!AB299&lt;-0.3,1,0)</f>
        <v>0</v>
      </c>
      <c r="S301" t="str">
        <f t="shared" ref="S301:W301" si="598">if(N301=1,$E301,"")</f>
        <v/>
      </c>
      <c r="T301" s="19">
        <f t="shared" si="598"/>
        <v>0.04951956461</v>
      </c>
      <c r="U301" t="str">
        <f t="shared" si="598"/>
        <v/>
      </c>
      <c r="V301" t="str">
        <f t="shared" si="598"/>
        <v/>
      </c>
      <c r="W301" t="str">
        <f t="shared" si="598"/>
        <v/>
      </c>
    </row>
    <row r="302">
      <c r="A302">
        <f t="shared" si="33"/>
        <v>8</v>
      </c>
      <c r="B302">
        <f t="shared" si="34"/>
        <v>1895</v>
      </c>
      <c r="C302" s="71" t="s">
        <v>116</v>
      </c>
      <c r="D302" s="156">
        <f t="shared" si="12"/>
        <v>1895.583333</v>
      </c>
      <c r="E302" s="157">
        <f>('StockBond Returns'!Y301+'StockBond Returns'!AA301-'Parameters &amp; Main Results'!$B$33)/'StockBond Returns'!Z301*12</f>
        <v>0.04878164292</v>
      </c>
      <c r="F302" s="77">
        <f>'StockBond Returns'!Y301+'StockBond Returns'!AA301-'StockBond Returns'!Z301*'Distribution of Final Value'!$B$7</f>
        <v>5.090553951</v>
      </c>
      <c r="G302" s="19">
        <f>1/'StockBond Returns'!M300</f>
        <v>0.05699299926</v>
      </c>
      <c r="H302">
        <f t="shared" si="7"/>
        <v>1</v>
      </c>
      <c r="I302" s="71">
        <f t="shared" si="8"/>
        <v>0</v>
      </c>
      <c r="J302">
        <f t="shared" si="9"/>
        <v>0</v>
      </c>
      <c r="K302" s="19">
        <f t="shared" ref="K302:M302" si="599">if(H302=1,$E302,"")</f>
        <v>0.04878164292</v>
      </c>
      <c r="L302" t="str">
        <f t="shared" si="599"/>
        <v/>
      </c>
      <c r="M302" t="str">
        <f t="shared" si="599"/>
        <v/>
      </c>
      <c r="N302" s="158">
        <f>if('StockBond Returns'!AB300=0,1,0)</f>
        <v>0</v>
      </c>
      <c r="O302">
        <f>if( and('StockBond Returns'!$AB300&lt;0,'StockBond Returns'!$AB300&gt;=-0.1),1,0)</f>
        <v>1</v>
      </c>
      <c r="P302">
        <f>if( and('StockBond Returns'!$AB300&lt;-0.1,'StockBond Returns'!$AB300&gt;=-0.2),1,0)</f>
        <v>0</v>
      </c>
      <c r="Q302">
        <f>if( and('StockBond Returns'!$AB300&lt;-0.2,'StockBond Returns'!$AB300&gt;=-0.3),1,0)</f>
        <v>0</v>
      </c>
      <c r="R302">
        <f>if('StockBond Returns'!AB300&lt;-0.3,1,0)</f>
        <v>0</v>
      </c>
      <c r="S302" t="str">
        <f t="shared" ref="S302:W302" si="600">if(N302=1,$E302,"")</f>
        <v/>
      </c>
      <c r="T302" s="19">
        <f t="shared" si="600"/>
        <v>0.04878164292</v>
      </c>
      <c r="U302" t="str">
        <f t="shared" si="600"/>
        <v/>
      </c>
      <c r="V302" t="str">
        <f t="shared" si="600"/>
        <v/>
      </c>
      <c r="W302" t="str">
        <f t="shared" si="600"/>
        <v/>
      </c>
    </row>
    <row r="303">
      <c r="A303">
        <f t="shared" si="33"/>
        <v>9</v>
      </c>
      <c r="B303">
        <f t="shared" si="34"/>
        <v>1895</v>
      </c>
      <c r="C303" s="71" t="s">
        <v>116</v>
      </c>
      <c r="D303" s="156">
        <f t="shared" si="12"/>
        <v>1895.666667</v>
      </c>
      <c r="E303" s="157">
        <f>('StockBond Returns'!Y302+'StockBond Returns'!AA302-'Parameters &amp; Main Results'!$B$33)/'StockBond Returns'!Z302*12</f>
        <v>0.04781192899</v>
      </c>
      <c r="F303" s="77">
        <f>'StockBond Returns'!Y302+'StockBond Returns'!AA302-'StockBond Returns'!Z302*'Distribution of Final Value'!$B$7</f>
        <v>4.52712589</v>
      </c>
      <c r="G303" s="19">
        <f>1/'StockBond Returns'!M301</f>
        <v>0.05532787352</v>
      </c>
      <c r="H303">
        <f t="shared" si="7"/>
        <v>1</v>
      </c>
      <c r="I303" s="71">
        <f t="shared" si="8"/>
        <v>0</v>
      </c>
      <c r="J303">
        <f t="shared" si="9"/>
        <v>0</v>
      </c>
      <c r="K303" s="19">
        <f t="shared" ref="K303:M303" si="601">if(H303=1,$E303,"")</f>
        <v>0.04781192899</v>
      </c>
      <c r="L303" t="str">
        <f t="shared" si="601"/>
        <v/>
      </c>
      <c r="M303" t="str">
        <f t="shared" si="601"/>
        <v/>
      </c>
      <c r="N303" s="158">
        <f>if('StockBond Returns'!AB301=0,1,0)</f>
        <v>1</v>
      </c>
      <c r="O303">
        <f>if( and('StockBond Returns'!$AB301&lt;0,'StockBond Returns'!$AB301&gt;=-0.1),1,0)</f>
        <v>0</v>
      </c>
      <c r="P303">
        <f>if( and('StockBond Returns'!$AB301&lt;-0.1,'StockBond Returns'!$AB301&gt;=-0.2),1,0)</f>
        <v>0</v>
      </c>
      <c r="Q303">
        <f>if( and('StockBond Returns'!$AB301&lt;-0.2,'StockBond Returns'!$AB301&gt;=-0.3),1,0)</f>
        <v>0</v>
      </c>
      <c r="R303">
        <f>if('StockBond Returns'!AB301&lt;-0.3,1,0)</f>
        <v>0</v>
      </c>
      <c r="S303" s="19">
        <f t="shared" ref="S303:W303" si="602">if(N303=1,$E303,"")</f>
        <v>0.04781192899</v>
      </c>
      <c r="T303" t="str">
        <f t="shared" si="602"/>
        <v/>
      </c>
      <c r="U303" t="str">
        <f t="shared" si="602"/>
        <v/>
      </c>
      <c r="V303" t="str">
        <f t="shared" si="602"/>
        <v/>
      </c>
      <c r="W303" t="str">
        <f t="shared" si="602"/>
        <v/>
      </c>
    </row>
    <row r="304">
      <c r="A304">
        <f t="shared" si="33"/>
        <v>10</v>
      </c>
      <c r="B304">
        <f t="shared" si="34"/>
        <v>1895</v>
      </c>
      <c r="C304" s="71" t="s">
        <v>116</v>
      </c>
      <c r="D304" s="156">
        <f t="shared" si="12"/>
        <v>1895.75</v>
      </c>
      <c r="E304" s="157">
        <f>('StockBond Returns'!Y303+'StockBond Returns'!AA303-'Parameters &amp; Main Results'!$B$33)/'StockBond Returns'!Z303*12</f>
        <v>0.04758436359</v>
      </c>
      <c r="F304" s="77">
        <f>'StockBond Returns'!Y303+'StockBond Returns'!AA303-'StockBond Returns'!Z303*'Distribution of Final Value'!$B$7</f>
        <v>4.414484252</v>
      </c>
      <c r="G304" s="19">
        <f>1/'StockBond Returns'!M302</f>
        <v>0.05494404074</v>
      </c>
      <c r="H304">
        <f t="shared" si="7"/>
        <v>1</v>
      </c>
      <c r="I304" s="71">
        <f t="shared" si="8"/>
        <v>0</v>
      </c>
      <c r="J304">
        <f t="shared" si="9"/>
        <v>0</v>
      </c>
      <c r="K304" s="19">
        <f t="shared" ref="K304:M304" si="603">if(H304=1,$E304,"")</f>
        <v>0.04758436359</v>
      </c>
      <c r="L304" t="str">
        <f t="shared" si="603"/>
        <v/>
      </c>
      <c r="M304" t="str">
        <f t="shared" si="603"/>
        <v/>
      </c>
      <c r="N304" s="158">
        <f>if('StockBond Returns'!AB302=0,1,0)</f>
        <v>1</v>
      </c>
      <c r="O304">
        <f>if( and('StockBond Returns'!$AB302&lt;0,'StockBond Returns'!$AB302&gt;=-0.1),1,0)</f>
        <v>0</v>
      </c>
      <c r="P304">
        <f>if( and('StockBond Returns'!$AB302&lt;-0.1,'StockBond Returns'!$AB302&gt;=-0.2),1,0)</f>
        <v>0</v>
      </c>
      <c r="Q304">
        <f>if( and('StockBond Returns'!$AB302&lt;-0.2,'StockBond Returns'!$AB302&gt;=-0.3),1,0)</f>
        <v>0</v>
      </c>
      <c r="R304">
        <f>if('StockBond Returns'!AB302&lt;-0.3,1,0)</f>
        <v>0</v>
      </c>
      <c r="S304" s="19">
        <f t="shared" ref="S304:W304" si="604">if(N304=1,$E304,"")</f>
        <v>0.04758436359</v>
      </c>
      <c r="T304" t="str">
        <f t="shared" si="604"/>
        <v/>
      </c>
      <c r="U304" t="str">
        <f t="shared" si="604"/>
        <v/>
      </c>
      <c r="V304" t="str">
        <f t="shared" si="604"/>
        <v/>
      </c>
      <c r="W304" t="str">
        <f t="shared" si="604"/>
        <v/>
      </c>
    </row>
    <row r="305">
      <c r="A305">
        <f t="shared" si="33"/>
        <v>11</v>
      </c>
      <c r="B305">
        <f t="shared" si="34"/>
        <v>1895</v>
      </c>
      <c r="C305" s="71" t="s">
        <v>116</v>
      </c>
      <c r="D305" s="156">
        <f t="shared" si="12"/>
        <v>1895.833333</v>
      </c>
      <c r="E305" s="157">
        <f>('StockBond Returns'!Y304+'StockBond Returns'!AA304-'Parameters &amp; Main Results'!$B$33)/'StockBond Returns'!Z304*12</f>
        <v>0.0485399105</v>
      </c>
      <c r="F305" s="77">
        <f>'StockBond Returns'!Y304+'StockBond Returns'!AA304-'StockBond Returns'!Z304*'Distribution of Final Value'!$B$7</f>
        <v>4.843008444</v>
      </c>
      <c r="G305" s="19">
        <f>1/'StockBond Returns'!M303</f>
        <v>0.05572673999</v>
      </c>
      <c r="H305">
        <f t="shared" si="7"/>
        <v>1</v>
      </c>
      <c r="I305" s="71">
        <f t="shared" si="8"/>
        <v>0</v>
      </c>
      <c r="J305">
        <f t="shared" si="9"/>
        <v>0</v>
      </c>
      <c r="K305" s="19">
        <f t="shared" ref="K305:M305" si="605">if(H305=1,$E305,"")</f>
        <v>0.0485399105</v>
      </c>
      <c r="L305" t="str">
        <f t="shared" si="605"/>
        <v/>
      </c>
      <c r="M305" t="str">
        <f t="shared" si="605"/>
        <v/>
      </c>
      <c r="N305" s="158">
        <f>if('StockBond Returns'!AB303=0,1,0)</f>
        <v>0</v>
      </c>
      <c r="O305">
        <f>if( and('StockBond Returns'!$AB303&lt;0,'StockBond Returns'!$AB303&gt;=-0.1),1,0)</f>
        <v>1</v>
      </c>
      <c r="P305">
        <f>if( and('StockBond Returns'!$AB303&lt;-0.1,'StockBond Returns'!$AB303&gt;=-0.2),1,0)</f>
        <v>0</v>
      </c>
      <c r="Q305">
        <f>if( and('StockBond Returns'!$AB303&lt;-0.2,'StockBond Returns'!$AB303&gt;=-0.3),1,0)</f>
        <v>0</v>
      </c>
      <c r="R305">
        <f>if('StockBond Returns'!AB303&lt;-0.3,1,0)</f>
        <v>0</v>
      </c>
      <c r="S305" t="str">
        <f t="shared" ref="S305:W305" si="606">if(N305=1,$E305,"")</f>
        <v/>
      </c>
      <c r="T305" s="19">
        <f t="shared" si="606"/>
        <v>0.0485399105</v>
      </c>
      <c r="U305" t="str">
        <f t="shared" si="606"/>
        <v/>
      </c>
      <c r="V305" t="str">
        <f t="shared" si="606"/>
        <v/>
      </c>
      <c r="W305" t="str">
        <f t="shared" si="606"/>
        <v/>
      </c>
    </row>
    <row r="306">
      <c r="A306">
        <f t="shared" si="33"/>
        <v>12</v>
      </c>
      <c r="B306">
        <f t="shared" si="34"/>
        <v>1895</v>
      </c>
      <c r="C306" s="71" t="s">
        <v>116</v>
      </c>
      <c r="D306" s="156">
        <f t="shared" si="12"/>
        <v>1895.916667</v>
      </c>
      <c r="E306" s="157">
        <f>('StockBond Returns'!Y305+'StockBond Returns'!AA305-'Parameters &amp; Main Results'!$B$33)/'StockBond Returns'!Z305*12</f>
        <v>0.04945486901</v>
      </c>
      <c r="F306" s="77">
        <f>'StockBond Returns'!Y305+'StockBond Returns'!AA305-'StockBond Returns'!Z305*'Distribution of Final Value'!$B$7</f>
        <v>5.603030806</v>
      </c>
      <c r="G306" s="19">
        <f>1/'StockBond Returns'!M304</f>
        <v>0.05766015443</v>
      </c>
      <c r="H306">
        <f t="shared" si="7"/>
        <v>1</v>
      </c>
      <c r="I306" s="71">
        <f t="shared" si="8"/>
        <v>0</v>
      </c>
      <c r="J306">
        <f t="shared" si="9"/>
        <v>0</v>
      </c>
      <c r="K306" s="19">
        <f t="shared" ref="K306:M306" si="607">if(H306=1,$E306,"")</f>
        <v>0.04945486901</v>
      </c>
      <c r="L306" t="str">
        <f t="shared" si="607"/>
        <v/>
      </c>
      <c r="M306" t="str">
        <f t="shared" si="607"/>
        <v/>
      </c>
      <c r="N306" s="158">
        <f>if('StockBond Returns'!AB304=0,1,0)</f>
        <v>0</v>
      </c>
      <c r="O306">
        <f>if( and('StockBond Returns'!$AB304&lt;0,'StockBond Returns'!$AB304&gt;=-0.1),1,0)</f>
        <v>1</v>
      </c>
      <c r="P306">
        <f>if( and('StockBond Returns'!$AB304&lt;-0.1,'StockBond Returns'!$AB304&gt;=-0.2),1,0)</f>
        <v>0</v>
      </c>
      <c r="Q306">
        <f>if( and('StockBond Returns'!$AB304&lt;-0.2,'StockBond Returns'!$AB304&gt;=-0.3),1,0)</f>
        <v>0</v>
      </c>
      <c r="R306">
        <f>if('StockBond Returns'!AB304&lt;-0.3,1,0)</f>
        <v>0</v>
      </c>
      <c r="S306" t="str">
        <f t="shared" ref="S306:W306" si="608">if(N306=1,$E306,"")</f>
        <v/>
      </c>
      <c r="T306" s="19">
        <f t="shared" si="608"/>
        <v>0.04945486901</v>
      </c>
      <c r="U306" t="str">
        <f t="shared" si="608"/>
        <v/>
      </c>
      <c r="V306" t="str">
        <f t="shared" si="608"/>
        <v/>
      </c>
      <c r="W306" t="str">
        <f t="shared" si="608"/>
        <v/>
      </c>
    </row>
    <row r="307">
      <c r="A307">
        <f t="shared" si="33"/>
        <v>1</v>
      </c>
      <c r="B307">
        <f t="shared" si="34"/>
        <v>1896</v>
      </c>
      <c r="C307" s="71" t="s">
        <v>116</v>
      </c>
      <c r="D307" s="156">
        <f t="shared" si="12"/>
        <v>1896</v>
      </c>
      <c r="E307" s="157">
        <f>('StockBond Returns'!Y306+'StockBond Returns'!AA306-'Parameters &amp; Main Results'!$B$33)/'StockBond Returns'!Z306*12</f>
        <v>0.05102565757</v>
      </c>
      <c r="F307" s="77">
        <f>'StockBond Returns'!Y306+'StockBond Returns'!AA306-'StockBond Returns'!Z306*'Distribution of Final Value'!$B$7</f>
        <v>6.474626091</v>
      </c>
      <c r="G307" s="19">
        <f>1/'StockBond Returns'!M305</f>
        <v>0.06042874743</v>
      </c>
      <c r="H307">
        <f t="shared" si="7"/>
        <v>1</v>
      </c>
      <c r="I307" s="71">
        <f t="shared" si="8"/>
        <v>0</v>
      </c>
      <c r="J307">
        <f t="shared" si="9"/>
        <v>0</v>
      </c>
      <c r="K307" s="19">
        <f t="shared" ref="K307:M307" si="609">if(H307=1,$E307,"")</f>
        <v>0.05102565757</v>
      </c>
      <c r="L307" t="str">
        <f t="shared" si="609"/>
        <v/>
      </c>
      <c r="M307" t="str">
        <f t="shared" si="609"/>
        <v/>
      </c>
      <c r="N307" s="158">
        <f>if('StockBond Returns'!AB305=0,1,0)</f>
        <v>0</v>
      </c>
      <c r="O307">
        <f>if( and('StockBond Returns'!$AB305&lt;0,'StockBond Returns'!$AB305&gt;=-0.1),1,0)</f>
        <v>1</v>
      </c>
      <c r="P307">
        <f>if( and('StockBond Returns'!$AB305&lt;-0.1,'StockBond Returns'!$AB305&gt;=-0.2),1,0)</f>
        <v>0</v>
      </c>
      <c r="Q307">
        <f>if( and('StockBond Returns'!$AB305&lt;-0.2,'StockBond Returns'!$AB305&gt;=-0.3),1,0)</f>
        <v>0</v>
      </c>
      <c r="R307">
        <f>if('StockBond Returns'!AB305&lt;-0.3,1,0)</f>
        <v>0</v>
      </c>
      <c r="S307" t="str">
        <f t="shared" ref="S307:W307" si="610">if(N307=1,$E307,"")</f>
        <v/>
      </c>
      <c r="T307" s="19">
        <f t="shared" si="610"/>
        <v>0.05102565757</v>
      </c>
      <c r="U307" t="str">
        <f t="shared" si="610"/>
        <v/>
      </c>
      <c r="V307" t="str">
        <f t="shared" si="610"/>
        <v/>
      </c>
      <c r="W307" t="str">
        <f t="shared" si="610"/>
        <v/>
      </c>
    </row>
    <row r="308">
      <c r="A308">
        <f t="shared" si="33"/>
        <v>2</v>
      </c>
      <c r="B308">
        <f t="shared" si="34"/>
        <v>1896</v>
      </c>
      <c r="C308" s="71" t="s">
        <v>116</v>
      </c>
      <c r="D308" s="156">
        <f t="shared" si="12"/>
        <v>1896.083333</v>
      </c>
      <c r="E308" s="157">
        <f>('StockBond Returns'!Y307+'StockBond Returns'!AA307-'Parameters &amp; Main Results'!$B$33)/'StockBond Returns'!Z307*12</f>
        <v>0.05120631394</v>
      </c>
      <c r="F308" s="77">
        <f>'StockBond Returns'!Y307+'StockBond Returns'!AA307-'StockBond Returns'!Z307*'Distribution of Final Value'!$B$7</f>
        <v>6.408111806</v>
      </c>
      <c r="G308" s="19">
        <f>1/'StockBond Returns'!M306</f>
        <v>0.06032736707</v>
      </c>
      <c r="H308">
        <f t="shared" si="7"/>
        <v>1</v>
      </c>
      <c r="I308" s="71">
        <f t="shared" si="8"/>
        <v>0</v>
      </c>
      <c r="J308">
        <f t="shared" si="9"/>
        <v>0</v>
      </c>
      <c r="K308" s="19">
        <f t="shared" ref="K308:M308" si="611">if(H308=1,$E308,"")</f>
        <v>0.05120631394</v>
      </c>
      <c r="L308" t="str">
        <f t="shared" si="611"/>
        <v/>
      </c>
      <c r="M308" t="str">
        <f t="shared" si="611"/>
        <v/>
      </c>
      <c r="N308" s="158">
        <f>if('StockBond Returns'!AB306=0,1,0)</f>
        <v>0</v>
      </c>
      <c r="O308">
        <f>if( and('StockBond Returns'!$AB306&lt;0,'StockBond Returns'!$AB306&gt;=-0.1),1,0)</f>
        <v>1</v>
      </c>
      <c r="P308">
        <f>if( and('StockBond Returns'!$AB306&lt;-0.1,'StockBond Returns'!$AB306&gt;=-0.2),1,0)</f>
        <v>0</v>
      </c>
      <c r="Q308">
        <f>if( and('StockBond Returns'!$AB306&lt;-0.2,'StockBond Returns'!$AB306&gt;=-0.3),1,0)</f>
        <v>0</v>
      </c>
      <c r="R308">
        <f>if('StockBond Returns'!AB306&lt;-0.3,1,0)</f>
        <v>0</v>
      </c>
      <c r="S308" t="str">
        <f t="shared" ref="S308:W308" si="612">if(N308=1,$E308,"")</f>
        <v/>
      </c>
      <c r="T308" s="19">
        <f t="shared" si="612"/>
        <v>0.05120631394</v>
      </c>
      <c r="U308" t="str">
        <f t="shared" si="612"/>
        <v/>
      </c>
      <c r="V308" t="str">
        <f t="shared" si="612"/>
        <v/>
      </c>
      <c r="W308" t="str">
        <f t="shared" si="612"/>
        <v/>
      </c>
    </row>
    <row r="309">
      <c r="A309">
        <f t="shared" si="33"/>
        <v>3</v>
      </c>
      <c r="B309">
        <f t="shared" si="34"/>
        <v>1896</v>
      </c>
      <c r="C309" s="71" t="s">
        <v>116</v>
      </c>
      <c r="D309" s="156">
        <f t="shared" si="12"/>
        <v>1896.166667</v>
      </c>
      <c r="E309" s="157">
        <f>('StockBond Returns'!Y308+'StockBond Returns'!AA308-'Parameters &amp; Main Results'!$B$33)/'StockBond Returns'!Z308*12</f>
        <v>0.04912969797</v>
      </c>
      <c r="F309" s="77">
        <f>'StockBond Returns'!Y308+'StockBond Returns'!AA308-'StockBond Returns'!Z308*'Distribution of Final Value'!$B$7</f>
        <v>5.392268064</v>
      </c>
      <c r="G309" s="19">
        <f>1/'StockBond Returns'!M307</f>
        <v>0.05709260472</v>
      </c>
      <c r="H309">
        <f t="shared" si="7"/>
        <v>1</v>
      </c>
      <c r="I309" s="71">
        <f t="shared" si="8"/>
        <v>0</v>
      </c>
      <c r="J309">
        <f t="shared" si="9"/>
        <v>0</v>
      </c>
      <c r="K309" s="19">
        <f t="shared" ref="K309:M309" si="613">if(H309=1,$E309,"")</f>
        <v>0.04912969797</v>
      </c>
      <c r="L309" t="str">
        <f t="shared" si="613"/>
        <v/>
      </c>
      <c r="M309" t="str">
        <f t="shared" si="613"/>
        <v/>
      </c>
      <c r="N309" s="158">
        <f>if('StockBond Returns'!AB307=0,1,0)</f>
        <v>0</v>
      </c>
      <c r="O309">
        <f>if( and('StockBond Returns'!$AB307&lt;0,'StockBond Returns'!$AB307&gt;=-0.1),1,0)</f>
        <v>1</v>
      </c>
      <c r="P309">
        <f>if( and('StockBond Returns'!$AB307&lt;-0.1,'StockBond Returns'!$AB307&gt;=-0.2),1,0)</f>
        <v>0</v>
      </c>
      <c r="Q309">
        <f>if( and('StockBond Returns'!$AB307&lt;-0.2,'StockBond Returns'!$AB307&gt;=-0.3),1,0)</f>
        <v>0</v>
      </c>
      <c r="R309">
        <f>if('StockBond Returns'!AB307&lt;-0.3,1,0)</f>
        <v>0</v>
      </c>
      <c r="S309" t="str">
        <f t="shared" ref="S309:W309" si="614">if(N309=1,$E309,"")</f>
        <v/>
      </c>
      <c r="T309" s="19">
        <f t="shared" si="614"/>
        <v>0.04912969797</v>
      </c>
      <c r="U309" t="str">
        <f t="shared" si="614"/>
        <v/>
      </c>
      <c r="V309" t="str">
        <f t="shared" si="614"/>
        <v/>
      </c>
      <c r="W309" t="str">
        <f t="shared" si="614"/>
        <v/>
      </c>
    </row>
    <row r="310">
      <c r="A310">
        <f t="shared" si="33"/>
        <v>4</v>
      </c>
      <c r="B310">
        <f t="shared" si="34"/>
        <v>1896</v>
      </c>
      <c r="C310" s="71" t="s">
        <v>116</v>
      </c>
      <c r="D310" s="156">
        <f t="shared" si="12"/>
        <v>1896.25</v>
      </c>
      <c r="E310" s="157">
        <f>('StockBond Returns'!Y309+'StockBond Returns'!AA309-'Parameters &amp; Main Results'!$B$33)/'StockBond Returns'!Z309*12</f>
        <v>0.04959134196</v>
      </c>
      <c r="F310" s="77">
        <f>'StockBond Returns'!Y309+'StockBond Returns'!AA309-'StockBond Returns'!Z309*'Distribution of Final Value'!$B$7</f>
        <v>5.908027042</v>
      </c>
      <c r="G310" s="19">
        <f>1/'StockBond Returns'!M308</f>
        <v>0.05803034771</v>
      </c>
      <c r="H310">
        <f t="shared" si="7"/>
        <v>1</v>
      </c>
      <c r="I310" s="71">
        <f t="shared" si="8"/>
        <v>0</v>
      </c>
      <c r="J310">
        <f t="shared" si="9"/>
        <v>0</v>
      </c>
      <c r="K310" s="19">
        <f t="shared" ref="K310:M310" si="615">if(H310=1,$E310,"")</f>
        <v>0.04959134196</v>
      </c>
      <c r="L310" t="str">
        <f t="shared" si="615"/>
        <v/>
      </c>
      <c r="M310" t="str">
        <f t="shared" si="615"/>
        <v/>
      </c>
      <c r="N310" s="158">
        <f>if('StockBond Returns'!AB308=0,1,0)</f>
        <v>0</v>
      </c>
      <c r="O310">
        <f>if( and('StockBond Returns'!$AB308&lt;0,'StockBond Returns'!$AB308&gt;=-0.1),1,0)</f>
        <v>1</v>
      </c>
      <c r="P310">
        <f>if( and('StockBond Returns'!$AB308&lt;-0.1,'StockBond Returns'!$AB308&gt;=-0.2),1,0)</f>
        <v>0</v>
      </c>
      <c r="Q310">
        <f>if( and('StockBond Returns'!$AB308&lt;-0.2,'StockBond Returns'!$AB308&gt;=-0.3),1,0)</f>
        <v>0</v>
      </c>
      <c r="R310">
        <f>if('StockBond Returns'!AB308&lt;-0.3,1,0)</f>
        <v>0</v>
      </c>
      <c r="S310" t="str">
        <f t="shared" ref="S310:W310" si="616">if(N310=1,$E310,"")</f>
        <v/>
      </c>
      <c r="T310" s="19">
        <f t="shared" si="616"/>
        <v>0.04959134196</v>
      </c>
      <c r="U310" t="str">
        <f t="shared" si="616"/>
        <v/>
      </c>
      <c r="V310" t="str">
        <f t="shared" si="616"/>
        <v/>
      </c>
      <c r="W310" t="str">
        <f t="shared" si="616"/>
        <v/>
      </c>
    </row>
    <row r="311">
      <c r="A311">
        <f t="shared" si="33"/>
        <v>5</v>
      </c>
      <c r="B311">
        <f t="shared" si="34"/>
        <v>1896</v>
      </c>
      <c r="C311" s="71" t="s">
        <v>116</v>
      </c>
      <c r="D311" s="156">
        <f t="shared" si="12"/>
        <v>1896.333333</v>
      </c>
      <c r="E311" s="157">
        <f>('StockBond Returns'!Y310+'StockBond Returns'!AA310-'Parameters &amp; Main Results'!$B$33)/'StockBond Returns'!Z310*12</f>
        <v>0.04849591015</v>
      </c>
      <c r="F311" s="77">
        <f>'StockBond Returns'!Y310+'StockBond Returns'!AA310-'StockBond Returns'!Z310*'Distribution of Final Value'!$B$7</f>
        <v>5.218830403</v>
      </c>
      <c r="G311" s="19">
        <f>1/'StockBond Returns'!M309</f>
        <v>0.05667745627</v>
      </c>
      <c r="H311">
        <f t="shared" si="7"/>
        <v>1</v>
      </c>
      <c r="I311" s="71">
        <f t="shared" si="8"/>
        <v>0</v>
      </c>
      <c r="J311">
        <f t="shared" si="9"/>
        <v>0</v>
      </c>
      <c r="K311" s="19">
        <f t="shared" ref="K311:M311" si="617">if(H311=1,$E311,"")</f>
        <v>0.04849591015</v>
      </c>
      <c r="L311" t="str">
        <f t="shared" si="617"/>
        <v/>
      </c>
      <c r="M311" t="str">
        <f t="shared" si="617"/>
        <v/>
      </c>
      <c r="N311" s="158">
        <f>if('StockBond Returns'!AB309=0,1,0)</f>
        <v>0</v>
      </c>
      <c r="O311">
        <f>if( and('StockBond Returns'!$AB309&lt;0,'StockBond Returns'!$AB309&gt;=-0.1),1,0)</f>
        <v>1</v>
      </c>
      <c r="P311">
        <f>if( and('StockBond Returns'!$AB309&lt;-0.1,'StockBond Returns'!$AB309&gt;=-0.2),1,0)</f>
        <v>0</v>
      </c>
      <c r="Q311">
        <f>if( and('StockBond Returns'!$AB309&lt;-0.2,'StockBond Returns'!$AB309&gt;=-0.3),1,0)</f>
        <v>0</v>
      </c>
      <c r="R311">
        <f>if('StockBond Returns'!AB309&lt;-0.3,1,0)</f>
        <v>0</v>
      </c>
      <c r="S311" t="str">
        <f t="shared" ref="S311:W311" si="618">if(N311=1,$E311,"")</f>
        <v/>
      </c>
      <c r="T311" s="19">
        <f t="shared" si="618"/>
        <v>0.04849591015</v>
      </c>
      <c r="U311" t="str">
        <f t="shared" si="618"/>
        <v/>
      </c>
      <c r="V311" t="str">
        <f t="shared" si="618"/>
        <v/>
      </c>
      <c r="W311" t="str">
        <f t="shared" si="618"/>
        <v/>
      </c>
    </row>
    <row r="312">
      <c r="A312">
        <f t="shared" si="33"/>
        <v>6</v>
      </c>
      <c r="B312">
        <f t="shared" si="34"/>
        <v>1896</v>
      </c>
      <c r="C312" s="71" t="s">
        <v>116</v>
      </c>
      <c r="D312" s="156">
        <f t="shared" si="12"/>
        <v>1896.416667</v>
      </c>
      <c r="E312" s="157">
        <f>('StockBond Returns'!Y311+'StockBond Returns'!AA311-'Parameters &amp; Main Results'!$B$33)/'StockBond Returns'!Z311*12</f>
        <v>0.04803718883</v>
      </c>
      <c r="F312" s="77">
        <f>'StockBond Returns'!Y311+'StockBond Returns'!AA311-'StockBond Returns'!Z311*'Distribution of Final Value'!$B$7</f>
        <v>4.710006558</v>
      </c>
      <c r="G312" s="19">
        <f>1/'StockBond Returns'!M310</f>
        <v>0.0560907017</v>
      </c>
      <c r="H312">
        <f t="shared" si="7"/>
        <v>1</v>
      </c>
      <c r="I312" s="71">
        <f t="shared" si="8"/>
        <v>0</v>
      </c>
      <c r="J312">
        <f t="shared" si="9"/>
        <v>0</v>
      </c>
      <c r="K312" s="19">
        <f t="shared" ref="K312:M312" si="619">if(H312=1,$E312,"")</f>
        <v>0.04803718883</v>
      </c>
      <c r="L312" t="str">
        <f t="shared" si="619"/>
        <v/>
      </c>
      <c r="M312" t="str">
        <f t="shared" si="619"/>
        <v/>
      </c>
      <c r="N312" s="158">
        <f>if('StockBond Returns'!AB310=0,1,0)</f>
        <v>1</v>
      </c>
      <c r="O312">
        <f>if( and('StockBond Returns'!$AB310&lt;0,'StockBond Returns'!$AB310&gt;=-0.1),1,0)</f>
        <v>0</v>
      </c>
      <c r="P312">
        <f>if( and('StockBond Returns'!$AB310&lt;-0.1,'StockBond Returns'!$AB310&gt;=-0.2),1,0)</f>
        <v>0</v>
      </c>
      <c r="Q312">
        <f>if( and('StockBond Returns'!$AB310&lt;-0.2,'StockBond Returns'!$AB310&gt;=-0.3),1,0)</f>
        <v>0</v>
      </c>
      <c r="R312">
        <f>if('StockBond Returns'!AB310&lt;-0.3,1,0)</f>
        <v>0</v>
      </c>
      <c r="S312" s="19">
        <f t="shared" ref="S312:W312" si="620">if(N312=1,$E312,"")</f>
        <v>0.04803718883</v>
      </c>
      <c r="T312" t="str">
        <f t="shared" si="620"/>
        <v/>
      </c>
      <c r="U312" t="str">
        <f t="shared" si="620"/>
        <v/>
      </c>
      <c r="V312" t="str">
        <f t="shared" si="620"/>
        <v/>
      </c>
      <c r="W312" t="str">
        <f t="shared" si="620"/>
        <v/>
      </c>
    </row>
    <row r="313">
      <c r="A313">
        <f t="shared" si="33"/>
        <v>7</v>
      </c>
      <c r="B313">
        <f t="shared" si="34"/>
        <v>1896</v>
      </c>
      <c r="C313" s="71" t="s">
        <v>116</v>
      </c>
      <c r="D313" s="156">
        <f t="shared" si="12"/>
        <v>1896.5</v>
      </c>
      <c r="E313" s="157">
        <f>('StockBond Returns'!Y312+'StockBond Returns'!AA312-'Parameters &amp; Main Results'!$B$33)/'StockBond Returns'!Z312*12</f>
        <v>0.04798145234</v>
      </c>
      <c r="F313" s="77">
        <f>'StockBond Returns'!Y312+'StockBond Returns'!AA312-'StockBond Returns'!Z312*'Distribution of Final Value'!$B$7</f>
        <v>4.792855448</v>
      </c>
      <c r="G313" s="19">
        <f>1/'StockBond Returns'!M311</f>
        <v>0.05625063015</v>
      </c>
      <c r="H313">
        <f t="shared" si="7"/>
        <v>1</v>
      </c>
      <c r="I313" s="71">
        <f t="shared" si="8"/>
        <v>0</v>
      </c>
      <c r="J313">
        <f t="shared" si="9"/>
        <v>0</v>
      </c>
      <c r="K313" s="19">
        <f t="shared" ref="K313:M313" si="621">if(H313=1,$E313,"")</f>
        <v>0.04798145234</v>
      </c>
      <c r="L313" t="str">
        <f t="shared" si="621"/>
        <v/>
      </c>
      <c r="M313" t="str">
        <f t="shared" si="621"/>
        <v/>
      </c>
      <c r="N313" s="158">
        <f>if('StockBond Returns'!AB311=0,1,0)</f>
        <v>1</v>
      </c>
      <c r="O313">
        <f>if( and('StockBond Returns'!$AB311&lt;0,'StockBond Returns'!$AB311&gt;=-0.1),1,0)</f>
        <v>0</v>
      </c>
      <c r="P313">
        <f>if( and('StockBond Returns'!$AB311&lt;-0.1,'StockBond Returns'!$AB311&gt;=-0.2),1,0)</f>
        <v>0</v>
      </c>
      <c r="Q313">
        <f>if( and('StockBond Returns'!$AB311&lt;-0.2,'StockBond Returns'!$AB311&gt;=-0.3),1,0)</f>
        <v>0</v>
      </c>
      <c r="R313">
        <f>if('StockBond Returns'!AB311&lt;-0.3,1,0)</f>
        <v>0</v>
      </c>
      <c r="S313" s="19">
        <f t="shared" ref="S313:W313" si="622">if(N313=1,$E313,"")</f>
        <v>0.04798145234</v>
      </c>
      <c r="T313" t="str">
        <f t="shared" si="622"/>
        <v/>
      </c>
      <c r="U313" t="str">
        <f t="shared" si="622"/>
        <v/>
      </c>
      <c r="V313" t="str">
        <f t="shared" si="622"/>
        <v/>
      </c>
      <c r="W313" t="str">
        <f t="shared" si="622"/>
        <v/>
      </c>
    </row>
    <row r="314">
      <c r="A314">
        <f t="shared" si="33"/>
        <v>8</v>
      </c>
      <c r="B314">
        <f t="shared" si="34"/>
        <v>1896</v>
      </c>
      <c r="C314" s="71" t="s">
        <v>116</v>
      </c>
      <c r="D314" s="156">
        <f t="shared" si="12"/>
        <v>1896.583333</v>
      </c>
      <c r="E314" s="157">
        <f>('StockBond Returns'!Y313+'StockBond Returns'!AA313-'Parameters &amp; Main Results'!$B$33)/'StockBond Returns'!Z313*12</f>
        <v>0.05061868642</v>
      </c>
      <c r="F314" s="77">
        <f>'StockBond Returns'!Y313+'StockBond Returns'!AA313-'StockBond Returns'!Z313*'Distribution of Final Value'!$B$7</f>
        <v>6.476291849</v>
      </c>
      <c r="G314" s="19">
        <f>1/'StockBond Returns'!M312</f>
        <v>0.0601066288</v>
      </c>
      <c r="H314">
        <f t="shared" si="7"/>
        <v>1</v>
      </c>
      <c r="I314" s="71">
        <f t="shared" si="8"/>
        <v>0</v>
      </c>
      <c r="J314">
        <f t="shared" si="9"/>
        <v>0</v>
      </c>
      <c r="K314" s="19">
        <f t="shared" ref="K314:M314" si="623">if(H314=1,$E314,"")</f>
        <v>0.05061868642</v>
      </c>
      <c r="L314" t="str">
        <f t="shared" si="623"/>
        <v/>
      </c>
      <c r="M314" t="str">
        <f t="shared" si="623"/>
        <v/>
      </c>
      <c r="N314" s="158">
        <f>if('StockBond Returns'!AB312=0,1,0)</f>
        <v>0</v>
      </c>
      <c r="O314">
        <f>if( and('StockBond Returns'!$AB312&lt;0,'StockBond Returns'!$AB312&gt;=-0.1),1,0)</f>
        <v>1</v>
      </c>
      <c r="P314">
        <f>if( and('StockBond Returns'!$AB312&lt;-0.1,'StockBond Returns'!$AB312&gt;=-0.2),1,0)</f>
        <v>0</v>
      </c>
      <c r="Q314">
        <f>if( and('StockBond Returns'!$AB312&lt;-0.2,'StockBond Returns'!$AB312&gt;=-0.3),1,0)</f>
        <v>0</v>
      </c>
      <c r="R314">
        <f>if('StockBond Returns'!AB312&lt;-0.3,1,0)</f>
        <v>0</v>
      </c>
      <c r="S314" t="str">
        <f t="shared" ref="S314:W314" si="624">if(N314=1,$E314,"")</f>
        <v/>
      </c>
      <c r="T314" s="19">
        <f t="shared" si="624"/>
        <v>0.05061868642</v>
      </c>
      <c r="U314" t="str">
        <f t="shared" si="624"/>
        <v/>
      </c>
      <c r="V314" t="str">
        <f t="shared" si="624"/>
        <v/>
      </c>
      <c r="W314" t="str">
        <f t="shared" si="624"/>
        <v/>
      </c>
    </row>
    <row r="315">
      <c r="A315">
        <f t="shared" si="33"/>
        <v>9</v>
      </c>
      <c r="B315">
        <f t="shared" si="34"/>
        <v>1896</v>
      </c>
      <c r="C315" s="71" t="s">
        <v>116</v>
      </c>
      <c r="D315" s="156">
        <f t="shared" si="12"/>
        <v>1896.666667</v>
      </c>
      <c r="E315" s="157">
        <f>('StockBond Returns'!Y314+'StockBond Returns'!AA314-'Parameters &amp; Main Results'!$B$33)/'StockBond Returns'!Z314*12</f>
        <v>0.05304818843</v>
      </c>
      <c r="F315" s="77">
        <f>'StockBond Returns'!Y314+'StockBond Returns'!AA314-'StockBond Returns'!Z314*'Distribution of Final Value'!$B$7</f>
        <v>7.634026626</v>
      </c>
      <c r="G315" s="19">
        <f>1/'StockBond Returns'!M313</f>
        <v>0.06368059627</v>
      </c>
      <c r="H315">
        <f t="shared" si="7"/>
        <v>1</v>
      </c>
      <c r="I315" s="71">
        <f t="shared" si="8"/>
        <v>0</v>
      </c>
      <c r="J315">
        <f t="shared" si="9"/>
        <v>0</v>
      </c>
      <c r="K315" s="19">
        <f t="shared" ref="K315:M315" si="625">if(H315=1,$E315,"")</f>
        <v>0.05304818843</v>
      </c>
      <c r="L315" t="str">
        <f t="shared" si="625"/>
        <v/>
      </c>
      <c r="M315" t="str">
        <f t="shared" si="625"/>
        <v/>
      </c>
      <c r="N315" s="158">
        <f>if('StockBond Returns'!AB313=0,1,0)</f>
        <v>0</v>
      </c>
      <c r="O315">
        <f>if( and('StockBond Returns'!$AB313&lt;0,'StockBond Returns'!$AB313&gt;=-0.1),1,0)</f>
        <v>0</v>
      </c>
      <c r="P315">
        <f>if( and('StockBond Returns'!$AB313&lt;-0.1,'StockBond Returns'!$AB313&gt;=-0.2),1,0)</f>
        <v>1</v>
      </c>
      <c r="Q315">
        <f>if( and('StockBond Returns'!$AB313&lt;-0.2,'StockBond Returns'!$AB313&gt;=-0.3),1,0)</f>
        <v>0</v>
      </c>
      <c r="R315">
        <f>if('StockBond Returns'!AB313&lt;-0.3,1,0)</f>
        <v>0</v>
      </c>
      <c r="S315" t="str">
        <f t="shared" ref="S315:W315" si="626">if(N315=1,$E315,"")</f>
        <v/>
      </c>
      <c r="T315" t="str">
        <f t="shared" si="626"/>
        <v/>
      </c>
      <c r="U315" s="19">
        <f t="shared" si="626"/>
        <v>0.05304818843</v>
      </c>
      <c r="V315" t="str">
        <f t="shared" si="626"/>
        <v/>
      </c>
      <c r="W315" t="str">
        <f t="shared" si="626"/>
        <v/>
      </c>
    </row>
    <row r="316">
      <c r="A316">
        <f t="shared" si="33"/>
        <v>10</v>
      </c>
      <c r="B316">
        <f t="shared" si="34"/>
        <v>1896</v>
      </c>
      <c r="C316" s="71" t="s">
        <v>116</v>
      </c>
      <c r="D316" s="156">
        <f t="shared" si="12"/>
        <v>1896.75</v>
      </c>
      <c r="E316" s="157">
        <f>('StockBond Returns'!Y315+'StockBond Returns'!AA315-'Parameters &amp; Main Results'!$B$33)/'StockBond Returns'!Z315*12</f>
        <v>0.05079755044</v>
      </c>
      <c r="F316" s="77">
        <f>'StockBond Returns'!Y315+'StockBond Returns'!AA315-'StockBond Returns'!Z315*'Distribution of Final Value'!$B$7</f>
        <v>6.132068945</v>
      </c>
      <c r="G316" s="19">
        <f>1/'StockBond Returns'!M314</f>
        <v>0.0604436323</v>
      </c>
      <c r="H316">
        <f t="shared" si="7"/>
        <v>1</v>
      </c>
      <c r="I316" s="71">
        <f t="shared" si="8"/>
        <v>0</v>
      </c>
      <c r="J316">
        <f t="shared" si="9"/>
        <v>0</v>
      </c>
      <c r="K316" s="19">
        <f t="shared" ref="K316:M316" si="627">if(H316=1,$E316,"")</f>
        <v>0.05079755044</v>
      </c>
      <c r="L316" t="str">
        <f t="shared" si="627"/>
        <v/>
      </c>
      <c r="M316" t="str">
        <f t="shared" si="627"/>
        <v/>
      </c>
      <c r="N316" s="158">
        <f>if('StockBond Returns'!AB314=0,1,0)</f>
        <v>0</v>
      </c>
      <c r="O316">
        <f>if( and('StockBond Returns'!$AB314&lt;0,'StockBond Returns'!$AB314&gt;=-0.1),1,0)</f>
        <v>1</v>
      </c>
      <c r="P316">
        <f>if( and('StockBond Returns'!$AB314&lt;-0.1,'StockBond Returns'!$AB314&gt;=-0.2),1,0)</f>
        <v>0</v>
      </c>
      <c r="Q316">
        <f>if( and('StockBond Returns'!$AB314&lt;-0.2,'StockBond Returns'!$AB314&gt;=-0.3),1,0)</f>
        <v>0</v>
      </c>
      <c r="R316">
        <f>if('StockBond Returns'!AB314&lt;-0.3,1,0)</f>
        <v>0</v>
      </c>
      <c r="S316" t="str">
        <f t="shared" ref="S316:W316" si="628">if(N316=1,$E316,"")</f>
        <v/>
      </c>
      <c r="T316" s="19">
        <f t="shared" si="628"/>
        <v>0.05079755044</v>
      </c>
      <c r="U316" t="str">
        <f t="shared" si="628"/>
        <v/>
      </c>
      <c r="V316" t="str">
        <f t="shared" si="628"/>
        <v/>
      </c>
      <c r="W316" t="str">
        <f t="shared" si="628"/>
        <v/>
      </c>
    </row>
    <row r="317">
      <c r="A317">
        <f t="shared" si="33"/>
        <v>11</v>
      </c>
      <c r="B317">
        <f t="shared" si="34"/>
        <v>1896</v>
      </c>
      <c r="C317" s="71" t="s">
        <v>116</v>
      </c>
      <c r="D317" s="156">
        <f t="shared" si="12"/>
        <v>1896.833333</v>
      </c>
      <c r="E317" s="157">
        <f>('StockBond Returns'!Y316+'StockBond Returns'!AA316-'Parameters &amp; Main Results'!$B$33)/'StockBond Returns'!Z316*12</f>
        <v>0.05133323805</v>
      </c>
      <c r="F317" s="77">
        <f>'StockBond Returns'!Y316+'StockBond Returns'!AA316-'StockBond Returns'!Z316*'Distribution of Final Value'!$B$7</f>
        <v>6.411984697</v>
      </c>
      <c r="G317" s="19">
        <f>1/'StockBond Returns'!M315</f>
        <v>0.06083144369</v>
      </c>
      <c r="H317">
        <f t="shared" si="7"/>
        <v>1</v>
      </c>
      <c r="I317" s="71">
        <f t="shared" si="8"/>
        <v>0</v>
      </c>
      <c r="J317">
        <f t="shared" si="9"/>
        <v>0</v>
      </c>
      <c r="K317" s="19">
        <f t="shared" ref="K317:M317" si="629">if(H317=1,$E317,"")</f>
        <v>0.05133323805</v>
      </c>
      <c r="L317" t="str">
        <f t="shared" si="629"/>
        <v/>
      </c>
      <c r="M317" t="str">
        <f t="shared" si="629"/>
        <v/>
      </c>
      <c r="N317" s="158">
        <f>if('StockBond Returns'!AB315=0,1,0)</f>
        <v>0</v>
      </c>
      <c r="O317">
        <f>if( and('StockBond Returns'!$AB315&lt;0,'StockBond Returns'!$AB315&gt;=-0.1),1,0)</f>
        <v>1</v>
      </c>
      <c r="P317">
        <f>if( and('StockBond Returns'!$AB315&lt;-0.1,'StockBond Returns'!$AB315&gt;=-0.2),1,0)</f>
        <v>0</v>
      </c>
      <c r="Q317">
        <f>if( and('StockBond Returns'!$AB315&lt;-0.2,'StockBond Returns'!$AB315&gt;=-0.3),1,0)</f>
        <v>0</v>
      </c>
      <c r="R317">
        <f>if('StockBond Returns'!AB315&lt;-0.3,1,0)</f>
        <v>0</v>
      </c>
      <c r="S317" t="str">
        <f t="shared" ref="S317:W317" si="630">if(N317=1,$E317,"")</f>
        <v/>
      </c>
      <c r="T317" s="19">
        <f t="shared" si="630"/>
        <v>0.05133323805</v>
      </c>
      <c r="U317" t="str">
        <f t="shared" si="630"/>
        <v/>
      </c>
      <c r="V317" t="str">
        <f t="shared" si="630"/>
        <v/>
      </c>
      <c r="W317" t="str">
        <f t="shared" si="630"/>
        <v/>
      </c>
    </row>
    <row r="318">
      <c r="A318">
        <f t="shared" si="33"/>
        <v>12</v>
      </c>
      <c r="B318">
        <f t="shared" si="34"/>
        <v>1896</v>
      </c>
      <c r="C318" s="71" t="s">
        <v>116</v>
      </c>
      <c r="D318" s="156">
        <f t="shared" si="12"/>
        <v>1896.916667</v>
      </c>
      <c r="E318" s="157">
        <f>('StockBond Returns'!Y317+'StockBond Returns'!AA317-'Parameters &amp; Main Results'!$B$33)/'StockBond Returns'!Z317*12</f>
        <v>0.05007329362</v>
      </c>
      <c r="F318" s="77">
        <f>'StockBond Returns'!Y317+'StockBond Returns'!AA317-'StockBond Returns'!Z317*'Distribution of Final Value'!$B$7</f>
        <v>5.659425077</v>
      </c>
      <c r="G318" s="19">
        <f>1/'StockBond Returns'!M316</f>
        <v>0.05851571869</v>
      </c>
      <c r="H318">
        <f t="shared" si="7"/>
        <v>1</v>
      </c>
      <c r="I318" s="71">
        <f t="shared" si="8"/>
        <v>0</v>
      </c>
      <c r="J318">
        <f t="shared" si="9"/>
        <v>0</v>
      </c>
      <c r="K318" s="19">
        <f t="shared" ref="K318:M318" si="631">if(H318=1,$E318,"")</f>
        <v>0.05007329362</v>
      </c>
      <c r="L318" t="str">
        <f t="shared" si="631"/>
        <v/>
      </c>
      <c r="M318" t="str">
        <f t="shared" si="631"/>
        <v/>
      </c>
      <c r="N318" s="158">
        <f>if('StockBond Returns'!AB316=0,1,0)</f>
        <v>0</v>
      </c>
      <c r="O318">
        <f>if( and('StockBond Returns'!$AB316&lt;0,'StockBond Returns'!$AB316&gt;=-0.1),1,0)</f>
        <v>1</v>
      </c>
      <c r="P318">
        <f>if( and('StockBond Returns'!$AB316&lt;-0.1,'StockBond Returns'!$AB316&gt;=-0.2),1,0)</f>
        <v>0</v>
      </c>
      <c r="Q318">
        <f>if( and('StockBond Returns'!$AB316&lt;-0.2,'StockBond Returns'!$AB316&gt;=-0.3),1,0)</f>
        <v>0</v>
      </c>
      <c r="R318">
        <f>if('StockBond Returns'!AB316&lt;-0.3,1,0)</f>
        <v>0</v>
      </c>
      <c r="S318" t="str">
        <f t="shared" ref="S318:W318" si="632">if(N318=1,$E318,"")</f>
        <v/>
      </c>
      <c r="T318" s="19">
        <f t="shared" si="632"/>
        <v>0.05007329362</v>
      </c>
      <c r="U318" t="str">
        <f t="shared" si="632"/>
        <v/>
      </c>
      <c r="V318" t="str">
        <f t="shared" si="632"/>
        <v/>
      </c>
      <c r="W318" t="str">
        <f t="shared" si="632"/>
        <v/>
      </c>
    </row>
    <row r="319">
      <c r="A319">
        <f t="shared" si="33"/>
        <v>1</v>
      </c>
      <c r="B319">
        <f t="shared" si="34"/>
        <v>1897</v>
      </c>
      <c r="C319" s="71" t="s">
        <v>116</v>
      </c>
      <c r="D319" s="156">
        <f t="shared" si="12"/>
        <v>1897</v>
      </c>
      <c r="E319" s="157">
        <f>('StockBond Returns'!Y318+'StockBond Returns'!AA318-'Parameters &amp; Main Results'!$B$33)/'StockBond Returns'!Z318*12</f>
        <v>0.05143348569</v>
      </c>
      <c r="F319" s="77">
        <f>'StockBond Returns'!Y318+'StockBond Returns'!AA318-'StockBond Returns'!Z318*'Distribution of Final Value'!$B$7</f>
        <v>6.506438513</v>
      </c>
      <c r="G319" s="19">
        <f>1/'StockBond Returns'!M317</f>
        <v>0.06060090336</v>
      </c>
      <c r="H319">
        <f t="shared" si="7"/>
        <v>1</v>
      </c>
      <c r="I319" s="71">
        <f t="shared" si="8"/>
        <v>0</v>
      </c>
      <c r="J319">
        <f t="shared" si="9"/>
        <v>0</v>
      </c>
      <c r="K319" s="19">
        <f t="shared" ref="K319:M319" si="633">if(H319=1,$E319,"")</f>
        <v>0.05143348569</v>
      </c>
      <c r="L319" t="str">
        <f t="shared" si="633"/>
        <v/>
      </c>
      <c r="M319" t="str">
        <f t="shared" si="633"/>
        <v/>
      </c>
      <c r="N319" s="158">
        <f>if('StockBond Returns'!AB317=0,1,0)</f>
        <v>0</v>
      </c>
      <c r="O319">
        <f>if( and('StockBond Returns'!$AB317&lt;0,'StockBond Returns'!$AB317&gt;=-0.1),1,0)</f>
        <v>1</v>
      </c>
      <c r="P319">
        <f>if( and('StockBond Returns'!$AB317&lt;-0.1,'StockBond Returns'!$AB317&gt;=-0.2),1,0)</f>
        <v>0</v>
      </c>
      <c r="Q319">
        <f>if( and('StockBond Returns'!$AB317&lt;-0.2,'StockBond Returns'!$AB317&gt;=-0.3),1,0)</f>
        <v>0</v>
      </c>
      <c r="R319">
        <f>if('StockBond Returns'!AB317&lt;-0.3,1,0)</f>
        <v>0</v>
      </c>
      <c r="S319" t="str">
        <f t="shared" ref="S319:W319" si="634">if(N319=1,$E319,"")</f>
        <v/>
      </c>
      <c r="T319" s="19">
        <f t="shared" si="634"/>
        <v>0.05143348569</v>
      </c>
      <c r="U319" t="str">
        <f t="shared" si="634"/>
        <v/>
      </c>
      <c r="V319" t="str">
        <f t="shared" si="634"/>
        <v/>
      </c>
      <c r="W319" t="str">
        <f t="shared" si="634"/>
        <v/>
      </c>
    </row>
    <row r="320">
      <c r="A320">
        <f t="shared" si="33"/>
        <v>2</v>
      </c>
      <c r="B320">
        <f t="shared" si="34"/>
        <v>1897</v>
      </c>
      <c r="C320" s="71" t="s">
        <v>116</v>
      </c>
      <c r="D320" s="156">
        <f t="shared" si="12"/>
        <v>1897.083333</v>
      </c>
      <c r="E320" s="157">
        <f>('StockBond Returns'!Y319+'StockBond Returns'!AA319-'Parameters &amp; Main Results'!$B$33)/'StockBond Returns'!Z319*12</f>
        <v>0.04979879893</v>
      </c>
      <c r="F320" s="77">
        <f>'StockBond Returns'!Y319+'StockBond Returns'!AA319-'StockBond Returns'!Z319*'Distribution of Final Value'!$B$7</f>
        <v>5.431784315</v>
      </c>
      <c r="G320" s="19">
        <f>1/'StockBond Returns'!M318</f>
        <v>0.05873190322</v>
      </c>
      <c r="H320">
        <f t="shared" si="7"/>
        <v>1</v>
      </c>
      <c r="I320" s="71">
        <f t="shared" si="8"/>
        <v>0</v>
      </c>
      <c r="J320">
        <f t="shared" si="9"/>
        <v>0</v>
      </c>
      <c r="K320" s="19">
        <f t="shared" ref="K320:M320" si="635">if(H320=1,$E320,"")</f>
        <v>0.04979879893</v>
      </c>
      <c r="L320" t="str">
        <f t="shared" si="635"/>
        <v/>
      </c>
      <c r="M320" t="str">
        <f t="shared" si="635"/>
        <v/>
      </c>
      <c r="N320" s="158">
        <f>if('StockBond Returns'!AB318=0,1,0)</f>
        <v>0</v>
      </c>
      <c r="O320">
        <f>if( and('StockBond Returns'!$AB318&lt;0,'StockBond Returns'!$AB318&gt;=-0.1),1,0)</f>
        <v>1</v>
      </c>
      <c r="P320">
        <f>if( and('StockBond Returns'!$AB318&lt;-0.1,'StockBond Returns'!$AB318&gt;=-0.2),1,0)</f>
        <v>0</v>
      </c>
      <c r="Q320">
        <f>if( and('StockBond Returns'!$AB318&lt;-0.2,'StockBond Returns'!$AB318&gt;=-0.3),1,0)</f>
        <v>0</v>
      </c>
      <c r="R320">
        <f>if('StockBond Returns'!AB318&lt;-0.3,1,0)</f>
        <v>0</v>
      </c>
      <c r="S320" t="str">
        <f t="shared" ref="S320:W320" si="636">if(N320=1,$E320,"")</f>
        <v/>
      </c>
      <c r="T320" s="19">
        <f t="shared" si="636"/>
        <v>0.04979879893</v>
      </c>
      <c r="U320" t="str">
        <f t="shared" si="636"/>
        <v/>
      </c>
      <c r="V320" t="str">
        <f t="shared" si="636"/>
        <v/>
      </c>
      <c r="W320" t="str">
        <f t="shared" si="636"/>
        <v/>
      </c>
    </row>
    <row r="321">
      <c r="A321">
        <f t="shared" si="33"/>
        <v>3</v>
      </c>
      <c r="B321">
        <f t="shared" si="34"/>
        <v>1897</v>
      </c>
      <c r="C321" s="71" t="s">
        <v>116</v>
      </c>
      <c r="D321" s="156">
        <f t="shared" si="12"/>
        <v>1897.166667</v>
      </c>
      <c r="E321" s="157">
        <f>('StockBond Returns'!Y320+'StockBond Returns'!AA320-'Parameters &amp; Main Results'!$B$33)/'StockBond Returns'!Z320*12</f>
        <v>0.05009265967</v>
      </c>
      <c r="F321" s="77">
        <f>'StockBond Returns'!Y320+'StockBond Returns'!AA320-'StockBond Returns'!Z320*'Distribution of Final Value'!$B$7</f>
        <v>5.44175201</v>
      </c>
      <c r="G321" s="19">
        <f>1/'StockBond Returns'!M319</f>
        <v>0.05919252208</v>
      </c>
      <c r="H321">
        <f t="shared" si="7"/>
        <v>1</v>
      </c>
      <c r="I321" s="71">
        <f t="shared" si="8"/>
        <v>0</v>
      </c>
      <c r="J321">
        <f t="shared" si="9"/>
        <v>0</v>
      </c>
      <c r="K321" s="19">
        <f t="shared" ref="K321:M321" si="637">if(H321=1,$E321,"")</f>
        <v>0.05009265967</v>
      </c>
      <c r="L321" t="str">
        <f t="shared" si="637"/>
        <v/>
      </c>
      <c r="M321" t="str">
        <f t="shared" si="637"/>
        <v/>
      </c>
      <c r="N321" s="158">
        <f>if('StockBond Returns'!AB319=0,1,0)</f>
        <v>0</v>
      </c>
      <c r="O321">
        <f>if( and('StockBond Returns'!$AB319&lt;0,'StockBond Returns'!$AB319&gt;=-0.1),1,0)</f>
        <v>1</v>
      </c>
      <c r="P321">
        <f>if( and('StockBond Returns'!$AB319&lt;-0.1,'StockBond Returns'!$AB319&gt;=-0.2),1,0)</f>
        <v>0</v>
      </c>
      <c r="Q321">
        <f>if( and('StockBond Returns'!$AB319&lt;-0.2,'StockBond Returns'!$AB319&gt;=-0.3),1,0)</f>
        <v>0</v>
      </c>
      <c r="R321">
        <f>if('StockBond Returns'!AB319&lt;-0.3,1,0)</f>
        <v>0</v>
      </c>
      <c r="S321" t="str">
        <f t="shared" ref="S321:W321" si="638">if(N321=1,$E321,"")</f>
        <v/>
      </c>
      <c r="T321" s="19">
        <f t="shared" si="638"/>
        <v>0.05009265967</v>
      </c>
      <c r="U321" t="str">
        <f t="shared" si="638"/>
        <v/>
      </c>
      <c r="V321" t="str">
        <f t="shared" si="638"/>
        <v/>
      </c>
      <c r="W321" t="str">
        <f t="shared" si="638"/>
        <v/>
      </c>
    </row>
    <row r="322">
      <c r="A322">
        <f t="shared" si="33"/>
        <v>4</v>
      </c>
      <c r="B322">
        <f t="shared" si="34"/>
        <v>1897</v>
      </c>
      <c r="C322" s="71" t="s">
        <v>116</v>
      </c>
      <c r="D322" s="156">
        <f t="shared" si="12"/>
        <v>1897.25</v>
      </c>
      <c r="E322" s="157">
        <f>('StockBond Returns'!Y321+'StockBond Returns'!AA321-'Parameters &amp; Main Results'!$B$33)/'StockBond Returns'!Z321*12</f>
        <v>0.04996201497</v>
      </c>
      <c r="F322" s="77">
        <f>'StockBond Returns'!Y321+'StockBond Returns'!AA321-'StockBond Returns'!Z321*'Distribution of Final Value'!$B$7</f>
        <v>5.427549</v>
      </c>
      <c r="G322" s="19">
        <f>1/'StockBond Returns'!M320</f>
        <v>0.05896911124</v>
      </c>
      <c r="H322">
        <f t="shared" si="7"/>
        <v>1</v>
      </c>
      <c r="I322" s="71">
        <f t="shared" si="8"/>
        <v>0</v>
      </c>
      <c r="J322">
        <f t="shared" si="9"/>
        <v>0</v>
      </c>
      <c r="K322" s="19">
        <f t="shared" ref="K322:M322" si="639">if(H322=1,$E322,"")</f>
        <v>0.04996201497</v>
      </c>
      <c r="L322" t="str">
        <f t="shared" si="639"/>
        <v/>
      </c>
      <c r="M322" t="str">
        <f t="shared" si="639"/>
        <v/>
      </c>
      <c r="N322" s="158">
        <f>if('StockBond Returns'!AB320=0,1,0)</f>
        <v>0</v>
      </c>
      <c r="O322">
        <f>if( and('StockBond Returns'!$AB320&lt;0,'StockBond Returns'!$AB320&gt;=-0.1),1,0)</f>
        <v>1</v>
      </c>
      <c r="P322">
        <f>if( and('StockBond Returns'!$AB320&lt;-0.1,'StockBond Returns'!$AB320&gt;=-0.2),1,0)</f>
        <v>0</v>
      </c>
      <c r="Q322">
        <f>if( and('StockBond Returns'!$AB320&lt;-0.2,'StockBond Returns'!$AB320&gt;=-0.3),1,0)</f>
        <v>0</v>
      </c>
      <c r="R322">
        <f>if('StockBond Returns'!AB320&lt;-0.3,1,0)</f>
        <v>0</v>
      </c>
      <c r="S322" t="str">
        <f t="shared" ref="S322:W322" si="640">if(N322=1,$E322,"")</f>
        <v/>
      </c>
      <c r="T322" s="19">
        <f t="shared" si="640"/>
        <v>0.04996201497</v>
      </c>
      <c r="U322" t="str">
        <f t="shared" si="640"/>
        <v/>
      </c>
      <c r="V322" t="str">
        <f t="shared" si="640"/>
        <v/>
      </c>
      <c r="W322" t="str">
        <f t="shared" si="640"/>
        <v/>
      </c>
    </row>
    <row r="323">
      <c r="A323">
        <f t="shared" si="33"/>
        <v>5</v>
      </c>
      <c r="B323">
        <f t="shared" si="34"/>
        <v>1897</v>
      </c>
      <c r="C323" s="71" t="s">
        <v>116</v>
      </c>
      <c r="D323" s="156">
        <f t="shared" si="12"/>
        <v>1897.333333</v>
      </c>
      <c r="E323" s="157">
        <f>('StockBond Returns'!Y322+'StockBond Returns'!AA322-'Parameters &amp; Main Results'!$B$33)/'StockBond Returns'!Z322*12</f>
        <v>0.05034716935</v>
      </c>
      <c r="F323" s="77">
        <f>'StockBond Returns'!Y322+'StockBond Returns'!AA322-'StockBond Returns'!Z322*'Distribution of Final Value'!$B$7</f>
        <v>5.750651904</v>
      </c>
      <c r="G323" s="19">
        <f>1/'StockBond Returns'!M321</f>
        <v>0.05989150978</v>
      </c>
      <c r="H323">
        <f t="shared" si="7"/>
        <v>1</v>
      </c>
      <c r="I323" s="71">
        <f t="shared" si="8"/>
        <v>0</v>
      </c>
      <c r="J323">
        <f t="shared" si="9"/>
        <v>0</v>
      </c>
      <c r="K323" s="19">
        <f t="shared" ref="K323:M323" si="641">if(H323=1,$E323,"")</f>
        <v>0.05034716935</v>
      </c>
      <c r="L323" t="str">
        <f t="shared" si="641"/>
        <v/>
      </c>
      <c r="M323" t="str">
        <f t="shared" si="641"/>
        <v/>
      </c>
      <c r="N323" s="158">
        <f>if('StockBond Returns'!AB321=0,1,0)</f>
        <v>0</v>
      </c>
      <c r="O323">
        <f>if( and('StockBond Returns'!$AB321&lt;0,'StockBond Returns'!$AB321&gt;=-0.1),1,0)</f>
        <v>1</v>
      </c>
      <c r="P323">
        <f>if( and('StockBond Returns'!$AB321&lt;-0.1,'StockBond Returns'!$AB321&gt;=-0.2),1,0)</f>
        <v>0</v>
      </c>
      <c r="Q323">
        <f>if( and('StockBond Returns'!$AB321&lt;-0.2,'StockBond Returns'!$AB321&gt;=-0.3),1,0)</f>
        <v>0</v>
      </c>
      <c r="R323">
        <f>if('StockBond Returns'!AB321&lt;-0.3,1,0)</f>
        <v>0</v>
      </c>
      <c r="S323" t="str">
        <f t="shared" ref="S323:W323" si="642">if(N323=1,$E323,"")</f>
        <v/>
      </c>
      <c r="T323" s="19">
        <f t="shared" si="642"/>
        <v>0.05034716935</v>
      </c>
      <c r="U323" t="str">
        <f t="shared" si="642"/>
        <v/>
      </c>
      <c r="V323" t="str">
        <f t="shared" si="642"/>
        <v/>
      </c>
      <c r="W323" t="str">
        <f t="shared" si="642"/>
        <v/>
      </c>
    </row>
    <row r="324">
      <c r="A324">
        <f t="shared" si="33"/>
        <v>6</v>
      </c>
      <c r="B324">
        <f t="shared" si="34"/>
        <v>1897</v>
      </c>
      <c r="C324" s="71" t="s">
        <v>116</v>
      </c>
      <c r="D324" s="156">
        <f t="shared" si="12"/>
        <v>1897.416667</v>
      </c>
      <c r="E324" s="157">
        <f>('StockBond Returns'!Y323+'StockBond Returns'!AA323-'Parameters &amp; Main Results'!$B$33)/'StockBond Returns'!Z323*12</f>
        <v>0.04959755779</v>
      </c>
      <c r="F324" s="77">
        <f>'StockBond Returns'!Y323+'StockBond Returns'!AA323-'StockBond Returns'!Z323*'Distribution of Final Value'!$B$7</f>
        <v>5.463036118</v>
      </c>
      <c r="G324" s="19">
        <f>1/'StockBond Returns'!M322</f>
        <v>0.05865874963</v>
      </c>
      <c r="H324">
        <f t="shared" si="7"/>
        <v>1</v>
      </c>
      <c r="I324" s="71">
        <f t="shared" si="8"/>
        <v>0</v>
      </c>
      <c r="J324">
        <f t="shared" si="9"/>
        <v>0</v>
      </c>
      <c r="K324" s="19">
        <f t="shared" ref="K324:M324" si="643">if(H324=1,$E324,"")</f>
        <v>0.04959755779</v>
      </c>
      <c r="L324" t="str">
        <f t="shared" si="643"/>
        <v/>
      </c>
      <c r="M324" t="str">
        <f t="shared" si="643"/>
        <v/>
      </c>
      <c r="N324" s="158">
        <f>if('StockBond Returns'!AB322=0,1,0)</f>
        <v>0</v>
      </c>
      <c r="O324">
        <f>if( and('StockBond Returns'!$AB322&lt;0,'StockBond Returns'!$AB322&gt;=-0.1),1,0)</f>
        <v>1</v>
      </c>
      <c r="P324">
        <f>if( and('StockBond Returns'!$AB322&lt;-0.1,'StockBond Returns'!$AB322&gt;=-0.2),1,0)</f>
        <v>0</v>
      </c>
      <c r="Q324">
        <f>if( and('StockBond Returns'!$AB322&lt;-0.2,'StockBond Returns'!$AB322&gt;=-0.3),1,0)</f>
        <v>0</v>
      </c>
      <c r="R324">
        <f>if('StockBond Returns'!AB322&lt;-0.3,1,0)</f>
        <v>0</v>
      </c>
      <c r="S324" t="str">
        <f t="shared" ref="S324:W324" si="644">if(N324=1,$E324,"")</f>
        <v/>
      </c>
      <c r="T324" s="19">
        <f t="shared" si="644"/>
        <v>0.04959755779</v>
      </c>
      <c r="U324" t="str">
        <f t="shared" si="644"/>
        <v/>
      </c>
      <c r="V324" t="str">
        <f t="shared" si="644"/>
        <v/>
      </c>
      <c r="W324" t="str">
        <f t="shared" si="644"/>
        <v/>
      </c>
    </row>
    <row r="325">
      <c r="A325">
        <f t="shared" si="33"/>
        <v>7</v>
      </c>
      <c r="B325">
        <f t="shared" si="34"/>
        <v>1897</v>
      </c>
      <c r="C325" s="71" t="s">
        <v>116</v>
      </c>
      <c r="D325" s="156">
        <f t="shared" si="12"/>
        <v>1897.5</v>
      </c>
      <c r="E325" s="157">
        <f>('StockBond Returns'!Y324+'StockBond Returns'!AA324-'Parameters &amp; Main Results'!$B$33)/'StockBond Returns'!Z324*12</f>
        <v>0.04785923527</v>
      </c>
      <c r="F325" s="77">
        <f>'StockBond Returns'!Y324+'StockBond Returns'!AA324-'StockBond Returns'!Z324*'Distribution of Final Value'!$B$7</f>
        <v>4.477122091</v>
      </c>
      <c r="G325" s="19">
        <f>1/'StockBond Returns'!M323</f>
        <v>0.05602084829</v>
      </c>
      <c r="H325">
        <f t="shared" si="7"/>
        <v>1</v>
      </c>
      <c r="I325" s="71">
        <f t="shared" si="8"/>
        <v>0</v>
      </c>
      <c r="J325">
        <f t="shared" si="9"/>
        <v>0</v>
      </c>
      <c r="K325" s="19">
        <f t="shared" ref="K325:M325" si="645">if(H325=1,$E325,"")</f>
        <v>0.04785923527</v>
      </c>
      <c r="L325" t="str">
        <f t="shared" si="645"/>
        <v/>
      </c>
      <c r="M325" t="str">
        <f t="shared" si="645"/>
        <v/>
      </c>
      <c r="N325" s="158">
        <f>if('StockBond Returns'!AB323=0,1,0)</f>
        <v>1</v>
      </c>
      <c r="O325">
        <f>if( and('StockBond Returns'!$AB323&lt;0,'StockBond Returns'!$AB323&gt;=-0.1),1,0)</f>
        <v>0</v>
      </c>
      <c r="P325">
        <f>if( and('StockBond Returns'!$AB323&lt;-0.1,'StockBond Returns'!$AB323&gt;=-0.2),1,0)</f>
        <v>0</v>
      </c>
      <c r="Q325">
        <f>if( and('StockBond Returns'!$AB323&lt;-0.2,'StockBond Returns'!$AB323&gt;=-0.3),1,0)</f>
        <v>0</v>
      </c>
      <c r="R325">
        <f>if('StockBond Returns'!AB323&lt;-0.3,1,0)</f>
        <v>0</v>
      </c>
      <c r="S325" s="19">
        <f t="shared" ref="S325:W325" si="646">if(N325=1,$E325,"")</f>
        <v>0.04785923527</v>
      </c>
      <c r="T325" t="str">
        <f t="shared" si="646"/>
        <v/>
      </c>
      <c r="U325" t="str">
        <f t="shared" si="646"/>
        <v/>
      </c>
      <c r="V325" t="str">
        <f t="shared" si="646"/>
        <v/>
      </c>
      <c r="W325" t="str">
        <f t="shared" si="646"/>
        <v/>
      </c>
    </row>
    <row r="326">
      <c r="A326">
        <f t="shared" si="33"/>
        <v>8</v>
      </c>
      <c r="B326">
        <f t="shared" si="34"/>
        <v>1897</v>
      </c>
      <c r="C326" s="71" t="s">
        <v>116</v>
      </c>
      <c r="D326" s="156">
        <f t="shared" si="12"/>
        <v>1897.583333</v>
      </c>
      <c r="E326" s="157">
        <f>('StockBond Returns'!Y325+'StockBond Returns'!AA325-'Parameters &amp; Main Results'!$B$33)/'StockBond Returns'!Z325*12</f>
        <v>0.04629215733</v>
      </c>
      <c r="F326" s="77">
        <f>'StockBond Returns'!Y325+'StockBond Returns'!AA325-'StockBond Returns'!Z325*'Distribution of Final Value'!$B$7</f>
        <v>3.642344003</v>
      </c>
      <c r="G326" s="19">
        <f>1/'StockBond Returns'!M324</f>
        <v>0.05361362318</v>
      </c>
      <c r="H326">
        <f t="shared" si="7"/>
        <v>1</v>
      </c>
      <c r="I326" s="71">
        <f t="shared" si="8"/>
        <v>0</v>
      </c>
      <c r="J326">
        <f t="shared" si="9"/>
        <v>0</v>
      </c>
      <c r="K326" s="19">
        <f t="shared" ref="K326:M326" si="647">if(H326=1,$E326,"")</f>
        <v>0.04629215733</v>
      </c>
      <c r="L326" t="str">
        <f t="shared" si="647"/>
        <v/>
      </c>
      <c r="M326" t="str">
        <f t="shared" si="647"/>
        <v/>
      </c>
      <c r="N326" s="158">
        <f>if('StockBond Returns'!AB324=0,1,0)</f>
        <v>1</v>
      </c>
      <c r="O326">
        <f>if( and('StockBond Returns'!$AB324&lt;0,'StockBond Returns'!$AB324&gt;=-0.1),1,0)</f>
        <v>0</v>
      </c>
      <c r="P326">
        <f>if( and('StockBond Returns'!$AB324&lt;-0.1,'StockBond Returns'!$AB324&gt;=-0.2),1,0)</f>
        <v>0</v>
      </c>
      <c r="Q326">
        <f>if( and('StockBond Returns'!$AB324&lt;-0.2,'StockBond Returns'!$AB324&gt;=-0.3),1,0)</f>
        <v>0</v>
      </c>
      <c r="R326">
        <f>if('StockBond Returns'!AB324&lt;-0.3,1,0)</f>
        <v>0</v>
      </c>
      <c r="S326" s="19">
        <f t="shared" ref="S326:W326" si="648">if(N326=1,$E326,"")</f>
        <v>0.04629215733</v>
      </c>
      <c r="T326" t="str">
        <f t="shared" si="648"/>
        <v/>
      </c>
      <c r="U326" t="str">
        <f t="shared" si="648"/>
        <v/>
      </c>
      <c r="V326" t="str">
        <f t="shared" si="648"/>
        <v/>
      </c>
      <c r="W326" t="str">
        <f t="shared" si="648"/>
        <v/>
      </c>
    </row>
    <row r="327">
      <c r="A327">
        <f t="shared" si="33"/>
        <v>9</v>
      </c>
      <c r="B327">
        <f t="shared" si="34"/>
        <v>1897</v>
      </c>
      <c r="C327" s="71" t="s">
        <v>116</v>
      </c>
      <c r="D327" s="156">
        <f t="shared" si="12"/>
        <v>1897.666667</v>
      </c>
      <c r="E327" s="157">
        <f>('StockBond Returns'!Y326+'StockBond Returns'!AA326-'Parameters &amp; Main Results'!$B$33)/'StockBond Returns'!Z326*12</f>
        <v>0.0461903617</v>
      </c>
      <c r="F327" s="77">
        <f>'StockBond Returns'!Y326+'StockBond Returns'!AA326-'StockBond Returns'!Z326*'Distribution of Final Value'!$B$7</f>
        <v>3.435646375</v>
      </c>
      <c r="G327" s="19">
        <f>1/'StockBond Returns'!M325</f>
        <v>0.05261386743</v>
      </c>
      <c r="H327">
        <f t="shared" si="7"/>
        <v>1</v>
      </c>
      <c r="I327" s="71">
        <f t="shared" si="8"/>
        <v>0</v>
      </c>
      <c r="J327">
        <f t="shared" si="9"/>
        <v>0</v>
      </c>
      <c r="K327" s="19">
        <f t="shared" ref="K327:M327" si="649">if(H327=1,$E327,"")</f>
        <v>0.0461903617</v>
      </c>
      <c r="L327" t="str">
        <f t="shared" si="649"/>
        <v/>
      </c>
      <c r="M327" t="str">
        <f t="shared" si="649"/>
        <v/>
      </c>
      <c r="N327" s="158">
        <f>if('StockBond Returns'!AB325=0,1,0)</f>
        <v>1</v>
      </c>
      <c r="O327">
        <f>if( and('StockBond Returns'!$AB325&lt;0,'StockBond Returns'!$AB325&gt;=-0.1),1,0)</f>
        <v>0</v>
      </c>
      <c r="P327">
        <f>if( and('StockBond Returns'!$AB325&lt;-0.1,'StockBond Returns'!$AB325&gt;=-0.2),1,0)</f>
        <v>0</v>
      </c>
      <c r="Q327">
        <f>if( and('StockBond Returns'!$AB325&lt;-0.2,'StockBond Returns'!$AB325&gt;=-0.3),1,0)</f>
        <v>0</v>
      </c>
      <c r="R327">
        <f>if('StockBond Returns'!AB325&lt;-0.3,1,0)</f>
        <v>0</v>
      </c>
      <c r="S327" s="19">
        <f t="shared" ref="S327:W327" si="650">if(N327=1,$E327,"")</f>
        <v>0.0461903617</v>
      </c>
      <c r="T327" t="str">
        <f t="shared" si="650"/>
        <v/>
      </c>
      <c r="U327" t="str">
        <f t="shared" si="650"/>
        <v/>
      </c>
      <c r="V327" t="str">
        <f t="shared" si="650"/>
        <v/>
      </c>
      <c r="W327" t="str">
        <f t="shared" si="650"/>
        <v/>
      </c>
    </row>
    <row r="328">
      <c r="A328">
        <f t="shared" si="33"/>
        <v>10</v>
      </c>
      <c r="B328">
        <f t="shared" si="34"/>
        <v>1897</v>
      </c>
      <c r="C328" s="71" t="s">
        <v>116</v>
      </c>
      <c r="D328" s="156">
        <f t="shared" si="12"/>
        <v>1897.75</v>
      </c>
      <c r="E328" s="157">
        <f>('StockBond Returns'!Y327+'StockBond Returns'!AA327-'Parameters &amp; Main Results'!$B$33)/'StockBond Returns'!Z327*12</f>
        <v>0.04587122281</v>
      </c>
      <c r="F328" s="77">
        <f>'StockBond Returns'!Y327+'StockBond Returns'!AA327-'StockBond Returns'!Z327*'Distribution of Final Value'!$B$7</f>
        <v>3.127155237</v>
      </c>
      <c r="G328" s="19">
        <f>1/'StockBond Returns'!M326</f>
        <v>0.05161990944</v>
      </c>
      <c r="H328">
        <f t="shared" si="7"/>
        <v>1</v>
      </c>
      <c r="I328" s="71">
        <f t="shared" si="8"/>
        <v>0</v>
      </c>
      <c r="J328">
        <f t="shared" si="9"/>
        <v>0</v>
      </c>
      <c r="K328" s="19">
        <f t="shared" ref="K328:M328" si="651">if(H328=1,$E328,"")</f>
        <v>0.04587122281</v>
      </c>
      <c r="L328" t="str">
        <f t="shared" si="651"/>
        <v/>
      </c>
      <c r="M328" t="str">
        <f t="shared" si="651"/>
        <v/>
      </c>
      <c r="N328" s="158">
        <f>if('StockBond Returns'!AB326=0,1,0)</f>
        <v>1</v>
      </c>
      <c r="O328">
        <f>if( and('StockBond Returns'!$AB326&lt;0,'StockBond Returns'!$AB326&gt;=-0.1),1,0)</f>
        <v>0</v>
      </c>
      <c r="P328">
        <f>if( and('StockBond Returns'!$AB326&lt;-0.1,'StockBond Returns'!$AB326&gt;=-0.2),1,0)</f>
        <v>0</v>
      </c>
      <c r="Q328">
        <f>if( and('StockBond Returns'!$AB326&lt;-0.2,'StockBond Returns'!$AB326&gt;=-0.3),1,0)</f>
        <v>0</v>
      </c>
      <c r="R328">
        <f>if('StockBond Returns'!AB326&lt;-0.3,1,0)</f>
        <v>0</v>
      </c>
      <c r="S328" s="19">
        <f t="shared" ref="S328:W328" si="652">if(N328=1,$E328,"")</f>
        <v>0.04587122281</v>
      </c>
      <c r="T328" t="str">
        <f t="shared" si="652"/>
        <v/>
      </c>
      <c r="U328" t="str">
        <f t="shared" si="652"/>
        <v/>
      </c>
      <c r="V328" t="str">
        <f t="shared" si="652"/>
        <v/>
      </c>
      <c r="W328" t="str">
        <f t="shared" si="652"/>
        <v/>
      </c>
    </row>
    <row r="329">
      <c r="A329">
        <f t="shared" si="33"/>
        <v>11</v>
      </c>
      <c r="B329">
        <f t="shared" si="34"/>
        <v>1897</v>
      </c>
      <c r="C329" s="71" t="s">
        <v>116</v>
      </c>
      <c r="D329" s="156">
        <f t="shared" si="12"/>
        <v>1897.833333</v>
      </c>
      <c r="E329" s="157">
        <f>('StockBond Returns'!Y328+'StockBond Returns'!AA328-'Parameters &amp; Main Results'!$B$33)/'StockBond Returns'!Z328*12</f>
        <v>0.04618670885</v>
      </c>
      <c r="F329" s="77">
        <f>'StockBond Returns'!Y328+'StockBond Returns'!AA328-'StockBond Returns'!Z328*'Distribution of Final Value'!$B$7</f>
        <v>3.205709288</v>
      </c>
      <c r="G329" s="19">
        <f>1/'StockBond Returns'!M327</f>
        <v>0.05255404453</v>
      </c>
      <c r="H329">
        <f t="shared" si="7"/>
        <v>1</v>
      </c>
      <c r="I329" s="71">
        <f t="shared" si="8"/>
        <v>0</v>
      </c>
      <c r="J329">
        <f t="shared" si="9"/>
        <v>0</v>
      </c>
      <c r="K329" s="19">
        <f t="shared" ref="K329:M329" si="653">if(H329=1,$E329,"")</f>
        <v>0.04618670885</v>
      </c>
      <c r="L329" t="str">
        <f t="shared" si="653"/>
        <v/>
      </c>
      <c r="M329" t="str">
        <f t="shared" si="653"/>
        <v/>
      </c>
      <c r="N329" s="158">
        <f>if('StockBond Returns'!AB327=0,1,0)</f>
        <v>0</v>
      </c>
      <c r="O329">
        <f>if( and('StockBond Returns'!$AB327&lt;0,'StockBond Returns'!$AB327&gt;=-0.1),1,0)</f>
        <v>1</v>
      </c>
      <c r="P329">
        <f>if( and('StockBond Returns'!$AB327&lt;-0.1,'StockBond Returns'!$AB327&gt;=-0.2),1,0)</f>
        <v>0</v>
      </c>
      <c r="Q329">
        <f>if( and('StockBond Returns'!$AB327&lt;-0.2,'StockBond Returns'!$AB327&gt;=-0.3),1,0)</f>
        <v>0</v>
      </c>
      <c r="R329">
        <f>if('StockBond Returns'!AB327&lt;-0.3,1,0)</f>
        <v>0</v>
      </c>
      <c r="S329" t="str">
        <f t="shared" ref="S329:W329" si="654">if(N329=1,$E329,"")</f>
        <v/>
      </c>
      <c r="T329" s="19">
        <f t="shared" si="654"/>
        <v>0.04618670885</v>
      </c>
      <c r="U329" t="str">
        <f t="shared" si="654"/>
        <v/>
      </c>
      <c r="V329" t="str">
        <f t="shared" si="654"/>
        <v/>
      </c>
      <c r="W329" t="str">
        <f t="shared" si="654"/>
        <v/>
      </c>
    </row>
    <row r="330">
      <c r="A330">
        <f t="shared" si="33"/>
        <v>12</v>
      </c>
      <c r="B330">
        <f t="shared" si="34"/>
        <v>1897</v>
      </c>
      <c r="C330" s="71" t="s">
        <v>116</v>
      </c>
      <c r="D330" s="156">
        <f t="shared" si="12"/>
        <v>1897.916667</v>
      </c>
      <c r="E330" s="157">
        <f>('StockBond Returns'!Y329+'StockBond Returns'!AA329-'Parameters &amp; Main Results'!$B$33)/'StockBond Returns'!Z329*12</f>
        <v>0.047333456</v>
      </c>
      <c r="F330" s="77">
        <f>'StockBond Returns'!Y329+'StockBond Returns'!AA329-'StockBond Returns'!Z329*'Distribution of Final Value'!$B$7</f>
        <v>3.802548388</v>
      </c>
      <c r="G330" s="19">
        <f>1/'StockBond Returns'!M328</f>
        <v>0.05447083515</v>
      </c>
      <c r="H330">
        <f t="shared" si="7"/>
        <v>1</v>
      </c>
      <c r="I330" s="71">
        <f t="shared" si="8"/>
        <v>0</v>
      </c>
      <c r="J330">
        <f t="shared" si="9"/>
        <v>0</v>
      </c>
      <c r="K330" s="19">
        <f t="shared" ref="K330:M330" si="655">if(H330=1,$E330,"")</f>
        <v>0.047333456</v>
      </c>
      <c r="L330" t="str">
        <f t="shared" si="655"/>
        <v/>
      </c>
      <c r="M330" t="str">
        <f t="shared" si="655"/>
        <v/>
      </c>
      <c r="N330" s="158">
        <f>if('StockBond Returns'!AB328=0,1,0)</f>
        <v>0</v>
      </c>
      <c r="O330">
        <f>if( and('StockBond Returns'!$AB328&lt;0,'StockBond Returns'!$AB328&gt;=-0.1),1,0)</f>
        <v>1</v>
      </c>
      <c r="P330">
        <f>if( and('StockBond Returns'!$AB328&lt;-0.1,'StockBond Returns'!$AB328&gt;=-0.2),1,0)</f>
        <v>0</v>
      </c>
      <c r="Q330">
        <f>if( and('StockBond Returns'!$AB328&lt;-0.2,'StockBond Returns'!$AB328&gt;=-0.3),1,0)</f>
        <v>0</v>
      </c>
      <c r="R330">
        <f>if('StockBond Returns'!AB328&lt;-0.3,1,0)</f>
        <v>0</v>
      </c>
      <c r="S330" t="str">
        <f t="shared" ref="S330:W330" si="656">if(N330=1,$E330,"")</f>
        <v/>
      </c>
      <c r="T330" s="19">
        <f t="shared" si="656"/>
        <v>0.047333456</v>
      </c>
      <c r="U330" t="str">
        <f t="shared" si="656"/>
        <v/>
      </c>
      <c r="V330" t="str">
        <f t="shared" si="656"/>
        <v/>
      </c>
      <c r="W330" t="str">
        <f t="shared" si="656"/>
        <v/>
      </c>
    </row>
    <row r="331">
      <c r="A331">
        <f t="shared" si="33"/>
        <v>1</v>
      </c>
      <c r="B331">
        <f t="shared" si="34"/>
        <v>1898</v>
      </c>
      <c r="C331" s="71" t="s">
        <v>116</v>
      </c>
      <c r="D331" s="156">
        <f t="shared" si="12"/>
        <v>1898</v>
      </c>
      <c r="E331" s="157">
        <f>('StockBond Returns'!Y330+'StockBond Returns'!AA330-'Parameters &amp; Main Results'!$B$33)/'StockBond Returns'!Z330*12</f>
        <v>0.04654207561</v>
      </c>
      <c r="F331" s="77">
        <f>'StockBond Returns'!Y330+'StockBond Returns'!AA330-'StockBond Returns'!Z330*'Distribution of Final Value'!$B$7</f>
        <v>3.347987153</v>
      </c>
      <c r="G331" s="19">
        <f>1/'StockBond Returns'!M329</f>
        <v>0.05333686733</v>
      </c>
      <c r="H331">
        <f t="shared" si="7"/>
        <v>1</v>
      </c>
      <c r="I331" s="71">
        <f t="shared" si="8"/>
        <v>0</v>
      </c>
      <c r="J331">
        <f t="shared" si="9"/>
        <v>0</v>
      </c>
      <c r="K331" s="19">
        <f t="shared" ref="K331:M331" si="657">if(H331=1,$E331,"")</f>
        <v>0.04654207561</v>
      </c>
      <c r="L331" t="str">
        <f t="shared" si="657"/>
        <v/>
      </c>
      <c r="M331" t="str">
        <f t="shared" si="657"/>
        <v/>
      </c>
      <c r="N331" s="158">
        <f>if('StockBond Returns'!AB329=0,1,0)</f>
        <v>0</v>
      </c>
      <c r="O331">
        <f>if( and('StockBond Returns'!$AB329&lt;0,'StockBond Returns'!$AB329&gt;=-0.1),1,0)</f>
        <v>1</v>
      </c>
      <c r="P331">
        <f>if( and('StockBond Returns'!$AB329&lt;-0.1,'StockBond Returns'!$AB329&gt;=-0.2),1,0)</f>
        <v>0</v>
      </c>
      <c r="Q331">
        <f>if( and('StockBond Returns'!$AB329&lt;-0.2,'StockBond Returns'!$AB329&gt;=-0.3),1,0)</f>
        <v>0</v>
      </c>
      <c r="R331">
        <f>if('StockBond Returns'!AB329&lt;-0.3,1,0)</f>
        <v>0</v>
      </c>
      <c r="S331" t="str">
        <f t="shared" ref="S331:W331" si="658">if(N331=1,$E331,"")</f>
        <v/>
      </c>
      <c r="T331" s="19">
        <f t="shared" si="658"/>
        <v>0.04654207561</v>
      </c>
      <c r="U331" t="str">
        <f t="shared" si="658"/>
        <v/>
      </c>
      <c r="V331" t="str">
        <f t="shared" si="658"/>
        <v/>
      </c>
      <c r="W331" t="str">
        <f t="shared" si="658"/>
        <v/>
      </c>
    </row>
    <row r="332">
      <c r="A332">
        <f t="shared" si="33"/>
        <v>2</v>
      </c>
      <c r="B332">
        <f t="shared" si="34"/>
        <v>1898</v>
      </c>
      <c r="C332" s="71" t="s">
        <v>116</v>
      </c>
      <c r="D332" s="156">
        <f t="shared" si="12"/>
        <v>1898.083333</v>
      </c>
      <c r="E332" s="157">
        <f>('StockBond Returns'!Y331+'StockBond Returns'!AA331-'Parameters &amp; Main Results'!$B$33)/'StockBond Returns'!Z331*12</f>
        <v>0.04568009098</v>
      </c>
      <c r="F332" s="77">
        <f>'StockBond Returns'!Y331+'StockBond Returns'!AA331-'StockBond Returns'!Z331*'Distribution of Final Value'!$B$7</f>
        <v>3.01553273</v>
      </c>
      <c r="G332" s="19">
        <f>1/'StockBond Returns'!M330</f>
        <v>0.05195075063</v>
      </c>
      <c r="H332">
        <f t="shared" si="7"/>
        <v>1</v>
      </c>
      <c r="I332" s="71">
        <f t="shared" si="8"/>
        <v>0</v>
      </c>
      <c r="J332">
        <f t="shared" si="9"/>
        <v>0</v>
      </c>
      <c r="K332" s="19">
        <f t="shared" ref="K332:M332" si="659">if(H332=1,$E332,"")</f>
        <v>0.04568009098</v>
      </c>
      <c r="L332" t="str">
        <f t="shared" si="659"/>
        <v/>
      </c>
      <c r="M332" t="str">
        <f t="shared" si="659"/>
        <v/>
      </c>
      <c r="N332" s="158">
        <f>if('StockBond Returns'!AB330=0,1,0)</f>
        <v>1</v>
      </c>
      <c r="O332">
        <f>if( and('StockBond Returns'!$AB330&lt;0,'StockBond Returns'!$AB330&gt;=-0.1),1,0)</f>
        <v>0</v>
      </c>
      <c r="P332">
        <f>if( and('StockBond Returns'!$AB330&lt;-0.1,'StockBond Returns'!$AB330&gt;=-0.2),1,0)</f>
        <v>0</v>
      </c>
      <c r="Q332">
        <f>if( and('StockBond Returns'!$AB330&lt;-0.2,'StockBond Returns'!$AB330&gt;=-0.3),1,0)</f>
        <v>0</v>
      </c>
      <c r="R332">
        <f>if('StockBond Returns'!AB330&lt;-0.3,1,0)</f>
        <v>0</v>
      </c>
      <c r="S332" s="19">
        <f t="shared" ref="S332:W332" si="660">if(N332=1,$E332,"")</f>
        <v>0.04568009098</v>
      </c>
      <c r="T332" t="str">
        <f t="shared" si="660"/>
        <v/>
      </c>
      <c r="U332" t="str">
        <f t="shared" si="660"/>
        <v/>
      </c>
      <c r="V332" t="str">
        <f t="shared" si="660"/>
        <v/>
      </c>
      <c r="W332" t="str">
        <f t="shared" si="660"/>
        <v/>
      </c>
    </row>
    <row r="333">
      <c r="A333">
        <f t="shared" si="33"/>
        <v>3</v>
      </c>
      <c r="B333">
        <f t="shared" si="34"/>
        <v>1898</v>
      </c>
      <c r="C333" s="71" t="s">
        <v>116</v>
      </c>
      <c r="D333" s="156">
        <f t="shared" si="12"/>
        <v>1898.166667</v>
      </c>
      <c r="E333" s="157">
        <f>('StockBond Returns'!Y332+'StockBond Returns'!AA332-'Parameters &amp; Main Results'!$B$33)/'StockBond Returns'!Z332*12</f>
        <v>0.04664292715</v>
      </c>
      <c r="F333" s="77">
        <f>'StockBond Returns'!Y332+'StockBond Returns'!AA332-'StockBond Returns'!Z332*'Distribution of Final Value'!$B$7</f>
        <v>3.429729175</v>
      </c>
      <c r="G333" s="19">
        <f>1/'StockBond Returns'!M331</f>
        <v>0.05285934181</v>
      </c>
      <c r="H333">
        <f t="shared" si="7"/>
        <v>1</v>
      </c>
      <c r="I333" s="71">
        <f t="shared" si="8"/>
        <v>0</v>
      </c>
      <c r="J333">
        <f t="shared" si="9"/>
        <v>0</v>
      </c>
      <c r="K333" s="19">
        <f t="shared" ref="K333:M333" si="661">if(H333=1,$E333,"")</f>
        <v>0.04664292715</v>
      </c>
      <c r="L333" t="str">
        <f t="shared" si="661"/>
        <v/>
      </c>
      <c r="M333" t="str">
        <f t="shared" si="661"/>
        <v/>
      </c>
      <c r="N333" s="158">
        <f>if('StockBond Returns'!AB331=0,1,0)</f>
        <v>0</v>
      </c>
      <c r="O333">
        <f>if( and('StockBond Returns'!$AB331&lt;0,'StockBond Returns'!$AB331&gt;=-0.1),1,0)</f>
        <v>1</v>
      </c>
      <c r="P333">
        <f>if( and('StockBond Returns'!$AB331&lt;-0.1,'StockBond Returns'!$AB331&gt;=-0.2),1,0)</f>
        <v>0</v>
      </c>
      <c r="Q333">
        <f>if( and('StockBond Returns'!$AB331&lt;-0.2,'StockBond Returns'!$AB331&gt;=-0.3),1,0)</f>
        <v>0</v>
      </c>
      <c r="R333">
        <f>if('StockBond Returns'!AB331&lt;-0.3,1,0)</f>
        <v>0</v>
      </c>
      <c r="S333" t="str">
        <f t="shared" ref="S333:W333" si="662">if(N333=1,$E333,"")</f>
        <v/>
      </c>
      <c r="T333" s="19">
        <f t="shared" si="662"/>
        <v>0.04664292715</v>
      </c>
      <c r="U333" t="str">
        <f t="shared" si="662"/>
        <v/>
      </c>
      <c r="V333" t="str">
        <f t="shared" si="662"/>
        <v/>
      </c>
      <c r="W333" t="str">
        <f t="shared" si="662"/>
        <v/>
      </c>
    </row>
    <row r="334">
      <c r="A334">
        <f t="shared" si="33"/>
        <v>4</v>
      </c>
      <c r="B334">
        <f t="shared" si="34"/>
        <v>1898</v>
      </c>
      <c r="C334" s="71" t="s">
        <v>116</v>
      </c>
      <c r="D334" s="156">
        <f t="shared" si="12"/>
        <v>1898.25</v>
      </c>
      <c r="E334" s="157">
        <f>('StockBond Returns'!Y333+'StockBond Returns'!AA333-'Parameters &amp; Main Results'!$B$33)/'StockBond Returns'!Z333*12</f>
        <v>0.04865224818</v>
      </c>
      <c r="F334" s="77">
        <f>'StockBond Returns'!Y333+'StockBond Returns'!AA333-'StockBond Returns'!Z333*'Distribution of Final Value'!$B$7</f>
        <v>4.466965042</v>
      </c>
      <c r="G334" s="19">
        <f>1/'StockBond Returns'!M332</f>
        <v>0.05542569033</v>
      </c>
      <c r="H334">
        <f t="shared" si="7"/>
        <v>1</v>
      </c>
      <c r="I334" s="71">
        <f t="shared" si="8"/>
        <v>0</v>
      </c>
      <c r="J334">
        <f t="shared" si="9"/>
        <v>0</v>
      </c>
      <c r="K334" s="19">
        <f t="shared" ref="K334:M334" si="663">if(H334=1,$E334,"")</f>
        <v>0.04865224818</v>
      </c>
      <c r="L334" t="str">
        <f t="shared" si="663"/>
        <v/>
      </c>
      <c r="M334" t="str">
        <f t="shared" si="663"/>
        <v/>
      </c>
      <c r="N334" s="158">
        <f>if('StockBond Returns'!AB332=0,1,0)</f>
        <v>0</v>
      </c>
      <c r="O334">
        <f>if( and('StockBond Returns'!$AB332&lt;0,'StockBond Returns'!$AB332&gt;=-0.1),1,0)</f>
        <v>1</v>
      </c>
      <c r="P334">
        <f>if( and('StockBond Returns'!$AB332&lt;-0.1,'StockBond Returns'!$AB332&gt;=-0.2),1,0)</f>
        <v>0</v>
      </c>
      <c r="Q334">
        <f>if( and('StockBond Returns'!$AB332&lt;-0.2,'StockBond Returns'!$AB332&gt;=-0.3),1,0)</f>
        <v>0</v>
      </c>
      <c r="R334">
        <f>if('StockBond Returns'!AB332&lt;-0.3,1,0)</f>
        <v>0</v>
      </c>
      <c r="S334" t="str">
        <f t="shared" ref="S334:W334" si="664">if(N334=1,$E334,"")</f>
        <v/>
      </c>
      <c r="T334" s="19">
        <f t="shared" si="664"/>
        <v>0.04865224818</v>
      </c>
      <c r="U334" t="str">
        <f t="shared" si="664"/>
        <v/>
      </c>
      <c r="V334" t="str">
        <f t="shared" si="664"/>
        <v/>
      </c>
      <c r="W334" t="str">
        <f t="shared" si="664"/>
        <v/>
      </c>
    </row>
    <row r="335">
      <c r="A335">
        <f t="shared" si="33"/>
        <v>5</v>
      </c>
      <c r="B335">
        <f t="shared" si="34"/>
        <v>1898</v>
      </c>
      <c r="C335" s="71" t="s">
        <v>116</v>
      </c>
      <c r="D335" s="156">
        <f t="shared" si="12"/>
        <v>1898.333333</v>
      </c>
      <c r="E335" s="157">
        <f>('StockBond Returns'!Y334+'StockBond Returns'!AA334-'Parameters &amp; Main Results'!$B$33)/'StockBond Returns'!Z334*12</f>
        <v>0.04949481411</v>
      </c>
      <c r="F335" s="77">
        <f>'StockBond Returns'!Y334+'StockBond Returns'!AA334-'StockBond Returns'!Z334*'Distribution of Final Value'!$B$7</f>
        <v>4.983138078</v>
      </c>
      <c r="G335" s="19">
        <f>1/'StockBond Returns'!M333</f>
        <v>0.0564809347</v>
      </c>
      <c r="H335">
        <f t="shared" si="7"/>
        <v>1</v>
      </c>
      <c r="I335" s="71">
        <f t="shared" si="8"/>
        <v>0</v>
      </c>
      <c r="J335">
        <f t="shared" si="9"/>
        <v>0</v>
      </c>
      <c r="K335" s="19">
        <f t="shared" ref="K335:M335" si="665">if(H335=1,$E335,"")</f>
        <v>0.04949481411</v>
      </c>
      <c r="L335" t="str">
        <f t="shared" si="665"/>
        <v/>
      </c>
      <c r="M335" t="str">
        <f t="shared" si="665"/>
        <v/>
      </c>
      <c r="N335" s="158">
        <f>if('StockBond Returns'!AB333=0,1,0)</f>
        <v>0</v>
      </c>
      <c r="O335">
        <f>if( and('StockBond Returns'!$AB333&lt;0,'StockBond Returns'!$AB333&gt;=-0.1),1,0)</f>
        <v>1</v>
      </c>
      <c r="P335">
        <f>if( and('StockBond Returns'!$AB333&lt;-0.1,'StockBond Returns'!$AB333&gt;=-0.2),1,0)</f>
        <v>0</v>
      </c>
      <c r="Q335">
        <f>if( and('StockBond Returns'!$AB333&lt;-0.2,'StockBond Returns'!$AB333&gt;=-0.3),1,0)</f>
        <v>0</v>
      </c>
      <c r="R335">
        <f>if('StockBond Returns'!AB333&lt;-0.3,1,0)</f>
        <v>0</v>
      </c>
      <c r="S335" t="str">
        <f t="shared" ref="S335:W335" si="666">if(N335=1,$E335,"")</f>
        <v/>
      </c>
      <c r="T335" s="19">
        <f t="shared" si="666"/>
        <v>0.04949481411</v>
      </c>
      <c r="U335" t="str">
        <f t="shared" si="666"/>
        <v/>
      </c>
      <c r="V335" t="str">
        <f t="shared" si="666"/>
        <v/>
      </c>
      <c r="W335" t="str">
        <f t="shared" si="666"/>
        <v/>
      </c>
    </row>
    <row r="336">
      <c r="A336">
        <f t="shared" si="33"/>
        <v>6</v>
      </c>
      <c r="B336">
        <f t="shared" si="34"/>
        <v>1898</v>
      </c>
      <c r="C336" s="71" t="s">
        <v>116</v>
      </c>
      <c r="D336" s="156">
        <f t="shared" si="12"/>
        <v>1898.416667</v>
      </c>
      <c r="E336" s="157">
        <f>('StockBond Returns'!Y335+'StockBond Returns'!AA335-'Parameters &amp; Main Results'!$B$33)/'StockBond Returns'!Z335*12</f>
        <v>0.05034366064</v>
      </c>
      <c r="F336" s="77">
        <f>'StockBond Returns'!Y335+'StockBond Returns'!AA335-'StockBond Returns'!Z335*'Distribution of Final Value'!$B$7</f>
        <v>5.455659801</v>
      </c>
      <c r="G336" s="19">
        <f>1/'StockBond Returns'!M334</f>
        <v>0.056832276</v>
      </c>
      <c r="H336">
        <f t="shared" si="7"/>
        <v>1</v>
      </c>
      <c r="I336" s="71">
        <f t="shared" si="8"/>
        <v>0</v>
      </c>
      <c r="J336">
        <f t="shared" si="9"/>
        <v>0</v>
      </c>
      <c r="K336" s="19">
        <f t="shared" ref="K336:M336" si="667">if(H336=1,$E336,"")</f>
        <v>0.05034366064</v>
      </c>
      <c r="L336" t="str">
        <f t="shared" si="667"/>
        <v/>
      </c>
      <c r="M336" t="str">
        <f t="shared" si="667"/>
        <v/>
      </c>
      <c r="N336" s="158">
        <f>if('StockBond Returns'!AB334=0,1,0)</f>
        <v>0</v>
      </c>
      <c r="O336">
        <f>if( and('StockBond Returns'!$AB334&lt;0,'StockBond Returns'!$AB334&gt;=-0.1),1,0)</f>
        <v>1</v>
      </c>
      <c r="P336">
        <f>if( and('StockBond Returns'!$AB334&lt;-0.1,'StockBond Returns'!$AB334&gt;=-0.2),1,0)</f>
        <v>0</v>
      </c>
      <c r="Q336">
        <f>if( and('StockBond Returns'!$AB334&lt;-0.2,'StockBond Returns'!$AB334&gt;=-0.3),1,0)</f>
        <v>0</v>
      </c>
      <c r="R336">
        <f>if('StockBond Returns'!AB334&lt;-0.3,1,0)</f>
        <v>0</v>
      </c>
      <c r="S336" t="str">
        <f t="shared" ref="S336:W336" si="668">if(N336=1,$E336,"")</f>
        <v/>
      </c>
      <c r="T336" s="19">
        <f t="shared" si="668"/>
        <v>0.05034366064</v>
      </c>
      <c r="U336" t="str">
        <f t="shared" si="668"/>
        <v/>
      </c>
      <c r="V336" t="str">
        <f t="shared" si="668"/>
        <v/>
      </c>
      <c r="W336" t="str">
        <f t="shared" si="668"/>
        <v/>
      </c>
    </row>
    <row r="337">
      <c r="A337">
        <f t="shared" si="33"/>
        <v>7</v>
      </c>
      <c r="B337">
        <f t="shared" si="34"/>
        <v>1898</v>
      </c>
      <c r="C337" s="71" t="s">
        <v>116</v>
      </c>
      <c r="D337" s="156">
        <f t="shared" si="12"/>
        <v>1898.5</v>
      </c>
      <c r="E337" s="157">
        <f>('StockBond Returns'!Y336+'StockBond Returns'!AA336-'Parameters &amp; Main Results'!$B$33)/'StockBond Returns'!Z336*12</f>
        <v>0.04574988117</v>
      </c>
      <c r="F337" s="77">
        <f>'StockBond Returns'!Y336+'StockBond Returns'!AA336-'StockBond Returns'!Z336*'Distribution of Final Value'!$B$7</f>
        <v>3.197655662</v>
      </c>
      <c r="G337" s="19">
        <f>1/'StockBond Returns'!M335</f>
        <v>0.05116445835</v>
      </c>
      <c r="H337">
        <f t="shared" si="7"/>
        <v>1</v>
      </c>
      <c r="I337" s="71">
        <f t="shared" si="8"/>
        <v>0</v>
      </c>
      <c r="J337">
        <f t="shared" si="9"/>
        <v>0</v>
      </c>
      <c r="K337" s="19">
        <f t="shared" ref="K337:M337" si="669">if(H337=1,$E337,"")</f>
        <v>0.04574988117</v>
      </c>
      <c r="L337" t="str">
        <f t="shared" si="669"/>
        <v/>
      </c>
      <c r="M337" t="str">
        <f t="shared" si="669"/>
        <v/>
      </c>
      <c r="N337" s="158">
        <f>if('StockBond Returns'!AB335=0,1,0)</f>
        <v>1</v>
      </c>
      <c r="O337">
        <f>if( and('StockBond Returns'!$AB335&lt;0,'StockBond Returns'!$AB335&gt;=-0.1),1,0)</f>
        <v>0</v>
      </c>
      <c r="P337">
        <f>if( and('StockBond Returns'!$AB335&lt;-0.1,'StockBond Returns'!$AB335&gt;=-0.2),1,0)</f>
        <v>0</v>
      </c>
      <c r="Q337">
        <f>if( and('StockBond Returns'!$AB335&lt;-0.2,'StockBond Returns'!$AB335&gt;=-0.3),1,0)</f>
        <v>0</v>
      </c>
      <c r="R337">
        <f>if('StockBond Returns'!AB335&lt;-0.3,1,0)</f>
        <v>0</v>
      </c>
      <c r="S337" s="19">
        <f t="shared" ref="S337:W337" si="670">if(N337=1,$E337,"")</f>
        <v>0.04574988117</v>
      </c>
      <c r="T337" t="str">
        <f t="shared" si="670"/>
        <v/>
      </c>
      <c r="U337" t="str">
        <f t="shared" si="670"/>
        <v/>
      </c>
      <c r="V337" t="str">
        <f t="shared" si="670"/>
        <v/>
      </c>
      <c r="W337" t="str">
        <f t="shared" si="670"/>
        <v/>
      </c>
    </row>
    <row r="338">
      <c r="A338">
        <f t="shared" si="33"/>
        <v>8</v>
      </c>
      <c r="B338">
        <f t="shared" si="34"/>
        <v>1898</v>
      </c>
      <c r="C338" s="71" t="s">
        <v>116</v>
      </c>
      <c r="D338" s="156">
        <f t="shared" si="12"/>
        <v>1898.583333</v>
      </c>
      <c r="E338" s="157">
        <f>('StockBond Returns'!Y337+'StockBond Returns'!AA337-'Parameters &amp; Main Results'!$B$33)/'StockBond Returns'!Z337*12</f>
        <v>0.04475415237</v>
      </c>
      <c r="F338" s="77">
        <f>'StockBond Returns'!Y337+'StockBond Returns'!AA337-'StockBond Returns'!Z337*'Distribution of Final Value'!$B$7</f>
        <v>2.754569895</v>
      </c>
      <c r="G338" s="19">
        <f>1/'StockBond Returns'!M336</f>
        <v>0.05035514728</v>
      </c>
      <c r="H338">
        <f t="shared" si="7"/>
        <v>1</v>
      </c>
      <c r="I338" s="71">
        <f t="shared" si="8"/>
        <v>0</v>
      </c>
      <c r="J338">
        <f t="shared" si="9"/>
        <v>0</v>
      </c>
      <c r="K338" s="19">
        <f t="shared" ref="K338:M338" si="671">if(H338=1,$E338,"")</f>
        <v>0.04475415237</v>
      </c>
      <c r="L338" t="str">
        <f t="shared" si="671"/>
        <v/>
      </c>
      <c r="M338" t="str">
        <f t="shared" si="671"/>
        <v/>
      </c>
      <c r="N338" s="158">
        <f>if('StockBond Returns'!AB336=0,1,0)</f>
        <v>1</v>
      </c>
      <c r="O338">
        <f>if( and('StockBond Returns'!$AB336&lt;0,'StockBond Returns'!$AB336&gt;=-0.1),1,0)</f>
        <v>0</v>
      </c>
      <c r="P338">
        <f>if( and('StockBond Returns'!$AB336&lt;-0.1,'StockBond Returns'!$AB336&gt;=-0.2),1,0)</f>
        <v>0</v>
      </c>
      <c r="Q338">
        <f>if( and('StockBond Returns'!$AB336&lt;-0.2,'StockBond Returns'!$AB336&gt;=-0.3),1,0)</f>
        <v>0</v>
      </c>
      <c r="R338">
        <f>if('StockBond Returns'!AB336&lt;-0.3,1,0)</f>
        <v>0</v>
      </c>
      <c r="S338" s="19">
        <f t="shared" ref="S338:W338" si="672">if(N338=1,$E338,"")</f>
        <v>0.04475415237</v>
      </c>
      <c r="T338" t="str">
        <f t="shared" si="672"/>
        <v/>
      </c>
      <c r="U338" t="str">
        <f t="shared" si="672"/>
        <v/>
      </c>
      <c r="V338" t="str">
        <f t="shared" si="672"/>
        <v/>
      </c>
      <c r="W338" t="str">
        <f t="shared" si="672"/>
        <v/>
      </c>
    </row>
    <row r="339">
      <c r="A339">
        <f t="shared" si="33"/>
        <v>9</v>
      </c>
      <c r="B339">
        <f t="shared" si="34"/>
        <v>1898</v>
      </c>
      <c r="C339" s="71" t="s">
        <v>116</v>
      </c>
      <c r="D339" s="156">
        <f t="shared" si="12"/>
        <v>1898.666667</v>
      </c>
      <c r="E339" s="157">
        <f>('StockBond Returns'!Y338+'StockBond Returns'!AA338-'Parameters &amp; Main Results'!$B$33)/'StockBond Returns'!Z338*12</f>
        <v>0.04356212386</v>
      </c>
      <c r="F339" s="77">
        <f>'StockBond Returns'!Y338+'StockBond Returns'!AA338-'StockBond Returns'!Z338*'Distribution of Final Value'!$B$7</f>
        <v>2.125966268</v>
      </c>
      <c r="G339" s="19">
        <f>1/'StockBond Returns'!M337</f>
        <v>0.04867384417</v>
      </c>
      <c r="H339">
        <f t="shared" si="7"/>
        <v>0</v>
      </c>
      <c r="I339" s="71">
        <f t="shared" si="8"/>
        <v>1</v>
      </c>
      <c r="J339">
        <f t="shared" si="9"/>
        <v>1</v>
      </c>
      <c r="K339" t="str">
        <f t="shared" ref="K339:M339" si="673">if(H339=1,$E339,"")</f>
        <v/>
      </c>
      <c r="L339" s="19">
        <f t="shared" si="673"/>
        <v>0.04356212386</v>
      </c>
      <c r="M339" s="19">
        <f t="shared" si="673"/>
        <v>0.04356212386</v>
      </c>
      <c r="N339" s="158">
        <f>if('StockBond Returns'!AB337=0,1,0)</f>
        <v>1</v>
      </c>
      <c r="O339">
        <f>if( and('StockBond Returns'!$AB337&lt;0,'StockBond Returns'!$AB337&gt;=-0.1),1,0)</f>
        <v>0</v>
      </c>
      <c r="P339">
        <f>if( and('StockBond Returns'!$AB337&lt;-0.1,'StockBond Returns'!$AB337&gt;=-0.2),1,0)</f>
        <v>0</v>
      </c>
      <c r="Q339">
        <f>if( and('StockBond Returns'!$AB337&lt;-0.2,'StockBond Returns'!$AB337&gt;=-0.3),1,0)</f>
        <v>0</v>
      </c>
      <c r="R339">
        <f>if('StockBond Returns'!AB337&lt;-0.3,1,0)</f>
        <v>0</v>
      </c>
      <c r="S339" s="19">
        <f t="shared" ref="S339:W339" si="674">if(N339=1,$E339,"")</f>
        <v>0.04356212386</v>
      </c>
      <c r="T339" t="str">
        <f t="shared" si="674"/>
        <v/>
      </c>
      <c r="U339" t="str">
        <f t="shared" si="674"/>
        <v/>
      </c>
      <c r="V339" t="str">
        <f t="shared" si="674"/>
        <v/>
      </c>
      <c r="W339" t="str">
        <f t="shared" si="674"/>
        <v/>
      </c>
    </row>
    <row r="340">
      <c r="A340">
        <f t="shared" si="33"/>
        <v>10</v>
      </c>
      <c r="B340">
        <f t="shared" si="34"/>
        <v>1898</v>
      </c>
      <c r="C340" s="71" t="s">
        <v>116</v>
      </c>
      <c r="D340" s="156">
        <f t="shared" si="12"/>
        <v>1898.75</v>
      </c>
      <c r="E340" s="157">
        <f>('StockBond Returns'!Y339+'StockBond Returns'!AA339-'Parameters &amp; Main Results'!$B$33)/'StockBond Returns'!Z339*12</f>
        <v>0.04364275869</v>
      </c>
      <c r="F340" s="77">
        <f>'StockBond Returns'!Y339+'StockBond Returns'!AA339-'StockBond Returns'!Z339*'Distribution of Final Value'!$B$7</f>
        <v>2.230507935</v>
      </c>
      <c r="G340" s="19">
        <f>1/'StockBond Returns'!M338</f>
        <v>0.04891713876</v>
      </c>
      <c r="H340">
        <f t="shared" si="7"/>
        <v>0</v>
      </c>
      <c r="I340" s="71">
        <f t="shared" si="8"/>
        <v>1</v>
      </c>
      <c r="J340">
        <f t="shared" si="9"/>
        <v>1</v>
      </c>
      <c r="K340" t="str">
        <f t="shared" ref="K340:M340" si="675">if(H340=1,$E340,"")</f>
        <v/>
      </c>
      <c r="L340" s="19">
        <f t="shared" si="675"/>
        <v>0.04364275869</v>
      </c>
      <c r="M340" s="19">
        <f t="shared" si="675"/>
        <v>0.04364275869</v>
      </c>
      <c r="N340" s="158">
        <f>if('StockBond Returns'!AB338=0,1,0)</f>
        <v>1</v>
      </c>
      <c r="O340">
        <f>if( and('StockBond Returns'!$AB338&lt;0,'StockBond Returns'!$AB338&gt;=-0.1),1,0)</f>
        <v>0</v>
      </c>
      <c r="P340">
        <f>if( and('StockBond Returns'!$AB338&lt;-0.1,'StockBond Returns'!$AB338&gt;=-0.2),1,0)</f>
        <v>0</v>
      </c>
      <c r="Q340">
        <f>if( and('StockBond Returns'!$AB338&lt;-0.2,'StockBond Returns'!$AB338&gt;=-0.3),1,0)</f>
        <v>0</v>
      </c>
      <c r="R340">
        <f>if('StockBond Returns'!AB338&lt;-0.3,1,0)</f>
        <v>0</v>
      </c>
      <c r="S340" s="19">
        <f t="shared" ref="S340:W340" si="676">if(N340=1,$E340,"")</f>
        <v>0.04364275869</v>
      </c>
      <c r="T340" t="str">
        <f t="shared" si="676"/>
        <v/>
      </c>
      <c r="U340" t="str">
        <f t="shared" si="676"/>
        <v/>
      </c>
      <c r="V340" t="str">
        <f t="shared" si="676"/>
        <v/>
      </c>
      <c r="W340" t="str">
        <f t="shared" si="676"/>
        <v/>
      </c>
    </row>
    <row r="341">
      <c r="A341">
        <f t="shared" si="33"/>
        <v>11</v>
      </c>
      <c r="B341">
        <f t="shared" si="34"/>
        <v>1898</v>
      </c>
      <c r="C341" s="71" t="s">
        <v>116</v>
      </c>
      <c r="D341" s="156">
        <f t="shared" si="12"/>
        <v>1898.833333</v>
      </c>
      <c r="E341" s="157">
        <f>('StockBond Returns'!Y340+'StockBond Returns'!AA340-'Parameters &amp; Main Results'!$B$33)/'StockBond Returns'!Z340*12</f>
        <v>0.04430008448</v>
      </c>
      <c r="F341" s="77">
        <f>'StockBond Returns'!Y340+'StockBond Returns'!AA340-'StockBond Returns'!Z340*'Distribution of Final Value'!$B$7</f>
        <v>2.629326879</v>
      </c>
      <c r="G341" s="19">
        <f>1/'StockBond Returns'!M339</f>
        <v>0.05013234983</v>
      </c>
      <c r="H341">
        <f t="shared" si="7"/>
        <v>1</v>
      </c>
      <c r="I341" s="71">
        <f t="shared" si="8"/>
        <v>0</v>
      </c>
      <c r="J341">
        <f t="shared" si="9"/>
        <v>0</v>
      </c>
      <c r="K341" s="19">
        <f t="shared" ref="K341:M341" si="677">if(H341=1,$E341,"")</f>
        <v>0.04430008448</v>
      </c>
      <c r="L341" t="str">
        <f t="shared" si="677"/>
        <v/>
      </c>
      <c r="M341" t="str">
        <f t="shared" si="677"/>
        <v/>
      </c>
      <c r="N341" s="158">
        <f>if('StockBond Returns'!AB339=0,1,0)</f>
        <v>0</v>
      </c>
      <c r="O341">
        <f>if( and('StockBond Returns'!$AB339&lt;0,'StockBond Returns'!$AB339&gt;=-0.1),1,0)</f>
        <v>1</v>
      </c>
      <c r="P341">
        <f>if( and('StockBond Returns'!$AB339&lt;-0.1,'StockBond Returns'!$AB339&gt;=-0.2),1,0)</f>
        <v>0</v>
      </c>
      <c r="Q341">
        <f>if( and('StockBond Returns'!$AB339&lt;-0.2,'StockBond Returns'!$AB339&gt;=-0.3),1,0)</f>
        <v>0</v>
      </c>
      <c r="R341">
        <f>if('StockBond Returns'!AB339&lt;-0.3,1,0)</f>
        <v>0</v>
      </c>
      <c r="S341" t="str">
        <f t="shared" ref="S341:W341" si="678">if(N341=1,$E341,"")</f>
        <v/>
      </c>
      <c r="T341" s="19">
        <f t="shared" si="678"/>
        <v>0.04430008448</v>
      </c>
      <c r="U341" t="str">
        <f t="shared" si="678"/>
        <v/>
      </c>
      <c r="V341" t="str">
        <f t="shared" si="678"/>
        <v/>
      </c>
      <c r="W341" t="str">
        <f t="shared" si="678"/>
        <v/>
      </c>
    </row>
    <row r="342">
      <c r="A342">
        <f t="shared" si="33"/>
        <v>12</v>
      </c>
      <c r="B342">
        <f t="shared" si="34"/>
        <v>1898</v>
      </c>
      <c r="C342" s="71" t="s">
        <v>116</v>
      </c>
      <c r="D342" s="156">
        <f t="shared" si="12"/>
        <v>1898.916667</v>
      </c>
      <c r="E342" s="157">
        <f>('StockBond Returns'!Y341+'StockBond Returns'!AA341-'Parameters &amp; Main Results'!$B$33)/'StockBond Returns'!Z341*12</f>
        <v>0.0433264256</v>
      </c>
      <c r="F342" s="77">
        <f>'StockBond Returns'!Y341+'StockBond Returns'!AA341-'StockBond Returns'!Z341*'Distribution of Final Value'!$B$7</f>
        <v>2.120145354</v>
      </c>
      <c r="G342" s="19">
        <f>1/'StockBond Returns'!M340</f>
        <v>0.04871533682</v>
      </c>
      <c r="H342">
        <f t="shared" si="7"/>
        <v>0</v>
      </c>
      <c r="I342" s="71">
        <f t="shared" si="8"/>
        <v>1</v>
      </c>
      <c r="J342">
        <f t="shared" si="9"/>
        <v>1</v>
      </c>
      <c r="K342" t="str">
        <f t="shared" ref="K342:M342" si="679">if(H342=1,$E342,"")</f>
        <v/>
      </c>
      <c r="L342" s="19">
        <f t="shared" si="679"/>
        <v>0.0433264256</v>
      </c>
      <c r="M342" s="19">
        <f t="shared" si="679"/>
        <v>0.0433264256</v>
      </c>
      <c r="N342" s="158">
        <f>if('StockBond Returns'!AB340=0,1,0)</f>
        <v>1</v>
      </c>
      <c r="O342">
        <f>if( and('StockBond Returns'!$AB340&lt;0,'StockBond Returns'!$AB340&gt;=-0.1),1,0)</f>
        <v>0</v>
      </c>
      <c r="P342">
        <f>if( and('StockBond Returns'!$AB340&lt;-0.1,'StockBond Returns'!$AB340&gt;=-0.2),1,0)</f>
        <v>0</v>
      </c>
      <c r="Q342">
        <f>if( and('StockBond Returns'!$AB340&lt;-0.2,'StockBond Returns'!$AB340&gt;=-0.3),1,0)</f>
        <v>0</v>
      </c>
      <c r="R342">
        <f>if('StockBond Returns'!AB340&lt;-0.3,1,0)</f>
        <v>0</v>
      </c>
      <c r="S342" s="19">
        <f t="shared" ref="S342:W342" si="680">if(N342=1,$E342,"")</f>
        <v>0.0433264256</v>
      </c>
      <c r="T342" t="str">
        <f t="shared" si="680"/>
        <v/>
      </c>
      <c r="U342" t="str">
        <f t="shared" si="680"/>
        <v/>
      </c>
      <c r="V342" t="str">
        <f t="shared" si="680"/>
        <v/>
      </c>
      <c r="W342" t="str">
        <f t="shared" si="680"/>
        <v/>
      </c>
    </row>
    <row r="343">
      <c r="A343">
        <f t="shared" si="33"/>
        <v>1</v>
      </c>
      <c r="B343">
        <f t="shared" si="34"/>
        <v>1899</v>
      </c>
      <c r="C343" s="71" t="s">
        <v>116</v>
      </c>
      <c r="D343" s="156">
        <f t="shared" si="12"/>
        <v>1899</v>
      </c>
      <c r="E343" s="157">
        <f>('StockBond Returns'!Y342+'StockBond Returns'!AA342-'Parameters &amp; Main Results'!$B$33)/'StockBond Returns'!Z342*12</f>
        <v>0.04198553797</v>
      </c>
      <c r="F343" s="77">
        <f>'StockBond Returns'!Y342+'StockBond Returns'!AA342-'StockBond Returns'!Z342*'Distribution of Final Value'!$B$7</f>
        <v>1.405589659</v>
      </c>
      <c r="G343" s="19">
        <f>1/'StockBond Returns'!M341</f>
        <v>0.04672104251</v>
      </c>
      <c r="H343">
        <f t="shared" si="7"/>
        <v>0</v>
      </c>
      <c r="I343" s="71">
        <f t="shared" si="8"/>
        <v>1</v>
      </c>
      <c r="J343">
        <f t="shared" si="9"/>
        <v>1</v>
      </c>
      <c r="K343" t="str">
        <f t="shared" ref="K343:M343" si="681">if(H343=1,$E343,"")</f>
        <v/>
      </c>
      <c r="L343" s="19">
        <f t="shared" si="681"/>
        <v>0.04198553797</v>
      </c>
      <c r="M343" s="19">
        <f t="shared" si="681"/>
        <v>0.04198553797</v>
      </c>
      <c r="N343" s="158">
        <f>if('StockBond Returns'!AB341=0,1,0)</f>
        <v>1</v>
      </c>
      <c r="O343">
        <f>if( and('StockBond Returns'!$AB341&lt;0,'StockBond Returns'!$AB341&gt;=-0.1),1,0)</f>
        <v>0</v>
      </c>
      <c r="P343">
        <f>if( and('StockBond Returns'!$AB341&lt;-0.1,'StockBond Returns'!$AB341&gt;=-0.2),1,0)</f>
        <v>0</v>
      </c>
      <c r="Q343">
        <f>if( and('StockBond Returns'!$AB341&lt;-0.2,'StockBond Returns'!$AB341&gt;=-0.3),1,0)</f>
        <v>0</v>
      </c>
      <c r="R343">
        <f>if('StockBond Returns'!AB341&lt;-0.3,1,0)</f>
        <v>0</v>
      </c>
      <c r="S343" s="19">
        <f t="shared" ref="S343:W343" si="682">if(N343=1,$E343,"")</f>
        <v>0.04198553797</v>
      </c>
      <c r="T343" t="str">
        <f t="shared" si="682"/>
        <v/>
      </c>
      <c r="U343" t="str">
        <f t="shared" si="682"/>
        <v/>
      </c>
      <c r="V343" t="str">
        <f t="shared" si="682"/>
        <v/>
      </c>
      <c r="W343" t="str">
        <f t="shared" si="682"/>
        <v/>
      </c>
    </row>
    <row r="344">
      <c r="A344">
        <f t="shared" si="33"/>
        <v>2</v>
      </c>
      <c r="B344">
        <f t="shared" si="34"/>
        <v>1899</v>
      </c>
      <c r="C344" s="71" t="s">
        <v>116</v>
      </c>
      <c r="D344" s="156">
        <f t="shared" si="12"/>
        <v>1899.083333</v>
      </c>
      <c r="E344" s="157">
        <f>('StockBond Returns'!Y343+'StockBond Returns'!AA343-'Parameters &amp; Main Results'!$B$33)/'StockBond Returns'!Z343*12</f>
        <v>0.0397661388</v>
      </c>
      <c r="F344" s="77">
        <f>'StockBond Returns'!Y343+'StockBond Returns'!AA343-'StockBond Returns'!Z343*'Distribution of Final Value'!$B$7</f>
        <v>0.1137539935</v>
      </c>
      <c r="G344" s="19">
        <f>1/'StockBond Returns'!M342</f>
        <v>0.04360565114</v>
      </c>
      <c r="H344">
        <f t="shared" si="7"/>
        <v>0</v>
      </c>
      <c r="I344" s="71">
        <f t="shared" si="8"/>
        <v>1</v>
      </c>
      <c r="J344">
        <f t="shared" si="9"/>
        <v>1</v>
      </c>
      <c r="K344" t="str">
        <f t="shared" ref="K344:M344" si="683">if(H344=1,$E344,"")</f>
        <v/>
      </c>
      <c r="L344" s="19">
        <f t="shared" si="683"/>
        <v>0.0397661388</v>
      </c>
      <c r="M344" s="19">
        <f t="shared" si="683"/>
        <v>0.0397661388</v>
      </c>
      <c r="N344" s="158">
        <f>if('StockBond Returns'!AB342=0,1,0)</f>
        <v>1</v>
      </c>
      <c r="O344">
        <f>if( and('StockBond Returns'!$AB342&lt;0,'StockBond Returns'!$AB342&gt;=-0.1),1,0)</f>
        <v>0</v>
      </c>
      <c r="P344">
        <f>if( and('StockBond Returns'!$AB342&lt;-0.1,'StockBond Returns'!$AB342&gt;=-0.2),1,0)</f>
        <v>0</v>
      </c>
      <c r="Q344">
        <f>if( and('StockBond Returns'!$AB342&lt;-0.2,'StockBond Returns'!$AB342&gt;=-0.3),1,0)</f>
        <v>0</v>
      </c>
      <c r="R344">
        <f>if('StockBond Returns'!AB342&lt;-0.3,1,0)</f>
        <v>0</v>
      </c>
      <c r="S344" s="19">
        <f t="shared" ref="S344:W344" si="684">if(N344=1,$E344,"")</f>
        <v>0.0397661388</v>
      </c>
      <c r="T344" t="str">
        <f t="shared" si="684"/>
        <v/>
      </c>
      <c r="U344" t="str">
        <f t="shared" si="684"/>
        <v/>
      </c>
      <c r="V344" t="str">
        <f t="shared" si="684"/>
        <v/>
      </c>
      <c r="W344" t="str">
        <f t="shared" si="684"/>
        <v/>
      </c>
    </row>
    <row r="345">
      <c r="A345">
        <f t="shared" si="33"/>
        <v>3</v>
      </c>
      <c r="B345">
        <f t="shared" si="34"/>
        <v>1899</v>
      </c>
      <c r="C345" s="71" t="s">
        <v>116</v>
      </c>
      <c r="D345" s="156">
        <f t="shared" si="12"/>
        <v>1899.166667</v>
      </c>
      <c r="E345" s="157">
        <f>('StockBond Returns'!Y344+'StockBond Returns'!AA344-'Parameters &amp; Main Results'!$B$33)/'StockBond Returns'!Z344*12</f>
        <v>0.03982862821</v>
      </c>
      <c r="F345" s="77">
        <f>'StockBond Returns'!Y344+'StockBond Returns'!AA344-'StockBond Returns'!Z344*'Distribution of Final Value'!$B$7</f>
        <v>0.1500410921</v>
      </c>
      <c r="G345" s="19">
        <f>1/'StockBond Returns'!M343</f>
        <v>0.04338749131</v>
      </c>
      <c r="H345">
        <f t="shared" si="7"/>
        <v>0</v>
      </c>
      <c r="I345" s="71">
        <f t="shared" si="8"/>
        <v>1</v>
      </c>
      <c r="J345">
        <f t="shared" si="9"/>
        <v>1</v>
      </c>
      <c r="K345" t="str">
        <f t="shared" ref="K345:M345" si="685">if(H345=1,$E345,"")</f>
        <v/>
      </c>
      <c r="L345" s="19">
        <f t="shared" si="685"/>
        <v>0.03982862821</v>
      </c>
      <c r="M345" s="19">
        <f t="shared" si="685"/>
        <v>0.03982862821</v>
      </c>
      <c r="N345" s="158">
        <f>if('StockBond Returns'!AB343=0,1,0)</f>
        <v>1</v>
      </c>
      <c r="O345">
        <f>if( and('StockBond Returns'!$AB343&lt;0,'StockBond Returns'!$AB343&gt;=-0.1),1,0)</f>
        <v>0</v>
      </c>
      <c r="P345">
        <f>if( and('StockBond Returns'!$AB343&lt;-0.1,'StockBond Returns'!$AB343&gt;=-0.2),1,0)</f>
        <v>0</v>
      </c>
      <c r="Q345">
        <f>if( and('StockBond Returns'!$AB343&lt;-0.2,'StockBond Returns'!$AB343&gt;=-0.3),1,0)</f>
        <v>0</v>
      </c>
      <c r="R345">
        <f>if('StockBond Returns'!AB343&lt;-0.3,1,0)</f>
        <v>0</v>
      </c>
      <c r="S345" s="19">
        <f t="shared" ref="S345:W345" si="686">if(N345=1,$E345,"")</f>
        <v>0.03982862821</v>
      </c>
      <c r="T345" t="str">
        <f t="shared" si="686"/>
        <v/>
      </c>
      <c r="U345" t="str">
        <f t="shared" si="686"/>
        <v/>
      </c>
      <c r="V345" t="str">
        <f t="shared" si="686"/>
        <v/>
      </c>
      <c r="W345" t="str">
        <f t="shared" si="686"/>
        <v/>
      </c>
    </row>
    <row r="346">
      <c r="A346">
        <f t="shared" si="33"/>
        <v>4</v>
      </c>
      <c r="B346">
        <f t="shared" si="34"/>
        <v>1899</v>
      </c>
      <c r="C346" s="71" t="s">
        <v>116</v>
      </c>
      <c r="D346" s="156">
        <f t="shared" si="12"/>
        <v>1899.25</v>
      </c>
      <c r="E346" s="157">
        <f>('StockBond Returns'!Y345+'StockBond Returns'!AA345-'Parameters &amp; Main Results'!$B$33)/'StockBond Returns'!Z345*12</f>
        <v>0.03940764614</v>
      </c>
      <c r="F346" s="77">
        <f>'StockBond Returns'!Y345+'StockBond Returns'!AA345-'StockBond Returns'!Z345*'Distribution of Final Value'!$B$7</f>
        <v>-0.09571211818</v>
      </c>
      <c r="G346" s="19">
        <f>1/'StockBond Returns'!M344</f>
        <v>0.04295591277</v>
      </c>
      <c r="H346">
        <f t="shared" si="7"/>
        <v>0</v>
      </c>
      <c r="I346" s="71">
        <f t="shared" si="8"/>
        <v>1</v>
      </c>
      <c r="J346">
        <f t="shared" si="9"/>
        <v>1</v>
      </c>
      <c r="K346" t="str">
        <f t="shared" ref="K346:M346" si="687">if(H346=1,$E346,"")</f>
        <v/>
      </c>
      <c r="L346" s="19">
        <f t="shared" si="687"/>
        <v>0.03940764614</v>
      </c>
      <c r="M346" s="19">
        <f t="shared" si="687"/>
        <v>0.03940764614</v>
      </c>
      <c r="N346" s="158">
        <f>if('StockBond Returns'!AB344=0,1,0)</f>
        <v>1</v>
      </c>
      <c r="O346">
        <f>if( and('StockBond Returns'!$AB344&lt;0,'StockBond Returns'!$AB344&gt;=-0.1),1,0)</f>
        <v>0</v>
      </c>
      <c r="P346">
        <f>if( and('StockBond Returns'!$AB344&lt;-0.1,'StockBond Returns'!$AB344&gt;=-0.2),1,0)</f>
        <v>0</v>
      </c>
      <c r="Q346">
        <f>if( and('StockBond Returns'!$AB344&lt;-0.2,'StockBond Returns'!$AB344&gt;=-0.3),1,0)</f>
        <v>0</v>
      </c>
      <c r="R346">
        <f>if('StockBond Returns'!AB344&lt;-0.3,1,0)</f>
        <v>0</v>
      </c>
      <c r="S346" s="19">
        <f t="shared" ref="S346:W346" si="688">if(N346=1,$E346,"")</f>
        <v>0.03940764614</v>
      </c>
      <c r="T346" t="str">
        <f t="shared" si="688"/>
        <v/>
      </c>
      <c r="U346" t="str">
        <f t="shared" si="688"/>
        <v/>
      </c>
      <c r="V346" t="str">
        <f t="shared" si="688"/>
        <v/>
      </c>
      <c r="W346" t="str">
        <f t="shared" si="688"/>
        <v/>
      </c>
    </row>
    <row r="347">
      <c r="A347">
        <f t="shared" si="33"/>
        <v>5</v>
      </c>
      <c r="B347">
        <f t="shared" si="34"/>
        <v>1899</v>
      </c>
      <c r="C347" s="71" t="s">
        <v>116</v>
      </c>
      <c r="D347" s="156">
        <f t="shared" si="12"/>
        <v>1899.333333</v>
      </c>
      <c r="E347" s="157">
        <f>('StockBond Returns'!Y346+'StockBond Returns'!AA346-'Parameters &amp; Main Results'!$B$33)/'StockBond Returns'!Z346*12</f>
        <v>0.03951957658</v>
      </c>
      <c r="F347" s="77">
        <f>'StockBond Returns'!Y346+'StockBond Returns'!AA346-'StockBond Returns'!Z346*'Distribution of Final Value'!$B$7</f>
        <v>-0.03763180648</v>
      </c>
      <c r="G347" s="19">
        <f>1/'StockBond Returns'!M345</f>
        <v>0.04319202632</v>
      </c>
      <c r="H347">
        <f t="shared" si="7"/>
        <v>0</v>
      </c>
      <c r="I347" s="71">
        <f t="shared" si="8"/>
        <v>1</v>
      </c>
      <c r="J347">
        <f t="shared" si="9"/>
        <v>1</v>
      </c>
      <c r="K347" t="str">
        <f t="shared" ref="K347:M347" si="689">if(H347=1,$E347,"")</f>
        <v/>
      </c>
      <c r="L347" s="19">
        <f t="shared" si="689"/>
        <v>0.03951957658</v>
      </c>
      <c r="M347" s="19">
        <f t="shared" si="689"/>
        <v>0.03951957658</v>
      </c>
      <c r="N347" s="158">
        <f>if('StockBond Returns'!AB345=0,1,0)</f>
        <v>1</v>
      </c>
      <c r="O347">
        <f>if( and('StockBond Returns'!$AB345&lt;0,'StockBond Returns'!$AB345&gt;=-0.1),1,0)</f>
        <v>0</v>
      </c>
      <c r="P347">
        <f>if( and('StockBond Returns'!$AB345&lt;-0.1,'StockBond Returns'!$AB345&gt;=-0.2),1,0)</f>
        <v>0</v>
      </c>
      <c r="Q347">
        <f>if( and('StockBond Returns'!$AB345&lt;-0.2,'StockBond Returns'!$AB345&gt;=-0.3),1,0)</f>
        <v>0</v>
      </c>
      <c r="R347">
        <f>if('StockBond Returns'!AB345&lt;-0.3,1,0)</f>
        <v>0</v>
      </c>
      <c r="S347" s="19">
        <f t="shared" ref="S347:W347" si="690">if(N347=1,$E347,"")</f>
        <v>0.03951957658</v>
      </c>
      <c r="T347" t="str">
        <f t="shared" si="690"/>
        <v/>
      </c>
      <c r="U347" t="str">
        <f t="shared" si="690"/>
        <v/>
      </c>
      <c r="V347" t="str">
        <f t="shared" si="690"/>
        <v/>
      </c>
      <c r="W347" t="str">
        <f t="shared" si="690"/>
        <v/>
      </c>
    </row>
    <row r="348">
      <c r="A348">
        <f t="shared" si="33"/>
        <v>6</v>
      </c>
      <c r="B348">
        <f t="shared" si="34"/>
        <v>1899</v>
      </c>
      <c r="C348" s="71" t="s">
        <v>116</v>
      </c>
      <c r="D348" s="156">
        <f t="shared" si="12"/>
        <v>1899.416667</v>
      </c>
      <c r="E348" s="157">
        <f>('StockBond Returns'!Y347+'StockBond Returns'!AA347-'Parameters &amp; Main Results'!$B$33)/'StockBond Returns'!Z347*12</f>
        <v>0.04076886735</v>
      </c>
      <c r="F348" s="77">
        <f>'StockBond Returns'!Y347+'StockBond Returns'!AA347-'StockBond Returns'!Z347*'Distribution of Final Value'!$B$7</f>
        <v>0.7140112642</v>
      </c>
      <c r="G348" s="19">
        <f>1/'StockBond Returns'!M346</f>
        <v>0.04526675148</v>
      </c>
      <c r="H348">
        <f t="shared" si="7"/>
        <v>0</v>
      </c>
      <c r="I348" s="71">
        <f t="shared" si="8"/>
        <v>1</v>
      </c>
      <c r="J348">
        <f t="shared" si="9"/>
        <v>0</v>
      </c>
      <c r="K348" t="str">
        <f t="shared" ref="K348:M348" si="691">if(H348=1,$E348,"")</f>
        <v/>
      </c>
      <c r="L348" s="19">
        <f t="shared" si="691"/>
        <v>0.04076886735</v>
      </c>
      <c r="M348" t="str">
        <f t="shared" si="691"/>
        <v/>
      </c>
      <c r="N348" s="158">
        <f>if('StockBond Returns'!AB346=0,1,0)</f>
        <v>0</v>
      </c>
      <c r="O348">
        <f>if( and('StockBond Returns'!$AB346&lt;0,'StockBond Returns'!$AB346&gt;=-0.1),1,0)</f>
        <v>1</v>
      </c>
      <c r="P348">
        <f>if( and('StockBond Returns'!$AB346&lt;-0.1,'StockBond Returns'!$AB346&gt;=-0.2),1,0)</f>
        <v>0</v>
      </c>
      <c r="Q348">
        <f>if( and('StockBond Returns'!$AB346&lt;-0.2,'StockBond Returns'!$AB346&gt;=-0.3),1,0)</f>
        <v>0</v>
      </c>
      <c r="R348">
        <f>if('StockBond Returns'!AB346&lt;-0.3,1,0)</f>
        <v>0</v>
      </c>
      <c r="S348" t="str">
        <f t="shared" ref="S348:W348" si="692">if(N348=1,$E348,"")</f>
        <v/>
      </c>
      <c r="T348" s="19">
        <f t="shared" si="692"/>
        <v>0.04076886735</v>
      </c>
      <c r="U348" t="str">
        <f t="shared" si="692"/>
        <v/>
      </c>
      <c r="V348" t="str">
        <f t="shared" si="692"/>
        <v/>
      </c>
      <c r="W348" t="str">
        <f t="shared" si="692"/>
        <v/>
      </c>
    </row>
    <row r="349">
      <c r="A349">
        <f t="shared" si="33"/>
        <v>7</v>
      </c>
      <c r="B349">
        <f t="shared" si="34"/>
        <v>1899</v>
      </c>
      <c r="C349" s="71" t="s">
        <v>116</v>
      </c>
      <c r="D349" s="156">
        <f t="shared" si="12"/>
        <v>1899.5</v>
      </c>
      <c r="E349" s="157">
        <f>('StockBond Returns'!Y348+'StockBond Returns'!AA348-'Parameters &amp; Main Results'!$B$33)/'StockBond Returns'!Z348*12</f>
        <v>0.04190343033</v>
      </c>
      <c r="F349" s="77">
        <f>'StockBond Returns'!Y348+'StockBond Returns'!AA348-'StockBond Returns'!Z348*'Distribution of Final Value'!$B$7</f>
        <v>1.391791841</v>
      </c>
      <c r="G349" s="19">
        <f>1/'StockBond Returns'!M347</f>
        <v>0.04714292222</v>
      </c>
      <c r="H349">
        <f t="shared" si="7"/>
        <v>0</v>
      </c>
      <c r="I349" s="71">
        <f t="shared" si="8"/>
        <v>1</v>
      </c>
      <c r="J349">
        <f t="shared" si="9"/>
        <v>0</v>
      </c>
      <c r="K349" t="str">
        <f t="shared" ref="K349:M349" si="693">if(H349=1,$E349,"")</f>
        <v/>
      </c>
      <c r="L349" s="19">
        <f t="shared" si="693"/>
        <v>0.04190343033</v>
      </c>
      <c r="M349" t="str">
        <f t="shared" si="693"/>
        <v/>
      </c>
      <c r="N349" s="158">
        <f>if('StockBond Returns'!AB347=0,1,0)</f>
        <v>0</v>
      </c>
      <c r="O349">
        <f>if( and('StockBond Returns'!$AB347&lt;0,'StockBond Returns'!$AB347&gt;=-0.1),1,0)</f>
        <v>1</v>
      </c>
      <c r="P349">
        <f>if( and('StockBond Returns'!$AB347&lt;-0.1,'StockBond Returns'!$AB347&gt;=-0.2),1,0)</f>
        <v>0</v>
      </c>
      <c r="Q349">
        <f>if( and('StockBond Returns'!$AB347&lt;-0.2,'StockBond Returns'!$AB347&gt;=-0.3),1,0)</f>
        <v>0</v>
      </c>
      <c r="R349">
        <f>if('StockBond Returns'!AB347&lt;-0.3,1,0)</f>
        <v>0</v>
      </c>
      <c r="S349" t="str">
        <f t="shared" ref="S349:W349" si="694">if(N349=1,$E349,"")</f>
        <v/>
      </c>
      <c r="T349" s="19">
        <f t="shared" si="694"/>
        <v>0.04190343033</v>
      </c>
      <c r="U349" t="str">
        <f t="shared" si="694"/>
        <v/>
      </c>
      <c r="V349" t="str">
        <f t="shared" si="694"/>
        <v/>
      </c>
      <c r="W349" t="str">
        <f t="shared" si="694"/>
        <v/>
      </c>
    </row>
    <row r="350">
      <c r="A350">
        <f t="shared" si="33"/>
        <v>8</v>
      </c>
      <c r="B350">
        <f t="shared" si="34"/>
        <v>1899</v>
      </c>
      <c r="C350" s="71" t="s">
        <v>116</v>
      </c>
      <c r="D350" s="156">
        <f t="shared" si="12"/>
        <v>1899.583333</v>
      </c>
      <c r="E350" s="157">
        <f>('StockBond Returns'!Y349+'StockBond Returns'!AA349-'Parameters &amp; Main Results'!$B$33)/'StockBond Returns'!Z349*12</f>
        <v>0.04149061226</v>
      </c>
      <c r="F350" s="77">
        <f>'StockBond Returns'!Y349+'StockBond Returns'!AA349-'StockBond Returns'!Z349*'Distribution of Final Value'!$B$7</f>
        <v>1.164774997</v>
      </c>
      <c r="G350" s="19">
        <f>1/'StockBond Returns'!M348</f>
        <v>0.04637912247</v>
      </c>
      <c r="H350">
        <f t="shared" si="7"/>
        <v>0</v>
      </c>
      <c r="I350" s="71">
        <f t="shared" si="8"/>
        <v>1</v>
      </c>
      <c r="J350">
        <f t="shared" si="9"/>
        <v>0</v>
      </c>
      <c r="K350" t="str">
        <f t="shared" ref="K350:M350" si="695">if(H350=1,$E350,"")</f>
        <v/>
      </c>
      <c r="L350" s="19">
        <f t="shared" si="695"/>
        <v>0.04149061226</v>
      </c>
      <c r="M350" t="str">
        <f t="shared" si="695"/>
        <v/>
      </c>
      <c r="N350" s="158">
        <f>if('StockBond Returns'!AB348=0,1,0)</f>
        <v>0</v>
      </c>
      <c r="O350">
        <f>if( and('StockBond Returns'!$AB348&lt;0,'StockBond Returns'!$AB348&gt;=-0.1),1,0)</f>
        <v>1</v>
      </c>
      <c r="P350">
        <f>if( and('StockBond Returns'!$AB348&lt;-0.1,'StockBond Returns'!$AB348&gt;=-0.2),1,0)</f>
        <v>0</v>
      </c>
      <c r="Q350">
        <f>if( and('StockBond Returns'!$AB348&lt;-0.2,'StockBond Returns'!$AB348&gt;=-0.3),1,0)</f>
        <v>0</v>
      </c>
      <c r="R350">
        <f>if('StockBond Returns'!AB348&lt;-0.3,1,0)</f>
        <v>0</v>
      </c>
      <c r="S350" t="str">
        <f t="shared" ref="S350:W350" si="696">if(N350=1,$E350,"")</f>
        <v/>
      </c>
      <c r="T350" s="19">
        <f t="shared" si="696"/>
        <v>0.04149061226</v>
      </c>
      <c r="U350" t="str">
        <f t="shared" si="696"/>
        <v/>
      </c>
      <c r="V350" t="str">
        <f t="shared" si="696"/>
        <v/>
      </c>
      <c r="W350" t="str">
        <f t="shared" si="696"/>
        <v/>
      </c>
    </row>
    <row r="351">
      <c r="A351">
        <f t="shared" si="33"/>
        <v>9</v>
      </c>
      <c r="B351">
        <f t="shared" si="34"/>
        <v>1899</v>
      </c>
      <c r="C351" s="71" t="s">
        <v>116</v>
      </c>
      <c r="D351" s="156">
        <f t="shared" si="12"/>
        <v>1899.666667</v>
      </c>
      <c r="E351" s="157">
        <f>('StockBond Returns'!Y350+'StockBond Returns'!AA350-'Parameters &amp; Main Results'!$B$33)/'StockBond Returns'!Z350*12</f>
        <v>0.0412466236</v>
      </c>
      <c r="F351" s="77">
        <f>'StockBond Returns'!Y350+'StockBond Returns'!AA350-'StockBond Returns'!Z350*'Distribution of Final Value'!$B$7</f>
        <v>1.004869121</v>
      </c>
      <c r="G351" s="19">
        <f>1/'StockBond Returns'!M349</f>
        <v>0.04602729791</v>
      </c>
      <c r="H351">
        <f t="shared" si="7"/>
        <v>0</v>
      </c>
      <c r="I351" s="71">
        <f t="shared" si="8"/>
        <v>1</v>
      </c>
      <c r="J351">
        <f t="shared" si="9"/>
        <v>0</v>
      </c>
      <c r="K351" t="str">
        <f t="shared" ref="K351:M351" si="697">if(H351=1,$E351,"")</f>
        <v/>
      </c>
      <c r="L351" s="19">
        <f t="shared" si="697"/>
        <v>0.0412466236</v>
      </c>
      <c r="M351" t="str">
        <f t="shared" si="697"/>
        <v/>
      </c>
      <c r="N351" s="158">
        <f>if('StockBond Returns'!AB349=0,1,0)</f>
        <v>0</v>
      </c>
      <c r="O351">
        <f>if( and('StockBond Returns'!$AB349&lt;0,'StockBond Returns'!$AB349&gt;=-0.1),1,0)</f>
        <v>1</v>
      </c>
      <c r="P351">
        <f>if( and('StockBond Returns'!$AB349&lt;-0.1,'StockBond Returns'!$AB349&gt;=-0.2),1,0)</f>
        <v>0</v>
      </c>
      <c r="Q351">
        <f>if( and('StockBond Returns'!$AB349&lt;-0.2,'StockBond Returns'!$AB349&gt;=-0.3),1,0)</f>
        <v>0</v>
      </c>
      <c r="R351">
        <f>if('StockBond Returns'!AB349&lt;-0.3,1,0)</f>
        <v>0</v>
      </c>
      <c r="S351" t="str">
        <f t="shared" ref="S351:W351" si="698">if(N351=1,$E351,"")</f>
        <v/>
      </c>
      <c r="T351" s="19">
        <f t="shared" si="698"/>
        <v>0.0412466236</v>
      </c>
      <c r="U351" t="str">
        <f t="shared" si="698"/>
        <v/>
      </c>
      <c r="V351" t="str">
        <f t="shared" si="698"/>
        <v/>
      </c>
      <c r="W351" t="str">
        <f t="shared" si="698"/>
        <v/>
      </c>
    </row>
    <row r="352">
      <c r="A352">
        <f t="shared" si="33"/>
        <v>10</v>
      </c>
      <c r="B352">
        <f t="shared" si="34"/>
        <v>1899</v>
      </c>
      <c r="C352" s="71" t="s">
        <v>116</v>
      </c>
      <c r="D352" s="156">
        <f t="shared" si="12"/>
        <v>1899.75</v>
      </c>
      <c r="E352" s="157">
        <f>('StockBond Returns'!Y351+'StockBond Returns'!AA351-'Parameters &amp; Main Results'!$B$33)/'StockBond Returns'!Z351*12</f>
        <v>0.04312582335</v>
      </c>
      <c r="F352" s="77">
        <f>'StockBond Returns'!Y351+'StockBond Returns'!AA351-'StockBond Returns'!Z351*'Distribution of Final Value'!$B$7</f>
        <v>2.0637212</v>
      </c>
      <c r="G352" s="19">
        <f>1/'StockBond Returns'!M350</f>
        <v>0.0485645756</v>
      </c>
      <c r="H352">
        <f t="shared" si="7"/>
        <v>0</v>
      </c>
      <c r="I352" s="71">
        <f t="shared" si="8"/>
        <v>1</v>
      </c>
      <c r="J352">
        <f t="shared" si="9"/>
        <v>0</v>
      </c>
      <c r="K352" t="str">
        <f t="shared" ref="K352:M352" si="699">if(H352=1,$E352,"")</f>
        <v/>
      </c>
      <c r="L352" s="19">
        <f t="shared" si="699"/>
        <v>0.04312582335</v>
      </c>
      <c r="M352" t="str">
        <f t="shared" si="699"/>
        <v/>
      </c>
      <c r="N352" s="158">
        <f>if('StockBond Returns'!AB350=0,1,0)</f>
        <v>0</v>
      </c>
      <c r="O352">
        <f>if( and('StockBond Returns'!$AB350&lt;0,'StockBond Returns'!$AB350&gt;=-0.1),1,0)</f>
        <v>1</v>
      </c>
      <c r="P352">
        <f>if( and('StockBond Returns'!$AB350&lt;-0.1,'StockBond Returns'!$AB350&gt;=-0.2),1,0)</f>
        <v>0</v>
      </c>
      <c r="Q352">
        <f>if( and('StockBond Returns'!$AB350&lt;-0.2,'StockBond Returns'!$AB350&gt;=-0.3),1,0)</f>
        <v>0</v>
      </c>
      <c r="R352">
        <f>if('StockBond Returns'!AB350&lt;-0.3,1,0)</f>
        <v>0</v>
      </c>
      <c r="S352" t="str">
        <f t="shared" ref="S352:W352" si="700">if(N352=1,$E352,"")</f>
        <v/>
      </c>
      <c r="T352" s="19">
        <f t="shared" si="700"/>
        <v>0.04312582335</v>
      </c>
      <c r="U352" t="str">
        <f t="shared" si="700"/>
        <v/>
      </c>
      <c r="V352" t="str">
        <f t="shared" si="700"/>
        <v/>
      </c>
      <c r="W352" t="str">
        <f t="shared" si="700"/>
        <v/>
      </c>
    </row>
    <row r="353">
      <c r="A353">
        <f t="shared" si="33"/>
        <v>11</v>
      </c>
      <c r="B353">
        <f t="shared" si="34"/>
        <v>1899</v>
      </c>
      <c r="C353" s="71" t="s">
        <v>116</v>
      </c>
      <c r="D353" s="156">
        <f t="shared" si="12"/>
        <v>1899.833333</v>
      </c>
      <c r="E353" s="157">
        <f>('StockBond Returns'!Y352+'StockBond Returns'!AA352-'Parameters &amp; Main Results'!$B$33)/'StockBond Returns'!Z352*12</f>
        <v>0.04381548898</v>
      </c>
      <c r="F353" s="77">
        <f>'StockBond Returns'!Y352+'StockBond Returns'!AA352-'StockBond Returns'!Z352*'Distribution of Final Value'!$B$7</f>
        <v>2.480766058</v>
      </c>
      <c r="G353" s="19">
        <f>1/'StockBond Returns'!M351</f>
        <v>0.0496186473</v>
      </c>
      <c r="H353">
        <f t="shared" si="7"/>
        <v>0</v>
      </c>
      <c r="I353" s="71">
        <f t="shared" si="8"/>
        <v>1</v>
      </c>
      <c r="J353">
        <f t="shared" si="9"/>
        <v>0</v>
      </c>
      <c r="K353" t="str">
        <f t="shared" ref="K353:M353" si="701">if(H353=1,$E353,"")</f>
        <v/>
      </c>
      <c r="L353" s="19">
        <f t="shared" si="701"/>
        <v>0.04381548898</v>
      </c>
      <c r="M353" t="str">
        <f t="shared" si="701"/>
        <v/>
      </c>
      <c r="N353" s="158">
        <f>if('StockBond Returns'!AB351=0,1,0)</f>
        <v>0</v>
      </c>
      <c r="O353">
        <f>if( and('StockBond Returns'!$AB351&lt;0,'StockBond Returns'!$AB351&gt;=-0.1),1,0)</f>
        <v>1</v>
      </c>
      <c r="P353">
        <f>if( and('StockBond Returns'!$AB351&lt;-0.1,'StockBond Returns'!$AB351&gt;=-0.2),1,0)</f>
        <v>0</v>
      </c>
      <c r="Q353">
        <f>if( and('StockBond Returns'!$AB351&lt;-0.2,'StockBond Returns'!$AB351&gt;=-0.3),1,0)</f>
        <v>0</v>
      </c>
      <c r="R353">
        <f>if('StockBond Returns'!AB351&lt;-0.3,1,0)</f>
        <v>0</v>
      </c>
      <c r="S353" t="str">
        <f t="shared" ref="S353:W353" si="702">if(N353=1,$E353,"")</f>
        <v/>
      </c>
      <c r="T353" s="19">
        <f t="shared" si="702"/>
        <v>0.04381548898</v>
      </c>
      <c r="U353" t="str">
        <f t="shared" si="702"/>
        <v/>
      </c>
      <c r="V353" t="str">
        <f t="shared" si="702"/>
        <v/>
      </c>
      <c r="W353" t="str">
        <f t="shared" si="702"/>
        <v/>
      </c>
    </row>
    <row r="354">
      <c r="A354">
        <f t="shared" si="33"/>
        <v>12</v>
      </c>
      <c r="B354">
        <f t="shared" si="34"/>
        <v>1899</v>
      </c>
      <c r="C354" s="71" t="s">
        <v>116</v>
      </c>
      <c r="D354" s="156">
        <f t="shared" si="12"/>
        <v>1899.916667</v>
      </c>
      <c r="E354" s="157">
        <f>('StockBond Returns'!Y353+'StockBond Returns'!AA353-'Parameters &amp; Main Results'!$B$33)/'StockBond Returns'!Z353*12</f>
        <v>0.04371212581</v>
      </c>
      <c r="F354" s="77">
        <f>'StockBond Returns'!Y353+'StockBond Returns'!AA353-'StockBond Returns'!Z353*'Distribution of Final Value'!$B$7</f>
        <v>2.440720955</v>
      </c>
      <c r="G354" s="19">
        <f>1/'StockBond Returns'!M352</f>
        <v>0.04951363372</v>
      </c>
      <c r="H354">
        <f t="shared" si="7"/>
        <v>0</v>
      </c>
      <c r="I354" s="71">
        <f t="shared" si="8"/>
        <v>1</v>
      </c>
      <c r="J354">
        <f t="shared" si="9"/>
        <v>0</v>
      </c>
      <c r="K354" t="str">
        <f t="shared" ref="K354:M354" si="703">if(H354=1,$E354,"")</f>
        <v/>
      </c>
      <c r="L354" s="19">
        <f t="shared" si="703"/>
        <v>0.04371212581</v>
      </c>
      <c r="M354" t="str">
        <f t="shared" si="703"/>
        <v/>
      </c>
      <c r="N354" s="158">
        <f>if('StockBond Returns'!AB352=0,1,0)</f>
        <v>0</v>
      </c>
      <c r="O354">
        <f>if( and('StockBond Returns'!$AB352&lt;0,'StockBond Returns'!$AB352&gt;=-0.1),1,0)</f>
        <v>1</v>
      </c>
      <c r="P354">
        <f>if( and('StockBond Returns'!$AB352&lt;-0.1,'StockBond Returns'!$AB352&gt;=-0.2),1,0)</f>
        <v>0</v>
      </c>
      <c r="Q354">
        <f>if( and('StockBond Returns'!$AB352&lt;-0.2,'StockBond Returns'!$AB352&gt;=-0.3),1,0)</f>
        <v>0</v>
      </c>
      <c r="R354">
        <f>if('StockBond Returns'!AB352&lt;-0.3,1,0)</f>
        <v>0</v>
      </c>
      <c r="S354" t="str">
        <f t="shared" ref="S354:W354" si="704">if(N354=1,$E354,"")</f>
        <v/>
      </c>
      <c r="T354" s="19">
        <f t="shared" si="704"/>
        <v>0.04371212581</v>
      </c>
      <c r="U354" t="str">
        <f t="shared" si="704"/>
        <v/>
      </c>
      <c r="V354" t="str">
        <f t="shared" si="704"/>
        <v/>
      </c>
      <c r="W354" t="str">
        <f t="shared" si="704"/>
        <v/>
      </c>
    </row>
    <row r="355">
      <c r="A355">
        <f t="shared" si="33"/>
        <v>1</v>
      </c>
      <c r="B355">
        <f t="shared" si="34"/>
        <v>1900</v>
      </c>
      <c r="C355" s="159">
        <v>32.0</v>
      </c>
      <c r="D355" s="156">
        <f t="shared" si="12"/>
        <v>1900</v>
      </c>
      <c r="E355" s="157">
        <f>('StockBond Returns'!Y354+'StockBond Returns'!AA354-'Parameters &amp; Main Results'!$B$33)/'StockBond Returns'!Z354*12</f>
        <v>0.0462643466</v>
      </c>
      <c r="F355" s="77">
        <f>'StockBond Returns'!Y354+'StockBond Returns'!AA354-'StockBond Returns'!Z354*'Distribution of Final Value'!$B$7</f>
        <v>4.001958963</v>
      </c>
      <c r="G355" s="19">
        <f>1/'StockBond Returns'!M353</f>
        <v>0.05401711908</v>
      </c>
      <c r="H355">
        <f t="shared" si="7"/>
        <v>1</v>
      </c>
      <c r="I355" s="71">
        <f t="shared" si="8"/>
        <v>0</v>
      </c>
      <c r="J355">
        <f t="shared" si="9"/>
        <v>0</v>
      </c>
      <c r="K355" s="19">
        <f t="shared" ref="K355:M355" si="705">if(H355=1,$E355,"")</f>
        <v>0.0462643466</v>
      </c>
      <c r="L355" t="str">
        <f t="shared" si="705"/>
        <v/>
      </c>
      <c r="M355" t="str">
        <f t="shared" si="705"/>
        <v/>
      </c>
      <c r="N355" s="158">
        <f>if('StockBond Returns'!AB353=0,1,0)</f>
        <v>0</v>
      </c>
      <c r="O355">
        <f>if( and('StockBond Returns'!$AB353&lt;0,'StockBond Returns'!$AB353&gt;=-0.1),1,0)</f>
        <v>0</v>
      </c>
      <c r="P355">
        <f>if( and('StockBond Returns'!$AB353&lt;-0.1,'StockBond Returns'!$AB353&gt;=-0.2),1,0)</f>
        <v>1</v>
      </c>
      <c r="Q355">
        <f>if( and('StockBond Returns'!$AB353&lt;-0.2,'StockBond Returns'!$AB353&gt;=-0.3),1,0)</f>
        <v>0</v>
      </c>
      <c r="R355">
        <f>if('StockBond Returns'!AB353&lt;-0.3,1,0)</f>
        <v>0</v>
      </c>
      <c r="S355" t="str">
        <f t="shared" ref="S355:W355" si="706">if(N355=1,$E355,"")</f>
        <v/>
      </c>
      <c r="T355" t="str">
        <f t="shared" si="706"/>
        <v/>
      </c>
      <c r="U355" s="19">
        <f t="shared" si="706"/>
        <v>0.0462643466</v>
      </c>
      <c r="V355" t="str">
        <f t="shared" si="706"/>
        <v/>
      </c>
      <c r="W355" t="str">
        <f t="shared" si="706"/>
        <v/>
      </c>
    </row>
    <row r="356">
      <c r="A356">
        <f t="shared" si="33"/>
        <v>2</v>
      </c>
      <c r="B356">
        <f t="shared" si="34"/>
        <v>1900</v>
      </c>
      <c r="C356" s="159">
        <f t="shared" ref="C356:C1746" si="709">EoMonth(C355,1)</f>
        <v>60</v>
      </c>
      <c r="D356" s="156">
        <f t="shared" si="12"/>
        <v>1900.083333</v>
      </c>
      <c r="E356" s="157">
        <f>('StockBond Returns'!Y355+'StockBond Returns'!AA355-'Parameters &amp; Main Results'!$B$33)/'StockBond Returns'!Z355*12</f>
        <v>0.04582555047</v>
      </c>
      <c r="F356" s="77">
        <f>'StockBond Returns'!Y355+'StockBond Returns'!AA355-'StockBond Returns'!Z355*'Distribution of Final Value'!$B$7</f>
        <v>3.553034529</v>
      </c>
      <c r="G356" s="19">
        <f>1/'StockBond Returns'!M354</f>
        <v>0.05354960129</v>
      </c>
      <c r="H356">
        <f t="shared" si="7"/>
        <v>1</v>
      </c>
      <c r="I356" s="71">
        <f t="shared" si="8"/>
        <v>0</v>
      </c>
      <c r="J356">
        <f t="shared" si="9"/>
        <v>0</v>
      </c>
      <c r="K356" s="19">
        <f t="shared" ref="K356:M356" si="707">if(H356=1,$E356,"")</f>
        <v>0.04582555047</v>
      </c>
      <c r="L356" t="str">
        <f t="shared" si="707"/>
        <v/>
      </c>
      <c r="M356" t="str">
        <f t="shared" si="707"/>
        <v/>
      </c>
      <c r="N356" s="158">
        <f>if('StockBond Returns'!AB354=0,1,0)</f>
        <v>0</v>
      </c>
      <c r="O356">
        <f>if( and('StockBond Returns'!$AB354&lt;0,'StockBond Returns'!$AB354&gt;=-0.1),1,0)</f>
        <v>0</v>
      </c>
      <c r="P356">
        <f>if( and('StockBond Returns'!$AB354&lt;-0.1,'StockBond Returns'!$AB354&gt;=-0.2),1,0)</f>
        <v>1</v>
      </c>
      <c r="Q356">
        <f>if( and('StockBond Returns'!$AB354&lt;-0.2,'StockBond Returns'!$AB354&gt;=-0.3),1,0)</f>
        <v>0</v>
      </c>
      <c r="R356">
        <f>if('StockBond Returns'!AB354&lt;-0.3,1,0)</f>
        <v>0</v>
      </c>
      <c r="S356" t="str">
        <f t="shared" ref="S356:W356" si="708">if(N356=1,$E356,"")</f>
        <v/>
      </c>
      <c r="T356" t="str">
        <f t="shared" si="708"/>
        <v/>
      </c>
      <c r="U356" s="19">
        <f t="shared" si="708"/>
        <v>0.04582555047</v>
      </c>
      <c r="V356" t="str">
        <f t="shared" si="708"/>
        <v/>
      </c>
      <c r="W356" t="str">
        <f t="shared" si="708"/>
        <v/>
      </c>
    </row>
    <row r="357">
      <c r="A357">
        <f t="shared" si="33"/>
        <v>3</v>
      </c>
      <c r="B357">
        <f t="shared" si="34"/>
        <v>1900</v>
      </c>
      <c r="C357" s="159">
        <f t="shared" si="709"/>
        <v>91</v>
      </c>
      <c r="D357" s="156">
        <f t="shared" si="12"/>
        <v>1900.166667</v>
      </c>
      <c r="E357" s="157">
        <f>('StockBond Returns'!Y356+'StockBond Returns'!AA356-'Parameters &amp; Main Results'!$B$33)/'StockBond Returns'!Z356*12</f>
        <v>0.04574806105</v>
      </c>
      <c r="F357" s="77">
        <f>'StockBond Returns'!Y356+'StockBond Returns'!AA356-'StockBond Returns'!Z356*'Distribution of Final Value'!$B$7</f>
        <v>3.540770935</v>
      </c>
      <c r="G357" s="19">
        <f>1/'StockBond Returns'!M355</f>
        <v>0.05346507864</v>
      </c>
      <c r="H357">
        <f t="shared" si="7"/>
        <v>1</v>
      </c>
      <c r="I357" s="71">
        <f t="shared" si="8"/>
        <v>0</v>
      </c>
      <c r="J357">
        <f t="shared" si="9"/>
        <v>0</v>
      </c>
      <c r="K357" s="19">
        <f t="shared" ref="K357:M357" si="710">if(H357=1,$E357,"")</f>
        <v>0.04574806105</v>
      </c>
      <c r="L357" t="str">
        <f t="shared" si="710"/>
        <v/>
      </c>
      <c r="M357" t="str">
        <f t="shared" si="710"/>
        <v/>
      </c>
      <c r="N357" s="158">
        <f>if('StockBond Returns'!AB355=0,1,0)</f>
        <v>0</v>
      </c>
      <c r="O357">
        <f>if( and('StockBond Returns'!$AB355&lt;0,'StockBond Returns'!$AB355&gt;=-0.1),1,0)</f>
        <v>0</v>
      </c>
      <c r="P357">
        <f>if( and('StockBond Returns'!$AB355&lt;-0.1,'StockBond Returns'!$AB355&gt;=-0.2),1,0)</f>
        <v>1</v>
      </c>
      <c r="Q357">
        <f>if( and('StockBond Returns'!$AB355&lt;-0.2,'StockBond Returns'!$AB355&gt;=-0.3),1,0)</f>
        <v>0</v>
      </c>
      <c r="R357">
        <f>if('StockBond Returns'!AB355&lt;-0.3,1,0)</f>
        <v>0</v>
      </c>
      <c r="S357" t="str">
        <f t="shared" ref="S357:W357" si="711">if(N357=1,$E357,"")</f>
        <v/>
      </c>
      <c r="T357" t="str">
        <f t="shared" si="711"/>
        <v/>
      </c>
      <c r="U357" s="19">
        <f t="shared" si="711"/>
        <v>0.04574806105</v>
      </c>
      <c r="V357" t="str">
        <f t="shared" si="711"/>
        <v/>
      </c>
      <c r="W357" t="str">
        <f t="shared" si="711"/>
        <v/>
      </c>
    </row>
    <row r="358">
      <c r="A358">
        <f t="shared" si="33"/>
        <v>4</v>
      </c>
      <c r="B358">
        <f t="shared" si="34"/>
        <v>1900</v>
      </c>
      <c r="C358" s="159">
        <f t="shared" si="709"/>
        <v>121</v>
      </c>
      <c r="D358" s="156">
        <f t="shared" si="12"/>
        <v>1900.25</v>
      </c>
      <c r="E358" s="157">
        <f>('StockBond Returns'!Y357+'StockBond Returns'!AA357-'Parameters &amp; Main Results'!$B$33)/'StockBond Returns'!Z357*12</f>
        <v>0.04540006349</v>
      </c>
      <c r="F358" s="77">
        <f>'StockBond Returns'!Y357+'StockBond Returns'!AA357-'StockBond Returns'!Z357*'Distribution of Final Value'!$B$7</f>
        <v>3.323026939</v>
      </c>
      <c r="G358" s="19">
        <f>1/'StockBond Returns'!M356</f>
        <v>0.05326006617</v>
      </c>
      <c r="H358">
        <f t="shared" si="7"/>
        <v>1</v>
      </c>
      <c r="I358" s="71">
        <f t="shared" si="8"/>
        <v>0</v>
      </c>
      <c r="J358">
        <f t="shared" si="9"/>
        <v>0</v>
      </c>
      <c r="K358" s="19">
        <f t="shared" ref="K358:M358" si="712">if(H358=1,$E358,"")</f>
        <v>0.04540006349</v>
      </c>
      <c r="L358" t="str">
        <f t="shared" si="712"/>
        <v/>
      </c>
      <c r="M358" t="str">
        <f t="shared" si="712"/>
        <v/>
      </c>
      <c r="N358" s="158">
        <f>if('StockBond Returns'!AB356=0,1,0)</f>
        <v>0</v>
      </c>
      <c r="O358">
        <f>if( and('StockBond Returns'!$AB356&lt;0,'StockBond Returns'!$AB356&gt;=-0.1),1,0)</f>
        <v>0</v>
      </c>
      <c r="P358">
        <f>if( and('StockBond Returns'!$AB356&lt;-0.1,'StockBond Returns'!$AB356&gt;=-0.2),1,0)</f>
        <v>1</v>
      </c>
      <c r="Q358">
        <f>if( and('StockBond Returns'!$AB356&lt;-0.2,'StockBond Returns'!$AB356&gt;=-0.3),1,0)</f>
        <v>0</v>
      </c>
      <c r="R358">
        <f>if('StockBond Returns'!AB356&lt;-0.3,1,0)</f>
        <v>0</v>
      </c>
      <c r="S358" t="str">
        <f t="shared" ref="S358:W358" si="713">if(N358=1,$E358,"")</f>
        <v/>
      </c>
      <c r="T358" t="str">
        <f t="shared" si="713"/>
        <v/>
      </c>
      <c r="U358" s="19">
        <f t="shared" si="713"/>
        <v>0.04540006349</v>
      </c>
      <c r="V358" t="str">
        <f t="shared" si="713"/>
        <v/>
      </c>
      <c r="W358" t="str">
        <f t="shared" si="713"/>
        <v/>
      </c>
    </row>
    <row r="359">
      <c r="A359">
        <f t="shared" si="33"/>
        <v>5</v>
      </c>
      <c r="B359">
        <f t="shared" si="34"/>
        <v>1900</v>
      </c>
      <c r="C359" s="159">
        <f t="shared" si="709"/>
        <v>152</v>
      </c>
      <c r="D359" s="156">
        <f t="shared" si="12"/>
        <v>1900.333333</v>
      </c>
      <c r="E359" s="157">
        <f>('StockBond Returns'!Y358+'StockBond Returns'!AA358-'Parameters &amp; Main Results'!$B$33)/'StockBond Returns'!Z358*12</f>
        <v>0.04516980205</v>
      </c>
      <c r="F359" s="77">
        <f>'StockBond Returns'!Y358+'StockBond Returns'!AA358-'StockBond Returns'!Z358*'Distribution of Final Value'!$B$7</f>
        <v>3.13756338</v>
      </c>
      <c r="G359" s="19">
        <f>1/'StockBond Returns'!M357</f>
        <v>0.05280834228</v>
      </c>
      <c r="H359">
        <f t="shared" si="7"/>
        <v>1</v>
      </c>
      <c r="I359" s="71">
        <f t="shared" si="8"/>
        <v>0</v>
      </c>
      <c r="J359">
        <f t="shared" si="9"/>
        <v>0</v>
      </c>
      <c r="K359" s="19">
        <f t="shared" ref="K359:M359" si="714">if(H359=1,$E359,"")</f>
        <v>0.04516980205</v>
      </c>
      <c r="L359" t="str">
        <f t="shared" si="714"/>
        <v/>
      </c>
      <c r="M359" t="str">
        <f t="shared" si="714"/>
        <v/>
      </c>
      <c r="N359" s="158">
        <f>if('StockBond Returns'!AB357=0,1,0)</f>
        <v>0</v>
      </c>
      <c r="O359">
        <f>if( and('StockBond Returns'!$AB357&lt;0,'StockBond Returns'!$AB357&gt;=-0.1),1,0)</f>
        <v>0</v>
      </c>
      <c r="P359">
        <f>if( and('StockBond Returns'!$AB357&lt;-0.1,'StockBond Returns'!$AB357&gt;=-0.2),1,0)</f>
        <v>1</v>
      </c>
      <c r="Q359">
        <f>if( and('StockBond Returns'!$AB357&lt;-0.2,'StockBond Returns'!$AB357&gt;=-0.3),1,0)</f>
        <v>0</v>
      </c>
      <c r="R359">
        <f>if('StockBond Returns'!AB357&lt;-0.3,1,0)</f>
        <v>0</v>
      </c>
      <c r="S359" t="str">
        <f t="shared" ref="S359:W359" si="715">if(N359=1,$E359,"")</f>
        <v/>
      </c>
      <c r="T359" t="str">
        <f t="shared" si="715"/>
        <v/>
      </c>
      <c r="U359" s="19">
        <f t="shared" si="715"/>
        <v>0.04516980205</v>
      </c>
      <c r="V359" t="str">
        <f t="shared" si="715"/>
        <v/>
      </c>
      <c r="W359" t="str">
        <f t="shared" si="715"/>
        <v/>
      </c>
    </row>
    <row r="360">
      <c r="A360">
        <f t="shared" si="33"/>
        <v>6</v>
      </c>
      <c r="B360">
        <f t="shared" si="34"/>
        <v>1900</v>
      </c>
      <c r="C360" s="159">
        <f t="shared" si="709"/>
        <v>182</v>
      </c>
      <c r="D360" s="156">
        <f t="shared" si="12"/>
        <v>1900.416667</v>
      </c>
      <c r="E360" s="157">
        <f>('StockBond Returns'!Y359+'StockBond Returns'!AA359-'Parameters &amp; Main Results'!$B$33)/'StockBond Returns'!Z359*12</f>
        <v>0.04562308806</v>
      </c>
      <c r="F360" s="77">
        <f>'StockBond Returns'!Y359+'StockBond Returns'!AA359-'StockBond Returns'!Z359*'Distribution of Final Value'!$B$7</f>
        <v>3.444875456</v>
      </c>
      <c r="G360" s="19">
        <f>1/'StockBond Returns'!M358</f>
        <v>0.05433838473</v>
      </c>
      <c r="H360">
        <f t="shared" si="7"/>
        <v>1</v>
      </c>
      <c r="I360" s="71">
        <f t="shared" si="8"/>
        <v>0</v>
      </c>
      <c r="J360">
        <f t="shared" si="9"/>
        <v>0</v>
      </c>
      <c r="K360" s="19">
        <f t="shared" ref="K360:M360" si="716">if(H360=1,$E360,"")</f>
        <v>0.04562308806</v>
      </c>
      <c r="L360" t="str">
        <f t="shared" si="716"/>
        <v/>
      </c>
      <c r="M360" t="str">
        <f t="shared" si="716"/>
        <v/>
      </c>
      <c r="N360" s="158">
        <f>if('StockBond Returns'!AB358=0,1,0)</f>
        <v>0</v>
      </c>
      <c r="O360">
        <f>if( and('StockBond Returns'!$AB358&lt;0,'StockBond Returns'!$AB358&gt;=-0.1),1,0)</f>
        <v>0</v>
      </c>
      <c r="P360">
        <f>if( and('StockBond Returns'!$AB358&lt;-0.1,'StockBond Returns'!$AB358&gt;=-0.2),1,0)</f>
        <v>1</v>
      </c>
      <c r="Q360">
        <f>if( and('StockBond Returns'!$AB358&lt;-0.2,'StockBond Returns'!$AB358&gt;=-0.3),1,0)</f>
        <v>0</v>
      </c>
      <c r="R360">
        <f>if('StockBond Returns'!AB358&lt;-0.3,1,0)</f>
        <v>0</v>
      </c>
      <c r="S360" t="str">
        <f t="shared" ref="S360:W360" si="717">if(N360=1,$E360,"")</f>
        <v/>
      </c>
      <c r="T360" t="str">
        <f t="shared" si="717"/>
        <v/>
      </c>
      <c r="U360" s="19">
        <f t="shared" si="717"/>
        <v>0.04562308806</v>
      </c>
      <c r="V360" t="str">
        <f t="shared" si="717"/>
        <v/>
      </c>
      <c r="W360" t="str">
        <f t="shared" si="717"/>
        <v/>
      </c>
    </row>
    <row r="361">
      <c r="A361">
        <f t="shared" si="33"/>
        <v>7</v>
      </c>
      <c r="B361">
        <f t="shared" si="34"/>
        <v>1900</v>
      </c>
      <c r="C361" s="159">
        <f t="shared" si="709"/>
        <v>213</v>
      </c>
      <c r="D361" s="156">
        <f t="shared" si="12"/>
        <v>1900.5</v>
      </c>
      <c r="E361" s="157">
        <f>('StockBond Returns'!Y360+'StockBond Returns'!AA360-'Parameters &amp; Main Results'!$B$33)/'StockBond Returns'!Z360*12</f>
        <v>0.04610638118</v>
      </c>
      <c r="F361" s="77">
        <f>'StockBond Returns'!Y360+'StockBond Returns'!AA360-'StockBond Returns'!Z360*'Distribution of Final Value'!$B$7</f>
        <v>3.7777712</v>
      </c>
      <c r="G361" s="19">
        <f>1/'StockBond Returns'!M359</f>
        <v>0.05557805979</v>
      </c>
      <c r="H361">
        <f t="shared" si="7"/>
        <v>1</v>
      </c>
      <c r="I361" s="71">
        <f t="shared" si="8"/>
        <v>0</v>
      </c>
      <c r="J361">
        <f t="shared" si="9"/>
        <v>0</v>
      </c>
      <c r="K361" s="19">
        <f t="shared" ref="K361:M361" si="718">if(H361=1,$E361,"")</f>
        <v>0.04610638118</v>
      </c>
      <c r="L361" t="str">
        <f t="shared" si="718"/>
        <v/>
      </c>
      <c r="M361" t="str">
        <f t="shared" si="718"/>
        <v/>
      </c>
      <c r="N361" s="158">
        <f>if('StockBond Returns'!AB359=0,1,0)</f>
        <v>0</v>
      </c>
      <c r="O361">
        <f>if( and('StockBond Returns'!$AB359&lt;0,'StockBond Returns'!$AB359&gt;=-0.1),1,0)</f>
        <v>0</v>
      </c>
      <c r="P361">
        <f>if( and('StockBond Returns'!$AB359&lt;-0.1,'StockBond Returns'!$AB359&gt;=-0.2),1,0)</f>
        <v>1</v>
      </c>
      <c r="Q361">
        <f>if( and('StockBond Returns'!$AB359&lt;-0.2,'StockBond Returns'!$AB359&gt;=-0.3),1,0)</f>
        <v>0</v>
      </c>
      <c r="R361">
        <f>if('StockBond Returns'!AB359&lt;-0.3,1,0)</f>
        <v>0</v>
      </c>
      <c r="S361" t="str">
        <f t="shared" ref="S361:W361" si="719">if(N361=1,$E361,"")</f>
        <v/>
      </c>
      <c r="T361" t="str">
        <f t="shared" si="719"/>
        <v/>
      </c>
      <c r="U361" s="19">
        <f t="shared" si="719"/>
        <v>0.04610638118</v>
      </c>
      <c r="V361" t="str">
        <f t="shared" si="719"/>
        <v/>
      </c>
      <c r="W361" t="str">
        <f t="shared" si="719"/>
        <v/>
      </c>
    </row>
    <row r="362">
      <c r="A362">
        <f t="shared" si="33"/>
        <v>8</v>
      </c>
      <c r="B362">
        <f t="shared" si="34"/>
        <v>1900</v>
      </c>
      <c r="C362" s="159">
        <f t="shared" si="709"/>
        <v>244</v>
      </c>
      <c r="D362" s="156">
        <f t="shared" si="12"/>
        <v>1900.583333</v>
      </c>
      <c r="E362" s="157">
        <f>('StockBond Returns'!Y361+'StockBond Returns'!AA361-'Parameters &amp; Main Results'!$B$33)/'StockBond Returns'!Z361*12</f>
        <v>0.04671502804</v>
      </c>
      <c r="F362" s="77">
        <f>'StockBond Returns'!Y361+'StockBond Returns'!AA361-'StockBond Returns'!Z361*'Distribution of Final Value'!$B$7</f>
        <v>4.082808822</v>
      </c>
      <c r="G362" s="19">
        <f>1/'StockBond Returns'!M360</f>
        <v>0.056530565</v>
      </c>
      <c r="H362">
        <f t="shared" si="7"/>
        <v>1</v>
      </c>
      <c r="I362" s="71">
        <f t="shared" si="8"/>
        <v>0</v>
      </c>
      <c r="J362">
        <f t="shared" si="9"/>
        <v>0</v>
      </c>
      <c r="K362" s="19">
        <f t="shared" ref="K362:M362" si="720">if(H362=1,$E362,"")</f>
        <v>0.04671502804</v>
      </c>
      <c r="L362" t="str">
        <f t="shared" si="720"/>
        <v/>
      </c>
      <c r="M362" t="str">
        <f t="shared" si="720"/>
        <v/>
      </c>
      <c r="N362" s="158">
        <f>if('StockBond Returns'!AB360=0,1,0)</f>
        <v>0</v>
      </c>
      <c r="O362">
        <f>if( and('StockBond Returns'!$AB360&lt;0,'StockBond Returns'!$AB360&gt;=-0.1),1,0)</f>
        <v>0</v>
      </c>
      <c r="P362">
        <f>if( and('StockBond Returns'!$AB360&lt;-0.1,'StockBond Returns'!$AB360&gt;=-0.2),1,0)</f>
        <v>1</v>
      </c>
      <c r="Q362">
        <f>if( and('StockBond Returns'!$AB360&lt;-0.2,'StockBond Returns'!$AB360&gt;=-0.3),1,0)</f>
        <v>0</v>
      </c>
      <c r="R362">
        <f>if('StockBond Returns'!AB360&lt;-0.3,1,0)</f>
        <v>0</v>
      </c>
      <c r="S362" t="str">
        <f t="shared" ref="S362:W362" si="721">if(N362=1,$E362,"")</f>
        <v/>
      </c>
      <c r="T362" t="str">
        <f t="shared" si="721"/>
        <v/>
      </c>
      <c r="U362" s="19">
        <f t="shared" si="721"/>
        <v>0.04671502804</v>
      </c>
      <c r="V362" t="str">
        <f t="shared" si="721"/>
        <v/>
      </c>
      <c r="W362" t="str">
        <f t="shared" si="721"/>
        <v/>
      </c>
    </row>
    <row r="363">
      <c r="A363">
        <f t="shared" si="33"/>
        <v>9</v>
      </c>
      <c r="B363">
        <f t="shared" si="34"/>
        <v>1900</v>
      </c>
      <c r="C363" s="159">
        <f t="shared" si="709"/>
        <v>274</v>
      </c>
      <c r="D363" s="156">
        <f t="shared" si="12"/>
        <v>1900.666667</v>
      </c>
      <c r="E363" s="157">
        <f>('StockBond Returns'!Y362+'StockBond Returns'!AA362-'Parameters &amp; Main Results'!$B$33)/'StockBond Returns'!Z362*12</f>
        <v>0.04583232307</v>
      </c>
      <c r="F363" s="77">
        <f>'StockBond Returns'!Y362+'StockBond Returns'!AA362-'StockBond Returns'!Z362*'Distribution of Final Value'!$B$7</f>
        <v>3.641671927</v>
      </c>
      <c r="G363" s="19">
        <f>1/'StockBond Returns'!M361</f>
        <v>0.05534152323</v>
      </c>
      <c r="H363">
        <f t="shared" si="7"/>
        <v>1</v>
      </c>
      <c r="I363" s="71">
        <f t="shared" si="8"/>
        <v>0</v>
      </c>
      <c r="J363">
        <f t="shared" si="9"/>
        <v>0</v>
      </c>
      <c r="K363" s="19">
        <f t="shared" ref="K363:M363" si="722">if(H363=1,$E363,"")</f>
        <v>0.04583232307</v>
      </c>
      <c r="L363" t="str">
        <f t="shared" si="722"/>
        <v/>
      </c>
      <c r="M363" t="str">
        <f t="shared" si="722"/>
        <v/>
      </c>
      <c r="N363" s="158">
        <f>if('StockBond Returns'!AB361=0,1,0)</f>
        <v>0</v>
      </c>
      <c r="O363">
        <f>if( and('StockBond Returns'!$AB361&lt;0,'StockBond Returns'!$AB361&gt;=-0.1),1,0)</f>
        <v>0</v>
      </c>
      <c r="P363">
        <f>if( and('StockBond Returns'!$AB361&lt;-0.1,'StockBond Returns'!$AB361&gt;=-0.2),1,0)</f>
        <v>1</v>
      </c>
      <c r="Q363">
        <f>if( and('StockBond Returns'!$AB361&lt;-0.2,'StockBond Returns'!$AB361&gt;=-0.3),1,0)</f>
        <v>0</v>
      </c>
      <c r="R363">
        <f>if('StockBond Returns'!AB361&lt;-0.3,1,0)</f>
        <v>0</v>
      </c>
      <c r="S363" t="str">
        <f t="shared" ref="S363:W363" si="723">if(N363=1,$E363,"")</f>
        <v/>
      </c>
      <c r="T363" t="str">
        <f t="shared" si="723"/>
        <v/>
      </c>
      <c r="U363" s="19">
        <f t="shared" si="723"/>
        <v>0.04583232307</v>
      </c>
      <c r="V363" t="str">
        <f t="shared" si="723"/>
        <v/>
      </c>
      <c r="W363" t="str">
        <f t="shared" si="723"/>
        <v/>
      </c>
    </row>
    <row r="364">
      <c r="A364">
        <f t="shared" si="33"/>
        <v>10</v>
      </c>
      <c r="B364">
        <f t="shared" si="34"/>
        <v>1900</v>
      </c>
      <c r="C364" s="159">
        <f t="shared" si="709"/>
        <v>305</v>
      </c>
      <c r="D364" s="156">
        <f t="shared" si="12"/>
        <v>1900.75</v>
      </c>
      <c r="E364" s="157">
        <f>('StockBond Returns'!Y363+'StockBond Returns'!AA363-'Parameters &amp; Main Results'!$B$33)/'StockBond Returns'!Z363*12</f>
        <v>0.04639469063</v>
      </c>
      <c r="F364" s="77">
        <f>'StockBond Returns'!Y363+'StockBond Returns'!AA363-'StockBond Returns'!Z363*'Distribution of Final Value'!$B$7</f>
        <v>3.798412385</v>
      </c>
      <c r="G364" s="19">
        <f>1/'StockBond Returns'!M362</f>
        <v>0.05766389442</v>
      </c>
      <c r="H364">
        <f t="shared" si="7"/>
        <v>1</v>
      </c>
      <c r="I364" s="71">
        <f t="shared" si="8"/>
        <v>0</v>
      </c>
      <c r="J364">
        <f t="shared" si="9"/>
        <v>0</v>
      </c>
      <c r="K364" s="19">
        <f t="shared" ref="K364:M364" si="724">if(H364=1,$E364,"")</f>
        <v>0.04639469063</v>
      </c>
      <c r="L364" t="str">
        <f t="shared" si="724"/>
        <v/>
      </c>
      <c r="M364" t="str">
        <f t="shared" si="724"/>
        <v/>
      </c>
      <c r="N364" s="158">
        <f>if('StockBond Returns'!AB362=0,1,0)</f>
        <v>0</v>
      </c>
      <c r="O364">
        <f>if( and('StockBond Returns'!$AB362&lt;0,'StockBond Returns'!$AB362&gt;=-0.1),1,0)</f>
        <v>0</v>
      </c>
      <c r="P364">
        <f>if( and('StockBond Returns'!$AB362&lt;-0.1,'StockBond Returns'!$AB362&gt;=-0.2),1,0)</f>
        <v>1</v>
      </c>
      <c r="Q364">
        <f>if( and('StockBond Returns'!$AB362&lt;-0.2,'StockBond Returns'!$AB362&gt;=-0.3),1,0)</f>
        <v>0</v>
      </c>
      <c r="R364">
        <f>if('StockBond Returns'!AB362&lt;-0.3,1,0)</f>
        <v>0</v>
      </c>
      <c r="S364" t="str">
        <f t="shared" ref="S364:W364" si="725">if(N364=1,$E364,"")</f>
        <v/>
      </c>
      <c r="T364" t="str">
        <f t="shared" si="725"/>
        <v/>
      </c>
      <c r="U364" s="19">
        <f t="shared" si="725"/>
        <v>0.04639469063</v>
      </c>
      <c r="V364" t="str">
        <f t="shared" si="725"/>
        <v/>
      </c>
      <c r="W364" t="str">
        <f t="shared" si="725"/>
        <v/>
      </c>
    </row>
    <row r="365">
      <c r="A365">
        <f t="shared" si="33"/>
        <v>11</v>
      </c>
      <c r="B365">
        <f t="shared" si="34"/>
        <v>1900</v>
      </c>
      <c r="C365" s="159">
        <f t="shared" si="709"/>
        <v>335</v>
      </c>
      <c r="D365" s="156">
        <f t="shared" si="12"/>
        <v>1900.833333</v>
      </c>
      <c r="E365" s="157">
        <f>('StockBond Returns'!Y364+'StockBond Returns'!AA364-'Parameters &amp; Main Results'!$B$33)/'StockBond Returns'!Z364*12</f>
        <v>0.04664657274</v>
      </c>
      <c r="F365" s="77">
        <f>'StockBond Returns'!Y364+'StockBond Returns'!AA364-'StockBond Returns'!Z364*'Distribution of Final Value'!$B$7</f>
        <v>3.905397603</v>
      </c>
      <c r="G365" s="19">
        <f>1/'StockBond Returns'!M363</f>
        <v>0.05724141364</v>
      </c>
      <c r="H365">
        <f t="shared" si="7"/>
        <v>1</v>
      </c>
      <c r="I365" s="71">
        <f t="shared" si="8"/>
        <v>0</v>
      </c>
      <c r="J365">
        <f t="shared" si="9"/>
        <v>0</v>
      </c>
      <c r="K365" s="19">
        <f t="shared" ref="K365:M365" si="726">if(H365=1,$E365,"")</f>
        <v>0.04664657274</v>
      </c>
      <c r="L365" t="str">
        <f t="shared" si="726"/>
        <v/>
      </c>
      <c r="M365" t="str">
        <f t="shared" si="726"/>
        <v/>
      </c>
      <c r="N365" s="158">
        <f>if('StockBond Returns'!AB363=0,1,0)</f>
        <v>0</v>
      </c>
      <c r="O365">
        <f>if( and('StockBond Returns'!$AB363&lt;0,'StockBond Returns'!$AB363&gt;=-0.1),1,0)</f>
        <v>0</v>
      </c>
      <c r="P365">
        <f>if( and('StockBond Returns'!$AB363&lt;-0.1,'StockBond Returns'!$AB363&gt;=-0.2),1,0)</f>
        <v>1</v>
      </c>
      <c r="Q365">
        <f>if( and('StockBond Returns'!$AB363&lt;-0.2,'StockBond Returns'!$AB363&gt;=-0.3),1,0)</f>
        <v>0</v>
      </c>
      <c r="R365">
        <f>if('StockBond Returns'!AB363&lt;-0.3,1,0)</f>
        <v>0</v>
      </c>
      <c r="S365" t="str">
        <f t="shared" ref="S365:W365" si="727">if(N365=1,$E365,"")</f>
        <v/>
      </c>
      <c r="T365" t="str">
        <f t="shared" si="727"/>
        <v/>
      </c>
      <c r="U365" s="19">
        <f t="shared" si="727"/>
        <v>0.04664657274</v>
      </c>
      <c r="V365" t="str">
        <f t="shared" si="727"/>
        <v/>
      </c>
      <c r="W365" t="str">
        <f t="shared" si="727"/>
        <v/>
      </c>
    </row>
    <row r="366">
      <c r="A366">
        <f t="shared" si="33"/>
        <v>12</v>
      </c>
      <c r="B366">
        <f t="shared" si="34"/>
        <v>1900</v>
      </c>
      <c r="C366" s="159">
        <f t="shared" si="709"/>
        <v>366</v>
      </c>
      <c r="D366" s="156">
        <f t="shared" si="12"/>
        <v>1900.916667</v>
      </c>
      <c r="E366" s="157">
        <f>('StockBond Returns'!Y365+'StockBond Returns'!AA365-'Parameters &amp; Main Results'!$B$33)/'StockBond Returns'!Z365*12</f>
        <v>0.04528714382</v>
      </c>
      <c r="F366" s="77">
        <f>'StockBond Returns'!Y365+'StockBond Returns'!AA365-'StockBond Returns'!Z365*'Distribution of Final Value'!$B$7</f>
        <v>3.238270486</v>
      </c>
      <c r="G366" s="19">
        <f>1/'StockBond Returns'!M364</f>
        <v>0.05552142422</v>
      </c>
      <c r="H366">
        <f t="shared" si="7"/>
        <v>1</v>
      </c>
      <c r="I366" s="71">
        <f t="shared" si="8"/>
        <v>0</v>
      </c>
      <c r="J366">
        <f t="shared" si="9"/>
        <v>0</v>
      </c>
      <c r="K366" s="19">
        <f t="shared" ref="K366:M366" si="728">if(H366=1,$E366,"")</f>
        <v>0.04528714382</v>
      </c>
      <c r="L366" t="str">
        <f t="shared" si="728"/>
        <v/>
      </c>
      <c r="M366" t="str">
        <f t="shared" si="728"/>
        <v/>
      </c>
      <c r="N366" s="158">
        <f>if('StockBond Returns'!AB364=0,1,0)</f>
        <v>0</v>
      </c>
      <c r="O366">
        <f>if( and('StockBond Returns'!$AB364&lt;0,'StockBond Returns'!$AB364&gt;=-0.1),1,0)</f>
        <v>0</v>
      </c>
      <c r="P366">
        <f>if( and('StockBond Returns'!$AB364&lt;-0.1,'StockBond Returns'!$AB364&gt;=-0.2),1,0)</f>
        <v>1</v>
      </c>
      <c r="Q366">
        <f>if( and('StockBond Returns'!$AB364&lt;-0.2,'StockBond Returns'!$AB364&gt;=-0.3),1,0)</f>
        <v>0</v>
      </c>
      <c r="R366">
        <f>if('StockBond Returns'!AB364&lt;-0.3,1,0)</f>
        <v>0</v>
      </c>
      <c r="S366" t="str">
        <f t="shared" ref="S366:W366" si="729">if(N366=1,$E366,"")</f>
        <v/>
      </c>
      <c r="T366" t="str">
        <f t="shared" si="729"/>
        <v/>
      </c>
      <c r="U366" s="19">
        <f t="shared" si="729"/>
        <v>0.04528714382</v>
      </c>
      <c r="V366" t="str">
        <f t="shared" si="729"/>
        <v/>
      </c>
      <c r="W366" t="str">
        <f t="shared" si="729"/>
        <v/>
      </c>
    </row>
    <row r="367">
      <c r="A367">
        <f t="shared" si="33"/>
        <v>1</v>
      </c>
      <c r="B367">
        <f t="shared" si="34"/>
        <v>1901</v>
      </c>
      <c r="C367" s="159">
        <f t="shared" si="709"/>
        <v>397</v>
      </c>
      <c r="D367" s="156">
        <f t="shared" si="12"/>
        <v>1901</v>
      </c>
      <c r="E367" s="157">
        <f>('StockBond Returns'!Y366+'StockBond Returns'!AA366-'Parameters &amp; Main Results'!$B$33)/'StockBond Returns'!Z366*12</f>
        <v>0.04228258495</v>
      </c>
      <c r="F367" s="77">
        <f>'StockBond Returns'!Y366+'StockBond Returns'!AA366-'StockBond Returns'!Z366*'Distribution of Final Value'!$B$7</f>
        <v>1.585062347</v>
      </c>
      <c r="G367" s="19">
        <f>1/'StockBond Returns'!M365</f>
        <v>0.05110791412</v>
      </c>
      <c r="H367">
        <f t="shared" si="7"/>
        <v>1</v>
      </c>
      <c r="I367" s="71">
        <f t="shared" si="8"/>
        <v>0</v>
      </c>
      <c r="J367">
        <f t="shared" si="9"/>
        <v>0</v>
      </c>
      <c r="K367" s="19">
        <f t="shared" ref="K367:M367" si="730">if(H367=1,$E367,"")</f>
        <v>0.04228258495</v>
      </c>
      <c r="L367" t="str">
        <f t="shared" si="730"/>
        <v/>
      </c>
      <c r="M367" t="str">
        <f t="shared" si="730"/>
        <v/>
      </c>
      <c r="N367" s="158">
        <f>if('StockBond Returns'!AB365=0,1,0)</f>
        <v>0</v>
      </c>
      <c r="O367">
        <f>if( and('StockBond Returns'!$AB365&lt;0,'StockBond Returns'!$AB365&gt;=-0.1),1,0)</f>
        <v>1</v>
      </c>
      <c r="P367">
        <f>if( and('StockBond Returns'!$AB365&lt;-0.1,'StockBond Returns'!$AB365&gt;=-0.2),1,0)</f>
        <v>0</v>
      </c>
      <c r="Q367">
        <f>if( and('StockBond Returns'!$AB365&lt;-0.2,'StockBond Returns'!$AB365&gt;=-0.3),1,0)</f>
        <v>0</v>
      </c>
      <c r="R367">
        <f>if('StockBond Returns'!AB365&lt;-0.3,1,0)</f>
        <v>0</v>
      </c>
      <c r="S367" t="str">
        <f t="shared" ref="S367:W367" si="731">if(N367=1,$E367,"")</f>
        <v/>
      </c>
      <c r="T367" s="19">
        <f t="shared" si="731"/>
        <v>0.04228258495</v>
      </c>
      <c r="U367" t="str">
        <f t="shared" si="731"/>
        <v/>
      </c>
      <c r="V367" t="str">
        <f t="shared" si="731"/>
        <v/>
      </c>
      <c r="W367" t="str">
        <f t="shared" si="731"/>
        <v/>
      </c>
    </row>
    <row r="368">
      <c r="A368">
        <f t="shared" si="33"/>
        <v>2</v>
      </c>
      <c r="B368">
        <f t="shared" si="34"/>
        <v>1901</v>
      </c>
      <c r="C368" s="159">
        <f t="shared" si="709"/>
        <v>425</v>
      </c>
      <c r="D368" s="156">
        <f t="shared" si="12"/>
        <v>1901.083333</v>
      </c>
      <c r="E368" s="157">
        <f>('StockBond Returns'!Y367+'StockBond Returns'!AA367-'Parameters &amp; Main Results'!$B$33)/'StockBond Returns'!Z367*12</f>
        <v>0.04006934481</v>
      </c>
      <c r="F368" s="77">
        <f>'StockBond Returns'!Y367+'StockBond Returns'!AA367-'StockBond Returns'!Z367*'Distribution of Final Value'!$B$7</f>
        <v>0.292414863</v>
      </c>
      <c r="G368" s="19">
        <f>1/'StockBond Returns'!M366</f>
        <v>0.04766766448</v>
      </c>
      <c r="H368">
        <f t="shared" si="7"/>
        <v>0</v>
      </c>
      <c r="I368" s="71">
        <f t="shared" si="8"/>
        <v>1</v>
      </c>
      <c r="J368">
        <f t="shared" si="9"/>
        <v>1</v>
      </c>
      <c r="K368" t="str">
        <f t="shared" ref="K368:M368" si="732">if(H368=1,$E368,"")</f>
        <v/>
      </c>
      <c r="L368" s="19">
        <f t="shared" si="732"/>
        <v>0.04006934481</v>
      </c>
      <c r="M368" s="19">
        <f t="shared" si="732"/>
        <v>0.04006934481</v>
      </c>
      <c r="N368" s="158">
        <f>if('StockBond Returns'!AB366=0,1,0)</f>
        <v>1</v>
      </c>
      <c r="O368">
        <f>if( and('StockBond Returns'!$AB366&lt;0,'StockBond Returns'!$AB366&gt;=-0.1),1,0)</f>
        <v>0</v>
      </c>
      <c r="P368">
        <f>if( and('StockBond Returns'!$AB366&lt;-0.1,'StockBond Returns'!$AB366&gt;=-0.2),1,0)</f>
        <v>0</v>
      </c>
      <c r="Q368">
        <f>if( and('StockBond Returns'!$AB366&lt;-0.2,'StockBond Returns'!$AB366&gt;=-0.3),1,0)</f>
        <v>0</v>
      </c>
      <c r="R368">
        <f>if('StockBond Returns'!AB366&lt;-0.3,1,0)</f>
        <v>0</v>
      </c>
      <c r="S368" s="19">
        <f t="shared" ref="S368:W368" si="733">if(N368=1,$E368,"")</f>
        <v>0.04006934481</v>
      </c>
      <c r="T368" t="str">
        <f t="shared" si="733"/>
        <v/>
      </c>
      <c r="U368" t="str">
        <f t="shared" si="733"/>
        <v/>
      </c>
      <c r="V368" t="str">
        <f t="shared" si="733"/>
        <v/>
      </c>
      <c r="W368" t="str">
        <f t="shared" si="733"/>
        <v/>
      </c>
    </row>
    <row r="369">
      <c r="A369">
        <f t="shared" si="33"/>
        <v>3</v>
      </c>
      <c r="B369">
        <f t="shared" si="34"/>
        <v>1901</v>
      </c>
      <c r="C369" s="159">
        <f t="shared" si="709"/>
        <v>456</v>
      </c>
      <c r="D369" s="156">
        <f t="shared" si="12"/>
        <v>1901.166667</v>
      </c>
      <c r="E369" s="157">
        <f>('StockBond Returns'!Y368+'StockBond Returns'!AA368-'Parameters &amp; Main Results'!$B$33)/'StockBond Returns'!Z368*12</f>
        <v>0.03889899001</v>
      </c>
      <c r="F369" s="77">
        <f>'StockBond Returns'!Y368+'StockBond Returns'!AA368-'StockBond Returns'!Z368*'Distribution of Final Value'!$B$7</f>
        <v>-0.4375506344</v>
      </c>
      <c r="G369" s="19">
        <f>1/'StockBond Returns'!M367</f>
        <v>0.04612727007</v>
      </c>
      <c r="H369">
        <f t="shared" si="7"/>
        <v>0</v>
      </c>
      <c r="I369" s="71">
        <f t="shared" si="8"/>
        <v>1</v>
      </c>
      <c r="J369">
        <f t="shared" si="9"/>
        <v>1</v>
      </c>
      <c r="K369" t="str">
        <f t="shared" ref="K369:M369" si="734">if(H369=1,$E369,"")</f>
        <v/>
      </c>
      <c r="L369" s="19">
        <f t="shared" si="734"/>
        <v>0.03889899001</v>
      </c>
      <c r="M369" s="19">
        <f t="shared" si="734"/>
        <v>0.03889899001</v>
      </c>
      <c r="N369" s="158">
        <f>if('StockBond Returns'!AB367=0,1,0)</f>
        <v>1</v>
      </c>
      <c r="O369">
        <f>if( and('StockBond Returns'!$AB367&lt;0,'StockBond Returns'!$AB367&gt;=-0.1),1,0)</f>
        <v>0</v>
      </c>
      <c r="P369">
        <f>if( and('StockBond Returns'!$AB367&lt;-0.1,'StockBond Returns'!$AB367&gt;=-0.2),1,0)</f>
        <v>0</v>
      </c>
      <c r="Q369">
        <f>if( and('StockBond Returns'!$AB367&lt;-0.2,'StockBond Returns'!$AB367&gt;=-0.3),1,0)</f>
        <v>0</v>
      </c>
      <c r="R369">
        <f>if('StockBond Returns'!AB367&lt;-0.3,1,0)</f>
        <v>0</v>
      </c>
      <c r="S369" s="19">
        <f t="shared" ref="S369:W369" si="735">if(N369=1,$E369,"")</f>
        <v>0.03889899001</v>
      </c>
      <c r="T369" t="str">
        <f t="shared" si="735"/>
        <v/>
      </c>
      <c r="U369" t="str">
        <f t="shared" si="735"/>
        <v/>
      </c>
      <c r="V369" t="str">
        <f t="shared" si="735"/>
        <v/>
      </c>
      <c r="W369" t="str">
        <f t="shared" si="735"/>
        <v/>
      </c>
    </row>
    <row r="370">
      <c r="A370">
        <f t="shared" si="33"/>
        <v>4</v>
      </c>
      <c r="B370">
        <f t="shared" si="34"/>
        <v>1901</v>
      </c>
      <c r="C370" s="159">
        <f t="shared" si="709"/>
        <v>486</v>
      </c>
      <c r="D370" s="156">
        <f t="shared" si="12"/>
        <v>1901.25</v>
      </c>
      <c r="E370" s="157">
        <f>('StockBond Returns'!Y369+'StockBond Returns'!AA369-'Parameters &amp; Main Results'!$B$33)/'StockBond Returns'!Z369*12</f>
        <v>0.03797135468</v>
      </c>
      <c r="F370" s="77">
        <f>'StockBond Returns'!Y369+'StockBond Returns'!AA369-'StockBond Returns'!Z369*'Distribution of Final Value'!$B$7</f>
        <v>-1.041648887</v>
      </c>
      <c r="G370" s="19">
        <f>1/'StockBond Returns'!M368</f>
        <v>0.04474756655</v>
      </c>
      <c r="H370">
        <f t="shared" si="7"/>
        <v>0</v>
      </c>
      <c r="I370" s="71">
        <f t="shared" si="8"/>
        <v>1</v>
      </c>
      <c r="J370">
        <f t="shared" si="9"/>
        <v>1</v>
      </c>
      <c r="K370" t="str">
        <f t="shared" ref="K370:M370" si="736">if(H370=1,$E370,"")</f>
        <v/>
      </c>
      <c r="L370" s="19">
        <f t="shared" si="736"/>
        <v>0.03797135468</v>
      </c>
      <c r="M370" s="19">
        <f t="shared" si="736"/>
        <v>0.03797135468</v>
      </c>
      <c r="N370" s="158">
        <f>if('StockBond Returns'!AB368=0,1,0)</f>
        <v>1</v>
      </c>
      <c r="O370">
        <f>if( and('StockBond Returns'!$AB368&lt;0,'StockBond Returns'!$AB368&gt;=-0.1),1,0)</f>
        <v>0</v>
      </c>
      <c r="P370">
        <f>if( and('StockBond Returns'!$AB368&lt;-0.1,'StockBond Returns'!$AB368&gt;=-0.2),1,0)</f>
        <v>0</v>
      </c>
      <c r="Q370">
        <f>if( and('StockBond Returns'!$AB368&lt;-0.2,'StockBond Returns'!$AB368&gt;=-0.3),1,0)</f>
        <v>0</v>
      </c>
      <c r="R370">
        <f>if('StockBond Returns'!AB368&lt;-0.3,1,0)</f>
        <v>0</v>
      </c>
      <c r="S370" s="19">
        <f t="shared" ref="S370:W370" si="737">if(N370=1,$E370,"")</f>
        <v>0.03797135468</v>
      </c>
      <c r="T370" t="str">
        <f t="shared" si="737"/>
        <v/>
      </c>
      <c r="U370" t="str">
        <f t="shared" si="737"/>
        <v/>
      </c>
      <c r="V370" t="str">
        <f t="shared" si="737"/>
        <v/>
      </c>
      <c r="W370" t="str">
        <f t="shared" si="737"/>
        <v/>
      </c>
    </row>
    <row r="371">
      <c r="A371">
        <f t="shared" si="33"/>
        <v>5</v>
      </c>
      <c r="B371">
        <f t="shared" si="34"/>
        <v>1901</v>
      </c>
      <c r="C371" s="159">
        <f t="shared" si="709"/>
        <v>517</v>
      </c>
      <c r="D371" s="156">
        <f t="shared" si="12"/>
        <v>1901.333333</v>
      </c>
      <c r="E371" s="157">
        <f>('StockBond Returns'!Y370+'StockBond Returns'!AA370-'Parameters &amp; Main Results'!$B$33)/'StockBond Returns'!Z370*12</f>
        <v>0.03534669141</v>
      </c>
      <c r="F371" s="77">
        <f>'StockBond Returns'!Y370+'StockBond Returns'!AA370-'StockBond Returns'!Z370*'Distribution of Final Value'!$B$7</f>
        <v>-2.720994817</v>
      </c>
      <c r="G371" s="19">
        <f>1/'StockBond Returns'!M369</f>
        <v>0.04096729185</v>
      </c>
      <c r="H371">
        <f t="shared" si="7"/>
        <v>0</v>
      </c>
      <c r="I371" s="71">
        <f t="shared" si="8"/>
        <v>1</v>
      </c>
      <c r="J371">
        <f t="shared" si="9"/>
        <v>1</v>
      </c>
      <c r="K371" t="str">
        <f t="shared" ref="K371:M371" si="738">if(H371=1,$E371,"")</f>
        <v/>
      </c>
      <c r="L371" s="19">
        <f t="shared" si="738"/>
        <v>0.03534669141</v>
      </c>
      <c r="M371" s="19">
        <f t="shared" si="738"/>
        <v>0.03534669141</v>
      </c>
      <c r="N371" s="158">
        <f>if('StockBond Returns'!AB369=0,1,0)</f>
        <v>1</v>
      </c>
      <c r="O371">
        <f>if( and('StockBond Returns'!$AB369&lt;0,'StockBond Returns'!$AB369&gt;=-0.1),1,0)</f>
        <v>0</v>
      </c>
      <c r="P371">
        <f>if( and('StockBond Returns'!$AB369&lt;-0.1,'StockBond Returns'!$AB369&gt;=-0.2),1,0)</f>
        <v>0</v>
      </c>
      <c r="Q371">
        <f>if( and('StockBond Returns'!$AB369&lt;-0.2,'StockBond Returns'!$AB369&gt;=-0.3),1,0)</f>
        <v>0</v>
      </c>
      <c r="R371">
        <f>if('StockBond Returns'!AB369&lt;-0.3,1,0)</f>
        <v>0</v>
      </c>
      <c r="S371" s="19">
        <f t="shared" ref="S371:W371" si="739">if(N371=1,$E371,"")</f>
        <v>0.03534669141</v>
      </c>
      <c r="T371" t="str">
        <f t="shared" si="739"/>
        <v/>
      </c>
      <c r="U371" t="str">
        <f t="shared" si="739"/>
        <v/>
      </c>
      <c r="V371" t="str">
        <f t="shared" si="739"/>
        <v/>
      </c>
      <c r="W371" t="str">
        <f t="shared" si="739"/>
        <v/>
      </c>
    </row>
    <row r="372">
      <c r="A372">
        <f t="shared" si="33"/>
        <v>6</v>
      </c>
      <c r="B372">
        <f t="shared" si="34"/>
        <v>1901</v>
      </c>
      <c r="C372" s="159">
        <f t="shared" si="709"/>
        <v>547</v>
      </c>
      <c r="D372" s="156">
        <f t="shared" si="12"/>
        <v>1901.416667</v>
      </c>
      <c r="E372" s="157">
        <f>('StockBond Returns'!Y371+'StockBond Returns'!AA371-'Parameters &amp; Main Results'!$B$33)/'StockBond Returns'!Z371*12</f>
        <v>0.03670961875</v>
      </c>
      <c r="F372" s="77">
        <f>'StockBond Returns'!Y371+'StockBond Returns'!AA371-'StockBond Returns'!Z371*'Distribution of Final Value'!$B$7</f>
        <v>-1.881560009</v>
      </c>
      <c r="G372" s="19">
        <f>1/'StockBond Returns'!M370</f>
        <v>0.04335758976</v>
      </c>
      <c r="H372">
        <f t="shared" si="7"/>
        <v>0</v>
      </c>
      <c r="I372" s="71">
        <f t="shared" si="8"/>
        <v>1</v>
      </c>
      <c r="J372">
        <f t="shared" si="9"/>
        <v>0</v>
      </c>
      <c r="K372" t="str">
        <f t="shared" ref="K372:M372" si="740">if(H372=1,$E372,"")</f>
        <v/>
      </c>
      <c r="L372" s="19">
        <f t="shared" si="740"/>
        <v>0.03670961875</v>
      </c>
      <c r="M372" t="str">
        <f t="shared" si="740"/>
        <v/>
      </c>
      <c r="N372" s="158">
        <f>if('StockBond Returns'!AB370=0,1,0)</f>
        <v>0</v>
      </c>
      <c r="O372">
        <f>if( and('StockBond Returns'!$AB370&lt;0,'StockBond Returns'!$AB370&gt;=-0.1),1,0)</f>
        <v>1</v>
      </c>
      <c r="P372">
        <f>if( and('StockBond Returns'!$AB370&lt;-0.1,'StockBond Returns'!$AB370&gt;=-0.2),1,0)</f>
        <v>0</v>
      </c>
      <c r="Q372">
        <f>if( and('StockBond Returns'!$AB370&lt;-0.2,'StockBond Returns'!$AB370&gt;=-0.3),1,0)</f>
        <v>0</v>
      </c>
      <c r="R372">
        <f>if('StockBond Returns'!AB370&lt;-0.3,1,0)</f>
        <v>0</v>
      </c>
      <c r="S372" t="str">
        <f t="shared" ref="S372:W372" si="741">if(N372=1,$E372,"")</f>
        <v/>
      </c>
      <c r="T372" s="19">
        <f t="shared" si="741"/>
        <v>0.03670961875</v>
      </c>
      <c r="U372" t="str">
        <f t="shared" si="741"/>
        <v/>
      </c>
      <c r="V372" t="str">
        <f t="shared" si="741"/>
        <v/>
      </c>
      <c r="W372" t="str">
        <f t="shared" si="741"/>
        <v/>
      </c>
    </row>
    <row r="373">
      <c r="A373">
        <f t="shared" si="33"/>
        <v>7</v>
      </c>
      <c r="B373">
        <f t="shared" si="34"/>
        <v>1901</v>
      </c>
      <c r="C373" s="159">
        <f t="shared" si="709"/>
        <v>578</v>
      </c>
      <c r="D373" s="156">
        <f t="shared" si="12"/>
        <v>1901.5</v>
      </c>
      <c r="E373" s="157">
        <f>('StockBond Returns'!Y372+'StockBond Returns'!AA372-'Parameters &amp; Main Results'!$B$33)/'StockBond Returns'!Z372*12</f>
        <v>0.03424468148</v>
      </c>
      <c r="F373" s="77">
        <f>'StockBond Returns'!Y372+'StockBond Returns'!AA372-'StockBond Returns'!Z372*'Distribution of Final Value'!$B$7</f>
        <v>-3.384673222</v>
      </c>
      <c r="G373" s="19">
        <f>1/'StockBond Returns'!M371</f>
        <v>0.03962205911</v>
      </c>
      <c r="H373">
        <f t="shared" si="7"/>
        <v>0</v>
      </c>
      <c r="I373" s="71">
        <f t="shared" si="8"/>
        <v>1</v>
      </c>
      <c r="J373">
        <f t="shared" si="9"/>
        <v>1</v>
      </c>
      <c r="K373" t="str">
        <f t="shared" ref="K373:M373" si="742">if(H373=1,$E373,"")</f>
        <v/>
      </c>
      <c r="L373" s="19">
        <f t="shared" si="742"/>
        <v>0.03424468148</v>
      </c>
      <c r="M373" s="19">
        <f t="shared" si="742"/>
        <v>0.03424468148</v>
      </c>
      <c r="N373" s="158">
        <f>if('StockBond Returns'!AB371=0,1,0)</f>
        <v>1</v>
      </c>
      <c r="O373">
        <f>if( and('StockBond Returns'!$AB371&lt;0,'StockBond Returns'!$AB371&gt;=-0.1),1,0)</f>
        <v>0</v>
      </c>
      <c r="P373">
        <f>if( and('StockBond Returns'!$AB371&lt;-0.1,'StockBond Returns'!$AB371&gt;=-0.2),1,0)</f>
        <v>0</v>
      </c>
      <c r="Q373">
        <f>if( and('StockBond Returns'!$AB371&lt;-0.2,'StockBond Returns'!$AB371&gt;=-0.3),1,0)</f>
        <v>0</v>
      </c>
      <c r="R373">
        <f>if('StockBond Returns'!AB371&lt;-0.3,1,0)</f>
        <v>0</v>
      </c>
      <c r="S373" s="19">
        <f t="shared" ref="S373:W373" si="743">if(N373=1,$E373,"")</f>
        <v>0.03424468148</v>
      </c>
      <c r="T373" t="str">
        <f t="shared" si="743"/>
        <v/>
      </c>
      <c r="U373" t="str">
        <f t="shared" si="743"/>
        <v/>
      </c>
      <c r="V373" t="str">
        <f t="shared" si="743"/>
        <v/>
      </c>
      <c r="W373" t="str">
        <f t="shared" si="743"/>
        <v/>
      </c>
    </row>
    <row r="374">
      <c r="A374">
        <f t="shared" si="33"/>
        <v>8</v>
      </c>
      <c r="B374">
        <f t="shared" si="34"/>
        <v>1901</v>
      </c>
      <c r="C374" s="159">
        <f t="shared" si="709"/>
        <v>609</v>
      </c>
      <c r="D374" s="156">
        <f t="shared" si="12"/>
        <v>1901.583333</v>
      </c>
      <c r="E374" s="157">
        <f>('StockBond Returns'!Y373+'StockBond Returns'!AA373-'Parameters &amp; Main Results'!$B$33)/'StockBond Returns'!Z373*12</f>
        <v>0.03643290842</v>
      </c>
      <c r="F374" s="77">
        <f>'StockBond Returns'!Y373+'StockBond Returns'!AA373-'StockBond Returns'!Z373*'Distribution of Final Value'!$B$7</f>
        <v>-2.049911931</v>
      </c>
      <c r="G374" s="19">
        <f>1/'StockBond Returns'!M372</f>
        <v>0.04320615872</v>
      </c>
      <c r="H374">
        <f t="shared" si="7"/>
        <v>0</v>
      </c>
      <c r="I374" s="71">
        <f t="shared" si="8"/>
        <v>1</v>
      </c>
      <c r="J374">
        <f t="shared" si="9"/>
        <v>0</v>
      </c>
      <c r="K374" t="str">
        <f t="shared" ref="K374:M374" si="744">if(H374=1,$E374,"")</f>
        <v/>
      </c>
      <c r="L374" s="19">
        <f t="shared" si="744"/>
        <v>0.03643290842</v>
      </c>
      <c r="M374" t="str">
        <f t="shared" si="744"/>
        <v/>
      </c>
      <c r="N374" s="158">
        <f>if('StockBond Returns'!AB372=0,1,0)</f>
        <v>0</v>
      </c>
      <c r="O374">
        <f>if( and('StockBond Returns'!$AB372&lt;0,'StockBond Returns'!$AB372&gt;=-0.1),1,0)</f>
        <v>1</v>
      </c>
      <c r="P374">
        <f>if( and('StockBond Returns'!$AB372&lt;-0.1,'StockBond Returns'!$AB372&gt;=-0.2),1,0)</f>
        <v>0</v>
      </c>
      <c r="Q374">
        <f>if( and('StockBond Returns'!$AB372&lt;-0.2,'StockBond Returns'!$AB372&gt;=-0.3),1,0)</f>
        <v>0</v>
      </c>
      <c r="R374">
        <f>if('StockBond Returns'!AB372&lt;-0.3,1,0)</f>
        <v>0</v>
      </c>
      <c r="S374" t="str">
        <f t="shared" ref="S374:W374" si="745">if(N374=1,$E374,"")</f>
        <v/>
      </c>
      <c r="T374" s="19">
        <f t="shared" si="745"/>
        <v>0.03643290842</v>
      </c>
      <c r="U374" t="str">
        <f t="shared" si="745"/>
        <v/>
      </c>
      <c r="V374" t="str">
        <f t="shared" si="745"/>
        <v/>
      </c>
      <c r="W374" t="str">
        <f t="shared" si="745"/>
        <v/>
      </c>
    </row>
    <row r="375">
      <c r="A375">
        <f t="shared" si="33"/>
        <v>9</v>
      </c>
      <c r="B375">
        <f t="shared" si="34"/>
        <v>1901</v>
      </c>
      <c r="C375" s="159">
        <f t="shared" si="709"/>
        <v>639</v>
      </c>
      <c r="D375" s="156">
        <f t="shared" si="12"/>
        <v>1901.666667</v>
      </c>
      <c r="E375" s="157">
        <f>('StockBond Returns'!Y374+'StockBond Returns'!AA374-'Parameters &amp; Main Results'!$B$33)/'StockBond Returns'!Z374*12</f>
        <v>0.03659072169</v>
      </c>
      <c r="F375" s="77">
        <f>'StockBond Returns'!Y374+'StockBond Returns'!AA374-'StockBond Returns'!Z374*'Distribution of Final Value'!$B$7</f>
        <v>-1.973256863</v>
      </c>
      <c r="G375" s="19">
        <f>1/'StockBond Returns'!M373</f>
        <v>0.04354951947</v>
      </c>
      <c r="H375">
        <f t="shared" si="7"/>
        <v>0</v>
      </c>
      <c r="I375" s="71">
        <f t="shared" si="8"/>
        <v>1</v>
      </c>
      <c r="J375">
        <f t="shared" si="9"/>
        <v>0</v>
      </c>
      <c r="K375" t="str">
        <f t="shared" ref="K375:M375" si="746">if(H375=1,$E375,"")</f>
        <v/>
      </c>
      <c r="L375" s="19">
        <f t="shared" si="746"/>
        <v>0.03659072169</v>
      </c>
      <c r="M375" t="str">
        <f t="shared" si="746"/>
        <v/>
      </c>
      <c r="N375" s="158">
        <f>if('StockBond Returns'!AB373=0,1,0)</f>
        <v>0</v>
      </c>
      <c r="O375">
        <f>if( and('StockBond Returns'!$AB373&lt;0,'StockBond Returns'!$AB373&gt;=-0.1),1,0)</f>
        <v>1</v>
      </c>
      <c r="P375">
        <f>if( and('StockBond Returns'!$AB373&lt;-0.1,'StockBond Returns'!$AB373&gt;=-0.2),1,0)</f>
        <v>0</v>
      </c>
      <c r="Q375">
        <f>if( and('StockBond Returns'!$AB373&lt;-0.2,'StockBond Returns'!$AB373&gt;=-0.3),1,0)</f>
        <v>0</v>
      </c>
      <c r="R375">
        <f>if('StockBond Returns'!AB373&lt;-0.3,1,0)</f>
        <v>0</v>
      </c>
      <c r="S375" t="str">
        <f t="shared" ref="S375:W375" si="747">if(N375=1,$E375,"")</f>
        <v/>
      </c>
      <c r="T375" s="19">
        <f t="shared" si="747"/>
        <v>0.03659072169</v>
      </c>
      <c r="U375" t="str">
        <f t="shared" si="747"/>
        <v/>
      </c>
      <c r="V375" t="str">
        <f t="shared" si="747"/>
        <v/>
      </c>
      <c r="W375" t="str">
        <f t="shared" si="747"/>
        <v/>
      </c>
    </row>
    <row r="376">
      <c r="A376">
        <f t="shared" si="33"/>
        <v>10</v>
      </c>
      <c r="B376">
        <f t="shared" si="34"/>
        <v>1901</v>
      </c>
      <c r="C376" s="159">
        <f t="shared" si="709"/>
        <v>670</v>
      </c>
      <c r="D376" s="156">
        <f t="shared" si="12"/>
        <v>1901.75</v>
      </c>
      <c r="E376" s="157">
        <f>('StockBond Returns'!Y375+'StockBond Returns'!AA375-'Parameters &amp; Main Results'!$B$33)/'StockBond Returns'!Z375*12</f>
        <v>0.03708476645</v>
      </c>
      <c r="F376" s="77">
        <f>'StockBond Returns'!Y375+'StockBond Returns'!AA375-'StockBond Returns'!Z375*'Distribution of Final Value'!$B$7</f>
        <v>-1.622544428</v>
      </c>
      <c r="G376" s="19">
        <f>1/'StockBond Returns'!M374</f>
        <v>0.04426645724</v>
      </c>
      <c r="H376">
        <f t="shared" si="7"/>
        <v>0</v>
      </c>
      <c r="I376" s="71">
        <f t="shared" si="8"/>
        <v>1</v>
      </c>
      <c r="J376">
        <f t="shared" si="9"/>
        <v>0</v>
      </c>
      <c r="K376" t="str">
        <f t="shared" ref="K376:M376" si="748">if(H376=1,$E376,"")</f>
        <v/>
      </c>
      <c r="L376" s="19">
        <f t="shared" si="748"/>
        <v>0.03708476645</v>
      </c>
      <c r="M376" t="str">
        <f t="shared" si="748"/>
        <v/>
      </c>
      <c r="N376" s="158">
        <f>if('StockBond Returns'!AB374=0,1,0)</f>
        <v>0</v>
      </c>
      <c r="O376">
        <f>if( and('StockBond Returns'!$AB374&lt;0,'StockBond Returns'!$AB374&gt;=-0.1),1,0)</f>
        <v>1</v>
      </c>
      <c r="P376">
        <f>if( and('StockBond Returns'!$AB374&lt;-0.1,'StockBond Returns'!$AB374&gt;=-0.2),1,0)</f>
        <v>0</v>
      </c>
      <c r="Q376">
        <f>if( and('StockBond Returns'!$AB374&lt;-0.2,'StockBond Returns'!$AB374&gt;=-0.3),1,0)</f>
        <v>0</v>
      </c>
      <c r="R376">
        <f>if('StockBond Returns'!AB374&lt;-0.3,1,0)</f>
        <v>0</v>
      </c>
      <c r="S376" t="str">
        <f t="shared" ref="S376:W376" si="749">if(N376=1,$E376,"")</f>
        <v/>
      </c>
      <c r="T376" s="19">
        <f t="shared" si="749"/>
        <v>0.03708476645</v>
      </c>
      <c r="U376" t="str">
        <f t="shared" si="749"/>
        <v/>
      </c>
      <c r="V376" t="str">
        <f t="shared" si="749"/>
        <v/>
      </c>
      <c r="W376" t="str">
        <f t="shared" si="749"/>
        <v/>
      </c>
    </row>
    <row r="377">
      <c r="A377">
        <f t="shared" si="33"/>
        <v>11</v>
      </c>
      <c r="B377">
        <f t="shared" si="34"/>
        <v>1901</v>
      </c>
      <c r="C377" s="159">
        <f t="shared" si="709"/>
        <v>700</v>
      </c>
      <c r="D377" s="156">
        <f t="shared" si="12"/>
        <v>1901.833333</v>
      </c>
      <c r="E377" s="157">
        <f>('StockBond Returns'!Y376+'StockBond Returns'!AA376-'Parameters &amp; Main Results'!$B$33)/'StockBond Returns'!Z376*12</f>
        <v>0.0373039287</v>
      </c>
      <c r="F377" s="77">
        <f>'StockBond Returns'!Y376+'StockBond Returns'!AA376-'StockBond Returns'!Z376*'Distribution of Final Value'!$B$7</f>
        <v>-1.520297011</v>
      </c>
      <c r="G377" s="19">
        <f>1/'StockBond Returns'!M375</f>
        <v>0.04493795987</v>
      </c>
      <c r="H377">
        <f t="shared" si="7"/>
        <v>0</v>
      </c>
      <c r="I377" s="71">
        <f t="shared" si="8"/>
        <v>1</v>
      </c>
      <c r="J377">
        <f t="shared" si="9"/>
        <v>0</v>
      </c>
      <c r="K377" t="str">
        <f t="shared" ref="K377:M377" si="750">if(H377=1,$E377,"")</f>
        <v/>
      </c>
      <c r="L377" s="19">
        <f t="shared" si="750"/>
        <v>0.0373039287</v>
      </c>
      <c r="M377" t="str">
        <f t="shared" si="750"/>
        <v/>
      </c>
      <c r="N377" s="158">
        <f>if('StockBond Returns'!AB375=0,1,0)</f>
        <v>0</v>
      </c>
      <c r="O377">
        <f>if( and('StockBond Returns'!$AB375&lt;0,'StockBond Returns'!$AB375&gt;=-0.1),1,0)</f>
        <v>1</v>
      </c>
      <c r="P377">
        <f>if( and('StockBond Returns'!$AB375&lt;-0.1,'StockBond Returns'!$AB375&gt;=-0.2),1,0)</f>
        <v>0</v>
      </c>
      <c r="Q377">
        <f>if( and('StockBond Returns'!$AB375&lt;-0.2,'StockBond Returns'!$AB375&gt;=-0.3),1,0)</f>
        <v>0</v>
      </c>
      <c r="R377">
        <f>if('StockBond Returns'!AB375&lt;-0.3,1,0)</f>
        <v>0</v>
      </c>
      <c r="S377" t="str">
        <f t="shared" ref="S377:W377" si="751">if(N377=1,$E377,"")</f>
        <v/>
      </c>
      <c r="T377" s="19">
        <f t="shared" si="751"/>
        <v>0.0373039287</v>
      </c>
      <c r="U377" t="str">
        <f t="shared" si="751"/>
        <v/>
      </c>
      <c r="V377" t="str">
        <f t="shared" si="751"/>
        <v/>
      </c>
      <c r="W377" t="str">
        <f t="shared" si="751"/>
        <v/>
      </c>
    </row>
    <row r="378">
      <c r="A378">
        <f t="shared" si="33"/>
        <v>12</v>
      </c>
      <c r="B378">
        <f t="shared" si="34"/>
        <v>1901</v>
      </c>
      <c r="C378" s="159">
        <f t="shared" si="709"/>
        <v>731</v>
      </c>
      <c r="D378" s="156">
        <f t="shared" si="12"/>
        <v>1901.916667</v>
      </c>
      <c r="E378" s="157">
        <f>('StockBond Returns'!Y377+'StockBond Returns'!AA377-'Parameters &amp; Main Results'!$B$33)/'StockBond Returns'!Z377*12</f>
        <v>0.03717880218</v>
      </c>
      <c r="F378" s="77">
        <f>'StockBond Returns'!Y377+'StockBond Returns'!AA377-'StockBond Returns'!Z377*'Distribution of Final Value'!$B$7</f>
        <v>-1.655778832</v>
      </c>
      <c r="G378" s="19">
        <f>1/'StockBond Returns'!M376</f>
        <v>0.04469258806</v>
      </c>
      <c r="H378">
        <f t="shared" si="7"/>
        <v>0</v>
      </c>
      <c r="I378" s="71">
        <f t="shared" si="8"/>
        <v>1</v>
      </c>
      <c r="J378">
        <f t="shared" si="9"/>
        <v>0</v>
      </c>
      <c r="K378" t="str">
        <f t="shared" ref="K378:M378" si="752">if(H378=1,$E378,"")</f>
        <v/>
      </c>
      <c r="L378" s="19">
        <f t="shared" si="752"/>
        <v>0.03717880218</v>
      </c>
      <c r="M378" t="str">
        <f t="shared" si="752"/>
        <v/>
      </c>
      <c r="N378" s="158">
        <f>if('StockBond Returns'!AB376=0,1,0)</f>
        <v>0</v>
      </c>
      <c r="O378">
        <f>if( and('StockBond Returns'!$AB376&lt;0,'StockBond Returns'!$AB376&gt;=-0.1),1,0)</f>
        <v>1</v>
      </c>
      <c r="P378">
        <f>if( and('StockBond Returns'!$AB376&lt;-0.1,'StockBond Returns'!$AB376&gt;=-0.2),1,0)</f>
        <v>0</v>
      </c>
      <c r="Q378">
        <f>if( and('StockBond Returns'!$AB376&lt;-0.2,'StockBond Returns'!$AB376&gt;=-0.3),1,0)</f>
        <v>0</v>
      </c>
      <c r="R378">
        <f>if('StockBond Returns'!AB376&lt;-0.3,1,0)</f>
        <v>0</v>
      </c>
      <c r="S378" t="str">
        <f t="shared" ref="S378:W378" si="753">if(N378=1,$E378,"")</f>
        <v/>
      </c>
      <c r="T378" s="19">
        <f t="shared" si="753"/>
        <v>0.03717880218</v>
      </c>
      <c r="U378" t="str">
        <f t="shared" si="753"/>
        <v/>
      </c>
      <c r="V378" t="str">
        <f t="shared" si="753"/>
        <v/>
      </c>
      <c r="W378" t="str">
        <f t="shared" si="753"/>
        <v/>
      </c>
    </row>
    <row r="379">
      <c r="A379">
        <f t="shared" si="33"/>
        <v>1</v>
      </c>
      <c r="B379">
        <f t="shared" si="34"/>
        <v>1902</v>
      </c>
      <c r="C379" s="159">
        <f t="shared" si="709"/>
        <v>762</v>
      </c>
      <c r="D379" s="156">
        <f t="shared" si="12"/>
        <v>1902</v>
      </c>
      <c r="E379" s="157">
        <f>('StockBond Returns'!Y378+'StockBond Returns'!AA378-'Parameters &amp; Main Results'!$B$33)/'StockBond Returns'!Z378*12</f>
        <v>0.03803322806</v>
      </c>
      <c r="F379" s="77">
        <f>'StockBond Returns'!Y378+'StockBond Returns'!AA378-'StockBond Returns'!Z378*'Distribution of Final Value'!$B$7</f>
        <v>-1.076868208</v>
      </c>
      <c r="G379" s="19">
        <f>1/'StockBond Returns'!M377</f>
        <v>0.04612500354</v>
      </c>
      <c r="H379">
        <f t="shared" si="7"/>
        <v>0</v>
      </c>
      <c r="I379" s="71">
        <f t="shared" si="8"/>
        <v>1</v>
      </c>
      <c r="J379">
        <f t="shared" si="9"/>
        <v>0</v>
      </c>
      <c r="K379" t="str">
        <f t="shared" ref="K379:M379" si="754">if(H379=1,$E379,"")</f>
        <v/>
      </c>
      <c r="L379" s="19">
        <f t="shared" si="754"/>
        <v>0.03803322806</v>
      </c>
      <c r="M379" t="str">
        <f t="shared" si="754"/>
        <v/>
      </c>
      <c r="N379" s="158">
        <f>if('StockBond Returns'!AB377=0,1,0)</f>
        <v>0</v>
      </c>
      <c r="O379">
        <f>if( and('StockBond Returns'!$AB377&lt;0,'StockBond Returns'!$AB377&gt;=-0.1),1,0)</f>
        <v>0</v>
      </c>
      <c r="P379">
        <f>if( and('StockBond Returns'!$AB377&lt;-0.1,'StockBond Returns'!$AB377&gt;=-0.2),1,0)</f>
        <v>1</v>
      </c>
      <c r="Q379">
        <f>if( and('StockBond Returns'!$AB377&lt;-0.2,'StockBond Returns'!$AB377&gt;=-0.3),1,0)</f>
        <v>0</v>
      </c>
      <c r="R379">
        <f>if('StockBond Returns'!AB377&lt;-0.3,1,0)</f>
        <v>0</v>
      </c>
      <c r="S379" t="str">
        <f t="shared" ref="S379:W379" si="755">if(N379=1,$E379,"")</f>
        <v/>
      </c>
      <c r="T379" t="str">
        <f t="shared" si="755"/>
        <v/>
      </c>
      <c r="U379" s="19">
        <f t="shared" si="755"/>
        <v>0.03803322806</v>
      </c>
      <c r="V379" t="str">
        <f t="shared" si="755"/>
        <v/>
      </c>
      <c r="W379" t="str">
        <f t="shared" si="755"/>
        <v/>
      </c>
    </row>
    <row r="380">
      <c r="A380">
        <f t="shared" si="33"/>
        <v>2</v>
      </c>
      <c r="B380">
        <f t="shared" si="34"/>
        <v>1902</v>
      </c>
      <c r="C380" s="159">
        <f t="shared" si="709"/>
        <v>790</v>
      </c>
      <c r="D380" s="156">
        <f t="shared" si="12"/>
        <v>1902.083333</v>
      </c>
      <c r="E380" s="157">
        <f>('StockBond Returns'!Y379+'StockBond Returns'!AA379-'Parameters &amp; Main Results'!$B$33)/'StockBond Returns'!Z379*12</f>
        <v>0.03700772858</v>
      </c>
      <c r="F380" s="77">
        <f>'StockBond Returns'!Y379+'StockBond Returns'!AA379-'StockBond Returns'!Z379*'Distribution of Final Value'!$B$7</f>
        <v>-1.707281545</v>
      </c>
      <c r="G380" s="19">
        <f>1/'StockBond Returns'!M378</f>
        <v>0.04476217472</v>
      </c>
      <c r="H380">
        <f t="shared" si="7"/>
        <v>0</v>
      </c>
      <c r="I380" s="71">
        <f t="shared" si="8"/>
        <v>1</v>
      </c>
      <c r="J380">
        <f t="shared" si="9"/>
        <v>0</v>
      </c>
      <c r="K380" t="str">
        <f t="shared" ref="K380:M380" si="756">if(H380=1,$E380,"")</f>
        <v/>
      </c>
      <c r="L380" s="19">
        <f t="shared" si="756"/>
        <v>0.03700772858</v>
      </c>
      <c r="M380" t="str">
        <f t="shared" si="756"/>
        <v/>
      </c>
      <c r="N380" s="158">
        <f>if('StockBond Returns'!AB378=0,1,0)</f>
        <v>0</v>
      </c>
      <c r="O380">
        <f>if( and('StockBond Returns'!$AB378&lt;0,'StockBond Returns'!$AB378&gt;=-0.1),1,0)</f>
        <v>1</v>
      </c>
      <c r="P380">
        <f>if( and('StockBond Returns'!$AB378&lt;-0.1,'StockBond Returns'!$AB378&gt;=-0.2),1,0)</f>
        <v>0</v>
      </c>
      <c r="Q380">
        <f>if( and('StockBond Returns'!$AB378&lt;-0.2,'StockBond Returns'!$AB378&gt;=-0.3),1,0)</f>
        <v>0</v>
      </c>
      <c r="R380">
        <f>if('StockBond Returns'!AB378&lt;-0.3,1,0)</f>
        <v>0</v>
      </c>
      <c r="S380" t="str">
        <f t="shared" ref="S380:W380" si="757">if(N380=1,$E380,"")</f>
        <v/>
      </c>
      <c r="T380" s="19">
        <f t="shared" si="757"/>
        <v>0.03700772858</v>
      </c>
      <c r="U380" t="str">
        <f t="shared" si="757"/>
        <v/>
      </c>
      <c r="V380" t="str">
        <f t="shared" si="757"/>
        <v/>
      </c>
      <c r="W380" t="str">
        <f t="shared" si="757"/>
        <v/>
      </c>
    </row>
    <row r="381">
      <c r="A381">
        <f t="shared" si="33"/>
        <v>3</v>
      </c>
      <c r="B381">
        <f t="shared" si="34"/>
        <v>1902</v>
      </c>
      <c r="C381" s="159">
        <f t="shared" si="709"/>
        <v>821</v>
      </c>
      <c r="D381" s="156">
        <f t="shared" si="12"/>
        <v>1902.166667</v>
      </c>
      <c r="E381" s="157">
        <f>('StockBond Returns'!Y380+'StockBond Returns'!AA380-'Parameters &amp; Main Results'!$B$33)/'StockBond Returns'!Z380*12</f>
        <v>0.03678554193</v>
      </c>
      <c r="F381" s="77">
        <f>'StockBond Returns'!Y380+'StockBond Returns'!AA380-'StockBond Returns'!Z380*'Distribution of Final Value'!$B$7</f>
        <v>-1.877179374</v>
      </c>
      <c r="G381" s="19">
        <f>1/'StockBond Returns'!M379</f>
        <v>0.04452368186</v>
      </c>
      <c r="H381">
        <f t="shared" si="7"/>
        <v>0</v>
      </c>
      <c r="I381" s="71">
        <f t="shared" si="8"/>
        <v>1</v>
      </c>
      <c r="J381">
        <f t="shared" si="9"/>
        <v>0</v>
      </c>
      <c r="K381" t="str">
        <f t="shared" ref="K381:M381" si="758">if(H381=1,$E381,"")</f>
        <v/>
      </c>
      <c r="L381" s="19">
        <f t="shared" si="758"/>
        <v>0.03678554193</v>
      </c>
      <c r="M381" t="str">
        <f t="shared" si="758"/>
        <v/>
      </c>
      <c r="N381" s="158">
        <f>if('StockBond Returns'!AB379=0,1,0)</f>
        <v>0</v>
      </c>
      <c r="O381">
        <f>if( and('StockBond Returns'!$AB379&lt;0,'StockBond Returns'!$AB379&gt;=-0.1),1,0)</f>
        <v>1</v>
      </c>
      <c r="P381">
        <f>if( and('StockBond Returns'!$AB379&lt;-0.1,'StockBond Returns'!$AB379&gt;=-0.2),1,0)</f>
        <v>0</v>
      </c>
      <c r="Q381">
        <f>if( and('StockBond Returns'!$AB379&lt;-0.2,'StockBond Returns'!$AB379&gt;=-0.3),1,0)</f>
        <v>0</v>
      </c>
      <c r="R381">
        <f>if('StockBond Returns'!AB379&lt;-0.3,1,0)</f>
        <v>0</v>
      </c>
      <c r="S381" t="str">
        <f t="shared" ref="S381:W381" si="759">if(N381=1,$E381,"")</f>
        <v/>
      </c>
      <c r="T381" s="19">
        <f t="shared" si="759"/>
        <v>0.03678554193</v>
      </c>
      <c r="U381" t="str">
        <f t="shared" si="759"/>
        <v/>
      </c>
      <c r="V381" t="str">
        <f t="shared" si="759"/>
        <v/>
      </c>
      <c r="W381" t="str">
        <f t="shared" si="759"/>
        <v/>
      </c>
    </row>
    <row r="382">
      <c r="A382">
        <f t="shared" si="33"/>
        <v>4</v>
      </c>
      <c r="B382">
        <f t="shared" si="34"/>
        <v>1902</v>
      </c>
      <c r="C382" s="159">
        <f t="shared" si="709"/>
        <v>851</v>
      </c>
      <c r="D382" s="156">
        <f t="shared" si="12"/>
        <v>1902.25</v>
      </c>
      <c r="E382" s="157">
        <f>('StockBond Returns'!Y381+'StockBond Returns'!AA381-'Parameters &amp; Main Results'!$B$33)/'StockBond Returns'!Z381*12</f>
        <v>0.03674947824</v>
      </c>
      <c r="F382" s="77">
        <f>'StockBond Returns'!Y381+'StockBond Returns'!AA381-'StockBond Returns'!Z381*'Distribution of Final Value'!$B$7</f>
        <v>-1.893059451</v>
      </c>
      <c r="G382" s="19">
        <f>1/'StockBond Returns'!M380</f>
        <v>0.04462163738</v>
      </c>
      <c r="H382">
        <f t="shared" si="7"/>
        <v>0</v>
      </c>
      <c r="I382" s="71">
        <f t="shared" si="8"/>
        <v>1</v>
      </c>
      <c r="J382">
        <f t="shared" si="9"/>
        <v>0</v>
      </c>
      <c r="K382" t="str">
        <f t="shared" ref="K382:M382" si="760">if(H382=1,$E382,"")</f>
        <v/>
      </c>
      <c r="L382" s="19">
        <f t="shared" si="760"/>
        <v>0.03674947824</v>
      </c>
      <c r="M382" t="str">
        <f t="shared" si="760"/>
        <v/>
      </c>
      <c r="N382" s="158">
        <f>if('StockBond Returns'!AB380=0,1,0)</f>
        <v>0</v>
      </c>
      <c r="O382">
        <f>if( and('StockBond Returns'!$AB380&lt;0,'StockBond Returns'!$AB380&gt;=-0.1),1,0)</f>
        <v>1</v>
      </c>
      <c r="P382">
        <f>if( and('StockBond Returns'!$AB380&lt;-0.1,'StockBond Returns'!$AB380&gt;=-0.2),1,0)</f>
        <v>0</v>
      </c>
      <c r="Q382">
        <f>if( and('StockBond Returns'!$AB380&lt;-0.2,'StockBond Returns'!$AB380&gt;=-0.3),1,0)</f>
        <v>0</v>
      </c>
      <c r="R382">
        <f>if('StockBond Returns'!AB380&lt;-0.3,1,0)</f>
        <v>0</v>
      </c>
      <c r="S382" t="str">
        <f t="shared" ref="S382:W382" si="761">if(N382=1,$E382,"")</f>
        <v/>
      </c>
      <c r="T382" s="19">
        <f t="shared" si="761"/>
        <v>0.03674947824</v>
      </c>
      <c r="U382" t="str">
        <f t="shared" si="761"/>
        <v/>
      </c>
      <c r="V382" t="str">
        <f t="shared" si="761"/>
        <v/>
      </c>
      <c r="W382" t="str">
        <f t="shared" si="761"/>
        <v/>
      </c>
    </row>
    <row r="383">
      <c r="A383">
        <f t="shared" si="33"/>
        <v>5</v>
      </c>
      <c r="B383">
        <f t="shared" si="34"/>
        <v>1902</v>
      </c>
      <c r="C383" s="159">
        <f t="shared" si="709"/>
        <v>882</v>
      </c>
      <c r="D383" s="156">
        <f t="shared" si="12"/>
        <v>1902.333333</v>
      </c>
      <c r="E383" s="157">
        <f>('StockBond Returns'!Y382+'StockBond Returns'!AA382-'Parameters &amp; Main Results'!$B$33)/'StockBond Returns'!Z382*12</f>
        <v>0.0362747435</v>
      </c>
      <c r="F383" s="77">
        <f>'StockBond Returns'!Y382+'StockBond Returns'!AA382-'StockBond Returns'!Z382*'Distribution of Final Value'!$B$7</f>
        <v>-2.08865037</v>
      </c>
      <c r="G383" s="19">
        <f>1/'StockBond Returns'!M381</f>
        <v>0.04381524065</v>
      </c>
      <c r="H383">
        <f t="shared" si="7"/>
        <v>0</v>
      </c>
      <c r="I383" s="71">
        <f t="shared" si="8"/>
        <v>1</v>
      </c>
      <c r="J383">
        <f t="shared" si="9"/>
        <v>0</v>
      </c>
      <c r="K383" t="str">
        <f t="shared" ref="K383:M383" si="762">if(H383=1,$E383,"")</f>
        <v/>
      </c>
      <c r="L383" s="19">
        <f t="shared" si="762"/>
        <v>0.0362747435</v>
      </c>
      <c r="M383" t="str">
        <f t="shared" si="762"/>
        <v/>
      </c>
      <c r="N383" s="158">
        <f>if('StockBond Returns'!AB381=0,1,0)</f>
        <v>0</v>
      </c>
      <c r="O383">
        <f>if( and('StockBond Returns'!$AB381&lt;0,'StockBond Returns'!$AB381&gt;=-0.1),1,0)</f>
        <v>1</v>
      </c>
      <c r="P383">
        <f>if( and('StockBond Returns'!$AB381&lt;-0.1,'StockBond Returns'!$AB381&gt;=-0.2),1,0)</f>
        <v>0</v>
      </c>
      <c r="Q383">
        <f>if( and('StockBond Returns'!$AB381&lt;-0.2,'StockBond Returns'!$AB381&gt;=-0.3),1,0)</f>
        <v>0</v>
      </c>
      <c r="R383">
        <f>if('StockBond Returns'!AB381&lt;-0.3,1,0)</f>
        <v>0</v>
      </c>
      <c r="S383" t="str">
        <f t="shared" ref="S383:W383" si="763">if(N383=1,$E383,"")</f>
        <v/>
      </c>
      <c r="T383" s="19">
        <f t="shared" si="763"/>
        <v>0.0362747435</v>
      </c>
      <c r="U383" t="str">
        <f t="shared" si="763"/>
        <v/>
      </c>
      <c r="V383" t="str">
        <f t="shared" si="763"/>
        <v/>
      </c>
      <c r="W383" t="str">
        <f t="shared" si="763"/>
        <v/>
      </c>
    </row>
    <row r="384">
      <c r="A384">
        <f t="shared" si="33"/>
        <v>6</v>
      </c>
      <c r="B384">
        <f t="shared" si="34"/>
        <v>1902</v>
      </c>
      <c r="C384" s="159">
        <f t="shared" si="709"/>
        <v>912</v>
      </c>
      <c r="D384" s="156">
        <f t="shared" si="12"/>
        <v>1902.416667</v>
      </c>
      <c r="E384" s="157">
        <f>('StockBond Returns'!Y383+'StockBond Returns'!AA383-'Parameters &amp; Main Results'!$B$33)/'StockBond Returns'!Z383*12</f>
        <v>0.03674035174</v>
      </c>
      <c r="F384" s="77">
        <f>'StockBond Returns'!Y383+'StockBond Returns'!AA383-'StockBond Returns'!Z383*'Distribution of Final Value'!$B$7</f>
        <v>-1.661125669</v>
      </c>
      <c r="G384" s="19">
        <f>1/'StockBond Returns'!M382</f>
        <v>0.04458721371</v>
      </c>
      <c r="H384">
        <f t="shared" si="7"/>
        <v>0</v>
      </c>
      <c r="I384" s="71">
        <f t="shared" si="8"/>
        <v>1</v>
      </c>
      <c r="J384">
        <f t="shared" si="9"/>
        <v>0</v>
      </c>
      <c r="K384" t="str">
        <f t="shared" ref="K384:M384" si="764">if(H384=1,$E384,"")</f>
        <v/>
      </c>
      <c r="L384" s="19">
        <f t="shared" si="764"/>
        <v>0.03674035174</v>
      </c>
      <c r="M384" t="str">
        <f t="shared" si="764"/>
        <v/>
      </c>
      <c r="N384" s="158">
        <f>if('StockBond Returns'!AB382=0,1,0)</f>
        <v>0</v>
      </c>
      <c r="O384">
        <f>if( and('StockBond Returns'!$AB382&lt;0,'StockBond Returns'!$AB382&gt;=-0.1),1,0)</f>
        <v>1</v>
      </c>
      <c r="P384">
        <f>if( and('StockBond Returns'!$AB382&lt;-0.1,'StockBond Returns'!$AB382&gt;=-0.2),1,0)</f>
        <v>0</v>
      </c>
      <c r="Q384">
        <f>if( and('StockBond Returns'!$AB382&lt;-0.2,'StockBond Returns'!$AB382&gt;=-0.3),1,0)</f>
        <v>0</v>
      </c>
      <c r="R384">
        <f>if('StockBond Returns'!AB382&lt;-0.3,1,0)</f>
        <v>0</v>
      </c>
      <c r="S384" t="str">
        <f t="shared" ref="S384:W384" si="765">if(N384=1,$E384,"")</f>
        <v/>
      </c>
      <c r="T384" s="19">
        <f t="shared" si="765"/>
        <v>0.03674035174</v>
      </c>
      <c r="U384" t="str">
        <f t="shared" si="765"/>
        <v/>
      </c>
      <c r="V384" t="str">
        <f t="shared" si="765"/>
        <v/>
      </c>
      <c r="W384" t="str">
        <f t="shared" si="765"/>
        <v/>
      </c>
    </row>
    <row r="385">
      <c r="A385">
        <f t="shared" si="33"/>
        <v>7</v>
      </c>
      <c r="B385">
        <f t="shared" si="34"/>
        <v>1902</v>
      </c>
      <c r="C385" s="159">
        <f t="shared" si="709"/>
        <v>943</v>
      </c>
      <c r="D385" s="156">
        <f t="shared" si="12"/>
        <v>1902.5</v>
      </c>
      <c r="E385" s="157">
        <f>('StockBond Returns'!Y384+'StockBond Returns'!AA384-'Parameters &amp; Main Results'!$B$33)/'StockBond Returns'!Z384*12</f>
        <v>0.03753671445</v>
      </c>
      <c r="F385" s="77">
        <f>'StockBond Returns'!Y384+'StockBond Returns'!AA384-'StockBond Returns'!Z384*'Distribution of Final Value'!$B$7</f>
        <v>-1.104447041</v>
      </c>
      <c r="G385" s="19">
        <f>1/'StockBond Returns'!M383</f>
        <v>0.04552958172</v>
      </c>
      <c r="H385">
        <f t="shared" si="7"/>
        <v>0</v>
      </c>
      <c r="I385" s="71">
        <f t="shared" si="8"/>
        <v>1</v>
      </c>
      <c r="J385">
        <f t="shared" si="9"/>
        <v>0</v>
      </c>
      <c r="K385" t="str">
        <f t="shared" ref="K385:M385" si="766">if(H385=1,$E385,"")</f>
        <v/>
      </c>
      <c r="L385" s="19">
        <f t="shared" si="766"/>
        <v>0.03753671445</v>
      </c>
      <c r="M385" t="str">
        <f t="shared" si="766"/>
        <v/>
      </c>
      <c r="N385" s="158">
        <f>if('StockBond Returns'!AB383=0,1,0)</f>
        <v>0</v>
      </c>
      <c r="O385">
        <f>if( and('StockBond Returns'!$AB383&lt;0,'StockBond Returns'!$AB383&gt;=-0.1),1,0)</f>
        <v>1</v>
      </c>
      <c r="P385">
        <f>if( and('StockBond Returns'!$AB383&lt;-0.1,'StockBond Returns'!$AB383&gt;=-0.2),1,0)</f>
        <v>0</v>
      </c>
      <c r="Q385">
        <f>if( and('StockBond Returns'!$AB383&lt;-0.2,'StockBond Returns'!$AB383&gt;=-0.3),1,0)</f>
        <v>0</v>
      </c>
      <c r="R385">
        <f>if('StockBond Returns'!AB383&lt;-0.3,1,0)</f>
        <v>0</v>
      </c>
      <c r="S385" t="str">
        <f t="shared" ref="S385:W385" si="767">if(N385=1,$E385,"")</f>
        <v/>
      </c>
      <c r="T385" s="19">
        <f t="shared" si="767"/>
        <v>0.03753671445</v>
      </c>
      <c r="U385" t="str">
        <f t="shared" si="767"/>
        <v/>
      </c>
      <c r="V385" t="str">
        <f t="shared" si="767"/>
        <v/>
      </c>
      <c r="W385" t="str">
        <f t="shared" si="767"/>
        <v/>
      </c>
    </row>
    <row r="386">
      <c r="A386">
        <f t="shared" si="33"/>
        <v>8</v>
      </c>
      <c r="B386">
        <f t="shared" si="34"/>
        <v>1902</v>
      </c>
      <c r="C386" s="159">
        <f t="shared" si="709"/>
        <v>974</v>
      </c>
      <c r="D386" s="156">
        <f t="shared" si="12"/>
        <v>1902.583333</v>
      </c>
      <c r="E386" s="157">
        <f>('StockBond Returns'!Y385+'StockBond Returns'!AA385-'Parameters &amp; Main Results'!$B$33)/'StockBond Returns'!Z385*12</f>
        <v>0.03718740049</v>
      </c>
      <c r="F386" s="77">
        <f>'StockBond Returns'!Y385+'StockBond Returns'!AA385-'StockBond Returns'!Z385*'Distribution of Final Value'!$B$7</f>
        <v>-1.368728378</v>
      </c>
      <c r="G386" s="19">
        <f>1/'StockBond Returns'!M384</f>
        <v>0.04467140179</v>
      </c>
      <c r="H386">
        <f t="shared" si="7"/>
        <v>0</v>
      </c>
      <c r="I386" s="71">
        <f t="shared" si="8"/>
        <v>1</v>
      </c>
      <c r="J386">
        <f t="shared" si="9"/>
        <v>0</v>
      </c>
      <c r="K386" t="str">
        <f t="shared" ref="K386:M386" si="768">if(H386=1,$E386,"")</f>
        <v/>
      </c>
      <c r="L386" s="19">
        <f t="shared" si="768"/>
        <v>0.03718740049</v>
      </c>
      <c r="M386" t="str">
        <f t="shared" si="768"/>
        <v/>
      </c>
      <c r="N386" s="158">
        <f>if('StockBond Returns'!AB384=0,1,0)</f>
        <v>0</v>
      </c>
      <c r="O386">
        <f>if( and('StockBond Returns'!$AB384&lt;0,'StockBond Returns'!$AB384&gt;=-0.1),1,0)</f>
        <v>1</v>
      </c>
      <c r="P386">
        <f>if( and('StockBond Returns'!$AB384&lt;-0.1,'StockBond Returns'!$AB384&gt;=-0.2),1,0)</f>
        <v>0</v>
      </c>
      <c r="Q386">
        <f>if( and('StockBond Returns'!$AB384&lt;-0.2,'StockBond Returns'!$AB384&gt;=-0.3),1,0)</f>
        <v>0</v>
      </c>
      <c r="R386">
        <f>if('StockBond Returns'!AB384&lt;-0.3,1,0)</f>
        <v>0</v>
      </c>
      <c r="S386" t="str">
        <f t="shared" ref="S386:W386" si="769">if(N386=1,$E386,"")</f>
        <v/>
      </c>
      <c r="T386" s="19">
        <f t="shared" si="769"/>
        <v>0.03718740049</v>
      </c>
      <c r="U386" t="str">
        <f t="shared" si="769"/>
        <v/>
      </c>
      <c r="V386" t="str">
        <f t="shared" si="769"/>
        <v/>
      </c>
      <c r="W386" t="str">
        <f t="shared" si="769"/>
        <v/>
      </c>
    </row>
    <row r="387">
      <c r="A387">
        <f t="shared" si="33"/>
        <v>9</v>
      </c>
      <c r="B387">
        <f t="shared" si="34"/>
        <v>1902</v>
      </c>
      <c r="C387" s="159">
        <f t="shared" si="709"/>
        <v>1004</v>
      </c>
      <c r="D387" s="156">
        <f t="shared" si="12"/>
        <v>1902.666667</v>
      </c>
      <c r="E387" s="157">
        <f>('StockBond Returns'!Y386+'StockBond Returns'!AA386-'Parameters &amp; Main Results'!$B$33)/'StockBond Returns'!Z386*12</f>
        <v>0.03608218414</v>
      </c>
      <c r="F387" s="77">
        <f>'StockBond Returns'!Y386+'StockBond Returns'!AA386-'StockBond Returns'!Z386*'Distribution of Final Value'!$B$7</f>
        <v>-2.03018175</v>
      </c>
      <c r="G387" s="19">
        <f>1/'StockBond Returns'!M385</f>
        <v>0.04306419116</v>
      </c>
      <c r="H387">
        <f t="shared" si="7"/>
        <v>0</v>
      </c>
      <c r="I387" s="71">
        <f t="shared" si="8"/>
        <v>1</v>
      </c>
      <c r="J387">
        <f t="shared" si="9"/>
        <v>1</v>
      </c>
      <c r="K387" t="str">
        <f t="shared" ref="K387:M387" si="770">if(H387=1,$E387,"")</f>
        <v/>
      </c>
      <c r="L387" s="19">
        <f t="shared" si="770"/>
        <v>0.03608218414</v>
      </c>
      <c r="M387" s="19">
        <f t="shared" si="770"/>
        <v>0.03608218414</v>
      </c>
      <c r="N387" s="158">
        <f>if('StockBond Returns'!AB385=0,1,0)</f>
        <v>1</v>
      </c>
      <c r="O387">
        <f>if( and('StockBond Returns'!$AB385&lt;0,'StockBond Returns'!$AB385&gt;=-0.1),1,0)</f>
        <v>0</v>
      </c>
      <c r="P387">
        <f>if( and('StockBond Returns'!$AB385&lt;-0.1,'StockBond Returns'!$AB385&gt;=-0.2),1,0)</f>
        <v>0</v>
      </c>
      <c r="Q387">
        <f>if( and('StockBond Returns'!$AB385&lt;-0.2,'StockBond Returns'!$AB385&gt;=-0.3),1,0)</f>
        <v>0</v>
      </c>
      <c r="R387">
        <f>if('StockBond Returns'!AB385&lt;-0.3,1,0)</f>
        <v>0</v>
      </c>
      <c r="S387" s="19">
        <f t="shared" ref="S387:W387" si="771">if(N387=1,$E387,"")</f>
        <v>0.03608218414</v>
      </c>
      <c r="T387" t="str">
        <f t="shared" si="771"/>
        <v/>
      </c>
      <c r="U387" t="str">
        <f t="shared" si="771"/>
        <v/>
      </c>
      <c r="V387" t="str">
        <f t="shared" si="771"/>
        <v/>
      </c>
      <c r="W387" t="str">
        <f t="shared" si="771"/>
        <v/>
      </c>
    </row>
    <row r="388">
      <c r="A388">
        <f t="shared" si="33"/>
        <v>10</v>
      </c>
      <c r="B388">
        <f t="shared" si="34"/>
        <v>1902</v>
      </c>
      <c r="C388" s="159">
        <f t="shared" si="709"/>
        <v>1035</v>
      </c>
      <c r="D388" s="156">
        <f t="shared" si="12"/>
        <v>1902.75</v>
      </c>
      <c r="E388" s="157">
        <f>('StockBond Returns'!Y387+'StockBond Returns'!AA387-'Parameters &amp; Main Results'!$B$33)/'StockBond Returns'!Z387*12</f>
        <v>0.03610067536</v>
      </c>
      <c r="F388" s="77">
        <f>'StockBond Returns'!Y387+'StockBond Returns'!AA387-'StockBond Returns'!Z387*'Distribution of Final Value'!$B$7</f>
        <v>-1.928996647</v>
      </c>
      <c r="G388" s="19">
        <f>1/'StockBond Returns'!M386</f>
        <v>0.04375110344</v>
      </c>
      <c r="H388">
        <f t="shared" si="7"/>
        <v>0</v>
      </c>
      <c r="I388" s="71">
        <f t="shared" si="8"/>
        <v>1</v>
      </c>
      <c r="J388">
        <f t="shared" si="9"/>
        <v>0</v>
      </c>
      <c r="K388" t="str">
        <f t="shared" ref="K388:M388" si="772">if(H388=1,$E388,"")</f>
        <v/>
      </c>
      <c r="L388" s="19">
        <f t="shared" si="772"/>
        <v>0.03610067536</v>
      </c>
      <c r="M388" t="str">
        <f t="shared" si="772"/>
        <v/>
      </c>
      <c r="N388" s="158">
        <f>if('StockBond Returns'!AB386=0,1,0)</f>
        <v>0</v>
      </c>
      <c r="O388">
        <f>if( and('StockBond Returns'!$AB386&lt;0,'StockBond Returns'!$AB386&gt;=-0.1),1,0)</f>
        <v>1</v>
      </c>
      <c r="P388">
        <f>if( and('StockBond Returns'!$AB386&lt;-0.1,'StockBond Returns'!$AB386&gt;=-0.2),1,0)</f>
        <v>0</v>
      </c>
      <c r="Q388">
        <f>if( and('StockBond Returns'!$AB386&lt;-0.2,'StockBond Returns'!$AB386&gt;=-0.3),1,0)</f>
        <v>0</v>
      </c>
      <c r="R388">
        <f>if('StockBond Returns'!AB386&lt;-0.3,1,0)</f>
        <v>0</v>
      </c>
      <c r="S388" t="str">
        <f t="shared" ref="S388:W388" si="773">if(N388=1,$E388,"")</f>
        <v/>
      </c>
      <c r="T388" s="19">
        <f t="shared" si="773"/>
        <v>0.03610067536</v>
      </c>
      <c r="U388" t="str">
        <f t="shared" si="773"/>
        <v/>
      </c>
      <c r="V388" t="str">
        <f t="shared" si="773"/>
        <v/>
      </c>
      <c r="W388" t="str">
        <f t="shared" si="773"/>
        <v/>
      </c>
    </row>
    <row r="389">
      <c r="A389">
        <f t="shared" si="33"/>
        <v>11</v>
      </c>
      <c r="B389">
        <f t="shared" si="34"/>
        <v>1902</v>
      </c>
      <c r="C389" s="159">
        <f t="shared" si="709"/>
        <v>1065</v>
      </c>
      <c r="D389" s="156">
        <f t="shared" si="12"/>
        <v>1902.833333</v>
      </c>
      <c r="E389" s="157">
        <f>('StockBond Returns'!Y388+'StockBond Returns'!AA388-'Parameters &amp; Main Results'!$B$33)/'StockBond Returns'!Z388*12</f>
        <v>0.03935292797</v>
      </c>
      <c r="F389" s="77">
        <f>'StockBond Returns'!Y388+'StockBond Returns'!AA388-'StockBond Returns'!Z388*'Distribution of Final Value'!$B$7</f>
        <v>-0.1135675561</v>
      </c>
      <c r="G389" s="19">
        <f>1/'StockBond Returns'!M387</f>
        <v>0.04853326315</v>
      </c>
      <c r="H389">
        <f t="shared" si="7"/>
        <v>0</v>
      </c>
      <c r="I389" s="71">
        <f t="shared" si="8"/>
        <v>1</v>
      </c>
      <c r="J389">
        <f t="shared" si="9"/>
        <v>0</v>
      </c>
      <c r="K389" t="str">
        <f t="shared" ref="K389:M389" si="774">if(H389=1,$E389,"")</f>
        <v/>
      </c>
      <c r="L389" s="19">
        <f t="shared" si="774"/>
        <v>0.03935292797</v>
      </c>
      <c r="M389" t="str">
        <f t="shared" si="774"/>
        <v/>
      </c>
      <c r="N389" s="158">
        <f>if('StockBond Returns'!AB387=0,1,0)</f>
        <v>0</v>
      </c>
      <c r="O389">
        <f>if( and('StockBond Returns'!$AB387&lt;0,'StockBond Returns'!$AB387&gt;=-0.1),1,0)</f>
        <v>1</v>
      </c>
      <c r="P389">
        <f>if( and('StockBond Returns'!$AB387&lt;-0.1,'StockBond Returns'!$AB387&gt;=-0.2),1,0)</f>
        <v>0</v>
      </c>
      <c r="Q389">
        <f>if( and('StockBond Returns'!$AB387&lt;-0.2,'StockBond Returns'!$AB387&gt;=-0.3),1,0)</f>
        <v>0</v>
      </c>
      <c r="R389">
        <f>if('StockBond Returns'!AB387&lt;-0.3,1,0)</f>
        <v>0</v>
      </c>
      <c r="S389" t="str">
        <f t="shared" ref="S389:W389" si="775">if(N389=1,$E389,"")</f>
        <v/>
      </c>
      <c r="T389" s="19">
        <f t="shared" si="775"/>
        <v>0.03935292797</v>
      </c>
      <c r="U389" t="str">
        <f t="shared" si="775"/>
        <v/>
      </c>
      <c r="V389" t="str">
        <f t="shared" si="775"/>
        <v/>
      </c>
      <c r="W389" t="str">
        <f t="shared" si="775"/>
        <v/>
      </c>
    </row>
    <row r="390">
      <c r="A390">
        <f t="shared" si="33"/>
        <v>12</v>
      </c>
      <c r="B390">
        <f t="shared" si="34"/>
        <v>1902</v>
      </c>
      <c r="C390" s="159">
        <f t="shared" si="709"/>
        <v>1096</v>
      </c>
      <c r="D390" s="156">
        <f t="shared" si="12"/>
        <v>1902.916667</v>
      </c>
      <c r="E390" s="157">
        <f>('StockBond Returns'!Y389+'StockBond Returns'!AA389-'Parameters &amp; Main Results'!$B$33)/'StockBond Returns'!Z389*12</f>
        <v>0.03933323873</v>
      </c>
      <c r="F390" s="77">
        <f>'StockBond Returns'!Y389+'StockBond Returns'!AA389-'StockBond Returns'!Z389*'Distribution of Final Value'!$B$7</f>
        <v>-0.1531250198</v>
      </c>
      <c r="G390" s="19">
        <f>1/'StockBond Returns'!M388</f>
        <v>0.04899909245</v>
      </c>
      <c r="H390">
        <f t="shared" si="7"/>
        <v>0</v>
      </c>
      <c r="I390" s="71">
        <f t="shared" si="8"/>
        <v>1</v>
      </c>
      <c r="J390">
        <f t="shared" si="9"/>
        <v>0</v>
      </c>
      <c r="K390" t="str">
        <f t="shared" ref="K390:M390" si="776">if(H390=1,$E390,"")</f>
        <v/>
      </c>
      <c r="L390" s="19">
        <f t="shared" si="776"/>
        <v>0.03933323873</v>
      </c>
      <c r="M390" t="str">
        <f t="shared" si="776"/>
        <v/>
      </c>
      <c r="N390" s="158">
        <f>if('StockBond Returns'!AB388=0,1,0)</f>
        <v>0</v>
      </c>
      <c r="O390">
        <f>if( and('StockBond Returns'!$AB388&lt;0,'StockBond Returns'!$AB388&gt;=-0.1),1,0)</f>
        <v>0</v>
      </c>
      <c r="P390">
        <f>if( and('StockBond Returns'!$AB388&lt;-0.1,'StockBond Returns'!$AB388&gt;=-0.2),1,0)</f>
        <v>1</v>
      </c>
      <c r="Q390">
        <f>if( and('StockBond Returns'!$AB388&lt;-0.2,'StockBond Returns'!$AB388&gt;=-0.3),1,0)</f>
        <v>0</v>
      </c>
      <c r="R390">
        <f>if('StockBond Returns'!AB388&lt;-0.3,1,0)</f>
        <v>0</v>
      </c>
      <c r="S390" t="str">
        <f t="shared" ref="S390:W390" si="777">if(N390=1,$E390,"")</f>
        <v/>
      </c>
      <c r="T390" t="str">
        <f t="shared" si="777"/>
        <v/>
      </c>
      <c r="U390" s="19">
        <f t="shared" si="777"/>
        <v>0.03933323873</v>
      </c>
      <c r="V390" t="str">
        <f t="shared" si="777"/>
        <v/>
      </c>
      <c r="W390" t="str">
        <f t="shared" si="777"/>
        <v/>
      </c>
    </row>
    <row r="391">
      <c r="A391">
        <f t="shared" si="33"/>
        <v>1</v>
      </c>
      <c r="B391">
        <f t="shared" si="34"/>
        <v>1903</v>
      </c>
      <c r="C391" s="159">
        <f t="shared" si="709"/>
        <v>1127</v>
      </c>
      <c r="D391" s="156">
        <f t="shared" si="12"/>
        <v>1903</v>
      </c>
      <c r="E391" s="157">
        <f>('StockBond Returns'!Y390+'StockBond Returns'!AA390-'Parameters &amp; Main Results'!$B$33)/'StockBond Returns'!Z390*12</f>
        <v>0.0405084457</v>
      </c>
      <c r="F391" s="77">
        <f>'StockBond Returns'!Y390+'StockBond Returns'!AA390-'StockBond Returns'!Z390*'Distribution of Final Value'!$B$7</f>
        <v>0.5609159073</v>
      </c>
      <c r="G391" s="19">
        <f>1/'StockBond Returns'!M389</f>
        <v>0.05093404863</v>
      </c>
      <c r="H391">
        <f t="shared" si="7"/>
        <v>1</v>
      </c>
      <c r="I391" s="71">
        <f t="shared" si="8"/>
        <v>0</v>
      </c>
      <c r="J391">
        <f t="shared" si="9"/>
        <v>0</v>
      </c>
      <c r="K391" s="19">
        <f t="shared" ref="K391:M391" si="778">if(H391=1,$E391,"")</f>
        <v>0.0405084457</v>
      </c>
      <c r="L391" t="str">
        <f t="shared" si="778"/>
        <v/>
      </c>
      <c r="M391" t="str">
        <f t="shared" si="778"/>
        <v/>
      </c>
      <c r="N391" s="158">
        <f>if('StockBond Returns'!AB389=0,1,0)</f>
        <v>0</v>
      </c>
      <c r="O391">
        <f>if( and('StockBond Returns'!$AB389&lt;0,'StockBond Returns'!$AB389&gt;=-0.1),1,0)</f>
        <v>0</v>
      </c>
      <c r="P391">
        <f>if( and('StockBond Returns'!$AB389&lt;-0.1,'StockBond Returns'!$AB389&gt;=-0.2),1,0)</f>
        <v>1</v>
      </c>
      <c r="Q391">
        <f>if( and('StockBond Returns'!$AB389&lt;-0.2,'StockBond Returns'!$AB389&gt;=-0.3),1,0)</f>
        <v>0</v>
      </c>
      <c r="R391">
        <f>if('StockBond Returns'!AB389&lt;-0.3,1,0)</f>
        <v>0</v>
      </c>
      <c r="S391" t="str">
        <f t="shared" ref="S391:W391" si="779">if(N391=1,$E391,"")</f>
        <v/>
      </c>
      <c r="T391" t="str">
        <f t="shared" si="779"/>
        <v/>
      </c>
      <c r="U391" s="19">
        <f t="shared" si="779"/>
        <v>0.0405084457</v>
      </c>
      <c r="V391" t="str">
        <f t="shared" si="779"/>
        <v/>
      </c>
      <c r="W391" t="str">
        <f t="shared" si="779"/>
        <v/>
      </c>
    </row>
    <row r="392">
      <c r="A392">
        <f t="shared" si="33"/>
        <v>2</v>
      </c>
      <c r="B392">
        <f t="shared" si="34"/>
        <v>1903</v>
      </c>
      <c r="C392" s="159">
        <f t="shared" si="709"/>
        <v>1155</v>
      </c>
      <c r="D392" s="156">
        <f t="shared" si="12"/>
        <v>1903.083333</v>
      </c>
      <c r="E392" s="157">
        <f>('StockBond Returns'!Y391+'StockBond Returns'!AA391-'Parameters &amp; Main Results'!$B$33)/'StockBond Returns'!Z391*12</f>
        <v>0.03951754517</v>
      </c>
      <c r="F392" s="77">
        <f>'StockBond Returns'!Y391+'StockBond Returns'!AA391-'StockBond Returns'!Z391*'Distribution of Final Value'!$B$7</f>
        <v>-0.05507183077</v>
      </c>
      <c r="G392" s="19">
        <f>1/'StockBond Returns'!M390</f>
        <v>0.04921712279</v>
      </c>
      <c r="H392">
        <f t="shared" si="7"/>
        <v>0</v>
      </c>
      <c r="I392" s="71">
        <f t="shared" si="8"/>
        <v>1</v>
      </c>
      <c r="J392">
        <f t="shared" si="9"/>
        <v>0</v>
      </c>
      <c r="K392" t="str">
        <f t="shared" ref="K392:M392" si="780">if(H392=1,$E392,"")</f>
        <v/>
      </c>
      <c r="L392" s="19">
        <f t="shared" si="780"/>
        <v>0.03951754517</v>
      </c>
      <c r="M392" t="str">
        <f t="shared" si="780"/>
        <v/>
      </c>
      <c r="N392" s="158">
        <f>if('StockBond Returns'!AB390=0,1,0)</f>
        <v>0</v>
      </c>
      <c r="O392">
        <f>if( and('StockBond Returns'!$AB390&lt;0,'StockBond Returns'!$AB390&gt;=-0.1),1,0)</f>
        <v>1</v>
      </c>
      <c r="P392">
        <f>if( and('StockBond Returns'!$AB390&lt;-0.1,'StockBond Returns'!$AB390&gt;=-0.2),1,0)</f>
        <v>0</v>
      </c>
      <c r="Q392">
        <f>if( and('StockBond Returns'!$AB390&lt;-0.2,'StockBond Returns'!$AB390&gt;=-0.3),1,0)</f>
        <v>0</v>
      </c>
      <c r="R392">
        <f>if('StockBond Returns'!AB390&lt;-0.3,1,0)</f>
        <v>0</v>
      </c>
      <c r="S392" t="str">
        <f t="shared" ref="S392:W392" si="781">if(N392=1,$E392,"")</f>
        <v/>
      </c>
      <c r="T392" s="19">
        <f t="shared" si="781"/>
        <v>0.03951754517</v>
      </c>
      <c r="U392" t="str">
        <f t="shared" si="781"/>
        <v/>
      </c>
      <c r="V392" t="str">
        <f t="shared" si="781"/>
        <v/>
      </c>
      <c r="W392" t="str">
        <f t="shared" si="781"/>
        <v/>
      </c>
    </row>
    <row r="393">
      <c r="A393">
        <f t="shared" si="33"/>
        <v>3</v>
      </c>
      <c r="B393">
        <f t="shared" si="34"/>
        <v>1903</v>
      </c>
      <c r="C393" s="159">
        <f t="shared" si="709"/>
        <v>1186</v>
      </c>
      <c r="D393" s="156">
        <f t="shared" si="12"/>
        <v>1903.166667</v>
      </c>
      <c r="E393" s="157">
        <f>('StockBond Returns'!Y392+'StockBond Returns'!AA392-'Parameters &amp; Main Results'!$B$33)/'StockBond Returns'!Z392*12</f>
        <v>0.0396473029</v>
      </c>
      <c r="F393" s="77">
        <f>'StockBond Returns'!Y392+'StockBond Returns'!AA392-'StockBond Returns'!Z392*'Distribution of Final Value'!$B$7</f>
        <v>0.03244462888</v>
      </c>
      <c r="G393" s="19">
        <f>1/'StockBond Returns'!M391</f>
        <v>0.04973379608</v>
      </c>
      <c r="H393">
        <f t="shared" si="7"/>
        <v>0</v>
      </c>
      <c r="I393" s="71">
        <f t="shared" si="8"/>
        <v>1</v>
      </c>
      <c r="J393">
        <f t="shared" si="9"/>
        <v>0</v>
      </c>
      <c r="K393" t="str">
        <f t="shared" ref="K393:M393" si="782">if(H393=1,$E393,"")</f>
        <v/>
      </c>
      <c r="L393" s="19">
        <f t="shared" si="782"/>
        <v>0.0396473029</v>
      </c>
      <c r="M393" t="str">
        <f t="shared" si="782"/>
        <v/>
      </c>
      <c r="N393" s="158">
        <f>if('StockBond Returns'!AB391=0,1,0)</f>
        <v>0</v>
      </c>
      <c r="O393">
        <f>if( and('StockBond Returns'!$AB391&lt;0,'StockBond Returns'!$AB391&gt;=-0.1),1,0)</f>
        <v>1</v>
      </c>
      <c r="P393">
        <f>if( and('StockBond Returns'!$AB391&lt;-0.1,'StockBond Returns'!$AB391&gt;=-0.2),1,0)</f>
        <v>0</v>
      </c>
      <c r="Q393">
        <f>if( and('StockBond Returns'!$AB391&lt;-0.2,'StockBond Returns'!$AB391&gt;=-0.3),1,0)</f>
        <v>0</v>
      </c>
      <c r="R393">
        <f>if('StockBond Returns'!AB391&lt;-0.3,1,0)</f>
        <v>0</v>
      </c>
      <c r="S393" t="str">
        <f t="shared" ref="S393:W393" si="783">if(N393=1,$E393,"")</f>
        <v/>
      </c>
      <c r="T393" s="19">
        <f t="shared" si="783"/>
        <v>0.0396473029</v>
      </c>
      <c r="U393" t="str">
        <f t="shared" si="783"/>
        <v/>
      </c>
      <c r="V393" t="str">
        <f t="shared" si="783"/>
        <v/>
      </c>
      <c r="W393" t="str">
        <f t="shared" si="783"/>
        <v/>
      </c>
    </row>
    <row r="394">
      <c r="A394">
        <f t="shared" si="33"/>
        <v>4</v>
      </c>
      <c r="B394">
        <f t="shared" si="34"/>
        <v>1903</v>
      </c>
      <c r="C394" s="159">
        <f t="shared" si="709"/>
        <v>1216</v>
      </c>
      <c r="D394" s="156">
        <f t="shared" si="12"/>
        <v>1903.25</v>
      </c>
      <c r="E394" s="157">
        <f>('StockBond Returns'!Y393+'StockBond Returns'!AA393-'Parameters &amp; Main Results'!$B$33)/'StockBond Returns'!Z393*12</f>
        <v>0.03943323693</v>
      </c>
      <c r="F394" s="77">
        <f>'StockBond Returns'!Y393+'StockBond Returns'!AA393-'StockBond Returns'!Z393*'Distribution of Final Value'!$B$7</f>
        <v>-0.1083853514</v>
      </c>
      <c r="G394" s="19">
        <f>1/'StockBond Returns'!M392</f>
        <v>0.05029027451</v>
      </c>
      <c r="H394">
        <f t="shared" si="7"/>
        <v>1</v>
      </c>
      <c r="I394" s="71">
        <f t="shared" si="8"/>
        <v>0</v>
      </c>
      <c r="J394">
        <f t="shared" si="9"/>
        <v>0</v>
      </c>
      <c r="K394" s="19">
        <f t="shared" ref="K394:M394" si="784">if(H394=1,$E394,"")</f>
        <v>0.03943323693</v>
      </c>
      <c r="L394" t="str">
        <f t="shared" si="784"/>
        <v/>
      </c>
      <c r="M394" t="str">
        <f t="shared" si="784"/>
        <v/>
      </c>
      <c r="N394" s="158">
        <f>if('StockBond Returns'!AB392=0,1,0)</f>
        <v>0</v>
      </c>
      <c r="O394">
        <f>if( and('StockBond Returns'!$AB392&lt;0,'StockBond Returns'!$AB392&gt;=-0.1),1,0)</f>
        <v>1</v>
      </c>
      <c r="P394">
        <f>if( and('StockBond Returns'!$AB392&lt;-0.1,'StockBond Returns'!$AB392&gt;=-0.2),1,0)</f>
        <v>0</v>
      </c>
      <c r="Q394">
        <f>if( and('StockBond Returns'!$AB392&lt;-0.2,'StockBond Returns'!$AB392&gt;=-0.3),1,0)</f>
        <v>0</v>
      </c>
      <c r="R394">
        <f>if('StockBond Returns'!AB392&lt;-0.3,1,0)</f>
        <v>0</v>
      </c>
      <c r="S394" t="str">
        <f t="shared" ref="S394:W394" si="785">if(N394=1,$E394,"")</f>
        <v/>
      </c>
      <c r="T394" s="19">
        <f t="shared" si="785"/>
        <v>0.03943323693</v>
      </c>
      <c r="U394" t="str">
        <f t="shared" si="785"/>
        <v/>
      </c>
      <c r="V394" t="str">
        <f t="shared" si="785"/>
        <v/>
      </c>
      <c r="W394" t="str">
        <f t="shared" si="785"/>
        <v/>
      </c>
    </row>
    <row r="395">
      <c r="A395">
        <f t="shared" si="33"/>
        <v>5</v>
      </c>
      <c r="B395">
        <f t="shared" si="34"/>
        <v>1903</v>
      </c>
      <c r="C395" s="159">
        <f t="shared" si="709"/>
        <v>1247</v>
      </c>
      <c r="D395" s="156">
        <f t="shared" si="12"/>
        <v>1903.333333</v>
      </c>
      <c r="E395" s="157">
        <f>('StockBond Returns'!Y394+'StockBond Returns'!AA394-'Parameters &amp; Main Results'!$B$33)/'StockBond Returns'!Z394*12</f>
        <v>0.0407884091</v>
      </c>
      <c r="F395" s="77">
        <f>'StockBond Returns'!Y394+'StockBond Returns'!AA394-'StockBond Returns'!Z394*'Distribution of Final Value'!$B$7</f>
        <v>0.7670463064</v>
      </c>
      <c r="G395" s="19">
        <f>1/'StockBond Returns'!M393</f>
        <v>0.05268697625</v>
      </c>
      <c r="H395">
        <f t="shared" si="7"/>
        <v>1</v>
      </c>
      <c r="I395" s="71">
        <f t="shared" si="8"/>
        <v>0</v>
      </c>
      <c r="J395">
        <f t="shared" si="9"/>
        <v>0</v>
      </c>
      <c r="K395" s="19">
        <f t="shared" ref="K395:M395" si="786">if(H395=1,$E395,"")</f>
        <v>0.0407884091</v>
      </c>
      <c r="L395" t="str">
        <f t="shared" si="786"/>
        <v/>
      </c>
      <c r="M395" t="str">
        <f t="shared" si="786"/>
        <v/>
      </c>
      <c r="N395" s="158">
        <f>if('StockBond Returns'!AB393=0,1,0)</f>
        <v>0</v>
      </c>
      <c r="O395">
        <f>if( and('StockBond Returns'!$AB393&lt;0,'StockBond Returns'!$AB393&gt;=-0.1),1,0)</f>
        <v>0</v>
      </c>
      <c r="P395">
        <f>if( and('StockBond Returns'!$AB393&lt;-0.1,'StockBond Returns'!$AB393&gt;=-0.2),1,0)</f>
        <v>1</v>
      </c>
      <c r="Q395">
        <f>if( and('StockBond Returns'!$AB393&lt;-0.2,'StockBond Returns'!$AB393&gt;=-0.3),1,0)</f>
        <v>0</v>
      </c>
      <c r="R395">
        <f>if('StockBond Returns'!AB393&lt;-0.3,1,0)</f>
        <v>0</v>
      </c>
      <c r="S395" t="str">
        <f t="shared" ref="S395:W395" si="787">if(N395=1,$E395,"")</f>
        <v/>
      </c>
      <c r="T395" t="str">
        <f t="shared" si="787"/>
        <v/>
      </c>
      <c r="U395" s="19">
        <f t="shared" si="787"/>
        <v>0.0407884091</v>
      </c>
      <c r="V395" t="str">
        <f t="shared" si="787"/>
        <v/>
      </c>
      <c r="W395" t="str">
        <f t="shared" si="787"/>
        <v/>
      </c>
    </row>
    <row r="396">
      <c r="A396">
        <f t="shared" si="33"/>
        <v>6</v>
      </c>
      <c r="B396">
        <f t="shared" si="34"/>
        <v>1903</v>
      </c>
      <c r="C396" s="159">
        <f t="shared" si="709"/>
        <v>1277</v>
      </c>
      <c r="D396" s="156">
        <f t="shared" si="12"/>
        <v>1903.416667</v>
      </c>
      <c r="E396" s="157">
        <f>('StockBond Returns'!Y395+'StockBond Returns'!AA395-'Parameters &amp; Main Results'!$B$33)/'StockBond Returns'!Z395*12</f>
        <v>0.04039880933</v>
      </c>
      <c r="F396" s="77">
        <f>'StockBond Returns'!Y395+'StockBond Returns'!AA395-'StockBond Returns'!Z395*'Distribution of Final Value'!$B$7</f>
        <v>0.5139300043</v>
      </c>
      <c r="G396" s="19">
        <f>1/'StockBond Returns'!M394</f>
        <v>0.05275692184</v>
      </c>
      <c r="H396">
        <f t="shared" si="7"/>
        <v>1</v>
      </c>
      <c r="I396" s="71">
        <f t="shared" si="8"/>
        <v>0</v>
      </c>
      <c r="J396">
        <f t="shared" si="9"/>
        <v>0</v>
      </c>
      <c r="K396" s="19">
        <f t="shared" ref="K396:M396" si="788">if(H396=1,$E396,"")</f>
        <v>0.04039880933</v>
      </c>
      <c r="L396" t="str">
        <f t="shared" si="788"/>
        <v/>
      </c>
      <c r="M396" t="str">
        <f t="shared" si="788"/>
        <v/>
      </c>
      <c r="N396" s="158">
        <f>if('StockBond Returns'!AB394=0,1,0)</f>
        <v>0</v>
      </c>
      <c r="O396">
        <f>if( and('StockBond Returns'!$AB394&lt;0,'StockBond Returns'!$AB394&gt;=-0.1),1,0)</f>
        <v>0</v>
      </c>
      <c r="P396">
        <f>if( and('StockBond Returns'!$AB394&lt;-0.1,'StockBond Returns'!$AB394&gt;=-0.2),1,0)</f>
        <v>1</v>
      </c>
      <c r="Q396">
        <f>if( and('StockBond Returns'!$AB394&lt;-0.2,'StockBond Returns'!$AB394&gt;=-0.3),1,0)</f>
        <v>0</v>
      </c>
      <c r="R396">
        <f>if('StockBond Returns'!AB394&lt;-0.3,1,0)</f>
        <v>0</v>
      </c>
      <c r="S396" t="str">
        <f t="shared" ref="S396:W396" si="789">if(N396=1,$E396,"")</f>
        <v/>
      </c>
      <c r="T396" t="str">
        <f t="shared" si="789"/>
        <v/>
      </c>
      <c r="U396" s="19">
        <f t="shared" si="789"/>
        <v>0.04039880933</v>
      </c>
      <c r="V396" t="str">
        <f t="shared" si="789"/>
        <v/>
      </c>
      <c r="W396" t="str">
        <f t="shared" si="789"/>
        <v/>
      </c>
    </row>
    <row r="397">
      <c r="A397">
        <f t="shared" si="33"/>
        <v>7</v>
      </c>
      <c r="B397">
        <f t="shared" si="34"/>
        <v>1903</v>
      </c>
      <c r="C397" s="159">
        <f t="shared" si="709"/>
        <v>1308</v>
      </c>
      <c r="D397" s="156">
        <f t="shared" si="12"/>
        <v>1903.5</v>
      </c>
      <c r="E397" s="157">
        <f>('StockBond Returns'!Y396+'StockBond Returns'!AA396-'Parameters &amp; Main Results'!$B$33)/'StockBond Returns'!Z396*12</f>
        <v>0.0421292894</v>
      </c>
      <c r="F397" s="77">
        <f>'StockBond Returns'!Y396+'StockBond Returns'!AA396-'StockBond Returns'!Z396*'Distribution of Final Value'!$B$7</f>
        <v>1.631661922</v>
      </c>
      <c r="G397" s="19">
        <f>1/'StockBond Returns'!M395</f>
        <v>0.05612128391</v>
      </c>
      <c r="H397">
        <f t="shared" si="7"/>
        <v>1</v>
      </c>
      <c r="I397" s="71">
        <f t="shared" si="8"/>
        <v>0</v>
      </c>
      <c r="J397">
        <f t="shared" si="9"/>
        <v>0</v>
      </c>
      <c r="K397" s="19">
        <f t="shared" ref="K397:M397" si="790">if(H397=1,$E397,"")</f>
        <v>0.0421292894</v>
      </c>
      <c r="L397" t="str">
        <f t="shared" si="790"/>
        <v/>
      </c>
      <c r="M397" t="str">
        <f t="shared" si="790"/>
        <v/>
      </c>
      <c r="N397" s="158">
        <f>if('StockBond Returns'!AB395=0,1,0)</f>
        <v>0</v>
      </c>
      <c r="O397">
        <f>if( and('StockBond Returns'!$AB395&lt;0,'StockBond Returns'!$AB395&gt;=-0.1),1,0)</f>
        <v>0</v>
      </c>
      <c r="P397">
        <f>if( and('StockBond Returns'!$AB395&lt;-0.1,'StockBond Returns'!$AB395&gt;=-0.2),1,0)</f>
        <v>1</v>
      </c>
      <c r="Q397">
        <f>if( and('StockBond Returns'!$AB395&lt;-0.2,'StockBond Returns'!$AB395&gt;=-0.3),1,0)</f>
        <v>0</v>
      </c>
      <c r="R397">
        <f>if('StockBond Returns'!AB395&lt;-0.3,1,0)</f>
        <v>0</v>
      </c>
      <c r="S397" t="str">
        <f t="shared" ref="S397:W397" si="791">if(N397=1,$E397,"")</f>
        <v/>
      </c>
      <c r="T397" t="str">
        <f t="shared" si="791"/>
        <v/>
      </c>
      <c r="U397" s="19">
        <f t="shared" si="791"/>
        <v>0.0421292894</v>
      </c>
      <c r="V397" t="str">
        <f t="shared" si="791"/>
        <v/>
      </c>
      <c r="W397" t="str">
        <f t="shared" si="791"/>
        <v/>
      </c>
    </row>
    <row r="398">
      <c r="A398">
        <f t="shared" si="33"/>
        <v>8</v>
      </c>
      <c r="B398">
        <f t="shared" si="34"/>
        <v>1903</v>
      </c>
      <c r="C398" s="159">
        <f t="shared" si="709"/>
        <v>1339</v>
      </c>
      <c r="D398" s="156">
        <f t="shared" si="12"/>
        <v>1903.583333</v>
      </c>
      <c r="E398" s="157">
        <f>('StockBond Returns'!Y397+'StockBond Returns'!AA397-'Parameters &amp; Main Results'!$B$33)/'StockBond Returns'!Z397*12</f>
        <v>0.04319128373</v>
      </c>
      <c r="F398" s="77">
        <f>'StockBond Returns'!Y397+'StockBond Returns'!AA397-'StockBond Returns'!Z397*'Distribution of Final Value'!$B$7</f>
        <v>2.309066358</v>
      </c>
      <c r="G398" s="19">
        <f>1/'StockBond Returns'!M396</f>
        <v>0.05825754326</v>
      </c>
      <c r="H398">
        <f t="shared" si="7"/>
        <v>1</v>
      </c>
      <c r="I398" s="71">
        <f t="shared" si="8"/>
        <v>0</v>
      </c>
      <c r="J398">
        <f t="shared" si="9"/>
        <v>0</v>
      </c>
      <c r="K398" s="19">
        <f t="shared" ref="K398:M398" si="792">if(H398=1,$E398,"")</f>
        <v>0.04319128373</v>
      </c>
      <c r="L398" t="str">
        <f t="shared" si="792"/>
        <v/>
      </c>
      <c r="M398" t="str">
        <f t="shared" si="792"/>
        <v/>
      </c>
      <c r="N398" s="158">
        <f>if('StockBond Returns'!AB396=0,1,0)</f>
        <v>0</v>
      </c>
      <c r="O398">
        <f>if( and('StockBond Returns'!$AB396&lt;0,'StockBond Returns'!$AB396&gt;=-0.1),1,0)</f>
        <v>0</v>
      </c>
      <c r="P398">
        <f>if( and('StockBond Returns'!$AB396&lt;-0.1,'StockBond Returns'!$AB396&gt;=-0.2),1,0)</f>
        <v>1</v>
      </c>
      <c r="Q398">
        <f>if( and('StockBond Returns'!$AB396&lt;-0.2,'StockBond Returns'!$AB396&gt;=-0.3),1,0)</f>
        <v>0</v>
      </c>
      <c r="R398">
        <f>if('StockBond Returns'!AB396&lt;-0.3,1,0)</f>
        <v>0</v>
      </c>
      <c r="S398" t="str">
        <f t="shared" ref="S398:W398" si="793">if(N398=1,$E398,"")</f>
        <v/>
      </c>
      <c r="T398" t="str">
        <f t="shared" si="793"/>
        <v/>
      </c>
      <c r="U398" s="19">
        <f t="shared" si="793"/>
        <v>0.04319128373</v>
      </c>
      <c r="V398" t="str">
        <f t="shared" si="793"/>
        <v/>
      </c>
      <c r="W398" t="str">
        <f t="shared" si="793"/>
        <v/>
      </c>
    </row>
    <row r="399">
      <c r="A399">
        <f t="shared" si="33"/>
        <v>9</v>
      </c>
      <c r="B399">
        <f t="shared" si="34"/>
        <v>1903</v>
      </c>
      <c r="C399" s="159">
        <f t="shared" si="709"/>
        <v>1369</v>
      </c>
      <c r="D399" s="156">
        <f t="shared" si="12"/>
        <v>1903.666667</v>
      </c>
      <c r="E399" s="157">
        <f>('StockBond Returns'!Y398+'StockBond Returns'!AA398-'Parameters &amp; Main Results'!$B$33)/'StockBond Returns'!Z398*12</f>
        <v>0.04467825742</v>
      </c>
      <c r="F399" s="77">
        <f>'StockBond Returns'!Y398+'StockBond Returns'!AA398-'StockBond Returns'!Z398*'Distribution of Final Value'!$B$7</f>
        <v>3.369498106</v>
      </c>
      <c r="G399" s="19">
        <f>1/'StockBond Returns'!M397</f>
        <v>0.06135301012</v>
      </c>
      <c r="H399">
        <f t="shared" si="7"/>
        <v>1</v>
      </c>
      <c r="I399" s="71">
        <f t="shared" si="8"/>
        <v>0</v>
      </c>
      <c r="J399">
        <f t="shared" si="9"/>
        <v>0</v>
      </c>
      <c r="K399" s="19">
        <f t="shared" ref="K399:M399" si="794">if(H399=1,$E399,"")</f>
        <v>0.04467825742</v>
      </c>
      <c r="L399" t="str">
        <f t="shared" si="794"/>
        <v/>
      </c>
      <c r="M399" t="str">
        <f t="shared" si="794"/>
        <v/>
      </c>
      <c r="N399" s="158">
        <f>if('StockBond Returns'!AB397=0,1,0)</f>
        <v>0</v>
      </c>
      <c r="O399">
        <f>if( and('StockBond Returns'!$AB397&lt;0,'StockBond Returns'!$AB397&gt;=-0.1),1,0)</f>
        <v>0</v>
      </c>
      <c r="P399">
        <f>if( and('StockBond Returns'!$AB397&lt;-0.1,'StockBond Returns'!$AB397&gt;=-0.2),1,0)</f>
        <v>0</v>
      </c>
      <c r="Q399">
        <f>if( and('StockBond Returns'!$AB397&lt;-0.2,'StockBond Returns'!$AB397&gt;=-0.3),1,0)</f>
        <v>1</v>
      </c>
      <c r="R399">
        <f>if('StockBond Returns'!AB397&lt;-0.3,1,0)</f>
        <v>0</v>
      </c>
      <c r="S399" t="str">
        <f t="shared" ref="S399:W399" si="795">if(N399=1,$E399,"")</f>
        <v/>
      </c>
      <c r="T399" t="str">
        <f t="shared" si="795"/>
        <v/>
      </c>
      <c r="U399" t="str">
        <f t="shared" si="795"/>
        <v/>
      </c>
      <c r="V399" s="19">
        <f t="shared" si="795"/>
        <v>0.04467825742</v>
      </c>
      <c r="W399" t="str">
        <f t="shared" si="795"/>
        <v/>
      </c>
    </row>
    <row r="400">
      <c r="A400">
        <f t="shared" si="33"/>
        <v>10</v>
      </c>
      <c r="B400">
        <f t="shared" si="34"/>
        <v>1903</v>
      </c>
      <c r="C400" s="159">
        <f t="shared" si="709"/>
        <v>1400</v>
      </c>
      <c r="D400" s="156">
        <f t="shared" si="12"/>
        <v>1903.75</v>
      </c>
      <c r="E400" s="157">
        <f>('StockBond Returns'!Y399+'StockBond Returns'!AA399-'Parameters &amp; Main Results'!$B$33)/'StockBond Returns'!Z399*12</f>
        <v>0.04589989779</v>
      </c>
      <c r="F400" s="77">
        <f>'StockBond Returns'!Y399+'StockBond Returns'!AA399-'StockBond Returns'!Z399*'Distribution of Final Value'!$B$7</f>
        <v>4.148464019</v>
      </c>
      <c r="G400" s="19">
        <f>1/'StockBond Returns'!M398</f>
        <v>0.06387997058</v>
      </c>
      <c r="H400">
        <f t="shared" si="7"/>
        <v>1</v>
      </c>
      <c r="I400" s="71">
        <f t="shared" si="8"/>
        <v>0</v>
      </c>
      <c r="J400">
        <f t="shared" si="9"/>
        <v>0</v>
      </c>
      <c r="K400" s="19">
        <f t="shared" ref="K400:M400" si="796">if(H400=1,$E400,"")</f>
        <v>0.04589989779</v>
      </c>
      <c r="L400" t="str">
        <f t="shared" si="796"/>
        <v/>
      </c>
      <c r="M400" t="str">
        <f t="shared" si="796"/>
        <v/>
      </c>
      <c r="N400" s="158">
        <f>if('StockBond Returns'!AB398=0,1,0)</f>
        <v>0</v>
      </c>
      <c r="O400">
        <f>if( and('StockBond Returns'!$AB398&lt;0,'StockBond Returns'!$AB398&gt;=-0.1),1,0)</f>
        <v>0</v>
      </c>
      <c r="P400">
        <f>if( and('StockBond Returns'!$AB398&lt;-0.1,'StockBond Returns'!$AB398&gt;=-0.2),1,0)</f>
        <v>0</v>
      </c>
      <c r="Q400">
        <f>if( and('StockBond Returns'!$AB398&lt;-0.2,'StockBond Returns'!$AB398&gt;=-0.3),1,0)</f>
        <v>1</v>
      </c>
      <c r="R400">
        <f>if('StockBond Returns'!AB398&lt;-0.3,1,0)</f>
        <v>0</v>
      </c>
      <c r="S400" t="str">
        <f t="shared" ref="S400:W400" si="797">if(N400=1,$E400,"")</f>
        <v/>
      </c>
      <c r="T400" t="str">
        <f t="shared" si="797"/>
        <v/>
      </c>
      <c r="U400" t="str">
        <f t="shared" si="797"/>
        <v/>
      </c>
      <c r="V400" s="19">
        <f t="shared" si="797"/>
        <v>0.04589989779</v>
      </c>
      <c r="W400" t="str">
        <f t="shared" si="797"/>
        <v/>
      </c>
    </row>
    <row r="401">
      <c r="A401">
        <f t="shared" si="33"/>
        <v>11</v>
      </c>
      <c r="B401">
        <f t="shared" si="34"/>
        <v>1903</v>
      </c>
      <c r="C401" s="159">
        <f t="shared" si="709"/>
        <v>1430</v>
      </c>
      <c r="D401" s="156">
        <f t="shared" si="12"/>
        <v>1903.833333</v>
      </c>
      <c r="E401" s="157">
        <f>('StockBond Returns'!Y400+'StockBond Returns'!AA400-'Parameters &amp; Main Results'!$B$33)/'StockBond Returns'!Z400*12</f>
        <v>0.046466393</v>
      </c>
      <c r="F401" s="77">
        <f>'StockBond Returns'!Y400+'StockBond Returns'!AA400-'StockBond Returns'!Z400*'Distribution of Final Value'!$B$7</f>
        <v>4.611206411</v>
      </c>
      <c r="G401" s="19">
        <f>1/'StockBond Returns'!M399</f>
        <v>0.0655611147</v>
      </c>
      <c r="H401">
        <f t="shared" si="7"/>
        <v>1</v>
      </c>
      <c r="I401" s="71">
        <f t="shared" si="8"/>
        <v>0</v>
      </c>
      <c r="J401">
        <f t="shared" si="9"/>
        <v>0</v>
      </c>
      <c r="K401" s="19">
        <f t="shared" ref="K401:M401" si="798">if(H401=1,$E401,"")</f>
        <v>0.046466393</v>
      </c>
      <c r="L401" t="str">
        <f t="shared" si="798"/>
        <v/>
      </c>
      <c r="M401" t="str">
        <f t="shared" si="798"/>
        <v/>
      </c>
      <c r="N401" s="158">
        <f>if('StockBond Returns'!AB399=0,1,0)</f>
        <v>0</v>
      </c>
      <c r="O401">
        <f>if( and('StockBond Returns'!$AB399&lt;0,'StockBond Returns'!$AB399&gt;=-0.1),1,0)</f>
        <v>0</v>
      </c>
      <c r="P401">
        <f>if( and('StockBond Returns'!$AB399&lt;-0.1,'StockBond Returns'!$AB399&gt;=-0.2),1,0)</f>
        <v>0</v>
      </c>
      <c r="Q401">
        <f>if( and('StockBond Returns'!$AB399&lt;-0.2,'StockBond Returns'!$AB399&gt;=-0.3),1,0)</f>
        <v>1</v>
      </c>
      <c r="R401">
        <f>if('StockBond Returns'!AB399&lt;-0.3,1,0)</f>
        <v>0</v>
      </c>
      <c r="S401" t="str">
        <f t="shared" ref="S401:W401" si="799">if(N401=1,$E401,"")</f>
        <v/>
      </c>
      <c r="T401" t="str">
        <f t="shared" si="799"/>
        <v/>
      </c>
      <c r="U401" t="str">
        <f t="shared" si="799"/>
        <v/>
      </c>
      <c r="V401" s="19">
        <f t="shared" si="799"/>
        <v>0.046466393</v>
      </c>
      <c r="W401" t="str">
        <f t="shared" si="799"/>
        <v/>
      </c>
    </row>
    <row r="402">
      <c r="A402">
        <f t="shared" si="33"/>
        <v>12</v>
      </c>
      <c r="B402">
        <f t="shared" si="34"/>
        <v>1903</v>
      </c>
      <c r="C402" s="159">
        <f t="shared" si="709"/>
        <v>1461</v>
      </c>
      <c r="D402" s="156">
        <f t="shared" si="12"/>
        <v>1903.916667</v>
      </c>
      <c r="E402" s="157">
        <f>('StockBond Returns'!Y401+'StockBond Returns'!AA401-'Parameters &amp; Main Results'!$B$33)/'StockBond Returns'!Z401*12</f>
        <v>0.04590112132</v>
      </c>
      <c r="F402" s="77">
        <f>'StockBond Returns'!Y401+'StockBond Returns'!AA401-'StockBond Returns'!Z401*'Distribution of Final Value'!$B$7</f>
        <v>4.196938051</v>
      </c>
      <c r="G402" s="19">
        <f>1/'StockBond Returns'!M400</f>
        <v>0.06490186582</v>
      </c>
      <c r="H402">
        <f t="shared" si="7"/>
        <v>1</v>
      </c>
      <c r="I402" s="71">
        <f t="shared" si="8"/>
        <v>0</v>
      </c>
      <c r="J402">
        <f t="shared" si="9"/>
        <v>0</v>
      </c>
      <c r="K402" s="19">
        <f t="shared" ref="K402:M402" si="800">if(H402=1,$E402,"")</f>
        <v>0.04590112132</v>
      </c>
      <c r="L402" t="str">
        <f t="shared" si="800"/>
        <v/>
      </c>
      <c r="M402" t="str">
        <f t="shared" si="800"/>
        <v/>
      </c>
      <c r="N402" s="158">
        <f>if('StockBond Returns'!AB400=0,1,0)</f>
        <v>0</v>
      </c>
      <c r="O402">
        <f>if( and('StockBond Returns'!$AB400&lt;0,'StockBond Returns'!$AB400&gt;=-0.1),1,0)</f>
        <v>0</v>
      </c>
      <c r="P402">
        <f>if( and('StockBond Returns'!$AB400&lt;-0.1,'StockBond Returns'!$AB400&gt;=-0.2),1,0)</f>
        <v>0</v>
      </c>
      <c r="Q402">
        <f>if( and('StockBond Returns'!$AB400&lt;-0.2,'StockBond Returns'!$AB400&gt;=-0.3),1,0)</f>
        <v>1</v>
      </c>
      <c r="R402">
        <f>if('StockBond Returns'!AB400&lt;-0.3,1,0)</f>
        <v>0</v>
      </c>
      <c r="S402" t="str">
        <f t="shared" ref="S402:W402" si="801">if(N402=1,$E402,"")</f>
        <v/>
      </c>
      <c r="T402" t="str">
        <f t="shared" si="801"/>
        <v/>
      </c>
      <c r="U402" t="str">
        <f t="shared" si="801"/>
        <v/>
      </c>
      <c r="V402" s="19">
        <f t="shared" si="801"/>
        <v>0.04590112132</v>
      </c>
      <c r="W402" t="str">
        <f t="shared" si="801"/>
        <v/>
      </c>
    </row>
    <row r="403">
      <c r="A403">
        <f t="shared" si="33"/>
        <v>1</v>
      </c>
      <c r="B403">
        <f t="shared" si="34"/>
        <v>1904</v>
      </c>
      <c r="C403" s="159">
        <f t="shared" si="709"/>
        <v>1492</v>
      </c>
      <c r="D403" s="156">
        <f t="shared" si="12"/>
        <v>1904</v>
      </c>
      <c r="E403" s="157">
        <f>('StockBond Returns'!Y402+'StockBond Returns'!AA402-'Parameters &amp; Main Results'!$B$33)/'StockBond Returns'!Z402*12</f>
        <v>0.04444310057</v>
      </c>
      <c r="F403" s="77">
        <f>'StockBond Returns'!Y402+'StockBond Returns'!AA402-'StockBond Returns'!Z402*'Distribution of Final Value'!$B$7</f>
        <v>3.260238094</v>
      </c>
      <c r="G403" s="19">
        <f>1/'StockBond Returns'!M401</f>
        <v>0.06233289276</v>
      </c>
      <c r="H403">
        <f t="shared" si="7"/>
        <v>1</v>
      </c>
      <c r="I403" s="71">
        <f t="shared" si="8"/>
        <v>0</v>
      </c>
      <c r="J403">
        <f t="shared" si="9"/>
        <v>0</v>
      </c>
      <c r="K403" s="19">
        <f t="shared" ref="K403:M403" si="802">if(H403=1,$E403,"")</f>
        <v>0.04444310057</v>
      </c>
      <c r="L403" t="str">
        <f t="shared" si="802"/>
        <v/>
      </c>
      <c r="M403" t="str">
        <f t="shared" si="802"/>
        <v/>
      </c>
      <c r="N403" s="158">
        <f>if('StockBond Returns'!AB401=0,1,0)</f>
        <v>0</v>
      </c>
      <c r="O403">
        <f>if( and('StockBond Returns'!$AB401&lt;0,'StockBond Returns'!$AB401&gt;=-0.1),1,0)</f>
        <v>0</v>
      </c>
      <c r="P403">
        <f>if( and('StockBond Returns'!$AB401&lt;-0.1,'StockBond Returns'!$AB401&gt;=-0.2),1,0)</f>
        <v>0</v>
      </c>
      <c r="Q403">
        <f>if( and('StockBond Returns'!$AB401&lt;-0.2,'StockBond Returns'!$AB401&gt;=-0.3),1,0)</f>
        <v>1</v>
      </c>
      <c r="R403">
        <f>if('StockBond Returns'!AB401&lt;-0.3,1,0)</f>
        <v>0</v>
      </c>
      <c r="S403" t="str">
        <f t="shared" ref="S403:W403" si="803">if(N403=1,$E403,"")</f>
        <v/>
      </c>
      <c r="T403" t="str">
        <f t="shared" si="803"/>
        <v/>
      </c>
      <c r="U403" t="str">
        <f t="shared" si="803"/>
        <v/>
      </c>
      <c r="V403" s="19">
        <f t="shared" si="803"/>
        <v>0.04444310057</v>
      </c>
      <c r="W403" t="str">
        <f t="shared" si="803"/>
        <v/>
      </c>
    </row>
    <row r="404">
      <c r="A404">
        <f t="shared" si="33"/>
        <v>2</v>
      </c>
      <c r="B404">
        <f t="shared" si="34"/>
        <v>1904</v>
      </c>
      <c r="C404" s="159">
        <f t="shared" si="709"/>
        <v>1521</v>
      </c>
      <c r="D404" s="156">
        <f t="shared" si="12"/>
        <v>1904.083333</v>
      </c>
      <c r="E404" s="157">
        <f>('StockBond Returns'!Y403+'StockBond Returns'!AA403-'Parameters &amp; Main Results'!$B$33)/'StockBond Returns'!Z403*12</f>
        <v>0.04494166132</v>
      </c>
      <c r="F404" s="77">
        <f>'StockBond Returns'!Y403+'StockBond Returns'!AA403-'StockBond Returns'!Z403*'Distribution of Final Value'!$B$7</f>
        <v>3.65579251</v>
      </c>
      <c r="G404" s="19">
        <f>1/'StockBond Returns'!M402</f>
        <v>0.0630444125</v>
      </c>
      <c r="H404">
        <f t="shared" si="7"/>
        <v>1</v>
      </c>
      <c r="I404" s="71">
        <f t="shared" si="8"/>
        <v>0</v>
      </c>
      <c r="J404">
        <f t="shared" si="9"/>
        <v>0</v>
      </c>
      <c r="K404" s="19">
        <f t="shared" ref="K404:M404" si="804">if(H404=1,$E404,"")</f>
        <v>0.04494166132</v>
      </c>
      <c r="L404" t="str">
        <f t="shared" si="804"/>
        <v/>
      </c>
      <c r="M404" t="str">
        <f t="shared" si="804"/>
        <v/>
      </c>
      <c r="N404" s="158">
        <f>if('StockBond Returns'!AB402=0,1,0)</f>
        <v>0</v>
      </c>
      <c r="O404">
        <f>if( and('StockBond Returns'!$AB402&lt;0,'StockBond Returns'!$AB402&gt;=-0.1),1,0)</f>
        <v>0</v>
      </c>
      <c r="P404">
        <f>if( and('StockBond Returns'!$AB402&lt;-0.1,'StockBond Returns'!$AB402&gt;=-0.2),1,0)</f>
        <v>0</v>
      </c>
      <c r="Q404">
        <f>if( and('StockBond Returns'!$AB402&lt;-0.2,'StockBond Returns'!$AB402&gt;=-0.3),1,0)</f>
        <v>1</v>
      </c>
      <c r="R404">
        <f>if('StockBond Returns'!AB402&lt;-0.3,1,0)</f>
        <v>0</v>
      </c>
      <c r="S404" t="str">
        <f t="shared" ref="S404:W404" si="805">if(N404=1,$E404,"")</f>
        <v/>
      </c>
      <c r="T404" t="str">
        <f t="shared" si="805"/>
        <v/>
      </c>
      <c r="U404" t="str">
        <f t="shared" si="805"/>
        <v/>
      </c>
      <c r="V404" s="19">
        <f t="shared" si="805"/>
        <v>0.04494166132</v>
      </c>
      <c r="W404" t="str">
        <f t="shared" si="805"/>
        <v/>
      </c>
    </row>
    <row r="405">
      <c r="A405">
        <f t="shared" si="33"/>
        <v>3</v>
      </c>
      <c r="B405">
        <f t="shared" si="34"/>
        <v>1904</v>
      </c>
      <c r="C405" s="159">
        <f t="shared" si="709"/>
        <v>1552</v>
      </c>
      <c r="D405" s="156">
        <f t="shared" si="12"/>
        <v>1904.166667</v>
      </c>
      <c r="E405" s="157">
        <f>('StockBond Returns'!Y404+'StockBond Returns'!AA404-'Parameters &amp; Main Results'!$B$33)/'StockBond Returns'!Z404*12</f>
        <v>0.04696613149</v>
      </c>
      <c r="F405" s="77">
        <f>'StockBond Returns'!Y404+'StockBond Returns'!AA404-'StockBond Returns'!Z404*'Distribution of Final Value'!$B$7</f>
        <v>5.08448502</v>
      </c>
      <c r="G405" s="19">
        <f>1/'StockBond Returns'!M403</f>
        <v>0.06657125506</v>
      </c>
      <c r="H405">
        <f t="shared" si="7"/>
        <v>1</v>
      </c>
      <c r="I405" s="71">
        <f t="shared" si="8"/>
        <v>0</v>
      </c>
      <c r="J405">
        <f t="shared" si="9"/>
        <v>0</v>
      </c>
      <c r="K405" s="19">
        <f t="shared" ref="K405:M405" si="806">if(H405=1,$E405,"")</f>
        <v>0.04696613149</v>
      </c>
      <c r="L405" t="str">
        <f t="shared" si="806"/>
        <v/>
      </c>
      <c r="M405" t="str">
        <f t="shared" si="806"/>
        <v/>
      </c>
      <c r="N405" s="158">
        <f>if('StockBond Returns'!AB403=0,1,0)</f>
        <v>0</v>
      </c>
      <c r="O405">
        <f>if( and('StockBond Returns'!$AB403&lt;0,'StockBond Returns'!$AB403&gt;=-0.1),1,0)</f>
        <v>0</v>
      </c>
      <c r="P405">
        <f>if( and('StockBond Returns'!$AB403&lt;-0.1,'StockBond Returns'!$AB403&gt;=-0.2),1,0)</f>
        <v>0</v>
      </c>
      <c r="Q405">
        <f>if( and('StockBond Returns'!$AB403&lt;-0.2,'StockBond Returns'!$AB403&gt;=-0.3),1,0)</f>
        <v>1</v>
      </c>
      <c r="R405">
        <f>if('StockBond Returns'!AB403&lt;-0.3,1,0)</f>
        <v>0</v>
      </c>
      <c r="S405" t="str">
        <f t="shared" ref="S405:W405" si="807">if(N405=1,$E405,"")</f>
        <v/>
      </c>
      <c r="T405" t="str">
        <f t="shared" si="807"/>
        <v/>
      </c>
      <c r="U405" t="str">
        <f t="shared" si="807"/>
        <v/>
      </c>
      <c r="V405" s="19">
        <f t="shared" si="807"/>
        <v>0.04696613149</v>
      </c>
      <c r="W405" t="str">
        <f t="shared" si="807"/>
        <v/>
      </c>
    </row>
    <row r="406">
      <c r="A406">
        <f t="shared" si="33"/>
        <v>4</v>
      </c>
      <c r="B406">
        <f t="shared" si="34"/>
        <v>1904</v>
      </c>
      <c r="C406" s="159">
        <f t="shared" si="709"/>
        <v>1582</v>
      </c>
      <c r="D406" s="156">
        <f t="shared" si="12"/>
        <v>1904.25</v>
      </c>
      <c r="E406" s="157">
        <f>('StockBond Returns'!Y405+'StockBond Returns'!AA405-'Parameters &amp; Main Results'!$B$33)/'StockBond Returns'!Z405*12</f>
        <v>0.04655835178</v>
      </c>
      <c r="F406" s="77">
        <f>'StockBond Returns'!Y405+'StockBond Returns'!AA405-'StockBond Returns'!Z405*'Distribution of Final Value'!$B$7</f>
        <v>4.839663894</v>
      </c>
      <c r="G406" s="19">
        <f>1/'StockBond Returns'!M404</f>
        <v>0.06630451063</v>
      </c>
      <c r="H406">
        <f t="shared" si="7"/>
        <v>1</v>
      </c>
      <c r="I406" s="71">
        <f t="shared" si="8"/>
        <v>0</v>
      </c>
      <c r="J406">
        <f t="shared" si="9"/>
        <v>0</v>
      </c>
      <c r="K406" s="19">
        <f t="shared" ref="K406:M406" si="808">if(H406=1,$E406,"")</f>
        <v>0.04655835178</v>
      </c>
      <c r="L406" t="str">
        <f t="shared" si="808"/>
        <v/>
      </c>
      <c r="M406" t="str">
        <f t="shared" si="808"/>
        <v/>
      </c>
      <c r="N406" s="158">
        <f>if('StockBond Returns'!AB404=0,1,0)</f>
        <v>0</v>
      </c>
      <c r="O406">
        <f>if( and('StockBond Returns'!$AB404&lt;0,'StockBond Returns'!$AB404&gt;=-0.1),1,0)</f>
        <v>0</v>
      </c>
      <c r="P406">
        <f>if( and('StockBond Returns'!$AB404&lt;-0.1,'StockBond Returns'!$AB404&gt;=-0.2),1,0)</f>
        <v>0</v>
      </c>
      <c r="Q406">
        <f>if( and('StockBond Returns'!$AB404&lt;-0.2,'StockBond Returns'!$AB404&gt;=-0.3),1,0)</f>
        <v>1</v>
      </c>
      <c r="R406">
        <f>if('StockBond Returns'!AB404&lt;-0.3,1,0)</f>
        <v>0</v>
      </c>
      <c r="S406" t="str">
        <f t="shared" ref="S406:W406" si="809">if(N406=1,$E406,"")</f>
        <v/>
      </c>
      <c r="T406" t="str">
        <f t="shared" si="809"/>
        <v/>
      </c>
      <c r="U406" t="str">
        <f t="shared" si="809"/>
        <v/>
      </c>
      <c r="V406" s="19">
        <f t="shared" si="809"/>
        <v>0.04655835178</v>
      </c>
      <c r="W406" t="str">
        <f t="shared" si="809"/>
        <v/>
      </c>
    </row>
    <row r="407">
      <c r="A407">
        <f t="shared" si="33"/>
        <v>5</v>
      </c>
      <c r="B407">
        <f t="shared" si="34"/>
        <v>1904</v>
      </c>
      <c r="C407" s="159">
        <f t="shared" si="709"/>
        <v>1613</v>
      </c>
      <c r="D407" s="156">
        <f t="shared" si="12"/>
        <v>1904.333333</v>
      </c>
      <c r="E407" s="157">
        <f>('StockBond Returns'!Y406+'StockBond Returns'!AA406-'Parameters &amp; Main Results'!$B$33)/'StockBond Returns'!Z406*12</f>
        <v>0.04526916248</v>
      </c>
      <c r="F407" s="77">
        <f>'StockBond Returns'!Y406+'StockBond Returns'!AA406-'StockBond Returns'!Z406*'Distribution of Final Value'!$B$7</f>
        <v>3.950431399</v>
      </c>
      <c r="G407" s="19">
        <f>1/'StockBond Returns'!M405</f>
        <v>0.06424468236</v>
      </c>
      <c r="H407">
        <f t="shared" si="7"/>
        <v>1</v>
      </c>
      <c r="I407" s="71">
        <f t="shared" si="8"/>
        <v>0</v>
      </c>
      <c r="J407">
        <f t="shared" si="9"/>
        <v>0</v>
      </c>
      <c r="K407" s="19">
        <f t="shared" ref="K407:M407" si="810">if(H407=1,$E407,"")</f>
        <v>0.04526916248</v>
      </c>
      <c r="L407" t="str">
        <f t="shared" si="810"/>
        <v/>
      </c>
      <c r="M407" t="str">
        <f t="shared" si="810"/>
        <v/>
      </c>
      <c r="N407" s="158">
        <f>if('StockBond Returns'!AB405=0,1,0)</f>
        <v>0</v>
      </c>
      <c r="O407">
        <f>if( and('StockBond Returns'!$AB405&lt;0,'StockBond Returns'!$AB405&gt;=-0.1),1,0)</f>
        <v>0</v>
      </c>
      <c r="P407">
        <f>if( and('StockBond Returns'!$AB405&lt;-0.1,'StockBond Returns'!$AB405&gt;=-0.2),1,0)</f>
        <v>0</v>
      </c>
      <c r="Q407">
        <f>if( and('StockBond Returns'!$AB405&lt;-0.2,'StockBond Returns'!$AB405&gt;=-0.3),1,0)</f>
        <v>1</v>
      </c>
      <c r="R407">
        <f>if('StockBond Returns'!AB405&lt;-0.3,1,0)</f>
        <v>0</v>
      </c>
      <c r="S407" t="str">
        <f t="shared" ref="S407:W407" si="811">if(N407=1,$E407,"")</f>
        <v/>
      </c>
      <c r="T407" t="str">
        <f t="shared" si="811"/>
        <v/>
      </c>
      <c r="U407" t="str">
        <f t="shared" si="811"/>
        <v/>
      </c>
      <c r="V407" s="19">
        <f t="shared" si="811"/>
        <v>0.04526916248</v>
      </c>
      <c r="W407" t="str">
        <f t="shared" si="811"/>
        <v/>
      </c>
    </row>
    <row r="408">
      <c r="A408">
        <f t="shared" si="33"/>
        <v>6</v>
      </c>
      <c r="B408">
        <f t="shared" si="34"/>
        <v>1904</v>
      </c>
      <c r="C408" s="159">
        <f t="shared" si="709"/>
        <v>1643</v>
      </c>
      <c r="D408" s="156">
        <f t="shared" si="12"/>
        <v>1904.416667</v>
      </c>
      <c r="E408" s="157">
        <f>('StockBond Returns'!Y407+'StockBond Returns'!AA407-'Parameters &amp; Main Results'!$B$33)/'StockBond Returns'!Z407*12</f>
        <v>0.04500434638</v>
      </c>
      <c r="F408" s="77">
        <f>'StockBond Returns'!Y407+'StockBond Returns'!AA407-'StockBond Returns'!Z407*'Distribution of Final Value'!$B$7</f>
        <v>3.790380713</v>
      </c>
      <c r="G408" s="19">
        <f>1/'StockBond Returns'!M406</f>
        <v>0.06440883264</v>
      </c>
      <c r="H408">
        <f t="shared" si="7"/>
        <v>1</v>
      </c>
      <c r="I408" s="71">
        <f t="shared" si="8"/>
        <v>0</v>
      </c>
      <c r="J408">
        <f t="shared" si="9"/>
        <v>0</v>
      </c>
      <c r="K408" s="19">
        <f t="shared" ref="K408:M408" si="812">if(H408=1,$E408,"")</f>
        <v>0.04500434638</v>
      </c>
      <c r="L408" t="str">
        <f t="shared" si="812"/>
        <v/>
      </c>
      <c r="M408" t="str">
        <f t="shared" si="812"/>
        <v/>
      </c>
      <c r="N408" s="158">
        <f>if('StockBond Returns'!AB406=0,1,0)</f>
        <v>0</v>
      </c>
      <c r="O408">
        <f>if( and('StockBond Returns'!$AB406&lt;0,'StockBond Returns'!$AB406&gt;=-0.1),1,0)</f>
        <v>0</v>
      </c>
      <c r="P408">
        <f>if( and('StockBond Returns'!$AB406&lt;-0.1,'StockBond Returns'!$AB406&gt;=-0.2),1,0)</f>
        <v>0</v>
      </c>
      <c r="Q408">
        <f>if( and('StockBond Returns'!$AB406&lt;-0.2,'StockBond Returns'!$AB406&gt;=-0.3),1,0)</f>
        <v>1</v>
      </c>
      <c r="R408">
        <f>if('StockBond Returns'!AB406&lt;-0.3,1,0)</f>
        <v>0</v>
      </c>
      <c r="S408" t="str">
        <f t="shared" ref="S408:W408" si="813">if(N408=1,$E408,"")</f>
        <v/>
      </c>
      <c r="T408" t="str">
        <f t="shared" si="813"/>
        <v/>
      </c>
      <c r="U408" t="str">
        <f t="shared" si="813"/>
        <v/>
      </c>
      <c r="V408" s="19">
        <f t="shared" si="813"/>
        <v>0.04500434638</v>
      </c>
      <c r="W408" t="str">
        <f t="shared" si="813"/>
        <v/>
      </c>
    </row>
    <row r="409">
      <c r="A409">
        <f t="shared" si="33"/>
        <v>7</v>
      </c>
      <c r="B409">
        <f t="shared" si="34"/>
        <v>1904</v>
      </c>
      <c r="C409" s="159">
        <f t="shared" si="709"/>
        <v>1674</v>
      </c>
      <c r="D409" s="156">
        <f t="shared" si="12"/>
        <v>1904.5</v>
      </c>
      <c r="E409" s="157">
        <f>('StockBond Returns'!Y408+'StockBond Returns'!AA408-'Parameters &amp; Main Results'!$B$33)/'StockBond Returns'!Z408*12</f>
        <v>0.0449365497</v>
      </c>
      <c r="F409" s="77">
        <f>'StockBond Returns'!Y408+'StockBond Returns'!AA408-'StockBond Returns'!Z408*'Distribution of Final Value'!$B$7</f>
        <v>3.781830541</v>
      </c>
      <c r="G409" s="19">
        <f>1/'StockBond Returns'!M407</f>
        <v>0.0646227205</v>
      </c>
      <c r="H409">
        <f t="shared" si="7"/>
        <v>1</v>
      </c>
      <c r="I409" s="71">
        <f t="shared" si="8"/>
        <v>0</v>
      </c>
      <c r="J409">
        <f t="shared" si="9"/>
        <v>0</v>
      </c>
      <c r="K409" s="19">
        <f t="shared" ref="K409:M409" si="814">if(H409=1,$E409,"")</f>
        <v>0.0449365497</v>
      </c>
      <c r="L409" t="str">
        <f t="shared" si="814"/>
        <v/>
      </c>
      <c r="M409" t="str">
        <f t="shared" si="814"/>
        <v/>
      </c>
      <c r="N409" s="158">
        <f>if('StockBond Returns'!AB407=0,1,0)</f>
        <v>0</v>
      </c>
      <c r="O409">
        <f>if( and('StockBond Returns'!$AB407&lt;0,'StockBond Returns'!$AB407&gt;=-0.1),1,0)</f>
        <v>0</v>
      </c>
      <c r="P409">
        <f>if( and('StockBond Returns'!$AB407&lt;-0.1,'StockBond Returns'!$AB407&gt;=-0.2),1,0)</f>
        <v>0</v>
      </c>
      <c r="Q409">
        <f>if( and('StockBond Returns'!$AB407&lt;-0.2,'StockBond Returns'!$AB407&gt;=-0.3),1,0)</f>
        <v>1</v>
      </c>
      <c r="R409">
        <f>if('StockBond Returns'!AB407&lt;-0.3,1,0)</f>
        <v>0</v>
      </c>
      <c r="S409" t="str">
        <f t="shared" ref="S409:W409" si="815">if(N409=1,$E409,"")</f>
        <v/>
      </c>
      <c r="T409" t="str">
        <f t="shared" si="815"/>
        <v/>
      </c>
      <c r="U409" t="str">
        <f t="shared" si="815"/>
        <v/>
      </c>
      <c r="V409" s="19">
        <f t="shared" si="815"/>
        <v>0.0449365497</v>
      </c>
      <c r="W409" t="str">
        <f t="shared" si="815"/>
        <v/>
      </c>
    </row>
    <row r="410">
      <c r="A410">
        <f t="shared" si="33"/>
        <v>8</v>
      </c>
      <c r="B410">
        <f t="shared" si="34"/>
        <v>1904</v>
      </c>
      <c r="C410" s="159">
        <f t="shared" si="709"/>
        <v>1705</v>
      </c>
      <c r="D410" s="156">
        <f t="shared" si="12"/>
        <v>1904.583333</v>
      </c>
      <c r="E410" s="157">
        <f>('StockBond Returns'!Y409+'StockBond Returns'!AA409-'Parameters &amp; Main Results'!$B$33)/'StockBond Returns'!Z409*12</f>
        <v>0.0436672869</v>
      </c>
      <c r="F410" s="77">
        <f>'StockBond Returns'!Y409+'StockBond Returns'!AA409-'StockBond Returns'!Z409*'Distribution of Final Value'!$B$7</f>
        <v>2.904423937</v>
      </c>
      <c r="G410" s="19">
        <f>1/'StockBond Returns'!M408</f>
        <v>0.0623581289</v>
      </c>
      <c r="H410">
        <f t="shared" si="7"/>
        <v>1</v>
      </c>
      <c r="I410" s="71">
        <f t="shared" si="8"/>
        <v>0</v>
      </c>
      <c r="J410">
        <f t="shared" si="9"/>
        <v>0</v>
      </c>
      <c r="K410" s="19">
        <f t="shared" ref="K410:M410" si="816">if(H410=1,$E410,"")</f>
        <v>0.0436672869</v>
      </c>
      <c r="L410" t="str">
        <f t="shared" si="816"/>
        <v/>
      </c>
      <c r="M410" t="str">
        <f t="shared" si="816"/>
        <v/>
      </c>
      <c r="N410" s="158">
        <f>if('StockBond Returns'!AB408=0,1,0)</f>
        <v>0</v>
      </c>
      <c r="O410">
        <f>if( and('StockBond Returns'!$AB408&lt;0,'StockBond Returns'!$AB408&gt;=-0.1),1,0)</f>
        <v>0</v>
      </c>
      <c r="P410">
        <f>if( and('StockBond Returns'!$AB408&lt;-0.1,'StockBond Returns'!$AB408&gt;=-0.2),1,0)</f>
        <v>1</v>
      </c>
      <c r="Q410">
        <f>if( and('StockBond Returns'!$AB408&lt;-0.2,'StockBond Returns'!$AB408&gt;=-0.3),1,0)</f>
        <v>0</v>
      </c>
      <c r="R410">
        <f>if('StockBond Returns'!AB408&lt;-0.3,1,0)</f>
        <v>0</v>
      </c>
      <c r="S410" t="str">
        <f t="shared" ref="S410:W410" si="817">if(N410=1,$E410,"")</f>
        <v/>
      </c>
      <c r="T410" t="str">
        <f t="shared" si="817"/>
        <v/>
      </c>
      <c r="U410" s="19">
        <f t="shared" si="817"/>
        <v>0.0436672869</v>
      </c>
      <c r="V410" t="str">
        <f t="shared" si="817"/>
        <v/>
      </c>
      <c r="W410" t="str">
        <f t="shared" si="817"/>
        <v/>
      </c>
    </row>
    <row r="411">
      <c r="A411">
        <f t="shared" si="33"/>
        <v>9</v>
      </c>
      <c r="B411">
        <f t="shared" si="34"/>
        <v>1904</v>
      </c>
      <c r="C411" s="159">
        <f t="shared" si="709"/>
        <v>1735</v>
      </c>
      <c r="D411" s="156">
        <f t="shared" si="12"/>
        <v>1904.666667</v>
      </c>
      <c r="E411" s="157">
        <f>('StockBond Returns'!Y410+'StockBond Returns'!AA410-'Parameters &amp; Main Results'!$B$33)/'StockBond Returns'!Z410*12</f>
        <v>0.04318956747</v>
      </c>
      <c r="F411" s="77">
        <f>'StockBond Returns'!Y410+'StockBond Returns'!AA410-'StockBond Returns'!Z410*'Distribution of Final Value'!$B$7</f>
        <v>2.525833088</v>
      </c>
      <c r="G411" s="19">
        <f>1/'StockBond Returns'!M409</f>
        <v>0.05873478775</v>
      </c>
      <c r="H411">
        <f t="shared" si="7"/>
        <v>1</v>
      </c>
      <c r="I411" s="71">
        <f t="shared" si="8"/>
        <v>0</v>
      </c>
      <c r="J411">
        <f t="shared" si="9"/>
        <v>0</v>
      </c>
      <c r="K411" s="19">
        <f t="shared" ref="K411:M411" si="818">if(H411=1,$E411,"")</f>
        <v>0.04318956747</v>
      </c>
      <c r="L411" t="str">
        <f t="shared" si="818"/>
        <v/>
      </c>
      <c r="M411" t="str">
        <f t="shared" si="818"/>
        <v/>
      </c>
      <c r="N411" s="158">
        <f>if('StockBond Returns'!AB409=0,1,0)</f>
        <v>0</v>
      </c>
      <c r="O411">
        <f>if( and('StockBond Returns'!$AB409&lt;0,'StockBond Returns'!$AB409&gt;=-0.1),1,0)</f>
        <v>0</v>
      </c>
      <c r="P411">
        <f>if( and('StockBond Returns'!$AB409&lt;-0.1,'StockBond Returns'!$AB409&gt;=-0.2),1,0)</f>
        <v>1</v>
      </c>
      <c r="Q411">
        <f>if( and('StockBond Returns'!$AB409&lt;-0.2,'StockBond Returns'!$AB409&gt;=-0.3),1,0)</f>
        <v>0</v>
      </c>
      <c r="R411">
        <f>if('StockBond Returns'!AB409&lt;-0.3,1,0)</f>
        <v>0</v>
      </c>
      <c r="S411" t="str">
        <f t="shared" ref="S411:W411" si="819">if(N411=1,$E411,"")</f>
        <v/>
      </c>
      <c r="T411" t="str">
        <f t="shared" si="819"/>
        <v/>
      </c>
      <c r="U411" s="19">
        <f t="shared" si="819"/>
        <v>0.04318956747</v>
      </c>
      <c r="V411" t="str">
        <f t="shared" si="819"/>
        <v/>
      </c>
      <c r="W411" t="str">
        <f t="shared" si="819"/>
        <v/>
      </c>
    </row>
    <row r="412">
      <c r="A412">
        <f t="shared" si="33"/>
        <v>10</v>
      </c>
      <c r="B412">
        <f t="shared" si="34"/>
        <v>1904</v>
      </c>
      <c r="C412" s="159">
        <f t="shared" si="709"/>
        <v>1766</v>
      </c>
      <c r="D412" s="156">
        <f t="shared" si="12"/>
        <v>1904.75</v>
      </c>
      <c r="E412" s="157">
        <f>('StockBond Returns'!Y411+'StockBond Returns'!AA411-'Parameters &amp; Main Results'!$B$33)/'StockBond Returns'!Z411*12</f>
        <v>0.04231822413</v>
      </c>
      <c r="F412" s="77">
        <f>'StockBond Returns'!Y411+'StockBond Returns'!AA411-'StockBond Returns'!Z411*'Distribution of Final Value'!$B$7</f>
        <v>1.937917939</v>
      </c>
      <c r="G412" s="19">
        <f>1/'StockBond Returns'!M410</f>
        <v>0.0597278796</v>
      </c>
      <c r="H412">
        <f t="shared" si="7"/>
        <v>1</v>
      </c>
      <c r="I412" s="71">
        <f t="shared" si="8"/>
        <v>0</v>
      </c>
      <c r="J412">
        <f t="shared" si="9"/>
        <v>0</v>
      </c>
      <c r="K412" s="19">
        <f t="shared" ref="K412:M412" si="820">if(H412=1,$E412,"")</f>
        <v>0.04231822413</v>
      </c>
      <c r="L412" t="str">
        <f t="shared" si="820"/>
        <v/>
      </c>
      <c r="M412" t="str">
        <f t="shared" si="820"/>
        <v/>
      </c>
      <c r="N412" s="158">
        <f>if('StockBond Returns'!AB410=0,1,0)</f>
        <v>0</v>
      </c>
      <c r="O412">
        <f>if( and('StockBond Returns'!$AB410&lt;0,'StockBond Returns'!$AB410&gt;=-0.1),1,0)</f>
        <v>0</v>
      </c>
      <c r="P412">
        <f>if( and('StockBond Returns'!$AB410&lt;-0.1,'StockBond Returns'!$AB410&gt;=-0.2),1,0)</f>
        <v>1</v>
      </c>
      <c r="Q412">
        <f>if( and('StockBond Returns'!$AB410&lt;-0.2,'StockBond Returns'!$AB410&gt;=-0.3),1,0)</f>
        <v>0</v>
      </c>
      <c r="R412">
        <f>if('StockBond Returns'!AB410&lt;-0.3,1,0)</f>
        <v>0</v>
      </c>
      <c r="S412" t="str">
        <f t="shared" ref="S412:W412" si="821">if(N412=1,$E412,"")</f>
        <v/>
      </c>
      <c r="T412" t="str">
        <f t="shared" si="821"/>
        <v/>
      </c>
      <c r="U412" s="19">
        <f t="shared" si="821"/>
        <v>0.04231822413</v>
      </c>
      <c r="V412" t="str">
        <f t="shared" si="821"/>
        <v/>
      </c>
      <c r="W412" t="str">
        <f t="shared" si="821"/>
        <v/>
      </c>
    </row>
    <row r="413">
      <c r="A413">
        <f t="shared" si="33"/>
        <v>11</v>
      </c>
      <c r="B413">
        <f t="shared" si="34"/>
        <v>1904</v>
      </c>
      <c r="C413" s="159">
        <f t="shared" si="709"/>
        <v>1796</v>
      </c>
      <c r="D413" s="156">
        <f t="shared" si="12"/>
        <v>1904.833333</v>
      </c>
      <c r="E413" s="157">
        <f>('StockBond Returns'!Y412+'StockBond Returns'!AA412-'Parameters &amp; Main Results'!$B$33)/'StockBond Returns'!Z412*12</f>
        <v>0.04062299384</v>
      </c>
      <c r="F413" s="77">
        <f>'StockBond Returns'!Y412+'StockBond Returns'!AA412-'StockBond Returns'!Z412*'Distribution of Final Value'!$B$7</f>
        <v>0.7056762007</v>
      </c>
      <c r="G413" s="19">
        <f>1/'StockBond Returns'!M411</f>
        <v>0.05671121232</v>
      </c>
      <c r="H413">
        <f t="shared" si="7"/>
        <v>1</v>
      </c>
      <c r="I413" s="71">
        <f t="shared" si="8"/>
        <v>0</v>
      </c>
      <c r="J413">
        <f t="shared" si="9"/>
        <v>0</v>
      </c>
      <c r="K413" s="19">
        <f t="shared" ref="K413:M413" si="822">if(H413=1,$E413,"")</f>
        <v>0.04062299384</v>
      </c>
      <c r="L413" t="str">
        <f t="shared" si="822"/>
        <v/>
      </c>
      <c r="M413" t="str">
        <f t="shared" si="822"/>
        <v/>
      </c>
      <c r="N413" s="158">
        <f>if('StockBond Returns'!AB411=0,1,0)</f>
        <v>0</v>
      </c>
      <c r="O413">
        <f>if( and('StockBond Returns'!$AB411&lt;0,'StockBond Returns'!$AB411&gt;=-0.1),1,0)</f>
        <v>1</v>
      </c>
      <c r="P413">
        <f>if( and('StockBond Returns'!$AB411&lt;-0.1,'StockBond Returns'!$AB411&gt;=-0.2),1,0)</f>
        <v>0</v>
      </c>
      <c r="Q413">
        <f>if( and('StockBond Returns'!$AB411&lt;-0.2,'StockBond Returns'!$AB411&gt;=-0.3),1,0)</f>
        <v>0</v>
      </c>
      <c r="R413">
        <f>if('StockBond Returns'!AB411&lt;-0.3,1,0)</f>
        <v>0</v>
      </c>
      <c r="S413" t="str">
        <f t="shared" ref="S413:W413" si="823">if(N413=1,$E413,"")</f>
        <v/>
      </c>
      <c r="T413" s="19">
        <f t="shared" si="823"/>
        <v>0.04062299384</v>
      </c>
      <c r="U413" t="str">
        <f t="shared" si="823"/>
        <v/>
      </c>
      <c r="V413" t="str">
        <f t="shared" si="823"/>
        <v/>
      </c>
      <c r="W413" t="str">
        <f t="shared" si="823"/>
        <v/>
      </c>
    </row>
    <row r="414">
      <c r="A414">
        <f t="shared" si="33"/>
        <v>12</v>
      </c>
      <c r="B414">
        <f t="shared" si="34"/>
        <v>1904</v>
      </c>
      <c r="C414" s="159">
        <f t="shared" si="709"/>
        <v>1827</v>
      </c>
      <c r="D414" s="156">
        <f t="shared" si="12"/>
        <v>1904.916667</v>
      </c>
      <c r="E414" s="157">
        <f>('StockBond Returns'!Y413+'StockBond Returns'!AA413-'Parameters &amp; Main Results'!$B$33)/'StockBond Returns'!Z413*12</f>
        <v>0.04004281672</v>
      </c>
      <c r="F414" s="77">
        <f>'StockBond Returns'!Y413+'StockBond Returns'!AA413-'StockBond Returns'!Z413*'Distribution of Final Value'!$B$7</f>
        <v>0.2810662427</v>
      </c>
      <c r="G414" s="19">
        <f>1/'StockBond Returns'!M412</f>
        <v>0.05532136112</v>
      </c>
      <c r="H414">
        <f t="shared" si="7"/>
        <v>1</v>
      </c>
      <c r="I414" s="71">
        <f t="shared" si="8"/>
        <v>0</v>
      </c>
      <c r="J414">
        <f t="shared" si="9"/>
        <v>0</v>
      </c>
      <c r="K414" s="19">
        <f t="shared" ref="K414:M414" si="824">if(H414=1,$E414,"")</f>
        <v>0.04004281672</v>
      </c>
      <c r="L414" t="str">
        <f t="shared" si="824"/>
        <v/>
      </c>
      <c r="M414" t="str">
        <f t="shared" si="824"/>
        <v/>
      </c>
      <c r="N414" s="158">
        <f>if('StockBond Returns'!AB412=0,1,0)</f>
        <v>0</v>
      </c>
      <c r="O414">
        <f>if( and('StockBond Returns'!$AB412&lt;0,'StockBond Returns'!$AB412&gt;=-0.1),1,0)</f>
        <v>1</v>
      </c>
      <c r="P414">
        <f>if( and('StockBond Returns'!$AB412&lt;-0.1,'StockBond Returns'!$AB412&gt;=-0.2),1,0)</f>
        <v>0</v>
      </c>
      <c r="Q414">
        <f>if( and('StockBond Returns'!$AB412&lt;-0.2,'StockBond Returns'!$AB412&gt;=-0.3),1,0)</f>
        <v>0</v>
      </c>
      <c r="R414">
        <f>if('StockBond Returns'!AB412&lt;-0.3,1,0)</f>
        <v>0</v>
      </c>
      <c r="S414" t="str">
        <f t="shared" ref="S414:W414" si="825">if(N414=1,$E414,"")</f>
        <v/>
      </c>
      <c r="T414" s="19">
        <f t="shared" si="825"/>
        <v>0.04004281672</v>
      </c>
      <c r="U414" t="str">
        <f t="shared" si="825"/>
        <v/>
      </c>
      <c r="V414" t="str">
        <f t="shared" si="825"/>
        <v/>
      </c>
      <c r="W414" t="str">
        <f t="shared" si="825"/>
        <v/>
      </c>
    </row>
    <row r="415">
      <c r="A415">
        <f t="shared" si="33"/>
        <v>1</v>
      </c>
      <c r="B415">
        <f t="shared" si="34"/>
        <v>1905</v>
      </c>
      <c r="C415" s="159">
        <f t="shared" si="709"/>
        <v>1858</v>
      </c>
      <c r="D415" s="156">
        <f t="shared" si="12"/>
        <v>1905</v>
      </c>
      <c r="E415" s="157">
        <f>('StockBond Returns'!Y414+'StockBond Returns'!AA414-'Parameters &amp; Main Results'!$B$33)/'StockBond Returns'!Z414*12</f>
        <v>0.03977019965</v>
      </c>
      <c r="F415" s="77">
        <f>'StockBond Returns'!Y414+'StockBond Returns'!AA414-'StockBond Returns'!Z414*'Distribution of Final Value'!$B$7</f>
        <v>0.08309229049</v>
      </c>
      <c r="G415" s="19">
        <f>1/'StockBond Returns'!M413</f>
        <v>0.05506705231</v>
      </c>
      <c r="H415">
        <f t="shared" si="7"/>
        <v>1</v>
      </c>
      <c r="I415" s="71">
        <f t="shared" si="8"/>
        <v>0</v>
      </c>
      <c r="J415">
        <f t="shared" si="9"/>
        <v>0</v>
      </c>
      <c r="K415" s="19">
        <f t="shared" ref="K415:M415" si="826">if(H415=1,$E415,"")</f>
        <v>0.03977019965</v>
      </c>
      <c r="L415" t="str">
        <f t="shared" si="826"/>
        <v/>
      </c>
      <c r="M415" t="str">
        <f t="shared" si="826"/>
        <v/>
      </c>
      <c r="N415" s="158">
        <f>if('StockBond Returns'!AB413=0,1,0)</f>
        <v>0</v>
      </c>
      <c r="O415">
        <f>if( and('StockBond Returns'!$AB413&lt;0,'StockBond Returns'!$AB413&gt;=-0.1),1,0)</f>
        <v>1</v>
      </c>
      <c r="P415">
        <f>if( and('StockBond Returns'!$AB413&lt;-0.1,'StockBond Returns'!$AB413&gt;=-0.2),1,0)</f>
        <v>0</v>
      </c>
      <c r="Q415">
        <f>if( and('StockBond Returns'!$AB413&lt;-0.2,'StockBond Returns'!$AB413&gt;=-0.3),1,0)</f>
        <v>0</v>
      </c>
      <c r="R415">
        <f>if('StockBond Returns'!AB413&lt;-0.3,1,0)</f>
        <v>0</v>
      </c>
      <c r="S415" t="str">
        <f t="shared" ref="S415:W415" si="827">if(N415=1,$E415,"")</f>
        <v/>
      </c>
      <c r="T415" s="19">
        <f t="shared" si="827"/>
        <v>0.03977019965</v>
      </c>
      <c r="U415" t="str">
        <f t="shared" si="827"/>
        <v/>
      </c>
      <c r="V415" t="str">
        <f t="shared" si="827"/>
        <v/>
      </c>
      <c r="W415" t="str">
        <f t="shared" si="827"/>
        <v/>
      </c>
    </row>
    <row r="416">
      <c r="A416">
        <f t="shared" si="33"/>
        <v>2</v>
      </c>
      <c r="B416">
        <f t="shared" si="34"/>
        <v>1905</v>
      </c>
      <c r="C416" s="159">
        <f t="shared" si="709"/>
        <v>1886</v>
      </c>
      <c r="D416" s="156">
        <f t="shared" si="12"/>
        <v>1905.083333</v>
      </c>
      <c r="E416" s="157">
        <f>('StockBond Returns'!Y415+'StockBond Returns'!AA415-'Parameters &amp; Main Results'!$B$33)/'StockBond Returns'!Z415*12</f>
        <v>0.03917174278</v>
      </c>
      <c r="F416" s="77">
        <f>'StockBond Returns'!Y415+'StockBond Returns'!AA415-'StockBond Returns'!Z415*'Distribution of Final Value'!$B$7</f>
        <v>-0.3659329992</v>
      </c>
      <c r="G416" s="19">
        <f>1/'StockBond Returns'!M414</f>
        <v>0.05417161516</v>
      </c>
      <c r="H416">
        <f t="shared" si="7"/>
        <v>1</v>
      </c>
      <c r="I416" s="71">
        <f t="shared" si="8"/>
        <v>0</v>
      </c>
      <c r="J416">
        <f t="shared" si="9"/>
        <v>0</v>
      </c>
      <c r="K416" s="19">
        <f t="shared" ref="K416:M416" si="828">if(H416=1,$E416,"")</f>
        <v>0.03917174278</v>
      </c>
      <c r="L416" t="str">
        <f t="shared" si="828"/>
        <v/>
      </c>
      <c r="M416" t="str">
        <f t="shared" si="828"/>
        <v/>
      </c>
      <c r="N416" s="158">
        <f>if('StockBond Returns'!AB414=0,1,0)</f>
        <v>1</v>
      </c>
      <c r="O416">
        <f>if( and('StockBond Returns'!$AB414&lt;0,'StockBond Returns'!$AB414&gt;=-0.1),1,0)</f>
        <v>0</v>
      </c>
      <c r="P416">
        <f>if( and('StockBond Returns'!$AB414&lt;-0.1,'StockBond Returns'!$AB414&gt;=-0.2),1,0)</f>
        <v>0</v>
      </c>
      <c r="Q416">
        <f>if( and('StockBond Returns'!$AB414&lt;-0.2,'StockBond Returns'!$AB414&gt;=-0.3),1,0)</f>
        <v>0</v>
      </c>
      <c r="R416">
        <f>if('StockBond Returns'!AB414&lt;-0.3,1,0)</f>
        <v>0</v>
      </c>
      <c r="S416" s="19">
        <f t="shared" ref="S416:W416" si="829">if(N416=1,$E416,"")</f>
        <v>0.03917174278</v>
      </c>
      <c r="T416" t="str">
        <f t="shared" si="829"/>
        <v/>
      </c>
      <c r="U416" t="str">
        <f t="shared" si="829"/>
        <v/>
      </c>
      <c r="V416" t="str">
        <f t="shared" si="829"/>
        <v/>
      </c>
      <c r="W416" t="str">
        <f t="shared" si="829"/>
        <v/>
      </c>
    </row>
    <row r="417">
      <c r="A417">
        <f t="shared" si="33"/>
        <v>3</v>
      </c>
      <c r="B417">
        <f t="shared" si="34"/>
        <v>1905</v>
      </c>
      <c r="C417" s="159">
        <f t="shared" si="709"/>
        <v>1917</v>
      </c>
      <c r="D417" s="156">
        <f t="shared" si="12"/>
        <v>1905.166667</v>
      </c>
      <c r="E417" s="157">
        <f>('StockBond Returns'!Y416+'StockBond Returns'!AA416-'Parameters &amp; Main Results'!$B$33)/'StockBond Returns'!Z416*12</f>
        <v>0.03798856146</v>
      </c>
      <c r="F417" s="77">
        <f>'StockBond Returns'!Y416+'StockBond Returns'!AA416-'StockBond Returns'!Z416*'Distribution of Final Value'!$B$7</f>
        <v>-1.24270099</v>
      </c>
      <c r="G417" s="19">
        <f>1/'StockBond Returns'!M415</f>
        <v>0.05216757206</v>
      </c>
      <c r="H417">
        <f t="shared" si="7"/>
        <v>1</v>
      </c>
      <c r="I417" s="71">
        <f t="shared" si="8"/>
        <v>0</v>
      </c>
      <c r="J417">
        <f t="shared" si="9"/>
        <v>0</v>
      </c>
      <c r="K417" s="19">
        <f t="shared" ref="K417:M417" si="830">if(H417=1,$E417,"")</f>
        <v>0.03798856146</v>
      </c>
      <c r="L417" t="str">
        <f t="shared" si="830"/>
        <v/>
      </c>
      <c r="M417" t="str">
        <f t="shared" si="830"/>
        <v/>
      </c>
      <c r="N417" s="158">
        <f>if('StockBond Returns'!AB415=0,1,0)</f>
        <v>1</v>
      </c>
      <c r="O417">
        <f>if( and('StockBond Returns'!$AB415&lt;0,'StockBond Returns'!$AB415&gt;=-0.1),1,0)</f>
        <v>0</v>
      </c>
      <c r="P417">
        <f>if( and('StockBond Returns'!$AB415&lt;-0.1,'StockBond Returns'!$AB415&gt;=-0.2),1,0)</f>
        <v>0</v>
      </c>
      <c r="Q417">
        <f>if( and('StockBond Returns'!$AB415&lt;-0.2,'StockBond Returns'!$AB415&gt;=-0.3),1,0)</f>
        <v>0</v>
      </c>
      <c r="R417">
        <f>if('StockBond Returns'!AB415&lt;-0.3,1,0)</f>
        <v>0</v>
      </c>
      <c r="S417" s="19">
        <f t="shared" ref="S417:W417" si="831">if(N417=1,$E417,"")</f>
        <v>0.03798856146</v>
      </c>
      <c r="T417" t="str">
        <f t="shared" si="831"/>
        <v/>
      </c>
      <c r="U417" t="str">
        <f t="shared" si="831"/>
        <v/>
      </c>
      <c r="V417" t="str">
        <f t="shared" si="831"/>
        <v/>
      </c>
      <c r="W417" t="str">
        <f t="shared" si="831"/>
        <v/>
      </c>
    </row>
    <row r="418">
      <c r="A418">
        <f t="shared" si="33"/>
        <v>4</v>
      </c>
      <c r="B418">
        <f t="shared" si="34"/>
        <v>1905</v>
      </c>
      <c r="C418" s="159">
        <f t="shared" si="709"/>
        <v>1947</v>
      </c>
      <c r="D418" s="156">
        <f t="shared" si="12"/>
        <v>1905.25</v>
      </c>
      <c r="E418" s="157">
        <f>('StockBond Returns'!Y417+'StockBond Returns'!AA417-'Parameters &amp; Main Results'!$B$33)/'StockBond Returns'!Z417*12</f>
        <v>0.03670900625</v>
      </c>
      <c r="F418" s="77">
        <f>'StockBond Returns'!Y417+'StockBond Returns'!AA417-'StockBond Returns'!Z417*'Distribution of Final Value'!$B$7</f>
        <v>-2.16378766</v>
      </c>
      <c r="G418" s="19">
        <f>1/'StockBond Returns'!M416</f>
        <v>0.05042481375</v>
      </c>
      <c r="H418">
        <f t="shared" si="7"/>
        <v>1</v>
      </c>
      <c r="I418" s="71">
        <f t="shared" si="8"/>
        <v>0</v>
      </c>
      <c r="J418">
        <f t="shared" si="9"/>
        <v>0</v>
      </c>
      <c r="K418" s="19">
        <f t="shared" ref="K418:M418" si="832">if(H418=1,$E418,"")</f>
        <v>0.03670900625</v>
      </c>
      <c r="L418" t="str">
        <f t="shared" si="832"/>
        <v/>
      </c>
      <c r="M418" t="str">
        <f t="shared" si="832"/>
        <v/>
      </c>
      <c r="N418" s="158">
        <f>if('StockBond Returns'!AB416=0,1,0)</f>
        <v>1</v>
      </c>
      <c r="O418">
        <f>if( and('StockBond Returns'!$AB416&lt;0,'StockBond Returns'!$AB416&gt;=-0.1),1,0)</f>
        <v>0</v>
      </c>
      <c r="P418">
        <f>if( and('StockBond Returns'!$AB416&lt;-0.1,'StockBond Returns'!$AB416&gt;=-0.2),1,0)</f>
        <v>0</v>
      </c>
      <c r="Q418">
        <f>if( and('StockBond Returns'!$AB416&lt;-0.2,'StockBond Returns'!$AB416&gt;=-0.3),1,0)</f>
        <v>0</v>
      </c>
      <c r="R418">
        <f>if('StockBond Returns'!AB416&lt;-0.3,1,0)</f>
        <v>0</v>
      </c>
      <c r="S418" s="19">
        <f t="shared" ref="S418:W418" si="833">if(N418=1,$E418,"")</f>
        <v>0.03670900625</v>
      </c>
      <c r="T418" t="str">
        <f t="shared" si="833"/>
        <v/>
      </c>
      <c r="U418" t="str">
        <f t="shared" si="833"/>
        <v/>
      </c>
      <c r="V418" t="str">
        <f t="shared" si="833"/>
        <v/>
      </c>
      <c r="W418" t="str">
        <f t="shared" si="833"/>
        <v/>
      </c>
    </row>
    <row r="419">
      <c r="A419">
        <f t="shared" si="33"/>
        <v>5</v>
      </c>
      <c r="B419">
        <f t="shared" si="34"/>
        <v>1905</v>
      </c>
      <c r="C419" s="159">
        <f t="shared" si="709"/>
        <v>1978</v>
      </c>
      <c r="D419" s="156">
        <f t="shared" si="12"/>
        <v>1905.333333</v>
      </c>
      <c r="E419" s="157">
        <f>('StockBond Returns'!Y418+'StockBond Returns'!AA418-'Parameters &amp; Main Results'!$B$33)/'StockBond Returns'!Z418*12</f>
        <v>0.03704302755</v>
      </c>
      <c r="F419" s="77">
        <f>'StockBond Returns'!Y418+'StockBond Returns'!AA418-'StockBond Returns'!Z418*'Distribution of Final Value'!$B$7</f>
        <v>-1.968764414</v>
      </c>
      <c r="G419" s="19">
        <f>1/'StockBond Returns'!M417</f>
        <v>0.05132698867</v>
      </c>
      <c r="H419">
        <f t="shared" si="7"/>
        <v>1</v>
      </c>
      <c r="I419" s="71">
        <f t="shared" si="8"/>
        <v>0</v>
      </c>
      <c r="J419">
        <f t="shared" si="9"/>
        <v>0</v>
      </c>
      <c r="K419" s="19">
        <f t="shared" ref="K419:M419" si="834">if(H419=1,$E419,"")</f>
        <v>0.03704302755</v>
      </c>
      <c r="L419" t="str">
        <f t="shared" si="834"/>
        <v/>
      </c>
      <c r="M419" t="str">
        <f t="shared" si="834"/>
        <v/>
      </c>
      <c r="N419" s="158">
        <f>if('StockBond Returns'!AB417=0,1,0)</f>
        <v>0</v>
      </c>
      <c r="O419">
        <f>if( and('StockBond Returns'!$AB417&lt;0,'StockBond Returns'!$AB417&gt;=-0.1),1,0)</f>
        <v>1</v>
      </c>
      <c r="P419">
        <f>if( and('StockBond Returns'!$AB417&lt;-0.1,'StockBond Returns'!$AB417&gt;=-0.2),1,0)</f>
        <v>0</v>
      </c>
      <c r="Q419">
        <f>if( and('StockBond Returns'!$AB417&lt;-0.2,'StockBond Returns'!$AB417&gt;=-0.3),1,0)</f>
        <v>0</v>
      </c>
      <c r="R419">
        <f>if('StockBond Returns'!AB417&lt;-0.3,1,0)</f>
        <v>0</v>
      </c>
      <c r="S419" t="str">
        <f t="shared" ref="S419:W419" si="835">if(N419=1,$E419,"")</f>
        <v/>
      </c>
      <c r="T419" s="19">
        <f t="shared" si="835"/>
        <v>0.03704302755</v>
      </c>
      <c r="U419" t="str">
        <f t="shared" si="835"/>
        <v/>
      </c>
      <c r="V419" t="str">
        <f t="shared" si="835"/>
        <v/>
      </c>
      <c r="W419" t="str">
        <f t="shared" si="835"/>
        <v/>
      </c>
    </row>
    <row r="420">
      <c r="A420">
        <f t="shared" si="33"/>
        <v>6</v>
      </c>
      <c r="B420">
        <f t="shared" si="34"/>
        <v>1905</v>
      </c>
      <c r="C420" s="159">
        <f t="shared" si="709"/>
        <v>2008</v>
      </c>
      <c r="D420" s="156">
        <f t="shared" si="12"/>
        <v>1905.416667</v>
      </c>
      <c r="E420" s="157">
        <f>('StockBond Returns'!Y419+'StockBond Returns'!AA419-'Parameters &amp; Main Results'!$B$33)/'StockBond Returns'!Z419*12</f>
        <v>0.03803028359</v>
      </c>
      <c r="F420" s="77">
        <f>'StockBond Returns'!Y419+'StockBond Returns'!AA419-'StockBond Returns'!Z419*'Distribution of Final Value'!$B$7</f>
        <v>-1.213902952</v>
      </c>
      <c r="G420" s="19">
        <f>1/'StockBond Returns'!M418</f>
        <v>0.0536783419</v>
      </c>
      <c r="H420">
        <f t="shared" si="7"/>
        <v>1</v>
      </c>
      <c r="I420" s="71">
        <f t="shared" si="8"/>
        <v>0</v>
      </c>
      <c r="J420">
        <f t="shared" si="9"/>
        <v>0</v>
      </c>
      <c r="K420" s="19">
        <f t="shared" ref="K420:M420" si="836">if(H420=1,$E420,"")</f>
        <v>0.03803028359</v>
      </c>
      <c r="L420" t="str">
        <f t="shared" si="836"/>
        <v/>
      </c>
      <c r="M420" t="str">
        <f t="shared" si="836"/>
        <v/>
      </c>
      <c r="N420" s="158">
        <f>if('StockBond Returns'!AB418=0,1,0)</f>
        <v>0</v>
      </c>
      <c r="O420">
        <f>if( and('StockBond Returns'!$AB418&lt;0,'StockBond Returns'!$AB418&gt;=-0.1),1,0)</f>
        <v>1</v>
      </c>
      <c r="P420">
        <f>if( and('StockBond Returns'!$AB418&lt;-0.1,'StockBond Returns'!$AB418&gt;=-0.2),1,0)</f>
        <v>0</v>
      </c>
      <c r="Q420">
        <f>if( and('StockBond Returns'!$AB418&lt;-0.2,'StockBond Returns'!$AB418&gt;=-0.3),1,0)</f>
        <v>0</v>
      </c>
      <c r="R420">
        <f>if('StockBond Returns'!AB418&lt;-0.3,1,0)</f>
        <v>0</v>
      </c>
      <c r="S420" t="str">
        <f t="shared" ref="S420:W420" si="837">if(N420=1,$E420,"")</f>
        <v/>
      </c>
      <c r="T420" s="19">
        <f t="shared" si="837"/>
        <v>0.03803028359</v>
      </c>
      <c r="U420" t="str">
        <f t="shared" si="837"/>
        <v/>
      </c>
      <c r="V420" t="str">
        <f t="shared" si="837"/>
        <v/>
      </c>
      <c r="W420" t="str">
        <f t="shared" si="837"/>
        <v/>
      </c>
    </row>
    <row r="421">
      <c r="A421">
        <f t="shared" si="33"/>
        <v>7</v>
      </c>
      <c r="B421">
        <f t="shared" si="34"/>
        <v>1905</v>
      </c>
      <c r="C421" s="159">
        <f t="shared" si="709"/>
        <v>2039</v>
      </c>
      <c r="D421" s="156">
        <f t="shared" si="12"/>
        <v>1905.5</v>
      </c>
      <c r="E421" s="157">
        <f>('StockBond Returns'!Y420+'StockBond Returns'!AA420-'Parameters &amp; Main Results'!$B$33)/'StockBond Returns'!Z420*12</f>
        <v>0.03765444545</v>
      </c>
      <c r="F421" s="77">
        <f>'StockBond Returns'!Y420+'StockBond Returns'!AA420-'StockBond Returns'!Z420*'Distribution of Final Value'!$B$7</f>
        <v>-1.423565842</v>
      </c>
      <c r="G421" s="19">
        <f>1/'StockBond Returns'!M419</f>
        <v>0.05337357732</v>
      </c>
      <c r="H421">
        <f t="shared" si="7"/>
        <v>1</v>
      </c>
      <c r="I421" s="71">
        <f t="shared" si="8"/>
        <v>0</v>
      </c>
      <c r="J421">
        <f t="shared" si="9"/>
        <v>0</v>
      </c>
      <c r="K421" s="19">
        <f t="shared" ref="K421:M421" si="838">if(H421=1,$E421,"")</f>
        <v>0.03765444545</v>
      </c>
      <c r="L421" t="str">
        <f t="shared" si="838"/>
        <v/>
      </c>
      <c r="M421" t="str">
        <f t="shared" si="838"/>
        <v/>
      </c>
      <c r="N421" s="158">
        <f>if('StockBond Returns'!AB419=0,1,0)</f>
        <v>0</v>
      </c>
      <c r="O421">
        <f>if( and('StockBond Returns'!$AB419&lt;0,'StockBond Returns'!$AB419&gt;=-0.1),1,0)</f>
        <v>1</v>
      </c>
      <c r="P421">
        <f>if( and('StockBond Returns'!$AB419&lt;-0.1,'StockBond Returns'!$AB419&gt;=-0.2),1,0)</f>
        <v>0</v>
      </c>
      <c r="Q421">
        <f>if( and('StockBond Returns'!$AB419&lt;-0.2,'StockBond Returns'!$AB419&gt;=-0.3),1,0)</f>
        <v>0</v>
      </c>
      <c r="R421">
        <f>if('StockBond Returns'!AB419&lt;-0.3,1,0)</f>
        <v>0</v>
      </c>
      <c r="S421" t="str">
        <f t="shared" ref="S421:W421" si="839">if(N421=1,$E421,"")</f>
        <v/>
      </c>
      <c r="T421" s="19">
        <f t="shared" si="839"/>
        <v>0.03765444545</v>
      </c>
      <c r="U421" t="str">
        <f t="shared" si="839"/>
        <v/>
      </c>
      <c r="V421" t="str">
        <f t="shared" si="839"/>
        <v/>
      </c>
      <c r="W421" t="str">
        <f t="shared" si="839"/>
        <v/>
      </c>
    </row>
    <row r="422">
      <c r="A422">
        <f t="shared" si="33"/>
        <v>8</v>
      </c>
      <c r="B422">
        <f t="shared" si="34"/>
        <v>1905</v>
      </c>
      <c r="C422" s="159">
        <f t="shared" si="709"/>
        <v>2070</v>
      </c>
      <c r="D422" s="156">
        <f t="shared" si="12"/>
        <v>1905.583333</v>
      </c>
      <c r="E422" s="157">
        <f>('StockBond Returns'!Y421+'StockBond Returns'!AA421-'Parameters &amp; Main Results'!$B$33)/'StockBond Returns'!Z421*12</f>
        <v>0.03683806307</v>
      </c>
      <c r="F422" s="77">
        <f>'StockBond Returns'!Y421+'StockBond Returns'!AA421-'StockBond Returns'!Z421*'Distribution of Final Value'!$B$7</f>
        <v>-2.029810269</v>
      </c>
      <c r="G422" s="19">
        <f>1/'StockBond Returns'!M420</f>
        <v>0.05206737872</v>
      </c>
      <c r="H422">
        <f t="shared" si="7"/>
        <v>1</v>
      </c>
      <c r="I422" s="71">
        <f t="shared" si="8"/>
        <v>0</v>
      </c>
      <c r="J422">
        <f t="shared" si="9"/>
        <v>0</v>
      </c>
      <c r="K422" s="19">
        <f t="shared" ref="K422:M422" si="840">if(H422=1,$E422,"")</f>
        <v>0.03683806307</v>
      </c>
      <c r="L422" t="str">
        <f t="shared" si="840"/>
        <v/>
      </c>
      <c r="M422" t="str">
        <f t="shared" si="840"/>
        <v/>
      </c>
      <c r="N422" s="158">
        <f>if('StockBond Returns'!AB420=0,1,0)</f>
        <v>1</v>
      </c>
      <c r="O422">
        <f>if( and('StockBond Returns'!$AB420&lt;0,'StockBond Returns'!$AB420&gt;=-0.1),1,0)</f>
        <v>0</v>
      </c>
      <c r="P422">
        <f>if( and('StockBond Returns'!$AB420&lt;-0.1,'StockBond Returns'!$AB420&gt;=-0.2),1,0)</f>
        <v>0</v>
      </c>
      <c r="Q422">
        <f>if( and('StockBond Returns'!$AB420&lt;-0.2,'StockBond Returns'!$AB420&gt;=-0.3),1,0)</f>
        <v>0</v>
      </c>
      <c r="R422">
        <f>if('StockBond Returns'!AB420&lt;-0.3,1,0)</f>
        <v>0</v>
      </c>
      <c r="S422" s="19">
        <f t="shared" ref="S422:W422" si="841">if(N422=1,$E422,"")</f>
        <v>0.03683806307</v>
      </c>
      <c r="T422" t="str">
        <f t="shared" si="841"/>
        <v/>
      </c>
      <c r="U422" t="str">
        <f t="shared" si="841"/>
        <v/>
      </c>
      <c r="V422" t="str">
        <f t="shared" si="841"/>
        <v/>
      </c>
      <c r="W422" t="str">
        <f t="shared" si="841"/>
        <v/>
      </c>
    </row>
    <row r="423">
      <c r="A423">
        <f t="shared" si="33"/>
        <v>9</v>
      </c>
      <c r="B423">
        <f t="shared" si="34"/>
        <v>1905</v>
      </c>
      <c r="C423" s="159">
        <f t="shared" si="709"/>
        <v>2100</v>
      </c>
      <c r="D423" s="156">
        <f t="shared" si="12"/>
        <v>1905.666667</v>
      </c>
      <c r="E423" s="157">
        <f>('StockBond Returns'!Y422+'StockBond Returns'!AA422-'Parameters &amp; Main Results'!$B$33)/'StockBond Returns'!Z422*12</f>
        <v>0.03626445401</v>
      </c>
      <c r="F423" s="77">
        <f>'StockBond Returns'!Y422+'StockBond Returns'!AA422-'StockBond Returns'!Z422*'Distribution of Final Value'!$B$7</f>
        <v>-2.488571054</v>
      </c>
      <c r="G423" s="19">
        <f>1/'StockBond Returns'!M421</f>
        <v>0.05108998326</v>
      </c>
      <c r="H423">
        <f t="shared" si="7"/>
        <v>1</v>
      </c>
      <c r="I423" s="71">
        <f t="shared" si="8"/>
        <v>0</v>
      </c>
      <c r="J423">
        <f t="shared" si="9"/>
        <v>0</v>
      </c>
      <c r="K423" s="19">
        <f t="shared" ref="K423:M423" si="842">if(H423=1,$E423,"")</f>
        <v>0.03626445401</v>
      </c>
      <c r="L423" t="str">
        <f t="shared" si="842"/>
        <v/>
      </c>
      <c r="M423" t="str">
        <f t="shared" si="842"/>
        <v/>
      </c>
      <c r="N423" s="158">
        <f>if('StockBond Returns'!AB421=0,1,0)</f>
        <v>1</v>
      </c>
      <c r="O423">
        <f>if( and('StockBond Returns'!$AB421&lt;0,'StockBond Returns'!$AB421&gt;=-0.1),1,0)</f>
        <v>0</v>
      </c>
      <c r="P423">
        <f>if( and('StockBond Returns'!$AB421&lt;-0.1,'StockBond Returns'!$AB421&gt;=-0.2),1,0)</f>
        <v>0</v>
      </c>
      <c r="Q423">
        <f>if( and('StockBond Returns'!$AB421&lt;-0.2,'StockBond Returns'!$AB421&gt;=-0.3),1,0)</f>
        <v>0</v>
      </c>
      <c r="R423">
        <f>if('StockBond Returns'!AB421&lt;-0.3,1,0)</f>
        <v>0</v>
      </c>
      <c r="S423" s="19">
        <f t="shared" ref="S423:W423" si="843">if(N423=1,$E423,"")</f>
        <v>0.03626445401</v>
      </c>
      <c r="T423" t="str">
        <f t="shared" si="843"/>
        <v/>
      </c>
      <c r="U423" t="str">
        <f t="shared" si="843"/>
        <v/>
      </c>
      <c r="V423" t="str">
        <f t="shared" si="843"/>
        <v/>
      </c>
      <c r="W423" t="str">
        <f t="shared" si="843"/>
        <v/>
      </c>
    </row>
    <row r="424">
      <c r="A424">
        <f t="shared" si="33"/>
        <v>10</v>
      </c>
      <c r="B424">
        <f t="shared" si="34"/>
        <v>1905</v>
      </c>
      <c r="C424" s="159">
        <f t="shared" si="709"/>
        <v>2131</v>
      </c>
      <c r="D424" s="156">
        <f t="shared" si="12"/>
        <v>1905.75</v>
      </c>
      <c r="E424" s="157">
        <f>('StockBond Returns'!Y423+'StockBond Returns'!AA423-'Parameters &amp; Main Results'!$B$33)/'StockBond Returns'!Z423*12</f>
        <v>0.03572725244</v>
      </c>
      <c r="F424" s="77">
        <f>'StockBond Returns'!Y423+'StockBond Returns'!AA423-'StockBond Returns'!Z423*'Distribution of Final Value'!$B$7</f>
        <v>-2.945221861</v>
      </c>
      <c r="G424" s="19">
        <f>1/'StockBond Returns'!M422</f>
        <v>0.05064960032</v>
      </c>
      <c r="H424">
        <f t="shared" si="7"/>
        <v>1</v>
      </c>
      <c r="I424" s="71">
        <f t="shared" si="8"/>
        <v>0</v>
      </c>
      <c r="J424">
        <f t="shared" si="9"/>
        <v>0</v>
      </c>
      <c r="K424" s="19">
        <f t="shared" ref="K424:M424" si="844">if(H424=1,$E424,"")</f>
        <v>0.03572725244</v>
      </c>
      <c r="L424" t="str">
        <f t="shared" si="844"/>
        <v/>
      </c>
      <c r="M424" t="str">
        <f t="shared" si="844"/>
        <v/>
      </c>
      <c r="N424" s="158">
        <f>if('StockBond Returns'!AB422=0,1,0)</f>
        <v>1</v>
      </c>
      <c r="O424">
        <f>if( and('StockBond Returns'!$AB422&lt;0,'StockBond Returns'!$AB422&gt;=-0.1),1,0)</f>
        <v>0</v>
      </c>
      <c r="P424">
        <f>if( and('StockBond Returns'!$AB422&lt;-0.1,'StockBond Returns'!$AB422&gt;=-0.2),1,0)</f>
        <v>0</v>
      </c>
      <c r="Q424">
        <f>if( and('StockBond Returns'!$AB422&lt;-0.2,'StockBond Returns'!$AB422&gt;=-0.3),1,0)</f>
        <v>0</v>
      </c>
      <c r="R424">
        <f>if('StockBond Returns'!AB422&lt;-0.3,1,0)</f>
        <v>0</v>
      </c>
      <c r="S424" s="19">
        <f t="shared" ref="S424:W424" si="845">if(N424=1,$E424,"")</f>
        <v>0.03572725244</v>
      </c>
      <c r="T424" t="str">
        <f t="shared" si="845"/>
        <v/>
      </c>
      <c r="U424" t="str">
        <f t="shared" si="845"/>
        <v/>
      </c>
      <c r="V424" t="str">
        <f t="shared" si="845"/>
        <v/>
      </c>
      <c r="W424" t="str">
        <f t="shared" si="845"/>
        <v/>
      </c>
    </row>
    <row r="425">
      <c r="A425">
        <f t="shared" si="33"/>
        <v>11</v>
      </c>
      <c r="B425">
        <f t="shared" si="34"/>
        <v>1905</v>
      </c>
      <c r="C425" s="159">
        <f t="shared" si="709"/>
        <v>2161</v>
      </c>
      <c r="D425" s="156">
        <f t="shared" si="12"/>
        <v>1905.833333</v>
      </c>
      <c r="E425" s="157">
        <f>('StockBond Returns'!Y424+'StockBond Returns'!AA424-'Parameters &amp; Main Results'!$B$33)/'StockBond Returns'!Z424*12</f>
        <v>0.03537725842</v>
      </c>
      <c r="F425" s="77">
        <f>'StockBond Returns'!Y424+'StockBond Returns'!AA424-'StockBond Returns'!Z424*'Distribution of Final Value'!$B$7</f>
        <v>-3.270242048</v>
      </c>
      <c r="G425" s="19">
        <f>1/'StockBond Returns'!M423</f>
        <v>0.05025783574</v>
      </c>
      <c r="H425">
        <f t="shared" si="7"/>
        <v>1</v>
      </c>
      <c r="I425" s="71">
        <f t="shared" si="8"/>
        <v>0</v>
      </c>
      <c r="J425">
        <f t="shared" si="9"/>
        <v>0</v>
      </c>
      <c r="K425" s="19">
        <f t="shared" ref="K425:M425" si="846">if(H425=1,$E425,"")</f>
        <v>0.03537725842</v>
      </c>
      <c r="L425" t="str">
        <f t="shared" si="846"/>
        <v/>
      </c>
      <c r="M425" t="str">
        <f t="shared" si="846"/>
        <v/>
      </c>
      <c r="N425" s="158">
        <f>if('StockBond Returns'!AB423=0,1,0)</f>
        <v>1</v>
      </c>
      <c r="O425">
        <f>if( and('StockBond Returns'!$AB423&lt;0,'StockBond Returns'!$AB423&gt;=-0.1),1,0)</f>
        <v>0</v>
      </c>
      <c r="P425">
        <f>if( and('StockBond Returns'!$AB423&lt;-0.1,'StockBond Returns'!$AB423&gt;=-0.2),1,0)</f>
        <v>0</v>
      </c>
      <c r="Q425">
        <f>if( and('StockBond Returns'!$AB423&lt;-0.2,'StockBond Returns'!$AB423&gt;=-0.3),1,0)</f>
        <v>0</v>
      </c>
      <c r="R425">
        <f>if('StockBond Returns'!AB423&lt;-0.3,1,0)</f>
        <v>0</v>
      </c>
      <c r="S425" s="19">
        <f t="shared" ref="S425:W425" si="847">if(N425=1,$E425,"")</f>
        <v>0.03537725842</v>
      </c>
      <c r="T425" t="str">
        <f t="shared" si="847"/>
        <v/>
      </c>
      <c r="U425" t="str">
        <f t="shared" si="847"/>
        <v/>
      </c>
      <c r="V425" t="str">
        <f t="shared" si="847"/>
        <v/>
      </c>
      <c r="W425" t="str">
        <f t="shared" si="847"/>
        <v/>
      </c>
    </row>
    <row r="426">
      <c r="A426">
        <f t="shared" si="33"/>
        <v>12</v>
      </c>
      <c r="B426">
        <f t="shared" si="34"/>
        <v>1905</v>
      </c>
      <c r="C426" s="159">
        <f t="shared" si="709"/>
        <v>2192</v>
      </c>
      <c r="D426" s="156">
        <f t="shared" si="12"/>
        <v>1905.916667</v>
      </c>
      <c r="E426" s="157">
        <f>('StockBond Returns'!Y425+'StockBond Returns'!AA425-'Parameters &amp; Main Results'!$B$33)/'StockBond Returns'!Z425*12</f>
        <v>0.03598517079</v>
      </c>
      <c r="F426" s="77">
        <f>'StockBond Returns'!Y425+'StockBond Returns'!AA425-'StockBond Returns'!Z425*'Distribution of Final Value'!$B$7</f>
        <v>-2.773480767</v>
      </c>
      <c r="G426" s="19">
        <f>1/'StockBond Returns'!M424</f>
        <v>0.05143100156</v>
      </c>
      <c r="H426">
        <f t="shared" si="7"/>
        <v>1</v>
      </c>
      <c r="I426" s="71">
        <f t="shared" si="8"/>
        <v>0</v>
      </c>
      <c r="J426">
        <f t="shared" si="9"/>
        <v>0</v>
      </c>
      <c r="K426" s="19">
        <f t="shared" ref="K426:M426" si="848">if(H426=1,$E426,"")</f>
        <v>0.03598517079</v>
      </c>
      <c r="L426" t="str">
        <f t="shared" si="848"/>
        <v/>
      </c>
      <c r="M426" t="str">
        <f t="shared" si="848"/>
        <v/>
      </c>
      <c r="N426" s="158">
        <f>if('StockBond Returns'!AB424=0,1,0)</f>
        <v>0</v>
      </c>
      <c r="O426">
        <f>if( and('StockBond Returns'!$AB424&lt;0,'StockBond Returns'!$AB424&gt;=-0.1),1,0)</f>
        <v>1</v>
      </c>
      <c r="P426">
        <f>if( and('StockBond Returns'!$AB424&lt;-0.1,'StockBond Returns'!$AB424&gt;=-0.2),1,0)</f>
        <v>0</v>
      </c>
      <c r="Q426">
        <f>if( and('StockBond Returns'!$AB424&lt;-0.2,'StockBond Returns'!$AB424&gt;=-0.3),1,0)</f>
        <v>0</v>
      </c>
      <c r="R426">
        <f>if('StockBond Returns'!AB424&lt;-0.3,1,0)</f>
        <v>0</v>
      </c>
      <c r="S426" t="str">
        <f t="shared" ref="S426:W426" si="849">if(N426=1,$E426,"")</f>
        <v/>
      </c>
      <c r="T426" s="19">
        <f t="shared" si="849"/>
        <v>0.03598517079</v>
      </c>
      <c r="U426" t="str">
        <f t="shared" si="849"/>
        <v/>
      </c>
      <c r="V426" t="str">
        <f t="shared" si="849"/>
        <v/>
      </c>
      <c r="W426" t="str">
        <f t="shared" si="849"/>
        <v/>
      </c>
    </row>
    <row r="427">
      <c r="A427">
        <f t="shared" si="33"/>
        <v>1</v>
      </c>
      <c r="B427">
        <f t="shared" si="34"/>
        <v>1906</v>
      </c>
      <c r="C427" s="159">
        <f t="shared" si="709"/>
        <v>2223</v>
      </c>
      <c r="D427" s="156">
        <f t="shared" si="12"/>
        <v>1906</v>
      </c>
      <c r="E427" s="157">
        <f>('StockBond Returns'!Y426+'StockBond Returns'!AA426-'Parameters &amp; Main Results'!$B$33)/'StockBond Returns'!Z426*12</f>
        <v>0.03590536875</v>
      </c>
      <c r="F427" s="77">
        <f>'StockBond Returns'!Y426+'StockBond Returns'!AA426-'StockBond Returns'!Z426*'Distribution of Final Value'!$B$7</f>
        <v>-2.834042924</v>
      </c>
      <c r="G427" s="19">
        <f>1/'StockBond Returns'!M425</f>
        <v>0.05107784257</v>
      </c>
      <c r="H427">
        <f t="shared" si="7"/>
        <v>1</v>
      </c>
      <c r="I427" s="71">
        <f t="shared" si="8"/>
        <v>0</v>
      </c>
      <c r="J427">
        <f t="shared" si="9"/>
        <v>0</v>
      </c>
      <c r="K427" s="19">
        <f t="shared" ref="K427:M427" si="850">if(H427=1,$E427,"")</f>
        <v>0.03590536875</v>
      </c>
      <c r="L427" t="str">
        <f t="shared" si="850"/>
        <v/>
      </c>
      <c r="M427" t="str">
        <f t="shared" si="850"/>
        <v/>
      </c>
      <c r="N427" s="158">
        <f>if('StockBond Returns'!AB425=0,1,0)</f>
        <v>1</v>
      </c>
      <c r="O427">
        <f>if( and('StockBond Returns'!$AB425&lt;0,'StockBond Returns'!$AB425&gt;=-0.1),1,0)</f>
        <v>0</v>
      </c>
      <c r="P427">
        <f>if( and('StockBond Returns'!$AB425&lt;-0.1,'StockBond Returns'!$AB425&gt;=-0.2),1,0)</f>
        <v>0</v>
      </c>
      <c r="Q427">
        <f>if( and('StockBond Returns'!$AB425&lt;-0.2,'StockBond Returns'!$AB425&gt;=-0.3),1,0)</f>
        <v>0</v>
      </c>
      <c r="R427">
        <f>if('StockBond Returns'!AB425&lt;-0.3,1,0)</f>
        <v>0</v>
      </c>
      <c r="S427" s="19">
        <f t="shared" ref="S427:W427" si="851">if(N427=1,$E427,"")</f>
        <v>0.03590536875</v>
      </c>
      <c r="T427" t="str">
        <f t="shared" si="851"/>
        <v/>
      </c>
      <c r="U427" t="str">
        <f t="shared" si="851"/>
        <v/>
      </c>
      <c r="V427" t="str">
        <f t="shared" si="851"/>
        <v/>
      </c>
      <c r="W427" t="str">
        <f t="shared" si="851"/>
        <v/>
      </c>
    </row>
    <row r="428">
      <c r="A428">
        <f t="shared" si="33"/>
        <v>2</v>
      </c>
      <c r="B428">
        <f t="shared" si="34"/>
        <v>1906</v>
      </c>
      <c r="C428" s="159">
        <f t="shared" si="709"/>
        <v>2251</v>
      </c>
      <c r="D428" s="156">
        <f t="shared" si="12"/>
        <v>1906.083333</v>
      </c>
      <c r="E428" s="157">
        <f>('StockBond Returns'!Y427+'StockBond Returns'!AA427-'Parameters &amp; Main Results'!$B$33)/'StockBond Returns'!Z427*12</f>
        <v>0.03502751009</v>
      </c>
      <c r="F428" s="77">
        <f>'StockBond Returns'!Y427+'StockBond Returns'!AA427-'StockBond Returns'!Z427*'Distribution of Final Value'!$B$7</f>
        <v>-3.505572</v>
      </c>
      <c r="G428" s="19">
        <f>1/'StockBond Returns'!M426</f>
        <v>0.04967117123</v>
      </c>
      <c r="H428">
        <f t="shared" si="7"/>
        <v>0</v>
      </c>
      <c r="I428" s="71">
        <f t="shared" si="8"/>
        <v>1</v>
      </c>
      <c r="J428">
        <f t="shared" si="9"/>
        <v>1</v>
      </c>
      <c r="K428" t="str">
        <f t="shared" ref="K428:M428" si="852">if(H428=1,$E428,"")</f>
        <v/>
      </c>
      <c r="L428" s="19">
        <f t="shared" si="852"/>
        <v>0.03502751009</v>
      </c>
      <c r="M428" s="19">
        <f t="shared" si="852"/>
        <v>0.03502751009</v>
      </c>
      <c r="N428" s="158">
        <f>if('StockBond Returns'!AB426=0,1,0)</f>
        <v>1</v>
      </c>
      <c r="O428">
        <f>if( and('StockBond Returns'!$AB426&lt;0,'StockBond Returns'!$AB426&gt;=-0.1),1,0)</f>
        <v>0</v>
      </c>
      <c r="P428">
        <f>if( and('StockBond Returns'!$AB426&lt;-0.1,'StockBond Returns'!$AB426&gt;=-0.2),1,0)</f>
        <v>0</v>
      </c>
      <c r="Q428">
        <f>if( and('StockBond Returns'!$AB426&lt;-0.2,'StockBond Returns'!$AB426&gt;=-0.3),1,0)</f>
        <v>0</v>
      </c>
      <c r="R428">
        <f>if('StockBond Returns'!AB426&lt;-0.3,1,0)</f>
        <v>0</v>
      </c>
      <c r="S428" s="19">
        <f t="shared" ref="S428:W428" si="853">if(N428=1,$E428,"")</f>
        <v>0.03502751009</v>
      </c>
      <c r="T428" t="str">
        <f t="shared" si="853"/>
        <v/>
      </c>
      <c r="U428" t="str">
        <f t="shared" si="853"/>
        <v/>
      </c>
      <c r="V428" t="str">
        <f t="shared" si="853"/>
        <v/>
      </c>
      <c r="W428" t="str">
        <f t="shared" si="853"/>
        <v/>
      </c>
    </row>
    <row r="429">
      <c r="A429">
        <f t="shared" si="33"/>
        <v>3</v>
      </c>
      <c r="B429">
        <f t="shared" si="34"/>
        <v>1906</v>
      </c>
      <c r="C429" s="159">
        <f t="shared" si="709"/>
        <v>2282</v>
      </c>
      <c r="D429" s="156">
        <f t="shared" si="12"/>
        <v>1906.166667</v>
      </c>
      <c r="E429" s="157">
        <f>('StockBond Returns'!Y428+'StockBond Returns'!AA428-'Parameters &amp; Main Results'!$B$33)/'StockBond Returns'!Z428*12</f>
        <v>0.03524061534</v>
      </c>
      <c r="F429" s="77">
        <f>'StockBond Returns'!Y428+'StockBond Returns'!AA428-'StockBond Returns'!Z428*'Distribution of Final Value'!$B$7</f>
        <v>-3.252423375</v>
      </c>
      <c r="G429" s="19">
        <f>1/'StockBond Returns'!M427</f>
        <v>0.05033535285</v>
      </c>
      <c r="H429">
        <f t="shared" si="7"/>
        <v>1</v>
      </c>
      <c r="I429" s="71">
        <f t="shared" si="8"/>
        <v>0</v>
      </c>
      <c r="J429">
        <f t="shared" si="9"/>
        <v>0</v>
      </c>
      <c r="K429" s="19">
        <f t="shared" ref="K429:M429" si="854">if(H429=1,$E429,"")</f>
        <v>0.03524061534</v>
      </c>
      <c r="L429" t="str">
        <f t="shared" si="854"/>
        <v/>
      </c>
      <c r="M429" t="str">
        <f t="shared" si="854"/>
        <v/>
      </c>
      <c r="N429" s="158">
        <f>if('StockBond Returns'!AB427=0,1,0)</f>
        <v>0</v>
      </c>
      <c r="O429">
        <f>if( and('StockBond Returns'!$AB427&lt;0,'StockBond Returns'!$AB427&gt;=-0.1),1,0)</f>
        <v>1</v>
      </c>
      <c r="P429">
        <f>if( and('StockBond Returns'!$AB427&lt;-0.1,'StockBond Returns'!$AB427&gt;=-0.2),1,0)</f>
        <v>0</v>
      </c>
      <c r="Q429">
        <f>if( and('StockBond Returns'!$AB427&lt;-0.2,'StockBond Returns'!$AB427&gt;=-0.3),1,0)</f>
        <v>0</v>
      </c>
      <c r="R429">
        <f>if('StockBond Returns'!AB427&lt;-0.3,1,0)</f>
        <v>0</v>
      </c>
      <c r="S429" t="str">
        <f t="shared" ref="S429:W429" si="855">if(N429=1,$E429,"")</f>
        <v/>
      </c>
      <c r="T429" s="19">
        <f t="shared" si="855"/>
        <v>0.03524061534</v>
      </c>
      <c r="U429" t="str">
        <f t="shared" si="855"/>
        <v/>
      </c>
      <c r="V429" t="str">
        <f t="shared" si="855"/>
        <v/>
      </c>
      <c r="W429" t="str">
        <f t="shared" si="855"/>
        <v/>
      </c>
    </row>
    <row r="430">
      <c r="A430">
        <f t="shared" si="33"/>
        <v>4</v>
      </c>
      <c r="B430">
        <f t="shared" si="34"/>
        <v>1906</v>
      </c>
      <c r="C430" s="159">
        <f t="shared" si="709"/>
        <v>2312</v>
      </c>
      <c r="D430" s="156">
        <f t="shared" si="12"/>
        <v>1906.25</v>
      </c>
      <c r="E430" s="157">
        <f>('StockBond Returns'!Y429+'StockBond Returns'!AA429-'Parameters &amp; Main Results'!$B$33)/'StockBond Returns'!Z429*12</f>
        <v>0.03583934852</v>
      </c>
      <c r="F430" s="77">
        <f>'StockBond Returns'!Y429+'StockBond Returns'!AA429-'StockBond Returns'!Z429*'Distribution of Final Value'!$B$7</f>
        <v>-2.771714424</v>
      </c>
      <c r="G430" s="19">
        <f>1/'StockBond Returns'!M428</f>
        <v>0.05192255455</v>
      </c>
      <c r="H430">
        <f t="shared" si="7"/>
        <v>1</v>
      </c>
      <c r="I430" s="71">
        <f t="shared" si="8"/>
        <v>0</v>
      </c>
      <c r="J430">
        <f t="shared" si="9"/>
        <v>0</v>
      </c>
      <c r="K430" s="19">
        <f t="shared" ref="K430:M430" si="856">if(H430=1,$E430,"")</f>
        <v>0.03583934852</v>
      </c>
      <c r="L430" t="str">
        <f t="shared" si="856"/>
        <v/>
      </c>
      <c r="M430" t="str">
        <f t="shared" si="856"/>
        <v/>
      </c>
      <c r="N430" s="158">
        <f>if('StockBond Returns'!AB428=0,1,0)</f>
        <v>0</v>
      </c>
      <c r="O430">
        <f>if( and('StockBond Returns'!$AB428&lt;0,'StockBond Returns'!$AB428&gt;=-0.1),1,0)</f>
        <v>1</v>
      </c>
      <c r="P430">
        <f>if( and('StockBond Returns'!$AB428&lt;-0.1,'StockBond Returns'!$AB428&gt;=-0.2),1,0)</f>
        <v>0</v>
      </c>
      <c r="Q430">
        <f>if( and('StockBond Returns'!$AB428&lt;-0.2,'StockBond Returns'!$AB428&gt;=-0.3),1,0)</f>
        <v>0</v>
      </c>
      <c r="R430">
        <f>if('StockBond Returns'!AB428&lt;-0.3,1,0)</f>
        <v>0</v>
      </c>
      <c r="S430" t="str">
        <f t="shared" ref="S430:W430" si="857">if(N430=1,$E430,"")</f>
        <v/>
      </c>
      <c r="T430" s="19">
        <f t="shared" si="857"/>
        <v>0.03583934852</v>
      </c>
      <c r="U430" t="str">
        <f t="shared" si="857"/>
        <v/>
      </c>
      <c r="V430" t="str">
        <f t="shared" si="857"/>
        <v/>
      </c>
      <c r="W430" t="str">
        <f t="shared" si="857"/>
        <v/>
      </c>
    </row>
    <row r="431">
      <c r="A431">
        <f t="shared" si="33"/>
        <v>5</v>
      </c>
      <c r="B431">
        <f t="shared" si="34"/>
        <v>1906</v>
      </c>
      <c r="C431" s="159">
        <f t="shared" si="709"/>
        <v>2343</v>
      </c>
      <c r="D431" s="156">
        <f t="shared" si="12"/>
        <v>1906.333333</v>
      </c>
      <c r="E431" s="157">
        <f>('StockBond Returns'!Y430+'StockBond Returns'!AA430-'Parameters &amp; Main Results'!$B$33)/'StockBond Returns'!Z430*12</f>
        <v>0.03609640571</v>
      </c>
      <c r="F431" s="77">
        <f>'StockBond Returns'!Y430+'StockBond Returns'!AA430-'StockBond Returns'!Z430*'Distribution of Final Value'!$B$7</f>
        <v>-2.615756511</v>
      </c>
      <c r="G431" s="19">
        <f>1/'StockBond Returns'!M429</f>
        <v>0.05297675036</v>
      </c>
      <c r="H431">
        <f t="shared" si="7"/>
        <v>1</v>
      </c>
      <c r="I431" s="71">
        <f t="shared" si="8"/>
        <v>0</v>
      </c>
      <c r="J431">
        <f t="shared" si="9"/>
        <v>0</v>
      </c>
      <c r="K431" s="19">
        <f t="shared" ref="K431:M431" si="858">if(H431=1,$E431,"")</f>
        <v>0.03609640571</v>
      </c>
      <c r="L431" t="str">
        <f t="shared" si="858"/>
        <v/>
      </c>
      <c r="M431" t="str">
        <f t="shared" si="858"/>
        <v/>
      </c>
      <c r="N431" s="158">
        <f>if('StockBond Returns'!AB429=0,1,0)</f>
        <v>0</v>
      </c>
      <c r="O431">
        <f>if( and('StockBond Returns'!$AB429&lt;0,'StockBond Returns'!$AB429&gt;=-0.1),1,0)</f>
        <v>1</v>
      </c>
      <c r="P431">
        <f>if( and('StockBond Returns'!$AB429&lt;-0.1,'StockBond Returns'!$AB429&gt;=-0.2),1,0)</f>
        <v>0</v>
      </c>
      <c r="Q431">
        <f>if( and('StockBond Returns'!$AB429&lt;-0.2,'StockBond Returns'!$AB429&gt;=-0.3),1,0)</f>
        <v>0</v>
      </c>
      <c r="R431">
        <f>if('StockBond Returns'!AB429&lt;-0.3,1,0)</f>
        <v>0</v>
      </c>
      <c r="S431" t="str">
        <f t="shared" ref="S431:W431" si="859">if(N431=1,$E431,"")</f>
        <v/>
      </c>
      <c r="T431" s="19">
        <f t="shared" si="859"/>
        <v>0.03609640571</v>
      </c>
      <c r="U431" t="str">
        <f t="shared" si="859"/>
        <v/>
      </c>
      <c r="V431" t="str">
        <f t="shared" si="859"/>
        <v/>
      </c>
      <c r="W431" t="str">
        <f t="shared" si="859"/>
        <v/>
      </c>
    </row>
    <row r="432">
      <c r="A432">
        <f t="shared" si="33"/>
        <v>6</v>
      </c>
      <c r="B432">
        <f t="shared" si="34"/>
        <v>1906</v>
      </c>
      <c r="C432" s="159">
        <f t="shared" si="709"/>
        <v>2373</v>
      </c>
      <c r="D432" s="156">
        <f t="shared" si="12"/>
        <v>1906.416667</v>
      </c>
      <c r="E432" s="157">
        <f>('StockBond Returns'!Y431+'StockBond Returns'!AA431-'Parameters &amp; Main Results'!$B$33)/'StockBond Returns'!Z431*12</f>
        <v>0.03725775928</v>
      </c>
      <c r="F432" s="77">
        <f>'StockBond Returns'!Y431+'StockBond Returns'!AA431-'StockBond Returns'!Z431*'Distribution of Final Value'!$B$7</f>
        <v>-1.677367153</v>
      </c>
      <c r="G432" s="19">
        <f>1/'StockBond Returns'!M430</f>
        <v>0.05538925099</v>
      </c>
      <c r="H432">
        <f t="shared" si="7"/>
        <v>1</v>
      </c>
      <c r="I432" s="71">
        <f t="shared" si="8"/>
        <v>0</v>
      </c>
      <c r="J432">
        <f t="shared" si="9"/>
        <v>0</v>
      </c>
      <c r="K432" s="19">
        <f t="shared" ref="K432:M432" si="860">if(H432=1,$E432,"")</f>
        <v>0.03725775928</v>
      </c>
      <c r="L432" t="str">
        <f t="shared" si="860"/>
        <v/>
      </c>
      <c r="M432" t="str">
        <f t="shared" si="860"/>
        <v/>
      </c>
      <c r="N432" s="158">
        <f>if('StockBond Returns'!AB430=0,1,0)</f>
        <v>0</v>
      </c>
      <c r="O432">
        <f>if( and('StockBond Returns'!$AB430&lt;0,'StockBond Returns'!$AB430&gt;=-0.1),1,0)</f>
        <v>1</v>
      </c>
      <c r="P432">
        <f>if( and('StockBond Returns'!$AB430&lt;-0.1,'StockBond Returns'!$AB430&gt;=-0.2),1,0)</f>
        <v>0</v>
      </c>
      <c r="Q432">
        <f>if( and('StockBond Returns'!$AB430&lt;-0.2,'StockBond Returns'!$AB430&gt;=-0.3),1,0)</f>
        <v>0</v>
      </c>
      <c r="R432">
        <f>if('StockBond Returns'!AB430&lt;-0.3,1,0)</f>
        <v>0</v>
      </c>
      <c r="S432" t="str">
        <f t="shared" ref="S432:W432" si="861">if(N432=1,$E432,"")</f>
        <v/>
      </c>
      <c r="T432" s="19">
        <f t="shared" si="861"/>
        <v>0.03725775928</v>
      </c>
      <c r="U432" t="str">
        <f t="shared" si="861"/>
        <v/>
      </c>
      <c r="V432" t="str">
        <f t="shared" si="861"/>
        <v/>
      </c>
      <c r="W432" t="str">
        <f t="shared" si="861"/>
        <v/>
      </c>
    </row>
    <row r="433">
      <c r="A433">
        <f t="shared" si="33"/>
        <v>7</v>
      </c>
      <c r="B433">
        <f t="shared" si="34"/>
        <v>1906</v>
      </c>
      <c r="C433" s="159">
        <f t="shared" si="709"/>
        <v>2404</v>
      </c>
      <c r="D433" s="156">
        <f t="shared" si="12"/>
        <v>1906.5</v>
      </c>
      <c r="E433" s="157">
        <f>('StockBond Returns'!Y432+'StockBond Returns'!AA432-'Parameters &amp; Main Results'!$B$33)/'StockBond Returns'!Z432*12</f>
        <v>0.03694155788</v>
      </c>
      <c r="F433" s="77">
        <f>'StockBond Returns'!Y432+'StockBond Returns'!AA432-'StockBond Returns'!Z432*'Distribution of Final Value'!$B$7</f>
        <v>-1.8650248</v>
      </c>
      <c r="G433" s="19">
        <f>1/'StockBond Returns'!M431</f>
        <v>0.05502769814</v>
      </c>
      <c r="H433">
        <f t="shared" si="7"/>
        <v>1</v>
      </c>
      <c r="I433" s="71">
        <f t="shared" si="8"/>
        <v>0</v>
      </c>
      <c r="J433">
        <f t="shared" si="9"/>
        <v>0</v>
      </c>
      <c r="K433" s="19">
        <f t="shared" ref="K433:M433" si="862">if(H433=1,$E433,"")</f>
        <v>0.03694155788</v>
      </c>
      <c r="L433" t="str">
        <f t="shared" si="862"/>
        <v/>
      </c>
      <c r="M433" t="str">
        <f t="shared" si="862"/>
        <v/>
      </c>
      <c r="N433" s="158">
        <f>if('StockBond Returns'!AB431=0,1,0)</f>
        <v>0</v>
      </c>
      <c r="O433">
        <f>if( and('StockBond Returns'!$AB431&lt;0,'StockBond Returns'!$AB431&gt;=-0.1),1,0)</f>
        <v>1</v>
      </c>
      <c r="P433">
        <f>if( and('StockBond Returns'!$AB431&lt;-0.1,'StockBond Returns'!$AB431&gt;=-0.2),1,0)</f>
        <v>0</v>
      </c>
      <c r="Q433">
        <f>if( and('StockBond Returns'!$AB431&lt;-0.2,'StockBond Returns'!$AB431&gt;=-0.3),1,0)</f>
        <v>0</v>
      </c>
      <c r="R433">
        <f>if('StockBond Returns'!AB431&lt;-0.3,1,0)</f>
        <v>0</v>
      </c>
      <c r="S433" t="str">
        <f t="shared" ref="S433:W433" si="863">if(N433=1,$E433,"")</f>
        <v/>
      </c>
      <c r="T433" s="19">
        <f t="shared" si="863"/>
        <v>0.03694155788</v>
      </c>
      <c r="U433" t="str">
        <f t="shared" si="863"/>
        <v/>
      </c>
      <c r="V433" t="str">
        <f t="shared" si="863"/>
        <v/>
      </c>
      <c r="W433" t="str">
        <f t="shared" si="863"/>
        <v/>
      </c>
    </row>
    <row r="434">
      <c r="A434">
        <f t="shared" si="33"/>
        <v>8</v>
      </c>
      <c r="B434">
        <f t="shared" si="34"/>
        <v>1906</v>
      </c>
      <c r="C434" s="159">
        <f t="shared" si="709"/>
        <v>2435</v>
      </c>
      <c r="D434" s="156">
        <f t="shared" si="12"/>
        <v>1906.583333</v>
      </c>
      <c r="E434" s="157">
        <f>('StockBond Returns'!Y433+'StockBond Returns'!AA433-'Parameters &amp; Main Results'!$B$33)/'StockBond Returns'!Z433*12</f>
        <v>0.03641731358</v>
      </c>
      <c r="F434" s="77">
        <f>'StockBond Returns'!Y433+'StockBond Returns'!AA433-'StockBond Returns'!Z433*'Distribution of Final Value'!$B$7</f>
        <v>-2.194281469</v>
      </c>
      <c r="G434" s="19">
        <f>1/'StockBond Returns'!M432</f>
        <v>0.05495954935</v>
      </c>
      <c r="H434">
        <f t="shared" si="7"/>
        <v>1</v>
      </c>
      <c r="I434" s="71">
        <f t="shared" si="8"/>
        <v>0</v>
      </c>
      <c r="J434">
        <f t="shared" si="9"/>
        <v>0</v>
      </c>
      <c r="K434" s="19">
        <f t="shared" ref="K434:M434" si="864">if(H434=1,$E434,"")</f>
        <v>0.03641731358</v>
      </c>
      <c r="L434" t="str">
        <f t="shared" si="864"/>
        <v/>
      </c>
      <c r="M434" t="str">
        <f t="shared" si="864"/>
        <v/>
      </c>
      <c r="N434" s="158">
        <f>if('StockBond Returns'!AB432=0,1,0)</f>
        <v>0</v>
      </c>
      <c r="O434">
        <f>if( and('StockBond Returns'!$AB432&lt;0,'StockBond Returns'!$AB432&gt;=-0.1),1,0)</f>
        <v>1</v>
      </c>
      <c r="P434">
        <f>if( and('StockBond Returns'!$AB432&lt;-0.1,'StockBond Returns'!$AB432&gt;=-0.2),1,0)</f>
        <v>0</v>
      </c>
      <c r="Q434">
        <f>if( and('StockBond Returns'!$AB432&lt;-0.2,'StockBond Returns'!$AB432&gt;=-0.3),1,0)</f>
        <v>0</v>
      </c>
      <c r="R434">
        <f>if('StockBond Returns'!AB432&lt;-0.3,1,0)</f>
        <v>0</v>
      </c>
      <c r="S434" t="str">
        <f t="shared" ref="S434:W434" si="865">if(N434=1,$E434,"")</f>
        <v/>
      </c>
      <c r="T434" s="19">
        <f t="shared" si="865"/>
        <v>0.03641731358</v>
      </c>
      <c r="U434" t="str">
        <f t="shared" si="865"/>
        <v/>
      </c>
      <c r="V434" t="str">
        <f t="shared" si="865"/>
        <v/>
      </c>
      <c r="W434" t="str">
        <f t="shared" si="865"/>
        <v/>
      </c>
    </row>
    <row r="435">
      <c r="A435">
        <f t="shared" si="33"/>
        <v>9</v>
      </c>
      <c r="B435">
        <f t="shared" si="34"/>
        <v>1906</v>
      </c>
      <c r="C435" s="159">
        <f t="shared" si="709"/>
        <v>2465</v>
      </c>
      <c r="D435" s="156">
        <f t="shared" si="12"/>
        <v>1906.666667</v>
      </c>
      <c r="E435" s="157">
        <f>('StockBond Returns'!Y434+'StockBond Returns'!AA434-'Parameters &amp; Main Results'!$B$33)/'StockBond Returns'!Z434*12</f>
        <v>0.03527580776</v>
      </c>
      <c r="F435" s="77">
        <f>'StockBond Returns'!Y434+'StockBond Returns'!AA434-'StockBond Returns'!Z434*'Distribution of Final Value'!$B$7</f>
        <v>-2.749421004</v>
      </c>
      <c r="G435" s="19">
        <f>1/'StockBond Returns'!M433</f>
        <v>0.0527224517</v>
      </c>
      <c r="H435">
        <f t="shared" si="7"/>
        <v>1</v>
      </c>
      <c r="I435" s="71">
        <f t="shared" si="8"/>
        <v>0</v>
      </c>
      <c r="J435">
        <f t="shared" si="9"/>
        <v>0</v>
      </c>
      <c r="K435" s="19">
        <f t="shared" ref="K435:M435" si="866">if(H435=1,$E435,"")</f>
        <v>0.03527580776</v>
      </c>
      <c r="L435" t="str">
        <f t="shared" si="866"/>
        <v/>
      </c>
      <c r="M435" t="str">
        <f t="shared" si="866"/>
        <v/>
      </c>
      <c r="N435" s="158">
        <f>if('StockBond Returns'!AB433=0,1,0)</f>
        <v>1</v>
      </c>
      <c r="O435">
        <f>if( and('StockBond Returns'!$AB433&lt;0,'StockBond Returns'!$AB433&gt;=-0.1),1,0)</f>
        <v>0</v>
      </c>
      <c r="P435">
        <f>if( and('StockBond Returns'!$AB433&lt;-0.1,'StockBond Returns'!$AB433&gt;=-0.2),1,0)</f>
        <v>0</v>
      </c>
      <c r="Q435">
        <f>if( and('StockBond Returns'!$AB433&lt;-0.2,'StockBond Returns'!$AB433&gt;=-0.3),1,0)</f>
        <v>0</v>
      </c>
      <c r="R435">
        <f>if('StockBond Returns'!AB433&lt;-0.3,1,0)</f>
        <v>0</v>
      </c>
      <c r="S435" s="19">
        <f t="shared" ref="S435:W435" si="867">if(N435=1,$E435,"")</f>
        <v>0.03527580776</v>
      </c>
      <c r="T435" t="str">
        <f t="shared" si="867"/>
        <v/>
      </c>
      <c r="U435" t="str">
        <f t="shared" si="867"/>
        <v/>
      </c>
      <c r="V435" t="str">
        <f t="shared" si="867"/>
        <v/>
      </c>
      <c r="W435" t="str">
        <f t="shared" si="867"/>
        <v/>
      </c>
    </row>
    <row r="436">
      <c r="A436">
        <f t="shared" si="33"/>
        <v>10</v>
      </c>
      <c r="B436">
        <f t="shared" si="34"/>
        <v>1906</v>
      </c>
      <c r="C436" s="159">
        <f t="shared" si="709"/>
        <v>2496</v>
      </c>
      <c r="D436" s="156">
        <f t="shared" si="12"/>
        <v>1906.75</v>
      </c>
      <c r="E436" s="157">
        <f>('StockBond Returns'!Y435+'StockBond Returns'!AA435-'Parameters &amp; Main Results'!$B$33)/'StockBond Returns'!Z435*12</f>
        <v>0.0348386768</v>
      </c>
      <c r="F436" s="77">
        <f>'StockBond Returns'!Y435+'StockBond Returns'!AA435-'StockBond Returns'!Z435*'Distribution of Final Value'!$B$7</f>
        <v>-3.023904657</v>
      </c>
      <c r="G436" s="19">
        <f>1/'StockBond Returns'!M434</f>
        <v>0.05208063794</v>
      </c>
      <c r="H436">
        <f t="shared" si="7"/>
        <v>1</v>
      </c>
      <c r="I436" s="71">
        <f t="shared" si="8"/>
        <v>0</v>
      </c>
      <c r="J436">
        <f t="shared" si="9"/>
        <v>0</v>
      </c>
      <c r="K436" s="19">
        <f t="shared" ref="K436:M436" si="868">if(H436=1,$E436,"")</f>
        <v>0.0348386768</v>
      </c>
      <c r="L436" t="str">
        <f t="shared" si="868"/>
        <v/>
      </c>
      <c r="M436" t="str">
        <f t="shared" si="868"/>
        <v/>
      </c>
      <c r="N436" s="158">
        <f>if('StockBond Returns'!AB434=0,1,0)</f>
        <v>1</v>
      </c>
      <c r="O436">
        <f>if( and('StockBond Returns'!$AB434&lt;0,'StockBond Returns'!$AB434&gt;=-0.1),1,0)</f>
        <v>0</v>
      </c>
      <c r="P436">
        <f>if( and('StockBond Returns'!$AB434&lt;-0.1,'StockBond Returns'!$AB434&gt;=-0.2),1,0)</f>
        <v>0</v>
      </c>
      <c r="Q436">
        <f>if( and('StockBond Returns'!$AB434&lt;-0.2,'StockBond Returns'!$AB434&gt;=-0.3),1,0)</f>
        <v>0</v>
      </c>
      <c r="R436">
        <f>if('StockBond Returns'!AB434&lt;-0.3,1,0)</f>
        <v>0</v>
      </c>
      <c r="S436" s="19">
        <f t="shared" ref="S436:W436" si="869">if(N436=1,$E436,"")</f>
        <v>0.0348386768</v>
      </c>
      <c r="T436" t="str">
        <f t="shared" si="869"/>
        <v/>
      </c>
      <c r="U436" t="str">
        <f t="shared" si="869"/>
        <v/>
      </c>
      <c r="V436" t="str">
        <f t="shared" si="869"/>
        <v/>
      </c>
      <c r="W436" t="str">
        <f t="shared" si="869"/>
        <v/>
      </c>
    </row>
    <row r="437">
      <c r="A437">
        <f t="shared" si="33"/>
        <v>11</v>
      </c>
      <c r="B437">
        <f t="shared" si="34"/>
        <v>1906</v>
      </c>
      <c r="C437" s="159">
        <f t="shared" si="709"/>
        <v>2526</v>
      </c>
      <c r="D437" s="156">
        <f t="shared" si="12"/>
        <v>1906.833333</v>
      </c>
      <c r="E437" s="157">
        <f>('StockBond Returns'!Y436+'StockBond Returns'!AA436-'Parameters &amp; Main Results'!$B$33)/'StockBond Returns'!Z436*12</f>
        <v>0.03574215491</v>
      </c>
      <c r="F437" s="77">
        <f>'StockBond Returns'!Y436+'StockBond Returns'!AA436-'StockBond Returns'!Z436*'Distribution of Final Value'!$B$7</f>
        <v>-2.542855975</v>
      </c>
      <c r="G437" s="19">
        <f>1/'StockBond Returns'!M435</f>
        <v>0.05393242553</v>
      </c>
      <c r="H437">
        <f t="shared" si="7"/>
        <v>1</v>
      </c>
      <c r="I437" s="71">
        <f t="shared" si="8"/>
        <v>0</v>
      </c>
      <c r="J437">
        <f t="shared" si="9"/>
        <v>0</v>
      </c>
      <c r="K437" s="19">
        <f t="shared" ref="K437:M437" si="870">if(H437=1,$E437,"")</f>
        <v>0.03574215491</v>
      </c>
      <c r="L437" t="str">
        <f t="shared" si="870"/>
        <v/>
      </c>
      <c r="M437" t="str">
        <f t="shared" si="870"/>
        <v/>
      </c>
      <c r="N437" s="158">
        <f>if('StockBond Returns'!AB435=0,1,0)</f>
        <v>0</v>
      </c>
      <c r="O437">
        <f>if( and('StockBond Returns'!$AB435&lt;0,'StockBond Returns'!$AB435&gt;=-0.1),1,0)</f>
        <v>1</v>
      </c>
      <c r="P437">
        <f>if( and('StockBond Returns'!$AB435&lt;-0.1,'StockBond Returns'!$AB435&gt;=-0.2),1,0)</f>
        <v>0</v>
      </c>
      <c r="Q437">
        <f>if( and('StockBond Returns'!$AB435&lt;-0.2,'StockBond Returns'!$AB435&gt;=-0.3),1,0)</f>
        <v>0</v>
      </c>
      <c r="R437">
        <f>if('StockBond Returns'!AB435&lt;-0.3,1,0)</f>
        <v>0</v>
      </c>
      <c r="S437" t="str">
        <f t="shared" ref="S437:W437" si="871">if(N437=1,$E437,"")</f>
        <v/>
      </c>
      <c r="T437" s="19">
        <f t="shared" si="871"/>
        <v>0.03574215491</v>
      </c>
      <c r="U437" t="str">
        <f t="shared" si="871"/>
        <v/>
      </c>
      <c r="V437" t="str">
        <f t="shared" si="871"/>
        <v/>
      </c>
      <c r="W437" t="str">
        <f t="shared" si="871"/>
        <v/>
      </c>
    </row>
    <row r="438">
      <c r="A438">
        <f t="shared" si="33"/>
        <v>12</v>
      </c>
      <c r="B438">
        <f t="shared" si="34"/>
        <v>1906</v>
      </c>
      <c r="C438" s="159">
        <f t="shared" si="709"/>
        <v>2557</v>
      </c>
      <c r="D438" s="156">
        <f t="shared" si="12"/>
        <v>1906.916667</v>
      </c>
      <c r="E438" s="157">
        <f>('StockBond Returns'!Y437+'StockBond Returns'!AA437-'Parameters &amp; Main Results'!$B$33)/'StockBond Returns'!Z437*12</f>
        <v>0.03621257051</v>
      </c>
      <c r="F438" s="77">
        <f>'StockBond Returns'!Y437+'StockBond Returns'!AA437-'StockBond Returns'!Z437*'Distribution of Final Value'!$B$7</f>
        <v>-2.231939655</v>
      </c>
      <c r="G438" s="19">
        <f>1/'StockBond Returns'!M436</f>
        <v>0.0551211651</v>
      </c>
      <c r="H438">
        <f t="shared" si="7"/>
        <v>1</v>
      </c>
      <c r="I438" s="71">
        <f t="shared" si="8"/>
        <v>0</v>
      </c>
      <c r="J438">
        <f t="shared" si="9"/>
        <v>0</v>
      </c>
      <c r="K438" s="19">
        <f t="shared" ref="K438:M438" si="872">if(H438=1,$E438,"")</f>
        <v>0.03621257051</v>
      </c>
      <c r="L438" t="str">
        <f t="shared" si="872"/>
        <v/>
      </c>
      <c r="M438" t="str">
        <f t="shared" si="872"/>
        <v/>
      </c>
      <c r="N438" s="158">
        <f>if('StockBond Returns'!AB436=0,1,0)</f>
        <v>0</v>
      </c>
      <c r="O438">
        <f>if( and('StockBond Returns'!$AB436&lt;0,'StockBond Returns'!$AB436&gt;=-0.1),1,0)</f>
        <v>1</v>
      </c>
      <c r="P438">
        <f>if( and('StockBond Returns'!$AB436&lt;-0.1,'StockBond Returns'!$AB436&gt;=-0.2),1,0)</f>
        <v>0</v>
      </c>
      <c r="Q438">
        <f>if( and('StockBond Returns'!$AB436&lt;-0.2,'StockBond Returns'!$AB436&gt;=-0.3),1,0)</f>
        <v>0</v>
      </c>
      <c r="R438">
        <f>if('StockBond Returns'!AB436&lt;-0.3,1,0)</f>
        <v>0</v>
      </c>
      <c r="S438" t="str">
        <f t="shared" ref="S438:W438" si="873">if(N438=1,$E438,"")</f>
        <v/>
      </c>
      <c r="T438" s="19">
        <f t="shared" si="873"/>
        <v>0.03621257051</v>
      </c>
      <c r="U438" t="str">
        <f t="shared" si="873"/>
        <v/>
      </c>
      <c r="V438" t="str">
        <f t="shared" si="873"/>
        <v/>
      </c>
      <c r="W438" t="str">
        <f t="shared" si="873"/>
        <v/>
      </c>
    </row>
    <row r="439">
      <c r="A439">
        <f t="shared" si="33"/>
        <v>1</v>
      </c>
      <c r="B439">
        <f t="shared" si="34"/>
        <v>1907</v>
      </c>
      <c r="C439" s="159">
        <f t="shared" si="709"/>
        <v>2588</v>
      </c>
      <c r="D439" s="156">
        <f t="shared" si="12"/>
        <v>1907</v>
      </c>
      <c r="E439" s="157">
        <f>('StockBond Returns'!Y438+'StockBond Returns'!AA438-'Parameters &amp; Main Results'!$B$33)/'StockBond Returns'!Z438*12</f>
        <v>0.03681921542</v>
      </c>
      <c r="F439" s="77">
        <f>'StockBond Returns'!Y438+'StockBond Returns'!AA438-'StockBond Returns'!Z438*'Distribution of Final Value'!$B$7</f>
        <v>-1.850261604</v>
      </c>
      <c r="G439" s="19">
        <f>1/'StockBond Returns'!M437</f>
        <v>0.0566251298</v>
      </c>
      <c r="H439">
        <f t="shared" si="7"/>
        <v>1</v>
      </c>
      <c r="I439" s="71">
        <f t="shared" si="8"/>
        <v>0</v>
      </c>
      <c r="J439">
        <f t="shared" si="9"/>
        <v>0</v>
      </c>
      <c r="K439" s="19">
        <f t="shared" ref="K439:M439" si="874">if(H439=1,$E439,"")</f>
        <v>0.03681921542</v>
      </c>
      <c r="L439" t="str">
        <f t="shared" si="874"/>
        <v/>
      </c>
      <c r="M439" t="str">
        <f t="shared" si="874"/>
        <v/>
      </c>
      <c r="N439" s="158">
        <f>if('StockBond Returns'!AB437=0,1,0)</f>
        <v>0</v>
      </c>
      <c r="O439">
        <f>if( and('StockBond Returns'!$AB437&lt;0,'StockBond Returns'!$AB437&gt;=-0.1),1,0)</f>
        <v>1</v>
      </c>
      <c r="P439">
        <f>if( and('StockBond Returns'!$AB437&lt;-0.1,'StockBond Returns'!$AB437&gt;=-0.2),1,0)</f>
        <v>0</v>
      </c>
      <c r="Q439">
        <f>if( and('StockBond Returns'!$AB437&lt;-0.2,'StockBond Returns'!$AB437&gt;=-0.3),1,0)</f>
        <v>0</v>
      </c>
      <c r="R439">
        <f>if('StockBond Returns'!AB437&lt;-0.3,1,0)</f>
        <v>0</v>
      </c>
      <c r="S439" t="str">
        <f t="shared" ref="S439:W439" si="875">if(N439=1,$E439,"")</f>
        <v/>
      </c>
      <c r="T439" s="19">
        <f t="shared" si="875"/>
        <v>0.03681921542</v>
      </c>
      <c r="U439" t="str">
        <f t="shared" si="875"/>
        <v/>
      </c>
      <c r="V439" t="str">
        <f t="shared" si="875"/>
        <v/>
      </c>
      <c r="W439" t="str">
        <f t="shared" si="875"/>
        <v/>
      </c>
    </row>
    <row r="440">
      <c r="A440">
        <f t="shared" si="33"/>
        <v>2</v>
      </c>
      <c r="B440">
        <f t="shared" si="34"/>
        <v>1907</v>
      </c>
      <c r="C440" s="159">
        <f t="shared" si="709"/>
        <v>2616</v>
      </c>
      <c r="D440" s="156">
        <f t="shared" si="12"/>
        <v>1907.083333</v>
      </c>
      <c r="E440" s="157">
        <f>('StockBond Returns'!Y439+'StockBond Returns'!AA439-'Parameters &amp; Main Results'!$B$33)/'StockBond Returns'!Z439*12</f>
        <v>0.03728589231</v>
      </c>
      <c r="F440" s="77">
        <f>'StockBond Returns'!Y439+'StockBond Returns'!AA439-'StockBond Returns'!Z439*'Distribution of Final Value'!$B$7</f>
        <v>-1.65291436</v>
      </c>
      <c r="G440" s="19">
        <f>1/'StockBond Returns'!M438</f>
        <v>0.05807567241</v>
      </c>
      <c r="H440">
        <f t="shared" si="7"/>
        <v>1</v>
      </c>
      <c r="I440" s="71">
        <f t="shared" si="8"/>
        <v>0</v>
      </c>
      <c r="J440">
        <f t="shared" si="9"/>
        <v>0</v>
      </c>
      <c r="K440" s="19">
        <f t="shared" ref="K440:M440" si="876">if(H440=1,$E440,"")</f>
        <v>0.03728589231</v>
      </c>
      <c r="L440" t="str">
        <f t="shared" si="876"/>
        <v/>
      </c>
      <c r="M440" t="str">
        <f t="shared" si="876"/>
        <v/>
      </c>
      <c r="N440" s="158">
        <f>if('StockBond Returns'!AB438=0,1,0)</f>
        <v>0</v>
      </c>
      <c r="O440">
        <f>if( and('StockBond Returns'!$AB438&lt;0,'StockBond Returns'!$AB438&gt;=-0.1),1,0)</f>
        <v>1</v>
      </c>
      <c r="P440">
        <f>if( and('StockBond Returns'!$AB438&lt;-0.1,'StockBond Returns'!$AB438&gt;=-0.2),1,0)</f>
        <v>0</v>
      </c>
      <c r="Q440">
        <f>if( and('StockBond Returns'!$AB438&lt;-0.2,'StockBond Returns'!$AB438&gt;=-0.3),1,0)</f>
        <v>0</v>
      </c>
      <c r="R440">
        <f>if('StockBond Returns'!AB438&lt;-0.3,1,0)</f>
        <v>0</v>
      </c>
      <c r="S440" t="str">
        <f t="shared" ref="S440:W440" si="877">if(N440=1,$E440,"")</f>
        <v/>
      </c>
      <c r="T440" s="19">
        <f t="shared" si="877"/>
        <v>0.03728589231</v>
      </c>
      <c r="U440" t="str">
        <f t="shared" si="877"/>
        <v/>
      </c>
      <c r="V440" t="str">
        <f t="shared" si="877"/>
        <v/>
      </c>
      <c r="W440" t="str">
        <f t="shared" si="877"/>
        <v/>
      </c>
    </row>
    <row r="441">
      <c r="A441">
        <f t="shared" si="33"/>
        <v>3</v>
      </c>
      <c r="B441">
        <f t="shared" si="34"/>
        <v>1907</v>
      </c>
      <c r="C441" s="159">
        <f t="shared" si="709"/>
        <v>2647</v>
      </c>
      <c r="D441" s="156">
        <f t="shared" si="12"/>
        <v>1907.166667</v>
      </c>
      <c r="E441" s="157">
        <f>('StockBond Returns'!Y440+'StockBond Returns'!AA440-'Parameters &amp; Main Results'!$B$33)/'StockBond Returns'!Z440*12</f>
        <v>0.03891574595</v>
      </c>
      <c r="F441" s="77">
        <f>'StockBond Returns'!Y440+'StockBond Returns'!AA440-'StockBond Returns'!Z440*'Distribution of Final Value'!$B$7</f>
        <v>-0.5061806853</v>
      </c>
      <c r="G441" s="19">
        <f>1/'StockBond Returns'!M439</f>
        <v>0.06166341518</v>
      </c>
      <c r="H441">
        <f t="shared" si="7"/>
        <v>1</v>
      </c>
      <c r="I441" s="71">
        <f t="shared" si="8"/>
        <v>0</v>
      </c>
      <c r="J441">
        <f t="shared" si="9"/>
        <v>0</v>
      </c>
      <c r="K441" s="19">
        <f t="shared" ref="K441:M441" si="878">if(H441=1,$E441,"")</f>
        <v>0.03891574595</v>
      </c>
      <c r="L441" t="str">
        <f t="shared" si="878"/>
        <v/>
      </c>
      <c r="M441" t="str">
        <f t="shared" si="878"/>
        <v/>
      </c>
      <c r="N441" s="158">
        <f>if('StockBond Returns'!AB439=0,1,0)</f>
        <v>0</v>
      </c>
      <c r="O441">
        <f>if( and('StockBond Returns'!$AB439&lt;0,'StockBond Returns'!$AB439&gt;=-0.1),1,0)</f>
        <v>0</v>
      </c>
      <c r="P441">
        <f>if( and('StockBond Returns'!$AB439&lt;-0.1,'StockBond Returns'!$AB439&gt;=-0.2),1,0)</f>
        <v>1</v>
      </c>
      <c r="Q441">
        <f>if( and('StockBond Returns'!$AB439&lt;-0.2,'StockBond Returns'!$AB439&gt;=-0.3),1,0)</f>
        <v>0</v>
      </c>
      <c r="R441">
        <f>if('StockBond Returns'!AB439&lt;-0.3,1,0)</f>
        <v>0</v>
      </c>
      <c r="S441" t="str">
        <f t="shared" ref="S441:W441" si="879">if(N441=1,$E441,"")</f>
        <v/>
      </c>
      <c r="T441" t="str">
        <f t="shared" si="879"/>
        <v/>
      </c>
      <c r="U441" s="19">
        <f t="shared" si="879"/>
        <v>0.03891574595</v>
      </c>
      <c r="V441" t="str">
        <f t="shared" si="879"/>
        <v/>
      </c>
      <c r="W441" t="str">
        <f t="shared" si="879"/>
        <v/>
      </c>
    </row>
    <row r="442">
      <c r="A442">
        <f t="shared" si="33"/>
        <v>4</v>
      </c>
      <c r="B442">
        <f t="shared" si="34"/>
        <v>1907</v>
      </c>
      <c r="C442" s="159">
        <f t="shared" si="709"/>
        <v>2677</v>
      </c>
      <c r="D442" s="156">
        <f t="shared" si="12"/>
        <v>1907.25</v>
      </c>
      <c r="E442" s="157">
        <f>('StockBond Returns'!Y441+'StockBond Returns'!AA441-'Parameters &amp; Main Results'!$B$33)/'StockBond Returns'!Z441*12</f>
        <v>0.04134337413</v>
      </c>
      <c r="F442" s="77">
        <f>'StockBond Returns'!Y441+'StockBond Returns'!AA441-'StockBond Returns'!Z441*'Distribution of Final Value'!$B$7</f>
        <v>1.218579226</v>
      </c>
      <c r="G442" s="19">
        <f>1/'StockBond Returns'!M440</f>
        <v>0.06808489658</v>
      </c>
      <c r="H442">
        <f t="shared" si="7"/>
        <v>1</v>
      </c>
      <c r="I442" s="71">
        <f t="shared" si="8"/>
        <v>0</v>
      </c>
      <c r="J442">
        <f t="shared" si="9"/>
        <v>0</v>
      </c>
      <c r="K442" s="19">
        <f t="shared" ref="K442:M442" si="880">if(H442=1,$E442,"")</f>
        <v>0.04134337413</v>
      </c>
      <c r="L442" t="str">
        <f t="shared" si="880"/>
        <v/>
      </c>
      <c r="M442" t="str">
        <f t="shared" si="880"/>
        <v/>
      </c>
      <c r="N442" s="158">
        <f>if('StockBond Returns'!AB440=0,1,0)</f>
        <v>0</v>
      </c>
      <c r="O442">
        <f>if( and('StockBond Returns'!$AB440&lt;0,'StockBond Returns'!$AB440&gt;=-0.1),1,0)</f>
        <v>0</v>
      </c>
      <c r="P442">
        <f>if( and('StockBond Returns'!$AB440&lt;-0.1,'StockBond Returns'!$AB440&gt;=-0.2),1,0)</f>
        <v>1</v>
      </c>
      <c r="Q442">
        <f>if( and('StockBond Returns'!$AB440&lt;-0.2,'StockBond Returns'!$AB440&gt;=-0.3),1,0)</f>
        <v>0</v>
      </c>
      <c r="R442">
        <f>if('StockBond Returns'!AB440&lt;-0.3,1,0)</f>
        <v>0</v>
      </c>
      <c r="S442" t="str">
        <f t="shared" ref="S442:W442" si="881">if(N442=1,$E442,"")</f>
        <v/>
      </c>
      <c r="T442" t="str">
        <f t="shared" si="881"/>
        <v/>
      </c>
      <c r="U442" s="19">
        <f t="shared" si="881"/>
        <v>0.04134337413</v>
      </c>
      <c r="V442" t="str">
        <f t="shared" si="881"/>
        <v/>
      </c>
      <c r="W442" t="str">
        <f t="shared" si="881"/>
        <v/>
      </c>
    </row>
    <row r="443">
      <c r="A443">
        <f t="shared" si="33"/>
        <v>5</v>
      </c>
      <c r="B443">
        <f t="shared" si="34"/>
        <v>1907</v>
      </c>
      <c r="C443" s="159">
        <f t="shared" si="709"/>
        <v>2708</v>
      </c>
      <c r="D443" s="156">
        <f t="shared" si="12"/>
        <v>1907.333333</v>
      </c>
      <c r="E443" s="157">
        <f>('StockBond Returns'!Y442+'StockBond Returns'!AA442-'Parameters &amp; Main Results'!$B$33)/'StockBond Returns'!Z442*12</f>
        <v>0.04117322279</v>
      </c>
      <c r="F443" s="77">
        <f>'StockBond Returns'!Y442+'StockBond Returns'!AA442-'StockBond Returns'!Z442*'Distribution of Final Value'!$B$7</f>
        <v>1.115189798</v>
      </c>
      <c r="G443" s="19">
        <f>1/'StockBond Returns'!M441</f>
        <v>0.06816767381</v>
      </c>
      <c r="H443">
        <f t="shared" si="7"/>
        <v>1</v>
      </c>
      <c r="I443" s="71">
        <f t="shared" si="8"/>
        <v>0</v>
      </c>
      <c r="J443">
        <f t="shared" si="9"/>
        <v>0</v>
      </c>
      <c r="K443" s="19">
        <f t="shared" ref="K443:M443" si="882">if(H443=1,$E443,"")</f>
        <v>0.04117322279</v>
      </c>
      <c r="L443" t="str">
        <f t="shared" si="882"/>
        <v/>
      </c>
      <c r="M443" t="str">
        <f t="shared" si="882"/>
        <v/>
      </c>
      <c r="N443" s="158">
        <f>if('StockBond Returns'!AB441=0,1,0)</f>
        <v>0</v>
      </c>
      <c r="O443">
        <f>if( and('StockBond Returns'!$AB441&lt;0,'StockBond Returns'!$AB441&gt;=-0.1),1,0)</f>
        <v>0</v>
      </c>
      <c r="P443">
        <f>if( and('StockBond Returns'!$AB441&lt;-0.1,'StockBond Returns'!$AB441&gt;=-0.2),1,0)</f>
        <v>1</v>
      </c>
      <c r="Q443">
        <f>if( and('StockBond Returns'!$AB441&lt;-0.2,'StockBond Returns'!$AB441&gt;=-0.3),1,0)</f>
        <v>0</v>
      </c>
      <c r="R443">
        <f>if('StockBond Returns'!AB441&lt;-0.3,1,0)</f>
        <v>0</v>
      </c>
      <c r="S443" t="str">
        <f t="shared" ref="S443:W443" si="883">if(N443=1,$E443,"")</f>
        <v/>
      </c>
      <c r="T443" t="str">
        <f t="shared" si="883"/>
        <v/>
      </c>
      <c r="U443" s="19">
        <f t="shared" si="883"/>
        <v>0.04117322279</v>
      </c>
      <c r="V443" t="str">
        <f t="shared" si="883"/>
        <v/>
      </c>
      <c r="W443" t="str">
        <f t="shared" si="883"/>
        <v/>
      </c>
    </row>
    <row r="444">
      <c r="A444">
        <f t="shared" si="33"/>
        <v>6</v>
      </c>
      <c r="B444">
        <f t="shared" si="34"/>
        <v>1907</v>
      </c>
      <c r="C444" s="159">
        <f t="shared" si="709"/>
        <v>2738</v>
      </c>
      <c r="D444" s="156">
        <f t="shared" si="12"/>
        <v>1907.416667</v>
      </c>
      <c r="E444" s="157">
        <f>('StockBond Returns'!Y443+'StockBond Returns'!AA443-'Parameters &amp; Main Results'!$B$33)/'StockBond Returns'!Z443*12</f>
        <v>0.04311513949</v>
      </c>
      <c r="F444" s="77">
        <f>'StockBond Returns'!Y443+'StockBond Returns'!AA443-'StockBond Returns'!Z443*'Distribution of Final Value'!$B$7</f>
        <v>2.455151543</v>
      </c>
      <c r="G444" s="19">
        <f>1/'StockBond Returns'!M442</f>
        <v>0.07251575271</v>
      </c>
      <c r="H444">
        <f t="shared" si="7"/>
        <v>1</v>
      </c>
      <c r="I444" s="71">
        <f t="shared" si="8"/>
        <v>0</v>
      </c>
      <c r="J444">
        <f t="shared" si="9"/>
        <v>0</v>
      </c>
      <c r="K444" s="19">
        <f t="shared" ref="K444:M444" si="884">if(H444=1,$E444,"")</f>
        <v>0.04311513949</v>
      </c>
      <c r="L444" t="str">
        <f t="shared" si="884"/>
        <v/>
      </c>
      <c r="M444" t="str">
        <f t="shared" si="884"/>
        <v/>
      </c>
      <c r="N444" s="158">
        <f>if('StockBond Returns'!AB442=0,1,0)</f>
        <v>0</v>
      </c>
      <c r="O444">
        <f>if( and('StockBond Returns'!$AB442&lt;0,'StockBond Returns'!$AB442&gt;=-0.1),1,0)</f>
        <v>0</v>
      </c>
      <c r="P444">
        <f>if( and('StockBond Returns'!$AB442&lt;-0.1,'StockBond Returns'!$AB442&gt;=-0.2),1,0)</f>
        <v>0</v>
      </c>
      <c r="Q444">
        <f>if( and('StockBond Returns'!$AB442&lt;-0.2,'StockBond Returns'!$AB442&gt;=-0.3),1,0)</f>
        <v>1</v>
      </c>
      <c r="R444">
        <f>if('StockBond Returns'!AB442&lt;-0.3,1,0)</f>
        <v>0</v>
      </c>
      <c r="S444" t="str">
        <f t="shared" ref="S444:W444" si="885">if(N444=1,$E444,"")</f>
        <v/>
      </c>
      <c r="T444" t="str">
        <f t="shared" si="885"/>
        <v/>
      </c>
      <c r="U444" t="str">
        <f t="shared" si="885"/>
        <v/>
      </c>
      <c r="V444" s="19">
        <f t="shared" si="885"/>
        <v>0.04311513949</v>
      </c>
      <c r="W444" t="str">
        <f t="shared" si="885"/>
        <v/>
      </c>
    </row>
    <row r="445">
      <c r="A445">
        <f t="shared" si="33"/>
        <v>7</v>
      </c>
      <c r="B445">
        <f t="shared" si="34"/>
        <v>1907</v>
      </c>
      <c r="C445" s="159">
        <f t="shared" si="709"/>
        <v>2769</v>
      </c>
      <c r="D445" s="156">
        <f t="shared" si="12"/>
        <v>1907.5</v>
      </c>
      <c r="E445" s="157">
        <f>('StockBond Returns'!Y444+'StockBond Returns'!AA444-'Parameters &amp; Main Results'!$B$33)/'StockBond Returns'!Z444*12</f>
        <v>0.04462121599</v>
      </c>
      <c r="F445" s="77">
        <f>'StockBond Returns'!Y444+'StockBond Returns'!AA444-'StockBond Returns'!Z444*'Distribution of Final Value'!$B$7</f>
        <v>3.517730483</v>
      </c>
      <c r="G445" s="19">
        <f>1/'StockBond Returns'!M443</f>
        <v>0.07607877834</v>
      </c>
      <c r="H445">
        <f t="shared" si="7"/>
        <v>1</v>
      </c>
      <c r="I445" s="71">
        <f t="shared" si="8"/>
        <v>0</v>
      </c>
      <c r="J445">
        <f t="shared" si="9"/>
        <v>0</v>
      </c>
      <c r="K445" s="19">
        <f t="shared" ref="K445:M445" si="886">if(H445=1,$E445,"")</f>
        <v>0.04462121599</v>
      </c>
      <c r="L445" t="str">
        <f t="shared" si="886"/>
        <v/>
      </c>
      <c r="M445" t="str">
        <f t="shared" si="886"/>
        <v/>
      </c>
      <c r="N445" s="158">
        <f>if('StockBond Returns'!AB443=0,1,0)</f>
        <v>0</v>
      </c>
      <c r="O445">
        <f>if( and('StockBond Returns'!$AB443&lt;0,'StockBond Returns'!$AB443&gt;=-0.1),1,0)</f>
        <v>0</v>
      </c>
      <c r="P445">
        <f>if( and('StockBond Returns'!$AB443&lt;-0.1,'StockBond Returns'!$AB443&gt;=-0.2),1,0)</f>
        <v>0</v>
      </c>
      <c r="Q445">
        <f>if( and('StockBond Returns'!$AB443&lt;-0.2,'StockBond Returns'!$AB443&gt;=-0.3),1,0)</f>
        <v>1</v>
      </c>
      <c r="R445">
        <f>if('StockBond Returns'!AB443&lt;-0.3,1,0)</f>
        <v>0</v>
      </c>
      <c r="S445" t="str">
        <f t="shared" ref="S445:W445" si="887">if(N445=1,$E445,"")</f>
        <v/>
      </c>
      <c r="T445" t="str">
        <f t="shared" si="887"/>
        <v/>
      </c>
      <c r="U445" t="str">
        <f t="shared" si="887"/>
        <v/>
      </c>
      <c r="V445" s="19">
        <f t="shared" si="887"/>
        <v>0.04462121599</v>
      </c>
      <c r="W445" t="str">
        <f t="shared" si="887"/>
        <v/>
      </c>
    </row>
    <row r="446">
      <c r="A446">
        <f t="shared" si="33"/>
        <v>8</v>
      </c>
      <c r="B446">
        <f t="shared" si="34"/>
        <v>1907</v>
      </c>
      <c r="C446" s="159">
        <f t="shared" si="709"/>
        <v>2800</v>
      </c>
      <c r="D446" s="156">
        <f t="shared" si="12"/>
        <v>1907.583333</v>
      </c>
      <c r="E446" s="157">
        <f>('StockBond Returns'!Y445+'StockBond Returns'!AA445-'Parameters &amp; Main Results'!$B$33)/'StockBond Returns'!Z445*12</f>
        <v>0.04340795864</v>
      </c>
      <c r="F446" s="77">
        <f>'StockBond Returns'!Y445+'StockBond Returns'!AA445-'StockBond Returns'!Z445*'Distribution of Final Value'!$B$7</f>
        <v>2.735801016</v>
      </c>
      <c r="G446" s="19">
        <f>1/'StockBond Returns'!M444</f>
        <v>0.07361056005</v>
      </c>
      <c r="H446">
        <f t="shared" si="7"/>
        <v>1</v>
      </c>
      <c r="I446" s="71">
        <f t="shared" si="8"/>
        <v>0</v>
      </c>
      <c r="J446">
        <f t="shared" si="9"/>
        <v>0</v>
      </c>
      <c r="K446" s="19">
        <f t="shared" ref="K446:M446" si="888">if(H446=1,$E446,"")</f>
        <v>0.04340795864</v>
      </c>
      <c r="L446" t="str">
        <f t="shared" si="888"/>
        <v/>
      </c>
      <c r="M446" t="str">
        <f t="shared" si="888"/>
        <v/>
      </c>
      <c r="N446" s="158">
        <f>if('StockBond Returns'!AB444=0,1,0)</f>
        <v>0</v>
      </c>
      <c r="O446">
        <f>if( and('StockBond Returns'!$AB444&lt;0,'StockBond Returns'!$AB444&gt;=-0.1),1,0)</f>
        <v>0</v>
      </c>
      <c r="P446">
        <f>if( and('StockBond Returns'!$AB444&lt;-0.1,'StockBond Returns'!$AB444&gt;=-0.2),1,0)</f>
        <v>0</v>
      </c>
      <c r="Q446">
        <f>if( and('StockBond Returns'!$AB444&lt;-0.2,'StockBond Returns'!$AB444&gt;=-0.3),1,0)</f>
        <v>1</v>
      </c>
      <c r="R446">
        <f>if('StockBond Returns'!AB444&lt;-0.3,1,0)</f>
        <v>0</v>
      </c>
      <c r="S446" t="str">
        <f t="shared" ref="S446:W446" si="889">if(N446=1,$E446,"")</f>
        <v/>
      </c>
      <c r="T446" t="str">
        <f t="shared" si="889"/>
        <v/>
      </c>
      <c r="U446" t="str">
        <f t="shared" si="889"/>
        <v/>
      </c>
      <c r="V446" s="19">
        <f t="shared" si="889"/>
        <v>0.04340795864</v>
      </c>
      <c r="W446" t="str">
        <f t="shared" si="889"/>
        <v/>
      </c>
    </row>
    <row r="447">
      <c r="A447">
        <f t="shared" si="33"/>
        <v>9</v>
      </c>
      <c r="B447">
        <f t="shared" si="34"/>
        <v>1907</v>
      </c>
      <c r="C447" s="159">
        <f t="shared" si="709"/>
        <v>2830</v>
      </c>
      <c r="D447" s="156">
        <f t="shared" si="12"/>
        <v>1907.666667</v>
      </c>
      <c r="E447" s="157">
        <f>('StockBond Returns'!Y446+'StockBond Returns'!AA446-'Parameters &amp; Main Results'!$B$33)/'StockBond Returns'!Z446*12</f>
        <v>0.0460376083</v>
      </c>
      <c r="F447" s="77">
        <f>'StockBond Returns'!Y446+'StockBond Returns'!AA446-'StockBond Returns'!Z446*'Distribution of Final Value'!$B$7</f>
        <v>4.706284851</v>
      </c>
      <c r="G447" s="19">
        <f>1/'StockBond Returns'!M445</f>
        <v>0.07991387458</v>
      </c>
      <c r="H447">
        <f t="shared" si="7"/>
        <v>1</v>
      </c>
      <c r="I447" s="71">
        <f t="shared" si="8"/>
        <v>0</v>
      </c>
      <c r="J447">
        <f t="shared" si="9"/>
        <v>0</v>
      </c>
      <c r="K447" s="19">
        <f t="shared" ref="K447:M447" si="890">if(H447=1,$E447,"")</f>
        <v>0.0460376083</v>
      </c>
      <c r="L447" t="str">
        <f t="shared" si="890"/>
        <v/>
      </c>
      <c r="M447" t="str">
        <f t="shared" si="890"/>
        <v/>
      </c>
      <c r="N447" s="158">
        <f>if('StockBond Returns'!AB445=0,1,0)</f>
        <v>0</v>
      </c>
      <c r="O447">
        <f>if( and('StockBond Returns'!$AB445&lt;0,'StockBond Returns'!$AB445&gt;=-0.1),1,0)</f>
        <v>0</v>
      </c>
      <c r="P447">
        <f>if( and('StockBond Returns'!$AB445&lt;-0.1,'StockBond Returns'!$AB445&gt;=-0.2),1,0)</f>
        <v>0</v>
      </c>
      <c r="Q447">
        <f>if( and('StockBond Returns'!$AB445&lt;-0.2,'StockBond Returns'!$AB445&gt;=-0.3),1,0)</f>
        <v>1</v>
      </c>
      <c r="R447">
        <f>if('StockBond Returns'!AB445&lt;-0.3,1,0)</f>
        <v>0</v>
      </c>
      <c r="S447" t="str">
        <f t="shared" ref="S447:W447" si="891">if(N447=1,$E447,"")</f>
        <v/>
      </c>
      <c r="T447" t="str">
        <f t="shared" si="891"/>
        <v/>
      </c>
      <c r="U447" t="str">
        <f t="shared" si="891"/>
        <v/>
      </c>
      <c r="V447" s="19">
        <f t="shared" si="891"/>
        <v>0.0460376083</v>
      </c>
      <c r="W447" t="str">
        <f t="shared" si="891"/>
        <v/>
      </c>
    </row>
    <row r="448">
      <c r="A448">
        <f t="shared" si="33"/>
        <v>10</v>
      </c>
      <c r="B448">
        <f t="shared" si="34"/>
        <v>1907</v>
      </c>
      <c r="C448" s="159">
        <f t="shared" si="709"/>
        <v>2861</v>
      </c>
      <c r="D448" s="156">
        <f t="shared" si="12"/>
        <v>1907.75</v>
      </c>
      <c r="E448" s="157">
        <f>('StockBond Returns'!Y447+'StockBond Returns'!AA447-'Parameters &amp; Main Results'!$B$33)/'StockBond Returns'!Z447*12</f>
        <v>0.04649873402</v>
      </c>
      <c r="F448" s="77">
        <f>'StockBond Returns'!Y447+'StockBond Returns'!AA447-'StockBond Returns'!Z447*'Distribution of Final Value'!$B$7</f>
        <v>5.016559222</v>
      </c>
      <c r="G448" s="19">
        <f>1/'StockBond Returns'!M446</f>
        <v>0.08111241025</v>
      </c>
      <c r="H448">
        <f t="shared" si="7"/>
        <v>1</v>
      </c>
      <c r="I448" s="71">
        <f t="shared" si="8"/>
        <v>0</v>
      </c>
      <c r="J448">
        <f t="shared" si="9"/>
        <v>0</v>
      </c>
      <c r="K448" s="19">
        <f t="shared" ref="K448:M448" si="892">if(H448=1,$E448,"")</f>
        <v>0.04649873402</v>
      </c>
      <c r="L448" t="str">
        <f t="shared" si="892"/>
        <v/>
      </c>
      <c r="M448" t="str">
        <f t="shared" si="892"/>
        <v/>
      </c>
      <c r="N448" s="158">
        <f>if('StockBond Returns'!AB446=0,1,0)</f>
        <v>0</v>
      </c>
      <c r="O448">
        <f>if( and('StockBond Returns'!$AB446&lt;0,'StockBond Returns'!$AB446&gt;=-0.1),1,0)</f>
        <v>0</v>
      </c>
      <c r="P448">
        <f>if( and('StockBond Returns'!$AB446&lt;-0.1,'StockBond Returns'!$AB446&gt;=-0.2),1,0)</f>
        <v>0</v>
      </c>
      <c r="Q448">
        <f>if( and('StockBond Returns'!$AB446&lt;-0.2,'StockBond Returns'!$AB446&gt;=-0.3),1,0)</f>
        <v>1</v>
      </c>
      <c r="R448">
        <f>if('StockBond Returns'!AB446&lt;-0.3,1,0)</f>
        <v>0</v>
      </c>
      <c r="S448" t="str">
        <f t="shared" ref="S448:W448" si="893">if(N448=1,$E448,"")</f>
        <v/>
      </c>
      <c r="T448" t="str">
        <f t="shared" si="893"/>
        <v/>
      </c>
      <c r="U448" t="str">
        <f t="shared" si="893"/>
        <v/>
      </c>
      <c r="V448" s="19">
        <f t="shared" si="893"/>
        <v>0.04649873402</v>
      </c>
      <c r="W448" t="str">
        <f t="shared" si="893"/>
        <v/>
      </c>
    </row>
    <row r="449">
      <c r="A449">
        <f t="shared" si="33"/>
        <v>11</v>
      </c>
      <c r="B449">
        <f t="shared" si="34"/>
        <v>1907</v>
      </c>
      <c r="C449" s="159">
        <f t="shared" si="709"/>
        <v>2891</v>
      </c>
      <c r="D449" s="156">
        <f t="shared" si="12"/>
        <v>1907.833333</v>
      </c>
      <c r="E449" s="157">
        <f>('StockBond Returns'!Y448+'StockBond Returns'!AA448-'Parameters &amp; Main Results'!$B$33)/'StockBond Returns'!Z448*12</f>
        <v>0.05101072259</v>
      </c>
      <c r="F449" s="77">
        <f>'StockBond Returns'!Y448+'StockBond Returns'!AA448-'StockBond Returns'!Z448*'Distribution of Final Value'!$B$7</f>
        <v>8.071372837</v>
      </c>
      <c r="G449" s="19">
        <f>1/'StockBond Returns'!M447</f>
        <v>0.09232041704</v>
      </c>
      <c r="H449">
        <f t="shared" si="7"/>
        <v>1</v>
      </c>
      <c r="I449" s="71">
        <f t="shared" si="8"/>
        <v>0</v>
      </c>
      <c r="J449">
        <f t="shared" si="9"/>
        <v>0</v>
      </c>
      <c r="K449" s="19">
        <f t="shared" ref="K449:M449" si="894">if(H449=1,$E449,"")</f>
        <v>0.05101072259</v>
      </c>
      <c r="L449" t="str">
        <f t="shared" si="894"/>
        <v/>
      </c>
      <c r="M449" t="str">
        <f t="shared" si="894"/>
        <v/>
      </c>
      <c r="N449" s="158">
        <f>if('StockBond Returns'!AB447=0,1,0)</f>
        <v>0</v>
      </c>
      <c r="O449">
        <f>if( and('StockBond Returns'!$AB447&lt;0,'StockBond Returns'!$AB447&gt;=-0.1),1,0)</f>
        <v>0</v>
      </c>
      <c r="P449">
        <f>if( and('StockBond Returns'!$AB447&lt;-0.1,'StockBond Returns'!$AB447&gt;=-0.2),1,0)</f>
        <v>0</v>
      </c>
      <c r="Q449">
        <f>if( and('StockBond Returns'!$AB447&lt;-0.2,'StockBond Returns'!$AB447&gt;=-0.3),1,0)</f>
        <v>0</v>
      </c>
      <c r="R449">
        <f>if('StockBond Returns'!AB447&lt;-0.3,1,0)</f>
        <v>1</v>
      </c>
      <c r="S449" t="str">
        <f t="shared" ref="S449:W449" si="895">if(N449=1,$E449,"")</f>
        <v/>
      </c>
      <c r="T449" t="str">
        <f t="shared" si="895"/>
        <v/>
      </c>
      <c r="U449" t="str">
        <f t="shared" si="895"/>
        <v/>
      </c>
      <c r="V449" t="str">
        <f t="shared" si="895"/>
        <v/>
      </c>
      <c r="W449" s="19">
        <f t="shared" si="895"/>
        <v>0.05101072259</v>
      </c>
    </row>
    <row r="450">
      <c r="A450">
        <f t="shared" si="33"/>
        <v>12</v>
      </c>
      <c r="B450">
        <f t="shared" si="34"/>
        <v>1907</v>
      </c>
      <c r="C450" s="159">
        <f t="shared" si="709"/>
        <v>2922</v>
      </c>
      <c r="D450" s="156">
        <f t="shared" si="12"/>
        <v>1907.916667</v>
      </c>
      <c r="E450" s="157">
        <f>('StockBond Returns'!Y449+'StockBond Returns'!AA449-'Parameters &amp; Main Results'!$B$33)/'StockBond Returns'!Z449*12</f>
        <v>0.05147632809</v>
      </c>
      <c r="F450" s="77">
        <f>'StockBond Returns'!Y449+'StockBond Returns'!AA449-'StockBond Returns'!Z449*'Distribution of Final Value'!$B$7</f>
        <v>8.337493619</v>
      </c>
      <c r="G450" s="19">
        <f>1/'StockBond Returns'!M448</f>
        <v>0.09441820745</v>
      </c>
      <c r="H450">
        <f t="shared" si="7"/>
        <v>1</v>
      </c>
      <c r="I450" s="71">
        <f t="shared" si="8"/>
        <v>0</v>
      </c>
      <c r="J450">
        <f t="shared" si="9"/>
        <v>0</v>
      </c>
      <c r="K450" s="19">
        <f t="shared" ref="K450:M450" si="896">if(H450=1,$E450,"")</f>
        <v>0.05147632809</v>
      </c>
      <c r="L450" t="str">
        <f t="shared" si="896"/>
        <v/>
      </c>
      <c r="M450" t="str">
        <f t="shared" si="896"/>
        <v/>
      </c>
      <c r="N450" s="158">
        <f>if('StockBond Returns'!AB448=0,1,0)</f>
        <v>0</v>
      </c>
      <c r="O450">
        <f>if( and('StockBond Returns'!$AB448&lt;0,'StockBond Returns'!$AB448&gt;=-0.1),1,0)</f>
        <v>0</v>
      </c>
      <c r="P450">
        <f>if( and('StockBond Returns'!$AB448&lt;-0.1,'StockBond Returns'!$AB448&gt;=-0.2),1,0)</f>
        <v>0</v>
      </c>
      <c r="Q450">
        <f>if( and('StockBond Returns'!$AB448&lt;-0.2,'StockBond Returns'!$AB448&gt;=-0.3),1,0)</f>
        <v>0</v>
      </c>
      <c r="R450">
        <f>if('StockBond Returns'!AB448&lt;-0.3,1,0)</f>
        <v>1</v>
      </c>
      <c r="S450" t="str">
        <f t="shared" ref="S450:W450" si="897">if(N450=1,$E450,"")</f>
        <v/>
      </c>
      <c r="T450" t="str">
        <f t="shared" si="897"/>
        <v/>
      </c>
      <c r="U450" t="str">
        <f t="shared" si="897"/>
        <v/>
      </c>
      <c r="V450" t="str">
        <f t="shared" si="897"/>
        <v/>
      </c>
      <c r="W450" s="19">
        <f t="shared" si="897"/>
        <v>0.05147632809</v>
      </c>
    </row>
    <row r="451">
      <c r="A451">
        <f t="shared" si="33"/>
        <v>1</v>
      </c>
      <c r="B451">
        <f t="shared" si="34"/>
        <v>1908</v>
      </c>
      <c r="C451" s="159">
        <f t="shared" si="709"/>
        <v>2953</v>
      </c>
      <c r="D451" s="156">
        <f t="shared" si="12"/>
        <v>1908</v>
      </c>
      <c r="E451" s="157">
        <f>('StockBond Returns'!Y450+'StockBond Returns'!AA450-'Parameters &amp; Main Results'!$B$33)/'StockBond Returns'!Z450*12</f>
        <v>0.04886924295</v>
      </c>
      <c r="F451" s="77">
        <f>'StockBond Returns'!Y450+'StockBond Returns'!AA450-'StockBond Returns'!Z450*'Distribution of Final Value'!$B$7</f>
        <v>6.602995806</v>
      </c>
      <c r="G451" s="19">
        <f>1/'StockBond Returns'!M449</f>
        <v>0.08823550505</v>
      </c>
      <c r="H451">
        <f t="shared" si="7"/>
        <v>1</v>
      </c>
      <c r="I451" s="71">
        <f t="shared" si="8"/>
        <v>0</v>
      </c>
      <c r="J451">
        <f t="shared" si="9"/>
        <v>0</v>
      </c>
      <c r="K451" s="19">
        <f t="shared" ref="K451:M451" si="898">if(H451=1,$E451,"")</f>
        <v>0.04886924295</v>
      </c>
      <c r="L451" t="str">
        <f t="shared" si="898"/>
        <v/>
      </c>
      <c r="M451" t="str">
        <f t="shared" si="898"/>
        <v/>
      </c>
      <c r="N451" s="158">
        <f>if('StockBond Returns'!AB449=0,1,0)</f>
        <v>0</v>
      </c>
      <c r="O451">
        <f>if( and('StockBond Returns'!$AB449&lt;0,'StockBond Returns'!$AB449&gt;=-0.1),1,0)</f>
        <v>0</v>
      </c>
      <c r="P451">
        <f>if( and('StockBond Returns'!$AB449&lt;-0.1,'StockBond Returns'!$AB449&gt;=-0.2),1,0)</f>
        <v>0</v>
      </c>
      <c r="Q451">
        <f>if( and('StockBond Returns'!$AB449&lt;-0.2,'StockBond Returns'!$AB449&gt;=-0.3),1,0)</f>
        <v>0</v>
      </c>
      <c r="R451">
        <f>if('StockBond Returns'!AB449&lt;-0.3,1,0)</f>
        <v>1</v>
      </c>
      <c r="S451" t="str">
        <f t="shared" ref="S451:W451" si="899">if(N451=1,$E451,"")</f>
        <v/>
      </c>
      <c r="T451" t="str">
        <f t="shared" si="899"/>
        <v/>
      </c>
      <c r="U451" t="str">
        <f t="shared" si="899"/>
        <v/>
      </c>
      <c r="V451" t="str">
        <f t="shared" si="899"/>
        <v/>
      </c>
      <c r="W451" s="19">
        <f t="shared" si="899"/>
        <v>0.04886924295</v>
      </c>
    </row>
    <row r="452">
      <c r="A452">
        <f t="shared" si="33"/>
        <v>2</v>
      </c>
      <c r="B452">
        <f t="shared" si="34"/>
        <v>1908</v>
      </c>
      <c r="C452" s="159">
        <f t="shared" si="709"/>
        <v>2982</v>
      </c>
      <c r="D452" s="156">
        <f t="shared" si="12"/>
        <v>1908.083333</v>
      </c>
      <c r="E452" s="157">
        <f>('StockBond Returns'!Y451+'StockBond Returns'!AA451-'Parameters &amp; Main Results'!$B$33)/'StockBond Returns'!Z451*12</f>
        <v>0.0468706413</v>
      </c>
      <c r="F452" s="77">
        <f>'StockBond Returns'!Y451+'StockBond Returns'!AA451-'StockBond Returns'!Z451*'Distribution of Final Value'!$B$7</f>
        <v>5.056737731</v>
      </c>
      <c r="G452" s="19">
        <f>1/'StockBond Returns'!M450</f>
        <v>0.08401265525</v>
      </c>
      <c r="H452">
        <f t="shared" si="7"/>
        <v>1</v>
      </c>
      <c r="I452" s="71">
        <f t="shared" si="8"/>
        <v>0</v>
      </c>
      <c r="J452">
        <f t="shared" si="9"/>
        <v>0</v>
      </c>
      <c r="K452" s="19">
        <f t="shared" ref="K452:M452" si="900">if(H452=1,$E452,"")</f>
        <v>0.0468706413</v>
      </c>
      <c r="L452" t="str">
        <f t="shared" si="900"/>
        <v/>
      </c>
      <c r="M452" t="str">
        <f t="shared" si="900"/>
        <v/>
      </c>
      <c r="N452" s="158">
        <f>if('StockBond Returns'!AB450=0,1,0)</f>
        <v>0</v>
      </c>
      <c r="O452">
        <f>if( and('StockBond Returns'!$AB450&lt;0,'StockBond Returns'!$AB450&gt;=-0.1),1,0)</f>
        <v>0</v>
      </c>
      <c r="P452">
        <f>if( and('StockBond Returns'!$AB450&lt;-0.1,'StockBond Returns'!$AB450&gt;=-0.2),1,0)</f>
        <v>0</v>
      </c>
      <c r="Q452">
        <f>if( and('StockBond Returns'!$AB450&lt;-0.2,'StockBond Returns'!$AB450&gt;=-0.3),1,0)</f>
        <v>1</v>
      </c>
      <c r="R452">
        <f>if('StockBond Returns'!AB450&lt;-0.3,1,0)</f>
        <v>0</v>
      </c>
      <c r="S452" t="str">
        <f t="shared" ref="S452:W452" si="901">if(N452=1,$E452,"")</f>
        <v/>
      </c>
      <c r="T452" t="str">
        <f t="shared" si="901"/>
        <v/>
      </c>
      <c r="U452" t="str">
        <f t="shared" si="901"/>
        <v/>
      </c>
      <c r="V452" s="19">
        <f t="shared" si="901"/>
        <v>0.0468706413</v>
      </c>
      <c r="W452" t="str">
        <f t="shared" si="901"/>
        <v/>
      </c>
    </row>
    <row r="453">
      <c r="A453">
        <f t="shared" si="33"/>
        <v>3</v>
      </c>
      <c r="B453">
        <f t="shared" si="34"/>
        <v>1908</v>
      </c>
      <c r="C453" s="159">
        <f t="shared" si="709"/>
        <v>3013</v>
      </c>
      <c r="D453" s="156">
        <f t="shared" si="12"/>
        <v>1908.166667</v>
      </c>
      <c r="E453" s="157">
        <f>('StockBond Returns'!Y452+'StockBond Returns'!AA452-'Parameters &amp; Main Results'!$B$33)/'StockBond Returns'!Z452*12</f>
        <v>0.04753614181</v>
      </c>
      <c r="F453" s="77">
        <f>'StockBond Returns'!Y452+'StockBond Returns'!AA452-'StockBond Returns'!Z452*'Distribution of Final Value'!$B$7</f>
        <v>5.379351548</v>
      </c>
      <c r="G453" s="19">
        <f>1/'StockBond Returns'!M451</f>
        <v>0.08654377341</v>
      </c>
      <c r="H453">
        <f t="shared" si="7"/>
        <v>1</v>
      </c>
      <c r="I453" s="71">
        <f t="shared" si="8"/>
        <v>0</v>
      </c>
      <c r="J453">
        <f t="shared" si="9"/>
        <v>0</v>
      </c>
      <c r="K453" s="19">
        <f t="shared" ref="K453:M453" si="902">if(H453=1,$E453,"")</f>
        <v>0.04753614181</v>
      </c>
      <c r="L453" t="str">
        <f t="shared" si="902"/>
        <v/>
      </c>
      <c r="M453" t="str">
        <f t="shared" si="902"/>
        <v/>
      </c>
      <c r="N453" s="158">
        <f>if('StockBond Returns'!AB451=0,1,0)</f>
        <v>0</v>
      </c>
      <c r="O453">
        <f>if( and('StockBond Returns'!$AB451&lt;0,'StockBond Returns'!$AB451&gt;=-0.1),1,0)</f>
        <v>0</v>
      </c>
      <c r="P453">
        <f>if( and('StockBond Returns'!$AB451&lt;-0.1,'StockBond Returns'!$AB451&gt;=-0.2),1,0)</f>
        <v>0</v>
      </c>
      <c r="Q453">
        <f>if( and('StockBond Returns'!$AB451&lt;-0.2,'StockBond Returns'!$AB451&gt;=-0.3),1,0)</f>
        <v>1</v>
      </c>
      <c r="R453">
        <f>if('StockBond Returns'!AB451&lt;-0.3,1,0)</f>
        <v>0</v>
      </c>
      <c r="S453" t="str">
        <f t="shared" ref="S453:W453" si="903">if(N453=1,$E453,"")</f>
        <v/>
      </c>
      <c r="T453" t="str">
        <f t="shared" si="903"/>
        <v/>
      </c>
      <c r="U453" t="str">
        <f t="shared" si="903"/>
        <v/>
      </c>
      <c r="V453" s="19">
        <f t="shared" si="903"/>
        <v>0.04753614181</v>
      </c>
      <c r="W453" t="str">
        <f t="shared" si="903"/>
        <v/>
      </c>
    </row>
    <row r="454">
      <c r="A454">
        <f t="shared" si="33"/>
        <v>4</v>
      </c>
      <c r="B454">
        <f t="shared" si="34"/>
        <v>1908</v>
      </c>
      <c r="C454" s="159">
        <f t="shared" si="709"/>
        <v>3043</v>
      </c>
      <c r="D454" s="156">
        <f t="shared" si="12"/>
        <v>1908.25</v>
      </c>
      <c r="E454" s="157">
        <f>('StockBond Returns'!Y453+'StockBond Returns'!AA453-'Parameters &amp; Main Results'!$B$33)/'StockBond Returns'!Z453*12</f>
        <v>0.04592740501</v>
      </c>
      <c r="F454" s="77">
        <f>'StockBond Returns'!Y453+'StockBond Returns'!AA453-'StockBond Returns'!Z453*'Distribution of Final Value'!$B$7</f>
        <v>4.283700289</v>
      </c>
      <c r="G454" s="19">
        <f>1/'StockBond Returns'!M452</f>
        <v>0.08343997894</v>
      </c>
      <c r="H454">
        <f t="shared" si="7"/>
        <v>1</v>
      </c>
      <c r="I454" s="71">
        <f t="shared" si="8"/>
        <v>0</v>
      </c>
      <c r="J454">
        <f t="shared" si="9"/>
        <v>0</v>
      </c>
      <c r="K454" s="19">
        <f t="shared" ref="K454:M454" si="904">if(H454=1,$E454,"")</f>
        <v>0.04592740501</v>
      </c>
      <c r="L454" t="str">
        <f t="shared" si="904"/>
        <v/>
      </c>
      <c r="M454" t="str">
        <f t="shared" si="904"/>
        <v/>
      </c>
      <c r="N454" s="158">
        <f>if('StockBond Returns'!AB452=0,1,0)</f>
        <v>0</v>
      </c>
      <c r="O454">
        <f>if( and('StockBond Returns'!$AB452&lt;0,'StockBond Returns'!$AB452&gt;=-0.1),1,0)</f>
        <v>0</v>
      </c>
      <c r="P454">
        <f>if( and('StockBond Returns'!$AB452&lt;-0.1,'StockBond Returns'!$AB452&gt;=-0.2),1,0)</f>
        <v>0</v>
      </c>
      <c r="Q454">
        <f>if( and('StockBond Returns'!$AB452&lt;-0.2,'StockBond Returns'!$AB452&gt;=-0.3),1,0)</f>
        <v>1</v>
      </c>
      <c r="R454">
        <f>if('StockBond Returns'!AB452&lt;-0.3,1,0)</f>
        <v>0</v>
      </c>
      <c r="S454" t="str">
        <f t="shared" ref="S454:W454" si="905">if(N454=1,$E454,"")</f>
        <v/>
      </c>
      <c r="T454" t="str">
        <f t="shared" si="905"/>
        <v/>
      </c>
      <c r="U454" t="str">
        <f t="shared" si="905"/>
        <v/>
      </c>
      <c r="V454" s="19">
        <f t="shared" si="905"/>
        <v>0.04592740501</v>
      </c>
      <c r="W454" t="str">
        <f t="shared" si="905"/>
        <v/>
      </c>
    </row>
    <row r="455">
      <c r="A455">
        <f t="shared" si="33"/>
        <v>5</v>
      </c>
      <c r="B455">
        <f t="shared" si="34"/>
        <v>1908</v>
      </c>
      <c r="C455" s="159">
        <f t="shared" si="709"/>
        <v>3074</v>
      </c>
      <c r="D455" s="156">
        <f t="shared" si="12"/>
        <v>1908.333333</v>
      </c>
      <c r="E455" s="157">
        <f>('StockBond Returns'!Y454+'StockBond Returns'!AA454-'Parameters &amp; Main Results'!$B$33)/'StockBond Returns'!Z454*12</f>
        <v>0.04451673047</v>
      </c>
      <c r="F455" s="77">
        <f>'StockBond Returns'!Y454+'StockBond Returns'!AA454-'StockBond Returns'!Z454*'Distribution of Final Value'!$B$7</f>
        <v>3.499163089</v>
      </c>
      <c r="G455" s="19">
        <f>1/'StockBond Returns'!M453</f>
        <v>0.08032845237</v>
      </c>
      <c r="H455">
        <f t="shared" si="7"/>
        <v>1</v>
      </c>
      <c r="I455" s="71">
        <f t="shared" si="8"/>
        <v>0</v>
      </c>
      <c r="J455">
        <f t="shared" si="9"/>
        <v>0</v>
      </c>
      <c r="K455" s="19">
        <f t="shared" ref="K455:M455" si="906">if(H455=1,$E455,"")</f>
        <v>0.04451673047</v>
      </c>
      <c r="L455" t="str">
        <f t="shared" si="906"/>
        <v/>
      </c>
      <c r="M455" t="str">
        <f t="shared" si="906"/>
        <v/>
      </c>
      <c r="N455" s="158">
        <f>if('StockBond Returns'!AB453=0,1,0)</f>
        <v>0</v>
      </c>
      <c r="O455">
        <f>if( and('StockBond Returns'!$AB453&lt;0,'StockBond Returns'!$AB453&gt;=-0.1),1,0)</f>
        <v>0</v>
      </c>
      <c r="P455">
        <f>if( and('StockBond Returns'!$AB453&lt;-0.1,'StockBond Returns'!$AB453&gt;=-0.2),1,0)</f>
        <v>0</v>
      </c>
      <c r="Q455">
        <f>if( and('StockBond Returns'!$AB453&lt;-0.2,'StockBond Returns'!$AB453&gt;=-0.3),1,0)</f>
        <v>1</v>
      </c>
      <c r="R455">
        <f>if('StockBond Returns'!AB453&lt;-0.3,1,0)</f>
        <v>0</v>
      </c>
      <c r="S455" t="str">
        <f t="shared" ref="S455:W455" si="907">if(N455=1,$E455,"")</f>
        <v/>
      </c>
      <c r="T455" t="str">
        <f t="shared" si="907"/>
        <v/>
      </c>
      <c r="U455" t="str">
        <f t="shared" si="907"/>
        <v/>
      </c>
      <c r="V455" s="19">
        <f t="shared" si="907"/>
        <v>0.04451673047</v>
      </c>
      <c r="W455" t="str">
        <f t="shared" si="907"/>
        <v/>
      </c>
    </row>
    <row r="456">
      <c r="A456">
        <f t="shared" si="33"/>
        <v>6</v>
      </c>
      <c r="B456">
        <f t="shared" si="34"/>
        <v>1908</v>
      </c>
      <c r="C456" s="159">
        <f t="shared" si="709"/>
        <v>3104</v>
      </c>
      <c r="D456" s="156">
        <f t="shared" si="12"/>
        <v>1908.416667</v>
      </c>
      <c r="E456" s="157">
        <f>('StockBond Returns'!Y455+'StockBond Returns'!AA455-'Parameters &amp; Main Results'!$B$33)/'StockBond Returns'!Z455*12</f>
        <v>0.04266519823</v>
      </c>
      <c r="F456" s="77">
        <f>'StockBond Returns'!Y455+'StockBond Returns'!AA455-'StockBond Returns'!Z455*'Distribution of Final Value'!$B$7</f>
        <v>2.174517712</v>
      </c>
      <c r="G456" s="19">
        <f>1/'StockBond Returns'!M454</f>
        <v>0.07646165226</v>
      </c>
      <c r="H456">
        <f t="shared" si="7"/>
        <v>1</v>
      </c>
      <c r="I456" s="71">
        <f t="shared" si="8"/>
        <v>0</v>
      </c>
      <c r="J456">
        <f t="shared" si="9"/>
        <v>0</v>
      </c>
      <c r="K456" s="19">
        <f t="shared" ref="K456:M456" si="908">if(H456=1,$E456,"")</f>
        <v>0.04266519823</v>
      </c>
      <c r="L456" t="str">
        <f t="shared" si="908"/>
        <v/>
      </c>
      <c r="M456" t="str">
        <f t="shared" si="908"/>
        <v/>
      </c>
      <c r="N456" s="158">
        <f>if('StockBond Returns'!AB454=0,1,0)</f>
        <v>0</v>
      </c>
      <c r="O456">
        <f>if( and('StockBond Returns'!$AB454&lt;0,'StockBond Returns'!$AB454&gt;=-0.1),1,0)</f>
        <v>0</v>
      </c>
      <c r="P456">
        <f>if( and('StockBond Returns'!$AB454&lt;-0.1,'StockBond Returns'!$AB454&gt;=-0.2),1,0)</f>
        <v>1</v>
      </c>
      <c r="Q456">
        <f>if( and('StockBond Returns'!$AB454&lt;-0.2,'StockBond Returns'!$AB454&gt;=-0.3),1,0)</f>
        <v>0</v>
      </c>
      <c r="R456">
        <f>if('StockBond Returns'!AB454&lt;-0.3,1,0)</f>
        <v>0</v>
      </c>
      <c r="S456" t="str">
        <f t="shared" ref="S456:W456" si="909">if(N456=1,$E456,"")</f>
        <v/>
      </c>
      <c r="T456" t="str">
        <f t="shared" si="909"/>
        <v/>
      </c>
      <c r="U456" s="19">
        <f t="shared" si="909"/>
        <v>0.04266519823</v>
      </c>
      <c r="V456" t="str">
        <f t="shared" si="909"/>
        <v/>
      </c>
      <c r="W456" t="str">
        <f t="shared" si="909"/>
        <v/>
      </c>
    </row>
    <row r="457">
      <c r="A457">
        <f t="shared" si="33"/>
        <v>7</v>
      </c>
      <c r="B457">
        <f t="shared" si="34"/>
        <v>1908</v>
      </c>
      <c r="C457" s="159">
        <f t="shared" si="709"/>
        <v>3135</v>
      </c>
      <c r="D457" s="156">
        <f t="shared" si="12"/>
        <v>1908.5</v>
      </c>
      <c r="E457" s="157">
        <f>('StockBond Returns'!Y456+'StockBond Returns'!AA456-'Parameters &amp; Main Results'!$B$33)/'StockBond Returns'!Z456*12</f>
        <v>0.04286945339</v>
      </c>
      <c r="F457" s="77">
        <f>'StockBond Returns'!Y456+'StockBond Returns'!AA456-'StockBond Returns'!Z456*'Distribution of Final Value'!$B$7</f>
        <v>2.332177198</v>
      </c>
      <c r="G457" s="19">
        <f>1/'StockBond Returns'!M455</f>
        <v>0.07661846472</v>
      </c>
      <c r="H457">
        <f t="shared" si="7"/>
        <v>1</v>
      </c>
      <c r="I457" s="71">
        <f t="shared" si="8"/>
        <v>0</v>
      </c>
      <c r="J457">
        <f t="shared" si="9"/>
        <v>0</v>
      </c>
      <c r="K457" s="19">
        <f t="shared" ref="K457:M457" si="910">if(H457=1,$E457,"")</f>
        <v>0.04286945339</v>
      </c>
      <c r="L457" t="str">
        <f t="shared" si="910"/>
        <v/>
      </c>
      <c r="M457" t="str">
        <f t="shared" si="910"/>
        <v/>
      </c>
      <c r="N457" s="158">
        <f>if('StockBond Returns'!AB455=0,1,0)</f>
        <v>0</v>
      </c>
      <c r="O457">
        <f>if( and('StockBond Returns'!$AB455&lt;0,'StockBond Returns'!$AB455&gt;=-0.1),1,0)</f>
        <v>0</v>
      </c>
      <c r="P457">
        <f>if( and('StockBond Returns'!$AB455&lt;-0.1,'StockBond Returns'!$AB455&gt;=-0.2),1,0)</f>
        <v>1</v>
      </c>
      <c r="Q457">
        <f>if( and('StockBond Returns'!$AB455&lt;-0.2,'StockBond Returns'!$AB455&gt;=-0.3),1,0)</f>
        <v>0</v>
      </c>
      <c r="R457">
        <f>if('StockBond Returns'!AB455&lt;-0.3,1,0)</f>
        <v>0</v>
      </c>
      <c r="S457" t="str">
        <f t="shared" ref="S457:W457" si="911">if(N457=1,$E457,"")</f>
        <v/>
      </c>
      <c r="T457" t="str">
        <f t="shared" si="911"/>
        <v/>
      </c>
      <c r="U457" s="19">
        <f t="shared" si="911"/>
        <v>0.04286945339</v>
      </c>
      <c r="V457" t="str">
        <f t="shared" si="911"/>
        <v/>
      </c>
      <c r="W457" t="str">
        <f t="shared" si="911"/>
        <v/>
      </c>
    </row>
    <row r="458">
      <c r="A458">
        <f t="shared" si="33"/>
        <v>8</v>
      </c>
      <c r="B458">
        <f t="shared" si="34"/>
        <v>1908</v>
      </c>
      <c r="C458" s="159">
        <f t="shared" si="709"/>
        <v>3166</v>
      </c>
      <c r="D458" s="156">
        <f t="shared" si="12"/>
        <v>1908.583333</v>
      </c>
      <c r="E458" s="157">
        <f>('StockBond Returns'!Y457+'StockBond Returns'!AA457-'Parameters &amp; Main Results'!$B$33)/'StockBond Returns'!Z457*12</f>
        <v>0.0421971217</v>
      </c>
      <c r="F458" s="77">
        <f>'StockBond Returns'!Y457+'StockBond Returns'!AA457-'StockBond Returns'!Z457*'Distribution of Final Value'!$B$7</f>
        <v>1.820338438</v>
      </c>
      <c r="G458" s="19">
        <f>1/'StockBond Returns'!M456</f>
        <v>0.07493169732</v>
      </c>
      <c r="H458">
        <f t="shared" si="7"/>
        <v>1</v>
      </c>
      <c r="I458" s="71">
        <f t="shared" si="8"/>
        <v>0</v>
      </c>
      <c r="J458">
        <f t="shared" si="9"/>
        <v>0</v>
      </c>
      <c r="K458" s="19">
        <f t="shared" ref="K458:M458" si="912">if(H458=1,$E458,"")</f>
        <v>0.0421971217</v>
      </c>
      <c r="L458" t="str">
        <f t="shared" si="912"/>
        <v/>
      </c>
      <c r="M458" t="str">
        <f t="shared" si="912"/>
        <v/>
      </c>
      <c r="N458" s="158">
        <f>if('StockBond Returns'!AB456=0,1,0)</f>
        <v>0</v>
      </c>
      <c r="O458">
        <f>if( and('StockBond Returns'!$AB456&lt;0,'StockBond Returns'!$AB456&gt;=-0.1),1,0)</f>
        <v>0</v>
      </c>
      <c r="P458">
        <f>if( and('StockBond Returns'!$AB456&lt;-0.1,'StockBond Returns'!$AB456&gt;=-0.2),1,0)</f>
        <v>1</v>
      </c>
      <c r="Q458">
        <f>if( and('StockBond Returns'!$AB456&lt;-0.2,'StockBond Returns'!$AB456&gt;=-0.3),1,0)</f>
        <v>0</v>
      </c>
      <c r="R458">
        <f>if('StockBond Returns'!AB456&lt;-0.3,1,0)</f>
        <v>0</v>
      </c>
      <c r="S458" t="str">
        <f t="shared" ref="S458:W458" si="913">if(N458=1,$E458,"")</f>
        <v/>
      </c>
      <c r="T458" t="str">
        <f t="shared" si="913"/>
        <v/>
      </c>
      <c r="U458" s="19">
        <f t="shared" si="913"/>
        <v>0.0421971217</v>
      </c>
      <c r="V458" t="str">
        <f t="shared" si="913"/>
        <v/>
      </c>
      <c r="W458" t="str">
        <f t="shared" si="913"/>
        <v/>
      </c>
    </row>
    <row r="459">
      <c r="A459">
        <f t="shared" si="33"/>
        <v>9</v>
      </c>
      <c r="B459">
        <f t="shared" si="34"/>
        <v>1908</v>
      </c>
      <c r="C459" s="159">
        <f t="shared" si="709"/>
        <v>3196</v>
      </c>
      <c r="D459" s="156">
        <f t="shared" si="12"/>
        <v>1908.666667</v>
      </c>
      <c r="E459" s="157">
        <f>('StockBond Returns'!Y458+'StockBond Returns'!AA458-'Parameters &amp; Main Results'!$B$33)/'StockBond Returns'!Z458*12</f>
        <v>0.04096757414</v>
      </c>
      <c r="F459" s="77">
        <f>'StockBond Returns'!Y458+'StockBond Returns'!AA458-'StockBond Returns'!Z458*'Distribution of Final Value'!$B$7</f>
        <v>0.9663883619</v>
      </c>
      <c r="G459" s="19">
        <f>1/'StockBond Returns'!M457</f>
        <v>0.07202414474</v>
      </c>
      <c r="H459">
        <f t="shared" si="7"/>
        <v>1</v>
      </c>
      <c r="I459" s="71">
        <f t="shared" si="8"/>
        <v>0</v>
      </c>
      <c r="J459">
        <f t="shared" si="9"/>
        <v>0</v>
      </c>
      <c r="K459" s="19">
        <f t="shared" ref="K459:M459" si="914">if(H459=1,$E459,"")</f>
        <v>0.04096757414</v>
      </c>
      <c r="L459" t="str">
        <f t="shared" si="914"/>
        <v/>
      </c>
      <c r="M459" t="str">
        <f t="shared" si="914"/>
        <v/>
      </c>
      <c r="N459" s="158">
        <f>if('StockBond Returns'!AB457=0,1,0)</f>
        <v>0</v>
      </c>
      <c r="O459">
        <f>if( and('StockBond Returns'!$AB457&lt;0,'StockBond Returns'!$AB457&gt;=-0.1),1,0)</f>
        <v>0</v>
      </c>
      <c r="P459">
        <f>if( and('StockBond Returns'!$AB457&lt;-0.1,'StockBond Returns'!$AB457&gt;=-0.2),1,0)</f>
        <v>1</v>
      </c>
      <c r="Q459">
        <f>if( and('StockBond Returns'!$AB457&lt;-0.2,'StockBond Returns'!$AB457&gt;=-0.3),1,0)</f>
        <v>0</v>
      </c>
      <c r="R459">
        <f>if('StockBond Returns'!AB457&lt;-0.3,1,0)</f>
        <v>0</v>
      </c>
      <c r="S459" t="str">
        <f t="shared" ref="S459:W459" si="915">if(N459=1,$E459,"")</f>
        <v/>
      </c>
      <c r="T459" t="str">
        <f t="shared" si="915"/>
        <v/>
      </c>
      <c r="U459" s="19">
        <f t="shared" si="915"/>
        <v>0.04096757414</v>
      </c>
      <c r="V459" t="str">
        <f t="shared" si="915"/>
        <v/>
      </c>
      <c r="W459" t="str">
        <f t="shared" si="915"/>
        <v/>
      </c>
    </row>
    <row r="460">
      <c r="A460">
        <f t="shared" si="33"/>
        <v>10</v>
      </c>
      <c r="B460">
        <f t="shared" si="34"/>
        <v>1908</v>
      </c>
      <c r="C460" s="159">
        <f t="shared" si="709"/>
        <v>3227</v>
      </c>
      <c r="D460" s="156">
        <f t="shared" si="12"/>
        <v>1908.75</v>
      </c>
      <c r="E460" s="157">
        <f>('StockBond Returns'!Y459+'StockBond Returns'!AA459-'Parameters &amp; Main Results'!$B$33)/'StockBond Returns'!Z459*12</f>
        <v>0.04131390222</v>
      </c>
      <c r="F460" s="77">
        <f>'StockBond Returns'!Y459+'StockBond Returns'!AA459-'StockBond Returns'!Z459*'Distribution of Final Value'!$B$7</f>
        <v>1.216734653</v>
      </c>
      <c r="G460" s="19">
        <f>1/'StockBond Returns'!M458</f>
        <v>0.07298501722</v>
      </c>
      <c r="H460">
        <f t="shared" si="7"/>
        <v>1</v>
      </c>
      <c r="I460" s="71">
        <f t="shared" si="8"/>
        <v>0</v>
      </c>
      <c r="J460">
        <f t="shared" si="9"/>
        <v>0</v>
      </c>
      <c r="K460" s="19">
        <f t="shared" ref="K460:M460" si="916">if(H460=1,$E460,"")</f>
        <v>0.04131390222</v>
      </c>
      <c r="L460" t="str">
        <f t="shared" si="916"/>
        <v/>
      </c>
      <c r="M460" t="str">
        <f t="shared" si="916"/>
        <v/>
      </c>
      <c r="N460" s="158">
        <f>if('StockBond Returns'!AB458=0,1,0)</f>
        <v>0</v>
      </c>
      <c r="O460">
        <f>if( and('StockBond Returns'!$AB458&lt;0,'StockBond Returns'!$AB458&gt;=-0.1),1,0)</f>
        <v>0</v>
      </c>
      <c r="P460">
        <f>if( and('StockBond Returns'!$AB458&lt;-0.1,'StockBond Returns'!$AB458&gt;=-0.2),1,0)</f>
        <v>1</v>
      </c>
      <c r="Q460">
        <f>if( and('StockBond Returns'!$AB458&lt;-0.2,'StockBond Returns'!$AB458&gt;=-0.3),1,0)</f>
        <v>0</v>
      </c>
      <c r="R460">
        <f>if('StockBond Returns'!AB458&lt;-0.3,1,0)</f>
        <v>0</v>
      </c>
      <c r="S460" t="str">
        <f t="shared" ref="S460:W460" si="917">if(N460=1,$E460,"")</f>
        <v/>
      </c>
      <c r="T460" t="str">
        <f t="shared" si="917"/>
        <v/>
      </c>
      <c r="U460" s="19">
        <f t="shared" si="917"/>
        <v>0.04131390222</v>
      </c>
      <c r="V460" t="str">
        <f t="shared" si="917"/>
        <v/>
      </c>
      <c r="W460" t="str">
        <f t="shared" si="917"/>
        <v/>
      </c>
    </row>
    <row r="461">
      <c r="A461">
        <f t="shared" si="33"/>
        <v>11</v>
      </c>
      <c r="B461">
        <f t="shared" si="34"/>
        <v>1908</v>
      </c>
      <c r="C461" s="159">
        <f t="shared" si="709"/>
        <v>3257</v>
      </c>
      <c r="D461" s="156">
        <f t="shared" si="12"/>
        <v>1908.833333</v>
      </c>
      <c r="E461" s="157">
        <f>('StockBond Returns'!Y460+'StockBond Returns'!AA460-'Parameters &amp; Main Results'!$B$33)/'StockBond Returns'!Z460*12</f>
        <v>0.04136051462</v>
      </c>
      <c r="F461" s="77">
        <f>'StockBond Returns'!Y460+'StockBond Returns'!AA460-'StockBond Returns'!Z460*'Distribution of Final Value'!$B$7</f>
        <v>1.248246511</v>
      </c>
      <c r="G461" s="19">
        <f>1/'StockBond Returns'!M459</f>
        <v>0.07304169539</v>
      </c>
      <c r="H461">
        <f t="shared" si="7"/>
        <v>1</v>
      </c>
      <c r="I461" s="71">
        <f t="shared" si="8"/>
        <v>0</v>
      </c>
      <c r="J461">
        <f t="shared" si="9"/>
        <v>0</v>
      </c>
      <c r="K461" s="19">
        <f t="shared" ref="K461:M461" si="918">if(H461=1,$E461,"")</f>
        <v>0.04136051462</v>
      </c>
      <c r="L461" t="str">
        <f t="shared" si="918"/>
        <v/>
      </c>
      <c r="M461" t="str">
        <f t="shared" si="918"/>
        <v/>
      </c>
      <c r="N461" s="158">
        <f>if('StockBond Returns'!AB459=0,1,0)</f>
        <v>0</v>
      </c>
      <c r="O461">
        <f>if( and('StockBond Returns'!$AB459&lt;0,'StockBond Returns'!$AB459&gt;=-0.1),1,0)</f>
        <v>0</v>
      </c>
      <c r="P461">
        <f>if( and('StockBond Returns'!$AB459&lt;-0.1,'StockBond Returns'!$AB459&gt;=-0.2),1,0)</f>
        <v>1</v>
      </c>
      <c r="Q461">
        <f>if( and('StockBond Returns'!$AB459&lt;-0.2,'StockBond Returns'!$AB459&gt;=-0.3),1,0)</f>
        <v>0</v>
      </c>
      <c r="R461">
        <f>if('StockBond Returns'!AB459&lt;-0.3,1,0)</f>
        <v>0</v>
      </c>
      <c r="S461" t="str">
        <f t="shared" ref="S461:W461" si="919">if(N461=1,$E461,"")</f>
        <v/>
      </c>
      <c r="T461" t="str">
        <f t="shared" si="919"/>
        <v/>
      </c>
      <c r="U461" s="19">
        <f t="shared" si="919"/>
        <v>0.04136051462</v>
      </c>
      <c r="V461" t="str">
        <f t="shared" si="919"/>
        <v/>
      </c>
      <c r="W461" t="str">
        <f t="shared" si="919"/>
        <v/>
      </c>
    </row>
    <row r="462">
      <c r="A462">
        <f t="shared" si="33"/>
        <v>12</v>
      </c>
      <c r="B462">
        <f t="shared" si="34"/>
        <v>1908</v>
      </c>
      <c r="C462" s="159">
        <f t="shared" si="709"/>
        <v>3288</v>
      </c>
      <c r="D462" s="156">
        <f t="shared" si="12"/>
        <v>1908.916667</v>
      </c>
      <c r="E462" s="157">
        <f>('StockBond Returns'!Y461+'StockBond Returns'!AA461-'Parameters &amp; Main Results'!$B$33)/'StockBond Returns'!Z461*12</f>
        <v>0.03985547523</v>
      </c>
      <c r="F462" s="77">
        <f>'StockBond Returns'!Y461+'StockBond Returns'!AA461-'StockBond Returns'!Z461*'Distribution of Final Value'!$B$7</f>
        <v>0.1408262955</v>
      </c>
      <c r="G462" s="19">
        <f>1/'StockBond Returns'!M460</f>
        <v>0.0692759975</v>
      </c>
      <c r="H462">
        <f t="shared" si="7"/>
        <v>1</v>
      </c>
      <c r="I462" s="71">
        <f t="shared" si="8"/>
        <v>0</v>
      </c>
      <c r="J462">
        <f t="shared" si="9"/>
        <v>0</v>
      </c>
      <c r="K462" s="19">
        <f t="shared" ref="K462:M462" si="920">if(H462=1,$E462,"")</f>
        <v>0.03985547523</v>
      </c>
      <c r="L462" t="str">
        <f t="shared" si="920"/>
        <v/>
      </c>
      <c r="M462" t="str">
        <f t="shared" si="920"/>
        <v/>
      </c>
      <c r="N462" s="158">
        <f>if('StockBond Returns'!AB460=0,1,0)</f>
        <v>0</v>
      </c>
      <c r="O462">
        <f>if( and('StockBond Returns'!$AB460&lt;0,'StockBond Returns'!$AB460&gt;=-0.1),1,0)</f>
        <v>1</v>
      </c>
      <c r="P462">
        <f>if( and('StockBond Returns'!$AB460&lt;-0.1,'StockBond Returns'!$AB460&gt;=-0.2),1,0)</f>
        <v>0</v>
      </c>
      <c r="Q462">
        <f>if( and('StockBond Returns'!$AB460&lt;-0.2,'StockBond Returns'!$AB460&gt;=-0.3),1,0)</f>
        <v>0</v>
      </c>
      <c r="R462">
        <f>if('StockBond Returns'!AB460&lt;-0.3,1,0)</f>
        <v>0</v>
      </c>
      <c r="S462" t="str">
        <f t="shared" ref="S462:W462" si="921">if(N462=1,$E462,"")</f>
        <v/>
      </c>
      <c r="T462" s="19">
        <f t="shared" si="921"/>
        <v>0.03985547523</v>
      </c>
      <c r="U462" t="str">
        <f t="shared" si="921"/>
        <v/>
      </c>
      <c r="V462" t="str">
        <f t="shared" si="921"/>
        <v/>
      </c>
      <c r="W462" t="str">
        <f t="shared" si="921"/>
        <v/>
      </c>
    </row>
    <row r="463">
      <c r="A463">
        <f t="shared" si="33"/>
        <v>1</v>
      </c>
      <c r="B463">
        <f t="shared" si="34"/>
        <v>1909</v>
      </c>
      <c r="C463" s="159">
        <f t="shared" si="709"/>
        <v>3319</v>
      </c>
      <c r="D463" s="156">
        <f t="shared" si="12"/>
        <v>1909</v>
      </c>
      <c r="E463" s="157">
        <f>('StockBond Returns'!Y462+'StockBond Returns'!AA462-'Parameters &amp; Main Results'!$B$33)/'StockBond Returns'!Z462*12</f>
        <v>0.03957506097</v>
      </c>
      <c r="F463" s="77">
        <f>'StockBond Returns'!Y462+'StockBond Returns'!AA462-'StockBond Returns'!Z462*'Distribution of Final Value'!$B$7</f>
        <v>-0.05697643899</v>
      </c>
      <c r="G463" s="19">
        <f>1/'StockBond Returns'!M461</f>
        <v>0.06857542753</v>
      </c>
      <c r="H463">
        <f t="shared" si="7"/>
        <v>1</v>
      </c>
      <c r="I463" s="71">
        <f t="shared" si="8"/>
        <v>0</v>
      </c>
      <c r="J463">
        <f t="shared" si="9"/>
        <v>0</v>
      </c>
      <c r="K463" s="19">
        <f t="shared" ref="K463:M463" si="922">if(H463=1,$E463,"")</f>
        <v>0.03957506097</v>
      </c>
      <c r="L463" t="str">
        <f t="shared" si="922"/>
        <v/>
      </c>
      <c r="M463" t="str">
        <f t="shared" si="922"/>
        <v/>
      </c>
      <c r="N463" s="158">
        <f>if('StockBond Returns'!AB461=0,1,0)</f>
        <v>0</v>
      </c>
      <c r="O463">
        <f>if( and('StockBond Returns'!$AB461&lt;0,'StockBond Returns'!$AB461&gt;=-0.1),1,0)</f>
        <v>1</v>
      </c>
      <c r="P463">
        <f>if( and('StockBond Returns'!$AB461&lt;-0.1,'StockBond Returns'!$AB461&gt;=-0.2),1,0)</f>
        <v>0</v>
      </c>
      <c r="Q463">
        <f>if( and('StockBond Returns'!$AB461&lt;-0.2,'StockBond Returns'!$AB461&gt;=-0.3),1,0)</f>
        <v>0</v>
      </c>
      <c r="R463">
        <f>if('StockBond Returns'!AB461&lt;-0.3,1,0)</f>
        <v>0</v>
      </c>
      <c r="S463" t="str">
        <f t="shared" ref="S463:W463" si="923">if(N463=1,$E463,"")</f>
        <v/>
      </c>
      <c r="T463" s="19">
        <f t="shared" si="923"/>
        <v>0.03957506097</v>
      </c>
      <c r="U463" t="str">
        <f t="shared" si="923"/>
        <v/>
      </c>
      <c r="V463" t="str">
        <f t="shared" si="923"/>
        <v/>
      </c>
      <c r="W463" t="str">
        <f t="shared" si="923"/>
        <v/>
      </c>
    </row>
    <row r="464">
      <c r="A464">
        <f t="shared" si="33"/>
        <v>2</v>
      </c>
      <c r="B464">
        <f t="shared" si="34"/>
        <v>1909</v>
      </c>
      <c r="C464" s="159">
        <f t="shared" si="709"/>
        <v>3347</v>
      </c>
      <c r="D464" s="156">
        <f t="shared" si="12"/>
        <v>1909.083333</v>
      </c>
      <c r="E464" s="157">
        <f>('StockBond Returns'!Y463+'StockBond Returns'!AA463-'Parameters &amp; Main Results'!$B$33)/'StockBond Returns'!Z463*12</f>
        <v>0.03906256873</v>
      </c>
      <c r="F464" s="77">
        <f>'StockBond Returns'!Y463+'StockBond Returns'!AA463-'StockBond Returns'!Z463*'Distribution of Final Value'!$B$7</f>
        <v>-0.420824531</v>
      </c>
      <c r="G464" s="19">
        <f>1/'StockBond Returns'!M462</f>
        <v>0.06773040216</v>
      </c>
      <c r="H464">
        <f t="shared" si="7"/>
        <v>1</v>
      </c>
      <c r="I464" s="71">
        <f t="shared" si="8"/>
        <v>0</v>
      </c>
      <c r="J464">
        <f t="shared" si="9"/>
        <v>0</v>
      </c>
      <c r="K464" s="19">
        <f t="shared" ref="K464:M464" si="924">if(H464=1,$E464,"")</f>
        <v>0.03906256873</v>
      </c>
      <c r="L464" t="str">
        <f t="shared" si="924"/>
        <v/>
      </c>
      <c r="M464" t="str">
        <f t="shared" si="924"/>
        <v/>
      </c>
      <c r="N464" s="158">
        <f>if('StockBond Returns'!AB462=0,1,0)</f>
        <v>0</v>
      </c>
      <c r="O464">
        <f>if( and('StockBond Returns'!$AB462&lt;0,'StockBond Returns'!$AB462&gt;=-0.1),1,0)</f>
        <v>1</v>
      </c>
      <c r="P464">
        <f>if( and('StockBond Returns'!$AB462&lt;-0.1,'StockBond Returns'!$AB462&gt;=-0.2),1,0)</f>
        <v>0</v>
      </c>
      <c r="Q464">
        <f>if( and('StockBond Returns'!$AB462&lt;-0.2,'StockBond Returns'!$AB462&gt;=-0.3),1,0)</f>
        <v>0</v>
      </c>
      <c r="R464">
        <f>if('StockBond Returns'!AB462&lt;-0.3,1,0)</f>
        <v>0</v>
      </c>
      <c r="S464" t="str">
        <f t="shared" ref="S464:W464" si="925">if(N464=1,$E464,"")</f>
        <v/>
      </c>
      <c r="T464" s="19">
        <f t="shared" si="925"/>
        <v>0.03906256873</v>
      </c>
      <c r="U464" t="str">
        <f t="shared" si="925"/>
        <v/>
      </c>
      <c r="V464" t="str">
        <f t="shared" si="925"/>
        <v/>
      </c>
      <c r="W464" t="str">
        <f t="shared" si="925"/>
        <v/>
      </c>
    </row>
    <row r="465">
      <c r="A465">
        <f t="shared" si="33"/>
        <v>3</v>
      </c>
      <c r="B465">
        <f t="shared" si="34"/>
        <v>1909</v>
      </c>
      <c r="C465" s="159">
        <f t="shared" si="709"/>
        <v>3378</v>
      </c>
      <c r="D465" s="156">
        <f t="shared" si="12"/>
        <v>1909.166667</v>
      </c>
      <c r="E465" s="157">
        <f>('StockBond Returns'!Y464+'StockBond Returns'!AA464-'Parameters &amp; Main Results'!$B$33)/'StockBond Returns'!Z464*12</f>
        <v>0.04026159002</v>
      </c>
      <c r="F465" s="77">
        <f>'StockBond Returns'!Y464+'StockBond Returns'!AA464-'StockBond Returns'!Z464*'Distribution of Final Value'!$B$7</f>
        <v>0.4298391998</v>
      </c>
      <c r="G465" s="19">
        <f>1/'StockBond Returns'!M463</f>
        <v>0.0705857896</v>
      </c>
      <c r="H465">
        <f t="shared" si="7"/>
        <v>1</v>
      </c>
      <c r="I465" s="71">
        <f t="shared" si="8"/>
        <v>0</v>
      </c>
      <c r="J465">
        <f t="shared" si="9"/>
        <v>0</v>
      </c>
      <c r="K465" s="19">
        <f t="shared" ref="K465:M465" si="926">if(H465=1,$E465,"")</f>
        <v>0.04026159002</v>
      </c>
      <c r="L465" t="str">
        <f t="shared" si="926"/>
        <v/>
      </c>
      <c r="M465" t="str">
        <f t="shared" si="926"/>
        <v/>
      </c>
      <c r="N465" s="158">
        <f>if('StockBond Returns'!AB463=0,1,0)</f>
        <v>0</v>
      </c>
      <c r="O465">
        <f>if( and('StockBond Returns'!$AB463&lt;0,'StockBond Returns'!$AB463&gt;=-0.1),1,0)</f>
        <v>1</v>
      </c>
      <c r="P465">
        <f>if( and('StockBond Returns'!$AB463&lt;-0.1,'StockBond Returns'!$AB463&gt;=-0.2),1,0)</f>
        <v>0</v>
      </c>
      <c r="Q465">
        <f>if( and('StockBond Returns'!$AB463&lt;-0.2,'StockBond Returns'!$AB463&gt;=-0.3),1,0)</f>
        <v>0</v>
      </c>
      <c r="R465">
        <f>if('StockBond Returns'!AB463&lt;-0.3,1,0)</f>
        <v>0</v>
      </c>
      <c r="S465" t="str">
        <f t="shared" ref="S465:W465" si="927">if(N465=1,$E465,"")</f>
        <v/>
      </c>
      <c r="T465" s="19">
        <f t="shared" si="927"/>
        <v>0.04026159002</v>
      </c>
      <c r="U465" t="str">
        <f t="shared" si="927"/>
        <v/>
      </c>
      <c r="V465" t="str">
        <f t="shared" si="927"/>
        <v/>
      </c>
      <c r="W465" t="str">
        <f t="shared" si="927"/>
        <v/>
      </c>
    </row>
    <row r="466">
      <c r="A466">
        <f t="shared" si="33"/>
        <v>4</v>
      </c>
      <c r="B466">
        <f t="shared" si="34"/>
        <v>1909</v>
      </c>
      <c r="C466" s="159">
        <f t="shared" si="709"/>
        <v>3408</v>
      </c>
      <c r="D466" s="156">
        <f t="shared" si="12"/>
        <v>1909.25</v>
      </c>
      <c r="E466" s="157">
        <f>('StockBond Returns'!Y465+'StockBond Returns'!AA465-'Parameters &amp; Main Results'!$B$33)/'StockBond Returns'!Z465*12</f>
        <v>0.0398590394</v>
      </c>
      <c r="F466" s="77">
        <f>'StockBond Returns'!Y465+'StockBond Returns'!AA465-'StockBond Returns'!Z465*'Distribution of Final Value'!$B$7</f>
        <v>0.1514812801</v>
      </c>
      <c r="G466" s="19">
        <f>1/'StockBond Returns'!M464</f>
        <v>0.06975418023</v>
      </c>
      <c r="H466">
        <f t="shared" si="7"/>
        <v>1</v>
      </c>
      <c r="I466" s="71">
        <f t="shared" si="8"/>
        <v>0</v>
      </c>
      <c r="J466">
        <f t="shared" si="9"/>
        <v>0</v>
      </c>
      <c r="K466" s="19">
        <f t="shared" ref="K466:M466" si="928">if(H466=1,$E466,"")</f>
        <v>0.0398590394</v>
      </c>
      <c r="L466" t="str">
        <f t="shared" si="928"/>
        <v/>
      </c>
      <c r="M466" t="str">
        <f t="shared" si="928"/>
        <v/>
      </c>
      <c r="N466" s="158">
        <f>if('StockBond Returns'!AB464=0,1,0)</f>
        <v>0</v>
      </c>
      <c r="O466">
        <f>if( and('StockBond Returns'!$AB464&lt;0,'StockBond Returns'!$AB464&gt;=-0.1),1,0)</f>
        <v>1</v>
      </c>
      <c r="P466">
        <f>if( and('StockBond Returns'!$AB464&lt;-0.1,'StockBond Returns'!$AB464&gt;=-0.2),1,0)</f>
        <v>0</v>
      </c>
      <c r="Q466">
        <f>if( and('StockBond Returns'!$AB464&lt;-0.2,'StockBond Returns'!$AB464&gt;=-0.3),1,0)</f>
        <v>0</v>
      </c>
      <c r="R466">
        <f>if('StockBond Returns'!AB464&lt;-0.3,1,0)</f>
        <v>0</v>
      </c>
      <c r="S466" t="str">
        <f t="shared" ref="S466:W466" si="929">if(N466=1,$E466,"")</f>
        <v/>
      </c>
      <c r="T466" s="19">
        <f t="shared" si="929"/>
        <v>0.0398590394</v>
      </c>
      <c r="U466" t="str">
        <f t="shared" si="929"/>
        <v/>
      </c>
      <c r="V466" t="str">
        <f t="shared" si="929"/>
        <v/>
      </c>
      <c r="W466" t="str">
        <f t="shared" si="929"/>
        <v/>
      </c>
    </row>
    <row r="467">
      <c r="A467">
        <f t="shared" si="33"/>
        <v>5</v>
      </c>
      <c r="B467">
        <f t="shared" si="34"/>
        <v>1909</v>
      </c>
      <c r="C467" s="159">
        <f t="shared" si="709"/>
        <v>3439</v>
      </c>
      <c r="D467" s="156">
        <f t="shared" si="12"/>
        <v>1909.333333</v>
      </c>
      <c r="E467" s="157">
        <f>('StockBond Returns'!Y466+'StockBond Returns'!AA466-'Parameters &amp; Main Results'!$B$33)/'StockBond Returns'!Z466*12</f>
        <v>0.03938330635</v>
      </c>
      <c r="F467" s="77">
        <f>'StockBond Returns'!Y466+'StockBond Returns'!AA466-'StockBond Returns'!Z466*'Distribution of Final Value'!$B$7</f>
        <v>-0.1863588897</v>
      </c>
      <c r="G467" s="19">
        <f>1/'StockBond Returns'!M465</f>
        <v>0.06828176437</v>
      </c>
      <c r="H467">
        <f t="shared" si="7"/>
        <v>1</v>
      </c>
      <c r="I467" s="71">
        <f t="shared" si="8"/>
        <v>0</v>
      </c>
      <c r="J467">
        <f t="shared" si="9"/>
        <v>0</v>
      </c>
      <c r="K467" s="19">
        <f t="shared" ref="K467:M467" si="930">if(H467=1,$E467,"")</f>
        <v>0.03938330635</v>
      </c>
      <c r="L467" t="str">
        <f t="shared" si="930"/>
        <v/>
      </c>
      <c r="M467" t="str">
        <f t="shared" si="930"/>
        <v/>
      </c>
      <c r="N467" s="158">
        <f>if('StockBond Returns'!AB465=0,1,0)</f>
        <v>0</v>
      </c>
      <c r="O467">
        <f>if( and('StockBond Returns'!$AB465&lt;0,'StockBond Returns'!$AB465&gt;=-0.1),1,0)</f>
        <v>1</v>
      </c>
      <c r="P467">
        <f>if( and('StockBond Returns'!$AB465&lt;-0.1,'StockBond Returns'!$AB465&gt;=-0.2),1,0)</f>
        <v>0</v>
      </c>
      <c r="Q467">
        <f>if( and('StockBond Returns'!$AB465&lt;-0.2,'StockBond Returns'!$AB465&gt;=-0.3),1,0)</f>
        <v>0</v>
      </c>
      <c r="R467">
        <f>if('StockBond Returns'!AB465&lt;-0.3,1,0)</f>
        <v>0</v>
      </c>
      <c r="S467" t="str">
        <f t="shared" ref="S467:W467" si="931">if(N467=1,$E467,"")</f>
        <v/>
      </c>
      <c r="T467" s="19">
        <f t="shared" si="931"/>
        <v>0.03938330635</v>
      </c>
      <c r="U467" t="str">
        <f t="shared" si="931"/>
        <v/>
      </c>
      <c r="V467" t="str">
        <f t="shared" si="931"/>
        <v/>
      </c>
      <c r="W467" t="str">
        <f t="shared" si="931"/>
        <v/>
      </c>
    </row>
    <row r="468">
      <c r="A468">
        <f t="shared" si="33"/>
        <v>6</v>
      </c>
      <c r="B468">
        <f t="shared" si="34"/>
        <v>1909</v>
      </c>
      <c r="C468" s="159">
        <f t="shared" si="709"/>
        <v>3469</v>
      </c>
      <c r="D468" s="156">
        <f t="shared" si="12"/>
        <v>1909.416667</v>
      </c>
      <c r="E468" s="157">
        <f>('StockBond Returns'!Y467+'StockBond Returns'!AA467-'Parameters &amp; Main Results'!$B$33)/'StockBond Returns'!Z467*12</f>
        <v>0.03882696032</v>
      </c>
      <c r="F468" s="77">
        <f>'StockBond Returns'!Y467+'StockBond Returns'!AA467-'StockBond Returns'!Z467*'Distribution of Final Value'!$B$7</f>
        <v>-0.5710584849</v>
      </c>
      <c r="G468" s="19">
        <f>1/'StockBond Returns'!M466</f>
        <v>0.06687393221</v>
      </c>
      <c r="H468">
        <f t="shared" si="7"/>
        <v>1</v>
      </c>
      <c r="I468" s="71">
        <f t="shared" si="8"/>
        <v>0</v>
      </c>
      <c r="J468">
        <f t="shared" si="9"/>
        <v>0</v>
      </c>
      <c r="K468" s="19">
        <f t="shared" ref="K468:M468" si="932">if(H468=1,$E468,"")</f>
        <v>0.03882696032</v>
      </c>
      <c r="L468" t="str">
        <f t="shared" si="932"/>
        <v/>
      </c>
      <c r="M468" t="str">
        <f t="shared" si="932"/>
        <v/>
      </c>
      <c r="N468" s="158">
        <f>if('StockBond Returns'!AB466=0,1,0)</f>
        <v>1</v>
      </c>
      <c r="O468">
        <f>if( and('StockBond Returns'!$AB466&lt;0,'StockBond Returns'!$AB466&gt;=-0.1),1,0)</f>
        <v>0</v>
      </c>
      <c r="P468">
        <f>if( and('StockBond Returns'!$AB466&lt;-0.1,'StockBond Returns'!$AB466&gt;=-0.2),1,0)</f>
        <v>0</v>
      </c>
      <c r="Q468">
        <f>if( and('StockBond Returns'!$AB466&lt;-0.2,'StockBond Returns'!$AB466&gt;=-0.3),1,0)</f>
        <v>0</v>
      </c>
      <c r="R468">
        <f>if('StockBond Returns'!AB466&lt;-0.3,1,0)</f>
        <v>0</v>
      </c>
      <c r="S468" s="19">
        <f t="shared" ref="S468:W468" si="933">if(N468=1,$E468,"")</f>
        <v>0.03882696032</v>
      </c>
      <c r="T468" t="str">
        <f t="shared" si="933"/>
        <v/>
      </c>
      <c r="U468" t="str">
        <f t="shared" si="933"/>
        <v/>
      </c>
      <c r="V468" t="str">
        <f t="shared" si="933"/>
        <v/>
      </c>
      <c r="W468" t="str">
        <f t="shared" si="933"/>
        <v/>
      </c>
    </row>
    <row r="469">
      <c r="A469">
        <f t="shared" si="33"/>
        <v>7</v>
      </c>
      <c r="B469">
        <f t="shared" si="34"/>
        <v>1909</v>
      </c>
      <c r="C469" s="159">
        <f t="shared" si="709"/>
        <v>3500</v>
      </c>
      <c r="D469" s="156">
        <f t="shared" si="12"/>
        <v>1909.5</v>
      </c>
      <c r="E469" s="157">
        <f>('StockBond Returns'!Y468+'StockBond Returns'!AA468-'Parameters &amp; Main Results'!$B$33)/'StockBond Returns'!Z468*12</f>
        <v>0.03868288016</v>
      </c>
      <c r="F469" s="77">
        <f>'StockBond Returns'!Y468+'StockBond Returns'!AA468-'StockBond Returns'!Z468*'Distribution of Final Value'!$B$7</f>
        <v>-0.6261389694</v>
      </c>
      <c r="G469" s="19">
        <f>1/'StockBond Returns'!M467</f>
        <v>0.0664873959</v>
      </c>
      <c r="H469">
        <f t="shared" si="7"/>
        <v>1</v>
      </c>
      <c r="I469" s="71">
        <f t="shared" si="8"/>
        <v>0</v>
      </c>
      <c r="J469">
        <f t="shared" si="9"/>
        <v>0</v>
      </c>
      <c r="K469" s="19">
        <f t="shared" ref="K469:M469" si="934">if(H469=1,$E469,"")</f>
        <v>0.03868288016</v>
      </c>
      <c r="L469" t="str">
        <f t="shared" si="934"/>
        <v/>
      </c>
      <c r="M469" t="str">
        <f t="shared" si="934"/>
        <v/>
      </c>
      <c r="N469" s="158">
        <f>if('StockBond Returns'!AB467=0,1,0)</f>
        <v>1</v>
      </c>
      <c r="O469">
        <f>if( and('StockBond Returns'!$AB467&lt;0,'StockBond Returns'!$AB467&gt;=-0.1),1,0)</f>
        <v>0</v>
      </c>
      <c r="P469">
        <f>if( and('StockBond Returns'!$AB467&lt;-0.1,'StockBond Returns'!$AB467&gt;=-0.2),1,0)</f>
        <v>0</v>
      </c>
      <c r="Q469">
        <f>if( and('StockBond Returns'!$AB467&lt;-0.2,'StockBond Returns'!$AB467&gt;=-0.3),1,0)</f>
        <v>0</v>
      </c>
      <c r="R469">
        <f>if('StockBond Returns'!AB467&lt;-0.3,1,0)</f>
        <v>0</v>
      </c>
      <c r="S469" s="19">
        <f t="shared" ref="S469:W469" si="935">if(N469=1,$E469,"")</f>
        <v>0.03868288016</v>
      </c>
      <c r="T469" t="str">
        <f t="shared" si="935"/>
        <v/>
      </c>
      <c r="U469" t="str">
        <f t="shared" si="935"/>
        <v/>
      </c>
      <c r="V469" t="str">
        <f t="shared" si="935"/>
        <v/>
      </c>
      <c r="W469" t="str">
        <f t="shared" si="935"/>
        <v/>
      </c>
    </row>
    <row r="470">
      <c r="A470">
        <f t="shared" si="33"/>
        <v>8</v>
      </c>
      <c r="B470">
        <f t="shared" si="34"/>
        <v>1909</v>
      </c>
      <c r="C470" s="159">
        <f t="shared" si="709"/>
        <v>3531</v>
      </c>
      <c r="D470" s="156">
        <f t="shared" si="12"/>
        <v>1909.583333</v>
      </c>
      <c r="E470" s="157">
        <f>('StockBond Returns'!Y469+'StockBond Returns'!AA469-'Parameters &amp; Main Results'!$B$33)/'StockBond Returns'!Z469*12</f>
        <v>0.03831253559</v>
      </c>
      <c r="F470" s="77">
        <f>'StockBond Returns'!Y469+'StockBond Returns'!AA469-'StockBond Returns'!Z469*'Distribution of Final Value'!$B$7</f>
        <v>-0.8180148311</v>
      </c>
      <c r="G470" s="19">
        <f>1/'StockBond Returns'!M468</f>
        <v>0.06565340165</v>
      </c>
      <c r="H470">
        <f t="shared" si="7"/>
        <v>1</v>
      </c>
      <c r="I470" s="71">
        <f t="shared" si="8"/>
        <v>0</v>
      </c>
      <c r="J470">
        <f t="shared" si="9"/>
        <v>0</v>
      </c>
      <c r="K470" s="19">
        <f t="shared" ref="K470:M470" si="936">if(H470=1,$E470,"")</f>
        <v>0.03831253559</v>
      </c>
      <c r="L470" t="str">
        <f t="shared" si="936"/>
        <v/>
      </c>
      <c r="M470" t="str">
        <f t="shared" si="936"/>
        <v/>
      </c>
      <c r="N470" s="158">
        <f>if('StockBond Returns'!AB468=0,1,0)</f>
        <v>1</v>
      </c>
      <c r="O470">
        <f>if( and('StockBond Returns'!$AB468&lt;0,'StockBond Returns'!$AB468&gt;=-0.1),1,0)</f>
        <v>0</v>
      </c>
      <c r="P470">
        <f>if( and('StockBond Returns'!$AB468&lt;-0.1,'StockBond Returns'!$AB468&gt;=-0.2),1,0)</f>
        <v>0</v>
      </c>
      <c r="Q470">
        <f>if( and('StockBond Returns'!$AB468&lt;-0.2,'StockBond Returns'!$AB468&gt;=-0.3),1,0)</f>
        <v>0</v>
      </c>
      <c r="R470">
        <f>if('StockBond Returns'!AB468&lt;-0.3,1,0)</f>
        <v>0</v>
      </c>
      <c r="S470" s="19">
        <f t="shared" ref="S470:W470" si="937">if(N470=1,$E470,"")</f>
        <v>0.03831253559</v>
      </c>
      <c r="T470" t="str">
        <f t="shared" si="937"/>
        <v/>
      </c>
      <c r="U470" t="str">
        <f t="shared" si="937"/>
        <v/>
      </c>
      <c r="V470" t="str">
        <f t="shared" si="937"/>
        <v/>
      </c>
      <c r="W470" t="str">
        <f t="shared" si="937"/>
        <v/>
      </c>
    </row>
    <row r="471">
      <c r="A471">
        <f t="shared" si="33"/>
        <v>9</v>
      </c>
      <c r="B471">
        <f t="shared" si="34"/>
        <v>1909</v>
      </c>
      <c r="C471" s="159">
        <f t="shared" si="709"/>
        <v>3561</v>
      </c>
      <c r="D471" s="156">
        <f t="shared" si="12"/>
        <v>1909.666667</v>
      </c>
      <c r="E471" s="157">
        <f>('StockBond Returns'!Y470+'StockBond Returns'!AA470-'Parameters &amp; Main Results'!$B$33)/'StockBond Returns'!Z470*12</f>
        <v>0.03813996985</v>
      </c>
      <c r="F471" s="77">
        <f>'StockBond Returns'!Y470+'StockBond Returns'!AA470-'StockBond Returns'!Z470*'Distribution of Final Value'!$B$7</f>
        <v>-0.9562549289</v>
      </c>
      <c r="G471" s="19">
        <f>1/'StockBond Returns'!M469</f>
        <v>0.0648610193</v>
      </c>
      <c r="H471">
        <f t="shared" si="7"/>
        <v>1</v>
      </c>
      <c r="I471" s="71">
        <f t="shared" si="8"/>
        <v>0</v>
      </c>
      <c r="J471">
        <f t="shared" si="9"/>
        <v>0</v>
      </c>
      <c r="K471" s="19">
        <f t="shared" ref="K471:M471" si="938">if(H471=1,$E471,"")</f>
        <v>0.03813996985</v>
      </c>
      <c r="L471" t="str">
        <f t="shared" si="938"/>
        <v/>
      </c>
      <c r="M471" t="str">
        <f t="shared" si="938"/>
        <v/>
      </c>
      <c r="N471" s="158">
        <f>if('StockBond Returns'!AB469=0,1,0)</f>
        <v>1</v>
      </c>
      <c r="O471">
        <f>if( and('StockBond Returns'!$AB469&lt;0,'StockBond Returns'!$AB469&gt;=-0.1),1,0)</f>
        <v>0</v>
      </c>
      <c r="P471">
        <f>if( and('StockBond Returns'!$AB469&lt;-0.1,'StockBond Returns'!$AB469&gt;=-0.2),1,0)</f>
        <v>0</v>
      </c>
      <c r="Q471">
        <f>if( and('StockBond Returns'!$AB469&lt;-0.2,'StockBond Returns'!$AB469&gt;=-0.3),1,0)</f>
        <v>0</v>
      </c>
      <c r="R471">
        <f>if('StockBond Returns'!AB469&lt;-0.3,1,0)</f>
        <v>0</v>
      </c>
      <c r="S471" s="19">
        <f t="shared" ref="S471:W471" si="939">if(N471=1,$E471,"")</f>
        <v>0.03813996985</v>
      </c>
      <c r="T471" t="str">
        <f t="shared" si="939"/>
        <v/>
      </c>
      <c r="U471" t="str">
        <f t="shared" si="939"/>
        <v/>
      </c>
      <c r="V471" t="str">
        <f t="shared" si="939"/>
        <v/>
      </c>
      <c r="W471" t="str">
        <f t="shared" si="939"/>
        <v/>
      </c>
    </row>
    <row r="472">
      <c r="A472">
        <f t="shared" si="33"/>
        <v>10</v>
      </c>
      <c r="B472">
        <f t="shared" si="34"/>
        <v>1909</v>
      </c>
      <c r="C472" s="159">
        <f t="shared" si="709"/>
        <v>3592</v>
      </c>
      <c r="D472" s="156">
        <f t="shared" si="12"/>
        <v>1909.75</v>
      </c>
      <c r="E472" s="157">
        <f>('StockBond Returns'!Y471+'StockBond Returns'!AA471-'Parameters &amp; Main Results'!$B$33)/'StockBond Returns'!Z471*12</f>
        <v>0.03852721222</v>
      </c>
      <c r="F472" s="77">
        <f>'StockBond Returns'!Y471+'StockBond Returns'!AA471-'StockBond Returns'!Z471*'Distribution of Final Value'!$B$7</f>
        <v>-0.6713002556</v>
      </c>
      <c r="G472" s="19">
        <f>1/'StockBond Returns'!M470</f>
        <v>0.06555465673</v>
      </c>
      <c r="H472">
        <f t="shared" si="7"/>
        <v>1</v>
      </c>
      <c r="I472" s="71">
        <f t="shared" si="8"/>
        <v>0</v>
      </c>
      <c r="J472">
        <f t="shared" si="9"/>
        <v>0</v>
      </c>
      <c r="K472" s="19">
        <f t="shared" ref="K472:M472" si="940">if(H472=1,$E472,"")</f>
        <v>0.03852721222</v>
      </c>
      <c r="L472" t="str">
        <f t="shared" si="940"/>
        <v/>
      </c>
      <c r="M472" t="str">
        <f t="shared" si="940"/>
        <v/>
      </c>
      <c r="N472" s="158">
        <f>if('StockBond Returns'!AB470=0,1,0)</f>
        <v>0</v>
      </c>
      <c r="O472">
        <f>if( and('StockBond Returns'!$AB470&lt;0,'StockBond Returns'!$AB470&gt;=-0.1),1,0)</f>
        <v>1</v>
      </c>
      <c r="P472">
        <f>if( and('StockBond Returns'!$AB470&lt;-0.1,'StockBond Returns'!$AB470&gt;=-0.2),1,0)</f>
        <v>0</v>
      </c>
      <c r="Q472">
        <f>if( and('StockBond Returns'!$AB470&lt;-0.2,'StockBond Returns'!$AB470&gt;=-0.3),1,0)</f>
        <v>0</v>
      </c>
      <c r="R472">
        <f>if('StockBond Returns'!AB470&lt;-0.3,1,0)</f>
        <v>0</v>
      </c>
      <c r="S472" t="str">
        <f t="shared" ref="S472:W472" si="941">if(N472=1,$E472,"")</f>
        <v/>
      </c>
      <c r="T472" s="19">
        <f t="shared" si="941"/>
        <v>0.03852721222</v>
      </c>
      <c r="U472" t="str">
        <f t="shared" si="941"/>
        <v/>
      </c>
      <c r="V472" t="str">
        <f t="shared" si="941"/>
        <v/>
      </c>
      <c r="W472" t="str">
        <f t="shared" si="941"/>
        <v/>
      </c>
    </row>
    <row r="473">
      <c r="A473">
        <f t="shared" si="33"/>
        <v>11</v>
      </c>
      <c r="B473">
        <f t="shared" si="34"/>
        <v>1909</v>
      </c>
      <c r="C473" s="159">
        <f t="shared" si="709"/>
        <v>3622</v>
      </c>
      <c r="D473" s="156">
        <f t="shared" si="12"/>
        <v>1909.833333</v>
      </c>
      <c r="E473" s="157">
        <f>('StockBond Returns'!Y472+'StockBond Returns'!AA472-'Parameters &amp; Main Results'!$B$33)/'StockBond Returns'!Z472*12</f>
        <v>0.03914027456</v>
      </c>
      <c r="F473" s="77">
        <f>'StockBond Returns'!Y472+'StockBond Returns'!AA472-'StockBond Returns'!Z472*'Distribution of Final Value'!$B$7</f>
        <v>-0.3080722345</v>
      </c>
      <c r="G473" s="19">
        <f>1/'StockBond Returns'!M471</f>
        <v>0.06671628001</v>
      </c>
      <c r="H473">
        <f t="shared" si="7"/>
        <v>1</v>
      </c>
      <c r="I473" s="71">
        <f t="shared" si="8"/>
        <v>0</v>
      </c>
      <c r="J473">
        <f t="shared" si="9"/>
        <v>0</v>
      </c>
      <c r="K473" s="19">
        <f t="shared" ref="K473:M473" si="942">if(H473=1,$E473,"")</f>
        <v>0.03914027456</v>
      </c>
      <c r="L473" t="str">
        <f t="shared" si="942"/>
        <v/>
      </c>
      <c r="M473" t="str">
        <f t="shared" si="942"/>
        <v/>
      </c>
      <c r="N473" s="158">
        <f>if('StockBond Returns'!AB471=0,1,0)</f>
        <v>0</v>
      </c>
      <c r="O473">
        <f>if( and('StockBond Returns'!$AB471&lt;0,'StockBond Returns'!$AB471&gt;=-0.1),1,0)</f>
        <v>1</v>
      </c>
      <c r="P473">
        <f>if( and('StockBond Returns'!$AB471&lt;-0.1,'StockBond Returns'!$AB471&gt;=-0.2),1,0)</f>
        <v>0</v>
      </c>
      <c r="Q473">
        <f>if( and('StockBond Returns'!$AB471&lt;-0.2,'StockBond Returns'!$AB471&gt;=-0.3),1,0)</f>
        <v>0</v>
      </c>
      <c r="R473">
        <f>if('StockBond Returns'!AB471&lt;-0.3,1,0)</f>
        <v>0</v>
      </c>
      <c r="S473" t="str">
        <f t="shared" ref="S473:W473" si="943">if(N473=1,$E473,"")</f>
        <v/>
      </c>
      <c r="T473" s="19">
        <f t="shared" si="943"/>
        <v>0.03914027456</v>
      </c>
      <c r="U473" t="str">
        <f t="shared" si="943"/>
        <v/>
      </c>
      <c r="V473" t="str">
        <f t="shared" si="943"/>
        <v/>
      </c>
      <c r="W473" t="str">
        <f t="shared" si="943"/>
        <v/>
      </c>
    </row>
    <row r="474">
      <c r="A474">
        <f t="shared" si="33"/>
        <v>12</v>
      </c>
      <c r="B474">
        <f t="shared" si="34"/>
        <v>1909</v>
      </c>
      <c r="C474" s="159">
        <f t="shared" si="709"/>
        <v>3653</v>
      </c>
      <c r="D474" s="156">
        <f t="shared" si="12"/>
        <v>1909.916667</v>
      </c>
      <c r="E474" s="157">
        <f>('StockBond Returns'!Y473+'StockBond Returns'!AA473-'Parameters &amp; Main Results'!$B$33)/'StockBond Returns'!Z473*12</f>
        <v>0.03972487495</v>
      </c>
      <c r="F474" s="77">
        <f>'StockBond Returns'!Y473+'StockBond Returns'!AA473-'StockBond Returns'!Z473*'Distribution of Final Value'!$B$7</f>
        <v>0.07792296575</v>
      </c>
      <c r="G474" s="19">
        <f>1/'StockBond Returns'!M472</f>
        <v>0.06781669688</v>
      </c>
      <c r="H474">
        <f t="shared" si="7"/>
        <v>1</v>
      </c>
      <c r="I474" s="71">
        <f t="shared" si="8"/>
        <v>0</v>
      </c>
      <c r="J474">
        <f t="shared" si="9"/>
        <v>0</v>
      </c>
      <c r="K474" s="19">
        <f t="shared" ref="K474:M474" si="944">if(H474=1,$E474,"")</f>
        <v>0.03972487495</v>
      </c>
      <c r="L474" t="str">
        <f t="shared" si="944"/>
        <v/>
      </c>
      <c r="M474" t="str">
        <f t="shared" si="944"/>
        <v/>
      </c>
      <c r="N474" s="158">
        <f>if('StockBond Returns'!AB472=0,1,0)</f>
        <v>0</v>
      </c>
      <c r="O474">
        <f>if( and('StockBond Returns'!$AB472&lt;0,'StockBond Returns'!$AB472&gt;=-0.1),1,0)</f>
        <v>1</v>
      </c>
      <c r="P474">
        <f>if( and('StockBond Returns'!$AB472&lt;-0.1,'StockBond Returns'!$AB472&gt;=-0.2),1,0)</f>
        <v>0</v>
      </c>
      <c r="Q474">
        <f>if( and('StockBond Returns'!$AB472&lt;-0.2,'StockBond Returns'!$AB472&gt;=-0.3),1,0)</f>
        <v>0</v>
      </c>
      <c r="R474">
        <f>if('StockBond Returns'!AB472&lt;-0.3,1,0)</f>
        <v>0</v>
      </c>
      <c r="S474" t="str">
        <f t="shared" ref="S474:W474" si="945">if(N474=1,$E474,"")</f>
        <v/>
      </c>
      <c r="T474" s="19">
        <f t="shared" si="945"/>
        <v>0.03972487495</v>
      </c>
      <c r="U474" t="str">
        <f t="shared" si="945"/>
        <v/>
      </c>
      <c r="V474" t="str">
        <f t="shared" si="945"/>
        <v/>
      </c>
      <c r="W474" t="str">
        <f t="shared" si="945"/>
        <v/>
      </c>
    </row>
    <row r="475">
      <c r="A475">
        <f t="shared" si="33"/>
        <v>1</v>
      </c>
      <c r="B475">
        <f t="shared" si="34"/>
        <v>1910</v>
      </c>
      <c r="C475" s="159">
        <f t="shared" si="709"/>
        <v>3684</v>
      </c>
      <c r="D475" s="156">
        <f t="shared" si="12"/>
        <v>1910</v>
      </c>
      <c r="E475" s="157">
        <f>('StockBond Returns'!Y474+'StockBond Returns'!AA474-'Parameters &amp; Main Results'!$B$33)/'StockBond Returns'!Z474*12</f>
        <v>0.03976571601</v>
      </c>
      <c r="F475" s="77">
        <f>'StockBond Returns'!Y474+'StockBond Returns'!AA474-'StockBond Returns'!Z474*'Distribution of Final Value'!$B$7</f>
        <v>0.1077106278</v>
      </c>
      <c r="G475" s="19">
        <f>1/'StockBond Returns'!M473</f>
        <v>0.06779367555</v>
      </c>
      <c r="H475">
        <f t="shared" si="7"/>
        <v>1</v>
      </c>
      <c r="I475" s="71">
        <f t="shared" si="8"/>
        <v>0</v>
      </c>
      <c r="J475">
        <f t="shared" si="9"/>
        <v>0</v>
      </c>
      <c r="K475" s="19">
        <f t="shared" ref="K475:M475" si="946">if(H475=1,$E475,"")</f>
        <v>0.03976571601</v>
      </c>
      <c r="L475" t="str">
        <f t="shared" si="946"/>
        <v/>
      </c>
      <c r="M475" t="str">
        <f t="shared" si="946"/>
        <v/>
      </c>
      <c r="N475" s="158">
        <f>if('StockBond Returns'!AB473=0,1,0)</f>
        <v>0</v>
      </c>
      <c r="O475">
        <f>if( and('StockBond Returns'!$AB473&lt;0,'StockBond Returns'!$AB473&gt;=-0.1),1,0)</f>
        <v>1</v>
      </c>
      <c r="P475">
        <f>if( and('StockBond Returns'!$AB473&lt;-0.1,'StockBond Returns'!$AB473&gt;=-0.2),1,0)</f>
        <v>0</v>
      </c>
      <c r="Q475">
        <f>if( and('StockBond Returns'!$AB473&lt;-0.2,'StockBond Returns'!$AB473&gt;=-0.3),1,0)</f>
        <v>0</v>
      </c>
      <c r="R475">
        <f>if('StockBond Returns'!AB473&lt;-0.3,1,0)</f>
        <v>0</v>
      </c>
      <c r="S475" t="str">
        <f t="shared" ref="S475:W475" si="947">if(N475=1,$E475,"")</f>
        <v/>
      </c>
      <c r="T475" s="19">
        <f t="shared" si="947"/>
        <v>0.03976571601</v>
      </c>
      <c r="U475" t="str">
        <f t="shared" si="947"/>
        <v/>
      </c>
      <c r="V475" t="str">
        <f t="shared" si="947"/>
        <v/>
      </c>
      <c r="W475" t="str">
        <f t="shared" si="947"/>
        <v/>
      </c>
    </row>
    <row r="476">
      <c r="A476">
        <f t="shared" si="33"/>
        <v>2</v>
      </c>
      <c r="B476">
        <f t="shared" si="34"/>
        <v>1910</v>
      </c>
      <c r="C476" s="159">
        <f t="shared" si="709"/>
        <v>3712</v>
      </c>
      <c r="D476" s="156">
        <f t="shared" si="12"/>
        <v>1910.083333</v>
      </c>
      <c r="E476" s="157">
        <f>('StockBond Returns'!Y475+'StockBond Returns'!AA475-'Parameters &amp; Main Results'!$B$33)/'StockBond Returns'!Z475*12</f>
        <v>0.04004247894</v>
      </c>
      <c r="F476" s="77">
        <f>'StockBond Returns'!Y475+'StockBond Returns'!AA475-'StockBond Returns'!Z475*'Distribution of Final Value'!$B$7</f>
        <v>0.2742728514</v>
      </c>
      <c r="G476" s="19">
        <f>1/'StockBond Returns'!M474</f>
        <v>0.06873851403</v>
      </c>
      <c r="H476">
        <f t="shared" si="7"/>
        <v>1</v>
      </c>
      <c r="I476" s="71">
        <f t="shared" si="8"/>
        <v>0</v>
      </c>
      <c r="J476">
        <f t="shared" si="9"/>
        <v>0</v>
      </c>
      <c r="K476" s="19">
        <f t="shared" ref="K476:M476" si="948">if(H476=1,$E476,"")</f>
        <v>0.04004247894</v>
      </c>
      <c r="L476" t="str">
        <f t="shared" si="948"/>
        <v/>
      </c>
      <c r="M476" t="str">
        <f t="shared" si="948"/>
        <v/>
      </c>
      <c r="N476" s="158">
        <f>if('StockBond Returns'!AB474=0,1,0)</f>
        <v>0</v>
      </c>
      <c r="O476">
        <f>if( and('StockBond Returns'!$AB474&lt;0,'StockBond Returns'!$AB474&gt;=-0.1),1,0)</f>
        <v>1</v>
      </c>
      <c r="P476">
        <f>if( and('StockBond Returns'!$AB474&lt;-0.1,'StockBond Returns'!$AB474&gt;=-0.2),1,0)</f>
        <v>0</v>
      </c>
      <c r="Q476">
        <f>if( and('StockBond Returns'!$AB474&lt;-0.2,'StockBond Returns'!$AB474&gt;=-0.3),1,0)</f>
        <v>0</v>
      </c>
      <c r="R476">
        <f>if('StockBond Returns'!AB474&lt;-0.3,1,0)</f>
        <v>0</v>
      </c>
      <c r="S476" t="str">
        <f t="shared" ref="S476:W476" si="949">if(N476=1,$E476,"")</f>
        <v/>
      </c>
      <c r="T476" s="19">
        <f t="shared" si="949"/>
        <v>0.04004247894</v>
      </c>
      <c r="U476" t="str">
        <f t="shared" si="949"/>
        <v/>
      </c>
      <c r="V476" t="str">
        <f t="shared" si="949"/>
        <v/>
      </c>
      <c r="W476" t="str">
        <f t="shared" si="949"/>
        <v/>
      </c>
    </row>
    <row r="477">
      <c r="A477">
        <f t="shared" si="33"/>
        <v>3</v>
      </c>
      <c r="B477">
        <f t="shared" si="34"/>
        <v>1910</v>
      </c>
      <c r="C477" s="159">
        <f t="shared" si="709"/>
        <v>3743</v>
      </c>
      <c r="D477" s="156">
        <f t="shared" si="12"/>
        <v>1910.166667</v>
      </c>
      <c r="E477" s="157">
        <f>('StockBond Returns'!Y476+'StockBond Returns'!AA476-'Parameters &amp; Main Results'!$B$33)/'StockBond Returns'!Z476*12</f>
        <v>0.04110961687</v>
      </c>
      <c r="F477" s="77">
        <f>'StockBond Returns'!Y476+'StockBond Returns'!AA476-'StockBond Returns'!Z476*'Distribution of Final Value'!$B$7</f>
        <v>0.9160318802</v>
      </c>
      <c r="G477" s="19">
        <f>1/'StockBond Returns'!M475</f>
        <v>0.07141817549</v>
      </c>
      <c r="H477">
        <f t="shared" si="7"/>
        <v>1</v>
      </c>
      <c r="I477" s="71">
        <f t="shared" si="8"/>
        <v>0</v>
      </c>
      <c r="J477">
        <f t="shared" si="9"/>
        <v>0</v>
      </c>
      <c r="K477" s="19">
        <f t="shared" ref="K477:M477" si="950">if(H477=1,$E477,"")</f>
        <v>0.04110961687</v>
      </c>
      <c r="L477" t="str">
        <f t="shared" si="950"/>
        <v/>
      </c>
      <c r="M477" t="str">
        <f t="shared" si="950"/>
        <v/>
      </c>
      <c r="N477" s="158">
        <f>if('StockBond Returns'!AB475=0,1,0)</f>
        <v>0</v>
      </c>
      <c r="O477">
        <f>if( and('StockBond Returns'!$AB475&lt;0,'StockBond Returns'!$AB475&gt;=-0.1),1,0)</f>
        <v>1</v>
      </c>
      <c r="P477">
        <f>if( and('StockBond Returns'!$AB475&lt;-0.1,'StockBond Returns'!$AB475&gt;=-0.2),1,0)</f>
        <v>0</v>
      </c>
      <c r="Q477">
        <f>if( and('StockBond Returns'!$AB475&lt;-0.2,'StockBond Returns'!$AB475&gt;=-0.3),1,0)</f>
        <v>0</v>
      </c>
      <c r="R477">
        <f>if('StockBond Returns'!AB475&lt;-0.3,1,0)</f>
        <v>0</v>
      </c>
      <c r="S477" t="str">
        <f t="shared" ref="S477:W477" si="951">if(N477=1,$E477,"")</f>
        <v/>
      </c>
      <c r="T477" s="19">
        <f t="shared" si="951"/>
        <v>0.04110961687</v>
      </c>
      <c r="U477" t="str">
        <f t="shared" si="951"/>
        <v/>
      </c>
      <c r="V477" t="str">
        <f t="shared" si="951"/>
        <v/>
      </c>
      <c r="W477" t="str">
        <f t="shared" si="951"/>
        <v/>
      </c>
    </row>
    <row r="478">
      <c r="A478">
        <f t="shared" si="33"/>
        <v>4</v>
      </c>
      <c r="B478">
        <f t="shared" si="34"/>
        <v>1910</v>
      </c>
      <c r="C478" s="159">
        <f t="shared" si="709"/>
        <v>3773</v>
      </c>
      <c r="D478" s="156">
        <f t="shared" si="12"/>
        <v>1910.25</v>
      </c>
      <c r="E478" s="157">
        <f>('StockBond Returns'!Y477+'StockBond Returns'!AA477-'Parameters &amp; Main Results'!$B$33)/'StockBond Returns'!Z477*12</f>
        <v>0.04116342187</v>
      </c>
      <c r="F478" s="77">
        <f>'StockBond Returns'!Y477+'StockBond Returns'!AA477-'StockBond Returns'!Z477*'Distribution of Final Value'!$B$7</f>
        <v>0.9434855964</v>
      </c>
      <c r="G478" s="19">
        <f>1/'StockBond Returns'!M476</f>
        <v>0.07117434192</v>
      </c>
      <c r="H478">
        <f t="shared" si="7"/>
        <v>1</v>
      </c>
      <c r="I478" s="71">
        <f t="shared" si="8"/>
        <v>0</v>
      </c>
      <c r="J478">
        <f t="shared" si="9"/>
        <v>0</v>
      </c>
      <c r="K478" s="19">
        <f t="shared" ref="K478:M478" si="952">if(H478=1,$E478,"")</f>
        <v>0.04116342187</v>
      </c>
      <c r="L478" t="str">
        <f t="shared" si="952"/>
        <v/>
      </c>
      <c r="M478" t="str">
        <f t="shared" si="952"/>
        <v/>
      </c>
      <c r="N478" s="158">
        <f>if('StockBond Returns'!AB476=0,1,0)</f>
        <v>0</v>
      </c>
      <c r="O478">
        <f>if( and('StockBond Returns'!$AB476&lt;0,'StockBond Returns'!$AB476&gt;=-0.1),1,0)</f>
        <v>1</v>
      </c>
      <c r="P478">
        <f>if( and('StockBond Returns'!$AB476&lt;-0.1,'StockBond Returns'!$AB476&gt;=-0.2),1,0)</f>
        <v>0</v>
      </c>
      <c r="Q478">
        <f>if( and('StockBond Returns'!$AB476&lt;-0.2,'StockBond Returns'!$AB476&gt;=-0.3),1,0)</f>
        <v>0</v>
      </c>
      <c r="R478">
        <f>if('StockBond Returns'!AB476&lt;-0.3,1,0)</f>
        <v>0</v>
      </c>
      <c r="S478" t="str">
        <f t="shared" ref="S478:W478" si="953">if(N478=1,$E478,"")</f>
        <v/>
      </c>
      <c r="T478" s="19">
        <f t="shared" si="953"/>
        <v>0.04116342187</v>
      </c>
      <c r="U478" t="str">
        <f t="shared" si="953"/>
        <v/>
      </c>
      <c r="V478" t="str">
        <f t="shared" si="953"/>
        <v/>
      </c>
      <c r="W478" t="str">
        <f t="shared" si="953"/>
        <v/>
      </c>
    </row>
    <row r="479">
      <c r="A479">
        <f t="shared" si="33"/>
        <v>5</v>
      </c>
      <c r="B479">
        <f t="shared" si="34"/>
        <v>1910</v>
      </c>
      <c r="C479" s="159">
        <f t="shared" si="709"/>
        <v>3804</v>
      </c>
      <c r="D479" s="156">
        <f t="shared" si="12"/>
        <v>1910.333333</v>
      </c>
      <c r="E479" s="157">
        <f>('StockBond Returns'!Y478+'StockBond Returns'!AA478-'Parameters &amp; Main Results'!$B$33)/'StockBond Returns'!Z478*12</f>
        <v>0.04222289148</v>
      </c>
      <c r="F479" s="77">
        <f>'StockBond Returns'!Y478+'StockBond Returns'!AA478-'StockBond Returns'!Z478*'Distribution of Final Value'!$B$7</f>
        <v>1.462519777</v>
      </c>
      <c r="G479" s="19">
        <f>1/'StockBond Returns'!M477</f>
        <v>0.07374694562</v>
      </c>
      <c r="H479">
        <f t="shared" si="7"/>
        <v>1</v>
      </c>
      <c r="I479" s="71">
        <f t="shared" si="8"/>
        <v>0</v>
      </c>
      <c r="J479">
        <f t="shared" si="9"/>
        <v>0</v>
      </c>
      <c r="K479" s="19">
        <f t="shared" ref="K479:M479" si="954">if(H479=1,$E479,"")</f>
        <v>0.04222289148</v>
      </c>
      <c r="L479" t="str">
        <f t="shared" si="954"/>
        <v/>
      </c>
      <c r="M479" t="str">
        <f t="shared" si="954"/>
        <v/>
      </c>
      <c r="N479" s="158">
        <f>if('StockBond Returns'!AB477=0,1,0)</f>
        <v>0</v>
      </c>
      <c r="O479">
        <f>if( and('StockBond Returns'!$AB477&lt;0,'StockBond Returns'!$AB477&gt;=-0.1),1,0)</f>
        <v>1</v>
      </c>
      <c r="P479">
        <f>if( and('StockBond Returns'!$AB477&lt;-0.1,'StockBond Returns'!$AB477&gt;=-0.2),1,0)</f>
        <v>0</v>
      </c>
      <c r="Q479">
        <f>if( and('StockBond Returns'!$AB477&lt;-0.2,'StockBond Returns'!$AB477&gt;=-0.3),1,0)</f>
        <v>0</v>
      </c>
      <c r="R479">
        <f>if('StockBond Returns'!AB477&lt;-0.3,1,0)</f>
        <v>0</v>
      </c>
      <c r="S479" t="str">
        <f t="shared" ref="S479:W479" si="955">if(N479=1,$E479,"")</f>
        <v/>
      </c>
      <c r="T479" s="19">
        <f t="shared" si="955"/>
        <v>0.04222289148</v>
      </c>
      <c r="U479" t="str">
        <f t="shared" si="955"/>
        <v/>
      </c>
      <c r="V479" t="str">
        <f t="shared" si="955"/>
        <v/>
      </c>
      <c r="W479" t="str">
        <f t="shared" si="955"/>
        <v/>
      </c>
    </row>
    <row r="480">
      <c r="A480">
        <f t="shared" si="33"/>
        <v>6</v>
      </c>
      <c r="B480">
        <f t="shared" si="34"/>
        <v>1910</v>
      </c>
      <c r="C480" s="159">
        <f t="shared" si="709"/>
        <v>3834</v>
      </c>
      <c r="D480" s="156">
        <f t="shared" si="12"/>
        <v>1910.416667</v>
      </c>
      <c r="E480" s="157">
        <f>('StockBond Returns'!Y479+'StockBond Returns'!AA479-'Parameters &amp; Main Results'!$B$33)/'StockBond Returns'!Z479*12</f>
        <v>0.04194531637</v>
      </c>
      <c r="F480" s="77">
        <f>'StockBond Returns'!Y479+'StockBond Returns'!AA479-'StockBond Returns'!Z479*'Distribution of Final Value'!$B$7</f>
        <v>1.25848855</v>
      </c>
      <c r="G480" s="19">
        <f>1/'StockBond Returns'!M478</f>
        <v>0.07369852664</v>
      </c>
      <c r="H480">
        <f t="shared" si="7"/>
        <v>1</v>
      </c>
      <c r="I480" s="71">
        <f t="shared" si="8"/>
        <v>0</v>
      </c>
      <c r="J480">
        <f t="shared" si="9"/>
        <v>0</v>
      </c>
      <c r="K480" s="19">
        <f t="shared" ref="K480:M480" si="956">if(H480=1,$E480,"")</f>
        <v>0.04194531637</v>
      </c>
      <c r="L480" t="str">
        <f t="shared" si="956"/>
        <v/>
      </c>
      <c r="M480" t="str">
        <f t="shared" si="956"/>
        <v/>
      </c>
      <c r="N480" s="158">
        <f>if('StockBond Returns'!AB478=0,1,0)</f>
        <v>0</v>
      </c>
      <c r="O480">
        <f>if( and('StockBond Returns'!$AB478&lt;0,'StockBond Returns'!$AB478&gt;=-0.1),1,0)</f>
        <v>1</v>
      </c>
      <c r="P480">
        <f>if( and('StockBond Returns'!$AB478&lt;-0.1,'StockBond Returns'!$AB478&gt;=-0.2),1,0)</f>
        <v>0</v>
      </c>
      <c r="Q480">
        <f>if( and('StockBond Returns'!$AB478&lt;-0.2,'StockBond Returns'!$AB478&gt;=-0.3),1,0)</f>
        <v>0</v>
      </c>
      <c r="R480">
        <f>if('StockBond Returns'!AB478&lt;-0.3,1,0)</f>
        <v>0</v>
      </c>
      <c r="S480" t="str">
        <f t="shared" ref="S480:W480" si="957">if(N480=1,$E480,"")</f>
        <v/>
      </c>
      <c r="T480" s="19">
        <f t="shared" si="957"/>
        <v>0.04194531637</v>
      </c>
      <c r="U480" t="str">
        <f t="shared" si="957"/>
        <v/>
      </c>
      <c r="V480" t="str">
        <f t="shared" si="957"/>
        <v/>
      </c>
      <c r="W480" t="str">
        <f t="shared" si="957"/>
        <v/>
      </c>
    </row>
    <row r="481">
      <c r="A481">
        <f t="shared" si="33"/>
        <v>7</v>
      </c>
      <c r="B481">
        <f t="shared" si="34"/>
        <v>1910</v>
      </c>
      <c r="C481" s="159">
        <f t="shared" si="709"/>
        <v>3865</v>
      </c>
      <c r="D481" s="156">
        <f t="shared" si="12"/>
        <v>1910.5</v>
      </c>
      <c r="E481" s="157">
        <f>('StockBond Returns'!Y480+'StockBond Returns'!AA480-'Parameters &amp; Main Results'!$B$33)/'StockBond Returns'!Z480*12</f>
        <v>0.04300009129</v>
      </c>
      <c r="F481" s="77">
        <f>'StockBond Returns'!Y480+'StockBond Returns'!AA480-'StockBond Returns'!Z480*'Distribution of Final Value'!$B$7</f>
        <v>1.748439141</v>
      </c>
      <c r="G481" s="19">
        <f>1/'StockBond Returns'!M479</f>
        <v>0.07680693715</v>
      </c>
      <c r="H481">
        <f t="shared" si="7"/>
        <v>1</v>
      </c>
      <c r="I481" s="71">
        <f t="shared" si="8"/>
        <v>0</v>
      </c>
      <c r="J481">
        <f t="shared" si="9"/>
        <v>0</v>
      </c>
      <c r="K481" s="19">
        <f t="shared" ref="K481:M481" si="958">if(H481=1,$E481,"")</f>
        <v>0.04300009129</v>
      </c>
      <c r="L481" t="str">
        <f t="shared" si="958"/>
        <v/>
      </c>
      <c r="M481" t="str">
        <f t="shared" si="958"/>
        <v/>
      </c>
      <c r="N481" s="158">
        <f>if('StockBond Returns'!AB479=0,1,0)</f>
        <v>0</v>
      </c>
      <c r="O481">
        <f>if( and('StockBond Returns'!$AB479&lt;0,'StockBond Returns'!$AB479&gt;=-0.1),1,0)</f>
        <v>0</v>
      </c>
      <c r="P481">
        <f>if( and('StockBond Returns'!$AB479&lt;-0.1,'StockBond Returns'!$AB479&gt;=-0.2),1,0)</f>
        <v>1</v>
      </c>
      <c r="Q481">
        <f>if( and('StockBond Returns'!$AB479&lt;-0.2,'StockBond Returns'!$AB479&gt;=-0.3),1,0)</f>
        <v>0</v>
      </c>
      <c r="R481">
        <f>if('StockBond Returns'!AB479&lt;-0.3,1,0)</f>
        <v>0</v>
      </c>
      <c r="S481" t="str">
        <f t="shared" ref="S481:W481" si="959">if(N481=1,$E481,"")</f>
        <v/>
      </c>
      <c r="T481" t="str">
        <f t="shared" si="959"/>
        <v/>
      </c>
      <c r="U481" s="19">
        <f t="shared" si="959"/>
        <v>0.04300009129</v>
      </c>
      <c r="V481" t="str">
        <f t="shared" si="959"/>
        <v/>
      </c>
      <c r="W481" t="str">
        <f t="shared" si="959"/>
        <v/>
      </c>
    </row>
    <row r="482">
      <c r="A482">
        <f t="shared" si="33"/>
        <v>8</v>
      </c>
      <c r="B482">
        <f t="shared" si="34"/>
        <v>1910</v>
      </c>
      <c r="C482" s="159">
        <f t="shared" si="709"/>
        <v>3896</v>
      </c>
      <c r="D482" s="156">
        <f t="shared" si="12"/>
        <v>1910.583333</v>
      </c>
      <c r="E482" s="157">
        <f>('StockBond Returns'!Y481+'StockBond Returns'!AA481-'Parameters &amp; Main Results'!$B$33)/'StockBond Returns'!Z481*12</f>
        <v>0.04463784544</v>
      </c>
      <c r="F482" s="77">
        <f>'StockBond Returns'!Y481+'StockBond Returns'!AA481-'StockBond Returns'!Z481*'Distribution of Final Value'!$B$7</f>
        <v>2.701899598</v>
      </c>
      <c r="G482" s="19">
        <f>1/'StockBond Returns'!M480</f>
        <v>0.08102032945</v>
      </c>
      <c r="H482">
        <f t="shared" si="7"/>
        <v>1</v>
      </c>
      <c r="I482" s="71">
        <f t="shared" si="8"/>
        <v>0</v>
      </c>
      <c r="J482">
        <f t="shared" si="9"/>
        <v>0</v>
      </c>
      <c r="K482" s="19">
        <f t="shared" ref="K482:M482" si="960">if(H482=1,$E482,"")</f>
        <v>0.04463784544</v>
      </c>
      <c r="L482" t="str">
        <f t="shared" si="960"/>
        <v/>
      </c>
      <c r="M482" t="str">
        <f t="shared" si="960"/>
        <v/>
      </c>
      <c r="N482" s="158">
        <f>if('StockBond Returns'!AB480=0,1,0)</f>
        <v>0</v>
      </c>
      <c r="O482">
        <f>if( and('StockBond Returns'!$AB480&lt;0,'StockBond Returns'!$AB480&gt;=-0.1),1,0)</f>
        <v>0</v>
      </c>
      <c r="P482">
        <f>if( and('StockBond Returns'!$AB480&lt;-0.1,'StockBond Returns'!$AB480&gt;=-0.2),1,0)</f>
        <v>1</v>
      </c>
      <c r="Q482">
        <f>if( and('StockBond Returns'!$AB480&lt;-0.2,'StockBond Returns'!$AB480&gt;=-0.3),1,0)</f>
        <v>0</v>
      </c>
      <c r="R482">
        <f>if('StockBond Returns'!AB480&lt;-0.3,1,0)</f>
        <v>0</v>
      </c>
      <c r="S482" t="str">
        <f t="shared" ref="S482:W482" si="961">if(N482=1,$E482,"")</f>
        <v/>
      </c>
      <c r="T482" t="str">
        <f t="shared" si="961"/>
        <v/>
      </c>
      <c r="U482" s="19">
        <f t="shared" si="961"/>
        <v>0.04463784544</v>
      </c>
      <c r="V482" t="str">
        <f t="shared" si="961"/>
        <v/>
      </c>
      <c r="W482" t="str">
        <f t="shared" si="961"/>
        <v/>
      </c>
    </row>
    <row r="483">
      <c r="A483">
        <f t="shared" si="33"/>
        <v>9</v>
      </c>
      <c r="B483">
        <f t="shared" si="34"/>
        <v>1910</v>
      </c>
      <c r="C483" s="159">
        <f t="shared" si="709"/>
        <v>3926</v>
      </c>
      <c r="D483" s="156">
        <f t="shared" si="12"/>
        <v>1910.666667</v>
      </c>
      <c r="E483" s="157">
        <f>('StockBond Returns'!Y482+'StockBond Returns'!AA482-'Parameters &amp; Main Results'!$B$33)/'StockBond Returns'!Z482*12</f>
        <v>0.04343338886</v>
      </c>
      <c r="F483" s="77">
        <f>'StockBond Returns'!Y482+'StockBond Returns'!AA482-'StockBond Returns'!Z482*'Distribution of Final Value'!$B$7</f>
        <v>2.118137963</v>
      </c>
      <c r="G483" s="19">
        <f>1/'StockBond Returns'!M481</f>
        <v>0.0784618025</v>
      </c>
      <c r="H483">
        <f t="shared" si="7"/>
        <v>1</v>
      </c>
      <c r="I483" s="71">
        <f t="shared" si="8"/>
        <v>0</v>
      </c>
      <c r="J483">
        <f t="shared" si="9"/>
        <v>0</v>
      </c>
      <c r="K483" s="19">
        <f t="shared" ref="K483:M483" si="962">if(H483=1,$E483,"")</f>
        <v>0.04343338886</v>
      </c>
      <c r="L483" t="str">
        <f t="shared" si="962"/>
        <v/>
      </c>
      <c r="M483" t="str">
        <f t="shared" si="962"/>
        <v/>
      </c>
      <c r="N483" s="158">
        <f>if('StockBond Returns'!AB481=0,1,0)</f>
        <v>0</v>
      </c>
      <c r="O483">
        <f>if( and('StockBond Returns'!$AB481&lt;0,'StockBond Returns'!$AB481&gt;=-0.1),1,0)</f>
        <v>0</v>
      </c>
      <c r="P483">
        <f>if( and('StockBond Returns'!$AB481&lt;-0.1,'StockBond Returns'!$AB481&gt;=-0.2),1,0)</f>
        <v>1</v>
      </c>
      <c r="Q483">
        <f>if( and('StockBond Returns'!$AB481&lt;-0.2,'StockBond Returns'!$AB481&gt;=-0.3),1,0)</f>
        <v>0</v>
      </c>
      <c r="R483">
        <f>if('StockBond Returns'!AB481&lt;-0.3,1,0)</f>
        <v>0</v>
      </c>
      <c r="S483" t="str">
        <f t="shared" ref="S483:W483" si="963">if(N483=1,$E483,"")</f>
        <v/>
      </c>
      <c r="T483" t="str">
        <f t="shared" si="963"/>
        <v/>
      </c>
      <c r="U483" s="19">
        <f t="shared" si="963"/>
        <v>0.04343338886</v>
      </c>
      <c r="V483" t="str">
        <f t="shared" si="963"/>
        <v/>
      </c>
      <c r="W483" t="str">
        <f t="shared" si="963"/>
        <v/>
      </c>
    </row>
    <row r="484">
      <c r="A484">
        <f t="shared" si="33"/>
        <v>10</v>
      </c>
      <c r="B484">
        <f t="shared" si="34"/>
        <v>1910</v>
      </c>
      <c r="C484" s="159">
        <f t="shared" si="709"/>
        <v>3957</v>
      </c>
      <c r="D484" s="156">
        <f t="shared" si="12"/>
        <v>1910.75</v>
      </c>
      <c r="E484" s="157">
        <f>('StockBond Returns'!Y483+'StockBond Returns'!AA483-'Parameters &amp; Main Results'!$B$33)/'StockBond Returns'!Z483*12</f>
        <v>0.0427576464</v>
      </c>
      <c r="F484" s="77">
        <f>'StockBond Returns'!Y483+'StockBond Returns'!AA483-'StockBond Returns'!Z483*'Distribution of Final Value'!$B$7</f>
        <v>1.787158611</v>
      </c>
      <c r="G484" s="19">
        <f>1/'StockBond Returns'!M482</f>
        <v>0.07729671079</v>
      </c>
      <c r="H484">
        <f t="shared" si="7"/>
        <v>1</v>
      </c>
      <c r="I484" s="71">
        <f t="shared" si="8"/>
        <v>0</v>
      </c>
      <c r="J484">
        <f t="shared" si="9"/>
        <v>0</v>
      </c>
      <c r="K484" s="19">
        <f t="shared" ref="K484:M484" si="964">if(H484=1,$E484,"")</f>
        <v>0.0427576464</v>
      </c>
      <c r="L484" t="str">
        <f t="shared" si="964"/>
        <v/>
      </c>
      <c r="M484" t="str">
        <f t="shared" si="964"/>
        <v/>
      </c>
      <c r="N484" s="158">
        <f>if('StockBond Returns'!AB482=0,1,0)</f>
        <v>0</v>
      </c>
      <c r="O484">
        <f>if( and('StockBond Returns'!$AB482&lt;0,'StockBond Returns'!$AB482&gt;=-0.1),1,0)</f>
        <v>1</v>
      </c>
      <c r="P484">
        <f>if( and('StockBond Returns'!$AB482&lt;-0.1,'StockBond Returns'!$AB482&gt;=-0.2),1,0)</f>
        <v>0</v>
      </c>
      <c r="Q484">
        <f>if( and('StockBond Returns'!$AB482&lt;-0.2,'StockBond Returns'!$AB482&gt;=-0.3),1,0)</f>
        <v>0</v>
      </c>
      <c r="R484">
        <f>if('StockBond Returns'!AB482&lt;-0.3,1,0)</f>
        <v>0</v>
      </c>
      <c r="S484" t="str">
        <f t="shared" ref="S484:W484" si="965">if(N484=1,$E484,"")</f>
        <v/>
      </c>
      <c r="T484" s="19">
        <f t="shared" si="965"/>
        <v>0.0427576464</v>
      </c>
      <c r="U484" t="str">
        <f t="shared" si="965"/>
        <v/>
      </c>
      <c r="V484" t="str">
        <f t="shared" si="965"/>
        <v/>
      </c>
      <c r="W484" t="str">
        <f t="shared" si="965"/>
        <v/>
      </c>
    </row>
    <row r="485">
      <c r="A485">
        <f t="shared" si="33"/>
        <v>11</v>
      </c>
      <c r="B485">
        <f t="shared" si="34"/>
        <v>1910</v>
      </c>
      <c r="C485" s="159">
        <f t="shared" si="709"/>
        <v>3987</v>
      </c>
      <c r="D485" s="156">
        <f t="shared" si="12"/>
        <v>1910.833333</v>
      </c>
      <c r="E485" s="157">
        <f>('StockBond Returns'!Y484+'StockBond Returns'!AA484-'Parameters &amp; Main Results'!$B$33)/'StockBond Returns'!Z484*12</f>
        <v>0.04017444944</v>
      </c>
      <c r="F485" s="77">
        <f>'StockBond Returns'!Y484+'StockBond Returns'!AA484-'StockBond Returns'!Z484*'Distribution of Final Value'!$B$7</f>
        <v>0.345824572</v>
      </c>
      <c r="G485" s="19">
        <f>1/'StockBond Returns'!M483</f>
        <v>0.07184492994</v>
      </c>
      <c r="H485">
        <f t="shared" si="7"/>
        <v>1</v>
      </c>
      <c r="I485" s="71">
        <f t="shared" si="8"/>
        <v>0</v>
      </c>
      <c r="J485">
        <f t="shared" si="9"/>
        <v>0</v>
      </c>
      <c r="K485" s="19">
        <f t="shared" ref="K485:M485" si="966">if(H485=1,$E485,"")</f>
        <v>0.04017444944</v>
      </c>
      <c r="L485" t="str">
        <f t="shared" si="966"/>
        <v/>
      </c>
      <c r="M485" t="str">
        <f t="shared" si="966"/>
        <v/>
      </c>
      <c r="N485" s="158">
        <f>if('StockBond Returns'!AB483=0,1,0)</f>
        <v>0</v>
      </c>
      <c r="O485">
        <f>if( and('StockBond Returns'!$AB483&lt;0,'StockBond Returns'!$AB483&gt;=-0.1),1,0)</f>
        <v>1</v>
      </c>
      <c r="P485">
        <f>if( and('StockBond Returns'!$AB483&lt;-0.1,'StockBond Returns'!$AB483&gt;=-0.2),1,0)</f>
        <v>0</v>
      </c>
      <c r="Q485">
        <f>if( and('StockBond Returns'!$AB483&lt;-0.2,'StockBond Returns'!$AB483&gt;=-0.3),1,0)</f>
        <v>0</v>
      </c>
      <c r="R485">
        <f>if('StockBond Returns'!AB483&lt;-0.3,1,0)</f>
        <v>0</v>
      </c>
      <c r="S485" t="str">
        <f t="shared" ref="S485:W485" si="967">if(N485=1,$E485,"")</f>
        <v/>
      </c>
      <c r="T485" s="19">
        <f t="shared" si="967"/>
        <v>0.04017444944</v>
      </c>
      <c r="U485" t="str">
        <f t="shared" si="967"/>
        <v/>
      </c>
      <c r="V485" t="str">
        <f t="shared" si="967"/>
        <v/>
      </c>
      <c r="W485" t="str">
        <f t="shared" si="967"/>
        <v/>
      </c>
    </row>
    <row r="486">
      <c r="A486">
        <f t="shared" si="33"/>
        <v>12</v>
      </c>
      <c r="B486">
        <f t="shared" si="34"/>
        <v>1910</v>
      </c>
      <c r="C486" s="159">
        <f t="shared" si="709"/>
        <v>4018</v>
      </c>
      <c r="D486" s="156">
        <f t="shared" si="12"/>
        <v>1910.916667</v>
      </c>
      <c r="E486" s="157">
        <f>('StockBond Returns'!Y485+'StockBond Returns'!AA485-'Parameters &amp; Main Results'!$B$33)/'StockBond Returns'!Z485*12</f>
        <v>0.03941486484</v>
      </c>
      <c r="F486" s="77">
        <f>'StockBond Returns'!Y485+'StockBond Returns'!AA485-'StockBond Returns'!Z485*'Distribution of Final Value'!$B$7</f>
        <v>-0.08639623431</v>
      </c>
      <c r="G486" s="19">
        <f>1/'StockBond Returns'!M484</f>
        <v>0.07059891726</v>
      </c>
      <c r="H486">
        <f t="shared" si="7"/>
        <v>1</v>
      </c>
      <c r="I486" s="71">
        <f t="shared" si="8"/>
        <v>0</v>
      </c>
      <c r="J486">
        <f t="shared" si="9"/>
        <v>0</v>
      </c>
      <c r="K486" s="19">
        <f t="shared" ref="K486:M486" si="968">if(H486=1,$E486,"")</f>
        <v>0.03941486484</v>
      </c>
      <c r="L486" t="str">
        <f t="shared" si="968"/>
        <v/>
      </c>
      <c r="M486" t="str">
        <f t="shared" si="968"/>
        <v/>
      </c>
      <c r="N486" s="158">
        <f>if('StockBond Returns'!AB484=0,1,0)</f>
        <v>0</v>
      </c>
      <c r="O486">
        <f>if( and('StockBond Returns'!$AB484&lt;0,'StockBond Returns'!$AB484&gt;=-0.1),1,0)</f>
        <v>1</v>
      </c>
      <c r="P486">
        <f>if( and('StockBond Returns'!$AB484&lt;-0.1,'StockBond Returns'!$AB484&gt;=-0.2),1,0)</f>
        <v>0</v>
      </c>
      <c r="Q486">
        <f>if( and('StockBond Returns'!$AB484&lt;-0.2,'StockBond Returns'!$AB484&gt;=-0.3),1,0)</f>
        <v>0</v>
      </c>
      <c r="R486">
        <f>if('StockBond Returns'!AB484&lt;-0.3,1,0)</f>
        <v>0</v>
      </c>
      <c r="S486" t="str">
        <f t="shared" ref="S486:W486" si="969">if(N486=1,$E486,"")</f>
        <v/>
      </c>
      <c r="T486" s="19">
        <f t="shared" si="969"/>
        <v>0.03941486484</v>
      </c>
      <c r="U486" t="str">
        <f t="shared" si="969"/>
        <v/>
      </c>
      <c r="V486" t="str">
        <f t="shared" si="969"/>
        <v/>
      </c>
      <c r="W486" t="str">
        <f t="shared" si="969"/>
        <v/>
      </c>
    </row>
    <row r="487">
      <c r="A487">
        <f t="shared" si="33"/>
        <v>1</v>
      </c>
      <c r="B487">
        <f t="shared" si="34"/>
        <v>1911</v>
      </c>
      <c r="C487" s="159">
        <f t="shared" si="709"/>
        <v>4049</v>
      </c>
      <c r="D487" s="156">
        <f t="shared" si="12"/>
        <v>1911</v>
      </c>
      <c r="E487" s="157">
        <f>('StockBond Returns'!Y486+'StockBond Returns'!AA486-'Parameters &amp; Main Results'!$B$33)/'StockBond Returns'!Z486*12</f>
        <v>0.04023410133</v>
      </c>
      <c r="F487" s="77">
        <f>'StockBond Returns'!Y486+'StockBond Returns'!AA486-'StockBond Returns'!Z486*'Distribution of Final Value'!$B$7</f>
        <v>0.3896391988</v>
      </c>
      <c r="G487" s="19">
        <f>1/'StockBond Returns'!M485</f>
        <v>0.0727723735</v>
      </c>
      <c r="H487">
        <f t="shared" si="7"/>
        <v>1</v>
      </c>
      <c r="I487" s="71">
        <f t="shared" si="8"/>
        <v>0</v>
      </c>
      <c r="J487">
        <f t="shared" si="9"/>
        <v>0</v>
      </c>
      <c r="K487" s="19">
        <f t="shared" ref="K487:M487" si="970">if(H487=1,$E487,"")</f>
        <v>0.04023410133</v>
      </c>
      <c r="L487" t="str">
        <f t="shared" si="970"/>
        <v/>
      </c>
      <c r="M487" t="str">
        <f t="shared" si="970"/>
        <v/>
      </c>
      <c r="N487" s="158">
        <f>if('StockBond Returns'!AB485=0,1,0)</f>
        <v>0</v>
      </c>
      <c r="O487">
        <f>if( and('StockBond Returns'!$AB485&lt;0,'StockBond Returns'!$AB485&gt;=-0.1),1,0)</f>
        <v>1</v>
      </c>
      <c r="P487">
        <f>if( and('StockBond Returns'!$AB485&lt;-0.1,'StockBond Returns'!$AB485&gt;=-0.2),1,0)</f>
        <v>0</v>
      </c>
      <c r="Q487">
        <f>if( and('StockBond Returns'!$AB485&lt;-0.2,'StockBond Returns'!$AB485&gt;=-0.3),1,0)</f>
        <v>0</v>
      </c>
      <c r="R487">
        <f>if('StockBond Returns'!AB485&lt;-0.3,1,0)</f>
        <v>0</v>
      </c>
      <c r="S487" t="str">
        <f t="shared" ref="S487:W487" si="971">if(N487=1,$E487,"")</f>
        <v/>
      </c>
      <c r="T487" s="19">
        <f t="shared" si="971"/>
        <v>0.04023410133</v>
      </c>
      <c r="U487" t="str">
        <f t="shared" si="971"/>
        <v/>
      </c>
      <c r="V487" t="str">
        <f t="shared" si="971"/>
        <v/>
      </c>
      <c r="W487" t="str">
        <f t="shared" si="971"/>
        <v/>
      </c>
    </row>
    <row r="488">
      <c r="A488">
        <f t="shared" si="33"/>
        <v>2</v>
      </c>
      <c r="B488">
        <f t="shared" si="34"/>
        <v>1911</v>
      </c>
      <c r="C488" s="159">
        <f t="shared" si="709"/>
        <v>4077</v>
      </c>
      <c r="D488" s="156">
        <f t="shared" si="12"/>
        <v>1911.083333</v>
      </c>
      <c r="E488" s="157">
        <f>('StockBond Returns'!Y487+'StockBond Returns'!AA487-'Parameters &amp; Main Results'!$B$33)/'StockBond Returns'!Z487*12</f>
        <v>0.03952327337</v>
      </c>
      <c r="F488" s="77">
        <f>'StockBond Returns'!Y487+'StockBond Returns'!AA487-'StockBond Returns'!Z487*'Distribution of Final Value'!$B$7</f>
        <v>-0.04448696381</v>
      </c>
      <c r="G488" s="19">
        <f>1/'StockBond Returns'!M486</f>
        <v>0.07117835318</v>
      </c>
      <c r="H488">
        <f t="shared" si="7"/>
        <v>1</v>
      </c>
      <c r="I488" s="71">
        <f t="shared" si="8"/>
        <v>0</v>
      </c>
      <c r="J488">
        <f t="shared" si="9"/>
        <v>0</v>
      </c>
      <c r="K488" s="19">
        <f t="shared" ref="K488:M488" si="972">if(H488=1,$E488,"")</f>
        <v>0.03952327337</v>
      </c>
      <c r="L488" t="str">
        <f t="shared" si="972"/>
        <v/>
      </c>
      <c r="M488" t="str">
        <f t="shared" si="972"/>
        <v/>
      </c>
      <c r="N488" s="158">
        <f>if('StockBond Returns'!AB486=0,1,0)</f>
        <v>1</v>
      </c>
      <c r="O488">
        <f>if( and('StockBond Returns'!$AB486&lt;0,'StockBond Returns'!$AB486&gt;=-0.1),1,0)</f>
        <v>0</v>
      </c>
      <c r="P488">
        <f>if( and('StockBond Returns'!$AB486&lt;-0.1,'StockBond Returns'!$AB486&gt;=-0.2),1,0)</f>
        <v>0</v>
      </c>
      <c r="Q488">
        <f>if( and('StockBond Returns'!$AB486&lt;-0.2,'StockBond Returns'!$AB486&gt;=-0.3),1,0)</f>
        <v>0</v>
      </c>
      <c r="R488">
        <f>if('StockBond Returns'!AB486&lt;-0.3,1,0)</f>
        <v>0</v>
      </c>
      <c r="S488" s="19">
        <f t="shared" ref="S488:W488" si="973">if(N488=1,$E488,"")</f>
        <v>0.03952327337</v>
      </c>
      <c r="T488" t="str">
        <f t="shared" si="973"/>
        <v/>
      </c>
      <c r="U488" t="str">
        <f t="shared" si="973"/>
        <v/>
      </c>
      <c r="V488" t="str">
        <f t="shared" si="973"/>
        <v/>
      </c>
      <c r="W488" t="str">
        <f t="shared" si="973"/>
        <v/>
      </c>
    </row>
    <row r="489">
      <c r="A489">
        <f t="shared" si="33"/>
        <v>3</v>
      </c>
      <c r="B489">
        <f t="shared" si="34"/>
        <v>1911</v>
      </c>
      <c r="C489" s="159">
        <f t="shared" si="709"/>
        <v>4108</v>
      </c>
      <c r="D489" s="156">
        <f t="shared" si="12"/>
        <v>1911.166667</v>
      </c>
      <c r="E489" s="157">
        <f>('StockBond Returns'!Y488+'StockBond Returns'!AA488-'Parameters &amp; Main Results'!$B$33)/'StockBond Returns'!Z488*12</f>
        <v>0.03775882716</v>
      </c>
      <c r="F489" s="77">
        <f>'StockBond Returns'!Y488+'StockBond Returns'!AA488-'StockBond Returns'!Z488*'Distribution of Final Value'!$B$7</f>
        <v>-1.142831134</v>
      </c>
      <c r="G489" s="19">
        <f>1/'StockBond Returns'!M487</f>
        <v>0.06792791381</v>
      </c>
      <c r="H489">
        <f t="shared" si="7"/>
        <v>1</v>
      </c>
      <c r="I489" s="71">
        <f t="shared" si="8"/>
        <v>0</v>
      </c>
      <c r="J489">
        <f t="shared" si="9"/>
        <v>0</v>
      </c>
      <c r="K489" s="19">
        <f t="shared" ref="K489:M489" si="974">if(H489=1,$E489,"")</f>
        <v>0.03775882716</v>
      </c>
      <c r="L489" t="str">
        <f t="shared" si="974"/>
        <v/>
      </c>
      <c r="M489" t="str">
        <f t="shared" si="974"/>
        <v/>
      </c>
      <c r="N489" s="158">
        <f>if('StockBond Returns'!AB487=0,1,0)</f>
        <v>1</v>
      </c>
      <c r="O489">
        <f>if( and('StockBond Returns'!$AB487&lt;0,'StockBond Returns'!$AB487&gt;=-0.1),1,0)</f>
        <v>0</v>
      </c>
      <c r="P489">
        <f>if( and('StockBond Returns'!$AB487&lt;-0.1,'StockBond Returns'!$AB487&gt;=-0.2),1,0)</f>
        <v>0</v>
      </c>
      <c r="Q489">
        <f>if( and('StockBond Returns'!$AB487&lt;-0.2,'StockBond Returns'!$AB487&gt;=-0.3),1,0)</f>
        <v>0</v>
      </c>
      <c r="R489">
        <f>if('StockBond Returns'!AB487&lt;-0.3,1,0)</f>
        <v>0</v>
      </c>
      <c r="S489" s="19">
        <f t="shared" ref="S489:W489" si="975">if(N489=1,$E489,"")</f>
        <v>0.03775882716</v>
      </c>
      <c r="T489" t="str">
        <f t="shared" si="975"/>
        <v/>
      </c>
      <c r="U489" t="str">
        <f t="shared" si="975"/>
        <v/>
      </c>
      <c r="V489" t="str">
        <f t="shared" si="975"/>
        <v/>
      </c>
      <c r="W489" t="str">
        <f t="shared" si="975"/>
        <v/>
      </c>
    </row>
    <row r="490">
      <c r="A490">
        <f t="shared" si="33"/>
        <v>4</v>
      </c>
      <c r="B490">
        <f t="shared" si="34"/>
        <v>1911</v>
      </c>
      <c r="C490" s="159">
        <f t="shared" si="709"/>
        <v>4138</v>
      </c>
      <c r="D490" s="156">
        <f t="shared" si="12"/>
        <v>1911.25</v>
      </c>
      <c r="E490" s="157">
        <f>('StockBond Returns'!Y489+'StockBond Returns'!AA489-'Parameters &amp; Main Results'!$B$33)/'StockBond Returns'!Z489*12</f>
        <v>0.03845342807</v>
      </c>
      <c r="F490" s="77">
        <f>'StockBond Returns'!Y489+'StockBond Returns'!AA489-'StockBond Returns'!Z489*'Distribution of Final Value'!$B$7</f>
        <v>-0.7465181011</v>
      </c>
      <c r="G490" s="19">
        <f>1/'StockBond Returns'!M488</f>
        <v>0.06958640448</v>
      </c>
      <c r="H490">
        <f t="shared" si="7"/>
        <v>1</v>
      </c>
      <c r="I490" s="71">
        <f t="shared" si="8"/>
        <v>0</v>
      </c>
      <c r="J490">
        <f t="shared" si="9"/>
        <v>0</v>
      </c>
      <c r="K490" s="19">
        <f t="shared" ref="K490:M490" si="976">if(H490=1,$E490,"")</f>
        <v>0.03845342807</v>
      </c>
      <c r="L490" t="str">
        <f t="shared" si="976"/>
        <v/>
      </c>
      <c r="M490" t="str">
        <f t="shared" si="976"/>
        <v/>
      </c>
      <c r="N490" s="158">
        <f>if('StockBond Returns'!AB488=0,1,0)</f>
        <v>0</v>
      </c>
      <c r="O490">
        <f>if( and('StockBond Returns'!$AB488&lt;0,'StockBond Returns'!$AB488&gt;=-0.1),1,0)</f>
        <v>1</v>
      </c>
      <c r="P490">
        <f>if( and('StockBond Returns'!$AB488&lt;-0.1,'StockBond Returns'!$AB488&gt;=-0.2),1,0)</f>
        <v>0</v>
      </c>
      <c r="Q490">
        <f>if( and('StockBond Returns'!$AB488&lt;-0.2,'StockBond Returns'!$AB488&gt;=-0.3),1,0)</f>
        <v>0</v>
      </c>
      <c r="R490">
        <f>if('StockBond Returns'!AB488&lt;-0.3,1,0)</f>
        <v>0</v>
      </c>
      <c r="S490" t="str">
        <f t="shared" ref="S490:W490" si="977">if(N490=1,$E490,"")</f>
        <v/>
      </c>
      <c r="T490" s="19">
        <f t="shared" si="977"/>
        <v>0.03845342807</v>
      </c>
      <c r="U490" t="str">
        <f t="shared" si="977"/>
        <v/>
      </c>
      <c r="V490" t="str">
        <f t="shared" si="977"/>
        <v/>
      </c>
      <c r="W490" t="str">
        <f t="shared" si="977"/>
        <v/>
      </c>
    </row>
    <row r="491">
      <c r="A491">
        <f t="shared" si="33"/>
        <v>5</v>
      </c>
      <c r="B491">
        <f t="shared" si="34"/>
        <v>1911</v>
      </c>
      <c r="C491" s="159">
        <f t="shared" si="709"/>
        <v>4169</v>
      </c>
      <c r="D491" s="156">
        <f t="shared" si="12"/>
        <v>1911.333333</v>
      </c>
      <c r="E491" s="157">
        <f>('StockBond Returns'!Y490+'StockBond Returns'!AA490-'Parameters &amp; Main Results'!$B$33)/'StockBond Returns'!Z490*12</f>
        <v>0.03741145416</v>
      </c>
      <c r="F491" s="77">
        <f>'StockBond Returns'!Y490+'StockBond Returns'!AA490-'StockBond Returns'!Z490*'Distribution of Final Value'!$B$7</f>
        <v>-1.442436293</v>
      </c>
      <c r="G491" s="19">
        <f>1/'StockBond Returns'!M489</f>
        <v>0.06778312055</v>
      </c>
      <c r="H491">
        <f t="shared" si="7"/>
        <v>1</v>
      </c>
      <c r="I491" s="71">
        <f t="shared" si="8"/>
        <v>0</v>
      </c>
      <c r="J491">
        <f t="shared" si="9"/>
        <v>0</v>
      </c>
      <c r="K491" s="19">
        <f t="shared" ref="K491:M491" si="978">if(H491=1,$E491,"")</f>
        <v>0.03741145416</v>
      </c>
      <c r="L491" t="str">
        <f t="shared" si="978"/>
        <v/>
      </c>
      <c r="M491" t="str">
        <f t="shared" si="978"/>
        <v/>
      </c>
      <c r="N491" s="158">
        <f>if('StockBond Returns'!AB489=0,1,0)</f>
        <v>1</v>
      </c>
      <c r="O491">
        <f>if( and('StockBond Returns'!$AB489&lt;0,'StockBond Returns'!$AB489&gt;=-0.1),1,0)</f>
        <v>0</v>
      </c>
      <c r="P491">
        <f>if( and('StockBond Returns'!$AB489&lt;-0.1,'StockBond Returns'!$AB489&gt;=-0.2),1,0)</f>
        <v>0</v>
      </c>
      <c r="Q491">
        <f>if( and('StockBond Returns'!$AB489&lt;-0.2,'StockBond Returns'!$AB489&gt;=-0.3),1,0)</f>
        <v>0</v>
      </c>
      <c r="R491">
        <f>if('StockBond Returns'!AB489&lt;-0.3,1,0)</f>
        <v>0</v>
      </c>
      <c r="S491" s="19">
        <f t="shared" ref="S491:W491" si="979">if(N491=1,$E491,"")</f>
        <v>0.03741145416</v>
      </c>
      <c r="T491" t="str">
        <f t="shared" si="979"/>
        <v/>
      </c>
      <c r="U491" t="str">
        <f t="shared" si="979"/>
        <v/>
      </c>
      <c r="V491" t="str">
        <f t="shared" si="979"/>
        <v/>
      </c>
      <c r="W491" t="str">
        <f t="shared" si="979"/>
        <v/>
      </c>
    </row>
    <row r="492">
      <c r="A492">
        <f t="shared" si="33"/>
        <v>6</v>
      </c>
      <c r="B492">
        <f t="shared" si="34"/>
        <v>1911</v>
      </c>
      <c r="C492" s="159">
        <f t="shared" si="709"/>
        <v>4199</v>
      </c>
      <c r="D492" s="156">
        <f t="shared" si="12"/>
        <v>1911.416667</v>
      </c>
      <c r="E492" s="157">
        <f>('StockBond Returns'!Y491+'StockBond Returns'!AA491-'Parameters &amp; Main Results'!$B$33)/'StockBond Returns'!Z491*12</f>
        <v>0.03691987041</v>
      </c>
      <c r="F492" s="77">
        <f>'StockBond Returns'!Y491+'StockBond Returns'!AA491-'StockBond Returns'!Z491*'Distribution of Final Value'!$B$7</f>
        <v>-1.681071434</v>
      </c>
      <c r="G492" s="19">
        <f>1/'StockBond Returns'!M490</f>
        <v>0.06645551274</v>
      </c>
      <c r="H492">
        <f t="shared" si="7"/>
        <v>1</v>
      </c>
      <c r="I492" s="71">
        <f t="shared" si="8"/>
        <v>0</v>
      </c>
      <c r="J492">
        <f t="shared" si="9"/>
        <v>0</v>
      </c>
      <c r="K492" s="19">
        <f t="shared" ref="K492:M492" si="980">if(H492=1,$E492,"")</f>
        <v>0.03691987041</v>
      </c>
      <c r="L492" t="str">
        <f t="shared" si="980"/>
        <v/>
      </c>
      <c r="M492" t="str">
        <f t="shared" si="980"/>
        <v/>
      </c>
      <c r="N492" s="158">
        <f>if('StockBond Returns'!AB490=0,1,0)</f>
        <v>1</v>
      </c>
      <c r="O492">
        <f>if( and('StockBond Returns'!$AB490&lt;0,'StockBond Returns'!$AB490&gt;=-0.1),1,0)</f>
        <v>0</v>
      </c>
      <c r="P492">
        <f>if( and('StockBond Returns'!$AB490&lt;-0.1,'StockBond Returns'!$AB490&gt;=-0.2),1,0)</f>
        <v>0</v>
      </c>
      <c r="Q492">
        <f>if( and('StockBond Returns'!$AB490&lt;-0.2,'StockBond Returns'!$AB490&gt;=-0.3),1,0)</f>
        <v>0</v>
      </c>
      <c r="R492">
        <f>if('StockBond Returns'!AB490&lt;-0.3,1,0)</f>
        <v>0</v>
      </c>
      <c r="S492" s="19">
        <f t="shared" ref="S492:W492" si="981">if(N492=1,$E492,"")</f>
        <v>0.03691987041</v>
      </c>
      <c r="T492" t="str">
        <f t="shared" si="981"/>
        <v/>
      </c>
      <c r="U492" t="str">
        <f t="shared" si="981"/>
        <v/>
      </c>
      <c r="V492" t="str">
        <f t="shared" si="981"/>
        <v/>
      </c>
      <c r="W492" t="str">
        <f t="shared" si="981"/>
        <v/>
      </c>
    </row>
    <row r="493">
      <c r="A493">
        <f t="shared" si="33"/>
        <v>7</v>
      </c>
      <c r="B493">
        <f t="shared" si="34"/>
        <v>1911</v>
      </c>
      <c r="C493" s="159">
        <f t="shared" si="709"/>
        <v>4230</v>
      </c>
      <c r="D493" s="156">
        <f t="shared" si="12"/>
        <v>1911.5</v>
      </c>
      <c r="E493" s="157">
        <f>('StockBond Returns'!Y492+'StockBond Returns'!AA492-'Parameters &amp; Main Results'!$B$33)/'StockBond Returns'!Z492*12</f>
        <v>0.03633311321</v>
      </c>
      <c r="F493" s="77">
        <f>'StockBond Returns'!Y492+'StockBond Returns'!AA492-'StockBond Returns'!Z492*'Distribution of Final Value'!$B$7</f>
        <v>-2.026483563</v>
      </c>
      <c r="G493" s="19">
        <f>1/'StockBond Returns'!M491</f>
        <v>0.06523856967</v>
      </c>
      <c r="H493">
        <f t="shared" si="7"/>
        <v>1</v>
      </c>
      <c r="I493" s="71">
        <f t="shared" si="8"/>
        <v>0</v>
      </c>
      <c r="J493">
        <f t="shared" si="9"/>
        <v>0</v>
      </c>
      <c r="K493" s="19">
        <f t="shared" ref="K493:M493" si="982">if(H493=1,$E493,"")</f>
        <v>0.03633311321</v>
      </c>
      <c r="L493" t="str">
        <f t="shared" si="982"/>
        <v/>
      </c>
      <c r="M493" t="str">
        <f t="shared" si="982"/>
        <v/>
      </c>
      <c r="N493" s="158">
        <f>if('StockBond Returns'!AB491=0,1,0)</f>
        <v>1</v>
      </c>
      <c r="O493">
        <f>if( and('StockBond Returns'!$AB491&lt;0,'StockBond Returns'!$AB491&gt;=-0.1),1,0)</f>
        <v>0</v>
      </c>
      <c r="P493">
        <f>if( and('StockBond Returns'!$AB491&lt;-0.1,'StockBond Returns'!$AB491&gt;=-0.2),1,0)</f>
        <v>0</v>
      </c>
      <c r="Q493">
        <f>if( and('StockBond Returns'!$AB491&lt;-0.2,'StockBond Returns'!$AB491&gt;=-0.3),1,0)</f>
        <v>0</v>
      </c>
      <c r="R493">
        <f>if('StockBond Returns'!AB491&lt;-0.3,1,0)</f>
        <v>0</v>
      </c>
      <c r="S493" s="19">
        <f t="shared" ref="S493:W493" si="983">if(N493=1,$E493,"")</f>
        <v>0.03633311321</v>
      </c>
      <c r="T493" t="str">
        <f t="shared" si="983"/>
        <v/>
      </c>
      <c r="U493" t="str">
        <f t="shared" si="983"/>
        <v/>
      </c>
      <c r="V493" t="str">
        <f t="shared" si="983"/>
        <v/>
      </c>
      <c r="W493" t="str">
        <f t="shared" si="983"/>
        <v/>
      </c>
    </row>
    <row r="494">
      <c r="A494">
        <f t="shared" si="33"/>
        <v>8</v>
      </c>
      <c r="B494">
        <f t="shared" si="34"/>
        <v>1911</v>
      </c>
      <c r="C494" s="159">
        <f t="shared" si="709"/>
        <v>4261</v>
      </c>
      <c r="D494" s="156">
        <f t="shared" si="12"/>
        <v>1911.583333</v>
      </c>
      <c r="E494" s="157">
        <f>('StockBond Returns'!Y493+'StockBond Returns'!AA493-'Parameters &amp; Main Results'!$B$33)/'StockBond Returns'!Z493*12</f>
        <v>0.0367774646</v>
      </c>
      <c r="F494" s="77">
        <f>'StockBond Returns'!Y493+'StockBond Returns'!AA493-'StockBond Returns'!Z493*'Distribution of Final Value'!$B$7</f>
        <v>-1.67960287</v>
      </c>
      <c r="G494" s="19">
        <f>1/'StockBond Returns'!M492</f>
        <v>0.06629932166</v>
      </c>
      <c r="H494">
        <f t="shared" si="7"/>
        <v>1</v>
      </c>
      <c r="I494" s="71">
        <f t="shared" si="8"/>
        <v>0</v>
      </c>
      <c r="J494">
        <f t="shared" si="9"/>
        <v>0</v>
      </c>
      <c r="K494" s="19">
        <f t="shared" ref="K494:M494" si="984">if(H494=1,$E494,"")</f>
        <v>0.0367774646</v>
      </c>
      <c r="L494" t="str">
        <f t="shared" si="984"/>
        <v/>
      </c>
      <c r="M494" t="str">
        <f t="shared" si="984"/>
        <v/>
      </c>
      <c r="N494" s="158">
        <f>if('StockBond Returns'!AB492=0,1,0)</f>
        <v>0</v>
      </c>
      <c r="O494">
        <f>if( and('StockBond Returns'!$AB492&lt;0,'StockBond Returns'!$AB492&gt;=-0.1),1,0)</f>
        <v>1</v>
      </c>
      <c r="P494">
        <f>if( and('StockBond Returns'!$AB492&lt;-0.1,'StockBond Returns'!$AB492&gt;=-0.2),1,0)</f>
        <v>0</v>
      </c>
      <c r="Q494">
        <f>if( and('StockBond Returns'!$AB492&lt;-0.2,'StockBond Returns'!$AB492&gt;=-0.3),1,0)</f>
        <v>0</v>
      </c>
      <c r="R494">
        <f>if('StockBond Returns'!AB492&lt;-0.3,1,0)</f>
        <v>0</v>
      </c>
      <c r="S494" t="str">
        <f t="shared" ref="S494:W494" si="985">if(N494=1,$E494,"")</f>
        <v/>
      </c>
      <c r="T494" s="19">
        <f t="shared" si="985"/>
        <v>0.0367774646</v>
      </c>
      <c r="U494" t="str">
        <f t="shared" si="985"/>
        <v/>
      </c>
      <c r="V494" t="str">
        <f t="shared" si="985"/>
        <v/>
      </c>
      <c r="W494" t="str">
        <f t="shared" si="985"/>
        <v/>
      </c>
    </row>
    <row r="495">
      <c r="A495">
        <f t="shared" si="33"/>
        <v>9</v>
      </c>
      <c r="B495">
        <f t="shared" si="34"/>
        <v>1911</v>
      </c>
      <c r="C495" s="159">
        <f t="shared" si="709"/>
        <v>4291</v>
      </c>
      <c r="D495" s="156">
        <f t="shared" si="12"/>
        <v>1911.666667</v>
      </c>
      <c r="E495" s="157">
        <f>('StockBond Returns'!Y494+'StockBond Returns'!AA494-'Parameters &amp; Main Results'!$B$33)/'StockBond Returns'!Z494*12</f>
        <v>0.03932040015</v>
      </c>
      <c r="F495" s="77">
        <f>'StockBond Returns'!Y494+'StockBond Returns'!AA494-'StockBond Returns'!Z494*'Distribution of Final Value'!$B$7</f>
        <v>-0.1714415764</v>
      </c>
      <c r="G495" s="19">
        <f>1/'StockBond Returns'!M493</f>
        <v>0.07194352949</v>
      </c>
      <c r="H495">
        <f t="shared" si="7"/>
        <v>1</v>
      </c>
      <c r="I495" s="71">
        <f t="shared" si="8"/>
        <v>0</v>
      </c>
      <c r="J495">
        <f t="shared" si="9"/>
        <v>0</v>
      </c>
      <c r="K495" s="19">
        <f t="shared" ref="K495:M495" si="986">if(H495=1,$E495,"")</f>
        <v>0.03932040015</v>
      </c>
      <c r="L495" t="str">
        <f t="shared" si="986"/>
        <v/>
      </c>
      <c r="M495" t="str">
        <f t="shared" si="986"/>
        <v/>
      </c>
      <c r="N495" s="158">
        <f>if('StockBond Returns'!AB493=0,1,0)</f>
        <v>0</v>
      </c>
      <c r="O495">
        <f>if( and('StockBond Returns'!$AB493&lt;0,'StockBond Returns'!$AB493&gt;=-0.1),1,0)</f>
        <v>1</v>
      </c>
      <c r="P495">
        <f>if( and('StockBond Returns'!$AB493&lt;-0.1,'StockBond Returns'!$AB493&gt;=-0.2),1,0)</f>
        <v>0</v>
      </c>
      <c r="Q495">
        <f>if( and('StockBond Returns'!$AB493&lt;-0.2,'StockBond Returns'!$AB493&gt;=-0.3),1,0)</f>
        <v>0</v>
      </c>
      <c r="R495">
        <f>if('StockBond Returns'!AB493&lt;-0.3,1,0)</f>
        <v>0</v>
      </c>
      <c r="S495" t="str">
        <f t="shared" ref="S495:W495" si="987">if(N495=1,$E495,"")</f>
        <v/>
      </c>
      <c r="T495" s="19">
        <f t="shared" si="987"/>
        <v>0.03932040015</v>
      </c>
      <c r="U495" t="str">
        <f t="shared" si="987"/>
        <v/>
      </c>
      <c r="V495" t="str">
        <f t="shared" si="987"/>
        <v/>
      </c>
      <c r="W495" t="str">
        <f t="shared" si="987"/>
        <v/>
      </c>
    </row>
    <row r="496">
      <c r="A496">
        <f t="shared" si="33"/>
        <v>10</v>
      </c>
      <c r="B496">
        <f t="shared" si="34"/>
        <v>1911</v>
      </c>
      <c r="C496" s="159">
        <f t="shared" si="709"/>
        <v>4322</v>
      </c>
      <c r="D496" s="156">
        <f t="shared" si="12"/>
        <v>1911.75</v>
      </c>
      <c r="E496" s="157">
        <f>('StockBond Returns'!Y495+'StockBond Returns'!AA495-'Parameters &amp; Main Results'!$B$33)/'StockBond Returns'!Z495*12</f>
        <v>0.04132437258</v>
      </c>
      <c r="F496" s="77">
        <f>'StockBond Returns'!Y495+'StockBond Returns'!AA495-'StockBond Returns'!Z495*'Distribution of Final Value'!$B$7</f>
        <v>1.069411759</v>
      </c>
      <c r="G496" s="19">
        <f>1/'StockBond Returns'!M494</f>
        <v>0.07693518546</v>
      </c>
      <c r="H496">
        <f t="shared" si="7"/>
        <v>1</v>
      </c>
      <c r="I496" s="71">
        <f t="shared" si="8"/>
        <v>0</v>
      </c>
      <c r="J496">
        <f t="shared" si="9"/>
        <v>0</v>
      </c>
      <c r="K496" s="19">
        <f t="shared" ref="K496:M496" si="988">if(H496=1,$E496,"")</f>
        <v>0.04132437258</v>
      </c>
      <c r="L496" t="str">
        <f t="shared" si="988"/>
        <v/>
      </c>
      <c r="M496" t="str">
        <f t="shared" si="988"/>
        <v/>
      </c>
      <c r="N496" s="158">
        <f>if('StockBond Returns'!AB494=0,1,0)</f>
        <v>0</v>
      </c>
      <c r="O496">
        <f>if( and('StockBond Returns'!$AB494&lt;0,'StockBond Returns'!$AB494&gt;=-0.1),1,0)</f>
        <v>0</v>
      </c>
      <c r="P496">
        <f>if( and('StockBond Returns'!$AB494&lt;-0.1,'StockBond Returns'!$AB494&gt;=-0.2),1,0)</f>
        <v>1</v>
      </c>
      <c r="Q496">
        <f>if( and('StockBond Returns'!$AB494&lt;-0.2,'StockBond Returns'!$AB494&gt;=-0.3),1,0)</f>
        <v>0</v>
      </c>
      <c r="R496">
        <f>if('StockBond Returns'!AB494&lt;-0.3,1,0)</f>
        <v>0</v>
      </c>
      <c r="S496" t="str">
        <f t="shared" ref="S496:W496" si="989">if(N496=1,$E496,"")</f>
        <v/>
      </c>
      <c r="T496" t="str">
        <f t="shared" si="989"/>
        <v/>
      </c>
      <c r="U496" s="19">
        <f t="shared" si="989"/>
        <v>0.04132437258</v>
      </c>
      <c r="V496" t="str">
        <f t="shared" si="989"/>
        <v/>
      </c>
      <c r="W496" t="str">
        <f t="shared" si="989"/>
        <v/>
      </c>
    </row>
    <row r="497">
      <c r="A497">
        <f t="shared" si="33"/>
        <v>11</v>
      </c>
      <c r="B497">
        <f t="shared" si="34"/>
        <v>1911</v>
      </c>
      <c r="C497" s="159">
        <f t="shared" si="709"/>
        <v>4352</v>
      </c>
      <c r="D497" s="156">
        <f t="shared" si="12"/>
        <v>1911.833333</v>
      </c>
      <c r="E497" s="157">
        <f>('StockBond Returns'!Y496+'StockBond Returns'!AA496-'Parameters &amp; Main Results'!$B$33)/'StockBond Returns'!Z496*12</f>
        <v>0.04111104083</v>
      </c>
      <c r="F497" s="77">
        <f>'StockBond Returns'!Y496+'StockBond Returns'!AA496-'StockBond Returns'!Z496*'Distribution of Final Value'!$B$7</f>
        <v>0.9159357419</v>
      </c>
      <c r="G497" s="19">
        <f>1/'StockBond Returns'!M495</f>
        <v>0.07653174743</v>
      </c>
      <c r="H497">
        <f t="shared" si="7"/>
        <v>1</v>
      </c>
      <c r="I497" s="71">
        <f t="shared" si="8"/>
        <v>0</v>
      </c>
      <c r="J497">
        <f t="shared" si="9"/>
        <v>0</v>
      </c>
      <c r="K497" s="19">
        <f t="shared" ref="K497:M497" si="990">if(H497=1,$E497,"")</f>
        <v>0.04111104083</v>
      </c>
      <c r="L497" t="str">
        <f t="shared" si="990"/>
        <v/>
      </c>
      <c r="M497" t="str">
        <f t="shared" si="990"/>
        <v/>
      </c>
      <c r="N497" s="158">
        <f>if('StockBond Returns'!AB495=0,1,0)</f>
        <v>0</v>
      </c>
      <c r="O497">
        <f>if( and('StockBond Returns'!$AB495&lt;0,'StockBond Returns'!$AB495&gt;=-0.1),1,0)</f>
        <v>0</v>
      </c>
      <c r="P497">
        <f>if( and('StockBond Returns'!$AB495&lt;-0.1,'StockBond Returns'!$AB495&gt;=-0.2),1,0)</f>
        <v>1</v>
      </c>
      <c r="Q497">
        <f>if( and('StockBond Returns'!$AB495&lt;-0.2,'StockBond Returns'!$AB495&gt;=-0.3),1,0)</f>
        <v>0</v>
      </c>
      <c r="R497">
        <f>if('StockBond Returns'!AB495&lt;-0.3,1,0)</f>
        <v>0</v>
      </c>
      <c r="S497" t="str">
        <f t="shared" ref="S497:W497" si="991">if(N497=1,$E497,"")</f>
        <v/>
      </c>
      <c r="T497" t="str">
        <f t="shared" si="991"/>
        <v/>
      </c>
      <c r="U497" s="19">
        <f t="shared" si="991"/>
        <v>0.04111104083</v>
      </c>
      <c r="V497" t="str">
        <f t="shared" si="991"/>
        <v/>
      </c>
      <c r="W497" t="str">
        <f t="shared" si="991"/>
        <v/>
      </c>
    </row>
    <row r="498">
      <c r="A498">
        <f t="shared" si="33"/>
        <v>12</v>
      </c>
      <c r="B498">
        <f t="shared" si="34"/>
        <v>1911</v>
      </c>
      <c r="C498" s="159">
        <f t="shared" si="709"/>
        <v>4383</v>
      </c>
      <c r="D498" s="156">
        <f t="shared" si="12"/>
        <v>1911.916667</v>
      </c>
      <c r="E498" s="157">
        <f>('StockBond Returns'!Y497+'StockBond Returns'!AA497-'Parameters &amp; Main Results'!$B$33)/'StockBond Returns'!Z497*12</f>
        <v>0.03954687353</v>
      </c>
      <c r="F498" s="77">
        <f>'StockBond Returns'!Y497+'StockBond Returns'!AA497-'StockBond Returns'!Z497*'Distribution of Final Value'!$B$7</f>
        <v>-0.0201274001</v>
      </c>
      <c r="G498" s="19">
        <f>1/'StockBond Returns'!M496</f>
        <v>0.07284383563</v>
      </c>
      <c r="H498">
        <f t="shared" si="7"/>
        <v>1</v>
      </c>
      <c r="I498" s="71">
        <f t="shared" si="8"/>
        <v>0</v>
      </c>
      <c r="J498">
        <f t="shared" si="9"/>
        <v>0</v>
      </c>
      <c r="K498" s="19">
        <f t="shared" ref="K498:M498" si="992">if(H498=1,$E498,"")</f>
        <v>0.03954687353</v>
      </c>
      <c r="L498" t="str">
        <f t="shared" si="992"/>
        <v/>
      </c>
      <c r="M498" t="str">
        <f t="shared" si="992"/>
        <v/>
      </c>
      <c r="N498" s="158">
        <f>if('StockBond Returns'!AB496=0,1,0)</f>
        <v>0</v>
      </c>
      <c r="O498">
        <f>if( and('StockBond Returns'!$AB496&lt;0,'StockBond Returns'!$AB496&gt;=-0.1),1,0)</f>
        <v>1</v>
      </c>
      <c r="P498">
        <f>if( and('StockBond Returns'!$AB496&lt;-0.1,'StockBond Returns'!$AB496&gt;=-0.2),1,0)</f>
        <v>0</v>
      </c>
      <c r="Q498">
        <f>if( and('StockBond Returns'!$AB496&lt;-0.2,'StockBond Returns'!$AB496&gt;=-0.3),1,0)</f>
        <v>0</v>
      </c>
      <c r="R498">
        <f>if('StockBond Returns'!AB496&lt;-0.3,1,0)</f>
        <v>0</v>
      </c>
      <c r="S498" t="str">
        <f t="shared" ref="S498:W498" si="993">if(N498=1,$E498,"")</f>
        <v/>
      </c>
      <c r="T498" s="19">
        <f t="shared" si="993"/>
        <v>0.03954687353</v>
      </c>
      <c r="U498" t="str">
        <f t="shared" si="993"/>
        <v/>
      </c>
      <c r="V498" t="str">
        <f t="shared" si="993"/>
        <v/>
      </c>
      <c r="W498" t="str">
        <f t="shared" si="993"/>
        <v/>
      </c>
    </row>
    <row r="499">
      <c r="A499">
        <f t="shared" si="33"/>
        <v>1</v>
      </c>
      <c r="B499">
        <f t="shared" si="34"/>
        <v>1912</v>
      </c>
      <c r="C499" s="159">
        <f t="shared" si="709"/>
        <v>4414</v>
      </c>
      <c r="D499" s="156">
        <f t="shared" si="12"/>
        <v>1912</v>
      </c>
      <c r="E499" s="157">
        <f>('StockBond Returns'!Y498+'StockBond Returns'!AA498-'Parameters &amp; Main Results'!$B$33)/'StockBond Returns'!Z498*12</f>
        <v>0.03903203649</v>
      </c>
      <c r="F499" s="77">
        <f>'StockBond Returns'!Y498+'StockBond Returns'!AA498-'StockBond Returns'!Z498*'Distribution of Final Value'!$B$7</f>
        <v>-0.3632645458</v>
      </c>
      <c r="G499" s="19">
        <f>1/'StockBond Returns'!M497</f>
        <v>0.07179133087</v>
      </c>
      <c r="H499">
        <f t="shared" si="7"/>
        <v>1</v>
      </c>
      <c r="I499" s="71">
        <f t="shared" si="8"/>
        <v>0</v>
      </c>
      <c r="J499">
        <f t="shared" si="9"/>
        <v>0</v>
      </c>
      <c r="K499" s="19">
        <f t="shared" ref="K499:M499" si="994">if(H499=1,$E499,"")</f>
        <v>0.03903203649</v>
      </c>
      <c r="L499" t="str">
        <f t="shared" si="994"/>
        <v/>
      </c>
      <c r="M499" t="str">
        <f t="shared" si="994"/>
        <v/>
      </c>
      <c r="N499" s="158">
        <f>if('StockBond Returns'!AB497=0,1,0)</f>
        <v>0</v>
      </c>
      <c r="O499">
        <f>if( and('StockBond Returns'!$AB497&lt;0,'StockBond Returns'!$AB497&gt;=-0.1),1,0)</f>
        <v>1</v>
      </c>
      <c r="P499">
        <f>if( and('StockBond Returns'!$AB497&lt;-0.1,'StockBond Returns'!$AB497&gt;=-0.2),1,0)</f>
        <v>0</v>
      </c>
      <c r="Q499">
        <f>if( and('StockBond Returns'!$AB497&lt;-0.2,'StockBond Returns'!$AB497&gt;=-0.3),1,0)</f>
        <v>0</v>
      </c>
      <c r="R499">
        <f>if('StockBond Returns'!AB497&lt;-0.3,1,0)</f>
        <v>0</v>
      </c>
      <c r="S499" t="str">
        <f t="shared" ref="S499:W499" si="995">if(N499=1,$E499,"")</f>
        <v/>
      </c>
      <c r="T499" s="19">
        <f t="shared" si="995"/>
        <v>0.03903203649</v>
      </c>
      <c r="U499" t="str">
        <f t="shared" si="995"/>
        <v/>
      </c>
      <c r="V499" t="str">
        <f t="shared" si="995"/>
        <v/>
      </c>
      <c r="W499" t="str">
        <f t="shared" si="995"/>
        <v/>
      </c>
    </row>
    <row r="500">
      <c r="A500">
        <f t="shared" si="33"/>
        <v>2</v>
      </c>
      <c r="B500">
        <f t="shared" si="34"/>
        <v>1912</v>
      </c>
      <c r="C500" s="159">
        <f t="shared" si="709"/>
        <v>4443</v>
      </c>
      <c r="D500" s="156">
        <f t="shared" si="12"/>
        <v>1912.083333</v>
      </c>
      <c r="E500" s="157">
        <f>('StockBond Returns'!Y499+'StockBond Returns'!AA499-'Parameters &amp; Main Results'!$B$33)/'StockBond Returns'!Z499*12</f>
        <v>0.03936295307</v>
      </c>
      <c r="F500" s="77">
        <f>'StockBond Returns'!Y499+'StockBond Returns'!AA499-'StockBond Returns'!Z499*'Distribution of Final Value'!$B$7</f>
        <v>-0.1566310761</v>
      </c>
      <c r="G500" s="19">
        <f>1/'StockBond Returns'!M498</f>
        <v>0.07249028154</v>
      </c>
      <c r="H500">
        <f t="shared" si="7"/>
        <v>1</v>
      </c>
      <c r="I500" s="71">
        <f t="shared" si="8"/>
        <v>0</v>
      </c>
      <c r="J500">
        <f t="shared" si="9"/>
        <v>0</v>
      </c>
      <c r="K500" s="19">
        <f t="shared" ref="K500:M500" si="996">if(H500=1,$E500,"")</f>
        <v>0.03936295307</v>
      </c>
      <c r="L500" t="str">
        <f t="shared" si="996"/>
        <v/>
      </c>
      <c r="M500" t="str">
        <f t="shared" si="996"/>
        <v/>
      </c>
      <c r="N500" s="158">
        <f>if('StockBond Returns'!AB498=0,1,0)</f>
        <v>0</v>
      </c>
      <c r="O500">
        <f>if( and('StockBond Returns'!$AB498&lt;0,'StockBond Returns'!$AB498&gt;=-0.1),1,0)</f>
        <v>1</v>
      </c>
      <c r="P500">
        <f>if( and('StockBond Returns'!$AB498&lt;-0.1,'StockBond Returns'!$AB498&gt;=-0.2),1,0)</f>
        <v>0</v>
      </c>
      <c r="Q500">
        <f>if( and('StockBond Returns'!$AB498&lt;-0.2,'StockBond Returns'!$AB498&gt;=-0.3),1,0)</f>
        <v>0</v>
      </c>
      <c r="R500">
        <f>if('StockBond Returns'!AB498&lt;-0.3,1,0)</f>
        <v>0</v>
      </c>
      <c r="S500" t="str">
        <f t="shared" ref="S500:W500" si="997">if(N500=1,$E500,"")</f>
        <v/>
      </c>
      <c r="T500" s="19">
        <f t="shared" si="997"/>
        <v>0.03936295307</v>
      </c>
      <c r="U500" t="str">
        <f t="shared" si="997"/>
        <v/>
      </c>
      <c r="V500" t="str">
        <f t="shared" si="997"/>
        <v/>
      </c>
      <c r="W500" t="str">
        <f t="shared" si="997"/>
        <v/>
      </c>
    </row>
    <row r="501">
      <c r="A501">
        <f t="shared" si="33"/>
        <v>3</v>
      </c>
      <c r="B501">
        <f t="shared" si="34"/>
        <v>1912</v>
      </c>
      <c r="C501" s="159">
        <f t="shared" si="709"/>
        <v>4474</v>
      </c>
      <c r="D501" s="156">
        <f t="shared" si="12"/>
        <v>1912.166667</v>
      </c>
      <c r="E501" s="157">
        <f>('StockBond Returns'!Y500+'StockBond Returns'!AA500-'Parameters &amp; Main Results'!$B$33)/'StockBond Returns'!Z500*12</f>
        <v>0.0399680937</v>
      </c>
      <c r="F501" s="77">
        <f>'StockBond Returns'!Y500+'StockBond Returns'!AA500-'StockBond Returns'!Z500*'Distribution of Final Value'!$B$7</f>
        <v>0.2293851789</v>
      </c>
      <c r="G501" s="19">
        <f>1/'StockBond Returns'!M499</f>
        <v>0.07390090307</v>
      </c>
      <c r="H501">
        <f t="shared" si="7"/>
        <v>1</v>
      </c>
      <c r="I501" s="71">
        <f t="shared" si="8"/>
        <v>0</v>
      </c>
      <c r="J501">
        <f t="shared" si="9"/>
        <v>0</v>
      </c>
      <c r="K501" s="19">
        <f t="shared" ref="K501:M501" si="998">if(H501=1,$E501,"")</f>
        <v>0.0399680937</v>
      </c>
      <c r="L501" t="str">
        <f t="shared" si="998"/>
        <v/>
      </c>
      <c r="M501" t="str">
        <f t="shared" si="998"/>
        <v/>
      </c>
      <c r="N501" s="158">
        <f>if('StockBond Returns'!AB499=0,1,0)</f>
        <v>0</v>
      </c>
      <c r="O501">
        <f>if( and('StockBond Returns'!$AB499&lt;0,'StockBond Returns'!$AB499&gt;=-0.1),1,0)</f>
        <v>1</v>
      </c>
      <c r="P501">
        <f>if( and('StockBond Returns'!$AB499&lt;-0.1,'StockBond Returns'!$AB499&gt;=-0.2),1,0)</f>
        <v>0</v>
      </c>
      <c r="Q501">
        <f>if( and('StockBond Returns'!$AB499&lt;-0.2,'StockBond Returns'!$AB499&gt;=-0.3),1,0)</f>
        <v>0</v>
      </c>
      <c r="R501">
        <f>if('StockBond Returns'!AB499&lt;-0.3,1,0)</f>
        <v>0</v>
      </c>
      <c r="S501" t="str">
        <f t="shared" ref="S501:W501" si="999">if(N501=1,$E501,"")</f>
        <v/>
      </c>
      <c r="T501" s="19">
        <f t="shared" si="999"/>
        <v>0.0399680937</v>
      </c>
      <c r="U501" t="str">
        <f t="shared" si="999"/>
        <v/>
      </c>
      <c r="V501" t="str">
        <f t="shared" si="999"/>
        <v/>
      </c>
      <c r="W501" t="str">
        <f t="shared" si="999"/>
        <v/>
      </c>
    </row>
    <row r="502">
      <c r="A502">
        <f t="shared" si="33"/>
        <v>4</v>
      </c>
      <c r="B502">
        <f t="shared" si="34"/>
        <v>1912</v>
      </c>
      <c r="C502" s="159">
        <f t="shared" si="709"/>
        <v>4504</v>
      </c>
      <c r="D502" s="156">
        <f t="shared" si="12"/>
        <v>1912.25</v>
      </c>
      <c r="E502" s="157">
        <f>('StockBond Returns'!Y501+'StockBond Returns'!AA501-'Parameters &amp; Main Results'!$B$33)/'StockBond Returns'!Z501*12</f>
        <v>0.03987846992</v>
      </c>
      <c r="F502" s="77">
        <f>'StockBond Returns'!Y501+'StockBond Returns'!AA501-'StockBond Returns'!Z501*'Distribution of Final Value'!$B$7</f>
        <v>0.1710413401</v>
      </c>
      <c r="G502" s="19">
        <f>1/'StockBond Returns'!M500</f>
        <v>0.0733150237</v>
      </c>
      <c r="H502">
        <f t="shared" si="7"/>
        <v>1</v>
      </c>
      <c r="I502" s="71">
        <f t="shared" si="8"/>
        <v>0</v>
      </c>
      <c r="J502">
        <f t="shared" si="9"/>
        <v>0</v>
      </c>
      <c r="K502" s="19">
        <f t="shared" ref="K502:M502" si="1000">if(H502=1,$E502,"")</f>
        <v>0.03987846992</v>
      </c>
      <c r="L502" t="str">
        <f t="shared" si="1000"/>
        <v/>
      </c>
      <c r="M502" t="str">
        <f t="shared" si="1000"/>
        <v/>
      </c>
      <c r="N502" s="158">
        <f>if('StockBond Returns'!AB500=0,1,0)</f>
        <v>0</v>
      </c>
      <c r="O502">
        <f>if( and('StockBond Returns'!$AB500&lt;0,'StockBond Returns'!$AB500&gt;=-0.1),1,0)</f>
        <v>1</v>
      </c>
      <c r="P502">
        <f>if( and('StockBond Returns'!$AB500&lt;-0.1,'StockBond Returns'!$AB500&gt;=-0.2),1,0)</f>
        <v>0</v>
      </c>
      <c r="Q502">
        <f>if( and('StockBond Returns'!$AB500&lt;-0.2,'StockBond Returns'!$AB500&gt;=-0.3),1,0)</f>
        <v>0</v>
      </c>
      <c r="R502">
        <f>if('StockBond Returns'!AB500&lt;-0.3,1,0)</f>
        <v>0</v>
      </c>
      <c r="S502" t="str">
        <f t="shared" ref="S502:W502" si="1001">if(N502=1,$E502,"")</f>
        <v/>
      </c>
      <c r="T502" s="19">
        <f t="shared" si="1001"/>
        <v>0.03987846992</v>
      </c>
      <c r="U502" t="str">
        <f t="shared" si="1001"/>
        <v/>
      </c>
      <c r="V502" t="str">
        <f t="shared" si="1001"/>
        <v/>
      </c>
      <c r="W502" t="str">
        <f t="shared" si="1001"/>
        <v/>
      </c>
    </row>
    <row r="503">
      <c r="A503">
        <f t="shared" si="33"/>
        <v>5</v>
      </c>
      <c r="B503">
        <f t="shared" si="34"/>
        <v>1912</v>
      </c>
      <c r="C503" s="159">
        <f t="shared" si="709"/>
        <v>4535</v>
      </c>
      <c r="D503" s="156">
        <f t="shared" si="12"/>
        <v>1912.333333</v>
      </c>
      <c r="E503" s="157">
        <f>('StockBond Returns'!Y502+'StockBond Returns'!AA502-'Parameters &amp; Main Results'!$B$33)/'StockBond Returns'!Z502*12</f>
        <v>0.04007979883</v>
      </c>
      <c r="F503" s="77">
        <f>'StockBond Returns'!Y502+'StockBond Returns'!AA502-'StockBond Returns'!Z502*'Distribution of Final Value'!$B$7</f>
        <v>0.3018679531</v>
      </c>
      <c r="G503" s="19">
        <f>1/'StockBond Returns'!M501</f>
        <v>0.07323650511</v>
      </c>
      <c r="H503">
        <f t="shared" si="7"/>
        <v>1</v>
      </c>
      <c r="I503" s="71">
        <f t="shared" si="8"/>
        <v>0</v>
      </c>
      <c r="J503">
        <f t="shared" si="9"/>
        <v>0</v>
      </c>
      <c r="K503" s="19">
        <f t="shared" ref="K503:M503" si="1002">if(H503=1,$E503,"")</f>
        <v>0.04007979883</v>
      </c>
      <c r="L503" t="str">
        <f t="shared" si="1002"/>
        <v/>
      </c>
      <c r="M503" t="str">
        <f t="shared" si="1002"/>
        <v/>
      </c>
      <c r="N503" s="158">
        <f>if('StockBond Returns'!AB501=0,1,0)</f>
        <v>0</v>
      </c>
      <c r="O503">
        <f>if( and('StockBond Returns'!$AB501&lt;0,'StockBond Returns'!$AB501&gt;=-0.1),1,0)</f>
        <v>1</v>
      </c>
      <c r="P503">
        <f>if( and('StockBond Returns'!$AB501&lt;-0.1,'StockBond Returns'!$AB501&gt;=-0.2),1,0)</f>
        <v>0</v>
      </c>
      <c r="Q503">
        <f>if( and('StockBond Returns'!$AB501&lt;-0.2,'StockBond Returns'!$AB501&gt;=-0.3),1,0)</f>
        <v>0</v>
      </c>
      <c r="R503">
        <f>if('StockBond Returns'!AB501&lt;-0.3,1,0)</f>
        <v>0</v>
      </c>
      <c r="S503" t="str">
        <f t="shared" ref="S503:W503" si="1003">if(N503=1,$E503,"")</f>
        <v/>
      </c>
      <c r="T503" s="19">
        <f t="shared" si="1003"/>
        <v>0.04007979883</v>
      </c>
      <c r="U503" t="str">
        <f t="shared" si="1003"/>
        <v/>
      </c>
      <c r="V503" t="str">
        <f t="shared" si="1003"/>
        <v/>
      </c>
      <c r="W503" t="str">
        <f t="shared" si="1003"/>
        <v/>
      </c>
    </row>
    <row r="504">
      <c r="A504">
        <f t="shared" si="33"/>
        <v>6</v>
      </c>
      <c r="B504">
        <f t="shared" si="34"/>
        <v>1912</v>
      </c>
      <c r="C504" s="159">
        <f t="shared" si="709"/>
        <v>4565</v>
      </c>
      <c r="D504" s="156">
        <f t="shared" si="12"/>
        <v>1912.416667</v>
      </c>
      <c r="E504" s="157">
        <f>('StockBond Returns'!Y503+'StockBond Returns'!AA503-'Parameters &amp; Main Results'!$B$33)/'StockBond Returns'!Z503*12</f>
        <v>0.0401581241</v>
      </c>
      <c r="F504" s="77">
        <f>'StockBond Returns'!Y503+'StockBond Returns'!AA503-'StockBond Returns'!Z503*'Distribution of Final Value'!$B$7</f>
        <v>0.35388838</v>
      </c>
      <c r="G504" s="19">
        <f>1/'StockBond Returns'!M502</f>
        <v>0.0734375435</v>
      </c>
      <c r="H504">
        <f t="shared" si="7"/>
        <v>1</v>
      </c>
      <c r="I504" s="71">
        <f t="shared" si="8"/>
        <v>0</v>
      </c>
      <c r="J504">
        <f t="shared" si="9"/>
        <v>0</v>
      </c>
      <c r="K504" s="19">
        <f t="shared" ref="K504:M504" si="1004">if(H504=1,$E504,"")</f>
        <v>0.0401581241</v>
      </c>
      <c r="L504" t="str">
        <f t="shared" si="1004"/>
        <v/>
      </c>
      <c r="M504" t="str">
        <f t="shared" si="1004"/>
        <v/>
      </c>
      <c r="N504" s="158">
        <f>if('StockBond Returns'!AB502=0,1,0)</f>
        <v>0</v>
      </c>
      <c r="O504">
        <f>if( and('StockBond Returns'!$AB502&lt;0,'StockBond Returns'!$AB502&gt;=-0.1),1,0)</f>
        <v>1</v>
      </c>
      <c r="P504">
        <f>if( and('StockBond Returns'!$AB502&lt;-0.1,'StockBond Returns'!$AB502&gt;=-0.2),1,0)</f>
        <v>0</v>
      </c>
      <c r="Q504">
        <f>if( and('StockBond Returns'!$AB502&lt;-0.2,'StockBond Returns'!$AB502&gt;=-0.3),1,0)</f>
        <v>0</v>
      </c>
      <c r="R504">
        <f>if('StockBond Returns'!AB502&lt;-0.3,1,0)</f>
        <v>0</v>
      </c>
      <c r="S504" t="str">
        <f t="shared" ref="S504:W504" si="1005">if(N504=1,$E504,"")</f>
        <v/>
      </c>
      <c r="T504" s="19">
        <f t="shared" si="1005"/>
        <v>0.0401581241</v>
      </c>
      <c r="U504" t="str">
        <f t="shared" si="1005"/>
        <v/>
      </c>
      <c r="V504" t="str">
        <f t="shared" si="1005"/>
        <v/>
      </c>
      <c r="W504" t="str">
        <f t="shared" si="1005"/>
        <v/>
      </c>
    </row>
    <row r="505">
      <c r="A505">
        <f t="shared" si="33"/>
        <v>7</v>
      </c>
      <c r="B505">
        <f t="shared" si="34"/>
        <v>1912</v>
      </c>
      <c r="C505" s="159">
        <f t="shared" si="709"/>
        <v>4596</v>
      </c>
      <c r="D505" s="156">
        <f t="shared" si="12"/>
        <v>1912.5</v>
      </c>
      <c r="E505" s="157">
        <f>('StockBond Returns'!Y504+'StockBond Returns'!AA504-'Parameters &amp; Main Results'!$B$33)/'StockBond Returns'!Z504*12</f>
        <v>0.03970997961</v>
      </c>
      <c r="F505" s="77">
        <f>'StockBond Returns'!Y504+'StockBond Returns'!AA504-'StockBond Returns'!Z504*'Distribution of Final Value'!$B$7</f>
        <v>0.06315833866</v>
      </c>
      <c r="G505" s="19">
        <f>1/'StockBond Returns'!M503</f>
        <v>0.07254042232</v>
      </c>
      <c r="H505">
        <f t="shared" si="7"/>
        <v>1</v>
      </c>
      <c r="I505" s="71">
        <f t="shared" si="8"/>
        <v>0</v>
      </c>
      <c r="J505">
        <f t="shared" si="9"/>
        <v>0</v>
      </c>
      <c r="K505" s="19">
        <f t="shared" ref="K505:M505" si="1006">if(H505=1,$E505,"")</f>
        <v>0.03970997961</v>
      </c>
      <c r="L505" t="str">
        <f t="shared" si="1006"/>
        <v/>
      </c>
      <c r="M505" t="str">
        <f t="shared" si="1006"/>
        <v/>
      </c>
      <c r="N505" s="158">
        <f>if('StockBond Returns'!AB503=0,1,0)</f>
        <v>0</v>
      </c>
      <c r="O505">
        <f>if( and('StockBond Returns'!$AB503&lt;0,'StockBond Returns'!$AB503&gt;=-0.1),1,0)</f>
        <v>1</v>
      </c>
      <c r="P505">
        <f>if( and('StockBond Returns'!$AB503&lt;-0.1,'StockBond Returns'!$AB503&gt;=-0.2),1,0)</f>
        <v>0</v>
      </c>
      <c r="Q505">
        <f>if( and('StockBond Returns'!$AB503&lt;-0.2,'StockBond Returns'!$AB503&gt;=-0.3),1,0)</f>
        <v>0</v>
      </c>
      <c r="R505">
        <f>if('StockBond Returns'!AB503&lt;-0.3,1,0)</f>
        <v>0</v>
      </c>
      <c r="S505" t="str">
        <f t="shared" ref="S505:W505" si="1007">if(N505=1,$E505,"")</f>
        <v/>
      </c>
      <c r="T505" s="19">
        <f t="shared" si="1007"/>
        <v>0.03970997961</v>
      </c>
      <c r="U505" t="str">
        <f t="shared" si="1007"/>
        <v/>
      </c>
      <c r="V505" t="str">
        <f t="shared" si="1007"/>
        <v/>
      </c>
      <c r="W505" t="str">
        <f t="shared" si="1007"/>
        <v/>
      </c>
    </row>
    <row r="506">
      <c r="A506">
        <f t="shared" si="33"/>
        <v>8</v>
      </c>
      <c r="B506">
        <f t="shared" si="34"/>
        <v>1912</v>
      </c>
      <c r="C506" s="159">
        <f t="shared" si="709"/>
        <v>4627</v>
      </c>
      <c r="D506" s="156">
        <f t="shared" si="12"/>
        <v>1912.583333</v>
      </c>
      <c r="E506" s="157">
        <f>('StockBond Returns'!Y505+'StockBond Returns'!AA505-'Parameters &amp; Main Results'!$B$33)/'StockBond Returns'!Z505*12</f>
        <v>0.03965705899</v>
      </c>
      <c r="F506" s="77">
        <f>'StockBond Returns'!Y505+'StockBond Returns'!AA505-'StockBond Returns'!Z505*'Distribution of Final Value'!$B$7</f>
        <v>0.02909491125</v>
      </c>
      <c r="G506" s="19">
        <f>1/'StockBond Returns'!M504</f>
        <v>0.07244866598</v>
      </c>
      <c r="H506">
        <f t="shared" si="7"/>
        <v>1</v>
      </c>
      <c r="I506" s="71">
        <f t="shared" si="8"/>
        <v>0</v>
      </c>
      <c r="J506">
        <f t="shared" si="9"/>
        <v>0</v>
      </c>
      <c r="K506" s="19">
        <f t="shared" ref="K506:M506" si="1008">if(H506=1,$E506,"")</f>
        <v>0.03965705899</v>
      </c>
      <c r="L506" t="str">
        <f t="shared" si="1008"/>
        <v/>
      </c>
      <c r="M506" t="str">
        <f t="shared" si="1008"/>
        <v/>
      </c>
      <c r="N506" s="158">
        <f>if('StockBond Returns'!AB504=0,1,0)</f>
        <v>0</v>
      </c>
      <c r="O506">
        <f>if( and('StockBond Returns'!$AB504&lt;0,'StockBond Returns'!$AB504&gt;=-0.1),1,0)</f>
        <v>1</v>
      </c>
      <c r="P506">
        <f>if( and('StockBond Returns'!$AB504&lt;-0.1,'StockBond Returns'!$AB504&gt;=-0.2),1,0)</f>
        <v>0</v>
      </c>
      <c r="Q506">
        <f>if( and('StockBond Returns'!$AB504&lt;-0.2,'StockBond Returns'!$AB504&gt;=-0.3),1,0)</f>
        <v>0</v>
      </c>
      <c r="R506">
        <f>if('StockBond Returns'!AB504&lt;-0.3,1,0)</f>
        <v>0</v>
      </c>
      <c r="S506" t="str">
        <f t="shared" ref="S506:W506" si="1009">if(N506=1,$E506,"")</f>
        <v/>
      </c>
      <c r="T506" s="19">
        <f t="shared" si="1009"/>
        <v>0.03965705899</v>
      </c>
      <c r="U506" t="str">
        <f t="shared" si="1009"/>
        <v/>
      </c>
      <c r="V506" t="str">
        <f t="shared" si="1009"/>
        <v/>
      </c>
      <c r="W506" t="str">
        <f t="shared" si="1009"/>
        <v/>
      </c>
    </row>
    <row r="507">
      <c r="A507">
        <f t="shared" si="33"/>
        <v>9</v>
      </c>
      <c r="B507">
        <f t="shared" si="34"/>
        <v>1912</v>
      </c>
      <c r="C507" s="159">
        <f t="shared" si="709"/>
        <v>4657</v>
      </c>
      <c r="D507" s="156">
        <f t="shared" si="12"/>
        <v>1912.666667</v>
      </c>
      <c r="E507" s="157">
        <f>('StockBond Returns'!Y506+'StockBond Returns'!AA506-'Parameters &amp; Main Results'!$B$33)/'StockBond Returns'!Z506*12</f>
        <v>0.0394105548</v>
      </c>
      <c r="F507" s="77">
        <f>'StockBond Returns'!Y506+'StockBond Returns'!AA506-'StockBond Returns'!Z506*'Distribution of Final Value'!$B$7</f>
        <v>-0.1364649966</v>
      </c>
      <c r="G507" s="19">
        <f>1/'StockBond Returns'!M505</f>
        <v>0.07150640227</v>
      </c>
      <c r="H507">
        <f t="shared" si="7"/>
        <v>1</v>
      </c>
      <c r="I507" s="71">
        <f t="shared" si="8"/>
        <v>0</v>
      </c>
      <c r="J507">
        <f t="shared" si="9"/>
        <v>0</v>
      </c>
      <c r="K507" s="19">
        <f t="shared" ref="K507:M507" si="1010">if(H507=1,$E507,"")</f>
        <v>0.0394105548</v>
      </c>
      <c r="L507" t="str">
        <f t="shared" si="1010"/>
        <v/>
      </c>
      <c r="M507" t="str">
        <f t="shared" si="1010"/>
        <v/>
      </c>
      <c r="N507" s="158">
        <f>if('StockBond Returns'!AB505=0,1,0)</f>
        <v>0</v>
      </c>
      <c r="O507">
        <f>if( and('StockBond Returns'!$AB505&lt;0,'StockBond Returns'!$AB505&gt;=-0.1),1,0)</f>
        <v>1</v>
      </c>
      <c r="P507">
        <f>if( and('StockBond Returns'!$AB505&lt;-0.1,'StockBond Returns'!$AB505&gt;=-0.2),1,0)</f>
        <v>0</v>
      </c>
      <c r="Q507">
        <f>if( and('StockBond Returns'!$AB505&lt;-0.2,'StockBond Returns'!$AB505&gt;=-0.3),1,0)</f>
        <v>0</v>
      </c>
      <c r="R507">
        <f>if('StockBond Returns'!AB505&lt;-0.3,1,0)</f>
        <v>0</v>
      </c>
      <c r="S507" t="str">
        <f t="shared" ref="S507:W507" si="1011">if(N507=1,$E507,"")</f>
        <v/>
      </c>
      <c r="T507" s="19">
        <f t="shared" si="1011"/>
        <v>0.0394105548</v>
      </c>
      <c r="U507" t="str">
        <f t="shared" si="1011"/>
        <v/>
      </c>
      <c r="V507" t="str">
        <f t="shared" si="1011"/>
        <v/>
      </c>
      <c r="W507" t="str">
        <f t="shared" si="1011"/>
        <v/>
      </c>
    </row>
    <row r="508">
      <c r="A508">
        <f t="shared" si="33"/>
        <v>10</v>
      </c>
      <c r="B508">
        <f t="shared" si="34"/>
        <v>1912</v>
      </c>
      <c r="C508" s="159">
        <f t="shared" si="709"/>
        <v>4688</v>
      </c>
      <c r="D508" s="156">
        <f t="shared" si="12"/>
        <v>1912.75</v>
      </c>
      <c r="E508" s="157">
        <f>('StockBond Returns'!Y507+'StockBond Returns'!AA507-'Parameters &amp; Main Results'!$B$33)/'StockBond Returns'!Z507*12</f>
        <v>0.03959302631</v>
      </c>
      <c r="F508" s="77">
        <f>'StockBond Returns'!Y507+'StockBond Returns'!AA507-'StockBond Returns'!Z507*'Distribution of Final Value'!$B$7</f>
        <v>-0.01401183295</v>
      </c>
      <c r="G508" s="19">
        <f>1/'StockBond Returns'!M506</f>
        <v>0.07180665913</v>
      </c>
      <c r="H508">
        <f t="shared" si="7"/>
        <v>1</v>
      </c>
      <c r="I508" s="71">
        <f t="shared" si="8"/>
        <v>0</v>
      </c>
      <c r="J508">
        <f t="shared" si="9"/>
        <v>0</v>
      </c>
      <c r="K508" s="19">
        <f t="shared" ref="K508:M508" si="1012">if(H508=1,$E508,"")</f>
        <v>0.03959302631</v>
      </c>
      <c r="L508" t="str">
        <f t="shared" si="1012"/>
        <v/>
      </c>
      <c r="M508" t="str">
        <f t="shared" si="1012"/>
        <v/>
      </c>
      <c r="N508" s="158">
        <f>if('StockBond Returns'!AB506=0,1,0)</f>
        <v>0</v>
      </c>
      <c r="O508">
        <f>if( and('StockBond Returns'!$AB506&lt;0,'StockBond Returns'!$AB506&gt;=-0.1),1,0)</f>
        <v>1</v>
      </c>
      <c r="P508">
        <f>if( and('StockBond Returns'!$AB506&lt;-0.1,'StockBond Returns'!$AB506&gt;=-0.2),1,0)</f>
        <v>0</v>
      </c>
      <c r="Q508">
        <f>if( and('StockBond Returns'!$AB506&lt;-0.2,'StockBond Returns'!$AB506&gt;=-0.3),1,0)</f>
        <v>0</v>
      </c>
      <c r="R508">
        <f>if('StockBond Returns'!AB506&lt;-0.3,1,0)</f>
        <v>0</v>
      </c>
      <c r="S508" t="str">
        <f t="shared" ref="S508:W508" si="1013">if(N508=1,$E508,"")</f>
        <v/>
      </c>
      <c r="T508" s="19">
        <f t="shared" si="1013"/>
        <v>0.03959302631</v>
      </c>
      <c r="U508" t="str">
        <f t="shared" si="1013"/>
        <v/>
      </c>
      <c r="V508" t="str">
        <f t="shared" si="1013"/>
        <v/>
      </c>
      <c r="W508" t="str">
        <f t="shared" si="1013"/>
        <v/>
      </c>
    </row>
    <row r="509">
      <c r="A509">
        <f t="shared" si="33"/>
        <v>11</v>
      </c>
      <c r="B509">
        <f t="shared" si="34"/>
        <v>1912</v>
      </c>
      <c r="C509" s="159">
        <f t="shared" si="709"/>
        <v>4718</v>
      </c>
      <c r="D509" s="156">
        <f t="shared" si="12"/>
        <v>1912.833333</v>
      </c>
      <c r="E509" s="157">
        <f>('StockBond Returns'!Y508+'StockBond Returns'!AA508-'Parameters &amp; Main Results'!$B$33)/'StockBond Returns'!Z508*12</f>
        <v>0.03963857423</v>
      </c>
      <c r="F509" s="77">
        <f>'StockBond Returns'!Y508+'StockBond Returns'!AA508-'StockBond Returns'!Z508*'Distribution of Final Value'!$B$7</f>
        <v>0.01389524641</v>
      </c>
      <c r="G509" s="19">
        <f>1/'StockBond Returns'!M507</f>
        <v>0.07191609733</v>
      </c>
      <c r="H509">
        <f t="shared" si="7"/>
        <v>1</v>
      </c>
      <c r="I509" s="71">
        <f t="shared" si="8"/>
        <v>0</v>
      </c>
      <c r="J509">
        <f t="shared" si="9"/>
        <v>0</v>
      </c>
      <c r="K509" s="19">
        <f t="shared" ref="K509:M509" si="1014">if(H509=1,$E509,"")</f>
        <v>0.03963857423</v>
      </c>
      <c r="L509" t="str">
        <f t="shared" si="1014"/>
        <v/>
      </c>
      <c r="M509" t="str">
        <f t="shared" si="1014"/>
        <v/>
      </c>
      <c r="N509" s="158">
        <f>if('StockBond Returns'!AB507=0,1,0)</f>
        <v>0</v>
      </c>
      <c r="O509">
        <f>if( and('StockBond Returns'!$AB507&lt;0,'StockBond Returns'!$AB507&gt;=-0.1),1,0)</f>
        <v>1</v>
      </c>
      <c r="P509">
        <f>if( and('StockBond Returns'!$AB507&lt;-0.1,'StockBond Returns'!$AB507&gt;=-0.2),1,0)</f>
        <v>0</v>
      </c>
      <c r="Q509">
        <f>if( and('StockBond Returns'!$AB507&lt;-0.2,'StockBond Returns'!$AB507&gt;=-0.3),1,0)</f>
        <v>0</v>
      </c>
      <c r="R509">
        <f>if('StockBond Returns'!AB507&lt;-0.3,1,0)</f>
        <v>0</v>
      </c>
      <c r="S509" t="str">
        <f t="shared" ref="S509:W509" si="1015">if(N509=1,$E509,"")</f>
        <v/>
      </c>
      <c r="T509" s="19">
        <f t="shared" si="1015"/>
        <v>0.03963857423</v>
      </c>
      <c r="U509" t="str">
        <f t="shared" si="1015"/>
        <v/>
      </c>
      <c r="V509" t="str">
        <f t="shared" si="1015"/>
        <v/>
      </c>
      <c r="W509" t="str">
        <f t="shared" si="1015"/>
        <v/>
      </c>
    </row>
    <row r="510">
      <c r="A510">
        <f t="shared" si="33"/>
        <v>12</v>
      </c>
      <c r="B510">
        <f t="shared" si="34"/>
        <v>1912</v>
      </c>
      <c r="C510" s="159">
        <f t="shared" si="709"/>
        <v>4749</v>
      </c>
      <c r="D510" s="156">
        <f t="shared" si="12"/>
        <v>1912.916667</v>
      </c>
      <c r="E510" s="157">
        <f>('StockBond Returns'!Y509+'StockBond Returns'!AA509-'Parameters &amp; Main Results'!$B$33)/'StockBond Returns'!Z509*12</f>
        <v>0.03994655856</v>
      </c>
      <c r="F510" s="77">
        <f>'StockBond Returns'!Y509+'StockBond Returns'!AA509-'StockBond Returns'!Z509*'Distribution of Final Value'!$B$7</f>
        <v>0.2139389445</v>
      </c>
      <c r="G510" s="19">
        <f>1/'StockBond Returns'!M508</f>
        <v>0.07272970047</v>
      </c>
      <c r="H510">
        <f t="shared" si="7"/>
        <v>1</v>
      </c>
      <c r="I510" s="71">
        <f t="shared" si="8"/>
        <v>0</v>
      </c>
      <c r="J510">
        <f t="shared" si="9"/>
        <v>0</v>
      </c>
      <c r="K510" s="19">
        <f t="shared" ref="K510:M510" si="1016">if(H510=1,$E510,"")</f>
        <v>0.03994655856</v>
      </c>
      <c r="L510" t="str">
        <f t="shared" si="1016"/>
        <v/>
      </c>
      <c r="M510" t="str">
        <f t="shared" si="1016"/>
        <v/>
      </c>
      <c r="N510" s="158">
        <f>if('StockBond Returns'!AB508=0,1,0)</f>
        <v>0</v>
      </c>
      <c r="O510">
        <f>if( and('StockBond Returns'!$AB508&lt;0,'StockBond Returns'!$AB508&gt;=-0.1),1,0)</f>
        <v>1</v>
      </c>
      <c r="P510">
        <f>if( and('StockBond Returns'!$AB508&lt;-0.1,'StockBond Returns'!$AB508&gt;=-0.2),1,0)</f>
        <v>0</v>
      </c>
      <c r="Q510">
        <f>if( and('StockBond Returns'!$AB508&lt;-0.2,'StockBond Returns'!$AB508&gt;=-0.3),1,0)</f>
        <v>0</v>
      </c>
      <c r="R510">
        <f>if('StockBond Returns'!AB508&lt;-0.3,1,0)</f>
        <v>0</v>
      </c>
      <c r="S510" t="str">
        <f t="shared" ref="S510:W510" si="1017">if(N510=1,$E510,"")</f>
        <v/>
      </c>
      <c r="T510" s="19">
        <f t="shared" si="1017"/>
        <v>0.03994655856</v>
      </c>
      <c r="U510" t="str">
        <f t="shared" si="1017"/>
        <v/>
      </c>
      <c r="V510" t="str">
        <f t="shared" si="1017"/>
        <v/>
      </c>
      <c r="W510" t="str">
        <f t="shared" si="1017"/>
        <v/>
      </c>
    </row>
    <row r="511">
      <c r="A511">
        <f t="shared" si="33"/>
        <v>1</v>
      </c>
      <c r="B511">
        <f t="shared" si="34"/>
        <v>1913</v>
      </c>
      <c r="C511" s="159">
        <f t="shared" si="709"/>
        <v>4780</v>
      </c>
      <c r="D511" s="156">
        <f t="shared" si="12"/>
        <v>1913</v>
      </c>
      <c r="E511" s="157">
        <f>('StockBond Returns'!Y510+'StockBond Returns'!AA510-'Parameters &amp; Main Results'!$B$33)/'StockBond Returns'!Z510*12</f>
        <v>0.04061613956</v>
      </c>
      <c r="F511" s="77">
        <f>'StockBond Returns'!Y510+'StockBond Returns'!AA510-'StockBond Returns'!Z510*'Distribution of Final Value'!$B$7</f>
        <v>0.6668673235</v>
      </c>
      <c r="G511" s="19">
        <f>1/'StockBond Returns'!M509</f>
        <v>0.07468817993</v>
      </c>
      <c r="H511">
        <f t="shared" si="7"/>
        <v>1</v>
      </c>
      <c r="I511" s="71">
        <f t="shared" si="8"/>
        <v>0</v>
      </c>
      <c r="J511">
        <f t="shared" si="9"/>
        <v>0</v>
      </c>
      <c r="K511" s="19">
        <f t="shared" ref="K511:M511" si="1018">if(H511=1,$E511,"")</f>
        <v>0.04061613956</v>
      </c>
      <c r="L511" t="str">
        <f t="shared" si="1018"/>
        <v/>
      </c>
      <c r="M511" t="str">
        <f t="shared" si="1018"/>
        <v/>
      </c>
      <c r="N511" s="158">
        <f>if('StockBond Returns'!AB509=0,1,0)</f>
        <v>0</v>
      </c>
      <c r="O511">
        <f>if( and('StockBond Returns'!$AB509&lt;0,'StockBond Returns'!$AB509&gt;=-0.1),1,0)</f>
        <v>1</v>
      </c>
      <c r="P511">
        <f>if( and('StockBond Returns'!$AB509&lt;-0.1,'StockBond Returns'!$AB509&gt;=-0.2),1,0)</f>
        <v>0</v>
      </c>
      <c r="Q511">
        <f>if( and('StockBond Returns'!$AB509&lt;-0.2,'StockBond Returns'!$AB509&gt;=-0.3),1,0)</f>
        <v>0</v>
      </c>
      <c r="R511">
        <f>if('StockBond Returns'!AB509&lt;-0.3,1,0)</f>
        <v>0</v>
      </c>
      <c r="S511" t="str">
        <f t="shared" ref="S511:W511" si="1019">if(N511=1,$E511,"")</f>
        <v/>
      </c>
      <c r="T511" s="19">
        <f t="shared" si="1019"/>
        <v>0.04061613956</v>
      </c>
      <c r="U511" t="str">
        <f t="shared" si="1019"/>
        <v/>
      </c>
      <c r="V511" t="str">
        <f t="shared" si="1019"/>
        <v/>
      </c>
      <c r="W511" t="str">
        <f t="shared" si="1019"/>
        <v/>
      </c>
    </row>
    <row r="512">
      <c r="A512">
        <f t="shared" si="33"/>
        <v>2</v>
      </c>
      <c r="B512">
        <f t="shared" si="34"/>
        <v>1913</v>
      </c>
      <c r="C512" s="159">
        <f t="shared" si="709"/>
        <v>4808</v>
      </c>
      <c r="D512" s="156">
        <f t="shared" si="12"/>
        <v>1913.083333</v>
      </c>
      <c r="E512" s="157">
        <f>('StockBond Returns'!Y511+'StockBond Returns'!AA511-'Parameters &amp; Main Results'!$B$33)/'StockBond Returns'!Z511*12</f>
        <v>0.04122243722</v>
      </c>
      <c r="F512" s="77">
        <f>'StockBond Returns'!Y511+'StockBond Returns'!AA511-'StockBond Returns'!Z511*'Distribution of Final Value'!$B$7</f>
        <v>1.06057479</v>
      </c>
      <c r="G512" s="19">
        <f>1/'StockBond Returns'!M510</f>
        <v>0.07605668139</v>
      </c>
      <c r="H512">
        <f t="shared" si="7"/>
        <v>1</v>
      </c>
      <c r="I512" s="71">
        <f t="shared" si="8"/>
        <v>0</v>
      </c>
      <c r="J512">
        <f t="shared" si="9"/>
        <v>0</v>
      </c>
      <c r="K512" s="19">
        <f t="shared" ref="K512:M512" si="1020">if(H512=1,$E512,"")</f>
        <v>0.04122243722</v>
      </c>
      <c r="L512" t="str">
        <f t="shared" si="1020"/>
        <v/>
      </c>
      <c r="M512" t="str">
        <f t="shared" si="1020"/>
        <v/>
      </c>
      <c r="N512" s="158">
        <f>if('StockBond Returns'!AB510=0,1,0)</f>
        <v>0</v>
      </c>
      <c r="O512">
        <f>if( and('StockBond Returns'!$AB510&lt;0,'StockBond Returns'!$AB510&gt;=-0.1),1,0)</f>
        <v>1</v>
      </c>
      <c r="P512">
        <f>if( and('StockBond Returns'!$AB510&lt;-0.1,'StockBond Returns'!$AB510&gt;=-0.2),1,0)</f>
        <v>0</v>
      </c>
      <c r="Q512">
        <f>if( and('StockBond Returns'!$AB510&lt;-0.2,'StockBond Returns'!$AB510&gt;=-0.3),1,0)</f>
        <v>0</v>
      </c>
      <c r="R512">
        <f>if('StockBond Returns'!AB510&lt;-0.3,1,0)</f>
        <v>0</v>
      </c>
      <c r="S512" t="str">
        <f t="shared" ref="S512:W512" si="1021">if(N512=1,$E512,"")</f>
        <v/>
      </c>
      <c r="T512" s="19">
        <f t="shared" si="1021"/>
        <v>0.04122243722</v>
      </c>
      <c r="U512" t="str">
        <f t="shared" si="1021"/>
        <v/>
      </c>
      <c r="V512" t="str">
        <f t="shared" si="1021"/>
        <v/>
      </c>
      <c r="W512" t="str">
        <f t="shared" si="1021"/>
        <v/>
      </c>
    </row>
    <row r="513">
      <c r="A513">
        <f t="shared" si="33"/>
        <v>3</v>
      </c>
      <c r="B513">
        <f t="shared" si="34"/>
        <v>1913</v>
      </c>
      <c r="C513" s="159">
        <f t="shared" si="709"/>
        <v>4839</v>
      </c>
      <c r="D513" s="156">
        <f t="shared" si="12"/>
        <v>1913.166667</v>
      </c>
      <c r="E513" s="157">
        <f>('StockBond Returns'!Y512+'StockBond Returns'!AA512-'Parameters &amp; Main Results'!$B$33)/'StockBond Returns'!Z512*12</f>
        <v>0.04225413963</v>
      </c>
      <c r="F513" s="77">
        <f>'StockBond Returns'!Y512+'StockBond Returns'!AA512-'StockBond Returns'!Z512*'Distribution of Final Value'!$B$7</f>
        <v>1.689733413</v>
      </c>
      <c r="G513" s="19">
        <f>1/'StockBond Returns'!M511</f>
        <v>0.0788459444</v>
      </c>
      <c r="H513">
        <f t="shared" si="7"/>
        <v>1</v>
      </c>
      <c r="I513" s="71">
        <f t="shared" si="8"/>
        <v>0</v>
      </c>
      <c r="J513">
        <f t="shared" si="9"/>
        <v>0</v>
      </c>
      <c r="K513" s="19">
        <f t="shared" ref="K513:M513" si="1022">if(H513=1,$E513,"")</f>
        <v>0.04225413963</v>
      </c>
      <c r="L513" t="str">
        <f t="shared" si="1022"/>
        <v/>
      </c>
      <c r="M513" t="str">
        <f t="shared" si="1022"/>
        <v/>
      </c>
      <c r="N513" s="158">
        <f>if('StockBond Returns'!AB511=0,1,0)</f>
        <v>0</v>
      </c>
      <c r="O513">
        <f>if( and('StockBond Returns'!$AB511&lt;0,'StockBond Returns'!$AB511&gt;=-0.1),1,0)</f>
        <v>0</v>
      </c>
      <c r="P513">
        <f>if( and('StockBond Returns'!$AB511&lt;-0.1,'StockBond Returns'!$AB511&gt;=-0.2),1,0)</f>
        <v>1</v>
      </c>
      <c r="Q513">
        <f>if( and('StockBond Returns'!$AB511&lt;-0.2,'StockBond Returns'!$AB511&gt;=-0.3),1,0)</f>
        <v>0</v>
      </c>
      <c r="R513">
        <f>if('StockBond Returns'!AB511&lt;-0.3,1,0)</f>
        <v>0</v>
      </c>
      <c r="S513" t="str">
        <f t="shared" ref="S513:W513" si="1023">if(N513=1,$E513,"")</f>
        <v/>
      </c>
      <c r="T513" t="str">
        <f t="shared" si="1023"/>
        <v/>
      </c>
      <c r="U513" s="19">
        <f t="shared" si="1023"/>
        <v>0.04225413963</v>
      </c>
      <c r="V513" t="str">
        <f t="shared" si="1023"/>
        <v/>
      </c>
      <c r="W513" t="str">
        <f t="shared" si="1023"/>
        <v/>
      </c>
    </row>
    <row r="514">
      <c r="A514">
        <f t="shared" si="33"/>
        <v>4</v>
      </c>
      <c r="B514">
        <f t="shared" si="34"/>
        <v>1913</v>
      </c>
      <c r="C514" s="159">
        <f t="shared" si="709"/>
        <v>4869</v>
      </c>
      <c r="D514" s="156">
        <f t="shared" si="12"/>
        <v>1913.25</v>
      </c>
      <c r="E514" s="157">
        <f>('StockBond Returns'!Y513+'StockBond Returns'!AA513-'Parameters &amp; Main Results'!$B$33)/'StockBond Returns'!Z513*12</f>
        <v>0.04282908871</v>
      </c>
      <c r="F514" s="77">
        <f>'StockBond Returns'!Y513+'StockBond Returns'!AA513-'StockBond Returns'!Z513*'Distribution of Final Value'!$B$7</f>
        <v>2.035197304</v>
      </c>
      <c r="G514" s="19">
        <f>1/'StockBond Returns'!M512</f>
        <v>0.08036354203</v>
      </c>
      <c r="H514">
        <f t="shared" si="7"/>
        <v>1</v>
      </c>
      <c r="I514" s="71">
        <f t="shared" si="8"/>
        <v>0</v>
      </c>
      <c r="J514">
        <f t="shared" si="9"/>
        <v>0</v>
      </c>
      <c r="K514" s="19">
        <f t="shared" ref="K514:M514" si="1024">if(H514=1,$E514,"")</f>
        <v>0.04282908871</v>
      </c>
      <c r="L514" t="str">
        <f t="shared" si="1024"/>
        <v/>
      </c>
      <c r="M514" t="str">
        <f t="shared" si="1024"/>
        <v/>
      </c>
      <c r="N514" s="158">
        <f>if('StockBond Returns'!AB512=0,1,0)</f>
        <v>0</v>
      </c>
      <c r="O514">
        <f>if( and('StockBond Returns'!$AB512&lt;0,'StockBond Returns'!$AB512&gt;=-0.1),1,0)</f>
        <v>0</v>
      </c>
      <c r="P514">
        <f>if( and('StockBond Returns'!$AB512&lt;-0.1,'StockBond Returns'!$AB512&gt;=-0.2),1,0)</f>
        <v>1</v>
      </c>
      <c r="Q514">
        <f>if( and('StockBond Returns'!$AB512&lt;-0.2,'StockBond Returns'!$AB512&gt;=-0.3),1,0)</f>
        <v>0</v>
      </c>
      <c r="R514">
        <f>if('StockBond Returns'!AB512&lt;-0.3,1,0)</f>
        <v>0</v>
      </c>
      <c r="S514" t="str">
        <f t="shared" ref="S514:W514" si="1025">if(N514=1,$E514,"")</f>
        <v/>
      </c>
      <c r="T514" t="str">
        <f t="shared" si="1025"/>
        <v/>
      </c>
      <c r="U514" s="19">
        <f t="shared" si="1025"/>
        <v>0.04282908871</v>
      </c>
      <c r="V514" t="str">
        <f t="shared" si="1025"/>
        <v/>
      </c>
      <c r="W514" t="str">
        <f t="shared" si="1025"/>
        <v/>
      </c>
    </row>
    <row r="515">
      <c r="A515">
        <f t="shared" si="33"/>
        <v>5</v>
      </c>
      <c r="B515">
        <f t="shared" si="34"/>
        <v>1913</v>
      </c>
      <c r="C515" s="159">
        <f t="shared" si="709"/>
        <v>4900</v>
      </c>
      <c r="D515" s="156">
        <f t="shared" si="12"/>
        <v>1913.333333</v>
      </c>
      <c r="E515" s="157">
        <f>('StockBond Returns'!Y514+'StockBond Returns'!AA514-'Parameters &amp; Main Results'!$B$33)/'StockBond Returns'!Z514*12</f>
        <v>0.04285602574</v>
      </c>
      <c r="F515" s="77">
        <f>'StockBond Returns'!Y514+'StockBond Returns'!AA514-'StockBond Returns'!Z514*'Distribution of Final Value'!$B$7</f>
        <v>1.98590073</v>
      </c>
      <c r="G515" s="19">
        <f>1/'StockBond Returns'!M513</f>
        <v>0.0804306768</v>
      </c>
      <c r="H515">
        <f t="shared" si="7"/>
        <v>1</v>
      </c>
      <c r="I515" s="71">
        <f t="shared" si="8"/>
        <v>0</v>
      </c>
      <c r="J515">
        <f t="shared" si="9"/>
        <v>0</v>
      </c>
      <c r="K515" s="19">
        <f t="shared" ref="K515:M515" si="1026">if(H515=1,$E515,"")</f>
        <v>0.04285602574</v>
      </c>
      <c r="L515" t="str">
        <f t="shared" si="1026"/>
        <v/>
      </c>
      <c r="M515" t="str">
        <f t="shared" si="1026"/>
        <v/>
      </c>
      <c r="N515" s="158">
        <f>if('StockBond Returns'!AB513=0,1,0)</f>
        <v>0</v>
      </c>
      <c r="O515">
        <f>if( and('StockBond Returns'!$AB513&lt;0,'StockBond Returns'!$AB513&gt;=-0.1),1,0)</f>
        <v>0</v>
      </c>
      <c r="P515">
        <f>if( and('StockBond Returns'!$AB513&lt;-0.1,'StockBond Returns'!$AB513&gt;=-0.2),1,0)</f>
        <v>1</v>
      </c>
      <c r="Q515">
        <f>if( and('StockBond Returns'!$AB513&lt;-0.2,'StockBond Returns'!$AB513&gt;=-0.3),1,0)</f>
        <v>0</v>
      </c>
      <c r="R515">
        <f>if('StockBond Returns'!AB513&lt;-0.3,1,0)</f>
        <v>0</v>
      </c>
      <c r="S515" t="str">
        <f t="shared" ref="S515:W515" si="1027">if(N515=1,$E515,"")</f>
        <v/>
      </c>
      <c r="T515" t="str">
        <f t="shared" si="1027"/>
        <v/>
      </c>
      <c r="U515" s="19">
        <f t="shared" si="1027"/>
        <v>0.04285602574</v>
      </c>
      <c r="V515" t="str">
        <f t="shared" si="1027"/>
        <v/>
      </c>
      <c r="W515" t="str">
        <f t="shared" si="1027"/>
        <v/>
      </c>
    </row>
    <row r="516">
      <c r="A516">
        <f t="shared" si="33"/>
        <v>6</v>
      </c>
      <c r="B516">
        <f t="shared" si="34"/>
        <v>1913</v>
      </c>
      <c r="C516" s="159">
        <f t="shared" si="709"/>
        <v>4930</v>
      </c>
      <c r="D516" s="156">
        <f t="shared" si="12"/>
        <v>1913.416667</v>
      </c>
      <c r="E516" s="157">
        <f>('StockBond Returns'!Y515+'StockBond Returns'!AA515-'Parameters &amp; Main Results'!$B$33)/'StockBond Returns'!Z515*12</f>
        <v>0.04318093111</v>
      </c>
      <c r="F516" s="77">
        <f>'StockBond Returns'!Y515+'StockBond Returns'!AA515-'StockBond Returns'!Z515*'Distribution of Final Value'!$B$7</f>
        <v>2.139363502</v>
      </c>
      <c r="G516" s="19">
        <f>1/'StockBond Returns'!M514</f>
        <v>0.08182367922</v>
      </c>
      <c r="H516">
        <f t="shared" si="7"/>
        <v>1</v>
      </c>
      <c r="I516" s="71">
        <f t="shared" si="8"/>
        <v>0</v>
      </c>
      <c r="J516">
        <f t="shared" si="9"/>
        <v>0</v>
      </c>
      <c r="K516" s="19">
        <f t="shared" ref="K516:M516" si="1028">if(H516=1,$E516,"")</f>
        <v>0.04318093111</v>
      </c>
      <c r="L516" t="str">
        <f t="shared" si="1028"/>
        <v/>
      </c>
      <c r="M516" t="str">
        <f t="shared" si="1028"/>
        <v/>
      </c>
      <c r="N516" s="158">
        <f>if('StockBond Returns'!AB514=0,1,0)</f>
        <v>0</v>
      </c>
      <c r="O516">
        <f>if( and('StockBond Returns'!$AB514&lt;0,'StockBond Returns'!$AB514&gt;=-0.1),1,0)</f>
        <v>0</v>
      </c>
      <c r="P516">
        <f>if( and('StockBond Returns'!$AB514&lt;-0.1,'StockBond Returns'!$AB514&gt;=-0.2),1,0)</f>
        <v>1</v>
      </c>
      <c r="Q516">
        <f>if( and('StockBond Returns'!$AB514&lt;-0.2,'StockBond Returns'!$AB514&gt;=-0.3),1,0)</f>
        <v>0</v>
      </c>
      <c r="R516">
        <f>if('StockBond Returns'!AB514&lt;-0.3,1,0)</f>
        <v>0</v>
      </c>
      <c r="S516" t="str">
        <f t="shared" ref="S516:W516" si="1029">if(N516=1,$E516,"")</f>
        <v/>
      </c>
      <c r="T516" t="str">
        <f t="shared" si="1029"/>
        <v/>
      </c>
      <c r="U516" s="19">
        <f t="shared" si="1029"/>
        <v>0.04318093111</v>
      </c>
      <c r="V516" t="str">
        <f t="shared" si="1029"/>
        <v/>
      </c>
      <c r="W516" t="str">
        <f t="shared" si="1029"/>
        <v/>
      </c>
    </row>
    <row r="517">
      <c r="A517">
        <f t="shared" si="33"/>
        <v>7</v>
      </c>
      <c r="B517">
        <f t="shared" si="34"/>
        <v>1913</v>
      </c>
      <c r="C517" s="159">
        <f t="shared" si="709"/>
        <v>4961</v>
      </c>
      <c r="D517" s="156">
        <f t="shared" si="12"/>
        <v>1913.5</v>
      </c>
      <c r="E517" s="157">
        <f>('StockBond Returns'!Y516+'StockBond Returns'!AA516-'Parameters &amp; Main Results'!$B$33)/'StockBond Returns'!Z516*12</f>
        <v>0.04524877037</v>
      </c>
      <c r="F517" s="77">
        <f>'StockBond Returns'!Y516+'StockBond Returns'!AA516-'StockBond Returns'!Z516*'Distribution of Final Value'!$B$7</f>
        <v>3.330547004</v>
      </c>
      <c r="G517" s="19">
        <f>1/'StockBond Returns'!M515</f>
        <v>0.08701733664</v>
      </c>
      <c r="H517">
        <f t="shared" si="7"/>
        <v>1</v>
      </c>
      <c r="I517" s="71">
        <f t="shared" si="8"/>
        <v>0</v>
      </c>
      <c r="J517">
        <f t="shared" si="9"/>
        <v>0</v>
      </c>
      <c r="K517" s="19">
        <f t="shared" ref="K517:M517" si="1030">if(H517=1,$E517,"")</f>
        <v>0.04524877037</v>
      </c>
      <c r="L517" t="str">
        <f t="shared" si="1030"/>
        <v/>
      </c>
      <c r="M517" t="str">
        <f t="shared" si="1030"/>
        <v/>
      </c>
      <c r="N517" s="158">
        <f>if('StockBond Returns'!AB515=0,1,0)</f>
        <v>0</v>
      </c>
      <c r="O517">
        <f>if( and('StockBond Returns'!$AB515&lt;0,'StockBond Returns'!$AB515&gt;=-0.1),1,0)</f>
        <v>0</v>
      </c>
      <c r="P517">
        <f>if( and('StockBond Returns'!$AB515&lt;-0.1,'StockBond Returns'!$AB515&gt;=-0.2),1,0)</f>
        <v>1</v>
      </c>
      <c r="Q517">
        <f>if( and('StockBond Returns'!$AB515&lt;-0.2,'StockBond Returns'!$AB515&gt;=-0.3),1,0)</f>
        <v>0</v>
      </c>
      <c r="R517">
        <f>if('StockBond Returns'!AB515&lt;-0.3,1,0)</f>
        <v>0</v>
      </c>
      <c r="S517" t="str">
        <f t="shared" ref="S517:W517" si="1031">if(N517=1,$E517,"")</f>
        <v/>
      </c>
      <c r="T517" t="str">
        <f t="shared" si="1031"/>
        <v/>
      </c>
      <c r="U517" s="19">
        <f t="shared" si="1031"/>
        <v>0.04524877037</v>
      </c>
      <c r="V517" t="str">
        <f t="shared" si="1031"/>
        <v/>
      </c>
      <c r="W517" t="str">
        <f t="shared" si="1031"/>
        <v/>
      </c>
    </row>
    <row r="518">
      <c r="A518">
        <f t="shared" si="33"/>
        <v>8</v>
      </c>
      <c r="B518">
        <f t="shared" si="34"/>
        <v>1913</v>
      </c>
      <c r="C518" s="159">
        <f t="shared" si="709"/>
        <v>4992</v>
      </c>
      <c r="D518" s="156">
        <f t="shared" si="12"/>
        <v>1913.583333</v>
      </c>
      <c r="E518" s="157">
        <f>('StockBond Returns'!Y517+'StockBond Returns'!AA517-'Parameters &amp; Main Results'!$B$33)/'StockBond Returns'!Z517*12</f>
        <v>0.04549107031</v>
      </c>
      <c r="F518" s="77">
        <f>'StockBond Returns'!Y517+'StockBond Returns'!AA517-'StockBond Returns'!Z517*'Distribution of Final Value'!$B$7</f>
        <v>3.536121354</v>
      </c>
      <c r="G518" s="19">
        <f>1/'StockBond Returns'!M516</f>
        <v>0.08670001935</v>
      </c>
      <c r="H518">
        <f t="shared" si="7"/>
        <v>1</v>
      </c>
      <c r="I518" s="71">
        <f t="shared" si="8"/>
        <v>0</v>
      </c>
      <c r="J518">
        <f t="shared" si="9"/>
        <v>0</v>
      </c>
      <c r="K518" s="19">
        <f t="shared" ref="K518:M518" si="1032">if(H518=1,$E518,"")</f>
        <v>0.04549107031</v>
      </c>
      <c r="L518" t="str">
        <f t="shared" si="1032"/>
        <v/>
      </c>
      <c r="M518" t="str">
        <f t="shared" si="1032"/>
        <v/>
      </c>
      <c r="N518" s="158">
        <f>if('StockBond Returns'!AB516=0,1,0)</f>
        <v>0</v>
      </c>
      <c r="O518">
        <f>if( and('StockBond Returns'!$AB516&lt;0,'StockBond Returns'!$AB516&gt;=-0.1),1,0)</f>
        <v>0</v>
      </c>
      <c r="P518">
        <f>if( and('StockBond Returns'!$AB516&lt;-0.1,'StockBond Returns'!$AB516&gt;=-0.2),1,0)</f>
        <v>1</v>
      </c>
      <c r="Q518">
        <f>if( and('StockBond Returns'!$AB516&lt;-0.2,'StockBond Returns'!$AB516&gt;=-0.3),1,0)</f>
        <v>0</v>
      </c>
      <c r="R518">
        <f>if('StockBond Returns'!AB516&lt;-0.3,1,0)</f>
        <v>0</v>
      </c>
      <c r="S518" t="str">
        <f t="shared" ref="S518:W518" si="1033">if(N518=1,$E518,"")</f>
        <v/>
      </c>
      <c r="T518" t="str">
        <f t="shared" si="1033"/>
        <v/>
      </c>
      <c r="U518" s="19">
        <f t="shared" si="1033"/>
        <v>0.04549107031</v>
      </c>
      <c r="V518" t="str">
        <f t="shared" si="1033"/>
        <v/>
      </c>
      <c r="W518" t="str">
        <f t="shared" si="1033"/>
        <v/>
      </c>
    </row>
    <row r="519">
      <c r="A519">
        <f t="shared" si="33"/>
        <v>9</v>
      </c>
      <c r="B519">
        <f t="shared" si="34"/>
        <v>1913</v>
      </c>
      <c r="C519" s="159">
        <f t="shared" si="709"/>
        <v>5022</v>
      </c>
      <c r="D519" s="156">
        <f t="shared" si="12"/>
        <v>1913.666667</v>
      </c>
      <c r="E519" s="157">
        <f>('StockBond Returns'!Y518+'StockBond Returns'!AA518-'Parameters &amp; Main Results'!$B$33)/'StockBond Returns'!Z518*12</f>
        <v>0.04462820269</v>
      </c>
      <c r="F519" s="77">
        <f>'StockBond Returns'!Y518+'StockBond Returns'!AA518-'StockBond Returns'!Z518*'Distribution of Final Value'!$B$7</f>
        <v>2.904228783</v>
      </c>
      <c r="G519" s="19">
        <f>1/'StockBond Returns'!M517</f>
        <v>0.08441069133</v>
      </c>
      <c r="H519">
        <f t="shared" si="7"/>
        <v>1</v>
      </c>
      <c r="I519" s="71">
        <f t="shared" si="8"/>
        <v>0</v>
      </c>
      <c r="J519">
        <f t="shared" si="9"/>
        <v>0</v>
      </c>
      <c r="K519" s="19">
        <f t="shared" ref="K519:M519" si="1034">if(H519=1,$E519,"")</f>
        <v>0.04462820269</v>
      </c>
      <c r="L519" t="str">
        <f t="shared" si="1034"/>
        <v/>
      </c>
      <c r="M519" t="str">
        <f t="shared" si="1034"/>
        <v/>
      </c>
      <c r="N519" s="158">
        <f>if('StockBond Returns'!AB517=0,1,0)</f>
        <v>0</v>
      </c>
      <c r="O519">
        <f>if( and('StockBond Returns'!$AB517&lt;0,'StockBond Returns'!$AB517&gt;=-0.1),1,0)</f>
        <v>0</v>
      </c>
      <c r="P519">
        <f>if( and('StockBond Returns'!$AB517&lt;-0.1,'StockBond Returns'!$AB517&gt;=-0.2),1,0)</f>
        <v>1</v>
      </c>
      <c r="Q519">
        <f>if( and('StockBond Returns'!$AB517&lt;-0.2,'StockBond Returns'!$AB517&gt;=-0.3),1,0)</f>
        <v>0</v>
      </c>
      <c r="R519">
        <f>if('StockBond Returns'!AB517&lt;-0.3,1,0)</f>
        <v>0</v>
      </c>
      <c r="S519" t="str">
        <f t="shared" ref="S519:W519" si="1035">if(N519=1,$E519,"")</f>
        <v/>
      </c>
      <c r="T519" t="str">
        <f t="shared" si="1035"/>
        <v/>
      </c>
      <c r="U519" s="19">
        <f t="shared" si="1035"/>
        <v>0.04462820269</v>
      </c>
      <c r="V519" t="str">
        <f t="shared" si="1035"/>
        <v/>
      </c>
      <c r="W519" t="str">
        <f t="shared" si="1035"/>
        <v/>
      </c>
    </row>
    <row r="520">
      <c r="A520">
        <f t="shared" si="33"/>
        <v>10</v>
      </c>
      <c r="B520">
        <f t="shared" si="34"/>
        <v>1913</v>
      </c>
      <c r="C520" s="159">
        <f t="shared" si="709"/>
        <v>5053</v>
      </c>
      <c r="D520" s="156">
        <f t="shared" si="12"/>
        <v>1913.75</v>
      </c>
      <c r="E520" s="157">
        <f>('StockBond Returns'!Y519+'StockBond Returns'!AA519-'Parameters &amp; Main Results'!$B$33)/'StockBond Returns'!Z519*12</f>
        <v>0.04479251643</v>
      </c>
      <c r="F520" s="77">
        <f>'StockBond Returns'!Y519+'StockBond Returns'!AA519-'StockBond Returns'!Z519*'Distribution of Final Value'!$B$7</f>
        <v>3.085460296</v>
      </c>
      <c r="G520" s="19">
        <f>1/'StockBond Returns'!M518</f>
        <v>0.08443580581</v>
      </c>
      <c r="H520">
        <f t="shared" si="7"/>
        <v>1</v>
      </c>
      <c r="I520" s="71">
        <f t="shared" si="8"/>
        <v>0</v>
      </c>
      <c r="J520">
        <f t="shared" si="9"/>
        <v>0</v>
      </c>
      <c r="K520" s="19">
        <f t="shared" ref="K520:M520" si="1036">if(H520=1,$E520,"")</f>
        <v>0.04479251643</v>
      </c>
      <c r="L520" t="str">
        <f t="shared" si="1036"/>
        <v/>
      </c>
      <c r="M520" t="str">
        <f t="shared" si="1036"/>
        <v/>
      </c>
      <c r="N520" s="158">
        <f>if('StockBond Returns'!AB518=0,1,0)</f>
        <v>0</v>
      </c>
      <c r="O520">
        <f>if( and('StockBond Returns'!$AB518&lt;0,'StockBond Returns'!$AB518&gt;=-0.1),1,0)</f>
        <v>0</v>
      </c>
      <c r="P520">
        <f>if( and('StockBond Returns'!$AB518&lt;-0.1,'StockBond Returns'!$AB518&gt;=-0.2),1,0)</f>
        <v>1</v>
      </c>
      <c r="Q520">
        <f>if( and('StockBond Returns'!$AB518&lt;-0.2,'StockBond Returns'!$AB518&gt;=-0.3),1,0)</f>
        <v>0</v>
      </c>
      <c r="R520">
        <f>if('StockBond Returns'!AB518&lt;-0.3,1,0)</f>
        <v>0</v>
      </c>
      <c r="S520" t="str">
        <f t="shared" ref="S520:W520" si="1037">if(N520=1,$E520,"")</f>
        <v/>
      </c>
      <c r="T520" t="str">
        <f t="shared" si="1037"/>
        <v/>
      </c>
      <c r="U520" s="19">
        <f t="shared" si="1037"/>
        <v>0.04479251643</v>
      </c>
      <c r="V520" t="str">
        <f t="shared" si="1037"/>
        <v/>
      </c>
      <c r="W520" t="str">
        <f t="shared" si="1037"/>
        <v/>
      </c>
    </row>
    <row r="521">
      <c r="A521">
        <f t="shared" si="33"/>
        <v>11</v>
      </c>
      <c r="B521">
        <f t="shared" si="34"/>
        <v>1913</v>
      </c>
      <c r="C521" s="159">
        <f t="shared" si="709"/>
        <v>5083</v>
      </c>
      <c r="D521" s="156">
        <f t="shared" si="12"/>
        <v>1913.833333</v>
      </c>
      <c r="E521" s="157">
        <f>('StockBond Returns'!Y520+'StockBond Returns'!AA520-'Parameters &amp; Main Results'!$B$33)/'StockBond Returns'!Z520*12</f>
        <v>0.04590547314</v>
      </c>
      <c r="F521" s="77">
        <f>'StockBond Returns'!Y520+'StockBond Returns'!AA520-'StockBond Returns'!Z520*'Distribution of Final Value'!$B$7</f>
        <v>3.721290223</v>
      </c>
      <c r="G521" s="19">
        <f>1/'StockBond Returns'!M519</f>
        <v>0.08717263225</v>
      </c>
      <c r="H521">
        <f t="shared" si="7"/>
        <v>1</v>
      </c>
      <c r="I521" s="71">
        <f t="shared" si="8"/>
        <v>0</v>
      </c>
      <c r="J521">
        <f t="shared" si="9"/>
        <v>0</v>
      </c>
      <c r="K521" s="19">
        <f t="shared" ref="K521:M521" si="1038">if(H521=1,$E521,"")</f>
        <v>0.04590547314</v>
      </c>
      <c r="L521" t="str">
        <f t="shared" si="1038"/>
        <v/>
      </c>
      <c r="M521" t="str">
        <f t="shared" si="1038"/>
        <v/>
      </c>
      <c r="N521" s="158">
        <f>if('StockBond Returns'!AB519=0,1,0)</f>
        <v>0</v>
      </c>
      <c r="O521">
        <f>if( and('StockBond Returns'!$AB519&lt;0,'StockBond Returns'!$AB519&gt;=-0.1),1,0)</f>
        <v>0</v>
      </c>
      <c r="P521">
        <f>if( and('StockBond Returns'!$AB519&lt;-0.1,'StockBond Returns'!$AB519&gt;=-0.2),1,0)</f>
        <v>1</v>
      </c>
      <c r="Q521">
        <f>if( and('StockBond Returns'!$AB519&lt;-0.2,'StockBond Returns'!$AB519&gt;=-0.3),1,0)</f>
        <v>0</v>
      </c>
      <c r="R521">
        <f>if('StockBond Returns'!AB519&lt;-0.3,1,0)</f>
        <v>0</v>
      </c>
      <c r="S521" t="str">
        <f t="shared" ref="S521:W521" si="1039">if(N521=1,$E521,"")</f>
        <v/>
      </c>
      <c r="T521" t="str">
        <f t="shared" si="1039"/>
        <v/>
      </c>
      <c r="U521" s="19">
        <f t="shared" si="1039"/>
        <v>0.04590547314</v>
      </c>
      <c r="V521" t="str">
        <f t="shared" si="1039"/>
        <v/>
      </c>
      <c r="W521" t="str">
        <f t="shared" si="1039"/>
        <v/>
      </c>
    </row>
    <row r="522">
      <c r="A522">
        <f t="shared" si="33"/>
        <v>12</v>
      </c>
      <c r="B522">
        <f t="shared" si="34"/>
        <v>1913</v>
      </c>
      <c r="C522" s="159">
        <f t="shared" si="709"/>
        <v>5114</v>
      </c>
      <c r="D522" s="156">
        <f t="shared" si="12"/>
        <v>1913.916667</v>
      </c>
      <c r="E522" s="157">
        <f>('StockBond Returns'!Y521+'StockBond Returns'!AA521-'Parameters &amp; Main Results'!$B$33)/'StockBond Returns'!Z521*12</f>
        <v>0.04701286833</v>
      </c>
      <c r="F522" s="77">
        <f>'StockBond Returns'!Y521+'StockBond Returns'!AA521-'StockBond Returns'!Z521*'Distribution of Final Value'!$B$7</f>
        <v>3.997144944</v>
      </c>
      <c r="G522" s="19">
        <f>1/'StockBond Returns'!M520</f>
        <v>0.09031353187</v>
      </c>
      <c r="H522">
        <f t="shared" si="7"/>
        <v>1</v>
      </c>
      <c r="I522" s="71">
        <f t="shared" si="8"/>
        <v>0</v>
      </c>
      <c r="J522">
        <f t="shared" si="9"/>
        <v>0</v>
      </c>
      <c r="K522" s="19">
        <f t="shared" ref="K522:M522" si="1040">if(H522=1,$E522,"")</f>
        <v>0.04701286833</v>
      </c>
      <c r="L522" t="str">
        <f t="shared" si="1040"/>
        <v/>
      </c>
      <c r="M522" t="str">
        <f t="shared" si="1040"/>
        <v/>
      </c>
      <c r="N522" s="158">
        <f>if('StockBond Returns'!AB520=0,1,0)</f>
        <v>0</v>
      </c>
      <c r="O522">
        <f>if( and('StockBond Returns'!$AB520&lt;0,'StockBond Returns'!$AB520&gt;=-0.1),1,0)</f>
        <v>0</v>
      </c>
      <c r="P522">
        <f>if( and('StockBond Returns'!$AB520&lt;-0.1,'StockBond Returns'!$AB520&gt;=-0.2),1,0)</f>
        <v>1</v>
      </c>
      <c r="Q522">
        <f>if( and('StockBond Returns'!$AB520&lt;-0.2,'StockBond Returns'!$AB520&gt;=-0.3),1,0)</f>
        <v>0</v>
      </c>
      <c r="R522">
        <f>if('StockBond Returns'!AB520&lt;-0.3,1,0)</f>
        <v>0</v>
      </c>
      <c r="S522" t="str">
        <f t="shared" ref="S522:W522" si="1041">if(N522=1,$E522,"")</f>
        <v/>
      </c>
      <c r="T522" t="str">
        <f t="shared" si="1041"/>
        <v/>
      </c>
      <c r="U522" s="19">
        <f t="shared" si="1041"/>
        <v>0.04701286833</v>
      </c>
      <c r="V522" t="str">
        <f t="shared" si="1041"/>
        <v/>
      </c>
      <c r="W522" t="str">
        <f t="shared" si="1041"/>
        <v/>
      </c>
    </row>
    <row r="523">
      <c r="A523">
        <f t="shared" si="33"/>
        <v>1</v>
      </c>
      <c r="B523">
        <f t="shared" si="34"/>
        <v>1914</v>
      </c>
      <c r="C523" s="159">
        <f t="shared" si="709"/>
        <v>5145</v>
      </c>
      <c r="D523" s="156">
        <f t="shared" si="12"/>
        <v>1914</v>
      </c>
      <c r="E523" s="157">
        <f>('StockBond Returns'!Y522+'StockBond Returns'!AA522-'Parameters &amp; Main Results'!$B$33)/'StockBond Returns'!Z522*12</f>
        <v>0.04648266981</v>
      </c>
      <c r="F523" s="77">
        <f>'StockBond Returns'!Y522+'StockBond Returns'!AA522-'StockBond Returns'!Z522*'Distribution of Final Value'!$B$7</f>
        <v>3.713228012</v>
      </c>
      <c r="G523" s="19">
        <f>1/'StockBond Returns'!M521</f>
        <v>0.08949313965</v>
      </c>
      <c r="H523">
        <f t="shared" si="7"/>
        <v>1</v>
      </c>
      <c r="I523" s="71">
        <f t="shared" si="8"/>
        <v>0</v>
      </c>
      <c r="J523">
        <f t="shared" si="9"/>
        <v>0</v>
      </c>
      <c r="K523" s="19">
        <f t="shared" ref="K523:M523" si="1042">if(H523=1,$E523,"")</f>
        <v>0.04648266981</v>
      </c>
      <c r="L523" t="str">
        <f t="shared" si="1042"/>
        <v/>
      </c>
      <c r="M523" t="str">
        <f t="shared" si="1042"/>
        <v/>
      </c>
      <c r="N523" s="158">
        <f>if('StockBond Returns'!AB521=0,1,0)</f>
        <v>0</v>
      </c>
      <c r="O523">
        <f>if( and('StockBond Returns'!$AB521&lt;0,'StockBond Returns'!$AB521&gt;=-0.1),1,0)</f>
        <v>0</v>
      </c>
      <c r="P523">
        <f>if( and('StockBond Returns'!$AB521&lt;-0.1,'StockBond Returns'!$AB521&gt;=-0.2),1,0)</f>
        <v>1</v>
      </c>
      <c r="Q523">
        <f>if( and('StockBond Returns'!$AB521&lt;-0.2,'StockBond Returns'!$AB521&gt;=-0.3),1,0)</f>
        <v>0</v>
      </c>
      <c r="R523">
        <f>if('StockBond Returns'!AB521&lt;-0.3,1,0)</f>
        <v>0</v>
      </c>
      <c r="S523" t="str">
        <f t="shared" ref="S523:W523" si="1043">if(N523=1,$E523,"")</f>
        <v/>
      </c>
      <c r="T523" t="str">
        <f t="shared" si="1043"/>
        <v/>
      </c>
      <c r="U523" s="19">
        <f t="shared" si="1043"/>
        <v>0.04648266981</v>
      </c>
      <c r="V523" t="str">
        <f t="shared" si="1043"/>
        <v/>
      </c>
      <c r="W523" t="str">
        <f t="shared" si="1043"/>
        <v/>
      </c>
    </row>
    <row r="524">
      <c r="A524">
        <f t="shared" si="33"/>
        <v>2</v>
      </c>
      <c r="B524">
        <f t="shared" si="34"/>
        <v>1914</v>
      </c>
      <c r="C524" s="159">
        <f t="shared" si="709"/>
        <v>5173</v>
      </c>
      <c r="D524" s="156">
        <f t="shared" si="12"/>
        <v>1914.083333</v>
      </c>
      <c r="E524" s="157">
        <f>('StockBond Returns'!Y523+'StockBond Returns'!AA523-'Parameters &amp; Main Results'!$B$33)/'StockBond Returns'!Z523*12</f>
        <v>0.04501727619</v>
      </c>
      <c r="F524" s="77">
        <f>'StockBond Returns'!Y523+'StockBond Returns'!AA523-'StockBond Returns'!Z523*'Distribution of Final Value'!$B$7</f>
        <v>2.877047758</v>
      </c>
      <c r="G524" s="19">
        <f>1/'StockBond Returns'!M522</f>
        <v>0.08593950534</v>
      </c>
      <c r="H524">
        <f t="shared" si="7"/>
        <v>1</v>
      </c>
      <c r="I524" s="71">
        <f t="shared" si="8"/>
        <v>0</v>
      </c>
      <c r="J524">
        <f t="shared" si="9"/>
        <v>0</v>
      </c>
      <c r="K524" s="19">
        <f t="shared" ref="K524:M524" si="1044">if(H524=1,$E524,"")</f>
        <v>0.04501727619</v>
      </c>
      <c r="L524" t="str">
        <f t="shared" si="1044"/>
        <v/>
      </c>
      <c r="M524" t="str">
        <f t="shared" si="1044"/>
        <v/>
      </c>
      <c r="N524" s="158">
        <f>if('StockBond Returns'!AB522=0,1,0)</f>
        <v>0</v>
      </c>
      <c r="O524">
        <f>if( and('StockBond Returns'!$AB522&lt;0,'StockBond Returns'!$AB522&gt;=-0.1),1,0)</f>
        <v>0</v>
      </c>
      <c r="P524">
        <f>if( and('StockBond Returns'!$AB522&lt;-0.1,'StockBond Returns'!$AB522&gt;=-0.2),1,0)</f>
        <v>1</v>
      </c>
      <c r="Q524">
        <f>if( and('StockBond Returns'!$AB522&lt;-0.2,'StockBond Returns'!$AB522&gt;=-0.3),1,0)</f>
        <v>0</v>
      </c>
      <c r="R524">
        <f>if('StockBond Returns'!AB522&lt;-0.3,1,0)</f>
        <v>0</v>
      </c>
      <c r="S524" t="str">
        <f t="shared" ref="S524:W524" si="1045">if(N524=1,$E524,"")</f>
        <v/>
      </c>
      <c r="T524" t="str">
        <f t="shared" si="1045"/>
        <v/>
      </c>
      <c r="U524" s="19">
        <f t="shared" si="1045"/>
        <v>0.04501727619</v>
      </c>
      <c r="V524" t="str">
        <f t="shared" si="1045"/>
        <v/>
      </c>
      <c r="W524" t="str">
        <f t="shared" si="1045"/>
        <v/>
      </c>
    </row>
    <row r="525">
      <c r="A525">
        <f t="shared" si="33"/>
        <v>3</v>
      </c>
      <c r="B525">
        <f t="shared" si="34"/>
        <v>1914</v>
      </c>
      <c r="C525" s="159">
        <f t="shared" si="709"/>
        <v>5204</v>
      </c>
      <c r="D525" s="156">
        <f t="shared" si="12"/>
        <v>1914.166667</v>
      </c>
      <c r="E525" s="157">
        <f>('StockBond Returns'!Y524+'StockBond Returns'!AA524-'Parameters &amp; Main Results'!$B$33)/'StockBond Returns'!Z524*12</f>
        <v>0.04410463402</v>
      </c>
      <c r="F525" s="77">
        <f>'StockBond Returns'!Y524+'StockBond Returns'!AA524-'StockBond Returns'!Z524*'Distribution of Final Value'!$B$7</f>
        <v>2.370650302</v>
      </c>
      <c r="G525" s="19">
        <f>1/'StockBond Returns'!M523</f>
        <v>0.08396140748</v>
      </c>
      <c r="H525">
        <f t="shared" si="7"/>
        <v>1</v>
      </c>
      <c r="I525" s="71">
        <f t="shared" si="8"/>
        <v>0</v>
      </c>
      <c r="J525">
        <f t="shared" si="9"/>
        <v>0</v>
      </c>
      <c r="K525" s="19">
        <f t="shared" ref="K525:M525" si="1046">if(H525=1,$E525,"")</f>
        <v>0.04410463402</v>
      </c>
      <c r="L525" t="str">
        <f t="shared" si="1046"/>
        <v/>
      </c>
      <c r="M525" t="str">
        <f t="shared" si="1046"/>
        <v/>
      </c>
      <c r="N525" s="158">
        <f>if('StockBond Returns'!AB523=0,1,0)</f>
        <v>0</v>
      </c>
      <c r="O525">
        <f>if( and('StockBond Returns'!$AB523&lt;0,'StockBond Returns'!$AB523&gt;=-0.1),1,0)</f>
        <v>0</v>
      </c>
      <c r="P525">
        <f>if( and('StockBond Returns'!$AB523&lt;-0.1,'StockBond Returns'!$AB523&gt;=-0.2),1,0)</f>
        <v>1</v>
      </c>
      <c r="Q525">
        <f>if( and('StockBond Returns'!$AB523&lt;-0.2,'StockBond Returns'!$AB523&gt;=-0.3),1,0)</f>
        <v>0</v>
      </c>
      <c r="R525">
        <f>if('StockBond Returns'!AB523&lt;-0.3,1,0)</f>
        <v>0</v>
      </c>
      <c r="S525" t="str">
        <f t="shared" ref="S525:W525" si="1047">if(N525=1,$E525,"")</f>
        <v/>
      </c>
      <c r="T525" t="str">
        <f t="shared" si="1047"/>
        <v/>
      </c>
      <c r="U525" s="19">
        <f t="shared" si="1047"/>
        <v>0.04410463402</v>
      </c>
      <c r="V525" t="str">
        <f t="shared" si="1047"/>
        <v/>
      </c>
      <c r="W525" t="str">
        <f t="shared" si="1047"/>
        <v/>
      </c>
    </row>
    <row r="526">
      <c r="A526">
        <f t="shared" si="33"/>
        <v>4</v>
      </c>
      <c r="B526">
        <f t="shared" si="34"/>
        <v>1914</v>
      </c>
      <c r="C526" s="159">
        <f t="shared" si="709"/>
        <v>5234</v>
      </c>
      <c r="D526" s="156">
        <f t="shared" si="12"/>
        <v>1914.25</v>
      </c>
      <c r="E526" s="157">
        <f>('StockBond Returns'!Y525+'StockBond Returns'!AA525-'Parameters &amp; Main Results'!$B$33)/'StockBond Returns'!Z525*12</f>
        <v>0.04473694592</v>
      </c>
      <c r="F526" s="77">
        <f>'StockBond Returns'!Y525+'StockBond Returns'!AA525-'StockBond Returns'!Z525*'Distribution of Final Value'!$B$7</f>
        <v>2.613414125</v>
      </c>
      <c r="G526" s="19">
        <f>1/'StockBond Returns'!M524</f>
        <v>0.08557595082</v>
      </c>
      <c r="H526">
        <f t="shared" si="7"/>
        <v>1</v>
      </c>
      <c r="I526" s="71">
        <f t="shared" si="8"/>
        <v>0</v>
      </c>
      <c r="J526">
        <f t="shared" si="9"/>
        <v>0</v>
      </c>
      <c r="K526" s="19">
        <f t="shared" ref="K526:M526" si="1048">if(H526=1,$E526,"")</f>
        <v>0.04473694592</v>
      </c>
      <c r="L526" t="str">
        <f t="shared" si="1048"/>
        <v/>
      </c>
      <c r="M526" t="str">
        <f t="shared" si="1048"/>
        <v/>
      </c>
      <c r="N526" s="158">
        <f>if('StockBond Returns'!AB524=0,1,0)</f>
        <v>0</v>
      </c>
      <c r="O526">
        <f>if( and('StockBond Returns'!$AB524&lt;0,'StockBond Returns'!$AB524&gt;=-0.1),1,0)</f>
        <v>0</v>
      </c>
      <c r="P526">
        <f>if( and('StockBond Returns'!$AB524&lt;-0.1,'StockBond Returns'!$AB524&gt;=-0.2),1,0)</f>
        <v>1</v>
      </c>
      <c r="Q526">
        <f>if( and('StockBond Returns'!$AB524&lt;-0.2,'StockBond Returns'!$AB524&gt;=-0.3),1,0)</f>
        <v>0</v>
      </c>
      <c r="R526">
        <f>if('StockBond Returns'!AB524&lt;-0.3,1,0)</f>
        <v>0</v>
      </c>
      <c r="S526" t="str">
        <f t="shared" ref="S526:W526" si="1049">if(N526=1,$E526,"")</f>
        <v/>
      </c>
      <c r="T526" t="str">
        <f t="shared" si="1049"/>
        <v/>
      </c>
      <c r="U526" s="19">
        <f t="shared" si="1049"/>
        <v>0.04473694592</v>
      </c>
      <c r="V526" t="str">
        <f t="shared" si="1049"/>
        <v/>
      </c>
      <c r="W526" t="str">
        <f t="shared" si="1049"/>
        <v/>
      </c>
    </row>
    <row r="527">
      <c r="A527">
        <f t="shared" si="33"/>
        <v>5</v>
      </c>
      <c r="B527">
        <f t="shared" si="34"/>
        <v>1914</v>
      </c>
      <c r="C527" s="159">
        <f t="shared" si="709"/>
        <v>5265</v>
      </c>
      <c r="D527" s="156">
        <f t="shared" si="12"/>
        <v>1914.333333</v>
      </c>
      <c r="E527" s="157">
        <f>('StockBond Returns'!Y526+'StockBond Returns'!AA526-'Parameters &amp; Main Results'!$B$33)/'StockBond Returns'!Z526*12</f>
        <v>0.04513185416</v>
      </c>
      <c r="F527" s="77">
        <f>'StockBond Returns'!Y526+'StockBond Returns'!AA526-'StockBond Returns'!Z526*'Distribution of Final Value'!$B$7</f>
        <v>2.710150387</v>
      </c>
      <c r="G527" s="19">
        <f>1/'StockBond Returns'!M525</f>
        <v>0.08678549741</v>
      </c>
      <c r="H527">
        <f t="shared" si="7"/>
        <v>1</v>
      </c>
      <c r="I527" s="71">
        <f t="shared" si="8"/>
        <v>0</v>
      </c>
      <c r="J527">
        <f t="shared" si="9"/>
        <v>0</v>
      </c>
      <c r="K527" s="19">
        <f t="shared" ref="K527:M527" si="1050">if(H527=1,$E527,"")</f>
        <v>0.04513185416</v>
      </c>
      <c r="L527" t="str">
        <f t="shared" si="1050"/>
        <v/>
      </c>
      <c r="M527" t="str">
        <f t="shared" si="1050"/>
        <v/>
      </c>
      <c r="N527" s="158">
        <f>if('StockBond Returns'!AB525=0,1,0)</f>
        <v>0</v>
      </c>
      <c r="O527">
        <f>if( and('StockBond Returns'!$AB525&lt;0,'StockBond Returns'!$AB525&gt;=-0.1),1,0)</f>
        <v>0</v>
      </c>
      <c r="P527">
        <f>if( and('StockBond Returns'!$AB525&lt;-0.1,'StockBond Returns'!$AB525&gt;=-0.2),1,0)</f>
        <v>1</v>
      </c>
      <c r="Q527">
        <f>if( and('StockBond Returns'!$AB525&lt;-0.2,'StockBond Returns'!$AB525&gt;=-0.3),1,0)</f>
        <v>0</v>
      </c>
      <c r="R527">
        <f>if('StockBond Returns'!AB525&lt;-0.3,1,0)</f>
        <v>0</v>
      </c>
      <c r="S527" t="str">
        <f t="shared" ref="S527:W527" si="1051">if(N527=1,$E527,"")</f>
        <v/>
      </c>
      <c r="T527" t="str">
        <f t="shared" si="1051"/>
        <v/>
      </c>
      <c r="U527" s="19">
        <f t="shared" si="1051"/>
        <v>0.04513185416</v>
      </c>
      <c r="V527" t="str">
        <f t="shared" si="1051"/>
        <v/>
      </c>
      <c r="W527" t="str">
        <f t="shared" si="1051"/>
        <v/>
      </c>
    </row>
    <row r="528">
      <c r="A528">
        <f t="shared" si="33"/>
        <v>6</v>
      </c>
      <c r="B528">
        <f t="shared" si="34"/>
        <v>1914</v>
      </c>
      <c r="C528" s="159">
        <f t="shared" si="709"/>
        <v>5295</v>
      </c>
      <c r="D528" s="156">
        <f t="shared" si="12"/>
        <v>1914.416667</v>
      </c>
      <c r="E528" s="157">
        <f>('StockBond Returns'!Y527+'StockBond Returns'!AA527-'Parameters &amp; Main Results'!$B$33)/'StockBond Returns'!Z527*12</f>
        <v>0.0453504948</v>
      </c>
      <c r="F528" s="77">
        <f>'StockBond Returns'!Y527+'StockBond Returns'!AA527-'StockBond Returns'!Z527*'Distribution of Final Value'!$B$7</f>
        <v>2.732349959</v>
      </c>
      <c r="G528" s="19">
        <f>1/'StockBond Returns'!M526</f>
        <v>0.08711553645</v>
      </c>
      <c r="H528">
        <f t="shared" si="7"/>
        <v>1</v>
      </c>
      <c r="I528" s="71">
        <f t="shared" si="8"/>
        <v>0</v>
      </c>
      <c r="J528">
        <f t="shared" si="9"/>
        <v>0</v>
      </c>
      <c r="K528" s="19">
        <f t="shared" ref="K528:M528" si="1052">if(H528=1,$E528,"")</f>
        <v>0.0453504948</v>
      </c>
      <c r="L528" t="str">
        <f t="shared" si="1052"/>
        <v/>
      </c>
      <c r="M528" t="str">
        <f t="shared" si="1052"/>
        <v/>
      </c>
      <c r="N528" s="158">
        <f>if('StockBond Returns'!AB526=0,1,0)</f>
        <v>0</v>
      </c>
      <c r="O528">
        <f>if( and('StockBond Returns'!$AB526&lt;0,'StockBond Returns'!$AB526&gt;=-0.1),1,0)</f>
        <v>0</v>
      </c>
      <c r="P528">
        <f>if( and('StockBond Returns'!$AB526&lt;-0.1,'StockBond Returns'!$AB526&gt;=-0.2),1,0)</f>
        <v>1</v>
      </c>
      <c r="Q528">
        <f>if( and('StockBond Returns'!$AB526&lt;-0.2,'StockBond Returns'!$AB526&gt;=-0.3),1,0)</f>
        <v>0</v>
      </c>
      <c r="R528">
        <f>if('StockBond Returns'!AB526&lt;-0.3,1,0)</f>
        <v>0</v>
      </c>
      <c r="S528" t="str">
        <f t="shared" ref="S528:W528" si="1053">if(N528=1,$E528,"")</f>
        <v/>
      </c>
      <c r="T528" t="str">
        <f t="shared" si="1053"/>
        <v/>
      </c>
      <c r="U528" s="19">
        <f t="shared" si="1053"/>
        <v>0.0453504948</v>
      </c>
      <c r="V528" t="str">
        <f t="shared" si="1053"/>
        <v/>
      </c>
      <c r="W528" t="str">
        <f t="shared" si="1053"/>
        <v/>
      </c>
    </row>
    <row r="529">
      <c r="A529">
        <f t="shared" si="33"/>
        <v>7</v>
      </c>
      <c r="B529">
        <f t="shared" si="34"/>
        <v>1914</v>
      </c>
      <c r="C529" s="159">
        <f t="shared" si="709"/>
        <v>5326</v>
      </c>
      <c r="D529" s="156">
        <f t="shared" si="12"/>
        <v>1914.5</v>
      </c>
      <c r="E529" s="157">
        <f>('StockBond Returns'!Y528+'StockBond Returns'!AA528-'Parameters &amp; Main Results'!$B$33)/'StockBond Returns'!Z528*12</f>
        <v>0.04552195164</v>
      </c>
      <c r="F529" s="77">
        <f>'StockBond Returns'!Y528+'StockBond Returns'!AA528-'StockBond Returns'!Z528*'Distribution of Final Value'!$B$7</f>
        <v>2.75916795</v>
      </c>
      <c r="G529" s="19">
        <f>1/'StockBond Returns'!M527</f>
        <v>0.08749889949</v>
      </c>
      <c r="H529">
        <f t="shared" si="7"/>
        <v>1</v>
      </c>
      <c r="I529" s="71">
        <f t="shared" si="8"/>
        <v>0</v>
      </c>
      <c r="J529">
        <f t="shared" si="9"/>
        <v>0</v>
      </c>
      <c r="K529" s="19">
        <f t="shared" ref="K529:M529" si="1054">if(H529=1,$E529,"")</f>
        <v>0.04552195164</v>
      </c>
      <c r="L529" t="str">
        <f t="shared" si="1054"/>
        <v/>
      </c>
      <c r="M529" t="str">
        <f t="shared" si="1054"/>
        <v/>
      </c>
      <c r="N529" s="158">
        <f>if('StockBond Returns'!AB527=0,1,0)</f>
        <v>0</v>
      </c>
      <c r="O529">
        <f>if( and('StockBond Returns'!$AB527&lt;0,'StockBond Returns'!$AB527&gt;=-0.1),1,0)</f>
        <v>0</v>
      </c>
      <c r="P529">
        <f>if( and('StockBond Returns'!$AB527&lt;-0.1,'StockBond Returns'!$AB527&gt;=-0.2),1,0)</f>
        <v>1</v>
      </c>
      <c r="Q529">
        <f>if( and('StockBond Returns'!$AB527&lt;-0.2,'StockBond Returns'!$AB527&gt;=-0.3),1,0)</f>
        <v>0</v>
      </c>
      <c r="R529">
        <f>if('StockBond Returns'!AB527&lt;-0.3,1,0)</f>
        <v>0</v>
      </c>
      <c r="S529" t="str">
        <f t="shared" ref="S529:W529" si="1055">if(N529=1,$E529,"")</f>
        <v/>
      </c>
      <c r="T529" t="str">
        <f t="shared" si="1055"/>
        <v/>
      </c>
      <c r="U529" s="19">
        <f t="shared" si="1055"/>
        <v>0.04552195164</v>
      </c>
      <c r="V529" t="str">
        <f t="shared" si="1055"/>
        <v/>
      </c>
      <c r="W529" t="str">
        <f t="shared" si="1055"/>
        <v/>
      </c>
    </row>
    <row r="530">
      <c r="A530">
        <f t="shared" si="33"/>
        <v>8</v>
      </c>
      <c r="B530">
        <f t="shared" si="34"/>
        <v>1914</v>
      </c>
      <c r="C530" s="159">
        <f t="shared" si="709"/>
        <v>5357</v>
      </c>
      <c r="D530" s="156">
        <f t="shared" si="12"/>
        <v>1914.583333</v>
      </c>
      <c r="E530" s="157">
        <f>('StockBond Returns'!Y529+'StockBond Returns'!AA529-'Parameters &amp; Main Results'!$B$33)/'StockBond Returns'!Z529*12</f>
        <v>0.04791151539</v>
      </c>
      <c r="F530" s="77">
        <f>'StockBond Returns'!Y529+'StockBond Returns'!AA529-'StockBond Returns'!Z529*'Distribution of Final Value'!$B$7</f>
        <v>3.602290201</v>
      </c>
      <c r="G530" s="19">
        <f>1/'StockBond Returns'!M528</f>
        <v>0.09350736143</v>
      </c>
      <c r="H530">
        <f t="shared" si="7"/>
        <v>1</v>
      </c>
      <c r="I530" s="71">
        <f t="shared" si="8"/>
        <v>0</v>
      </c>
      <c r="J530">
        <f t="shared" si="9"/>
        <v>0</v>
      </c>
      <c r="K530" s="19">
        <f t="shared" ref="K530:M530" si="1056">if(H530=1,$E530,"")</f>
        <v>0.04791151539</v>
      </c>
      <c r="L530" t="str">
        <f t="shared" si="1056"/>
        <v/>
      </c>
      <c r="M530" t="str">
        <f t="shared" si="1056"/>
        <v/>
      </c>
      <c r="N530" s="158">
        <f>if('StockBond Returns'!AB528=0,1,0)</f>
        <v>0</v>
      </c>
      <c r="O530">
        <f>if( and('StockBond Returns'!$AB528&lt;0,'StockBond Returns'!$AB528&gt;=-0.1),1,0)</f>
        <v>0</v>
      </c>
      <c r="P530">
        <f>if( and('StockBond Returns'!$AB528&lt;-0.1,'StockBond Returns'!$AB528&gt;=-0.2),1,0)</f>
        <v>1</v>
      </c>
      <c r="Q530">
        <f>if( and('StockBond Returns'!$AB528&lt;-0.2,'StockBond Returns'!$AB528&gt;=-0.3),1,0)</f>
        <v>0</v>
      </c>
      <c r="R530">
        <f>if('StockBond Returns'!AB528&lt;-0.3,1,0)</f>
        <v>0</v>
      </c>
      <c r="S530" t="str">
        <f t="shared" ref="S530:W530" si="1057">if(N530=1,$E530,"")</f>
        <v/>
      </c>
      <c r="T530" t="str">
        <f t="shared" si="1057"/>
        <v/>
      </c>
      <c r="U530" s="19">
        <f t="shared" si="1057"/>
        <v>0.04791151539</v>
      </c>
      <c r="V530" t="str">
        <f t="shared" si="1057"/>
        <v/>
      </c>
      <c r="W530" t="str">
        <f t="shared" si="1057"/>
        <v/>
      </c>
    </row>
    <row r="531">
      <c r="A531">
        <f t="shared" si="33"/>
        <v>9</v>
      </c>
      <c r="B531">
        <f t="shared" si="34"/>
        <v>1914</v>
      </c>
      <c r="C531" s="159">
        <f t="shared" si="709"/>
        <v>5387</v>
      </c>
      <c r="D531" s="156">
        <f t="shared" si="12"/>
        <v>1914.666667</v>
      </c>
      <c r="E531" s="157">
        <f>('StockBond Returns'!Y530+'StockBond Returns'!AA530-'Parameters &amp; Main Results'!$B$33)/'StockBond Returns'!Z530*12</f>
        <v>0.05211623231</v>
      </c>
      <c r="F531" s="77">
        <f>'StockBond Returns'!Y530+'StockBond Returns'!AA530-'StockBond Returns'!Z530*'Distribution of Final Value'!$B$7</f>
        <v>4.964558795</v>
      </c>
      <c r="G531" s="19">
        <f>1/'StockBond Returns'!M529</f>
        <v>0.1044198356</v>
      </c>
      <c r="H531">
        <f t="shared" si="7"/>
        <v>1</v>
      </c>
      <c r="I531" s="71">
        <f t="shared" si="8"/>
        <v>0</v>
      </c>
      <c r="J531">
        <f t="shared" si="9"/>
        <v>0</v>
      </c>
      <c r="K531" s="19">
        <f t="shared" ref="K531:M531" si="1058">if(H531=1,$E531,"")</f>
        <v>0.05211623231</v>
      </c>
      <c r="L531" t="str">
        <f t="shared" si="1058"/>
        <v/>
      </c>
      <c r="M531" t="str">
        <f t="shared" si="1058"/>
        <v/>
      </c>
      <c r="N531" s="158">
        <f>if('StockBond Returns'!AB529=0,1,0)</f>
        <v>0</v>
      </c>
      <c r="O531">
        <f>if( and('StockBond Returns'!$AB529&lt;0,'StockBond Returns'!$AB529&gt;=-0.1),1,0)</f>
        <v>0</v>
      </c>
      <c r="P531">
        <f>if( and('StockBond Returns'!$AB529&lt;-0.1,'StockBond Returns'!$AB529&gt;=-0.2),1,0)</f>
        <v>0</v>
      </c>
      <c r="Q531">
        <f>if( and('StockBond Returns'!$AB529&lt;-0.2,'StockBond Returns'!$AB529&gt;=-0.3),1,0)</f>
        <v>1</v>
      </c>
      <c r="R531">
        <f>if('StockBond Returns'!AB529&lt;-0.3,1,0)</f>
        <v>0</v>
      </c>
      <c r="S531" t="str">
        <f t="shared" ref="S531:W531" si="1059">if(N531=1,$E531,"")</f>
        <v/>
      </c>
      <c r="T531" t="str">
        <f t="shared" si="1059"/>
        <v/>
      </c>
      <c r="U531" t="str">
        <f t="shared" si="1059"/>
        <v/>
      </c>
      <c r="V531" s="19">
        <f t="shared" si="1059"/>
        <v>0.05211623231</v>
      </c>
      <c r="W531" t="str">
        <f t="shared" si="1059"/>
        <v/>
      </c>
    </row>
    <row r="532">
      <c r="A532">
        <f t="shared" si="33"/>
        <v>10</v>
      </c>
      <c r="B532">
        <f t="shared" si="34"/>
        <v>1914</v>
      </c>
      <c r="C532" s="159">
        <f t="shared" si="709"/>
        <v>5418</v>
      </c>
      <c r="D532" s="156">
        <f t="shared" si="12"/>
        <v>1914.75</v>
      </c>
      <c r="E532" s="157">
        <f>('StockBond Returns'!Y531+'StockBond Returns'!AA531-'Parameters &amp; Main Results'!$B$33)/'StockBond Returns'!Z531*12</f>
        <v>0.05204647972</v>
      </c>
      <c r="F532" s="77">
        <f>'StockBond Returns'!Y531+'StockBond Returns'!AA531-'StockBond Returns'!Z531*'Distribution of Final Value'!$B$7</f>
        <v>4.477398753</v>
      </c>
      <c r="G532" s="19">
        <f>1/'StockBond Returns'!M530</f>
        <v>0.1043357962</v>
      </c>
      <c r="H532">
        <f t="shared" si="7"/>
        <v>1</v>
      </c>
      <c r="I532" s="71">
        <f t="shared" si="8"/>
        <v>0</v>
      </c>
      <c r="J532">
        <f t="shared" si="9"/>
        <v>0</v>
      </c>
      <c r="K532" s="19">
        <f t="shared" ref="K532:M532" si="1060">if(H532=1,$E532,"")</f>
        <v>0.05204647972</v>
      </c>
      <c r="L532" t="str">
        <f t="shared" si="1060"/>
        <v/>
      </c>
      <c r="M532" t="str">
        <f t="shared" si="1060"/>
        <v/>
      </c>
      <c r="N532" s="158">
        <f>if('StockBond Returns'!AB530=0,1,0)</f>
        <v>0</v>
      </c>
      <c r="O532">
        <f>if( and('StockBond Returns'!$AB530&lt;0,'StockBond Returns'!$AB530&gt;=-0.1),1,0)</f>
        <v>0</v>
      </c>
      <c r="P532">
        <f>if( and('StockBond Returns'!$AB530&lt;-0.1,'StockBond Returns'!$AB530&gt;=-0.2),1,0)</f>
        <v>0</v>
      </c>
      <c r="Q532">
        <f>if( and('StockBond Returns'!$AB530&lt;-0.2,'StockBond Returns'!$AB530&gt;=-0.3),1,0)</f>
        <v>1</v>
      </c>
      <c r="R532">
        <f>if('StockBond Returns'!AB530&lt;-0.3,1,0)</f>
        <v>0</v>
      </c>
      <c r="S532" t="str">
        <f t="shared" ref="S532:W532" si="1061">if(N532=1,$E532,"")</f>
        <v/>
      </c>
      <c r="T532" t="str">
        <f t="shared" si="1061"/>
        <v/>
      </c>
      <c r="U532" t="str">
        <f t="shared" si="1061"/>
        <v/>
      </c>
      <c r="V532" s="19">
        <f t="shared" si="1061"/>
        <v>0.05204647972</v>
      </c>
      <c r="W532" t="str">
        <f t="shared" si="1061"/>
        <v/>
      </c>
    </row>
    <row r="533">
      <c r="A533">
        <f t="shared" si="33"/>
        <v>11</v>
      </c>
      <c r="B533">
        <f t="shared" si="34"/>
        <v>1914</v>
      </c>
      <c r="C533" s="159">
        <f t="shared" si="709"/>
        <v>5448</v>
      </c>
      <c r="D533" s="156">
        <f t="shared" si="12"/>
        <v>1914.833333</v>
      </c>
      <c r="E533" s="157">
        <f>('StockBond Returns'!Y532+'StockBond Returns'!AA532-'Parameters &amp; Main Results'!$B$33)/'StockBond Returns'!Z532*12</f>
        <v>0.05377355752</v>
      </c>
      <c r="F533" s="77">
        <f>'StockBond Returns'!Y532+'StockBond Returns'!AA532-'StockBond Returns'!Z532*'Distribution of Final Value'!$B$7</f>
        <v>5.647514756</v>
      </c>
      <c r="G533" s="19">
        <f>1/'StockBond Returns'!M531</f>
        <v>0.1091818375</v>
      </c>
      <c r="H533">
        <f t="shared" si="7"/>
        <v>1</v>
      </c>
      <c r="I533" s="71">
        <f t="shared" si="8"/>
        <v>0</v>
      </c>
      <c r="J533">
        <f t="shared" si="9"/>
        <v>0</v>
      </c>
      <c r="K533" s="19">
        <f t="shared" ref="K533:M533" si="1062">if(H533=1,$E533,"")</f>
        <v>0.05377355752</v>
      </c>
      <c r="L533" t="str">
        <f t="shared" si="1062"/>
        <v/>
      </c>
      <c r="M533" t="str">
        <f t="shared" si="1062"/>
        <v/>
      </c>
      <c r="N533" s="158">
        <f>if('StockBond Returns'!AB531=0,1,0)</f>
        <v>0</v>
      </c>
      <c r="O533">
        <f>if( and('StockBond Returns'!$AB531&lt;0,'StockBond Returns'!$AB531&gt;=-0.1),1,0)</f>
        <v>0</v>
      </c>
      <c r="P533">
        <f>if( and('StockBond Returns'!$AB531&lt;-0.1,'StockBond Returns'!$AB531&gt;=-0.2),1,0)</f>
        <v>0</v>
      </c>
      <c r="Q533">
        <f>if( and('StockBond Returns'!$AB531&lt;-0.2,'StockBond Returns'!$AB531&gt;=-0.3),1,0)</f>
        <v>1</v>
      </c>
      <c r="R533">
        <f>if('StockBond Returns'!AB531&lt;-0.3,1,0)</f>
        <v>0</v>
      </c>
      <c r="S533" t="str">
        <f t="shared" ref="S533:W533" si="1063">if(N533=1,$E533,"")</f>
        <v/>
      </c>
      <c r="T533" t="str">
        <f t="shared" si="1063"/>
        <v/>
      </c>
      <c r="U533" t="str">
        <f t="shared" si="1063"/>
        <v/>
      </c>
      <c r="V533" s="19">
        <f t="shared" si="1063"/>
        <v>0.05377355752</v>
      </c>
      <c r="W533" t="str">
        <f t="shared" si="1063"/>
        <v/>
      </c>
    </row>
    <row r="534">
      <c r="A534">
        <f t="shared" si="33"/>
        <v>12</v>
      </c>
      <c r="B534">
        <f t="shared" si="34"/>
        <v>1914</v>
      </c>
      <c r="C534" s="159">
        <f t="shared" si="709"/>
        <v>5479</v>
      </c>
      <c r="D534" s="156">
        <f t="shared" si="12"/>
        <v>1914.916667</v>
      </c>
      <c r="E534" s="157">
        <f>('StockBond Returns'!Y533+'StockBond Returns'!AA533-'Parameters &amp; Main Results'!$B$33)/'StockBond Returns'!Z533*12</f>
        <v>0.05278118167</v>
      </c>
      <c r="F534" s="77">
        <f>'StockBond Returns'!Y533+'StockBond Returns'!AA533-'StockBond Returns'!Z533*'Distribution of Final Value'!$B$7</f>
        <v>5.028126892</v>
      </c>
      <c r="G534" s="19">
        <f>1/'StockBond Returns'!M532</f>
        <v>0.1060950147</v>
      </c>
      <c r="H534">
        <f t="shared" si="7"/>
        <v>1</v>
      </c>
      <c r="I534" s="71">
        <f t="shared" si="8"/>
        <v>0</v>
      </c>
      <c r="J534">
        <f t="shared" si="9"/>
        <v>0</v>
      </c>
      <c r="K534" s="19">
        <f t="shared" ref="K534:M534" si="1064">if(H534=1,$E534,"")</f>
        <v>0.05278118167</v>
      </c>
      <c r="L534" t="str">
        <f t="shared" si="1064"/>
        <v/>
      </c>
      <c r="M534" t="str">
        <f t="shared" si="1064"/>
        <v/>
      </c>
      <c r="N534" s="158">
        <f>if('StockBond Returns'!AB532=0,1,0)</f>
        <v>0</v>
      </c>
      <c r="O534">
        <f>if( and('StockBond Returns'!$AB532&lt;0,'StockBond Returns'!$AB532&gt;=-0.1),1,0)</f>
        <v>0</v>
      </c>
      <c r="P534">
        <f>if( and('StockBond Returns'!$AB532&lt;-0.1,'StockBond Returns'!$AB532&gt;=-0.2),1,0)</f>
        <v>0</v>
      </c>
      <c r="Q534">
        <f>if( and('StockBond Returns'!$AB532&lt;-0.2,'StockBond Returns'!$AB532&gt;=-0.3),1,0)</f>
        <v>1</v>
      </c>
      <c r="R534">
        <f>if('StockBond Returns'!AB532&lt;-0.3,1,0)</f>
        <v>0</v>
      </c>
      <c r="S534" t="str">
        <f t="shared" ref="S534:W534" si="1065">if(N534=1,$E534,"")</f>
        <v/>
      </c>
      <c r="T534" t="str">
        <f t="shared" si="1065"/>
        <v/>
      </c>
      <c r="U534" t="str">
        <f t="shared" si="1065"/>
        <v/>
      </c>
      <c r="V534" s="19">
        <f t="shared" si="1065"/>
        <v>0.05278118167</v>
      </c>
      <c r="W534" t="str">
        <f t="shared" si="1065"/>
        <v/>
      </c>
    </row>
    <row r="535">
      <c r="A535">
        <f t="shared" si="33"/>
        <v>1</v>
      </c>
      <c r="B535">
        <f t="shared" si="34"/>
        <v>1915</v>
      </c>
      <c r="C535" s="159">
        <f t="shared" si="709"/>
        <v>5510</v>
      </c>
      <c r="D535" s="156">
        <f t="shared" si="12"/>
        <v>1915</v>
      </c>
      <c r="E535" s="157">
        <f>('StockBond Returns'!Y534+'StockBond Returns'!AA534-'Parameters &amp; Main Results'!$B$33)/'StockBond Returns'!Z534*12</f>
        <v>0.04985927222</v>
      </c>
      <c r="F535" s="77">
        <f>'StockBond Returns'!Y534+'StockBond Returns'!AA534-'StockBond Returns'!Z534*'Distribution of Final Value'!$B$7</f>
        <v>3.870175373</v>
      </c>
      <c r="G535" s="19">
        <f>1/'StockBond Returns'!M533</f>
        <v>0.098306977</v>
      </c>
      <c r="H535">
        <f t="shared" si="7"/>
        <v>1</v>
      </c>
      <c r="I535" s="71">
        <f t="shared" si="8"/>
        <v>0</v>
      </c>
      <c r="J535">
        <f t="shared" si="9"/>
        <v>0</v>
      </c>
      <c r="K535" s="19">
        <f t="shared" ref="K535:M535" si="1066">if(H535=1,$E535,"")</f>
        <v>0.04985927222</v>
      </c>
      <c r="L535" t="str">
        <f t="shared" si="1066"/>
        <v/>
      </c>
      <c r="M535" t="str">
        <f t="shared" si="1066"/>
        <v/>
      </c>
      <c r="N535" s="158">
        <f>if('StockBond Returns'!AB533=0,1,0)</f>
        <v>0</v>
      </c>
      <c r="O535">
        <f>if( and('StockBond Returns'!$AB533&lt;0,'StockBond Returns'!$AB533&gt;=-0.1),1,0)</f>
        <v>0</v>
      </c>
      <c r="P535">
        <f>if( and('StockBond Returns'!$AB533&lt;-0.1,'StockBond Returns'!$AB533&gt;=-0.2),1,0)</f>
        <v>0</v>
      </c>
      <c r="Q535">
        <f>if( and('StockBond Returns'!$AB533&lt;-0.2,'StockBond Returns'!$AB533&gt;=-0.3),1,0)</f>
        <v>1</v>
      </c>
      <c r="R535">
        <f>if('StockBond Returns'!AB533&lt;-0.3,1,0)</f>
        <v>0</v>
      </c>
      <c r="S535" t="str">
        <f t="shared" ref="S535:W535" si="1067">if(N535=1,$E535,"")</f>
        <v/>
      </c>
      <c r="T535" t="str">
        <f t="shared" si="1067"/>
        <v/>
      </c>
      <c r="U535" t="str">
        <f t="shared" si="1067"/>
        <v/>
      </c>
      <c r="V535" s="19">
        <f t="shared" si="1067"/>
        <v>0.04985927222</v>
      </c>
      <c r="W535" t="str">
        <f t="shared" si="1067"/>
        <v/>
      </c>
    </row>
    <row r="536">
      <c r="A536">
        <f t="shared" si="33"/>
        <v>2</v>
      </c>
      <c r="B536">
        <f t="shared" si="34"/>
        <v>1915</v>
      </c>
      <c r="C536" s="159">
        <f t="shared" si="709"/>
        <v>5538</v>
      </c>
      <c r="D536" s="156">
        <f t="shared" si="12"/>
        <v>1915.083333</v>
      </c>
      <c r="E536" s="157">
        <f>('StockBond Returns'!Y535+'StockBond Returns'!AA535-'Parameters &amp; Main Results'!$B$33)/'StockBond Returns'!Z535*12</f>
        <v>0.04922820757</v>
      </c>
      <c r="F536" s="77">
        <f>'StockBond Returns'!Y535+'StockBond Returns'!AA535-'StockBond Returns'!Z535*'Distribution of Final Value'!$B$7</f>
        <v>3.916816916</v>
      </c>
      <c r="G536" s="19">
        <f>1/'StockBond Returns'!M534</f>
        <v>0.09652664132</v>
      </c>
      <c r="H536">
        <f t="shared" si="7"/>
        <v>1</v>
      </c>
      <c r="I536" s="71">
        <f t="shared" si="8"/>
        <v>0</v>
      </c>
      <c r="J536">
        <f t="shared" si="9"/>
        <v>0</v>
      </c>
      <c r="K536" s="19">
        <f t="shared" ref="K536:M536" si="1068">if(H536=1,$E536,"")</f>
        <v>0.04922820757</v>
      </c>
      <c r="L536" t="str">
        <f t="shared" si="1068"/>
        <v/>
      </c>
      <c r="M536" t="str">
        <f t="shared" si="1068"/>
        <v/>
      </c>
      <c r="N536" s="158">
        <f>if('StockBond Returns'!AB534=0,1,0)</f>
        <v>0</v>
      </c>
      <c r="O536">
        <f>if( and('StockBond Returns'!$AB534&lt;0,'StockBond Returns'!$AB534&gt;=-0.1),1,0)</f>
        <v>0</v>
      </c>
      <c r="P536">
        <f>if( and('StockBond Returns'!$AB534&lt;-0.1,'StockBond Returns'!$AB534&gt;=-0.2),1,0)</f>
        <v>1</v>
      </c>
      <c r="Q536">
        <f>if( and('StockBond Returns'!$AB534&lt;-0.2,'StockBond Returns'!$AB534&gt;=-0.3),1,0)</f>
        <v>0</v>
      </c>
      <c r="R536">
        <f>if('StockBond Returns'!AB534&lt;-0.3,1,0)</f>
        <v>0</v>
      </c>
      <c r="S536" t="str">
        <f t="shared" ref="S536:W536" si="1069">if(N536=1,$E536,"")</f>
        <v/>
      </c>
      <c r="T536" t="str">
        <f t="shared" si="1069"/>
        <v/>
      </c>
      <c r="U536" s="19">
        <f t="shared" si="1069"/>
        <v>0.04922820757</v>
      </c>
      <c r="V536" t="str">
        <f t="shared" si="1069"/>
        <v/>
      </c>
      <c r="W536" t="str">
        <f t="shared" si="1069"/>
        <v/>
      </c>
    </row>
    <row r="537">
      <c r="A537">
        <f t="shared" si="33"/>
        <v>3</v>
      </c>
      <c r="B537">
        <f t="shared" si="34"/>
        <v>1915</v>
      </c>
      <c r="C537" s="159">
        <f t="shared" si="709"/>
        <v>5569</v>
      </c>
      <c r="D537" s="156">
        <f t="shared" si="12"/>
        <v>1915.166667</v>
      </c>
      <c r="E537" s="157">
        <f>('StockBond Returns'!Y536+'StockBond Returns'!AA536-'Parameters &amp; Main Results'!$B$33)/'StockBond Returns'!Z536*12</f>
        <v>0.0492371919</v>
      </c>
      <c r="F537" s="77">
        <f>'StockBond Returns'!Y536+'StockBond Returns'!AA536-'StockBond Returns'!Z536*'Distribution of Final Value'!$B$7</f>
        <v>4.069676796</v>
      </c>
      <c r="G537" s="19">
        <f>1/'StockBond Returns'!M535</f>
        <v>0.09680742463</v>
      </c>
      <c r="H537">
        <f t="shared" si="7"/>
        <v>1</v>
      </c>
      <c r="I537" s="71">
        <f t="shared" si="8"/>
        <v>0</v>
      </c>
      <c r="J537">
        <f t="shared" si="9"/>
        <v>0</v>
      </c>
      <c r="K537" s="19">
        <f t="shared" ref="K537:M537" si="1070">if(H537=1,$E537,"")</f>
        <v>0.0492371919</v>
      </c>
      <c r="L537" t="str">
        <f t="shared" si="1070"/>
        <v/>
      </c>
      <c r="M537" t="str">
        <f t="shared" si="1070"/>
        <v/>
      </c>
      <c r="N537" s="158">
        <f>if('StockBond Returns'!AB535=0,1,0)</f>
        <v>0</v>
      </c>
      <c r="O537">
        <f>if( and('StockBond Returns'!$AB535&lt;0,'StockBond Returns'!$AB535&gt;=-0.1),1,0)</f>
        <v>0</v>
      </c>
      <c r="P537">
        <f>if( and('StockBond Returns'!$AB535&lt;-0.1,'StockBond Returns'!$AB535&gt;=-0.2),1,0)</f>
        <v>1</v>
      </c>
      <c r="Q537">
        <f>if( and('StockBond Returns'!$AB535&lt;-0.2,'StockBond Returns'!$AB535&gt;=-0.3),1,0)</f>
        <v>0</v>
      </c>
      <c r="R537">
        <f>if('StockBond Returns'!AB535&lt;-0.3,1,0)</f>
        <v>0</v>
      </c>
      <c r="S537" t="str">
        <f t="shared" ref="S537:W537" si="1071">if(N537=1,$E537,"")</f>
        <v/>
      </c>
      <c r="T537" t="str">
        <f t="shared" si="1071"/>
        <v/>
      </c>
      <c r="U537" s="19">
        <f t="shared" si="1071"/>
        <v>0.0492371919</v>
      </c>
      <c r="V537" t="str">
        <f t="shared" si="1071"/>
        <v/>
      </c>
      <c r="W537" t="str">
        <f t="shared" si="1071"/>
        <v/>
      </c>
    </row>
    <row r="538">
      <c r="A538">
        <f t="shared" si="33"/>
        <v>4</v>
      </c>
      <c r="B538">
        <f t="shared" si="34"/>
        <v>1915</v>
      </c>
      <c r="C538" s="159">
        <f t="shared" si="709"/>
        <v>5599</v>
      </c>
      <c r="D538" s="156">
        <f t="shared" si="12"/>
        <v>1915.25</v>
      </c>
      <c r="E538" s="157">
        <f>('StockBond Returns'!Y537+'StockBond Returns'!AA537-'Parameters &amp; Main Results'!$B$33)/'StockBond Returns'!Z537*12</f>
        <v>0.04775258009</v>
      </c>
      <c r="F538" s="77">
        <f>'StockBond Returns'!Y537+'StockBond Returns'!AA537-'StockBond Returns'!Z537*'Distribution of Final Value'!$B$7</f>
        <v>3.467476271</v>
      </c>
      <c r="G538" s="19">
        <f>1/'StockBond Returns'!M536</f>
        <v>0.09339672813</v>
      </c>
      <c r="H538">
        <f t="shared" si="7"/>
        <v>1</v>
      </c>
      <c r="I538" s="71">
        <f t="shared" si="8"/>
        <v>0</v>
      </c>
      <c r="J538">
        <f t="shared" si="9"/>
        <v>0</v>
      </c>
      <c r="K538" s="19">
        <f t="shared" ref="K538:M538" si="1072">if(H538=1,$E538,"")</f>
        <v>0.04775258009</v>
      </c>
      <c r="L538" t="str">
        <f t="shared" si="1072"/>
        <v/>
      </c>
      <c r="M538" t="str">
        <f t="shared" si="1072"/>
        <v/>
      </c>
      <c r="N538" s="158">
        <f>if('StockBond Returns'!AB536=0,1,0)</f>
        <v>0</v>
      </c>
      <c r="O538">
        <f>if( and('StockBond Returns'!$AB536&lt;0,'StockBond Returns'!$AB536&gt;=-0.1),1,0)</f>
        <v>0</v>
      </c>
      <c r="P538">
        <f>if( and('StockBond Returns'!$AB536&lt;-0.1,'StockBond Returns'!$AB536&gt;=-0.2),1,0)</f>
        <v>1</v>
      </c>
      <c r="Q538">
        <f>if( and('StockBond Returns'!$AB536&lt;-0.2,'StockBond Returns'!$AB536&gt;=-0.3),1,0)</f>
        <v>0</v>
      </c>
      <c r="R538">
        <f>if('StockBond Returns'!AB536&lt;-0.3,1,0)</f>
        <v>0</v>
      </c>
      <c r="S538" t="str">
        <f t="shared" ref="S538:W538" si="1073">if(N538=1,$E538,"")</f>
        <v/>
      </c>
      <c r="T538" t="str">
        <f t="shared" si="1073"/>
        <v/>
      </c>
      <c r="U538" s="19">
        <f t="shared" si="1073"/>
        <v>0.04775258009</v>
      </c>
      <c r="V538" t="str">
        <f t="shared" si="1073"/>
        <v/>
      </c>
      <c r="W538" t="str">
        <f t="shared" si="1073"/>
        <v/>
      </c>
    </row>
    <row r="539">
      <c r="A539">
        <f t="shared" si="33"/>
        <v>5</v>
      </c>
      <c r="B539">
        <f t="shared" si="34"/>
        <v>1915</v>
      </c>
      <c r="C539" s="159">
        <f t="shared" si="709"/>
        <v>5630</v>
      </c>
      <c r="D539" s="156">
        <f t="shared" si="12"/>
        <v>1915.333333</v>
      </c>
      <c r="E539" s="157">
        <f>('StockBond Returns'!Y538+'StockBond Returns'!AA538-'Parameters &amp; Main Results'!$B$33)/'StockBond Returns'!Z538*12</f>
        <v>0.04567901028</v>
      </c>
      <c r="F539" s="77">
        <f>'StockBond Returns'!Y538+'StockBond Returns'!AA538-'StockBond Returns'!Z538*'Distribution of Final Value'!$B$7</f>
        <v>2.670762353</v>
      </c>
      <c r="G539" s="19">
        <f>1/'StockBond Returns'!M537</f>
        <v>0.0877106519</v>
      </c>
      <c r="H539">
        <f t="shared" si="7"/>
        <v>1</v>
      </c>
      <c r="I539" s="71">
        <f t="shared" si="8"/>
        <v>0</v>
      </c>
      <c r="J539">
        <f t="shared" si="9"/>
        <v>0</v>
      </c>
      <c r="K539" s="19">
        <f t="shared" ref="K539:M539" si="1074">if(H539=1,$E539,"")</f>
        <v>0.04567901028</v>
      </c>
      <c r="L539" t="str">
        <f t="shared" si="1074"/>
        <v/>
      </c>
      <c r="M539" t="str">
        <f t="shared" si="1074"/>
        <v/>
      </c>
      <c r="N539" s="158">
        <f>if('StockBond Returns'!AB537=0,1,0)</f>
        <v>0</v>
      </c>
      <c r="O539">
        <f>if( and('StockBond Returns'!$AB537&lt;0,'StockBond Returns'!$AB537&gt;=-0.1),1,0)</f>
        <v>0</v>
      </c>
      <c r="P539">
        <f>if( and('StockBond Returns'!$AB537&lt;-0.1,'StockBond Returns'!$AB537&gt;=-0.2),1,0)</f>
        <v>1</v>
      </c>
      <c r="Q539">
        <f>if( and('StockBond Returns'!$AB537&lt;-0.2,'StockBond Returns'!$AB537&gt;=-0.3),1,0)</f>
        <v>0</v>
      </c>
      <c r="R539">
        <f>if('StockBond Returns'!AB537&lt;-0.3,1,0)</f>
        <v>0</v>
      </c>
      <c r="S539" t="str">
        <f t="shared" ref="S539:W539" si="1075">if(N539=1,$E539,"")</f>
        <v/>
      </c>
      <c r="T539" t="str">
        <f t="shared" si="1075"/>
        <v/>
      </c>
      <c r="U539" s="19">
        <f t="shared" si="1075"/>
        <v>0.04567901028</v>
      </c>
      <c r="V539" t="str">
        <f t="shared" si="1075"/>
        <v/>
      </c>
      <c r="W539" t="str">
        <f t="shared" si="1075"/>
        <v/>
      </c>
    </row>
    <row r="540">
      <c r="A540">
        <f t="shared" si="33"/>
        <v>6</v>
      </c>
      <c r="B540">
        <f t="shared" si="34"/>
        <v>1915</v>
      </c>
      <c r="C540" s="159">
        <f t="shared" si="709"/>
        <v>5660</v>
      </c>
      <c r="D540" s="156">
        <f t="shared" si="12"/>
        <v>1915.416667</v>
      </c>
      <c r="E540" s="157">
        <f>('StockBond Returns'!Y539+'StockBond Returns'!AA539-'Parameters &amp; Main Results'!$B$33)/'StockBond Returns'!Z539*12</f>
        <v>0.04695170288</v>
      </c>
      <c r="F540" s="77">
        <f>'StockBond Returns'!Y539+'StockBond Returns'!AA539-'StockBond Returns'!Z539*'Distribution of Final Value'!$B$7</f>
        <v>3.321274751</v>
      </c>
      <c r="G540" s="19">
        <f>1/'StockBond Returns'!M538</f>
        <v>0.09068707345</v>
      </c>
      <c r="H540">
        <f t="shared" si="7"/>
        <v>1</v>
      </c>
      <c r="I540" s="71">
        <f t="shared" si="8"/>
        <v>0</v>
      </c>
      <c r="J540">
        <f t="shared" si="9"/>
        <v>0</v>
      </c>
      <c r="K540" s="19">
        <f t="shared" ref="K540:M540" si="1076">if(H540=1,$E540,"")</f>
        <v>0.04695170288</v>
      </c>
      <c r="L540" t="str">
        <f t="shared" si="1076"/>
        <v/>
      </c>
      <c r="M540" t="str">
        <f t="shared" si="1076"/>
        <v/>
      </c>
      <c r="N540" s="158">
        <f>if('StockBond Returns'!AB538=0,1,0)</f>
        <v>0</v>
      </c>
      <c r="O540">
        <f>if( and('StockBond Returns'!$AB538&lt;0,'StockBond Returns'!$AB538&gt;=-0.1),1,0)</f>
        <v>0</v>
      </c>
      <c r="P540">
        <f>if( and('StockBond Returns'!$AB538&lt;-0.1,'StockBond Returns'!$AB538&gt;=-0.2),1,0)</f>
        <v>1</v>
      </c>
      <c r="Q540">
        <f>if( and('StockBond Returns'!$AB538&lt;-0.2,'StockBond Returns'!$AB538&gt;=-0.3),1,0)</f>
        <v>0</v>
      </c>
      <c r="R540">
        <f>if('StockBond Returns'!AB538&lt;-0.3,1,0)</f>
        <v>0</v>
      </c>
      <c r="S540" t="str">
        <f t="shared" ref="S540:W540" si="1077">if(N540=1,$E540,"")</f>
        <v/>
      </c>
      <c r="T540" t="str">
        <f t="shared" si="1077"/>
        <v/>
      </c>
      <c r="U540" s="19">
        <f t="shared" si="1077"/>
        <v>0.04695170288</v>
      </c>
      <c r="V540" t="str">
        <f t="shared" si="1077"/>
        <v/>
      </c>
      <c r="W540" t="str">
        <f t="shared" si="1077"/>
        <v/>
      </c>
    </row>
    <row r="541">
      <c r="A541">
        <f t="shared" si="33"/>
        <v>7</v>
      </c>
      <c r="B541">
        <f t="shared" si="34"/>
        <v>1915</v>
      </c>
      <c r="C541" s="159">
        <f t="shared" si="709"/>
        <v>5691</v>
      </c>
      <c r="D541" s="156">
        <f t="shared" si="12"/>
        <v>1915.5</v>
      </c>
      <c r="E541" s="157">
        <f>('StockBond Returns'!Y540+'StockBond Returns'!AA540-'Parameters &amp; Main Results'!$B$33)/'StockBond Returns'!Z540*12</f>
        <v>0.04659800847</v>
      </c>
      <c r="F541" s="77">
        <f>'StockBond Returns'!Y540+'StockBond Returns'!AA540-'StockBond Returns'!Z540*'Distribution of Final Value'!$B$7</f>
        <v>3.244558952</v>
      </c>
      <c r="G541" s="19">
        <f>1/'StockBond Returns'!M539</f>
        <v>0.08965182842</v>
      </c>
      <c r="H541">
        <f t="shared" si="7"/>
        <v>1</v>
      </c>
      <c r="I541" s="71">
        <f t="shared" si="8"/>
        <v>0</v>
      </c>
      <c r="J541">
        <f t="shared" si="9"/>
        <v>0</v>
      </c>
      <c r="K541" s="19">
        <f t="shared" ref="K541:M541" si="1078">if(H541=1,$E541,"")</f>
        <v>0.04659800847</v>
      </c>
      <c r="L541" t="str">
        <f t="shared" si="1078"/>
        <v/>
      </c>
      <c r="M541" t="str">
        <f t="shared" si="1078"/>
        <v/>
      </c>
      <c r="N541" s="158">
        <f>if('StockBond Returns'!AB539=0,1,0)</f>
        <v>0</v>
      </c>
      <c r="O541">
        <f>if( and('StockBond Returns'!$AB539&lt;0,'StockBond Returns'!$AB539&gt;=-0.1),1,0)</f>
        <v>0</v>
      </c>
      <c r="P541">
        <f>if( and('StockBond Returns'!$AB539&lt;-0.1,'StockBond Returns'!$AB539&gt;=-0.2),1,0)</f>
        <v>1</v>
      </c>
      <c r="Q541">
        <f>if( and('StockBond Returns'!$AB539&lt;-0.2,'StockBond Returns'!$AB539&gt;=-0.3),1,0)</f>
        <v>0</v>
      </c>
      <c r="R541">
        <f>if('StockBond Returns'!AB539&lt;-0.3,1,0)</f>
        <v>0</v>
      </c>
      <c r="S541" t="str">
        <f t="shared" ref="S541:W541" si="1079">if(N541=1,$E541,"")</f>
        <v/>
      </c>
      <c r="T541" t="str">
        <f t="shared" si="1079"/>
        <v/>
      </c>
      <c r="U541" s="19">
        <f t="shared" si="1079"/>
        <v>0.04659800847</v>
      </c>
      <c r="V541" t="str">
        <f t="shared" si="1079"/>
        <v/>
      </c>
      <c r="W541" t="str">
        <f t="shared" si="1079"/>
        <v/>
      </c>
    </row>
    <row r="542">
      <c r="A542">
        <f t="shared" si="33"/>
        <v>8</v>
      </c>
      <c r="B542">
        <f t="shared" si="34"/>
        <v>1915</v>
      </c>
      <c r="C542" s="159">
        <f t="shared" si="709"/>
        <v>5722</v>
      </c>
      <c r="D542" s="156">
        <f t="shared" si="12"/>
        <v>1915.583333</v>
      </c>
      <c r="E542" s="157">
        <f>('StockBond Returns'!Y541+'StockBond Returns'!AA541-'Parameters &amp; Main Results'!$B$33)/'StockBond Returns'!Z541*12</f>
        <v>0.04681024599</v>
      </c>
      <c r="F542" s="77">
        <f>'StockBond Returns'!Y541+'StockBond Returns'!AA541-'StockBond Returns'!Z541*'Distribution of Final Value'!$B$7</f>
        <v>3.146383802</v>
      </c>
      <c r="G542" s="19">
        <f>1/'StockBond Returns'!M540</f>
        <v>0.08997960656</v>
      </c>
      <c r="H542">
        <f t="shared" si="7"/>
        <v>1</v>
      </c>
      <c r="I542" s="71">
        <f t="shared" si="8"/>
        <v>0</v>
      </c>
      <c r="J542">
        <f t="shared" si="9"/>
        <v>0</v>
      </c>
      <c r="K542" s="19">
        <f t="shared" ref="K542:M542" si="1080">if(H542=1,$E542,"")</f>
        <v>0.04681024599</v>
      </c>
      <c r="L542" t="str">
        <f t="shared" si="1080"/>
        <v/>
      </c>
      <c r="M542" t="str">
        <f t="shared" si="1080"/>
        <v/>
      </c>
      <c r="N542" s="158">
        <f>if('StockBond Returns'!AB540=0,1,0)</f>
        <v>0</v>
      </c>
      <c r="O542">
        <f>if( and('StockBond Returns'!$AB540&lt;0,'StockBond Returns'!$AB540&gt;=-0.1),1,0)</f>
        <v>0</v>
      </c>
      <c r="P542">
        <f>if( and('StockBond Returns'!$AB540&lt;-0.1,'StockBond Returns'!$AB540&gt;=-0.2),1,0)</f>
        <v>1</v>
      </c>
      <c r="Q542">
        <f>if( and('StockBond Returns'!$AB540&lt;-0.2,'StockBond Returns'!$AB540&gt;=-0.3),1,0)</f>
        <v>0</v>
      </c>
      <c r="R542">
        <f>if('StockBond Returns'!AB540&lt;-0.3,1,0)</f>
        <v>0</v>
      </c>
      <c r="S542" t="str">
        <f t="shared" ref="S542:W542" si="1081">if(N542=1,$E542,"")</f>
        <v/>
      </c>
      <c r="T542" t="str">
        <f t="shared" si="1081"/>
        <v/>
      </c>
      <c r="U542" s="19">
        <f t="shared" si="1081"/>
        <v>0.04681024599</v>
      </c>
      <c r="V542" t="str">
        <f t="shared" si="1081"/>
        <v/>
      </c>
      <c r="W542" t="str">
        <f t="shared" si="1081"/>
        <v/>
      </c>
    </row>
    <row r="543">
      <c r="A543">
        <f t="shared" si="33"/>
        <v>9</v>
      </c>
      <c r="B543">
        <f t="shared" si="34"/>
        <v>1915</v>
      </c>
      <c r="C543" s="159">
        <f t="shared" si="709"/>
        <v>5752</v>
      </c>
      <c r="D543" s="156">
        <f t="shared" si="12"/>
        <v>1915.666667</v>
      </c>
      <c r="E543" s="157">
        <f>('StockBond Returns'!Y542+'StockBond Returns'!AA542-'Parameters &amp; Main Results'!$B$33)/'StockBond Returns'!Z542*12</f>
        <v>0.04527334282</v>
      </c>
      <c r="F543" s="77">
        <f>'StockBond Returns'!Y542+'StockBond Returns'!AA542-'StockBond Returns'!Z542*'Distribution of Final Value'!$B$7</f>
        <v>2.449990283</v>
      </c>
      <c r="G543" s="19">
        <f>1/'StockBond Returns'!M541</f>
        <v>0.08631976977</v>
      </c>
      <c r="H543">
        <f t="shared" si="7"/>
        <v>1</v>
      </c>
      <c r="I543" s="71">
        <f t="shared" si="8"/>
        <v>0</v>
      </c>
      <c r="J543">
        <f t="shared" si="9"/>
        <v>0</v>
      </c>
      <c r="K543" s="19">
        <f t="shared" ref="K543:M543" si="1082">if(H543=1,$E543,"")</f>
        <v>0.04527334282</v>
      </c>
      <c r="L543" t="str">
        <f t="shared" si="1082"/>
        <v/>
      </c>
      <c r="M543" t="str">
        <f t="shared" si="1082"/>
        <v/>
      </c>
      <c r="N543" s="158">
        <f>if('StockBond Returns'!AB541=0,1,0)</f>
        <v>0</v>
      </c>
      <c r="O543">
        <f>if( and('StockBond Returns'!$AB541&lt;0,'StockBond Returns'!$AB541&gt;=-0.1),1,0)</f>
        <v>1</v>
      </c>
      <c r="P543">
        <f>if( and('StockBond Returns'!$AB541&lt;-0.1,'StockBond Returns'!$AB541&gt;=-0.2),1,0)</f>
        <v>0</v>
      </c>
      <c r="Q543">
        <f>if( and('StockBond Returns'!$AB541&lt;-0.2,'StockBond Returns'!$AB541&gt;=-0.3),1,0)</f>
        <v>0</v>
      </c>
      <c r="R543">
        <f>if('StockBond Returns'!AB541&lt;-0.3,1,0)</f>
        <v>0</v>
      </c>
      <c r="S543" t="str">
        <f t="shared" ref="S543:W543" si="1083">if(N543=1,$E543,"")</f>
        <v/>
      </c>
      <c r="T543" s="19">
        <f t="shared" si="1083"/>
        <v>0.04527334282</v>
      </c>
      <c r="U543" t="str">
        <f t="shared" si="1083"/>
        <v/>
      </c>
      <c r="V543" t="str">
        <f t="shared" si="1083"/>
        <v/>
      </c>
      <c r="W543" t="str">
        <f t="shared" si="1083"/>
        <v/>
      </c>
    </row>
    <row r="544">
      <c r="A544">
        <f t="shared" si="33"/>
        <v>10</v>
      </c>
      <c r="B544">
        <f t="shared" si="34"/>
        <v>1915</v>
      </c>
      <c r="C544" s="159">
        <f t="shared" si="709"/>
        <v>5783</v>
      </c>
      <c r="D544" s="156">
        <f t="shared" si="12"/>
        <v>1915.75</v>
      </c>
      <c r="E544" s="157">
        <f>('StockBond Returns'!Y543+'StockBond Returns'!AA543-'Parameters &amp; Main Results'!$B$33)/'StockBond Returns'!Z543*12</f>
        <v>0.04411753612</v>
      </c>
      <c r="F544" s="77">
        <f>'StockBond Returns'!Y543+'StockBond Returns'!AA543-'StockBond Returns'!Z543*'Distribution of Final Value'!$B$7</f>
        <v>1.905062848</v>
      </c>
      <c r="G544" s="19">
        <f>1/'StockBond Returns'!M542</f>
        <v>0.08325305824</v>
      </c>
      <c r="H544">
        <f t="shared" si="7"/>
        <v>1</v>
      </c>
      <c r="I544" s="71">
        <f t="shared" si="8"/>
        <v>0</v>
      </c>
      <c r="J544">
        <f t="shared" si="9"/>
        <v>0</v>
      </c>
      <c r="K544" s="19">
        <f t="shared" ref="K544:M544" si="1084">if(H544=1,$E544,"")</f>
        <v>0.04411753612</v>
      </c>
      <c r="L544" t="str">
        <f t="shared" si="1084"/>
        <v/>
      </c>
      <c r="M544" t="str">
        <f t="shared" si="1084"/>
        <v/>
      </c>
      <c r="N544" s="158">
        <f>if('StockBond Returns'!AB542=0,1,0)</f>
        <v>0</v>
      </c>
      <c r="O544">
        <f>if( and('StockBond Returns'!$AB542&lt;0,'StockBond Returns'!$AB542&gt;=-0.1),1,0)</f>
        <v>1</v>
      </c>
      <c r="P544">
        <f>if( and('StockBond Returns'!$AB542&lt;-0.1,'StockBond Returns'!$AB542&gt;=-0.2),1,0)</f>
        <v>0</v>
      </c>
      <c r="Q544">
        <f>if( and('StockBond Returns'!$AB542&lt;-0.2,'StockBond Returns'!$AB542&gt;=-0.3),1,0)</f>
        <v>0</v>
      </c>
      <c r="R544">
        <f>if('StockBond Returns'!AB542&lt;-0.3,1,0)</f>
        <v>0</v>
      </c>
      <c r="S544" t="str">
        <f t="shared" ref="S544:W544" si="1085">if(N544=1,$E544,"")</f>
        <v/>
      </c>
      <c r="T544" s="19">
        <f t="shared" si="1085"/>
        <v>0.04411753612</v>
      </c>
      <c r="U544" t="str">
        <f t="shared" si="1085"/>
        <v/>
      </c>
      <c r="V544" t="str">
        <f t="shared" si="1085"/>
        <v/>
      </c>
      <c r="W544" t="str">
        <f t="shared" si="1085"/>
        <v/>
      </c>
    </row>
    <row r="545">
      <c r="A545">
        <f t="shared" si="33"/>
        <v>11</v>
      </c>
      <c r="B545">
        <f t="shared" si="34"/>
        <v>1915</v>
      </c>
      <c r="C545" s="159">
        <f t="shared" si="709"/>
        <v>5813</v>
      </c>
      <c r="D545" s="156">
        <f t="shared" si="12"/>
        <v>1915.833333</v>
      </c>
      <c r="E545" s="157">
        <f>('StockBond Returns'!Y544+'StockBond Returns'!AA544-'Parameters &amp; Main Results'!$B$33)/'StockBond Returns'!Z544*12</f>
        <v>0.04286831697</v>
      </c>
      <c r="F545" s="77">
        <f>'StockBond Returns'!Y544+'StockBond Returns'!AA544-'StockBond Returns'!Z544*'Distribution of Final Value'!$B$7</f>
        <v>1.462014967</v>
      </c>
      <c r="G545" s="19">
        <f>1/'StockBond Returns'!M543</f>
        <v>0.07968714108</v>
      </c>
      <c r="H545">
        <f t="shared" si="7"/>
        <v>1</v>
      </c>
      <c r="I545" s="71">
        <f t="shared" si="8"/>
        <v>0</v>
      </c>
      <c r="J545">
        <f t="shared" si="9"/>
        <v>0</v>
      </c>
      <c r="K545" s="19">
        <f t="shared" ref="K545:M545" si="1086">if(H545=1,$E545,"")</f>
        <v>0.04286831697</v>
      </c>
      <c r="L545" t="str">
        <f t="shared" si="1086"/>
        <v/>
      </c>
      <c r="M545" t="str">
        <f t="shared" si="1086"/>
        <v/>
      </c>
      <c r="N545" s="158">
        <f>if('StockBond Returns'!AB543=0,1,0)</f>
        <v>1</v>
      </c>
      <c r="O545">
        <f>if( and('StockBond Returns'!$AB543&lt;0,'StockBond Returns'!$AB543&gt;=-0.1),1,0)</f>
        <v>0</v>
      </c>
      <c r="P545">
        <f>if( and('StockBond Returns'!$AB543&lt;-0.1,'StockBond Returns'!$AB543&gt;=-0.2),1,0)</f>
        <v>0</v>
      </c>
      <c r="Q545">
        <f>if( and('StockBond Returns'!$AB543&lt;-0.2,'StockBond Returns'!$AB543&gt;=-0.3),1,0)</f>
        <v>0</v>
      </c>
      <c r="R545">
        <f>if('StockBond Returns'!AB543&lt;-0.3,1,0)</f>
        <v>0</v>
      </c>
      <c r="S545" s="19">
        <f t="shared" ref="S545:W545" si="1087">if(N545=1,$E545,"")</f>
        <v>0.04286831697</v>
      </c>
      <c r="T545" t="str">
        <f t="shared" si="1087"/>
        <v/>
      </c>
      <c r="U545" t="str">
        <f t="shared" si="1087"/>
        <v/>
      </c>
      <c r="V545" t="str">
        <f t="shared" si="1087"/>
        <v/>
      </c>
      <c r="W545" t="str">
        <f t="shared" si="1087"/>
        <v/>
      </c>
    </row>
    <row r="546">
      <c r="A546">
        <f t="shared" si="33"/>
        <v>12</v>
      </c>
      <c r="B546">
        <f t="shared" si="34"/>
        <v>1915</v>
      </c>
      <c r="C546" s="159">
        <f t="shared" si="709"/>
        <v>5844</v>
      </c>
      <c r="D546" s="156">
        <f t="shared" si="12"/>
        <v>1915.916667</v>
      </c>
      <c r="E546" s="157">
        <f>('StockBond Returns'!Y545+'StockBond Returns'!AA545-'Parameters &amp; Main Results'!$B$33)/'StockBond Returns'!Z545*12</f>
        <v>0.04216384411</v>
      </c>
      <c r="F546" s="77">
        <f>'StockBond Returns'!Y545+'StockBond Returns'!AA545-'StockBond Returns'!Z545*'Distribution of Final Value'!$B$7</f>
        <v>1.171772932</v>
      </c>
      <c r="G546" s="19">
        <f>1/'StockBond Returns'!M544</f>
        <v>0.07777432015</v>
      </c>
      <c r="H546">
        <f t="shared" si="7"/>
        <v>1</v>
      </c>
      <c r="I546" s="71">
        <f t="shared" si="8"/>
        <v>0</v>
      </c>
      <c r="J546">
        <f t="shared" si="9"/>
        <v>0</v>
      </c>
      <c r="K546" s="19">
        <f t="shared" ref="K546:M546" si="1088">if(H546=1,$E546,"")</f>
        <v>0.04216384411</v>
      </c>
      <c r="L546" t="str">
        <f t="shared" si="1088"/>
        <v/>
      </c>
      <c r="M546" t="str">
        <f t="shared" si="1088"/>
        <v/>
      </c>
      <c r="N546" s="158">
        <f>if('StockBond Returns'!AB544=0,1,0)</f>
        <v>1</v>
      </c>
      <c r="O546">
        <f>if( and('StockBond Returns'!$AB544&lt;0,'StockBond Returns'!$AB544&gt;=-0.1),1,0)</f>
        <v>0</v>
      </c>
      <c r="P546">
        <f>if( and('StockBond Returns'!$AB544&lt;-0.1,'StockBond Returns'!$AB544&gt;=-0.2),1,0)</f>
        <v>0</v>
      </c>
      <c r="Q546">
        <f>if( and('StockBond Returns'!$AB544&lt;-0.2,'StockBond Returns'!$AB544&gt;=-0.3),1,0)</f>
        <v>0</v>
      </c>
      <c r="R546">
        <f>if('StockBond Returns'!AB544&lt;-0.3,1,0)</f>
        <v>0</v>
      </c>
      <c r="S546" s="19">
        <f t="shared" ref="S546:W546" si="1089">if(N546=1,$E546,"")</f>
        <v>0.04216384411</v>
      </c>
      <c r="T546" t="str">
        <f t="shared" si="1089"/>
        <v/>
      </c>
      <c r="U546" t="str">
        <f t="shared" si="1089"/>
        <v/>
      </c>
      <c r="V546" t="str">
        <f t="shared" si="1089"/>
        <v/>
      </c>
      <c r="W546" t="str">
        <f t="shared" si="1089"/>
        <v/>
      </c>
    </row>
    <row r="547">
      <c r="A547">
        <f t="shared" si="33"/>
        <v>1</v>
      </c>
      <c r="B547">
        <f t="shared" si="34"/>
        <v>1916</v>
      </c>
      <c r="C547" s="159">
        <f t="shared" si="709"/>
        <v>5875</v>
      </c>
      <c r="D547" s="156">
        <f t="shared" si="12"/>
        <v>1916</v>
      </c>
      <c r="E547" s="157">
        <f>('StockBond Returns'!Y546+'StockBond Returns'!AA546-'Parameters &amp; Main Results'!$B$33)/'StockBond Returns'!Z546*12</f>
        <v>0.0420028373</v>
      </c>
      <c r="F547" s="77">
        <f>'StockBond Returns'!Y546+'StockBond Returns'!AA546-'StockBond Returns'!Z546*'Distribution of Final Value'!$B$7</f>
        <v>1.097654125</v>
      </c>
      <c r="G547" s="19">
        <f>1/'StockBond Returns'!M545</f>
        <v>0.07764912853</v>
      </c>
      <c r="H547">
        <f t="shared" si="7"/>
        <v>1</v>
      </c>
      <c r="I547" s="71">
        <f t="shared" si="8"/>
        <v>0</v>
      </c>
      <c r="J547">
        <f t="shared" si="9"/>
        <v>0</v>
      </c>
      <c r="K547" s="19">
        <f t="shared" ref="K547:M547" si="1090">if(H547=1,$E547,"")</f>
        <v>0.0420028373</v>
      </c>
      <c r="L547" t="str">
        <f t="shared" si="1090"/>
        <v/>
      </c>
      <c r="M547" t="str">
        <f t="shared" si="1090"/>
        <v/>
      </c>
      <c r="N547" s="158">
        <f>if('StockBond Returns'!AB545=0,1,0)</f>
        <v>1</v>
      </c>
      <c r="O547">
        <f>if( and('StockBond Returns'!$AB545&lt;0,'StockBond Returns'!$AB545&gt;=-0.1),1,0)</f>
        <v>0</v>
      </c>
      <c r="P547">
        <f>if( and('StockBond Returns'!$AB545&lt;-0.1,'StockBond Returns'!$AB545&gt;=-0.2),1,0)</f>
        <v>0</v>
      </c>
      <c r="Q547">
        <f>if( and('StockBond Returns'!$AB545&lt;-0.2,'StockBond Returns'!$AB545&gt;=-0.3),1,0)</f>
        <v>0</v>
      </c>
      <c r="R547">
        <f>if('StockBond Returns'!AB545&lt;-0.3,1,0)</f>
        <v>0</v>
      </c>
      <c r="S547" s="19">
        <f t="shared" ref="S547:W547" si="1091">if(N547=1,$E547,"")</f>
        <v>0.0420028373</v>
      </c>
      <c r="T547" t="str">
        <f t="shared" si="1091"/>
        <v/>
      </c>
      <c r="U547" t="str">
        <f t="shared" si="1091"/>
        <v/>
      </c>
      <c r="V547" t="str">
        <f t="shared" si="1091"/>
        <v/>
      </c>
      <c r="W547" t="str">
        <f t="shared" si="1091"/>
        <v/>
      </c>
    </row>
    <row r="548">
      <c r="A548">
        <f t="shared" si="33"/>
        <v>2</v>
      </c>
      <c r="B548">
        <f t="shared" si="34"/>
        <v>1916</v>
      </c>
      <c r="C548" s="159">
        <f t="shared" si="709"/>
        <v>5904</v>
      </c>
      <c r="D548" s="156">
        <f t="shared" si="12"/>
        <v>1916.083333</v>
      </c>
      <c r="E548" s="157">
        <f>('StockBond Returns'!Y547+'StockBond Returns'!AA547-'Parameters &amp; Main Results'!$B$33)/'StockBond Returns'!Z547*12</f>
        <v>0.04294938506</v>
      </c>
      <c r="F548" s="77">
        <f>'StockBond Returns'!Y547+'StockBond Returns'!AA547-'StockBond Returns'!Z547*'Distribution of Final Value'!$B$7</f>
        <v>1.604074419</v>
      </c>
      <c r="G548" s="19">
        <f>1/'StockBond Returns'!M546</f>
        <v>0.07972216068</v>
      </c>
      <c r="H548">
        <f t="shared" si="7"/>
        <v>1</v>
      </c>
      <c r="I548" s="71">
        <f t="shared" si="8"/>
        <v>0</v>
      </c>
      <c r="J548">
        <f t="shared" si="9"/>
        <v>0</v>
      </c>
      <c r="K548" s="19">
        <f t="shared" ref="K548:M548" si="1092">if(H548=1,$E548,"")</f>
        <v>0.04294938506</v>
      </c>
      <c r="L548" t="str">
        <f t="shared" si="1092"/>
        <v/>
      </c>
      <c r="M548" t="str">
        <f t="shared" si="1092"/>
        <v/>
      </c>
      <c r="N548" s="158">
        <f>if('StockBond Returns'!AB546=0,1,0)</f>
        <v>0</v>
      </c>
      <c r="O548">
        <f>if( and('StockBond Returns'!$AB546&lt;0,'StockBond Returns'!$AB546&gt;=-0.1),1,0)</f>
        <v>1</v>
      </c>
      <c r="P548">
        <f>if( and('StockBond Returns'!$AB546&lt;-0.1,'StockBond Returns'!$AB546&gt;=-0.2),1,0)</f>
        <v>0</v>
      </c>
      <c r="Q548">
        <f>if( and('StockBond Returns'!$AB546&lt;-0.2,'StockBond Returns'!$AB546&gt;=-0.3),1,0)</f>
        <v>0</v>
      </c>
      <c r="R548">
        <f>if('StockBond Returns'!AB546&lt;-0.3,1,0)</f>
        <v>0</v>
      </c>
      <c r="S548" t="str">
        <f t="shared" ref="S548:W548" si="1093">if(N548=1,$E548,"")</f>
        <v/>
      </c>
      <c r="T548" s="19">
        <f t="shared" si="1093"/>
        <v>0.04294938506</v>
      </c>
      <c r="U548" t="str">
        <f t="shared" si="1093"/>
        <v/>
      </c>
      <c r="V548" t="str">
        <f t="shared" si="1093"/>
        <v/>
      </c>
      <c r="W548" t="str">
        <f t="shared" si="1093"/>
        <v/>
      </c>
    </row>
    <row r="549">
      <c r="A549">
        <f t="shared" si="33"/>
        <v>3</v>
      </c>
      <c r="B549">
        <f t="shared" si="34"/>
        <v>1916</v>
      </c>
      <c r="C549" s="159">
        <f t="shared" si="709"/>
        <v>5935</v>
      </c>
      <c r="D549" s="156">
        <f t="shared" si="12"/>
        <v>1916.166667</v>
      </c>
      <c r="E549" s="157">
        <f>('StockBond Returns'!Y548+'StockBond Returns'!AA548-'Parameters &amp; Main Results'!$B$33)/'StockBond Returns'!Z548*12</f>
        <v>0.04326317419</v>
      </c>
      <c r="F549" s="77">
        <f>'StockBond Returns'!Y548+'StockBond Returns'!AA548-'StockBond Returns'!Z548*'Distribution of Final Value'!$B$7</f>
        <v>1.734313846</v>
      </c>
      <c r="G549" s="19">
        <f>1/'StockBond Returns'!M547</f>
        <v>0.08094116882</v>
      </c>
      <c r="H549">
        <f t="shared" si="7"/>
        <v>1</v>
      </c>
      <c r="I549" s="71">
        <f t="shared" si="8"/>
        <v>0</v>
      </c>
      <c r="J549">
        <f t="shared" si="9"/>
        <v>0</v>
      </c>
      <c r="K549" s="19">
        <f t="shared" ref="K549:M549" si="1094">if(H549=1,$E549,"")</f>
        <v>0.04326317419</v>
      </c>
      <c r="L549" t="str">
        <f t="shared" si="1094"/>
        <v/>
      </c>
      <c r="M549" t="str">
        <f t="shared" si="1094"/>
        <v/>
      </c>
      <c r="N549" s="158">
        <f>if('StockBond Returns'!AB547=0,1,0)</f>
        <v>0</v>
      </c>
      <c r="O549">
        <f>if( and('StockBond Returns'!$AB547&lt;0,'StockBond Returns'!$AB547&gt;=-0.1),1,0)</f>
        <v>1</v>
      </c>
      <c r="P549">
        <f>if( and('StockBond Returns'!$AB547&lt;-0.1,'StockBond Returns'!$AB547&gt;=-0.2),1,0)</f>
        <v>0</v>
      </c>
      <c r="Q549">
        <f>if( and('StockBond Returns'!$AB547&lt;-0.2,'StockBond Returns'!$AB547&gt;=-0.3),1,0)</f>
        <v>0</v>
      </c>
      <c r="R549">
        <f>if('StockBond Returns'!AB547&lt;-0.3,1,0)</f>
        <v>0</v>
      </c>
      <c r="S549" t="str">
        <f t="shared" ref="S549:W549" si="1095">if(N549=1,$E549,"")</f>
        <v/>
      </c>
      <c r="T549" s="19">
        <f t="shared" si="1095"/>
        <v>0.04326317419</v>
      </c>
      <c r="U549" t="str">
        <f t="shared" si="1095"/>
        <v/>
      </c>
      <c r="V549" t="str">
        <f t="shared" si="1095"/>
        <v/>
      </c>
      <c r="W549" t="str">
        <f t="shared" si="1095"/>
        <v/>
      </c>
    </row>
    <row r="550">
      <c r="A550">
        <f t="shared" si="33"/>
        <v>4</v>
      </c>
      <c r="B550">
        <f t="shared" si="34"/>
        <v>1916</v>
      </c>
      <c r="C550" s="159">
        <f t="shared" si="709"/>
        <v>5965</v>
      </c>
      <c r="D550" s="156">
        <f t="shared" si="12"/>
        <v>1916.25</v>
      </c>
      <c r="E550" s="157">
        <f>('StockBond Returns'!Y549+'StockBond Returns'!AA549-'Parameters &amp; Main Results'!$B$33)/'StockBond Returns'!Z549*12</f>
        <v>0.04370809171</v>
      </c>
      <c r="F550" s="77">
        <f>'StockBond Returns'!Y549+'StockBond Returns'!AA549-'StockBond Returns'!Z549*'Distribution of Final Value'!$B$7</f>
        <v>1.976422882</v>
      </c>
      <c r="G550" s="19">
        <f>1/'StockBond Returns'!M548</f>
        <v>0.08212167726</v>
      </c>
      <c r="H550">
        <f t="shared" si="7"/>
        <v>1</v>
      </c>
      <c r="I550" s="71">
        <f t="shared" si="8"/>
        <v>0</v>
      </c>
      <c r="J550">
        <f t="shared" si="9"/>
        <v>0</v>
      </c>
      <c r="K550" s="19">
        <f t="shared" ref="K550:M550" si="1096">if(H550=1,$E550,"")</f>
        <v>0.04370809171</v>
      </c>
      <c r="L550" t="str">
        <f t="shared" si="1096"/>
        <v/>
      </c>
      <c r="M550" t="str">
        <f t="shared" si="1096"/>
        <v/>
      </c>
      <c r="N550" s="158">
        <f>if('StockBond Returns'!AB548=0,1,0)</f>
        <v>0</v>
      </c>
      <c r="O550">
        <f>if( and('StockBond Returns'!$AB548&lt;0,'StockBond Returns'!$AB548&gt;=-0.1),1,0)</f>
        <v>1</v>
      </c>
      <c r="P550">
        <f>if( and('StockBond Returns'!$AB548&lt;-0.1,'StockBond Returns'!$AB548&gt;=-0.2),1,0)</f>
        <v>0</v>
      </c>
      <c r="Q550">
        <f>if( and('StockBond Returns'!$AB548&lt;-0.2,'StockBond Returns'!$AB548&gt;=-0.3),1,0)</f>
        <v>0</v>
      </c>
      <c r="R550">
        <f>if('StockBond Returns'!AB548&lt;-0.3,1,0)</f>
        <v>0</v>
      </c>
      <c r="S550" t="str">
        <f t="shared" ref="S550:W550" si="1097">if(N550=1,$E550,"")</f>
        <v/>
      </c>
      <c r="T550" s="19">
        <f t="shared" si="1097"/>
        <v>0.04370809171</v>
      </c>
      <c r="U550" t="str">
        <f t="shared" si="1097"/>
        <v/>
      </c>
      <c r="V550" t="str">
        <f t="shared" si="1097"/>
        <v/>
      </c>
      <c r="W550" t="str">
        <f t="shared" si="1097"/>
        <v/>
      </c>
    </row>
    <row r="551">
      <c r="A551">
        <f t="shared" si="33"/>
        <v>5</v>
      </c>
      <c r="B551">
        <f t="shared" si="34"/>
        <v>1916</v>
      </c>
      <c r="C551" s="159">
        <f t="shared" si="709"/>
        <v>5996</v>
      </c>
      <c r="D551" s="156">
        <f t="shared" si="12"/>
        <v>1916.333333</v>
      </c>
      <c r="E551" s="157">
        <f>('StockBond Returns'!Y550+'StockBond Returns'!AA550-'Parameters &amp; Main Results'!$B$33)/'StockBond Returns'!Z550*12</f>
        <v>0.04445699434</v>
      </c>
      <c r="F551" s="77">
        <f>'StockBond Returns'!Y550+'StockBond Returns'!AA550-'StockBond Returns'!Z550*'Distribution of Final Value'!$B$7</f>
        <v>2.304981734</v>
      </c>
      <c r="G551" s="19">
        <f>1/'StockBond Returns'!M549</f>
        <v>0.08398786631</v>
      </c>
      <c r="H551">
        <f t="shared" si="7"/>
        <v>1</v>
      </c>
      <c r="I551" s="71">
        <f t="shared" si="8"/>
        <v>0</v>
      </c>
      <c r="J551">
        <f t="shared" si="9"/>
        <v>0</v>
      </c>
      <c r="K551" s="19">
        <f t="shared" ref="K551:M551" si="1098">if(H551=1,$E551,"")</f>
        <v>0.04445699434</v>
      </c>
      <c r="L551" t="str">
        <f t="shared" si="1098"/>
        <v/>
      </c>
      <c r="M551" t="str">
        <f t="shared" si="1098"/>
        <v/>
      </c>
      <c r="N551" s="158">
        <f>if('StockBond Returns'!AB549=0,1,0)</f>
        <v>0</v>
      </c>
      <c r="O551">
        <f>if( and('StockBond Returns'!$AB549&lt;0,'StockBond Returns'!$AB549&gt;=-0.1),1,0)</f>
        <v>1</v>
      </c>
      <c r="P551">
        <f>if( and('StockBond Returns'!$AB549&lt;-0.1,'StockBond Returns'!$AB549&gt;=-0.2),1,0)</f>
        <v>0</v>
      </c>
      <c r="Q551">
        <f>if( and('StockBond Returns'!$AB549&lt;-0.2,'StockBond Returns'!$AB549&gt;=-0.3),1,0)</f>
        <v>0</v>
      </c>
      <c r="R551">
        <f>if('StockBond Returns'!AB549&lt;-0.3,1,0)</f>
        <v>0</v>
      </c>
      <c r="S551" t="str">
        <f t="shared" ref="S551:W551" si="1099">if(N551=1,$E551,"")</f>
        <v/>
      </c>
      <c r="T551" s="19">
        <f t="shared" si="1099"/>
        <v>0.04445699434</v>
      </c>
      <c r="U551" t="str">
        <f t="shared" si="1099"/>
        <v/>
      </c>
      <c r="V551" t="str">
        <f t="shared" si="1099"/>
        <v/>
      </c>
      <c r="W551" t="str">
        <f t="shared" si="1099"/>
        <v/>
      </c>
    </row>
    <row r="552">
      <c r="A552">
        <f t="shared" si="33"/>
        <v>6</v>
      </c>
      <c r="B552">
        <f t="shared" si="34"/>
        <v>1916</v>
      </c>
      <c r="C552" s="159">
        <f t="shared" si="709"/>
        <v>6026</v>
      </c>
      <c r="D552" s="156">
        <f t="shared" si="12"/>
        <v>1916.416667</v>
      </c>
      <c r="E552" s="157">
        <f>('StockBond Returns'!Y551+'StockBond Returns'!AA551-'Parameters &amp; Main Results'!$B$33)/'StockBond Returns'!Z551*12</f>
        <v>0.04409517376</v>
      </c>
      <c r="F552" s="77">
        <f>'StockBond Returns'!Y551+'StockBond Returns'!AA551-'StockBond Returns'!Z551*'Distribution of Final Value'!$B$7</f>
        <v>2.099528423</v>
      </c>
      <c r="G552" s="19">
        <f>1/'StockBond Returns'!M550</f>
        <v>0.08315139344</v>
      </c>
      <c r="H552">
        <f t="shared" si="7"/>
        <v>1</v>
      </c>
      <c r="I552" s="71">
        <f t="shared" si="8"/>
        <v>0</v>
      </c>
      <c r="J552">
        <f t="shared" si="9"/>
        <v>0</v>
      </c>
      <c r="K552" s="19">
        <f t="shared" ref="K552:M552" si="1100">if(H552=1,$E552,"")</f>
        <v>0.04409517376</v>
      </c>
      <c r="L552" t="str">
        <f t="shared" si="1100"/>
        <v/>
      </c>
      <c r="M552" t="str">
        <f t="shared" si="1100"/>
        <v/>
      </c>
      <c r="N552" s="158">
        <f>if('StockBond Returns'!AB550=0,1,0)</f>
        <v>0</v>
      </c>
      <c r="O552">
        <f>if( and('StockBond Returns'!$AB550&lt;0,'StockBond Returns'!$AB550&gt;=-0.1),1,0)</f>
        <v>1</v>
      </c>
      <c r="P552">
        <f>if( and('StockBond Returns'!$AB550&lt;-0.1,'StockBond Returns'!$AB550&gt;=-0.2),1,0)</f>
        <v>0</v>
      </c>
      <c r="Q552">
        <f>if( and('StockBond Returns'!$AB550&lt;-0.2,'StockBond Returns'!$AB550&gt;=-0.3),1,0)</f>
        <v>0</v>
      </c>
      <c r="R552">
        <f>if('StockBond Returns'!AB550&lt;-0.3,1,0)</f>
        <v>0</v>
      </c>
      <c r="S552" t="str">
        <f t="shared" ref="S552:W552" si="1101">if(N552=1,$E552,"")</f>
        <v/>
      </c>
      <c r="T552" s="19">
        <f t="shared" si="1101"/>
        <v>0.04409517376</v>
      </c>
      <c r="U552" t="str">
        <f t="shared" si="1101"/>
        <v/>
      </c>
      <c r="V552" t="str">
        <f t="shared" si="1101"/>
        <v/>
      </c>
      <c r="W552" t="str">
        <f t="shared" si="1101"/>
        <v/>
      </c>
    </row>
    <row r="553">
      <c r="A553">
        <f t="shared" si="33"/>
        <v>7</v>
      </c>
      <c r="B553">
        <f t="shared" si="34"/>
        <v>1916</v>
      </c>
      <c r="C553" s="159">
        <f t="shared" si="709"/>
        <v>6057</v>
      </c>
      <c r="D553" s="156">
        <f t="shared" si="12"/>
        <v>1916.5</v>
      </c>
      <c r="E553" s="157">
        <f>('StockBond Returns'!Y552+'StockBond Returns'!AA552-'Parameters &amp; Main Results'!$B$33)/'StockBond Returns'!Z552*12</f>
        <v>0.04425170241</v>
      </c>
      <c r="F553" s="77">
        <f>'StockBond Returns'!Y552+'StockBond Returns'!AA552-'StockBond Returns'!Z552*'Distribution of Final Value'!$B$7</f>
        <v>2.22283215</v>
      </c>
      <c r="G553" s="19">
        <f>1/'StockBond Returns'!M551</f>
        <v>0.08336138986</v>
      </c>
      <c r="H553">
        <f t="shared" si="7"/>
        <v>1</v>
      </c>
      <c r="I553" s="71">
        <f t="shared" si="8"/>
        <v>0</v>
      </c>
      <c r="J553">
        <f t="shared" si="9"/>
        <v>0</v>
      </c>
      <c r="K553" s="19">
        <f t="shared" ref="K553:M553" si="1102">if(H553=1,$E553,"")</f>
        <v>0.04425170241</v>
      </c>
      <c r="L553" t="str">
        <f t="shared" si="1102"/>
        <v/>
      </c>
      <c r="M553" t="str">
        <f t="shared" si="1102"/>
        <v/>
      </c>
      <c r="N553" s="158">
        <f>if('StockBond Returns'!AB551=0,1,0)</f>
        <v>0</v>
      </c>
      <c r="O553">
        <f>if( and('StockBond Returns'!$AB551&lt;0,'StockBond Returns'!$AB551&gt;=-0.1),1,0)</f>
        <v>1</v>
      </c>
      <c r="P553">
        <f>if( and('StockBond Returns'!$AB551&lt;-0.1,'StockBond Returns'!$AB551&gt;=-0.2),1,0)</f>
        <v>0</v>
      </c>
      <c r="Q553">
        <f>if( and('StockBond Returns'!$AB551&lt;-0.2,'StockBond Returns'!$AB551&gt;=-0.3),1,0)</f>
        <v>0</v>
      </c>
      <c r="R553">
        <f>if('StockBond Returns'!AB551&lt;-0.3,1,0)</f>
        <v>0</v>
      </c>
      <c r="S553" t="str">
        <f t="shared" ref="S553:W553" si="1103">if(N553=1,$E553,"")</f>
        <v/>
      </c>
      <c r="T553" s="19">
        <f t="shared" si="1103"/>
        <v>0.04425170241</v>
      </c>
      <c r="U553" t="str">
        <f t="shared" si="1103"/>
        <v/>
      </c>
      <c r="V553" t="str">
        <f t="shared" si="1103"/>
        <v/>
      </c>
      <c r="W553" t="str">
        <f t="shared" si="1103"/>
        <v/>
      </c>
    </row>
    <row r="554">
      <c r="A554">
        <f t="shared" si="33"/>
        <v>8</v>
      </c>
      <c r="B554">
        <f t="shared" si="34"/>
        <v>1916</v>
      </c>
      <c r="C554" s="159">
        <f t="shared" si="709"/>
        <v>6088</v>
      </c>
      <c r="D554" s="156">
        <f t="shared" si="12"/>
        <v>1916.583333</v>
      </c>
      <c r="E554" s="157">
        <f>('StockBond Returns'!Y553+'StockBond Returns'!AA553-'Parameters &amp; Main Results'!$B$33)/'StockBond Returns'!Z553*12</f>
        <v>0.04472878815</v>
      </c>
      <c r="F554" s="77">
        <f>'StockBond Returns'!Y553+'StockBond Returns'!AA553-'StockBond Returns'!Z553*'Distribution of Final Value'!$B$7</f>
        <v>2.4205593</v>
      </c>
      <c r="G554" s="19">
        <f>1/'StockBond Returns'!M552</f>
        <v>0.08480925984</v>
      </c>
      <c r="H554">
        <f t="shared" si="7"/>
        <v>1</v>
      </c>
      <c r="I554" s="71">
        <f t="shared" si="8"/>
        <v>0</v>
      </c>
      <c r="J554">
        <f t="shared" si="9"/>
        <v>0</v>
      </c>
      <c r="K554" s="19">
        <f t="shared" ref="K554:M554" si="1104">if(H554=1,$E554,"")</f>
        <v>0.04472878815</v>
      </c>
      <c r="L554" t="str">
        <f t="shared" si="1104"/>
        <v/>
      </c>
      <c r="M554" t="str">
        <f t="shared" si="1104"/>
        <v/>
      </c>
      <c r="N554" s="158">
        <f>if('StockBond Returns'!AB552=0,1,0)</f>
        <v>0</v>
      </c>
      <c r="O554">
        <f>if( and('StockBond Returns'!$AB552&lt;0,'StockBond Returns'!$AB552&gt;=-0.1),1,0)</f>
        <v>1</v>
      </c>
      <c r="P554">
        <f>if( and('StockBond Returns'!$AB552&lt;-0.1,'StockBond Returns'!$AB552&gt;=-0.2),1,0)</f>
        <v>0</v>
      </c>
      <c r="Q554">
        <f>if( and('StockBond Returns'!$AB552&lt;-0.2,'StockBond Returns'!$AB552&gt;=-0.3),1,0)</f>
        <v>0</v>
      </c>
      <c r="R554">
        <f>if('StockBond Returns'!AB552&lt;-0.3,1,0)</f>
        <v>0</v>
      </c>
      <c r="S554" t="str">
        <f t="shared" ref="S554:W554" si="1105">if(N554=1,$E554,"")</f>
        <v/>
      </c>
      <c r="T554" s="19">
        <f t="shared" si="1105"/>
        <v>0.04472878815</v>
      </c>
      <c r="U554" t="str">
        <f t="shared" si="1105"/>
        <v/>
      </c>
      <c r="V554" t="str">
        <f t="shared" si="1105"/>
        <v/>
      </c>
      <c r="W554" t="str">
        <f t="shared" si="1105"/>
        <v/>
      </c>
    </row>
    <row r="555">
      <c r="A555">
        <f t="shared" si="33"/>
        <v>9</v>
      </c>
      <c r="B555">
        <f t="shared" si="34"/>
        <v>1916</v>
      </c>
      <c r="C555" s="159">
        <f t="shared" si="709"/>
        <v>6118</v>
      </c>
      <c r="D555" s="156">
        <f t="shared" si="12"/>
        <v>1916.666667</v>
      </c>
      <c r="E555" s="157">
        <f>('StockBond Returns'!Y554+'StockBond Returns'!AA554-'Parameters &amp; Main Results'!$B$33)/'StockBond Returns'!Z554*12</f>
        <v>0.04482957029</v>
      </c>
      <c r="F555" s="77">
        <f>'StockBond Returns'!Y554+'StockBond Returns'!AA554-'StockBond Returns'!Z554*'Distribution of Final Value'!$B$7</f>
        <v>2.497756916</v>
      </c>
      <c r="G555" s="19">
        <f>1/'StockBond Returns'!M553</f>
        <v>0.08523635834</v>
      </c>
      <c r="H555">
        <f t="shared" si="7"/>
        <v>1</v>
      </c>
      <c r="I555" s="71">
        <f t="shared" si="8"/>
        <v>0</v>
      </c>
      <c r="J555">
        <f t="shared" si="9"/>
        <v>0</v>
      </c>
      <c r="K555" s="19">
        <f t="shared" ref="K555:M555" si="1106">if(H555=1,$E555,"")</f>
        <v>0.04482957029</v>
      </c>
      <c r="L555" t="str">
        <f t="shared" si="1106"/>
        <v/>
      </c>
      <c r="M555" t="str">
        <f t="shared" si="1106"/>
        <v/>
      </c>
      <c r="N555" s="158">
        <f>if('StockBond Returns'!AB553=0,1,0)</f>
        <v>0</v>
      </c>
      <c r="O555">
        <f>if( and('StockBond Returns'!$AB553&lt;0,'StockBond Returns'!$AB553&gt;=-0.1),1,0)</f>
        <v>1</v>
      </c>
      <c r="P555">
        <f>if( and('StockBond Returns'!$AB553&lt;-0.1,'StockBond Returns'!$AB553&gt;=-0.2),1,0)</f>
        <v>0</v>
      </c>
      <c r="Q555">
        <f>if( and('StockBond Returns'!$AB553&lt;-0.2,'StockBond Returns'!$AB553&gt;=-0.3),1,0)</f>
        <v>0</v>
      </c>
      <c r="R555">
        <f>if('StockBond Returns'!AB553&lt;-0.3,1,0)</f>
        <v>0</v>
      </c>
      <c r="S555" t="str">
        <f t="shared" ref="S555:W555" si="1107">if(N555=1,$E555,"")</f>
        <v/>
      </c>
      <c r="T555" s="19">
        <f t="shared" si="1107"/>
        <v>0.04482957029</v>
      </c>
      <c r="U555" t="str">
        <f t="shared" si="1107"/>
        <v/>
      </c>
      <c r="V555" t="str">
        <f t="shared" si="1107"/>
        <v/>
      </c>
      <c r="W555" t="str">
        <f t="shared" si="1107"/>
        <v/>
      </c>
    </row>
    <row r="556">
      <c r="A556">
        <f t="shared" si="33"/>
        <v>10</v>
      </c>
      <c r="B556">
        <f t="shared" si="34"/>
        <v>1916</v>
      </c>
      <c r="C556" s="159">
        <f t="shared" si="709"/>
        <v>6149</v>
      </c>
      <c r="D556" s="156">
        <f t="shared" si="12"/>
        <v>1916.75</v>
      </c>
      <c r="E556" s="157">
        <f>('StockBond Returns'!Y555+'StockBond Returns'!AA555-'Parameters &amp; Main Results'!$B$33)/'StockBond Returns'!Z555*12</f>
        <v>0.04424954199</v>
      </c>
      <c r="F556" s="77">
        <f>'StockBond Returns'!Y555+'StockBond Returns'!AA555-'StockBond Returns'!Z555*'Distribution of Final Value'!$B$7</f>
        <v>2.21747385</v>
      </c>
      <c r="G556" s="19">
        <f>1/'StockBond Returns'!M554</f>
        <v>0.08372017342</v>
      </c>
      <c r="H556">
        <f t="shared" si="7"/>
        <v>1</v>
      </c>
      <c r="I556" s="71">
        <f t="shared" si="8"/>
        <v>0</v>
      </c>
      <c r="J556">
        <f t="shared" si="9"/>
        <v>0</v>
      </c>
      <c r="K556" s="19">
        <f t="shared" ref="K556:M556" si="1108">if(H556=1,$E556,"")</f>
        <v>0.04424954199</v>
      </c>
      <c r="L556" t="str">
        <f t="shared" si="1108"/>
        <v/>
      </c>
      <c r="M556" t="str">
        <f t="shared" si="1108"/>
        <v/>
      </c>
      <c r="N556" s="158">
        <f>if('StockBond Returns'!AB554=0,1,0)</f>
        <v>0</v>
      </c>
      <c r="O556">
        <f>if( and('StockBond Returns'!$AB554&lt;0,'StockBond Returns'!$AB554&gt;=-0.1),1,0)</f>
        <v>1</v>
      </c>
      <c r="P556">
        <f>if( and('StockBond Returns'!$AB554&lt;-0.1,'StockBond Returns'!$AB554&gt;=-0.2),1,0)</f>
        <v>0</v>
      </c>
      <c r="Q556">
        <f>if( and('StockBond Returns'!$AB554&lt;-0.2,'StockBond Returns'!$AB554&gt;=-0.3),1,0)</f>
        <v>0</v>
      </c>
      <c r="R556">
        <f>if('StockBond Returns'!AB554&lt;-0.3,1,0)</f>
        <v>0</v>
      </c>
      <c r="S556" t="str">
        <f t="shared" ref="S556:W556" si="1109">if(N556=1,$E556,"")</f>
        <v/>
      </c>
      <c r="T556" s="19">
        <f t="shared" si="1109"/>
        <v>0.04424954199</v>
      </c>
      <c r="U556" t="str">
        <f t="shared" si="1109"/>
        <v/>
      </c>
      <c r="V556" t="str">
        <f t="shared" si="1109"/>
        <v/>
      </c>
      <c r="W556" t="str">
        <f t="shared" si="1109"/>
        <v/>
      </c>
    </row>
    <row r="557">
      <c r="A557">
        <f t="shared" si="33"/>
        <v>11</v>
      </c>
      <c r="B557">
        <f t="shared" si="34"/>
        <v>1916</v>
      </c>
      <c r="C557" s="159">
        <f t="shared" si="709"/>
        <v>6179</v>
      </c>
      <c r="D557" s="156">
        <f t="shared" si="12"/>
        <v>1916.833333</v>
      </c>
      <c r="E557" s="157">
        <f>('StockBond Returns'!Y556+'StockBond Returns'!AA556-'Parameters &amp; Main Results'!$B$33)/'StockBond Returns'!Z556*12</f>
        <v>0.04398785064</v>
      </c>
      <c r="F557" s="77">
        <f>'StockBond Returns'!Y556+'StockBond Returns'!AA556-'StockBond Returns'!Z556*'Distribution of Final Value'!$B$7</f>
        <v>2.061298058</v>
      </c>
      <c r="G557" s="19">
        <f>1/'StockBond Returns'!M555</f>
        <v>0.08301688845</v>
      </c>
      <c r="H557">
        <f t="shared" si="7"/>
        <v>1</v>
      </c>
      <c r="I557" s="71">
        <f t="shared" si="8"/>
        <v>0</v>
      </c>
      <c r="J557">
        <f t="shared" si="9"/>
        <v>0</v>
      </c>
      <c r="K557" s="19">
        <f t="shared" ref="K557:M557" si="1110">if(H557=1,$E557,"")</f>
        <v>0.04398785064</v>
      </c>
      <c r="L557" t="str">
        <f t="shared" si="1110"/>
        <v/>
      </c>
      <c r="M557" t="str">
        <f t="shared" si="1110"/>
        <v/>
      </c>
      <c r="N557" s="158">
        <f>if('StockBond Returns'!AB555=0,1,0)</f>
        <v>1</v>
      </c>
      <c r="O557">
        <f>if( and('StockBond Returns'!$AB555&lt;0,'StockBond Returns'!$AB555&gt;=-0.1),1,0)</f>
        <v>0</v>
      </c>
      <c r="P557">
        <f>if( and('StockBond Returns'!$AB555&lt;-0.1,'StockBond Returns'!$AB555&gt;=-0.2),1,0)</f>
        <v>0</v>
      </c>
      <c r="Q557">
        <f>if( and('StockBond Returns'!$AB555&lt;-0.2,'StockBond Returns'!$AB555&gt;=-0.3),1,0)</f>
        <v>0</v>
      </c>
      <c r="R557">
        <f>if('StockBond Returns'!AB555&lt;-0.3,1,0)</f>
        <v>0</v>
      </c>
      <c r="S557" s="19">
        <f t="shared" ref="S557:W557" si="1111">if(N557=1,$E557,"")</f>
        <v>0.04398785064</v>
      </c>
      <c r="T557" t="str">
        <f t="shared" si="1111"/>
        <v/>
      </c>
      <c r="U557" t="str">
        <f t="shared" si="1111"/>
        <v/>
      </c>
      <c r="V557" t="str">
        <f t="shared" si="1111"/>
        <v/>
      </c>
      <c r="W557" t="str">
        <f t="shared" si="1111"/>
        <v/>
      </c>
    </row>
    <row r="558">
      <c r="A558">
        <f t="shared" si="33"/>
        <v>12</v>
      </c>
      <c r="B558">
        <f t="shared" si="34"/>
        <v>1916</v>
      </c>
      <c r="C558" s="159">
        <f t="shared" si="709"/>
        <v>6210</v>
      </c>
      <c r="D558" s="156">
        <f t="shared" si="12"/>
        <v>1916.916667</v>
      </c>
      <c r="E558" s="157">
        <f>('StockBond Returns'!Y557+'StockBond Returns'!AA557-'Parameters &amp; Main Results'!$B$33)/'StockBond Returns'!Z557*12</f>
        <v>0.04403413397</v>
      </c>
      <c r="F558" s="77">
        <f>'StockBond Returns'!Y557+'StockBond Returns'!AA557-'StockBond Returns'!Z557*'Distribution of Final Value'!$B$7</f>
        <v>2.079580027</v>
      </c>
      <c r="G558" s="19">
        <f>1/'StockBond Returns'!M556</f>
        <v>0.08296531028</v>
      </c>
      <c r="H558">
        <f t="shared" si="7"/>
        <v>1</v>
      </c>
      <c r="I558" s="71">
        <f t="shared" si="8"/>
        <v>0</v>
      </c>
      <c r="J558">
        <f t="shared" si="9"/>
        <v>0</v>
      </c>
      <c r="K558" s="19">
        <f t="shared" ref="K558:M558" si="1112">if(H558=1,$E558,"")</f>
        <v>0.04403413397</v>
      </c>
      <c r="L558" t="str">
        <f t="shared" si="1112"/>
        <v/>
      </c>
      <c r="M558" t="str">
        <f t="shared" si="1112"/>
        <v/>
      </c>
      <c r="N558" s="158">
        <f>if('StockBond Returns'!AB556=0,1,0)</f>
        <v>1</v>
      </c>
      <c r="O558">
        <f>if( and('StockBond Returns'!$AB556&lt;0,'StockBond Returns'!$AB556&gt;=-0.1),1,0)</f>
        <v>0</v>
      </c>
      <c r="P558">
        <f>if( and('StockBond Returns'!$AB556&lt;-0.1,'StockBond Returns'!$AB556&gt;=-0.2),1,0)</f>
        <v>0</v>
      </c>
      <c r="Q558">
        <f>if( and('StockBond Returns'!$AB556&lt;-0.2,'StockBond Returns'!$AB556&gt;=-0.3),1,0)</f>
        <v>0</v>
      </c>
      <c r="R558">
        <f>if('StockBond Returns'!AB556&lt;-0.3,1,0)</f>
        <v>0</v>
      </c>
      <c r="S558" s="19">
        <f t="shared" ref="S558:W558" si="1113">if(N558=1,$E558,"")</f>
        <v>0.04403413397</v>
      </c>
      <c r="T558" t="str">
        <f t="shared" si="1113"/>
        <v/>
      </c>
      <c r="U558" t="str">
        <f t="shared" si="1113"/>
        <v/>
      </c>
      <c r="V558" t="str">
        <f t="shared" si="1113"/>
        <v/>
      </c>
      <c r="W558" t="str">
        <f t="shared" si="1113"/>
        <v/>
      </c>
    </row>
    <row r="559">
      <c r="A559">
        <f t="shared" si="33"/>
        <v>1</v>
      </c>
      <c r="B559">
        <f t="shared" si="34"/>
        <v>1917</v>
      </c>
      <c r="C559" s="159">
        <f t="shared" si="709"/>
        <v>6241</v>
      </c>
      <c r="D559" s="156">
        <f t="shared" si="12"/>
        <v>1917</v>
      </c>
      <c r="E559" s="157">
        <f>('StockBond Returns'!Y558+'StockBond Returns'!AA558-'Parameters &amp; Main Results'!$B$33)/'StockBond Returns'!Z558*12</f>
        <v>0.04567595753</v>
      </c>
      <c r="F559" s="77">
        <f>'StockBond Returns'!Y558+'StockBond Returns'!AA558-'StockBond Returns'!Z558*'Distribution of Final Value'!$B$7</f>
        <v>2.921702997</v>
      </c>
      <c r="G559" s="19">
        <f>1/'StockBond Returns'!M557</f>
        <v>0.08761508863</v>
      </c>
      <c r="H559">
        <f t="shared" si="7"/>
        <v>1</v>
      </c>
      <c r="I559" s="71">
        <f t="shared" si="8"/>
        <v>0</v>
      </c>
      <c r="J559">
        <f t="shared" si="9"/>
        <v>0</v>
      </c>
      <c r="K559" s="19">
        <f t="shared" ref="K559:M559" si="1114">if(H559=1,$E559,"")</f>
        <v>0.04567595753</v>
      </c>
      <c r="L559" t="str">
        <f t="shared" si="1114"/>
        <v/>
      </c>
      <c r="M559" t="str">
        <f t="shared" si="1114"/>
        <v/>
      </c>
      <c r="N559" s="158">
        <f>if('StockBond Returns'!AB557=0,1,0)</f>
        <v>0</v>
      </c>
      <c r="O559">
        <f>if( and('StockBond Returns'!$AB557&lt;0,'StockBond Returns'!$AB557&gt;=-0.1),1,0)</f>
        <v>1</v>
      </c>
      <c r="P559">
        <f>if( and('StockBond Returns'!$AB557&lt;-0.1,'StockBond Returns'!$AB557&gt;=-0.2),1,0)</f>
        <v>0</v>
      </c>
      <c r="Q559">
        <f>if( and('StockBond Returns'!$AB557&lt;-0.2,'StockBond Returns'!$AB557&gt;=-0.3),1,0)</f>
        <v>0</v>
      </c>
      <c r="R559">
        <f>if('StockBond Returns'!AB557&lt;-0.3,1,0)</f>
        <v>0</v>
      </c>
      <c r="S559" t="str">
        <f t="shared" ref="S559:W559" si="1115">if(N559=1,$E559,"")</f>
        <v/>
      </c>
      <c r="T559" s="19">
        <f t="shared" si="1115"/>
        <v>0.04567595753</v>
      </c>
      <c r="U559" t="str">
        <f t="shared" si="1115"/>
        <v/>
      </c>
      <c r="V559" t="str">
        <f t="shared" si="1115"/>
        <v/>
      </c>
      <c r="W559" t="str">
        <f t="shared" si="1115"/>
        <v/>
      </c>
    </row>
    <row r="560">
      <c r="A560">
        <f t="shared" si="33"/>
        <v>2</v>
      </c>
      <c r="B560">
        <f t="shared" si="34"/>
        <v>1917</v>
      </c>
      <c r="C560" s="159">
        <f t="shared" si="709"/>
        <v>6269</v>
      </c>
      <c r="D560" s="156">
        <f t="shared" si="12"/>
        <v>1917.083333</v>
      </c>
      <c r="E560" s="157">
        <f>('StockBond Returns'!Y559+'StockBond Returns'!AA559-'Parameters &amp; Main Results'!$B$33)/'StockBond Returns'!Z559*12</f>
        <v>0.04686780245</v>
      </c>
      <c r="F560" s="77">
        <f>'StockBond Returns'!Y559+'StockBond Returns'!AA559-'StockBond Returns'!Z559*'Distribution of Final Value'!$B$7</f>
        <v>3.313365567</v>
      </c>
      <c r="G560" s="19">
        <f>1/'StockBond Returns'!M558</f>
        <v>0.09106742272</v>
      </c>
      <c r="H560">
        <f t="shared" si="7"/>
        <v>1</v>
      </c>
      <c r="I560" s="71">
        <f t="shared" si="8"/>
        <v>0</v>
      </c>
      <c r="J560">
        <f t="shared" si="9"/>
        <v>0</v>
      </c>
      <c r="K560" s="19">
        <f t="shared" ref="K560:M560" si="1116">if(H560=1,$E560,"")</f>
        <v>0.04686780245</v>
      </c>
      <c r="L560" t="str">
        <f t="shared" si="1116"/>
        <v/>
      </c>
      <c r="M560" t="str">
        <f t="shared" si="1116"/>
        <v/>
      </c>
      <c r="N560" s="158">
        <f>if('StockBond Returns'!AB558=0,1,0)</f>
        <v>0</v>
      </c>
      <c r="O560">
        <f>if( and('StockBond Returns'!$AB558&lt;0,'StockBond Returns'!$AB558&gt;=-0.1),1,0)</f>
        <v>1</v>
      </c>
      <c r="P560">
        <f>if( and('StockBond Returns'!$AB558&lt;-0.1,'StockBond Returns'!$AB558&gt;=-0.2),1,0)</f>
        <v>0</v>
      </c>
      <c r="Q560">
        <f>if( and('StockBond Returns'!$AB558&lt;-0.2,'StockBond Returns'!$AB558&gt;=-0.3),1,0)</f>
        <v>0</v>
      </c>
      <c r="R560">
        <f>if('StockBond Returns'!AB558&lt;-0.3,1,0)</f>
        <v>0</v>
      </c>
      <c r="S560" t="str">
        <f t="shared" ref="S560:W560" si="1117">if(N560=1,$E560,"")</f>
        <v/>
      </c>
      <c r="T560" s="19">
        <f t="shared" si="1117"/>
        <v>0.04686780245</v>
      </c>
      <c r="U560" t="str">
        <f t="shared" si="1117"/>
        <v/>
      </c>
      <c r="V560" t="str">
        <f t="shared" si="1117"/>
        <v/>
      </c>
      <c r="W560" t="str">
        <f t="shared" si="1117"/>
        <v/>
      </c>
    </row>
    <row r="561">
      <c r="A561">
        <f t="shared" si="33"/>
        <v>3</v>
      </c>
      <c r="B561">
        <f t="shared" si="34"/>
        <v>1917</v>
      </c>
      <c r="C561" s="159">
        <f t="shared" si="709"/>
        <v>6300</v>
      </c>
      <c r="D561" s="156">
        <f t="shared" si="12"/>
        <v>1917.166667</v>
      </c>
      <c r="E561" s="157">
        <f>('StockBond Returns'!Y560+'StockBond Returns'!AA560-'Parameters &amp; Main Results'!$B$33)/'StockBond Returns'!Z560*12</f>
        <v>0.04993457455</v>
      </c>
      <c r="F561" s="77">
        <f>'StockBond Returns'!Y560+'StockBond Returns'!AA560-'StockBond Returns'!Z560*'Distribution of Final Value'!$B$7</f>
        <v>4.563560079</v>
      </c>
      <c r="G561" s="19">
        <f>1/'StockBond Returns'!M559</f>
        <v>0.09937209022</v>
      </c>
      <c r="H561">
        <f t="shared" si="7"/>
        <v>1</v>
      </c>
      <c r="I561" s="71">
        <f t="shared" si="8"/>
        <v>0</v>
      </c>
      <c r="J561">
        <f t="shared" si="9"/>
        <v>0</v>
      </c>
      <c r="K561" s="19">
        <f t="shared" ref="K561:M561" si="1118">if(H561=1,$E561,"")</f>
        <v>0.04993457455</v>
      </c>
      <c r="L561" t="str">
        <f t="shared" si="1118"/>
        <v/>
      </c>
      <c r="M561" t="str">
        <f t="shared" si="1118"/>
        <v/>
      </c>
      <c r="N561" s="158">
        <f>if('StockBond Returns'!AB559=0,1,0)</f>
        <v>0</v>
      </c>
      <c r="O561">
        <f>if( and('StockBond Returns'!$AB559&lt;0,'StockBond Returns'!$AB559&gt;=-0.1),1,0)</f>
        <v>0</v>
      </c>
      <c r="P561">
        <f>if( and('StockBond Returns'!$AB559&lt;-0.1,'StockBond Returns'!$AB559&gt;=-0.2),1,0)</f>
        <v>1</v>
      </c>
      <c r="Q561">
        <f>if( and('StockBond Returns'!$AB559&lt;-0.2,'StockBond Returns'!$AB559&gt;=-0.3),1,0)</f>
        <v>0</v>
      </c>
      <c r="R561">
        <f>if('StockBond Returns'!AB559&lt;-0.3,1,0)</f>
        <v>0</v>
      </c>
      <c r="S561" t="str">
        <f t="shared" ref="S561:W561" si="1119">if(N561=1,$E561,"")</f>
        <v/>
      </c>
      <c r="T561" t="str">
        <f t="shared" si="1119"/>
        <v/>
      </c>
      <c r="U561" s="19">
        <f t="shared" si="1119"/>
        <v>0.04993457455</v>
      </c>
      <c r="V561" t="str">
        <f t="shared" si="1119"/>
        <v/>
      </c>
      <c r="W561" t="str">
        <f t="shared" si="1119"/>
        <v/>
      </c>
    </row>
    <row r="562">
      <c r="A562">
        <f t="shared" si="33"/>
        <v>4</v>
      </c>
      <c r="B562">
        <f t="shared" si="34"/>
        <v>1917</v>
      </c>
      <c r="C562" s="159">
        <f t="shared" si="709"/>
        <v>6330</v>
      </c>
      <c r="D562" s="156">
        <f t="shared" si="12"/>
        <v>1917.25</v>
      </c>
      <c r="E562" s="157">
        <f>('StockBond Returns'!Y561+'StockBond Returns'!AA561-'Parameters &amp; Main Results'!$B$33)/'StockBond Returns'!Z561*12</f>
        <v>0.04902547349</v>
      </c>
      <c r="F562" s="77">
        <f>'StockBond Returns'!Y561+'StockBond Returns'!AA561-'StockBond Returns'!Z561*'Distribution of Final Value'!$B$7</f>
        <v>4.111212935</v>
      </c>
      <c r="G562" s="19">
        <f>1/'StockBond Returns'!M560</f>
        <v>0.09683207026</v>
      </c>
      <c r="H562">
        <f t="shared" si="7"/>
        <v>1</v>
      </c>
      <c r="I562" s="71">
        <f t="shared" si="8"/>
        <v>0</v>
      </c>
      <c r="J562">
        <f t="shared" si="9"/>
        <v>0</v>
      </c>
      <c r="K562" s="19">
        <f t="shared" ref="K562:M562" si="1120">if(H562=1,$E562,"")</f>
        <v>0.04902547349</v>
      </c>
      <c r="L562" t="str">
        <f t="shared" si="1120"/>
        <v/>
      </c>
      <c r="M562" t="str">
        <f t="shared" si="1120"/>
        <v/>
      </c>
      <c r="N562" s="158">
        <f>if('StockBond Returns'!AB560=0,1,0)</f>
        <v>0</v>
      </c>
      <c r="O562">
        <f>if( and('StockBond Returns'!$AB560&lt;0,'StockBond Returns'!$AB560&gt;=-0.1),1,0)</f>
        <v>0</v>
      </c>
      <c r="P562">
        <f>if( and('StockBond Returns'!$AB560&lt;-0.1,'StockBond Returns'!$AB560&gt;=-0.2),1,0)</f>
        <v>1</v>
      </c>
      <c r="Q562">
        <f>if( and('StockBond Returns'!$AB560&lt;-0.2,'StockBond Returns'!$AB560&gt;=-0.3),1,0)</f>
        <v>0</v>
      </c>
      <c r="R562">
        <f>if('StockBond Returns'!AB560&lt;-0.3,1,0)</f>
        <v>0</v>
      </c>
      <c r="S562" t="str">
        <f t="shared" ref="S562:W562" si="1121">if(N562=1,$E562,"")</f>
        <v/>
      </c>
      <c r="T562" t="str">
        <f t="shared" si="1121"/>
        <v/>
      </c>
      <c r="U562" s="19">
        <f t="shared" si="1121"/>
        <v>0.04902547349</v>
      </c>
      <c r="V562" t="str">
        <f t="shared" si="1121"/>
        <v/>
      </c>
      <c r="W562" t="str">
        <f t="shared" si="1121"/>
        <v/>
      </c>
    </row>
    <row r="563">
      <c r="A563">
        <f t="shared" si="33"/>
        <v>5</v>
      </c>
      <c r="B563">
        <f t="shared" si="34"/>
        <v>1917</v>
      </c>
      <c r="C563" s="159">
        <f t="shared" si="709"/>
        <v>6361</v>
      </c>
      <c r="D563" s="156">
        <f t="shared" si="12"/>
        <v>1917.333333</v>
      </c>
      <c r="E563" s="157">
        <f>('StockBond Returns'!Y562+'StockBond Returns'!AA562-'Parameters &amp; Main Results'!$B$33)/'StockBond Returns'!Z562*12</f>
        <v>0.0519785632</v>
      </c>
      <c r="F563" s="77">
        <f>'StockBond Returns'!Y562+'StockBond Returns'!AA562-'StockBond Returns'!Z562*'Distribution of Final Value'!$B$7</f>
        <v>5.340893945</v>
      </c>
      <c r="G563" s="19">
        <f>1/'StockBond Returns'!M561</f>
        <v>0.1036857033</v>
      </c>
      <c r="H563">
        <f t="shared" si="7"/>
        <v>1</v>
      </c>
      <c r="I563" s="71">
        <f t="shared" si="8"/>
        <v>0</v>
      </c>
      <c r="J563">
        <f t="shared" si="9"/>
        <v>0</v>
      </c>
      <c r="K563" s="19">
        <f t="shared" ref="K563:M563" si="1122">if(H563=1,$E563,"")</f>
        <v>0.0519785632</v>
      </c>
      <c r="L563" t="str">
        <f t="shared" si="1122"/>
        <v/>
      </c>
      <c r="M563" t="str">
        <f t="shared" si="1122"/>
        <v/>
      </c>
      <c r="N563" s="158">
        <f>if('StockBond Returns'!AB561=0,1,0)</f>
        <v>0</v>
      </c>
      <c r="O563">
        <f>if( and('StockBond Returns'!$AB561&lt;0,'StockBond Returns'!$AB561&gt;=-0.1),1,0)</f>
        <v>0</v>
      </c>
      <c r="P563">
        <f>if( and('StockBond Returns'!$AB561&lt;-0.1,'StockBond Returns'!$AB561&gt;=-0.2),1,0)</f>
        <v>1</v>
      </c>
      <c r="Q563">
        <f>if( and('StockBond Returns'!$AB561&lt;-0.2,'StockBond Returns'!$AB561&gt;=-0.3),1,0)</f>
        <v>0</v>
      </c>
      <c r="R563">
        <f>if('StockBond Returns'!AB561&lt;-0.3,1,0)</f>
        <v>0</v>
      </c>
      <c r="S563" t="str">
        <f t="shared" ref="S563:W563" si="1123">if(N563=1,$E563,"")</f>
        <v/>
      </c>
      <c r="T563" t="str">
        <f t="shared" si="1123"/>
        <v/>
      </c>
      <c r="U563" s="19">
        <f t="shared" si="1123"/>
        <v>0.0519785632</v>
      </c>
      <c r="V563" t="str">
        <f t="shared" si="1123"/>
        <v/>
      </c>
      <c r="W563" t="str">
        <f t="shared" si="1123"/>
        <v/>
      </c>
    </row>
    <row r="564">
      <c r="A564">
        <f t="shared" si="33"/>
        <v>6</v>
      </c>
      <c r="B564">
        <f t="shared" si="34"/>
        <v>1917</v>
      </c>
      <c r="C564" s="159">
        <f t="shared" si="709"/>
        <v>6391</v>
      </c>
      <c r="D564" s="156">
        <f t="shared" si="12"/>
        <v>1917.416667</v>
      </c>
      <c r="E564" s="157">
        <f>('StockBond Returns'!Y563+'StockBond Returns'!AA563-'Parameters &amp; Main Results'!$B$33)/'StockBond Returns'!Z563*12</f>
        <v>0.05433201878</v>
      </c>
      <c r="F564" s="77">
        <f>'StockBond Returns'!Y563+'StockBond Returns'!AA563-'StockBond Returns'!Z563*'Distribution of Final Value'!$B$7</f>
        <v>6.222673087</v>
      </c>
      <c r="G564" s="19">
        <f>1/'StockBond Returns'!M562</f>
        <v>0.109421296</v>
      </c>
      <c r="H564">
        <f t="shared" si="7"/>
        <v>1</v>
      </c>
      <c r="I564" s="71">
        <f t="shared" si="8"/>
        <v>0</v>
      </c>
      <c r="J564">
        <f t="shared" si="9"/>
        <v>0</v>
      </c>
      <c r="K564" s="19">
        <f t="shared" ref="K564:M564" si="1124">if(H564=1,$E564,"")</f>
        <v>0.05433201878</v>
      </c>
      <c r="L564" t="str">
        <f t="shared" si="1124"/>
        <v/>
      </c>
      <c r="M564" t="str">
        <f t="shared" si="1124"/>
        <v/>
      </c>
      <c r="N564" s="158">
        <f>if('StockBond Returns'!AB562=0,1,0)</f>
        <v>0</v>
      </c>
      <c r="O564">
        <f>if( and('StockBond Returns'!$AB562&lt;0,'StockBond Returns'!$AB562&gt;=-0.1),1,0)</f>
        <v>0</v>
      </c>
      <c r="P564">
        <f>if( and('StockBond Returns'!$AB562&lt;-0.1,'StockBond Returns'!$AB562&gt;=-0.2),1,0)</f>
        <v>1</v>
      </c>
      <c r="Q564">
        <f>if( and('StockBond Returns'!$AB562&lt;-0.2,'StockBond Returns'!$AB562&gt;=-0.3),1,0)</f>
        <v>0</v>
      </c>
      <c r="R564">
        <f>if('StockBond Returns'!AB562&lt;-0.3,1,0)</f>
        <v>0</v>
      </c>
      <c r="S564" t="str">
        <f t="shared" ref="S564:W564" si="1125">if(N564=1,$E564,"")</f>
        <v/>
      </c>
      <c r="T564" t="str">
        <f t="shared" si="1125"/>
        <v/>
      </c>
      <c r="U564" s="19">
        <f t="shared" si="1125"/>
        <v>0.05433201878</v>
      </c>
      <c r="V564" t="str">
        <f t="shared" si="1125"/>
        <v/>
      </c>
      <c r="W564" t="str">
        <f t="shared" si="1125"/>
        <v/>
      </c>
    </row>
    <row r="565">
      <c r="A565">
        <f t="shared" si="33"/>
        <v>7</v>
      </c>
      <c r="B565">
        <f t="shared" si="34"/>
        <v>1917</v>
      </c>
      <c r="C565" s="159">
        <f t="shared" si="709"/>
        <v>6422</v>
      </c>
      <c r="D565" s="156">
        <f t="shared" si="12"/>
        <v>1917.5</v>
      </c>
      <c r="E565" s="157">
        <f>('StockBond Returns'!Y564+'StockBond Returns'!AA564-'Parameters &amp; Main Results'!$B$33)/'StockBond Returns'!Z564*12</f>
        <v>0.05442717749</v>
      </c>
      <c r="F565" s="77">
        <f>'StockBond Returns'!Y564+'StockBond Returns'!AA564-'StockBond Returns'!Z564*'Distribution of Final Value'!$B$7</f>
        <v>6.454337218</v>
      </c>
      <c r="G565" s="19">
        <f>1/'StockBond Returns'!M563</f>
        <v>0.1093108792</v>
      </c>
      <c r="H565">
        <f t="shared" si="7"/>
        <v>1</v>
      </c>
      <c r="I565" s="71">
        <f t="shared" si="8"/>
        <v>0</v>
      </c>
      <c r="J565">
        <f t="shared" si="9"/>
        <v>0</v>
      </c>
      <c r="K565" s="19">
        <f t="shared" ref="K565:M565" si="1126">if(H565=1,$E565,"")</f>
        <v>0.05442717749</v>
      </c>
      <c r="L565" t="str">
        <f t="shared" si="1126"/>
        <v/>
      </c>
      <c r="M565" t="str">
        <f t="shared" si="1126"/>
        <v/>
      </c>
      <c r="N565" s="158">
        <f>if('StockBond Returns'!AB563=0,1,0)</f>
        <v>0</v>
      </c>
      <c r="O565">
        <f>if( and('StockBond Returns'!$AB563&lt;0,'StockBond Returns'!$AB563&gt;=-0.1),1,0)</f>
        <v>0</v>
      </c>
      <c r="P565">
        <f>if( and('StockBond Returns'!$AB563&lt;-0.1,'StockBond Returns'!$AB563&gt;=-0.2),1,0)</f>
        <v>1</v>
      </c>
      <c r="Q565">
        <f>if( and('StockBond Returns'!$AB563&lt;-0.2,'StockBond Returns'!$AB563&gt;=-0.3),1,0)</f>
        <v>0</v>
      </c>
      <c r="R565">
        <f>if('StockBond Returns'!AB563&lt;-0.3,1,0)</f>
        <v>0</v>
      </c>
      <c r="S565" t="str">
        <f t="shared" ref="S565:W565" si="1127">if(N565=1,$E565,"")</f>
        <v/>
      </c>
      <c r="T565" t="str">
        <f t="shared" si="1127"/>
        <v/>
      </c>
      <c r="U565" s="19">
        <f t="shared" si="1127"/>
        <v>0.05442717749</v>
      </c>
      <c r="V565" t="str">
        <f t="shared" si="1127"/>
        <v/>
      </c>
      <c r="W565" t="str">
        <f t="shared" si="1127"/>
        <v/>
      </c>
    </row>
    <row r="566">
      <c r="A566">
        <f t="shared" si="33"/>
        <v>8</v>
      </c>
      <c r="B566">
        <f t="shared" si="34"/>
        <v>1917</v>
      </c>
      <c r="C566" s="159">
        <f t="shared" si="709"/>
        <v>6453</v>
      </c>
      <c r="D566" s="156">
        <f t="shared" si="12"/>
        <v>1917.583333</v>
      </c>
      <c r="E566" s="157">
        <f>('StockBond Returns'!Y565+'StockBond Returns'!AA565-'Parameters &amp; Main Results'!$B$33)/'StockBond Returns'!Z565*12</f>
        <v>0.0546292056</v>
      </c>
      <c r="F566" s="77">
        <f>'StockBond Returns'!Y565+'StockBond Returns'!AA565-'StockBond Returns'!Z565*'Distribution of Final Value'!$B$7</f>
        <v>6.410661624</v>
      </c>
      <c r="G566" s="19">
        <f>1/'StockBond Returns'!M564</f>
        <v>0.1110682588</v>
      </c>
      <c r="H566">
        <f t="shared" si="7"/>
        <v>1</v>
      </c>
      <c r="I566" s="71">
        <f t="shared" si="8"/>
        <v>0</v>
      </c>
      <c r="J566">
        <f t="shared" si="9"/>
        <v>0</v>
      </c>
      <c r="K566" s="19">
        <f t="shared" ref="K566:M566" si="1128">if(H566=1,$E566,"")</f>
        <v>0.0546292056</v>
      </c>
      <c r="L566" t="str">
        <f t="shared" si="1128"/>
        <v/>
      </c>
      <c r="M566" t="str">
        <f t="shared" si="1128"/>
        <v/>
      </c>
      <c r="N566" s="158">
        <f>if('StockBond Returns'!AB564=0,1,0)</f>
        <v>0</v>
      </c>
      <c r="O566">
        <f>if( and('StockBond Returns'!$AB564&lt;0,'StockBond Returns'!$AB564&gt;=-0.1),1,0)</f>
        <v>0</v>
      </c>
      <c r="P566">
        <f>if( and('StockBond Returns'!$AB564&lt;-0.1,'StockBond Returns'!$AB564&gt;=-0.2),1,0)</f>
        <v>1</v>
      </c>
      <c r="Q566">
        <f>if( and('StockBond Returns'!$AB564&lt;-0.2,'StockBond Returns'!$AB564&gt;=-0.3),1,0)</f>
        <v>0</v>
      </c>
      <c r="R566">
        <f>if('StockBond Returns'!AB564&lt;-0.3,1,0)</f>
        <v>0</v>
      </c>
      <c r="S566" t="str">
        <f t="shared" ref="S566:W566" si="1129">if(N566=1,$E566,"")</f>
        <v/>
      </c>
      <c r="T566" t="str">
        <f t="shared" si="1129"/>
        <v/>
      </c>
      <c r="U566" s="19">
        <f t="shared" si="1129"/>
        <v>0.0546292056</v>
      </c>
      <c r="V566" t="str">
        <f t="shared" si="1129"/>
        <v/>
      </c>
      <c r="W566" t="str">
        <f t="shared" si="1129"/>
        <v/>
      </c>
    </row>
    <row r="567">
      <c r="A567">
        <f t="shared" si="33"/>
        <v>9</v>
      </c>
      <c r="B567">
        <f t="shared" si="34"/>
        <v>1917</v>
      </c>
      <c r="C567" s="159">
        <f t="shared" si="709"/>
        <v>6483</v>
      </c>
      <c r="D567" s="156">
        <f t="shared" si="12"/>
        <v>1917.666667</v>
      </c>
      <c r="E567" s="157">
        <f>('StockBond Returns'!Y566+'StockBond Returns'!AA566-'Parameters &amp; Main Results'!$B$33)/'StockBond Returns'!Z566*12</f>
        <v>0.05663911309</v>
      </c>
      <c r="F567" s="77">
        <f>'StockBond Returns'!Y566+'StockBond Returns'!AA566-'StockBond Returns'!Z566*'Distribution of Final Value'!$B$7</f>
        <v>7.130476954</v>
      </c>
      <c r="G567" s="19">
        <f>1/'StockBond Returns'!M565</f>
        <v>0.1166496294</v>
      </c>
      <c r="H567">
        <f t="shared" si="7"/>
        <v>1</v>
      </c>
      <c r="I567" s="71">
        <f t="shared" si="8"/>
        <v>0</v>
      </c>
      <c r="J567">
        <f t="shared" si="9"/>
        <v>0</v>
      </c>
      <c r="K567" s="19">
        <f t="shared" ref="K567:M567" si="1130">if(H567=1,$E567,"")</f>
        <v>0.05663911309</v>
      </c>
      <c r="L567" t="str">
        <f t="shared" si="1130"/>
        <v/>
      </c>
      <c r="M567" t="str">
        <f t="shared" si="1130"/>
        <v/>
      </c>
      <c r="N567" s="158">
        <f>if('StockBond Returns'!AB565=0,1,0)</f>
        <v>0</v>
      </c>
      <c r="O567">
        <f>if( and('StockBond Returns'!$AB565&lt;0,'StockBond Returns'!$AB565&gt;=-0.1),1,0)</f>
        <v>0</v>
      </c>
      <c r="P567">
        <f>if( and('StockBond Returns'!$AB565&lt;-0.1,'StockBond Returns'!$AB565&gt;=-0.2),1,0)</f>
        <v>0</v>
      </c>
      <c r="Q567">
        <f>if( and('StockBond Returns'!$AB565&lt;-0.2,'StockBond Returns'!$AB565&gt;=-0.3),1,0)</f>
        <v>1</v>
      </c>
      <c r="R567">
        <f>if('StockBond Returns'!AB565&lt;-0.3,1,0)</f>
        <v>0</v>
      </c>
      <c r="S567" t="str">
        <f t="shared" ref="S567:W567" si="1131">if(N567=1,$E567,"")</f>
        <v/>
      </c>
      <c r="T567" t="str">
        <f t="shared" si="1131"/>
        <v/>
      </c>
      <c r="U567" t="str">
        <f t="shared" si="1131"/>
        <v/>
      </c>
      <c r="V567" s="19">
        <f t="shared" si="1131"/>
        <v>0.05663911309</v>
      </c>
      <c r="W567" t="str">
        <f t="shared" si="1131"/>
        <v/>
      </c>
    </row>
    <row r="568">
      <c r="A568">
        <f t="shared" si="33"/>
        <v>10</v>
      </c>
      <c r="B568">
        <f t="shared" si="34"/>
        <v>1917</v>
      </c>
      <c r="C568" s="159">
        <f t="shared" si="709"/>
        <v>6514</v>
      </c>
      <c r="D568" s="156">
        <f t="shared" si="12"/>
        <v>1917.75</v>
      </c>
      <c r="E568" s="157">
        <f>('StockBond Returns'!Y567+'StockBond Returns'!AA567-'Parameters &amp; Main Results'!$B$33)/'StockBond Returns'!Z567*12</f>
        <v>0.05981610327</v>
      </c>
      <c r="F568" s="77">
        <f>'StockBond Returns'!Y567+'StockBond Returns'!AA567-'StockBond Returns'!Z567*'Distribution of Final Value'!$B$7</f>
        <v>8.383548732</v>
      </c>
      <c r="G568" s="19">
        <f>1/'StockBond Returns'!M566</f>
        <v>0.1257731391</v>
      </c>
      <c r="H568">
        <f t="shared" si="7"/>
        <v>1</v>
      </c>
      <c r="I568" s="71">
        <f t="shared" si="8"/>
        <v>0</v>
      </c>
      <c r="J568">
        <f t="shared" si="9"/>
        <v>0</v>
      </c>
      <c r="K568" s="19">
        <f t="shared" ref="K568:M568" si="1132">if(H568=1,$E568,"")</f>
        <v>0.05981610327</v>
      </c>
      <c r="L568" t="str">
        <f t="shared" si="1132"/>
        <v/>
      </c>
      <c r="M568" t="str">
        <f t="shared" si="1132"/>
        <v/>
      </c>
      <c r="N568" s="158">
        <f>if('StockBond Returns'!AB566=0,1,0)</f>
        <v>0</v>
      </c>
      <c r="O568">
        <f>if( and('StockBond Returns'!$AB566&lt;0,'StockBond Returns'!$AB566&gt;=-0.1),1,0)</f>
        <v>0</v>
      </c>
      <c r="P568">
        <f>if( and('StockBond Returns'!$AB566&lt;-0.1,'StockBond Returns'!$AB566&gt;=-0.2),1,0)</f>
        <v>0</v>
      </c>
      <c r="Q568">
        <f>if( and('StockBond Returns'!$AB566&lt;-0.2,'StockBond Returns'!$AB566&gt;=-0.3),1,0)</f>
        <v>1</v>
      </c>
      <c r="R568">
        <f>if('StockBond Returns'!AB566&lt;-0.3,1,0)</f>
        <v>0</v>
      </c>
      <c r="S568" t="str">
        <f t="shared" ref="S568:W568" si="1133">if(N568=1,$E568,"")</f>
        <v/>
      </c>
      <c r="T568" t="str">
        <f t="shared" si="1133"/>
        <v/>
      </c>
      <c r="U568" t="str">
        <f t="shared" si="1133"/>
        <v/>
      </c>
      <c r="V568" s="19">
        <f t="shared" si="1133"/>
        <v>0.05981610327</v>
      </c>
      <c r="W568" t="str">
        <f t="shared" si="1133"/>
        <v/>
      </c>
    </row>
    <row r="569">
      <c r="A569">
        <f t="shared" si="33"/>
        <v>11</v>
      </c>
      <c r="B569">
        <f t="shared" si="34"/>
        <v>1917</v>
      </c>
      <c r="C569" s="159">
        <f t="shared" si="709"/>
        <v>6544</v>
      </c>
      <c r="D569" s="156">
        <f t="shared" si="12"/>
        <v>1917.833333</v>
      </c>
      <c r="E569" s="157">
        <f>('StockBond Returns'!Y568+'StockBond Returns'!AA568-'Parameters &amp; Main Results'!$B$33)/'StockBond Returns'!Z568*12</f>
        <v>0.06320942162</v>
      </c>
      <c r="F569" s="77">
        <f>'StockBond Returns'!Y568+'StockBond Returns'!AA568-'StockBond Returns'!Z568*'Distribution of Final Value'!$B$7</f>
        <v>9.387036306</v>
      </c>
      <c r="G569" s="19">
        <f>1/'StockBond Returns'!M567</f>
        <v>0.1353705022</v>
      </c>
      <c r="H569">
        <f t="shared" si="7"/>
        <v>1</v>
      </c>
      <c r="I569" s="71">
        <f t="shared" si="8"/>
        <v>0</v>
      </c>
      <c r="J569">
        <f t="shared" si="9"/>
        <v>0</v>
      </c>
      <c r="K569" s="19">
        <f t="shared" ref="K569:M569" si="1134">if(H569=1,$E569,"")</f>
        <v>0.06320942162</v>
      </c>
      <c r="L569" t="str">
        <f t="shared" si="1134"/>
        <v/>
      </c>
      <c r="M569" t="str">
        <f t="shared" si="1134"/>
        <v/>
      </c>
      <c r="N569" s="158">
        <f>if('StockBond Returns'!AB567=0,1,0)</f>
        <v>0</v>
      </c>
      <c r="O569">
        <f>if( and('StockBond Returns'!$AB567&lt;0,'StockBond Returns'!$AB567&gt;=-0.1),1,0)</f>
        <v>0</v>
      </c>
      <c r="P569">
        <f>if( and('StockBond Returns'!$AB567&lt;-0.1,'StockBond Returns'!$AB567&gt;=-0.2),1,0)</f>
        <v>0</v>
      </c>
      <c r="Q569">
        <f>if( and('StockBond Returns'!$AB567&lt;-0.2,'StockBond Returns'!$AB567&gt;=-0.3),1,0)</f>
        <v>0</v>
      </c>
      <c r="R569">
        <f>if('StockBond Returns'!AB567&lt;-0.3,1,0)</f>
        <v>1</v>
      </c>
      <c r="S569" t="str">
        <f t="shared" ref="S569:W569" si="1135">if(N569=1,$E569,"")</f>
        <v/>
      </c>
      <c r="T569" t="str">
        <f t="shared" si="1135"/>
        <v/>
      </c>
      <c r="U569" t="str">
        <f t="shared" si="1135"/>
        <v/>
      </c>
      <c r="V569" t="str">
        <f t="shared" si="1135"/>
        <v/>
      </c>
      <c r="W569" s="19">
        <f t="shared" si="1135"/>
        <v>0.06320942162</v>
      </c>
    </row>
    <row r="570">
      <c r="A570">
        <f t="shared" si="33"/>
        <v>12</v>
      </c>
      <c r="B570">
        <f t="shared" si="34"/>
        <v>1917</v>
      </c>
      <c r="C570" s="159">
        <f t="shared" si="709"/>
        <v>6575</v>
      </c>
      <c r="D570" s="156">
        <f t="shared" si="12"/>
        <v>1917.916667</v>
      </c>
      <c r="E570" s="157">
        <f>('StockBond Returns'!Y569+'StockBond Returns'!AA569-'Parameters &amp; Main Results'!$B$33)/'StockBond Returns'!Z569*12</f>
        <v>0.06727474845</v>
      </c>
      <c r="F570" s="77">
        <f>'StockBond Returns'!Y569+'StockBond Returns'!AA569-'StockBond Returns'!Z569*'Distribution of Final Value'!$B$7</f>
        <v>11.1426244</v>
      </c>
      <c r="G570" s="19">
        <f>1/'StockBond Returns'!M568</f>
        <v>0.1480820356</v>
      </c>
      <c r="H570">
        <f t="shared" si="7"/>
        <v>1</v>
      </c>
      <c r="I570" s="71">
        <f t="shared" si="8"/>
        <v>0</v>
      </c>
      <c r="J570">
        <f t="shared" si="9"/>
        <v>0</v>
      </c>
      <c r="K570" s="19">
        <f t="shared" ref="K570:M570" si="1136">if(H570=1,$E570,"")</f>
        <v>0.06727474845</v>
      </c>
      <c r="L570" t="str">
        <f t="shared" si="1136"/>
        <v/>
      </c>
      <c r="M570" t="str">
        <f t="shared" si="1136"/>
        <v/>
      </c>
      <c r="N570" s="158">
        <f>if('StockBond Returns'!AB568=0,1,0)</f>
        <v>0</v>
      </c>
      <c r="O570">
        <f>if( and('StockBond Returns'!$AB568&lt;0,'StockBond Returns'!$AB568&gt;=-0.1),1,0)</f>
        <v>0</v>
      </c>
      <c r="P570">
        <f>if( and('StockBond Returns'!$AB568&lt;-0.1,'StockBond Returns'!$AB568&gt;=-0.2),1,0)</f>
        <v>0</v>
      </c>
      <c r="Q570">
        <f>if( and('StockBond Returns'!$AB568&lt;-0.2,'StockBond Returns'!$AB568&gt;=-0.3),1,0)</f>
        <v>0</v>
      </c>
      <c r="R570">
        <f>if('StockBond Returns'!AB568&lt;-0.3,1,0)</f>
        <v>1</v>
      </c>
      <c r="S570" t="str">
        <f t="shared" ref="S570:W570" si="1137">if(N570=1,$E570,"")</f>
        <v/>
      </c>
      <c r="T570" t="str">
        <f t="shared" si="1137"/>
        <v/>
      </c>
      <c r="U570" t="str">
        <f t="shared" si="1137"/>
        <v/>
      </c>
      <c r="V570" t="str">
        <f t="shared" si="1137"/>
        <v/>
      </c>
      <c r="W570" s="19">
        <f t="shared" si="1137"/>
        <v>0.06727474845</v>
      </c>
    </row>
    <row r="571">
      <c r="A571">
        <f t="shared" si="33"/>
        <v>1</v>
      </c>
      <c r="B571">
        <f t="shared" si="34"/>
        <v>1918</v>
      </c>
      <c r="C571" s="159">
        <f t="shared" si="709"/>
        <v>6606</v>
      </c>
      <c r="D571" s="156">
        <f t="shared" si="12"/>
        <v>1918</v>
      </c>
      <c r="E571" s="157">
        <f>('StockBond Returns'!Y570+'StockBond Returns'!AA570-'Parameters &amp; Main Results'!$B$33)/'StockBond Returns'!Z570*12</f>
        <v>0.07014212523</v>
      </c>
      <c r="F571" s="77">
        <f>'StockBond Returns'!Y570+'StockBond Returns'!AA570-'StockBond Returns'!Z570*'Distribution of Final Value'!$B$7</f>
        <v>12.19972005</v>
      </c>
      <c r="G571" s="19">
        <f>1/'StockBond Returns'!M569</f>
        <v>0.1559431356</v>
      </c>
      <c r="H571">
        <f t="shared" si="7"/>
        <v>1</v>
      </c>
      <c r="I571" s="71">
        <f t="shared" si="8"/>
        <v>0</v>
      </c>
      <c r="J571">
        <f t="shared" si="9"/>
        <v>0</v>
      </c>
      <c r="K571" s="19">
        <f t="shared" ref="K571:M571" si="1138">if(H571=1,$E571,"")</f>
        <v>0.07014212523</v>
      </c>
      <c r="L571" t="str">
        <f t="shared" si="1138"/>
        <v/>
      </c>
      <c r="M571" t="str">
        <f t="shared" si="1138"/>
        <v/>
      </c>
      <c r="N571" s="158">
        <f>if('StockBond Returns'!AB569=0,1,0)</f>
        <v>0</v>
      </c>
      <c r="O571">
        <f>if( and('StockBond Returns'!$AB569&lt;0,'StockBond Returns'!$AB569&gt;=-0.1),1,0)</f>
        <v>0</v>
      </c>
      <c r="P571">
        <f>if( and('StockBond Returns'!$AB569&lt;-0.1,'StockBond Returns'!$AB569&gt;=-0.2),1,0)</f>
        <v>0</v>
      </c>
      <c r="Q571">
        <f>if( and('StockBond Returns'!$AB569&lt;-0.2,'StockBond Returns'!$AB569&gt;=-0.3),1,0)</f>
        <v>0</v>
      </c>
      <c r="R571">
        <f>if('StockBond Returns'!AB569&lt;-0.3,1,0)</f>
        <v>1</v>
      </c>
      <c r="S571" t="str">
        <f t="shared" ref="S571:W571" si="1139">if(N571=1,$E571,"")</f>
        <v/>
      </c>
      <c r="T571" t="str">
        <f t="shared" si="1139"/>
        <v/>
      </c>
      <c r="U571" t="str">
        <f t="shared" si="1139"/>
        <v/>
      </c>
      <c r="V571" t="str">
        <f t="shared" si="1139"/>
        <v/>
      </c>
      <c r="W571" s="19">
        <f t="shared" si="1139"/>
        <v>0.07014212523</v>
      </c>
    </row>
    <row r="572">
      <c r="A572">
        <f t="shared" si="33"/>
        <v>2</v>
      </c>
      <c r="B572">
        <f t="shared" si="34"/>
        <v>1918</v>
      </c>
      <c r="C572" s="159">
        <f t="shared" si="709"/>
        <v>6634</v>
      </c>
      <c r="D572" s="156">
        <f t="shared" si="12"/>
        <v>1918.083333</v>
      </c>
      <c r="E572" s="157">
        <f>('StockBond Returns'!Y571+'StockBond Returns'!AA571-'Parameters &amp; Main Results'!$B$33)/'StockBond Returns'!Z571*12</f>
        <v>0.0679188705</v>
      </c>
      <c r="F572" s="77">
        <f>'StockBond Returns'!Y571+'StockBond Returns'!AA571-'StockBond Returns'!Z571*'Distribution of Final Value'!$B$7</f>
        <v>10.70404809</v>
      </c>
      <c r="G572" s="19">
        <f>1/'StockBond Returns'!M570</f>
        <v>0.146721316</v>
      </c>
      <c r="H572">
        <f t="shared" si="7"/>
        <v>1</v>
      </c>
      <c r="I572" s="71">
        <f t="shared" si="8"/>
        <v>0</v>
      </c>
      <c r="J572">
        <f t="shared" si="9"/>
        <v>0</v>
      </c>
      <c r="K572" s="19">
        <f t="shared" ref="K572:M572" si="1140">if(H572=1,$E572,"")</f>
        <v>0.0679188705</v>
      </c>
      <c r="L572" t="str">
        <f t="shared" si="1140"/>
        <v/>
      </c>
      <c r="M572" t="str">
        <f t="shared" si="1140"/>
        <v/>
      </c>
      <c r="N572" s="158">
        <f>if('StockBond Returns'!AB570=0,1,0)</f>
        <v>0</v>
      </c>
      <c r="O572">
        <f>if( and('StockBond Returns'!$AB570&lt;0,'StockBond Returns'!$AB570&gt;=-0.1),1,0)</f>
        <v>0</v>
      </c>
      <c r="P572">
        <f>if( and('StockBond Returns'!$AB570&lt;-0.1,'StockBond Returns'!$AB570&gt;=-0.2),1,0)</f>
        <v>0</v>
      </c>
      <c r="Q572">
        <f>if( and('StockBond Returns'!$AB570&lt;-0.2,'StockBond Returns'!$AB570&gt;=-0.3),1,0)</f>
        <v>0</v>
      </c>
      <c r="R572">
        <f>if('StockBond Returns'!AB570&lt;-0.3,1,0)</f>
        <v>1</v>
      </c>
      <c r="S572" t="str">
        <f t="shared" ref="S572:W572" si="1141">if(N572=1,$E572,"")</f>
        <v/>
      </c>
      <c r="T572" t="str">
        <f t="shared" si="1141"/>
        <v/>
      </c>
      <c r="U572" t="str">
        <f t="shared" si="1141"/>
        <v/>
      </c>
      <c r="V572" t="str">
        <f t="shared" si="1141"/>
        <v/>
      </c>
      <c r="W572" s="19">
        <f t="shared" si="1141"/>
        <v>0.0679188705</v>
      </c>
    </row>
    <row r="573">
      <c r="A573">
        <f t="shared" si="33"/>
        <v>3</v>
      </c>
      <c r="B573">
        <f t="shared" si="34"/>
        <v>1918</v>
      </c>
      <c r="C573" s="159">
        <f t="shared" si="709"/>
        <v>6665</v>
      </c>
      <c r="D573" s="156">
        <f t="shared" si="12"/>
        <v>1918.166667</v>
      </c>
      <c r="E573" s="157">
        <f>('StockBond Returns'!Y572+'StockBond Returns'!AA572-'Parameters &amp; Main Results'!$B$33)/'StockBond Returns'!Z572*12</f>
        <v>0.06724489289</v>
      </c>
      <c r="F573" s="77">
        <f>'StockBond Returns'!Y572+'StockBond Returns'!AA572-'StockBond Returns'!Z572*'Distribution of Final Value'!$B$7</f>
        <v>10.19438441</v>
      </c>
      <c r="G573" s="19">
        <f>1/'StockBond Returns'!M571</f>
        <v>0.1484672399</v>
      </c>
      <c r="H573">
        <f t="shared" si="7"/>
        <v>1</v>
      </c>
      <c r="I573" s="71">
        <f t="shared" si="8"/>
        <v>0</v>
      </c>
      <c r="J573">
        <f t="shared" si="9"/>
        <v>0</v>
      </c>
      <c r="K573" s="19">
        <f t="shared" ref="K573:M573" si="1142">if(H573=1,$E573,"")</f>
        <v>0.06724489289</v>
      </c>
      <c r="L573" t="str">
        <f t="shared" si="1142"/>
        <v/>
      </c>
      <c r="M573" t="str">
        <f t="shared" si="1142"/>
        <v/>
      </c>
      <c r="N573" s="158">
        <f>if('StockBond Returns'!AB571=0,1,0)</f>
        <v>0</v>
      </c>
      <c r="O573">
        <f>if( and('StockBond Returns'!$AB571&lt;0,'StockBond Returns'!$AB571&gt;=-0.1),1,0)</f>
        <v>0</v>
      </c>
      <c r="P573">
        <f>if( and('StockBond Returns'!$AB571&lt;-0.1,'StockBond Returns'!$AB571&gt;=-0.2),1,0)</f>
        <v>0</v>
      </c>
      <c r="Q573">
        <f>if( and('StockBond Returns'!$AB571&lt;-0.2,'StockBond Returns'!$AB571&gt;=-0.3),1,0)</f>
        <v>0</v>
      </c>
      <c r="R573">
        <f>if('StockBond Returns'!AB571&lt;-0.3,1,0)</f>
        <v>1</v>
      </c>
      <c r="S573" t="str">
        <f t="shared" ref="S573:W573" si="1143">if(N573=1,$E573,"")</f>
        <v/>
      </c>
      <c r="T573" t="str">
        <f t="shared" si="1143"/>
        <v/>
      </c>
      <c r="U573" t="str">
        <f t="shared" si="1143"/>
        <v/>
      </c>
      <c r="V573" t="str">
        <f t="shared" si="1143"/>
        <v/>
      </c>
      <c r="W573" s="19">
        <f t="shared" si="1143"/>
        <v>0.06724489289</v>
      </c>
    </row>
    <row r="574">
      <c r="A574">
        <f t="shared" si="33"/>
        <v>4</v>
      </c>
      <c r="B574">
        <f t="shared" si="34"/>
        <v>1918</v>
      </c>
      <c r="C574" s="159">
        <f t="shared" si="709"/>
        <v>6695</v>
      </c>
      <c r="D574" s="156">
        <f t="shared" si="12"/>
        <v>1918.25</v>
      </c>
      <c r="E574" s="157">
        <f>('StockBond Returns'!Y573+'StockBond Returns'!AA573-'Parameters &amp; Main Results'!$B$33)/'StockBond Returns'!Z573*12</f>
        <v>0.06864544598</v>
      </c>
      <c r="F574" s="77">
        <f>'StockBond Returns'!Y573+'StockBond Returns'!AA573-'StockBond Returns'!Z573*'Distribution of Final Value'!$B$7</f>
        <v>10.81125821</v>
      </c>
      <c r="G574" s="19">
        <f>1/'StockBond Returns'!M572</f>
        <v>0.1509726314</v>
      </c>
      <c r="H574">
        <f t="shared" si="7"/>
        <v>1</v>
      </c>
      <c r="I574" s="71">
        <f t="shared" si="8"/>
        <v>0</v>
      </c>
      <c r="J574">
        <f t="shared" si="9"/>
        <v>0</v>
      </c>
      <c r="K574" s="19">
        <f t="shared" ref="K574:M574" si="1144">if(H574=1,$E574,"")</f>
        <v>0.06864544598</v>
      </c>
      <c r="L574" t="str">
        <f t="shared" si="1144"/>
        <v/>
      </c>
      <c r="M574" t="str">
        <f t="shared" si="1144"/>
        <v/>
      </c>
      <c r="N574" s="158">
        <f>if('StockBond Returns'!AB572=0,1,0)</f>
        <v>0</v>
      </c>
      <c r="O574">
        <f>if( and('StockBond Returns'!$AB572&lt;0,'StockBond Returns'!$AB572&gt;=-0.1),1,0)</f>
        <v>0</v>
      </c>
      <c r="P574">
        <f>if( and('StockBond Returns'!$AB572&lt;-0.1,'StockBond Returns'!$AB572&gt;=-0.2),1,0)</f>
        <v>0</v>
      </c>
      <c r="Q574">
        <f>if( and('StockBond Returns'!$AB572&lt;-0.2,'StockBond Returns'!$AB572&gt;=-0.3),1,0)</f>
        <v>0</v>
      </c>
      <c r="R574">
        <f>if('StockBond Returns'!AB572&lt;-0.3,1,0)</f>
        <v>1</v>
      </c>
      <c r="S574" t="str">
        <f t="shared" ref="S574:W574" si="1145">if(N574=1,$E574,"")</f>
        <v/>
      </c>
      <c r="T574" t="str">
        <f t="shared" si="1145"/>
        <v/>
      </c>
      <c r="U574" t="str">
        <f t="shared" si="1145"/>
        <v/>
      </c>
      <c r="V574" t="str">
        <f t="shared" si="1145"/>
        <v/>
      </c>
      <c r="W574" s="19">
        <f t="shared" si="1145"/>
        <v>0.06864544598</v>
      </c>
    </row>
    <row r="575">
      <c r="A575">
        <f t="shared" si="33"/>
        <v>5</v>
      </c>
      <c r="B575">
        <f t="shared" si="34"/>
        <v>1918</v>
      </c>
      <c r="C575" s="159">
        <f t="shared" si="709"/>
        <v>6726</v>
      </c>
      <c r="D575" s="156">
        <f t="shared" si="12"/>
        <v>1918.333333</v>
      </c>
      <c r="E575" s="157">
        <f>('StockBond Returns'!Y574+'StockBond Returns'!AA574-'Parameters &amp; Main Results'!$B$33)/'StockBond Returns'!Z574*12</f>
        <v>0.0689455076</v>
      </c>
      <c r="F575" s="77">
        <f>'StockBond Returns'!Y574+'StockBond Returns'!AA574-'StockBond Returns'!Z574*'Distribution of Final Value'!$B$7</f>
        <v>11.49348371</v>
      </c>
      <c r="G575" s="19">
        <f>1/'StockBond Returns'!M573</f>
        <v>0.1528208655</v>
      </c>
      <c r="H575">
        <f t="shared" si="7"/>
        <v>1</v>
      </c>
      <c r="I575" s="71">
        <f t="shared" si="8"/>
        <v>0</v>
      </c>
      <c r="J575">
        <f t="shared" si="9"/>
        <v>0</v>
      </c>
      <c r="K575" s="19">
        <f t="shared" ref="K575:M575" si="1146">if(H575=1,$E575,"")</f>
        <v>0.0689455076</v>
      </c>
      <c r="L575" t="str">
        <f t="shared" si="1146"/>
        <v/>
      </c>
      <c r="M575" t="str">
        <f t="shared" si="1146"/>
        <v/>
      </c>
      <c r="N575" s="158">
        <f>if('StockBond Returns'!AB573=0,1,0)</f>
        <v>0</v>
      </c>
      <c r="O575">
        <f>if( and('StockBond Returns'!$AB573&lt;0,'StockBond Returns'!$AB573&gt;=-0.1),1,0)</f>
        <v>0</v>
      </c>
      <c r="P575">
        <f>if( and('StockBond Returns'!$AB573&lt;-0.1,'StockBond Returns'!$AB573&gt;=-0.2),1,0)</f>
        <v>0</v>
      </c>
      <c r="Q575">
        <f>if( and('StockBond Returns'!$AB573&lt;-0.2,'StockBond Returns'!$AB573&gt;=-0.3),1,0)</f>
        <v>0</v>
      </c>
      <c r="R575">
        <f>if('StockBond Returns'!AB573&lt;-0.3,1,0)</f>
        <v>1</v>
      </c>
      <c r="S575" t="str">
        <f t="shared" ref="S575:W575" si="1147">if(N575=1,$E575,"")</f>
        <v/>
      </c>
      <c r="T575" t="str">
        <f t="shared" si="1147"/>
        <v/>
      </c>
      <c r="U575" t="str">
        <f t="shared" si="1147"/>
        <v/>
      </c>
      <c r="V575" t="str">
        <f t="shared" si="1147"/>
        <v/>
      </c>
      <c r="W575" s="19">
        <f t="shared" si="1147"/>
        <v>0.0689455076</v>
      </c>
    </row>
    <row r="576">
      <c r="A576">
        <f t="shared" si="33"/>
        <v>6</v>
      </c>
      <c r="B576">
        <f t="shared" si="34"/>
        <v>1918</v>
      </c>
      <c r="C576" s="159">
        <f t="shared" si="709"/>
        <v>6756</v>
      </c>
      <c r="D576" s="156">
        <f t="shared" si="12"/>
        <v>1918.416667</v>
      </c>
      <c r="E576" s="157">
        <f>('StockBond Returns'!Y575+'StockBond Returns'!AA575-'Parameters &amp; Main Results'!$B$33)/'StockBond Returns'!Z575*12</f>
        <v>0.06952802304</v>
      </c>
      <c r="F576" s="77">
        <f>'StockBond Returns'!Y575+'StockBond Returns'!AA575-'StockBond Returns'!Z575*'Distribution of Final Value'!$B$7</f>
        <v>11.6078859</v>
      </c>
      <c r="G576" s="19">
        <f>1/'StockBond Returns'!M574</f>
        <v>0.1527423161</v>
      </c>
      <c r="H576">
        <f t="shared" si="7"/>
        <v>1</v>
      </c>
      <c r="I576" s="71">
        <f t="shared" si="8"/>
        <v>0</v>
      </c>
      <c r="J576">
        <f t="shared" si="9"/>
        <v>0</v>
      </c>
      <c r="K576" s="19">
        <f t="shared" ref="K576:M576" si="1148">if(H576=1,$E576,"")</f>
        <v>0.06952802304</v>
      </c>
      <c r="L576" t="str">
        <f t="shared" si="1148"/>
        <v/>
      </c>
      <c r="M576" t="str">
        <f t="shared" si="1148"/>
        <v/>
      </c>
      <c r="N576" s="158">
        <f>if('StockBond Returns'!AB574=0,1,0)</f>
        <v>0</v>
      </c>
      <c r="O576">
        <f>if( and('StockBond Returns'!$AB574&lt;0,'StockBond Returns'!$AB574&gt;=-0.1),1,0)</f>
        <v>0</v>
      </c>
      <c r="P576">
        <f>if( and('StockBond Returns'!$AB574&lt;-0.1,'StockBond Returns'!$AB574&gt;=-0.2),1,0)</f>
        <v>0</v>
      </c>
      <c r="Q576">
        <f>if( and('StockBond Returns'!$AB574&lt;-0.2,'StockBond Returns'!$AB574&gt;=-0.3),1,0)</f>
        <v>0</v>
      </c>
      <c r="R576">
        <f>if('StockBond Returns'!AB574&lt;-0.3,1,0)</f>
        <v>1</v>
      </c>
      <c r="S576" t="str">
        <f t="shared" ref="S576:W576" si="1149">if(N576=1,$E576,"")</f>
        <v/>
      </c>
      <c r="T576" t="str">
        <f t="shared" si="1149"/>
        <v/>
      </c>
      <c r="U576" t="str">
        <f t="shared" si="1149"/>
        <v/>
      </c>
      <c r="V576" t="str">
        <f t="shared" si="1149"/>
        <v/>
      </c>
      <c r="W576" s="19">
        <f t="shared" si="1149"/>
        <v>0.06952802304</v>
      </c>
    </row>
    <row r="577">
      <c r="A577">
        <f t="shared" si="33"/>
        <v>7</v>
      </c>
      <c r="B577">
        <f t="shared" si="34"/>
        <v>1918</v>
      </c>
      <c r="C577" s="159">
        <f t="shared" si="709"/>
        <v>6787</v>
      </c>
      <c r="D577" s="156">
        <f t="shared" si="12"/>
        <v>1918.5</v>
      </c>
      <c r="E577" s="157">
        <f>('StockBond Returns'!Y576+'StockBond Returns'!AA576-'Parameters &amp; Main Results'!$B$33)/'StockBond Returns'!Z576*12</f>
        <v>0.0691468625</v>
      </c>
      <c r="F577" s="77">
        <f>'StockBond Returns'!Y576+'StockBond Returns'!AA576-'StockBond Returns'!Z576*'Distribution of Final Value'!$B$7</f>
        <v>11.18512713</v>
      </c>
      <c r="G577" s="19">
        <f>1/'StockBond Returns'!M575</f>
        <v>0.1525497734</v>
      </c>
      <c r="H577">
        <f t="shared" si="7"/>
        <v>1</v>
      </c>
      <c r="I577" s="71">
        <f t="shared" si="8"/>
        <v>0</v>
      </c>
      <c r="J577">
        <f t="shared" si="9"/>
        <v>0</v>
      </c>
      <c r="K577" s="19">
        <f t="shared" ref="K577:M577" si="1150">if(H577=1,$E577,"")</f>
        <v>0.0691468625</v>
      </c>
      <c r="L577" t="str">
        <f t="shared" si="1150"/>
        <v/>
      </c>
      <c r="M577" t="str">
        <f t="shared" si="1150"/>
        <v/>
      </c>
      <c r="N577" s="158">
        <f>if('StockBond Returns'!AB575=0,1,0)</f>
        <v>0</v>
      </c>
      <c r="O577">
        <f>if( and('StockBond Returns'!$AB575&lt;0,'StockBond Returns'!$AB575&gt;=-0.1),1,0)</f>
        <v>0</v>
      </c>
      <c r="P577">
        <f>if( and('StockBond Returns'!$AB575&lt;-0.1,'StockBond Returns'!$AB575&gt;=-0.2),1,0)</f>
        <v>0</v>
      </c>
      <c r="Q577">
        <f>if( and('StockBond Returns'!$AB575&lt;-0.2,'StockBond Returns'!$AB575&gt;=-0.3),1,0)</f>
        <v>0</v>
      </c>
      <c r="R577">
        <f>if('StockBond Returns'!AB575&lt;-0.3,1,0)</f>
        <v>1</v>
      </c>
      <c r="S577" t="str">
        <f t="shared" ref="S577:W577" si="1151">if(N577=1,$E577,"")</f>
        <v/>
      </c>
      <c r="T577" t="str">
        <f t="shared" si="1151"/>
        <v/>
      </c>
      <c r="U577" t="str">
        <f t="shared" si="1151"/>
        <v/>
      </c>
      <c r="V577" t="str">
        <f t="shared" si="1151"/>
        <v/>
      </c>
      <c r="W577" s="19">
        <f t="shared" si="1151"/>
        <v>0.0691468625</v>
      </c>
    </row>
    <row r="578">
      <c r="A578">
        <f t="shared" si="33"/>
        <v>8</v>
      </c>
      <c r="B578">
        <f t="shared" si="34"/>
        <v>1918</v>
      </c>
      <c r="C578" s="159">
        <f t="shared" si="709"/>
        <v>6818</v>
      </c>
      <c r="D578" s="156">
        <f t="shared" si="12"/>
        <v>1918.583333</v>
      </c>
      <c r="E578" s="157">
        <f>('StockBond Returns'!Y577+'StockBond Returns'!AA577-'Parameters &amp; Main Results'!$B$33)/'StockBond Returns'!Z577*12</f>
        <v>0.07133018483</v>
      </c>
      <c r="F578" s="77">
        <f>'StockBond Returns'!Y577+'StockBond Returns'!AA577-'StockBond Returns'!Z577*'Distribution of Final Value'!$B$7</f>
        <v>12.39005044</v>
      </c>
      <c r="G578" s="19">
        <f>1/'StockBond Returns'!M576</f>
        <v>0.1572862492</v>
      </c>
      <c r="H578">
        <f t="shared" si="7"/>
        <v>1</v>
      </c>
      <c r="I578" s="71">
        <f t="shared" si="8"/>
        <v>0</v>
      </c>
      <c r="J578">
        <f t="shared" si="9"/>
        <v>0</v>
      </c>
      <c r="K578" s="19">
        <f t="shared" ref="K578:M578" si="1152">if(H578=1,$E578,"")</f>
        <v>0.07133018483</v>
      </c>
      <c r="L578" t="str">
        <f t="shared" si="1152"/>
        <v/>
      </c>
      <c r="M578" t="str">
        <f t="shared" si="1152"/>
        <v/>
      </c>
      <c r="N578" s="158">
        <f>if('StockBond Returns'!AB576=0,1,0)</f>
        <v>0</v>
      </c>
      <c r="O578">
        <f>if( and('StockBond Returns'!$AB576&lt;0,'StockBond Returns'!$AB576&gt;=-0.1),1,0)</f>
        <v>0</v>
      </c>
      <c r="P578">
        <f>if( and('StockBond Returns'!$AB576&lt;-0.1,'StockBond Returns'!$AB576&gt;=-0.2),1,0)</f>
        <v>0</v>
      </c>
      <c r="Q578">
        <f>if( and('StockBond Returns'!$AB576&lt;-0.2,'StockBond Returns'!$AB576&gt;=-0.3),1,0)</f>
        <v>0</v>
      </c>
      <c r="R578">
        <f>if('StockBond Returns'!AB576&lt;-0.3,1,0)</f>
        <v>1</v>
      </c>
      <c r="S578" t="str">
        <f t="shared" ref="S578:W578" si="1153">if(N578=1,$E578,"")</f>
        <v/>
      </c>
      <c r="T578" t="str">
        <f t="shared" si="1153"/>
        <v/>
      </c>
      <c r="U578" t="str">
        <f t="shared" si="1153"/>
        <v/>
      </c>
      <c r="V578" t="str">
        <f t="shared" si="1153"/>
        <v/>
      </c>
      <c r="W578" s="19">
        <f t="shared" si="1153"/>
        <v>0.07133018483</v>
      </c>
    </row>
    <row r="579">
      <c r="A579">
        <f t="shared" si="33"/>
        <v>9</v>
      </c>
      <c r="B579">
        <f t="shared" si="34"/>
        <v>1918</v>
      </c>
      <c r="C579" s="159">
        <f t="shared" si="709"/>
        <v>6848</v>
      </c>
      <c r="D579" s="156">
        <f t="shared" si="12"/>
        <v>1918.666667</v>
      </c>
      <c r="E579" s="157">
        <f>('StockBond Returns'!Y578+'StockBond Returns'!AA578-'Parameters &amp; Main Results'!$B$33)/'StockBond Returns'!Z578*12</f>
        <v>0.07157035404</v>
      </c>
      <c r="F579" s="77">
        <f>'StockBond Returns'!Y578+'StockBond Returns'!AA578-'StockBond Returns'!Z578*'Distribution of Final Value'!$B$7</f>
        <v>12.66863067</v>
      </c>
      <c r="G579" s="19">
        <f>1/'StockBond Returns'!M577</f>
        <v>0.1567788521</v>
      </c>
      <c r="H579">
        <f t="shared" si="7"/>
        <v>1</v>
      </c>
      <c r="I579" s="71">
        <f t="shared" si="8"/>
        <v>0</v>
      </c>
      <c r="J579">
        <f t="shared" si="9"/>
        <v>0</v>
      </c>
      <c r="K579" s="19">
        <f t="shared" ref="K579:M579" si="1154">if(H579=1,$E579,"")</f>
        <v>0.07157035404</v>
      </c>
      <c r="L579" t="str">
        <f t="shared" si="1154"/>
        <v/>
      </c>
      <c r="M579" t="str">
        <f t="shared" si="1154"/>
        <v/>
      </c>
      <c r="N579" s="158">
        <f>if('StockBond Returns'!AB577=0,1,0)</f>
        <v>0</v>
      </c>
      <c r="O579">
        <f>if( and('StockBond Returns'!$AB577&lt;0,'StockBond Returns'!$AB577&gt;=-0.1),1,0)</f>
        <v>0</v>
      </c>
      <c r="P579">
        <f>if( and('StockBond Returns'!$AB577&lt;-0.1,'StockBond Returns'!$AB577&gt;=-0.2),1,0)</f>
        <v>0</v>
      </c>
      <c r="Q579">
        <f>if( and('StockBond Returns'!$AB577&lt;-0.2,'StockBond Returns'!$AB577&gt;=-0.3),1,0)</f>
        <v>0</v>
      </c>
      <c r="R579">
        <f>if('StockBond Returns'!AB577&lt;-0.3,1,0)</f>
        <v>1</v>
      </c>
      <c r="S579" t="str">
        <f t="shared" ref="S579:W579" si="1155">if(N579=1,$E579,"")</f>
        <v/>
      </c>
      <c r="T579" t="str">
        <f t="shared" si="1155"/>
        <v/>
      </c>
      <c r="U579" t="str">
        <f t="shared" si="1155"/>
        <v/>
      </c>
      <c r="V579" t="str">
        <f t="shared" si="1155"/>
        <v/>
      </c>
      <c r="W579" s="19">
        <f t="shared" si="1155"/>
        <v>0.07157035404</v>
      </c>
    </row>
    <row r="580">
      <c r="A580">
        <f t="shared" si="33"/>
        <v>10</v>
      </c>
      <c r="B580">
        <f t="shared" si="34"/>
        <v>1918</v>
      </c>
      <c r="C580" s="159">
        <f t="shared" si="709"/>
        <v>6879</v>
      </c>
      <c r="D580" s="156">
        <f t="shared" si="12"/>
        <v>1918.75</v>
      </c>
      <c r="E580" s="157">
        <f>('StockBond Returns'!Y579+'StockBond Returns'!AA579-'Parameters &amp; Main Results'!$B$33)/'StockBond Returns'!Z579*12</f>
        <v>0.07392235179</v>
      </c>
      <c r="F580" s="77">
        <f>'StockBond Returns'!Y579+'StockBond Returns'!AA579-'StockBond Returns'!Z579*'Distribution of Final Value'!$B$7</f>
        <v>13.35212146</v>
      </c>
      <c r="G580" s="19">
        <f>1/'StockBond Returns'!M578</f>
        <v>0.1603459655</v>
      </c>
      <c r="H580">
        <f t="shared" si="7"/>
        <v>1</v>
      </c>
      <c r="I580" s="71">
        <f t="shared" si="8"/>
        <v>0</v>
      </c>
      <c r="J580">
        <f t="shared" si="9"/>
        <v>0</v>
      </c>
      <c r="K580" s="19">
        <f t="shared" ref="K580:M580" si="1156">if(H580=1,$E580,"")</f>
        <v>0.07392235179</v>
      </c>
      <c r="L580" t="str">
        <f t="shared" si="1156"/>
        <v/>
      </c>
      <c r="M580" t="str">
        <f t="shared" si="1156"/>
        <v/>
      </c>
      <c r="N580" s="158">
        <f>if('StockBond Returns'!AB578=0,1,0)</f>
        <v>0</v>
      </c>
      <c r="O580">
        <f>if( and('StockBond Returns'!$AB578&lt;0,'StockBond Returns'!$AB578&gt;=-0.1),1,0)</f>
        <v>0</v>
      </c>
      <c r="P580">
        <f>if( and('StockBond Returns'!$AB578&lt;-0.1,'StockBond Returns'!$AB578&gt;=-0.2),1,0)</f>
        <v>0</v>
      </c>
      <c r="Q580">
        <f>if( and('StockBond Returns'!$AB578&lt;-0.2,'StockBond Returns'!$AB578&gt;=-0.3),1,0)</f>
        <v>0</v>
      </c>
      <c r="R580">
        <f>if('StockBond Returns'!AB578&lt;-0.3,1,0)</f>
        <v>1</v>
      </c>
      <c r="S580" t="str">
        <f t="shared" ref="S580:W580" si="1157">if(N580=1,$E580,"")</f>
        <v/>
      </c>
      <c r="T580" t="str">
        <f t="shared" si="1157"/>
        <v/>
      </c>
      <c r="U580" t="str">
        <f t="shared" si="1157"/>
        <v/>
      </c>
      <c r="V580" t="str">
        <f t="shared" si="1157"/>
        <v/>
      </c>
      <c r="W580" s="19">
        <f t="shared" si="1157"/>
        <v>0.07392235179</v>
      </c>
    </row>
    <row r="581">
      <c r="A581">
        <f t="shared" si="33"/>
        <v>11</v>
      </c>
      <c r="B581">
        <f t="shared" si="34"/>
        <v>1918</v>
      </c>
      <c r="C581" s="159">
        <f t="shared" si="709"/>
        <v>6909</v>
      </c>
      <c r="D581" s="156">
        <f t="shared" si="12"/>
        <v>1918.833333</v>
      </c>
      <c r="E581" s="157">
        <f>('StockBond Returns'!Y580+'StockBond Returns'!AA580-'Parameters &amp; Main Results'!$B$33)/'StockBond Returns'!Z580*12</f>
        <v>0.07259776952</v>
      </c>
      <c r="F581" s="77">
        <f>'StockBond Returns'!Y580+'StockBond Returns'!AA580-'StockBond Returns'!Z580*'Distribution of Final Value'!$B$7</f>
        <v>11.7813286</v>
      </c>
      <c r="G581" s="19">
        <f>1/'StockBond Returns'!M579</f>
        <v>0.1532583714</v>
      </c>
      <c r="H581">
        <f t="shared" si="7"/>
        <v>1</v>
      </c>
      <c r="I581" s="71">
        <f t="shared" si="8"/>
        <v>0</v>
      </c>
      <c r="J581">
        <f t="shared" si="9"/>
        <v>0</v>
      </c>
      <c r="K581" s="19">
        <f t="shared" ref="K581:M581" si="1158">if(H581=1,$E581,"")</f>
        <v>0.07259776952</v>
      </c>
      <c r="L581" t="str">
        <f t="shared" si="1158"/>
        <v/>
      </c>
      <c r="M581" t="str">
        <f t="shared" si="1158"/>
        <v/>
      </c>
      <c r="N581" s="158">
        <f>if('StockBond Returns'!AB579=0,1,0)</f>
        <v>0</v>
      </c>
      <c r="O581">
        <f>if( and('StockBond Returns'!$AB579&lt;0,'StockBond Returns'!$AB579&gt;=-0.1),1,0)</f>
        <v>0</v>
      </c>
      <c r="P581">
        <f>if( and('StockBond Returns'!$AB579&lt;-0.1,'StockBond Returns'!$AB579&gt;=-0.2),1,0)</f>
        <v>0</v>
      </c>
      <c r="Q581">
        <f>if( and('StockBond Returns'!$AB579&lt;-0.2,'StockBond Returns'!$AB579&gt;=-0.3),1,0)</f>
        <v>0</v>
      </c>
      <c r="R581">
        <f>if('StockBond Returns'!AB579&lt;-0.3,1,0)</f>
        <v>1</v>
      </c>
      <c r="S581" t="str">
        <f t="shared" ref="S581:W581" si="1159">if(N581=1,$E581,"")</f>
        <v/>
      </c>
      <c r="T581" t="str">
        <f t="shared" si="1159"/>
        <v/>
      </c>
      <c r="U581" t="str">
        <f t="shared" si="1159"/>
        <v/>
      </c>
      <c r="V581" t="str">
        <f t="shared" si="1159"/>
        <v/>
      </c>
      <c r="W581" s="19">
        <f t="shared" si="1159"/>
        <v>0.07259776952</v>
      </c>
    </row>
    <row r="582">
      <c r="A582">
        <f t="shared" si="33"/>
        <v>12</v>
      </c>
      <c r="B582">
        <f t="shared" si="34"/>
        <v>1918</v>
      </c>
      <c r="C582" s="159">
        <f t="shared" si="709"/>
        <v>6940</v>
      </c>
      <c r="D582" s="156">
        <f t="shared" si="12"/>
        <v>1918.916667</v>
      </c>
      <c r="E582" s="157">
        <f>('StockBond Returns'!Y581+'StockBond Returns'!AA581-'Parameters &amp; Main Results'!$B$33)/'StockBond Returns'!Z581*12</f>
        <v>0.07471953112</v>
      </c>
      <c r="F582" s="77">
        <f>'StockBond Returns'!Y581+'StockBond Returns'!AA581-'StockBond Returns'!Z581*'Distribution of Final Value'!$B$7</f>
        <v>12.62422925</v>
      </c>
      <c r="G582" s="19">
        <f>1/'StockBond Returns'!M580</f>
        <v>0.1604954665</v>
      </c>
      <c r="H582">
        <f t="shared" si="7"/>
        <v>1</v>
      </c>
      <c r="I582" s="71">
        <f t="shared" si="8"/>
        <v>0</v>
      </c>
      <c r="J582">
        <f t="shared" si="9"/>
        <v>0</v>
      </c>
      <c r="K582" s="19">
        <f t="shared" ref="K582:M582" si="1160">if(H582=1,$E582,"")</f>
        <v>0.07471953112</v>
      </c>
      <c r="L582" t="str">
        <f t="shared" si="1160"/>
        <v/>
      </c>
      <c r="M582" t="str">
        <f t="shared" si="1160"/>
        <v/>
      </c>
      <c r="N582" s="158">
        <f>if('StockBond Returns'!AB580=0,1,0)</f>
        <v>0</v>
      </c>
      <c r="O582">
        <f>if( and('StockBond Returns'!$AB580&lt;0,'StockBond Returns'!$AB580&gt;=-0.1),1,0)</f>
        <v>0</v>
      </c>
      <c r="P582">
        <f>if( and('StockBond Returns'!$AB580&lt;-0.1,'StockBond Returns'!$AB580&gt;=-0.2),1,0)</f>
        <v>0</v>
      </c>
      <c r="Q582">
        <f>if( and('StockBond Returns'!$AB580&lt;-0.2,'StockBond Returns'!$AB580&gt;=-0.3),1,0)</f>
        <v>0</v>
      </c>
      <c r="R582">
        <f>if('StockBond Returns'!AB580&lt;-0.3,1,0)</f>
        <v>1</v>
      </c>
      <c r="S582" t="str">
        <f t="shared" ref="S582:W582" si="1161">if(N582=1,$E582,"")</f>
        <v/>
      </c>
      <c r="T582" t="str">
        <f t="shared" si="1161"/>
        <v/>
      </c>
      <c r="U582" t="str">
        <f t="shared" si="1161"/>
        <v/>
      </c>
      <c r="V582" t="str">
        <f t="shared" si="1161"/>
        <v/>
      </c>
      <c r="W582" s="19">
        <f t="shared" si="1161"/>
        <v>0.07471953112</v>
      </c>
    </row>
    <row r="583">
      <c r="A583">
        <f t="shared" si="33"/>
        <v>1</v>
      </c>
      <c r="B583">
        <f t="shared" si="34"/>
        <v>1919</v>
      </c>
      <c r="C583" s="159">
        <f t="shared" si="709"/>
        <v>6971</v>
      </c>
      <c r="D583" s="156">
        <f t="shared" si="12"/>
        <v>1919</v>
      </c>
      <c r="E583" s="157">
        <f>('StockBond Returns'!Y582+'StockBond Returns'!AA582-'Parameters &amp; Main Results'!$B$33)/'StockBond Returns'!Z582*12</f>
        <v>0.07513341056</v>
      </c>
      <c r="F583" s="77">
        <f>'StockBond Returns'!Y582+'StockBond Returns'!AA582-'StockBond Returns'!Z582*'Distribution of Final Value'!$B$7</f>
        <v>12.76751436</v>
      </c>
      <c r="G583" s="19">
        <f>1/'StockBond Returns'!M581</f>
        <v>0.1626479788</v>
      </c>
      <c r="H583">
        <f t="shared" si="7"/>
        <v>1</v>
      </c>
      <c r="I583" s="71">
        <f t="shared" si="8"/>
        <v>0</v>
      </c>
      <c r="J583">
        <f t="shared" si="9"/>
        <v>0</v>
      </c>
      <c r="K583" s="19">
        <f t="shared" ref="K583:M583" si="1162">if(H583=1,$E583,"")</f>
        <v>0.07513341056</v>
      </c>
      <c r="L583" t="str">
        <f t="shared" si="1162"/>
        <v/>
      </c>
      <c r="M583" t="str">
        <f t="shared" si="1162"/>
        <v/>
      </c>
      <c r="N583" s="158">
        <f>if('StockBond Returns'!AB581=0,1,0)</f>
        <v>0</v>
      </c>
      <c r="O583">
        <f>if( and('StockBond Returns'!$AB581&lt;0,'StockBond Returns'!$AB581&gt;=-0.1),1,0)</f>
        <v>0</v>
      </c>
      <c r="P583">
        <f>if( and('StockBond Returns'!$AB581&lt;-0.1,'StockBond Returns'!$AB581&gt;=-0.2),1,0)</f>
        <v>0</v>
      </c>
      <c r="Q583">
        <f>if( and('StockBond Returns'!$AB581&lt;-0.2,'StockBond Returns'!$AB581&gt;=-0.3),1,0)</f>
        <v>0</v>
      </c>
      <c r="R583">
        <f>if('StockBond Returns'!AB581&lt;-0.3,1,0)</f>
        <v>1</v>
      </c>
      <c r="S583" t="str">
        <f t="shared" ref="S583:W583" si="1163">if(N583=1,$E583,"")</f>
        <v/>
      </c>
      <c r="T583" t="str">
        <f t="shared" si="1163"/>
        <v/>
      </c>
      <c r="U583" t="str">
        <f t="shared" si="1163"/>
        <v/>
      </c>
      <c r="V583" t="str">
        <f t="shared" si="1163"/>
        <v/>
      </c>
      <c r="W583" s="19">
        <f t="shared" si="1163"/>
        <v>0.07513341056</v>
      </c>
    </row>
    <row r="584">
      <c r="A584">
        <f t="shared" si="33"/>
        <v>2</v>
      </c>
      <c r="B584">
        <f t="shared" si="34"/>
        <v>1919</v>
      </c>
      <c r="C584" s="159">
        <f t="shared" si="709"/>
        <v>6999</v>
      </c>
      <c r="D584" s="156">
        <f t="shared" si="12"/>
        <v>1919.083333</v>
      </c>
      <c r="E584" s="157">
        <f>('StockBond Returns'!Y583+'StockBond Returns'!AA583-'Parameters &amp; Main Results'!$B$33)/'StockBond Returns'!Z583*12</f>
        <v>0.07612670807</v>
      </c>
      <c r="F584" s="77">
        <f>'StockBond Returns'!Y583+'StockBond Returns'!AA583-'StockBond Returns'!Z583*'Distribution of Final Value'!$B$7</f>
        <v>13.41961634</v>
      </c>
      <c r="G584" s="19">
        <f>1/'StockBond Returns'!M582</f>
        <v>0.1650267437</v>
      </c>
      <c r="H584">
        <f t="shared" si="7"/>
        <v>1</v>
      </c>
      <c r="I584" s="71">
        <f t="shared" si="8"/>
        <v>0</v>
      </c>
      <c r="J584">
        <f t="shared" si="9"/>
        <v>0</v>
      </c>
      <c r="K584" s="19">
        <f t="shared" ref="K584:M584" si="1164">if(H584=1,$E584,"")</f>
        <v>0.07612670807</v>
      </c>
      <c r="L584" t="str">
        <f t="shared" si="1164"/>
        <v/>
      </c>
      <c r="M584" t="str">
        <f t="shared" si="1164"/>
        <v/>
      </c>
      <c r="N584" s="158">
        <f>if('StockBond Returns'!AB582=0,1,0)</f>
        <v>0</v>
      </c>
      <c r="O584">
        <f>if( and('StockBond Returns'!$AB582&lt;0,'StockBond Returns'!$AB582&gt;=-0.1),1,0)</f>
        <v>0</v>
      </c>
      <c r="P584">
        <f>if( and('StockBond Returns'!$AB582&lt;-0.1,'StockBond Returns'!$AB582&gt;=-0.2),1,0)</f>
        <v>0</v>
      </c>
      <c r="Q584">
        <f>if( and('StockBond Returns'!$AB582&lt;-0.2,'StockBond Returns'!$AB582&gt;=-0.3),1,0)</f>
        <v>0</v>
      </c>
      <c r="R584">
        <f>if('StockBond Returns'!AB582&lt;-0.3,1,0)</f>
        <v>1</v>
      </c>
      <c r="S584" t="str">
        <f t="shared" ref="S584:W584" si="1165">if(N584=1,$E584,"")</f>
        <v/>
      </c>
      <c r="T584" t="str">
        <f t="shared" si="1165"/>
        <v/>
      </c>
      <c r="U584" t="str">
        <f t="shared" si="1165"/>
        <v/>
      </c>
      <c r="V584" t="str">
        <f t="shared" si="1165"/>
        <v/>
      </c>
      <c r="W584" s="19">
        <f t="shared" si="1165"/>
        <v>0.07612670807</v>
      </c>
    </row>
    <row r="585">
      <c r="A585">
        <f t="shared" si="33"/>
        <v>3</v>
      </c>
      <c r="B585">
        <f t="shared" si="34"/>
        <v>1919</v>
      </c>
      <c r="C585" s="159">
        <f t="shared" si="709"/>
        <v>7030</v>
      </c>
      <c r="D585" s="156">
        <f t="shared" si="12"/>
        <v>1919.166667</v>
      </c>
      <c r="E585" s="157">
        <f>('StockBond Returns'!Y584+'StockBond Returns'!AA584-'Parameters &amp; Main Results'!$B$33)/'StockBond Returns'!Z584*12</f>
        <v>0.07308512182</v>
      </c>
      <c r="F585" s="77">
        <f>'StockBond Returns'!Y584+'StockBond Returns'!AA584-'StockBond Returns'!Z584*'Distribution of Final Value'!$B$7</f>
        <v>11.81008716</v>
      </c>
      <c r="G585" s="19">
        <f>1/'StockBond Returns'!M583</f>
        <v>0.1583254174</v>
      </c>
      <c r="H585">
        <f t="shared" si="7"/>
        <v>1</v>
      </c>
      <c r="I585" s="71">
        <f t="shared" si="8"/>
        <v>0</v>
      </c>
      <c r="J585">
        <f t="shared" si="9"/>
        <v>0</v>
      </c>
      <c r="K585" s="19">
        <f t="shared" ref="K585:M585" si="1166">if(H585=1,$E585,"")</f>
        <v>0.07308512182</v>
      </c>
      <c r="L585" t="str">
        <f t="shared" si="1166"/>
        <v/>
      </c>
      <c r="M585" t="str">
        <f t="shared" si="1166"/>
        <v/>
      </c>
      <c r="N585" s="158">
        <f>if('StockBond Returns'!AB583=0,1,0)</f>
        <v>0</v>
      </c>
      <c r="O585">
        <f>if( and('StockBond Returns'!$AB583&lt;0,'StockBond Returns'!$AB583&gt;=-0.1),1,0)</f>
        <v>0</v>
      </c>
      <c r="P585">
        <f>if( and('StockBond Returns'!$AB583&lt;-0.1,'StockBond Returns'!$AB583&gt;=-0.2),1,0)</f>
        <v>0</v>
      </c>
      <c r="Q585">
        <f>if( and('StockBond Returns'!$AB583&lt;-0.2,'StockBond Returns'!$AB583&gt;=-0.3),1,0)</f>
        <v>0</v>
      </c>
      <c r="R585">
        <f>if('StockBond Returns'!AB583&lt;-0.3,1,0)</f>
        <v>1</v>
      </c>
      <c r="S585" t="str">
        <f t="shared" ref="S585:W585" si="1167">if(N585=1,$E585,"")</f>
        <v/>
      </c>
      <c r="T585" t="str">
        <f t="shared" si="1167"/>
        <v/>
      </c>
      <c r="U585" t="str">
        <f t="shared" si="1167"/>
        <v/>
      </c>
      <c r="V585" t="str">
        <f t="shared" si="1167"/>
        <v/>
      </c>
      <c r="W585" s="19">
        <f t="shared" si="1167"/>
        <v>0.07308512182</v>
      </c>
    </row>
    <row r="586">
      <c r="A586">
        <f t="shared" si="33"/>
        <v>4</v>
      </c>
      <c r="B586">
        <f t="shared" si="34"/>
        <v>1919</v>
      </c>
      <c r="C586" s="159">
        <f t="shared" si="709"/>
        <v>7060</v>
      </c>
      <c r="D586" s="156">
        <f t="shared" si="12"/>
        <v>1919.25</v>
      </c>
      <c r="E586" s="157">
        <f>('StockBond Returns'!Y585+'StockBond Returns'!AA585-'Parameters &amp; Main Results'!$B$33)/'StockBond Returns'!Z585*12</f>
        <v>0.07378778336</v>
      </c>
      <c r="F586" s="77">
        <f>'StockBond Returns'!Y585+'StockBond Returns'!AA585-'StockBond Returns'!Z585*'Distribution of Final Value'!$B$7</f>
        <v>12.42278729</v>
      </c>
      <c r="G586" s="19">
        <f>1/'StockBond Returns'!M584</f>
        <v>0.1551270951</v>
      </c>
      <c r="H586">
        <f t="shared" si="7"/>
        <v>1</v>
      </c>
      <c r="I586" s="71">
        <f t="shared" si="8"/>
        <v>0</v>
      </c>
      <c r="J586">
        <f t="shared" si="9"/>
        <v>0</v>
      </c>
      <c r="K586" s="19">
        <f t="shared" ref="K586:M586" si="1168">if(H586=1,$E586,"")</f>
        <v>0.07378778336</v>
      </c>
      <c r="L586" t="str">
        <f t="shared" si="1168"/>
        <v/>
      </c>
      <c r="M586" t="str">
        <f t="shared" si="1168"/>
        <v/>
      </c>
      <c r="N586" s="158">
        <f>if('StockBond Returns'!AB584=0,1,0)</f>
        <v>0</v>
      </c>
      <c r="O586">
        <f>if( and('StockBond Returns'!$AB584&lt;0,'StockBond Returns'!$AB584&gt;=-0.1),1,0)</f>
        <v>0</v>
      </c>
      <c r="P586">
        <f>if( and('StockBond Returns'!$AB584&lt;-0.1,'StockBond Returns'!$AB584&gt;=-0.2),1,0)</f>
        <v>0</v>
      </c>
      <c r="Q586">
        <f>if( and('StockBond Returns'!$AB584&lt;-0.2,'StockBond Returns'!$AB584&gt;=-0.3),1,0)</f>
        <v>0</v>
      </c>
      <c r="R586">
        <f>if('StockBond Returns'!AB584&lt;-0.3,1,0)</f>
        <v>1</v>
      </c>
      <c r="S586" t="str">
        <f t="shared" ref="S586:W586" si="1169">if(N586=1,$E586,"")</f>
        <v/>
      </c>
      <c r="T586" t="str">
        <f t="shared" si="1169"/>
        <v/>
      </c>
      <c r="U586" t="str">
        <f t="shared" si="1169"/>
        <v/>
      </c>
      <c r="V586" t="str">
        <f t="shared" si="1169"/>
        <v/>
      </c>
      <c r="W586" s="19">
        <f t="shared" si="1169"/>
        <v>0.07378778336</v>
      </c>
    </row>
    <row r="587">
      <c r="A587">
        <f t="shared" si="33"/>
        <v>5</v>
      </c>
      <c r="B587">
        <f t="shared" si="34"/>
        <v>1919</v>
      </c>
      <c r="C587" s="159">
        <f t="shared" si="709"/>
        <v>7091</v>
      </c>
      <c r="D587" s="156">
        <f t="shared" si="12"/>
        <v>1919.333333</v>
      </c>
      <c r="E587" s="157">
        <f>('StockBond Returns'!Y586+'StockBond Returns'!AA586-'Parameters &amp; Main Results'!$B$33)/'StockBond Returns'!Z586*12</f>
        <v>0.07237681068</v>
      </c>
      <c r="F587" s="77">
        <f>'StockBond Returns'!Y586+'StockBond Returns'!AA586-'StockBond Returns'!Z586*'Distribution of Final Value'!$B$7</f>
        <v>11.76086851</v>
      </c>
      <c r="G587" s="19">
        <f>1/'StockBond Returns'!M585</f>
        <v>0.1525709359</v>
      </c>
      <c r="H587">
        <f t="shared" si="7"/>
        <v>1</v>
      </c>
      <c r="I587" s="71">
        <f t="shared" si="8"/>
        <v>0</v>
      </c>
      <c r="J587">
        <f t="shared" si="9"/>
        <v>0</v>
      </c>
      <c r="K587" s="19">
        <f t="shared" ref="K587:M587" si="1170">if(H587=1,$E587,"")</f>
        <v>0.07237681068</v>
      </c>
      <c r="L587" t="str">
        <f t="shared" si="1170"/>
        <v/>
      </c>
      <c r="M587" t="str">
        <f t="shared" si="1170"/>
        <v/>
      </c>
      <c r="N587" s="158">
        <f>if('StockBond Returns'!AB585=0,1,0)</f>
        <v>0</v>
      </c>
      <c r="O587">
        <f>if( and('StockBond Returns'!$AB585&lt;0,'StockBond Returns'!$AB585&gt;=-0.1),1,0)</f>
        <v>0</v>
      </c>
      <c r="P587">
        <f>if( and('StockBond Returns'!$AB585&lt;-0.1,'StockBond Returns'!$AB585&gt;=-0.2),1,0)</f>
        <v>0</v>
      </c>
      <c r="Q587">
        <f>if( and('StockBond Returns'!$AB585&lt;-0.2,'StockBond Returns'!$AB585&gt;=-0.3),1,0)</f>
        <v>0</v>
      </c>
      <c r="R587">
        <f>if('StockBond Returns'!AB585&lt;-0.3,1,0)</f>
        <v>1</v>
      </c>
      <c r="S587" t="str">
        <f t="shared" ref="S587:W587" si="1171">if(N587=1,$E587,"")</f>
        <v/>
      </c>
      <c r="T587" t="str">
        <f t="shared" si="1171"/>
        <v/>
      </c>
      <c r="U587" t="str">
        <f t="shared" si="1171"/>
        <v/>
      </c>
      <c r="V587" t="str">
        <f t="shared" si="1171"/>
        <v/>
      </c>
      <c r="W587" s="19">
        <f t="shared" si="1171"/>
        <v>0.07237681068</v>
      </c>
    </row>
    <row r="588">
      <c r="A588">
        <f t="shared" si="33"/>
        <v>6</v>
      </c>
      <c r="B588">
        <f t="shared" si="34"/>
        <v>1919</v>
      </c>
      <c r="C588" s="159">
        <f t="shared" si="709"/>
        <v>7121</v>
      </c>
      <c r="D588" s="156">
        <f t="shared" si="12"/>
        <v>1919.416667</v>
      </c>
      <c r="E588" s="157">
        <f>('StockBond Returns'!Y587+'StockBond Returns'!AA587-'Parameters &amp; Main Results'!$B$33)/'StockBond Returns'!Z587*12</f>
        <v>0.06907734253</v>
      </c>
      <c r="F588" s="77">
        <f>'StockBond Returns'!Y587+'StockBond Returns'!AA587-'StockBond Returns'!Z587*'Distribution of Final Value'!$B$7</f>
        <v>10.3134413</v>
      </c>
      <c r="G588" s="19">
        <f>1/'StockBond Returns'!M586</f>
        <v>0.142590531</v>
      </c>
      <c r="H588">
        <f t="shared" si="7"/>
        <v>1</v>
      </c>
      <c r="I588" s="71">
        <f t="shared" si="8"/>
        <v>0</v>
      </c>
      <c r="J588">
        <f t="shared" si="9"/>
        <v>0</v>
      </c>
      <c r="K588" s="19">
        <f t="shared" ref="K588:M588" si="1172">if(H588=1,$E588,"")</f>
        <v>0.06907734253</v>
      </c>
      <c r="L588" t="str">
        <f t="shared" si="1172"/>
        <v/>
      </c>
      <c r="M588" t="str">
        <f t="shared" si="1172"/>
        <v/>
      </c>
      <c r="N588" s="158">
        <f>if('StockBond Returns'!AB586=0,1,0)</f>
        <v>0</v>
      </c>
      <c r="O588">
        <f>if( and('StockBond Returns'!$AB586&lt;0,'StockBond Returns'!$AB586&gt;=-0.1),1,0)</f>
        <v>0</v>
      </c>
      <c r="P588">
        <f>if( and('StockBond Returns'!$AB586&lt;-0.1,'StockBond Returns'!$AB586&gt;=-0.2),1,0)</f>
        <v>0</v>
      </c>
      <c r="Q588">
        <f>if( and('StockBond Returns'!$AB586&lt;-0.2,'StockBond Returns'!$AB586&gt;=-0.3),1,0)</f>
        <v>1</v>
      </c>
      <c r="R588">
        <f>if('StockBond Returns'!AB586&lt;-0.3,1,0)</f>
        <v>0</v>
      </c>
      <c r="S588" t="str">
        <f t="shared" ref="S588:W588" si="1173">if(N588=1,$E588,"")</f>
        <v/>
      </c>
      <c r="T588" t="str">
        <f t="shared" si="1173"/>
        <v/>
      </c>
      <c r="U588" t="str">
        <f t="shared" si="1173"/>
        <v/>
      </c>
      <c r="V588" s="19">
        <f t="shared" si="1173"/>
        <v>0.06907734253</v>
      </c>
      <c r="W588" t="str">
        <f t="shared" si="1173"/>
        <v/>
      </c>
    </row>
    <row r="589">
      <c r="A589">
        <f t="shared" si="33"/>
        <v>7</v>
      </c>
      <c r="B589">
        <f t="shared" si="34"/>
        <v>1919</v>
      </c>
      <c r="C589" s="159">
        <f t="shared" si="709"/>
        <v>7152</v>
      </c>
      <c r="D589" s="156">
        <f t="shared" si="12"/>
        <v>1919.5</v>
      </c>
      <c r="E589" s="157">
        <f>('StockBond Returns'!Y588+'StockBond Returns'!AA588-'Parameters &amp; Main Results'!$B$33)/'StockBond Returns'!Z588*12</f>
        <v>0.07067501378</v>
      </c>
      <c r="F589" s="77">
        <f>'StockBond Returns'!Y588+'StockBond Returns'!AA588-'StockBond Returns'!Z588*'Distribution of Final Value'!$B$7</f>
        <v>11.0914943</v>
      </c>
      <c r="G589" s="19">
        <f>1/'StockBond Returns'!M587</f>
        <v>0.1404170786</v>
      </c>
      <c r="H589">
        <f t="shared" si="7"/>
        <v>1</v>
      </c>
      <c r="I589" s="71">
        <f t="shared" si="8"/>
        <v>0</v>
      </c>
      <c r="J589">
        <f t="shared" si="9"/>
        <v>0</v>
      </c>
      <c r="K589" s="19">
        <f t="shared" ref="K589:M589" si="1174">if(H589=1,$E589,"")</f>
        <v>0.07067501378</v>
      </c>
      <c r="L589" t="str">
        <f t="shared" si="1174"/>
        <v/>
      </c>
      <c r="M589" t="str">
        <f t="shared" si="1174"/>
        <v/>
      </c>
      <c r="N589" s="158">
        <f>if('StockBond Returns'!AB587=0,1,0)</f>
        <v>0</v>
      </c>
      <c r="O589">
        <f>if( and('StockBond Returns'!$AB587&lt;0,'StockBond Returns'!$AB587&gt;=-0.1),1,0)</f>
        <v>0</v>
      </c>
      <c r="P589">
        <f>if( and('StockBond Returns'!$AB587&lt;-0.1,'StockBond Returns'!$AB587&gt;=-0.2),1,0)</f>
        <v>0</v>
      </c>
      <c r="Q589">
        <f>if( and('StockBond Returns'!$AB587&lt;-0.2,'StockBond Returns'!$AB587&gt;=-0.3),1,0)</f>
        <v>1</v>
      </c>
      <c r="R589">
        <f>if('StockBond Returns'!AB587&lt;-0.3,1,0)</f>
        <v>0</v>
      </c>
      <c r="S589" t="str">
        <f t="shared" ref="S589:W589" si="1175">if(N589=1,$E589,"")</f>
        <v/>
      </c>
      <c r="T589" t="str">
        <f t="shared" si="1175"/>
        <v/>
      </c>
      <c r="U589" t="str">
        <f t="shared" si="1175"/>
        <v/>
      </c>
      <c r="V589" s="19">
        <f t="shared" si="1175"/>
        <v>0.07067501378</v>
      </c>
      <c r="W589" t="str">
        <f t="shared" si="1175"/>
        <v/>
      </c>
    </row>
    <row r="590">
      <c r="A590">
        <f t="shared" si="33"/>
        <v>8</v>
      </c>
      <c r="B590">
        <f t="shared" si="34"/>
        <v>1919</v>
      </c>
      <c r="C590" s="159">
        <f t="shared" si="709"/>
        <v>7183</v>
      </c>
      <c r="D590" s="156">
        <f t="shared" si="12"/>
        <v>1919.583333</v>
      </c>
      <c r="E590" s="157">
        <f>('StockBond Returns'!Y589+'StockBond Returns'!AA589-'Parameters &amp; Main Results'!$B$33)/'StockBond Returns'!Z589*12</f>
        <v>0.06969539107</v>
      </c>
      <c r="F590" s="77">
        <f>'StockBond Returns'!Y589+'StockBond Returns'!AA589-'StockBond Returns'!Z589*'Distribution of Final Value'!$B$7</f>
        <v>10.65996202</v>
      </c>
      <c r="G590" s="19">
        <f>1/'StockBond Returns'!M588</f>
        <v>0.1478890859</v>
      </c>
      <c r="H590">
        <f t="shared" si="7"/>
        <v>1</v>
      </c>
      <c r="I590" s="71">
        <f t="shared" si="8"/>
        <v>0</v>
      </c>
      <c r="J590">
        <f t="shared" si="9"/>
        <v>0</v>
      </c>
      <c r="K590" s="19">
        <f t="shared" ref="K590:M590" si="1176">if(H590=1,$E590,"")</f>
        <v>0.06969539107</v>
      </c>
      <c r="L590" t="str">
        <f t="shared" si="1176"/>
        <v/>
      </c>
      <c r="M590" t="str">
        <f t="shared" si="1176"/>
        <v/>
      </c>
      <c r="N590" s="158">
        <f>if('StockBond Returns'!AB588=0,1,0)</f>
        <v>0</v>
      </c>
      <c r="O590">
        <f>if( and('StockBond Returns'!$AB588&lt;0,'StockBond Returns'!$AB588&gt;=-0.1),1,0)</f>
        <v>0</v>
      </c>
      <c r="P590">
        <f>if( and('StockBond Returns'!$AB588&lt;-0.1,'StockBond Returns'!$AB588&gt;=-0.2),1,0)</f>
        <v>0</v>
      </c>
      <c r="Q590">
        <f>if( and('StockBond Returns'!$AB588&lt;-0.2,'StockBond Returns'!$AB588&gt;=-0.3),1,0)</f>
        <v>1</v>
      </c>
      <c r="R590">
        <f>if('StockBond Returns'!AB588&lt;-0.3,1,0)</f>
        <v>0</v>
      </c>
      <c r="S590" t="str">
        <f t="shared" ref="S590:W590" si="1177">if(N590=1,$E590,"")</f>
        <v/>
      </c>
      <c r="T590" t="str">
        <f t="shared" si="1177"/>
        <v/>
      </c>
      <c r="U590" t="str">
        <f t="shared" si="1177"/>
        <v/>
      </c>
      <c r="V590" s="19">
        <f t="shared" si="1177"/>
        <v>0.06969539107</v>
      </c>
      <c r="W590" t="str">
        <f t="shared" si="1177"/>
        <v/>
      </c>
    </row>
    <row r="591">
      <c r="A591">
        <f t="shared" si="33"/>
        <v>9</v>
      </c>
      <c r="B591">
        <f t="shared" si="34"/>
        <v>1919</v>
      </c>
      <c r="C591" s="159">
        <f t="shared" si="709"/>
        <v>7213</v>
      </c>
      <c r="D591" s="156">
        <f t="shared" si="12"/>
        <v>1919.666667</v>
      </c>
      <c r="E591" s="157">
        <f>('StockBond Returns'!Y590+'StockBond Returns'!AA590-'Parameters &amp; Main Results'!$B$33)/'StockBond Returns'!Z590*12</f>
        <v>0.07542025893</v>
      </c>
      <c r="F591" s="77">
        <f>'StockBond Returns'!Y590+'StockBond Returns'!AA590-'StockBond Returns'!Z590*'Distribution of Final Value'!$B$7</f>
        <v>12.98632642</v>
      </c>
      <c r="G591" s="19">
        <f>1/'StockBond Returns'!M589</f>
        <v>0.1505383413</v>
      </c>
      <c r="H591">
        <f t="shared" si="7"/>
        <v>1</v>
      </c>
      <c r="I591" s="71">
        <f t="shared" si="8"/>
        <v>0</v>
      </c>
      <c r="J591">
        <f t="shared" si="9"/>
        <v>0</v>
      </c>
      <c r="K591" s="19">
        <f t="shared" ref="K591:M591" si="1178">if(H591=1,$E591,"")</f>
        <v>0.07542025893</v>
      </c>
      <c r="L591" t="str">
        <f t="shared" si="1178"/>
        <v/>
      </c>
      <c r="M591" t="str">
        <f t="shared" si="1178"/>
        <v/>
      </c>
      <c r="N591" s="158">
        <f>if('StockBond Returns'!AB589=0,1,0)</f>
        <v>0</v>
      </c>
      <c r="O591">
        <f>if( and('StockBond Returns'!$AB589&lt;0,'StockBond Returns'!$AB589&gt;=-0.1),1,0)</f>
        <v>0</v>
      </c>
      <c r="P591">
        <f>if( and('StockBond Returns'!$AB589&lt;-0.1,'StockBond Returns'!$AB589&gt;=-0.2),1,0)</f>
        <v>0</v>
      </c>
      <c r="Q591">
        <f>if( and('StockBond Returns'!$AB589&lt;-0.2,'StockBond Returns'!$AB589&gt;=-0.3),1,0)</f>
        <v>0</v>
      </c>
      <c r="R591">
        <f>if('StockBond Returns'!AB589&lt;-0.3,1,0)</f>
        <v>1</v>
      </c>
      <c r="S591" t="str">
        <f t="shared" ref="S591:W591" si="1179">if(N591=1,$E591,"")</f>
        <v/>
      </c>
      <c r="T591" t="str">
        <f t="shared" si="1179"/>
        <v/>
      </c>
      <c r="U591" t="str">
        <f t="shared" si="1179"/>
        <v/>
      </c>
      <c r="V591" t="str">
        <f t="shared" si="1179"/>
        <v/>
      </c>
      <c r="W591" s="19">
        <f t="shared" si="1179"/>
        <v>0.07542025893</v>
      </c>
    </row>
    <row r="592">
      <c r="A592">
        <f t="shared" si="33"/>
        <v>10</v>
      </c>
      <c r="B592">
        <f t="shared" si="34"/>
        <v>1919</v>
      </c>
      <c r="C592" s="159">
        <f t="shared" si="709"/>
        <v>7244</v>
      </c>
      <c r="D592" s="156">
        <f t="shared" si="12"/>
        <v>1919.75</v>
      </c>
      <c r="E592" s="157">
        <f>('StockBond Returns'!Y591+'StockBond Returns'!AA591-'Parameters &amp; Main Results'!$B$33)/'StockBond Returns'!Z591*12</f>
        <v>0.07478323631</v>
      </c>
      <c r="F592" s="77">
        <f>'StockBond Returns'!Y591+'StockBond Returns'!AA591-'StockBond Returns'!Z591*'Distribution of Final Value'!$B$7</f>
        <v>12.58832787</v>
      </c>
      <c r="G592" s="19">
        <f>1/'StockBond Returns'!M590</f>
        <v>0.1483770658</v>
      </c>
      <c r="H592">
        <f t="shared" si="7"/>
        <v>1</v>
      </c>
      <c r="I592" s="71">
        <f t="shared" si="8"/>
        <v>0</v>
      </c>
      <c r="J592">
        <f t="shared" si="9"/>
        <v>0</v>
      </c>
      <c r="K592" s="19">
        <f t="shared" ref="K592:M592" si="1180">if(H592=1,$E592,"")</f>
        <v>0.07478323631</v>
      </c>
      <c r="L592" t="str">
        <f t="shared" si="1180"/>
        <v/>
      </c>
      <c r="M592" t="str">
        <f t="shared" si="1180"/>
        <v/>
      </c>
      <c r="N592" s="158">
        <f>if('StockBond Returns'!AB590=0,1,0)</f>
        <v>0</v>
      </c>
      <c r="O592">
        <f>if( and('StockBond Returns'!$AB590&lt;0,'StockBond Returns'!$AB590&gt;=-0.1),1,0)</f>
        <v>0</v>
      </c>
      <c r="P592">
        <f>if( and('StockBond Returns'!$AB590&lt;-0.1,'StockBond Returns'!$AB590&gt;=-0.2),1,0)</f>
        <v>0</v>
      </c>
      <c r="Q592">
        <f>if( and('StockBond Returns'!$AB590&lt;-0.2,'StockBond Returns'!$AB590&gt;=-0.3),1,0)</f>
        <v>0</v>
      </c>
      <c r="R592">
        <f>if('StockBond Returns'!AB590&lt;-0.3,1,0)</f>
        <v>1</v>
      </c>
      <c r="S592" t="str">
        <f t="shared" ref="S592:W592" si="1181">if(N592=1,$E592,"")</f>
        <v/>
      </c>
      <c r="T592" t="str">
        <f t="shared" si="1181"/>
        <v/>
      </c>
      <c r="U592" t="str">
        <f t="shared" si="1181"/>
        <v/>
      </c>
      <c r="V592" t="str">
        <f t="shared" si="1181"/>
        <v/>
      </c>
      <c r="W592" s="19">
        <f t="shared" si="1181"/>
        <v>0.07478323631</v>
      </c>
    </row>
    <row r="593">
      <c r="A593">
        <f t="shared" si="33"/>
        <v>11</v>
      </c>
      <c r="B593">
        <f t="shared" si="34"/>
        <v>1919</v>
      </c>
      <c r="C593" s="159">
        <f t="shared" si="709"/>
        <v>7274</v>
      </c>
      <c r="D593" s="156">
        <f t="shared" si="12"/>
        <v>1919.833333</v>
      </c>
      <c r="E593" s="157">
        <f>('StockBond Returns'!Y592+'StockBond Returns'!AA592-'Parameters &amp; Main Results'!$B$33)/'StockBond Returns'!Z592*12</f>
        <v>0.07201434479</v>
      </c>
      <c r="F593" s="77">
        <f>'StockBond Returns'!Y592+'StockBond Returns'!AA592-'StockBond Returns'!Z592*'Distribution of Final Value'!$B$7</f>
        <v>10.68477442</v>
      </c>
      <c r="G593" s="19">
        <f>1/'StockBond Returns'!M591</f>
        <v>0.143946427</v>
      </c>
      <c r="H593">
        <f t="shared" si="7"/>
        <v>1</v>
      </c>
      <c r="I593" s="71">
        <f t="shared" si="8"/>
        <v>0</v>
      </c>
      <c r="J593">
        <f t="shared" si="9"/>
        <v>0</v>
      </c>
      <c r="K593" s="19">
        <f t="shared" ref="K593:M593" si="1182">if(H593=1,$E593,"")</f>
        <v>0.07201434479</v>
      </c>
      <c r="L593" t="str">
        <f t="shared" si="1182"/>
        <v/>
      </c>
      <c r="M593" t="str">
        <f t="shared" si="1182"/>
        <v/>
      </c>
      <c r="N593" s="158">
        <f>if('StockBond Returns'!AB591=0,1,0)</f>
        <v>0</v>
      </c>
      <c r="O593">
        <f>if( and('StockBond Returns'!$AB591&lt;0,'StockBond Returns'!$AB591&gt;=-0.1),1,0)</f>
        <v>0</v>
      </c>
      <c r="P593">
        <f>if( and('StockBond Returns'!$AB591&lt;-0.1,'StockBond Returns'!$AB591&gt;=-0.2),1,0)</f>
        <v>0</v>
      </c>
      <c r="Q593">
        <f>if( and('StockBond Returns'!$AB591&lt;-0.2,'StockBond Returns'!$AB591&gt;=-0.3),1,0)</f>
        <v>1</v>
      </c>
      <c r="R593">
        <f>if('StockBond Returns'!AB591&lt;-0.3,1,0)</f>
        <v>0</v>
      </c>
      <c r="S593" t="str">
        <f t="shared" ref="S593:W593" si="1183">if(N593=1,$E593,"")</f>
        <v/>
      </c>
      <c r="T593" t="str">
        <f t="shared" si="1183"/>
        <v/>
      </c>
      <c r="U593" t="str">
        <f t="shared" si="1183"/>
        <v/>
      </c>
      <c r="V593" s="19">
        <f t="shared" si="1183"/>
        <v>0.07201434479</v>
      </c>
      <c r="W593" t="str">
        <f t="shared" si="1183"/>
        <v/>
      </c>
    </row>
    <row r="594">
      <c r="A594">
        <f t="shared" si="33"/>
        <v>12</v>
      </c>
      <c r="B594">
        <f t="shared" si="34"/>
        <v>1919</v>
      </c>
      <c r="C594" s="159">
        <f t="shared" si="709"/>
        <v>7305</v>
      </c>
      <c r="D594" s="156">
        <f t="shared" si="12"/>
        <v>1919.916667</v>
      </c>
      <c r="E594" s="157">
        <f>('StockBond Returns'!Y593+'StockBond Returns'!AA593-'Parameters &amp; Main Results'!$B$33)/'StockBond Returns'!Z593*12</f>
        <v>0.07722496361</v>
      </c>
      <c r="F594" s="77">
        <f>'StockBond Returns'!Y593+'StockBond Returns'!AA593-'StockBond Returns'!Z593*'Distribution of Final Value'!$B$7</f>
        <v>12.7007236</v>
      </c>
      <c r="G594" s="19">
        <f>1/'StockBond Returns'!M592</f>
        <v>0.1604117724</v>
      </c>
      <c r="H594">
        <f t="shared" si="7"/>
        <v>1</v>
      </c>
      <c r="I594" s="71">
        <f t="shared" si="8"/>
        <v>0</v>
      </c>
      <c r="J594">
        <f t="shared" si="9"/>
        <v>0</v>
      </c>
      <c r="K594" s="19">
        <f t="shared" ref="K594:M594" si="1184">if(H594=1,$E594,"")</f>
        <v>0.07722496361</v>
      </c>
      <c r="L594" t="str">
        <f t="shared" si="1184"/>
        <v/>
      </c>
      <c r="M594" t="str">
        <f t="shared" si="1184"/>
        <v/>
      </c>
      <c r="N594" s="158">
        <f>if('StockBond Returns'!AB592=0,1,0)</f>
        <v>0</v>
      </c>
      <c r="O594">
        <f>if( and('StockBond Returns'!$AB592&lt;0,'StockBond Returns'!$AB592&gt;=-0.1),1,0)</f>
        <v>0</v>
      </c>
      <c r="P594">
        <f>if( and('StockBond Returns'!$AB592&lt;-0.1,'StockBond Returns'!$AB592&gt;=-0.2),1,0)</f>
        <v>0</v>
      </c>
      <c r="Q594">
        <f>if( and('StockBond Returns'!$AB592&lt;-0.2,'StockBond Returns'!$AB592&gt;=-0.3),1,0)</f>
        <v>0</v>
      </c>
      <c r="R594">
        <f>if('StockBond Returns'!AB592&lt;-0.3,1,0)</f>
        <v>1</v>
      </c>
      <c r="S594" t="str">
        <f t="shared" ref="S594:W594" si="1185">if(N594=1,$E594,"")</f>
        <v/>
      </c>
      <c r="T594" t="str">
        <f t="shared" si="1185"/>
        <v/>
      </c>
      <c r="U594" t="str">
        <f t="shared" si="1185"/>
        <v/>
      </c>
      <c r="V594" t="str">
        <f t="shared" si="1185"/>
        <v/>
      </c>
      <c r="W594" s="19">
        <f t="shared" si="1185"/>
        <v>0.07722496361</v>
      </c>
    </row>
    <row r="595">
      <c r="A595">
        <f t="shared" si="33"/>
        <v>1</v>
      </c>
      <c r="B595">
        <f t="shared" si="34"/>
        <v>1920</v>
      </c>
      <c r="C595" s="159">
        <f t="shared" si="709"/>
        <v>7336</v>
      </c>
      <c r="D595" s="156">
        <f t="shared" si="12"/>
        <v>1920</v>
      </c>
      <c r="E595" s="157">
        <f>('StockBond Returns'!Y594+'StockBond Returns'!AA594-'Parameters &amp; Main Results'!$B$33)/'StockBond Returns'!Z594*12</f>
        <v>0.07938982589</v>
      </c>
      <c r="F595" s="77">
        <f>'StockBond Returns'!Y594+'StockBond Returns'!AA594-'StockBond Returns'!Z594*'Distribution of Final Value'!$B$7</f>
        <v>13.43449658</v>
      </c>
      <c r="G595" s="19">
        <f>1/'StockBond Returns'!M593</f>
        <v>0.1604569637</v>
      </c>
      <c r="H595">
        <f t="shared" si="7"/>
        <v>1</v>
      </c>
      <c r="I595" s="71">
        <f t="shared" si="8"/>
        <v>0</v>
      </c>
      <c r="J595">
        <f t="shared" si="9"/>
        <v>0</v>
      </c>
      <c r="K595" s="19">
        <f t="shared" ref="K595:M595" si="1186">if(H595=1,$E595,"")</f>
        <v>0.07938982589</v>
      </c>
      <c r="L595" t="str">
        <f t="shared" si="1186"/>
        <v/>
      </c>
      <c r="M595" t="str">
        <f t="shared" si="1186"/>
        <v/>
      </c>
      <c r="N595" s="158">
        <f>if('StockBond Returns'!AB593=0,1,0)</f>
        <v>0</v>
      </c>
      <c r="O595">
        <f>if( and('StockBond Returns'!$AB593&lt;0,'StockBond Returns'!$AB593&gt;=-0.1),1,0)</f>
        <v>0</v>
      </c>
      <c r="P595">
        <f>if( and('StockBond Returns'!$AB593&lt;-0.1,'StockBond Returns'!$AB593&gt;=-0.2),1,0)</f>
        <v>0</v>
      </c>
      <c r="Q595">
        <f>if( and('StockBond Returns'!$AB593&lt;-0.2,'StockBond Returns'!$AB593&gt;=-0.3),1,0)</f>
        <v>0</v>
      </c>
      <c r="R595">
        <f>if('StockBond Returns'!AB593&lt;-0.3,1,0)</f>
        <v>1</v>
      </c>
      <c r="S595" t="str">
        <f t="shared" ref="S595:W595" si="1187">if(N595=1,$E595,"")</f>
        <v/>
      </c>
      <c r="T595" t="str">
        <f t="shared" si="1187"/>
        <v/>
      </c>
      <c r="U595" t="str">
        <f t="shared" si="1187"/>
        <v/>
      </c>
      <c r="V595" t="str">
        <f t="shared" si="1187"/>
        <v/>
      </c>
      <c r="W595" s="19">
        <f t="shared" si="1187"/>
        <v>0.07938982589</v>
      </c>
    </row>
    <row r="596">
      <c r="A596">
        <f t="shared" si="33"/>
        <v>2</v>
      </c>
      <c r="B596">
        <f t="shared" si="34"/>
        <v>1920</v>
      </c>
      <c r="C596" s="159">
        <f t="shared" si="709"/>
        <v>7365</v>
      </c>
      <c r="D596" s="156">
        <f t="shared" si="12"/>
        <v>1920.083333</v>
      </c>
      <c r="E596" s="157">
        <f>('StockBond Returns'!Y595+'StockBond Returns'!AA595-'Parameters &amp; Main Results'!$B$33)/'StockBond Returns'!Z595*12</f>
        <v>0.08303672657</v>
      </c>
      <c r="F596" s="77">
        <f>'StockBond Returns'!Y595+'StockBond Returns'!AA595-'StockBond Returns'!Z595*'Distribution of Final Value'!$B$7</f>
        <v>14.87824641</v>
      </c>
      <c r="G596" s="19">
        <f>1/'StockBond Returns'!M594</f>
        <v>0.1777414433</v>
      </c>
      <c r="H596">
        <f t="shared" si="7"/>
        <v>1</v>
      </c>
      <c r="I596" s="71">
        <f t="shared" si="8"/>
        <v>0</v>
      </c>
      <c r="J596">
        <f t="shared" si="9"/>
        <v>0</v>
      </c>
      <c r="K596" s="19">
        <f t="shared" ref="K596:M596" si="1188">if(H596=1,$E596,"")</f>
        <v>0.08303672657</v>
      </c>
      <c r="L596" t="str">
        <f t="shared" si="1188"/>
        <v/>
      </c>
      <c r="M596" t="str">
        <f t="shared" si="1188"/>
        <v/>
      </c>
      <c r="N596" s="158">
        <f>if('StockBond Returns'!AB594=0,1,0)</f>
        <v>0</v>
      </c>
      <c r="O596">
        <f>if( and('StockBond Returns'!$AB594&lt;0,'StockBond Returns'!$AB594&gt;=-0.1),1,0)</f>
        <v>0</v>
      </c>
      <c r="P596">
        <f>if( and('StockBond Returns'!$AB594&lt;-0.1,'StockBond Returns'!$AB594&gt;=-0.2),1,0)</f>
        <v>0</v>
      </c>
      <c r="Q596">
        <f>if( and('StockBond Returns'!$AB594&lt;-0.2,'StockBond Returns'!$AB594&gt;=-0.3),1,0)</f>
        <v>0</v>
      </c>
      <c r="R596">
        <f>if('StockBond Returns'!AB594&lt;-0.3,1,0)</f>
        <v>1</v>
      </c>
      <c r="S596" t="str">
        <f t="shared" ref="S596:W596" si="1189">if(N596=1,$E596,"")</f>
        <v/>
      </c>
      <c r="T596" t="str">
        <f t="shared" si="1189"/>
        <v/>
      </c>
      <c r="U596" t="str">
        <f t="shared" si="1189"/>
        <v/>
      </c>
      <c r="V596" t="str">
        <f t="shared" si="1189"/>
        <v/>
      </c>
      <c r="W596" s="19">
        <f t="shared" si="1189"/>
        <v>0.08303672657</v>
      </c>
    </row>
    <row r="597">
      <c r="A597">
        <f t="shared" si="33"/>
        <v>3</v>
      </c>
      <c r="B597">
        <f t="shared" si="34"/>
        <v>1920</v>
      </c>
      <c r="C597" s="159">
        <f t="shared" si="709"/>
        <v>7396</v>
      </c>
      <c r="D597" s="156">
        <f t="shared" si="12"/>
        <v>1920.166667</v>
      </c>
      <c r="E597" s="157">
        <f>('StockBond Returns'!Y596+'StockBond Returns'!AA596-'Parameters &amp; Main Results'!$B$33)/'StockBond Returns'!Z596*12</f>
        <v>0.0891113492</v>
      </c>
      <c r="F597" s="77">
        <f>'StockBond Returns'!Y596+'StockBond Returns'!AA596-'StockBond Returns'!Z596*'Distribution of Final Value'!$B$7</f>
        <v>16.29668325</v>
      </c>
      <c r="G597" s="19">
        <f>1/'StockBond Returns'!M595</f>
        <v>0.1826434466</v>
      </c>
      <c r="H597">
        <f t="shared" si="7"/>
        <v>1</v>
      </c>
      <c r="I597" s="71">
        <f t="shared" si="8"/>
        <v>0</v>
      </c>
      <c r="J597">
        <f t="shared" si="9"/>
        <v>0</v>
      </c>
      <c r="K597" s="19">
        <f t="shared" ref="K597:M597" si="1190">if(H597=1,$E597,"")</f>
        <v>0.0891113492</v>
      </c>
      <c r="L597" t="str">
        <f t="shared" si="1190"/>
        <v/>
      </c>
      <c r="M597" t="str">
        <f t="shared" si="1190"/>
        <v/>
      </c>
      <c r="N597" s="158">
        <f>if('StockBond Returns'!AB595=0,1,0)</f>
        <v>0</v>
      </c>
      <c r="O597">
        <f>if( and('StockBond Returns'!$AB595&lt;0,'StockBond Returns'!$AB595&gt;=-0.1),1,0)</f>
        <v>0</v>
      </c>
      <c r="P597">
        <f>if( and('StockBond Returns'!$AB595&lt;-0.1,'StockBond Returns'!$AB595&gt;=-0.2),1,0)</f>
        <v>0</v>
      </c>
      <c r="Q597">
        <f>if( and('StockBond Returns'!$AB595&lt;-0.2,'StockBond Returns'!$AB595&gt;=-0.3),1,0)</f>
        <v>0</v>
      </c>
      <c r="R597">
        <f>if('StockBond Returns'!AB595&lt;-0.3,1,0)</f>
        <v>1</v>
      </c>
      <c r="S597" t="str">
        <f t="shared" ref="S597:W597" si="1191">if(N597=1,$E597,"")</f>
        <v/>
      </c>
      <c r="T597" t="str">
        <f t="shared" si="1191"/>
        <v/>
      </c>
      <c r="U597" t="str">
        <f t="shared" si="1191"/>
        <v/>
      </c>
      <c r="V597" t="str">
        <f t="shared" si="1191"/>
        <v/>
      </c>
      <c r="W597" s="19">
        <f t="shared" si="1191"/>
        <v>0.0891113492</v>
      </c>
    </row>
    <row r="598">
      <c r="A598">
        <f t="shared" si="33"/>
        <v>4</v>
      </c>
      <c r="B598">
        <f t="shared" si="34"/>
        <v>1920</v>
      </c>
      <c r="C598" s="159">
        <f t="shared" si="709"/>
        <v>7426</v>
      </c>
      <c r="D598" s="156">
        <f t="shared" si="12"/>
        <v>1920.25</v>
      </c>
      <c r="E598" s="157">
        <f>('StockBond Returns'!Y597+'StockBond Returns'!AA597-'Parameters &amp; Main Results'!$B$33)/'StockBond Returns'!Z597*12</f>
        <v>0.08409909542</v>
      </c>
      <c r="F598" s="77">
        <f>'StockBond Returns'!Y597+'StockBond Returns'!AA597-'StockBond Returns'!Z597*'Distribution of Final Value'!$B$7</f>
        <v>13.38103815</v>
      </c>
      <c r="G598" s="19">
        <f>1/'StockBond Returns'!M596</f>
        <v>0.1676607007</v>
      </c>
      <c r="H598">
        <f t="shared" si="7"/>
        <v>1</v>
      </c>
      <c r="I598" s="71">
        <f t="shared" si="8"/>
        <v>0</v>
      </c>
      <c r="J598">
        <f t="shared" si="9"/>
        <v>0</v>
      </c>
      <c r="K598" s="19">
        <f t="shared" ref="K598:M598" si="1192">if(H598=1,$E598,"")</f>
        <v>0.08409909542</v>
      </c>
      <c r="L598" t="str">
        <f t="shared" si="1192"/>
        <v/>
      </c>
      <c r="M598" t="str">
        <f t="shared" si="1192"/>
        <v/>
      </c>
      <c r="N598" s="158">
        <f>if('StockBond Returns'!AB596=0,1,0)</f>
        <v>0</v>
      </c>
      <c r="O598">
        <f>if( and('StockBond Returns'!$AB596&lt;0,'StockBond Returns'!$AB596&gt;=-0.1),1,0)</f>
        <v>0</v>
      </c>
      <c r="P598">
        <f>if( and('StockBond Returns'!$AB596&lt;-0.1,'StockBond Returns'!$AB596&gt;=-0.2),1,0)</f>
        <v>0</v>
      </c>
      <c r="Q598">
        <f>if( and('StockBond Returns'!$AB596&lt;-0.2,'StockBond Returns'!$AB596&gt;=-0.3),1,0)</f>
        <v>0</v>
      </c>
      <c r="R598">
        <f>if('StockBond Returns'!AB596&lt;-0.3,1,0)</f>
        <v>1</v>
      </c>
      <c r="S598" t="str">
        <f t="shared" ref="S598:W598" si="1193">if(N598=1,$E598,"")</f>
        <v/>
      </c>
      <c r="T598" t="str">
        <f t="shared" si="1193"/>
        <v/>
      </c>
      <c r="U598" t="str">
        <f t="shared" si="1193"/>
        <v/>
      </c>
      <c r="V598" t="str">
        <f t="shared" si="1193"/>
        <v/>
      </c>
      <c r="W598" s="19">
        <f t="shared" si="1193"/>
        <v>0.08409909542</v>
      </c>
    </row>
    <row r="599">
      <c r="A599">
        <f t="shared" si="33"/>
        <v>5</v>
      </c>
      <c r="B599">
        <f t="shared" si="34"/>
        <v>1920</v>
      </c>
      <c r="C599" s="159">
        <f t="shared" si="709"/>
        <v>7457</v>
      </c>
      <c r="D599" s="156">
        <f t="shared" si="12"/>
        <v>1920.333333</v>
      </c>
      <c r="E599" s="157">
        <f>('StockBond Returns'!Y598+'StockBond Returns'!AA598-'Parameters &amp; Main Results'!$B$33)/'StockBond Returns'!Z598*12</f>
        <v>0.09215631351</v>
      </c>
      <c r="F599" s="77">
        <f>'StockBond Returns'!Y598+'StockBond Returns'!AA598-'StockBond Returns'!Z598*'Distribution of Final Value'!$B$7</f>
        <v>16.53494782</v>
      </c>
      <c r="G599" s="19">
        <f>1/'StockBond Returns'!M597</f>
        <v>0.1848990512</v>
      </c>
      <c r="H599">
        <f t="shared" si="7"/>
        <v>1</v>
      </c>
      <c r="I599" s="71">
        <f t="shared" si="8"/>
        <v>0</v>
      </c>
      <c r="J599">
        <f t="shared" si="9"/>
        <v>0</v>
      </c>
      <c r="K599" s="19">
        <f t="shared" ref="K599:M599" si="1194">if(H599=1,$E599,"")</f>
        <v>0.09215631351</v>
      </c>
      <c r="L599" t="str">
        <f t="shared" si="1194"/>
        <v/>
      </c>
      <c r="M599" t="str">
        <f t="shared" si="1194"/>
        <v/>
      </c>
      <c r="N599" s="158">
        <f>if('StockBond Returns'!AB597=0,1,0)</f>
        <v>0</v>
      </c>
      <c r="O599">
        <f>if( and('StockBond Returns'!$AB597&lt;0,'StockBond Returns'!$AB597&gt;=-0.1),1,0)</f>
        <v>0</v>
      </c>
      <c r="P599">
        <f>if( and('StockBond Returns'!$AB597&lt;-0.1,'StockBond Returns'!$AB597&gt;=-0.2),1,0)</f>
        <v>0</v>
      </c>
      <c r="Q599">
        <f>if( and('StockBond Returns'!$AB597&lt;-0.2,'StockBond Returns'!$AB597&gt;=-0.3),1,0)</f>
        <v>0</v>
      </c>
      <c r="R599">
        <f>if('StockBond Returns'!AB597&lt;-0.3,1,0)</f>
        <v>1</v>
      </c>
      <c r="S599" t="str">
        <f t="shared" ref="S599:W599" si="1195">if(N599=1,$E599,"")</f>
        <v/>
      </c>
      <c r="T599" t="str">
        <f t="shared" si="1195"/>
        <v/>
      </c>
      <c r="U599" t="str">
        <f t="shared" si="1195"/>
        <v/>
      </c>
      <c r="V599" t="str">
        <f t="shared" si="1195"/>
        <v/>
      </c>
      <c r="W599" s="19">
        <f t="shared" si="1195"/>
        <v>0.09215631351</v>
      </c>
    </row>
    <row r="600">
      <c r="A600">
        <f t="shared" si="33"/>
        <v>6</v>
      </c>
      <c r="B600">
        <f t="shared" si="34"/>
        <v>1920</v>
      </c>
      <c r="C600" s="159">
        <f t="shared" si="709"/>
        <v>7487</v>
      </c>
      <c r="D600" s="156">
        <f t="shared" si="12"/>
        <v>1920.416667</v>
      </c>
      <c r="E600" s="157">
        <f>('StockBond Returns'!Y599+'StockBond Returns'!AA599-'Parameters &amp; Main Results'!$B$33)/'StockBond Returns'!Z599*12</f>
        <v>0.09719362988</v>
      </c>
      <c r="F600" s="77">
        <f>'StockBond Returns'!Y599+'StockBond Returns'!AA599-'StockBond Returns'!Z599*'Distribution of Final Value'!$B$7</f>
        <v>18.65291399</v>
      </c>
      <c r="G600" s="19">
        <f>1/'StockBond Returns'!M598</f>
        <v>0.194734611</v>
      </c>
      <c r="H600">
        <f t="shared" si="7"/>
        <v>1</v>
      </c>
      <c r="I600" s="71">
        <f t="shared" si="8"/>
        <v>0</v>
      </c>
      <c r="J600">
        <f t="shared" si="9"/>
        <v>0</v>
      </c>
      <c r="K600" s="19">
        <f t="shared" ref="K600:M600" si="1196">if(H600=1,$E600,"")</f>
        <v>0.09719362988</v>
      </c>
      <c r="L600" t="str">
        <f t="shared" si="1196"/>
        <v/>
      </c>
      <c r="M600" t="str">
        <f t="shared" si="1196"/>
        <v/>
      </c>
      <c r="N600" s="158">
        <f>if('StockBond Returns'!AB598=0,1,0)</f>
        <v>0</v>
      </c>
      <c r="O600">
        <f>if( and('StockBond Returns'!$AB598&lt;0,'StockBond Returns'!$AB598&gt;=-0.1),1,0)</f>
        <v>0</v>
      </c>
      <c r="P600">
        <f>if( and('StockBond Returns'!$AB598&lt;-0.1,'StockBond Returns'!$AB598&gt;=-0.2),1,0)</f>
        <v>0</v>
      </c>
      <c r="Q600">
        <f>if( and('StockBond Returns'!$AB598&lt;-0.2,'StockBond Returns'!$AB598&gt;=-0.3),1,0)</f>
        <v>0</v>
      </c>
      <c r="R600">
        <f>if('StockBond Returns'!AB598&lt;-0.3,1,0)</f>
        <v>1</v>
      </c>
      <c r="S600" t="str">
        <f t="shared" ref="S600:W600" si="1197">if(N600=1,$E600,"")</f>
        <v/>
      </c>
      <c r="T600" t="str">
        <f t="shared" si="1197"/>
        <v/>
      </c>
      <c r="U600" t="str">
        <f t="shared" si="1197"/>
        <v/>
      </c>
      <c r="V600" t="str">
        <f t="shared" si="1197"/>
        <v/>
      </c>
      <c r="W600" s="19">
        <f t="shared" si="1197"/>
        <v>0.09719362988</v>
      </c>
    </row>
    <row r="601">
      <c r="A601">
        <f t="shared" si="33"/>
        <v>7</v>
      </c>
      <c r="B601">
        <f t="shared" si="34"/>
        <v>1920</v>
      </c>
      <c r="C601" s="159">
        <f t="shared" si="709"/>
        <v>7518</v>
      </c>
      <c r="D601" s="156">
        <f t="shared" si="12"/>
        <v>1920.5</v>
      </c>
      <c r="E601" s="157">
        <f>('StockBond Returns'!Y600+'StockBond Returns'!AA600-'Parameters &amp; Main Results'!$B$33)/'StockBond Returns'!Z600*12</f>
        <v>0.09946804312</v>
      </c>
      <c r="F601" s="77">
        <f>'StockBond Returns'!Y600+'StockBond Returns'!AA600-'StockBond Returns'!Z600*'Distribution of Final Value'!$B$7</f>
        <v>19.58036306</v>
      </c>
      <c r="G601" s="19">
        <f>1/'StockBond Returns'!M599</f>
        <v>0.1995139597</v>
      </c>
      <c r="H601">
        <f t="shared" si="7"/>
        <v>1</v>
      </c>
      <c r="I601" s="71">
        <f t="shared" si="8"/>
        <v>0</v>
      </c>
      <c r="J601">
        <f t="shared" si="9"/>
        <v>0</v>
      </c>
      <c r="K601" s="19">
        <f t="shared" ref="K601:M601" si="1198">if(H601=1,$E601,"")</f>
        <v>0.09946804312</v>
      </c>
      <c r="L601" t="str">
        <f t="shared" si="1198"/>
        <v/>
      </c>
      <c r="M601" t="str">
        <f t="shared" si="1198"/>
        <v/>
      </c>
      <c r="N601" s="158">
        <f>if('StockBond Returns'!AB599=0,1,0)</f>
        <v>0</v>
      </c>
      <c r="O601">
        <f>if( and('StockBond Returns'!$AB599&lt;0,'StockBond Returns'!$AB599&gt;=-0.1),1,0)</f>
        <v>0</v>
      </c>
      <c r="P601">
        <f>if( and('StockBond Returns'!$AB599&lt;-0.1,'StockBond Returns'!$AB599&gt;=-0.2),1,0)</f>
        <v>0</v>
      </c>
      <c r="Q601">
        <f>if( and('StockBond Returns'!$AB599&lt;-0.2,'StockBond Returns'!$AB599&gt;=-0.3),1,0)</f>
        <v>0</v>
      </c>
      <c r="R601">
        <f>if('StockBond Returns'!AB599&lt;-0.3,1,0)</f>
        <v>1</v>
      </c>
      <c r="S601" t="str">
        <f t="shared" ref="S601:W601" si="1199">if(N601=1,$E601,"")</f>
        <v/>
      </c>
      <c r="T601" t="str">
        <f t="shared" si="1199"/>
        <v/>
      </c>
      <c r="U601" t="str">
        <f t="shared" si="1199"/>
        <v/>
      </c>
      <c r="V601" t="str">
        <f t="shared" si="1199"/>
        <v/>
      </c>
      <c r="W601" s="19">
        <f t="shared" si="1199"/>
        <v>0.09946804312</v>
      </c>
    </row>
    <row r="602">
      <c r="A602">
        <f t="shared" si="33"/>
        <v>8</v>
      </c>
      <c r="B602">
        <f t="shared" si="34"/>
        <v>1920</v>
      </c>
      <c r="C602" s="159">
        <f t="shared" si="709"/>
        <v>7549</v>
      </c>
      <c r="D602" s="156">
        <f t="shared" si="12"/>
        <v>1920.583333</v>
      </c>
      <c r="E602" s="157">
        <f>('StockBond Returns'!Y601+'StockBond Returns'!AA601-'Parameters &amp; Main Results'!$B$33)/'StockBond Returns'!Z601*12</f>
        <v>0.1011683608</v>
      </c>
      <c r="F602" s="77">
        <f>'StockBond Returns'!Y601+'StockBond Returns'!AA601-'StockBond Returns'!Z601*'Distribution of Final Value'!$B$7</f>
        <v>20.82330746</v>
      </c>
      <c r="G602" s="19">
        <f>1/'StockBond Returns'!M600</f>
        <v>0.2035941597</v>
      </c>
      <c r="H602">
        <f t="shared" si="7"/>
        <v>1</v>
      </c>
      <c r="I602" s="71">
        <f t="shared" si="8"/>
        <v>0</v>
      </c>
      <c r="J602">
        <f t="shared" si="9"/>
        <v>0</v>
      </c>
      <c r="K602" s="19">
        <f t="shared" ref="K602:M602" si="1200">if(H602=1,$E602,"")</f>
        <v>0.1011683608</v>
      </c>
      <c r="L602" t="str">
        <f t="shared" si="1200"/>
        <v/>
      </c>
      <c r="M602" t="str">
        <f t="shared" si="1200"/>
        <v/>
      </c>
      <c r="N602" s="158">
        <f>if('StockBond Returns'!AB600=0,1,0)</f>
        <v>0</v>
      </c>
      <c r="O602">
        <f>if( and('StockBond Returns'!$AB600&lt;0,'StockBond Returns'!$AB600&gt;=-0.1),1,0)</f>
        <v>0</v>
      </c>
      <c r="P602">
        <f>if( and('StockBond Returns'!$AB600&lt;-0.1,'StockBond Returns'!$AB600&gt;=-0.2),1,0)</f>
        <v>0</v>
      </c>
      <c r="Q602">
        <f>if( and('StockBond Returns'!$AB600&lt;-0.2,'StockBond Returns'!$AB600&gt;=-0.3),1,0)</f>
        <v>0</v>
      </c>
      <c r="R602">
        <f>if('StockBond Returns'!AB600&lt;-0.3,1,0)</f>
        <v>1</v>
      </c>
      <c r="S602" t="str">
        <f t="shared" ref="S602:W602" si="1201">if(N602=1,$E602,"")</f>
        <v/>
      </c>
      <c r="T602" t="str">
        <f t="shared" si="1201"/>
        <v/>
      </c>
      <c r="U602" t="str">
        <f t="shared" si="1201"/>
        <v/>
      </c>
      <c r="V602" t="str">
        <f t="shared" si="1201"/>
        <v/>
      </c>
      <c r="W602" s="19">
        <f t="shared" si="1201"/>
        <v>0.1011683608</v>
      </c>
    </row>
    <row r="603">
      <c r="A603">
        <f t="shared" si="33"/>
        <v>9</v>
      </c>
      <c r="B603">
        <f t="shared" si="34"/>
        <v>1920</v>
      </c>
      <c r="C603" s="159">
        <f t="shared" si="709"/>
        <v>7579</v>
      </c>
      <c r="D603" s="156">
        <f t="shared" si="12"/>
        <v>1920.666667</v>
      </c>
      <c r="E603" s="157">
        <f>('StockBond Returns'!Y602+'StockBond Returns'!AA602-'Parameters &amp; Main Results'!$B$33)/'StockBond Returns'!Z602*12</f>
        <v>0.09793315723</v>
      </c>
      <c r="F603" s="77">
        <f>'StockBond Returns'!Y602+'StockBond Returns'!AA602-'StockBond Returns'!Z602*'Distribution of Final Value'!$B$7</f>
        <v>19.40466428</v>
      </c>
      <c r="G603" s="19">
        <f>1/'StockBond Returns'!M601</f>
        <v>0.1943623456</v>
      </c>
      <c r="H603">
        <f t="shared" si="7"/>
        <v>1</v>
      </c>
      <c r="I603" s="71">
        <f t="shared" si="8"/>
        <v>0</v>
      </c>
      <c r="J603">
        <f t="shared" si="9"/>
        <v>0</v>
      </c>
      <c r="K603" s="19">
        <f t="shared" ref="K603:M603" si="1202">if(H603=1,$E603,"")</f>
        <v>0.09793315723</v>
      </c>
      <c r="L603" t="str">
        <f t="shared" si="1202"/>
        <v/>
      </c>
      <c r="M603" t="str">
        <f t="shared" si="1202"/>
        <v/>
      </c>
      <c r="N603" s="158">
        <f>if('StockBond Returns'!AB601=0,1,0)</f>
        <v>0</v>
      </c>
      <c r="O603">
        <f>if( and('StockBond Returns'!$AB601&lt;0,'StockBond Returns'!$AB601&gt;=-0.1),1,0)</f>
        <v>0</v>
      </c>
      <c r="P603">
        <f>if( and('StockBond Returns'!$AB601&lt;-0.1,'StockBond Returns'!$AB601&gt;=-0.2),1,0)</f>
        <v>0</v>
      </c>
      <c r="Q603">
        <f>if( and('StockBond Returns'!$AB601&lt;-0.2,'StockBond Returns'!$AB601&gt;=-0.3),1,0)</f>
        <v>0</v>
      </c>
      <c r="R603">
        <f>if('StockBond Returns'!AB601&lt;-0.3,1,0)</f>
        <v>1</v>
      </c>
      <c r="S603" t="str">
        <f t="shared" ref="S603:W603" si="1203">if(N603=1,$E603,"")</f>
        <v/>
      </c>
      <c r="T603" t="str">
        <f t="shared" si="1203"/>
        <v/>
      </c>
      <c r="U603" t="str">
        <f t="shared" si="1203"/>
        <v/>
      </c>
      <c r="V603" t="str">
        <f t="shared" si="1203"/>
        <v/>
      </c>
      <c r="W603" s="19">
        <f t="shared" si="1203"/>
        <v>0.09793315723</v>
      </c>
    </row>
    <row r="604">
      <c r="A604">
        <f t="shared" si="33"/>
        <v>10</v>
      </c>
      <c r="B604">
        <f t="shared" si="34"/>
        <v>1920</v>
      </c>
      <c r="C604" s="159">
        <f t="shared" si="709"/>
        <v>7610</v>
      </c>
      <c r="D604" s="156">
        <f t="shared" si="12"/>
        <v>1920.75</v>
      </c>
      <c r="E604" s="157">
        <f>('StockBond Returns'!Y603+'StockBond Returns'!AA603-'Parameters &amp; Main Results'!$B$33)/'StockBond Returns'!Z603*12</f>
        <v>0.09670942686</v>
      </c>
      <c r="F604" s="77">
        <f>'StockBond Returns'!Y603+'StockBond Returns'!AA603-'StockBond Returns'!Z603*'Distribution of Final Value'!$B$7</f>
        <v>19.06427585</v>
      </c>
      <c r="G604" s="19">
        <f>1/'StockBond Returns'!M602</f>
        <v>0.1876453717</v>
      </c>
      <c r="H604">
        <f t="shared" si="7"/>
        <v>1</v>
      </c>
      <c r="I604" s="71">
        <f t="shared" si="8"/>
        <v>0</v>
      </c>
      <c r="J604">
        <f t="shared" si="9"/>
        <v>0</v>
      </c>
      <c r="K604" s="19">
        <f t="shared" ref="K604:M604" si="1204">if(H604=1,$E604,"")</f>
        <v>0.09670942686</v>
      </c>
      <c r="L604" t="str">
        <f t="shared" si="1204"/>
        <v/>
      </c>
      <c r="M604" t="str">
        <f t="shared" si="1204"/>
        <v/>
      </c>
      <c r="N604" s="158">
        <f>if('StockBond Returns'!AB602=0,1,0)</f>
        <v>0</v>
      </c>
      <c r="O604">
        <f>if( and('StockBond Returns'!$AB602&lt;0,'StockBond Returns'!$AB602&gt;=-0.1),1,0)</f>
        <v>0</v>
      </c>
      <c r="P604">
        <f>if( and('StockBond Returns'!$AB602&lt;-0.1,'StockBond Returns'!$AB602&gt;=-0.2),1,0)</f>
        <v>0</v>
      </c>
      <c r="Q604">
        <f>if( and('StockBond Returns'!$AB602&lt;-0.2,'StockBond Returns'!$AB602&gt;=-0.3),1,0)</f>
        <v>0</v>
      </c>
      <c r="R604">
        <f>if('StockBond Returns'!AB602&lt;-0.3,1,0)</f>
        <v>1</v>
      </c>
      <c r="S604" t="str">
        <f t="shared" ref="S604:W604" si="1205">if(N604=1,$E604,"")</f>
        <v/>
      </c>
      <c r="T604" t="str">
        <f t="shared" si="1205"/>
        <v/>
      </c>
      <c r="U604" t="str">
        <f t="shared" si="1205"/>
        <v/>
      </c>
      <c r="V604" t="str">
        <f t="shared" si="1205"/>
        <v/>
      </c>
      <c r="W604" s="19">
        <f t="shared" si="1205"/>
        <v>0.09670942686</v>
      </c>
    </row>
    <row r="605">
      <c r="A605">
        <f t="shared" si="33"/>
        <v>11</v>
      </c>
      <c r="B605">
        <f t="shared" si="34"/>
        <v>1920</v>
      </c>
      <c r="C605" s="159">
        <f t="shared" si="709"/>
        <v>7640</v>
      </c>
      <c r="D605" s="156">
        <f t="shared" si="12"/>
        <v>1920.833333</v>
      </c>
      <c r="E605" s="157">
        <f>('StockBond Returns'!Y604+'StockBond Returns'!AA604-'Parameters &amp; Main Results'!$B$33)/'StockBond Returns'!Z604*12</f>
        <v>0.09499026361</v>
      </c>
      <c r="F605" s="77">
        <f>'StockBond Returns'!Y604+'StockBond Returns'!AA604-'StockBond Returns'!Z604*'Distribution of Final Value'!$B$7</f>
        <v>18.34299254</v>
      </c>
      <c r="G605" s="19">
        <f>1/'StockBond Returns'!M603</f>
        <v>0.1857105359</v>
      </c>
      <c r="H605">
        <f t="shared" si="7"/>
        <v>1</v>
      </c>
      <c r="I605" s="71">
        <f t="shared" si="8"/>
        <v>0</v>
      </c>
      <c r="J605">
        <f t="shared" si="9"/>
        <v>0</v>
      </c>
      <c r="K605" s="19">
        <f t="shared" ref="K605:M605" si="1206">if(H605=1,$E605,"")</f>
        <v>0.09499026361</v>
      </c>
      <c r="L605" t="str">
        <f t="shared" si="1206"/>
        <v/>
      </c>
      <c r="M605" t="str">
        <f t="shared" si="1206"/>
        <v/>
      </c>
      <c r="N605" s="158">
        <f>if('StockBond Returns'!AB603=0,1,0)</f>
        <v>0</v>
      </c>
      <c r="O605">
        <f>if( and('StockBond Returns'!$AB603&lt;0,'StockBond Returns'!$AB603&gt;=-0.1),1,0)</f>
        <v>0</v>
      </c>
      <c r="P605">
        <f>if( and('StockBond Returns'!$AB603&lt;-0.1,'StockBond Returns'!$AB603&gt;=-0.2),1,0)</f>
        <v>0</v>
      </c>
      <c r="Q605">
        <f>if( and('StockBond Returns'!$AB603&lt;-0.2,'StockBond Returns'!$AB603&gt;=-0.3),1,0)</f>
        <v>0</v>
      </c>
      <c r="R605">
        <f>if('StockBond Returns'!AB603&lt;-0.3,1,0)</f>
        <v>1</v>
      </c>
      <c r="S605" t="str">
        <f t="shared" ref="S605:W605" si="1207">if(N605=1,$E605,"")</f>
        <v/>
      </c>
      <c r="T605" t="str">
        <f t="shared" si="1207"/>
        <v/>
      </c>
      <c r="U605" t="str">
        <f t="shared" si="1207"/>
        <v/>
      </c>
      <c r="V605" t="str">
        <f t="shared" si="1207"/>
        <v/>
      </c>
      <c r="W605" s="19">
        <f t="shared" si="1207"/>
        <v>0.09499026361</v>
      </c>
    </row>
    <row r="606">
      <c r="A606">
        <f t="shared" si="33"/>
        <v>12</v>
      </c>
      <c r="B606">
        <f t="shared" si="34"/>
        <v>1920</v>
      </c>
      <c r="C606" s="159">
        <f t="shared" si="709"/>
        <v>7671</v>
      </c>
      <c r="D606" s="156">
        <f t="shared" si="12"/>
        <v>1920.916667</v>
      </c>
      <c r="E606" s="157">
        <f>('StockBond Returns'!Y605+'StockBond Returns'!AA605-'Parameters &amp; Main Results'!$B$33)/'StockBond Returns'!Z605*12</f>
        <v>0.1010934975</v>
      </c>
      <c r="F606" s="77">
        <f>'StockBond Returns'!Y605+'StockBond Returns'!AA605-'StockBond Returns'!Z605*'Distribution of Final Value'!$B$7</f>
        <v>21.54162201</v>
      </c>
      <c r="G606" s="19">
        <f>1/'StockBond Returns'!M604</f>
        <v>0.2036528188</v>
      </c>
      <c r="H606">
        <f t="shared" si="7"/>
        <v>1</v>
      </c>
      <c r="I606" s="71">
        <f t="shared" si="8"/>
        <v>0</v>
      </c>
      <c r="J606">
        <f t="shared" si="9"/>
        <v>0</v>
      </c>
      <c r="K606" s="19">
        <f t="shared" ref="K606:M606" si="1208">if(H606=1,$E606,"")</f>
        <v>0.1010934975</v>
      </c>
      <c r="L606" t="str">
        <f t="shared" si="1208"/>
        <v/>
      </c>
      <c r="M606" t="str">
        <f t="shared" si="1208"/>
        <v/>
      </c>
      <c r="N606" s="158">
        <f>if('StockBond Returns'!AB604=0,1,0)</f>
        <v>0</v>
      </c>
      <c r="O606">
        <f>if( and('StockBond Returns'!$AB604&lt;0,'StockBond Returns'!$AB604&gt;=-0.1),1,0)</f>
        <v>0</v>
      </c>
      <c r="P606">
        <f>if( and('StockBond Returns'!$AB604&lt;-0.1,'StockBond Returns'!$AB604&gt;=-0.2),1,0)</f>
        <v>0</v>
      </c>
      <c r="Q606">
        <f>if( and('StockBond Returns'!$AB604&lt;-0.2,'StockBond Returns'!$AB604&gt;=-0.3),1,0)</f>
        <v>0</v>
      </c>
      <c r="R606">
        <f>if('StockBond Returns'!AB604&lt;-0.3,1,0)</f>
        <v>1</v>
      </c>
      <c r="S606" t="str">
        <f t="shared" ref="S606:W606" si="1209">if(N606=1,$E606,"")</f>
        <v/>
      </c>
      <c r="T606" t="str">
        <f t="shared" si="1209"/>
        <v/>
      </c>
      <c r="U606" t="str">
        <f t="shared" si="1209"/>
        <v/>
      </c>
      <c r="V606" t="str">
        <f t="shared" si="1209"/>
        <v/>
      </c>
      <c r="W606" s="19">
        <f t="shared" si="1209"/>
        <v>0.1010934975</v>
      </c>
    </row>
    <row r="607">
      <c r="A607">
        <f t="shared" si="33"/>
        <v>1</v>
      </c>
      <c r="B607">
        <f t="shared" si="34"/>
        <v>1921</v>
      </c>
      <c r="C607" s="159">
        <f t="shared" si="709"/>
        <v>7702</v>
      </c>
      <c r="D607" s="156">
        <f t="shared" si="12"/>
        <v>1921</v>
      </c>
      <c r="E607" s="157">
        <f>('StockBond Returns'!Y606+'StockBond Returns'!AA606-'Parameters &amp; Main Results'!$B$33)/'StockBond Returns'!Z606*12</f>
        <v>0.1042093746</v>
      </c>
      <c r="F607" s="77">
        <f>'StockBond Returns'!Y606+'StockBond Returns'!AA606-'StockBond Returns'!Z606*'Distribution of Final Value'!$B$7</f>
        <v>21.8919875</v>
      </c>
      <c r="G607" s="19">
        <f>1/'StockBond Returns'!M605</f>
        <v>0.2043768237</v>
      </c>
      <c r="H607">
        <f t="shared" si="7"/>
        <v>1</v>
      </c>
      <c r="I607" s="71">
        <f t="shared" si="8"/>
        <v>0</v>
      </c>
      <c r="J607">
        <f t="shared" si="9"/>
        <v>0</v>
      </c>
      <c r="K607" s="19">
        <f t="shared" ref="K607:M607" si="1210">if(H607=1,$E607,"")</f>
        <v>0.1042093746</v>
      </c>
      <c r="L607" t="str">
        <f t="shared" si="1210"/>
        <v/>
      </c>
      <c r="M607" t="str">
        <f t="shared" si="1210"/>
        <v/>
      </c>
      <c r="N607" s="158">
        <f>if('StockBond Returns'!AB605=0,1,0)</f>
        <v>0</v>
      </c>
      <c r="O607">
        <f>if( and('StockBond Returns'!$AB605&lt;0,'StockBond Returns'!$AB605&gt;=-0.1),1,0)</f>
        <v>0</v>
      </c>
      <c r="P607">
        <f>if( and('StockBond Returns'!$AB605&lt;-0.1,'StockBond Returns'!$AB605&gt;=-0.2),1,0)</f>
        <v>0</v>
      </c>
      <c r="Q607">
        <f>if( and('StockBond Returns'!$AB605&lt;-0.2,'StockBond Returns'!$AB605&gt;=-0.3),1,0)</f>
        <v>0</v>
      </c>
      <c r="R607">
        <f>if('StockBond Returns'!AB605&lt;-0.3,1,0)</f>
        <v>1</v>
      </c>
      <c r="S607" t="str">
        <f t="shared" ref="S607:W607" si="1211">if(N607=1,$E607,"")</f>
        <v/>
      </c>
      <c r="T607" t="str">
        <f t="shared" si="1211"/>
        <v/>
      </c>
      <c r="U607" t="str">
        <f t="shared" si="1211"/>
        <v/>
      </c>
      <c r="V607" t="str">
        <f t="shared" si="1211"/>
        <v/>
      </c>
      <c r="W607" s="19">
        <f t="shared" si="1211"/>
        <v>0.1042093746</v>
      </c>
    </row>
    <row r="608">
      <c r="A608">
        <f t="shared" si="33"/>
        <v>2</v>
      </c>
      <c r="B608">
        <f t="shared" si="34"/>
        <v>1921</v>
      </c>
      <c r="C608" s="159">
        <f t="shared" si="709"/>
        <v>7730</v>
      </c>
      <c r="D608" s="156">
        <f t="shared" si="12"/>
        <v>1921.083333</v>
      </c>
      <c r="E608" s="157">
        <f>('StockBond Returns'!Y607+'StockBond Returns'!AA607-'Parameters &amp; Main Results'!$B$33)/'StockBond Returns'!Z607*12</f>
        <v>0.09899107763</v>
      </c>
      <c r="F608" s="77">
        <f>'StockBond Returns'!Y607+'StockBond Returns'!AA607-'StockBond Returns'!Z607*'Distribution of Final Value'!$B$7</f>
        <v>19.15274468</v>
      </c>
      <c r="G608" s="19">
        <f>1/'StockBond Returns'!M606</f>
        <v>0.1976336204</v>
      </c>
      <c r="H608">
        <f t="shared" si="7"/>
        <v>1</v>
      </c>
      <c r="I608" s="71">
        <f t="shared" si="8"/>
        <v>0</v>
      </c>
      <c r="J608">
        <f t="shared" si="9"/>
        <v>0</v>
      </c>
      <c r="K608" s="19">
        <f t="shared" ref="K608:M608" si="1212">if(H608=1,$E608,"")</f>
        <v>0.09899107763</v>
      </c>
      <c r="L608" t="str">
        <f t="shared" si="1212"/>
        <v/>
      </c>
      <c r="M608" t="str">
        <f t="shared" si="1212"/>
        <v/>
      </c>
      <c r="N608" s="158">
        <f>if('StockBond Returns'!AB606=0,1,0)</f>
        <v>0</v>
      </c>
      <c r="O608">
        <f>if( and('StockBond Returns'!$AB606&lt;0,'StockBond Returns'!$AB606&gt;=-0.1),1,0)</f>
        <v>0</v>
      </c>
      <c r="P608">
        <f>if( and('StockBond Returns'!$AB606&lt;-0.1,'StockBond Returns'!$AB606&gt;=-0.2),1,0)</f>
        <v>0</v>
      </c>
      <c r="Q608">
        <f>if( and('StockBond Returns'!$AB606&lt;-0.2,'StockBond Returns'!$AB606&gt;=-0.3),1,0)</f>
        <v>0</v>
      </c>
      <c r="R608">
        <f>if('StockBond Returns'!AB606&lt;-0.3,1,0)</f>
        <v>1</v>
      </c>
      <c r="S608" t="str">
        <f t="shared" ref="S608:W608" si="1213">if(N608=1,$E608,"")</f>
        <v/>
      </c>
      <c r="T608" t="str">
        <f t="shared" si="1213"/>
        <v/>
      </c>
      <c r="U608" t="str">
        <f t="shared" si="1213"/>
        <v/>
      </c>
      <c r="V608" t="str">
        <f t="shared" si="1213"/>
        <v/>
      </c>
      <c r="W608" s="19">
        <f t="shared" si="1213"/>
        <v>0.09899107763</v>
      </c>
    </row>
    <row r="609">
      <c r="A609">
        <f t="shared" si="33"/>
        <v>3</v>
      </c>
      <c r="B609">
        <f t="shared" si="34"/>
        <v>1921</v>
      </c>
      <c r="C609" s="159">
        <f t="shared" si="709"/>
        <v>7761</v>
      </c>
      <c r="D609" s="156">
        <f t="shared" si="12"/>
        <v>1921.166667</v>
      </c>
      <c r="E609" s="157">
        <f>('StockBond Returns'!Y608+'StockBond Returns'!AA608-'Parameters &amp; Main Results'!$B$33)/'StockBond Returns'!Z608*12</f>
        <v>0.09683398529</v>
      </c>
      <c r="F609" s="77">
        <f>'StockBond Returns'!Y608+'StockBond Returns'!AA608-'StockBond Returns'!Z608*'Distribution of Final Value'!$B$7</f>
        <v>18.25219508</v>
      </c>
      <c r="G609" s="19">
        <f>1/'StockBond Returns'!M607</f>
        <v>0.1928232669</v>
      </c>
      <c r="H609">
        <f t="shared" si="7"/>
        <v>1</v>
      </c>
      <c r="I609" s="71">
        <f t="shared" si="8"/>
        <v>0</v>
      </c>
      <c r="J609">
        <f t="shared" si="9"/>
        <v>0</v>
      </c>
      <c r="K609" s="19">
        <f t="shared" ref="K609:M609" si="1214">if(H609=1,$E609,"")</f>
        <v>0.09683398529</v>
      </c>
      <c r="L609" t="str">
        <f t="shared" si="1214"/>
        <v/>
      </c>
      <c r="M609" t="str">
        <f t="shared" si="1214"/>
        <v/>
      </c>
      <c r="N609" s="158">
        <f>if('StockBond Returns'!AB607=0,1,0)</f>
        <v>0</v>
      </c>
      <c r="O609">
        <f>if( and('StockBond Returns'!$AB607&lt;0,'StockBond Returns'!$AB607&gt;=-0.1),1,0)</f>
        <v>0</v>
      </c>
      <c r="P609">
        <f>if( and('StockBond Returns'!$AB607&lt;-0.1,'StockBond Returns'!$AB607&gt;=-0.2),1,0)</f>
        <v>0</v>
      </c>
      <c r="Q609">
        <f>if( and('StockBond Returns'!$AB607&lt;-0.2,'StockBond Returns'!$AB607&gt;=-0.3),1,0)</f>
        <v>0</v>
      </c>
      <c r="R609">
        <f>if('StockBond Returns'!AB607&lt;-0.3,1,0)</f>
        <v>1</v>
      </c>
      <c r="S609" t="str">
        <f t="shared" ref="S609:W609" si="1215">if(N609=1,$E609,"")</f>
        <v/>
      </c>
      <c r="T609" t="str">
        <f t="shared" si="1215"/>
        <v/>
      </c>
      <c r="U609" t="str">
        <f t="shared" si="1215"/>
        <v/>
      </c>
      <c r="V609" t="str">
        <f t="shared" si="1215"/>
        <v/>
      </c>
      <c r="W609" s="19">
        <f t="shared" si="1215"/>
        <v>0.09683398529</v>
      </c>
    </row>
    <row r="610">
      <c r="A610">
        <f t="shared" si="33"/>
        <v>4</v>
      </c>
      <c r="B610">
        <f t="shared" si="34"/>
        <v>1921</v>
      </c>
      <c r="C610" s="159">
        <f t="shared" si="709"/>
        <v>7791</v>
      </c>
      <c r="D610" s="156">
        <f t="shared" si="12"/>
        <v>1921.25</v>
      </c>
      <c r="E610" s="157">
        <f>('StockBond Returns'!Y609+'StockBond Returns'!AA609-'Parameters &amp; Main Results'!$B$33)/'StockBond Returns'!Z609*12</f>
        <v>0.09825931549</v>
      </c>
      <c r="F610" s="77">
        <f>'StockBond Returns'!Y609+'StockBond Returns'!AA609-'StockBond Returns'!Z609*'Distribution of Final Value'!$B$7</f>
        <v>19.10814659</v>
      </c>
      <c r="G610" s="19">
        <f>1/'StockBond Returns'!M608</f>
        <v>0.1928545849</v>
      </c>
      <c r="H610">
        <f t="shared" si="7"/>
        <v>1</v>
      </c>
      <c r="I610" s="71">
        <f t="shared" si="8"/>
        <v>0</v>
      </c>
      <c r="J610">
        <f t="shared" si="9"/>
        <v>0</v>
      </c>
      <c r="K610" s="19">
        <f t="shared" ref="K610:M610" si="1216">if(H610=1,$E610,"")</f>
        <v>0.09825931549</v>
      </c>
      <c r="L610" t="str">
        <f t="shared" si="1216"/>
        <v/>
      </c>
      <c r="M610" t="str">
        <f t="shared" si="1216"/>
        <v/>
      </c>
      <c r="N610" s="158">
        <f>if('StockBond Returns'!AB608=0,1,0)</f>
        <v>0</v>
      </c>
      <c r="O610">
        <f>if( and('StockBond Returns'!$AB608&lt;0,'StockBond Returns'!$AB608&gt;=-0.1),1,0)</f>
        <v>0</v>
      </c>
      <c r="P610">
        <f>if( and('StockBond Returns'!$AB608&lt;-0.1,'StockBond Returns'!$AB608&gt;=-0.2),1,0)</f>
        <v>0</v>
      </c>
      <c r="Q610">
        <f>if( and('StockBond Returns'!$AB608&lt;-0.2,'StockBond Returns'!$AB608&gt;=-0.3),1,0)</f>
        <v>0</v>
      </c>
      <c r="R610">
        <f>if('StockBond Returns'!AB608&lt;-0.3,1,0)</f>
        <v>1</v>
      </c>
      <c r="S610" t="str">
        <f t="shared" ref="S610:W610" si="1217">if(N610=1,$E610,"")</f>
        <v/>
      </c>
      <c r="T610" t="str">
        <f t="shared" si="1217"/>
        <v/>
      </c>
      <c r="U610" t="str">
        <f t="shared" si="1217"/>
        <v/>
      </c>
      <c r="V610" t="str">
        <f t="shared" si="1217"/>
        <v/>
      </c>
      <c r="W610" s="19">
        <f t="shared" si="1217"/>
        <v>0.09825931549</v>
      </c>
    </row>
    <row r="611">
      <c r="A611">
        <f t="shared" si="33"/>
        <v>5</v>
      </c>
      <c r="B611">
        <f t="shared" si="34"/>
        <v>1921</v>
      </c>
      <c r="C611" s="159">
        <f t="shared" si="709"/>
        <v>7822</v>
      </c>
      <c r="D611" s="156">
        <f t="shared" si="12"/>
        <v>1921.333333</v>
      </c>
      <c r="E611" s="157">
        <f>('StockBond Returns'!Y610+'StockBond Returns'!AA610-'Parameters &amp; Main Results'!$B$33)/'StockBond Returns'!Z610*12</f>
        <v>0.09579234649</v>
      </c>
      <c r="F611" s="77">
        <f>'StockBond Returns'!Y610+'StockBond Returns'!AA610-'StockBond Returns'!Z610*'Distribution of Final Value'!$B$7</f>
        <v>17.62448808</v>
      </c>
      <c r="G611" s="19">
        <f>1/'StockBond Returns'!M609</f>
        <v>0.1811792817</v>
      </c>
      <c r="H611">
        <f t="shared" si="7"/>
        <v>1</v>
      </c>
      <c r="I611" s="71">
        <f t="shared" si="8"/>
        <v>0</v>
      </c>
      <c r="J611">
        <f t="shared" si="9"/>
        <v>0</v>
      </c>
      <c r="K611" s="19">
        <f t="shared" ref="K611:M611" si="1218">if(H611=1,$E611,"")</f>
        <v>0.09579234649</v>
      </c>
      <c r="L611" t="str">
        <f t="shared" si="1218"/>
        <v/>
      </c>
      <c r="M611" t="str">
        <f t="shared" si="1218"/>
        <v/>
      </c>
      <c r="N611" s="158">
        <f>if('StockBond Returns'!AB609=0,1,0)</f>
        <v>0</v>
      </c>
      <c r="O611">
        <f>if( and('StockBond Returns'!$AB609&lt;0,'StockBond Returns'!$AB609&gt;=-0.1),1,0)</f>
        <v>0</v>
      </c>
      <c r="P611">
        <f>if( and('StockBond Returns'!$AB609&lt;-0.1,'StockBond Returns'!$AB609&gt;=-0.2),1,0)</f>
        <v>0</v>
      </c>
      <c r="Q611">
        <f>if( and('StockBond Returns'!$AB609&lt;-0.2,'StockBond Returns'!$AB609&gt;=-0.3),1,0)</f>
        <v>0</v>
      </c>
      <c r="R611">
        <f>if('StockBond Returns'!AB609&lt;-0.3,1,0)</f>
        <v>1</v>
      </c>
      <c r="S611" t="str">
        <f t="shared" ref="S611:W611" si="1219">if(N611=1,$E611,"")</f>
        <v/>
      </c>
      <c r="T611" t="str">
        <f t="shared" si="1219"/>
        <v/>
      </c>
      <c r="U611" t="str">
        <f t="shared" si="1219"/>
        <v/>
      </c>
      <c r="V611" t="str">
        <f t="shared" si="1219"/>
        <v/>
      </c>
      <c r="W611" s="19">
        <f t="shared" si="1219"/>
        <v>0.09579234649</v>
      </c>
    </row>
    <row r="612">
      <c r="A612">
        <f t="shared" si="33"/>
        <v>6</v>
      </c>
      <c r="B612">
        <f t="shared" si="34"/>
        <v>1921</v>
      </c>
      <c r="C612" s="159">
        <f t="shared" si="709"/>
        <v>7852</v>
      </c>
      <c r="D612" s="156">
        <f t="shared" si="12"/>
        <v>1921.416667</v>
      </c>
      <c r="E612" s="157">
        <f>('StockBond Returns'!Y611+'StockBond Returns'!AA611-'Parameters &amp; Main Results'!$B$33)/'StockBond Returns'!Z611*12</f>
        <v>0.09527611307</v>
      </c>
      <c r="F612" s="77">
        <f>'StockBond Returns'!Y611+'StockBond Returns'!AA611-'StockBond Returns'!Z611*'Distribution of Final Value'!$B$7</f>
        <v>17.43878663</v>
      </c>
      <c r="G612" s="19">
        <f>1/'StockBond Returns'!M610</f>
        <v>0.1831734781</v>
      </c>
      <c r="H612">
        <f t="shared" si="7"/>
        <v>1</v>
      </c>
      <c r="I612" s="71">
        <f t="shared" si="8"/>
        <v>0</v>
      </c>
      <c r="J612">
        <f t="shared" si="9"/>
        <v>0</v>
      </c>
      <c r="K612" s="19">
        <f t="shared" ref="K612:M612" si="1220">if(H612=1,$E612,"")</f>
        <v>0.09527611307</v>
      </c>
      <c r="L612" t="str">
        <f t="shared" si="1220"/>
        <v/>
      </c>
      <c r="M612" t="str">
        <f t="shared" si="1220"/>
        <v/>
      </c>
      <c r="N612" s="158">
        <f>if('StockBond Returns'!AB610=0,1,0)</f>
        <v>0</v>
      </c>
      <c r="O612">
        <f>if( and('StockBond Returns'!$AB610&lt;0,'StockBond Returns'!$AB610&gt;=-0.1),1,0)</f>
        <v>0</v>
      </c>
      <c r="P612">
        <f>if( and('StockBond Returns'!$AB610&lt;-0.1,'StockBond Returns'!$AB610&gt;=-0.2),1,0)</f>
        <v>0</v>
      </c>
      <c r="Q612">
        <f>if( and('StockBond Returns'!$AB610&lt;-0.2,'StockBond Returns'!$AB610&gt;=-0.3),1,0)</f>
        <v>0</v>
      </c>
      <c r="R612">
        <f>if('StockBond Returns'!AB610&lt;-0.3,1,0)</f>
        <v>1</v>
      </c>
      <c r="S612" t="str">
        <f t="shared" ref="S612:W612" si="1221">if(N612=1,$E612,"")</f>
        <v/>
      </c>
      <c r="T612" t="str">
        <f t="shared" si="1221"/>
        <v/>
      </c>
      <c r="U612" t="str">
        <f t="shared" si="1221"/>
        <v/>
      </c>
      <c r="V612" t="str">
        <f t="shared" si="1221"/>
        <v/>
      </c>
      <c r="W612" s="19">
        <f t="shared" si="1221"/>
        <v>0.09527611307</v>
      </c>
    </row>
    <row r="613">
      <c r="A613">
        <f t="shared" si="33"/>
        <v>7</v>
      </c>
      <c r="B613">
        <f t="shared" si="34"/>
        <v>1921</v>
      </c>
      <c r="C613" s="159">
        <f t="shared" si="709"/>
        <v>7883</v>
      </c>
      <c r="D613" s="156">
        <f t="shared" si="12"/>
        <v>1921.5</v>
      </c>
      <c r="E613" s="157">
        <f>('StockBond Returns'!Y612+'StockBond Returns'!AA612-'Parameters &amp; Main Results'!$B$33)/'StockBond Returns'!Z612*12</f>
        <v>0.1004754554</v>
      </c>
      <c r="F613" s="77">
        <f>'StockBond Returns'!Y612+'StockBond Returns'!AA612-'StockBond Returns'!Z612*'Distribution of Final Value'!$B$7</f>
        <v>18.62153362</v>
      </c>
      <c r="G613" s="19">
        <f>1/'StockBond Returns'!M611</f>
        <v>0.1912844182</v>
      </c>
      <c r="H613">
        <f t="shared" si="7"/>
        <v>1</v>
      </c>
      <c r="I613" s="71">
        <f t="shared" si="8"/>
        <v>0</v>
      </c>
      <c r="J613">
        <f t="shared" si="9"/>
        <v>0</v>
      </c>
      <c r="K613" s="19">
        <f t="shared" ref="K613:M613" si="1222">if(H613=1,$E613,"")</f>
        <v>0.1004754554</v>
      </c>
      <c r="L613" t="str">
        <f t="shared" si="1222"/>
        <v/>
      </c>
      <c r="M613" t="str">
        <f t="shared" si="1222"/>
        <v/>
      </c>
      <c r="N613" s="158">
        <f>if('StockBond Returns'!AB611=0,1,0)</f>
        <v>0</v>
      </c>
      <c r="O613">
        <f>if( and('StockBond Returns'!$AB611&lt;0,'StockBond Returns'!$AB611&gt;=-0.1),1,0)</f>
        <v>0</v>
      </c>
      <c r="P613">
        <f>if( and('StockBond Returns'!$AB611&lt;-0.1,'StockBond Returns'!$AB611&gt;=-0.2),1,0)</f>
        <v>0</v>
      </c>
      <c r="Q613">
        <f>if( and('StockBond Returns'!$AB611&lt;-0.2,'StockBond Returns'!$AB611&gt;=-0.3),1,0)</f>
        <v>0</v>
      </c>
      <c r="R613">
        <f>if('StockBond Returns'!AB611&lt;-0.3,1,0)</f>
        <v>1</v>
      </c>
      <c r="S613" t="str">
        <f t="shared" ref="S613:W613" si="1223">if(N613=1,$E613,"")</f>
        <v/>
      </c>
      <c r="T613" t="str">
        <f t="shared" si="1223"/>
        <v/>
      </c>
      <c r="U613" t="str">
        <f t="shared" si="1223"/>
        <v/>
      </c>
      <c r="V613" t="str">
        <f t="shared" si="1223"/>
        <v/>
      </c>
      <c r="W613" s="19">
        <f t="shared" si="1223"/>
        <v>0.1004754554</v>
      </c>
    </row>
    <row r="614">
      <c r="A614">
        <f t="shared" si="33"/>
        <v>8</v>
      </c>
      <c r="B614">
        <f t="shared" si="34"/>
        <v>1921</v>
      </c>
      <c r="C614" s="159">
        <f t="shared" si="709"/>
        <v>7914</v>
      </c>
      <c r="D614" s="156">
        <f t="shared" si="12"/>
        <v>1921.583333</v>
      </c>
      <c r="E614" s="157">
        <f>('StockBond Returns'!Y613+'StockBond Returns'!AA613-'Parameters &amp; Main Results'!$B$33)/'StockBond Returns'!Z613*12</f>
        <v>0.09925725585</v>
      </c>
      <c r="F614" s="77">
        <f>'StockBond Returns'!Y613+'StockBond Returns'!AA613-'StockBond Returns'!Z613*'Distribution of Final Value'!$B$7</f>
        <v>17.80160282</v>
      </c>
      <c r="G614" s="19">
        <f>1/'StockBond Returns'!M612</f>
        <v>0.1890005762</v>
      </c>
      <c r="H614">
        <f t="shared" si="7"/>
        <v>1</v>
      </c>
      <c r="I614" s="71">
        <f t="shared" si="8"/>
        <v>0</v>
      </c>
      <c r="J614">
        <f t="shared" si="9"/>
        <v>0</v>
      </c>
      <c r="K614" s="19">
        <f t="shared" ref="K614:M614" si="1224">if(H614=1,$E614,"")</f>
        <v>0.09925725585</v>
      </c>
      <c r="L614" t="str">
        <f t="shared" si="1224"/>
        <v/>
      </c>
      <c r="M614" t="str">
        <f t="shared" si="1224"/>
        <v/>
      </c>
      <c r="N614" s="158">
        <f>if('StockBond Returns'!AB612=0,1,0)</f>
        <v>0</v>
      </c>
      <c r="O614">
        <f>if( and('StockBond Returns'!$AB612&lt;0,'StockBond Returns'!$AB612&gt;=-0.1),1,0)</f>
        <v>0</v>
      </c>
      <c r="P614">
        <f>if( and('StockBond Returns'!$AB612&lt;-0.1,'StockBond Returns'!$AB612&gt;=-0.2),1,0)</f>
        <v>0</v>
      </c>
      <c r="Q614">
        <f>if( and('StockBond Returns'!$AB612&lt;-0.2,'StockBond Returns'!$AB612&gt;=-0.3),1,0)</f>
        <v>0</v>
      </c>
      <c r="R614">
        <f>if('StockBond Returns'!AB612&lt;-0.3,1,0)</f>
        <v>1</v>
      </c>
      <c r="S614" t="str">
        <f t="shared" ref="S614:W614" si="1225">if(N614=1,$E614,"")</f>
        <v/>
      </c>
      <c r="T614" t="str">
        <f t="shared" si="1225"/>
        <v/>
      </c>
      <c r="U614" t="str">
        <f t="shared" si="1225"/>
        <v/>
      </c>
      <c r="V614" t="str">
        <f t="shared" si="1225"/>
        <v/>
      </c>
      <c r="W614" s="19">
        <f t="shared" si="1225"/>
        <v>0.09925725585</v>
      </c>
    </row>
    <row r="615">
      <c r="A615">
        <f t="shared" si="33"/>
        <v>9</v>
      </c>
      <c r="B615">
        <f t="shared" si="34"/>
        <v>1921</v>
      </c>
      <c r="C615" s="159">
        <f t="shared" si="709"/>
        <v>7944</v>
      </c>
      <c r="D615" s="156">
        <f t="shared" si="12"/>
        <v>1921.666667</v>
      </c>
      <c r="E615" s="157">
        <f>('StockBond Returns'!Y614+'StockBond Returns'!AA614-'Parameters &amp; Main Results'!$B$33)/'StockBond Returns'!Z614*12</f>
        <v>0.1008755282</v>
      </c>
      <c r="F615" s="77">
        <f>'StockBond Returns'!Y614+'StockBond Returns'!AA614-'StockBond Returns'!Z614*'Distribution of Final Value'!$B$7</f>
        <v>17.11629195</v>
      </c>
      <c r="G615" s="19">
        <f>1/'StockBond Returns'!M613</f>
        <v>0.1941924092</v>
      </c>
      <c r="H615">
        <f t="shared" si="7"/>
        <v>1</v>
      </c>
      <c r="I615" s="71">
        <f t="shared" si="8"/>
        <v>0</v>
      </c>
      <c r="J615">
        <f t="shared" si="9"/>
        <v>0</v>
      </c>
      <c r="K615" s="19">
        <f t="shared" ref="K615:M615" si="1226">if(H615=1,$E615,"")</f>
        <v>0.1008755282</v>
      </c>
      <c r="L615" t="str">
        <f t="shared" si="1226"/>
        <v/>
      </c>
      <c r="M615" t="str">
        <f t="shared" si="1226"/>
        <v/>
      </c>
      <c r="N615" s="158">
        <f>if('StockBond Returns'!AB613=0,1,0)</f>
        <v>0</v>
      </c>
      <c r="O615">
        <f>if( and('StockBond Returns'!$AB613&lt;0,'StockBond Returns'!$AB613&gt;=-0.1),1,0)</f>
        <v>0</v>
      </c>
      <c r="P615">
        <f>if( and('StockBond Returns'!$AB613&lt;-0.1,'StockBond Returns'!$AB613&gt;=-0.2),1,0)</f>
        <v>0</v>
      </c>
      <c r="Q615">
        <f>if( and('StockBond Returns'!$AB613&lt;-0.2,'StockBond Returns'!$AB613&gt;=-0.3),1,0)</f>
        <v>0</v>
      </c>
      <c r="R615">
        <f>if('StockBond Returns'!AB613&lt;-0.3,1,0)</f>
        <v>1</v>
      </c>
      <c r="S615" t="str">
        <f t="shared" ref="S615:W615" si="1227">if(N615=1,$E615,"")</f>
        <v/>
      </c>
      <c r="T615" t="str">
        <f t="shared" si="1227"/>
        <v/>
      </c>
      <c r="U615" t="str">
        <f t="shared" si="1227"/>
        <v/>
      </c>
      <c r="V615" t="str">
        <f t="shared" si="1227"/>
        <v/>
      </c>
      <c r="W615" s="19">
        <f t="shared" si="1227"/>
        <v>0.1008755282</v>
      </c>
    </row>
    <row r="616">
      <c r="A616">
        <f t="shared" si="33"/>
        <v>10</v>
      </c>
      <c r="B616">
        <f t="shared" si="34"/>
        <v>1921</v>
      </c>
      <c r="C616" s="159">
        <f t="shared" si="709"/>
        <v>7975</v>
      </c>
      <c r="D616" s="156">
        <f t="shared" si="12"/>
        <v>1921.75</v>
      </c>
      <c r="E616" s="157">
        <f>('StockBond Returns'!Y615+'StockBond Returns'!AA615-'Parameters &amp; Main Results'!$B$33)/'StockBond Returns'!Z615*12</f>
        <v>0.09781336532</v>
      </c>
      <c r="F616" s="77">
        <f>'StockBond Returns'!Y615+'StockBond Returns'!AA615-'StockBond Returns'!Z615*'Distribution of Final Value'!$B$7</f>
        <v>15.36634733</v>
      </c>
      <c r="G616" s="19">
        <f>1/'StockBond Returns'!M614</f>
        <v>0.1842698017</v>
      </c>
      <c r="H616">
        <f t="shared" si="7"/>
        <v>1</v>
      </c>
      <c r="I616" s="71">
        <f t="shared" si="8"/>
        <v>0</v>
      </c>
      <c r="J616">
        <f t="shared" si="9"/>
        <v>0</v>
      </c>
      <c r="K616" s="19">
        <f t="shared" ref="K616:M616" si="1228">if(H616=1,$E616,"")</f>
        <v>0.09781336532</v>
      </c>
      <c r="L616" t="str">
        <f t="shared" si="1228"/>
        <v/>
      </c>
      <c r="M616" t="str">
        <f t="shared" si="1228"/>
        <v/>
      </c>
      <c r="N616" s="158">
        <f>if('StockBond Returns'!AB614=0,1,0)</f>
        <v>0</v>
      </c>
      <c r="O616">
        <f>if( and('StockBond Returns'!$AB614&lt;0,'StockBond Returns'!$AB614&gt;=-0.1),1,0)</f>
        <v>0</v>
      </c>
      <c r="P616">
        <f>if( and('StockBond Returns'!$AB614&lt;-0.1,'StockBond Returns'!$AB614&gt;=-0.2),1,0)</f>
        <v>0</v>
      </c>
      <c r="Q616">
        <f>if( and('StockBond Returns'!$AB614&lt;-0.2,'StockBond Returns'!$AB614&gt;=-0.3),1,0)</f>
        <v>0</v>
      </c>
      <c r="R616">
        <f>if('StockBond Returns'!AB614&lt;-0.3,1,0)</f>
        <v>1</v>
      </c>
      <c r="S616" t="str">
        <f t="shared" ref="S616:W616" si="1229">if(N616=1,$E616,"")</f>
        <v/>
      </c>
      <c r="T616" t="str">
        <f t="shared" si="1229"/>
        <v/>
      </c>
      <c r="U616" t="str">
        <f t="shared" si="1229"/>
        <v/>
      </c>
      <c r="V616" t="str">
        <f t="shared" si="1229"/>
        <v/>
      </c>
      <c r="W616" s="19">
        <f t="shared" si="1229"/>
        <v>0.09781336532</v>
      </c>
    </row>
    <row r="617">
      <c r="A617">
        <f t="shared" si="33"/>
        <v>11</v>
      </c>
      <c r="B617">
        <f t="shared" si="34"/>
        <v>1921</v>
      </c>
      <c r="C617" s="159">
        <f t="shared" si="709"/>
        <v>8005</v>
      </c>
      <c r="D617" s="156">
        <f t="shared" si="12"/>
        <v>1921.833333</v>
      </c>
      <c r="E617" s="157">
        <f>('StockBond Returns'!Y616+'StockBond Returns'!AA616-'Parameters &amp; Main Results'!$B$33)/'StockBond Returns'!Z616*12</f>
        <v>0.09594581053</v>
      </c>
      <c r="F617" s="77">
        <f>'StockBond Returns'!Y616+'StockBond Returns'!AA616-'StockBond Returns'!Z616*'Distribution of Final Value'!$B$7</f>
        <v>15.58473399</v>
      </c>
      <c r="G617" s="19">
        <f>1/'StockBond Returns'!M615</f>
        <v>0.1785855875</v>
      </c>
      <c r="H617">
        <f t="shared" si="7"/>
        <v>1</v>
      </c>
      <c r="I617" s="71">
        <f t="shared" si="8"/>
        <v>0</v>
      </c>
      <c r="J617">
        <f t="shared" si="9"/>
        <v>0</v>
      </c>
      <c r="K617" s="19">
        <f t="shared" ref="K617:M617" si="1230">if(H617=1,$E617,"")</f>
        <v>0.09594581053</v>
      </c>
      <c r="L617" t="str">
        <f t="shared" si="1230"/>
        <v/>
      </c>
      <c r="M617" t="str">
        <f t="shared" si="1230"/>
        <v/>
      </c>
      <c r="N617" s="158">
        <f>if('StockBond Returns'!AB615=0,1,0)</f>
        <v>0</v>
      </c>
      <c r="O617">
        <f>if( and('StockBond Returns'!$AB615&lt;0,'StockBond Returns'!$AB615&gt;=-0.1),1,0)</f>
        <v>0</v>
      </c>
      <c r="P617">
        <f>if( and('StockBond Returns'!$AB615&lt;-0.1,'StockBond Returns'!$AB615&gt;=-0.2),1,0)</f>
        <v>0</v>
      </c>
      <c r="Q617">
        <f>if( and('StockBond Returns'!$AB615&lt;-0.2,'StockBond Returns'!$AB615&gt;=-0.3),1,0)</f>
        <v>0</v>
      </c>
      <c r="R617">
        <f>if('StockBond Returns'!AB615&lt;-0.3,1,0)</f>
        <v>1</v>
      </c>
      <c r="S617" t="str">
        <f t="shared" ref="S617:W617" si="1231">if(N617=1,$E617,"")</f>
        <v/>
      </c>
      <c r="T617" t="str">
        <f t="shared" si="1231"/>
        <v/>
      </c>
      <c r="U617" t="str">
        <f t="shared" si="1231"/>
        <v/>
      </c>
      <c r="V617" t="str">
        <f t="shared" si="1231"/>
        <v/>
      </c>
      <c r="W617" s="19">
        <f t="shared" si="1231"/>
        <v>0.09594581053</v>
      </c>
    </row>
    <row r="618">
      <c r="A618">
        <f t="shared" si="33"/>
        <v>12</v>
      </c>
      <c r="B618">
        <f t="shared" si="34"/>
        <v>1921</v>
      </c>
      <c r="C618" s="159">
        <f t="shared" si="709"/>
        <v>8036</v>
      </c>
      <c r="D618" s="156">
        <f t="shared" si="12"/>
        <v>1921.916667</v>
      </c>
      <c r="E618" s="157">
        <f>('StockBond Returns'!Y617+'StockBond Returns'!AA617-'Parameters &amp; Main Results'!$B$33)/'StockBond Returns'!Z617*12</f>
        <v>0.09103601925</v>
      </c>
      <c r="F618" s="77">
        <f>'StockBond Returns'!Y617+'StockBond Returns'!AA617-'StockBond Returns'!Z617*'Distribution of Final Value'!$B$7</f>
        <v>14.83116285</v>
      </c>
      <c r="G618" s="19">
        <f>1/'StockBond Returns'!M616</f>
        <v>0.1679552022</v>
      </c>
      <c r="H618">
        <f t="shared" si="7"/>
        <v>1</v>
      </c>
      <c r="I618" s="71">
        <f t="shared" si="8"/>
        <v>0</v>
      </c>
      <c r="J618">
        <f t="shared" si="9"/>
        <v>0</v>
      </c>
      <c r="K618" s="19">
        <f t="shared" ref="K618:M618" si="1232">if(H618=1,$E618,"")</f>
        <v>0.09103601925</v>
      </c>
      <c r="L618" t="str">
        <f t="shared" si="1232"/>
        <v/>
      </c>
      <c r="M618" t="str">
        <f t="shared" si="1232"/>
        <v/>
      </c>
      <c r="N618" s="158">
        <f>if('StockBond Returns'!AB616=0,1,0)</f>
        <v>0</v>
      </c>
      <c r="O618">
        <f>if( and('StockBond Returns'!$AB616&lt;0,'StockBond Returns'!$AB616&gt;=-0.1),1,0)</f>
        <v>0</v>
      </c>
      <c r="P618">
        <f>if( and('StockBond Returns'!$AB616&lt;-0.1,'StockBond Returns'!$AB616&gt;=-0.2),1,0)</f>
        <v>0</v>
      </c>
      <c r="Q618">
        <f>if( and('StockBond Returns'!$AB616&lt;-0.2,'StockBond Returns'!$AB616&gt;=-0.3),1,0)</f>
        <v>0</v>
      </c>
      <c r="R618">
        <f>if('StockBond Returns'!AB616&lt;-0.3,1,0)</f>
        <v>1</v>
      </c>
      <c r="S618" t="str">
        <f t="shared" ref="S618:W618" si="1233">if(N618=1,$E618,"")</f>
        <v/>
      </c>
      <c r="T618" t="str">
        <f t="shared" si="1233"/>
        <v/>
      </c>
      <c r="U618" t="str">
        <f t="shared" si="1233"/>
        <v/>
      </c>
      <c r="V618" t="str">
        <f t="shared" si="1233"/>
        <v/>
      </c>
      <c r="W618" s="19">
        <f t="shared" si="1233"/>
        <v>0.09103601925</v>
      </c>
    </row>
    <row r="619">
      <c r="A619">
        <f t="shared" si="33"/>
        <v>1</v>
      </c>
      <c r="B619">
        <f t="shared" si="34"/>
        <v>1922</v>
      </c>
      <c r="C619" s="159">
        <f t="shared" si="709"/>
        <v>8067</v>
      </c>
      <c r="D619" s="156">
        <f t="shared" si="12"/>
        <v>1922</v>
      </c>
      <c r="E619" s="157">
        <f>('StockBond Returns'!Y618+'StockBond Returns'!AA618-'Parameters &amp; Main Results'!$B$33)/'StockBond Returns'!Z618*12</f>
        <v>0.08935209035</v>
      </c>
      <c r="F619" s="77">
        <f>'StockBond Returns'!Y618+'StockBond Returns'!AA618-'StockBond Returns'!Z618*'Distribution of Final Value'!$B$7</f>
        <v>13.81546796</v>
      </c>
      <c r="G619" s="19">
        <f>1/'StockBond Returns'!M617</f>
        <v>0.1660535494</v>
      </c>
      <c r="H619">
        <f t="shared" si="7"/>
        <v>1</v>
      </c>
      <c r="I619" s="71">
        <f t="shared" si="8"/>
        <v>0</v>
      </c>
      <c r="J619">
        <f t="shared" si="9"/>
        <v>0</v>
      </c>
      <c r="K619" s="19">
        <f t="shared" ref="K619:M619" si="1234">if(H619=1,$E619,"")</f>
        <v>0.08935209035</v>
      </c>
      <c r="L619" t="str">
        <f t="shared" si="1234"/>
        <v/>
      </c>
      <c r="M619" t="str">
        <f t="shared" si="1234"/>
        <v/>
      </c>
      <c r="N619" s="158">
        <f>if('StockBond Returns'!AB617=0,1,0)</f>
        <v>0</v>
      </c>
      <c r="O619">
        <f>if( and('StockBond Returns'!$AB617&lt;0,'StockBond Returns'!$AB617&gt;=-0.1),1,0)</f>
        <v>0</v>
      </c>
      <c r="P619">
        <f>if( and('StockBond Returns'!$AB617&lt;-0.1,'StockBond Returns'!$AB617&gt;=-0.2),1,0)</f>
        <v>0</v>
      </c>
      <c r="Q619">
        <f>if( and('StockBond Returns'!$AB617&lt;-0.2,'StockBond Returns'!$AB617&gt;=-0.3),1,0)</f>
        <v>0</v>
      </c>
      <c r="R619">
        <f>if('StockBond Returns'!AB617&lt;-0.3,1,0)</f>
        <v>1</v>
      </c>
      <c r="S619" t="str">
        <f t="shared" ref="S619:W619" si="1235">if(N619=1,$E619,"")</f>
        <v/>
      </c>
      <c r="T619" t="str">
        <f t="shared" si="1235"/>
        <v/>
      </c>
      <c r="U619" t="str">
        <f t="shared" si="1235"/>
        <v/>
      </c>
      <c r="V619" t="str">
        <f t="shared" si="1235"/>
        <v/>
      </c>
      <c r="W619" s="19">
        <f t="shared" si="1235"/>
        <v>0.08935209035</v>
      </c>
    </row>
    <row r="620">
      <c r="A620">
        <f t="shared" si="33"/>
        <v>2</v>
      </c>
      <c r="B620">
        <f t="shared" si="34"/>
        <v>1922</v>
      </c>
      <c r="C620" s="159">
        <f t="shared" si="709"/>
        <v>8095</v>
      </c>
      <c r="D620" s="156">
        <f t="shared" si="12"/>
        <v>1922.083333</v>
      </c>
      <c r="E620" s="157">
        <f>('StockBond Returns'!Y619+'StockBond Returns'!AA619-'Parameters &amp; Main Results'!$B$33)/'StockBond Returns'!Z619*12</f>
        <v>0.08693687973</v>
      </c>
      <c r="F620" s="77">
        <f>'StockBond Returns'!Y619+'StockBond Returns'!AA619-'StockBond Returns'!Z619*'Distribution of Final Value'!$B$7</f>
        <v>12.90493632</v>
      </c>
      <c r="G620" s="19">
        <f>1/'StockBond Returns'!M618</f>
        <v>0.1596993388</v>
      </c>
      <c r="H620">
        <f t="shared" si="7"/>
        <v>1</v>
      </c>
      <c r="I620" s="71">
        <f t="shared" si="8"/>
        <v>0</v>
      </c>
      <c r="J620">
        <f t="shared" si="9"/>
        <v>0</v>
      </c>
      <c r="K620" s="19">
        <f t="shared" ref="K620:M620" si="1236">if(H620=1,$E620,"")</f>
        <v>0.08693687973</v>
      </c>
      <c r="L620" t="str">
        <f t="shared" si="1236"/>
        <v/>
      </c>
      <c r="M620" t="str">
        <f t="shared" si="1236"/>
        <v/>
      </c>
      <c r="N620" s="158">
        <f>if('StockBond Returns'!AB618=0,1,0)</f>
        <v>0</v>
      </c>
      <c r="O620">
        <f>if( and('StockBond Returns'!$AB618&lt;0,'StockBond Returns'!$AB618&gt;=-0.1),1,0)</f>
        <v>0</v>
      </c>
      <c r="P620">
        <f>if( and('StockBond Returns'!$AB618&lt;-0.1,'StockBond Returns'!$AB618&gt;=-0.2),1,0)</f>
        <v>0</v>
      </c>
      <c r="Q620">
        <f>if( and('StockBond Returns'!$AB618&lt;-0.2,'StockBond Returns'!$AB618&gt;=-0.3),1,0)</f>
        <v>0</v>
      </c>
      <c r="R620">
        <f>if('StockBond Returns'!AB618&lt;-0.3,1,0)</f>
        <v>1</v>
      </c>
      <c r="S620" t="str">
        <f t="shared" ref="S620:W620" si="1237">if(N620=1,$E620,"")</f>
        <v/>
      </c>
      <c r="T620" t="str">
        <f t="shared" si="1237"/>
        <v/>
      </c>
      <c r="U620" t="str">
        <f t="shared" si="1237"/>
        <v/>
      </c>
      <c r="V620" t="str">
        <f t="shared" si="1237"/>
        <v/>
      </c>
      <c r="W620" s="19">
        <f t="shared" si="1237"/>
        <v>0.08693687973</v>
      </c>
    </row>
    <row r="621">
      <c r="A621">
        <f t="shared" si="33"/>
        <v>3</v>
      </c>
      <c r="B621">
        <f t="shared" si="34"/>
        <v>1922</v>
      </c>
      <c r="C621" s="159">
        <f t="shared" si="709"/>
        <v>8126</v>
      </c>
      <c r="D621" s="156">
        <f t="shared" si="12"/>
        <v>1922.166667</v>
      </c>
      <c r="E621" s="157">
        <f>('StockBond Returns'!Y620+'StockBond Returns'!AA620-'Parameters &amp; Main Results'!$B$33)/'StockBond Returns'!Z620*12</f>
        <v>0.08524419738</v>
      </c>
      <c r="F621" s="77">
        <f>'StockBond Returns'!Y620+'StockBond Returns'!AA620-'StockBond Returns'!Z620*'Distribution of Final Value'!$B$7</f>
        <v>11.87310375</v>
      </c>
      <c r="G621" s="19">
        <f>1/'StockBond Returns'!M619</f>
        <v>0.1514482022</v>
      </c>
      <c r="H621">
        <f t="shared" si="7"/>
        <v>1</v>
      </c>
      <c r="I621" s="71">
        <f t="shared" si="8"/>
        <v>0</v>
      </c>
      <c r="J621">
        <f t="shared" si="9"/>
        <v>0</v>
      </c>
      <c r="K621" s="19">
        <f t="shared" ref="K621:M621" si="1238">if(H621=1,$E621,"")</f>
        <v>0.08524419738</v>
      </c>
      <c r="L621" t="str">
        <f t="shared" si="1238"/>
        <v/>
      </c>
      <c r="M621" t="str">
        <f t="shared" si="1238"/>
        <v/>
      </c>
      <c r="N621" s="158">
        <f>if('StockBond Returns'!AB619=0,1,0)</f>
        <v>0</v>
      </c>
      <c r="O621">
        <f>if( and('StockBond Returns'!$AB619&lt;0,'StockBond Returns'!$AB619&gt;=-0.1),1,0)</f>
        <v>0</v>
      </c>
      <c r="P621">
        <f>if( and('StockBond Returns'!$AB619&lt;-0.1,'StockBond Returns'!$AB619&gt;=-0.2),1,0)</f>
        <v>0</v>
      </c>
      <c r="Q621">
        <f>if( and('StockBond Returns'!$AB619&lt;-0.2,'StockBond Returns'!$AB619&gt;=-0.3),1,0)</f>
        <v>1</v>
      </c>
      <c r="R621">
        <f>if('StockBond Returns'!AB619&lt;-0.3,1,0)</f>
        <v>0</v>
      </c>
      <c r="S621" t="str">
        <f t="shared" ref="S621:W621" si="1239">if(N621=1,$E621,"")</f>
        <v/>
      </c>
      <c r="T621" t="str">
        <f t="shared" si="1239"/>
        <v/>
      </c>
      <c r="U621" t="str">
        <f t="shared" si="1239"/>
        <v/>
      </c>
      <c r="V621" s="19">
        <f t="shared" si="1239"/>
        <v>0.08524419738</v>
      </c>
      <c r="W621" t="str">
        <f t="shared" si="1239"/>
        <v/>
      </c>
    </row>
    <row r="622">
      <c r="A622">
        <f t="shared" si="33"/>
        <v>4</v>
      </c>
      <c r="B622">
        <f t="shared" si="34"/>
        <v>1922</v>
      </c>
      <c r="C622" s="159">
        <f t="shared" si="709"/>
        <v>8156</v>
      </c>
      <c r="D622" s="156">
        <f t="shared" si="12"/>
        <v>1922.25</v>
      </c>
      <c r="E622" s="157">
        <f>('StockBond Returns'!Y621+'StockBond Returns'!AA621-'Parameters &amp; Main Results'!$B$33)/'StockBond Returns'!Z621*12</f>
        <v>0.08228567327</v>
      </c>
      <c r="F622" s="77">
        <f>'StockBond Returns'!Y621+'StockBond Returns'!AA621-'StockBond Returns'!Z621*'Distribution of Final Value'!$B$7</f>
        <v>11.00755722</v>
      </c>
      <c r="G622" s="19">
        <f>1/'StockBond Returns'!M620</f>
        <v>0.1407984513</v>
      </c>
      <c r="H622">
        <f t="shared" si="7"/>
        <v>1</v>
      </c>
      <c r="I622" s="71">
        <f t="shared" si="8"/>
        <v>0</v>
      </c>
      <c r="J622">
        <f t="shared" si="9"/>
        <v>0</v>
      </c>
      <c r="K622" s="19">
        <f t="shared" ref="K622:M622" si="1240">if(H622=1,$E622,"")</f>
        <v>0.08228567327</v>
      </c>
      <c r="L622" t="str">
        <f t="shared" si="1240"/>
        <v/>
      </c>
      <c r="M622" t="str">
        <f t="shared" si="1240"/>
        <v/>
      </c>
      <c r="N622" s="158">
        <f>if('StockBond Returns'!AB620=0,1,0)</f>
        <v>0</v>
      </c>
      <c r="O622">
        <f>if( and('StockBond Returns'!$AB620&lt;0,'StockBond Returns'!$AB620&gt;=-0.1),1,0)</f>
        <v>0</v>
      </c>
      <c r="P622">
        <f>if( and('StockBond Returns'!$AB620&lt;-0.1,'StockBond Returns'!$AB620&gt;=-0.2),1,0)</f>
        <v>0</v>
      </c>
      <c r="Q622">
        <f>if( and('StockBond Returns'!$AB620&lt;-0.2,'StockBond Returns'!$AB620&gt;=-0.3),1,0)</f>
        <v>1</v>
      </c>
      <c r="R622">
        <f>if('StockBond Returns'!AB620&lt;-0.3,1,0)</f>
        <v>0</v>
      </c>
      <c r="S622" t="str">
        <f t="shared" ref="S622:W622" si="1241">if(N622=1,$E622,"")</f>
        <v/>
      </c>
      <c r="T622" t="str">
        <f t="shared" si="1241"/>
        <v/>
      </c>
      <c r="U622" t="str">
        <f t="shared" si="1241"/>
        <v/>
      </c>
      <c r="V622" s="19">
        <f t="shared" si="1241"/>
        <v>0.08228567327</v>
      </c>
      <c r="W622" t="str">
        <f t="shared" si="1241"/>
        <v/>
      </c>
    </row>
    <row r="623">
      <c r="A623">
        <f t="shared" si="33"/>
        <v>5</v>
      </c>
      <c r="B623">
        <f t="shared" si="34"/>
        <v>1922</v>
      </c>
      <c r="C623" s="159">
        <f t="shared" si="709"/>
        <v>8187</v>
      </c>
      <c r="D623" s="156">
        <f t="shared" si="12"/>
        <v>1922.333333</v>
      </c>
      <c r="E623" s="157">
        <f>('StockBond Returns'!Y622+'StockBond Returns'!AA622-'Parameters &amp; Main Results'!$B$33)/'StockBond Returns'!Z622*12</f>
        <v>0.07895596796</v>
      </c>
      <c r="F623" s="77">
        <f>'StockBond Returns'!Y622+'StockBond Returns'!AA622-'StockBond Returns'!Z622*'Distribution of Final Value'!$B$7</f>
        <v>10.46691977</v>
      </c>
      <c r="G623" s="19">
        <f>1/'StockBond Returns'!M621</f>
        <v>0.1330763285</v>
      </c>
      <c r="H623">
        <f t="shared" si="7"/>
        <v>1</v>
      </c>
      <c r="I623" s="71">
        <f t="shared" si="8"/>
        <v>0</v>
      </c>
      <c r="J623">
        <f t="shared" si="9"/>
        <v>0</v>
      </c>
      <c r="K623" s="19">
        <f t="shared" ref="K623:M623" si="1242">if(H623=1,$E623,"")</f>
        <v>0.07895596796</v>
      </c>
      <c r="L623" t="str">
        <f t="shared" si="1242"/>
        <v/>
      </c>
      <c r="M623" t="str">
        <f t="shared" si="1242"/>
        <v/>
      </c>
      <c r="N623" s="158">
        <f>if('StockBond Returns'!AB621=0,1,0)</f>
        <v>0</v>
      </c>
      <c r="O623">
        <f>if( and('StockBond Returns'!$AB621&lt;0,'StockBond Returns'!$AB621&gt;=-0.1),1,0)</f>
        <v>0</v>
      </c>
      <c r="P623">
        <f>if( and('StockBond Returns'!$AB621&lt;-0.1,'StockBond Returns'!$AB621&gt;=-0.2),1,0)</f>
        <v>1</v>
      </c>
      <c r="Q623">
        <f>if( and('StockBond Returns'!$AB621&lt;-0.2,'StockBond Returns'!$AB621&gt;=-0.3),1,0)</f>
        <v>0</v>
      </c>
      <c r="R623">
        <f>if('StockBond Returns'!AB621&lt;-0.3,1,0)</f>
        <v>0</v>
      </c>
      <c r="S623" t="str">
        <f t="shared" ref="S623:W623" si="1243">if(N623=1,$E623,"")</f>
        <v/>
      </c>
      <c r="T623" t="str">
        <f t="shared" si="1243"/>
        <v/>
      </c>
      <c r="U623" s="19">
        <f t="shared" si="1243"/>
        <v>0.07895596796</v>
      </c>
      <c r="V623" t="str">
        <f t="shared" si="1243"/>
        <v/>
      </c>
      <c r="W623" t="str">
        <f t="shared" si="1243"/>
        <v/>
      </c>
    </row>
    <row r="624">
      <c r="A624">
        <f t="shared" si="33"/>
        <v>6</v>
      </c>
      <c r="B624">
        <f t="shared" si="34"/>
        <v>1922</v>
      </c>
      <c r="C624" s="159">
        <f t="shared" si="709"/>
        <v>8217</v>
      </c>
      <c r="D624" s="156">
        <f t="shared" si="12"/>
        <v>1922.416667</v>
      </c>
      <c r="E624" s="157">
        <f>('StockBond Returns'!Y623+'StockBond Returns'!AA623-'Parameters &amp; Main Results'!$B$33)/'StockBond Returns'!Z623*12</f>
        <v>0.07616813277</v>
      </c>
      <c r="F624" s="77">
        <f>'StockBond Returns'!Y623+'StockBond Returns'!AA623-'StockBond Returns'!Z623*'Distribution of Final Value'!$B$7</f>
        <v>9.395252802</v>
      </c>
      <c r="G624" s="19">
        <f>1/'StockBond Returns'!M622</f>
        <v>0.1288581727</v>
      </c>
      <c r="H624">
        <f t="shared" si="7"/>
        <v>1</v>
      </c>
      <c r="I624" s="71">
        <f t="shared" si="8"/>
        <v>0</v>
      </c>
      <c r="J624">
        <f t="shared" si="9"/>
        <v>0</v>
      </c>
      <c r="K624" s="19">
        <f t="shared" ref="K624:M624" si="1244">if(H624=1,$E624,"")</f>
        <v>0.07616813277</v>
      </c>
      <c r="L624" t="str">
        <f t="shared" si="1244"/>
        <v/>
      </c>
      <c r="M624" t="str">
        <f t="shared" si="1244"/>
        <v/>
      </c>
      <c r="N624" s="158">
        <f>if('StockBond Returns'!AB622=0,1,0)</f>
        <v>0</v>
      </c>
      <c r="O624">
        <f>if( and('StockBond Returns'!$AB622&lt;0,'StockBond Returns'!$AB622&gt;=-0.1),1,0)</f>
        <v>0</v>
      </c>
      <c r="P624">
        <f>if( and('StockBond Returns'!$AB622&lt;-0.1,'StockBond Returns'!$AB622&gt;=-0.2),1,0)</f>
        <v>1</v>
      </c>
      <c r="Q624">
        <f>if( and('StockBond Returns'!$AB622&lt;-0.2,'StockBond Returns'!$AB622&gt;=-0.3),1,0)</f>
        <v>0</v>
      </c>
      <c r="R624">
        <f>if('StockBond Returns'!AB622&lt;-0.3,1,0)</f>
        <v>0</v>
      </c>
      <c r="S624" t="str">
        <f t="shared" ref="S624:W624" si="1245">if(N624=1,$E624,"")</f>
        <v/>
      </c>
      <c r="T624" t="str">
        <f t="shared" si="1245"/>
        <v/>
      </c>
      <c r="U624" s="19">
        <f t="shared" si="1245"/>
        <v>0.07616813277</v>
      </c>
      <c r="V624" t="str">
        <f t="shared" si="1245"/>
        <v/>
      </c>
      <c r="W624" t="str">
        <f t="shared" si="1245"/>
        <v/>
      </c>
    </row>
    <row r="625">
      <c r="A625">
        <f t="shared" si="33"/>
        <v>7</v>
      </c>
      <c r="B625">
        <f t="shared" si="34"/>
        <v>1922</v>
      </c>
      <c r="C625" s="159">
        <f t="shared" si="709"/>
        <v>8248</v>
      </c>
      <c r="D625" s="156">
        <f t="shared" si="12"/>
        <v>1922.5</v>
      </c>
      <c r="E625" s="157">
        <f>('StockBond Returns'!Y624+'StockBond Returns'!AA624-'Parameters &amp; Main Results'!$B$33)/'StockBond Returns'!Z624*12</f>
        <v>0.07867813067</v>
      </c>
      <c r="F625" s="77">
        <f>'StockBond Returns'!Y624+'StockBond Returns'!AA624-'StockBond Returns'!Z624*'Distribution of Final Value'!$B$7</f>
        <v>9.68690187</v>
      </c>
      <c r="G625" s="19">
        <f>1/'StockBond Returns'!M623</f>
        <v>0.1327265995</v>
      </c>
      <c r="H625">
        <f t="shared" si="7"/>
        <v>1</v>
      </c>
      <c r="I625" s="71">
        <f t="shared" si="8"/>
        <v>0</v>
      </c>
      <c r="J625">
        <f t="shared" si="9"/>
        <v>0</v>
      </c>
      <c r="K625" s="19">
        <f t="shared" ref="K625:M625" si="1246">if(H625=1,$E625,"")</f>
        <v>0.07867813067</v>
      </c>
      <c r="L625" t="str">
        <f t="shared" si="1246"/>
        <v/>
      </c>
      <c r="M625" t="str">
        <f t="shared" si="1246"/>
        <v/>
      </c>
      <c r="N625" s="158">
        <f>if('StockBond Returns'!AB623=0,1,0)</f>
        <v>0</v>
      </c>
      <c r="O625">
        <f>if( and('StockBond Returns'!$AB623&lt;0,'StockBond Returns'!$AB623&gt;=-0.1),1,0)</f>
        <v>0</v>
      </c>
      <c r="P625">
        <f>if( and('StockBond Returns'!$AB623&lt;-0.1,'StockBond Returns'!$AB623&gt;=-0.2),1,0)</f>
        <v>1</v>
      </c>
      <c r="Q625">
        <f>if( and('StockBond Returns'!$AB623&lt;-0.2,'StockBond Returns'!$AB623&gt;=-0.3),1,0)</f>
        <v>0</v>
      </c>
      <c r="R625">
        <f>if('StockBond Returns'!AB623&lt;-0.3,1,0)</f>
        <v>0</v>
      </c>
      <c r="S625" t="str">
        <f t="shared" ref="S625:W625" si="1247">if(N625=1,$E625,"")</f>
        <v/>
      </c>
      <c r="T625" t="str">
        <f t="shared" si="1247"/>
        <v/>
      </c>
      <c r="U625" s="19">
        <f t="shared" si="1247"/>
        <v>0.07867813067</v>
      </c>
      <c r="V625" t="str">
        <f t="shared" si="1247"/>
        <v/>
      </c>
      <c r="W625" t="str">
        <f t="shared" si="1247"/>
        <v/>
      </c>
    </row>
    <row r="626">
      <c r="A626">
        <f t="shared" si="33"/>
        <v>8</v>
      </c>
      <c r="B626">
        <f t="shared" si="34"/>
        <v>1922</v>
      </c>
      <c r="C626" s="159">
        <f t="shared" si="709"/>
        <v>8279</v>
      </c>
      <c r="D626" s="156">
        <f t="shared" si="12"/>
        <v>1922.583333</v>
      </c>
      <c r="E626" s="157">
        <f>('StockBond Returns'!Y625+'StockBond Returns'!AA625-'Parameters &amp; Main Results'!$B$33)/'StockBond Returns'!Z625*12</f>
        <v>0.07838904162</v>
      </c>
      <c r="F626" s="77">
        <f>'StockBond Returns'!Y625+'StockBond Returns'!AA625-'StockBond Returns'!Z625*'Distribution of Final Value'!$B$7</f>
        <v>9.51108582</v>
      </c>
      <c r="G626" s="19">
        <f>1/'StockBond Returns'!M624</f>
        <v>0.129987721</v>
      </c>
      <c r="H626">
        <f t="shared" si="7"/>
        <v>1</v>
      </c>
      <c r="I626" s="71">
        <f t="shared" si="8"/>
        <v>0</v>
      </c>
      <c r="J626">
        <f t="shared" si="9"/>
        <v>0</v>
      </c>
      <c r="K626" s="19">
        <f t="shared" ref="K626:M626" si="1248">if(H626=1,$E626,"")</f>
        <v>0.07838904162</v>
      </c>
      <c r="L626" t="str">
        <f t="shared" si="1248"/>
        <v/>
      </c>
      <c r="M626" t="str">
        <f t="shared" si="1248"/>
        <v/>
      </c>
      <c r="N626" s="158">
        <f>if('StockBond Returns'!AB624=0,1,0)</f>
        <v>0</v>
      </c>
      <c r="O626">
        <f>if( and('StockBond Returns'!$AB624&lt;0,'StockBond Returns'!$AB624&gt;=-0.1),1,0)</f>
        <v>0</v>
      </c>
      <c r="P626">
        <f>if( and('StockBond Returns'!$AB624&lt;-0.1,'StockBond Returns'!$AB624&gt;=-0.2),1,0)</f>
        <v>1</v>
      </c>
      <c r="Q626">
        <f>if( and('StockBond Returns'!$AB624&lt;-0.2,'StockBond Returns'!$AB624&gt;=-0.3),1,0)</f>
        <v>0</v>
      </c>
      <c r="R626">
        <f>if('StockBond Returns'!AB624&lt;-0.3,1,0)</f>
        <v>0</v>
      </c>
      <c r="S626" t="str">
        <f t="shared" ref="S626:W626" si="1249">if(N626=1,$E626,"")</f>
        <v/>
      </c>
      <c r="T626" t="str">
        <f t="shared" si="1249"/>
        <v/>
      </c>
      <c r="U626" s="19">
        <f t="shared" si="1249"/>
        <v>0.07838904162</v>
      </c>
      <c r="V626" t="str">
        <f t="shared" si="1249"/>
        <v/>
      </c>
      <c r="W626" t="str">
        <f t="shared" si="1249"/>
        <v/>
      </c>
    </row>
    <row r="627">
      <c r="A627">
        <f t="shared" si="33"/>
        <v>9</v>
      </c>
      <c r="B627">
        <f t="shared" si="34"/>
        <v>1922</v>
      </c>
      <c r="C627" s="159">
        <f t="shared" si="709"/>
        <v>8309</v>
      </c>
      <c r="D627" s="156">
        <f t="shared" si="12"/>
        <v>1922.666667</v>
      </c>
      <c r="E627" s="157">
        <f>('StockBond Returns'!Y626+'StockBond Returns'!AA626-'Parameters &amp; Main Results'!$B$33)/'StockBond Returns'!Z626*12</f>
        <v>0.07380247757</v>
      </c>
      <c r="F627" s="77">
        <f>'StockBond Returns'!Y626+'StockBond Returns'!AA626-'StockBond Returns'!Z626*'Distribution of Final Value'!$B$7</f>
        <v>9.19494953</v>
      </c>
      <c r="G627" s="19">
        <f>1/'StockBond Returns'!M625</f>
        <v>0.1216957139</v>
      </c>
      <c r="H627">
        <f t="shared" si="7"/>
        <v>1</v>
      </c>
      <c r="I627" s="71">
        <f t="shared" si="8"/>
        <v>0</v>
      </c>
      <c r="J627">
        <f t="shared" si="9"/>
        <v>0</v>
      </c>
      <c r="K627" s="19">
        <f t="shared" ref="K627:M627" si="1250">if(H627=1,$E627,"")</f>
        <v>0.07380247757</v>
      </c>
      <c r="L627" t="str">
        <f t="shared" si="1250"/>
        <v/>
      </c>
      <c r="M627" t="str">
        <f t="shared" si="1250"/>
        <v/>
      </c>
      <c r="N627" s="158">
        <f>if('StockBond Returns'!AB625=0,1,0)</f>
        <v>0</v>
      </c>
      <c r="O627">
        <f>if( and('StockBond Returns'!$AB625&lt;0,'StockBond Returns'!$AB625&gt;=-0.1),1,0)</f>
        <v>0</v>
      </c>
      <c r="P627">
        <f>if( and('StockBond Returns'!$AB625&lt;-0.1,'StockBond Returns'!$AB625&gt;=-0.2),1,0)</f>
        <v>1</v>
      </c>
      <c r="Q627">
        <f>if( and('StockBond Returns'!$AB625&lt;-0.2,'StockBond Returns'!$AB625&gt;=-0.3),1,0)</f>
        <v>0</v>
      </c>
      <c r="R627">
        <f>if('StockBond Returns'!AB625&lt;-0.3,1,0)</f>
        <v>0</v>
      </c>
      <c r="S627" t="str">
        <f t="shared" ref="S627:W627" si="1251">if(N627=1,$E627,"")</f>
        <v/>
      </c>
      <c r="T627" t="str">
        <f t="shared" si="1251"/>
        <v/>
      </c>
      <c r="U627" s="19">
        <f t="shared" si="1251"/>
        <v>0.07380247757</v>
      </c>
      <c r="V627" t="str">
        <f t="shared" si="1251"/>
        <v/>
      </c>
      <c r="W627" t="str">
        <f t="shared" si="1251"/>
        <v/>
      </c>
    </row>
    <row r="628">
      <c r="A628">
        <f t="shared" si="33"/>
        <v>10</v>
      </c>
      <c r="B628">
        <f t="shared" si="34"/>
        <v>1922</v>
      </c>
      <c r="C628" s="159">
        <f t="shared" si="709"/>
        <v>8340</v>
      </c>
      <c r="D628" s="156">
        <f t="shared" si="12"/>
        <v>1922.75</v>
      </c>
      <c r="E628" s="157">
        <f>('StockBond Returns'!Y627+'StockBond Returns'!AA627-'Parameters &amp; Main Results'!$B$33)/'StockBond Returns'!Z627*12</f>
        <v>0.07484048725</v>
      </c>
      <c r="F628" s="77">
        <f>'StockBond Returns'!Y627+'StockBond Returns'!AA627-'StockBond Returns'!Z627*'Distribution of Final Value'!$B$7</f>
        <v>9.668219471</v>
      </c>
      <c r="G628" s="19">
        <f>1/'StockBond Returns'!M626</f>
        <v>0.1188461797</v>
      </c>
      <c r="H628">
        <f t="shared" si="7"/>
        <v>1</v>
      </c>
      <c r="I628" s="71">
        <f t="shared" si="8"/>
        <v>0</v>
      </c>
      <c r="J628">
        <f t="shared" si="9"/>
        <v>0</v>
      </c>
      <c r="K628" s="19">
        <f t="shared" ref="K628:M628" si="1252">if(H628=1,$E628,"")</f>
        <v>0.07484048725</v>
      </c>
      <c r="L628" t="str">
        <f t="shared" si="1252"/>
        <v/>
      </c>
      <c r="M628" t="str">
        <f t="shared" si="1252"/>
        <v/>
      </c>
      <c r="N628" s="158">
        <f>if('StockBond Returns'!AB626=0,1,0)</f>
        <v>0</v>
      </c>
      <c r="O628">
        <f>if( and('StockBond Returns'!$AB626&lt;0,'StockBond Returns'!$AB626&gt;=-0.1),1,0)</f>
        <v>0</v>
      </c>
      <c r="P628">
        <f>if( and('StockBond Returns'!$AB626&lt;-0.1,'StockBond Returns'!$AB626&gt;=-0.2),1,0)</f>
        <v>1</v>
      </c>
      <c r="Q628">
        <f>if( and('StockBond Returns'!$AB626&lt;-0.2,'StockBond Returns'!$AB626&gt;=-0.3),1,0)</f>
        <v>0</v>
      </c>
      <c r="R628">
        <f>if('StockBond Returns'!AB626&lt;-0.3,1,0)</f>
        <v>0</v>
      </c>
      <c r="S628" t="str">
        <f t="shared" ref="S628:W628" si="1253">if(N628=1,$E628,"")</f>
        <v/>
      </c>
      <c r="T628" t="str">
        <f t="shared" si="1253"/>
        <v/>
      </c>
      <c r="U628" s="19">
        <f t="shared" si="1253"/>
        <v>0.07484048725</v>
      </c>
      <c r="V628" t="str">
        <f t="shared" si="1253"/>
        <v/>
      </c>
      <c r="W628" t="str">
        <f t="shared" si="1253"/>
        <v/>
      </c>
    </row>
    <row r="629">
      <c r="A629">
        <f t="shared" si="33"/>
        <v>11</v>
      </c>
      <c r="B629">
        <f t="shared" si="34"/>
        <v>1922</v>
      </c>
      <c r="C629" s="159">
        <f t="shared" si="709"/>
        <v>8370</v>
      </c>
      <c r="D629" s="156">
        <f t="shared" si="12"/>
        <v>1922.833333</v>
      </c>
      <c r="E629" s="157">
        <f>('StockBond Returns'!Y628+'StockBond Returns'!AA628-'Parameters &amp; Main Results'!$B$33)/'StockBond Returns'!Z628*12</f>
        <v>0.0743545451</v>
      </c>
      <c r="F629" s="77">
        <f>'StockBond Returns'!Y628+'StockBond Returns'!AA628-'StockBond Returns'!Z628*'Distribution of Final Value'!$B$7</f>
        <v>10.39898665</v>
      </c>
      <c r="G629" s="19">
        <f>1/'StockBond Returns'!M627</f>
        <v>0.1239645942</v>
      </c>
      <c r="H629">
        <f t="shared" si="7"/>
        <v>1</v>
      </c>
      <c r="I629" s="71">
        <f t="shared" si="8"/>
        <v>0</v>
      </c>
      <c r="J629">
        <f t="shared" si="9"/>
        <v>0</v>
      </c>
      <c r="K629" s="19">
        <f t="shared" ref="K629:M629" si="1254">if(H629=1,$E629,"")</f>
        <v>0.0743545451</v>
      </c>
      <c r="L629" t="str">
        <f t="shared" si="1254"/>
        <v/>
      </c>
      <c r="M629" t="str">
        <f t="shared" si="1254"/>
        <v/>
      </c>
      <c r="N629" s="158">
        <f>if('StockBond Returns'!AB627=0,1,0)</f>
        <v>0</v>
      </c>
      <c r="O629">
        <f>if( and('StockBond Returns'!$AB627&lt;0,'StockBond Returns'!$AB627&gt;=-0.1),1,0)</f>
        <v>1</v>
      </c>
      <c r="P629">
        <f>if( and('StockBond Returns'!$AB627&lt;-0.1,'StockBond Returns'!$AB627&gt;=-0.2),1,0)</f>
        <v>0</v>
      </c>
      <c r="Q629">
        <f>if( and('StockBond Returns'!$AB627&lt;-0.2,'StockBond Returns'!$AB627&gt;=-0.3),1,0)</f>
        <v>0</v>
      </c>
      <c r="R629">
        <f>if('StockBond Returns'!AB627&lt;-0.3,1,0)</f>
        <v>0</v>
      </c>
      <c r="S629" t="str">
        <f t="shared" ref="S629:W629" si="1255">if(N629=1,$E629,"")</f>
        <v/>
      </c>
      <c r="T629" s="19">
        <f t="shared" si="1255"/>
        <v>0.0743545451</v>
      </c>
      <c r="U629" t="str">
        <f t="shared" si="1255"/>
        <v/>
      </c>
      <c r="V629" t="str">
        <f t="shared" si="1255"/>
        <v/>
      </c>
      <c r="W629" t="str">
        <f t="shared" si="1255"/>
        <v/>
      </c>
    </row>
    <row r="630">
      <c r="A630">
        <f t="shared" si="33"/>
        <v>12</v>
      </c>
      <c r="B630">
        <f t="shared" si="34"/>
        <v>1922</v>
      </c>
      <c r="C630" s="159">
        <f t="shared" si="709"/>
        <v>8401</v>
      </c>
      <c r="D630" s="156">
        <f t="shared" si="12"/>
        <v>1922.916667</v>
      </c>
      <c r="E630" s="157">
        <f>('StockBond Returns'!Y629+'StockBond Returns'!AA629-'Parameters &amp; Main Results'!$B$33)/'StockBond Returns'!Z629*12</f>
        <v>0.07779313734</v>
      </c>
      <c r="F630" s="77">
        <f>'StockBond Returns'!Y629+'StockBond Returns'!AA629-'StockBond Returns'!Z629*'Distribution of Final Value'!$B$7</f>
        <v>11.70926459</v>
      </c>
      <c r="G630" s="19">
        <f>1/'StockBond Returns'!M628</f>
        <v>0.126038463</v>
      </c>
      <c r="H630">
        <f t="shared" si="7"/>
        <v>1</v>
      </c>
      <c r="I630" s="71">
        <f t="shared" si="8"/>
        <v>0</v>
      </c>
      <c r="J630">
        <f t="shared" si="9"/>
        <v>0</v>
      </c>
      <c r="K630" s="19">
        <f t="shared" ref="K630:M630" si="1256">if(H630=1,$E630,"")</f>
        <v>0.07779313734</v>
      </c>
      <c r="L630" t="str">
        <f t="shared" si="1256"/>
        <v/>
      </c>
      <c r="M630" t="str">
        <f t="shared" si="1256"/>
        <v/>
      </c>
      <c r="N630" s="158">
        <f>if('StockBond Returns'!AB628=0,1,0)</f>
        <v>0</v>
      </c>
      <c r="O630">
        <f>if( and('StockBond Returns'!$AB628&lt;0,'StockBond Returns'!$AB628&gt;=-0.1),1,0)</f>
        <v>0</v>
      </c>
      <c r="P630">
        <f>if( and('StockBond Returns'!$AB628&lt;-0.1,'StockBond Returns'!$AB628&gt;=-0.2),1,0)</f>
        <v>1</v>
      </c>
      <c r="Q630">
        <f>if( and('StockBond Returns'!$AB628&lt;-0.2,'StockBond Returns'!$AB628&gt;=-0.3),1,0)</f>
        <v>0</v>
      </c>
      <c r="R630">
        <f>if('StockBond Returns'!AB628&lt;-0.3,1,0)</f>
        <v>0</v>
      </c>
      <c r="S630" t="str">
        <f t="shared" ref="S630:W630" si="1257">if(N630=1,$E630,"")</f>
        <v/>
      </c>
      <c r="T630" t="str">
        <f t="shared" si="1257"/>
        <v/>
      </c>
      <c r="U630" s="19">
        <f t="shared" si="1257"/>
        <v>0.07779313734</v>
      </c>
      <c r="V630" t="str">
        <f t="shared" si="1257"/>
        <v/>
      </c>
      <c r="W630" t="str">
        <f t="shared" si="1257"/>
        <v/>
      </c>
    </row>
    <row r="631">
      <c r="A631">
        <f t="shared" si="33"/>
        <v>1</v>
      </c>
      <c r="B631">
        <f t="shared" si="34"/>
        <v>1923</v>
      </c>
      <c r="C631" s="159">
        <f t="shared" si="709"/>
        <v>8432</v>
      </c>
      <c r="D631" s="156">
        <f t="shared" si="12"/>
        <v>1923</v>
      </c>
      <c r="E631" s="157">
        <f>('StockBond Returns'!Y630+'StockBond Returns'!AA630-'Parameters &amp; Main Results'!$B$33)/'StockBond Returns'!Z630*12</f>
        <v>0.07737867116</v>
      </c>
      <c r="F631" s="77">
        <f>'StockBond Returns'!Y630+'StockBond Returns'!AA630-'StockBond Returns'!Z630*'Distribution of Final Value'!$B$7</f>
        <v>11.80857917</v>
      </c>
      <c r="G631" s="19">
        <f>1/'StockBond Returns'!M629</f>
        <v>0.1221662291</v>
      </c>
      <c r="H631">
        <f t="shared" si="7"/>
        <v>1</v>
      </c>
      <c r="I631" s="71">
        <f t="shared" si="8"/>
        <v>0</v>
      </c>
      <c r="J631">
        <f t="shared" si="9"/>
        <v>0</v>
      </c>
      <c r="K631" s="19">
        <f t="shared" ref="K631:M631" si="1258">if(H631=1,$E631,"")</f>
        <v>0.07737867116</v>
      </c>
      <c r="L631" t="str">
        <f t="shared" si="1258"/>
        <v/>
      </c>
      <c r="M631" t="str">
        <f t="shared" si="1258"/>
        <v/>
      </c>
      <c r="N631" s="158">
        <f>if('StockBond Returns'!AB629=0,1,0)</f>
        <v>0</v>
      </c>
      <c r="O631">
        <f>if( and('StockBond Returns'!$AB629&lt;0,'StockBond Returns'!$AB629&gt;=-0.1),1,0)</f>
        <v>0</v>
      </c>
      <c r="P631">
        <f>if( and('StockBond Returns'!$AB629&lt;-0.1,'StockBond Returns'!$AB629&gt;=-0.2),1,0)</f>
        <v>1</v>
      </c>
      <c r="Q631">
        <f>if( and('StockBond Returns'!$AB629&lt;-0.2,'StockBond Returns'!$AB629&gt;=-0.3),1,0)</f>
        <v>0</v>
      </c>
      <c r="R631">
        <f>if('StockBond Returns'!AB629&lt;-0.3,1,0)</f>
        <v>0</v>
      </c>
      <c r="S631" t="str">
        <f t="shared" ref="S631:W631" si="1259">if(N631=1,$E631,"")</f>
        <v/>
      </c>
      <c r="T631" t="str">
        <f t="shared" si="1259"/>
        <v/>
      </c>
      <c r="U631" s="19">
        <f t="shared" si="1259"/>
        <v>0.07737867116</v>
      </c>
      <c r="V631" t="str">
        <f t="shared" si="1259"/>
        <v/>
      </c>
      <c r="W631" t="str">
        <f t="shared" si="1259"/>
        <v/>
      </c>
    </row>
    <row r="632">
      <c r="A632">
        <f t="shared" si="33"/>
        <v>2</v>
      </c>
      <c r="B632">
        <f t="shared" si="34"/>
        <v>1923</v>
      </c>
      <c r="C632" s="159">
        <f t="shared" si="709"/>
        <v>8460</v>
      </c>
      <c r="D632" s="156">
        <f t="shared" si="12"/>
        <v>1923.083333</v>
      </c>
      <c r="E632" s="157">
        <f>('StockBond Returns'!Y631+'StockBond Returns'!AA631-'Parameters &amp; Main Results'!$B$33)/'StockBond Returns'!Z631*12</f>
        <v>0.07702358491</v>
      </c>
      <c r="F632" s="77">
        <f>'StockBond Returns'!Y631+'StockBond Returns'!AA631-'StockBond Returns'!Z631*'Distribution of Final Value'!$B$7</f>
        <v>11.87532373</v>
      </c>
      <c r="G632" s="19">
        <f>1/'StockBond Returns'!M630</f>
        <v>0.1232065295</v>
      </c>
      <c r="H632">
        <f t="shared" si="7"/>
        <v>1</v>
      </c>
      <c r="I632" s="71">
        <f t="shared" si="8"/>
        <v>0</v>
      </c>
      <c r="J632">
        <f t="shared" si="9"/>
        <v>0</v>
      </c>
      <c r="K632" s="19">
        <f t="shared" ref="K632:M632" si="1260">if(H632=1,$E632,"")</f>
        <v>0.07702358491</v>
      </c>
      <c r="L632" t="str">
        <f t="shared" si="1260"/>
        <v/>
      </c>
      <c r="M632" t="str">
        <f t="shared" si="1260"/>
        <v/>
      </c>
      <c r="N632" s="158">
        <f>if('StockBond Returns'!AB630=0,1,0)</f>
        <v>0</v>
      </c>
      <c r="O632">
        <f>if( and('StockBond Returns'!$AB630&lt;0,'StockBond Returns'!$AB630&gt;=-0.1),1,0)</f>
        <v>0</v>
      </c>
      <c r="P632">
        <f>if( and('StockBond Returns'!$AB630&lt;-0.1,'StockBond Returns'!$AB630&gt;=-0.2),1,0)</f>
        <v>1</v>
      </c>
      <c r="Q632">
        <f>if( and('StockBond Returns'!$AB630&lt;-0.2,'StockBond Returns'!$AB630&gt;=-0.3),1,0)</f>
        <v>0</v>
      </c>
      <c r="R632">
        <f>if('StockBond Returns'!AB630&lt;-0.3,1,0)</f>
        <v>0</v>
      </c>
      <c r="S632" t="str">
        <f t="shared" ref="S632:W632" si="1261">if(N632=1,$E632,"")</f>
        <v/>
      </c>
      <c r="T632" t="str">
        <f t="shared" si="1261"/>
        <v/>
      </c>
      <c r="U632" s="19">
        <f t="shared" si="1261"/>
        <v>0.07702358491</v>
      </c>
      <c r="V632" t="str">
        <f t="shared" si="1261"/>
        <v/>
      </c>
      <c r="W632" t="str">
        <f t="shared" si="1261"/>
        <v/>
      </c>
    </row>
    <row r="633">
      <c r="A633">
        <f t="shared" si="33"/>
        <v>3</v>
      </c>
      <c r="B633">
        <f t="shared" si="34"/>
        <v>1923</v>
      </c>
      <c r="C633" s="159">
        <f t="shared" si="709"/>
        <v>8491</v>
      </c>
      <c r="D633" s="156">
        <f t="shared" si="12"/>
        <v>1923.166667</v>
      </c>
      <c r="E633" s="157">
        <f>('StockBond Returns'!Y632+'StockBond Returns'!AA632-'Parameters &amp; Main Results'!$B$33)/'StockBond Returns'!Z632*12</f>
        <v>0.07367430579</v>
      </c>
      <c r="F633" s="77">
        <f>'StockBond Returns'!Y632+'StockBond Returns'!AA632-'StockBond Returns'!Z632*'Distribution of Final Value'!$B$7</f>
        <v>11.0360973</v>
      </c>
      <c r="G633" s="19">
        <f>1/'StockBond Returns'!M631</f>
        <v>0.1152582884</v>
      </c>
      <c r="H633">
        <f t="shared" si="7"/>
        <v>1</v>
      </c>
      <c r="I633" s="71">
        <f t="shared" si="8"/>
        <v>0</v>
      </c>
      <c r="J633">
        <f t="shared" si="9"/>
        <v>0</v>
      </c>
      <c r="K633" s="19">
        <f t="shared" ref="K633:M633" si="1262">if(H633=1,$E633,"")</f>
        <v>0.07367430579</v>
      </c>
      <c r="L633" t="str">
        <f t="shared" si="1262"/>
        <v/>
      </c>
      <c r="M633" t="str">
        <f t="shared" si="1262"/>
        <v/>
      </c>
      <c r="N633" s="158">
        <f>if('StockBond Returns'!AB631=0,1,0)</f>
        <v>0</v>
      </c>
      <c r="O633">
        <f>if( and('StockBond Returns'!$AB631&lt;0,'StockBond Returns'!$AB631&gt;=-0.1),1,0)</f>
        <v>1</v>
      </c>
      <c r="P633">
        <f>if( and('StockBond Returns'!$AB631&lt;-0.1,'StockBond Returns'!$AB631&gt;=-0.2),1,0)</f>
        <v>0</v>
      </c>
      <c r="Q633">
        <f>if( and('StockBond Returns'!$AB631&lt;-0.2,'StockBond Returns'!$AB631&gt;=-0.3),1,0)</f>
        <v>0</v>
      </c>
      <c r="R633">
        <f>if('StockBond Returns'!AB631&lt;-0.3,1,0)</f>
        <v>0</v>
      </c>
      <c r="S633" t="str">
        <f t="shared" ref="S633:W633" si="1263">if(N633=1,$E633,"")</f>
        <v/>
      </c>
      <c r="T633" s="19">
        <f t="shared" si="1263"/>
        <v>0.07367430579</v>
      </c>
      <c r="U633" t="str">
        <f t="shared" si="1263"/>
        <v/>
      </c>
      <c r="V633" t="str">
        <f t="shared" si="1263"/>
        <v/>
      </c>
      <c r="W633" t="str">
        <f t="shared" si="1263"/>
        <v/>
      </c>
    </row>
    <row r="634">
      <c r="A634">
        <f t="shared" si="33"/>
        <v>4</v>
      </c>
      <c r="B634">
        <f t="shared" si="34"/>
        <v>1923</v>
      </c>
      <c r="C634" s="159">
        <f t="shared" si="709"/>
        <v>8521</v>
      </c>
      <c r="D634" s="156">
        <f t="shared" si="12"/>
        <v>1923.25</v>
      </c>
      <c r="E634" s="157">
        <f>('StockBond Returns'!Y633+'StockBond Returns'!AA633-'Parameters &amp; Main Results'!$B$33)/'StockBond Returns'!Z633*12</f>
        <v>0.07465684848</v>
      </c>
      <c r="F634" s="77">
        <f>'StockBond Returns'!Y633+'StockBond Returns'!AA633-'StockBond Returns'!Z633*'Distribution of Final Value'!$B$7</f>
        <v>11.54775477</v>
      </c>
      <c r="G634" s="19">
        <f>1/'StockBond Returns'!M632</f>
        <v>0.1182598635</v>
      </c>
      <c r="H634">
        <f t="shared" si="7"/>
        <v>1</v>
      </c>
      <c r="I634" s="71">
        <f t="shared" si="8"/>
        <v>0</v>
      </c>
      <c r="J634">
        <f t="shared" si="9"/>
        <v>0</v>
      </c>
      <c r="K634" s="19">
        <f t="shared" ref="K634:M634" si="1264">if(H634=1,$E634,"")</f>
        <v>0.07465684848</v>
      </c>
      <c r="L634" t="str">
        <f t="shared" si="1264"/>
        <v/>
      </c>
      <c r="M634" t="str">
        <f t="shared" si="1264"/>
        <v/>
      </c>
      <c r="N634" s="158">
        <f>if('StockBond Returns'!AB632=0,1,0)</f>
        <v>0</v>
      </c>
      <c r="O634">
        <f>if( and('StockBond Returns'!$AB632&lt;0,'StockBond Returns'!$AB632&gt;=-0.1),1,0)</f>
        <v>1</v>
      </c>
      <c r="P634">
        <f>if( and('StockBond Returns'!$AB632&lt;-0.1,'StockBond Returns'!$AB632&gt;=-0.2),1,0)</f>
        <v>0</v>
      </c>
      <c r="Q634">
        <f>if( and('StockBond Returns'!$AB632&lt;-0.2,'StockBond Returns'!$AB632&gt;=-0.3),1,0)</f>
        <v>0</v>
      </c>
      <c r="R634">
        <f>if('StockBond Returns'!AB632&lt;-0.3,1,0)</f>
        <v>0</v>
      </c>
      <c r="S634" t="str">
        <f t="shared" ref="S634:W634" si="1265">if(N634=1,$E634,"")</f>
        <v/>
      </c>
      <c r="T634" s="19">
        <f t="shared" si="1265"/>
        <v>0.07465684848</v>
      </c>
      <c r="U634" t="str">
        <f t="shared" si="1265"/>
        <v/>
      </c>
      <c r="V634" t="str">
        <f t="shared" si="1265"/>
        <v/>
      </c>
      <c r="W634" t="str">
        <f t="shared" si="1265"/>
        <v/>
      </c>
    </row>
    <row r="635">
      <c r="A635">
        <f t="shared" si="33"/>
        <v>5</v>
      </c>
      <c r="B635">
        <f t="shared" si="34"/>
        <v>1923</v>
      </c>
      <c r="C635" s="159">
        <f t="shared" si="709"/>
        <v>8552</v>
      </c>
      <c r="D635" s="156">
        <f t="shared" si="12"/>
        <v>1923.333333</v>
      </c>
      <c r="E635" s="157">
        <f>('StockBond Returns'!Y634+'StockBond Returns'!AA634-'Parameters &amp; Main Results'!$B$33)/'StockBond Returns'!Z634*12</f>
        <v>0.07679468709</v>
      </c>
      <c r="F635" s="77">
        <f>'StockBond Returns'!Y634+'StockBond Returns'!AA634-'StockBond Returns'!Z634*'Distribution of Final Value'!$B$7</f>
        <v>12.87619911</v>
      </c>
      <c r="G635" s="19">
        <f>1/'StockBond Returns'!M633</f>
        <v>0.1236716745</v>
      </c>
      <c r="H635">
        <f t="shared" si="7"/>
        <v>1</v>
      </c>
      <c r="I635" s="71">
        <f t="shared" si="8"/>
        <v>0</v>
      </c>
      <c r="J635">
        <f t="shared" si="9"/>
        <v>0</v>
      </c>
      <c r="K635" s="19">
        <f t="shared" ref="K635:M635" si="1266">if(H635=1,$E635,"")</f>
        <v>0.07679468709</v>
      </c>
      <c r="L635" t="str">
        <f t="shared" si="1266"/>
        <v/>
      </c>
      <c r="M635" t="str">
        <f t="shared" si="1266"/>
        <v/>
      </c>
      <c r="N635" s="158">
        <f>if('StockBond Returns'!AB633=0,1,0)</f>
        <v>0</v>
      </c>
      <c r="O635">
        <f>if( and('StockBond Returns'!$AB633&lt;0,'StockBond Returns'!$AB633&gt;=-0.1),1,0)</f>
        <v>1</v>
      </c>
      <c r="P635">
        <f>if( and('StockBond Returns'!$AB633&lt;-0.1,'StockBond Returns'!$AB633&gt;=-0.2),1,0)</f>
        <v>0</v>
      </c>
      <c r="Q635">
        <f>if( and('StockBond Returns'!$AB633&lt;-0.2,'StockBond Returns'!$AB633&gt;=-0.3),1,0)</f>
        <v>0</v>
      </c>
      <c r="R635">
        <f>if('StockBond Returns'!AB633&lt;-0.3,1,0)</f>
        <v>0</v>
      </c>
      <c r="S635" t="str">
        <f t="shared" ref="S635:W635" si="1267">if(N635=1,$E635,"")</f>
        <v/>
      </c>
      <c r="T635" s="19">
        <f t="shared" si="1267"/>
        <v>0.07679468709</v>
      </c>
      <c r="U635" t="str">
        <f t="shared" si="1267"/>
        <v/>
      </c>
      <c r="V635" t="str">
        <f t="shared" si="1267"/>
        <v/>
      </c>
      <c r="W635" t="str">
        <f t="shared" si="1267"/>
        <v/>
      </c>
    </row>
    <row r="636">
      <c r="A636">
        <f t="shared" si="33"/>
        <v>6</v>
      </c>
      <c r="B636">
        <f t="shared" si="34"/>
        <v>1923</v>
      </c>
      <c r="C636" s="159">
        <f t="shared" si="709"/>
        <v>8582</v>
      </c>
      <c r="D636" s="156">
        <f t="shared" si="12"/>
        <v>1923.416667</v>
      </c>
      <c r="E636" s="157">
        <f>('StockBond Returns'!Y635+'StockBond Returns'!AA635-'Parameters &amp; Main Results'!$B$33)/'StockBond Returns'!Z635*12</f>
        <v>0.07925150915</v>
      </c>
      <c r="F636" s="77">
        <f>'StockBond Returns'!Y635+'StockBond Returns'!AA635-'StockBond Returns'!Z635*'Distribution of Final Value'!$B$7</f>
        <v>13.41865736</v>
      </c>
      <c r="G636" s="19">
        <f>1/'StockBond Returns'!M634</f>
        <v>0.1254944888</v>
      </c>
      <c r="H636">
        <f t="shared" si="7"/>
        <v>1</v>
      </c>
      <c r="I636" s="71">
        <f t="shared" si="8"/>
        <v>0</v>
      </c>
      <c r="J636">
        <f t="shared" si="9"/>
        <v>0</v>
      </c>
      <c r="K636" s="19">
        <f t="shared" ref="K636:M636" si="1268">if(H636=1,$E636,"")</f>
        <v>0.07925150915</v>
      </c>
      <c r="L636" t="str">
        <f t="shared" si="1268"/>
        <v/>
      </c>
      <c r="M636" t="str">
        <f t="shared" si="1268"/>
        <v/>
      </c>
      <c r="N636" s="158">
        <f>if('StockBond Returns'!AB634=0,1,0)</f>
        <v>0</v>
      </c>
      <c r="O636">
        <f>if( and('StockBond Returns'!$AB634&lt;0,'StockBond Returns'!$AB634&gt;=-0.1),1,0)</f>
        <v>0</v>
      </c>
      <c r="P636">
        <f>if( and('StockBond Returns'!$AB634&lt;-0.1,'StockBond Returns'!$AB634&gt;=-0.2),1,0)</f>
        <v>1</v>
      </c>
      <c r="Q636">
        <f>if( and('StockBond Returns'!$AB634&lt;-0.2,'StockBond Returns'!$AB634&gt;=-0.3),1,0)</f>
        <v>0</v>
      </c>
      <c r="R636">
        <f>if('StockBond Returns'!AB634&lt;-0.3,1,0)</f>
        <v>0</v>
      </c>
      <c r="S636" t="str">
        <f t="shared" ref="S636:W636" si="1269">if(N636=1,$E636,"")</f>
        <v/>
      </c>
      <c r="T636" t="str">
        <f t="shared" si="1269"/>
        <v/>
      </c>
      <c r="U636" s="19">
        <f t="shared" si="1269"/>
        <v>0.07925150915</v>
      </c>
      <c r="V636" t="str">
        <f t="shared" si="1269"/>
        <v/>
      </c>
      <c r="W636" t="str">
        <f t="shared" si="1269"/>
        <v/>
      </c>
    </row>
    <row r="637">
      <c r="A637">
        <f t="shared" si="33"/>
        <v>7</v>
      </c>
      <c r="B637">
        <f t="shared" si="34"/>
        <v>1923</v>
      </c>
      <c r="C637" s="159">
        <f t="shared" si="709"/>
        <v>8613</v>
      </c>
      <c r="D637" s="156">
        <f t="shared" si="12"/>
        <v>1923.5</v>
      </c>
      <c r="E637" s="157">
        <f>('StockBond Returns'!Y636+'StockBond Returns'!AA636-'Parameters &amp; Main Results'!$B$33)/'StockBond Returns'!Z636*12</f>
        <v>0.08466443206</v>
      </c>
      <c r="F637" s="77">
        <f>'StockBond Returns'!Y636+'StockBond Returns'!AA636-'StockBond Returns'!Z636*'Distribution of Final Value'!$B$7</f>
        <v>15.54482105</v>
      </c>
      <c r="G637" s="19">
        <f>1/'StockBond Returns'!M635</f>
        <v>0.137504221</v>
      </c>
      <c r="H637">
        <f t="shared" si="7"/>
        <v>1</v>
      </c>
      <c r="I637" s="71">
        <f t="shared" si="8"/>
        <v>0</v>
      </c>
      <c r="J637">
        <f t="shared" si="9"/>
        <v>0</v>
      </c>
      <c r="K637" s="19">
        <f t="shared" ref="K637:M637" si="1270">if(H637=1,$E637,"")</f>
        <v>0.08466443206</v>
      </c>
      <c r="L637" t="str">
        <f t="shared" si="1270"/>
        <v/>
      </c>
      <c r="M637" t="str">
        <f t="shared" si="1270"/>
        <v/>
      </c>
      <c r="N637" s="158">
        <f>if('StockBond Returns'!AB635=0,1,0)</f>
        <v>0</v>
      </c>
      <c r="O637">
        <f>if( and('StockBond Returns'!$AB635&lt;0,'StockBond Returns'!$AB635&gt;=-0.1),1,0)</f>
        <v>0</v>
      </c>
      <c r="P637">
        <f>if( and('StockBond Returns'!$AB635&lt;-0.1,'StockBond Returns'!$AB635&gt;=-0.2),1,0)</f>
        <v>1</v>
      </c>
      <c r="Q637">
        <f>if( and('StockBond Returns'!$AB635&lt;-0.2,'StockBond Returns'!$AB635&gt;=-0.3),1,0)</f>
        <v>0</v>
      </c>
      <c r="R637">
        <f>if('StockBond Returns'!AB635&lt;-0.3,1,0)</f>
        <v>0</v>
      </c>
      <c r="S637" t="str">
        <f t="shared" ref="S637:W637" si="1271">if(N637=1,$E637,"")</f>
        <v/>
      </c>
      <c r="T637" t="str">
        <f t="shared" si="1271"/>
        <v/>
      </c>
      <c r="U637" s="19">
        <f t="shared" si="1271"/>
        <v>0.08466443206</v>
      </c>
      <c r="V637" t="str">
        <f t="shared" si="1271"/>
        <v/>
      </c>
      <c r="W637" t="str">
        <f t="shared" si="1271"/>
        <v/>
      </c>
    </row>
    <row r="638">
      <c r="A638">
        <f t="shared" si="33"/>
        <v>8</v>
      </c>
      <c r="B638">
        <f t="shared" si="34"/>
        <v>1923</v>
      </c>
      <c r="C638" s="159">
        <f t="shared" si="709"/>
        <v>8644</v>
      </c>
      <c r="D638" s="156">
        <f t="shared" si="12"/>
        <v>1923.583333</v>
      </c>
      <c r="E638" s="157">
        <f>('StockBond Returns'!Y637+'StockBond Returns'!AA637-'Parameters &amp; Main Results'!$B$33)/'StockBond Returns'!Z637*12</f>
        <v>0.08460061161</v>
      </c>
      <c r="F638" s="77">
        <f>'StockBond Returns'!Y637+'StockBond Returns'!AA637-'StockBond Returns'!Z637*'Distribution of Final Value'!$B$7</f>
        <v>14.88755318</v>
      </c>
      <c r="G638" s="19">
        <f>1/'StockBond Returns'!M636</f>
        <v>0.1381652616</v>
      </c>
      <c r="H638">
        <f t="shared" si="7"/>
        <v>1</v>
      </c>
      <c r="I638" s="71">
        <f t="shared" si="8"/>
        <v>0</v>
      </c>
      <c r="J638">
        <f t="shared" si="9"/>
        <v>0</v>
      </c>
      <c r="K638" s="19">
        <f t="shared" ref="K638:M638" si="1272">if(H638=1,$E638,"")</f>
        <v>0.08460061161</v>
      </c>
      <c r="L638" t="str">
        <f t="shared" si="1272"/>
        <v/>
      </c>
      <c r="M638" t="str">
        <f t="shared" si="1272"/>
        <v/>
      </c>
      <c r="N638" s="158">
        <f>if('StockBond Returns'!AB636=0,1,0)</f>
        <v>0</v>
      </c>
      <c r="O638">
        <f>if( and('StockBond Returns'!$AB636&lt;0,'StockBond Returns'!$AB636&gt;=-0.1),1,0)</f>
        <v>0</v>
      </c>
      <c r="P638">
        <f>if( and('StockBond Returns'!$AB636&lt;-0.1,'StockBond Returns'!$AB636&gt;=-0.2),1,0)</f>
        <v>1</v>
      </c>
      <c r="Q638">
        <f>if( and('StockBond Returns'!$AB636&lt;-0.2,'StockBond Returns'!$AB636&gt;=-0.3),1,0)</f>
        <v>0</v>
      </c>
      <c r="R638">
        <f>if('StockBond Returns'!AB636&lt;-0.3,1,0)</f>
        <v>0</v>
      </c>
      <c r="S638" t="str">
        <f t="shared" ref="S638:W638" si="1273">if(N638=1,$E638,"")</f>
        <v/>
      </c>
      <c r="T638" t="str">
        <f t="shared" si="1273"/>
        <v/>
      </c>
      <c r="U638" s="19">
        <f t="shared" si="1273"/>
        <v>0.08460061161</v>
      </c>
      <c r="V638" t="str">
        <f t="shared" si="1273"/>
        <v/>
      </c>
      <c r="W638" t="str">
        <f t="shared" si="1273"/>
        <v/>
      </c>
    </row>
    <row r="639">
      <c r="A639">
        <f t="shared" si="33"/>
        <v>9</v>
      </c>
      <c r="B639">
        <f t="shared" si="34"/>
        <v>1923</v>
      </c>
      <c r="C639" s="159">
        <f t="shared" si="709"/>
        <v>8674</v>
      </c>
      <c r="D639" s="156">
        <f t="shared" si="12"/>
        <v>1923.666667</v>
      </c>
      <c r="E639" s="157">
        <f>('StockBond Returns'!Y638+'StockBond Returns'!AA638-'Parameters &amp; Main Results'!$B$33)/'StockBond Returns'!Z638*12</f>
        <v>0.08333041718</v>
      </c>
      <c r="F639" s="77">
        <f>'StockBond Returns'!Y638+'StockBond Returns'!AA638-'StockBond Returns'!Z638*'Distribution of Final Value'!$B$7</f>
        <v>14.48029706</v>
      </c>
      <c r="G639" s="19">
        <f>1/'StockBond Returns'!M637</f>
        <v>0.1314186645</v>
      </c>
      <c r="H639">
        <f t="shared" si="7"/>
        <v>1</v>
      </c>
      <c r="I639" s="71">
        <f t="shared" si="8"/>
        <v>0</v>
      </c>
      <c r="J639">
        <f t="shared" si="9"/>
        <v>0</v>
      </c>
      <c r="K639" s="19">
        <f t="shared" ref="K639:M639" si="1274">if(H639=1,$E639,"")</f>
        <v>0.08333041718</v>
      </c>
      <c r="L639" t="str">
        <f t="shared" si="1274"/>
        <v/>
      </c>
      <c r="M639" t="str">
        <f t="shared" si="1274"/>
        <v/>
      </c>
      <c r="N639" s="158">
        <f>if('StockBond Returns'!AB637=0,1,0)</f>
        <v>0</v>
      </c>
      <c r="O639">
        <f>if( and('StockBond Returns'!$AB637&lt;0,'StockBond Returns'!$AB637&gt;=-0.1),1,0)</f>
        <v>0</v>
      </c>
      <c r="P639">
        <f>if( and('StockBond Returns'!$AB637&lt;-0.1,'StockBond Returns'!$AB637&gt;=-0.2),1,0)</f>
        <v>1</v>
      </c>
      <c r="Q639">
        <f>if( and('StockBond Returns'!$AB637&lt;-0.2,'StockBond Returns'!$AB637&gt;=-0.3),1,0)</f>
        <v>0</v>
      </c>
      <c r="R639">
        <f>if('StockBond Returns'!AB637&lt;-0.3,1,0)</f>
        <v>0</v>
      </c>
      <c r="S639" t="str">
        <f t="shared" ref="S639:W639" si="1275">if(N639=1,$E639,"")</f>
        <v/>
      </c>
      <c r="T639" t="str">
        <f t="shared" si="1275"/>
        <v/>
      </c>
      <c r="U639" s="19">
        <f t="shared" si="1275"/>
        <v>0.08333041718</v>
      </c>
      <c r="V639" t="str">
        <f t="shared" si="1275"/>
        <v/>
      </c>
      <c r="W639" t="str">
        <f t="shared" si="1275"/>
        <v/>
      </c>
    </row>
    <row r="640">
      <c r="A640">
        <f t="shared" si="33"/>
        <v>10</v>
      </c>
      <c r="B640">
        <f t="shared" si="34"/>
        <v>1923</v>
      </c>
      <c r="C640" s="159">
        <f t="shared" si="709"/>
        <v>8705</v>
      </c>
      <c r="D640" s="156">
        <f t="shared" si="12"/>
        <v>1923.75</v>
      </c>
      <c r="E640" s="157">
        <f>('StockBond Returns'!Y639+'StockBond Returns'!AA639-'Parameters &amp; Main Results'!$B$33)/'StockBond Returns'!Z639*12</f>
        <v>0.08598183291</v>
      </c>
      <c r="F640" s="77">
        <f>'StockBond Returns'!Y639+'StockBond Returns'!AA639-'StockBond Returns'!Z639*'Distribution of Final Value'!$B$7</f>
        <v>15.51550465</v>
      </c>
      <c r="G640" s="19">
        <f>1/'StockBond Returns'!M638</f>
        <v>0.1336463438</v>
      </c>
      <c r="H640">
        <f t="shared" si="7"/>
        <v>1</v>
      </c>
      <c r="I640" s="71">
        <f t="shared" si="8"/>
        <v>0</v>
      </c>
      <c r="J640">
        <f t="shared" si="9"/>
        <v>0</v>
      </c>
      <c r="K640" s="19">
        <f t="shared" ref="K640:M640" si="1276">if(H640=1,$E640,"")</f>
        <v>0.08598183291</v>
      </c>
      <c r="L640" t="str">
        <f t="shared" si="1276"/>
        <v/>
      </c>
      <c r="M640" t="str">
        <f t="shared" si="1276"/>
        <v/>
      </c>
      <c r="N640" s="158">
        <f>if('StockBond Returns'!AB638=0,1,0)</f>
        <v>0</v>
      </c>
      <c r="O640">
        <f>if( and('StockBond Returns'!$AB638&lt;0,'StockBond Returns'!$AB638&gt;=-0.1),1,0)</f>
        <v>0</v>
      </c>
      <c r="P640">
        <f>if( and('StockBond Returns'!$AB638&lt;-0.1,'StockBond Returns'!$AB638&gt;=-0.2),1,0)</f>
        <v>1</v>
      </c>
      <c r="Q640">
        <f>if( and('StockBond Returns'!$AB638&lt;-0.2,'StockBond Returns'!$AB638&gt;=-0.3),1,0)</f>
        <v>0</v>
      </c>
      <c r="R640">
        <f>if('StockBond Returns'!AB638&lt;-0.3,1,0)</f>
        <v>0</v>
      </c>
      <c r="S640" t="str">
        <f t="shared" ref="S640:W640" si="1277">if(N640=1,$E640,"")</f>
        <v/>
      </c>
      <c r="T640" t="str">
        <f t="shared" si="1277"/>
        <v/>
      </c>
      <c r="U640" s="19">
        <f t="shared" si="1277"/>
        <v>0.08598183291</v>
      </c>
      <c r="V640" t="str">
        <f t="shared" si="1277"/>
        <v/>
      </c>
      <c r="W640" t="str">
        <f t="shared" si="1277"/>
        <v/>
      </c>
    </row>
    <row r="641">
      <c r="A641">
        <f t="shared" si="33"/>
        <v>11</v>
      </c>
      <c r="B641">
        <f t="shared" si="34"/>
        <v>1923</v>
      </c>
      <c r="C641" s="159">
        <f t="shared" si="709"/>
        <v>8735</v>
      </c>
      <c r="D641" s="156">
        <f t="shared" si="12"/>
        <v>1923.833333</v>
      </c>
      <c r="E641" s="157">
        <f>('StockBond Returns'!Y640+'StockBond Returns'!AA640-'Parameters &amp; Main Results'!$B$33)/'StockBond Returns'!Z640*12</f>
        <v>0.08689533653</v>
      </c>
      <c r="F641" s="77">
        <f>'StockBond Returns'!Y640+'StockBond Returns'!AA640-'StockBond Returns'!Z640*'Distribution of Final Value'!$B$7</f>
        <v>15.48710757</v>
      </c>
      <c r="G641" s="19">
        <f>1/'StockBond Returns'!M639</f>
        <v>0.1367712666</v>
      </c>
      <c r="H641">
        <f t="shared" si="7"/>
        <v>1</v>
      </c>
      <c r="I641" s="71">
        <f t="shared" si="8"/>
        <v>0</v>
      </c>
      <c r="J641">
        <f t="shared" si="9"/>
        <v>0</v>
      </c>
      <c r="K641" s="19">
        <f t="shared" ref="K641:M641" si="1278">if(H641=1,$E641,"")</f>
        <v>0.08689533653</v>
      </c>
      <c r="L641" t="str">
        <f t="shared" si="1278"/>
        <v/>
      </c>
      <c r="M641" t="str">
        <f t="shared" si="1278"/>
        <v/>
      </c>
      <c r="N641" s="158">
        <f>if('StockBond Returns'!AB639=0,1,0)</f>
        <v>0</v>
      </c>
      <c r="O641">
        <f>if( and('StockBond Returns'!$AB639&lt;0,'StockBond Returns'!$AB639&gt;=-0.1),1,0)</f>
        <v>0</v>
      </c>
      <c r="P641">
        <f>if( and('StockBond Returns'!$AB639&lt;-0.1,'StockBond Returns'!$AB639&gt;=-0.2),1,0)</f>
        <v>1</v>
      </c>
      <c r="Q641">
        <f>if( and('StockBond Returns'!$AB639&lt;-0.2,'StockBond Returns'!$AB639&gt;=-0.3),1,0)</f>
        <v>0</v>
      </c>
      <c r="R641">
        <f>if('StockBond Returns'!AB639&lt;-0.3,1,0)</f>
        <v>0</v>
      </c>
      <c r="S641" t="str">
        <f t="shared" ref="S641:W641" si="1279">if(N641=1,$E641,"")</f>
        <v/>
      </c>
      <c r="T641" t="str">
        <f t="shared" si="1279"/>
        <v/>
      </c>
      <c r="U641" s="19">
        <f t="shared" si="1279"/>
        <v>0.08689533653</v>
      </c>
      <c r="V641" t="str">
        <f t="shared" si="1279"/>
        <v/>
      </c>
      <c r="W641" t="str">
        <f t="shared" si="1279"/>
        <v/>
      </c>
    </row>
    <row r="642">
      <c r="A642">
        <f t="shared" si="33"/>
        <v>12</v>
      </c>
      <c r="B642">
        <f t="shared" si="34"/>
        <v>1923</v>
      </c>
      <c r="C642" s="159">
        <f t="shared" si="709"/>
        <v>8766</v>
      </c>
      <c r="D642" s="156">
        <f t="shared" si="12"/>
        <v>1923.916667</v>
      </c>
      <c r="E642" s="157">
        <f>('StockBond Returns'!Y641+'StockBond Returns'!AA641-'Parameters &amp; Main Results'!$B$33)/'StockBond Returns'!Z641*12</f>
        <v>0.08359936108</v>
      </c>
      <c r="F642" s="77">
        <f>'StockBond Returns'!Y641+'StockBond Returns'!AA641-'StockBond Returns'!Z641*'Distribution of Final Value'!$B$7</f>
        <v>14.55404713</v>
      </c>
      <c r="G642" s="19">
        <f>1/'StockBond Returns'!M640</f>
        <v>0.1302809446</v>
      </c>
      <c r="H642">
        <f t="shared" si="7"/>
        <v>1</v>
      </c>
      <c r="I642" s="71">
        <f t="shared" si="8"/>
        <v>0</v>
      </c>
      <c r="J642">
        <f t="shared" si="9"/>
        <v>0</v>
      </c>
      <c r="K642" s="19">
        <f t="shared" ref="K642:M642" si="1280">if(H642=1,$E642,"")</f>
        <v>0.08359936108</v>
      </c>
      <c r="L642" t="str">
        <f t="shared" si="1280"/>
        <v/>
      </c>
      <c r="M642" t="str">
        <f t="shared" si="1280"/>
        <v/>
      </c>
      <c r="N642" s="158">
        <f>if('StockBond Returns'!AB640=0,1,0)</f>
        <v>0</v>
      </c>
      <c r="O642">
        <f>if( and('StockBond Returns'!$AB640&lt;0,'StockBond Returns'!$AB640&gt;=-0.1),1,0)</f>
        <v>0</v>
      </c>
      <c r="P642">
        <f>if( and('StockBond Returns'!$AB640&lt;-0.1,'StockBond Returns'!$AB640&gt;=-0.2),1,0)</f>
        <v>1</v>
      </c>
      <c r="Q642">
        <f>if( and('StockBond Returns'!$AB640&lt;-0.2,'StockBond Returns'!$AB640&gt;=-0.3),1,0)</f>
        <v>0</v>
      </c>
      <c r="R642">
        <f>if('StockBond Returns'!AB640&lt;-0.3,1,0)</f>
        <v>0</v>
      </c>
      <c r="S642" t="str">
        <f t="shared" ref="S642:W642" si="1281">if(N642=1,$E642,"")</f>
        <v/>
      </c>
      <c r="T642" t="str">
        <f t="shared" si="1281"/>
        <v/>
      </c>
      <c r="U642" s="19">
        <f t="shared" si="1281"/>
        <v>0.08359936108</v>
      </c>
      <c r="V642" t="str">
        <f t="shared" si="1281"/>
        <v/>
      </c>
      <c r="W642" t="str">
        <f t="shared" si="1281"/>
        <v/>
      </c>
    </row>
    <row r="643">
      <c r="A643">
        <f t="shared" si="33"/>
        <v>1</v>
      </c>
      <c r="B643">
        <f t="shared" si="34"/>
        <v>1924</v>
      </c>
      <c r="C643" s="159">
        <f t="shared" si="709"/>
        <v>8797</v>
      </c>
      <c r="D643" s="156">
        <f t="shared" si="12"/>
        <v>1924</v>
      </c>
      <c r="E643" s="157">
        <f>('StockBond Returns'!Y642+'StockBond Returns'!AA642-'Parameters &amp; Main Results'!$B$33)/'StockBond Returns'!Z642*12</f>
        <v>0.08195725044</v>
      </c>
      <c r="F643" s="77">
        <f>'StockBond Returns'!Y642+'StockBond Returns'!AA642-'StockBond Returns'!Z642*'Distribution of Final Value'!$B$7</f>
        <v>13.82512367</v>
      </c>
      <c r="G643" s="19">
        <f>1/'StockBond Returns'!M641</f>
        <v>0.1255835191</v>
      </c>
      <c r="H643">
        <f t="shared" si="7"/>
        <v>1</v>
      </c>
      <c r="I643" s="71">
        <f t="shared" si="8"/>
        <v>0</v>
      </c>
      <c r="J643">
        <f t="shared" si="9"/>
        <v>0</v>
      </c>
      <c r="K643" s="19">
        <f t="shared" ref="K643:M643" si="1282">if(H643=1,$E643,"")</f>
        <v>0.08195725044</v>
      </c>
      <c r="L643" t="str">
        <f t="shared" si="1282"/>
        <v/>
      </c>
      <c r="M643" t="str">
        <f t="shared" si="1282"/>
        <v/>
      </c>
      <c r="N643" s="158">
        <f>if('StockBond Returns'!AB641=0,1,0)</f>
        <v>0</v>
      </c>
      <c r="O643">
        <f>if( and('StockBond Returns'!$AB641&lt;0,'StockBond Returns'!$AB641&gt;=-0.1),1,0)</f>
        <v>0</v>
      </c>
      <c r="P643">
        <f>if( and('StockBond Returns'!$AB641&lt;-0.1,'StockBond Returns'!$AB641&gt;=-0.2),1,0)</f>
        <v>1</v>
      </c>
      <c r="Q643">
        <f>if( and('StockBond Returns'!$AB641&lt;-0.2,'StockBond Returns'!$AB641&gt;=-0.3),1,0)</f>
        <v>0</v>
      </c>
      <c r="R643">
        <f>if('StockBond Returns'!AB641&lt;-0.3,1,0)</f>
        <v>0</v>
      </c>
      <c r="S643" t="str">
        <f t="shared" ref="S643:W643" si="1283">if(N643=1,$E643,"")</f>
        <v/>
      </c>
      <c r="T643" t="str">
        <f t="shared" si="1283"/>
        <v/>
      </c>
      <c r="U643" s="19">
        <f t="shared" si="1283"/>
        <v>0.08195725044</v>
      </c>
      <c r="V643" t="str">
        <f t="shared" si="1283"/>
        <v/>
      </c>
      <c r="W643" t="str">
        <f t="shared" si="1283"/>
        <v/>
      </c>
    </row>
    <row r="644">
      <c r="A644">
        <f t="shared" si="33"/>
        <v>2</v>
      </c>
      <c r="B644">
        <f t="shared" si="34"/>
        <v>1924</v>
      </c>
      <c r="C644" s="159">
        <f t="shared" si="709"/>
        <v>8826</v>
      </c>
      <c r="D644" s="156">
        <f t="shared" si="12"/>
        <v>1924.083333</v>
      </c>
      <c r="E644" s="157">
        <f>('StockBond Returns'!Y643+'StockBond Returns'!AA643-'Parameters &amp; Main Results'!$B$33)/'StockBond Returns'!Z643*12</f>
        <v>0.08026779702</v>
      </c>
      <c r="F644" s="77">
        <f>'StockBond Returns'!Y643+'StockBond Returns'!AA643-'StockBond Returns'!Z643*'Distribution of Final Value'!$B$7</f>
        <v>13.11030268</v>
      </c>
      <c r="G644" s="19">
        <f>1/'StockBond Returns'!M642</f>
        <v>0.1209084737</v>
      </c>
      <c r="H644">
        <f t="shared" si="7"/>
        <v>1</v>
      </c>
      <c r="I644" s="71">
        <f t="shared" si="8"/>
        <v>0</v>
      </c>
      <c r="J644">
        <f t="shared" si="9"/>
        <v>0</v>
      </c>
      <c r="K644" s="19">
        <f t="shared" ref="K644:M644" si="1284">if(H644=1,$E644,"")</f>
        <v>0.08026779702</v>
      </c>
      <c r="L644" t="str">
        <f t="shared" si="1284"/>
        <v/>
      </c>
      <c r="M644" t="str">
        <f t="shared" si="1284"/>
        <v/>
      </c>
      <c r="N644" s="158">
        <f>if('StockBond Returns'!AB642=0,1,0)</f>
        <v>0</v>
      </c>
      <c r="O644">
        <f>if( and('StockBond Returns'!$AB642&lt;0,'StockBond Returns'!$AB642&gt;=-0.1),1,0)</f>
        <v>1</v>
      </c>
      <c r="P644">
        <f>if( and('StockBond Returns'!$AB642&lt;-0.1,'StockBond Returns'!$AB642&gt;=-0.2),1,0)</f>
        <v>0</v>
      </c>
      <c r="Q644">
        <f>if( and('StockBond Returns'!$AB642&lt;-0.2,'StockBond Returns'!$AB642&gt;=-0.3),1,0)</f>
        <v>0</v>
      </c>
      <c r="R644">
        <f>if('StockBond Returns'!AB642&lt;-0.3,1,0)</f>
        <v>0</v>
      </c>
      <c r="S644" t="str">
        <f t="shared" ref="S644:W644" si="1285">if(N644=1,$E644,"")</f>
        <v/>
      </c>
      <c r="T644" s="19">
        <f t="shared" si="1285"/>
        <v>0.08026779702</v>
      </c>
      <c r="U644" t="str">
        <f t="shared" si="1285"/>
        <v/>
      </c>
      <c r="V644" t="str">
        <f t="shared" si="1285"/>
        <v/>
      </c>
      <c r="W644" t="str">
        <f t="shared" si="1285"/>
        <v/>
      </c>
    </row>
    <row r="645">
      <c r="A645">
        <f t="shared" si="33"/>
        <v>3</v>
      </c>
      <c r="B645">
        <f t="shared" si="34"/>
        <v>1924</v>
      </c>
      <c r="C645" s="159">
        <f t="shared" si="709"/>
        <v>8857</v>
      </c>
      <c r="D645" s="156">
        <f t="shared" si="12"/>
        <v>1924.166667</v>
      </c>
      <c r="E645" s="157">
        <f>('StockBond Returns'!Y644+'StockBond Returns'!AA644-'Parameters &amp; Main Results'!$B$33)/'StockBond Returns'!Z644*12</f>
        <v>0.08115398933</v>
      </c>
      <c r="F645" s="77">
        <f>'StockBond Returns'!Y644+'StockBond Returns'!AA644-'StockBond Returns'!Z644*'Distribution of Final Value'!$B$7</f>
        <v>12.8661696</v>
      </c>
      <c r="G645" s="19">
        <f>1/'StockBond Returns'!M643</f>
        <v>0.1244913314</v>
      </c>
      <c r="H645">
        <f t="shared" si="7"/>
        <v>1</v>
      </c>
      <c r="I645" s="71">
        <f t="shared" si="8"/>
        <v>0</v>
      </c>
      <c r="J645">
        <f t="shared" si="9"/>
        <v>0</v>
      </c>
      <c r="K645" s="19">
        <f t="shared" ref="K645:M645" si="1286">if(H645=1,$E645,"")</f>
        <v>0.08115398933</v>
      </c>
      <c r="L645" t="str">
        <f t="shared" si="1286"/>
        <v/>
      </c>
      <c r="M645" t="str">
        <f t="shared" si="1286"/>
        <v/>
      </c>
      <c r="N645" s="158">
        <f>if('StockBond Returns'!AB643=0,1,0)</f>
        <v>0</v>
      </c>
      <c r="O645">
        <f>if( and('StockBond Returns'!$AB643&lt;0,'StockBond Returns'!$AB643&gt;=-0.1),1,0)</f>
        <v>1</v>
      </c>
      <c r="P645">
        <f>if( and('StockBond Returns'!$AB643&lt;-0.1,'StockBond Returns'!$AB643&gt;=-0.2),1,0)</f>
        <v>0</v>
      </c>
      <c r="Q645">
        <f>if( and('StockBond Returns'!$AB643&lt;-0.2,'StockBond Returns'!$AB643&gt;=-0.3),1,0)</f>
        <v>0</v>
      </c>
      <c r="R645">
        <f>if('StockBond Returns'!AB643&lt;-0.3,1,0)</f>
        <v>0</v>
      </c>
      <c r="S645" t="str">
        <f t="shared" ref="S645:W645" si="1287">if(N645=1,$E645,"")</f>
        <v/>
      </c>
      <c r="T645" s="19">
        <f t="shared" si="1287"/>
        <v>0.08115398933</v>
      </c>
      <c r="U645" t="str">
        <f t="shared" si="1287"/>
        <v/>
      </c>
      <c r="V645" t="str">
        <f t="shared" si="1287"/>
        <v/>
      </c>
      <c r="W645" t="str">
        <f t="shared" si="1287"/>
        <v/>
      </c>
    </row>
    <row r="646">
      <c r="A646">
        <f t="shared" si="33"/>
        <v>4</v>
      </c>
      <c r="B646">
        <f t="shared" si="34"/>
        <v>1924</v>
      </c>
      <c r="C646" s="159">
        <f t="shared" si="709"/>
        <v>8887</v>
      </c>
      <c r="D646" s="156">
        <f t="shared" si="12"/>
        <v>1924.25</v>
      </c>
      <c r="E646" s="157">
        <f>('StockBond Returns'!Y645+'StockBond Returns'!AA645-'Parameters &amp; Main Results'!$B$33)/'StockBond Returns'!Z645*12</f>
        <v>0.08247023926</v>
      </c>
      <c r="F646" s="77">
        <f>'StockBond Returns'!Y645+'StockBond Returns'!AA645-'StockBond Returns'!Z645*'Distribution of Final Value'!$B$7</f>
        <v>13.25943097</v>
      </c>
      <c r="G646" s="19">
        <f>1/'StockBond Returns'!M644</f>
        <v>0.1262334474</v>
      </c>
      <c r="H646">
        <f t="shared" si="7"/>
        <v>1</v>
      </c>
      <c r="I646" s="71">
        <f t="shared" si="8"/>
        <v>0</v>
      </c>
      <c r="J646">
        <f t="shared" si="9"/>
        <v>0</v>
      </c>
      <c r="K646" s="19">
        <f t="shared" ref="K646:M646" si="1288">if(H646=1,$E646,"")</f>
        <v>0.08247023926</v>
      </c>
      <c r="L646" t="str">
        <f t="shared" si="1288"/>
        <v/>
      </c>
      <c r="M646" t="str">
        <f t="shared" si="1288"/>
        <v/>
      </c>
      <c r="N646" s="158">
        <f>if('StockBond Returns'!AB644=0,1,0)</f>
        <v>0</v>
      </c>
      <c r="O646">
        <f>if( and('StockBond Returns'!$AB644&lt;0,'StockBond Returns'!$AB644&gt;=-0.1),1,0)</f>
        <v>0</v>
      </c>
      <c r="P646">
        <f>if( and('StockBond Returns'!$AB644&lt;-0.1,'StockBond Returns'!$AB644&gt;=-0.2),1,0)</f>
        <v>1</v>
      </c>
      <c r="Q646">
        <f>if( and('StockBond Returns'!$AB644&lt;-0.2,'StockBond Returns'!$AB644&gt;=-0.3),1,0)</f>
        <v>0</v>
      </c>
      <c r="R646">
        <f>if('StockBond Returns'!AB644&lt;-0.3,1,0)</f>
        <v>0</v>
      </c>
      <c r="S646" t="str">
        <f t="shared" ref="S646:W646" si="1289">if(N646=1,$E646,"")</f>
        <v/>
      </c>
      <c r="T646" t="str">
        <f t="shared" si="1289"/>
        <v/>
      </c>
      <c r="U646" s="19">
        <f t="shared" si="1289"/>
        <v>0.08247023926</v>
      </c>
      <c r="V646" t="str">
        <f t="shared" si="1289"/>
        <v/>
      </c>
      <c r="W646" t="str">
        <f t="shared" si="1289"/>
        <v/>
      </c>
    </row>
    <row r="647">
      <c r="A647">
        <f t="shared" si="33"/>
        <v>5</v>
      </c>
      <c r="B647">
        <f t="shared" si="34"/>
        <v>1924</v>
      </c>
      <c r="C647" s="159">
        <f t="shared" si="709"/>
        <v>8918</v>
      </c>
      <c r="D647" s="156">
        <f t="shared" si="12"/>
        <v>1924.333333</v>
      </c>
      <c r="E647" s="157">
        <f>('StockBond Returns'!Y646+'StockBond Returns'!AA646-'Parameters &amp; Main Results'!$B$33)/'StockBond Returns'!Z646*12</f>
        <v>0.08256934459</v>
      </c>
      <c r="F647" s="77">
        <f>'StockBond Returns'!Y646+'StockBond Returns'!AA646-'StockBond Returns'!Z646*'Distribution of Final Value'!$B$7</f>
        <v>13.2256178</v>
      </c>
      <c r="G647" s="19">
        <f>1/'StockBond Returns'!M645</f>
        <v>0.1255961642</v>
      </c>
      <c r="H647">
        <f t="shared" si="7"/>
        <v>1</v>
      </c>
      <c r="I647" s="71">
        <f t="shared" si="8"/>
        <v>0</v>
      </c>
      <c r="J647">
        <f t="shared" si="9"/>
        <v>0</v>
      </c>
      <c r="K647" s="19">
        <f t="shared" ref="K647:M647" si="1290">if(H647=1,$E647,"")</f>
        <v>0.08256934459</v>
      </c>
      <c r="L647" t="str">
        <f t="shared" si="1290"/>
        <v/>
      </c>
      <c r="M647" t="str">
        <f t="shared" si="1290"/>
        <v/>
      </c>
      <c r="N647" s="158">
        <f>if('StockBond Returns'!AB645=0,1,0)</f>
        <v>0</v>
      </c>
      <c r="O647">
        <f>if( and('StockBond Returns'!$AB645&lt;0,'StockBond Returns'!$AB645&gt;=-0.1),1,0)</f>
        <v>0</v>
      </c>
      <c r="P647">
        <f>if( and('StockBond Returns'!$AB645&lt;-0.1,'StockBond Returns'!$AB645&gt;=-0.2),1,0)</f>
        <v>1</v>
      </c>
      <c r="Q647">
        <f>if( and('StockBond Returns'!$AB645&lt;-0.2,'StockBond Returns'!$AB645&gt;=-0.3),1,0)</f>
        <v>0</v>
      </c>
      <c r="R647">
        <f>if('StockBond Returns'!AB645&lt;-0.3,1,0)</f>
        <v>0</v>
      </c>
      <c r="S647" t="str">
        <f t="shared" ref="S647:W647" si="1291">if(N647=1,$E647,"")</f>
        <v/>
      </c>
      <c r="T647" t="str">
        <f t="shared" si="1291"/>
        <v/>
      </c>
      <c r="U647" s="19">
        <f t="shared" si="1291"/>
        <v>0.08256934459</v>
      </c>
      <c r="V647" t="str">
        <f t="shared" si="1291"/>
        <v/>
      </c>
      <c r="W647" t="str">
        <f t="shared" si="1291"/>
        <v/>
      </c>
    </row>
    <row r="648">
      <c r="A648">
        <f t="shared" si="33"/>
        <v>6</v>
      </c>
      <c r="B648">
        <f t="shared" si="34"/>
        <v>1924</v>
      </c>
      <c r="C648" s="159">
        <f t="shared" si="709"/>
        <v>8948</v>
      </c>
      <c r="D648" s="156">
        <f t="shared" si="12"/>
        <v>1924.416667</v>
      </c>
      <c r="E648" s="157">
        <f>('StockBond Returns'!Y647+'StockBond Returns'!AA647-'Parameters &amp; Main Results'!$B$33)/'StockBond Returns'!Z647*12</f>
        <v>0.08220319822</v>
      </c>
      <c r="F648" s="77">
        <f>'StockBond Returns'!Y647+'StockBond Returns'!AA647-'StockBond Returns'!Z647*'Distribution of Final Value'!$B$7</f>
        <v>12.32109139</v>
      </c>
      <c r="G648" s="19">
        <f>1/'StockBond Returns'!M646</f>
        <v>0.1267547219</v>
      </c>
      <c r="H648">
        <f t="shared" si="7"/>
        <v>1</v>
      </c>
      <c r="I648" s="71">
        <f t="shared" si="8"/>
        <v>0</v>
      </c>
      <c r="J648">
        <f t="shared" si="9"/>
        <v>0</v>
      </c>
      <c r="K648" s="19">
        <f t="shared" ref="K648:M648" si="1292">if(H648=1,$E648,"")</f>
        <v>0.08220319822</v>
      </c>
      <c r="L648" t="str">
        <f t="shared" si="1292"/>
        <v/>
      </c>
      <c r="M648" t="str">
        <f t="shared" si="1292"/>
        <v/>
      </c>
      <c r="N648" s="158">
        <f>if('StockBond Returns'!AB646=0,1,0)</f>
        <v>0</v>
      </c>
      <c r="O648">
        <f>if( and('StockBond Returns'!$AB646&lt;0,'StockBond Returns'!$AB646&gt;=-0.1),1,0)</f>
        <v>1</v>
      </c>
      <c r="P648">
        <f>if( and('StockBond Returns'!$AB646&lt;-0.1,'StockBond Returns'!$AB646&gt;=-0.2),1,0)</f>
        <v>0</v>
      </c>
      <c r="Q648">
        <f>if( and('StockBond Returns'!$AB646&lt;-0.2,'StockBond Returns'!$AB646&gt;=-0.3),1,0)</f>
        <v>0</v>
      </c>
      <c r="R648">
        <f>if('StockBond Returns'!AB646&lt;-0.3,1,0)</f>
        <v>0</v>
      </c>
      <c r="S648" t="str">
        <f t="shared" ref="S648:W648" si="1293">if(N648=1,$E648,"")</f>
        <v/>
      </c>
      <c r="T648" s="19">
        <f t="shared" si="1293"/>
        <v>0.08220319822</v>
      </c>
      <c r="U648" t="str">
        <f t="shared" si="1293"/>
        <v/>
      </c>
      <c r="V648" t="str">
        <f t="shared" si="1293"/>
        <v/>
      </c>
      <c r="W648" t="str">
        <f t="shared" si="1293"/>
        <v/>
      </c>
    </row>
    <row r="649">
      <c r="A649">
        <f t="shared" si="33"/>
        <v>7</v>
      </c>
      <c r="B649">
        <f t="shared" si="34"/>
        <v>1924</v>
      </c>
      <c r="C649" s="159">
        <f t="shared" si="709"/>
        <v>8979</v>
      </c>
      <c r="D649" s="156">
        <f t="shared" si="12"/>
        <v>1924.5</v>
      </c>
      <c r="E649" s="157">
        <f>('StockBond Returns'!Y648+'StockBond Returns'!AA648-'Parameters &amp; Main Results'!$B$33)/'StockBond Returns'!Z648*12</f>
        <v>0.0799723092</v>
      </c>
      <c r="F649" s="77">
        <f>'StockBond Returns'!Y648+'StockBond Returns'!AA648-'StockBond Returns'!Z648*'Distribution of Final Value'!$B$7</f>
        <v>11.81310732</v>
      </c>
      <c r="G649" s="19">
        <f>1/'StockBond Returns'!M647</f>
        <v>0.1213118298</v>
      </c>
      <c r="H649">
        <f t="shared" si="7"/>
        <v>1</v>
      </c>
      <c r="I649" s="71">
        <f t="shared" si="8"/>
        <v>0</v>
      </c>
      <c r="J649">
        <f t="shared" si="9"/>
        <v>0</v>
      </c>
      <c r="K649" s="19">
        <f t="shared" ref="K649:M649" si="1294">if(H649=1,$E649,"")</f>
        <v>0.0799723092</v>
      </c>
      <c r="L649" t="str">
        <f t="shared" si="1294"/>
        <v/>
      </c>
      <c r="M649" t="str">
        <f t="shared" si="1294"/>
        <v/>
      </c>
      <c r="N649" s="158">
        <f>if('StockBond Returns'!AB647=0,1,0)</f>
        <v>0</v>
      </c>
      <c r="O649">
        <f>if( and('StockBond Returns'!$AB647&lt;0,'StockBond Returns'!$AB647&gt;=-0.1),1,0)</f>
        <v>1</v>
      </c>
      <c r="P649">
        <f>if( and('StockBond Returns'!$AB647&lt;-0.1,'StockBond Returns'!$AB647&gt;=-0.2),1,0)</f>
        <v>0</v>
      </c>
      <c r="Q649">
        <f>if( and('StockBond Returns'!$AB647&lt;-0.2,'StockBond Returns'!$AB647&gt;=-0.3),1,0)</f>
        <v>0</v>
      </c>
      <c r="R649">
        <f>if('StockBond Returns'!AB647&lt;-0.3,1,0)</f>
        <v>0</v>
      </c>
      <c r="S649" t="str">
        <f t="shared" ref="S649:W649" si="1295">if(N649=1,$E649,"")</f>
        <v/>
      </c>
      <c r="T649" s="19">
        <f t="shared" si="1295"/>
        <v>0.0799723092</v>
      </c>
      <c r="U649" t="str">
        <f t="shared" si="1295"/>
        <v/>
      </c>
      <c r="V649" t="str">
        <f t="shared" si="1295"/>
        <v/>
      </c>
      <c r="W649" t="str">
        <f t="shared" si="1295"/>
        <v/>
      </c>
    </row>
    <row r="650">
      <c r="A650">
        <f t="shared" si="33"/>
        <v>8</v>
      </c>
      <c r="B650">
        <f t="shared" si="34"/>
        <v>1924</v>
      </c>
      <c r="C650" s="159">
        <f t="shared" si="709"/>
        <v>9010</v>
      </c>
      <c r="D650" s="156">
        <f t="shared" si="12"/>
        <v>1924.583333</v>
      </c>
      <c r="E650" s="157">
        <f>('StockBond Returns'!Y649+'StockBond Returns'!AA649-'Parameters &amp; Main Results'!$B$33)/'StockBond Returns'!Z649*12</f>
        <v>0.07798335495</v>
      </c>
      <c r="F650" s="77">
        <f>'StockBond Returns'!Y649+'StockBond Returns'!AA649-'StockBond Returns'!Z649*'Distribution of Final Value'!$B$7</f>
        <v>11.19950804</v>
      </c>
      <c r="G650" s="19">
        <f>1/'StockBond Returns'!M648</f>
        <v>0.1158254337</v>
      </c>
      <c r="H650">
        <f t="shared" si="7"/>
        <v>1</v>
      </c>
      <c r="I650" s="71">
        <f t="shared" si="8"/>
        <v>0</v>
      </c>
      <c r="J650">
        <f t="shared" si="9"/>
        <v>0</v>
      </c>
      <c r="K650" s="19">
        <f t="shared" ref="K650:M650" si="1296">if(H650=1,$E650,"")</f>
        <v>0.07798335495</v>
      </c>
      <c r="L650" t="str">
        <f t="shared" si="1296"/>
        <v/>
      </c>
      <c r="M650" t="str">
        <f t="shared" si="1296"/>
        <v/>
      </c>
      <c r="N650" s="158">
        <f>if('StockBond Returns'!AB648=0,1,0)</f>
        <v>0</v>
      </c>
      <c r="O650">
        <f>if( and('StockBond Returns'!$AB648&lt;0,'StockBond Returns'!$AB648&gt;=-0.1),1,0)</f>
        <v>1</v>
      </c>
      <c r="P650">
        <f>if( and('StockBond Returns'!$AB648&lt;-0.1,'StockBond Returns'!$AB648&gt;=-0.2),1,0)</f>
        <v>0</v>
      </c>
      <c r="Q650">
        <f>if( and('StockBond Returns'!$AB648&lt;-0.2,'StockBond Returns'!$AB648&gt;=-0.3),1,0)</f>
        <v>0</v>
      </c>
      <c r="R650">
        <f>if('StockBond Returns'!AB648&lt;-0.3,1,0)</f>
        <v>0</v>
      </c>
      <c r="S650" t="str">
        <f t="shared" ref="S650:W650" si="1297">if(N650=1,$E650,"")</f>
        <v/>
      </c>
      <c r="T650" s="19">
        <f t="shared" si="1297"/>
        <v>0.07798335495</v>
      </c>
      <c r="U650" t="str">
        <f t="shared" si="1297"/>
        <v/>
      </c>
      <c r="V650" t="str">
        <f t="shared" si="1297"/>
        <v/>
      </c>
      <c r="W650" t="str">
        <f t="shared" si="1297"/>
        <v/>
      </c>
    </row>
    <row r="651">
      <c r="A651">
        <f t="shared" si="33"/>
        <v>9</v>
      </c>
      <c r="B651">
        <f t="shared" si="34"/>
        <v>1924</v>
      </c>
      <c r="C651" s="159">
        <f t="shared" si="709"/>
        <v>9040</v>
      </c>
      <c r="D651" s="156">
        <f t="shared" si="12"/>
        <v>1924.666667</v>
      </c>
      <c r="E651" s="157">
        <f>('StockBond Returns'!Y650+'StockBond Returns'!AA650-'Parameters &amp; Main Results'!$B$33)/'StockBond Returns'!Z650*12</f>
        <v>0.07740020809</v>
      </c>
      <c r="F651" s="77">
        <f>'StockBond Returns'!Y650+'StockBond Returns'!AA650-'StockBond Returns'!Z650*'Distribution of Final Value'!$B$7</f>
        <v>11.86562046</v>
      </c>
      <c r="G651" s="19">
        <f>1/'StockBond Returns'!M649</f>
        <v>0.1145546437</v>
      </c>
      <c r="H651">
        <f t="shared" si="7"/>
        <v>1</v>
      </c>
      <c r="I651" s="71">
        <f t="shared" si="8"/>
        <v>0</v>
      </c>
      <c r="J651">
        <f t="shared" si="9"/>
        <v>0</v>
      </c>
      <c r="K651" s="19">
        <f t="shared" ref="K651:M651" si="1298">if(H651=1,$E651,"")</f>
        <v>0.07740020809</v>
      </c>
      <c r="L651" t="str">
        <f t="shared" si="1298"/>
        <v/>
      </c>
      <c r="M651" t="str">
        <f t="shared" si="1298"/>
        <v/>
      </c>
      <c r="N651" s="158">
        <f>if('StockBond Returns'!AB649=0,1,0)</f>
        <v>1</v>
      </c>
      <c r="O651">
        <f>if( and('StockBond Returns'!$AB649&lt;0,'StockBond Returns'!$AB649&gt;=-0.1),1,0)</f>
        <v>0</v>
      </c>
      <c r="P651">
        <f>if( and('StockBond Returns'!$AB649&lt;-0.1,'StockBond Returns'!$AB649&gt;=-0.2),1,0)</f>
        <v>0</v>
      </c>
      <c r="Q651">
        <f>if( and('StockBond Returns'!$AB649&lt;-0.2,'StockBond Returns'!$AB649&gt;=-0.3),1,0)</f>
        <v>0</v>
      </c>
      <c r="R651">
        <f>if('StockBond Returns'!AB649&lt;-0.3,1,0)</f>
        <v>0</v>
      </c>
      <c r="S651" s="19">
        <f t="shared" ref="S651:W651" si="1299">if(N651=1,$E651,"")</f>
        <v>0.07740020809</v>
      </c>
      <c r="T651" t="str">
        <f t="shared" si="1299"/>
        <v/>
      </c>
      <c r="U651" t="str">
        <f t="shared" si="1299"/>
        <v/>
      </c>
      <c r="V651" t="str">
        <f t="shared" si="1299"/>
        <v/>
      </c>
      <c r="W651" t="str">
        <f t="shared" si="1299"/>
        <v/>
      </c>
    </row>
    <row r="652">
      <c r="A652">
        <f t="shared" si="33"/>
        <v>10</v>
      </c>
      <c r="B652">
        <f t="shared" si="34"/>
        <v>1924</v>
      </c>
      <c r="C652" s="159">
        <f t="shared" si="709"/>
        <v>9071</v>
      </c>
      <c r="D652" s="156">
        <f t="shared" si="12"/>
        <v>1924.75</v>
      </c>
      <c r="E652" s="157">
        <f>('StockBond Returns'!Y651+'StockBond Returns'!AA651-'Parameters &amp; Main Results'!$B$33)/'StockBond Returns'!Z651*12</f>
        <v>0.07793319945</v>
      </c>
      <c r="F652" s="77">
        <f>'StockBond Returns'!Y651+'StockBond Returns'!AA651-'StockBond Returns'!Z651*'Distribution of Final Value'!$B$7</f>
        <v>12.01123265</v>
      </c>
      <c r="G652" s="19">
        <f>1/'StockBond Returns'!M650</f>
        <v>0.1161219454</v>
      </c>
      <c r="H652">
        <f t="shared" si="7"/>
        <v>1</v>
      </c>
      <c r="I652" s="71">
        <f t="shared" si="8"/>
        <v>0</v>
      </c>
      <c r="J652">
        <f t="shared" si="9"/>
        <v>0</v>
      </c>
      <c r="K652" s="19">
        <f t="shared" ref="K652:M652" si="1300">if(H652=1,$E652,"")</f>
        <v>0.07793319945</v>
      </c>
      <c r="L652" t="str">
        <f t="shared" si="1300"/>
        <v/>
      </c>
      <c r="M652" t="str">
        <f t="shared" si="1300"/>
        <v/>
      </c>
      <c r="N652" s="158">
        <f>if('StockBond Returns'!AB650=0,1,0)</f>
        <v>1</v>
      </c>
      <c r="O652">
        <f>if( and('StockBond Returns'!$AB650&lt;0,'StockBond Returns'!$AB650&gt;=-0.1),1,0)</f>
        <v>0</v>
      </c>
      <c r="P652">
        <f>if( and('StockBond Returns'!$AB650&lt;-0.1,'StockBond Returns'!$AB650&gt;=-0.2),1,0)</f>
        <v>0</v>
      </c>
      <c r="Q652">
        <f>if( and('StockBond Returns'!$AB650&lt;-0.2,'StockBond Returns'!$AB650&gt;=-0.3),1,0)</f>
        <v>0</v>
      </c>
      <c r="R652">
        <f>if('StockBond Returns'!AB650&lt;-0.3,1,0)</f>
        <v>0</v>
      </c>
      <c r="S652" s="19">
        <f t="shared" ref="S652:W652" si="1301">if(N652=1,$E652,"")</f>
        <v>0.07793319945</v>
      </c>
      <c r="T652" t="str">
        <f t="shared" si="1301"/>
        <v/>
      </c>
      <c r="U652" t="str">
        <f t="shared" si="1301"/>
        <v/>
      </c>
      <c r="V652" t="str">
        <f t="shared" si="1301"/>
        <v/>
      </c>
      <c r="W652" t="str">
        <f t="shared" si="1301"/>
        <v/>
      </c>
    </row>
    <row r="653">
      <c r="A653">
        <f t="shared" si="33"/>
        <v>11</v>
      </c>
      <c r="B653">
        <f t="shared" si="34"/>
        <v>1924</v>
      </c>
      <c r="C653" s="159">
        <f t="shared" si="709"/>
        <v>9101</v>
      </c>
      <c r="D653" s="156">
        <f t="shared" si="12"/>
        <v>1924.833333</v>
      </c>
      <c r="E653" s="157">
        <f>('StockBond Returns'!Y652+'StockBond Returns'!AA652-'Parameters &amp; Main Results'!$B$33)/'StockBond Returns'!Z652*12</f>
        <v>0.07897057646</v>
      </c>
      <c r="F653" s="77">
        <f>'StockBond Returns'!Y652+'StockBond Returns'!AA652-'StockBond Returns'!Z652*'Distribution of Final Value'!$B$7</f>
        <v>12.39490069</v>
      </c>
      <c r="G653" s="19">
        <f>1/'StockBond Returns'!M651</f>
        <v>0.1163806762</v>
      </c>
      <c r="H653">
        <f t="shared" si="7"/>
        <v>1</v>
      </c>
      <c r="I653" s="71">
        <f t="shared" si="8"/>
        <v>0</v>
      </c>
      <c r="J653">
        <f t="shared" si="9"/>
        <v>0</v>
      </c>
      <c r="K653" s="19">
        <f t="shared" ref="K653:M653" si="1302">if(H653=1,$E653,"")</f>
        <v>0.07897057646</v>
      </c>
      <c r="L653" t="str">
        <f t="shared" si="1302"/>
        <v/>
      </c>
      <c r="M653" t="str">
        <f t="shared" si="1302"/>
        <v/>
      </c>
      <c r="N653" s="158">
        <f>if('StockBond Returns'!AB651=0,1,0)</f>
        <v>0</v>
      </c>
      <c r="O653">
        <f>if( and('StockBond Returns'!$AB651&lt;0,'StockBond Returns'!$AB651&gt;=-0.1),1,0)</f>
        <v>1</v>
      </c>
      <c r="P653">
        <f>if( and('StockBond Returns'!$AB651&lt;-0.1,'StockBond Returns'!$AB651&gt;=-0.2),1,0)</f>
        <v>0</v>
      </c>
      <c r="Q653">
        <f>if( and('StockBond Returns'!$AB651&lt;-0.2,'StockBond Returns'!$AB651&gt;=-0.3),1,0)</f>
        <v>0</v>
      </c>
      <c r="R653">
        <f>if('StockBond Returns'!AB651&lt;-0.3,1,0)</f>
        <v>0</v>
      </c>
      <c r="S653" t="str">
        <f t="shared" ref="S653:W653" si="1303">if(N653=1,$E653,"")</f>
        <v/>
      </c>
      <c r="T653" s="19">
        <f t="shared" si="1303"/>
        <v>0.07897057646</v>
      </c>
      <c r="U653" t="str">
        <f t="shared" si="1303"/>
        <v/>
      </c>
      <c r="V653" t="str">
        <f t="shared" si="1303"/>
        <v/>
      </c>
      <c r="W653" t="str">
        <f t="shared" si="1303"/>
        <v/>
      </c>
    </row>
    <row r="654">
      <c r="A654">
        <f t="shared" si="33"/>
        <v>12</v>
      </c>
      <c r="B654">
        <f t="shared" si="34"/>
        <v>1924</v>
      </c>
      <c r="C654" s="159">
        <f t="shared" si="709"/>
        <v>9132</v>
      </c>
      <c r="D654" s="156">
        <f t="shared" si="12"/>
        <v>1924.916667</v>
      </c>
      <c r="E654" s="157">
        <f>('StockBond Returns'!Y653+'StockBond Returns'!AA653-'Parameters &amp; Main Results'!$B$33)/'StockBond Returns'!Z653*12</f>
        <v>0.0753240143</v>
      </c>
      <c r="F654" s="77">
        <f>'StockBond Returns'!Y653+'StockBond Returns'!AA653-'StockBond Returns'!Z653*'Distribution of Final Value'!$B$7</f>
        <v>11.1358163</v>
      </c>
      <c r="G654" s="19">
        <f>1/'StockBond Returns'!M652</f>
        <v>0.1089701006</v>
      </c>
      <c r="H654">
        <f t="shared" si="7"/>
        <v>1</v>
      </c>
      <c r="I654" s="71">
        <f t="shared" si="8"/>
        <v>0</v>
      </c>
      <c r="J654">
        <f t="shared" si="9"/>
        <v>0</v>
      </c>
      <c r="K654" s="19">
        <f t="shared" ref="K654:M654" si="1304">if(H654=1,$E654,"")</f>
        <v>0.0753240143</v>
      </c>
      <c r="L654" t="str">
        <f t="shared" si="1304"/>
        <v/>
      </c>
      <c r="M654" t="str">
        <f t="shared" si="1304"/>
        <v/>
      </c>
      <c r="N654" s="158">
        <f>if('StockBond Returns'!AB652=0,1,0)</f>
        <v>1</v>
      </c>
      <c r="O654">
        <f>if( and('StockBond Returns'!$AB652&lt;0,'StockBond Returns'!$AB652&gt;=-0.1),1,0)</f>
        <v>0</v>
      </c>
      <c r="P654">
        <f>if( and('StockBond Returns'!$AB652&lt;-0.1,'StockBond Returns'!$AB652&gt;=-0.2),1,0)</f>
        <v>0</v>
      </c>
      <c r="Q654">
        <f>if( and('StockBond Returns'!$AB652&lt;-0.2,'StockBond Returns'!$AB652&gt;=-0.3),1,0)</f>
        <v>0</v>
      </c>
      <c r="R654">
        <f>if('StockBond Returns'!AB652&lt;-0.3,1,0)</f>
        <v>0</v>
      </c>
      <c r="S654" s="19">
        <f t="shared" ref="S654:W654" si="1305">if(N654=1,$E654,"")</f>
        <v>0.0753240143</v>
      </c>
      <c r="T654" t="str">
        <f t="shared" si="1305"/>
        <v/>
      </c>
      <c r="U654" t="str">
        <f t="shared" si="1305"/>
        <v/>
      </c>
      <c r="V654" t="str">
        <f t="shared" si="1305"/>
        <v/>
      </c>
      <c r="W654" t="str">
        <f t="shared" si="1305"/>
        <v/>
      </c>
    </row>
    <row r="655">
      <c r="A655">
        <f t="shared" si="33"/>
        <v>1</v>
      </c>
      <c r="B655">
        <f t="shared" si="34"/>
        <v>1925</v>
      </c>
      <c r="C655" s="159">
        <f t="shared" si="709"/>
        <v>9163</v>
      </c>
      <c r="D655" s="156">
        <f t="shared" si="12"/>
        <v>1925</v>
      </c>
      <c r="E655" s="157">
        <f>('StockBond Returns'!Y654+'StockBond Returns'!AA654-'Parameters &amp; Main Results'!$B$33)/'StockBond Returns'!Z654*12</f>
        <v>0.07315466362</v>
      </c>
      <c r="F655" s="77">
        <f>'StockBond Returns'!Y654+'StockBond Returns'!AA654-'StockBond Returns'!Z654*'Distribution of Final Value'!$B$7</f>
        <v>10.61520223</v>
      </c>
      <c r="G655" s="19">
        <f>1/'StockBond Returns'!M653</f>
        <v>0.1045705155</v>
      </c>
      <c r="H655">
        <f t="shared" si="7"/>
        <v>1</v>
      </c>
      <c r="I655" s="71">
        <f t="shared" si="8"/>
        <v>0</v>
      </c>
      <c r="J655">
        <f t="shared" si="9"/>
        <v>0</v>
      </c>
      <c r="K655" s="19">
        <f t="shared" ref="K655:M655" si="1306">if(H655=1,$E655,"")</f>
        <v>0.07315466362</v>
      </c>
      <c r="L655" t="str">
        <f t="shared" si="1306"/>
        <v/>
      </c>
      <c r="M655" t="str">
        <f t="shared" si="1306"/>
        <v/>
      </c>
      <c r="N655" s="158">
        <f>if('StockBond Returns'!AB653=0,1,0)</f>
        <v>1</v>
      </c>
      <c r="O655">
        <f>if( and('StockBond Returns'!$AB653&lt;0,'StockBond Returns'!$AB653&gt;=-0.1),1,0)</f>
        <v>0</v>
      </c>
      <c r="P655">
        <f>if( and('StockBond Returns'!$AB653&lt;-0.1,'StockBond Returns'!$AB653&gt;=-0.2),1,0)</f>
        <v>0</v>
      </c>
      <c r="Q655">
        <f>if( and('StockBond Returns'!$AB653&lt;-0.2,'StockBond Returns'!$AB653&gt;=-0.3),1,0)</f>
        <v>0</v>
      </c>
      <c r="R655">
        <f>if('StockBond Returns'!AB653&lt;-0.3,1,0)</f>
        <v>0</v>
      </c>
      <c r="S655" s="19">
        <f t="shared" ref="S655:W655" si="1307">if(N655=1,$E655,"")</f>
        <v>0.07315466362</v>
      </c>
      <c r="T655" t="str">
        <f t="shared" si="1307"/>
        <v/>
      </c>
      <c r="U655" t="str">
        <f t="shared" si="1307"/>
        <v/>
      </c>
      <c r="V655" t="str">
        <f t="shared" si="1307"/>
        <v/>
      </c>
      <c r="W655" t="str">
        <f t="shared" si="1307"/>
        <v/>
      </c>
    </row>
    <row r="656">
      <c r="A656">
        <f t="shared" si="33"/>
        <v>2</v>
      </c>
      <c r="B656">
        <f t="shared" si="34"/>
        <v>1925</v>
      </c>
      <c r="C656" s="159">
        <f t="shared" si="709"/>
        <v>9191</v>
      </c>
      <c r="D656" s="156">
        <f t="shared" si="12"/>
        <v>1925.083333</v>
      </c>
      <c r="E656" s="157">
        <f>('StockBond Returns'!Y655+'StockBond Returns'!AA655-'Parameters &amp; Main Results'!$B$33)/'StockBond Returns'!Z655*12</f>
        <v>0.07224311544</v>
      </c>
      <c r="F656" s="77">
        <f>'StockBond Returns'!Y655+'StockBond Returns'!AA655-'StockBond Returns'!Z655*'Distribution of Final Value'!$B$7</f>
        <v>10.91710974</v>
      </c>
      <c r="G656" s="19">
        <f>1/'StockBond Returns'!M654</f>
        <v>0.1015123603</v>
      </c>
      <c r="H656">
        <f t="shared" si="7"/>
        <v>1</v>
      </c>
      <c r="I656" s="71">
        <f t="shared" si="8"/>
        <v>0</v>
      </c>
      <c r="J656">
        <f t="shared" si="9"/>
        <v>0</v>
      </c>
      <c r="K656" s="19">
        <f t="shared" ref="K656:M656" si="1308">if(H656=1,$E656,"")</f>
        <v>0.07224311544</v>
      </c>
      <c r="L656" t="str">
        <f t="shared" si="1308"/>
        <v/>
      </c>
      <c r="M656" t="str">
        <f t="shared" si="1308"/>
        <v/>
      </c>
      <c r="N656" s="158">
        <f>if('StockBond Returns'!AB654=0,1,0)</f>
        <v>1</v>
      </c>
      <c r="O656">
        <f>if( and('StockBond Returns'!$AB654&lt;0,'StockBond Returns'!$AB654&gt;=-0.1),1,0)</f>
        <v>0</v>
      </c>
      <c r="P656">
        <f>if( and('StockBond Returns'!$AB654&lt;-0.1,'StockBond Returns'!$AB654&gt;=-0.2),1,0)</f>
        <v>0</v>
      </c>
      <c r="Q656">
        <f>if( and('StockBond Returns'!$AB654&lt;-0.2,'StockBond Returns'!$AB654&gt;=-0.3),1,0)</f>
        <v>0</v>
      </c>
      <c r="R656">
        <f>if('StockBond Returns'!AB654&lt;-0.3,1,0)</f>
        <v>0</v>
      </c>
      <c r="S656" s="19">
        <f t="shared" ref="S656:W656" si="1309">if(N656=1,$E656,"")</f>
        <v>0.07224311544</v>
      </c>
      <c r="T656" t="str">
        <f t="shared" si="1309"/>
        <v/>
      </c>
      <c r="U656" t="str">
        <f t="shared" si="1309"/>
        <v/>
      </c>
      <c r="V656" t="str">
        <f t="shared" si="1309"/>
        <v/>
      </c>
      <c r="W656" t="str">
        <f t="shared" si="1309"/>
        <v/>
      </c>
    </row>
    <row r="657">
      <c r="A657">
        <f t="shared" si="33"/>
        <v>3</v>
      </c>
      <c r="B657">
        <f t="shared" si="34"/>
        <v>1925</v>
      </c>
      <c r="C657" s="159">
        <f t="shared" si="709"/>
        <v>9222</v>
      </c>
      <c r="D657" s="156">
        <f t="shared" si="12"/>
        <v>1925.166667</v>
      </c>
      <c r="E657" s="157">
        <f>('StockBond Returns'!Y656+'StockBond Returns'!AA656-'Parameters &amp; Main Results'!$B$33)/'StockBond Returns'!Z656*12</f>
        <v>0.07146689258</v>
      </c>
      <c r="F657" s="77">
        <f>'StockBond Returns'!Y656+'StockBond Returns'!AA656-'StockBond Returns'!Z656*'Distribution of Final Value'!$B$7</f>
        <v>10.55088489</v>
      </c>
      <c r="G657" s="19">
        <f>1/'StockBond Returns'!M655</f>
        <v>0.1006065741</v>
      </c>
      <c r="H657">
        <f t="shared" si="7"/>
        <v>1</v>
      </c>
      <c r="I657" s="71">
        <f t="shared" si="8"/>
        <v>0</v>
      </c>
      <c r="J657">
        <f t="shared" si="9"/>
        <v>0</v>
      </c>
      <c r="K657" s="19">
        <f t="shared" ref="K657:M657" si="1310">if(H657=1,$E657,"")</f>
        <v>0.07146689258</v>
      </c>
      <c r="L657" t="str">
        <f t="shared" si="1310"/>
        <v/>
      </c>
      <c r="M657" t="str">
        <f t="shared" si="1310"/>
        <v/>
      </c>
      <c r="N657" s="158">
        <f>if('StockBond Returns'!AB655=0,1,0)</f>
        <v>1</v>
      </c>
      <c r="O657">
        <f>if( and('StockBond Returns'!$AB655&lt;0,'StockBond Returns'!$AB655&gt;=-0.1),1,0)</f>
        <v>0</v>
      </c>
      <c r="P657">
        <f>if( and('StockBond Returns'!$AB655&lt;-0.1,'StockBond Returns'!$AB655&gt;=-0.2),1,0)</f>
        <v>0</v>
      </c>
      <c r="Q657">
        <f>if( and('StockBond Returns'!$AB655&lt;-0.2,'StockBond Returns'!$AB655&gt;=-0.3),1,0)</f>
        <v>0</v>
      </c>
      <c r="R657">
        <f>if('StockBond Returns'!AB655&lt;-0.3,1,0)</f>
        <v>0</v>
      </c>
      <c r="S657" s="19">
        <f t="shared" ref="S657:W657" si="1311">if(N657=1,$E657,"")</f>
        <v>0.07146689258</v>
      </c>
      <c r="T657" t="str">
        <f t="shared" si="1311"/>
        <v/>
      </c>
      <c r="U657" t="str">
        <f t="shared" si="1311"/>
        <v/>
      </c>
      <c r="V657" t="str">
        <f t="shared" si="1311"/>
        <v/>
      </c>
      <c r="W657" t="str">
        <f t="shared" si="1311"/>
        <v/>
      </c>
    </row>
    <row r="658">
      <c r="A658">
        <f t="shared" si="33"/>
        <v>4</v>
      </c>
      <c r="B658">
        <f t="shared" si="34"/>
        <v>1925</v>
      </c>
      <c r="C658" s="159">
        <f t="shared" si="709"/>
        <v>9252</v>
      </c>
      <c r="D658" s="156">
        <f t="shared" si="12"/>
        <v>1925.25</v>
      </c>
      <c r="E658" s="157">
        <f>('StockBond Returns'!Y657+'StockBond Returns'!AA657-'Parameters &amp; Main Results'!$B$33)/'StockBond Returns'!Z657*12</f>
        <v>0.07571483225</v>
      </c>
      <c r="F658" s="77">
        <f>'StockBond Returns'!Y657+'StockBond Returns'!AA657-'StockBond Returns'!Z657*'Distribution of Final Value'!$B$7</f>
        <v>11.89958001</v>
      </c>
      <c r="G658" s="19">
        <f>1/'StockBond Returns'!M656</f>
        <v>0.1060368793</v>
      </c>
      <c r="H658">
        <f t="shared" si="7"/>
        <v>1</v>
      </c>
      <c r="I658" s="71">
        <f t="shared" si="8"/>
        <v>0</v>
      </c>
      <c r="J658">
        <f t="shared" si="9"/>
        <v>0</v>
      </c>
      <c r="K658" s="19">
        <f t="shared" ref="K658:M658" si="1312">if(H658=1,$E658,"")</f>
        <v>0.07571483225</v>
      </c>
      <c r="L658" t="str">
        <f t="shared" si="1312"/>
        <v/>
      </c>
      <c r="M658" t="str">
        <f t="shared" si="1312"/>
        <v/>
      </c>
      <c r="N658" s="158">
        <f>if('StockBond Returns'!AB656=0,1,0)</f>
        <v>0</v>
      </c>
      <c r="O658">
        <f>if( and('StockBond Returns'!$AB656&lt;0,'StockBond Returns'!$AB656&gt;=-0.1),1,0)</f>
        <v>1</v>
      </c>
      <c r="P658">
        <f>if( and('StockBond Returns'!$AB656&lt;-0.1,'StockBond Returns'!$AB656&gt;=-0.2),1,0)</f>
        <v>0</v>
      </c>
      <c r="Q658">
        <f>if( and('StockBond Returns'!$AB656&lt;-0.2,'StockBond Returns'!$AB656&gt;=-0.3),1,0)</f>
        <v>0</v>
      </c>
      <c r="R658">
        <f>if('StockBond Returns'!AB656&lt;-0.3,1,0)</f>
        <v>0</v>
      </c>
      <c r="S658" t="str">
        <f t="shared" ref="S658:W658" si="1313">if(N658=1,$E658,"")</f>
        <v/>
      </c>
      <c r="T658" s="19">
        <f t="shared" si="1313"/>
        <v>0.07571483225</v>
      </c>
      <c r="U658" t="str">
        <f t="shared" si="1313"/>
        <v/>
      </c>
      <c r="V658" t="str">
        <f t="shared" si="1313"/>
        <v/>
      </c>
      <c r="W658" t="str">
        <f t="shared" si="1313"/>
        <v/>
      </c>
    </row>
    <row r="659">
      <c r="A659">
        <f t="shared" si="33"/>
        <v>5</v>
      </c>
      <c r="B659">
        <f t="shared" si="34"/>
        <v>1925</v>
      </c>
      <c r="C659" s="159">
        <f t="shared" si="709"/>
        <v>9283</v>
      </c>
      <c r="D659" s="156">
        <f t="shared" si="12"/>
        <v>1925.333333</v>
      </c>
      <c r="E659" s="157">
        <f>('StockBond Returns'!Y658+'StockBond Returns'!AA658-'Parameters &amp; Main Results'!$B$33)/'StockBond Returns'!Z658*12</f>
        <v>0.07370438831</v>
      </c>
      <c r="F659" s="77">
        <f>'StockBond Returns'!Y658+'StockBond Returns'!AA658-'StockBond Returns'!Z658*'Distribution of Final Value'!$B$7</f>
        <v>11.21411431</v>
      </c>
      <c r="G659" s="19">
        <f>1/'StockBond Returns'!M657</f>
        <v>0.1037194556</v>
      </c>
      <c r="H659">
        <f t="shared" si="7"/>
        <v>1</v>
      </c>
      <c r="I659" s="71">
        <f t="shared" si="8"/>
        <v>0</v>
      </c>
      <c r="J659">
        <f t="shared" si="9"/>
        <v>0</v>
      </c>
      <c r="K659" s="19">
        <f t="shared" ref="K659:M659" si="1314">if(H659=1,$E659,"")</f>
        <v>0.07370438831</v>
      </c>
      <c r="L659" t="str">
        <f t="shared" si="1314"/>
        <v/>
      </c>
      <c r="M659" t="str">
        <f t="shared" si="1314"/>
        <v/>
      </c>
      <c r="N659" s="158">
        <f>if('StockBond Returns'!AB657=0,1,0)</f>
        <v>0</v>
      </c>
      <c r="O659">
        <f>if( and('StockBond Returns'!$AB657&lt;0,'StockBond Returns'!$AB657&gt;=-0.1),1,0)</f>
        <v>1</v>
      </c>
      <c r="P659">
        <f>if( and('StockBond Returns'!$AB657&lt;-0.1,'StockBond Returns'!$AB657&gt;=-0.2),1,0)</f>
        <v>0</v>
      </c>
      <c r="Q659">
        <f>if( and('StockBond Returns'!$AB657&lt;-0.2,'StockBond Returns'!$AB657&gt;=-0.3),1,0)</f>
        <v>0</v>
      </c>
      <c r="R659">
        <f>if('StockBond Returns'!AB657&lt;-0.3,1,0)</f>
        <v>0</v>
      </c>
      <c r="S659" t="str">
        <f t="shared" ref="S659:W659" si="1315">if(N659=1,$E659,"")</f>
        <v/>
      </c>
      <c r="T659" s="19">
        <f t="shared" si="1315"/>
        <v>0.07370438831</v>
      </c>
      <c r="U659" t="str">
        <f t="shared" si="1315"/>
        <v/>
      </c>
      <c r="V659" t="str">
        <f t="shared" si="1315"/>
        <v/>
      </c>
      <c r="W659" t="str">
        <f t="shared" si="1315"/>
        <v/>
      </c>
    </row>
    <row r="660">
      <c r="A660">
        <f t="shared" si="33"/>
        <v>6</v>
      </c>
      <c r="B660">
        <f t="shared" si="34"/>
        <v>1925</v>
      </c>
      <c r="C660" s="159">
        <f t="shared" si="709"/>
        <v>9313</v>
      </c>
      <c r="D660" s="156">
        <f t="shared" si="12"/>
        <v>1925.416667</v>
      </c>
      <c r="E660" s="157">
        <f>('StockBond Returns'!Y659+'StockBond Returns'!AA659-'Parameters &amp; Main Results'!$B$33)/'StockBond Returns'!Z659*12</f>
        <v>0.07149027743</v>
      </c>
      <c r="F660" s="77">
        <f>'StockBond Returns'!Y659+'StockBond Returns'!AA659-'StockBond Returns'!Z659*'Distribution of Final Value'!$B$7</f>
        <v>11.05591506</v>
      </c>
      <c r="G660" s="19">
        <f>1/'StockBond Returns'!M658</f>
        <v>0.1010875912</v>
      </c>
      <c r="H660">
        <f t="shared" si="7"/>
        <v>1</v>
      </c>
      <c r="I660" s="71">
        <f t="shared" si="8"/>
        <v>0</v>
      </c>
      <c r="J660">
        <f t="shared" si="9"/>
        <v>0</v>
      </c>
      <c r="K660" s="19">
        <f t="shared" ref="K660:M660" si="1316">if(H660=1,$E660,"")</f>
        <v>0.07149027743</v>
      </c>
      <c r="L660" t="str">
        <f t="shared" si="1316"/>
        <v/>
      </c>
      <c r="M660" t="str">
        <f t="shared" si="1316"/>
        <v/>
      </c>
      <c r="N660" s="158">
        <f>if('StockBond Returns'!AB658=0,1,0)</f>
        <v>1</v>
      </c>
      <c r="O660">
        <f>if( and('StockBond Returns'!$AB658&lt;0,'StockBond Returns'!$AB658&gt;=-0.1),1,0)</f>
        <v>0</v>
      </c>
      <c r="P660">
        <f>if( and('StockBond Returns'!$AB658&lt;-0.1,'StockBond Returns'!$AB658&gt;=-0.2),1,0)</f>
        <v>0</v>
      </c>
      <c r="Q660">
        <f>if( and('StockBond Returns'!$AB658&lt;-0.2,'StockBond Returns'!$AB658&gt;=-0.3),1,0)</f>
        <v>0</v>
      </c>
      <c r="R660">
        <f>if('StockBond Returns'!AB658&lt;-0.3,1,0)</f>
        <v>0</v>
      </c>
      <c r="S660" s="19">
        <f t="shared" ref="S660:W660" si="1317">if(N660=1,$E660,"")</f>
        <v>0.07149027743</v>
      </c>
      <c r="T660" t="str">
        <f t="shared" si="1317"/>
        <v/>
      </c>
      <c r="U660" t="str">
        <f t="shared" si="1317"/>
        <v/>
      </c>
      <c r="V660" t="str">
        <f t="shared" si="1317"/>
        <v/>
      </c>
      <c r="W660" t="str">
        <f t="shared" si="1317"/>
        <v/>
      </c>
    </row>
    <row r="661">
      <c r="A661">
        <f t="shared" si="33"/>
        <v>7</v>
      </c>
      <c r="B661">
        <f t="shared" si="34"/>
        <v>1925</v>
      </c>
      <c r="C661" s="159">
        <f t="shared" si="709"/>
        <v>9344</v>
      </c>
      <c r="D661" s="156">
        <f t="shared" si="12"/>
        <v>1925.5</v>
      </c>
      <c r="E661" s="157">
        <f>('StockBond Returns'!Y660+'StockBond Returns'!AA660-'Parameters &amp; Main Results'!$B$33)/'StockBond Returns'!Z660*12</f>
        <v>0.07208299051</v>
      </c>
      <c r="F661" s="77">
        <f>'StockBond Returns'!Y660+'StockBond Returns'!AA660-'StockBond Returns'!Z660*'Distribution of Final Value'!$B$7</f>
        <v>11.32188428</v>
      </c>
      <c r="G661" s="19">
        <f>1/'StockBond Returns'!M659</f>
        <v>0.100545145</v>
      </c>
      <c r="H661">
        <f t="shared" si="7"/>
        <v>1</v>
      </c>
      <c r="I661" s="71">
        <f t="shared" si="8"/>
        <v>0</v>
      </c>
      <c r="J661">
        <f t="shared" si="9"/>
        <v>0</v>
      </c>
      <c r="K661" s="19">
        <f t="shared" ref="K661:M661" si="1318">if(H661=1,$E661,"")</f>
        <v>0.07208299051</v>
      </c>
      <c r="L661" t="str">
        <f t="shared" si="1318"/>
        <v/>
      </c>
      <c r="M661" t="str">
        <f t="shared" si="1318"/>
        <v/>
      </c>
      <c r="N661" s="158">
        <f>if('StockBond Returns'!AB659=0,1,0)</f>
        <v>0</v>
      </c>
      <c r="O661">
        <f>if( and('StockBond Returns'!$AB659&lt;0,'StockBond Returns'!$AB659&gt;=-0.1),1,0)</f>
        <v>1</v>
      </c>
      <c r="P661">
        <f>if( and('StockBond Returns'!$AB659&lt;-0.1,'StockBond Returns'!$AB659&gt;=-0.2),1,0)</f>
        <v>0</v>
      </c>
      <c r="Q661">
        <f>if( and('StockBond Returns'!$AB659&lt;-0.2,'StockBond Returns'!$AB659&gt;=-0.3),1,0)</f>
        <v>0</v>
      </c>
      <c r="R661">
        <f>if('StockBond Returns'!AB659&lt;-0.3,1,0)</f>
        <v>0</v>
      </c>
      <c r="S661" t="str">
        <f t="shared" ref="S661:W661" si="1319">if(N661=1,$E661,"")</f>
        <v/>
      </c>
      <c r="T661" s="19">
        <f t="shared" si="1319"/>
        <v>0.07208299051</v>
      </c>
      <c r="U661" t="str">
        <f t="shared" si="1319"/>
        <v/>
      </c>
      <c r="V661" t="str">
        <f t="shared" si="1319"/>
        <v/>
      </c>
      <c r="W661" t="str">
        <f t="shared" si="1319"/>
        <v/>
      </c>
    </row>
    <row r="662">
      <c r="A662">
        <f t="shared" si="33"/>
        <v>8</v>
      </c>
      <c r="B662">
        <f t="shared" si="34"/>
        <v>1925</v>
      </c>
      <c r="C662" s="159">
        <f t="shared" si="709"/>
        <v>9375</v>
      </c>
      <c r="D662" s="156">
        <f t="shared" si="12"/>
        <v>1925.583333</v>
      </c>
      <c r="E662" s="157">
        <f>('StockBond Returns'!Y661+'StockBond Returns'!AA661-'Parameters &amp; Main Results'!$B$33)/'StockBond Returns'!Z661*12</f>
        <v>0.07113041956</v>
      </c>
      <c r="F662" s="77">
        <f>'StockBond Returns'!Y661+'StockBond Returns'!AA661-'StockBond Returns'!Z661*'Distribution of Final Value'!$B$7</f>
        <v>10.87224588</v>
      </c>
      <c r="G662" s="19">
        <f>1/'StockBond Returns'!M660</f>
        <v>0.09999022736</v>
      </c>
      <c r="H662">
        <f t="shared" si="7"/>
        <v>1</v>
      </c>
      <c r="I662" s="71">
        <f t="shared" si="8"/>
        <v>0</v>
      </c>
      <c r="J662">
        <f t="shared" si="9"/>
        <v>0</v>
      </c>
      <c r="K662" s="19">
        <f t="shared" ref="K662:M662" si="1320">if(H662=1,$E662,"")</f>
        <v>0.07113041956</v>
      </c>
      <c r="L662" t="str">
        <f t="shared" si="1320"/>
        <v/>
      </c>
      <c r="M662" t="str">
        <f t="shared" si="1320"/>
        <v/>
      </c>
      <c r="N662" s="158">
        <f>if('StockBond Returns'!AB660=0,1,0)</f>
        <v>1</v>
      </c>
      <c r="O662">
        <f>if( and('StockBond Returns'!$AB660&lt;0,'StockBond Returns'!$AB660&gt;=-0.1),1,0)</f>
        <v>0</v>
      </c>
      <c r="P662">
        <f>if( and('StockBond Returns'!$AB660&lt;-0.1,'StockBond Returns'!$AB660&gt;=-0.2),1,0)</f>
        <v>0</v>
      </c>
      <c r="Q662">
        <f>if( and('StockBond Returns'!$AB660&lt;-0.2,'StockBond Returns'!$AB660&gt;=-0.3),1,0)</f>
        <v>0</v>
      </c>
      <c r="R662">
        <f>if('StockBond Returns'!AB660&lt;-0.3,1,0)</f>
        <v>0</v>
      </c>
      <c r="S662" s="19">
        <f t="shared" ref="S662:W662" si="1321">if(N662=1,$E662,"")</f>
        <v>0.07113041956</v>
      </c>
      <c r="T662" t="str">
        <f t="shared" si="1321"/>
        <v/>
      </c>
      <c r="U662" t="str">
        <f t="shared" si="1321"/>
        <v/>
      </c>
      <c r="V662" t="str">
        <f t="shared" si="1321"/>
        <v/>
      </c>
      <c r="W662" t="str">
        <f t="shared" si="1321"/>
        <v/>
      </c>
    </row>
    <row r="663">
      <c r="A663">
        <f t="shared" si="33"/>
        <v>9</v>
      </c>
      <c r="B663">
        <f t="shared" si="34"/>
        <v>1925</v>
      </c>
      <c r="C663" s="159">
        <f t="shared" si="709"/>
        <v>9405</v>
      </c>
      <c r="D663" s="156">
        <f t="shared" si="12"/>
        <v>1925.666667</v>
      </c>
      <c r="E663" s="157">
        <f>('StockBond Returns'!Y662+'StockBond Returns'!AA662-'Parameters &amp; Main Results'!$B$33)/'StockBond Returns'!Z662*12</f>
        <v>0.07116575431</v>
      </c>
      <c r="F663" s="77">
        <f>'StockBond Returns'!Y662+'StockBond Returns'!AA662-'StockBond Returns'!Z662*'Distribution of Final Value'!$B$7</f>
        <v>10.80668203</v>
      </c>
      <c r="G663" s="19">
        <f>1/'StockBond Returns'!M661</f>
        <v>0.09882567975</v>
      </c>
      <c r="H663">
        <f t="shared" si="7"/>
        <v>1</v>
      </c>
      <c r="I663" s="71">
        <f t="shared" si="8"/>
        <v>0</v>
      </c>
      <c r="J663">
        <f t="shared" si="9"/>
        <v>0</v>
      </c>
      <c r="K663" s="19">
        <f t="shared" ref="K663:M663" si="1322">if(H663=1,$E663,"")</f>
        <v>0.07116575431</v>
      </c>
      <c r="L663" t="str">
        <f t="shared" si="1322"/>
        <v/>
      </c>
      <c r="M663" t="str">
        <f t="shared" si="1322"/>
        <v/>
      </c>
      <c r="N663" s="158">
        <f>if('StockBond Returns'!AB661=0,1,0)</f>
        <v>1</v>
      </c>
      <c r="O663">
        <f>if( and('StockBond Returns'!$AB661&lt;0,'StockBond Returns'!$AB661&gt;=-0.1),1,0)</f>
        <v>0</v>
      </c>
      <c r="P663">
        <f>if( and('StockBond Returns'!$AB661&lt;-0.1,'StockBond Returns'!$AB661&gt;=-0.2),1,0)</f>
        <v>0</v>
      </c>
      <c r="Q663">
        <f>if( and('StockBond Returns'!$AB661&lt;-0.2,'StockBond Returns'!$AB661&gt;=-0.3),1,0)</f>
        <v>0</v>
      </c>
      <c r="R663">
        <f>if('StockBond Returns'!AB661&lt;-0.3,1,0)</f>
        <v>0</v>
      </c>
      <c r="S663" s="19">
        <f t="shared" ref="S663:W663" si="1323">if(N663=1,$E663,"")</f>
        <v>0.07116575431</v>
      </c>
      <c r="T663" t="str">
        <f t="shared" si="1323"/>
        <v/>
      </c>
      <c r="U663" t="str">
        <f t="shared" si="1323"/>
        <v/>
      </c>
      <c r="V663" t="str">
        <f t="shared" si="1323"/>
        <v/>
      </c>
      <c r="W663" t="str">
        <f t="shared" si="1323"/>
        <v/>
      </c>
    </row>
    <row r="664">
      <c r="A664">
        <f t="shared" si="33"/>
        <v>10</v>
      </c>
      <c r="B664">
        <f t="shared" si="34"/>
        <v>1925</v>
      </c>
      <c r="C664" s="159">
        <f t="shared" si="709"/>
        <v>9436</v>
      </c>
      <c r="D664" s="156">
        <f t="shared" si="12"/>
        <v>1925.75</v>
      </c>
      <c r="E664" s="157">
        <f>('StockBond Returns'!Y663+'StockBond Returns'!AA663-'Parameters &amp; Main Results'!$B$33)/'StockBond Returns'!Z663*12</f>
        <v>0.06991376238</v>
      </c>
      <c r="F664" s="77">
        <f>'StockBond Returns'!Y663+'StockBond Returns'!AA663-'StockBond Returns'!Z663*'Distribution of Final Value'!$B$7</f>
        <v>10.08804942</v>
      </c>
      <c r="G664" s="19">
        <f>1/'StockBond Returns'!M662</f>
        <v>0.09501240395</v>
      </c>
      <c r="H664">
        <f t="shared" si="7"/>
        <v>1</v>
      </c>
      <c r="I664" s="71">
        <f t="shared" si="8"/>
        <v>0</v>
      </c>
      <c r="J664">
        <f t="shared" si="9"/>
        <v>0</v>
      </c>
      <c r="K664" s="19">
        <f t="shared" ref="K664:M664" si="1324">if(H664=1,$E664,"")</f>
        <v>0.06991376238</v>
      </c>
      <c r="L664" t="str">
        <f t="shared" si="1324"/>
        <v/>
      </c>
      <c r="M664" t="str">
        <f t="shared" si="1324"/>
        <v/>
      </c>
      <c r="N664" s="158">
        <f>if('StockBond Returns'!AB662=0,1,0)</f>
        <v>1</v>
      </c>
      <c r="O664">
        <f>if( and('StockBond Returns'!$AB662&lt;0,'StockBond Returns'!$AB662&gt;=-0.1),1,0)</f>
        <v>0</v>
      </c>
      <c r="P664">
        <f>if( and('StockBond Returns'!$AB662&lt;-0.1,'StockBond Returns'!$AB662&gt;=-0.2),1,0)</f>
        <v>0</v>
      </c>
      <c r="Q664">
        <f>if( and('StockBond Returns'!$AB662&lt;-0.2,'StockBond Returns'!$AB662&gt;=-0.3),1,0)</f>
        <v>0</v>
      </c>
      <c r="R664">
        <f>if('StockBond Returns'!AB662&lt;-0.3,1,0)</f>
        <v>0</v>
      </c>
      <c r="S664" s="19">
        <f t="shared" ref="S664:W664" si="1325">if(N664=1,$E664,"")</f>
        <v>0.06991376238</v>
      </c>
      <c r="T664" t="str">
        <f t="shared" si="1325"/>
        <v/>
      </c>
      <c r="U664" t="str">
        <f t="shared" si="1325"/>
        <v/>
      </c>
      <c r="V664" t="str">
        <f t="shared" si="1325"/>
        <v/>
      </c>
      <c r="W664" t="str">
        <f t="shared" si="1325"/>
        <v/>
      </c>
    </row>
    <row r="665">
      <c r="A665">
        <f t="shared" si="33"/>
        <v>11</v>
      </c>
      <c r="B665">
        <f t="shared" si="34"/>
        <v>1925</v>
      </c>
      <c r="C665" s="159">
        <f t="shared" si="709"/>
        <v>9466</v>
      </c>
      <c r="D665" s="156">
        <f t="shared" si="12"/>
        <v>1925.833333</v>
      </c>
      <c r="E665" s="157">
        <f>('StockBond Returns'!Y664+'StockBond Returns'!AA664-'Parameters &amp; Main Results'!$B$33)/'StockBond Returns'!Z664*12</f>
        <v>0.06718017893</v>
      </c>
      <c r="F665" s="77">
        <f>'StockBond Returns'!Y664+'StockBond Returns'!AA664-'StockBond Returns'!Z664*'Distribution of Final Value'!$B$7</f>
        <v>9.47288179</v>
      </c>
      <c r="G665" s="19">
        <f>1/'StockBond Returns'!M663</f>
        <v>0.08945946966</v>
      </c>
      <c r="H665">
        <f t="shared" si="7"/>
        <v>1</v>
      </c>
      <c r="I665" s="71">
        <f t="shared" si="8"/>
        <v>0</v>
      </c>
      <c r="J665">
        <f t="shared" si="9"/>
        <v>0</v>
      </c>
      <c r="K665" s="19">
        <f t="shared" ref="K665:M665" si="1326">if(H665=1,$E665,"")</f>
        <v>0.06718017893</v>
      </c>
      <c r="L665" t="str">
        <f t="shared" si="1326"/>
        <v/>
      </c>
      <c r="M665" t="str">
        <f t="shared" si="1326"/>
        <v/>
      </c>
      <c r="N665" s="158">
        <f>if('StockBond Returns'!AB663=0,1,0)</f>
        <v>1</v>
      </c>
      <c r="O665">
        <f>if( and('StockBond Returns'!$AB663&lt;0,'StockBond Returns'!$AB663&gt;=-0.1),1,0)</f>
        <v>0</v>
      </c>
      <c r="P665">
        <f>if( and('StockBond Returns'!$AB663&lt;-0.1,'StockBond Returns'!$AB663&gt;=-0.2),1,0)</f>
        <v>0</v>
      </c>
      <c r="Q665">
        <f>if( and('StockBond Returns'!$AB663&lt;-0.2,'StockBond Returns'!$AB663&gt;=-0.3),1,0)</f>
        <v>0</v>
      </c>
      <c r="R665">
        <f>if('StockBond Returns'!AB663&lt;-0.3,1,0)</f>
        <v>0</v>
      </c>
      <c r="S665" s="19">
        <f t="shared" ref="S665:W665" si="1327">if(N665=1,$E665,"")</f>
        <v>0.06718017893</v>
      </c>
      <c r="T665" t="str">
        <f t="shared" si="1327"/>
        <v/>
      </c>
      <c r="U665" t="str">
        <f t="shared" si="1327"/>
        <v/>
      </c>
      <c r="V665" t="str">
        <f t="shared" si="1327"/>
        <v/>
      </c>
      <c r="W665" t="str">
        <f t="shared" si="1327"/>
        <v/>
      </c>
    </row>
    <row r="666">
      <c r="A666">
        <f t="shared" si="33"/>
        <v>12</v>
      </c>
      <c r="B666">
        <f t="shared" si="34"/>
        <v>1925</v>
      </c>
      <c r="C666" s="159">
        <f t="shared" si="709"/>
        <v>9497</v>
      </c>
      <c r="D666" s="156">
        <f t="shared" si="12"/>
        <v>1925.916667</v>
      </c>
      <c r="E666" s="157">
        <f>('StockBond Returns'!Y665+'StockBond Returns'!AA665-'Parameters &amp; Main Results'!$B$33)/'StockBond Returns'!Z665*12</f>
        <v>0.06854142805</v>
      </c>
      <c r="F666" s="77">
        <f>'StockBond Returns'!Y665+'StockBond Returns'!AA665-'StockBond Returns'!Z665*'Distribution of Final Value'!$B$7</f>
        <v>10.41441343</v>
      </c>
      <c r="G666" s="19">
        <f>1/'StockBond Returns'!M664</f>
        <v>0.09248834393</v>
      </c>
      <c r="H666">
        <f t="shared" si="7"/>
        <v>1</v>
      </c>
      <c r="I666" s="71">
        <f t="shared" si="8"/>
        <v>0</v>
      </c>
      <c r="J666">
        <f t="shared" si="9"/>
        <v>0</v>
      </c>
      <c r="K666" s="19">
        <f t="shared" ref="K666:M666" si="1328">if(H666=1,$E666,"")</f>
        <v>0.06854142805</v>
      </c>
      <c r="L666" t="str">
        <f t="shared" si="1328"/>
        <v/>
      </c>
      <c r="M666" t="str">
        <f t="shared" si="1328"/>
        <v/>
      </c>
      <c r="N666" s="158">
        <f>if('StockBond Returns'!AB664=0,1,0)</f>
        <v>0</v>
      </c>
      <c r="O666">
        <f>if( and('StockBond Returns'!$AB664&lt;0,'StockBond Returns'!$AB664&gt;=-0.1),1,0)</f>
        <v>1</v>
      </c>
      <c r="P666">
        <f>if( and('StockBond Returns'!$AB664&lt;-0.1,'StockBond Returns'!$AB664&gt;=-0.2),1,0)</f>
        <v>0</v>
      </c>
      <c r="Q666">
        <f>if( and('StockBond Returns'!$AB664&lt;-0.2,'StockBond Returns'!$AB664&gt;=-0.3),1,0)</f>
        <v>0</v>
      </c>
      <c r="R666">
        <f>if('StockBond Returns'!AB664&lt;-0.3,1,0)</f>
        <v>0</v>
      </c>
      <c r="S666" t="str">
        <f t="shared" ref="S666:W666" si="1329">if(N666=1,$E666,"")</f>
        <v/>
      </c>
      <c r="T666" s="19">
        <f t="shared" si="1329"/>
        <v>0.06854142805</v>
      </c>
      <c r="U666" t="str">
        <f t="shared" si="1329"/>
        <v/>
      </c>
      <c r="V666" t="str">
        <f t="shared" si="1329"/>
        <v/>
      </c>
      <c r="W666" t="str">
        <f t="shared" si="1329"/>
        <v/>
      </c>
    </row>
    <row r="667">
      <c r="A667">
        <f t="shared" si="33"/>
        <v>1</v>
      </c>
      <c r="B667">
        <f t="shared" si="34"/>
        <v>1926</v>
      </c>
      <c r="C667" s="159">
        <f t="shared" si="709"/>
        <v>9528</v>
      </c>
      <c r="D667" s="156">
        <f t="shared" si="12"/>
        <v>1926</v>
      </c>
      <c r="E667" s="157">
        <f>('StockBond Returns'!Y666+'StockBond Returns'!AA666-'Parameters &amp; Main Results'!$B$33)/'StockBond Returns'!Z666*12</f>
        <v>0.06598108321</v>
      </c>
      <c r="F667" s="77">
        <f>'StockBond Returns'!Y666+'StockBond Returns'!AA666-'StockBond Returns'!Z666*'Distribution of Final Value'!$B$7</f>
        <v>9.845649242</v>
      </c>
      <c r="G667" s="19">
        <f>1/'StockBond Returns'!M665</f>
        <v>0.0875981909</v>
      </c>
      <c r="H667">
        <f t="shared" si="7"/>
        <v>1</v>
      </c>
      <c r="I667" s="71">
        <f t="shared" si="8"/>
        <v>0</v>
      </c>
      <c r="J667">
        <f t="shared" si="9"/>
        <v>0</v>
      </c>
      <c r="K667" s="19">
        <f t="shared" ref="K667:M667" si="1330">if(H667=1,$E667,"")</f>
        <v>0.06598108321</v>
      </c>
      <c r="L667" t="str">
        <f t="shared" si="1330"/>
        <v/>
      </c>
      <c r="M667" t="str">
        <f t="shared" si="1330"/>
        <v/>
      </c>
      <c r="N667" s="158">
        <f>if('StockBond Returns'!AB665=0,1,0)</f>
        <v>1</v>
      </c>
      <c r="O667">
        <f>if( and('StockBond Returns'!$AB665&lt;0,'StockBond Returns'!$AB665&gt;=-0.1),1,0)</f>
        <v>0</v>
      </c>
      <c r="P667">
        <f>if( and('StockBond Returns'!$AB665&lt;-0.1,'StockBond Returns'!$AB665&gt;=-0.2),1,0)</f>
        <v>0</v>
      </c>
      <c r="Q667">
        <f>if( and('StockBond Returns'!$AB665&lt;-0.2,'StockBond Returns'!$AB665&gt;=-0.3),1,0)</f>
        <v>0</v>
      </c>
      <c r="R667">
        <f>if('StockBond Returns'!AB665&lt;-0.3,1,0)</f>
        <v>0</v>
      </c>
      <c r="S667" s="19">
        <f t="shared" ref="S667:W667" si="1331">if(N667=1,$E667,"")</f>
        <v>0.06598108321</v>
      </c>
      <c r="T667" t="str">
        <f t="shared" si="1331"/>
        <v/>
      </c>
      <c r="U667" t="str">
        <f t="shared" si="1331"/>
        <v/>
      </c>
      <c r="V667" t="str">
        <f t="shared" si="1331"/>
        <v/>
      </c>
      <c r="W667" t="str">
        <f t="shared" si="1331"/>
        <v/>
      </c>
    </row>
    <row r="668">
      <c r="A668">
        <f t="shared" si="33"/>
        <v>2</v>
      </c>
      <c r="B668">
        <f t="shared" si="34"/>
        <v>1926</v>
      </c>
      <c r="C668" s="159">
        <f t="shared" si="709"/>
        <v>9556</v>
      </c>
      <c r="D668" s="156">
        <f t="shared" si="12"/>
        <v>1926.083333</v>
      </c>
      <c r="E668" s="157">
        <f>('StockBond Returns'!Y667+'StockBond Returns'!AA667-'Parameters &amp; Main Results'!$B$33)/'StockBond Returns'!Z667*12</f>
        <v>0.06611270025</v>
      </c>
      <c r="F668" s="77">
        <f>'StockBond Returns'!Y667+'StockBond Returns'!AA667-'StockBond Returns'!Z667*'Distribution of Final Value'!$B$7</f>
        <v>9.854723599</v>
      </c>
      <c r="G668" s="19">
        <f>1/'StockBond Returns'!M666</f>
        <v>0.0866686283</v>
      </c>
      <c r="H668">
        <f t="shared" si="7"/>
        <v>1</v>
      </c>
      <c r="I668" s="71">
        <f t="shared" si="8"/>
        <v>0</v>
      </c>
      <c r="J668">
        <f t="shared" si="9"/>
        <v>0</v>
      </c>
      <c r="K668" s="19">
        <f t="shared" ref="K668:M668" si="1332">if(H668=1,$E668,"")</f>
        <v>0.06611270025</v>
      </c>
      <c r="L668" t="str">
        <f t="shared" si="1332"/>
        <v/>
      </c>
      <c r="M668" t="str">
        <f t="shared" si="1332"/>
        <v/>
      </c>
      <c r="N668" s="158">
        <f>if('StockBond Returns'!AB666=0,1,0)</f>
        <v>1</v>
      </c>
      <c r="O668">
        <f>if( and('StockBond Returns'!$AB666&lt;0,'StockBond Returns'!$AB666&gt;=-0.1),1,0)</f>
        <v>0</v>
      </c>
      <c r="P668">
        <f>if( and('StockBond Returns'!$AB666&lt;-0.1,'StockBond Returns'!$AB666&gt;=-0.2),1,0)</f>
        <v>0</v>
      </c>
      <c r="Q668">
        <f>if( and('StockBond Returns'!$AB666&lt;-0.2,'StockBond Returns'!$AB666&gt;=-0.3),1,0)</f>
        <v>0</v>
      </c>
      <c r="R668">
        <f>if('StockBond Returns'!AB666&lt;-0.3,1,0)</f>
        <v>0</v>
      </c>
      <c r="S668" s="19">
        <f t="shared" ref="S668:W668" si="1333">if(N668=1,$E668,"")</f>
        <v>0.06611270025</v>
      </c>
      <c r="T668" t="str">
        <f t="shared" si="1333"/>
        <v/>
      </c>
      <c r="U668" t="str">
        <f t="shared" si="1333"/>
        <v/>
      </c>
      <c r="V668" t="str">
        <f t="shared" si="1333"/>
        <v/>
      </c>
      <c r="W668" t="str">
        <f t="shared" si="1333"/>
        <v/>
      </c>
    </row>
    <row r="669">
      <c r="A669">
        <f t="shared" si="33"/>
        <v>3</v>
      </c>
      <c r="B669">
        <f t="shared" si="34"/>
        <v>1926</v>
      </c>
      <c r="C669" s="159">
        <f t="shared" si="709"/>
        <v>9587</v>
      </c>
      <c r="D669" s="156">
        <f t="shared" si="12"/>
        <v>1926.166667</v>
      </c>
      <c r="E669" s="157">
        <f>('StockBond Returns'!Y668+'StockBond Returns'!AA668-'Parameters &amp; Main Results'!$B$33)/'StockBond Returns'!Z668*12</f>
        <v>0.06839103244</v>
      </c>
      <c r="F669" s="77">
        <f>'StockBond Returns'!Y668+'StockBond Returns'!AA668-'StockBond Returns'!Z668*'Distribution of Final Value'!$B$7</f>
        <v>11.42571545</v>
      </c>
      <c r="G669" s="19">
        <f>1/'StockBond Returns'!M667</f>
        <v>0.09278018321</v>
      </c>
      <c r="H669">
        <f t="shared" si="7"/>
        <v>1</v>
      </c>
      <c r="I669" s="71">
        <f t="shared" si="8"/>
        <v>0</v>
      </c>
      <c r="J669">
        <f t="shared" si="9"/>
        <v>0</v>
      </c>
      <c r="K669" s="19">
        <f t="shared" ref="K669:M669" si="1334">if(H669=1,$E669,"")</f>
        <v>0.06839103244</v>
      </c>
      <c r="L669" t="str">
        <f t="shared" si="1334"/>
        <v/>
      </c>
      <c r="M669" t="str">
        <f t="shared" si="1334"/>
        <v/>
      </c>
      <c r="N669" s="158">
        <f>if('StockBond Returns'!AB667=0,1,0)</f>
        <v>0</v>
      </c>
      <c r="O669">
        <f>if( and('StockBond Returns'!$AB667&lt;0,'StockBond Returns'!$AB667&gt;=-0.1),1,0)</f>
        <v>1</v>
      </c>
      <c r="P669">
        <f>if( and('StockBond Returns'!$AB667&lt;-0.1,'StockBond Returns'!$AB667&gt;=-0.2),1,0)</f>
        <v>0</v>
      </c>
      <c r="Q669">
        <f>if( and('StockBond Returns'!$AB667&lt;-0.2,'StockBond Returns'!$AB667&gt;=-0.3),1,0)</f>
        <v>0</v>
      </c>
      <c r="R669">
        <f>if('StockBond Returns'!AB667&lt;-0.3,1,0)</f>
        <v>0</v>
      </c>
      <c r="S669" t="str">
        <f t="shared" ref="S669:W669" si="1335">if(N669=1,$E669,"")</f>
        <v/>
      </c>
      <c r="T669" s="19">
        <f t="shared" si="1335"/>
        <v>0.06839103244</v>
      </c>
      <c r="U669" t="str">
        <f t="shared" si="1335"/>
        <v/>
      </c>
      <c r="V669" t="str">
        <f t="shared" si="1335"/>
        <v/>
      </c>
      <c r="W669" t="str">
        <f t="shared" si="1335"/>
        <v/>
      </c>
    </row>
    <row r="670">
      <c r="A670">
        <f t="shared" si="33"/>
        <v>4</v>
      </c>
      <c r="B670">
        <f t="shared" si="34"/>
        <v>1926</v>
      </c>
      <c r="C670" s="159">
        <f t="shared" si="709"/>
        <v>9617</v>
      </c>
      <c r="D670" s="156">
        <f t="shared" si="12"/>
        <v>1926.25</v>
      </c>
      <c r="E670" s="157">
        <f>('StockBond Returns'!Y669+'StockBond Returns'!AA669-'Parameters &amp; Main Results'!$B$33)/'StockBond Returns'!Z669*12</f>
        <v>0.07126023881</v>
      </c>
      <c r="F670" s="77">
        <f>'StockBond Returns'!Y669+'StockBond Returns'!AA669-'StockBond Returns'!Z669*'Distribution of Final Value'!$B$7</f>
        <v>13.24582691</v>
      </c>
      <c r="G670" s="19">
        <f>1/'StockBond Returns'!M668</f>
        <v>0.09696267664</v>
      </c>
      <c r="H670">
        <f t="shared" si="7"/>
        <v>1</v>
      </c>
      <c r="I670" s="71">
        <f t="shared" si="8"/>
        <v>0</v>
      </c>
      <c r="J670">
        <f t="shared" si="9"/>
        <v>0</v>
      </c>
      <c r="K670" s="19">
        <f t="shared" ref="K670:M670" si="1336">if(H670=1,$E670,"")</f>
        <v>0.07126023881</v>
      </c>
      <c r="L670" t="str">
        <f t="shared" si="1336"/>
        <v/>
      </c>
      <c r="M670" t="str">
        <f t="shared" si="1336"/>
        <v/>
      </c>
      <c r="N670" s="158">
        <f>if('StockBond Returns'!AB668=0,1,0)</f>
        <v>0</v>
      </c>
      <c r="O670">
        <f>if( and('StockBond Returns'!$AB668&lt;0,'StockBond Returns'!$AB668&gt;=-0.1),1,0)</f>
        <v>1</v>
      </c>
      <c r="P670">
        <f>if( and('StockBond Returns'!$AB668&lt;-0.1,'StockBond Returns'!$AB668&gt;=-0.2),1,0)</f>
        <v>0</v>
      </c>
      <c r="Q670">
        <f>if( and('StockBond Returns'!$AB668&lt;-0.2,'StockBond Returns'!$AB668&gt;=-0.3),1,0)</f>
        <v>0</v>
      </c>
      <c r="R670">
        <f>if('StockBond Returns'!AB668&lt;-0.3,1,0)</f>
        <v>0</v>
      </c>
      <c r="S670" t="str">
        <f t="shared" ref="S670:W670" si="1337">if(N670=1,$E670,"")</f>
        <v/>
      </c>
      <c r="T670" s="19">
        <f t="shared" si="1337"/>
        <v>0.07126023881</v>
      </c>
      <c r="U670" t="str">
        <f t="shared" si="1337"/>
        <v/>
      </c>
      <c r="V670" t="str">
        <f t="shared" si="1337"/>
        <v/>
      </c>
      <c r="W670" t="str">
        <f t="shared" si="1337"/>
        <v/>
      </c>
    </row>
    <row r="671">
      <c r="A671">
        <f t="shared" si="33"/>
        <v>5</v>
      </c>
      <c r="B671">
        <f t="shared" si="34"/>
        <v>1926</v>
      </c>
      <c r="C671" s="159">
        <f t="shared" si="709"/>
        <v>9648</v>
      </c>
      <c r="D671" s="156">
        <f t="shared" si="12"/>
        <v>1926.333333</v>
      </c>
      <c r="E671" s="157">
        <f>('StockBond Returns'!Y670+'StockBond Returns'!AA670-'Parameters &amp; Main Results'!$B$33)/'StockBond Returns'!Z670*12</f>
        <v>0.07070495509</v>
      </c>
      <c r="F671" s="77">
        <f>'StockBond Returns'!Y670+'StockBond Returns'!AA670-'StockBond Returns'!Z670*'Distribution of Final Value'!$B$7</f>
        <v>12.9027382</v>
      </c>
      <c r="G671" s="19">
        <f>1/'StockBond Returns'!M669</f>
        <v>0.09422480128</v>
      </c>
      <c r="H671">
        <f t="shared" si="7"/>
        <v>1</v>
      </c>
      <c r="I671" s="71">
        <f t="shared" si="8"/>
        <v>0</v>
      </c>
      <c r="J671">
        <f t="shared" si="9"/>
        <v>0</v>
      </c>
      <c r="K671" s="19">
        <f t="shared" ref="K671:M671" si="1338">if(H671=1,$E671,"")</f>
        <v>0.07070495509</v>
      </c>
      <c r="L671" t="str">
        <f t="shared" si="1338"/>
        <v/>
      </c>
      <c r="M671" t="str">
        <f t="shared" si="1338"/>
        <v/>
      </c>
      <c r="N671" s="158">
        <f>if('StockBond Returns'!AB669=0,1,0)</f>
        <v>0</v>
      </c>
      <c r="O671">
        <f>if( and('StockBond Returns'!$AB669&lt;0,'StockBond Returns'!$AB669&gt;=-0.1),1,0)</f>
        <v>1</v>
      </c>
      <c r="P671">
        <f>if( and('StockBond Returns'!$AB669&lt;-0.1,'StockBond Returns'!$AB669&gt;=-0.2),1,0)</f>
        <v>0</v>
      </c>
      <c r="Q671">
        <f>if( and('StockBond Returns'!$AB669&lt;-0.2,'StockBond Returns'!$AB669&gt;=-0.3),1,0)</f>
        <v>0</v>
      </c>
      <c r="R671">
        <f>if('StockBond Returns'!AB669&lt;-0.3,1,0)</f>
        <v>0</v>
      </c>
      <c r="S671" t="str">
        <f t="shared" ref="S671:W671" si="1339">if(N671=1,$E671,"")</f>
        <v/>
      </c>
      <c r="T671" s="19">
        <f t="shared" si="1339"/>
        <v>0.07070495509</v>
      </c>
      <c r="U671" t="str">
        <f t="shared" si="1339"/>
        <v/>
      </c>
      <c r="V671" t="str">
        <f t="shared" si="1339"/>
        <v/>
      </c>
      <c r="W671" t="str">
        <f t="shared" si="1339"/>
        <v/>
      </c>
    </row>
    <row r="672">
      <c r="A672">
        <f t="shared" si="33"/>
        <v>6</v>
      </c>
      <c r="B672">
        <f t="shared" si="34"/>
        <v>1926</v>
      </c>
      <c r="C672" s="159">
        <f t="shared" si="709"/>
        <v>9678</v>
      </c>
      <c r="D672" s="156">
        <f t="shared" si="12"/>
        <v>1926.416667</v>
      </c>
      <c r="E672" s="157">
        <f>('StockBond Returns'!Y671+'StockBond Returns'!AA671-'Parameters &amp; Main Results'!$B$33)/'StockBond Returns'!Z671*12</f>
        <v>0.0698699413</v>
      </c>
      <c r="F672" s="77">
        <f>'StockBond Returns'!Y671+'StockBond Returns'!AA671-'StockBond Returns'!Z671*'Distribution of Final Value'!$B$7</f>
        <v>12.82757559</v>
      </c>
      <c r="G672" s="19">
        <f>1/'StockBond Returns'!M670</f>
        <v>0.0921692941</v>
      </c>
      <c r="H672">
        <f t="shared" si="7"/>
        <v>1</v>
      </c>
      <c r="I672" s="71">
        <f t="shared" si="8"/>
        <v>0</v>
      </c>
      <c r="J672">
        <f t="shared" si="9"/>
        <v>0</v>
      </c>
      <c r="K672" s="19">
        <f t="shared" ref="K672:M672" si="1340">if(H672=1,$E672,"")</f>
        <v>0.0698699413</v>
      </c>
      <c r="L672" t="str">
        <f t="shared" si="1340"/>
        <v/>
      </c>
      <c r="M672" t="str">
        <f t="shared" si="1340"/>
        <v/>
      </c>
      <c r="N672" s="158">
        <f>if('StockBond Returns'!AB670=0,1,0)</f>
        <v>0</v>
      </c>
      <c r="O672">
        <f>if( and('StockBond Returns'!$AB670&lt;0,'StockBond Returns'!$AB670&gt;=-0.1),1,0)</f>
        <v>1</v>
      </c>
      <c r="P672">
        <f>if( and('StockBond Returns'!$AB670&lt;-0.1,'StockBond Returns'!$AB670&gt;=-0.2),1,0)</f>
        <v>0</v>
      </c>
      <c r="Q672">
        <f>if( and('StockBond Returns'!$AB670&lt;-0.2,'StockBond Returns'!$AB670&gt;=-0.3),1,0)</f>
        <v>0</v>
      </c>
      <c r="R672">
        <f>if('StockBond Returns'!AB670&lt;-0.3,1,0)</f>
        <v>0</v>
      </c>
      <c r="S672" t="str">
        <f t="shared" ref="S672:W672" si="1341">if(N672=1,$E672,"")</f>
        <v/>
      </c>
      <c r="T672" s="19">
        <f t="shared" si="1341"/>
        <v>0.0698699413</v>
      </c>
      <c r="U672" t="str">
        <f t="shared" si="1341"/>
        <v/>
      </c>
      <c r="V672" t="str">
        <f t="shared" si="1341"/>
        <v/>
      </c>
      <c r="W672" t="str">
        <f t="shared" si="1341"/>
        <v/>
      </c>
    </row>
    <row r="673">
      <c r="A673">
        <f t="shared" si="33"/>
        <v>7</v>
      </c>
      <c r="B673">
        <f t="shared" si="34"/>
        <v>1926</v>
      </c>
      <c r="C673" s="159">
        <f t="shared" si="709"/>
        <v>9709</v>
      </c>
      <c r="D673" s="156">
        <f t="shared" si="12"/>
        <v>1926.5</v>
      </c>
      <c r="E673" s="157">
        <f>('StockBond Returns'!Y672+'StockBond Returns'!AA672-'Parameters &amp; Main Results'!$B$33)/'StockBond Returns'!Z672*12</f>
        <v>0.06746054338</v>
      </c>
      <c r="F673" s="77">
        <f>'StockBond Returns'!Y672+'StockBond Returns'!AA672-'StockBond Returns'!Z672*'Distribution of Final Value'!$B$7</f>
        <v>12.00694973</v>
      </c>
      <c r="G673" s="19">
        <f>1/'StockBond Returns'!M671</f>
        <v>0.08623963884</v>
      </c>
      <c r="H673">
        <f t="shared" si="7"/>
        <v>1</v>
      </c>
      <c r="I673" s="71">
        <f t="shared" si="8"/>
        <v>0</v>
      </c>
      <c r="J673">
        <f t="shared" si="9"/>
        <v>0</v>
      </c>
      <c r="K673" s="19">
        <f t="shared" ref="K673:M673" si="1342">if(H673=1,$E673,"")</f>
        <v>0.06746054338</v>
      </c>
      <c r="L673" t="str">
        <f t="shared" si="1342"/>
        <v/>
      </c>
      <c r="M673" t="str">
        <f t="shared" si="1342"/>
        <v/>
      </c>
      <c r="N673" s="158">
        <f>if('StockBond Returns'!AB671=0,1,0)</f>
        <v>0</v>
      </c>
      <c r="O673">
        <f>if( and('StockBond Returns'!$AB671&lt;0,'StockBond Returns'!$AB671&gt;=-0.1),1,0)</f>
        <v>1</v>
      </c>
      <c r="P673">
        <f>if( and('StockBond Returns'!$AB671&lt;-0.1,'StockBond Returns'!$AB671&gt;=-0.2),1,0)</f>
        <v>0</v>
      </c>
      <c r="Q673">
        <f>if( and('StockBond Returns'!$AB671&lt;-0.2,'StockBond Returns'!$AB671&gt;=-0.3),1,0)</f>
        <v>0</v>
      </c>
      <c r="R673">
        <f>if('StockBond Returns'!AB671&lt;-0.3,1,0)</f>
        <v>0</v>
      </c>
      <c r="S673" t="str">
        <f t="shared" ref="S673:W673" si="1343">if(N673=1,$E673,"")</f>
        <v/>
      </c>
      <c r="T673" s="19">
        <f t="shared" si="1343"/>
        <v>0.06746054338</v>
      </c>
      <c r="U673" t="str">
        <f t="shared" si="1343"/>
        <v/>
      </c>
      <c r="V673" t="str">
        <f t="shared" si="1343"/>
        <v/>
      </c>
      <c r="W673" t="str">
        <f t="shared" si="1343"/>
        <v/>
      </c>
    </row>
    <row r="674">
      <c r="A674">
        <f t="shared" si="33"/>
        <v>8</v>
      </c>
      <c r="B674">
        <f t="shared" si="34"/>
        <v>1926</v>
      </c>
      <c r="C674" s="159">
        <f t="shared" si="709"/>
        <v>9740</v>
      </c>
      <c r="D674" s="156">
        <f t="shared" si="12"/>
        <v>1926.583333</v>
      </c>
      <c r="E674" s="157">
        <f>('StockBond Returns'!Y673+'StockBond Returns'!AA673-'Parameters &amp; Main Results'!$B$33)/'StockBond Returns'!Z673*12</f>
        <v>0.06588456198</v>
      </c>
      <c r="F674" s="77">
        <f>'StockBond Returns'!Y673+'StockBond Returns'!AA673-'StockBond Returns'!Z673*'Distribution of Final Value'!$B$7</f>
        <v>10.81925431</v>
      </c>
      <c r="G674" s="19">
        <f>1/'StockBond Returns'!M672</f>
        <v>0.08471807986</v>
      </c>
      <c r="H674">
        <f t="shared" si="7"/>
        <v>1</v>
      </c>
      <c r="I674" s="71">
        <f t="shared" si="8"/>
        <v>0</v>
      </c>
      <c r="J674">
        <f t="shared" si="9"/>
        <v>0</v>
      </c>
      <c r="K674" s="19">
        <f t="shared" ref="K674:M674" si="1344">if(H674=1,$E674,"")</f>
        <v>0.06588456198</v>
      </c>
      <c r="L674" t="str">
        <f t="shared" si="1344"/>
        <v/>
      </c>
      <c r="M674" t="str">
        <f t="shared" si="1344"/>
        <v/>
      </c>
      <c r="N674" s="158">
        <f>if('StockBond Returns'!AB672=0,1,0)</f>
        <v>1</v>
      </c>
      <c r="O674">
        <f>if( and('StockBond Returns'!$AB672&lt;0,'StockBond Returns'!$AB672&gt;=-0.1),1,0)</f>
        <v>0</v>
      </c>
      <c r="P674">
        <f>if( and('StockBond Returns'!$AB672&lt;-0.1,'StockBond Returns'!$AB672&gt;=-0.2),1,0)</f>
        <v>0</v>
      </c>
      <c r="Q674">
        <f>if( and('StockBond Returns'!$AB672&lt;-0.2,'StockBond Returns'!$AB672&gt;=-0.3),1,0)</f>
        <v>0</v>
      </c>
      <c r="R674">
        <f>if('StockBond Returns'!AB672&lt;-0.3,1,0)</f>
        <v>0</v>
      </c>
      <c r="S674" s="19">
        <f t="shared" ref="S674:W674" si="1345">if(N674=1,$E674,"")</f>
        <v>0.06588456198</v>
      </c>
      <c r="T674" t="str">
        <f t="shared" si="1345"/>
        <v/>
      </c>
      <c r="U674" t="str">
        <f t="shared" si="1345"/>
        <v/>
      </c>
      <c r="V674" t="str">
        <f t="shared" si="1345"/>
        <v/>
      </c>
      <c r="W674" t="str">
        <f t="shared" si="1345"/>
        <v/>
      </c>
    </row>
    <row r="675">
      <c r="A675">
        <f t="shared" si="33"/>
        <v>9</v>
      </c>
      <c r="B675">
        <f t="shared" si="34"/>
        <v>1926</v>
      </c>
      <c r="C675" s="159">
        <f t="shared" si="709"/>
        <v>9770</v>
      </c>
      <c r="D675" s="156">
        <f t="shared" si="12"/>
        <v>1926.666667</v>
      </c>
      <c r="E675" s="157">
        <f>('StockBond Returns'!Y674+'StockBond Returns'!AA674-'Parameters &amp; Main Results'!$B$33)/'StockBond Returns'!Z674*12</f>
        <v>0.06361056261</v>
      </c>
      <c r="F675" s="77">
        <f>'StockBond Returns'!Y674+'StockBond Returns'!AA674-'StockBond Returns'!Z674*'Distribution of Final Value'!$B$7</f>
        <v>10.44230612</v>
      </c>
      <c r="G675" s="19">
        <f>1/'StockBond Returns'!M673</f>
        <v>0.07857446472</v>
      </c>
      <c r="H675">
        <f t="shared" si="7"/>
        <v>1</v>
      </c>
      <c r="I675" s="71">
        <f t="shared" si="8"/>
        <v>0</v>
      </c>
      <c r="J675">
        <f t="shared" si="9"/>
        <v>0</v>
      </c>
      <c r="K675" s="19">
        <f t="shared" ref="K675:M675" si="1346">if(H675=1,$E675,"")</f>
        <v>0.06361056261</v>
      </c>
      <c r="L675" t="str">
        <f t="shared" si="1346"/>
        <v/>
      </c>
      <c r="M675" t="str">
        <f t="shared" si="1346"/>
        <v/>
      </c>
      <c r="N675" s="158">
        <f>if('StockBond Returns'!AB673=0,1,0)</f>
        <v>1</v>
      </c>
      <c r="O675">
        <f>if( and('StockBond Returns'!$AB673&lt;0,'StockBond Returns'!$AB673&gt;=-0.1),1,0)</f>
        <v>0</v>
      </c>
      <c r="P675">
        <f>if( and('StockBond Returns'!$AB673&lt;-0.1,'StockBond Returns'!$AB673&gt;=-0.2),1,0)</f>
        <v>0</v>
      </c>
      <c r="Q675">
        <f>if( and('StockBond Returns'!$AB673&lt;-0.2,'StockBond Returns'!$AB673&gt;=-0.3),1,0)</f>
        <v>0</v>
      </c>
      <c r="R675">
        <f>if('StockBond Returns'!AB673&lt;-0.3,1,0)</f>
        <v>0</v>
      </c>
      <c r="S675" s="19">
        <f t="shared" ref="S675:W675" si="1347">if(N675=1,$E675,"")</f>
        <v>0.06361056261</v>
      </c>
      <c r="T675" t="str">
        <f t="shared" si="1347"/>
        <v/>
      </c>
      <c r="U675" t="str">
        <f t="shared" si="1347"/>
        <v/>
      </c>
      <c r="V675" t="str">
        <f t="shared" si="1347"/>
        <v/>
      </c>
      <c r="W675" t="str">
        <f t="shared" si="1347"/>
        <v/>
      </c>
    </row>
    <row r="676">
      <c r="A676">
        <f t="shared" si="33"/>
        <v>10</v>
      </c>
      <c r="B676">
        <f t="shared" si="34"/>
        <v>1926</v>
      </c>
      <c r="C676" s="159">
        <f t="shared" si="709"/>
        <v>9801</v>
      </c>
      <c r="D676" s="156">
        <f t="shared" si="12"/>
        <v>1926.75</v>
      </c>
      <c r="E676" s="157">
        <f>('StockBond Returns'!Y675+'StockBond Returns'!AA675-'Parameters &amp; Main Results'!$B$33)/'StockBond Returns'!Z675*12</f>
        <v>0.06293212447</v>
      </c>
      <c r="F676" s="77">
        <f>'StockBond Returns'!Y675+'StockBond Returns'!AA675-'StockBond Returns'!Z675*'Distribution of Final Value'!$B$7</f>
        <v>9.387947094</v>
      </c>
      <c r="G676" s="19">
        <f>1/'StockBond Returns'!M674</f>
        <v>0.07762049932</v>
      </c>
      <c r="H676">
        <f t="shared" si="7"/>
        <v>1</v>
      </c>
      <c r="I676" s="71">
        <f t="shared" si="8"/>
        <v>0</v>
      </c>
      <c r="J676">
        <f t="shared" si="9"/>
        <v>0</v>
      </c>
      <c r="K676" s="19">
        <f t="shared" ref="K676:M676" si="1348">if(H676=1,$E676,"")</f>
        <v>0.06293212447</v>
      </c>
      <c r="L676" t="str">
        <f t="shared" si="1348"/>
        <v/>
      </c>
      <c r="M676" t="str">
        <f t="shared" si="1348"/>
        <v/>
      </c>
      <c r="N676" s="158">
        <f>if('StockBond Returns'!AB674=0,1,0)</f>
        <v>1</v>
      </c>
      <c r="O676">
        <f>if( and('StockBond Returns'!$AB674&lt;0,'StockBond Returns'!$AB674&gt;=-0.1),1,0)</f>
        <v>0</v>
      </c>
      <c r="P676">
        <f>if( and('StockBond Returns'!$AB674&lt;-0.1,'StockBond Returns'!$AB674&gt;=-0.2),1,0)</f>
        <v>0</v>
      </c>
      <c r="Q676">
        <f>if( and('StockBond Returns'!$AB674&lt;-0.2,'StockBond Returns'!$AB674&gt;=-0.3),1,0)</f>
        <v>0</v>
      </c>
      <c r="R676">
        <f>if('StockBond Returns'!AB674&lt;-0.3,1,0)</f>
        <v>0</v>
      </c>
      <c r="S676" s="19">
        <f t="shared" ref="S676:W676" si="1349">if(N676=1,$E676,"")</f>
        <v>0.06293212447</v>
      </c>
      <c r="T676" t="str">
        <f t="shared" si="1349"/>
        <v/>
      </c>
      <c r="U676" t="str">
        <f t="shared" si="1349"/>
        <v/>
      </c>
      <c r="V676" t="str">
        <f t="shared" si="1349"/>
        <v/>
      </c>
      <c r="W676" t="str">
        <f t="shared" si="1349"/>
        <v/>
      </c>
    </row>
    <row r="677">
      <c r="A677">
        <f t="shared" si="33"/>
        <v>11</v>
      </c>
      <c r="B677">
        <f t="shared" si="34"/>
        <v>1926</v>
      </c>
      <c r="C677" s="159">
        <f t="shared" si="709"/>
        <v>9831</v>
      </c>
      <c r="D677" s="156">
        <f t="shared" si="12"/>
        <v>1926.833333</v>
      </c>
      <c r="E677" s="157">
        <f>('StockBond Returns'!Y676+'StockBond Returns'!AA676-'Parameters &amp; Main Results'!$B$33)/'StockBond Returns'!Z676*12</f>
        <v>0.06484087232</v>
      </c>
      <c r="F677" s="77">
        <f>'StockBond Returns'!Y676+'StockBond Returns'!AA676-'StockBond Returns'!Z676*'Distribution of Final Value'!$B$7</f>
        <v>10.54030363</v>
      </c>
      <c r="G677" s="19">
        <f>1/'StockBond Returns'!M675</f>
        <v>0.07979888472</v>
      </c>
      <c r="H677">
        <f t="shared" si="7"/>
        <v>1</v>
      </c>
      <c r="I677" s="71">
        <f t="shared" si="8"/>
        <v>0</v>
      </c>
      <c r="J677">
        <f t="shared" si="9"/>
        <v>0</v>
      </c>
      <c r="K677" s="19">
        <f t="shared" ref="K677:M677" si="1350">if(H677=1,$E677,"")</f>
        <v>0.06484087232</v>
      </c>
      <c r="L677" t="str">
        <f t="shared" si="1350"/>
        <v/>
      </c>
      <c r="M677" t="str">
        <f t="shared" si="1350"/>
        <v/>
      </c>
      <c r="N677" s="158">
        <f>if('StockBond Returns'!AB675=0,1,0)</f>
        <v>0</v>
      </c>
      <c r="O677">
        <f>if( and('StockBond Returns'!$AB675&lt;0,'StockBond Returns'!$AB675&gt;=-0.1),1,0)</f>
        <v>1</v>
      </c>
      <c r="P677">
        <f>if( and('StockBond Returns'!$AB675&lt;-0.1,'StockBond Returns'!$AB675&gt;=-0.2),1,0)</f>
        <v>0</v>
      </c>
      <c r="Q677">
        <f>if( and('StockBond Returns'!$AB675&lt;-0.2,'StockBond Returns'!$AB675&gt;=-0.3),1,0)</f>
        <v>0</v>
      </c>
      <c r="R677">
        <f>if('StockBond Returns'!AB675&lt;-0.3,1,0)</f>
        <v>0</v>
      </c>
      <c r="S677" t="str">
        <f t="shared" ref="S677:W677" si="1351">if(N677=1,$E677,"")</f>
        <v/>
      </c>
      <c r="T677" s="19">
        <f t="shared" si="1351"/>
        <v>0.06484087232</v>
      </c>
      <c r="U677" t="str">
        <f t="shared" si="1351"/>
        <v/>
      </c>
      <c r="V677" t="str">
        <f t="shared" si="1351"/>
        <v/>
      </c>
      <c r="W677" t="str">
        <f t="shared" si="1351"/>
        <v/>
      </c>
    </row>
    <row r="678">
      <c r="A678">
        <f t="shared" si="33"/>
        <v>12</v>
      </c>
      <c r="B678">
        <f t="shared" si="34"/>
        <v>1926</v>
      </c>
      <c r="C678" s="159">
        <f t="shared" si="709"/>
        <v>9862</v>
      </c>
      <c r="D678" s="156">
        <f t="shared" si="12"/>
        <v>1926.916667</v>
      </c>
      <c r="E678" s="157">
        <f>('StockBond Returns'!Y677+'StockBond Returns'!AA677-'Parameters &amp; Main Results'!$B$33)/'StockBond Returns'!Z677*12</f>
        <v>0.06415365442</v>
      </c>
      <c r="F678" s="77">
        <f>'StockBond Returns'!Y677+'StockBond Returns'!AA677-'StockBond Returns'!Z677*'Distribution of Final Value'!$B$7</f>
        <v>10.41427445</v>
      </c>
      <c r="G678" s="19">
        <f>1/'StockBond Returns'!M676</f>
        <v>0.0783190889</v>
      </c>
      <c r="H678">
        <f t="shared" si="7"/>
        <v>1</v>
      </c>
      <c r="I678" s="71">
        <f t="shared" si="8"/>
        <v>0</v>
      </c>
      <c r="J678">
        <f t="shared" si="9"/>
        <v>0</v>
      </c>
      <c r="K678" s="19">
        <f t="shared" ref="K678:M678" si="1352">if(H678=1,$E678,"")</f>
        <v>0.06415365442</v>
      </c>
      <c r="L678" t="str">
        <f t="shared" si="1352"/>
        <v/>
      </c>
      <c r="M678" t="str">
        <f t="shared" si="1352"/>
        <v/>
      </c>
      <c r="N678" s="158">
        <f>if('StockBond Returns'!AB676=0,1,0)</f>
        <v>0</v>
      </c>
      <c r="O678">
        <f>if( and('StockBond Returns'!$AB676&lt;0,'StockBond Returns'!$AB676&gt;=-0.1),1,0)</f>
        <v>1</v>
      </c>
      <c r="P678">
        <f>if( and('StockBond Returns'!$AB676&lt;-0.1,'StockBond Returns'!$AB676&gt;=-0.2),1,0)</f>
        <v>0</v>
      </c>
      <c r="Q678">
        <f>if( and('StockBond Returns'!$AB676&lt;-0.2,'StockBond Returns'!$AB676&gt;=-0.3),1,0)</f>
        <v>0</v>
      </c>
      <c r="R678">
        <f>if('StockBond Returns'!AB676&lt;-0.3,1,0)</f>
        <v>0</v>
      </c>
      <c r="S678" t="str">
        <f t="shared" ref="S678:W678" si="1353">if(N678=1,$E678,"")</f>
        <v/>
      </c>
      <c r="T678" s="19">
        <f t="shared" si="1353"/>
        <v>0.06415365442</v>
      </c>
      <c r="U678" t="str">
        <f t="shared" si="1353"/>
        <v/>
      </c>
      <c r="V678" t="str">
        <f t="shared" si="1353"/>
        <v/>
      </c>
      <c r="W678" t="str">
        <f t="shared" si="1353"/>
        <v/>
      </c>
    </row>
    <row r="679">
      <c r="A679">
        <f t="shared" si="33"/>
        <v>1</v>
      </c>
      <c r="B679">
        <f t="shared" si="34"/>
        <v>1927</v>
      </c>
      <c r="C679" s="159">
        <f t="shared" si="709"/>
        <v>9893</v>
      </c>
      <c r="D679" s="156">
        <f t="shared" si="12"/>
        <v>1927</v>
      </c>
      <c r="E679" s="157">
        <f>('StockBond Returns'!Y678+'StockBond Returns'!AA678-'Parameters &amp; Main Results'!$B$33)/'StockBond Returns'!Z678*12</f>
        <v>0.06335399293</v>
      </c>
      <c r="F679" s="77">
        <f>'StockBond Returns'!Y678+'StockBond Returns'!AA678-'StockBond Returns'!Z678*'Distribution of Final Value'!$B$7</f>
        <v>9.807416489</v>
      </c>
      <c r="G679" s="19">
        <f>1/'StockBond Returns'!M677</f>
        <v>0.07686954775</v>
      </c>
      <c r="H679">
        <f t="shared" si="7"/>
        <v>1</v>
      </c>
      <c r="I679" s="71">
        <f t="shared" si="8"/>
        <v>0</v>
      </c>
      <c r="J679">
        <f t="shared" si="9"/>
        <v>0</v>
      </c>
      <c r="K679" s="19">
        <f t="shared" ref="K679:M679" si="1354">if(H679=1,$E679,"")</f>
        <v>0.06335399293</v>
      </c>
      <c r="L679" t="str">
        <f t="shared" si="1354"/>
        <v/>
      </c>
      <c r="M679" t="str">
        <f t="shared" si="1354"/>
        <v/>
      </c>
      <c r="N679" s="158">
        <f>if('StockBond Returns'!AB677=0,1,0)</f>
        <v>1</v>
      </c>
      <c r="O679">
        <f>if( and('StockBond Returns'!$AB677&lt;0,'StockBond Returns'!$AB677&gt;=-0.1),1,0)</f>
        <v>0</v>
      </c>
      <c r="P679">
        <f>if( and('StockBond Returns'!$AB677&lt;-0.1,'StockBond Returns'!$AB677&gt;=-0.2),1,0)</f>
        <v>0</v>
      </c>
      <c r="Q679">
        <f>if( and('StockBond Returns'!$AB677&lt;-0.2,'StockBond Returns'!$AB677&gt;=-0.3),1,0)</f>
        <v>0</v>
      </c>
      <c r="R679">
        <f>if('StockBond Returns'!AB677&lt;-0.3,1,0)</f>
        <v>0</v>
      </c>
      <c r="S679" s="19">
        <f t="shared" ref="S679:W679" si="1355">if(N679=1,$E679,"")</f>
        <v>0.06335399293</v>
      </c>
      <c r="T679" t="str">
        <f t="shared" si="1355"/>
        <v/>
      </c>
      <c r="U679" t="str">
        <f t="shared" si="1355"/>
        <v/>
      </c>
      <c r="V679" t="str">
        <f t="shared" si="1355"/>
        <v/>
      </c>
      <c r="W679" t="str">
        <f t="shared" si="1355"/>
        <v/>
      </c>
    </row>
    <row r="680">
      <c r="A680">
        <f t="shared" si="33"/>
        <v>2</v>
      </c>
      <c r="B680">
        <f t="shared" si="34"/>
        <v>1927</v>
      </c>
      <c r="C680" s="159">
        <f t="shared" si="709"/>
        <v>9921</v>
      </c>
      <c r="D680" s="156">
        <f t="shared" si="12"/>
        <v>1927.083333</v>
      </c>
      <c r="E680" s="157">
        <f>('StockBond Returns'!Y679+'StockBond Returns'!AA679-'Parameters &amp; Main Results'!$B$33)/'StockBond Returns'!Z679*12</f>
        <v>0.06367582766</v>
      </c>
      <c r="F680" s="77">
        <f>'StockBond Returns'!Y679+'StockBond Returns'!AA679-'StockBond Returns'!Z679*'Distribution of Final Value'!$B$7</f>
        <v>10.82930276</v>
      </c>
      <c r="G680" s="19">
        <f>1/'StockBond Returns'!M678</f>
        <v>0.07499886941</v>
      </c>
      <c r="H680">
        <f t="shared" si="7"/>
        <v>1</v>
      </c>
      <c r="I680" s="71">
        <f t="shared" si="8"/>
        <v>0</v>
      </c>
      <c r="J680">
        <f t="shared" si="9"/>
        <v>0</v>
      </c>
      <c r="K680" s="19">
        <f t="shared" ref="K680:M680" si="1356">if(H680=1,$E680,"")</f>
        <v>0.06367582766</v>
      </c>
      <c r="L680" t="str">
        <f t="shared" si="1356"/>
        <v/>
      </c>
      <c r="M680" t="str">
        <f t="shared" si="1356"/>
        <v/>
      </c>
      <c r="N680" s="158">
        <f>if('StockBond Returns'!AB678=0,1,0)</f>
        <v>0</v>
      </c>
      <c r="O680">
        <f>if( and('StockBond Returns'!$AB678&lt;0,'StockBond Returns'!$AB678&gt;=-0.1),1,0)</f>
        <v>1</v>
      </c>
      <c r="P680">
        <f>if( and('StockBond Returns'!$AB678&lt;-0.1,'StockBond Returns'!$AB678&gt;=-0.2),1,0)</f>
        <v>0</v>
      </c>
      <c r="Q680">
        <f>if( and('StockBond Returns'!$AB678&lt;-0.2,'StockBond Returns'!$AB678&gt;=-0.3),1,0)</f>
        <v>0</v>
      </c>
      <c r="R680">
        <f>if('StockBond Returns'!AB678&lt;-0.3,1,0)</f>
        <v>0</v>
      </c>
      <c r="S680" t="str">
        <f t="shared" ref="S680:W680" si="1357">if(N680=1,$E680,"")</f>
        <v/>
      </c>
      <c r="T680" s="19">
        <f t="shared" si="1357"/>
        <v>0.06367582766</v>
      </c>
      <c r="U680" t="str">
        <f t="shared" si="1357"/>
        <v/>
      </c>
      <c r="V680" t="str">
        <f t="shared" si="1357"/>
        <v/>
      </c>
      <c r="W680" t="str">
        <f t="shared" si="1357"/>
        <v/>
      </c>
    </row>
    <row r="681">
      <c r="A681">
        <f t="shared" si="33"/>
        <v>3</v>
      </c>
      <c r="B681">
        <f t="shared" si="34"/>
        <v>1927</v>
      </c>
      <c r="C681" s="159">
        <f t="shared" si="709"/>
        <v>9952</v>
      </c>
      <c r="D681" s="156">
        <f t="shared" si="12"/>
        <v>1927.166667</v>
      </c>
      <c r="E681" s="157">
        <f>('StockBond Returns'!Y680+'StockBond Returns'!AA680-'Parameters &amp; Main Results'!$B$33)/'StockBond Returns'!Z680*12</f>
        <v>0.06121864233</v>
      </c>
      <c r="F681" s="77">
        <f>'StockBond Returns'!Y680+'StockBond Returns'!AA680-'StockBond Returns'!Z680*'Distribution of Final Value'!$B$7</f>
        <v>9.940240917</v>
      </c>
      <c r="G681" s="19">
        <f>1/'StockBond Returns'!M679</f>
        <v>0.07270750987</v>
      </c>
      <c r="H681">
        <f t="shared" si="7"/>
        <v>1</v>
      </c>
      <c r="I681" s="71">
        <f t="shared" si="8"/>
        <v>0</v>
      </c>
      <c r="J681">
        <f t="shared" si="9"/>
        <v>0</v>
      </c>
      <c r="K681" s="19">
        <f t="shared" ref="K681:M681" si="1358">if(H681=1,$E681,"")</f>
        <v>0.06121864233</v>
      </c>
      <c r="L681" t="str">
        <f t="shared" si="1358"/>
        <v/>
      </c>
      <c r="M681" t="str">
        <f t="shared" si="1358"/>
        <v/>
      </c>
      <c r="N681" s="158">
        <f>if('StockBond Returns'!AB679=0,1,0)</f>
        <v>1</v>
      </c>
      <c r="O681">
        <f>if( and('StockBond Returns'!$AB679&lt;0,'StockBond Returns'!$AB679&gt;=-0.1),1,0)</f>
        <v>0</v>
      </c>
      <c r="P681">
        <f>if( and('StockBond Returns'!$AB679&lt;-0.1,'StockBond Returns'!$AB679&gt;=-0.2),1,0)</f>
        <v>0</v>
      </c>
      <c r="Q681">
        <f>if( and('StockBond Returns'!$AB679&lt;-0.2,'StockBond Returns'!$AB679&gt;=-0.3),1,0)</f>
        <v>0</v>
      </c>
      <c r="R681">
        <f>if('StockBond Returns'!AB679&lt;-0.3,1,0)</f>
        <v>0</v>
      </c>
      <c r="S681" s="19">
        <f t="shared" ref="S681:W681" si="1359">if(N681=1,$E681,"")</f>
        <v>0.06121864233</v>
      </c>
      <c r="T681" t="str">
        <f t="shared" si="1359"/>
        <v/>
      </c>
      <c r="U681" t="str">
        <f t="shared" si="1359"/>
        <v/>
      </c>
      <c r="V681" t="str">
        <f t="shared" si="1359"/>
        <v/>
      </c>
      <c r="W681" t="str">
        <f t="shared" si="1359"/>
        <v/>
      </c>
    </row>
    <row r="682">
      <c r="A682">
        <f t="shared" si="33"/>
        <v>4</v>
      </c>
      <c r="B682">
        <f t="shared" si="34"/>
        <v>1927</v>
      </c>
      <c r="C682" s="159">
        <f t="shared" si="709"/>
        <v>9982</v>
      </c>
      <c r="D682" s="156">
        <f t="shared" si="12"/>
        <v>1927.25</v>
      </c>
      <c r="E682" s="157">
        <f>('StockBond Returns'!Y681+'StockBond Returns'!AA681-'Parameters &amp; Main Results'!$B$33)/'StockBond Returns'!Z681*12</f>
        <v>0.06051427433</v>
      </c>
      <c r="F682" s="77">
        <f>'StockBond Returns'!Y681+'StockBond Returns'!AA681-'StockBond Returns'!Z681*'Distribution of Final Value'!$B$7</f>
        <v>9.705421497</v>
      </c>
      <c r="G682" s="19">
        <f>1/'StockBond Returns'!M680</f>
        <v>0.07069859695</v>
      </c>
      <c r="H682">
        <f t="shared" si="7"/>
        <v>1</v>
      </c>
      <c r="I682" s="71">
        <f t="shared" si="8"/>
        <v>0</v>
      </c>
      <c r="J682">
        <f t="shared" si="9"/>
        <v>0</v>
      </c>
      <c r="K682" s="19">
        <f t="shared" ref="K682:M682" si="1360">if(H682=1,$E682,"")</f>
        <v>0.06051427433</v>
      </c>
      <c r="L682" t="str">
        <f t="shared" si="1360"/>
        <v/>
      </c>
      <c r="M682" t="str">
        <f t="shared" si="1360"/>
        <v/>
      </c>
      <c r="N682" s="158">
        <f>if('StockBond Returns'!AB680=0,1,0)</f>
        <v>1</v>
      </c>
      <c r="O682">
        <f>if( and('StockBond Returns'!$AB680&lt;0,'StockBond Returns'!$AB680&gt;=-0.1),1,0)</f>
        <v>0</v>
      </c>
      <c r="P682">
        <f>if( and('StockBond Returns'!$AB680&lt;-0.1,'StockBond Returns'!$AB680&gt;=-0.2),1,0)</f>
        <v>0</v>
      </c>
      <c r="Q682">
        <f>if( and('StockBond Returns'!$AB680&lt;-0.2,'StockBond Returns'!$AB680&gt;=-0.3),1,0)</f>
        <v>0</v>
      </c>
      <c r="R682">
        <f>if('StockBond Returns'!AB680&lt;-0.3,1,0)</f>
        <v>0</v>
      </c>
      <c r="S682" s="19">
        <f t="shared" ref="S682:W682" si="1361">if(N682=1,$E682,"")</f>
        <v>0.06051427433</v>
      </c>
      <c r="T682" t="str">
        <f t="shared" si="1361"/>
        <v/>
      </c>
      <c r="U682" t="str">
        <f t="shared" si="1361"/>
        <v/>
      </c>
      <c r="V682" t="str">
        <f t="shared" si="1361"/>
        <v/>
      </c>
      <c r="W682" t="str">
        <f t="shared" si="1361"/>
        <v/>
      </c>
    </row>
    <row r="683">
      <c r="A683">
        <f t="shared" si="33"/>
        <v>5</v>
      </c>
      <c r="B683">
        <f t="shared" si="34"/>
        <v>1927</v>
      </c>
      <c r="C683" s="159">
        <f t="shared" si="709"/>
        <v>10013</v>
      </c>
      <c r="D683" s="156">
        <f t="shared" si="12"/>
        <v>1927.333333</v>
      </c>
      <c r="E683" s="157">
        <f>('StockBond Returns'!Y682+'StockBond Returns'!AA682-'Parameters &amp; Main Results'!$B$33)/'StockBond Returns'!Z682*12</f>
        <v>0.05977878763</v>
      </c>
      <c r="F683" s="77">
        <f>'StockBond Returns'!Y682+'StockBond Returns'!AA682-'StockBond Returns'!Z682*'Distribution of Final Value'!$B$7</f>
        <v>9.133105557</v>
      </c>
      <c r="G683" s="19">
        <f>1/'StockBond Returns'!M681</f>
        <v>0.06921641941</v>
      </c>
      <c r="H683">
        <f t="shared" si="7"/>
        <v>1</v>
      </c>
      <c r="I683" s="71">
        <f t="shared" si="8"/>
        <v>0</v>
      </c>
      <c r="J683">
        <f t="shared" si="9"/>
        <v>0</v>
      </c>
      <c r="K683" s="19">
        <f t="shared" ref="K683:M683" si="1362">if(H683=1,$E683,"")</f>
        <v>0.05977878763</v>
      </c>
      <c r="L683" t="str">
        <f t="shared" si="1362"/>
        <v/>
      </c>
      <c r="M683" t="str">
        <f t="shared" si="1362"/>
        <v/>
      </c>
      <c r="N683" s="158">
        <f>if('StockBond Returns'!AB681=0,1,0)</f>
        <v>1</v>
      </c>
      <c r="O683">
        <f>if( and('StockBond Returns'!$AB681&lt;0,'StockBond Returns'!$AB681&gt;=-0.1),1,0)</f>
        <v>0</v>
      </c>
      <c r="P683">
        <f>if( and('StockBond Returns'!$AB681&lt;-0.1,'StockBond Returns'!$AB681&gt;=-0.2),1,0)</f>
        <v>0</v>
      </c>
      <c r="Q683">
        <f>if( and('StockBond Returns'!$AB681&lt;-0.2,'StockBond Returns'!$AB681&gt;=-0.3),1,0)</f>
        <v>0</v>
      </c>
      <c r="R683">
        <f>if('StockBond Returns'!AB681&lt;-0.3,1,0)</f>
        <v>0</v>
      </c>
      <c r="S683" s="19">
        <f t="shared" ref="S683:W683" si="1363">if(N683=1,$E683,"")</f>
        <v>0.05977878763</v>
      </c>
      <c r="T683" t="str">
        <f t="shared" si="1363"/>
        <v/>
      </c>
      <c r="U683" t="str">
        <f t="shared" si="1363"/>
        <v/>
      </c>
      <c r="V683" t="str">
        <f t="shared" si="1363"/>
        <v/>
      </c>
      <c r="W683" t="str">
        <f t="shared" si="1363"/>
        <v/>
      </c>
    </row>
    <row r="684">
      <c r="A684">
        <f t="shared" si="33"/>
        <v>6</v>
      </c>
      <c r="B684">
        <f t="shared" si="34"/>
        <v>1927</v>
      </c>
      <c r="C684" s="159">
        <f t="shared" si="709"/>
        <v>10043</v>
      </c>
      <c r="D684" s="156">
        <f t="shared" si="12"/>
        <v>1927.416667</v>
      </c>
      <c r="E684" s="157">
        <f>('StockBond Returns'!Y683+'StockBond Returns'!AA683-'Parameters &amp; Main Results'!$B$33)/'StockBond Returns'!Z683*12</f>
        <v>0.05790672191</v>
      </c>
      <c r="F684" s="77">
        <f>'StockBond Returns'!Y683+'StockBond Returns'!AA683-'StockBond Returns'!Z683*'Distribution of Final Value'!$B$7</f>
        <v>8.261196015</v>
      </c>
      <c r="G684" s="19">
        <f>1/'StockBond Returns'!M682</f>
        <v>0.06576152235</v>
      </c>
      <c r="H684">
        <f t="shared" si="7"/>
        <v>1</v>
      </c>
      <c r="I684" s="71">
        <f t="shared" si="8"/>
        <v>0</v>
      </c>
      <c r="J684">
        <f t="shared" si="9"/>
        <v>0</v>
      </c>
      <c r="K684" s="19">
        <f t="shared" ref="K684:M684" si="1364">if(H684=1,$E684,"")</f>
        <v>0.05790672191</v>
      </c>
      <c r="L684" t="str">
        <f t="shared" si="1364"/>
        <v/>
      </c>
      <c r="M684" t="str">
        <f t="shared" si="1364"/>
        <v/>
      </c>
      <c r="N684" s="158">
        <f>if('StockBond Returns'!AB682=0,1,0)</f>
        <v>1</v>
      </c>
      <c r="O684">
        <f>if( and('StockBond Returns'!$AB682&lt;0,'StockBond Returns'!$AB682&gt;=-0.1),1,0)</f>
        <v>0</v>
      </c>
      <c r="P684">
        <f>if( and('StockBond Returns'!$AB682&lt;-0.1,'StockBond Returns'!$AB682&gt;=-0.2),1,0)</f>
        <v>0</v>
      </c>
      <c r="Q684">
        <f>if( and('StockBond Returns'!$AB682&lt;-0.2,'StockBond Returns'!$AB682&gt;=-0.3),1,0)</f>
        <v>0</v>
      </c>
      <c r="R684">
        <f>if('StockBond Returns'!AB682&lt;-0.3,1,0)</f>
        <v>0</v>
      </c>
      <c r="S684" s="19">
        <f t="shared" ref="S684:W684" si="1365">if(N684=1,$E684,"")</f>
        <v>0.05790672191</v>
      </c>
      <c r="T684" t="str">
        <f t="shared" si="1365"/>
        <v/>
      </c>
      <c r="U684" t="str">
        <f t="shared" si="1365"/>
        <v/>
      </c>
      <c r="V684" t="str">
        <f t="shared" si="1365"/>
        <v/>
      </c>
      <c r="W684" t="str">
        <f t="shared" si="1365"/>
        <v/>
      </c>
    </row>
    <row r="685">
      <c r="A685">
        <f t="shared" si="33"/>
        <v>7</v>
      </c>
      <c r="B685">
        <f t="shared" si="34"/>
        <v>1927</v>
      </c>
      <c r="C685" s="159">
        <f t="shared" si="709"/>
        <v>10074</v>
      </c>
      <c r="D685" s="156">
        <f t="shared" si="12"/>
        <v>1927.5</v>
      </c>
      <c r="E685" s="157">
        <f>('StockBond Returns'!Y684+'StockBond Returns'!AA684-'Parameters &amp; Main Results'!$B$33)/'StockBond Returns'!Z684*12</f>
        <v>0.05907169347</v>
      </c>
      <c r="F685" s="77">
        <f>'StockBond Returns'!Y684+'StockBond Returns'!AA684-'StockBond Returns'!Z684*'Distribution of Final Value'!$B$7</f>
        <v>9.055504411</v>
      </c>
      <c r="G685" s="19">
        <f>1/'StockBond Returns'!M683</f>
        <v>0.0669909279</v>
      </c>
      <c r="H685">
        <f t="shared" si="7"/>
        <v>1</v>
      </c>
      <c r="I685" s="71">
        <f t="shared" si="8"/>
        <v>0</v>
      </c>
      <c r="J685">
        <f t="shared" si="9"/>
        <v>0</v>
      </c>
      <c r="K685" s="19">
        <f t="shared" ref="K685:M685" si="1366">if(H685=1,$E685,"")</f>
        <v>0.05907169347</v>
      </c>
      <c r="L685" t="str">
        <f t="shared" si="1366"/>
        <v/>
      </c>
      <c r="M685" t="str">
        <f t="shared" si="1366"/>
        <v/>
      </c>
      <c r="N685" s="158">
        <f>if('StockBond Returns'!AB683=0,1,0)</f>
        <v>0</v>
      </c>
      <c r="O685">
        <f>if( and('StockBond Returns'!$AB683&lt;0,'StockBond Returns'!$AB683&gt;=-0.1),1,0)</f>
        <v>1</v>
      </c>
      <c r="P685">
        <f>if( and('StockBond Returns'!$AB683&lt;-0.1,'StockBond Returns'!$AB683&gt;=-0.2),1,0)</f>
        <v>0</v>
      </c>
      <c r="Q685">
        <f>if( and('StockBond Returns'!$AB683&lt;-0.2,'StockBond Returns'!$AB683&gt;=-0.3),1,0)</f>
        <v>0</v>
      </c>
      <c r="R685">
        <f>if('StockBond Returns'!AB683&lt;-0.3,1,0)</f>
        <v>0</v>
      </c>
      <c r="S685" t="str">
        <f t="shared" ref="S685:W685" si="1367">if(N685=1,$E685,"")</f>
        <v/>
      </c>
      <c r="T685" s="19">
        <f t="shared" si="1367"/>
        <v>0.05907169347</v>
      </c>
      <c r="U685" t="str">
        <f t="shared" si="1367"/>
        <v/>
      </c>
      <c r="V685" t="str">
        <f t="shared" si="1367"/>
        <v/>
      </c>
      <c r="W685" t="str">
        <f t="shared" si="1367"/>
        <v/>
      </c>
    </row>
    <row r="686">
      <c r="A686">
        <f t="shared" si="33"/>
        <v>8</v>
      </c>
      <c r="B686">
        <f t="shared" si="34"/>
        <v>1927</v>
      </c>
      <c r="C686" s="159">
        <f t="shared" si="709"/>
        <v>10105</v>
      </c>
      <c r="D686" s="156">
        <f t="shared" si="12"/>
        <v>1927.583333</v>
      </c>
      <c r="E686" s="157">
        <f>('StockBond Returns'!Y685+'StockBond Returns'!AA685-'Parameters &amp; Main Results'!$B$33)/'StockBond Returns'!Z685*12</f>
        <v>0.05553210039</v>
      </c>
      <c r="F686" s="77">
        <f>'StockBond Returns'!Y685+'StockBond Returns'!AA685-'StockBond Returns'!Z685*'Distribution of Final Value'!$B$7</f>
        <v>7.619185023</v>
      </c>
      <c r="G686" s="19">
        <f>1/'StockBond Returns'!M684</f>
        <v>0.06023948146</v>
      </c>
      <c r="H686">
        <f t="shared" si="7"/>
        <v>1</v>
      </c>
      <c r="I686" s="71">
        <f t="shared" si="8"/>
        <v>0</v>
      </c>
      <c r="J686">
        <f t="shared" si="9"/>
        <v>0</v>
      </c>
      <c r="K686" s="19">
        <f t="shared" ref="K686:M686" si="1368">if(H686=1,$E686,"")</f>
        <v>0.05553210039</v>
      </c>
      <c r="L686" t="str">
        <f t="shared" si="1368"/>
        <v/>
      </c>
      <c r="M686" t="str">
        <f t="shared" si="1368"/>
        <v/>
      </c>
      <c r="N686" s="158">
        <f>if('StockBond Returns'!AB684=0,1,0)</f>
        <v>1</v>
      </c>
      <c r="O686">
        <f>if( and('StockBond Returns'!$AB684&lt;0,'StockBond Returns'!$AB684&gt;=-0.1),1,0)</f>
        <v>0</v>
      </c>
      <c r="P686">
        <f>if( and('StockBond Returns'!$AB684&lt;-0.1,'StockBond Returns'!$AB684&gt;=-0.2),1,0)</f>
        <v>0</v>
      </c>
      <c r="Q686">
        <f>if( and('StockBond Returns'!$AB684&lt;-0.2,'StockBond Returns'!$AB684&gt;=-0.3),1,0)</f>
        <v>0</v>
      </c>
      <c r="R686">
        <f>if('StockBond Returns'!AB684&lt;-0.3,1,0)</f>
        <v>0</v>
      </c>
      <c r="S686" s="19">
        <f t="shared" ref="S686:W686" si="1369">if(N686=1,$E686,"")</f>
        <v>0.05553210039</v>
      </c>
      <c r="T686" t="str">
        <f t="shared" si="1369"/>
        <v/>
      </c>
      <c r="U686" t="str">
        <f t="shared" si="1369"/>
        <v/>
      </c>
      <c r="V686" t="str">
        <f t="shared" si="1369"/>
        <v/>
      </c>
      <c r="W686" t="str">
        <f t="shared" si="1369"/>
        <v/>
      </c>
    </row>
    <row r="687">
      <c r="A687">
        <f t="shared" si="33"/>
        <v>9</v>
      </c>
      <c r="B687">
        <f t="shared" si="34"/>
        <v>1927</v>
      </c>
      <c r="C687" s="159">
        <f t="shared" si="709"/>
        <v>10135</v>
      </c>
      <c r="D687" s="156">
        <f t="shared" si="12"/>
        <v>1927.666667</v>
      </c>
      <c r="E687" s="157">
        <f>('StockBond Returns'!Y686+'StockBond Returns'!AA686-'Parameters &amp; Main Results'!$B$33)/'StockBond Returns'!Z686*12</f>
        <v>0.05348241351</v>
      </c>
      <c r="F687" s="77">
        <f>'StockBond Returns'!Y686+'StockBond Returns'!AA686-'StockBond Returns'!Z686*'Distribution of Final Value'!$B$7</f>
        <v>6.744633786</v>
      </c>
      <c r="G687" s="19">
        <f>1/'StockBond Returns'!M685</f>
        <v>0.0572656444</v>
      </c>
      <c r="H687">
        <f t="shared" si="7"/>
        <v>1</v>
      </c>
      <c r="I687" s="71">
        <f t="shared" si="8"/>
        <v>0</v>
      </c>
      <c r="J687">
        <f t="shared" si="9"/>
        <v>0</v>
      </c>
      <c r="K687" s="19">
        <f t="shared" ref="K687:M687" si="1370">if(H687=1,$E687,"")</f>
        <v>0.05348241351</v>
      </c>
      <c r="L687" t="str">
        <f t="shared" si="1370"/>
        <v/>
      </c>
      <c r="M687" t="str">
        <f t="shared" si="1370"/>
        <v/>
      </c>
      <c r="N687" s="158">
        <f>if('StockBond Returns'!AB685=0,1,0)</f>
        <v>1</v>
      </c>
      <c r="O687">
        <f>if( and('StockBond Returns'!$AB685&lt;0,'StockBond Returns'!$AB685&gt;=-0.1),1,0)</f>
        <v>0</v>
      </c>
      <c r="P687">
        <f>if( and('StockBond Returns'!$AB685&lt;-0.1,'StockBond Returns'!$AB685&gt;=-0.2),1,0)</f>
        <v>0</v>
      </c>
      <c r="Q687">
        <f>if( and('StockBond Returns'!$AB685&lt;-0.2,'StockBond Returns'!$AB685&gt;=-0.3),1,0)</f>
        <v>0</v>
      </c>
      <c r="R687">
        <f>if('StockBond Returns'!AB685&lt;-0.3,1,0)</f>
        <v>0</v>
      </c>
      <c r="S687" s="19">
        <f t="shared" ref="S687:W687" si="1371">if(N687=1,$E687,"")</f>
        <v>0.05348241351</v>
      </c>
      <c r="T687" t="str">
        <f t="shared" si="1371"/>
        <v/>
      </c>
      <c r="U687" t="str">
        <f t="shared" si="1371"/>
        <v/>
      </c>
      <c r="V687" t="str">
        <f t="shared" si="1371"/>
        <v/>
      </c>
      <c r="W687" t="str">
        <f t="shared" si="1371"/>
        <v/>
      </c>
    </row>
    <row r="688">
      <c r="A688">
        <f t="shared" si="33"/>
        <v>10</v>
      </c>
      <c r="B688">
        <f t="shared" si="34"/>
        <v>1927</v>
      </c>
      <c r="C688" s="159">
        <f t="shared" si="709"/>
        <v>10166</v>
      </c>
      <c r="D688" s="156">
        <f t="shared" si="12"/>
        <v>1927.75</v>
      </c>
      <c r="E688" s="157">
        <f>('StockBond Returns'!Y687+'StockBond Returns'!AA687-'Parameters &amp; Main Results'!$B$33)/'StockBond Returns'!Z687*12</f>
        <v>0.05254630938</v>
      </c>
      <c r="F688" s="77">
        <f>'StockBond Returns'!Y687+'StockBond Returns'!AA687-'StockBond Returns'!Z687*'Distribution of Final Value'!$B$7</f>
        <v>6.100084802</v>
      </c>
      <c r="G688" s="19">
        <f>1/'StockBond Returns'!M686</f>
        <v>0.05546589106</v>
      </c>
      <c r="H688">
        <f t="shared" si="7"/>
        <v>1</v>
      </c>
      <c r="I688" s="71">
        <f t="shared" si="8"/>
        <v>0</v>
      </c>
      <c r="J688">
        <f t="shared" si="9"/>
        <v>0</v>
      </c>
      <c r="K688" s="19">
        <f t="shared" ref="K688:M688" si="1372">if(H688=1,$E688,"")</f>
        <v>0.05254630938</v>
      </c>
      <c r="L688" t="str">
        <f t="shared" si="1372"/>
        <v/>
      </c>
      <c r="M688" t="str">
        <f t="shared" si="1372"/>
        <v/>
      </c>
      <c r="N688" s="158">
        <f>if('StockBond Returns'!AB686=0,1,0)</f>
        <v>1</v>
      </c>
      <c r="O688">
        <f>if( and('StockBond Returns'!$AB686&lt;0,'StockBond Returns'!$AB686&gt;=-0.1),1,0)</f>
        <v>0</v>
      </c>
      <c r="P688">
        <f>if( and('StockBond Returns'!$AB686&lt;-0.1,'StockBond Returns'!$AB686&gt;=-0.2),1,0)</f>
        <v>0</v>
      </c>
      <c r="Q688">
        <f>if( and('StockBond Returns'!$AB686&lt;-0.2,'StockBond Returns'!$AB686&gt;=-0.3),1,0)</f>
        <v>0</v>
      </c>
      <c r="R688">
        <f>if('StockBond Returns'!AB686&lt;-0.3,1,0)</f>
        <v>0</v>
      </c>
      <c r="S688" s="19">
        <f t="shared" ref="S688:W688" si="1373">if(N688=1,$E688,"")</f>
        <v>0.05254630938</v>
      </c>
      <c r="T688" t="str">
        <f t="shared" si="1373"/>
        <v/>
      </c>
      <c r="U688" t="str">
        <f t="shared" si="1373"/>
        <v/>
      </c>
      <c r="V688" t="str">
        <f t="shared" si="1373"/>
        <v/>
      </c>
      <c r="W688" t="str">
        <f t="shared" si="1373"/>
        <v/>
      </c>
    </row>
    <row r="689">
      <c r="A689">
        <f t="shared" si="33"/>
        <v>11</v>
      </c>
      <c r="B689">
        <f t="shared" si="34"/>
        <v>1927</v>
      </c>
      <c r="C689" s="159">
        <f t="shared" si="709"/>
        <v>10196</v>
      </c>
      <c r="D689" s="156">
        <f t="shared" si="12"/>
        <v>1927.833333</v>
      </c>
      <c r="E689" s="157">
        <f>('StockBond Returns'!Y688+'StockBond Returns'!AA688-'Parameters &amp; Main Results'!$B$33)/'StockBond Returns'!Z688*12</f>
        <v>0.05449361256</v>
      </c>
      <c r="F689" s="77">
        <f>'StockBond Returns'!Y688+'StockBond Returns'!AA688-'StockBond Returns'!Z688*'Distribution of Final Value'!$B$7</f>
        <v>5.974784807</v>
      </c>
      <c r="G689" s="19">
        <f>1/'StockBond Returns'!M687</f>
        <v>0.05705572842</v>
      </c>
      <c r="H689">
        <f t="shared" si="7"/>
        <v>1</v>
      </c>
      <c r="I689" s="71">
        <f t="shared" si="8"/>
        <v>0</v>
      </c>
      <c r="J689">
        <f t="shared" si="9"/>
        <v>0</v>
      </c>
      <c r="K689" s="19">
        <f t="shared" ref="K689:M689" si="1374">if(H689=1,$E689,"")</f>
        <v>0.05449361256</v>
      </c>
      <c r="L689" t="str">
        <f t="shared" si="1374"/>
        <v/>
      </c>
      <c r="M689" t="str">
        <f t="shared" si="1374"/>
        <v/>
      </c>
      <c r="N689" s="158">
        <f>if('StockBond Returns'!AB687=0,1,0)</f>
        <v>0</v>
      </c>
      <c r="O689">
        <f>if( and('StockBond Returns'!$AB687&lt;0,'StockBond Returns'!$AB687&gt;=-0.1),1,0)</f>
        <v>1</v>
      </c>
      <c r="P689">
        <f>if( and('StockBond Returns'!$AB687&lt;-0.1,'StockBond Returns'!$AB687&gt;=-0.2),1,0)</f>
        <v>0</v>
      </c>
      <c r="Q689">
        <f>if( and('StockBond Returns'!$AB687&lt;-0.2,'StockBond Returns'!$AB687&gt;=-0.3),1,0)</f>
        <v>0</v>
      </c>
      <c r="R689">
        <f>if('StockBond Returns'!AB687&lt;-0.3,1,0)</f>
        <v>0</v>
      </c>
      <c r="S689" t="str">
        <f t="shared" ref="S689:W689" si="1375">if(N689=1,$E689,"")</f>
        <v/>
      </c>
      <c r="T689" s="19">
        <f t="shared" si="1375"/>
        <v>0.05449361256</v>
      </c>
      <c r="U689" t="str">
        <f t="shared" si="1375"/>
        <v/>
      </c>
      <c r="V689" t="str">
        <f t="shared" si="1375"/>
        <v/>
      </c>
      <c r="W689" t="str">
        <f t="shared" si="1375"/>
        <v/>
      </c>
    </row>
    <row r="690">
      <c r="A690">
        <f t="shared" si="33"/>
        <v>12</v>
      </c>
      <c r="B690">
        <f t="shared" si="34"/>
        <v>1927</v>
      </c>
      <c r="C690" s="159">
        <f t="shared" si="709"/>
        <v>10227</v>
      </c>
      <c r="D690" s="156">
        <f t="shared" si="12"/>
        <v>1927.916667</v>
      </c>
      <c r="E690" s="157">
        <f>('StockBond Returns'!Y689+'StockBond Returns'!AA689-'Parameters &amp; Main Results'!$B$33)/'StockBond Returns'!Z689*12</f>
        <v>0.05155591893</v>
      </c>
      <c r="F690" s="77">
        <f>'StockBond Returns'!Y689+'StockBond Returns'!AA689-'StockBond Returns'!Z689*'Distribution of Final Value'!$B$7</f>
        <v>4.499470051</v>
      </c>
      <c r="G690" s="19">
        <f>1/'StockBond Returns'!M688</f>
        <v>0.05429395592</v>
      </c>
      <c r="H690">
        <f t="shared" si="7"/>
        <v>1</v>
      </c>
      <c r="I690" s="71">
        <f t="shared" si="8"/>
        <v>0</v>
      </c>
      <c r="J690">
        <f t="shared" si="9"/>
        <v>0</v>
      </c>
      <c r="K690" s="19">
        <f t="shared" ref="K690:M690" si="1376">if(H690=1,$E690,"")</f>
        <v>0.05155591893</v>
      </c>
      <c r="L690" t="str">
        <f t="shared" si="1376"/>
        <v/>
      </c>
      <c r="M690" t="str">
        <f t="shared" si="1376"/>
        <v/>
      </c>
      <c r="N690" s="158">
        <f>if('StockBond Returns'!AB688=0,1,0)</f>
        <v>1</v>
      </c>
      <c r="O690">
        <f>if( and('StockBond Returns'!$AB688&lt;0,'StockBond Returns'!$AB688&gt;=-0.1),1,0)</f>
        <v>0</v>
      </c>
      <c r="P690">
        <f>if( and('StockBond Returns'!$AB688&lt;-0.1,'StockBond Returns'!$AB688&gt;=-0.2),1,0)</f>
        <v>0</v>
      </c>
      <c r="Q690">
        <f>if( and('StockBond Returns'!$AB688&lt;-0.2,'StockBond Returns'!$AB688&gt;=-0.3),1,0)</f>
        <v>0</v>
      </c>
      <c r="R690">
        <f>if('StockBond Returns'!AB688&lt;-0.3,1,0)</f>
        <v>0</v>
      </c>
      <c r="S690" s="19">
        <f t="shared" ref="S690:W690" si="1377">if(N690=1,$E690,"")</f>
        <v>0.05155591893</v>
      </c>
      <c r="T690" t="str">
        <f t="shared" si="1377"/>
        <v/>
      </c>
      <c r="U690" t="str">
        <f t="shared" si="1377"/>
        <v/>
      </c>
      <c r="V690" t="str">
        <f t="shared" si="1377"/>
        <v/>
      </c>
      <c r="W690" t="str">
        <f t="shared" si="1377"/>
        <v/>
      </c>
    </row>
    <row r="691">
      <c r="A691">
        <f t="shared" si="33"/>
        <v>1</v>
      </c>
      <c r="B691">
        <f t="shared" si="34"/>
        <v>1928</v>
      </c>
      <c r="C691" s="159">
        <f t="shared" si="709"/>
        <v>10258</v>
      </c>
      <c r="D691" s="156">
        <f t="shared" si="12"/>
        <v>1928</v>
      </c>
      <c r="E691" s="157">
        <f>('StockBond Returns'!Y690+'StockBond Returns'!AA690-'Parameters &amp; Main Results'!$B$33)/'StockBond Returns'!Z690*12</f>
        <v>0.05085066484</v>
      </c>
      <c r="F691" s="77">
        <f>'StockBond Returns'!Y690+'StockBond Returns'!AA690-'StockBond Returns'!Z690*'Distribution of Final Value'!$B$7</f>
        <v>4.461263319</v>
      </c>
      <c r="G691" s="19">
        <f>1/'StockBond Returns'!M689</f>
        <v>0.05302166067</v>
      </c>
      <c r="H691">
        <f t="shared" si="7"/>
        <v>1</v>
      </c>
      <c r="I691" s="71">
        <f t="shared" si="8"/>
        <v>0</v>
      </c>
      <c r="J691">
        <f t="shared" si="9"/>
        <v>0</v>
      </c>
      <c r="K691" s="19">
        <f t="shared" ref="K691:M691" si="1378">if(H691=1,$E691,"")</f>
        <v>0.05085066484</v>
      </c>
      <c r="L691" t="str">
        <f t="shared" si="1378"/>
        <v/>
      </c>
      <c r="M691" t="str">
        <f t="shared" si="1378"/>
        <v/>
      </c>
      <c r="N691" s="158">
        <f>if('StockBond Returns'!AB689=0,1,0)</f>
        <v>1</v>
      </c>
      <c r="O691">
        <f>if( and('StockBond Returns'!$AB689&lt;0,'StockBond Returns'!$AB689&gt;=-0.1),1,0)</f>
        <v>0</v>
      </c>
      <c r="P691">
        <f>if( and('StockBond Returns'!$AB689&lt;-0.1,'StockBond Returns'!$AB689&gt;=-0.2),1,0)</f>
        <v>0</v>
      </c>
      <c r="Q691">
        <f>if( and('StockBond Returns'!$AB689&lt;-0.2,'StockBond Returns'!$AB689&gt;=-0.3),1,0)</f>
        <v>0</v>
      </c>
      <c r="R691">
        <f>if('StockBond Returns'!AB689&lt;-0.3,1,0)</f>
        <v>0</v>
      </c>
      <c r="S691" s="19">
        <f t="shared" ref="S691:W691" si="1379">if(N691=1,$E691,"")</f>
        <v>0.05085066484</v>
      </c>
      <c r="T691" t="str">
        <f t="shared" si="1379"/>
        <v/>
      </c>
      <c r="U691" t="str">
        <f t="shared" si="1379"/>
        <v/>
      </c>
      <c r="V691" t="str">
        <f t="shared" si="1379"/>
        <v/>
      </c>
      <c r="W691" t="str">
        <f t="shared" si="1379"/>
        <v/>
      </c>
    </row>
    <row r="692">
      <c r="A692">
        <f t="shared" si="33"/>
        <v>2</v>
      </c>
      <c r="B692">
        <f t="shared" si="34"/>
        <v>1928</v>
      </c>
      <c r="C692" s="159">
        <f t="shared" si="709"/>
        <v>10287</v>
      </c>
      <c r="D692" s="156">
        <f t="shared" si="12"/>
        <v>1928.083333</v>
      </c>
      <c r="E692" s="157">
        <f>('StockBond Returns'!Y691+'StockBond Returns'!AA691-'Parameters &amp; Main Results'!$B$33)/'StockBond Returns'!Z691*12</f>
        <v>0.05110316563</v>
      </c>
      <c r="F692" s="77">
        <f>'StockBond Returns'!Y691+'StockBond Returns'!AA691-'StockBond Returns'!Z691*'Distribution of Final Value'!$B$7</f>
        <v>4.685096504</v>
      </c>
      <c r="G692" s="19">
        <f>1/'StockBond Returns'!M690</f>
        <v>0.05305309852</v>
      </c>
      <c r="H692">
        <f t="shared" si="7"/>
        <v>1</v>
      </c>
      <c r="I692" s="71">
        <f t="shared" si="8"/>
        <v>0</v>
      </c>
      <c r="J692">
        <f t="shared" si="9"/>
        <v>0</v>
      </c>
      <c r="K692" s="19">
        <f t="shared" ref="K692:M692" si="1380">if(H692=1,$E692,"")</f>
        <v>0.05110316563</v>
      </c>
      <c r="L692" t="str">
        <f t="shared" si="1380"/>
        <v/>
      </c>
      <c r="M692" t="str">
        <f t="shared" si="1380"/>
        <v/>
      </c>
      <c r="N692" s="158">
        <f>if('StockBond Returns'!AB690=0,1,0)</f>
        <v>0</v>
      </c>
      <c r="O692">
        <f>if( and('StockBond Returns'!$AB690&lt;0,'StockBond Returns'!$AB690&gt;=-0.1),1,0)</f>
        <v>1</v>
      </c>
      <c r="P692">
        <f>if( and('StockBond Returns'!$AB690&lt;-0.1,'StockBond Returns'!$AB690&gt;=-0.2),1,0)</f>
        <v>0</v>
      </c>
      <c r="Q692">
        <f>if( and('StockBond Returns'!$AB690&lt;-0.2,'StockBond Returns'!$AB690&gt;=-0.3),1,0)</f>
        <v>0</v>
      </c>
      <c r="R692">
        <f>if('StockBond Returns'!AB690&lt;-0.3,1,0)</f>
        <v>0</v>
      </c>
      <c r="S692" t="str">
        <f t="shared" ref="S692:W692" si="1381">if(N692=1,$E692,"")</f>
        <v/>
      </c>
      <c r="T692" s="19">
        <f t="shared" si="1381"/>
        <v>0.05110316563</v>
      </c>
      <c r="U692" t="str">
        <f t="shared" si="1381"/>
        <v/>
      </c>
      <c r="V692" t="str">
        <f t="shared" si="1381"/>
        <v/>
      </c>
      <c r="W692" t="str">
        <f t="shared" si="1381"/>
        <v/>
      </c>
    </row>
    <row r="693">
      <c r="A693">
        <f t="shared" si="33"/>
        <v>3</v>
      </c>
      <c r="B693">
        <f t="shared" si="34"/>
        <v>1928</v>
      </c>
      <c r="C693" s="159">
        <f t="shared" si="709"/>
        <v>10318</v>
      </c>
      <c r="D693" s="156">
        <f t="shared" si="12"/>
        <v>1928.166667</v>
      </c>
      <c r="E693" s="157">
        <f>('StockBond Returns'!Y692+'StockBond Returns'!AA692-'Parameters &amp; Main Results'!$B$33)/'StockBond Returns'!Z692*12</f>
        <v>0.05125235558</v>
      </c>
      <c r="F693" s="77">
        <f>'StockBond Returns'!Y692+'StockBond Returns'!AA692-'StockBond Returns'!Z692*'Distribution of Final Value'!$B$7</f>
        <v>4.91740567</v>
      </c>
      <c r="G693" s="19">
        <f>1/'StockBond Returns'!M691</f>
        <v>0.05318163099</v>
      </c>
      <c r="H693">
        <f t="shared" si="7"/>
        <v>1</v>
      </c>
      <c r="I693" s="71">
        <f t="shared" si="8"/>
        <v>0</v>
      </c>
      <c r="J693">
        <f t="shared" si="9"/>
        <v>0</v>
      </c>
      <c r="K693" s="19">
        <f t="shared" ref="K693:M693" si="1382">if(H693=1,$E693,"")</f>
        <v>0.05125235558</v>
      </c>
      <c r="L693" t="str">
        <f t="shared" si="1382"/>
        <v/>
      </c>
      <c r="M693" t="str">
        <f t="shared" si="1382"/>
        <v/>
      </c>
      <c r="N693" s="158">
        <f>if('StockBond Returns'!AB691=0,1,0)</f>
        <v>0</v>
      </c>
      <c r="O693">
        <f>if( and('StockBond Returns'!$AB691&lt;0,'StockBond Returns'!$AB691&gt;=-0.1),1,0)</f>
        <v>1</v>
      </c>
      <c r="P693">
        <f>if( and('StockBond Returns'!$AB691&lt;-0.1,'StockBond Returns'!$AB691&gt;=-0.2),1,0)</f>
        <v>0</v>
      </c>
      <c r="Q693">
        <f>if( and('StockBond Returns'!$AB691&lt;-0.2,'StockBond Returns'!$AB691&gt;=-0.3),1,0)</f>
        <v>0</v>
      </c>
      <c r="R693">
        <f>if('StockBond Returns'!AB691&lt;-0.3,1,0)</f>
        <v>0</v>
      </c>
      <c r="S693" t="str">
        <f t="shared" ref="S693:W693" si="1383">if(N693=1,$E693,"")</f>
        <v/>
      </c>
      <c r="T693" s="19">
        <f t="shared" si="1383"/>
        <v>0.05125235558</v>
      </c>
      <c r="U693" t="str">
        <f t="shared" si="1383"/>
        <v/>
      </c>
      <c r="V693" t="str">
        <f t="shared" si="1383"/>
        <v/>
      </c>
      <c r="W693" t="str">
        <f t="shared" si="1383"/>
        <v/>
      </c>
    </row>
    <row r="694">
      <c r="A694">
        <f t="shared" si="33"/>
        <v>4</v>
      </c>
      <c r="B694">
        <f t="shared" si="34"/>
        <v>1928</v>
      </c>
      <c r="C694" s="159">
        <f t="shared" si="709"/>
        <v>10348</v>
      </c>
      <c r="D694" s="156">
        <f t="shared" si="12"/>
        <v>1928.25</v>
      </c>
      <c r="E694" s="157">
        <f>('StockBond Returns'!Y693+'StockBond Returns'!AA693-'Parameters &amp; Main Results'!$B$33)/'StockBond Returns'!Z693*12</f>
        <v>0.04747781956</v>
      </c>
      <c r="F694" s="77">
        <f>'StockBond Returns'!Y693+'StockBond Returns'!AA693-'StockBond Returns'!Z693*'Distribution of Final Value'!$B$7</f>
        <v>3.244743383</v>
      </c>
      <c r="G694" s="19">
        <f>1/'StockBond Returns'!M692</f>
        <v>0.047835279</v>
      </c>
      <c r="H694">
        <f t="shared" si="7"/>
        <v>0</v>
      </c>
      <c r="I694" s="71">
        <f t="shared" si="8"/>
        <v>1</v>
      </c>
      <c r="J694">
        <f t="shared" si="9"/>
        <v>1</v>
      </c>
      <c r="K694" t="str">
        <f t="shared" ref="K694:M694" si="1384">if(H694=1,$E694,"")</f>
        <v/>
      </c>
      <c r="L694" s="19">
        <f t="shared" si="1384"/>
        <v>0.04747781956</v>
      </c>
      <c r="M694" s="19">
        <f t="shared" si="1384"/>
        <v>0.04747781956</v>
      </c>
      <c r="N694" s="158">
        <f>if('StockBond Returns'!AB692=0,1,0)</f>
        <v>1</v>
      </c>
      <c r="O694">
        <f>if( and('StockBond Returns'!$AB692&lt;0,'StockBond Returns'!$AB692&gt;=-0.1),1,0)</f>
        <v>0</v>
      </c>
      <c r="P694">
        <f>if( and('StockBond Returns'!$AB692&lt;-0.1,'StockBond Returns'!$AB692&gt;=-0.2),1,0)</f>
        <v>0</v>
      </c>
      <c r="Q694">
        <f>if( and('StockBond Returns'!$AB692&lt;-0.2,'StockBond Returns'!$AB692&gt;=-0.3),1,0)</f>
        <v>0</v>
      </c>
      <c r="R694">
        <f>if('StockBond Returns'!AB692&lt;-0.3,1,0)</f>
        <v>0</v>
      </c>
      <c r="S694" s="19">
        <f t="shared" ref="S694:W694" si="1385">if(N694=1,$E694,"")</f>
        <v>0.04747781956</v>
      </c>
      <c r="T694" t="str">
        <f t="shared" si="1385"/>
        <v/>
      </c>
      <c r="U694" t="str">
        <f t="shared" si="1385"/>
        <v/>
      </c>
      <c r="V694" t="str">
        <f t="shared" si="1385"/>
        <v/>
      </c>
      <c r="W694" t="str">
        <f t="shared" si="1385"/>
        <v/>
      </c>
    </row>
    <row r="695">
      <c r="A695">
        <f t="shared" si="33"/>
        <v>5</v>
      </c>
      <c r="B695">
        <f t="shared" si="34"/>
        <v>1928</v>
      </c>
      <c r="C695" s="159">
        <f t="shared" si="709"/>
        <v>10379</v>
      </c>
      <c r="D695" s="156">
        <f t="shared" si="12"/>
        <v>1928.333333</v>
      </c>
      <c r="E695" s="157">
        <f>('StockBond Returns'!Y694+'StockBond Returns'!AA694-'Parameters &amp; Main Results'!$B$33)/'StockBond Returns'!Z694*12</f>
        <v>0.04642569905</v>
      </c>
      <c r="F695" s="77">
        <f>'StockBond Returns'!Y694+'StockBond Returns'!AA694-'StockBond Returns'!Z694*'Distribution of Final Value'!$B$7</f>
        <v>2.814135619</v>
      </c>
      <c r="G695" s="19">
        <f>1/'StockBond Returns'!M693</f>
        <v>0.0462076712</v>
      </c>
      <c r="H695">
        <f t="shared" si="7"/>
        <v>0</v>
      </c>
      <c r="I695" s="71">
        <f t="shared" si="8"/>
        <v>1</v>
      </c>
      <c r="J695">
        <f t="shared" si="9"/>
        <v>1</v>
      </c>
      <c r="K695" t="str">
        <f t="shared" ref="K695:M695" si="1386">if(H695=1,$E695,"")</f>
        <v/>
      </c>
      <c r="L695" s="19">
        <f t="shared" si="1386"/>
        <v>0.04642569905</v>
      </c>
      <c r="M695" s="19">
        <f t="shared" si="1386"/>
        <v>0.04642569905</v>
      </c>
      <c r="N695" s="158">
        <f>if('StockBond Returns'!AB693=0,1,0)</f>
        <v>1</v>
      </c>
      <c r="O695">
        <f>if( and('StockBond Returns'!$AB693&lt;0,'StockBond Returns'!$AB693&gt;=-0.1),1,0)</f>
        <v>0</v>
      </c>
      <c r="P695">
        <f>if( and('StockBond Returns'!$AB693&lt;-0.1,'StockBond Returns'!$AB693&gt;=-0.2),1,0)</f>
        <v>0</v>
      </c>
      <c r="Q695">
        <f>if( and('StockBond Returns'!$AB693&lt;-0.2,'StockBond Returns'!$AB693&gt;=-0.3),1,0)</f>
        <v>0</v>
      </c>
      <c r="R695">
        <f>if('StockBond Returns'!AB693&lt;-0.3,1,0)</f>
        <v>0</v>
      </c>
      <c r="S695" s="19">
        <f t="shared" ref="S695:W695" si="1387">if(N695=1,$E695,"")</f>
        <v>0.04642569905</v>
      </c>
      <c r="T695" t="str">
        <f t="shared" si="1387"/>
        <v/>
      </c>
      <c r="U695" t="str">
        <f t="shared" si="1387"/>
        <v/>
      </c>
      <c r="V695" t="str">
        <f t="shared" si="1387"/>
        <v/>
      </c>
      <c r="W695" t="str">
        <f t="shared" si="1387"/>
        <v/>
      </c>
    </row>
    <row r="696">
      <c r="A696">
        <f t="shared" si="33"/>
        <v>6</v>
      </c>
      <c r="B696">
        <f t="shared" si="34"/>
        <v>1928</v>
      </c>
      <c r="C696" s="159">
        <f t="shared" si="709"/>
        <v>10409</v>
      </c>
      <c r="D696" s="156">
        <f t="shared" si="12"/>
        <v>1928.416667</v>
      </c>
      <c r="E696" s="157">
        <f>('StockBond Returns'!Y695+'StockBond Returns'!AA695-'Parameters &amp; Main Results'!$B$33)/'StockBond Returns'!Z695*12</f>
        <v>0.04631963643</v>
      </c>
      <c r="F696" s="77">
        <f>'StockBond Returns'!Y695+'StockBond Returns'!AA695-'StockBond Returns'!Z695*'Distribution of Final Value'!$B$7</f>
        <v>2.761790854</v>
      </c>
      <c r="G696" s="19">
        <f>1/'StockBond Returns'!M694</f>
        <v>0.04580278784</v>
      </c>
      <c r="H696">
        <f t="shared" si="7"/>
        <v>0</v>
      </c>
      <c r="I696" s="71">
        <f t="shared" si="8"/>
        <v>1</v>
      </c>
      <c r="J696">
        <f t="shared" si="9"/>
        <v>1</v>
      </c>
      <c r="K696" t="str">
        <f t="shared" ref="K696:M696" si="1388">if(H696=1,$E696,"")</f>
        <v/>
      </c>
      <c r="L696" s="19">
        <f t="shared" si="1388"/>
        <v>0.04631963643</v>
      </c>
      <c r="M696" s="19">
        <f t="shared" si="1388"/>
        <v>0.04631963643</v>
      </c>
      <c r="N696" s="158">
        <f>if('StockBond Returns'!AB694=0,1,0)</f>
        <v>1</v>
      </c>
      <c r="O696">
        <f>if( and('StockBond Returns'!$AB694&lt;0,'StockBond Returns'!$AB694&gt;=-0.1),1,0)</f>
        <v>0</v>
      </c>
      <c r="P696">
        <f>if( and('StockBond Returns'!$AB694&lt;-0.1,'StockBond Returns'!$AB694&gt;=-0.2),1,0)</f>
        <v>0</v>
      </c>
      <c r="Q696">
        <f>if( and('StockBond Returns'!$AB694&lt;-0.2,'StockBond Returns'!$AB694&gt;=-0.3),1,0)</f>
        <v>0</v>
      </c>
      <c r="R696">
        <f>if('StockBond Returns'!AB694&lt;-0.3,1,0)</f>
        <v>0</v>
      </c>
      <c r="S696" s="19">
        <f t="shared" ref="S696:W696" si="1389">if(N696=1,$E696,"")</f>
        <v>0.04631963643</v>
      </c>
      <c r="T696" t="str">
        <f t="shared" si="1389"/>
        <v/>
      </c>
      <c r="U696" t="str">
        <f t="shared" si="1389"/>
        <v/>
      </c>
      <c r="V696" t="str">
        <f t="shared" si="1389"/>
        <v/>
      </c>
      <c r="W696" t="str">
        <f t="shared" si="1389"/>
        <v/>
      </c>
    </row>
    <row r="697">
      <c r="A697">
        <f t="shared" si="33"/>
        <v>7</v>
      </c>
      <c r="B697">
        <f t="shared" si="34"/>
        <v>1928</v>
      </c>
      <c r="C697" s="159">
        <f t="shared" si="709"/>
        <v>10440</v>
      </c>
      <c r="D697" s="156">
        <f t="shared" si="12"/>
        <v>1928.5</v>
      </c>
      <c r="E697" s="157">
        <f>('StockBond Returns'!Y696+'StockBond Returns'!AA696-'Parameters &amp; Main Results'!$B$33)/'StockBond Returns'!Z696*12</f>
        <v>0.04755401635</v>
      </c>
      <c r="F697" s="77">
        <f>'StockBond Returns'!Y696+'StockBond Returns'!AA696-'StockBond Returns'!Z696*'Distribution of Final Value'!$B$7</f>
        <v>3.355691795</v>
      </c>
      <c r="G697" s="19">
        <f>1/'StockBond Returns'!M695</f>
        <v>0.04739259025</v>
      </c>
      <c r="H697">
        <f t="shared" si="7"/>
        <v>0</v>
      </c>
      <c r="I697" s="71">
        <f t="shared" si="8"/>
        <v>1</v>
      </c>
      <c r="J697">
        <f t="shared" si="9"/>
        <v>0</v>
      </c>
      <c r="K697" t="str">
        <f t="shared" ref="K697:M697" si="1390">if(H697=1,$E697,"")</f>
        <v/>
      </c>
      <c r="L697" s="19">
        <f t="shared" si="1390"/>
        <v>0.04755401635</v>
      </c>
      <c r="M697" t="str">
        <f t="shared" si="1390"/>
        <v/>
      </c>
      <c r="N697" s="158">
        <f>if('StockBond Returns'!AB695=0,1,0)</f>
        <v>0</v>
      </c>
      <c r="O697">
        <f>if( and('StockBond Returns'!$AB695&lt;0,'StockBond Returns'!$AB695&gt;=-0.1),1,0)</f>
        <v>1</v>
      </c>
      <c r="P697">
        <f>if( and('StockBond Returns'!$AB695&lt;-0.1,'StockBond Returns'!$AB695&gt;=-0.2),1,0)</f>
        <v>0</v>
      </c>
      <c r="Q697">
        <f>if( and('StockBond Returns'!$AB695&lt;-0.2,'StockBond Returns'!$AB695&gt;=-0.3),1,0)</f>
        <v>0</v>
      </c>
      <c r="R697">
        <f>if('StockBond Returns'!AB695&lt;-0.3,1,0)</f>
        <v>0</v>
      </c>
      <c r="S697" t="str">
        <f t="shared" ref="S697:W697" si="1391">if(N697=1,$E697,"")</f>
        <v/>
      </c>
      <c r="T697" s="19">
        <f t="shared" si="1391"/>
        <v>0.04755401635</v>
      </c>
      <c r="U697" t="str">
        <f t="shared" si="1391"/>
        <v/>
      </c>
      <c r="V697" t="str">
        <f t="shared" si="1391"/>
        <v/>
      </c>
      <c r="W697" t="str">
        <f t="shared" si="1391"/>
        <v/>
      </c>
    </row>
    <row r="698">
      <c r="A698">
        <f t="shared" si="33"/>
        <v>8</v>
      </c>
      <c r="B698">
        <f t="shared" si="34"/>
        <v>1928</v>
      </c>
      <c r="C698" s="159">
        <f t="shared" si="709"/>
        <v>10471</v>
      </c>
      <c r="D698" s="156">
        <f t="shared" si="12"/>
        <v>1928.583333</v>
      </c>
      <c r="E698" s="157">
        <f>('StockBond Returns'!Y697+'StockBond Returns'!AA697-'Parameters &amp; Main Results'!$B$33)/'StockBond Returns'!Z697*12</f>
        <v>0.04725696604</v>
      </c>
      <c r="F698" s="77">
        <f>'StockBond Returns'!Y697+'StockBond Returns'!AA697-'StockBond Returns'!Z697*'Distribution of Final Value'!$B$7</f>
        <v>3.194886394</v>
      </c>
      <c r="G698" s="19">
        <f>1/'StockBond Returns'!M696</f>
        <v>0.04677489737</v>
      </c>
      <c r="H698">
        <f t="shared" si="7"/>
        <v>0</v>
      </c>
      <c r="I698" s="71">
        <f t="shared" si="8"/>
        <v>1</v>
      </c>
      <c r="J698">
        <f t="shared" si="9"/>
        <v>0</v>
      </c>
      <c r="K698" t="str">
        <f t="shared" ref="K698:M698" si="1392">if(H698=1,$E698,"")</f>
        <v/>
      </c>
      <c r="L698" s="19">
        <f t="shared" si="1392"/>
        <v>0.04725696604</v>
      </c>
      <c r="M698" t="str">
        <f t="shared" si="1392"/>
        <v/>
      </c>
      <c r="N698" s="158">
        <f>if('StockBond Returns'!AB696=0,1,0)</f>
        <v>0</v>
      </c>
      <c r="O698">
        <f>if( and('StockBond Returns'!$AB696&lt;0,'StockBond Returns'!$AB696&gt;=-0.1),1,0)</f>
        <v>1</v>
      </c>
      <c r="P698">
        <f>if( and('StockBond Returns'!$AB696&lt;-0.1,'StockBond Returns'!$AB696&gt;=-0.2),1,0)</f>
        <v>0</v>
      </c>
      <c r="Q698">
        <f>if( and('StockBond Returns'!$AB696&lt;-0.2,'StockBond Returns'!$AB696&gt;=-0.3),1,0)</f>
        <v>0</v>
      </c>
      <c r="R698">
        <f>if('StockBond Returns'!AB696&lt;-0.3,1,0)</f>
        <v>0</v>
      </c>
      <c r="S698" t="str">
        <f t="shared" ref="S698:W698" si="1393">if(N698=1,$E698,"")</f>
        <v/>
      </c>
      <c r="T698" s="19">
        <f t="shared" si="1393"/>
        <v>0.04725696604</v>
      </c>
      <c r="U698" t="str">
        <f t="shared" si="1393"/>
        <v/>
      </c>
      <c r="V698" t="str">
        <f t="shared" si="1393"/>
        <v/>
      </c>
      <c r="W698" t="str">
        <f t="shared" si="1393"/>
        <v/>
      </c>
    </row>
    <row r="699">
      <c r="A699">
        <f t="shared" si="33"/>
        <v>9</v>
      </c>
      <c r="B699">
        <f t="shared" si="34"/>
        <v>1928</v>
      </c>
      <c r="C699" s="159">
        <f t="shared" si="709"/>
        <v>10501</v>
      </c>
      <c r="D699" s="156">
        <f t="shared" si="12"/>
        <v>1928.666667</v>
      </c>
      <c r="E699" s="157">
        <f>('StockBond Returns'!Y698+'StockBond Returns'!AA698-'Parameters &amp; Main Results'!$B$33)/'StockBond Returns'!Z698*12</f>
        <v>0.04487483347</v>
      </c>
      <c r="F699" s="77">
        <f>'StockBond Returns'!Y698+'StockBond Returns'!AA698-'StockBond Returns'!Z698*'Distribution of Final Value'!$B$7</f>
        <v>2.160925395</v>
      </c>
      <c r="G699" s="19">
        <f>1/'StockBond Returns'!M697</f>
        <v>0.04355142884</v>
      </c>
      <c r="H699">
        <f t="shared" si="7"/>
        <v>0</v>
      </c>
      <c r="I699" s="71">
        <f t="shared" si="8"/>
        <v>1</v>
      </c>
      <c r="J699">
        <f t="shared" si="9"/>
        <v>1</v>
      </c>
      <c r="K699" t="str">
        <f t="shared" ref="K699:M699" si="1394">if(H699=1,$E699,"")</f>
        <v/>
      </c>
      <c r="L699" s="19">
        <f t="shared" si="1394"/>
        <v>0.04487483347</v>
      </c>
      <c r="M699" s="19">
        <f t="shared" si="1394"/>
        <v>0.04487483347</v>
      </c>
      <c r="N699" s="158">
        <f>if('StockBond Returns'!AB697=0,1,0)</f>
        <v>1</v>
      </c>
      <c r="O699">
        <f>if( and('StockBond Returns'!$AB697&lt;0,'StockBond Returns'!$AB697&gt;=-0.1),1,0)</f>
        <v>0</v>
      </c>
      <c r="P699">
        <f>if( and('StockBond Returns'!$AB697&lt;-0.1,'StockBond Returns'!$AB697&gt;=-0.2),1,0)</f>
        <v>0</v>
      </c>
      <c r="Q699">
        <f>if( and('StockBond Returns'!$AB697&lt;-0.2,'StockBond Returns'!$AB697&gt;=-0.3),1,0)</f>
        <v>0</v>
      </c>
      <c r="R699">
        <f>if('StockBond Returns'!AB697&lt;-0.3,1,0)</f>
        <v>0</v>
      </c>
      <c r="S699" s="19">
        <f t="shared" ref="S699:W699" si="1395">if(N699=1,$E699,"")</f>
        <v>0.04487483347</v>
      </c>
      <c r="T699" t="str">
        <f t="shared" si="1395"/>
        <v/>
      </c>
      <c r="U699" t="str">
        <f t="shared" si="1395"/>
        <v/>
      </c>
      <c r="V699" t="str">
        <f t="shared" si="1395"/>
        <v/>
      </c>
      <c r="W699" t="str">
        <f t="shared" si="1395"/>
        <v/>
      </c>
    </row>
    <row r="700">
      <c r="A700">
        <f t="shared" si="33"/>
        <v>10</v>
      </c>
      <c r="B700">
        <f t="shared" si="34"/>
        <v>1928</v>
      </c>
      <c r="C700" s="159">
        <f t="shared" si="709"/>
        <v>10532</v>
      </c>
      <c r="D700" s="156">
        <f t="shared" si="12"/>
        <v>1928.75</v>
      </c>
      <c r="E700" s="157">
        <f>('StockBond Returns'!Y699+'StockBond Returns'!AA699-'Parameters &amp; Main Results'!$B$33)/'StockBond Returns'!Z699*12</f>
        <v>0.04462065884</v>
      </c>
      <c r="F700" s="77">
        <f>'StockBond Returns'!Y699+'StockBond Returns'!AA699-'StockBond Returns'!Z699*'Distribution of Final Value'!$B$7</f>
        <v>2.119504348</v>
      </c>
      <c r="G700" s="19">
        <f>1/'StockBond Returns'!M698</f>
        <v>0.04308280686</v>
      </c>
      <c r="H700">
        <f t="shared" si="7"/>
        <v>0</v>
      </c>
      <c r="I700" s="71">
        <f t="shared" si="8"/>
        <v>1</v>
      </c>
      <c r="J700">
        <f t="shared" si="9"/>
        <v>1</v>
      </c>
      <c r="K700" t="str">
        <f t="shared" ref="K700:M700" si="1396">if(H700=1,$E700,"")</f>
        <v/>
      </c>
      <c r="L700" s="19">
        <f t="shared" si="1396"/>
        <v>0.04462065884</v>
      </c>
      <c r="M700" s="19">
        <f t="shared" si="1396"/>
        <v>0.04462065884</v>
      </c>
      <c r="N700" s="158">
        <f>if('StockBond Returns'!AB698=0,1,0)</f>
        <v>1</v>
      </c>
      <c r="O700">
        <f>if( and('StockBond Returns'!$AB698&lt;0,'StockBond Returns'!$AB698&gt;=-0.1),1,0)</f>
        <v>0</v>
      </c>
      <c r="P700">
        <f>if( and('StockBond Returns'!$AB698&lt;-0.1,'StockBond Returns'!$AB698&gt;=-0.2),1,0)</f>
        <v>0</v>
      </c>
      <c r="Q700">
        <f>if( and('StockBond Returns'!$AB698&lt;-0.2,'StockBond Returns'!$AB698&gt;=-0.3),1,0)</f>
        <v>0</v>
      </c>
      <c r="R700">
        <f>if('StockBond Returns'!AB698&lt;-0.3,1,0)</f>
        <v>0</v>
      </c>
      <c r="S700" s="19">
        <f t="shared" ref="S700:W700" si="1397">if(N700=1,$E700,"")</f>
        <v>0.04462065884</v>
      </c>
      <c r="T700" t="str">
        <f t="shared" si="1397"/>
        <v/>
      </c>
      <c r="U700" t="str">
        <f t="shared" si="1397"/>
        <v/>
      </c>
      <c r="V700" t="str">
        <f t="shared" si="1397"/>
        <v/>
      </c>
      <c r="W700" t="str">
        <f t="shared" si="1397"/>
        <v/>
      </c>
    </row>
    <row r="701">
      <c r="A701">
        <f t="shared" si="33"/>
        <v>11</v>
      </c>
      <c r="B701">
        <f t="shared" si="34"/>
        <v>1928</v>
      </c>
      <c r="C701" s="159">
        <f t="shared" si="709"/>
        <v>10562</v>
      </c>
      <c r="D701" s="156">
        <f t="shared" si="12"/>
        <v>1928.833333</v>
      </c>
      <c r="E701" s="157">
        <f>('StockBond Returns'!Y700+'StockBond Returns'!AA700-'Parameters &amp; Main Results'!$B$33)/'StockBond Returns'!Z700*12</f>
        <v>0.04393715682</v>
      </c>
      <c r="F701" s="77">
        <f>'StockBond Returns'!Y700+'StockBond Returns'!AA700-'StockBond Returns'!Z700*'Distribution of Final Value'!$B$7</f>
        <v>1.873810091</v>
      </c>
      <c r="G701" s="19">
        <f>1/'StockBond Returns'!M699</f>
        <v>0.04225529804</v>
      </c>
      <c r="H701">
        <f t="shared" si="7"/>
        <v>0</v>
      </c>
      <c r="I701" s="71">
        <f t="shared" si="8"/>
        <v>1</v>
      </c>
      <c r="J701">
        <f t="shared" si="9"/>
        <v>1</v>
      </c>
      <c r="K701" t="str">
        <f t="shared" ref="K701:M701" si="1398">if(H701=1,$E701,"")</f>
        <v/>
      </c>
      <c r="L701" s="19">
        <f t="shared" si="1398"/>
        <v>0.04393715682</v>
      </c>
      <c r="M701" s="19">
        <f t="shared" si="1398"/>
        <v>0.04393715682</v>
      </c>
      <c r="N701" s="158">
        <f>if('StockBond Returns'!AB699=0,1,0)</f>
        <v>1</v>
      </c>
      <c r="O701">
        <f>if( and('StockBond Returns'!$AB699&lt;0,'StockBond Returns'!$AB699&gt;=-0.1),1,0)</f>
        <v>0</v>
      </c>
      <c r="P701">
        <f>if( and('StockBond Returns'!$AB699&lt;-0.1,'StockBond Returns'!$AB699&gt;=-0.2),1,0)</f>
        <v>0</v>
      </c>
      <c r="Q701">
        <f>if( and('StockBond Returns'!$AB699&lt;-0.2,'StockBond Returns'!$AB699&gt;=-0.3),1,0)</f>
        <v>0</v>
      </c>
      <c r="R701">
        <f>if('StockBond Returns'!AB699&lt;-0.3,1,0)</f>
        <v>0</v>
      </c>
      <c r="S701" s="19">
        <f t="shared" ref="S701:W701" si="1399">if(N701=1,$E701,"")</f>
        <v>0.04393715682</v>
      </c>
      <c r="T701" t="str">
        <f t="shared" si="1399"/>
        <v/>
      </c>
      <c r="U701" t="str">
        <f t="shared" si="1399"/>
        <v/>
      </c>
      <c r="V701" t="str">
        <f t="shared" si="1399"/>
        <v/>
      </c>
      <c r="W701" t="str">
        <f t="shared" si="1399"/>
        <v/>
      </c>
    </row>
    <row r="702">
      <c r="A702">
        <f t="shared" si="33"/>
        <v>12</v>
      </c>
      <c r="B702">
        <f t="shared" si="34"/>
        <v>1928</v>
      </c>
      <c r="C702" s="159">
        <f t="shared" si="709"/>
        <v>10593</v>
      </c>
      <c r="D702" s="156">
        <f t="shared" si="12"/>
        <v>1928.916667</v>
      </c>
      <c r="E702" s="157">
        <f>('StockBond Returns'!Y701+'StockBond Returns'!AA701-'Parameters &amp; Main Results'!$B$33)/'StockBond Returns'!Z701*12</f>
        <v>0.0403354485</v>
      </c>
      <c r="F702" s="77">
        <f>'StockBond Returns'!Y701+'StockBond Returns'!AA701-'StockBond Returns'!Z701*'Distribution of Final Value'!$B$7</f>
        <v>0.3852961696</v>
      </c>
      <c r="G702" s="19">
        <f>1/'StockBond Returns'!M700</f>
        <v>0.0378056471</v>
      </c>
      <c r="H702">
        <f t="shared" si="7"/>
        <v>0</v>
      </c>
      <c r="I702" s="71">
        <f t="shared" si="8"/>
        <v>1</v>
      </c>
      <c r="J702">
        <f t="shared" si="9"/>
        <v>1</v>
      </c>
      <c r="K702" t="str">
        <f t="shared" ref="K702:M702" si="1400">if(H702=1,$E702,"")</f>
        <v/>
      </c>
      <c r="L702" s="19">
        <f t="shared" si="1400"/>
        <v>0.0403354485</v>
      </c>
      <c r="M702" s="19">
        <f t="shared" si="1400"/>
        <v>0.0403354485</v>
      </c>
      <c r="N702" s="158">
        <f>if('StockBond Returns'!AB700=0,1,0)</f>
        <v>1</v>
      </c>
      <c r="O702">
        <f>if( and('StockBond Returns'!$AB700&lt;0,'StockBond Returns'!$AB700&gt;=-0.1),1,0)</f>
        <v>0</v>
      </c>
      <c r="P702">
        <f>if( and('StockBond Returns'!$AB700&lt;-0.1,'StockBond Returns'!$AB700&gt;=-0.2),1,0)</f>
        <v>0</v>
      </c>
      <c r="Q702">
        <f>if( and('StockBond Returns'!$AB700&lt;-0.2,'StockBond Returns'!$AB700&gt;=-0.3),1,0)</f>
        <v>0</v>
      </c>
      <c r="R702">
        <f>if('StockBond Returns'!AB700&lt;-0.3,1,0)</f>
        <v>0</v>
      </c>
      <c r="S702" s="19">
        <f t="shared" ref="S702:W702" si="1401">if(N702=1,$E702,"")</f>
        <v>0.0403354485</v>
      </c>
      <c r="T702" t="str">
        <f t="shared" si="1401"/>
        <v/>
      </c>
      <c r="U702" t="str">
        <f t="shared" si="1401"/>
        <v/>
      </c>
      <c r="V702" t="str">
        <f t="shared" si="1401"/>
        <v/>
      </c>
      <c r="W702" t="str">
        <f t="shared" si="1401"/>
        <v/>
      </c>
    </row>
    <row r="703">
      <c r="A703">
        <f t="shared" si="33"/>
        <v>1</v>
      </c>
      <c r="B703">
        <f t="shared" si="34"/>
        <v>1929</v>
      </c>
      <c r="C703" s="159">
        <f t="shared" si="709"/>
        <v>10624</v>
      </c>
      <c r="D703" s="156">
        <f t="shared" si="12"/>
        <v>1929</v>
      </c>
      <c r="E703" s="157">
        <f>('StockBond Returns'!Y702+'StockBond Returns'!AA702-'Parameters &amp; Main Results'!$B$33)/'StockBond Returns'!Z702*12</f>
        <v>0.04008364394</v>
      </c>
      <c r="F703" s="77">
        <f>'StockBond Returns'!Y702+'StockBond Returns'!AA702-'StockBond Returns'!Z702*'Distribution of Final Value'!$B$7</f>
        <v>0.2837594782</v>
      </c>
      <c r="G703" s="19">
        <f>1/'StockBond Returns'!M701</f>
        <v>0.03757545069</v>
      </c>
      <c r="H703">
        <f t="shared" si="7"/>
        <v>0</v>
      </c>
      <c r="I703" s="71">
        <f t="shared" si="8"/>
        <v>1</v>
      </c>
      <c r="J703">
        <f t="shared" si="9"/>
        <v>1</v>
      </c>
      <c r="K703" t="str">
        <f t="shared" ref="K703:M703" si="1402">if(H703=1,$E703,"")</f>
        <v/>
      </c>
      <c r="L703" s="19">
        <f t="shared" si="1402"/>
        <v>0.04008364394</v>
      </c>
      <c r="M703" s="19">
        <f t="shared" si="1402"/>
        <v>0.04008364394</v>
      </c>
      <c r="N703" s="158">
        <f>if('StockBond Returns'!AB701=0,1,0)</f>
        <v>1</v>
      </c>
      <c r="O703">
        <f>if( and('StockBond Returns'!$AB701&lt;0,'StockBond Returns'!$AB701&gt;=-0.1),1,0)</f>
        <v>0</v>
      </c>
      <c r="P703">
        <f>if( and('StockBond Returns'!$AB701&lt;-0.1,'StockBond Returns'!$AB701&gt;=-0.2),1,0)</f>
        <v>0</v>
      </c>
      <c r="Q703">
        <f>if( and('StockBond Returns'!$AB701&lt;-0.2,'StockBond Returns'!$AB701&gt;=-0.3),1,0)</f>
        <v>0</v>
      </c>
      <c r="R703">
        <f>if('StockBond Returns'!AB701&lt;-0.3,1,0)</f>
        <v>0</v>
      </c>
      <c r="S703" s="19">
        <f t="shared" ref="S703:W703" si="1403">if(N703=1,$E703,"")</f>
        <v>0.04008364394</v>
      </c>
      <c r="T703" t="str">
        <f t="shared" si="1403"/>
        <v/>
      </c>
      <c r="U703" t="str">
        <f t="shared" si="1403"/>
        <v/>
      </c>
      <c r="V703" t="str">
        <f t="shared" si="1403"/>
        <v/>
      </c>
      <c r="W703" t="str">
        <f t="shared" si="1403"/>
        <v/>
      </c>
    </row>
    <row r="704">
      <c r="A704">
        <f t="shared" si="33"/>
        <v>2</v>
      </c>
      <c r="B704">
        <f t="shared" si="34"/>
        <v>1929</v>
      </c>
      <c r="C704" s="159">
        <f t="shared" si="709"/>
        <v>10652</v>
      </c>
      <c r="D704" s="156">
        <f t="shared" si="12"/>
        <v>1929.083333</v>
      </c>
      <c r="E704" s="157">
        <f>('StockBond Returns'!Y703+'StockBond Returns'!AA703-'Parameters &amp; Main Results'!$B$33)/'StockBond Returns'!Z703*12</f>
        <v>0.0385765333</v>
      </c>
      <c r="F704" s="77">
        <f>'StockBond Returns'!Y703+'StockBond Returns'!AA703-'StockBond Returns'!Z703*'Distribution of Final Value'!$B$7</f>
        <v>-0.3579673084</v>
      </c>
      <c r="G704" s="19">
        <f>1/'StockBond Returns'!M702</f>
        <v>0.03566092557</v>
      </c>
      <c r="H704">
        <f t="shared" si="7"/>
        <v>0</v>
      </c>
      <c r="I704" s="71">
        <f t="shared" si="8"/>
        <v>1</v>
      </c>
      <c r="J704">
        <f t="shared" si="9"/>
        <v>1</v>
      </c>
      <c r="K704" t="str">
        <f t="shared" ref="K704:M704" si="1404">if(H704=1,$E704,"")</f>
        <v/>
      </c>
      <c r="L704" s="19">
        <f t="shared" si="1404"/>
        <v>0.0385765333</v>
      </c>
      <c r="M704" s="19">
        <f t="shared" si="1404"/>
        <v>0.0385765333</v>
      </c>
      <c r="N704" s="158">
        <f>if('StockBond Returns'!AB702=0,1,0)</f>
        <v>1</v>
      </c>
      <c r="O704">
        <f>if( and('StockBond Returns'!$AB702&lt;0,'StockBond Returns'!$AB702&gt;=-0.1),1,0)</f>
        <v>0</v>
      </c>
      <c r="P704">
        <f>if( and('StockBond Returns'!$AB702&lt;-0.1,'StockBond Returns'!$AB702&gt;=-0.2),1,0)</f>
        <v>0</v>
      </c>
      <c r="Q704">
        <f>if( and('StockBond Returns'!$AB702&lt;-0.2,'StockBond Returns'!$AB702&gt;=-0.3),1,0)</f>
        <v>0</v>
      </c>
      <c r="R704">
        <f>if('StockBond Returns'!AB702&lt;-0.3,1,0)</f>
        <v>0</v>
      </c>
      <c r="S704" s="19">
        <f t="shared" ref="S704:W704" si="1405">if(N704=1,$E704,"")</f>
        <v>0.0385765333</v>
      </c>
      <c r="T704" t="str">
        <f t="shared" si="1405"/>
        <v/>
      </c>
      <c r="U704" t="str">
        <f t="shared" si="1405"/>
        <v/>
      </c>
      <c r="V704" t="str">
        <f t="shared" si="1405"/>
        <v/>
      </c>
      <c r="W704" t="str">
        <f t="shared" si="1405"/>
        <v/>
      </c>
    </row>
    <row r="705">
      <c r="A705">
        <f t="shared" si="33"/>
        <v>3</v>
      </c>
      <c r="B705">
        <f t="shared" si="34"/>
        <v>1929</v>
      </c>
      <c r="C705" s="159">
        <f t="shared" si="709"/>
        <v>10683</v>
      </c>
      <c r="D705" s="156">
        <f t="shared" si="12"/>
        <v>1929.166667</v>
      </c>
      <c r="E705" s="157">
        <f>('StockBond Returns'!Y704+'StockBond Returns'!AA704-'Parameters &amp; Main Results'!$B$33)/'StockBond Returns'!Z704*12</f>
        <v>0.03880584343</v>
      </c>
      <c r="F705" s="77">
        <f>'StockBond Returns'!Y704+'StockBond Returns'!AA704-'StockBond Returns'!Z704*'Distribution of Final Value'!$B$7</f>
        <v>-0.2458105962</v>
      </c>
      <c r="G705" s="19">
        <f>1/'StockBond Returns'!M703</f>
        <v>0.03599311213</v>
      </c>
      <c r="H705">
        <f t="shared" si="7"/>
        <v>0</v>
      </c>
      <c r="I705" s="71">
        <f t="shared" si="8"/>
        <v>1</v>
      </c>
      <c r="J705">
        <f t="shared" si="9"/>
        <v>0</v>
      </c>
      <c r="K705" t="str">
        <f t="shared" ref="K705:M705" si="1406">if(H705=1,$E705,"")</f>
        <v/>
      </c>
      <c r="L705" s="19">
        <f t="shared" si="1406"/>
        <v>0.03880584343</v>
      </c>
      <c r="M705" t="str">
        <f t="shared" si="1406"/>
        <v/>
      </c>
      <c r="N705" s="158">
        <f>if('StockBond Returns'!AB703=0,1,0)</f>
        <v>0</v>
      </c>
      <c r="O705">
        <f>if( and('StockBond Returns'!$AB703&lt;0,'StockBond Returns'!$AB703&gt;=-0.1),1,0)</f>
        <v>1</v>
      </c>
      <c r="P705">
        <f>if( and('StockBond Returns'!$AB703&lt;-0.1,'StockBond Returns'!$AB703&gt;=-0.2),1,0)</f>
        <v>0</v>
      </c>
      <c r="Q705">
        <f>if( and('StockBond Returns'!$AB703&lt;-0.2,'StockBond Returns'!$AB703&gt;=-0.3),1,0)</f>
        <v>0</v>
      </c>
      <c r="R705">
        <f>if('StockBond Returns'!AB703&lt;-0.3,1,0)</f>
        <v>0</v>
      </c>
      <c r="S705" t="str">
        <f t="shared" ref="S705:W705" si="1407">if(N705=1,$E705,"")</f>
        <v/>
      </c>
      <c r="T705" s="19">
        <f t="shared" si="1407"/>
        <v>0.03880584343</v>
      </c>
      <c r="U705" t="str">
        <f t="shared" si="1407"/>
        <v/>
      </c>
      <c r="V705" t="str">
        <f t="shared" si="1407"/>
        <v/>
      </c>
      <c r="W705" t="str">
        <f t="shared" si="1407"/>
        <v/>
      </c>
    </row>
    <row r="706">
      <c r="A706">
        <f t="shared" si="33"/>
        <v>4</v>
      </c>
      <c r="B706">
        <f t="shared" si="34"/>
        <v>1929</v>
      </c>
      <c r="C706" s="159">
        <f t="shared" si="709"/>
        <v>10713</v>
      </c>
      <c r="D706" s="156">
        <f t="shared" si="12"/>
        <v>1929.25</v>
      </c>
      <c r="E706" s="157">
        <f>('StockBond Returns'!Y705+'StockBond Returns'!AA705-'Parameters &amp; Main Results'!$B$33)/'StockBond Returns'!Z705*12</f>
        <v>0.03875531904</v>
      </c>
      <c r="F706" s="77">
        <f>'StockBond Returns'!Y705+'StockBond Returns'!AA705-'StockBond Returns'!Z705*'Distribution of Final Value'!$B$7</f>
        <v>-0.2728467467</v>
      </c>
      <c r="G706" s="19">
        <f>1/'StockBond Returns'!M704</f>
        <v>0.03693147131</v>
      </c>
      <c r="H706">
        <f t="shared" si="7"/>
        <v>0</v>
      </c>
      <c r="I706" s="71">
        <f t="shared" si="8"/>
        <v>1</v>
      </c>
      <c r="J706">
        <f t="shared" si="9"/>
        <v>1</v>
      </c>
      <c r="K706" t="str">
        <f t="shared" ref="K706:M706" si="1408">if(H706=1,$E706,"")</f>
        <v/>
      </c>
      <c r="L706" s="19">
        <f t="shared" si="1408"/>
        <v>0.03875531904</v>
      </c>
      <c r="M706" s="19">
        <f t="shared" si="1408"/>
        <v>0.03875531904</v>
      </c>
      <c r="N706" s="158">
        <f>if('StockBond Returns'!AB704=0,1,0)</f>
        <v>1</v>
      </c>
      <c r="O706">
        <f>if( and('StockBond Returns'!$AB704&lt;0,'StockBond Returns'!$AB704&gt;=-0.1),1,0)</f>
        <v>0</v>
      </c>
      <c r="P706">
        <f>if( and('StockBond Returns'!$AB704&lt;-0.1,'StockBond Returns'!$AB704&gt;=-0.2),1,0)</f>
        <v>0</v>
      </c>
      <c r="Q706">
        <f>if( and('StockBond Returns'!$AB704&lt;-0.2,'StockBond Returns'!$AB704&gt;=-0.3),1,0)</f>
        <v>0</v>
      </c>
      <c r="R706">
        <f>if('StockBond Returns'!AB704&lt;-0.3,1,0)</f>
        <v>0</v>
      </c>
      <c r="S706" s="19">
        <f t="shared" ref="S706:W706" si="1409">if(N706=1,$E706,"")</f>
        <v>0.03875531904</v>
      </c>
      <c r="T706" t="str">
        <f t="shared" si="1409"/>
        <v/>
      </c>
      <c r="U706" t="str">
        <f t="shared" si="1409"/>
        <v/>
      </c>
      <c r="V706" t="str">
        <f t="shared" si="1409"/>
        <v/>
      </c>
      <c r="W706" t="str">
        <f t="shared" si="1409"/>
        <v/>
      </c>
    </row>
    <row r="707">
      <c r="A707">
        <f t="shared" si="33"/>
        <v>5</v>
      </c>
      <c r="B707">
        <f t="shared" si="34"/>
        <v>1929</v>
      </c>
      <c r="C707" s="159">
        <f t="shared" si="709"/>
        <v>10744</v>
      </c>
      <c r="D707" s="156">
        <f t="shared" si="12"/>
        <v>1929.333333</v>
      </c>
      <c r="E707" s="157">
        <f>('StockBond Returns'!Y706+'StockBond Returns'!AA706-'Parameters &amp; Main Results'!$B$33)/'StockBond Returns'!Z706*12</f>
        <v>0.03803296273</v>
      </c>
      <c r="F707" s="77">
        <f>'StockBond Returns'!Y706+'StockBond Returns'!AA706-'StockBond Returns'!Z706*'Distribution of Final Value'!$B$7</f>
        <v>-0.6040521512</v>
      </c>
      <c r="G707" s="19">
        <f>1/'StockBond Returns'!M705</f>
        <v>0.03535042815</v>
      </c>
      <c r="H707">
        <f t="shared" si="7"/>
        <v>0</v>
      </c>
      <c r="I707" s="71">
        <f t="shared" si="8"/>
        <v>1</v>
      </c>
      <c r="J707">
        <f t="shared" si="9"/>
        <v>1</v>
      </c>
      <c r="K707" t="str">
        <f t="shared" ref="K707:M707" si="1410">if(H707=1,$E707,"")</f>
        <v/>
      </c>
      <c r="L707" s="19">
        <f t="shared" si="1410"/>
        <v>0.03803296273</v>
      </c>
      <c r="M707" s="19">
        <f t="shared" si="1410"/>
        <v>0.03803296273</v>
      </c>
      <c r="N707" s="158">
        <f>if('StockBond Returns'!AB705=0,1,0)</f>
        <v>1</v>
      </c>
      <c r="O707">
        <f>if( and('StockBond Returns'!$AB705&lt;0,'StockBond Returns'!$AB705&gt;=-0.1),1,0)</f>
        <v>0</v>
      </c>
      <c r="P707">
        <f>if( and('StockBond Returns'!$AB705&lt;-0.1,'StockBond Returns'!$AB705&gt;=-0.2),1,0)</f>
        <v>0</v>
      </c>
      <c r="Q707">
        <f>if( and('StockBond Returns'!$AB705&lt;-0.2,'StockBond Returns'!$AB705&gt;=-0.3),1,0)</f>
        <v>0</v>
      </c>
      <c r="R707">
        <f>if('StockBond Returns'!AB705&lt;-0.3,1,0)</f>
        <v>0</v>
      </c>
      <c r="S707" s="19">
        <f t="shared" ref="S707:W707" si="1411">if(N707=1,$E707,"")</f>
        <v>0.03803296273</v>
      </c>
      <c r="T707" t="str">
        <f t="shared" si="1411"/>
        <v/>
      </c>
      <c r="U707" t="str">
        <f t="shared" si="1411"/>
        <v/>
      </c>
      <c r="V707" t="str">
        <f t="shared" si="1411"/>
        <v/>
      </c>
      <c r="W707" t="str">
        <f t="shared" si="1411"/>
        <v/>
      </c>
    </row>
    <row r="708">
      <c r="A708">
        <f t="shared" si="33"/>
        <v>6</v>
      </c>
      <c r="B708">
        <f t="shared" si="34"/>
        <v>1929</v>
      </c>
      <c r="C708" s="159">
        <f t="shared" si="709"/>
        <v>10774</v>
      </c>
      <c r="D708" s="156">
        <f t="shared" si="12"/>
        <v>1929.416667</v>
      </c>
      <c r="E708" s="157">
        <f>('StockBond Returns'!Y707+'StockBond Returns'!AA707-'Parameters &amp; Main Results'!$B$33)/'StockBond Returns'!Z707*12</f>
        <v>0.03950339652</v>
      </c>
      <c r="F708" s="77">
        <f>'StockBond Returns'!Y707+'StockBond Returns'!AA707-'StockBond Returns'!Z707*'Distribution of Final Value'!$B$7</f>
        <v>0.02745195528</v>
      </c>
      <c r="G708" s="19">
        <f>1/'StockBond Returns'!M706</f>
        <v>0.03730974835</v>
      </c>
      <c r="H708">
        <f t="shared" si="7"/>
        <v>0</v>
      </c>
      <c r="I708" s="71">
        <f t="shared" si="8"/>
        <v>1</v>
      </c>
      <c r="J708">
        <f t="shared" si="9"/>
        <v>0</v>
      </c>
      <c r="K708" t="str">
        <f t="shared" ref="K708:M708" si="1412">if(H708=1,$E708,"")</f>
        <v/>
      </c>
      <c r="L708" s="19">
        <f t="shared" si="1412"/>
        <v>0.03950339652</v>
      </c>
      <c r="M708" t="str">
        <f t="shared" si="1412"/>
        <v/>
      </c>
      <c r="N708" s="158">
        <f>if('StockBond Returns'!AB706=0,1,0)</f>
        <v>0</v>
      </c>
      <c r="O708">
        <f>if( and('StockBond Returns'!$AB706&lt;0,'StockBond Returns'!$AB706&gt;=-0.1),1,0)</f>
        <v>1</v>
      </c>
      <c r="P708">
        <f>if( and('StockBond Returns'!$AB706&lt;-0.1,'StockBond Returns'!$AB706&gt;=-0.2),1,0)</f>
        <v>0</v>
      </c>
      <c r="Q708">
        <f>if( and('StockBond Returns'!$AB706&lt;-0.2,'StockBond Returns'!$AB706&gt;=-0.3),1,0)</f>
        <v>0</v>
      </c>
      <c r="R708">
        <f>if('StockBond Returns'!AB706&lt;-0.3,1,0)</f>
        <v>0</v>
      </c>
      <c r="S708" t="str">
        <f t="shared" ref="S708:W708" si="1413">if(N708=1,$E708,"")</f>
        <v/>
      </c>
      <c r="T708" s="19">
        <f t="shared" si="1413"/>
        <v>0.03950339652</v>
      </c>
      <c r="U708" t="str">
        <f t="shared" si="1413"/>
        <v/>
      </c>
      <c r="V708" t="str">
        <f t="shared" si="1413"/>
        <v/>
      </c>
      <c r="W708" t="str">
        <f t="shared" si="1413"/>
        <v/>
      </c>
    </row>
    <row r="709">
      <c r="A709">
        <f t="shared" si="33"/>
        <v>7</v>
      </c>
      <c r="B709">
        <f t="shared" si="34"/>
        <v>1929</v>
      </c>
      <c r="C709" s="159">
        <f t="shared" si="709"/>
        <v>10805</v>
      </c>
      <c r="D709" s="156">
        <f t="shared" si="12"/>
        <v>1929.5</v>
      </c>
      <c r="E709" s="157">
        <f>('StockBond Returns'!Y708+'StockBond Returns'!AA708-'Parameters &amp; Main Results'!$B$33)/'StockBond Returns'!Z708*12</f>
        <v>0.03676526308</v>
      </c>
      <c r="F709" s="77">
        <f>'StockBond Returns'!Y708+'StockBond Returns'!AA708-'StockBond Returns'!Z708*'Distribution of Final Value'!$B$7</f>
        <v>-1.198986608</v>
      </c>
      <c r="G709" s="19">
        <f>1/'StockBond Returns'!M707</f>
        <v>0.03370853396</v>
      </c>
      <c r="H709">
        <f t="shared" si="7"/>
        <v>0</v>
      </c>
      <c r="I709" s="71">
        <f t="shared" si="8"/>
        <v>1</v>
      </c>
      <c r="J709">
        <f t="shared" si="9"/>
        <v>1</v>
      </c>
      <c r="K709" t="str">
        <f t="shared" ref="K709:M709" si="1414">if(H709=1,$E709,"")</f>
        <v/>
      </c>
      <c r="L709" s="19">
        <f t="shared" si="1414"/>
        <v>0.03676526308</v>
      </c>
      <c r="M709" s="19">
        <f t="shared" si="1414"/>
        <v>0.03676526308</v>
      </c>
      <c r="N709" s="158">
        <f>if('StockBond Returns'!AB707=0,1,0)</f>
        <v>1</v>
      </c>
      <c r="O709">
        <f>if( and('StockBond Returns'!$AB707&lt;0,'StockBond Returns'!$AB707&gt;=-0.1),1,0)</f>
        <v>0</v>
      </c>
      <c r="P709">
        <f>if( and('StockBond Returns'!$AB707&lt;-0.1,'StockBond Returns'!$AB707&gt;=-0.2),1,0)</f>
        <v>0</v>
      </c>
      <c r="Q709">
        <f>if( and('StockBond Returns'!$AB707&lt;-0.2,'StockBond Returns'!$AB707&gt;=-0.3),1,0)</f>
        <v>0</v>
      </c>
      <c r="R709">
        <f>if('StockBond Returns'!AB707&lt;-0.3,1,0)</f>
        <v>0</v>
      </c>
      <c r="S709" s="19">
        <f t="shared" ref="S709:W709" si="1415">if(N709=1,$E709,"")</f>
        <v>0.03676526308</v>
      </c>
      <c r="T709" t="str">
        <f t="shared" si="1415"/>
        <v/>
      </c>
      <c r="U709" t="str">
        <f t="shared" si="1415"/>
        <v/>
      </c>
      <c r="V709" t="str">
        <f t="shared" si="1415"/>
        <v/>
      </c>
      <c r="W709" t="str">
        <f t="shared" si="1415"/>
        <v/>
      </c>
    </row>
    <row r="710">
      <c r="A710">
        <f t="shared" si="33"/>
        <v>8</v>
      </c>
      <c r="B710">
        <f t="shared" si="34"/>
        <v>1929</v>
      </c>
      <c r="C710" s="159">
        <f t="shared" si="709"/>
        <v>10836</v>
      </c>
      <c r="D710" s="156">
        <f t="shared" si="12"/>
        <v>1929.583333</v>
      </c>
      <c r="E710" s="157">
        <f>('StockBond Returns'!Y709+'StockBond Returns'!AA709-'Parameters &amp; Main Results'!$B$33)/'StockBond Returns'!Z709*12</f>
        <v>0.0359897277</v>
      </c>
      <c r="F710" s="77">
        <f>'StockBond Returns'!Y709+'StockBond Returns'!AA709-'StockBond Returns'!Z709*'Distribution of Final Value'!$B$7</f>
        <v>-1.667817353</v>
      </c>
      <c r="G710" s="19">
        <f>1/'StockBond Returns'!M708</f>
        <v>0.03294491198</v>
      </c>
      <c r="H710">
        <f t="shared" si="7"/>
        <v>0</v>
      </c>
      <c r="I710" s="71">
        <f t="shared" si="8"/>
        <v>1</v>
      </c>
      <c r="J710">
        <f t="shared" si="9"/>
        <v>1</v>
      </c>
      <c r="K710" t="str">
        <f t="shared" ref="K710:M710" si="1416">if(H710=1,$E710,"")</f>
        <v/>
      </c>
      <c r="L710" s="19">
        <f t="shared" si="1416"/>
        <v>0.0359897277</v>
      </c>
      <c r="M710" s="19">
        <f t="shared" si="1416"/>
        <v>0.0359897277</v>
      </c>
      <c r="N710" s="158">
        <f>if('StockBond Returns'!AB708=0,1,0)</f>
        <v>1</v>
      </c>
      <c r="O710">
        <f>if( and('StockBond Returns'!$AB708&lt;0,'StockBond Returns'!$AB708&gt;=-0.1),1,0)</f>
        <v>0</v>
      </c>
      <c r="P710">
        <f>if( and('StockBond Returns'!$AB708&lt;-0.1,'StockBond Returns'!$AB708&gt;=-0.2),1,0)</f>
        <v>0</v>
      </c>
      <c r="Q710">
        <f>if( and('StockBond Returns'!$AB708&lt;-0.2,'StockBond Returns'!$AB708&gt;=-0.3),1,0)</f>
        <v>0</v>
      </c>
      <c r="R710">
        <f>if('StockBond Returns'!AB708&lt;-0.3,1,0)</f>
        <v>0</v>
      </c>
      <c r="S710" s="19">
        <f t="shared" ref="S710:W710" si="1417">if(N710=1,$E710,"")</f>
        <v>0.0359897277</v>
      </c>
      <c r="T710" t="str">
        <f t="shared" si="1417"/>
        <v/>
      </c>
      <c r="U710" t="str">
        <f t="shared" si="1417"/>
        <v/>
      </c>
      <c r="V710" t="str">
        <f t="shared" si="1417"/>
        <v/>
      </c>
      <c r="W710" t="str">
        <f t="shared" si="1417"/>
        <v/>
      </c>
    </row>
    <row r="711">
      <c r="A711">
        <f t="shared" si="33"/>
        <v>9</v>
      </c>
      <c r="B711">
        <f t="shared" si="34"/>
        <v>1929</v>
      </c>
      <c r="C711" s="159">
        <f t="shared" si="709"/>
        <v>10866</v>
      </c>
      <c r="D711" s="156">
        <f t="shared" si="12"/>
        <v>1929.666667</v>
      </c>
      <c r="E711" s="157">
        <f>('StockBond Returns'!Y710+'StockBond Returns'!AA710-'Parameters &amp; Main Results'!$B$33)/'StockBond Returns'!Z710*12</f>
        <v>0.03365183609</v>
      </c>
      <c r="F711" s="77">
        <f>'StockBond Returns'!Y710+'StockBond Returns'!AA710-'StockBond Returns'!Z710*'Distribution of Final Value'!$B$7</f>
        <v>-2.805099417</v>
      </c>
      <c r="G711" s="19">
        <f>1/'StockBond Returns'!M709</f>
        <v>0.03004880982</v>
      </c>
      <c r="H711">
        <f t="shared" si="7"/>
        <v>0</v>
      </c>
      <c r="I711" s="71">
        <f t="shared" si="8"/>
        <v>1</v>
      </c>
      <c r="J711">
        <f t="shared" si="9"/>
        <v>1</v>
      </c>
      <c r="K711" t="str">
        <f t="shared" ref="K711:M711" si="1418">if(H711=1,$E711,"")</f>
        <v/>
      </c>
      <c r="L711" s="19">
        <f t="shared" si="1418"/>
        <v>0.03365183609</v>
      </c>
      <c r="M711" s="19">
        <f t="shared" si="1418"/>
        <v>0.03365183609</v>
      </c>
      <c r="N711" s="158">
        <f>if('StockBond Returns'!AB709=0,1,0)</f>
        <v>1</v>
      </c>
      <c r="O711">
        <f>if( and('StockBond Returns'!$AB709&lt;0,'StockBond Returns'!$AB709&gt;=-0.1),1,0)</f>
        <v>0</v>
      </c>
      <c r="P711">
        <f>if( and('StockBond Returns'!$AB709&lt;-0.1,'StockBond Returns'!$AB709&gt;=-0.2),1,0)</f>
        <v>0</v>
      </c>
      <c r="Q711">
        <f>if( and('StockBond Returns'!$AB709&lt;-0.2,'StockBond Returns'!$AB709&gt;=-0.3),1,0)</f>
        <v>0</v>
      </c>
      <c r="R711">
        <f>if('StockBond Returns'!AB709&lt;-0.3,1,0)</f>
        <v>0</v>
      </c>
      <c r="S711" s="19">
        <f t="shared" ref="S711:W711" si="1419">if(N711=1,$E711,"")</f>
        <v>0.03365183609</v>
      </c>
      <c r="T711" t="str">
        <f t="shared" si="1419"/>
        <v/>
      </c>
      <c r="U711" t="str">
        <f t="shared" si="1419"/>
        <v/>
      </c>
      <c r="V711" t="str">
        <f t="shared" si="1419"/>
        <v/>
      </c>
      <c r="W711" t="str">
        <f t="shared" si="1419"/>
        <v/>
      </c>
    </row>
    <row r="712">
      <c r="A712">
        <f t="shared" si="33"/>
        <v>10</v>
      </c>
      <c r="B712">
        <f t="shared" si="34"/>
        <v>1929</v>
      </c>
      <c r="C712" s="159">
        <f t="shared" si="709"/>
        <v>10897</v>
      </c>
      <c r="D712" s="156">
        <f t="shared" si="12"/>
        <v>1929.75</v>
      </c>
      <c r="E712" s="157">
        <f>('StockBond Returns'!Y711+'StockBond Returns'!AA711-'Parameters &amp; Main Results'!$B$33)/'StockBond Returns'!Z711*12</f>
        <v>0.03487627765</v>
      </c>
      <c r="F712" s="77">
        <f>'StockBond Returns'!Y711+'StockBond Returns'!AA711-'StockBond Returns'!Z711*'Distribution of Final Value'!$B$7</f>
        <v>-2.207447199</v>
      </c>
      <c r="G712" s="19">
        <f>1/'StockBond Returns'!M710</f>
        <v>0.03186970721</v>
      </c>
      <c r="H712">
        <f t="shared" si="7"/>
        <v>0</v>
      </c>
      <c r="I712" s="71">
        <f t="shared" si="8"/>
        <v>1</v>
      </c>
      <c r="J712">
        <f t="shared" si="9"/>
        <v>0</v>
      </c>
      <c r="K712" t="str">
        <f t="shared" ref="K712:M712" si="1420">if(H712=1,$E712,"")</f>
        <v/>
      </c>
      <c r="L712" s="19">
        <f t="shared" si="1420"/>
        <v>0.03487627765</v>
      </c>
      <c r="M712" t="str">
        <f t="shared" si="1420"/>
        <v/>
      </c>
      <c r="N712" s="158">
        <f>if('StockBond Returns'!AB710=0,1,0)</f>
        <v>0</v>
      </c>
      <c r="O712">
        <f>if( and('StockBond Returns'!$AB710&lt;0,'StockBond Returns'!$AB710&gt;=-0.1),1,0)</f>
        <v>1</v>
      </c>
      <c r="P712">
        <f>if( and('StockBond Returns'!$AB710&lt;-0.1,'StockBond Returns'!$AB710&gt;=-0.2),1,0)</f>
        <v>0</v>
      </c>
      <c r="Q712">
        <f>if( and('StockBond Returns'!$AB710&lt;-0.2,'StockBond Returns'!$AB710&gt;=-0.3),1,0)</f>
        <v>0</v>
      </c>
      <c r="R712">
        <f>if('StockBond Returns'!AB710&lt;-0.3,1,0)</f>
        <v>0</v>
      </c>
      <c r="S712" t="str">
        <f t="shared" ref="S712:W712" si="1421">if(N712=1,$E712,"")</f>
        <v/>
      </c>
      <c r="T712" s="19">
        <f t="shared" si="1421"/>
        <v>0.03487627765</v>
      </c>
      <c r="U712" t="str">
        <f t="shared" si="1421"/>
        <v/>
      </c>
      <c r="V712" t="str">
        <f t="shared" si="1421"/>
        <v/>
      </c>
      <c r="W712" t="str">
        <f t="shared" si="1421"/>
        <v/>
      </c>
    </row>
    <row r="713">
      <c r="A713">
        <f t="shared" si="33"/>
        <v>11</v>
      </c>
      <c r="B713">
        <f t="shared" si="34"/>
        <v>1929</v>
      </c>
      <c r="C713" s="159">
        <f t="shared" si="709"/>
        <v>10927</v>
      </c>
      <c r="D713" s="156">
        <f t="shared" si="12"/>
        <v>1929.833333</v>
      </c>
      <c r="E713" s="157">
        <f>('StockBond Returns'!Y712+'StockBond Returns'!AA712-'Parameters &amp; Main Results'!$B$33)/'StockBond Returns'!Z712*12</f>
        <v>0.04070290792</v>
      </c>
      <c r="F713" s="77">
        <f>'StockBond Returns'!Y712+'StockBond Returns'!AA712-'StockBond Returns'!Z712*'Distribution of Final Value'!$B$7</f>
        <v>0.5803292306</v>
      </c>
      <c r="G713" s="19">
        <f>1/'StockBond Returns'!M711</f>
        <v>0.040019458</v>
      </c>
      <c r="H713">
        <f t="shared" si="7"/>
        <v>0</v>
      </c>
      <c r="I713" s="71">
        <f t="shared" si="8"/>
        <v>1</v>
      </c>
      <c r="J713">
        <f t="shared" si="9"/>
        <v>0</v>
      </c>
      <c r="K713" t="str">
        <f t="shared" ref="K713:M713" si="1422">if(H713=1,$E713,"")</f>
        <v/>
      </c>
      <c r="L713" s="19">
        <f t="shared" si="1422"/>
        <v>0.04070290792</v>
      </c>
      <c r="M713" t="str">
        <f t="shared" si="1422"/>
        <v/>
      </c>
      <c r="N713" s="158">
        <f>if('StockBond Returns'!AB711=0,1,0)</f>
        <v>0</v>
      </c>
      <c r="O713">
        <f>if( and('StockBond Returns'!$AB711&lt;0,'StockBond Returns'!$AB711&gt;=-0.1),1,0)</f>
        <v>0</v>
      </c>
      <c r="P713">
        <f>if( and('StockBond Returns'!$AB711&lt;-0.1,'StockBond Returns'!$AB711&gt;=-0.2),1,0)</f>
        <v>0</v>
      </c>
      <c r="Q713">
        <f>if( and('StockBond Returns'!$AB711&lt;-0.2,'StockBond Returns'!$AB711&gt;=-0.3),1,0)</f>
        <v>1</v>
      </c>
      <c r="R713">
        <f>if('StockBond Returns'!AB711&lt;-0.3,1,0)</f>
        <v>0</v>
      </c>
      <c r="S713" t="str">
        <f t="shared" ref="S713:W713" si="1423">if(N713=1,$E713,"")</f>
        <v/>
      </c>
      <c r="T713" t="str">
        <f t="shared" si="1423"/>
        <v/>
      </c>
      <c r="U713" t="str">
        <f t="shared" si="1423"/>
        <v/>
      </c>
      <c r="V713" s="19">
        <f t="shared" si="1423"/>
        <v>0.04070290792</v>
      </c>
      <c r="W713" t="str">
        <f t="shared" si="1423"/>
        <v/>
      </c>
    </row>
    <row r="714">
      <c r="A714">
        <f t="shared" si="33"/>
        <v>12</v>
      </c>
      <c r="B714">
        <f t="shared" si="34"/>
        <v>1929</v>
      </c>
      <c r="C714" s="159">
        <f t="shared" si="709"/>
        <v>10958</v>
      </c>
      <c r="D714" s="156">
        <f t="shared" si="12"/>
        <v>1929.916667</v>
      </c>
      <c r="E714" s="157">
        <f>('StockBond Returns'!Y713+'StockBond Returns'!AA713-'Parameters &amp; Main Results'!$B$33)/'StockBond Returns'!Z713*12</f>
        <v>0.04484403952</v>
      </c>
      <c r="F714" s="77">
        <f>'StockBond Returns'!Y713+'StockBond Returns'!AA713-'StockBond Returns'!Z713*'Distribution of Final Value'!$B$7</f>
        <v>2.551525823</v>
      </c>
      <c r="G714" s="19">
        <f>1/'StockBond Returns'!M712</f>
        <v>0.04640013376</v>
      </c>
      <c r="H714">
        <f t="shared" si="7"/>
        <v>0</v>
      </c>
      <c r="I714" s="71">
        <f t="shared" si="8"/>
        <v>1</v>
      </c>
      <c r="J714">
        <f t="shared" si="9"/>
        <v>0</v>
      </c>
      <c r="K714" t="str">
        <f t="shared" ref="K714:M714" si="1424">if(H714=1,$E714,"")</f>
        <v/>
      </c>
      <c r="L714" s="19">
        <f t="shared" si="1424"/>
        <v>0.04484403952</v>
      </c>
      <c r="M714" t="str">
        <f t="shared" si="1424"/>
        <v/>
      </c>
      <c r="N714" s="158">
        <f>if('StockBond Returns'!AB712=0,1,0)</f>
        <v>0</v>
      </c>
      <c r="O714">
        <f>if( and('StockBond Returns'!$AB712&lt;0,'StockBond Returns'!$AB712&gt;=-0.1),1,0)</f>
        <v>0</v>
      </c>
      <c r="P714">
        <f>if( and('StockBond Returns'!$AB712&lt;-0.1,'StockBond Returns'!$AB712&gt;=-0.2),1,0)</f>
        <v>0</v>
      </c>
      <c r="Q714">
        <f>if( and('StockBond Returns'!$AB712&lt;-0.2,'StockBond Returns'!$AB712&gt;=-0.3),1,0)</f>
        <v>0</v>
      </c>
      <c r="R714">
        <f>if('StockBond Returns'!AB712&lt;-0.3,1,0)</f>
        <v>1</v>
      </c>
      <c r="S714" t="str">
        <f t="shared" ref="S714:W714" si="1425">if(N714=1,$E714,"")</f>
        <v/>
      </c>
      <c r="T714" t="str">
        <f t="shared" si="1425"/>
        <v/>
      </c>
      <c r="U714" t="str">
        <f t="shared" si="1425"/>
        <v/>
      </c>
      <c r="V714" t="str">
        <f t="shared" si="1425"/>
        <v/>
      </c>
      <c r="W714" s="19">
        <f t="shared" si="1425"/>
        <v>0.04484403952</v>
      </c>
    </row>
    <row r="715">
      <c r="A715">
        <f t="shared" si="33"/>
        <v>1</v>
      </c>
      <c r="B715">
        <f t="shared" si="34"/>
        <v>1930</v>
      </c>
      <c r="C715" s="159">
        <f t="shared" si="709"/>
        <v>10989</v>
      </c>
      <c r="D715" s="156">
        <f t="shared" si="12"/>
        <v>1930</v>
      </c>
      <c r="E715" s="157">
        <f>('StockBond Returns'!Y714+'StockBond Returns'!AA714-'Parameters &amp; Main Results'!$B$33)/'StockBond Returns'!Z714*12</f>
        <v>0.04380406174</v>
      </c>
      <c r="F715" s="77">
        <f>'StockBond Returns'!Y714+'StockBond Returns'!AA714-'StockBond Returns'!Z714*'Distribution of Final Value'!$B$7</f>
        <v>2.102501903</v>
      </c>
      <c r="G715" s="19">
        <f>1/'StockBond Returns'!M713</f>
        <v>0.04533339757</v>
      </c>
      <c r="H715">
        <f t="shared" si="7"/>
        <v>0</v>
      </c>
      <c r="I715" s="71">
        <f t="shared" si="8"/>
        <v>1</v>
      </c>
      <c r="J715">
        <f t="shared" si="9"/>
        <v>0</v>
      </c>
      <c r="K715" t="str">
        <f t="shared" ref="K715:M715" si="1426">if(H715=1,$E715,"")</f>
        <v/>
      </c>
      <c r="L715" s="19">
        <f t="shared" si="1426"/>
        <v>0.04380406174</v>
      </c>
      <c r="M715" t="str">
        <f t="shared" si="1426"/>
        <v/>
      </c>
      <c r="N715" s="158">
        <f>if('StockBond Returns'!AB713=0,1,0)</f>
        <v>0</v>
      </c>
      <c r="O715">
        <f>if( and('StockBond Returns'!$AB713&lt;0,'StockBond Returns'!$AB713&gt;=-0.1),1,0)</f>
        <v>0</v>
      </c>
      <c r="P715">
        <f>if( and('StockBond Returns'!$AB713&lt;-0.1,'StockBond Returns'!$AB713&gt;=-0.2),1,0)</f>
        <v>0</v>
      </c>
      <c r="Q715">
        <f>if( and('StockBond Returns'!$AB713&lt;-0.2,'StockBond Returns'!$AB713&gt;=-0.3),1,0)</f>
        <v>0</v>
      </c>
      <c r="R715">
        <f>if('StockBond Returns'!AB713&lt;-0.3,1,0)</f>
        <v>1</v>
      </c>
      <c r="S715" t="str">
        <f t="shared" ref="S715:W715" si="1427">if(N715=1,$E715,"")</f>
        <v/>
      </c>
      <c r="T715" t="str">
        <f t="shared" si="1427"/>
        <v/>
      </c>
      <c r="U715" t="str">
        <f t="shared" si="1427"/>
        <v/>
      </c>
      <c r="V715" t="str">
        <f t="shared" si="1427"/>
        <v/>
      </c>
      <c r="W715" s="19">
        <f t="shared" si="1427"/>
        <v>0.04380406174</v>
      </c>
    </row>
    <row r="716">
      <c r="A716">
        <f t="shared" si="33"/>
        <v>2</v>
      </c>
      <c r="B716">
        <f t="shared" si="34"/>
        <v>1930</v>
      </c>
      <c r="C716" s="159">
        <f t="shared" si="709"/>
        <v>11017</v>
      </c>
      <c r="D716" s="156">
        <f t="shared" si="12"/>
        <v>1930.083333</v>
      </c>
      <c r="E716" s="157">
        <f>('StockBond Returns'!Y715+'StockBond Returns'!AA715-'Parameters &amp; Main Results'!$B$33)/'StockBond Returns'!Z715*12</f>
        <v>0.04166024408</v>
      </c>
      <c r="F716" s="77">
        <f>'StockBond Returns'!Y715+'StockBond Returns'!AA715-'StockBond Returns'!Z715*'Distribution of Final Value'!$B$7</f>
        <v>0.9930541342</v>
      </c>
      <c r="G716" s="19">
        <f>1/'StockBond Returns'!M714</f>
        <v>0.04268620107</v>
      </c>
      <c r="H716">
        <f t="shared" si="7"/>
        <v>0</v>
      </c>
      <c r="I716" s="71">
        <f t="shared" si="8"/>
        <v>1</v>
      </c>
      <c r="J716">
        <f t="shared" si="9"/>
        <v>0</v>
      </c>
      <c r="K716" t="str">
        <f t="shared" ref="K716:M716" si="1428">if(H716=1,$E716,"")</f>
        <v/>
      </c>
      <c r="L716" s="19">
        <f t="shared" si="1428"/>
        <v>0.04166024408</v>
      </c>
      <c r="M716" t="str">
        <f t="shared" si="1428"/>
        <v/>
      </c>
      <c r="N716" s="158">
        <f>if('StockBond Returns'!AB714=0,1,0)</f>
        <v>0</v>
      </c>
      <c r="O716">
        <f>if( and('StockBond Returns'!$AB714&lt;0,'StockBond Returns'!$AB714&gt;=-0.1),1,0)</f>
        <v>0</v>
      </c>
      <c r="P716">
        <f>if( and('StockBond Returns'!$AB714&lt;-0.1,'StockBond Returns'!$AB714&gt;=-0.2),1,0)</f>
        <v>0</v>
      </c>
      <c r="Q716">
        <f>if( and('StockBond Returns'!$AB714&lt;-0.2,'StockBond Returns'!$AB714&gt;=-0.3),1,0)</f>
        <v>1</v>
      </c>
      <c r="R716">
        <f>if('StockBond Returns'!AB714&lt;-0.3,1,0)</f>
        <v>0</v>
      </c>
      <c r="S716" t="str">
        <f t="shared" ref="S716:W716" si="1429">if(N716=1,$E716,"")</f>
        <v/>
      </c>
      <c r="T716" t="str">
        <f t="shared" si="1429"/>
        <v/>
      </c>
      <c r="U716" t="str">
        <f t="shared" si="1429"/>
        <v/>
      </c>
      <c r="V716" s="19">
        <f t="shared" si="1429"/>
        <v>0.04166024408</v>
      </c>
      <c r="W716" t="str">
        <f t="shared" si="1429"/>
        <v/>
      </c>
    </row>
    <row r="717">
      <c r="A717">
        <f t="shared" si="33"/>
        <v>3</v>
      </c>
      <c r="B717">
        <f t="shared" si="34"/>
        <v>1930</v>
      </c>
      <c r="C717" s="159">
        <f t="shared" si="709"/>
        <v>11048</v>
      </c>
      <c r="D717" s="156">
        <f t="shared" si="12"/>
        <v>1930.166667</v>
      </c>
      <c r="E717" s="157">
        <f>('StockBond Returns'!Y716+'StockBond Returns'!AA716-'Parameters &amp; Main Results'!$B$33)/'StockBond Returns'!Z716*12</f>
        <v>0.04076526953</v>
      </c>
      <c r="F717" s="77">
        <f>'StockBond Returns'!Y716+'StockBond Returns'!AA716-'StockBond Returns'!Z716*'Distribution of Final Value'!$B$7</f>
        <v>0.5934875451</v>
      </c>
      <c r="G717" s="19">
        <f>1/'StockBond Returns'!M715</f>
        <v>0.04180581168</v>
      </c>
      <c r="H717">
        <f t="shared" si="7"/>
        <v>0</v>
      </c>
      <c r="I717" s="71">
        <f t="shared" si="8"/>
        <v>1</v>
      </c>
      <c r="J717">
        <f t="shared" si="9"/>
        <v>0</v>
      </c>
      <c r="K717" t="str">
        <f t="shared" ref="K717:M717" si="1430">if(H717=1,$E717,"")</f>
        <v/>
      </c>
      <c r="L717" s="19">
        <f t="shared" si="1430"/>
        <v>0.04076526953</v>
      </c>
      <c r="M717" t="str">
        <f t="shared" si="1430"/>
        <v/>
      </c>
      <c r="N717" s="158">
        <f>if('StockBond Returns'!AB715=0,1,0)</f>
        <v>0</v>
      </c>
      <c r="O717">
        <f>if( and('StockBond Returns'!$AB715&lt;0,'StockBond Returns'!$AB715&gt;=-0.1),1,0)</f>
        <v>0</v>
      </c>
      <c r="P717">
        <f>if( and('StockBond Returns'!$AB715&lt;-0.1,'StockBond Returns'!$AB715&gt;=-0.2),1,0)</f>
        <v>0</v>
      </c>
      <c r="Q717">
        <f>if( and('StockBond Returns'!$AB715&lt;-0.2,'StockBond Returns'!$AB715&gt;=-0.3),1,0)</f>
        <v>1</v>
      </c>
      <c r="R717">
        <f>if('StockBond Returns'!AB715&lt;-0.3,1,0)</f>
        <v>0</v>
      </c>
      <c r="S717" t="str">
        <f t="shared" ref="S717:W717" si="1431">if(N717=1,$E717,"")</f>
        <v/>
      </c>
      <c r="T717" t="str">
        <f t="shared" si="1431"/>
        <v/>
      </c>
      <c r="U717" t="str">
        <f t="shared" si="1431"/>
        <v/>
      </c>
      <c r="V717" s="19">
        <f t="shared" si="1431"/>
        <v>0.04076526953</v>
      </c>
      <c r="W717" t="str">
        <f t="shared" si="1431"/>
        <v/>
      </c>
    </row>
    <row r="718">
      <c r="A718">
        <f t="shared" si="33"/>
        <v>4</v>
      </c>
      <c r="B718">
        <f t="shared" si="34"/>
        <v>1930</v>
      </c>
      <c r="C718" s="159">
        <f t="shared" si="709"/>
        <v>11078</v>
      </c>
      <c r="D718" s="156">
        <f t="shared" si="12"/>
        <v>1930.25</v>
      </c>
      <c r="E718" s="157">
        <f>('StockBond Returns'!Y717+'StockBond Returns'!AA717-'Parameters &amp; Main Results'!$B$33)/'StockBond Returns'!Z717*12</f>
        <v>0.03822753087</v>
      </c>
      <c r="F718" s="77">
        <f>'StockBond Returns'!Y717+'StockBond Returns'!AA717-'StockBond Returns'!Z717*'Distribution of Final Value'!$B$7</f>
        <v>-0.5524973963</v>
      </c>
      <c r="G718" s="19">
        <f>1/'StockBond Returns'!M716</f>
        <v>0.03873344921</v>
      </c>
      <c r="H718">
        <f t="shared" si="7"/>
        <v>0</v>
      </c>
      <c r="I718" s="71">
        <f t="shared" si="8"/>
        <v>1</v>
      </c>
      <c r="J718">
        <f t="shared" si="9"/>
        <v>0</v>
      </c>
      <c r="K718" t="str">
        <f t="shared" ref="K718:M718" si="1432">if(H718=1,$E718,"")</f>
        <v/>
      </c>
      <c r="L718" s="19">
        <f t="shared" si="1432"/>
        <v>0.03822753087</v>
      </c>
      <c r="M718" t="str">
        <f t="shared" si="1432"/>
        <v/>
      </c>
      <c r="N718" s="158">
        <f>if('StockBond Returns'!AB716=0,1,0)</f>
        <v>0</v>
      </c>
      <c r="O718">
        <f>if( and('StockBond Returns'!$AB716&lt;0,'StockBond Returns'!$AB716&gt;=-0.1),1,0)</f>
        <v>0</v>
      </c>
      <c r="P718">
        <f>if( and('StockBond Returns'!$AB716&lt;-0.1,'StockBond Returns'!$AB716&gt;=-0.2),1,0)</f>
        <v>1</v>
      </c>
      <c r="Q718">
        <f>if( and('StockBond Returns'!$AB716&lt;-0.2,'StockBond Returns'!$AB716&gt;=-0.3),1,0)</f>
        <v>0</v>
      </c>
      <c r="R718">
        <f>if('StockBond Returns'!AB716&lt;-0.3,1,0)</f>
        <v>0</v>
      </c>
      <c r="S718" t="str">
        <f t="shared" ref="S718:W718" si="1433">if(N718=1,$E718,"")</f>
        <v/>
      </c>
      <c r="T718" t="str">
        <f t="shared" si="1433"/>
        <v/>
      </c>
      <c r="U718" s="19">
        <f t="shared" si="1433"/>
        <v>0.03822753087</v>
      </c>
      <c r="V718" t="str">
        <f t="shared" si="1433"/>
        <v/>
      </c>
      <c r="W718" t="str">
        <f t="shared" si="1433"/>
        <v/>
      </c>
    </row>
    <row r="719">
      <c r="A719">
        <f t="shared" si="33"/>
        <v>5</v>
      </c>
      <c r="B719">
        <f t="shared" si="34"/>
        <v>1930</v>
      </c>
      <c r="C719" s="159">
        <f t="shared" si="709"/>
        <v>11109</v>
      </c>
      <c r="D719" s="156">
        <f t="shared" si="12"/>
        <v>1930.333333</v>
      </c>
      <c r="E719" s="157">
        <f>('StockBond Returns'!Y718+'StockBond Returns'!AA718-'Parameters &amp; Main Results'!$B$33)/'StockBond Returns'!Z718*12</f>
        <v>0.03876206128</v>
      </c>
      <c r="F719" s="77">
        <f>'StockBond Returns'!Y718+'StockBond Returns'!AA718-'StockBond Returns'!Z718*'Distribution of Final Value'!$B$7</f>
        <v>-0.2959504704</v>
      </c>
      <c r="G719" s="19">
        <f>1/'StockBond Returns'!M717</f>
        <v>0.03956605375</v>
      </c>
      <c r="H719">
        <f t="shared" si="7"/>
        <v>0</v>
      </c>
      <c r="I719" s="71">
        <f t="shared" si="8"/>
        <v>1</v>
      </c>
      <c r="J719">
        <f t="shared" si="9"/>
        <v>0</v>
      </c>
      <c r="K719" t="str">
        <f t="shared" ref="K719:M719" si="1434">if(H719=1,$E719,"")</f>
        <v/>
      </c>
      <c r="L719" s="19">
        <f t="shared" si="1434"/>
        <v>0.03876206128</v>
      </c>
      <c r="M719" t="str">
        <f t="shared" si="1434"/>
        <v/>
      </c>
      <c r="N719" s="158">
        <f>if('StockBond Returns'!AB717=0,1,0)</f>
        <v>0</v>
      </c>
      <c r="O719">
        <f>if( and('StockBond Returns'!$AB717&lt;0,'StockBond Returns'!$AB717&gt;=-0.1),1,0)</f>
        <v>0</v>
      </c>
      <c r="P719">
        <f>if( and('StockBond Returns'!$AB717&lt;-0.1,'StockBond Returns'!$AB717&gt;=-0.2),1,0)</f>
        <v>1</v>
      </c>
      <c r="Q719">
        <f>if( and('StockBond Returns'!$AB717&lt;-0.2,'StockBond Returns'!$AB717&gt;=-0.3),1,0)</f>
        <v>0</v>
      </c>
      <c r="R719">
        <f>if('StockBond Returns'!AB717&lt;-0.3,1,0)</f>
        <v>0</v>
      </c>
      <c r="S719" t="str">
        <f t="shared" ref="S719:W719" si="1435">if(N719=1,$E719,"")</f>
        <v/>
      </c>
      <c r="T719" t="str">
        <f t="shared" si="1435"/>
        <v/>
      </c>
      <c r="U719" s="19">
        <f t="shared" si="1435"/>
        <v>0.03876206128</v>
      </c>
      <c r="V719" t="str">
        <f t="shared" si="1435"/>
        <v/>
      </c>
      <c r="W719" t="str">
        <f t="shared" si="1435"/>
        <v/>
      </c>
    </row>
    <row r="720">
      <c r="A720">
        <f t="shared" si="33"/>
        <v>6</v>
      </c>
      <c r="B720">
        <f t="shared" si="34"/>
        <v>1930</v>
      </c>
      <c r="C720" s="159">
        <f t="shared" si="709"/>
        <v>11139</v>
      </c>
      <c r="D720" s="156">
        <f t="shared" si="12"/>
        <v>1930.416667</v>
      </c>
      <c r="E720" s="157">
        <f>('StockBond Returns'!Y719+'StockBond Returns'!AA719-'Parameters &amp; Main Results'!$B$33)/'StockBond Returns'!Z719*12</f>
        <v>0.03898577201</v>
      </c>
      <c r="F720" s="77">
        <f>'StockBond Returns'!Y719+'StockBond Returns'!AA719-'StockBond Returns'!Z719*'Distribution of Final Value'!$B$7</f>
        <v>-0.2319643293</v>
      </c>
      <c r="G720" s="19">
        <f>1/'StockBond Returns'!M718</f>
        <v>0.04034683661</v>
      </c>
      <c r="H720">
        <f t="shared" si="7"/>
        <v>0</v>
      </c>
      <c r="I720" s="71">
        <f t="shared" si="8"/>
        <v>1</v>
      </c>
      <c r="J720">
        <f t="shared" si="9"/>
        <v>0</v>
      </c>
      <c r="K720" t="str">
        <f t="shared" ref="K720:M720" si="1436">if(H720=1,$E720,"")</f>
        <v/>
      </c>
      <c r="L720" s="19">
        <f t="shared" si="1436"/>
        <v>0.03898577201</v>
      </c>
      <c r="M720" t="str">
        <f t="shared" si="1436"/>
        <v/>
      </c>
      <c r="N720" s="158">
        <f>if('StockBond Returns'!AB718=0,1,0)</f>
        <v>0</v>
      </c>
      <c r="O720">
        <f>if( and('StockBond Returns'!$AB718&lt;0,'StockBond Returns'!$AB718&gt;=-0.1),1,0)</f>
        <v>0</v>
      </c>
      <c r="P720">
        <f>if( and('StockBond Returns'!$AB718&lt;-0.1,'StockBond Returns'!$AB718&gt;=-0.2),1,0)</f>
        <v>1</v>
      </c>
      <c r="Q720">
        <f>if( and('StockBond Returns'!$AB718&lt;-0.2,'StockBond Returns'!$AB718&gt;=-0.3),1,0)</f>
        <v>0</v>
      </c>
      <c r="R720">
        <f>if('StockBond Returns'!AB718&lt;-0.3,1,0)</f>
        <v>0</v>
      </c>
      <c r="S720" t="str">
        <f t="shared" ref="S720:W720" si="1437">if(N720=1,$E720,"")</f>
        <v/>
      </c>
      <c r="T720" t="str">
        <f t="shared" si="1437"/>
        <v/>
      </c>
      <c r="U720" s="19">
        <f t="shared" si="1437"/>
        <v>0.03898577201</v>
      </c>
      <c r="V720" t="str">
        <f t="shared" si="1437"/>
        <v/>
      </c>
      <c r="W720" t="str">
        <f t="shared" si="1437"/>
        <v/>
      </c>
    </row>
    <row r="721">
      <c r="A721">
        <f t="shared" si="33"/>
        <v>7</v>
      </c>
      <c r="B721">
        <f t="shared" si="34"/>
        <v>1930</v>
      </c>
      <c r="C721" s="159">
        <f t="shared" si="709"/>
        <v>11170</v>
      </c>
      <c r="D721" s="156">
        <f t="shared" si="12"/>
        <v>1930.5</v>
      </c>
      <c r="E721" s="157">
        <f>('StockBond Returns'!Y720+'StockBond Returns'!AA720-'Parameters &amp; Main Results'!$B$33)/'StockBond Returns'!Z720*12</f>
        <v>0.04398446327</v>
      </c>
      <c r="F721" s="77">
        <f>'StockBond Returns'!Y720+'StockBond Returns'!AA720-'StockBond Returns'!Z720*'Distribution of Final Value'!$B$7</f>
        <v>2.131270642</v>
      </c>
      <c r="G721" s="19">
        <f>1/'StockBond Returns'!M719</f>
        <v>0.04808638084</v>
      </c>
      <c r="H721">
        <f t="shared" si="7"/>
        <v>0</v>
      </c>
      <c r="I721" s="71">
        <f t="shared" si="8"/>
        <v>1</v>
      </c>
      <c r="J721">
        <f t="shared" si="9"/>
        <v>0</v>
      </c>
      <c r="K721" t="str">
        <f t="shared" ref="K721:M721" si="1438">if(H721=1,$E721,"")</f>
        <v/>
      </c>
      <c r="L721" s="19">
        <f t="shared" si="1438"/>
        <v>0.04398446327</v>
      </c>
      <c r="M721" t="str">
        <f t="shared" si="1438"/>
        <v/>
      </c>
      <c r="N721" s="158">
        <f>if('StockBond Returns'!AB719=0,1,0)</f>
        <v>0</v>
      </c>
      <c r="O721">
        <f>if( and('StockBond Returns'!$AB719&lt;0,'StockBond Returns'!$AB719&gt;=-0.1),1,0)</f>
        <v>0</v>
      </c>
      <c r="P721">
        <f>if( and('StockBond Returns'!$AB719&lt;-0.1,'StockBond Returns'!$AB719&gt;=-0.2),1,0)</f>
        <v>0</v>
      </c>
      <c r="Q721">
        <f>if( and('StockBond Returns'!$AB719&lt;-0.2,'StockBond Returns'!$AB719&gt;=-0.3),1,0)</f>
        <v>0</v>
      </c>
      <c r="R721">
        <f>if('StockBond Returns'!AB719&lt;-0.3,1,0)</f>
        <v>1</v>
      </c>
      <c r="S721" t="str">
        <f t="shared" ref="S721:W721" si="1439">if(N721=1,$E721,"")</f>
        <v/>
      </c>
      <c r="T721" t="str">
        <f t="shared" si="1439"/>
        <v/>
      </c>
      <c r="U721" t="str">
        <f t="shared" si="1439"/>
        <v/>
      </c>
      <c r="V721" t="str">
        <f t="shared" si="1439"/>
        <v/>
      </c>
      <c r="W721" s="19">
        <f t="shared" si="1439"/>
        <v>0.04398446327</v>
      </c>
    </row>
    <row r="722">
      <c r="A722">
        <f t="shared" si="33"/>
        <v>8</v>
      </c>
      <c r="B722">
        <f t="shared" si="34"/>
        <v>1930</v>
      </c>
      <c r="C722" s="159">
        <f t="shared" si="709"/>
        <v>11201</v>
      </c>
      <c r="D722" s="156">
        <f t="shared" si="12"/>
        <v>1930.583333</v>
      </c>
      <c r="E722" s="157">
        <f>('StockBond Returns'!Y721+'StockBond Returns'!AA721-'Parameters &amp; Main Results'!$B$33)/'StockBond Returns'!Z721*12</f>
        <v>0.04234322467</v>
      </c>
      <c r="F722" s="77">
        <f>'StockBond Returns'!Y721+'StockBond Returns'!AA721-'StockBond Returns'!Z721*'Distribution of Final Value'!$B$7</f>
        <v>1.344574409</v>
      </c>
      <c r="G722" s="19">
        <f>1/'StockBond Returns'!M720</f>
        <v>0.04608006523</v>
      </c>
      <c r="H722">
        <f t="shared" si="7"/>
        <v>0</v>
      </c>
      <c r="I722" s="71">
        <f t="shared" si="8"/>
        <v>1</v>
      </c>
      <c r="J722">
        <f t="shared" si="9"/>
        <v>0</v>
      </c>
      <c r="K722" t="str">
        <f t="shared" ref="K722:M722" si="1440">if(H722=1,$E722,"")</f>
        <v/>
      </c>
      <c r="L722" s="19">
        <f t="shared" si="1440"/>
        <v>0.04234322467</v>
      </c>
      <c r="M722" t="str">
        <f t="shared" si="1440"/>
        <v/>
      </c>
      <c r="N722" s="158">
        <f>if('StockBond Returns'!AB720=0,1,0)</f>
        <v>0</v>
      </c>
      <c r="O722">
        <f>if( and('StockBond Returns'!$AB720&lt;0,'StockBond Returns'!$AB720&gt;=-0.1),1,0)</f>
        <v>0</v>
      </c>
      <c r="P722">
        <f>if( and('StockBond Returns'!$AB720&lt;-0.1,'StockBond Returns'!$AB720&gt;=-0.2),1,0)</f>
        <v>0</v>
      </c>
      <c r="Q722">
        <f>if( and('StockBond Returns'!$AB720&lt;-0.2,'StockBond Returns'!$AB720&gt;=-0.3),1,0)</f>
        <v>1</v>
      </c>
      <c r="R722">
        <f>if('StockBond Returns'!AB720&lt;-0.3,1,0)</f>
        <v>0</v>
      </c>
      <c r="S722" t="str">
        <f t="shared" ref="S722:W722" si="1441">if(N722=1,$E722,"")</f>
        <v/>
      </c>
      <c r="T722" t="str">
        <f t="shared" si="1441"/>
        <v/>
      </c>
      <c r="U722" t="str">
        <f t="shared" si="1441"/>
        <v/>
      </c>
      <c r="V722" s="19">
        <f t="shared" si="1441"/>
        <v>0.04234322467</v>
      </c>
      <c r="W722" t="str">
        <f t="shared" si="1441"/>
        <v/>
      </c>
    </row>
    <row r="723">
      <c r="A723">
        <f t="shared" si="33"/>
        <v>9</v>
      </c>
      <c r="B723">
        <f t="shared" si="34"/>
        <v>1930</v>
      </c>
      <c r="C723" s="159">
        <f t="shared" si="709"/>
        <v>11231</v>
      </c>
      <c r="D723" s="156">
        <f t="shared" si="12"/>
        <v>1930.666667</v>
      </c>
      <c r="E723" s="157">
        <f>('StockBond Returns'!Y722+'StockBond Returns'!AA722-'Parameters &amp; Main Results'!$B$33)/'StockBond Returns'!Z722*12</f>
        <v>0.0418128472</v>
      </c>
      <c r="F723" s="77">
        <f>'StockBond Returns'!Y722+'StockBond Returns'!AA722-'StockBond Returns'!Z722*'Distribution of Final Value'!$B$7</f>
        <v>1.024818995</v>
      </c>
      <c r="G723" s="19">
        <f>1/'StockBond Returns'!M721</f>
        <v>0.04563995724</v>
      </c>
      <c r="H723">
        <f t="shared" si="7"/>
        <v>0</v>
      </c>
      <c r="I723" s="71">
        <f t="shared" si="8"/>
        <v>1</v>
      </c>
      <c r="J723">
        <f t="shared" si="9"/>
        <v>0</v>
      </c>
      <c r="K723" t="str">
        <f t="shared" ref="K723:M723" si="1442">if(H723=1,$E723,"")</f>
        <v/>
      </c>
      <c r="L723" s="19">
        <f t="shared" si="1442"/>
        <v>0.0418128472</v>
      </c>
      <c r="M723" t="str">
        <f t="shared" si="1442"/>
        <v/>
      </c>
      <c r="N723" s="158">
        <f>if('StockBond Returns'!AB721=0,1,0)</f>
        <v>0</v>
      </c>
      <c r="O723">
        <f>if( and('StockBond Returns'!$AB721&lt;0,'StockBond Returns'!$AB721&gt;=-0.1),1,0)</f>
        <v>0</v>
      </c>
      <c r="P723">
        <f>if( and('StockBond Returns'!$AB721&lt;-0.1,'StockBond Returns'!$AB721&gt;=-0.2),1,0)</f>
        <v>0</v>
      </c>
      <c r="Q723">
        <f>if( and('StockBond Returns'!$AB721&lt;-0.2,'StockBond Returns'!$AB721&gt;=-0.3),1,0)</f>
        <v>1</v>
      </c>
      <c r="R723">
        <f>if('StockBond Returns'!AB721&lt;-0.3,1,0)</f>
        <v>0</v>
      </c>
      <c r="S723" t="str">
        <f t="shared" ref="S723:W723" si="1443">if(N723=1,$E723,"")</f>
        <v/>
      </c>
      <c r="T723" t="str">
        <f t="shared" si="1443"/>
        <v/>
      </c>
      <c r="U723" t="str">
        <f t="shared" si="1443"/>
        <v/>
      </c>
      <c r="V723" s="19">
        <f t="shared" si="1443"/>
        <v>0.0418128472</v>
      </c>
      <c r="W723" t="str">
        <f t="shared" si="1443"/>
        <v/>
      </c>
    </row>
    <row r="724">
      <c r="A724">
        <f t="shared" si="33"/>
        <v>10</v>
      </c>
      <c r="B724">
        <f t="shared" si="34"/>
        <v>1930</v>
      </c>
      <c r="C724" s="159">
        <f t="shared" si="709"/>
        <v>11262</v>
      </c>
      <c r="D724" s="156">
        <f t="shared" si="12"/>
        <v>1930.75</v>
      </c>
      <c r="E724" s="157">
        <f>('StockBond Returns'!Y723+'StockBond Returns'!AA723-'Parameters &amp; Main Results'!$B$33)/'StockBond Returns'!Z723*12</f>
        <v>0.04646471216</v>
      </c>
      <c r="F724" s="77">
        <f>'StockBond Returns'!Y723+'StockBond Returns'!AA723-'StockBond Returns'!Z723*'Distribution of Final Value'!$B$7</f>
        <v>2.949738045</v>
      </c>
      <c r="G724" s="19">
        <f>1/'StockBond Returns'!M722</f>
        <v>0.05304719478</v>
      </c>
      <c r="H724">
        <f t="shared" si="7"/>
        <v>1</v>
      </c>
      <c r="I724" s="71">
        <f t="shared" si="8"/>
        <v>0</v>
      </c>
      <c r="J724">
        <f t="shared" si="9"/>
        <v>0</v>
      </c>
      <c r="K724" s="19">
        <f t="shared" ref="K724:M724" si="1444">if(H724=1,$E724,"")</f>
        <v>0.04646471216</v>
      </c>
      <c r="L724" t="str">
        <f t="shared" si="1444"/>
        <v/>
      </c>
      <c r="M724" t="str">
        <f t="shared" si="1444"/>
        <v/>
      </c>
      <c r="N724" s="158">
        <f>if('StockBond Returns'!AB722=0,1,0)</f>
        <v>0</v>
      </c>
      <c r="O724">
        <f>if( and('StockBond Returns'!$AB722&lt;0,'StockBond Returns'!$AB722&gt;=-0.1),1,0)</f>
        <v>0</v>
      </c>
      <c r="P724">
        <f>if( and('StockBond Returns'!$AB722&lt;-0.1,'StockBond Returns'!$AB722&gt;=-0.2),1,0)</f>
        <v>0</v>
      </c>
      <c r="Q724">
        <f>if( and('StockBond Returns'!$AB722&lt;-0.2,'StockBond Returns'!$AB722&gt;=-0.3),1,0)</f>
        <v>0</v>
      </c>
      <c r="R724">
        <f>if('StockBond Returns'!AB722&lt;-0.3,1,0)</f>
        <v>1</v>
      </c>
      <c r="S724" t="str">
        <f t="shared" ref="S724:W724" si="1445">if(N724=1,$E724,"")</f>
        <v/>
      </c>
      <c r="T724" t="str">
        <f t="shared" si="1445"/>
        <v/>
      </c>
      <c r="U724" t="str">
        <f t="shared" si="1445"/>
        <v/>
      </c>
      <c r="V724" t="str">
        <f t="shared" si="1445"/>
        <v/>
      </c>
      <c r="W724" s="19">
        <f t="shared" si="1445"/>
        <v>0.04646471216</v>
      </c>
    </row>
    <row r="725">
      <c r="A725">
        <f t="shared" si="33"/>
        <v>11</v>
      </c>
      <c r="B725">
        <f t="shared" si="34"/>
        <v>1930</v>
      </c>
      <c r="C725" s="159">
        <f t="shared" si="709"/>
        <v>11292</v>
      </c>
      <c r="D725" s="156">
        <f t="shared" si="12"/>
        <v>1930.833333</v>
      </c>
      <c r="E725" s="157">
        <f>('StockBond Returns'!Y724+'StockBond Returns'!AA724-'Parameters &amp; Main Results'!$B$33)/'StockBond Returns'!Z724*12</f>
        <v>0.04935587701</v>
      </c>
      <c r="F725" s="77">
        <f>'StockBond Returns'!Y724+'StockBond Returns'!AA724-'StockBond Returns'!Z724*'Distribution of Final Value'!$B$7</f>
        <v>4.04001276</v>
      </c>
      <c r="G725" s="19">
        <f>1/'StockBond Returns'!M723</f>
        <v>0.058077958</v>
      </c>
      <c r="H725">
        <f t="shared" si="7"/>
        <v>1</v>
      </c>
      <c r="I725" s="71">
        <f t="shared" si="8"/>
        <v>0</v>
      </c>
      <c r="J725">
        <f t="shared" si="9"/>
        <v>0</v>
      </c>
      <c r="K725" s="19">
        <f t="shared" ref="K725:M725" si="1446">if(H725=1,$E725,"")</f>
        <v>0.04935587701</v>
      </c>
      <c r="L725" t="str">
        <f t="shared" si="1446"/>
        <v/>
      </c>
      <c r="M725" t="str">
        <f t="shared" si="1446"/>
        <v/>
      </c>
      <c r="N725" s="158">
        <f>if('StockBond Returns'!AB723=0,1,0)</f>
        <v>0</v>
      </c>
      <c r="O725">
        <f>if( and('StockBond Returns'!$AB723&lt;0,'StockBond Returns'!$AB723&gt;=-0.1),1,0)</f>
        <v>0</v>
      </c>
      <c r="P725">
        <f>if( and('StockBond Returns'!$AB723&lt;-0.1,'StockBond Returns'!$AB723&gt;=-0.2),1,0)</f>
        <v>0</v>
      </c>
      <c r="Q725">
        <f>if( and('StockBond Returns'!$AB723&lt;-0.2,'StockBond Returns'!$AB723&gt;=-0.3),1,0)</f>
        <v>0</v>
      </c>
      <c r="R725">
        <f>if('StockBond Returns'!AB723&lt;-0.3,1,0)</f>
        <v>1</v>
      </c>
      <c r="S725" t="str">
        <f t="shared" ref="S725:W725" si="1447">if(N725=1,$E725,"")</f>
        <v/>
      </c>
      <c r="T725" t="str">
        <f t="shared" si="1447"/>
        <v/>
      </c>
      <c r="U725" t="str">
        <f t="shared" si="1447"/>
        <v/>
      </c>
      <c r="V725" t="str">
        <f t="shared" si="1447"/>
        <v/>
      </c>
      <c r="W725" s="19">
        <f t="shared" si="1447"/>
        <v>0.04935587701</v>
      </c>
    </row>
    <row r="726">
      <c r="A726">
        <f t="shared" si="33"/>
        <v>12</v>
      </c>
      <c r="B726">
        <f t="shared" si="34"/>
        <v>1930</v>
      </c>
      <c r="C726" s="159">
        <f t="shared" si="709"/>
        <v>11323</v>
      </c>
      <c r="D726" s="156">
        <f t="shared" si="12"/>
        <v>1930.916667</v>
      </c>
      <c r="E726" s="157">
        <f>('StockBond Returns'!Y725+'StockBond Returns'!AA725-'Parameters &amp; Main Results'!$B$33)/'StockBond Returns'!Z725*12</f>
        <v>0.04985311559</v>
      </c>
      <c r="F726" s="77">
        <f>'StockBond Returns'!Y725+'StockBond Returns'!AA725-'StockBond Returns'!Z725*'Distribution of Final Value'!$B$7</f>
        <v>4.442811058</v>
      </c>
      <c r="G726" s="19">
        <f>1/'StockBond Returns'!M724</f>
        <v>0.05839691184</v>
      </c>
      <c r="H726">
        <f t="shared" si="7"/>
        <v>1</v>
      </c>
      <c r="I726" s="71">
        <f t="shared" si="8"/>
        <v>0</v>
      </c>
      <c r="J726">
        <f t="shared" si="9"/>
        <v>0</v>
      </c>
      <c r="K726" s="19">
        <f t="shared" ref="K726:M726" si="1448">if(H726=1,$E726,"")</f>
        <v>0.04985311559</v>
      </c>
      <c r="L726" t="str">
        <f t="shared" si="1448"/>
        <v/>
      </c>
      <c r="M726" t="str">
        <f t="shared" si="1448"/>
        <v/>
      </c>
      <c r="N726" s="158">
        <f>if('StockBond Returns'!AB724=0,1,0)</f>
        <v>0</v>
      </c>
      <c r="O726">
        <f>if( and('StockBond Returns'!$AB724&lt;0,'StockBond Returns'!$AB724&gt;=-0.1),1,0)</f>
        <v>0</v>
      </c>
      <c r="P726">
        <f>if( and('StockBond Returns'!$AB724&lt;-0.1,'StockBond Returns'!$AB724&gt;=-0.2),1,0)</f>
        <v>0</v>
      </c>
      <c r="Q726">
        <f>if( and('StockBond Returns'!$AB724&lt;-0.2,'StockBond Returns'!$AB724&gt;=-0.3),1,0)</f>
        <v>0</v>
      </c>
      <c r="R726">
        <f>if('StockBond Returns'!AB724&lt;-0.3,1,0)</f>
        <v>1</v>
      </c>
      <c r="S726" t="str">
        <f t="shared" ref="S726:W726" si="1449">if(N726=1,$E726,"")</f>
        <v/>
      </c>
      <c r="T726" t="str">
        <f t="shared" si="1449"/>
        <v/>
      </c>
      <c r="U726" t="str">
        <f t="shared" si="1449"/>
        <v/>
      </c>
      <c r="V726" t="str">
        <f t="shared" si="1449"/>
        <v/>
      </c>
      <c r="W726" s="19">
        <f t="shared" si="1449"/>
        <v>0.04985311559</v>
      </c>
    </row>
    <row r="727">
      <c r="A727">
        <f t="shared" si="33"/>
        <v>1</v>
      </c>
      <c r="B727">
        <f t="shared" si="34"/>
        <v>1931</v>
      </c>
      <c r="C727" s="159">
        <f t="shared" si="709"/>
        <v>11354</v>
      </c>
      <c r="D727" s="156">
        <f t="shared" si="12"/>
        <v>1931</v>
      </c>
      <c r="E727" s="157">
        <f>('StockBond Returns'!Y726+'StockBond Returns'!AA726-'Parameters &amp; Main Results'!$B$33)/'StockBond Returns'!Z726*12</f>
        <v>0.05182862902</v>
      </c>
      <c r="F727" s="77">
        <f>'StockBond Returns'!Y726+'StockBond Returns'!AA726-'StockBond Returns'!Z726*'Distribution of Final Value'!$B$7</f>
        <v>5.373251509</v>
      </c>
      <c r="G727" s="19">
        <f>1/'StockBond Returns'!M725</f>
        <v>0.06297614583</v>
      </c>
      <c r="H727">
        <f t="shared" si="7"/>
        <v>1</v>
      </c>
      <c r="I727" s="71">
        <f t="shared" si="8"/>
        <v>0</v>
      </c>
      <c r="J727">
        <f t="shared" si="9"/>
        <v>0</v>
      </c>
      <c r="K727" s="19">
        <f t="shared" ref="K727:M727" si="1450">if(H727=1,$E727,"")</f>
        <v>0.05182862902</v>
      </c>
      <c r="L727" t="str">
        <f t="shared" si="1450"/>
        <v/>
      </c>
      <c r="M727" t="str">
        <f t="shared" si="1450"/>
        <v/>
      </c>
      <c r="N727" s="158">
        <f>if('StockBond Returns'!AB725=0,1,0)</f>
        <v>0</v>
      </c>
      <c r="O727">
        <f>if( and('StockBond Returns'!$AB725&lt;0,'StockBond Returns'!$AB725&gt;=-0.1),1,0)</f>
        <v>0</v>
      </c>
      <c r="P727">
        <f>if( and('StockBond Returns'!$AB725&lt;-0.1,'StockBond Returns'!$AB725&gt;=-0.2),1,0)</f>
        <v>0</v>
      </c>
      <c r="Q727">
        <f>if( and('StockBond Returns'!$AB725&lt;-0.2,'StockBond Returns'!$AB725&gt;=-0.3),1,0)</f>
        <v>0</v>
      </c>
      <c r="R727">
        <f>if('StockBond Returns'!AB725&lt;-0.3,1,0)</f>
        <v>1</v>
      </c>
      <c r="S727" t="str">
        <f t="shared" ref="S727:W727" si="1451">if(N727=1,$E727,"")</f>
        <v/>
      </c>
      <c r="T727" t="str">
        <f t="shared" si="1451"/>
        <v/>
      </c>
      <c r="U727" t="str">
        <f t="shared" si="1451"/>
        <v/>
      </c>
      <c r="V727" t="str">
        <f t="shared" si="1451"/>
        <v/>
      </c>
      <c r="W727" s="19">
        <f t="shared" si="1451"/>
        <v>0.05182862902</v>
      </c>
    </row>
    <row r="728">
      <c r="A728">
        <f t="shared" si="33"/>
        <v>2</v>
      </c>
      <c r="B728">
        <f t="shared" si="34"/>
        <v>1931</v>
      </c>
      <c r="C728" s="159">
        <f t="shared" si="709"/>
        <v>11382</v>
      </c>
      <c r="D728" s="156">
        <f t="shared" si="12"/>
        <v>1931.083333</v>
      </c>
      <c r="E728" s="157">
        <f>('StockBond Returns'!Y727+'StockBond Returns'!AA727-'Parameters &amp; Main Results'!$B$33)/'StockBond Returns'!Z727*12</f>
        <v>0.04940794526</v>
      </c>
      <c r="F728" s="77">
        <f>'StockBond Returns'!Y727+'StockBond Returns'!AA727-'StockBond Returns'!Z727*'Distribution of Final Value'!$B$7</f>
        <v>4.435390235</v>
      </c>
      <c r="G728" s="19">
        <f>1/'StockBond Returns'!M726</f>
        <v>0.05943030789</v>
      </c>
      <c r="H728">
        <f t="shared" si="7"/>
        <v>1</v>
      </c>
      <c r="I728" s="71">
        <f t="shared" si="8"/>
        <v>0</v>
      </c>
      <c r="J728">
        <f t="shared" si="9"/>
        <v>0</v>
      </c>
      <c r="K728" s="19">
        <f t="shared" ref="K728:M728" si="1452">if(H728=1,$E728,"")</f>
        <v>0.04940794526</v>
      </c>
      <c r="L728" t="str">
        <f t="shared" si="1452"/>
        <v/>
      </c>
      <c r="M728" t="str">
        <f t="shared" si="1452"/>
        <v/>
      </c>
      <c r="N728" s="158">
        <f>if('StockBond Returns'!AB726=0,1,0)</f>
        <v>0</v>
      </c>
      <c r="O728">
        <f>if( and('StockBond Returns'!$AB726&lt;0,'StockBond Returns'!$AB726&gt;=-0.1),1,0)</f>
        <v>0</v>
      </c>
      <c r="P728">
        <f>if( and('StockBond Returns'!$AB726&lt;-0.1,'StockBond Returns'!$AB726&gt;=-0.2),1,0)</f>
        <v>0</v>
      </c>
      <c r="Q728">
        <f>if( and('StockBond Returns'!$AB726&lt;-0.2,'StockBond Returns'!$AB726&gt;=-0.3),1,0)</f>
        <v>0</v>
      </c>
      <c r="R728">
        <f>if('StockBond Returns'!AB726&lt;-0.3,1,0)</f>
        <v>1</v>
      </c>
      <c r="S728" t="str">
        <f t="shared" ref="S728:W728" si="1453">if(N728=1,$E728,"")</f>
        <v/>
      </c>
      <c r="T728" t="str">
        <f t="shared" si="1453"/>
        <v/>
      </c>
      <c r="U728" t="str">
        <f t="shared" si="1453"/>
        <v/>
      </c>
      <c r="V728" t="str">
        <f t="shared" si="1453"/>
        <v/>
      </c>
      <c r="W728" s="19">
        <f t="shared" si="1453"/>
        <v>0.04940794526</v>
      </c>
    </row>
    <row r="729">
      <c r="A729">
        <f t="shared" si="33"/>
        <v>3</v>
      </c>
      <c r="B729">
        <f t="shared" si="34"/>
        <v>1931</v>
      </c>
      <c r="C729" s="159">
        <f t="shared" si="709"/>
        <v>11413</v>
      </c>
      <c r="D729" s="156">
        <f t="shared" si="12"/>
        <v>1931.166667</v>
      </c>
      <c r="E729" s="157">
        <f>('StockBond Returns'!Y728+'StockBond Returns'!AA728-'Parameters &amp; Main Results'!$B$33)/'StockBond Returns'!Z728*12</f>
        <v>0.04514492659</v>
      </c>
      <c r="F729" s="77">
        <f>'StockBond Returns'!Y728+'StockBond Returns'!AA728-'StockBond Returns'!Z728*'Distribution of Final Value'!$B$7</f>
        <v>2.65468258</v>
      </c>
      <c r="G729" s="19">
        <f>1/'StockBond Returns'!M727</f>
        <v>0.0528065311</v>
      </c>
      <c r="H729">
        <f t="shared" si="7"/>
        <v>1</v>
      </c>
      <c r="I729" s="71">
        <f t="shared" si="8"/>
        <v>0</v>
      </c>
      <c r="J729">
        <f t="shared" si="9"/>
        <v>0</v>
      </c>
      <c r="K729" s="19">
        <f t="shared" ref="K729:M729" si="1454">if(H729=1,$E729,"")</f>
        <v>0.04514492659</v>
      </c>
      <c r="L729" t="str">
        <f t="shared" si="1454"/>
        <v/>
      </c>
      <c r="M729" t="str">
        <f t="shared" si="1454"/>
        <v/>
      </c>
      <c r="N729" s="158">
        <f>if('StockBond Returns'!AB727=0,1,0)</f>
        <v>0</v>
      </c>
      <c r="O729">
        <f>if( and('StockBond Returns'!$AB727&lt;0,'StockBond Returns'!$AB727&gt;=-0.1),1,0)</f>
        <v>0</v>
      </c>
      <c r="P729">
        <f>if( and('StockBond Returns'!$AB727&lt;-0.1,'StockBond Returns'!$AB727&gt;=-0.2),1,0)</f>
        <v>0</v>
      </c>
      <c r="Q729">
        <f>if( and('StockBond Returns'!$AB727&lt;-0.2,'StockBond Returns'!$AB727&gt;=-0.3),1,0)</f>
        <v>0</v>
      </c>
      <c r="R729">
        <f>if('StockBond Returns'!AB727&lt;-0.3,1,0)</f>
        <v>1</v>
      </c>
      <c r="S729" t="str">
        <f t="shared" ref="S729:W729" si="1455">if(N729=1,$E729,"")</f>
        <v/>
      </c>
      <c r="T729" t="str">
        <f t="shared" si="1455"/>
        <v/>
      </c>
      <c r="U729" t="str">
        <f t="shared" si="1455"/>
        <v/>
      </c>
      <c r="V729" t="str">
        <f t="shared" si="1455"/>
        <v/>
      </c>
      <c r="W729" s="19">
        <f t="shared" si="1455"/>
        <v>0.04514492659</v>
      </c>
    </row>
    <row r="730">
      <c r="A730">
        <f t="shared" si="33"/>
        <v>4</v>
      </c>
      <c r="B730">
        <f t="shared" si="34"/>
        <v>1931</v>
      </c>
      <c r="C730" s="159">
        <f t="shared" si="709"/>
        <v>11443</v>
      </c>
      <c r="D730" s="156">
        <f t="shared" si="12"/>
        <v>1931.25</v>
      </c>
      <c r="E730" s="157">
        <f>('StockBond Returns'!Y729+'StockBond Returns'!AA729-'Parameters &amp; Main Results'!$B$33)/'StockBond Returns'!Z729*12</f>
        <v>0.04724017748</v>
      </c>
      <c r="F730" s="77">
        <f>'StockBond Returns'!Y729+'StockBond Returns'!AA729-'StockBond Returns'!Z729*'Distribution of Final Value'!$B$7</f>
        <v>3.660795294</v>
      </c>
      <c r="G730" s="19">
        <f>1/'StockBond Returns'!M728</f>
        <v>0.05653924222</v>
      </c>
      <c r="H730">
        <f t="shared" si="7"/>
        <v>1</v>
      </c>
      <c r="I730" s="71">
        <f t="shared" si="8"/>
        <v>0</v>
      </c>
      <c r="J730">
        <f t="shared" si="9"/>
        <v>0</v>
      </c>
      <c r="K730" s="19">
        <f t="shared" ref="K730:M730" si="1456">if(H730=1,$E730,"")</f>
        <v>0.04724017748</v>
      </c>
      <c r="L730" t="str">
        <f t="shared" si="1456"/>
        <v/>
      </c>
      <c r="M730" t="str">
        <f t="shared" si="1456"/>
        <v/>
      </c>
      <c r="N730" s="158">
        <f>if('StockBond Returns'!AB728=0,1,0)</f>
        <v>0</v>
      </c>
      <c r="O730">
        <f>if( and('StockBond Returns'!$AB728&lt;0,'StockBond Returns'!$AB728&gt;=-0.1),1,0)</f>
        <v>0</v>
      </c>
      <c r="P730">
        <f>if( and('StockBond Returns'!$AB728&lt;-0.1,'StockBond Returns'!$AB728&gt;=-0.2),1,0)</f>
        <v>0</v>
      </c>
      <c r="Q730">
        <f>if( and('StockBond Returns'!$AB728&lt;-0.2,'StockBond Returns'!$AB728&gt;=-0.3),1,0)</f>
        <v>0</v>
      </c>
      <c r="R730">
        <f>if('StockBond Returns'!AB728&lt;-0.3,1,0)</f>
        <v>1</v>
      </c>
      <c r="S730" t="str">
        <f t="shared" ref="S730:W730" si="1457">if(N730=1,$E730,"")</f>
        <v/>
      </c>
      <c r="T730" t="str">
        <f t="shared" si="1457"/>
        <v/>
      </c>
      <c r="U730" t="str">
        <f t="shared" si="1457"/>
        <v/>
      </c>
      <c r="V730" t="str">
        <f t="shared" si="1457"/>
        <v/>
      </c>
      <c r="W730" s="19">
        <f t="shared" si="1457"/>
        <v>0.04724017748</v>
      </c>
    </row>
    <row r="731">
      <c r="A731">
        <f t="shared" si="33"/>
        <v>5</v>
      </c>
      <c r="B731">
        <f t="shared" si="34"/>
        <v>1931</v>
      </c>
      <c r="C731" s="159">
        <f t="shared" si="709"/>
        <v>11474</v>
      </c>
      <c r="D731" s="156">
        <f t="shared" si="12"/>
        <v>1931.333333</v>
      </c>
      <c r="E731" s="157">
        <f>('StockBond Returns'!Y730+'StockBond Returns'!AA730-'Parameters &amp; Main Results'!$B$33)/'StockBond Returns'!Z730*12</f>
        <v>0.05048061556</v>
      </c>
      <c r="F731" s="77">
        <f>'StockBond Returns'!Y730+'StockBond Returns'!AA730-'StockBond Returns'!Z730*'Distribution of Final Value'!$B$7</f>
        <v>5.215504332</v>
      </c>
      <c r="G731" s="19">
        <f>1/'StockBond Returns'!M729</f>
        <v>0.06230043333</v>
      </c>
      <c r="H731">
        <f t="shared" si="7"/>
        <v>1</v>
      </c>
      <c r="I731" s="71">
        <f t="shared" si="8"/>
        <v>0</v>
      </c>
      <c r="J731">
        <f t="shared" si="9"/>
        <v>0</v>
      </c>
      <c r="K731" s="19">
        <f t="shared" ref="K731:M731" si="1458">if(H731=1,$E731,"")</f>
        <v>0.05048061556</v>
      </c>
      <c r="L731" t="str">
        <f t="shared" si="1458"/>
        <v/>
      </c>
      <c r="M731" t="str">
        <f t="shared" si="1458"/>
        <v/>
      </c>
      <c r="N731" s="158">
        <f>if('StockBond Returns'!AB729=0,1,0)</f>
        <v>0</v>
      </c>
      <c r="O731">
        <f>if( and('StockBond Returns'!$AB729&lt;0,'StockBond Returns'!$AB729&gt;=-0.1),1,0)</f>
        <v>0</v>
      </c>
      <c r="P731">
        <f>if( and('StockBond Returns'!$AB729&lt;-0.1,'StockBond Returns'!$AB729&gt;=-0.2),1,0)</f>
        <v>0</v>
      </c>
      <c r="Q731">
        <f>if( and('StockBond Returns'!$AB729&lt;-0.2,'StockBond Returns'!$AB729&gt;=-0.3),1,0)</f>
        <v>0</v>
      </c>
      <c r="R731">
        <f>if('StockBond Returns'!AB729&lt;-0.3,1,0)</f>
        <v>1</v>
      </c>
      <c r="S731" t="str">
        <f t="shared" ref="S731:W731" si="1459">if(N731=1,$E731,"")</f>
        <v/>
      </c>
      <c r="T731" t="str">
        <f t="shared" si="1459"/>
        <v/>
      </c>
      <c r="U731" t="str">
        <f t="shared" si="1459"/>
        <v/>
      </c>
      <c r="V731" t="str">
        <f t="shared" si="1459"/>
        <v/>
      </c>
      <c r="W731" s="19">
        <f t="shared" si="1459"/>
        <v>0.05048061556</v>
      </c>
    </row>
    <row r="732">
      <c r="A732">
        <f t="shared" si="33"/>
        <v>6</v>
      </c>
      <c r="B732">
        <f t="shared" si="34"/>
        <v>1931</v>
      </c>
      <c r="C732" s="159">
        <f t="shared" si="709"/>
        <v>11504</v>
      </c>
      <c r="D732" s="156">
        <f t="shared" si="12"/>
        <v>1931.416667</v>
      </c>
      <c r="E732" s="157">
        <f>('StockBond Returns'!Y731+'StockBond Returns'!AA731-'Parameters &amp; Main Results'!$B$33)/'StockBond Returns'!Z731*12</f>
        <v>0.05529775637</v>
      </c>
      <c r="F732" s="77">
        <f>'StockBond Returns'!Y731+'StockBond Returns'!AA731-'StockBond Returns'!Z731*'Distribution of Final Value'!$B$7</f>
        <v>7.682162072</v>
      </c>
      <c r="G732" s="19">
        <f>1/'StockBond Returns'!M730</f>
        <v>0.07500112352</v>
      </c>
      <c r="H732">
        <f t="shared" si="7"/>
        <v>1</v>
      </c>
      <c r="I732" s="71">
        <f t="shared" si="8"/>
        <v>0</v>
      </c>
      <c r="J732">
        <f t="shared" si="9"/>
        <v>0</v>
      </c>
      <c r="K732" s="19">
        <f t="shared" ref="K732:M732" si="1460">if(H732=1,$E732,"")</f>
        <v>0.05529775637</v>
      </c>
      <c r="L732" t="str">
        <f t="shared" si="1460"/>
        <v/>
      </c>
      <c r="M732" t="str">
        <f t="shared" si="1460"/>
        <v/>
      </c>
      <c r="N732" s="158">
        <f>if('StockBond Returns'!AB730=0,1,0)</f>
        <v>0</v>
      </c>
      <c r="O732">
        <f>if( and('StockBond Returns'!$AB730&lt;0,'StockBond Returns'!$AB730&gt;=-0.1),1,0)</f>
        <v>0</v>
      </c>
      <c r="P732">
        <f>if( and('StockBond Returns'!$AB730&lt;-0.1,'StockBond Returns'!$AB730&gt;=-0.2),1,0)</f>
        <v>0</v>
      </c>
      <c r="Q732">
        <f>if( and('StockBond Returns'!$AB730&lt;-0.2,'StockBond Returns'!$AB730&gt;=-0.3),1,0)</f>
        <v>0</v>
      </c>
      <c r="R732">
        <f>if('StockBond Returns'!AB730&lt;-0.3,1,0)</f>
        <v>1</v>
      </c>
      <c r="S732" t="str">
        <f t="shared" ref="S732:W732" si="1461">if(N732=1,$E732,"")</f>
        <v/>
      </c>
      <c r="T732" t="str">
        <f t="shared" si="1461"/>
        <v/>
      </c>
      <c r="U732" t="str">
        <f t="shared" si="1461"/>
        <v/>
      </c>
      <c r="V732" t="str">
        <f t="shared" si="1461"/>
        <v/>
      </c>
      <c r="W732" s="19">
        <f t="shared" si="1461"/>
        <v>0.05529775637</v>
      </c>
    </row>
    <row r="733">
      <c r="A733">
        <f t="shared" si="33"/>
        <v>7</v>
      </c>
      <c r="B733">
        <f t="shared" si="34"/>
        <v>1931</v>
      </c>
      <c r="C733" s="159">
        <f t="shared" si="709"/>
        <v>11535</v>
      </c>
      <c r="D733" s="156">
        <f t="shared" si="12"/>
        <v>1931.5</v>
      </c>
      <c r="E733" s="157">
        <f>('StockBond Returns'!Y732+'StockBond Returns'!AA732-'Parameters &amp; Main Results'!$B$33)/'StockBond Returns'!Z732*12</f>
        <v>0.04949187909</v>
      </c>
      <c r="F733" s="77">
        <f>'StockBond Returns'!Y732+'StockBond Returns'!AA732-'StockBond Returns'!Z732*'Distribution of Final Value'!$B$7</f>
        <v>4.724123459</v>
      </c>
      <c r="G733" s="19">
        <f>1/'StockBond Returns'!M731</f>
        <v>0.06206610397</v>
      </c>
      <c r="H733">
        <f t="shared" si="7"/>
        <v>1</v>
      </c>
      <c r="I733" s="71">
        <f t="shared" si="8"/>
        <v>0</v>
      </c>
      <c r="J733">
        <f t="shared" si="9"/>
        <v>0</v>
      </c>
      <c r="K733" s="19">
        <f t="shared" ref="K733:M733" si="1462">if(H733=1,$E733,"")</f>
        <v>0.04949187909</v>
      </c>
      <c r="L733" t="str">
        <f t="shared" si="1462"/>
        <v/>
      </c>
      <c r="M733" t="str">
        <f t="shared" si="1462"/>
        <v/>
      </c>
      <c r="N733" s="158">
        <f>if('StockBond Returns'!AB731=0,1,0)</f>
        <v>0</v>
      </c>
      <c r="O733">
        <f>if( and('StockBond Returns'!$AB731&lt;0,'StockBond Returns'!$AB731&gt;=-0.1),1,0)</f>
        <v>0</v>
      </c>
      <c r="P733">
        <f>if( and('StockBond Returns'!$AB731&lt;-0.1,'StockBond Returns'!$AB731&gt;=-0.2),1,0)</f>
        <v>0</v>
      </c>
      <c r="Q733">
        <f>if( and('StockBond Returns'!$AB731&lt;-0.2,'StockBond Returns'!$AB731&gt;=-0.3),1,0)</f>
        <v>0</v>
      </c>
      <c r="R733">
        <f>if('StockBond Returns'!AB731&lt;-0.3,1,0)</f>
        <v>1</v>
      </c>
      <c r="S733" t="str">
        <f t="shared" ref="S733:W733" si="1463">if(N733=1,$E733,"")</f>
        <v/>
      </c>
      <c r="T733" t="str">
        <f t="shared" si="1463"/>
        <v/>
      </c>
      <c r="U733" t="str">
        <f t="shared" si="1463"/>
        <v/>
      </c>
      <c r="V733" t="str">
        <f t="shared" si="1463"/>
        <v/>
      </c>
      <c r="W733" s="19">
        <f t="shared" si="1463"/>
        <v>0.04949187909</v>
      </c>
    </row>
    <row r="734">
      <c r="A734">
        <f t="shared" si="33"/>
        <v>8</v>
      </c>
      <c r="B734">
        <f t="shared" si="34"/>
        <v>1931</v>
      </c>
      <c r="C734" s="159">
        <f t="shared" si="709"/>
        <v>11566</v>
      </c>
      <c r="D734" s="156">
        <f t="shared" si="12"/>
        <v>1931.583333</v>
      </c>
      <c r="E734" s="157">
        <f>('StockBond Returns'!Y733+'StockBond Returns'!AA733-'Parameters &amp; Main Results'!$B$33)/'StockBond Returns'!Z733*12</f>
        <v>0.05239562446</v>
      </c>
      <c r="F734" s="77">
        <f>'StockBond Returns'!Y733+'StockBond Returns'!AA733-'StockBond Returns'!Z733*'Distribution of Final Value'!$B$7</f>
        <v>6.196800584</v>
      </c>
      <c r="G734" s="19">
        <f>1/'StockBond Returns'!M732</f>
        <v>0.06727259089</v>
      </c>
      <c r="H734">
        <f t="shared" si="7"/>
        <v>1</v>
      </c>
      <c r="I734" s="71">
        <f t="shared" si="8"/>
        <v>0</v>
      </c>
      <c r="J734">
        <f t="shared" si="9"/>
        <v>0</v>
      </c>
      <c r="K734" s="19">
        <f t="shared" ref="K734:M734" si="1464">if(H734=1,$E734,"")</f>
        <v>0.05239562446</v>
      </c>
      <c r="L734" t="str">
        <f t="shared" si="1464"/>
        <v/>
      </c>
      <c r="M734" t="str">
        <f t="shared" si="1464"/>
        <v/>
      </c>
      <c r="N734" s="158">
        <f>if('StockBond Returns'!AB732=0,1,0)</f>
        <v>0</v>
      </c>
      <c r="O734">
        <f>if( and('StockBond Returns'!$AB732&lt;0,'StockBond Returns'!$AB732&gt;=-0.1),1,0)</f>
        <v>0</v>
      </c>
      <c r="P734">
        <f>if( and('StockBond Returns'!$AB732&lt;-0.1,'StockBond Returns'!$AB732&gt;=-0.2),1,0)</f>
        <v>0</v>
      </c>
      <c r="Q734">
        <f>if( and('StockBond Returns'!$AB732&lt;-0.2,'StockBond Returns'!$AB732&gt;=-0.3),1,0)</f>
        <v>0</v>
      </c>
      <c r="R734">
        <f>if('StockBond Returns'!AB732&lt;-0.3,1,0)</f>
        <v>1</v>
      </c>
      <c r="S734" t="str">
        <f t="shared" ref="S734:W734" si="1465">if(N734=1,$E734,"")</f>
        <v/>
      </c>
      <c r="T734" t="str">
        <f t="shared" si="1465"/>
        <v/>
      </c>
      <c r="U734" t="str">
        <f t="shared" si="1465"/>
        <v/>
      </c>
      <c r="V734" t="str">
        <f t="shared" si="1465"/>
        <v/>
      </c>
      <c r="W734" s="19">
        <f t="shared" si="1465"/>
        <v>0.05239562446</v>
      </c>
    </row>
    <row r="735">
      <c r="A735">
        <f t="shared" si="33"/>
        <v>9</v>
      </c>
      <c r="B735">
        <f t="shared" si="34"/>
        <v>1931</v>
      </c>
      <c r="C735" s="159">
        <f t="shared" si="709"/>
        <v>11596</v>
      </c>
      <c r="D735" s="156">
        <f t="shared" si="12"/>
        <v>1931.666667</v>
      </c>
      <c r="E735" s="157">
        <f>('StockBond Returns'!Y734+'StockBond Returns'!AA734-'Parameters &amp; Main Results'!$B$33)/'StockBond Returns'!Z734*12</f>
        <v>0.05204881097</v>
      </c>
      <c r="F735" s="77">
        <f>'StockBond Returns'!Y734+'StockBond Returns'!AA734-'StockBond Returns'!Z734*'Distribution of Final Value'!$B$7</f>
        <v>6.1027627</v>
      </c>
      <c r="G735" s="19">
        <f>1/'StockBond Returns'!M733</f>
        <v>0.06679977457</v>
      </c>
      <c r="H735">
        <f t="shared" si="7"/>
        <v>1</v>
      </c>
      <c r="I735" s="71">
        <f t="shared" si="8"/>
        <v>0</v>
      </c>
      <c r="J735">
        <f t="shared" si="9"/>
        <v>0</v>
      </c>
      <c r="K735" s="19">
        <f t="shared" ref="K735:M735" si="1466">if(H735=1,$E735,"")</f>
        <v>0.05204881097</v>
      </c>
      <c r="L735" t="str">
        <f t="shared" si="1466"/>
        <v/>
      </c>
      <c r="M735" t="str">
        <f t="shared" si="1466"/>
        <v/>
      </c>
      <c r="N735" s="158">
        <f>if('StockBond Returns'!AB733=0,1,0)</f>
        <v>0</v>
      </c>
      <c r="O735">
        <f>if( and('StockBond Returns'!$AB733&lt;0,'StockBond Returns'!$AB733&gt;=-0.1),1,0)</f>
        <v>0</v>
      </c>
      <c r="P735">
        <f>if( and('StockBond Returns'!$AB733&lt;-0.1,'StockBond Returns'!$AB733&gt;=-0.2),1,0)</f>
        <v>0</v>
      </c>
      <c r="Q735">
        <f>if( and('StockBond Returns'!$AB733&lt;-0.2,'StockBond Returns'!$AB733&gt;=-0.3),1,0)</f>
        <v>0</v>
      </c>
      <c r="R735">
        <f>if('StockBond Returns'!AB733&lt;-0.3,1,0)</f>
        <v>1</v>
      </c>
      <c r="S735" t="str">
        <f t="shared" ref="S735:W735" si="1467">if(N735=1,$E735,"")</f>
        <v/>
      </c>
      <c r="T735" t="str">
        <f t="shared" si="1467"/>
        <v/>
      </c>
      <c r="U735" t="str">
        <f t="shared" si="1467"/>
        <v/>
      </c>
      <c r="V735" t="str">
        <f t="shared" si="1467"/>
        <v/>
      </c>
      <c r="W735" s="19">
        <f t="shared" si="1467"/>
        <v>0.05204881097</v>
      </c>
    </row>
    <row r="736">
      <c r="A736">
        <f t="shared" si="33"/>
        <v>10</v>
      </c>
      <c r="B736">
        <f t="shared" si="34"/>
        <v>1931</v>
      </c>
      <c r="C736" s="159">
        <f t="shared" si="709"/>
        <v>11627</v>
      </c>
      <c r="D736" s="156">
        <f t="shared" si="12"/>
        <v>1931.75</v>
      </c>
      <c r="E736" s="157">
        <f>('StockBond Returns'!Y735+'StockBond Returns'!AA735-'Parameters &amp; Main Results'!$B$33)/'StockBond Returns'!Z735*12</f>
        <v>0.06650729945</v>
      </c>
      <c r="F736" s="77">
        <f>'StockBond Returns'!Y735+'StockBond Returns'!AA735-'StockBond Returns'!Z735*'Distribution of Final Value'!$B$7</f>
        <v>13.05054659</v>
      </c>
      <c r="G736" s="19">
        <f>1/'StockBond Returns'!M734</f>
        <v>0.09504744798</v>
      </c>
      <c r="H736">
        <f t="shared" si="7"/>
        <v>1</v>
      </c>
      <c r="I736" s="71">
        <f t="shared" si="8"/>
        <v>0</v>
      </c>
      <c r="J736">
        <f t="shared" si="9"/>
        <v>0</v>
      </c>
      <c r="K736" s="19">
        <f t="shared" ref="K736:M736" si="1468">if(H736=1,$E736,"")</f>
        <v>0.06650729945</v>
      </c>
      <c r="L736" t="str">
        <f t="shared" si="1468"/>
        <v/>
      </c>
      <c r="M736" t="str">
        <f t="shared" si="1468"/>
        <v/>
      </c>
      <c r="N736" s="158">
        <f>if('StockBond Returns'!AB734=0,1,0)</f>
        <v>0</v>
      </c>
      <c r="O736">
        <f>if( and('StockBond Returns'!$AB734&lt;0,'StockBond Returns'!$AB734&gt;=-0.1),1,0)</f>
        <v>0</v>
      </c>
      <c r="P736">
        <f>if( and('StockBond Returns'!$AB734&lt;-0.1,'StockBond Returns'!$AB734&gt;=-0.2),1,0)</f>
        <v>0</v>
      </c>
      <c r="Q736">
        <f>if( and('StockBond Returns'!$AB734&lt;-0.2,'StockBond Returns'!$AB734&gt;=-0.3),1,0)</f>
        <v>0</v>
      </c>
      <c r="R736">
        <f>if('StockBond Returns'!AB734&lt;-0.3,1,0)</f>
        <v>1</v>
      </c>
      <c r="S736" t="str">
        <f t="shared" ref="S736:W736" si="1469">if(N736=1,$E736,"")</f>
        <v/>
      </c>
      <c r="T736" t="str">
        <f t="shared" si="1469"/>
        <v/>
      </c>
      <c r="U736" t="str">
        <f t="shared" si="1469"/>
        <v/>
      </c>
      <c r="V736" t="str">
        <f t="shared" si="1469"/>
        <v/>
      </c>
      <c r="W736" s="19">
        <f t="shared" si="1469"/>
        <v>0.06650729945</v>
      </c>
    </row>
    <row r="737">
      <c r="A737">
        <f t="shared" si="33"/>
        <v>11</v>
      </c>
      <c r="B737">
        <f t="shared" si="34"/>
        <v>1931</v>
      </c>
      <c r="C737" s="159">
        <f t="shared" si="709"/>
        <v>11657</v>
      </c>
      <c r="D737" s="156">
        <f t="shared" si="12"/>
        <v>1931.833333</v>
      </c>
      <c r="E737" s="157">
        <f>('StockBond Returns'!Y736+'StockBond Returns'!AA736-'Parameters &amp; Main Results'!$B$33)/'StockBond Returns'!Z736*12</f>
        <v>0.06266684166</v>
      </c>
      <c r="F737" s="77">
        <f>'StockBond Returns'!Y736+'StockBond Returns'!AA736-'StockBond Returns'!Z736*'Distribution of Final Value'!$B$7</f>
        <v>11.24840439</v>
      </c>
      <c r="G737" s="19">
        <f>1/'StockBond Returns'!M735</f>
        <v>0.08734148434</v>
      </c>
      <c r="H737">
        <f t="shared" si="7"/>
        <v>1</v>
      </c>
      <c r="I737" s="71">
        <f t="shared" si="8"/>
        <v>0</v>
      </c>
      <c r="J737">
        <f t="shared" si="9"/>
        <v>0</v>
      </c>
      <c r="K737" s="19">
        <f t="shared" ref="K737:M737" si="1470">if(H737=1,$E737,"")</f>
        <v>0.06266684166</v>
      </c>
      <c r="L737" t="str">
        <f t="shared" si="1470"/>
        <v/>
      </c>
      <c r="M737" t="str">
        <f t="shared" si="1470"/>
        <v/>
      </c>
      <c r="N737" s="158">
        <f>if('StockBond Returns'!AB735=0,1,0)</f>
        <v>0</v>
      </c>
      <c r="O737">
        <f>if( and('StockBond Returns'!$AB735&lt;0,'StockBond Returns'!$AB735&gt;=-0.1),1,0)</f>
        <v>0</v>
      </c>
      <c r="P737">
        <f>if( and('StockBond Returns'!$AB735&lt;-0.1,'StockBond Returns'!$AB735&gt;=-0.2),1,0)</f>
        <v>0</v>
      </c>
      <c r="Q737">
        <f>if( and('StockBond Returns'!$AB735&lt;-0.2,'StockBond Returns'!$AB735&gt;=-0.3),1,0)</f>
        <v>0</v>
      </c>
      <c r="R737">
        <f>if('StockBond Returns'!AB735&lt;-0.3,1,0)</f>
        <v>1</v>
      </c>
      <c r="S737" t="str">
        <f t="shared" ref="S737:W737" si="1471">if(N737=1,$E737,"")</f>
        <v/>
      </c>
      <c r="T737" t="str">
        <f t="shared" si="1471"/>
        <v/>
      </c>
      <c r="U737" t="str">
        <f t="shared" si="1471"/>
        <v/>
      </c>
      <c r="V737" t="str">
        <f t="shared" si="1471"/>
        <v/>
      </c>
      <c r="W737" s="19">
        <f t="shared" si="1471"/>
        <v>0.06266684166</v>
      </c>
    </row>
    <row r="738">
      <c r="A738">
        <f t="shared" si="33"/>
        <v>12</v>
      </c>
      <c r="B738">
        <f t="shared" si="34"/>
        <v>1931</v>
      </c>
      <c r="C738" s="159">
        <f t="shared" si="709"/>
        <v>11688</v>
      </c>
      <c r="D738" s="156">
        <f t="shared" si="12"/>
        <v>1931.916667</v>
      </c>
      <c r="E738" s="157">
        <f>('StockBond Returns'!Y737+'StockBond Returns'!AA737-'Parameters &amp; Main Results'!$B$33)/'StockBond Returns'!Z737*12</f>
        <v>0.06666094789</v>
      </c>
      <c r="F738" s="77">
        <f>'StockBond Returns'!Y737+'StockBond Returns'!AA737-'StockBond Returns'!Z737*'Distribution of Final Value'!$B$7</f>
        <v>12.87376468</v>
      </c>
      <c r="G738" s="19">
        <f>1/'StockBond Returns'!M736</f>
        <v>0.09584444361</v>
      </c>
      <c r="H738">
        <f t="shared" si="7"/>
        <v>1</v>
      </c>
      <c r="I738" s="71">
        <f t="shared" si="8"/>
        <v>0</v>
      </c>
      <c r="J738">
        <f t="shared" si="9"/>
        <v>0</v>
      </c>
      <c r="K738" s="19">
        <f t="shared" ref="K738:M738" si="1472">if(H738=1,$E738,"")</f>
        <v>0.06666094789</v>
      </c>
      <c r="L738" t="str">
        <f t="shared" si="1472"/>
        <v/>
      </c>
      <c r="M738" t="str">
        <f t="shared" si="1472"/>
        <v/>
      </c>
      <c r="N738" s="158">
        <f>if('StockBond Returns'!AB736=0,1,0)</f>
        <v>0</v>
      </c>
      <c r="O738">
        <f>if( and('StockBond Returns'!$AB736&lt;0,'StockBond Returns'!$AB736&gt;=-0.1),1,0)</f>
        <v>0</v>
      </c>
      <c r="P738">
        <f>if( and('StockBond Returns'!$AB736&lt;-0.1,'StockBond Returns'!$AB736&gt;=-0.2),1,0)</f>
        <v>0</v>
      </c>
      <c r="Q738">
        <f>if( and('StockBond Returns'!$AB736&lt;-0.2,'StockBond Returns'!$AB736&gt;=-0.3),1,0)</f>
        <v>0</v>
      </c>
      <c r="R738">
        <f>if('StockBond Returns'!AB736&lt;-0.3,1,0)</f>
        <v>1</v>
      </c>
      <c r="S738" t="str">
        <f t="shared" ref="S738:W738" si="1473">if(N738=1,$E738,"")</f>
        <v/>
      </c>
      <c r="T738" t="str">
        <f t="shared" si="1473"/>
        <v/>
      </c>
      <c r="U738" t="str">
        <f t="shared" si="1473"/>
        <v/>
      </c>
      <c r="V738" t="str">
        <f t="shared" si="1473"/>
        <v/>
      </c>
      <c r="W738" s="19">
        <f t="shared" si="1473"/>
        <v>0.06666094789</v>
      </c>
    </row>
    <row r="739">
      <c r="A739">
        <f t="shared" si="33"/>
        <v>1</v>
      </c>
      <c r="B739">
        <f t="shared" si="34"/>
        <v>1932</v>
      </c>
      <c r="C739" s="159">
        <f t="shared" si="709"/>
        <v>11719</v>
      </c>
      <c r="D739" s="156">
        <f t="shared" si="12"/>
        <v>1932</v>
      </c>
      <c r="E739" s="157">
        <f>('StockBond Returns'!Y738+'StockBond Returns'!AA738-'Parameters &amp; Main Results'!$B$33)/'StockBond Returns'!Z738*12</f>
        <v>0.07466324672</v>
      </c>
      <c r="F739" s="77">
        <f>'StockBond Returns'!Y738+'StockBond Returns'!AA738-'StockBond Returns'!Z738*'Distribution of Final Value'!$B$7</f>
        <v>17.91574134</v>
      </c>
      <c r="G739" s="19">
        <f>1/'StockBond Returns'!M737</f>
        <v>0.1116451923</v>
      </c>
      <c r="H739">
        <f t="shared" si="7"/>
        <v>1</v>
      </c>
      <c r="I739" s="71">
        <f t="shared" si="8"/>
        <v>0</v>
      </c>
      <c r="J739">
        <f t="shared" si="9"/>
        <v>0</v>
      </c>
      <c r="K739" s="19">
        <f t="shared" ref="K739:M739" si="1474">if(H739=1,$E739,"")</f>
        <v>0.07466324672</v>
      </c>
      <c r="L739" t="str">
        <f t="shared" si="1474"/>
        <v/>
      </c>
      <c r="M739" t="str">
        <f t="shared" si="1474"/>
        <v/>
      </c>
      <c r="N739" s="158">
        <f>if('StockBond Returns'!AB737=0,1,0)</f>
        <v>0</v>
      </c>
      <c r="O739">
        <f>if( and('StockBond Returns'!$AB737&lt;0,'StockBond Returns'!$AB737&gt;=-0.1),1,0)</f>
        <v>0</v>
      </c>
      <c r="P739">
        <f>if( and('StockBond Returns'!$AB737&lt;-0.1,'StockBond Returns'!$AB737&gt;=-0.2),1,0)</f>
        <v>0</v>
      </c>
      <c r="Q739">
        <f>if( and('StockBond Returns'!$AB737&lt;-0.2,'StockBond Returns'!$AB737&gt;=-0.3),1,0)</f>
        <v>0</v>
      </c>
      <c r="R739">
        <f>if('StockBond Returns'!AB737&lt;-0.3,1,0)</f>
        <v>1</v>
      </c>
      <c r="S739" t="str">
        <f t="shared" ref="S739:W739" si="1475">if(N739=1,$E739,"")</f>
        <v/>
      </c>
      <c r="T739" t="str">
        <f t="shared" si="1475"/>
        <v/>
      </c>
      <c r="U739" t="str">
        <f t="shared" si="1475"/>
        <v/>
      </c>
      <c r="V739" t="str">
        <f t="shared" si="1475"/>
        <v/>
      </c>
      <c r="W739" s="19">
        <f t="shared" si="1475"/>
        <v>0.07466324672</v>
      </c>
    </row>
    <row r="740">
      <c r="A740">
        <f t="shared" si="33"/>
        <v>2</v>
      </c>
      <c r="B740">
        <f t="shared" si="34"/>
        <v>1932</v>
      </c>
      <c r="C740" s="159">
        <f t="shared" si="709"/>
        <v>11748</v>
      </c>
      <c r="D740" s="156">
        <f t="shared" si="12"/>
        <v>1932.083333</v>
      </c>
      <c r="E740" s="157">
        <f>('StockBond Returns'!Y739+'StockBond Returns'!AA739-'Parameters &amp; Main Results'!$B$33)/'StockBond Returns'!Z739*12</f>
        <v>0.07530246103</v>
      </c>
      <c r="F740" s="77">
        <f>'StockBond Returns'!Y739+'StockBond Returns'!AA739-'StockBond Returns'!Z739*'Distribution of Final Value'!$B$7</f>
        <v>17.71477666</v>
      </c>
      <c r="G740" s="19">
        <f>1/'StockBond Returns'!M738</f>
        <v>0.1083733519</v>
      </c>
      <c r="H740">
        <f t="shared" si="7"/>
        <v>1</v>
      </c>
      <c r="I740" s="71">
        <f t="shared" si="8"/>
        <v>0</v>
      </c>
      <c r="J740">
        <f t="shared" si="9"/>
        <v>0</v>
      </c>
      <c r="K740" s="19">
        <f t="shared" ref="K740:M740" si="1476">if(H740=1,$E740,"")</f>
        <v>0.07530246103</v>
      </c>
      <c r="L740" t="str">
        <f t="shared" si="1476"/>
        <v/>
      </c>
      <c r="M740" t="str">
        <f t="shared" si="1476"/>
        <v/>
      </c>
      <c r="N740" s="158">
        <f>if('StockBond Returns'!AB738=0,1,0)</f>
        <v>0</v>
      </c>
      <c r="O740">
        <f>if( and('StockBond Returns'!$AB738&lt;0,'StockBond Returns'!$AB738&gt;=-0.1),1,0)</f>
        <v>0</v>
      </c>
      <c r="P740">
        <f>if( and('StockBond Returns'!$AB738&lt;-0.1,'StockBond Returns'!$AB738&gt;=-0.2),1,0)</f>
        <v>0</v>
      </c>
      <c r="Q740">
        <f>if( and('StockBond Returns'!$AB738&lt;-0.2,'StockBond Returns'!$AB738&gt;=-0.3),1,0)</f>
        <v>0</v>
      </c>
      <c r="R740">
        <f>if('StockBond Returns'!AB738&lt;-0.3,1,0)</f>
        <v>1</v>
      </c>
      <c r="S740" t="str">
        <f t="shared" ref="S740:W740" si="1477">if(N740=1,$E740,"")</f>
        <v/>
      </c>
      <c r="T740" t="str">
        <f t="shared" si="1477"/>
        <v/>
      </c>
      <c r="U740" t="str">
        <f t="shared" si="1477"/>
        <v/>
      </c>
      <c r="V740" t="str">
        <f t="shared" si="1477"/>
        <v/>
      </c>
      <c r="W740" s="19">
        <f t="shared" si="1477"/>
        <v>0.07530246103</v>
      </c>
    </row>
    <row r="741">
      <c r="A741">
        <f t="shared" si="33"/>
        <v>3</v>
      </c>
      <c r="B741">
        <f t="shared" si="34"/>
        <v>1932</v>
      </c>
      <c r="C741" s="159">
        <f t="shared" si="709"/>
        <v>11779</v>
      </c>
      <c r="D741" s="156">
        <f t="shared" si="12"/>
        <v>1932.166667</v>
      </c>
      <c r="E741" s="157">
        <f>('StockBond Returns'!Y740+'StockBond Returns'!AA740-'Parameters &amp; Main Results'!$B$33)/'StockBond Returns'!Z740*12</f>
        <v>0.07129781253</v>
      </c>
      <c r="F741" s="77">
        <f>'StockBond Returns'!Y740+'StockBond Returns'!AA740-'StockBond Returns'!Z740*'Distribution of Final Value'!$B$7</f>
        <v>15.78986948</v>
      </c>
      <c r="G741" s="19">
        <f>1/'StockBond Returns'!M739</f>
        <v>0.1062021314</v>
      </c>
      <c r="H741">
        <f t="shared" si="7"/>
        <v>1</v>
      </c>
      <c r="I741" s="71">
        <f t="shared" si="8"/>
        <v>0</v>
      </c>
      <c r="J741">
        <f t="shared" si="9"/>
        <v>0</v>
      </c>
      <c r="K741" s="19">
        <f t="shared" ref="K741:M741" si="1478">if(H741=1,$E741,"")</f>
        <v>0.07129781253</v>
      </c>
      <c r="L741" t="str">
        <f t="shared" si="1478"/>
        <v/>
      </c>
      <c r="M741" t="str">
        <f t="shared" si="1478"/>
        <v/>
      </c>
      <c r="N741" s="158">
        <f>if('StockBond Returns'!AB739=0,1,0)</f>
        <v>0</v>
      </c>
      <c r="O741">
        <f>if( and('StockBond Returns'!$AB739&lt;0,'StockBond Returns'!$AB739&gt;=-0.1),1,0)</f>
        <v>0</v>
      </c>
      <c r="P741">
        <f>if( and('StockBond Returns'!$AB739&lt;-0.1,'StockBond Returns'!$AB739&gt;=-0.2),1,0)</f>
        <v>0</v>
      </c>
      <c r="Q741">
        <f>if( and('StockBond Returns'!$AB739&lt;-0.2,'StockBond Returns'!$AB739&gt;=-0.3),1,0)</f>
        <v>0</v>
      </c>
      <c r="R741">
        <f>if('StockBond Returns'!AB739&lt;-0.3,1,0)</f>
        <v>1</v>
      </c>
      <c r="S741" t="str">
        <f t="shared" ref="S741:W741" si="1479">if(N741=1,$E741,"")</f>
        <v/>
      </c>
      <c r="T741" t="str">
        <f t="shared" si="1479"/>
        <v/>
      </c>
      <c r="U741" t="str">
        <f t="shared" si="1479"/>
        <v/>
      </c>
      <c r="V741" t="str">
        <f t="shared" si="1479"/>
        <v/>
      </c>
      <c r="W741" s="19">
        <f t="shared" si="1479"/>
        <v>0.07129781253</v>
      </c>
    </row>
    <row r="742">
      <c r="A742">
        <f t="shared" si="33"/>
        <v>4</v>
      </c>
      <c r="B742">
        <f t="shared" si="34"/>
        <v>1932</v>
      </c>
      <c r="C742" s="159">
        <f t="shared" si="709"/>
        <v>11809</v>
      </c>
      <c r="D742" s="156">
        <f t="shared" si="12"/>
        <v>1932.25</v>
      </c>
      <c r="E742" s="157">
        <f>('StockBond Returns'!Y741+'StockBond Returns'!AA741-'Parameters &amp; Main Results'!$B$33)/'StockBond Returns'!Z741*12</f>
        <v>0.07729566901</v>
      </c>
      <c r="F742" s="77">
        <f>'StockBond Returns'!Y741+'StockBond Returns'!AA741-'StockBond Returns'!Z741*'Distribution of Final Value'!$B$7</f>
        <v>18.26991019</v>
      </c>
      <c r="G742" s="19">
        <f>1/'StockBond Returns'!M740</f>
        <v>0.1199201581</v>
      </c>
      <c r="H742">
        <f t="shared" si="7"/>
        <v>1</v>
      </c>
      <c r="I742" s="71">
        <f t="shared" si="8"/>
        <v>0</v>
      </c>
      <c r="J742">
        <f t="shared" si="9"/>
        <v>0</v>
      </c>
      <c r="K742" s="19">
        <f t="shared" ref="K742:M742" si="1480">if(H742=1,$E742,"")</f>
        <v>0.07729566901</v>
      </c>
      <c r="L742" t="str">
        <f t="shared" si="1480"/>
        <v/>
      </c>
      <c r="M742" t="str">
        <f t="shared" si="1480"/>
        <v/>
      </c>
      <c r="N742" s="158">
        <f>if('StockBond Returns'!AB740=0,1,0)</f>
        <v>0</v>
      </c>
      <c r="O742">
        <f>if( and('StockBond Returns'!$AB740&lt;0,'StockBond Returns'!$AB740&gt;=-0.1),1,0)</f>
        <v>0</v>
      </c>
      <c r="P742">
        <f>if( and('StockBond Returns'!$AB740&lt;-0.1,'StockBond Returns'!$AB740&gt;=-0.2),1,0)</f>
        <v>0</v>
      </c>
      <c r="Q742">
        <f>if( and('StockBond Returns'!$AB740&lt;-0.2,'StockBond Returns'!$AB740&gt;=-0.3),1,0)</f>
        <v>0</v>
      </c>
      <c r="R742">
        <f>if('StockBond Returns'!AB740&lt;-0.3,1,0)</f>
        <v>1</v>
      </c>
      <c r="S742" t="str">
        <f t="shared" ref="S742:W742" si="1481">if(N742=1,$E742,"")</f>
        <v/>
      </c>
      <c r="T742" t="str">
        <f t="shared" si="1481"/>
        <v/>
      </c>
      <c r="U742" t="str">
        <f t="shared" si="1481"/>
        <v/>
      </c>
      <c r="V742" t="str">
        <f t="shared" si="1481"/>
        <v/>
      </c>
      <c r="W742" s="19">
        <f t="shared" si="1481"/>
        <v>0.07729566901</v>
      </c>
    </row>
    <row r="743">
      <c r="A743">
        <f t="shared" si="33"/>
        <v>5</v>
      </c>
      <c r="B743">
        <f t="shared" si="34"/>
        <v>1932</v>
      </c>
      <c r="C743" s="159">
        <f t="shared" si="709"/>
        <v>11840</v>
      </c>
      <c r="D743" s="156">
        <f t="shared" si="12"/>
        <v>1932.333333</v>
      </c>
      <c r="E743" s="157">
        <f>('StockBond Returns'!Y742+'StockBond Returns'!AA742-'Parameters &amp; Main Results'!$B$33)/'StockBond Returns'!Z742*12</f>
        <v>0.08986794459</v>
      </c>
      <c r="F743" s="77">
        <f>'StockBond Returns'!Y742+'StockBond Returns'!AA742-'StockBond Returns'!Z742*'Distribution of Final Value'!$B$7</f>
        <v>24.67754165</v>
      </c>
      <c r="G743" s="19">
        <f>1/'StockBond Returns'!M741</f>
        <v>0.1497400405</v>
      </c>
      <c r="H743">
        <f t="shared" si="7"/>
        <v>1</v>
      </c>
      <c r="I743" s="71">
        <f t="shared" si="8"/>
        <v>0</v>
      </c>
      <c r="J743">
        <f t="shared" si="9"/>
        <v>0</v>
      </c>
      <c r="K743" s="19">
        <f t="shared" ref="K743:M743" si="1482">if(H743=1,$E743,"")</f>
        <v>0.08986794459</v>
      </c>
      <c r="L743" t="str">
        <f t="shared" si="1482"/>
        <v/>
      </c>
      <c r="M743" t="str">
        <f t="shared" si="1482"/>
        <v/>
      </c>
      <c r="N743" s="158">
        <f>if('StockBond Returns'!AB741=0,1,0)</f>
        <v>0</v>
      </c>
      <c r="O743">
        <f>if( and('StockBond Returns'!$AB741&lt;0,'StockBond Returns'!$AB741&gt;=-0.1),1,0)</f>
        <v>0</v>
      </c>
      <c r="P743">
        <f>if( and('StockBond Returns'!$AB741&lt;-0.1,'StockBond Returns'!$AB741&gt;=-0.2),1,0)</f>
        <v>0</v>
      </c>
      <c r="Q743">
        <f>if( and('StockBond Returns'!$AB741&lt;-0.2,'StockBond Returns'!$AB741&gt;=-0.3),1,0)</f>
        <v>0</v>
      </c>
      <c r="R743">
        <f>if('StockBond Returns'!AB741&lt;-0.3,1,0)</f>
        <v>1</v>
      </c>
      <c r="S743" t="str">
        <f t="shared" ref="S743:W743" si="1483">if(N743=1,$E743,"")</f>
        <v/>
      </c>
      <c r="T743" t="str">
        <f t="shared" si="1483"/>
        <v/>
      </c>
      <c r="U743" t="str">
        <f t="shared" si="1483"/>
        <v/>
      </c>
      <c r="V743" t="str">
        <f t="shared" si="1483"/>
        <v/>
      </c>
      <c r="W743" s="19">
        <f t="shared" si="1483"/>
        <v>0.08986794459</v>
      </c>
    </row>
    <row r="744">
      <c r="A744">
        <f t="shared" si="33"/>
        <v>6</v>
      </c>
      <c r="B744">
        <f t="shared" si="34"/>
        <v>1932</v>
      </c>
      <c r="C744" s="159">
        <f t="shared" si="709"/>
        <v>11870</v>
      </c>
      <c r="D744" s="156">
        <f t="shared" si="12"/>
        <v>1932.416667</v>
      </c>
      <c r="E744" s="157">
        <f>('StockBond Returns'!Y743+'StockBond Returns'!AA743-'Parameters &amp; Main Results'!$B$33)/'StockBond Returns'!Z743*12</f>
        <v>0.107476692</v>
      </c>
      <c r="F744" s="77">
        <f>'StockBond Returns'!Y743+'StockBond Returns'!AA743-'StockBond Returns'!Z743*'Distribution of Final Value'!$B$7</f>
        <v>33.45093778</v>
      </c>
      <c r="G744" s="19">
        <f>1/'StockBond Returns'!M742</f>
        <v>0.1928358645</v>
      </c>
      <c r="H744">
        <f t="shared" si="7"/>
        <v>1</v>
      </c>
      <c r="I744" s="71">
        <f t="shared" si="8"/>
        <v>0</v>
      </c>
      <c r="J744">
        <f t="shared" si="9"/>
        <v>0</v>
      </c>
      <c r="K744" s="19">
        <f t="shared" ref="K744:M744" si="1484">if(H744=1,$E744,"")</f>
        <v>0.107476692</v>
      </c>
      <c r="L744" t="str">
        <f t="shared" si="1484"/>
        <v/>
      </c>
      <c r="M744" t="str">
        <f t="shared" si="1484"/>
        <v/>
      </c>
      <c r="N744" s="158">
        <f>if('StockBond Returns'!AB742=0,1,0)</f>
        <v>0</v>
      </c>
      <c r="O744">
        <f>if( and('StockBond Returns'!$AB742&lt;0,'StockBond Returns'!$AB742&gt;=-0.1),1,0)</f>
        <v>0</v>
      </c>
      <c r="P744">
        <f>if( and('StockBond Returns'!$AB742&lt;-0.1,'StockBond Returns'!$AB742&gt;=-0.2),1,0)</f>
        <v>0</v>
      </c>
      <c r="Q744">
        <f>if( and('StockBond Returns'!$AB742&lt;-0.2,'StockBond Returns'!$AB742&gt;=-0.3),1,0)</f>
        <v>0</v>
      </c>
      <c r="R744">
        <f>if('StockBond Returns'!AB742&lt;-0.3,1,0)</f>
        <v>1</v>
      </c>
      <c r="S744" t="str">
        <f t="shared" ref="S744:W744" si="1485">if(N744=1,$E744,"")</f>
        <v/>
      </c>
      <c r="T744" t="str">
        <f t="shared" si="1485"/>
        <v/>
      </c>
      <c r="U744" t="str">
        <f t="shared" si="1485"/>
        <v/>
      </c>
      <c r="V744" t="str">
        <f t="shared" si="1485"/>
        <v/>
      </c>
      <c r="W744" s="19">
        <f t="shared" si="1485"/>
        <v>0.107476692</v>
      </c>
    </row>
    <row r="745">
      <c r="A745">
        <f t="shared" si="33"/>
        <v>7</v>
      </c>
      <c r="B745">
        <f t="shared" si="34"/>
        <v>1932</v>
      </c>
      <c r="C745" s="159">
        <f t="shared" si="709"/>
        <v>11901</v>
      </c>
      <c r="D745" s="156">
        <f t="shared" si="12"/>
        <v>1932.5</v>
      </c>
      <c r="E745" s="157">
        <f>('StockBond Returns'!Y744+'StockBond Returns'!AA744-'Parameters &amp; Main Results'!$B$33)/'StockBond Returns'!Z744*12</f>
        <v>0.1075830453</v>
      </c>
      <c r="F745" s="77">
        <f>'StockBond Returns'!Y744+'StockBond Returns'!AA744-'StockBond Returns'!Z744*'Distribution of Final Value'!$B$7</f>
        <v>32.79098442</v>
      </c>
      <c r="G745" s="19">
        <f>1/'StockBond Returns'!M743</f>
        <v>0.1933442461</v>
      </c>
      <c r="H745">
        <f t="shared" si="7"/>
        <v>1</v>
      </c>
      <c r="I745" s="71">
        <f t="shared" si="8"/>
        <v>0</v>
      </c>
      <c r="J745">
        <f t="shared" si="9"/>
        <v>0</v>
      </c>
      <c r="K745" s="19">
        <f t="shared" ref="K745:M745" si="1486">if(H745=1,$E745,"")</f>
        <v>0.1075830453</v>
      </c>
      <c r="L745" t="str">
        <f t="shared" si="1486"/>
        <v/>
      </c>
      <c r="M745" t="str">
        <f t="shared" si="1486"/>
        <v/>
      </c>
      <c r="N745" s="158">
        <f>if('StockBond Returns'!AB743=0,1,0)</f>
        <v>0</v>
      </c>
      <c r="O745">
        <f>if( and('StockBond Returns'!$AB743&lt;0,'StockBond Returns'!$AB743&gt;=-0.1),1,0)</f>
        <v>0</v>
      </c>
      <c r="P745">
        <f>if( and('StockBond Returns'!$AB743&lt;-0.1,'StockBond Returns'!$AB743&gt;=-0.2),1,0)</f>
        <v>0</v>
      </c>
      <c r="Q745">
        <f>if( and('StockBond Returns'!$AB743&lt;-0.2,'StockBond Returns'!$AB743&gt;=-0.3),1,0)</f>
        <v>0</v>
      </c>
      <c r="R745">
        <f>if('StockBond Returns'!AB743&lt;-0.3,1,0)</f>
        <v>1</v>
      </c>
      <c r="S745" t="str">
        <f t="shared" ref="S745:W745" si="1487">if(N745=1,$E745,"")</f>
        <v/>
      </c>
      <c r="T745" t="str">
        <f t="shared" si="1487"/>
        <v/>
      </c>
      <c r="U745" t="str">
        <f t="shared" si="1487"/>
        <v/>
      </c>
      <c r="V745" t="str">
        <f t="shared" si="1487"/>
        <v/>
      </c>
      <c r="W745" s="19">
        <f t="shared" si="1487"/>
        <v>0.1075830453</v>
      </c>
    </row>
    <row r="746">
      <c r="A746">
        <f t="shared" si="33"/>
        <v>8</v>
      </c>
      <c r="B746">
        <f t="shared" si="34"/>
        <v>1932</v>
      </c>
      <c r="C746" s="159">
        <f t="shared" si="709"/>
        <v>11932</v>
      </c>
      <c r="D746" s="156">
        <f t="shared" si="12"/>
        <v>1932.583333</v>
      </c>
      <c r="E746" s="157">
        <f>('StockBond Returns'!Y745+'StockBond Returns'!AA745-'Parameters &amp; Main Results'!$B$33)/'StockBond Returns'!Z745*12</f>
        <v>0.08417729721</v>
      </c>
      <c r="F746" s="77">
        <f>'StockBond Returns'!Y745+'StockBond Returns'!AA745-'StockBond Returns'!Z745*'Distribution of Final Value'!$B$7</f>
        <v>22.10926327</v>
      </c>
      <c r="G746" s="19">
        <f>1/'StockBond Returns'!M744</f>
        <v>0.1404741686</v>
      </c>
      <c r="H746">
        <f t="shared" si="7"/>
        <v>1</v>
      </c>
      <c r="I746" s="71">
        <f t="shared" si="8"/>
        <v>0</v>
      </c>
      <c r="J746">
        <f t="shared" si="9"/>
        <v>0</v>
      </c>
      <c r="K746" s="19">
        <f t="shared" ref="K746:M746" si="1488">if(H746=1,$E746,"")</f>
        <v>0.08417729721</v>
      </c>
      <c r="L746" t="str">
        <f t="shared" si="1488"/>
        <v/>
      </c>
      <c r="M746" t="str">
        <f t="shared" si="1488"/>
        <v/>
      </c>
      <c r="N746" s="158">
        <f>if('StockBond Returns'!AB744=0,1,0)</f>
        <v>0</v>
      </c>
      <c r="O746">
        <f>if( and('StockBond Returns'!$AB744&lt;0,'StockBond Returns'!$AB744&gt;=-0.1),1,0)</f>
        <v>0</v>
      </c>
      <c r="P746">
        <f>if( and('StockBond Returns'!$AB744&lt;-0.1,'StockBond Returns'!$AB744&gt;=-0.2),1,0)</f>
        <v>0</v>
      </c>
      <c r="Q746">
        <f>if( and('StockBond Returns'!$AB744&lt;-0.2,'StockBond Returns'!$AB744&gt;=-0.3),1,0)</f>
        <v>0</v>
      </c>
      <c r="R746">
        <f>if('StockBond Returns'!AB744&lt;-0.3,1,0)</f>
        <v>1</v>
      </c>
      <c r="S746" t="str">
        <f t="shared" ref="S746:W746" si="1489">if(N746=1,$E746,"")</f>
        <v/>
      </c>
      <c r="T746" t="str">
        <f t="shared" si="1489"/>
        <v/>
      </c>
      <c r="U746" t="str">
        <f t="shared" si="1489"/>
        <v/>
      </c>
      <c r="V746" t="str">
        <f t="shared" si="1489"/>
        <v/>
      </c>
      <c r="W746" s="19">
        <f t="shared" si="1489"/>
        <v>0.08417729721</v>
      </c>
    </row>
    <row r="747">
      <c r="A747">
        <f t="shared" si="33"/>
        <v>9</v>
      </c>
      <c r="B747">
        <f t="shared" si="34"/>
        <v>1932</v>
      </c>
      <c r="C747" s="159">
        <f t="shared" si="709"/>
        <v>11962</v>
      </c>
      <c r="D747" s="156">
        <f t="shared" si="12"/>
        <v>1932.666667</v>
      </c>
      <c r="E747" s="157">
        <f>('StockBond Returns'!Y746+'StockBond Returns'!AA746-'Parameters &amp; Main Results'!$B$33)/'StockBond Returns'!Z746*12</f>
        <v>0.06544079027</v>
      </c>
      <c r="F747" s="77">
        <f>'StockBond Returns'!Y746+'StockBond Returns'!AA746-'StockBond Returns'!Z746*'Distribution of Final Value'!$B$7</f>
        <v>12.57432429</v>
      </c>
      <c r="G747" s="19">
        <f>1/'StockBond Returns'!M745</f>
        <v>0.1016136907</v>
      </c>
      <c r="H747">
        <f t="shared" si="7"/>
        <v>1</v>
      </c>
      <c r="I747" s="71">
        <f t="shared" si="8"/>
        <v>0</v>
      </c>
      <c r="J747">
        <f t="shared" si="9"/>
        <v>0</v>
      </c>
      <c r="K747" s="19">
        <f t="shared" ref="K747:M747" si="1490">if(H747=1,$E747,"")</f>
        <v>0.06544079027</v>
      </c>
      <c r="L747" t="str">
        <f t="shared" si="1490"/>
        <v/>
      </c>
      <c r="M747" t="str">
        <f t="shared" si="1490"/>
        <v/>
      </c>
      <c r="N747" s="158">
        <f>if('StockBond Returns'!AB745=0,1,0)</f>
        <v>0</v>
      </c>
      <c r="O747">
        <f>if( and('StockBond Returns'!$AB745&lt;0,'StockBond Returns'!$AB745&gt;=-0.1),1,0)</f>
        <v>0</v>
      </c>
      <c r="P747">
        <f>if( and('StockBond Returns'!$AB745&lt;-0.1,'StockBond Returns'!$AB745&gt;=-0.2),1,0)</f>
        <v>0</v>
      </c>
      <c r="Q747">
        <f>if( and('StockBond Returns'!$AB745&lt;-0.2,'StockBond Returns'!$AB745&gt;=-0.3),1,0)</f>
        <v>0</v>
      </c>
      <c r="R747">
        <f>if('StockBond Returns'!AB745&lt;-0.3,1,0)</f>
        <v>1</v>
      </c>
      <c r="S747" t="str">
        <f t="shared" ref="S747:W747" si="1491">if(N747=1,$E747,"")</f>
        <v/>
      </c>
      <c r="T747" t="str">
        <f t="shared" si="1491"/>
        <v/>
      </c>
      <c r="U747" t="str">
        <f t="shared" si="1491"/>
        <v/>
      </c>
      <c r="V747" t="str">
        <f t="shared" si="1491"/>
        <v/>
      </c>
      <c r="W747" s="19">
        <f t="shared" si="1491"/>
        <v>0.06544079027</v>
      </c>
    </row>
    <row r="748">
      <c r="A748">
        <f t="shared" si="33"/>
        <v>10</v>
      </c>
      <c r="B748">
        <f t="shared" si="34"/>
        <v>1932</v>
      </c>
      <c r="C748" s="159">
        <f t="shared" si="709"/>
        <v>11993</v>
      </c>
      <c r="D748" s="156">
        <f t="shared" si="12"/>
        <v>1932.75</v>
      </c>
      <c r="E748" s="157">
        <f>('StockBond Returns'!Y747+'StockBond Returns'!AA747-'Parameters &amp; Main Results'!$B$33)/'StockBond Returns'!Z747*12</f>
        <v>0.06679551897</v>
      </c>
      <c r="F748" s="77">
        <f>'StockBond Returns'!Y747+'StockBond Returns'!AA747-'StockBond Returns'!Z747*'Distribution of Final Value'!$B$7</f>
        <v>13.32454572</v>
      </c>
      <c r="G748" s="19">
        <f>1/'StockBond Returns'!M746</f>
        <v>0.1046564459</v>
      </c>
      <c r="H748">
        <f t="shared" si="7"/>
        <v>1</v>
      </c>
      <c r="I748" s="71">
        <f t="shared" si="8"/>
        <v>0</v>
      </c>
      <c r="J748">
        <f t="shared" si="9"/>
        <v>0</v>
      </c>
      <c r="K748" s="19">
        <f t="shared" ref="K748:M748" si="1492">if(H748=1,$E748,"")</f>
        <v>0.06679551897</v>
      </c>
      <c r="L748" t="str">
        <f t="shared" si="1492"/>
        <v/>
      </c>
      <c r="M748" t="str">
        <f t="shared" si="1492"/>
        <v/>
      </c>
      <c r="N748" s="158">
        <f>if('StockBond Returns'!AB746=0,1,0)</f>
        <v>0</v>
      </c>
      <c r="O748">
        <f>if( and('StockBond Returns'!$AB746&lt;0,'StockBond Returns'!$AB746&gt;=-0.1),1,0)</f>
        <v>0</v>
      </c>
      <c r="P748">
        <f>if( and('StockBond Returns'!$AB746&lt;-0.1,'StockBond Returns'!$AB746&gt;=-0.2),1,0)</f>
        <v>0</v>
      </c>
      <c r="Q748">
        <f>if( and('StockBond Returns'!$AB746&lt;-0.2,'StockBond Returns'!$AB746&gt;=-0.3),1,0)</f>
        <v>0</v>
      </c>
      <c r="R748">
        <f>if('StockBond Returns'!AB746&lt;-0.3,1,0)</f>
        <v>1</v>
      </c>
      <c r="S748" t="str">
        <f t="shared" ref="S748:W748" si="1493">if(N748=1,$E748,"")</f>
        <v/>
      </c>
      <c r="T748" t="str">
        <f t="shared" si="1493"/>
        <v/>
      </c>
      <c r="U748" t="str">
        <f t="shared" si="1493"/>
        <v/>
      </c>
      <c r="V748" t="str">
        <f t="shared" si="1493"/>
        <v/>
      </c>
      <c r="W748" s="19">
        <f t="shared" si="1493"/>
        <v>0.06679551897</v>
      </c>
    </row>
    <row r="749">
      <c r="A749">
        <f t="shared" si="33"/>
        <v>11</v>
      </c>
      <c r="B749">
        <f t="shared" si="34"/>
        <v>1932</v>
      </c>
      <c r="C749" s="159">
        <f t="shared" si="709"/>
        <v>12023</v>
      </c>
      <c r="D749" s="156">
        <f t="shared" si="12"/>
        <v>1932.833333</v>
      </c>
      <c r="E749" s="157">
        <f>('StockBond Returns'!Y748+'StockBond Returns'!AA748-'Parameters &amp; Main Results'!$B$33)/'StockBond Returns'!Z748*12</f>
        <v>0.07406843329</v>
      </c>
      <c r="F749" s="77">
        <f>'StockBond Returns'!Y748+'StockBond Returns'!AA748-'StockBond Returns'!Z748*'Distribution of Final Value'!$B$7</f>
        <v>16.77934062</v>
      </c>
      <c r="G749" s="19">
        <f>1/'StockBond Returns'!M747</f>
        <v>0.1207923688</v>
      </c>
      <c r="H749">
        <f t="shared" si="7"/>
        <v>1</v>
      </c>
      <c r="I749" s="71">
        <f t="shared" si="8"/>
        <v>0</v>
      </c>
      <c r="J749">
        <f t="shared" si="9"/>
        <v>0</v>
      </c>
      <c r="K749" s="19">
        <f t="shared" ref="K749:M749" si="1494">if(H749=1,$E749,"")</f>
        <v>0.07406843329</v>
      </c>
      <c r="L749" t="str">
        <f t="shared" si="1494"/>
        <v/>
      </c>
      <c r="M749" t="str">
        <f t="shared" si="1494"/>
        <v/>
      </c>
      <c r="N749" s="158">
        <f>if('StockBond Returns'!AB747=0,1,0)</f>
        <v>0</v>
      </c>
      <c r="O749">
        <f>if( and('StockBond Returns'!$AB747&lt;0,'StockBond Returns'!$AB747&gt;=-0.1),1,0)</f>
        <v>0</v>
      </c>
      <c r="P749">
        <f>if( and('StockBond Returns'!$AB747&lt;-0.1,'StockBond Returns'!$AB747&gt;=-0.2),1,0)</f>
        <v>0</v>
      </c>
      <c r="Q749">
        <f>if( and('StockBond Returns'!$AB747&lt;-0.2,'StockBond Returns'!$AB747&gt;=-0.3),1,0)</f>
        <v>0</v>
      </c>
      <c r="R749">
        <f>if('StockBond Returns'!AB747&lt;-0.3,1,0)</f>
        <v>1</v>
      </c>
      <c r="S749" t="str">
        <f t="shared" ref="S749:W749" si="1495">if(N749=1,$E749,"")</f>
        <v/>
      </c>
      <c r="T749" t="str">
        <f t="shared" si="1495"/>
        <v/>
      </c>
      <c r="U749" t="str">
        <f t="shared" si="1495"/>
        <v/>
      </c>
      <c r="V749" t="str">
        <f t="shared" si="1495"/>
        <v/>
      </c>
      <c r="W749" s="19">
        <f t="shared" si="1495"/>
        <v>0.07406843329</v>
      </c>
    </row>
    <row r="750">
      <c r="A750">
        <f t="shared" si="33"/>
        <v>12</v>
      </c>
      <c r="B750">
        <f t="shared" si="34"/>
        <v>1932</v>
      </c>
      <c r="C750" s="159">
        <f t="shared" si="709"/>
        <v>12054</v>
      </c>
      <c r="D750" s="156">
        <f t="shared" si="12"/>
        <v>1932.916667</v>
      </c>
      <c r="E750" s="157">
        <f>('StockBond Returns'!Y749+'StockBond Returns'!AA749-'Parameters &amp; Main Results'!$B$33)/'StockBond Returns'!Z749*12</f>
        <v>0.0769659572</v>
      </c>
      <c r="F750" s="77">
        <f>'StockBond Returns'!Y749+'StockBond Returns'!AA749-'StockBond Returns'!Z749*'Distribution of Final Value'!$B$7</f>
        <v>18.32339628</v>
      </c>
      <c r="G750" s="19">
        <f>1/'StockBond Returns'!M748</f>
        <v>0.1271941885</v>
      </c>
      <c r="H750">
        <f t="shared" si="7"/>
        <v>1</v>
      </c>
      <c r="I750" s="71">
        <f t="shared" si="8"/>
        <v>0</v>
      </c>
      <c r="J750">
        <f t="shared" si="9"/>
        <v>0</v>
      </c>
      <c r="K750" s="19">
        <f t="shared" ref="K750:M750" si="1496">if(H750=1,$E750,"")</f>
        <v>0.0769659572</v>
      </c>
      <c r="L750" t="str">
        <f t="shared" si="1496"/>
        <v/>
      </c>
      <c r="M750" t="str">
        <f t="shared" si="1496"/>
        <v/>
      </c>
      <c r="N750" s="158">
        <f>if('StockBond Returns'!AB748=0,1,0)</f>
        <v>0</v>
      </c>
      <c r="O750">
        <f>if( and('StockBond Returns'!$AB748&lt;0,'StockBond Returns'!$AB748&gt;=-0.1),1,0)</f>
        <v>0</v>
      </c>
      <c r="P750">
        <f>if( and('StockBond Returns'!$AB748&lt;-0.1,'StockBond Returns'!$AB748&gt;=-0.2),1,0)</f>
        <v>0</v>
      </c>
      <c r="Q750">
        <f>if( and('StockBond Returns'!$AB748&lt;-0.2,'StockBond Returns'!$AB748&gt;=-0.3),1,0)</f>
        <v>0</v>
      </c>
      <c r="R750">
        <f>if('StockBond Returns'!AB748&lt;-0.3,1,0)</f>
        <v>1</v>
      </c>
      <c r="S750" t="str">
        <f t="shared" ref="S750:W750" si="1497">if(N750=1,$E750,"")</f>
        <v/>
      </c>
      <c r="T750" t="str">
        <f t="shared" si="1497"/>
        <v/>
      </c>
      <c r="U750" t="str">
        <f t="shared" si="1497"/>
        <v/>
      </c>
      <c r="V750" t="str">
        <f t="shared" si="1497"/>
        <v/>
      </c>
      <c r="W750" s="19">
        <f t="shared" si="1497"/>
        <v>0.0769659572</v>
      </c>
    </row>
    <row r="751">
      <c r="A751">
        <f t="shared" si="33"/>
        <v>1</v>
      </c>
      <c r="B751">
        <f t="shared" si="34"/>
        <v>1933</v>
      </c>
      <c r="C751" s="159">
        <f t="shared" si="709"/>
        <v>12085</v>
      </c>
      <c r="D751" s="156">
        <f t="shared" si="12"/>
        <v>1933</v>
      </c>
      <c r="E751" s="157">
        <f>('StockBond Returns'!Y750+'StockBond Returns'!AA750-'Parameters &amp; Main Results'!$B$33)/'StockBond Returns'!Z750*12</f>
        <v>0.07355659957</v>
      </c>
      <c r="F751" s="77">
        <f>'StockBond Returns'!Y750+'StockBond Returns'!AA750-'StockBond Returns'!Z750*'Distribution of Final Value'!$B$7</f>
        <v>16.7782196</v>
      </c>
      <c r="G751" s="19">
        <f>1/'StockBond Returns'!M749</f>
        <v>0.1198917792</v>
      </c>
      <c r="H751">
        <f t="shared" si="7"/>
        <v>1</v>
      </c>
      <c r="I751" s="71">
        <f t="shared" si="8"/>
        <v>0</v>
      </c>
      <c r="J751">
        <f t="shared" si="9"/>
        <v>0</v>
      </c>
      <c r="K751" s="19">
        <f t="shared" ref="K751:M751" si="1498">if(H751=1,$E751,"")</f>
        <v>0.07355659957</v>
      </c>
      <c r="L751" t="str">
        <f t="shared" si="1498"/>
        <v/>
      </c>
      <c r="M751" t="str">
        <f t="shared" si="1498"/>
        <v/>
      </c>
      <c r="N751" s="158">
        <f>if('StockBond Returns'!AB749=0,1,0)</f>
        <v>0</v>
      </c>
      <c r="O751">
        <f>if( and('StockBond Returns'!$AB749&lt;0,'StockBond Returns'!$AB749&gt;=-0.1),1,0)</f>
        <v>0</v>
      </c>
      <c r="P751">
        <f>if( and('StockBond Returns'!$AB749&lt;-0.1,'StockBond Returns'!$AB749&gt;=-0.2),1,0)</f>
        <v>0</v>
      </c>
      <c r="Q751">
        <f>if( and('StockBond Returns'!$AB749&lt;-0.2,'StockBond Returns'!$AB749&gt;=-0.3),1,0)</f>
        <v>0</v>
      </c>
      <c r="R751">
        <f>if('StockBond Returns'!AB749&lt;-0.3,1,0)</f>
        <v>1</v>
      </c>
      <c r="S751" t="str">
        <f t="shared" ref="S751:W751" si="1499">if(N751=1,$E751,"")</f>
        <v/>
      </c>
      <c r="T751" t="str">
        <f t="shared" si="1499"/>
        <v/>
      </c>
      <c r="U751" t="str">
        <f t="shared" si="1499"/>
        <v/>
      </c>
      <c r="V751" t="str">
        <f t="shared" si="1499"/>
        <v/>
      </c>
      <c r="W751" s="19">
        <f t="shared" si="1499"/>
        <v>0.07355659957</v>
      </c>
    </row>
    <row r="752">
      <c r="A752">
        <f t="shared" si="33"/>
        <v>2</v>
      </c>
      <c r="B752">
        <f t="shared" si="34"/>
        <v>1933</v>
      </c>
      <c r="C752" s="159">
        <f t="shared" si="709"/>
        <v>12113</v>
      </c>
      <c r="D752" s="156">
        <f t="shared" si="12"/>
        <v>1933.083333</v>
      </c>
      <c r="E752" s="157">
        <f>('StockBond Returns'!Y751+'StockBond Returns'!AA751-'Parameters &amp; Main Results'!$B$33)/'StockBond Returns'!Z751*12</f>
        <v>0.07199717749</v>
      </c>
      <c r="F752" s="77">
        <f>'StockBond Returns'!Y751+'StockBond Returns'!AA751-'StockBond Returns'!Z751*'Distribution of Final Value'!$B$7</f>
        <v>16.17198048</v>
      </c>
      <c r="G752" s="19">
        <f>1/'StockBond Returns'!M750</f>
        <v>0.1170579786</v>
      </c>
      <c r="H752">
        <f t="shared" si="7"/>
        <v>1</v>
      </c>
      <c r="I752" s="71">
        <f t="shared" si="8"/>
        <v>0</v>
      </c>
      <c r="J752">
        <f t="shared" si="9"/>
        <v>0</v>
      </c>
      <c r="K752" s="19">
        <f t="shared" ref="K752:M752" si="1500">if(H752=1,$E752,"")</f>
        <v>0.07199717749</v>
      </c>
      <c r="L752" t="str">
        <f t="shared" si="1500"/>
        <v/>
      </c>
      <c r="M752" t="str">
        <f t="shared" si="1500"/>
        <v/>
      </c>
      <c r="N752" s="158">
        <f>if('StockBond Returns'!AB750=0,1,0)</f>
        <v>0</v>
      </c>
      <c r="O752">
        <f>if( and('StockBond Returns'!$AB750&lt;0,'StockBond Returns'!$AB750&gt;=-0.1),1,0)</f>
        <v>0</v>
      </c>
      <c r="P752">
        <f>if( and('StockBond Returns'!$AB750&lt;-0.1,'StockBond Returns'!$AB750&gt;=-0.2),1,0)</f>
        <v>0</v>
      </c>
      <c r="Q752">
        <f>if( and('StockBond Returns'!$AB750&lt;-0.2,'StockBond Returns'!$AB750&gt;=-0.3),1,0)</f>
        <v>0</v>
      </c>
      <c r="R752">
        <f>if('StockBond Returns'!AB750&lt;-0.3,1,0)</f>
        <v>1</v>
      </c>
      <c r="S752" t="str">
        <f t="shared" ref="S752:W752" si="1501">if(N752=1,$E752,"")</f>
        <v/>
      </c>
      <c r="T752" t="str">
        <f t="shared" si="1501"/>
        <v/>
      </c>
      <c r="U752" t="str">
        <f t="shared" si="1501"/>
        <v/>
      </c>
      <c r="V752" t="str">
        <f t="shared" si="1501"/>
        <v/>
      </c>
      <c r="W752" s="19">
        <f t="shared" si="1501"/>
        <v>0.07199717749</v>
      </c>
    </row>
    <row r="753">
      <c r="A753">
        <f t="shared" si="33"/>
        <v>3</v>
      </c>
      <c r="B753">
        <f t="shared" si="34"/>
        <v>1933</v>
      </c>
      <c r="C753" s="159">
        <f t="shared" si="709"/>
        <v>12144</v>
      </c>
      <c r="D753" s="156">
        <f t="shared" si="12"/>
        <v>1933.166667</v>
      </c>
      <c r="E753" s="157">
        <f>('StockBond Returns'!Y752+'StockBond Returns'!AA752-'Parameters &amp; Main Results'!$B$33)/'StockBond Returns'!Z752*12</f>
        <v>0.08243805175</v>
      </c>
      <c r="F753" s="77">
        <f>'StockBond Returns'!Y752+'StockBond Returns'!AA752-'StockBond Returns'!Z752*'Distribution of Final Value'!$B$7</f>
        <v>21.4009598</v>
      </c>
      <c r="G753" s="19">
        <f>1/'StockBond Returns'!M751</f>
        <v>0.1412252566</v>
      </c>
      <c r="H753">
        <f t="shared" si="7"/>
        <v>1</v>
      </c>
      <c r="I753" s="71">
        <f t="shared" si="8"/>
        <v>0</v>
      </c>
      <c r="J753">
        <f t="shared" si="9"/>
        <v>0</v>
      </c>
      <c r="K753" s="19">
        <f t="shared" ref="K753:M753" si="1502">if(H753=1,$E753,"")</f>
        <v>0.08243805175</v>
      </c>
      <c r="L753" t="str">
        <f t="shared" si="1502"/>
        <v/>
      </c>
      <c r="M753" t="str">
        <f t="shared" si="1502"/>
        <v/>
      </c>
      <c r="N753" s="158">
        <f>if('StockBond Returns'!AB751=0,1,0)</f>
        <v>0</v>
      </c>
      <c r="O753">
        <f>if( and('StockBond Returns'!$AB751&lt;0,'StockBond Returns'!$AB751&gt;=-0.1),1,0)</f>
        <v>0</v>
      </c>
      <c r="P753">
        <f>if( and('StockBond Returns'!$AB751&lt;-0.1,'StockBond Returns'!$AB751&gt;=-0.2),1,0)</f>
        <v>0</v>
      </c>
      <c r="Q753">
        <f>if( and('StockBond Returns'!$AB751&lt;-0.2,'StockBond Returns'!$AB751&gt;=-0.3),1,0)</f>
        <v>0</v>
      </c>
      <c r="R753">
        <f>if('StockBond Returns'!AB751&lt;-0.3,1,0)</f>
        <v>1</v>
      </c>
      <c r="S753" t="str">
        <f t="shared" ref="S753:W753" si="1503">if(N753=1,$E753,"")</f>
        <v/>
      </c>
      <c r="T753" t="str">
        <f t="shared" si="1503"/>
        <v/>
      </c>
      <c r="U753" t="str">
        <f t="shared" si="1503"/>
        <v/>
      </c>
      <c r="V753" t="str">
        <f t="shared" si="1503"/>
        <v/>
      </c>
      <c r="W753" s="19">
        <f t="shared" si="1503"/>
        <v>0.08243805175</v>
      </c>
    </row>
    <row r="754">
      <c r="A754">
        <f t="shared" si="33"/>
        <v>4</v>
      </c>
      <c r="B754">
        <f t="shared" si="34"/>
        <v>1933</v>
      </c>
      <c r="C754" s="159">
        <f t="shared" si="709"/>
        <v>12174</v>
      </c>
      <c r="D754" s="156">
        <f t="shared" si="12"/>
        <v>1933.25</v>
      </c>
      <c r="E754" s="157">
        <f>('StockBond Returns'!Y753+'StockBond Returns'!AA753-'Parameters &amp; Main Results'!$B$33)/'StockBond Returns'!Z753*12</f>
        <v>0.08018477506</v>
      </c>
      <c r="F754" s="77">
        <f>'StockBond Returns'!Y753+'StockBond Returns'!AA753-'StockBond Returns'!Z753*'Distribution of Final Value'!$B$7</f>
        <v>20.50035053</v>
      </c>
      <c r="G754" s="19">
        <f>1/'StockBond Returns'!M752</f>
        <v>0.1353816226</v>
      </c>
      <c r="H754">
        <f t="shared" si="7"/>
        <v>1</v>
      </c>
      <c r="I754" s="71">
        <f t="shared" si="8"/>
        <v>0</v>
      </c>
      <c r="J754">
        <f t="shared" si="9"/>
        <v>0</v>
      </c>
      <c r="K754" s="19">
        <f t="shared" ref="K754:M754" si="1504">if(H754=1,$E754,"")</f>
        <v>0.08018477506</v>
      </c>
      <c r="L754" t="str">
        <f t="shared" si="1504"/>
        <v/>
      </c>
      <c r="M754" t="str">
        <f t="shared" si="1504"/>
        <v/>
      </c>
      <c r="N754" s="158">
        <f>if('StockBond Returns'!AB752=0,1,0)</f>
        <v>0</v>
      </c>
      <c r="O754">
        <f>if( and('StockBond Returns'!$AB752&lt;0,'StockBond Returns'!$AB752&gt;=-0.1),1,0)</f>
        <v>0</v>
      </c>
      <c r="P754">
        <f>if( and('StockBond Returns'!$AB752&lt;-0.1,'StockBond Returns'!$AB752&gt;=-0.2),1,0)</f>
        <v>0</v>
      </c>
      <c r="Q754">
        <f>if( and('StockBond Returns'!$AB752&lt;-0.2,'StockBond Returns'!$AB752&gt;=-0.3),1,0)</f>
        <v>0</v>
      </c>
      <c r="R754">
        <f>if('StockBond Returns'!AB752&lt;-0.3,1,0)</f>
        <v>1</v>
      </c>
      <c r="S754" t="str">
        <f t="shared" ref="S754:W754" si="1505">if(N754=1,$E754,"")</f>
        <v/>
      </c>
      <c r="T754" t="str">
        <f t="shared" si="1505"/>
        <v/>
      </c>
      <c r="U754" t="str">
        <f t="shared" si="1505"/>
        <v/>
      </c>
      <c r="V754" t="str">
        <f t="shared" si="1505"/>
        <v/>
      </c>
      <c r="W754" s="19">
        <f t="shared" si="1505"/>
        <v>0.08018477506</v>
      </c>
    </row>
    <row r="755">
      <c r="A755">
        <f t="shared" si="33"/>
        <v>5</v>
      </c>
      <c r="B755">
        <f t="shared" si="34"/>
        <v>1933</v>
      </c>
      <c r="C755" s="159">
        <f t="shared" si="709"/>
        <v>12205</v>
      </c>
      <c r="D755" s="156">
        <f t="shared" si="12"/>
        <v>1933.333333</v>
      </c>
      <c r="E755" s="157">
        <f>('StockBond Returns'!Y754+'StockBond Returns'!AA754-'Parameters &amp; Main Results'!$B$33)/'StockBond Returns'!Z754*12</f>
        <v>0.06129125651</v>
      </c>
      <c r="F755" s="77">
        <f>'StockBond Returns'!Y754+'StockBond Returns'!AA754-'StockBond Returns'!Z754*'Distribution of Final Value'!$B$7</f>
        <v>10.68976171</v>
      </c>
      <c r="G755" s="19">
        <f>1/'StockBond Returns'!M753</f>
        <v>0.09360376713</v>
      </c>
      <c r="H755">
        <f t="shared" si="7"/>
        <v>1</v>
      </c>
      <c r="I755" s="71">
        <f t="shared" si="8"/>
        <v>0</v>
      </c>
      <c r="J755">
        <f t="shared" si="9"/>
        <v>0</v>
      </c>
      <c r="K755" s="19">
        <f t="shared" ref="K755:M755" si="1506">if(H755=1,$E755,"")</f>
        <v>0.06129125651</v>
      </c>
      <c r="L755" t="str">
        <f t="shared" si="1506"/>
        <v/>
      </c>
      <c r="M755" t="str">
        <f t="shared" si="1506"/>
        <v/>
      </c>
      <c r="N755" s="158">
        <f>if('StockBond Returns'!AB753=0,1,0)</f>
        <v>0</v>
      </c>
      <c r="O755">
        <f>if( and('StockBond Returns'!$AB753&lt;0,'StockBond Returns'!$AB753&gt;=-0.1),1,0)</f>
        <v>0</v>
      </c>
      <c r="P755">
        <f>if( and('StockBond Returns'!$AB753&lt;-0.1,'StockBond Returns'!$AB753&gt;=-0.2),1,0)</f>
        <v>0</v>
      </c>
      <c r="Q755">
        <f>if( and('StockBond Returns'!$AB753&lt;-0.2,'StockBond Returns'!$AB753&gt;=-0.3),1,0)</f>
        <v>0</v>
      </c>
      <c r="R755">
        <f>if('StockBond Returns'!AB753&lt;-0.3,1,0)</f>
        <v>1</v>
      </c>
      <c r="S755" t="str">
        <f t="shared" ref="S755:W755" si="1507">if(N755=1,$E755,"")</f>
        <v/>
      </c>
      <c r="T755" t="str">
        <f t="shared" si="1507"/>
        <v/>
      </c>
      <c r="U755" t="str">
        <f t="shared" si="1507"/>
        <v/>
      </c>
      <c r="V755" t="str">
        <f t="shared" si="1507"/>
        <v/>
      </c>
      <c r="W755" s="19">
        <f t="shared" si="1507"/>
        <v>0.06129125651</v>
      </c>
    </row>
    <row r="756">
      <c r="A756">
        <f t="shared" si="33"/>
        <v>6</v>
      </c>
      <c r="B756">
        <f t="shared" si="34"/>
        <v>1933</v>
      </c>
      <c r="C756" s="159">
        <f t="shared" si="709"/>
        <v>12235</v>
      </c>
      <c r="D756" s="156">
        <f t="shared" si="12"/>
        <v>1933.416667</v>
      </c>
      <c r="E756" s="157">
        <f>('StockBond Returns'!Y755+'StockBond Returns'!AA755-'Parameters &amp; Main Results'!$B$33)/'StockBond Returns'!Z755*12</f>
        <v>0.05479913304</v>
      </c>
      <c r="F756" s="77">
        <f>'StockBond Returns'!Y755+'StockBond Returns'!AA755-'StockBond Returns'!Z755*'Distribution of Final Value'!$B$7</f>
        <v>7.635606401</v>
      </c>
      <c r="G756" s="19">
        <f>1/'StockBond Returns'!M754</f>
        <v>0.08172864058</v>
      </c>
      <c r="H756">
        <f t="shared" si="7"/>
        <v>1</v>
      </c>
      <c r="I756" s="71">
        <f t="shared" si="8"/>
        <v>0</v>
      </c>
      <c r="J756">
        <f t="shared" si="9"/>
        <v>0</v>
      </c>
      <c r="K756" s="19">
        <f t="shared" ref="K756:M756" si="1508">if(H756=1,$E756,"")</f>
        <v>0.05479913304</v>
      </c>
      <c r="L756" t="str">
        <f t="shared" si="1508"/>
        <v/>
      </c>
      <c r="M756" t="str">
        <f t="shared" si="1508"/>
        <v/>
      </c>
      <c r="N756" s="158">
        <f>if('StockBond Returns'!AB754=0,1,0)</f>
        <v>0</v>
      </c>
      <c r="O756">
        <f>if( and('StockBond Returns'!$AB754&lt;0,'StockBond Returns'!$AB754&gt;=-0.1),1,0)</f>
        <v>0</v>
      </c>
      <c r="P756">
        <f>if( and('StockBond Returns'!$AB754&lt;-0.1,'StockBond Returns'!$AB754&gt;=-0.2),1,0)</f>
        <v>0</v>
      </c>
      <c r="Q756">
        <f>if( and('StockBond Returns'!$AB754&lt;-0.2,'StockBond Returns'!$AB754&gt;=-0.3),1,0)</f>
        <v>0</v>
      </c>
      <c r="R756">
        <f>if('StockBond Returns'!AB754&lt;-0.3,1,0)</f>
        <v>1</v>
      </c>
      <c r="S756" t="str">
        <f t="shared" ref="S756:W756" si="1509">if(N756=1,$E756,"")</f>
        <v/>
      </c>
      <c r="T756" t="str">
        <f t="shared" si="1509"/>
        <v/>
      </c>
      <c r="U756" t="str">
        <f t="shared" si="1509"/>
        <v/>
      </c>
      <c r="V756" t="str">
        <f t="shared" si="1509"/>
        <v/>
      </c>
      <c r="W756" s="19">
        <f t="shared" si="1509"/>
        <v>0.05479913304</v>
      </c>
    </row>
    <row r="757">
      <c r="A757">
        <f t="shared" si="33"/>
        <v>7</v>
      </c>
      <c r="B757">
        <f t="shared" si="34"/>
        <v>1933</v>
      </c>
      <c r="C757" s="159">
        <f t="shared" si="709"/>
        <v>12266</v>
      </c>
      <c r="D757" s="156">
        <f t="shared" si="12"/>
        <v>1933.5</v>
      </c>
      <c r="E757" s="157">
        <f>('StockBond Returns'!Y756+'StockBond Returns'!AA756-'Parameters &amp; Main Results'!$B$33)/'StockBond Returns'!Z756*12</f>
        <v>0.05035246581</v>
      </c>
      <c r="F757" s="77">
        <f>'StockBond Returns'!Y756+'StockBond Returns'!AA756-'StockBond Returns'!Z756*'Distribution of Final Value'!$B$7</f>
        <v>5.411468185</v>
      </c>
      <c r="G757" s="19">
        <f>1/'StockBond Returns'!M755</f>
        <v>0.07264115772</v>
      </c>
      <c r="H757">
        <f t="shared" si="7"/>
        <v>1</v>
      </c>
      <c r="I757" s="71">
        <f t="shared" si="8"/>
        <v>0</v>
      </c>
      <c r="J757">
        <f t="shared" si="9"/>
        <v>0</v>
      </c>
      <c r="K757" s="19">
        <f t="shared" ref="K757:M757" si="1510">if(H757=1,$E757,"")</f>
        <v>0.05035246581</v>
      </c>
      <c r="L757" t="str">
        <f t="shared" si="1510"/>
        <v/>
      </c>
      <c r="M757" t="str">
        <f t="shared" si="1510"/>
        <v/>
      </c>
      <c r="N757" s="158">
        <f>if('StockBond Returns'!AB755=0,1,0)</f>
        <v>0</v>
      </c>
      <c r="O757">
        <f>if( and('StockBond Returns'!$AB755&lt;0,'StockBond Returns'!$AB755&gt;=-0.1),1,0)</f>
        <v>0</v>
      </c>
      <c r="P757">
        <f>if( and('StockBond Returns'!$AB755&lt;-0.1,'StockBond Returns'!$AB755&gt;=-0.2),1,0)</f>
        <v>0</v>
      </c>
      <c r="Q757">
        <f>if( and('StockBond Returns'!$AB755&lt;-0.2,'StockBond Returns'!$AB755&gt;=-0.3),1,0)</f>
        <v>0</v>
      </c>
      <c r="R757">
        <f>if('StockBond Returns'!AB755&lt;-0.3,1,0)</f>
        <v>1</v>
      </c>
      <c r="S757" t="str">
        <f t="shared" ref="S757:W757" si="1511">if(N757=1,$E757,"")</f>
        <v/>
      </c>
      <c r="T757" t="str">
        <f t="shared" si="1511"/>
        <v/>
      </c>
      <c r="U757" t="str">
        <f t="shared" si="1511"/>
        <v/>
      </c>
      <c r="V757" t="str">
        <f t="shared" si="1511"/>
        <v/>
      </c>
      <c r="W757" s="19">
        <f t="shared" si="1511"/>
        <v>0.05035246581</v>
      </c>
    </row>
    <row r="758">
      <c r="A758">
        <f t="shared" si="33"/>
        <v>8</v>
      </c>
      <c r="B758">
        <f t="shared" si="34"/>
        <v>1933</v>
      </c>
      <c r="C758" s="159">
        <f t="shared" si="709"/>
        <v>12297</v>
      </c>
      <c r="D758" s="156">
        <f t="shared" si="12"/>
        <v>1933.583333</v>
      </c>
      <c r="E758" s="157">
        <f>('StockBond Returns'!Y757+'StockBond Returns'!AA757-'Parameters &amp; Main Results'!$B$33)/'StockBond Returns'!Z757*12</f>
        <v>0.05558887436</v>
      </c>
      <c r="F758" s="77">
        <f>'StockBond Returns'!Y757+'StockBond Returns'!AA757-'StockBond Returns'!Z757*'Distribution of Final Value'!$B$7</f>
        <v>7.990062083</v>
      </c>
      <c r="G758" s="19">
        <f>1/'StockBond Returns'!M756</f>
        <v>0.0820607535</v>
      </c>
      <c r="H758">
        <f t="shared" si="7"/>
        <v>1</v>
      </c>
      <c r="I758" s="71">
        <f t="shared" si="8"/>
        <v>0</v>
      </c>
      <c r="J758">
        <f t="shared" si="9"/>
        <v>0</v>
      </c>
      <c r="K758" s="19">
        <f t="shared" ref="K758:M758" si="1512">if(H758=1,$E758,"")</f>
        <v>0.05558887436</v>
      </c>
      <c r="L758" t="str">
        <f t="shared" si="1512"/>
        <v/>
      </c>
      <c r="M758" t="str">
        <f t="shared" si="1512"/>
        <v/>
      </c>
      <c r="N758" s="158">
        <f>if('StockBond Returns'!AB756=0,1,0)</f>
        <v>0</v>
      </c>
      <c r="O758">
        <f>if( and('StockBond Returns'!$AB756&lt;0,'StockBond Returns'!$AB756&gt;=-0.1),1,0)</f>
        <v>0</v>
      </c>
      <c r="P758">
        <f>if( and('StockBond Returns'!$AB756&lt;-0.1,'StockBond Returns'!$AB756&gt;=-0.2),1,0)</f>
        <v>0</v>
      </c>
      <c r="Q758">
        <f>if( and('StockBond Returns'!$AB756&lt;-0.2,'StockBond Returns'!$AB756&gt;=-0.3),1,0)</f>
        <v>0</v>
      </c>
      <c r="R758">
        <f>if('StockBond Returns'!AB756&lt;-0.3,1,0)</f>
        <v>1</v>
      </c>
      <c r="S758" t="str">
        <f t="shared" ref="S758:W758" si="1513">if(N758=1,$E758,"")</f>
        <v/>
      </c>
      <c r="T758" t="str">
        <f t="shared" si="1513"/>
        <v/>
      </c>
      <c r="U758" t="str">
        <f t="shared" si="1513"/>
        <v/>
      </c>
      <c r="V758" t="str">
        <f t="shared" si="1513"/>
        <v/>
      </c>
      <c r="W758" s="19">
        <f t="shared" si="1513"/>
        <v>0.05558887436</v>
      </c>
    </row>
    <row r="759">
      <c r="A759">
        <f t="shared" si="33"/>
        <v>9</v>
      </c>
      <c r="B759">
        <f t="shared" si="34"/>
        <v>1933</v>
      </c>
      <c r="C759" s="159">
        <f t="shared" si="709"/>
        <v>12327</v>
      </c>
      <c r="D759" s="156">
        <f t="shared" si="12"/>
        <v>1933.666667</v>
      </c>
      <c r="E759" s="157">
        <f>('StockBond Returns'!Y758+'StockBond Returns'!AA758-'Parameters &amp; Main Results'!$B$33)/'StockBond Returns'!Z758*12</f>
        <v>0.05175321241</v>
      </c>
      <c r="F759" s="77">
        <f>'StockBond Returns'!Y758+'StockBond Returns'!AA758-'StockBond Returns'!Z758*'Distribution of Final Value'!$B$7</f>
        <v>6.239850887</v>
      </c>
      <c r="G759" s="19">
        <f>1/'StockBond Returns'!M757</f>
        <v>0.07397452097</v>
      </c>
      <c r="H759">
        <f t="shared" si="7"/>
        <v>1</v>
      </c>
      <c r="I759" s="71">
        <f t="shared" si="8"/>
        <v>0</v>
      </c>
      <c r="J759">
        <f t="shared" si="9"/>
        <v>0</v>
      </c>
      <c r="K759" s="19">
        <f t="shared" ref="K759:M759" si="1514">if(H759=1,$E759,"")</f>
        <v>0.05175321241</v>
      </c>
      <c r="L759" t="str">
        <f t="shared" si="1514"/>
        <v/>
      </c>
      <c r="M759" t="str">
        <f t="shared" si="1514"/>
        <v/>
      </c>
      <c r="N759" s="158">
        <f>if('StockBond Returns'!AB757=0,1,0)</f>
        <v>0</v>
      </c>
      <c r="O759">
        <f>if( and('StockBond Returns'!$AB757&lt;0,'StockBond Returns'!$AB757&gt;=-0.1),1,0)</f>
        <v>0</v>
      </c>
      <c r="P759">
        <f>if( and('StockBond Returns'!$AB757&lt;-0.1,'StockBond Returns'!$AB757&gt;=-0.2),1,0)</f>
        <v>0</v>
      </c>
      <c r="Q759">
        <f>if( and('StockBond Returns'!$AB757&lt;-0.2,'StockBond Returns'!$AB757&gt;=-0.3),1,0)</f>
        <v>0</v>
      </c>
      <c r="R759">
        <f>if('StockBond Returns'!AB757&lt;-0.3,1,0)</f>
        <v>1</v>
      </c>
      <c r="S759" t="str">
        <f t="shared" ref="S759:W759" si="1515">if(N759=1,$E759,"")</f>
        <v/>
      </c>
      <c r="T759" t="str">
        <f t="shared" si="1515"/>
        <v/>
      </c>
      <c r="U759" t="str">
        <f t="shared" si="1515"/>
        <v/>
      </c>
      <c r="V759" t="str">
        <f t="shared" si="1515"/>
        <v/>
      </c>
      <c r="W759" s="19">
        <f t="shared" si="1515"/>
        <v>0.05175321241</v>
      </c>
    </row>
    <row r="760">
      <c r="A760">
        <f t="shared" si="33"/>
        <v>10</v>
      </c>
      <c r="B760">
        <f t="shared" si="34"/>
        <v>1933</v>
      </c>
      <c r="C760" s="159">
        <f t="shared" si="709"/>
        <v>12358</v>
      </c>
      <c r="D760" s="156">
        <f t="shared" si="12"/>
        <v>1933.75</v>
      </c>
      <c r="E760" s="157">
        <f>('StockBond Returns'!Y759+'StockBond Returns'!AA759-'Parameters &amp; Main Results'!$B$33)/'StockBond Returns'!Z759*12</f>
        <v>0.05651458761</v>
      </c>
      <c r="F760" s="77">
        <f>'StockBond Returns'!Y759+'StockBond Returns'!AA759-'StockBond Returns'!Z759*'Distribution of Final Value'!$B$7</f>
        <v>8.589583271</v>
      </c>
      <c r="G760" s="19">
        <f>1/'StockBond Returns'!M758</f>
        <v>0.0832325548</v>
      </c>
      <c r="H760">
        <f t="shared" si="7"/>
        <v>1</v>
      </c>
      <c r="I760" s="71">
        <f t="shared" si="8"/>
        <v>0</v>
      </c>
      <c r="J760">
        <f t="shared" si="9"/>
        <v>0</v>
      </c>
      <c r="K760" s="19">
        <f t="shared" ref="K760:M760" si="1516">if(H760=1,$E760,"")</f>
        <v>0.05651458761</v>
      </c>
      <c r="L760" t="str">
        <f t="shared" si="1516"/>
        <v/>
      </c>
      <c r="M760" t="str">
        <f t="shared" si="1516"/>
        <v/>
      </c>
      <c r="N760" s="158">
        <f>if('StockBond Returns'!AB758=0,1,0)</f>
        <v>0</v>
      </c>
      <c r="O760">
        <f>if( and('StockBond Returns'!$AB758&lt;0,'StockBond Returns'!$AB758&gt;=-0.1),1,0)</f>
        <v>0</v>
      </c>
      <c r="P760">
        <f>if( and('StockBond Returns'!$AB758&lt;-0.1,'StockBond Returns'!$AB758&gt;=-0.2),1,0)</f>
        <v>0</v>
      </c>
      <c r="Q760">
        <f>if( and('StockBond Returns'!$AB758&lt;-0.2,'StockBond Returns'!$AB758&gt;=-0.3),1,0)</f>
        <v>0</v>
      </c>
      <c r="R760">
        <f>if('StockBond Returns'!AB758&lt;-0.3,1,0)</f>
        <v>1</v>
      </c>
      <c r="S760" t="str">
        <f t="shared" ref="S760:W760" si="1517">if(N760=1,$E760,"")</f>
        <v/>
      </c>
      <c r="T760" t="str">
        <f t="shared" si="1517"/>
        <v/>
      </c>
      <c r="U760" t="str">
        <f t="shared" si="1517"/>
        <v/>
      </c>
      <c r="V760" t="str">
        <f t="shared" si="1517"/>
        <v/>
      </c>
      <c r="W760" s="19">
        <f t="shared" si="1517"/>
        <v>0.05651458761</v>
      </c>
    </row>
    <row r="761">
      <c r="A761">
        <f t="shared" si="33"/>
        <v>11</v>
      </c>
      <c r="B761">
        <f t="shared" si="34"/>
        <v>1933</v>
      </c>
      <c r="C761" s="159">
        <f t="shared" si="709"/>
        <v>12388</v>
      </c>
      <c r="D761" s="156">
        <f t="shared" si="12"/>
        <v>1933.833333</v>
      </c>
      <c r="E761" s="157">
        <f>('StockBond Returns'!Y760+'StockBond Returns'!AA760-'Parameters &amp; Main Results'!$B$33)/'StockBond Returns'!Z760*12</f>
        <v>0.06065313244</v>
      </c>
      <c r="F761" s="77">
        <f>'StockBond Returns'!Y760+'StockBond Returns'!AA760-'StockBond Returns'!Z760*'Distribution of Final Value'!$B$7</f>
        <v>10.77944296</v>
      </c>
      <c r="G761" s="19">
        <f>1/'StockBond Returns'!M759</f>
        <v>0.09118125302</v>
      </c>
      <c r="H761">
        <f t="shared" si="7"/>
        <v>1</v>
      </c>
      <c r="I761" s="71">
        <f t="shared" si="8"/>
        <v>0</v>
      </c>
      <c r="J761">
        <f t="shared" si="9"/>
        <v>0</v>
      </c>
      <c r="K761" s="19">
        <f t="shared" ref="K761:M761" si="1518">if(H761=1,$E761,"")</f>
        <v>0.06065313244</v>
      </c>
      <c r="L761" t="str">
        <f t="shared" si="1518"/>
        <v/>
      </c>
      <c r="M761" t="str">
        <f t="shared" si="1518"/>
        <v/>
      </c>
      <c r="N761" s="158">
        <f>if('StockBond Returns'!AB759=0,1,0)</f>
        <v>0</v>
      </c>
      <c r="O761">
        <f>if( and('StockBond Returns'!$AB759&lt;0,'StockBond Returns'!$AB759&gt;=-0.1),1,0)</f>
        <v>0</v>
      </c>
      <c r="P761">
        <f>if( and('StockBond Returns'!$AB759&lt;-0.1,'StockBond Returns'!$AB759&gt;=-0.2),1,0)</f>
        <v>0</v>
      </c>
      <c r="Q761">
        <f>if( and('StockBond Returns'!$AB759&lt;-0.2,'StockBond Returns'!$AB759&gt;=-0.3),1,0)</f>
        <v>0</v>
      </c>
      <c r="R761">
        <f>if('StockBond Returns'!AB759&lt;-0.3,1,0)</f>
        <v>1</v>
      </c>
      <c r="S761" t="str">
        <f t="shared" ref="S761:W761" si="1519">if(N761=1,$E761,"")</f>
        <v/>
      </c>
      <c r="T761" t="str">
        <f t="shared" si="1519"/>
        <v/>
      </c>
      <c r="U761" t="str">
        <f t="shared" si="1519"/>
        <v/>
      </c>
      <c r="V761" t="str">
        <f t="shared" si="1519"/>
        <v/>
      </c>
      <c r="W761" s="19">
        <f t="shared" si="1519"/>
        <v>0.06065313244</v>
      </c>
    </row>
    <row r="762">
      <c r="A762">
        <f t="shared" si="33"/>
        <v>12</v>
      </c>
      <c r="B762">
        <f t="shared" si="34"/>
        <v>1933</v>
      </c>
      <c r="C762" s="159">
        <f t="shared" si="709"/>
        <v>12419</v>
      </c>
      <c r="D762" s="156">
        <f t="shared" si="12"/>
        <v>1933.916667</v>
      </c>
      <c r="E762" s="157">
        <f>('StockBond Returns'!Y761+'StockBond Returns'!AA761-'Parameters &amp; Main Results'!$B$33)/'StockBond Returns'!Z761*12</f>
        <v>0.05670236169</v>
      </c>
      <c r="F762" s="77">
        <f>'StockBond Returns'!Y761+'StockBond Returns'!AA761-'StockBond Returns'!Z761*'Distribution of Final Value'!$B$7</f>
        <v>8.569600896</v>
      </c>
      <c r="G762" s="19">
        <f>1/'StockBond Returns'!M760</f>
        <v>0.08214468232</v>
      </c>
      <c r="H762">
        <f t="shared" si="7"/>
        <v>1</v>
      </c>
      <c r="I762" s="71">
        <f t="shared" si="8"/>
        <v>0</v>
      </c>
      <c r="J762">
        <f t="shared" si="9"/>
        <v>0</v>
      </c>
      <c r="K762" s="19">
        <f t="shared" ref="K762:M762" si="1520">if(H762=1,$E762,"")</f>
        <v>0.05670236169</v>
      </c>
      <c r="L762" t="str">
        <f t="shared" si="1520"/>
        <v/>
      </c>
      <c r="M762" t="str">
        <f t="shared" si="1520"/>
        <v/>
      </c>
      <c r="N762" s="158">
        <f>if('StockBond Returns'!AB760=0,1,0)</f>
        <v>0</v>
      </c>
      <c r="O762">
        <f>if( and('StockBond Returns'!$AB760&lt;0,'StockBond Returns'!$AB760&gt;=-0.1),1,0)</f>
        <v>0</v>
      </c>
      <c r="P762">
        <f>if( and('StockBond Returns'!$AB760&lt;-0.1,'StockBond Returns'!$AB760&gt;=-0.2),1,0)</f>
        <v>0</v>
      </c>
      <c r="Q762">
        <f>if( and('StockBond Returns'!$AB760&lt;-0.2,'StockBond Returns'!$AB760&gt;=-0.3),1,0)</f>
        <v>0</v>
      </c>
      <c r="R762">
        <f>if('StockBond Returns'!AB760&lt;-0.3,1,0)</f>
        <v>1</v>
      </c>
      <c r="S762" t="str">
        <f t="shared" ref="S762:W762" si="1521">if(N762=1,$E762,"")</f>
        <v/>
      </c>
      <c r="T762" t="str">
        <f t="shared" si="1521"/>
        <v/>
      </c>
      <c r="U762" t="str">
        <f t="shared" si="1521"/>
        <v/>
      </c>
      <c r="V762" t="str">
        <f t="shared" si="1521"/>
        <v/>
      </c>
      <c r="W762" s="19">
        <f t="shared" si="1521"/>
        <v>0.05670236169</v>
      </c>
    </row>
    <row r="763">
      <c r="A763">
        <f t="shared" si="33"/>
        <v>1</v>
      </c>
      <c r="B763">
        <f t="shared" si="34"/>
        <v>1934</v>
      </c>
      <c r="C763" s="159">
        <f t="shared" si="709"/>
        <v>12450</v>
      </c>
      <c r="D763" s="156">
        <f t="shared" si="12"/>
        <v>1934</v>
      </c>
      <c r="E763" s="157">
        <f>('StockBond Returns'!Y762+'StockBond Returns'!AA762-'Parameters &amp; Main Results'!$B$33)/'StockBond Returns'!Z762*12</f>
        <v>0.05597756421</v>
      </c>
      <c r="F763" s="77">
        <f>'StockBond Returns'!Y762+'StockBond Returns'!AA762-'StockBond Returns'!Z762*'Distribution of Final Value'!$B$7</f>
        <v>8.237781624</v>
      </c>
      <c r="G763" s="19">
        <f>1/'StockBond Returns'!M761</f>
        <v>0.08026758374</v>
      </c>
      <c r="H763">
        <f t="shared" si="7"/>
        <v>1</v>
      </c>
      <c r="I763" s="71">
        <f t="shared" si="8"/>
        <v>0</v>
      </c>
      <c r="J763">
        <f t="shared" si="9"/>
        <v>0</v>
      </c>
      <c r="K763" s="19">
        <f t="shared" ref="K763:M763" si="1522">if(H763=1,$E763,"")</f>
        <v>0.05597756421</v>
      </c>
      <c r="L763" t="str">
        <f t="shared" si="1522"/>
        <v/>
      </c>
      <c r="M763" t="str">
        <f t="shared" si="1522"/>
        <v/>
      </c>
      <c r="N763" s="158">
        <f>if('StockBond Returns'!AB761=0,1,0)</f>
        <v>0</v>
      </c>
      <c r="O763">
        <f>if( and('StockBond Returns'!$AB761&lt;0,'StockBond Returns'!$AB761&gt;=-0.1),1,0)</f>
        <v>0</v>
      </c>
      <c r="P763">
        <f>if( and('StockBond Returns'!$AB761&lt;-0.1,'StockBond Returns'!$AB761&gt;=-0.2),1,0)</f>
        <v>0</v>
      </c>
      <c r="Q763">
        <f>if( and('StockBond Returns'!$AB761&lt;-0.2,'StockBond Returns'!$AB761&gt;=-0.3),1,0)</f>
        <v>0</v>
      </c>
      <c r="R763">
        <f>if('StockBond Returns'!AB761&lt;-0.3,1,0)</f>
        <v>1</v>
      </c>
      <c r="S763" t="str">
        <f t="shared" ref="S763:W763" si="1523">if(N763=1,$E763,"")</f>
        <v/>
      </c>
      <c r="T763" t="str">
        <f t="shared" si="1523"/>
        <v/>
      </c>
      <c r="U763" t="str">
        <f t="shared" si="1523"/>
        <v/>
      </c>
      <c r="V763" t="str">
        <f t="shared" si="1523"/>
        <v/>
      </c>
      <c r="W763" s="19">
        <f t="shared" si="1523"/>
        <v>0.05597756421</v>
      </c>
    </row>
    <row r="764">
      <c r="A764">
        <f t="shared" si="33"/>
        <v>2</v>
      </c>
      <c r="B764">
        <f t="shared" si="34"/>
        <v>1934</v>
      </c>
      <c r="C764" s="159">
        <f t="shared" si="709"/>
        <v>12478</v>
      </c>
      <c r="D764" s="156">
        <f t="shared" si="12"/>
        <v>1934.083333</v>
      </c>
      <c r="E764" s="157">
        <f>('StockBond Returns'!Y763+'StockBond Returns'!AA763-'Parameters &amp; Main Results'!$B$33)/'StockBond Returns'!Z763*12</f>
        <v>0.05198093383</v>
      </c>
      <c r="F764" s="77">
        <f>'StockBond Returns'!Y763+'StockBond Returns'!AA763-'StockBond Returns'!Z763*'Distribution of Final Value'!$B$7</f>
        <v>6.386846324</v>
      </c>
      <c r="G764" s="19">
        <f>1/'StockBond Returns'!M762</f>
        <v>0.0724361182</v>
      </c>
      <c r="H764">
        <f t="shared" si="7"/>
        <v>1</v>
      </c>
      <c r="I764" s="71">
        <f t="shared" si="8"/>
        <v>0</v>
      </c>
      <c r="J764">
        <f t="shared" si="9"/>
        <v>0</v>
      </c>
      <c r="K764" s="19">
        <f t="shared" ref="K764:M764" si="1524">if(H764=1,$E764,"")</f>
        <v>0.05198093383</v>
      </c>
      <c r="L764" t="str">
        <f t="shared" si="1524"/>
        <v/>
      </c>
      <c r="M764" t="str">
        <f t="shared" si="1524"/>
        <v/>
      </c>
      <c r="N764" s="158">
        <f>if('StockBond Returns'!AB762=0,1,0)</f>
        <v>0</v>
      </c>
      <c r="O764">
        <f>if( and('StockBond Returns'!$AB762&lt;0,'StockBond Returns'!$AB762&gt;=-0.1),1,0)</f>
        <v>0</v>
      </c>
      <c r="P764">
        <f>if( and('StockBond Returns'!$AB762&lt;-0.1,'StockBond Returns'!$AB762&gt;=-0.2),1,0)</f>
        <v>0</v>
      </c>
      <c r="Q764">
        <f>if( and('StockBond Returns'!$AB762&lt;-0.2,'StockBond Returns'!$AB762&gt;=-0.3),1,0)</f>
        <v>0</v>
      </c>
      <c r="R764">
        <f>if('StockBond Returns'!AB762&lt;-0.3,1,0)</f>
        <v>1</v>
      </c>
      <c r="S764" t="str">
        <f t="shared" ref="S764:W764" si="1525">if(N764=1,$E764,"")</f>
        <v/>
      </c>
      <c r="T764" t="str">
        <f t="shared" si="1525"/>
        <v/>
      </c>
      <c r="U764" t="str">
        <f t="shared" si="1525"/>
        <v/>
      </c>
      <c r="V764" t="str">
        <f t="shared" si="1525"/>
        <v/>
      </c>
      <c r="W764" s="19">
        <f t="shared" si="1525"/>
        <v>0.05198093383</v>
      </c>
    </row>
    <row r="765">
      <c r="A765">
        <f t="shared" si="33"/>
        <v>3</v>
      </c>
      <c r="B765">
        <f t="shared" si="34"/>
        <v>1934</v>
      </c>
      <c r="C765" s="159">
        <f t="shared" si="709"/>
        <v>12509</v>
      </c>
      <c r="D765" s="156">
        <f t="shared" si="12"/>
        <v>1934.166667</v>
      </c>
      <c r="E765" s="157">
        <f>('StockBond Returns'!Y764+'StockBond Returns'!AA764-'Parameters &amp; Main Results'!$B$33)/'StockBond Returns'!Z764*12</f>
        <v>0.05366159828</v>
      </c>
      <c r="F765" s="77">
        <f>'StockBond Returns'!Y764+'StockBond Returns'!AA764-'StockBond Returns'!Z764*'Distribution of Final Value'!$B$7</f>
        <v>7.009776478</v>
      </c>
      <c r="G765" s="19">
        <f>1/'StockBond Returns'!M763</f>
        <v>0.07557054861</v>
      </c>
      <c r="H765">
        <f t="shared" si="7"/>
        <v>1</v>
      </c>
      <c r="I765" s="71">
        <f t="shared" si="8"/>
        <v>0</v>
      </c>
      <c r="J765">
        <f t="shared" si="9"/>
        <v>0</v>
      </c>
      <c r="K765" s="19">
        <f t="shared" ref="K765:M765" si="1526">if(H765=1,$E765,"")</f>
        <v>0.05366159828</v>
      </c>
      <c r="L765" t="str">
        <f t="shared" si="1526"/>
        <v/>
      </c>
      <c r="M765" t="str">
        <f t="shared" si="1526"/>
        <v/>
      </c>
      <c r="N765" s="158">
        <f>if('StockBond Returns'!AB763=0,1,0)</f>
        <v>0</v>
      </c>
      <c r="O765">
        <f>if( and('StockBond Returns'!$AB763&lt;0,'StockBond Returns'!$AB763&gt;=-0.1),1,0)</f>
        <v>0</v>
      </c>
      <c r="P765">
        <f>if( and('StockBond Returns'!$AB763&lt;-0.1,'StockBond Returns'!$AB763&gt;=-0.2),1,0)</f>
        <v>0</v>
      </c>
      <c r="Q765">
        <f>if( and('StockBond Returns'!$AB763&lt;-0.2,'StockBond Returns'!$AB763&gt;=-0.3),1,0)</f>
        <v>0</v>
      </c>
      <c r="R765">
        <f>if('StockBond Returns'!AB763&lt;-0.3,1,0)</f>
        <v>1</v>
      </c>
      <c r="S765" t="str">
        <f t="shared" ref="S765:W765" si="1527">if(N765=1,$E765,"")</f>
        <v/>
      </c>
      <c r="T765" t="str">
        <f t="shared" si="1527"/>
        <v/>
      </c>
      <c r="U765" t="str">
        <f t="shared" si="1527"/>
        <v/>
      </c>
      <c r="V765" t="str">
        <f t="shared" si="1527"/>
        <v/>
      </c>
      <c r="W765" s="19">
        <f t="shared" si="1527"/>
        <v>0.05366159828</v>
      </c>
    </row>
    <row r="766">
      <c r="A766">
        <f t="shared" si="33"/>
        <v>4</v>
      </c>
      <c r="B766">
        <f t="shared" si="34"/>
        <v>1934</v>
      </c>
      <c r="C766" s="159">
        <f t="shared" si="709"/>
        <v>12539</v>
      </c>
      <c r="D766" s="156">
        <f t="shared" si="12"/>
        <v>1934.25</v>
      </c>
      <c r="E766" s="157">
        <f>('StockBond Returns'!Y765+'StockBond Returns'!AA765-'Parameters &amp; Main Results'!$B$33)/'StockBond Returns'!Z765*12</f>
        <v>0.053568268</v>
      </c>
      <c r="F766" s="77">
        <f>'StockBond Returns'!Y765+'StockBond Returns'!AA765-'StockBond Returns'!Z765*'Distribution of Final Value'!$B$7</f>
        <v>6.633350749</v>
      </c>
      <c r="G766" s="19">
        <f>1/'StockBond Returns'!M764</f>
        <v>0.07533573309</v>
      </c>
      <c r="H766">
        <f t="shared" si="7"/>
        <v>1</v>
      </c>
      <c r="I766" s="71">
        <f t="shared" si="8"/>
        <v>0</v>
      </c>
      <c r="J766">
        <f t="shared" si="9"/>
        <v>0</v>
      </c>
      <c r="K766" s="19">
        <f t="shared" ref="K766:M766" si="1528">if(H766=1,$E766,"")</f>
        <v>0.053568268</v>
      </c>
      <c r="L766" t="str">
        <f t="shared" si="1528"/>
        <v/>
      </c>
      <c r="M766" t="str">
        <f t="shared" si="1528"/>
        <v/>
      </c>
      <c r="N766" s="158">
        <f>if('StockBond Returns'!AB764=0,1,0)</f>
        <v>0</v>
      </c>
      <c r="O766">
        <f>if( and('StockBond Returns'!$AB764&lt;0,'StockBond Returns'!$AB764&gt;=-0.1),1,0)</f>
        <v>0</v>
      </c>
      <c r="P766">
        <f>if( and('StockBond Returns'!$AB764&lt;-0.1,'StockBond Returns'!$AB764&gt;=-0.2),1,0)</f>
        <v>0</v>
      </c>
      <c r="Q766">
        <f>if( and('StockBond Returns'!$AB764&lt;-0.2,'StockBond Returns'!$AB764&gt;=-0.3),1,0)</f>
        <v>0</v>
      </c>
      <c r="R766">
        <f>if('StockBond Returns'!AB764&lt;-0.3,1,0)</f>
        <v>1</v>
      </c>
      <c r="S766" t="str">
        <f t="shared" ref="S766:W766" si="1529">if(N766=1,$E766,"")</f>
        <v/>
      </c>
      <c r="T766" t="str">
        <f t="shared" si="1529"/>
        <v/>
      </c>
      <c r="U766" t="str">
        <f t="shared" si="1529"/>
        <v/>
      </c>
      <c r="V766" t="str">
        <f t="shared" si="1529"/>
        <v/>
      </c>
      <c r="W766" s="19">
        <f t="shared" si="1529"/>
        <v>0.053568268</v>
      </c>
    </row>
    <row r="767">
      <c r="A767">
        <f t="shared" si="33"/>
        <v>5</v>
      </c>
      <c r="B767">
        <f t="shared" si="34"/>
        <v>1934</v>
      </c>
      <c r="C767" s="159">
        <f t="shared" si="709"/>
        <v>12570</v>
      </c>
      <c r="D767" s="156">
        <f t="shared" si="12"/>
        <v>1934.333333</v>
      </c>
      <c r="E767" s="157">
        <f>('StockBond Returns'!Y766+'StockBond Returns'!AA766-'Parameters &amp; Main Results'!$B$33)/'StockBond Returns'!Z766*12</f>
        <v>0.05466371703</v>
      </c>
      <c r="F767" s="77">
        <f>'StockBond Returns'!Y766+'StockBond Returns'!AA766-'StockBond Returns'!Z766*'Distribution of Final Value'!$B$7</f>
        <v>7.180834639</v>
      </c>
      <c r="G767" s="19">
        <f>1/'StockBond Returns'!M765</f>
        <v>0.07718216552</v>
      </c>
      <c r="H767">
        <f t="shared" si="7"/>
        <v>1</v>
      </c>
      <c r="I767" s="71">
        <f t="shared" si="8"/>
        <v>0</v>
      </c>
      <c r="J767">
        <f t="shared" si="9"/>
        <v>0</v>
      </c>
      <c r="K767" s="19">
        <f t="shared" ref="K767:M767" si="1530">if(H767=1,$E767,"")</f>
        <v>0.05466371703</v>
      </c>
      <c r="L767" t="str">
        <f t="shared" si="1530"/>
        <v/>
      </c>
      <c r="M767" t="str">
        <f t="shared" si="1530"/>
        <v/>
      </c>
      <c r="N767" s="158">
        <f>if('StockBond Returns'!AB765=0,1,0)</f>
        <v>0</v>
      </c>
      <c r="O767">
        <f>if( and('StockBond Returns'!$AB765&lt;0,'StockBond Returns'!$AB765&gt;=-0.1),1,0)</f>
        <v>0</v>
      </c>
      <c r="P767">
        <f>if( and('StockBond Returns'!$AB765&lt;-0.1,'StockBond Returns'!$AB765&gt;=-0.2),1,0)</f>
        <v>0</v>
      </c>
      <c r="Q767">
        <f>if( and('StockBond Returns'!$AB765&lt;-0.2,'StockBond Returns'!$AB765&gt;=-0.3),1,0)</f>
        <v>0</v>
      </c>
      <c r="R767">
        <f>if('StockBond Returns'!AB765&lt;-0.3,1,0)</f>
        <v>1</v>
      </c>
      <c r="S767" t="str">
        <f t="shared" ref="S767:W767" si="1531">if(N767=1,$E767,"")</f>
        <v/>
      </c>
      <c r="T767" t="str">
        <f t="shared" si="1531"/>
        <v/>
      </c>
      <c r="U767" t="str">
        <f t="shared" si="1531"/>
        <v/>
      </c>
      <c r="V767" t="str">
        <f t="shared" si="1531"/>
        <v/>
      </c>
      <c r="W767" s="19">
        <f t="shared" si="1531"/>
        <v>0.05466371703</v>
      </c>
    </row>
    <row r="768">
      <c r="A768">
        <f t="shared" si="33"/>
        <v>6</v>
      </c>
      <c r="B768">
        <f t="shared" si="34"/>
        <v>1934</v>
      </c>
      <c r="C768" s="159">
        <f t="shared" si="709"/>
        <v>12600</v>
      </c>
      <c r="D768" s="156">
        <f t="shared" si="12"/>
        <v>1934.416667</v>
      </c>
      <c r="E768" s="157">
        <f>('StockBond Returns'!Y767+'StockBond Returns'!AA767-'Parameters &amp; Main Results'!$B$33)/'StockBond Returns'!Z767*12</f>
        <v>0.05815573062</v>
      </c>
      <c r="F768" s="77">
        <f>'StockBond Returns'!Y767+'StockBond Returns'!AA767-'StockBond Returns'!Z767*'Distribution of Final Value'!$B$7</f>
        <v>8.845000026</v>
      </c>
      <c r="G768" s="19">
        <f>1/'StockBond Returns'!M766</f>
        <v>0.08380307604</v>
      </c>
      <c r="H768">
        <f t="shared" si="7"/>
        <v>1</v>
      </c>
      <c r="I768" s="71">
        <f t="shared" si="8"/>
        <v>0</v>
      </c>
      <c r="J768">
        <f t="shared" si="9"/>
        <v>0</v>
      </c>
      <c r="K768" s="19">
        <f t="shared" ref="K768:M768" si="1532">if(H768=1,$E768,"")</f>
        <v>0.05815573062</v>
      </c>
      <c r="L768" t="str">
        <f t="shared" si="1532"/>
        <v/>
      </c>
      <c r="M768" t="str">
        <f t="shared" si="1532"/>
        <v/>
      </c>
      <c r="N768" s="158">
        <f>if('StockBond Returns'!AB766=0,1,0)</f>
        <v>0</v>
      </c>
      <c r="O768">
        <f>if( and('StockBond Returns'!$AB766&lt;0,'StockBond Returns'!$AB766&gt;=-0.1),1,0)</f>
        <v>0</v>
      </c>
      <c r="P768">
        <f>if( and('StockBond Returns'!$AB766&lt;-0.1,'StockBond Returns'!$AB766&gt;=-0.2),1,0)</f>
        <v>0</v>
      </c>
      <c r="Q768">
        <f>if( and('StockBond Returns'!$AB766&lt;-0.2,'StockBond Returns'!$AB766&gt;=-0.3),1,0)</f>
        <v>0</v>
      </c>
      <c r="R768">
        <f>if('StockBond Returns'!AB766&lt;-0.3,1,0)</f>
        <v>1</v>
      </c>
      <c r="S768" t="str">
        <f t="shared" ref="S768:W768" si="1533">if(N768=1,$E768,"")</f>
        <v/>
      </c>
      <c r="T768" t="str">
        <f t="shared" si="1533"/>
        <v/>
      </c>
      <c r="U768" t="str">
        <f t="shared" si="1533"/>
        <v/>
      </c>
      <c r="V768" t="str">
        <f t="shared" si="1533"/>
        <v/>
      </c>
      <c r="W768" s="19">
        <f t="shared" si="1533"/>
        <v>0.05815573062</v>
      </c>
    </row>
    <row r="769">
      <c r="A769">
        <f t="shared" si="33"/>
        <v>7</v>
      </c>
      <c r="B769">
        <f t="shared" si="34"/>
        <v>1934</v>
      </c>
      <c r="C769" s="159">
        <f t="shared" si="709"/>
        <v>12631</v>
      </c>
      <c r="D769" s="156">
        <f t="shared" si="12"/>
        <v>1934.5</v>
      </c>
      <c r="E769" s="157">
        <f>('StockBond Returns'!Y768+'StockBond Returns'!AA768-'Parameters &amp; Main Results'!$B$33)/'StockBond Returns'!Z768*12</f>
        <v>0.05771966848</v>
      </c>
      <c r="F769" s="77">
        <f>'StockBond Returns'!Y768+'StockBond Returns'!AA768-'StockBond Returns'!Z768*'Distribution of Final Value'!$B$7</f>
        <v>8.411156806</v>
      </c>
      <c r="G769" s="19">
        <f>1/'StockBond Returns'!M767</f>
        <v>0.08245123144</v>
      </c>
      <c r="H769">
        <f t="shared" si="7"/>
        <v>1</v>
      </c>
      <c r="I769" s="71">
        <f t="shared" si="8"/>
        <v>0</v>
      </c>
      <c r="J769">
        <f t="shared" si="9"/>
        <v>0</v>
      </c>
      <c r="K769" s="19">
        <f t="shared" ref="K769:M769" si="1534">if(H769=1,$E769,"")</f>
        <v>0.05771966848</v>
      </c>
      <c r="L769" t="str">
        <f t="shared" si="1534"/>
        <v/>
      </c>
      <c r="M769" t="str">
        <f t="shared" si="1534"/>
        <v/>
      </c>
      <c r="N769" s="158">
        <f>if('StockBond Returns'!AB767=0,1,0)</f>
        <v>0</v>
      </c>
      <c r="O769">
        <f>if( and('StockBond Returns'!$AB767&lt;0,'StockBond Returns'!$AB767&gt;=-0.1),1,0)</f>
        <v>0</v>
      </c>
      <c r="P769">
        <f>if( and('StockBond Returns'!$AB767&lt;-0.1,'StockBond Returns'!$AB767&gt;=-0.2),1,0)</f>
        <v>0</v>
      </c>
      <c r="Q769">
        <f>if( and('StockBond Returns'!$AB767&lt;-0.2,'StockBond Returns'!$AB767&gt;=-0.3),1,0)</f>
        <v>0</v>
      </c>
      <c r="R769">
        <f>if('StockBond Returns'!AB767&lt;-0.3,1,0)</f>
        <v>1</v>
      </c>
      <c r="S769" t="str">
        <f t="shared" ref="S769:W769" si="1535">if(N769=1,$E769,"")</f>
        <v/>
      </c>
      <c r="T769" t="str">
        <f t="shared" si="1535"/>
        <v/>
      </c>
      <c r="U769" t="str">
        <f t="shared" si="1535"/>
        <v/>
      </c>
      <c r="V769" t="str">
        <f t="shared" si="1535"/>
        <v/>
      </c>
      <c r="W769" s="19">
        <f t="shared" si="1535"/>
        <v>0.05771966848</v>
      </c>
    </row>
    <row r="770">
      <c r="A770">
        <f t="shared" si="33"/>
        <v>8</v>
      </c>
      <c r="B770">
        <f t="shared" si="34"/>
        <v>1934</v>
      </c>
      <c r="C770" s="159">
        <f t="shared" si="709"/>
        <v>12662</v>
      </c>
      <c r="D770" s="156">
        <f t="shared" si="12"/>
        <v>1934.583333</v>
      </c>
      <c r="E770" s="157">
        <f>('StockBond Returns'!Y769+'StockBond Returns'!AA769-'Parameters &amp; Main Results'!$B$33)/'StockBond Returns'!Z769*12</f>
        <v>0.06316213519</v>
      </c>
      <c r="F770" s="77">
        <f>'StockBond Returns'!Y769+'StockBond Returns'!AA769-'StockBond Returns'!Z769*'Distribution of Final Value'!$B$7</f>
        <v>11.20385589</v>
      </c>
      <c r="G770" s="19">
        <f>1/'StockBond Returns'!M768</f>
        <v>0.09294496606</v>
      </c>
      <c r="H770">
        <f t="shared" si="7"/>
        <v>1</v>
      </c>
      <c r="I770" s="71">
        <f t="shared" si="8"/>
        <v>0</v>
      </c>
      <c r="J770">
        <f t="shared" si="9"/>
        <v>0</v>
      </c>
      <c r="K770" s="19">
        <f t="shared" ref="K770:M770" si="1536">if(H770=1,$E770,"")</f>
        <v>0.06316213519</v>
      </c>
      <c r="L770" t="str">
        <f t="shared" si="1536"/>
        <v/>
      </c>
      <c r="M770" t="str">
        <f t="shared" si="1536"/>
        <v/>
      </c>
      <c r="N770" s="158">
        <f>if('StockBond Returns'!AB768=0,1,0)</f>
        <v>0</v>
      </c>
      <c r="O770">
        <f>if( and('StockBond Returns'!$AB768&lt;0,'StockBond Returns'!$AB768&gt;=-0.1),1,0)</f>
        <v>0</v>
      </c>
      <c r="P770">
        <f>if( and('StockBond Returns'!$AB768&lt;-0.1,'StockBond Returns'!$AB768&gt;=-0.2),1,0)</f>
        <v>0</v>
      </c>
      <c r="Q770">
        <f>if( and('StockBond Returns'!$AB768&lt;-0.2,'StockBond Returns'!$AB768&gt;=-0.3),1,0)</f>
        <v>0</v>
      </c>
      <c r="R770">
        <f>if('StockBond Returns'!AB768&lt;-0.3,1,0)</f>
        <v>1</v>
      </c>
      <c r="S770" t="str">
        <f t="shared" ref="S770:W770" si="1537">if(N770=1,$E770,"")</f>
        <v/>
      </c>
      <c r="T770" t="str">
        <f t="shared" si="1537"/>
        <v/>
      </c>
      <c r="U770" t="str">
        <f t="shared" si="1537"/>
        <v/>
      </c>
      <c r="V770" t="str">
        <f t="shared" si="1537"/>
        <v/>
      </c>
      <c r="W770" s="19">
        <f t="shared" si="1537"/>
        <v>0.06316213519</v>
      </c>
    </row>
    <row r="771">
      <c r="A771">
        <f t="shared" si="33"/>
        <v>9</v>
      </c>
      <c r="B771">
        <f t="shared" si="34"/>
        <v>1934</v>
      </c>
      <c r="C771" s="159">
        <f t="shared" si="709"/>
        <v>12692</v>
      </c>
      <c r="D771" s="156">
        <f t="shared" si="12"/>
        <v>1934.666667</v>
      </c>
      <c r="E771" s="157">
        <f>('StockBond Returns'!Y770+'StockBond Returns'!AA770-'Parameters &amp; Main Results'!$B$33)/'StockBond Returns'!Z770*12</f>
        <v>0.06101383593</v>
      </c>
      <c r="F771" s="77">
        <f>'StockBond Returns'!Y770+'StockBond Returns'!AA770-'StockBond Returns'!Z770*'Distribution of Final Value'!$B$7</f>
        <v>10.35510491</v>
      </c>
      <c r="G771" s="19">
        <f>1/'StockBond Returns'!M769</f>
        <v>0.08795663743</v>
      </c>
      <c r="H771">
        <f t="shared" si="7"/>
        <v>1</v>
      </c>
      <c r="I771" s="71">
        <f t="shared" si="8"/>
        <v>0</v>
      </c>
      <c r="J771">
        <f t="shared" si="9"/>
        <v>0</v>
      </c>
      <c r="K771" s="19">
        <f t="shared" ref="K771:M771" si="1538">if(H771=1,$E771,"")</f>
        <v>0.06101383593</v>
      </c>
      <c r="L771" t="str">
        <f t="shared" si="1538"/>
        <v/>
      </c>
      <c r="M771" t="str">
        <f t="shared" si="1538"/>
        <v/>
      </c>
      <c r="N771" s="158">
        <f>if('StockBond Returns'!AB769=0,1,0)</f>
        <v>0</v>
      </c>
      <c r="O771">
        <f>if( and('StockBond Returns'!$AB769&lt;0,'StockBond Returns'!$AB769&gt;=-0.1),1,0)</f>
        <v>0</v>
      </c>
      <c r="P771">
        <f>if( and('StockBond Returns'!$AB769&lt;-0.1,'StockBond Returns'!$AB769&gt;=-0.2),1,0)</f>
        <v>0</v>
      </c>
      <c r="Q771">
        <f>if( and('StockBond Returns'!$AB769&lt;-0.2,'StockBond Returns'!$AB769&gt;=-0.3),1,0)</f>
        <v>0</v>
      </c>
      <c r="R771">
        <f>if('StockBond Returns'!AB769&lt;-0.3,1,0)</f>
        <v>1</v>
      </c>
      <c r="S771" t="str">
        <f t="shared" ref="S771:W771" si="1539">if(N771=1,$E771,"")</f>
        <v/>
      </c>
      <c r="T771" t="str">
        <f t="shared" si="1539"/>
        <v/>
      </c>
      <c r="U771" t="str">
        <f t="shared" si="1539"/>
        <v/>
      </c>
      <c r="V771" t="str">
        <f t="shared" si="1539"/>
        <v/>
      </c>
      <c r="W771" s="19">
        <f t="shared" si="1539"/>
        <v>0.06101383593</v>
      </c>
    </row>
    <row r="772">
      <c r="A772">
        <f t="shared" si="33"/>
        <v>10</v>
      </c>
      <c r="B772">
        <f t="shared" si="34"/>
        <v>1934</v>
      </c>
      <c r="C772" s="159">
        <f t="shared" si="709"/>
        <v>12723</v>
      </c>
      <c r="D772" s="156">
        <f t="shared" si="12"/>
        <v>1934.75</v>
      </c>
      <c r="E772" s="157">
        <f>('StockBond Returns'!Y771+'StockBond Returns'!AA771-'Parameters &amp; Main Results'!$B$33)/'StockBond Returns'!Z771*12</f>
        <v>0.06240997213</v>
      </c>
      <c r="F772" s="77">
        <f>'StockBond Returns'!Y771+'StockBond Returns'!AA771-'StockBond Returns'!Z771*'Distribution of Final Value'!$B$7</f>
        <v>10.6906348</v>
      </c>
      <c r="G772" s="19">
        <f>1/'StockBond Returns'!M770</f>
        <v>0.09219200994</v>
      </c>
      <c r="H772">
        <f t="shared" si="7"/>
        <v>1</v>
      </c>
      <c r="I772" s="71">
        <f t="shared" si="8"/>
        <v>0</v>
      </c>
      <c r="J772">
        <f t="shared" si="9"/>
        <v>0</v>
      </c>
      <c r="K772" s="19">
        <f t="shared" ref="K772:M772" si="1540">if(H772=1,$E772,"")</f>
        <v>0.06240997213</v>
      </c>
      <c r="L772" t="str">
        <f t="shared" si="1540"/>
        <v/>
      </c>
      <c r="M772" t="str">
        <f t="shared" si="1540"/>
        <v/>
      </c>
      <c r="N772" s="158">
        <f>if('StockBond Returns'!AB770=0,1,0)</f>
        <v>0</v>
      </c>
      <c r="O772">
        <f>if( and('StockBond Returns'!$AB770&lt;0,'StockBond Returns'!$AB770&gt;=-0.1),1,0)</f>
        <v>0</v>
      </c>
      <c r="P772">
        <f>if( and('StockBond Returns'!$AB770&lt;-0.1,'StockBond Returns'!$AB770&gt;=-0.2),1,0)</f>
        <v>0</v>
      </c>
      <c r="Q772">
        <f>if( and('StockBond Returns'!$AB770&lt;-0.2,'StockBond Returns'!$AB770&gt;=-0.3),1,0)</f>
        <v>0</v>
      </c>
      <c r="R772">
        <f>if('StockBond Returns'!AB770&lt;-0.3,1,0)</f>
        <v>1</v>
      </c>
      <c r="S772" t="str">
        <f t="shared" ref="S772:W772" si="1541">if(N772=1,$E772,"")</f>
        <v/>
      </c>
      <c r="T772" t="str">
        <f t="shared" si="1541"/>
        <v/>
      </c>
      <c r="U772" t="str">
        <f t="shared" si="1541"/>
        <v/>
      </c>
      <c r="V772" t="str">
        <f t="shared" si="1541"/>
        <v/>
      </c>
      <c r="W772" s="19">
        <f t="shared" si="1541"/>
        <v>0.06240997213</v>
      </c>
    </row>
    <row r="773">
      <c r="A773">
        <f t="shared" si="33"/>
        <v>11</v>
      </c>
      <c r="B773">
        <f t="shared" si="34"/>
        <v>1934</v>
      </c>
      <c r="C773" s="159">
        <f t="shared" si="709"/>
        <v>12753</v>
      </c>
      <c r="D773" s="156">
        <f t="shared" si="12"/>
        <v>1934.833333</v>
      </c>
      <c r="E773" s="157">
        <f>('StockBond Returns'!Y772+'StockBond Returns'!AA772-'Parameters &amp; Main Results'!$B$33)/'StockBond Returns'!Z772*12</f>
        <v>0.06338738352</v>
      </c>
      <c r="F773" s="77">
        <f>'StockBond Returns'!Y772+'StockBond Returns'!AA772-'StockBond Returns'!Z772*'Distribution of Final Value'!$B$7</f>
        <v>11.24771294</v>
      </c>
      <c r="G773" s="19">
        <f>1/'StockBond Returns'!M771</f>
        <v>0.09152042111</v>
      </c>
      <c r="H773">
        <f t="shared" si="7"/>
        <v>1</v>
      </c>
      <c r="I773" s="71">
        <f t="shared" si="8"/>
        <v>0</v>
      </c>
      <c r="J773">
        <f t="shared" si="9"/>
        <v>0</v>
      </c>
      <c r="K773" s="19">
        <f t="shared" ref="K773:M773" si="1542">if(H773=1,$E773,"")</f>
        <v>0.06338738352</v>
      </c>
      <c r="L773" t="str">
        <f t="shared" si="1542"/>
        <v/>
      </c>
      <c r="M773" t="str">
        <f t="shared" si="1542"/>
        <v/>
      </c>
      <c r="N773" s="158">
        <f>if('StockBond Returns'!AB771=0,1,0)</f>
        <v>0</v>
      </c>
      <c r="O773">
        <f>if( and('StockBond Returns'!$AB771&lt;0,'StockBond Returns'!$AB771&gt;=-0.1),1,0)</f>
        <v>0</v>
      </c>
      <c r="P773">
        <f>if( and('StockBond Returns'!$AB771&lt;-0.1,'StockBond Returns'!$AB771&gt;=-0.2),1,0)</f>
        <v>0</v>
      </c>
      <c r="Q773">
        <f>if( and('StockBond Returns'!$AB771&lt;-0.2,'StockBond Returns'!$AB771&gt;=-0.3),1,0)</f>
        <v>0</v>
      </c>
      <c r="R773">
        <f>if('StockBond Returns'!AB771&lt;-0.3,1,0)</f>
        <v>1</v>
      </c>
      <c r="S773" t="str">
        <f t="shared" ref="S773:W773" si="1543">if(N773=1,$E773,"")</f>
        <v/>
      </c>
      <c r="T773" t="str">
        <f t="shared" si="1543"/>
        <v/>
      </c>
      <c r="U773" t="str">
        <f t="shared" si="1543"/>
        <v/>
      </c>
      <c r="V773" t="str">
        <f t="shared" si="1543"/>
        <v/>
      </c>
      <c r="W773" s="19">
        <f t="shared" si="1543"/>
        <v>0.06338738352</v>
      </c>
    </row>
    <row r="774">
      <c r="A774">
        <f t="shared" si="33"/>
        <v>12</v>
      </c>
      <c r="B774">
        <f t="shared" si="34"/>
        <v>1934</v>
      </c>
      <c r="C774" s="159">
        <f t="shared" si="709"/>
        <v>12784</v>
      </c>
      <c r="D774" s="156">
        <f t="shared" si="12"/>
        <v>1934.916667</v>
      </c>
      <c r="E774" s="157">
        <f>('StockBond Returns'!Y773+'StockBond Returns'!AA773-'Parameters &amp; Main Results'!$B$33)/'StockBond Returns'!Z773*12</f>
        <v>0.05977216799</v>
      </c>
      <c r="F774" s="77">
        <f>'StockBond Returns'!Y773+'StockBond Returns'!AA773-'StockBond Returns'!Z773*'Distribution of Final Value'!$B$7</f>
        <v>9.222528764</v>
      </c>
      <c r="G774" s="19">
        <f>1/'StockBond Returns'!M772</f>
        <v>0.0841741623</v>
      </c>
      <c r="H774">
        <f t="shared" si="7"/>
        <v>1</v>
      </c>
      <c r="I774" s="71">
        <f t="shared" si="8"/>
        <v>0</v>
      </c>
      <c r="J774">
        <f t="shared" si="9"/>
        <v>0</v>
      </c>
      <c r="K774" s="19">
        <f t="shared" ref="K774:M774" si="1544">if(H774=1,$E774,"")</f>
        <v>0.05977216799</v>
      </c>
      <c r="L774" t="str">
        <f t="shared" si="1544"/>
        <v/>
      </c>
      <c r="M774" t="str">
        <f t="shared" si="1544"/>
        <v/>
      </c>
      <c r="N774" s="158">
        <f>if('StockBond Returns'!AB772=0,1,0)</f>
        <v>0</v>
      </c>
      <c r="O774">
        <f>if( and('StockBond Returns'!$AB772&lt;0,'StockBond Returns'!$AB772&gt;=-0.1),1,0)</f>
        <v>0</v>
      </c>
      <c r="P774">
        <f>if( and('StockBond Returns'!$AB772&lt;-0.1,'StockBond Returns'!$AB772&gt;=-0.2),1,0)</f>
        <v>0</v>
      </c>
      <c r="Q774">
        <f>if( and('StockBond Returns'!$AB772&lt;-0.2,'StockBond Returns'!$AB772&gt;=-0.3),1,0)</f>
        <v>0</v>
      </c>
      <c r="R774">
        <f>if('StockBond Returns'!AB772&lt;-0.3,1,0)</f>
        <v>1</v>
      </c>
      <c r="S774" t="str">
        <f t="shared" ref="S774:W774" si="1545">if(N774=1,$E774,"")</f>
        <v/>
      </c>
      <c r="T774" t="str">
        <f t="shared" si="1545"/>
        <v/>
      </c>
      <c r="U774" t="str">
        <f t="shared" si="1545"/>
        <v/>
      </c>
      <c r="V774" t="str">
        <f t="shared" si="1545"/>
        <v/>
      </c>
      <c r="W774" s="19">
        <f t="shared" si="1545"/>
        <v>0.05977216799</v>
      </c>
    </row>
    <row r="775">
      <c r="A775">
        <f t="shared" si="33"/>
        <v>1</v>
      </c>
      <c r="B775">
        <f t="shared" si="34"/>
        <v>1935</v>
      </c>
      <c r="C775" s="159">
        <f t="shared" si="709"/>
        <v>12815</v>
      </c>
      <c r="D775" s="156">
        <f t="shared" si="12"/>
        <v>1935</v>
      </c>
      <c r="E775" s="157">
        <f>('StockBond Returns'!Y774+'StockBond Returns'!AA774-'Parameters &amp; Main Results'!$B$33)/'StockBond Returns'!Z774*12</f>
        <v>0.05959276336</v>
      </c>
      <c r="F775" s="77">
        <f>'StockBond Returns'!Y774+'StockBond Returns'!AA774-'StockBond Returns'!Z774*'Distribution of Final Value'!$B$7</f>
        <v>9.203012013</v>
      </c>
      <c r="G775" s="19">
        <f>1/'StockBond Returns'!M773</f>
        <v>0.0837785559</v>
      </c>
      <c r="H775">
        <f t="shared" si="7"/>
        <v>1</v>
      </c>
      <c r="I775" s="71">
        <f t="shared" si="8"/>
        <v>0</v>
      </c>
      <c r="J775">
        <f t="shared" si="9"/>
        <v>0</v>
      </c>
      <c r="K775" s="19">
        <f t="shared" ref="K775:M775" si="1546">if(H775=1,$E775,"")</f>
        <v>0.05959276336</v>
      </c>
      <c r="L775" t="str">
        <f t="shared" si="1546"/>
        <v/>
      </c>
      <c r="M775" t="str">
        <f t="shared" si="1546"/>
        <v/>
      </c>
      <c r="N775" s="158">
        <f>if('StockBond Returns'!AB773=0,1,0)</f>
        <v>0</v>
      </c>
      <c r="O775">
        <f>if( and('StockBond Returns'!$AB773&lt;0,'StockBond Returns'!$AB773&gt;=-0.1),1,0)</f>
        <v>0</v>
      </c>
      <c r="P775">
        <f>if( and('StockBond Returns'!$AB773&lt;-0.1,'StockBond Returns'!$AB773&gt;=-0.2),1,0)</f>
        <v>0</v>
      </c>
      <c r="Q775">
        <f>if( and('StockBond Returns'!$AB773&lt;-0.2,'StockBond Returns'!$AB773&gt;=-0.3),1,0)</f>
        <v>0</v>
      </c>
      <c r="R775">
        <f>if('StockBond Returns'!AB773&lt;-0.3,1,0)</f>
        <v>1</v>
      </c>
      <c r="S775" t="str">
        <f t="shared" ref="S775:W775" si="1547">if(N775=1,$E775,"")</f>
        <v/>
      </c>
      <c r="T775" t="str">
        <f t="shared" si="1547"/>
        <v/>
      </c>
      <c r="U775" t="str">
        <f t="shared" si="1547"/>
        <v/>
      </c>
      <c r="V775" t="str">
        <f t="shared" si="1547"/>
        <v/>
      </c>
      <c r="W775" s="19">
        <f t="shared" si="1547"/>
        <v>0.05959276336</v>
      </c>
    </row>
    <row r="776">
      <c r="A776">
        <f t="shared" si="33"/>
        <v>2</v>
      </c>
      <c r="B776">
        <f t="shared" si="34"/>
        <v>1935</v>
      </c>
      <c r="C776" s="159">
        <f t="shared" si="709"/>
        <v>12843</v>
      </c>
      <c r="D776" s="156">
        <f t="shared" si="12"/>
        <v>1935.083333</v>
      </c>
      <c r="E776" s="157">
        <f>('StockBond Returns'!Y775+'StockBond Returns'!AA775-'Parameters &amp; Main Results'!$B$33)/'StockBond Returns'!Z775*12</f>
        <v>0.06224775794</v>
      </c>
      <c r="F776" s="77">
        <f>'StockBond Returns'!Y775+'StockBond Returns'!AA775-'StockBond Returns'!Z775*'Distribution of Final Value'!$B$7</f>
        <v>10.60025851</v>
      </c>
      <c r="G776" s="19">
        <f>1/'StockBond Returns'!M774</f>
        <v>0.08846054305</v>
      </c>
      <c r="H776">
        <f t="shared" si="7"/>
        <v>1</v>
      </c>
      <c r="I776" s="71">
        <f t="shared" si="8"/>
        <v>0</v>
      </c>
      <c r="J776">
        <f t="shared" si="9"/>
        <v>0</v>
      </c>
      <c r="K776" s="19">
        <f t="shared" ref="K776:M776" si="1548">if(H776=1,$E776,"")</f>
        <v>0.06224775794</v>
      </c>
      <c r="L776" t="str">
        <f t="shared" si="1548"/>
        <v/>
      </c>
      <c r="M776" t="str">
        <f t="shared" si="1548"/>
        <v/>
      </c>
      <c r="N776" s="158">
        <f>if('StockBond Returns'!AB774=0,1,0)</f>
        <v>0</v>
      </c>
      <c r="O776">
        <f>if( and('StockBond Returns'!$AB774&lt;0,'StockBond Returns'!$AB774&gt;=-0.1),1,0)</f>
        <v>0</v>
      </c>
      <c r="P776">
        <f>if( and('StockBond Returns'!$AB774&lt;-0.1,'StockBond Returns'!$AB774&gt;=-0.2),1,0)</f>
        <v>0</v>
      </c>
      <c r="Q776">
        <f>if( and('StockBond Returns'!$AB774&lt;-0.2,'StockBond Returns'!$AB774&gt;=-0.3),1,0)</f>
        <v>0</v>
      </c>
      <c r="R776">
        <f>if('StockBond Returns'!AB774&lt;-0.3,1,0)</f>
        <v>1</v>
      </c>
      <c r="S776" t="str">
        <f t="shared" ref="S776:W776" si="1549">if(N776=1,$E776,"")</f>
        <v/>
      </c>
      <c r="T776" t="str">
        <f t="shared" si="1549"/>
        <v/>
      </c>
      <c r="U776" t="str">
        <f t="shared" si="1549"/>
        <v/>
      </c>
      <c r="V776" t="str">
        <f t="shared" si="1549"/>
        <v/>
      </c>
      <c r="W776" s="19">
        <f t="shared" si="1549"/>
        <v>0.06224775794</v>
      </c>
    </row>
    <row r="777">
      <c r="A777">
        <f t="shared" si="33"/>
        <v>3</v>
      </c>
      <c r="B777">
        <f t="shared" si="34"/>
        <v>1935</v>
      </c>
      <c r="C777" s="159">
        <f t="shared" si="709"/>
        <v>12874</v>
      </c>
      <c r="D777" s="156">
        <f t="shared" si="12"/>
        <v>1935.166667</v>
      </c>
      <c r="E777" s="157">
        <f>('StockBond Returns'!Y776+'StockBond Returns'!AA776-'Parameters &amp; Main Results'!$B$33)/'StockBond Returns'!Z776*12</f>
        <v>0.06465002793</v>
      </c>
      <c r="F777" s="77">
        <f>'StockBond Returns'!Y776+'StockBond Returns'!AA776-'StockBond Returns'!Z776*'Distribution of Final Value'!$B$7</f>
        <v>12.06049474</v>
      </c>
      <c r="G777" s="19">
        <f>1/'StockBond Returns'!M775</f>
        <v>0.0926604062</v>
      </c>
      <c r="H777">
        <f t="shared" si="7"/>
        <v>1</v>
      </c>
      <c r="I777" s="71">
        <f t="shared" si="8"/>
        <v>0</v>
      </c>
      <c r="J777">
        <f t="shared" si="9"/>
        <v>0</v>
      </c>
      <c r="K777" s="19">
        <f t="shared" ref="K777:M777" si="1550">if(H777=1,$E777,"")</f>
        <v>0.06465002793</v>
      </c>
      <c r="L777" t="str">
        <f t="shared" si="1550"/>
        <v/>
      </c>
      <c r="M777" t="str">
        <f t="shared" si="1550"/>
        <v/>
      </c>
      <c r="N777" s="158">
        <f>if('StockBond Returns'!AB775=0,1,0)</f>
        <v>0</v>
      </c>
      <c r="O777">
        <f>if( and('StockBond Returns'!$AB775&lt;0,'StockBond Returns'!$AB775&gt;=-0.1),1,0)</f>
        <v>0</v>
      </c>
      <c r="P777">
        <f>if( and('StockBond Returns'!$AB775&lt;-0.1,'StockBond Returns'!$AB775&gt;=-0.2),1,0)</f>
        <v>0</v>
      </c>
      <c r="Q777">
        <f>if( and('StockBond Returns'!$AB775&lt;-0.2,'StockBond Returns'!$AB775&gt;=-0.3),1,0)</f>
        <v>0</v>
      </c>
      <c r="R777">
        <f>if('StockBond Returns'!AB775&lt;-0.3,1,0)</f>
        <v>1</v>
      </c>
      <c r="S777" t="str">
        <f t="shared" ref="S777:W777" si="1551">if(N777=1,$E777,"")</f>
        <v/>
      </c>
      <c r="T777" t="str">
        <f t="shared" si="1551"/>
        <v/>
      </c>
      <c r="U777" t="str">
        <f t="shared" si="1551"/>
        <v/>
      </c>
      <c r="V777" t="str">
        <f t="shared" si="1551"/>
        <v/>
      </c>
      <c r="W777" s="19">
        <f t="shared" si="1551"/>
        <v>0.06465002793</v>
      </c>
    </row>
    <row r="778">
      <c r="A778">
        <f t="shared" si="33"/>
        <v>4</v>
      </c>
      <c r="B778">
        <f t="shared" si="34"/>
        <v>1935</v>
      </c>
      <c r="C778" s="159">
        <f t="shared" si="709"/>
        <v>12904</v>
      </c>
      <c r="D778" s="156">
        <f t="shared" si="12"/>
        <v>1935.25</v>
      </c>
      <c r="E778" s="157">
        <f>('StockBond Returns'!Y777+'StockBond Returns'!AA777-'Parameters &amp; Main Results'!$B$33)/'StockBond Returns'!Z777*12</f>
        <v>0.06632802841</v>
      </c>
      <c r="F778" s="77">
        <f>'StockBond Returns'!Y777+'StockBond Returns'!AA777-'StockBond Returns'!Z777*'Distribution of Final Value'!$B$7</f>
        <v>13.07504262</v>
      </c>
      <c r="G778" s="19">
        <f>1/'StockBond Returns'!M776</f>
        <v>0.09471696897</v>
      </c>
      <c r="H778">
        <f t="shared" si="7"/>
        <v>1</v>
      </c>
      <c r="I778" s="71">
        <f t="shared" si="8"/>
        <v>0</v>
      </c>
      <c r="J778">
        <f t="shared" si="9"/>
        <v>0</v>
      </c>
      <c r="K778" s="19">
        <f t="shared" ref="K778:M778" si="1552">if(H778=1,$E778,"")</f>
        <v>0.06632802841</v>
      </c>
      <c r="L778" t="str">
        <f t="shared" si="1552"/>
        <v/>
      </c>
      <c r="M778" t="str">
        <f t="shared" si="1552"/>
        <v/>
      </c>
      <c r="N778" s="158">
        <f>if('StockBond Returns'!AB776=0,1,0)</f>
        <v>0</v>
      </c>
      <c r="O778">
        <f>if( and('StockBond Returns'!$AB776&lt;0,'StockBond Returns'!$AB776&gt;=-0.1),1,0)</f>
        <v>0</v>
      </c>
      <c r="P778">
        <f>if( and('StockBond Returns'!$AB776&lt;-0.1,'StockBond Returns'!$AB776&gt;=-0.2),1,0)</f>
        <v>0</v>
      </c>
      <c r="Q778">
        <f>if( and('StockBond Returns'!$AB776&lt;-0.2,'StockBond Returns'!$AB776&gt;=-0.3),1,0)</f>
        <v>0</v>
      </c>
      <c r="R778">
        <f>if('StockBond Returns'!AB776&lt;-0.3,1,0)</f>
        <v>1</v>
      </c>
      <c r="S778" t="str">
        <f t="shared" ref="S778:W778" si="1553">if(N778=1,$E778,"")</f>
        <v/>
      </c>
      <c r="T778" t="str">
        <f t="shared" si="1553"/>
        <v/>
      </c>
      <c r="U778" t="str">
        <f t="shared" si="1553"/>
        <v/>
      </c>
      <c r="V778" t="str">
        <f t="shared" si="1553"/>
        <v/>
      </c>
      <c r="W778" s="19">
        <f t="shared" si="1553"/>
        <v>0.06632802841</v>
      </c>
    </row>
    <row r="779">
      <c r="A779">
        <f t="shared" si="33"/>
        <v>5</v>
      </c>
      <c r="B779">
        <f t="shared" si="34"/>
        <v>1935</v>
      </c>
      <c r="C779" s="159">
        <f t="shared" si="709"/>
        <v>12935</v>
      </c>
      <c r="D779" s="156">
        <f t="shared" si="12"/>
        <v>1935.333333</v>
      </c>
      <c r="E779" s="157">
        <f>('StockBond Returns'!Y778+'StockBond Returns'!AA778-'Parameters &amp; Main Results'!$B$33)/'StockBond Returns'!Z778*12</f>
        <v>0.06245301921</v>
      </c>
      <c r="F779" s="77">
        <f>'StockBond Returns'!Y778+'StockBond Returns'!AA778-'StockBond Returns'!Z778*'Distribution of Final Value'!$B$7</f>
        <v>11.36238258</v>
      </c>
      <c r="G779" s="19">
        <f>1/'StockBond Returns'!M777</f>
        <v>0.0877070518</v>
      </c>
      <c r="H779">
        <f t="shared" si="7"/>
        <v>1</v>
      </c>
      <c r="I779" s="71">
        <f t="shared" si="8"/>
        <v>0</v>
      </c>
      <c r="J779">
        <f t="shared" si="9"/>
        <v>0</v>
      </c>
      <c r="K779" s="19">
        <f t="shared" ref="K779:M779" si="1554">if(H779=1,$E779,"")</f>
        <v>0.06245301921</v>
      </c>
      <c r="L779" t="str">
        <f t="shared" si="1554"/>
        <v/>
      </c>
      <c r="M779" t="str">
        <f t="shared" si="1554"/>
        <v/>
      </c>
      <c r="N779" s="158">
        <f>if('StockBond Returns'!AB777=0,1,0)</f>
        <v>0</v>
      </c>
      <c r="O779">
        <f>if( and('StockBond Returns'!$AB777&lt;0,'StockBond Returns'!$AB777&gt;=-0.1),1,0)</f>
        <v>0</v>
      </c>
      <c r="P779">
        <f>if( and('StockBond Returns'!$AB777&lt;-0.1,'StockBond Returns'!$AB777&gt;=-0.2),1,0)</f>
        <v>0</v>
      </c>
      <c r="Q779">
        <f>if( and('StockBond Returns'!$AB777&lt;-0.2,'StockBond Returns'!$AB777&gt;=-0.3),1,0)</f>
        <v>0</v>
      </c>
      <c r="R779">
        <f>if('StockBond Returns'!AB777&lt;-0.3,1,0)</f>
        <v>1</v>
      </c>
      <c r="S779" t="str">
        <f t="shared" ref="S779:W779" si="1555">if(N779=1,$E779,"")</f>
        <v/>
      </c>
      <c r="T779" t="str">
        <f t="shared" si="1555"/>
        <v/>
      </c>
      <c r="U779" t="str">
        <f t="shared" si="1555"/>
        <v/>
      </c>
      <c r="V779" t="str">
        <f t="shared" si="1555"/>
        <v/>
      </c>
      <c r="W779" s="19">
        <f t="shared" si="1555"/>
        <v>0.06245301921</v>
      </c>
    </row>
    <row r="780">
      <c r="A780">
        <f t="shared" si="33"/>
        <v>6</v>
      </c>
      <c r="B780">
        <f t="shared" si="34"/>
        <v>1935</v>
      </c>
      <c r="C780" s="159">
        <f t="shared" si="709"/>
        <v>12965</v>
      </c>
      <c r="D780" s="156">
        <f t="shared" si="12"/>
        <v>1935.416667</v>
      </c>
      <c r="E780" s="157">
        <f>('StockBond Returns'!Y779+'StockBond Returns'!AA779-'Parameters &amp; Main Results'!$B$33)/'StockBond Returns'!Z779*12</f>
        <v>0.06111863481</v>
      </c>
      <c r="F780" s="77">
        <f>'StockBond Returns'!Y779+'StockBond Returns'!AA779-'StockBond Returns'!Z779*'Distribution of Final Value'!$B$7</f>
        <v>11.11111571</v>
      </c>
      <c r="G780" s="19">
        <f>1/'StockBond Returns'!M778</f>
        <v>0.08487518824</v>
      </c>
      <c r="H780">
        <f t="shared" si="7"/>
        <v>1</v>
      </c>
      <c r="I780" s="71">
        <f t="shared" si="8"/>
        <v>0</v>
      </c>
      <c r="J780">
        <f t="shared" si="9"/>
        <v>0</v>
      </c>
      <c r="K780" s="19">
        <f t="shared" ref="K780:M780" si="1556">if(H780=1,$E780,"")</f>
        <v>0.06111863481</v>
      </c>
      <c r="L780" t="str">
        <f t="shared" si="1556"/>
        <v/>
      </c>
      <c r="M780" t="str">
        <f t="shared" si="1556"/>
        <v/>
      </c>
      <c r="N780" s="158">
        <f>if('StockBond Returns'!AB778=0,1,0)</f>
        <v>0</v>
      </c>
      <c r="O780">
        <f>if( and('StockBond Returns'!$AB778&lt;0,'StockBond Returns'!$AB778&gt;=-0.1),1,0)</f>
        <v>0</v>
      </c>
      <c r="P780">
        <f>if( and('StockBond Returns'!$AB778&lt;-0.1,'StockBond Returns'!$AB778&gt;=-0.2),1,0)</f>
        <v>0</v>
      </c>
      <c r="Q780">
        <f>if( and('StockBond Returns'!$AB778&lt;-0.2,'StockBond Returns'!$AB778&gt;=-0.3),1,0)</f>
        <v>0</v>
      </c>
      <c r="R780">
        <f>if('StockBond Returns'!AB778&lt;-0.3,1,0)</f>
        <v>1</v>
      </c>
      <c r="S780" t="str">
        <f t="shared" ref="S780:W780" si="1557">if(N780=1,$E780,"")</f>
        <v/>
      </c>
      <c r="T780" t="str">
        <f t="shared" si="1557"/>
        <v/>
      </c>
      <c r="U780" t="str">
        <f t="shared" si="1557"/>
        <v/>
      </c>
      <c r="V780" t="str">
        <f t="shared" si="1557"/>
        <v/>
      </c>
      <c r="W780" s="19">
        <f t="shared" si="1557"/>
        <v>0.06111863481</v>
      </c>
    </row>
    <row r="781">
      <c r="A781">
        <f t="shared" si="33"/>
        <v>7</v>
      </c>
      <c r="B781">
        <f t="shared" si="34"/>
        <v>1935</v>
      </c>
      <c r="C781" s="159">
        <f t="shared" si="709"/>
        <v>12996</v>
      </c>
      <c r="D781" s="156">
        <f t="shared" si="12"/>
        <v>1935.5</v>
      </c>
      <c r="E781" s="157">
        <f>('StockBond Returns'!Y780+'StockBond Returns'!AA780-'Parameters &amp; Main Results'!$B$33)/'StockBond Returns'!Z780*12</f>
        <v>0.05793053446</v>
      </c>
      <c r="F781" s="77">
        <f>'StockBond Returns'!Y780+'StockBond Returns'!AA780-'StockBond Returns'!Z780*'Distribution of Final Value'!$B$7</f>
        <v>9.595293266</v>
      </c>
      <c r="G781" s="19">
        <f>1/'StockBond Returns'!M779</f>
        <v>0.07850666142</v>
      </c>
      <c r="H781">
        <f t="shared" si="7"/>
        <v>1</v>
      </c>
      <c r="I781" s="71">
        <f t="shared" si="8"/>
        <v>0</v>
      </c>
      <c r="J781">
        <f t="shared" si="9"/>
        <v>0</v>
      </c>
      <c r="K781" s="19">
        <f t="shared" ref="K781:M781" si="1558">if(H781=1,$E781,"")</f>
        <v>0.05793053446</v>
      </c>
      <c r="L781" t="str">
        <f t="shared" si="1558"/>
        <v/>
      </c>
      <c r="M781" t="str">
        <f t="shared" si="1558"/>
        <v/>
      </c>
      <c r="N781" s="158">
        <f>if('StockBond Returns'!AB779=0,1,0)</f>
        <v>0</v>
      </c>
      <c r="O781">
        <f>if( and('StockBond Returns'!$AB779&lt;0,'StockBond Returns'!$AB779&gt;=-0.1),1,0)</f>
        <v>0</v>
      </c>
      <c r="P781">
        <f>if( and('StockBond Returns'!$AB779&lt;-0.1,'StockBond Returns'!$AB779&gt;=-0.2),1,0)</f>
        <v>0</v>
      </c>
      <c r="Q781">
        <f>if( and('StockBond Returns'!$AB779&lt;-0.2,'StockBond Returns'!$AB779&gt;=-0.3),1,0)</f>
        <v>0</v>
      </c>
      <c r="R781">
        <f>if('StockBond Returns'!AB779&lt;-0.3,1,0)</f>
        <v>1</v>
      </c>
      <c r="S781" t="str">
        <f t="shared" ref="S781:W781" si="1559">if(N781=1,$E781,"")</f>
        <v/>
      </c>
      <c r="T781" t="str">
        <f t="shared" si="1559"/>
        <v/>
      </c>
      <c r="U781" t="str">
        <f t="shared" si="1559"/>
        <v/>
      </c>
      <c r="V781" t="str">
        <f t="shared" si="1559"/>
        <v/>
      </c>
      <c r="W781" s="19">
        <f t="shared" si="1559"/>
        <v>0.05793053446</v>
      </c>
    </row>
    <row r="782">
      <c r="A782">
        <f t="shared" si="33"/>
        <v>8</v>
      </c>
      <c r="B782">
        <f t="shared" si="34"/>
        <v>1935</v>
      </c>
      <c r="C782" s="159">
        <f t="shared" si="709"/>
        <v>13027</v>
      </c>
      <c r="D782" s="156">
        <f t="shared" si="12"/>
        <v>1935.583333</v>
      </c>
      <c r="E782" s="157">
        <f>('StockBond Returns'!Y781+'StockBond Returns'!AA781-'Parameters &amp; Main Results'!$B$33)/'StockBond Returns'!Z781*12</f>
        <v>0.05466274142</v>
      </c>
      <c r="F782" s="77">
        <f>'StockBond Returns'!Y781+'StockBond Returns'!AA781-'StockBond Returns'!Z781*'Distribution of Final Value'!$B$7</f>
        <v>8.012527148</v>
      </c>
      <c r="G782" s="19">
        <f>1/'StockBond Returns'!M780</f>
        <v>0.07278536932</v>
      </c>
      <c r="H782">
        <f t="shared" si="7"/>
        <v>1</v>
      </c>
      <c r="I782" s="71">
        <f t="shared" si="8"/>
        <v>0</v>
      </c>
      <c r="J782">
        <f t="shared" si="9"/>
        <v>0</v>
      </c>
      <c r="K782" s="19">
        <f t="shared" ref="K782:M782" si="1560">if(H782=1,$E782,"")</f>
        <v>0.05466274142</v>
      </c>
      <c r="L782" t="str">
        <f t="shared" si="1560"/>
        <v/>
      </c>
      <c r="M782" t="str">
        <f t="shared" si="1560"/>
        <v/>
      </c>
      <c r="N782" s="158">
        <f>if('StockBond Returns'!AB780=0,1,0)</f>
        <v>0</v>
      </c>
      <c r="O782">
        <f>if( and('StockBond Returns'!$AB780&lt;0,'StockBond Returns'!$AB780&gt;=-0.1),1,0)</f>
        <v>0</v>
      </c>
      <c r="P782">
        <f>if( and('StockBond Returns'!$AB780&lt;-0.1,'StockBond Returns'!$AB780&gt;=-0.2),1,0)</f>
        <v>0</v>
      </c>
      <c r="Q782">
        <f>if( and('StockBond Returns'!$AB780&lt;-0.2,'StockBond Returns'!$AB780&gt;=-0.3),1,0)</f>
        <v>0</v>
      </c>
      <c r="R782">
        <f>if('StockBond Returns'!AB780&lt;-0.3,1,0)</f>
        <v>1</v>
      </c>
      <c r="S782" t="str">
        <f t="shared" ref="S782:W782" si="1561">if(N782=1,$E782,"")</f>
        <v/>
      </c>
      <c r="T782" t="str">
        <f t="shared" si="1561"/>
        <v/>
      </c>
      <c r="U782" t="str">
        <f t="shared" si="1561"/>
        <v/>
      </c>
      <c r="V782" t="str">
        <f t="shared" si="1561"/>
        <v/>
      </c>
      <c r="W782" s="19">
        <f t="shared" si="1561"/>
        <v>0.05466274142</v>
      </c>
    </row>
    <row r="783">
      <c r="A783">
        <f t="shared" si="33"/>
        <v>9</v>
      </c>
      <c r="B783">
        <f t="shared" si="34"/>
        <v>1935</v>
      </c>
      <c r="C783" s="159">
        <f t="shared" si="709"/>
        <v>13057</v>
      </c>
      <c r="D783" s="156">
        <f t="shared" si="12"/>
        <v>1935.666667</v>
      </c>
      <c r="E783" s="157">
        <f>('StockBond Returns'!Y782+'StockBond Returns'!AA782-'Parameters &amp; Main Results'!$B$33)/'StockBond Returns'!Z782*12</f>
        <v>0.05404892115</v>
      </c>
      <c r="F783" s="77">
        <f>'StockBond Returns'!Y782+'StockBond Returns'!AA782-'StockBond Returns'!Z782*'Distribution of Final Value'!$B$7</f>
        <v>7.687853255</v>
      </c>
      <c r="G783" s="19">
        <f>1/'StockBond Returns'!M781</f>
        <v>0.07119461246</v>
      </c>
      <c r="H783">
        <f t="shared" si="7"/>
        <v>1</v>
      </c>
      <c r="I783" s="71">
        <f t="shared" si="8"/>
        <v>0</v>
      </c>
      <c r="J783">
        <f t="shared" si="9"/>
        <v>0</v>
      </c>
      <c r="K783" s="19">
        <f t="shared" ref="K783:M783" si="1562">if(H783=1,$E783,"")</f>
        <v>0.05404892115</v>
      </c>
      <c r="L783" t="str">
        <f t="shared" si="1562"/>
        <v/>
      </c>
      <c r="M783" t="str">
        <f t="shared" si="1562"/>
        <v/>
      </c>
      <c r="N783" s="158">
        <f>if('StockBond Returns'!AB781=0,1,0)</f>
        <v>0</v>
      </c>
      <c r="O783">
        <f>if( and('StockBond Returns'!$AB781&lt;0,'StockBond Returns'!$AB781&gt;=-0.1),1,0)</f>
        <v>0</v>
      </c>
      <c r="P783">
        <f>if( and('StockBond Returns'!$AB781&lt;-0.1,'StockBond Returns'!$AB781&gt;=-0.2),1,0)</f>
        <v>0</v>
      </c>
      <c r="Q783">
        <f>if( and('StockBond Returns'!$AB781&lt;-0.2,'StockBond Returns'!$AB781&gt;=-0.3),1,0)</f>
        <v>0</v>
      </c>
      <c r="R783">
        <f>if('StockBond Returns'!AB781&lt;-0.3,1,0)</f>
        <v>1</v>
      </c>
      <c r="S783" t="str">
        <f t="shared" ref="S783:W783" si="1563">if(N783=1,$E783,"")</f>
        <v/>
      </c>
      <c r="T783" t="str">
        <f t="shared" si="1563"/>
        <v/>
      </c>
      <c r="U783" t="str">
        <f t="shared" si="1563"/>
        <v/>
      </c>
      <c r="V783" t="str">
        <f t="shared" si="1563"/>
        <v/>
      </c>
      <c r="W783" s="19">
        <f t="shared" si="1563"/>
        <v>0.05404892115</v>
      </c>
    </row>
    <row r="784">
      <c r="A784">
        <f t="shared" si="33"/>
        <v>10</v>
      </c>
      <c r="B784">
        <f t="shared" si="34"/>
        <v>1935</v>
      </c>
      <c r="C784" s="159">
        <f t="shared" si="709"/>
        <v>13088</v>
      </c>
      <c r="D784" s="156">
        <f t="shared" si="12"/>
        <v>1935.75</v>
      </c>
      <c r="E784" s="157">
        <f>('StockBond Returns'!Y783+'StockBond Returns'!AA783-'Parameters &amp; Main Results'!$B$33)/'StockBond Returns'!Z783*12</f>
        <v>0.05325403451</v>
      </c>
      <c r="F784" s="77">
        <f>'StockBond Returns'!Y783+'StockBond Returns'!AA783-'StockBond Returns'!Z783*'Distribution of Final Value'!$B$7</f>
        <v>7.447032612</v>
      </c>
      <c r="G784" s="19">
        <f>1/'StockBond Returns'!M782</f>
        <v>0.06949172319</v>
      </c>
      <c r="H784">
        <f t="shared" si="7"/>
        <v>1</v>
      </c>
      <c r="I784" s="71">
        <f t="shared" si="8"/>
        <v>0</v>
      </c>
      <c r="J784">
        <f t="shared" si="9"/>
        <v>0</v>
      </c>
      <c r="K784" s="19">
        <f t="shared" ref="K784:M784" si="1564">if(H784=1,$E784,"")</f>
        <v>0.05325403451</v>
      </c>
      <c r="L784" t="str">
        <f t="shared" si="1564"/>
        <v/>
      </c>
      <c r="M784" t="str">
        <f t="shared" si="1564"/>
        <v/>
      </c>
      <c r="N784" s="158">
        <f>if('StockBond Returns'!AB782=0,1,0)</f>
        <v>0</v>
      </c>
      <c r="O784">
        <f>if( and('StockBond Returns'!$AB782&lt;0,'StockBond Returns'!$AB782&gt;=-0.1),1,0)</f>
        <v>0</v>
      </c>
      <c r="P784">
        <f>if( and('StockBond Returns'!$AB782&lt;-0.1,'StockBond Returns'!$AB782&gt;=-0.2),1,0)</f>
        <v>0</v>
      </c>
      <c r="Q784">
        <f>if( and('StockBond Returns'!$AB782&lt;-0.2,'StockBond Returns'!$AB782&gt;=-0.3),1,0)</f>
        <v>0</v>
      </c>
      <c r="R784">
        <f>if('StockBond Returns'!AB782&lt;-0.3,1,0)</f>
        <v>1</v>
      </c>
      <c r="S784" t="str">
        <f t="shared" ref="S784:W784" si="1565">if(N784=1,$E784,"")</f>
        <v/>
      </c>
      <c r="T784" t="str">
        <f t="shared" si="1565"/>
        <v/>
      </c>
      <c r="U784" t="str">
        <f t="shared" si="1565"/>
        <v/>
      </c>
      <c r="V784" t="str">
        <f t="shared" si="1565"/>
        <v/>
      </c>
      <c r="W784" s="19">
        <f t="shared" si="1565"/>
        <v>0.05325403451</v>
      </c>
    </row>
    <row r="785">
      <c r="A785">
        <f t="shared" si="33"/>
        <v>11</v>
      </c>
      <c r="B785">
        <f t="shared" si="34"/>
        <v>1935</v>
      </c>
      <c r="C785" s="159">
        <f t="shared" si="709"/>
        <v>13118</v>
      </c>
      <c r="D785" s="156">
        <f t="shared" si="12"/>
        <v>1935.833333</v>
      </c>
      <c r="E785" s="157">
        <f>('StockBond Returns'!Y784+'StockBond Returns'!AA784-'Parameters &amp; Main Results'!$B$33)/'StockBond Returns'!Z784*12</f>
        <v>0.05046788818</v>
      </c>
      <c r="F785" s="77">
        <f>'StockBond Returns'!Y784+'StockBond Returns'!AA784-'StockBond Returns'!Z784*'Distribution of Final Value'!$B$7</f>
        <v>5.921557587</v>
      </c>
      <c r="G785" s="19">
        <f>1/'StockBond Returns'!M783</f>
        <v>0.06448092158</v>
      </c>
      <c r="H785">
        <f t="shared" si="7"/>
        <v>1</v>
      </c>
      <c r="I785" s="71">
        <f t="shared" si="8"/>
        <v>0</v>
      </c>
      <c r="J785">
        <f t="shared" si="9"/>
        <v>0</v>
      </c>
      <c r="K785" s="19">
        <f t="shared" ref="K785:M785" si="1566">if(H785=1,$E785,"")</f>
        <v>0.05046788818</v>
      </c>
      <c r="L785" t="str">
        <f t="shared" si="1566"/>
        <v/>
      </c>
      <c r="M785" t="str">
        <f t="shared" si="1566"/>
        <v/>
      </c>
      <c r="N785" s="158">
        <f>if('StockBond Returns'!AB783=0,1,0)</f>
        <v>0</v>
      </c>
      <c r="O785">
        <f>if( and('StockBond Returns'!$AB783&lt;0,'StockBond Returns'!$AB783&gt;=-0.1),1,0)</f>
        <v>0</v>
      </c>
      <c r="P785">
        <f>if( and('StockBond Returns'!$AB783&lt;-0.1,'StockBond Returns'!$AB783&gt;=-0.2),1,0)</f>
        <v>0</v>
      </c>
      <c r="Q785">
        <f>if( and('StockBond Returns'!$AB783&lt;-0.2,'StockBond Returns'!$AB783&gt;=-0.3),1,0)</f>
        <v>0</v>
      </c>
      <c r="R785">
        <f>if('StockBond Returns'!AB783&lt;-0.3,1,0)</f>
        <v>1</v>
      </c>
      <c r="S785" t="str">
        <f t="shared" ref="S785:W785" si="1567">if(N785=1,$E785,"")</f>
        <v/>
      </c>
      <c r="T785" t="str">
        <f t="shared" si="1567"/>
        <v/>
      </c>
      <c r="U785" t="str">
        <f t="shared" si="1567"/>
        <v/>
      </c>
      <c r="V785" t="str">
        <f t="shared" si="1567"/>
        <v/>
      </c>
      <c r="W785" s="19">
        <f t="shared" si="1567"/>
        <v>0.05046788818</v>
      </c>
    </row>
    <row r="786">
      <c r="A786">
        <f t="shared" si="33"/>
        <v>12</v>
      </c>
      <c r="B786">
        <f t="shared" si="34"/>
        <v>1935</v>
      </c>
      <c r="C786" s="159">
        <f t="shared" si="709"/>
        <v>13149</v>
      </c>
      <c r="D786" s="156">
        <f t="shared" si="12"/>
        <v>1935.916667</v>
      </c>
      <c r="E786" s="157">
        <f>('StockBond Returns'!Y785+'StockBond Returns'!AA785-'Parameters &amp; Main Results'!$B$33)/'StockBond Returns'!Z785*12</f>
        <v>0.04951936377</v>
      </c>
      <c r="F786" s="77">
        <f>'StockBond Returns'!Y785+'StockBond Returns'!AA785-'StockBond Returns'!Z785*'Distribution of Final Value'!$B$7</f>
        <v>5.58164514</v>
      </c>
      <c r="G786" s="19">
        <f>1/'StockBond Returns'!M784</f>
        <v>0.06244265384</v>
      </c>
      <c r="H786">
        <f t="shared" si="7"/>
        <v>1</v>
      </c>
      <c r="I786" s="71">
        <f t="shared" si="8"/>
        <v>0</v>
      </c>
      <c r="J786">
        <f t="shared" si="9"/>
        <v>0</v>
      </c>
      <c r="K786" s="19">
        <f t="shared" ref="K786:M786" si="1568">if(H786=1,$E786,"")</f>
        <v>0.04951936377</v>
      </c>
      <c r="L786" t="str">
        <f t="shared" si="1568"/>
        <v/>
      </c>
      <c r="M786" t="str">
        <f t="shared" si="1568"/>
        <v/>
      </c>
      <c r="N786" s="158">
        <f>if('StockBond Returns'!AB784=0,1,0)</f>
        <v>0</v>
      </c>
      <c r="O786">
        <f>if( and('StockBond Returns'!$AB784&lt;0,'StockBond Returns'!$AB784&gt;=-0.1),1,0)</f>
        <v>0</v>
      </c>
      <c r="P786">
        <f>if( and('StockBond Returns'!$AB784&lt;-0.1,'StockBond Returns'!$AB784&gt;=-0.2),1,0)</f>
        <v>0</v>
      </c>
      <c r="Q786">
        <f>if( and('StockBond Returns'!$AB784&lt;-0.2,'StockBond Returns'!$AB784&gt;=-0.3),1,0)</f>
        <v>0</v>
      </c>
      <c r="R786">
        <f>if('StockBond Returns'!AB784&lt;-0.3,1,0)</f>
        <v>1</v>
      </c>
      <c r="S786" t="str">
        <f t="shared" ref="S786:W786" si="1569">if(N786=1,$E786,"")</f>
        <v/>
      </c>
      <c r="T786" t="str">
        <f t="shared" si="1569"/>
        <v/>
      </c>
      <c r="U786" t="str">
        <f t="shared" si="1569"/>
        <v/>
      </c>
      <c r="V786" t="str">
        <f t="shared" si="1569"/>
        <v/>
      </c>
      <c r="W786" s="19">
        <f t="shared" si="1569"/>
        <v>0.04951936377</v>
      </c>
    </row>
    <row r="787">
      <c r="A787">
        <f t="shared" si="33"/>
        <v>1</v>
      </c>
      <c r="B787">
        <f t="shared" si="34"/>
        <v>1936</v>
      </c>
      <c r="C787" s="159">
        <f t="shared" si="709"/>
        <v>13180</v>
      </c>
      <c r="D787" s="156">
        <f t="shared" si="12"/>
        <v>1936</v>
      </c>
      <c r="E787" s="157">
        <f>('StockBond Returns'!Y786+'StockBond Returns'!AA786-'Parameters &amp; Main Results'!$B$33)/'StockBond Returns'!Z786*12</f>
        <v>0.04822652031</v>
      </c>
      <c r="F787" s="77">
        <f>'StockBond Returns'!Y786+'StockBond Returns'!AA786-'StockBond Returns'!Z786*'Distribution of Final Value'!$B$7</f>
        <v>4.948009842</v>
      </c>
      <c r="G787" s="19">
        <f>1/'StockBond Returns'!M785</f>
        <v>0.06005008118</v>
      </c>
      <c r="H787">
        <f t="shared" si="7"/>
        <v>1</v>
      </c>
      <c r="I787" s="71">
        <f t="shared" si="8"/>
        <v>0</v>
      </c>
      <c r="J787">
        <f t="shared" si="9"/>
        <v>0</v>
      </c>
      <c r="K787" s="19">
        <f t="shared" ref="K787:M787" si="1570">if(H787=1,$E787,"")</f>
        <v>0.04822652031</v>
      </c>
      <c r="L787" t="str">
        <f t="shared" si="1570"/>
        <v/>
      </c>
      <c r="M787" t="str">
        <f t="shared" si="1570"/>
        <v/>
      </c>
      <c r="N787" s="158">
        <f>if('StockBond Returns'!AB785=0,1,0)</f>
        <v>0</v>
      </c>
      <c r="O787">
        <f>if( and('StockBond Returns'!$AB785&lt;0,'StockBond Returns'!$AB785&gt;=-0.1),1,0)</f>
        <v>0</v>
      </c>
      <c r="P787">
        <f>if( and('StockBond Returns'!$AB785&lt;-0.1,'StockBond Returns'!$AB785&gt;=-0.2),1,0)</f>
        <v>0</v>
      </c>
      <c r="Q787">
        <f>if( and('StockBond Returns'!$AB785&lt;-0.2,'StockBond Returns'!$AB785&gt;=-0.3),1,0)</f>
        <v>1</v>
      </c>
      <c r="R787">
        <f>if('StockBond Returns'!AB785&lt;-0.3,1,0)</f>
        <v>0</v>
      </c>
      <c r="S787" t="str">
        <f t="shared" ref="S787:W787" si="1571">if(N787=1,$E787,"")</f>
        <v/>
      </c>
      <c r="T787" t="str">
        <f t="shared" si="1571"/>
        <v/>
      </c>
      <c r="U787" t="str">
        <f t="shared" si="1571"/>
        <v/>
      </c>
      <c r="V787" s="19">
        <f t="shared" si="1571"/>
        <v>0.04822652031</v>
      </c>
      <c r="W787" t="str">
        <f t="shared" si="1571"/>
        <v/>
      </c>
    </row>
    <row r="788">
      <c r="A788">
        <f t="shared" si="33"/>
        <v>2</v>
      </c>
      <c r="B788">
        <f t="shared" si="34"/>
        <v>1936</v>
      </c>
      <c r="C788" s="159">
        <f t="shared" si="709"/>
        <v>13209</v>
      </c>
      <c r="D788" s="156">
        <f t="shared" si="12"/>
        <v>1936.083333</v>
      </c>
      <c r="E788" s="157">
        <f>('StockBond Returns'!Y787+'StockBond Returns'!AA787-'Parameters &amp; Main Results'!$B$33)/'StockBond Returns'!Z787*12</f>
        <v>0.04605712685</v>
      </c>
      <c r="F788" s="77">
        <f>'StockBond Returns'!Y787+'StockBond Returns'!AA787-'StockBond Returns'!Z787*'Distribution of Final Value'!$B$7</f>
        <v>3.74776826</v>
      </c>
      <c r="G788" s="19">
        <f>1/'StockBond Returns'!M786</f>
        <v>0.05623458356</v>
      </c>
      <c r="H788">
        <f t="shared" si="7"/>
        <v>1</v>
      </c>
      <c r="I788" s="71">
        <f t="shared" si="8"/>
        <v>0</v>
      </c>
      <c r="J788">
        <f t="shared" si="9"/>
        <v>0</v>
      </c>
      <c r="K788" s="19">
        <f t="shared" ref="K788:M788" si="1572">if(H788=1,$E788,"")</f>
        <v>0.04605712685</v>
      </c>
      <c r="L788" t="str">
        <f t="shared" si="1572"/>
        <v/>
      </c>
      <c r="M788" t="str">
        <f t="shared" si="1572"/>
        <v/>
      </c>
      <c r="N788" s="158">
        <f>if('StockBond Returns'!AB786=0,1,0)</f>
        <v>0</v>
      </c>
      <c r="O788">
        <f>if( and('StockBond Returns'!$AB786&lt;0,'StockBond Returns'!$AB786&gt;=-0.1),1,0)</f>
        <v>0</v>
      </c>
      <c r="P788">
        <f>if( and('StockBond Returns'!$AB786&lt;-0.1,'StockBond Returns'!$AB786&gt;=-0.2),1,0)</f>
        <v>0</v>
      </c>
      <c r="Q788">
        <f>if( and('StockBond Returns'!$AB786&lt;-0.2,'StockBond Returns'!$AB786&gt;=-0.3),1,0)</f>
        <v>1</v>
      </c>
      <c r="R788">
        <f>if('StockBond Returns'!AB786&lt;-0.3,1,0)</f>
        <v>0</v>
      </c>
      <c r="S788" t="str">
        <f t="shared" ref="S788:W788" si="1573">if(N788=1,$E788,"")</f>
        <v/>
      </c>
      <c r="T788" t="str">
        <f t="shared" si="1573"/>
        <v/>
      </c>
      <c r="U788" t="str">
        <f t="shared" si="1573"/>
        <v/>
      </c>
      <c r="V788" s="19">
        <f t="shared" si="1573"/>
        <v>0.04605712685</v>
      </c>
      <c r="W788" t="str">
        <f t="shared" si="1573"/>
        <v/>
      </c>
    </row>
    <row r="789">
      <c r="A789">
        <f t="shared" si="33"/>
        <v>3</v>
      </c>
      <c r="B789">
        <f t="shared" si="34"/>
        <v>1936</v>
      </c>
      <c r="C789" s="159">
        <f t="shared" si="709"/>
        <v>13240</v>
      </c>
      <c r="D789" s="156">
        <f t="shared" si="12"/>
        <v>1936.166667</v>
      </c>
      <c r="E789" s="157">
        <f>('StockBond Returns'!Y788+'StockBond Returns'!AA788-'Parameters &amp; Main Results'!$B$33)/'StockBond Returns'!Z788*12</f>
        <v>0.04548351526</v>
      </c>
      <c r="F789" s="77">
        <f>'StockBond Returns'!Y788+'StockBond Returns'!AA788-'StockBond Returns'!Z788*'Distribution of Final Value'!$B$7</f>
        <v>3.394180228</v>
      </c>
      <c r="G789" s="19">
        <f>1/'StockBond Returns'!M787</f>
        <v>0.05519987211</v>
      </c>
      <c r="H789">
        <f t="shared" si="7"/>
        <v>1</v>
      </c>
      <c r="I789" s="71">
        <f t="shared" si="8"/>
        <v>0</v>
      </c>
      <c r="J789">
        <f t="shared" si="9"/>
        <v>0</v>
      </c>
      <c r="K789" s="19">
        <f t="shared" ref="K789:M789" si="1574">if(H789=1,$E789,"")</f>
        <v>0.04548351526</v>
      </c>
      <c r="L789" t="str">
        <f t="shared" si="1574"/>
        <v/>
      </c>
      <c r="M789" t="str">
        <f t="shared" si="1574"/>
        <v/>
      </c>
      <c r="N789" s="158">
        <f>if('StockBond Returns'!AB787=0,1,0)</f>
        <v>0</v>
      </c>
      <c r="O789">
        <f>if( and('StockBond Returns'!$AB787&lt;0,'StockBond Returns'!$AB787&gt;=-0.1),1,0)</f>
        <v>0</v>
      </c>
      <c r="P789">
        <f>if( and('StockBond Returns'!$AB787&lt;-0.1,'StockBond Returns'!$AB787&gt;=-0.2),1,0)</f>
        <v>0</v>
      </c>
      <c r="Q789">
        <f>if( and('StockBond Returns'!$AB787&lt;-0.2,'StockBond Returns'!$AB787&gt;=-0.3),1,0)</f>
        <v>1</v>
      </c>
      <c r="R789">
        <f>if('StockBond Returns'!AB787&lt;-0.3,1,0)</f>
        <v>0</v>
      </c>
      <c r="S789" t="str">
        <f t="shared" ref="S789:W789" si="1575">if(N789=1,$E789,"")</f>
        <v/>
      </c>
      <c r="T789" t="str">
        <f t="shared" si="1575"/>
        <v/>
      </c>
      <c r="U789" t="str">
        <f t="shared" si="1575"/>
        <v/>
      </c>
      <c r="V789" s="19">
        <f t="shared" si="1575"/>
        <v>0.04548351526</v>
      </c>
      <c r="W789" t="str">
        <f t="shared" si="1575"/>
        <v/>
      </c>
    </row>
    <row r="790">
      <c r="A790">
        <f t="shared" si="33"/>
        <v>4</v>
      </c>
      <c r="B790">
        <f t="shared" si="34"/>
        <v>1936</v>
      </c>
      <c r="C790" s="159">
        <f t="shared" si="709"/>
        <v>13270</v>
      </c>
      <c r="D790" s="156">
        <f t="shared" si="12"/>
        <v>1936.25</v>
      </c>
      <c r="E790" s="157">
        <f>('StockBond Returns'!Y789+'StockBond Returns'!AA789-'Parameters &amp; Main Results'!$B$33)/'StockBond Returns'!Z789*12</f>
        <v>0.04435008005</v>
      </c>
      <c r="F790" s="77">
        <f>'StockBond Returns'!Y789+'StockBond Returns'!AA789-'StockBond Returns'!Z789*'Distribution of Final Value'!$B$7</f>
        <v>2.762839916</v>
      </c>
      <c r="G790" s="19">
        <f>1/'StockBond Returns'!M788</f>
        <v>0.05335795298</v>
      </c>
      <c r="H790">
        <f t="shared" si="7"/>
        <v>1</v>
      </c>
      <c r="I790" s="71">
        <f t="shared" si="8"/>
        <v>0</v>
      </c>
      <c r="J790">
        <f t="shared" si="9"/>
        <v>0</v>
      </c>
      <c r="K790" s="19">
        <f t="shared" ref="K790:M790" si="1576">if(H790=1,$E790,"")</f>
        <v>0.04435008005</v>
      </c>
      <c r="L790" t="str">
        <f t="shared" si="1576"/>
        <v/>
      </c>
      <c r="M790" t="str">
        <f t="shared" si="1576"/>
        <v/>
      </c>
      <c r="N790" s="158">
        <f>if('StockBond Returns'!AB788=0,1,0)</f>
        <v>0</v>
      </c>
      <c r="O790">
        <f>if( and('StockBond Returns'!$AB788&lt;0,'StockBond Returns'!$AB788&gt;=-0.1),1,0)</f>
        <v>0</v>
      </c>
      <c r="P790">
        <f>if( and('StockBond Returns'!$AB788&lt;-0.1,'StockBond Returns'!$AB788&gt;=-0.2),1,0)</f>
        <v>1</v>
      </c>
      <c r="Q790">
        <f>if( and('StockBond Returns'!$AB788&lt;-0.2,'StockBond Returns'!$AB788&gt;=-0.3),1,0)</f>
        <v>0</v>
      </c>
      <c r="R790">
        <f>if('StockBond Returns'!AB788&lt;-0.3,1,0)</f>
        <v>0</v>
      </c>
      <c r="S790" t="str">
        <f t="shared" ref="S790:W790" si="1577">if(N790=1,$E790,"")</f>
        <v/>
      </c>
      <c r="T790" t="str">
        <f t="shared" si="1577"/>
        <v/>
      </c>
      <c r="U790" s="19">
        <f t="shared" si="1577"/>
        <v>0.04435008005</v>
      </c>
      <c r="V790" t="str">
        <f t="shared" si="1577"/>
        <v/>
      </c>
      <c r="W790" t="str">
        <f t="shared" si="1577"/>
        <v/>
      </c>
    </row>
    <row r="791">
      <c r="A791">
        <f t="shared" si="33"/>
        <v>5</v>
      </c>
      <c r="B791">
        <f t="shared" si="34"/>
        <v>1936</v>
      </c>
      <c r="C791" s="159">
        <f t="shared" si="709"/>
        <v>13301</v>
      </c>
      <c r="D791" s="156">
        <f t="shared" si="12"/>
        <v>1936.333333</v>
      </c>
      <c r="E791" s="157">
        <f>('StockBond Returns'!Y790+'StockBond Returns'!AA790-'Parameters &amp; Main Results'!$B$33)/'StockBond Returns'!Z790*12</f>
        <v>0.04701048577</v>
      </c>
      <c r="F791" s="77">
        <f>'StockBond Returns'!Y790+'StockBond Returns'!AA790-'StockBond Returns'!Z790*'Distribution of Final Value'!$B$7</f>
        <v>4.257919672</v>
      </c>
      <c r="G791" s="19">
        <f>1/'StockBond Returns'!M789</f>
        <v>0.05774601163</v>
      </c>
      <c r="H791">
        <f t="shared" si="7"/>
        <v>1</v>
      </c>
      <c r="I791" s="71">
        <f t="shared" si="8"/>
        <v>0</v>
      </c>
      <c r="J791">
        <f t="shared" si="9"/>
        <v>0</v>
      </c>
      <c r="K791" s="19">
        <f t="shared" ref="K791:M791" si="1578">if(H791=1,$E791,"")</f>
        <v>0.04701048577</v>
      </c>
      <c r="L791" t="str">
        <f t="shared" si="1578"/>
        <v/>
      </c>
      <c r="M791" t="str">
        <f t="shared" si="1578"/>
        <v/>
      </c>
      <c r="N791" s="158">
        <f>if('StockBond Returns'!AB789=0,1,0)</f>
        <v>0</v>
      </c>
      <c r="O791">
        <f>if( and('StockBond Returns'!$AB789&lt;0,'StockBond Returns'!$AB789&gt;=-0.1),1,0)</f>
        <v>0</v>
      </c>
      <c r="P791">
        <f>if( and('StockBond Returns'!$AB789&lt;-0.1,'StockBond Returns'!$AB789&gt;=-0.2),1,0)</f>
        <v>0</v>
      </c>
      <c r="Q791">
        <f>if( and('StockBond Returns'!$AB789&lt;-0.2,'StockBond Returns'!$AB789&gt;=-0.3),1,0)</f>
        <v>1</v>
      </c>
      <c r="R791">
        <f>if('StockBond Returns'!AB789&lt;-0.3,1,0)</f>
        <v>0</v>
      </c>
      <c r="S791" t="str">
        <f t="shared" ref="S791:W791" si="1579">if(N791=1,$E791,"")</f>
        <v/>
      </c>
      <c r="T791" t="str">
        <f t="shared" si="1579"/>
        <v/>
      </c>
      <c r="U791" t="str">
        <f t="shared" si="1579"/>
        <v/>
      </c>
      <c r="V791" s="19">
        <f t="shared" si="1579"/>
        <v>0.04701048577</v>
      </c>
      <c r="W791" t="str">
        <f t="shared" si="1579"/>
        <v/>
      </c>
    </row>
    <row r="792">
      <c r="A792">
        <f t="shared" si="33"/>
        <v>6</v>
      </c>
      <c r="B792">
        <f t="shared" si="34"/>
        <v>1936</v>
      </c>
      <c r="C792" s="159">
        <f t="shared" si="709"/>
        <v>13331</v>
      </c>
      <c r="D792" s="156">
        <f t="shared" si="12"/>
        <v>1936.416667</v>
      </c>
      <c r="E792" s="157">
        <f>('StockBond Returns'!Y791+'StockBond Returns'!AA791-'Parameters &amp; Main Results'!$B$33)/'StockBond Returns'!Z791*12</f>
        <v>0.04551313169</v>
      </c>
      <c r="F792" s="77">
        <f>'StockBond Returns'!Y791+'StockBond Returns'!AA791-'StockBond Returns'!Z791*'Distribution of Final Value'!$B$7</f>
        <v>3.438350492</v>
      </c>
      <c r="G792" s="19">
        <f>1/'StockBond Returns'!M790</f>
        <v>0.05519013602</v>
      </c>
      <c r="H792">
        <f t="shared" si="7"/>
        <v>1</v>
      </c>
      <c r="I792" s="71">
        <f t="shared" si="8"/>
        <v>0</v>
      </c>
      <c r="J792">
        <f t="shared" si="9"/>
        <v>0</v>
      </c>
      <c r="K792" s="19">
        <f t="shared" ref="K792:M792" si="1580">if(H792=1,$E792,"")</f>
        <v>0.04551313169</v>
      </c>
      <c r="L792" t="str">
        <f t="shared" si="1580"/>
        <v/>
      </c>
      <c r="M792" t="str">
        <f t="shared" si="1580"/>
        <v/>
      </c>
      <c r="N792" s="158">
        <f>if('StockBond Returns'!AB790=0,1,0)</f>
        <v>0</v>
      </c>
      <c r="O792">
        <f>if( and('StockBond Returns'!$AB790&lt;0,'StockBond Returns'!$AB790&gt;=-0.1),1,0)</f>
        <v>0</v>
      </c>
      <c r="P792">
        <f>if( and('StockBond Returns'!$AB790&lt;-0.1,'StockBond Returns'!$AB790&gt;=-0.2),1,0)</f>
        <v>0</v>
      </c>
      <c r="Q792">
        <f>if( and('StockBond Returns'!$AB790&lt;-0.2,'StockBond Returns'!$AB790&gt;=-0.3),1,0)</f>
        <v>1</v>
      </c>
      <c r="R792">
        <f>if('StockBond Returns'!AB790&lt;-0.3,1,0)</f>
        <v>0</v>
      </c>
      <c r="S792" t="str">
        <f t="shared" ref="S792:W792" si="1581">if(N792=1,$E792,"")</f>
        <v/>
      </c>
      <c r="T792" t="str">
        <f t="shared" si="1581"/>
        <v/>
      </c>
      <c r="U792" t="str">
        <f t="shared" si="1581"/>
        <v/>
      </c>
      <c r="V792" s="19">
        <f t="shared" si="1581"/>
        <v>0.04551313169</v>
      </c>
      <c r="W792" t="str">
        <f t="shared" si="1581"/>
        <v/>
      </c>
    </row>
    <row r="793">
      <c r="A793">
        <f t="shared" si="33"/>
        <v>7</v>
      </c>
      <c r="B793">
        <f t="shared" si="34"/>
        <v>1936</v>
      </c>
      <c r="C793" s="159">
        <f t="shared" si="709"/>
        <v>13362</v>
      </c>
      <c r="D793" s="156">
        <f t="shared" si="12"/>
        <v>1936.5</v>
      </c>
      <c r="E793" s="157">
        <f>('StockBond Returns'!Y792+'StockBond Returns'!AA792-'Parameters &amp; Main Results'!$B$33)/'StockBond Returns'!Z792*12</f>
        <v>0.04488777338</v>
      </c>
      <c r="F793" s="77">
        <f>'StockBond Returns'!Y792+'StockBond Returns'!AA792-'StockBond Returns'!Z792*'Distribution of Final Value'!$B$7</f>
        <v>3.096299928</v>
      </c>
      <c r="G793" s="19">
        <f>1/'StockBond Returns'!M791</f>
        <v>0.05383238153</v>
      </c>
      <c r="H793">
        <f t="shared" si="7"/>
        <v>1</v>
      </c>
      <c r="I793" s="71">
        <f t="shared" si="8"/>
        <v>0</v>
      </c>
      <c r="J793">
        <f t="shared" si="9"/>
        <v>0</v>
      </c>
      <c r="K793" s="19">
        <f t="shared" ref="K793:M793" si="1582">if(H793=1,$E793,"")</f>
        <v>0.04488777338</v>
      </c>
      <c r="L793" t="str">
        <f t="shared" si="1582"/>
        <v/>
      </c>
      <c r="M793" t="str">
        <f t="shared" si="1582"/>
        <v/>
      </c>
      <c r="N793" s="158">
        <f>if('StockBond Returns'!AB791=0,1,0)</f>
        <v>0</v>
      </c>
      <c r="O793">
        <f>if( and('StockBond Returns'!$AB791&lt;0,'StockBond Returns'!$AB791&gt;=-0.1),1,0)</f>
        <v>0</v>
      </c>
      <c r="P793">
        <f>if( and('StockBond Returns'!$AB791&lt;-0.1,'StockBond Returns'!$AB791&gt;=-0.2),1,0)</f>
        <v>1</v>
      </c>
      <c r="Q793">
        <f>if( and('StockBond Returns'!$AB791&lt;-0.2,'StockBond Returns'!$AB791&gt;=-0.3),1,0)</f>
        <v>0</v>
      </c>
      <c r="R793">
        <f>if('StockBond Returns'!AB791&lt;-0.3,1,0)</f>
        <v>0</v>
      </c>
      <c r="S793" t="str">
        <f t="shared" ref="S793:W793" si="1583">if(N793=1,$E793,"")</f>
        <v/>
      </c>
      <c r="T793" t="str">
        <f t="shared" si="1583"/>
        <v/>
      </c>
      <c r="U793" s="19">
        <f t="shared" si="1583"/>
        <v>0.04488777338</v>
      </c>
      <c r="V793" t="str">
        <f t="shared" si="1583"/>
        <v/>
      </c>
      <c r="W793" t="str">
        <f t="shared" si="1583"/>
        <v/>
      </c>
    </row>
    <row r="794">
      <c r="A794">
        <f t="shared" si="33"/>
        <v>8</v>
      </c>
      <c r="B794">
        <f t="shared" si="34"/>
        <v>1936</v>
      </c>
      <c r="C794" s="159">
        <f t="shared" si="709"/>
        <v>13393</v>
      </c>
      <c r="D794" s="156">
        <f t="shared" si="12"/>
        <v>1936.583333</v>
      </c>
      <c r="E794" s="157">
        <f>('StockBond Returns'!Y793+'StockBond Returns'!AA793-'Parameters &amp; Main Results'!$B$33)/'StockBond Returns'!Z793*12</f>
        <v>0.0430439682</v>
      </c>
      <c r="F794" s="77">
        <f>'StockBond Returns'!Y793+'StockBond Returns'!AA793-'StockBond Returns'!Z793*'Distribution of Final Value'!$B$7</f>
        <v>1.944750764</v>
      </c>
      <c r="G794" s="19">
        <f>1/'StockBond Returns'!M792</f>
        <v>0.05068614093</v>
      </c>
      <c r="H794">
        <f t="shared" si="7"/>
        <v>1</v>
      </c>
      <c r="I794" s="71">
        <f t="shared" si="8"/>
        <v>0</v>
      </c>
      <c r="J794">
        <f t="shared" si="9"/>
        <v>0</v>
      </c>
      <c r="K794" s="19">
        <f t="shared" ref="K794:M794" si="1584">if(H794=1,$E794,"")</f>
        <v>0.0430439682</v>
      </c>
      <c r="L794" t="str">
        <f t="shared" si="1584"/>
        <v/>
      </c>
      <c r="M794" t="str">
        <f t="shared" si="1584"/>
        <v/>
      </c>
      <c r="N794" s="158">
        <f>if('StockBond Returns'!AB792=0,1,0)</f>
        <v>0</v>
      </c>
      <c r="O794">
        <f>if( and('StockBond Returns'!$AB792&lt;0,'StockBond Returns'!$AB792&gt;=-0.1),1,0)</f>
        <v>0</v>
      </c>
      <c r="P794">
        <f>if( and('StockBond Returns'!$AB792&lt;-0.1,'StockBond Returns'!$AB792&gt;=-0.2),1,0)</f>
        <v>1</v>
      </c>
      <c r="Q794">
        <f>if( and('StockBond Returns'!$AB792&lt;-0.2,'StockBond Returns'!$AB792&gt;=-0.3),1,0)</f>
        <v>0</v>
      </c>
      <c r="R794">
        <f>if('StockBond Returns'!AB792&lt;-0.3,1,0)</f>
        <v>0</v>
      </c>
      <c r="S794" t="str">
        <f t="shared" ref="S794:W794" si="1585">if(N794=1,$E794,"")</f>
        <v/>
      </c>
      <c r="T794" t="str">
        <f t="shared" si="1585"/>
        <v/>
      </c>
      <c r="U794" s="19">
        <f t="shared" si="1585"/>
        <v>0.0430439682</v>
      </c>
      <c r="V794" t="str">
        <f t="shared" si="1585"/>
        <v/>
      </c>
      <c r="W794" t="str">
        <f t="shared" si="1585"/>
        <v/>
      </c>
    </row>
    <row r="795">
      <c r="A795">
        <f t="shared" si="33"/>
        <v>9</v>
      </c>
      <c r="B795">
        <f t="shared" si="34"/>
        <v>1936</v>
      </c>
      <c r="C795" s="159">
        <f t="shared" si="709"/>
        <v>13423</v>
      </c>
      <c r="D795" s="156">
        <f t="shared" si="12"/>
        <v>1936.666667</v>
      </c>
      <c r="E795" s="157">
        <f>('StockBond Returns'!Y794+'StockBond Returns'!AA794-'Parameters &amp; Main Results'!$B$33)/'StockBond Returns'!Z794*12</f>
        <v>0.04305712927</v>
      </c>
      <c r="F795" s="77">
        <f>'StockBond Returns'!Y794+'StockBond Returns'!AA794-'StockBond Returns'!Z794*'Distribution of Final Value'!$B$7</f>
        <v>1.97391175</v>
      </c>
      <c r="G795" s="19">
        <f>1/'StockBond Returns'!M793</f>
        <v>0.05060205982</v>
      </c>
      <c r="H795">
        <f t="shared" si="7"/>
        <v>1</v>
      </c>
      <c r="I795" s="71">
        <f t="shared" si="8"/>
        <v>0</v>
      </c>
      <c r="J795">
        <f t="shared" si="9"/>
        <v>0</v>
      </c>
      <c r="K795" s="19">
        <f t="shared" ref="K795:M795" si="1586">if(H795=1,$E795,"")</f>
        <v>0.04305712927</v>
      </c>
      <c r="L795" t="str">
        <f t="shared" si="1586"/>
        <v/>
      </c>
      <c r="M795" t="str">
        <f t="shared" si="1586"/>
        <v/>
      </c>
      <c r="N795" s="158">
        <f>if('StockBond Returns'!AB793=0,1,0)</f>
        <v>0</v>
      </c>
      <c r="O795">
        <f>if( and('StockBond Returns'!$AB793&lt;0,'StockBond Returns'!$AB793&gt;=-0.1),1,0)</f>
        <v>0</v>
      </c>
      <c r="P795">
        <f>if( and('StockBond Returns'!$AB793&lt;-0.1,'StockBond Returns'!$AB793&gt;=-0.2),1,0)</f>
        <v>1</v>
      </c>
      <c r="Q795">
        <f>if( and('StockBond Returns'!$AB793&lt;-0.2,'StockBond Returns'!$AB793&gt;=-0.3),1,0)</f>
        <v>0</v>
      </c>
      <c r="R795">
        <f>if('StockBond Returns'!AB793&lt;-0.3,1,0)</f>
        <v>0</v>
      </c>
      <c r="S795" t="str">
        <f t="shared" ref="S795:W795" si="1587">if(N795=1,$E795,"")</f>
        <v/>
      </c>
      <c r="T795" t="str">
        <f t="shared" si="1587"/>
        <v/>
      </c>
      <c r="U795" s="19">
        <f t="shared" si="1587"/>
        <v>0.04305712927</v>
      </c>
      <c r="V795" t="str">
        <f t="shared" si="1587"/>
        <v/>
      </c>
      <c r="W795" t="str">
        <f t="shared" si="1587"/>
        <v/>
      </c>
    </row>
    <row r="796">
      <c r="A796">
        <f t="shared" si="33"/>
        <v>10</v>
      </c>
      <c r="B796">
        <f t="shared" si="34"/>
        <v>1936</v>
      </c>
      <c r="C796" s="159">
        <f t="shared" si="709"/>
        <v>13454</v>
      </c>
      <c r="D796" s="156">
        <f t="shared" si="12"/>
        <v>1936.75</v>
      </c>
      <c r="E796" s="157">
        <f>('StockBond Returns'!Y795+'StockBond Returns'!AA795-'Parameters &amp; Main Results'!$B$33)/'StockBond Returns'!Z795*12</f>
        <v>0.04306997831</v>
      </c>
      <c r="F796" s="77">
        <f>'StockBond Returns'!Y795+'StockBond Returns'!AA795-'StockBond Returns'!Z795*'Distribution of Final Value'!$B$7</f>
        <v>2.046833862</v>
      </c>
      <c r="G796" s="19">
        <f>1/'StockBond Returns'!M794</f>
        <v>0.05048069268</v>
      </c>
      <c r="H796">
        <f t="shared" si="7"/>
        <v>1</v>
      </c>
      <c r="I796" s="71">
        <f t="shared" si="8"/>
        <v>0</v>
      </c>
      <c r="J796">
        <f t="shared" si="9"/>
        <v>0</v>
      </c>
      <c r="K796" s="19">
        <f t="shared" ref="K796:M796" si="1588">if(H796=1,$E796,"")</f>
        <v>0.04306997831</v>
      </c>
      <c r="L796" t="str">
        <f t="shared" si="1588"/>
        <v/>
      </c>
      <c r="M796" t="str">
        <f t="shared" si="1588"/>
        <v/>
      </c>
      <c r="N796" s="158">
        <f>if('StockBond Returns'!AB794=0,1,0)</f>
        <v>0</v>
      </c>
      <c r="O796">
        <f>if( and('StockBond Returns'!$AB794&lt;0,'StockBond Returns'!$AB794&gt;=-0.1),1,0)</f>
        <v>0</v>
      </c>
      <c r="P796">
        <f>if( and('StockBond Returns'!$AB794&lt;-0.1,'StockBond Returns'!$AB794&gt;=-0.2),1,0)</f>
        <v>1</v>
      </c>
      <c r="Q796">
        <f>if( and('StockBond Returns'!$AB794&lt;-0.2,'StockBond Returns'!$AB794&gt;=-0.3),1,0)</f>
        <v>0</v>
      </c>
      <c r="R796">
        <f>if('StockBond Returns'!AB794&lt;-0.3,1,0)</f>
        <v>0</v>
      </c>
      <c r="S796" t="str">
        <f t="shared" ref="S796:W796" si="1589">if(N796=1,$E796,"")</f>
        <v/>
      </c>
      <c r="T796" t="str">
        <f t="shared" si="1589"/>
        <v/>
      </c>
      <c r="U796" s="19">
        <f t="shared" si="1589"/>
        <v>0.04306997831</v>
      </c>
      <c r="V796" t="str">
        <f t="shared" si="1589"/>
        <v/>
      </c>
      <c r="W796" t="str">
        <f t="shared" si="1589"/>
        <v/>
      </c>
    </row>
    <row r="797">
      <c r="A797">
        <f t="shared" si="33"/>
        <v>11</v>
      </c>
      <c r="B797">
        <f t="shared" si="34"/>
        <v>1936</v>
      </c>
      <c r="C797" s="159">
        <f t="shared" si="709"/>
        <v>13484</v>
      </c>
      <c r="D797" s="156">
        <f t="shared" si="12"/>
        <v>1936.833333</v>
      </c>
      <c r="E797" s="157">
        <f>('StockBond Returns'!Y796+'StockBond Returns'!AA796-'Parameters &amp; Main Results'!$B$33)/'StockBond Returns'!Z796*12</f>
        <v>0.04085376977</v>
      </c>
      <c r="F797" s="77">
        <f>'StockBond Returns'!Y796+'StockBond Returns'!AA796-'StockBond Returns'!Z796*'Distribution of Final Value'!$B$7</f>
        <v>0.7606265597</v>
      </c>
      <c r="G797" s="19">
        <f>1/'StockBond Returns'!M795</f>
        <v>0.04690984686</v>
      </c>
      <c r="H797">
        <f t="shared" si="7"/>
        <v>0</v>
      </c>
      <c r="I797" s="71">
        <f t="shared" si="8"/>
        <v>1</v>
      </c>
      <c r="J797">
        <f t="shared" si="9"/>
        <v>0</v>
      </c>
      <c r="K797" t="str">
        <f t="shared" ref="K797:M797" si="1590">if(H797=1,$E797,"")</f>
        <v/>
      </c>
      <c r="L797" s="19">
        <f t="shared" si="1590"/>
        <v>0.04085376977</v>
      </c>
      <c r="M797" t="str">
        <f t="shared" si="1590"/>
        <v/>
      </c>
      <c r="N797" s="158">
        <f>if('StockBond Returns'!AB795=0,1,0)</f>
        <v>0</v>
      </c>
      <c r="O797">
        <f>if( and('StockBond Returns'!$AB795&lt;0,'StockBond Returns'!$AB795&gt;=-0.1),1,0)</f>
        <v>1</v>
      </c>
      <c r="P797">
        <f>if( and('StockBond Returns'!$AB795&lt;-0.1,'StockBond Returns'!$AB795&gt;=-0.2),1,0)</f>
        <v>0</v>
      </c>
      <c r="Q797">
        <f>if( and('StockBond Returns'!$AB795&lt;-0.2,'StockBond Returns'!$AB795&gt;=-0.3),1,0)</f>
        <v>0</v>
      </c>
      <c r="R797">
        <f>if('StockBond Returns'!AB795&lt;-0.3,1,0)</f>
        <v>0</v>
      </c>
      <c r="S797" t="str">
        <f t="shared" ref="S797:W797" si="1591">if(N797=1,$E797,"")</f>
        <v/>
      </c>
      <c r="T797" s="19">
        <f t="shared" si="1591"/>
        <v>0.04085376977</v>
      </c>
      <c r="U797" t="str">
        <f t="shared" si="1591"/>
        <v/>
      </c>
      <c r="V797" t="str">
        <f t="shared" si="1591"/>
        <v/>
      </c>
      <c r="W797" t="str">
        <f t="shared" si="1591"/>
        <v/>
      </c>
    </row>
    <row r="798">
      <c r="A798">
        <f t="shared" si="33"/>
        <v>12</v>
      </c>
      <c r="B798">
        <f t="shared" si="34"/>
        <v>1936</v>
      </c>
      <c r="C798" s="159">
        <f t="shared" si="709"/>
        <v>13515</v>
      </c>
      <c r="D798" s="156">
        <f t="shared" si="12"/>
        <v>1936.916667</v>
      </c>
      <c r="E798" s="157">
        <f>('StockBond Returns'!Y797+'StockBond Returns'!AA797-'Parameters &amp; Main Results'!$B$33)/'StockBond Returns'!Z797*12</f>
        <v>0.04066821669</v>
      </c>
      <c r="F798" s="77">
        <f>'StockBond Returns'!Y797+'StockBond Returns'!AA797-'StockBond Returns'!Z797*'Distribution of Final Value'!$B$7</f>
        <v>0.6722604965</v>
      </c>
      <c r="G798" s="19">
        <f>1/'StockBond Returns'!M796</f>
        <v>0.04672855119</v>
      </c>
      <c r="H798">
        <f t="shared" si="7"/>
        <v>0</v>
      </c>
      <c r="I798" s="71">
        <f t="shared" si="8"/>
        <v>1</v>
      </c>
      <c r="J798">
        <f t="shared" si="9"/>
        <v>0</v>
      </c>
      <c r="K798" t="str">
        <f t="shared" ref="K798:M798" si="1592">if(H798=1,$E798,"")</f>
        <v/>
      </c>
      <c r="L798" s="19">
        <f t="shared" si="1592"/>
        <v>0.04066821669</v>
      </c>
      <c r="M798" t="str">
        <f t="shared" si="1592"/>
        <v/>
      </c>
      <c r="N798" s="158">
        <f>if('StockBond Returns'!AB796=0,1,0)</f>
        <v>0</v>
      </c>
      <c r="O798">
        <f>if( and('StockBond Returns'!$AB796&lt;0,'StockBond Returns'!$AB796&gt;=-0.1),1,0)</f>
        <v>1</v>
      </c>
      <c r="P798">
        <f>if( and('StockBond Returns'!$AB796&lt;-0.1,'StockBond Returns'!$AB796&gt;=-0.2),1,0)</f>
        <v>0</v>
      </c>
      <c r="Q798">
        <f>if( and('StockBond Returns'!$AB796&lt;-0.2,'StockBond Returns'!$AB796&gt;=-0.3),1,0)</f>
        <v>0</v>
      </c>
      <c r="R798">
        <f>if('StockBond Returns'!AB796&lt;-0.3,1,0)</f>
        <v>0</v>
      </c>
      <c r="S798" t="str">
        <f t="shared" ref="S798:W798" si="1593">if(N798=1,$E798,"")</f>
        <v/>
      </c>
      <c r="T798" s="19">
        <f t="shared" si="1593"/>
        <v>0.04066821669</v>
      </c>
      <c r="U798" t="str">
        <f t="shared" si="1593"/>
        <v/>
      </c>
      <c r="V798" t="str">
        <f t="shared" si="1593"/>
        <v/>
      </c>
      <c r="W798" t="str">
        <f t="shared" si="1593"/>
        <v/>
      </c>
    </row>
    <row r="799">
      <c r="A799">
        <f t="shared" si="33"/>
        <v>1</v>
      </c>
      <c r="B799">
        <f t="shared" si="34"/>
        <v>1937</v>
      </c>
      <c r="C799" s="159">
        <f t="shared" si="709"/>
        <v>13546</v>
      </c>
      <c r="D799" s="156">
        <f t="shared" si="12"/>
        <v>1937</v>
      </c>
      <c r="E799" s="157">
        <f>('StockBond Returns'!Y798+'StockBond Returns'!AA798-'Parameters &amp; Main Results'!$B$33)/'StockBond Returns'!Z798*12</f>
        <v>0.04084139455</v>
      </c>
      <c r="F799" s="77">
        <f>'StockBond Returns'!Y798+'StockBond Returns'!AA798-'StockBond Returns'!Z798*'Distribution of Final Value'!$B$7</f>
        <v>0.7681549294</v>
      </c>
      <c r="G799" s="19">
        <f>1/'StockBond Returns'!M797</f>
        <v>0.04700844057</v>
      </c>
      <c r="H799">
        <f t="shared" si="7"/>
        <v>0</v>
      </c>
      <c r="I799" s="71">
        <f t="shared" si="8"/>
        <v>1</v>
      </c>
      <c r="J799">
        <f t="shared" si="9"/>
        <v>0</v>
      </c>
      <c r="K799" t="str">
        <f t="shared" ref="K799:M799" si="1594">if(H799=1,$E799,"")</f>
        <v/>
      </c>
      <c r="L799" s="19">
        <f t="shared" si="1594"/>
        <v>0.04084139455</v>
      </c>
      <c r="M799" t="str">
        <f t="shared" si="1594"/>
        <v/>
      </c>
      <c r="N799" s="158">
        <f>if('StockBond Returns'!AB797=0,1,0)</f>
        <v>0</v>
      </c>
      <c r="O799">
        <f>if( and('StockBond Returns'!$AB797&lt;0,'StockBond Returns'!$AB797&gt;=-0.1),1,0)</f>
        <v>1</v>
      </c>
      <c r="P799">
        <f>if( and('StockBond Returns'!$AB797&lt;-0.1,'StockBond Returns'!$AB797&gt;=-0.2),1,0)</f>
        <v>0</v>
      </c>
      <c r="Q799">
        <f>if( and('StockBond Returns'!$AB797&lt;-0.2,'StockBond Returns'!$AB797&gt;=-0.3),1,0)</f>
        <v>0</v>
      </c>
      <c r="R799">
        <f>if('StockBond Returns'!AB797&lt;-0.3,1,0)</f>
        <v>0</v>
      </c>
      <c r="S799" t="str">
        <f t="shared" ref="S799:W799" si="1595">if(N799=1,$E799,"")</f>
        <v/>
      </c>
      <c r="T799" s="19">
        <f t="shared" si="1595"/>
        <v>0.04084139455</v>
      </c>
      <c r="U799" t="str">
        <f t="shared" si="1595"/>
        <v/>
      </c>
      <c r="V799" t="str">
        <f t="shared" si="1595"/>
        <v/>
      </c>
      <c r="W799" t="str">
        <f t="shared" si="1595"/>
        <v/>
      </c>
    </row>
    <row r="800">
      <c r="A800">
        <f t="shared" si="33"/>
        <v>2</v>
      </c>
      <c r="B800">
        <f t="shared" si="34"/>
        <v>1937</v>
      </c>
      <c r="C800" s="159">
        <f t="shared" si="709"/>
        <v>13574</v>
      </c>
      <c r="D800" s="156">
        <f t="shared" si="12"/>
        <v>1937.083333</v>
      </c>
      <c r="E800" s="157">
        <f>('StockBond Returns'!Y799+'StockBond Returns'!AA799-'Parameters &amp; Main Results'!$B$33)/'StockBond Returns'!Z799*12</f>
        <v>0.03999342291</v>
      </c>
      <c r="F800" s="77">
        <f>'StockBond Returns'!Y799+'StockBond Returns'!AA799-'StockBond Returns'!Z799*'Distribution of Final Value'!$B$7</f>
        <v>0.245783346</v>
      </c>
      <c r="G800" s="19">
        <f>1/'StockBond Returns'!M798</f>
        <v>0.04549548924</v>
      </c>
      <c r="H800">
        <f t="shared" si="7"/>
        <v>0</v>
      </c>
      <c r="I800" s="71">
        <f t="shared" si="8"/>
        <v>1</v>
      </c>
      <c r="J800">
        <f t="shared" si="9"/>
        <v>0</v>
      </c>
      <c r="K800" t="str">
        <f t="shared" ref="K800:M800" si="1596">if(H800=1,$E800,"")</f>
        <v/>
      </c>
      <c r="L800" s="19">
        <f t="shared" si="1596"/>
        <v>0.03999342291</v>
      </c>
      <c r="M800" t="str">
        <f t="shared" si="1596"/>
        <v/>
      </c>
      <c r="N800" s="158">
        <f>if('StockBond Returns'!AB798=0,1,0)</f>
        <v>0</v>
      </c>
      <c r="O800">
        <f>if( and('StockBond Returns'!$AB798&lt;0,'StockBond Returns'!$AB798&gt;=-0.1),1,0)</f>
        <v>1</v>
      </c>
      <c r="P800">
        <f>if( and('StockBond Returns'!$AB798&lt;-0.1,'StockBond Returns'!$AB798&gt;=-0.2),1,0)</f>
        <v>0</v>
      </c>
      <c r="Q800">
        <f>if( and('StockBond Returns'!$AB798&lt;-0.2,'StockBond Returns'!$AB798&gt;=-0.3),1,0)</f>
        <v>0</v>
      </c>
      <c r="R800">
        <f>if('StockBond Returns'!AB798&lt;-0.3,1,0)</f>
        <v>0</v>
      </c>
      <c r="S800" t="str">
        <f t="shared" ref="S800:W800" si="1597">if(N800=1,$E800,"")</f>
        <v/>
      </c>
      <c r="T800" s="19">
        <f t="shared" si="1597"/>
        <v>0.03999342291</v>
      </c>
      <c r="U800" t="str">
        <f t="shared" si="1597"/>
        <v/>
      </c>
      <c r="V800" t="str">
        <f t="shared" si="1597"/>
        <v/>
      </c>
      <c r="W800" t="str">
        <f t="shared" si="1597"/>
        <v/>
      </c>
    </row>
    <row r="801">
      <c r="A801">
        <f t="shared" si="33"/>
        <v>3</v>
      </c>
      <c r="B801">
        <f t="shared" si="34"/>
        <v>1937</v>
      </c>
      <c r="C801" s="159">
        <f t="shared" si="709"/>
        <v>13605</v>
      </c>
      <c r="D801" s="156">
        <f t="shared" si="12"/>
        <v>1937.166667</v>
      </c>
      <c r="E801" s="157">
        <f>('StockBond Returns'!Y800+'StockBond Returns'!AA800-'Parameters &amp; Main Results'!$B$33)/'StockBond Returns'!Z800*12</f>
        <v>0.03956046788</v>
      </c>
      <c r="F801" s="77">
        <f>'StockBond Returns'!Y800+'StockBond Returns'!AA800-'StockBond Returns'!Z800*'Distribution of Final Value'!$B$7</f>
        <v>-0.03225398115</v>
      </c>
      <c r="G801" s="19">
        <f>1/'StockBond Returns'!M799</f>
        <v>0.04501614665</v>
      </c>
      <c r="H801">
        <f t="shared" si="7"/>
        <v>0</v>
      </c>
      <c r="I801" s="71">
        <f t="shared" si="8"/>
        <v>1</v>
      </c>
      <c r="J801">
        <f t="shared" si="9"/>
        <v>0</v>
      </c>
      <c r="K801" t="str">
        <f t="shared" ref="K801:M801" si="1598">if(H801=1,$E801,"")</f>
        <v/>
      </c>
      <c r="L801" s="19">
        <f t="shared" si="1598"/>
        <v>0.03956046788</v>
      </c>
      <c r="M801" t="str">
        <f t="shared" si="1598"/>
        <v/>
      </c>
      <c r="N801" s="158">
        <f>if('StockBond Returns'!AB799=0,1,0)</f>
        <v>0</v>
      </c>
      <c r="O801">
        <f>if( and('StockBond Returns'!$AB799&lt;0,'StockBond Returns'!$AB799&gt;=-0.1),1,0)</f>
        <v>1</v>
      </c>
      <c r="P801">
        <f>if( and('StockBond Returns'!$AB799&lt;-0.1,'StockBond Returns'!$AB799&gt;=-0.2),1,0)</f>
        <v>0</v>
      </c>
      <c r="Q801">
        <f>if( and('StockBond Returns'!$AB799&lt;-0.2,'StockBond Returns'!$AB799&gt;=-0.3),1,0)</f>
        <v>0</v>
      </c>
      <c r="R801">
        <f>if('StockBond Returns'!AB799&lt;-0.3,1,0)</f>
        <v>0</v>
      </c>
      <c r="S801" t="str">
        <f t="shared" ref="S801:W801" si="1599">if(N801=1,$E801,"")</f>
        <v/>
      </c>
      <c r="T801" s="19">
        <f t="shared" si="1599"/>
        <v>0.03956046788</v>
      </c>
      <c r="U801" t="str">
        <f t="shared" si="1599"/>
        <v/>
      </c>
      <c r="V801" t="str">
        <f t="shared" si="1599"/>
        <v/>
      </c>
      <c r="W801" t="str">
        <f t="shared" si="1599"/>
        <v/>
      </c>
    </row>
    <row r="802">
      <c r="A802">
        <f t="shared" si="33"/>
        <v>4</v>
      </c>
      <c r="B802">
        <f t="shared" si="34"/>
        <v>1937</v>
      </c>
      <c r="C802" s="159">
        <f t="shared" si="709"/>
        <v>13635</v>
      </c>
      <c r="D802" s="156">
        <f t="shared" si="12"/>
        <v>1937.25</v>
      </c>
      <c r="E802" s="157">
        <f>('StockBond Returns'!Y801+'StockBond Returns'!AA801-'Parameters &amp; Main Results'!$B$33)/'StockBond Returns'!Z801*12</f>
        <v>0.04031764373</v>
      </c>
      <c r="F802" s="77">
        <f>'StockBond Returns'!Y801+'StockBond Returns'!AA801-'StockBond Returns'!Z801*'Distribution of Final Value'!$B$7</f>
        <v>0.4459217297</v>
      </c>
      <c r="G802" s="19">
        <f>1/'StockBond Returns'!M800</f>
        <v>0.04579305708</v>
      </c>
      <c r="H802">
        <f t="shared" si="7"/>
        <v>0</v>
      </c>
      <c r="I802" s="71">
        <f t="shared" si="8"/>
        <v>1</v>
      </c>
      <c r="J802">
        <f t="shared" si="9"/>
        <v>0</v>
      </c>
      <c r="K802" t="str">
        <f t="shared" ref="K802:M802" si="1600">if(H802=1,$E802,"")</f>
        <v/>
      </c>
      <c r="L802" s="19">
        <f t="shared" si="1600"/>
        <v>0.04031764373</v>
      </c>
      <c r="M802" t="str">
        <f t="shared" si="1600"/>
        <v/>
      </c>
      <c r="N802" s="158">
        <f>if('StockBond Returns'!AB800=0,1,0)</f>
        <v>0</v>
      </c>
      <c r="O802">
        <f>if( and('StockBond Returns'!$AB800&lt;0,'StockBond Returns'!$AB800&gt;=-0.1),1,0)</f>
        <v>1</v>
      </c>
      <c r="P802">
        <f>if( and('StockBond Returns'!$AB800&lt;-0.1,'StockBond Returns'!$AB800&gt;=-0.2),1,0)</f>
        <v>0</v>
      </c>
      <c r="Q802">
        <f>if( and('StockBond Returns'!$AB800&lt;-0.2,'StockBond Returns'!$AB800&gt;=-0.3),1,0)</f>
        <v>0</v>
      </c>
      <c r="R802">
        <f>if('StockBond Returns'!AB800&lt;-0.3,1,0)</f>
        <v>0</v>
      </c>
      <c r="S802" t="str">
        <f t="shared" ref="S802:W802" si="1601">if(N802=1,$E802,"")</f>
        <v/>
      </c>
      <c r="T802" s="19">
        <f t="shared" si="1601"/>
        <v>0.04031764373</v>
      </c>
      <c r="U802" t="str">
        <f t="shared" si="1601"/>
        <v/>
      </c>
      <c r="V802" t="str">
        <f t="shared" si="1601"/>
        <v/>
      </c>
      <c r="W802" t="str">
        <f t="shared" si="1601"/>
        <v/>
      </c>
    </row>
    <row r="803">
      <c r="A803">
        <f t="shared" si="33"/>
        <v>5</v>
      </c>
      <c r="B803">
        <f t="shared" si="34"/>
        <v>1937</v>
      </c>
      <c r="C803" s="159">
        <f t="shared" si="709"/>
        <v>13666</v>
      </c>
      <c r="D803" s="156">
        <f t="shared" si="12"/>
        <v>1937.333333</v>
      </c>
      <c r="E803" s="157">
        <f>('StockBond Returns'!Y802+'StockBond Returns'!AA802-'Parameters &amp; Main Results'!$B$33)/'StockBond Returns'!Z802*12</f>
        <v>0.04326147268</v>
      </c>
      <c r="F803" s="77">
        <f>'StockBond Returns'!Y802+'StockBond Returns'!AA802-'StockBond Returns'!Z802*'Distribution of Final Value'!$B$7</f>
        <v>2.354005871</v>
      </c>
      <c r="G803" s="19">
        <f>1/'StockBond Returns'!M801</f>
        <v>0.05034572677</v>
      </c>
      <c r="H803">
        <f t="shared" si="7"/>
        <v>1</v>
      </c>
      <c r="I803" s="71">
        <f t="shared" si="8"/>
        <v>0</v>
      </c>
      <c r="J803">
        <f t="shared" si="9"/>
        <v>0</v>
      </c>
      <c r="K803" s="19">
        <f t="shared" ref="K803:M803" si="1602">if(H803=1,$E803,"")</f>
        <v>0.04326147268</v>
      </c>
      <c r="L803" t="str">
        <f t="shared" si="1602"/>
        <v/>
      </c>
      <c r="M803" t="str">
        <f t="shared" si="1602"/>
        <v/>
      </c>
      <c r="N803" s="158">
        <f>if('StockBond Returns'!AB801=0,1,0)</f>
        <v>0</v>
      </c>
      <c r="O803">
        <f>if( and('StockBond Returns'!$AB801&lt;0,'StockBond Returns'!$AB801&gt;=-0.1),1,0)</f>
        <v>0</v>
      </c>
      <c r="P803">
        <f>if( and('StockBond Returns'!$AB801&lt;-0.1,'StockBond Returns'!$AB801&gt;=-0.2),1,0)</f>
        <v>1</v>
      </c>
      <c r="Q803">
        <f>if( and('StockBond Returns'!$AB801&lt;-0.2,'StockBond Returns'!$AB801&gt;=-0.3),1,0)</f>
        <v>0</v>
      </c>
      <c r="R803">
        <f>if('StockBond Returns'!AB801&lt;-0.3,1,0)</f>
        <v>0</v>
      </c>
      <c r="S803" t="str">
        <f t="shared" ref="S803:W803" si="1603">if(N803=1,$E803,"")</f>
        <v/>
      </c>
      <c r="T803" t="str">
        <f t="shared" si="1603"/>
        <v/>
      </c>
      <c r="U803" s="19">
        <f t="shared" si="1603"/>
        <v>0.04326147268</v>
      </c>
      <c r="V803" t="str">
        <f t="shared" si="1603"/>
        <v/>
      </c>
      <c r="W803" t="str">
        <f t="shared" si="1603"/>
        <v/>
      </c>
    </row>
    <row r="804">
      <c r="A804">
        <f t="shared" si="33"/>
        <v>6</v>
      </c>
      <c r="B804">
        <f t="shared" si="34"/>
        <v>1937</v>
      </c>
      <c r="C804" s="159">
        <f t="shared" si="709"/>
        <v>13696</v>
      </c>
      <c r="D804" s="156">
        <f t="shared" si="12"/>
        <v>1937.416667</v>
      </c>
      <c r="E804" s="157">
        <f>('StockBond Returns'!Y803+'StockBond Returns'!AA803-'Parameters &amp; Main Results'!$B$33)/'StockBond Returns'!Z803*12</f>
        <v>0.04385952343</v>
      </c>
      <c r="F804" s="77">
        <f>'StockBond Returns'!Y803+'StockBond Returns'!AA803-'StockBond Returns'!Z803*'Distribution of Final Value'!$B$7</f>
        <v>2.845930887</v>
      </c>
      <c r="G804" s="19">
        <f>1/'StockBond Returns'!M802</f>
        <v>0.0522510265</v>
      </c>
      <c r="H804">
        <f t="shared" si="7"/>
        <v>1</v>
      </c>
      <c r="I804" s="71">
        <f t="shared" si="8"/>
        <v>0</v>
      </c>
      <c r="J804">
        <f t="shared" si="9"/>
        <v>0</v>
      </c>
      <c r="K804" s="19">
        <f t="shared" ref="K804:M804" si="1604">if(H804=1,$E804,"")</f>
        <v>0.04385952343</v>
      </c>
      <c r="L804" t="str">
        <f t="shared" si="1604"/>
        <v/>
      </c>
      <c r="M804" t="str">
        <f t="shared" si="1604"/>
        <v/>
      </c>
      <c r="N804" s="158">
        <f>if('StockBond Returns'!AB802=0,1,0)</f>
        <v>0</v>
      </c>
      <c r="O804">
        <f>if( and('StockBond Returns'!$AB802&lt;0,'StockBond Returns'!$AB802&gt;=-0.1),1,0)</f>
        <v>0</v>
      </c>
      <c r="P804">
        <f>if( and('StockBond Returns'!$AB802&lt;-0.1,'StockBond Returns'!$AB802&gt;=-0.2),1,0)</f>
        <v>1</v>
      </c>
      <c r="Q804">
        <f>if( and('StockBond Returns'!$AB802&lt;-0.2,'StockBond Returns'!$AB802&gt;=-0.3),1,0)</f>
        <v>0</v>
      </c>
      <c r="R804">
        <f>if('StockBond Returns'!AB802&lt;-0.3,1,0)</f>
        <v>0</v>
      </c>
      <c r="S804" t="str">
        <f t="shared" ref="S804:W804" si="1605">if(N804=1,$E804,"")</f>
        <v/>
      </c>
      <c r="T804" t="str">
        <f t="shared" si="1605"/>
        <v/>
      </c>
      <c r="U804" s="19">
        <f t="shared" si="1605"/>
        <v>0.04385952343</v>
      </c>
      <c r="V804" t="str">
        <f t="shared" si="1605"/>
        <v/>
      </c>
      <c r="W804" t="str">
        <f t="shared" si="1605"/>
        <v/>
      </c>
    </row>
    <row r="805">
      <c r="A805">
        <f t="shared" si="33"/>
        <v>7</v>
      </c>
      <c r="B805">
        <f t="shared" si="34"/>
        <v>1937</v>
      </c>
      <c r="C805" s="159">
        <f t="shared" si="709"/>
        <v>13727</v>
      </c>
      <c r="D805" s="156">
        <f t="shared" si="12"/>
        <v>1937.5</v>
      </c>
      <c r="E805" s="157">
        <f>('StockBond Returns'!Y804+'StockBond Returns'!AA804-'Parameters &amp; Main Results'!$B$33)/'StockBond Returns'!Z804*12</f>
        <v>0.04562006756</v>
      </c>
      <c r="F805" s="77">
        <f>'StockBond Returns'!Y804+'StockBond Returns'!AA804-'StockBond Returns'!Z804*'Distribution of Final Value'!$B$7</f>
        <v>4.159219598</v>
      </c>
      <c r="G805" s="19">
        <f>1/'StockBond Returns'!M803</f>
        <v>0.05426491369</v>
      </c>
      <c r="H805">
        <f t="shared" si="7"/>
        <v>1</v>
      </c>
      <c r="I805" s="71">
        <f t="shared" si="8"/>
        <v>0</v>
      </c>
      <c r="J805">
        <f t="shared" si="9"/>
        <v>0</v>
      </c>
      <c r="K805" s="19">
        <f t="shared" ref="K805:M805" si="1606">if(H805=1,$E805,"")</f>
        <v>0.04562006756</v>
      </c>
      <c r="L805" t="str">
        <f t="shared" si="1606"/>
        <v/>
      </c>
      <c r="M805" t="str">
        <f t="shared" si="1606"/>
        <v/>
      </c>
      <c r="N805" s="158">
        <f>if('StockBond Returns'!AB803=0,1,0)</f>
        <v>0</v>
      </c>
      <c r="O805">
        <f>if( and('StockBond Returns'!$AB803&lt;0,'StockBond Returns'!$AB803&gt;=-0.1),1,0)</f>
        <v>0</v>
      </c>
      <c r="P805">
        <f>if( and('StockBond Returns'!$AB803&lt;-0.1,'StockBond Returns'!$AB803&gt;=-0.2),1,0)</f>
        <v>1</v>
      </c>
      <c r="Q805">
        <f>if( and('StockBond Returns'!$AB803&lt;-0.2,'StockBond Returns'!$AB803&gt;=-0.3),1,0)</f>
        <v>0</v>
      </c>
      <c r="R805">
        <f>if('StockBond Returns'!AB803&lt;-0.3,1,0)</f>
        <v>0</v>
      </c>
      <c r="S805" t="str">
        <f t="shared" ref="S805:W805" si="1607">if(N805=1,$E805,"")</f>
        <v/>
      </c>
      <c r="T805" t="str">
        <f t="shared" si="1607"/>
        <v/>
      </c>
      <c r="U805" s="19">
        <f t="shared" si="1607"/>
        <v>0.04562006756</v>
      </c>
      <c r="V805" t="str">
        <f t="shared" si="1607"/>
        <v/>
      </c>
      <c r="W805" t="str">
        <f t="shared" si="1607"/>
        <v/>
      </c>
    </row>
    <row r="806">
      <c r="A806">
        <f t="shared" si="33"/>
        <v>8</v>
      </c>
      <c r="B806">
        <f t="shared" si="34"/>
        <v>1937</v>
      </c>
      <c r="C806" s="159">
        <f t="shared" si="709"/>
        <v>13758</v>
      </c>
      <c r="D806" s="156">
        <f t="shared" si="12"/>
        <v>1937.583333</v>
      </c>
      <c r="E806" s="157">
        <f>('StockBond Returns'!Y805+'StockBond Returns'!AA805-'Parameters &amp; Main Results'!$B$33)/'StockBond Returns'!Z805*12</f>
        <v>0.04270525748</v>
      </c>
      <c r="F806" s="77">
        <f>'StockBond Returns'!Y805+'StockBond Returns'!AA805-'StockBond Returns'!Z805*'Distribution of Final Value'!$B$7</f>
        <v>2.254075051</v>
      </c>
      <c r="G806" s="19">
        <f>1/'StockBond Returns'!M804</f>
        <v>0.04967796044</v>
      </c>
      <c r="H806">
        <f t="shared" si="7"/>
        <v>0</v>
      </c>
      <c r="I806" s="71">
        <f t="shared" si="8"/>
        <v>1</v>
      </c>
      <c r="J806">
        <f t="shared" si="9"/>
        <v>0</v>
      </c>
      <c r="K806" t="str">
        <f t="shared" ref="K806:M806" si="1608">if(H806=1,$E806,"")</f>
        <v/>
      </c>
      <c r="L806" s="19">
        <f t="shared" si="1608"/>
        <v>0.04270525748</v>
      </c>
      <c r="M806" t="str">
        <f t="shared" si="1608"/>
        <v/>
      </c>
      <c r="N806" s="158">
        <f>if('StockBond Returns'!AB804=0,1,0)</f>
        <v>0</v>
      </c>
      <c r="O806">
        <f>if( and('StockBond Returns'!$AB804&lt;0,'StockBond Returns'!$AB804&gt;=-0.1),1,0)</f>
        <v>1</v>
      </c>
      <c r="P806">
        <f>if( and('StockBond Returns'!$AB804&lt;-0.1,'StockBond Returns'!$AB804&gt;=-0.2),1,0)</f>
        <v>0</v>
      </c>
      <c r="Q806">
        <f>if( and('StockBond Returns'!$AB804&lt;-0.2,'StockBond Returns'!$AB804&gt;=-0.3),1,0)</f>
        <v>0</v>
      </c>
      <c r="R806">
        <f>if('StockBond Returns'!AB804&lt;-0.3,1,0)</f>
        <v>0</v>
      </c>
      <c r="S806" t="str">
        <f t="shared" ref="S806:W806" si="1609">if(N806=1,$E806,"")</f>
        <v/>
      </c>
      <c r="T806" s="19">
        <f t="shared" si="1609"/>
        <v>0.04270525748</v>
      </c>
      <c r="U806" t="str">
        <f t="shared" si="1609"/>
        <v/>
      </c>
      <c r="V806" t="str">
        <f t="shared" si="1609"/>
        <v/>
      </c>
      <c r="W806" t="str">
        <f t="shared" si="1609"/>
        <v/>
      </c>
    </row>
    <row r="807">
      <c r="A807">
        <f t="shared" si="33"/>
        <v>9</v>
      </c>
      <c r="B807">
        <f t="shared" si="34"/>
        <v>1937</v>
      </c>
      <c r="C807" s="159">
        <f t="shared" si="709"/>
        <v>13788</v>
      </c>
      <c r="D807" s="156">
        <f t="shared" si="12"/>
        <v>1937.666667</v>
      </c>
      <c r="E807" s="157">
        <f>('StockBond Returns'!Y806+'StockBond Returns'!AA806-'Parameters &amp; Main Results'!$B$33)/'StockBond Returns'!Z806*12</f>
        <v>0.0445508932</v>
      </c>
      <c r="F807" s="77">
        <f>'StockBond Returns'!Y806+'StockBond Returns'!AA806-'StockBond Returns'!Z806*'Distribution of Final Value'!$B$7</f>
        <v>3.519652731</v>
      </c>
      <c r="G807" s="19">
        <f>1/'StockBond Returns'!M805</f>
        <v>0.05267315018</v>
      </c>
      <c r="H807">
        <f t="shared" si="7"/>
        <v>1</v>
      </c>
      <c r="I807" s="71">
        <f t="shared" si="8"/>
        <v>0</v>
      </c>
      <c r="J807">
        <f t="shared" si="9"/>
        <v>0</v>
      </c>
      <c r="K807" s="19">
        <f t="shared" ref="K807:M807" si="1610">if(H807=1,$E807,"")</f>
        <v>0.0445508932</v>
      </c>
      <c r="L807" t="str">
        <f t="shared" si="1610"/>
        <v/>
      </c>
      <c r="M807" t="str">
        <f t="shared" si="1610"/>
        <v/>
      </c>
      <c r="N807" s="158">
        <f>if('StockBond Returns'!AB805=0,1,0)</f>
        <v>0</v>
      </c>
      <c r="O807">
        <f>if( and('StockBond Returns'!$AB805&lt;0,'StockBond Returns'!$AB805&gt;=-0.1),1,0)</f>
        <v>0</v>
      </c>
      <c r="P807">
        <f>if( and('StockBond Returns'!$AB805&lt;-0.1,'StockBond Returns'!$AB805&gt;=-0.2),1,0)</f>
        <v>1</v>
      </c>
      <c r="Q807">
        <f>if( and('StockBond Returns'!$AB805&lt;-0.2,'StockBond Returns'!$AB805&gt;=-0.3),1,0)</f>
        <v>0</v>
      </c>
      <c r="R807">
        <f>if('StockBond Returns'!AB805&lt;-0.3,1,0)</f>
        <v>0</v>
      </c>
      <c r="S807" t="str">
        <f t="shared" ref="S807:W807" si="1611">if(N807=1,$E807,"")</f>
        <v/>
      </c>
      <c r="T807" t="str">
        <f t="shared" si="1611"/>
        <v/>
      </c>
      <c r="U807" s="19">
        <f t="shared" si="1611"/>
        <v>0.0445508932</v>
      </c>
      <c r="V807" t="str">
        <f t="shared" si="1611"/>
        <v/>
      </c>
      <c r="W807" t="str">
        <f t="shared" si="1611"/>
        <v/>
      </c>
    </row>
    <row r="808">
      <c r="A808">
        <f t="shared" si="33"/>
        <v>10</v>
      </c>
      <c r="B808">
        <f t="shared" si="34"/>
        <v>1937</v>
      </c>
      <c r="C808" s="159">
        <f t="shared" si="709"/>
        <v>13819</v>
      </c>
      <c r="D808" s="156">
        <f t="shared" si="12"/>
        <v>1937.75</v>
      </c>
      <c r="E808" s="157">
        <f>('StockBond Returns'!Y807+'StockBond Returns'!AA807-'Parameters &amp; Main Results'!$B$33)/'StockBond Returns'!Z807*12</f>
        <v>0.04999778972</v>
      </c>
      <c r="F808" s="77">
        <f>'StockBond Returns'!Y807+'StockBond Returns'!AA807-'StockBond Returns'!Z807*'Distribution of Final Value'!$B$7</f>
        <v>7.55053858</v>
      </c>
      <c r="G808" s="19">
        <f>1/'StockBond Returns'!M806</f>
        <v>0.06196024598</v>
      </c>
      <c r="H808">
        <f t="shared" si="7"/>
        <v>1</v>
      </c>
      <c r="I808" s="71">
        <f t="shared" si="8"/>
        <v>0</v>
      </c>
      <c r="J808">
        <f t="shared" si="9"/>
        <v>0</v>
      </c>
      <c r="K808" s="19">
        <f t="shared" ref="K808:M808" si="1612">if(H808=1,$E808,"")</f>
        <v>0.04999778972</v>
      </c>
      <c r="L808" t="str">
        <f t="shared" si="1612"/>
        <v/>
      </c>
      <c r="M808" t="str">
        <f t="shared" si="1612"/>
        <v/>
      </c>
      <c r="N808" s="158">
        <f>if('StockBond Returns'!AB806=0,1,0)</f>
        <v>0</v>
      </c>
      <c r="O808">
        <f>if( and('StockBond Returns'!$AB806&lt;0,'StockBond Returns'!$AB806&gt;=-0.1),1,0)</f>
        <v>0</v>
      </c>
      <c r="P808">
        <f>if( and('StockBond Returns'!$AB806&lt;-0.1,'StockBond Returns'!$AB806&gt;=-0.2),1,0)</f>
        <v>0</v>
      </c>
      <c r="Q808">
        <f>if( and('StockBond Returns'!$AB806&lt;-0.2,'StockBond Returns'!$AB806&gt;=-0.3),1,0)</f>
        <v>1</v>
      </c>
      <c r="R808">
        <f>if('StockBond Returns'!AB806&lt;-0.3,1,0)</f>
        <v>0</v>
      </c>
      <c r="S808" t="str">
        <f t="shared" ref="S808:W808" si="1613">if(N808=1,$E808,"")</f>
        <v/>
      </c>
      <c r="T808" t="str">
        <f t="shared" si="1613"/>
        <v/>
      </c>
      <c r="U808" t="str">
        <f t="shared" si="1613"/>
        <v/>
      </c>
      <c r="V808" s="19">
        <f t="shared" si="1613"/>
        <v>0.04999778972</v>
      </c>
      <c r="W808" t="str">
        <f t="shared" si="1613"/>
        <v/>
      </c>
    </row>
    <row r="809">
      <c r="A809">
        <f t="shared" si="33"/>
        <v>11</v>
      </c>
      <c r="B809">
        <f t="shared" si="34"/>
        <v>1937</v>
      </c>
      <c r="C809" s="159">
        <f t="shared" si="709"/>
        <v>13849</v>
      </c>
      <c r="D809" s="156">
        <f t="shared" si="12"/>
        <v>1937.833333</v>
      </c>
      <c r="E809" s="157">
        <f>('StockBond Returns'!Y808+'StockBond Returns'!AA808-'Parameters &amp; Main Results'!$B$33)/'StockBond Returns'!Z808*12</f>
        <v>0.05397174059</v>
      </c>
      <c r="F809" s="77">
        <f>'StockBond Returns'!Y808+'StockBond Returns'!AA808-'StockBond Returns'!Z808*'Distribution of Final Value'!$B$7</f>
        <v>10.20479305</v>
      </c>
      <c r="G809" s="19">
        <f>1/'StockBond Returns'!M807</f>
        <v>0.07079378259</v>
      </c>
      <c r="H809">
        <f t="shared" si="7"/>
        <v>1</v>
      </c>
      <c r="I809" s="71">
        <f t="shared" si="8"/>
        <v>0</v>
      </c>
      <c r="J809">
        <f t="shared" si="9"/>
        <v>0</v>
      </c>
      <c r="K809" s="19">
        <f t="shared" ref="K809:M809" si="1614">if(H809=1,$E809,"")</f>
        <v>0.05397174059</v>
      </c>
      <c r="L809" t="str">
        <f t="shared" si="1614"/>
        <v/>
      </c>
      <c r="M809" t="str">
        <f t="shared" si="1614"/>
        <v/>
      </c>
      <c r="N809" s="158">
        <f>if('StockBond Returns'!AB807=0,1,0)</f>
        <v>0</v>
      </c>
      <c r="O809">
        <f>if( and('StockBond Returns'!$AB807&lt;0,'StockBond Returns'!$AB807&gt;=-0.1),1,0)</f>
        <v>0</v>
      </c>
      <c r="P809">
        <f>if( and('StockBond Returns'!$AB807&lt;-0.1,'StockBond Returns'!$AB807&gt;=-0.2),1,0)</f>
        <v>0</v>
      </c>
      <c r="Q809">
        <f>if( and('StockBond Returns'!$AB807&lt;-0.2,'StockBond Returns'!$AB807&gt;=-0.3),1,0)</f>
        <v>0</v>
      </c>
      <c r="R809">
        <f>if('StockBond Returns'!AB807&lt;-0.3,1,0)</f>
        <v>1</v>
      </c>
      <c r="S809" t="str">
        <f t="shared" ref="S809:W809" si="1615">if(N809=1,$E809,"")</f>
        <v/>
      </c>
      <c r="T809" t="str">
        <f t="shared" si="1615"/>
        <v/>
      </c>
      <c r="U809" t="str">
        <f t="shared" si="1615"/>
        <v/>
      </c>
      <c r="V809" t="str">
        <f t="shared" si="1615"/>
        <v/>
      </c>
      <c r="W809" s="19">
        <f t="shared" si="1615"/>
        <v>0.05397174059</v>
      </c>
    </row>
    <row r="810">
      <c r="A810">
        <f t="shared" si="33"/>
        <v>12</v>
      </c>
      <c r="B810">
        <f t="shared" si="34"/>
        <v>1937</v>
      </c>
      <c r="C810" s="159">
        <f t="shared" si="709"/>
        <v>13880</v>
      </c>
      <c r="D810" s="156">
        <f t="shared" si="12"/>
        <v>1937.916667</v>
      </c>
      <c r="E810" s="157">
        <f>('StockBond Returns'!Y809+'StockBond Returns'!AA809-'Parameters &amp; Main Results'!$B$33)/'StockBond Returns'!Z809*12</f>
        <v>0.05783357447</v>
      </c>
      <c r="F810" s="77">
        <f>'StockBond Returns'!Y809+'StockBond Returns'!AA809-'StockBond Returns'!Z809*'Distribution of Final Value'!$B$7</f>
        <v>13.53666074</v>
      </c>
      <c r="G810" s="19">
        <f>1/'StockBond Returns'!M808</f>
        <v>0.07662607972</v>
      </c>
      <c r="H810">
        <f t="shared" si="7"/>
        <v>1</v>
      </c>
      <c r="I810" s="71">
        <f t="shared" si="8"/>
        <v>0</v>
      </c>
      <c r="J810">
        <f t="shared" si="9"/>
        <v>0</v>
      </c>
      <c r="K810" s="19">
        <f t="shared" ref="K810:M810" si="1616">if(H810=1,$E810,"")</f>
        <v>0.05783357447</v>
      </c>
      <c r="L810" t="str">
        <f t="shared" si="1616"/>
        <v/>
      </c>
      <c r="M810" t="str">
        <f t="shared" si="1616"/>
        <v/>
      </c>
      <c r="N810" s="158">
        <f>if('StockBond Returns'!AB808=0,1,0)</f>
        <v>0</v>
      </c>
      <c r="O810">
        <f>if( and('StockBond Returns'!$AB808&lt;0,'StockBond Returns'!$AB808&gt;=-0.1),1,0)</f>
        <v>0</v>
      </c>
      <c r="P810">
        <f>if( and('StockBond Returns'!$AB808&lt;-0.1,'StockBond Returns'!$AB808&gt;=-0.2),1,0)</f>
        <v>0</v>
      </c>
      <c r="Q810">
        <f>if( and('StockBond Returns'!$AB808&lt;-0.2,'StockBond Returns'!$AB808&gt;=-0.3),1,0)</f>
        <v>0</v>
      </c>
      <c r="R810">
        <f>if('StockBond Returns'!AB808&lt;-0.3,1,0)</f>
        <v>1</v>
      </c>
      <c r="S810" t="str">
        <f t="shared" ref="S810:W810" si="1617">if(N810=1,$E810,"")</f>
        <v/>
      </c>
      <c r="T810" t="str">
        <f t="shared" si="1617"/>
        <v/>
      </c>
      <c r="U810" t="str">
        <f t="shared" si="1617"/>
        <v/>
      </c>
      <c r="V810" t="str">
        <f t="shared" si="1617"/>
        <v/>
      </c>
      <c r="W810" s="19">
        <f t="shared" si="1617"/>
        <v>0.05783357447</v>
      </c>
    </row>
    <row r="811">
      <c r="A811">
        <f t="shared" si="33"/>
        <v>1</v>
      </c>
      <c r="B811">
        <f t="shared" si="34"/>
        <v>1938</v>
      </c>
      <c r="C811" s="159">
        <f t="shared" si="709"/>
        <v>13911</v>
      </c>
      <c r="D811" s="156">
        <f t="shared" si="12"/>
        <v>1938</v>
      </c>
      <c r="E811" s="157">
        <f>('StockBond Returns'!Y810+'StockBond Returns'!AA810-'Parameters &amp; Main Results'!$B$33)/'StockBond Returns'!Z810*12</f>
        <v>0.05962800729</v>
      </c>
      <c r="F811" s="77">
        <f>'StockBond Returns'!Y810+'StockBond Returns'!AA810-'StockBond Returns'!Z810*'Distribution of Final Value'!$B$7</f>
        <v>14.8108445</v>
      </c>
      <c r="G811" s="19">
        <f>1/'StockBond Returns'!M809</f>
        <v>0.08036156888</v>
      </c>
      <c r="H811">
        <f t="shared" si="7"/>
        <v>1</v>
      </c>
      <c r="I811" s="71">
        <f t="shared" si="8"/>
        <v>0</v>
      </c>
      <c r="J811">
        <f t="shared" si="9"/>
        <v>0</v>
      </c>
      <c r="K811" s="19">
        <f t="shared" ref="K811:M811" si="1618">if(H811=1,$E811,"")</f>
        <v>0.05962800729</v>
      </c>
      <c r="L811" t="str">
        <f t="shared" si="1618"/>
        <v/>
      </c>
      <c r="M811" t="str">
        <f t="shared" si="1618"/>
        <v/>
      </c>
      <c r="N811" s="158">
        <f>if('StockBond Returns'!AB809=0,1,0)</f>
        <v>0</v>
      </c>
      <c r="O811">
        <f>if( and('StockBond Returns'!$AB809&lt;0,'StockBond Returns'!$AB809&gt;=-0.1),1,0)</f>
        <v>0</v>
      </c>
      <c r="P811">
        <f>if( and('StockBond Returns'!$AB809&lt;-0.1,'StockBond Returns'!$AB809&gt;=-0.2),1,0)</f>
        <v>0</v>
      </c>
      <c r="Q811">
        <f>if( and('StockBond Returns'!$AB809&lt;-0.2,'StockBond Returns'!$AB809&gt;=-0.3),1,0)</f>
        <v>0</v>
      </c>
      <c r="R811">
        <f>if('StockBond Returns'!AB809&lt;-0.3,1,0)</f>
        <v>1</v>
      </c>
      <c r="S811" t="str">
        <f t="shared" ref="S811:W811" si="1619">if(N811=1,$E811,"")</f>
        <v/>
      </c>
      <c r="T811" t="str">
        <f t="shared" si="1619"/>
        <v/>
      </c>
      <c r="U811" t="str">
        <f t="shared" si="1619"/>
        <v/>
      </c>
      <c r="V811" t="str">
        <f t="shared" si="1619"/>
        <v/>
      </c>
      <c r="W811" s="19">
        <f t="shared" si="1619"/>
        <v>0.05962800729</v>
      </c>
    </row>
    <row r="812">
      <c r="A812">
        <f t="shared" si="33"/>
        <v>2</v>
      </c>
      <c r="B812">
        <f t="shared" si="34"/>
        <v>1938</v>
      </c>
      <c r="C812" s="159">
        <f t="shared" si="709"/>
        <v>13939</v>
      </c>
      <c r="D812" s="156">
        <f t="shared" si="12"/>
        <v>1938.083333</v>
      </c>
      <c r="E812" s="157">
        <f>('StockBond Returns'!Y811+'StockBond Returns'!AA811-'Parameters &amp; Main Results'!$B$33)/'StockBond Returns'!Z811*12</f>
        <v>0.05817404779</v>
      </c>
      <c r="F812" s="77">
        <f>'StockBond Returns'!Y811+'StockBond Returns'!AA811-'StockBond Returns'!Z811*'Distribution of Final Value'!$B$7</f>
        <v>14.05133456</v>
      </c>
      <c r="G812" s="19">
        <f>1/'StockBond Returns'!M810</f>
        <v>0.07828397708</v>
      </c>
      <c r="H812">
        <f t="shared" si="7"/>
        <v>1</v>
      </c>
      <c r="I812" s="71">
        <f t="shared" si="8"/>
        <v>0</v>
      </c>
      <c r="J812">
        <f t="shared" si="9"/>
        <v>0</v>
      </c>
      <c r="K812" s="19">
        <f t="shared" ref="K812:M812" si="1620">if(H812=1,$E812,"")</f>
        <v>0.05817404779</v>
      </c>
      <c r="L812" t="str">
        <f t="shared" si="1620"/>
        <v/>
      </c>
      <c r="M812" t="str">
        <f t="shared" si="1620"/>
        <v/>
      </c>
      <c r="N812" s="158">
        <f>if('StockBond Returns'!AB810=0,1,0)</f>
        <v>0</v>
      </c>
      <c r="O812">
        <f>if( and('StockBond Returns'!$AB810&lt;0,'StockBond Returns'!$AB810&gt;=-0.1),1,0)</f>
        <v>0</v>
      </c>
      <c r="P812">
        <f>if( and('StockBond Returns'!$AB810&lt;-0.1,'StockBond Returns'!$AB810&gt;=-0.2),1,0)</f>
        <v>0</v>
      </c>
      <c r="Q812">
        <f>if( and('StockBond Returns'!$AB810&lt;-0.2,'StockBond Returns'!$AB810&gt;=-0.3),1,0)</f>
        <v>0</v>
      </c>
      <c r="R812">
        <f>if('StockBond Returns'!AB810&lt;-0.3,1,0)</f>
        <v>1</v>
      </c>
      <c r="S812" t="str">
        <f t="shared" ref="S812:W812" si="1621">if(N812=1,$E812,"")</f>
        <v/>
      </c>
      <c r="T812" t="str">
        <f t="shared" si="1621"/>
        <v/>
      </c>
      <c r="U812" t="str">
        <f t="shared" si="1621"/>
        <v/>
      </c>
      <c r="V812" t="str">
        <f t="shared" si="1621"/>
        <v/>
      </c>
      <c r="W812" s="19">
        <f t="shared" si="1621"/>
        <v>0.05817404779</v>
      </c>
    </row>
    <row r="813">
      <c r="A813">
        <f t="shared" si="33"/>
        <v>3</v>
      </c>
      <c r="B813">
        <f t="shared" si="34"/>
        <v>1938</v>
      </c>
      <c r="C813" s="159">
        <f t="shared" si="709"/>
        <v>13970</v>
      </c>
      <c r="D813" s="156">
        <f t="shared" si="12"/>
        <v>1938.166667</v>
      </c>
      <c r="E813" s="157">
        <f>('StockBond Returns'!Y812+'StockBond Returns'!AA812-'Parameters &amp; Main Results'!$B$33)/'StockBond Returns'!Z812*12</f>
        <v>0.05525192012</v>
      </c>
      <c r="F813" s="77">
        <f>'StockBond Returns'!Y812+'StockBond Returns'!AA812-'StockBond Returns'!Z812*'Distribution of Final Value'!$B$7</f>
        <v>12.18749782</v>
      </c>
      <c r="G813" s="19">
        <f>1/'StockBond Returns'!M811</f>
        <v>0.07335349122</v>
      </c>
      <c r="H813">
        <f t="shared" si="7"/>
        <v>1</v>
      </c>
      <c r="I813" s="71">
        <f t="shared" si="8"/>
        <v>0</v>
      </c>
      <c r="J813">
        <f t="shared" si="9"/>
        <v>0</v>
      </c>
      <c r="K813" s="19">
        <f t="shared" ref="K813:M813" si="1622">if(H813=1,$E813,"")</f>
        <v>0.05525192012</v>
      </c>
      <c r="L813" t="str">
        <f t="shared" si="1622"/>
        <v/>
      </c>
      <c r="M813" t="str">
        <f t="shared" si="1622"/>
        <v/>
      </c>
      <c r="N813" s="158">
        <f>if('StockBond Returns'!AB811=0,1,0)</f>
        <v>0</v>
      </c>
      <c r="O813">
        <f>if( and('StockBond Returns'!$AB811&lt;0,'StockBond Returns'!$AB811&gt;=-0.1),1,0)</f>
        <v>0</v>
      </c>
      <c r="P813">
        <f>if( and('StockBond Returns'!$AB811&lt;-0.1,'StockBond Returns'!$AB811&gt;=-0.2),1,0)</f>
        <v>0</v>
      </c>
      <c r="Q813">
        <f>if( and('StockBond Returns'!$AB811&lt;-0.2,'StockBond Returns'!$AB811&gt;=-0.3),1,0)</f>
        <v>0</v>
      </c>
      <c r="R813">
        <f>if('StockBond Returns'!AB811&lt;-0.3,1,0)</f>
        <v>1</v>
      </c>
      <c r="S813" t="str">
        <f t="shared" ref="S813:W813" si="1623">if(N813=1,$E813,"")</f>
        <v/>
      </c>
      <c r="T813" t="str">
        <f t="shared" si="1623"/>
        <v/>
      </c>
      <c r="U813" t="str">
        <f t="shared" si="1623"/>
        <v/>
      </c>
      <c r="V813" t="str">
        <f t="shared" si="1623"/>
        <v/>
      </c>
      <c r="W813" s="19">
        <f t="shared" si="1623"/>
        <v>0.05525192012</v>
      </c>
    </row>
    <row r="814">
      <c r="A814">
        <f t="shared" si="33"/>
        <v>4</v>
      </c>
      <c r="B814">
        <f t="shared" si="34"/>
        <v>1938</v>
      </c>
      <c r="C814" s="159">
        <f t="shared" si="709"/>
        <v>14000</v>
      </c>
      <c r="D814" s="156">
        <f t="shared" si="12"/>
        <v>1938.25</v>
      </c>
      <c r="E814" s="157">
        <f>('StockBond Returns'!Y813+'StockBond Returns'!AA813-'Parameters &amp; Main Results'!$B$33)/'StockBond Returns'!Z813*12</f>
        <v>0.06768643713</v>
      </c>
      <c r="F814" s="77">
        <f>'StockBond Returns'!Y813+'StockBond Returns'!AA813-'StockBond Returns'!Z813*'Distribution of Final Value'!$B$7</f>
        <v>22.68404494</v>
      </c>
      <c r="G814" s="19">
        <f>1/'StockBond Returns'!M812</f>
        <v>0.09798235844</v>
      </c>
      <c r="H814">
        <f t="shared" si="7"/>
        <v>1</v>
      </c>
      <c r="I814" s="71">
        <f t="shared" si="8"/>
        <v>0</v>
      </c>
      <c r="J814">
        <f t="shared" si="9"/>
        <v>0</v>
      </c>
      <c r="K814" s="19">
        <f t="shared" ref="K814:M814" si="1624">if(H814=1,$E814,"")</f>
        <v>0.06768643713</v>
      </c>
      <c r="L814" t="str">
        <f t="shared" si="1624"/>
        <v/>
      </c>
      <c r="M814" t="str">
        <f t="shared" si="1624"/>
        <v/>
      </c>
      <c r="N814" s="158">
        <f>if('StockBond Returns'!AB812=0,1,0)</f>
        <v>0</v>
      </c>
      <c r="O814">
        <f>if( and('StockBond Returns'!$AB812&lt;0,'StockBond Returns'!$AB812&gt;=-0.1),1,0)</f>
        <v>0</v>
      </c>
      <c r="P814">
        <f>if( and('StockBond Returns'!$AB812&lt;-0.1,'StockBond Returns'!$AB812&gt;=-0.2),1,0)</f>
        <v>0</v>
      </c>
      <c r="Q814">
        <f>if( and('StockBond Returns'!$AB812&lt;-0.2,'StockBond Returns'!$AB812&gt;=-0.3),1,0)</f>
        <v>0</v>
      </c>
      <c r="R814">
        <f>if('StockBond Returns'!AB812&lt;-0.3,1,0)</f>
        <v>1</v>
      </c>
      <c r="S814" t="str">
        <f t="shared" ref="S814:W814" si="1625">if(N814=1,$E814,"")</f>
        <v/>
      </c>
      <c r="T814" t="str">
        <f t="shared" si="1625"/>
        <v/>
      </c>
      <c r="U814" t="str">
        <f t="shared" si="1625"/>
        <v/>
      </c>
      <c r="V814" t="str">
        <f t="shared" si="1625"/>
        <v/>
      </c>
      <c r="W814" s="19">
        <f t="shared" si="1625"/>
        <v>0.06768643713</v>
      </c>
    </row>
    <row r="815">
      <c r="A815">
        <f t="shared" si="33"/>
        <v>5</v>
      </c>
      <c r="B815">
        <f t="shared" si="34"/>
        <v>1938</v>
      </c>
      <c r="C815" s="159">
        <f t="shared" si="709"/>
        <v>14031</v>
      </c>
      <c r="D815" s="156">
        <f t="shared" si="12"/>
        <v>1938.333333</v>
      </c>
      <c r="E815" s="157">
        <f>('StockBond Returns'!Y814+'StockBond Returns'!AA814-'Parameters &amp; Main Results'!$B$33)/'StockBond Returns'!Z814*12</f>
        <v>0.06168256223</v>
      </c>
      <c r="F815" s="77">
        <f>'StockBond Returns'!Y814+'StockBond Returns'!AA814-'StockBond Returns'!Z814*'Distribution of Final Value'!$B$7</f>
        <v>17.85067471</v>
      </c>
      <c r="G815" s="19">
        <f>1/'StockBond Returns'!M813</f>
        <v>0.08650306724</v>
      </c>
      <c r="H815">
        <f t="shared" si="7"/>
        <v>1</v>
      </c>
      <c r="I815" s="71">
        <f t="shared" si="8"/>
        <v>0</v>
      </c>
      <c r="J815">
        <f t="shared" si="9"/>
        <v>0</v>
      </c>
      <c r="K815" s="19">
        <f t="shared" ref="K815:M815" si="1626">if(H815=1,$E815,"")</f>
        <v>0.06168256223</v>
      </c>
      <c r="L815" t="str">
        <f t="shared" si="1626"/>
        <v/>
      </c>
      <c r="M815" t="str">
        <f t="shared" si="1626"/>
        <v/>
      </c>
      <c r="N815" s="158">
        <f>if('StockBond Returns'!AB813=0,1,0)</f>
        <v>0</v>
      </c>
      <c r="O815">
        <f>if( and('StockBond Returns'!$AB813&lt;0,'StockBond Returns'!$AB813&gt;=-0.1),1,0)</f>
        <v>0</v>
      </c>
      <c r="P815">
        <f>if( and('StockBond Returns'!$AB813&lt;-0.1,'StockBond Returns'!$AB813&gt;=-0.2),1,0)</f>
        <v>0</v>
      </c>
      <c r="Q815">
        <f>if( and('StockBond Returns'!$AB813&lt;-0.2,'StockBond Returns'!$AB813&gt;=-0.3),1,0)</f>
        <v>0</v>
      </c>
      <c r="R815">
        <f>if('StockBond Returns'!AB813&lt;-0.3,1,0)</f>
        <v>1</v>
      </c>
      <c r="S815" t="str">
        <f t="shared" ref="S815:W815" si="1627">if(N815=1,$E815,"")</f>
        <v/>
      </c>
      <c r="T815" t="str">
        <f t="shared" si="1627"/>
        <v/>
      </c>
      <c r="U815" t="str">
        <f t="shared" si="1627"/>
        <v/>
      </c>
      <c r="V815" t="str">
        <f t="shared" si="1627"/>
        <v/>
      </c>
      <c r="W815" s="19">
        <f t="shared" si="1627"/>
        <v>0.06168256223</v>
      </c>
    </row>
    <row r="816">
      <c r="A816">
        <f t="shared" si="33"/>
        <v>6</v>
      </c>
      <c r="B816">
        <f t="shared" si="34"/>
        <v>1938</v>
      </c>
      <c r="C816" s="159">
        <f t="shared" si="709"/>
        <v>14061</v>
      </c>
      <c r="D816" s="156">
        <f t="shared" si="12"/>
        <v>1938.416667</v>
      </c>
      <c r="E816" s="157">
        <f>('StockBond Returns'!Y815+'StockBond Returns'!AA815-'Parameters &amp; Main Results'!$B$33)/'StockBond Returns'!Z815*12</f>
        <v>0.06322020745</v>
      </c>
      <c r="F816" s="77">
        <f>'StockBond Returns'!Y815+'StockBond Returns'!AA815-'StockBond Returns'!Z815*'Distribution of Final Value'!$B$7</f>
        <v>18.78454744</v>
      </c>
      <c r="G816" s="19">
        <f>1/'StockBond Returns'!M814</f>
        <v>0.0897785568</v>
      </c>
      <c r="H816">
        <f t="shared" si="7"/>
        <v>1</v>
      </c>
      <c r="I816" s="71">
        <f t="shared" si="8"/>
        <v>0</v>
      </c>
      <c r="J816">
        <f t="shared" si="9"/>
        <v>0</v>
      </c>
      <c r="K816" s="19">
        <f t="shared" ref="K816:M816" si="1628">if(H816=1,$E816,"")</f>
        <v>0.06322020745</v>
      </c>
      <c r="L816" t="str">
        <f t="shared" si="1628"/>
        <v/>
      </c>
      <c r="M816" t="str">
        <f t="shared" si="1628"/>
        <v/>
      </c>
      <c r="N816" s="158">
        <f>if('StockBond Returns'!AB814=0,1,0)</f>
        <v>0</v>
      </c>
      <c r="O816">
        <f>if( and('StockBond Returns'!$AB814&lt;0,'StockBond Returns'!$AB814&gt;=-0.1),1,0)</f>
        <v>0</v>
      </c>
      <c r="P816">
        <f>if( and('StockBond Returns'!$AB814&lt;-0.1,'StockBond Returns'!$AB814&gt;=-0.2),1,0)</f>
        <v>0</v>
      </c>
      <c r="Q816">
        <f>if( and('StockBond Returns'!$AB814&lt;-0.2,'StockBond Returns'!$AB814&gt;=-0.3),1,0)</f>
        <v>0</v>
      </c>
      <c r="R816">
        <f>if('StockBond Returns'!AB814&lt;-0.3,1,0)</f>
        <v>1</v>
      </c>
      <c r="S816" t="str">
        <f t="shared" ref="S816:W816" si="1629">if(N816=1,$E816,"")</f>
        <v/>
      </c>
      <c r="T816" t="str">
        <f t="shared" si="1629"/>
        <v/>
      </c>
      <c r="U816" t="str">
        <f t="shared" si="1629"/>
        <v/>
      </c>
      <c r="V816" t="str">
        <f t="shared" si="1629"/>
        <v/>
      </c>
      <c r="W816" s="19">
        <f t="shared" si="1629"/>
        <v>0.06322020745</v>
      </c>
    </row>
    <row r="817">
      <c r="A817">
        <f t="shared" si="33"/>
        <v>7</v>
      </c>
      <c r="B817">
        <f t="shared" si="34"/>
        <v>1938</v>
      </c>
      <c r="C817" s="159">
        <f t="shared" si="709"/>
        <v>14092</v>
      </c>
      <c r="D817" s="156">
        <f t="shared" si="12"/>
        <v>1938.5</v>
      </c>
      <c r="E817" s="157">
        <f>('StockBond Returns'!Y816+'StockBond Returns'!AA816-'Parameters &amp; Main Results'!$B$33)/'StockBond Returns'!Z816*12</f>
        <v>0.05359915604</v>
      </c>
      <c r="F817" s="77">
        <f>'StockBond Returns'!Y816+'StockBond Returns'!AA816-'StockBond Returns'!Z816*'Distribution of Final Value'!$B$7</f>
        <v>11.40024807</v>
      </c>
      <c r="G817" s="19">
        <f>1/'StockBond Returns'!M815</f>
        <v>0.0718602448</v>
      </c>
      <c r="H817">
        <f t="shared" si="7"/>
        <v>1</v>
      </c>
      <c r="I817" s="71">
        <f t="shared" si="8"/>
        <v>0</v>
      </c>
      <c r="J817">
        <f t="shared" si="9"/>
        <v>0</v>
      </c>
      <c r="K817" s="19">
        <f t="shared" ref="K817:M817" si="1630">if(H817=1,$E817,"")</f>
        <v>0.05359915604</v>
      </c>
      <c r="L817" t="str">
        <f t="shared" si="1630"/>
        <v/>
      </c>
      <c r="M817" t="str">
        <f t="shared" si="1630"/>
        <v/>
      </c>
      <c r="N817" s="158">
        <f>if('StockBond Returns'!AB815=0,1,0)</f>
        <v>0</v>
      </c>
      <c r="O817">
        <f>if( and('StockBond Returns'!$AB815&lt;0,'StockBond Returns'!$AB815&gt;=-0.1),1,0)</f>
        <v>0</v>
      </c>
      <c r="P817">
        <f>if( and('StockBond Returns'!$AB815&lt;-0.1,'StockBond Returns'!$AB815&gt;=-0.2),1,0)</f>
        <v>0</v>
      </c>
      <c r="Q817">
        <f>if( and('StockBond Returns'!$AB815&lt;-0.2,'StockBond Returns'!$AB815&gt;=-0.3),1,0)</f>
        <v>0</v>
      </c>
      <c r="R817">
        <f>if('StockBond Returns'!AB815&lt;-0.3,1,0)</f>
        <v>1</v>
      </c>
      <c r="S817" t="str">
        <f t="shared" ref="S817:W817" si="1631">if(N817=1,$E817,"")</f>
        <v/>
      </c>
      <c r="T817" t="str">
        <f t="shared" si="1631"/>
        <v/>
      </c>
      <c r="U817" t="str">
        <f t="shared" si="1631"/>
        <v/>
      </c>
      <c r="V817" t="str">
        <f t="shared" si="1631"/>
        <v/>
      </c>
      <c r="W817" s="19">
        <f t="shared" si="1631"/>
        <v>0.05359915604</v>
      </c>
    </row>
    <row r="818">
      <c r="A818">
        <f t="shared" si="33"/>
        <v>8</v>
      </c>
      <c r="B818">
        <f t="shared" si="34"/>
        <v>1938</v>
      </c>
      <c r="C818" s="159">
        <f t="shared" si="709"/>
        <v>14123</v>
      </c>
      <c r="D818" s="156">
        <f t="shared" si="12"/>
        <v>1938.583333</v>
      </c>
      <c r="E818" s="157">
        <f>('StockBond Returns'!Y817+'StockBond Returns'!AA817-'Parameters &amp; Main Results'!$B$33)/'StockBond Returns'!Z817*12</f>
        <v>0.0509355958</v>
      </c>
      <c r="F818" s="77">
        <f>'StockBond Returns'!Y817+'StockBond Returns'!AA817-'StockBond Returns'!Z817*'Distribution of Final Value'!$B$7</f>
        <v>9.085001646</v>
      </c>
      <c r="G818" s="19">
        <f>1/'StockBond Returns'!M816</f>
        <v>0.06762374613</v>
      </c>
      <c r="H818">
        <f t="shared" si="7"/>
        <v>1</v>
      </c>
      <c r="I818" s="71">
        <f t="shared" si="8"/>
        <v>0</v>
      </c>
      <c r="J818">
        <f t="shared" si="9"/>
        <v>0</v>
      </c>
      <c r="K818" s="19">
        <f t="shared" ref="K818:M818" si="1632">if(H818=1,$E818,"")</f>
        <v>0.0509355958</v>
      </c>
      <c r="L818" t="str">
        <f t="shared" si="1632"/>
        <v/>
      </c>
      <c r="M818" t="str">
        <f t="shared" si="1632"/>
        <v/>
      </c>
      <c r="N818" s="158">
        <f>if('StockBond Returns'!AB816=0,1,0)</f>
        <v>0</v>
      </c>
      <c r="O818">
        <f>if( and('StockBond Returns'!$AB816&lt;0,'StockBond Returns'!$AB816&gt;=-0.1),1,0)</f>
        <v>0</v>
      </c>
      <c r="P818">
        <f>if( and('StockBond Returns'!$AB816&lt;-0.1,'StockBond Returns'!$AB816&gt;=-0.2),1,0)</f>
        <v>0</v>
      </c>
      <c r="Q818">
        <f>if( and('StockBond Returns'!$AB816&lt;-0.2,'StockBond Returns'!$AB816&gt;=-0.3),1,0)</f>
        <v>1</v>
      </c>
      <c r="R818">
        <f>if('StockBond Returns'!AB816&lt;-0.3,1,0)</f>
        <v>0</v>
      </c>
      <c r="S818" t="str">
        <f t="shared" ref="S818:W818" si="1633">if(N818=1,$E818,"")</f>
        <v/>
      </c>
      <c r="T818" t="str">
        <f t="shared" si="1633"/>
        <v/>
      </c>
      <c r="U818" t="str">
        <f t="shared" si="1633"/>
        <v/>
      </c>
      <c r="V818" s="19">
        <f t="shared" si="1633"/>
        <v>0.0509355958</v>
      </c>
      <c r="W818" t="str">
        <f t="shared" si="1633"/>
        <v/>
      </c>
    </row>
    <row r="819">
      <c r="A819">
        <f t="shared" si="33"/>
        <v>9</v>
      </c>
      <c r="B819">
        <f t="shared" si="34"/>
        <v>1938</v>
      </c>
      <c r="C819" s="159">
        <f t="shared" si="709"/>
        <v>14153</v>
      </c>
      <c r="D819" s="156">
        <f t="shared" si="12"/>
        <v>1938.666667</v>
      </c>
      <c r="E819" s="157">
        <f>('StockBond Returns'!Y818+'StockBond Returns'!AA818-'Parameters &amp; Main Results'!$B$33)/'StockBond Returns'!Z818*12</f>
        <v>0.0519272305</v>
      </c>
      <c r="F819" s="77">
        <f>'StockBond Returns'!Y818+'StockBond Returns'!AA818-'StockBond Returns'!Z818*'Distribution of Final Value'!$B$7</f>
        <v>8.888908605</v>
      </c>
      <c r="G819" s="19">
        <f>1/'StockBond Returns'!M817</f>
        <v>0.06852919784</v>
      </c>
      <c r="H819">
        <f t="shared" si="7"/>
        <v>1</v>
      </c>
      <c r="I819" s="71">
        <f t="shared" si="8"/>
        <v>0</v>
      </c>
      <c r="J819">
        <f t="shared" si="9"/>
        <v>0</v>
      </c>
      <c r="K819" s="19">
        <f t="shared" ref="K819:M819" si="1634">if(H819=1,$E819,"")</f>
        <v>0.0519272305</v>
      </c>
      <c r="L819" t="str">
        <f t="shared" si="1634"/>
        <v/>
      </c>
      <c r="M819" t="str">
        <f t="shared" si="1634"/>
        <v/>
      </c>
      <c r="N819" s="158">
        <f>if('StockBond Returns'!AB817=0,1,0)</f>
        <v>0</v>
      </c>
      <c r="O819">
        <f>if( and('StockBond Returns'!$AB817&lt;0,'StockBond Returns'!$AB817&gt;=-0.1),1,0)</f>
        <v>0</v>
      </c>
      <c r="P819">
        <f>if( and('StockBond Returns'!$AB817&lt;-0.1,'StockBond Returns'!$AB817&gt;=-0.2),1,0)</f>
        <v>0</v>
      </c>
      <c r="Q819">
        <f>if( and('StockBond Returns'!$AB817&lt;-0.2,'StockBond Returns'!$AB817&gt;=-0.3),1,0)</f>
        <v>1</v>
      </c>
      <c r="R819">
        <f>if('StockBond Returns'!AB817&lt;-0.3,1,0)</f>
        <v>0</v>
      </c>
      <c r="S819" t="str">
        <f t="shared" ref="S819:W819" si="1635">if(N819=1,$E819,"")</f>
        <v/>
      </c>
      <c r="T819" t="str">
        <f t="shared" si="1635"/>
        <v/>
      </c>
      <c r="U819" t="str">
        <f t="shared" si="1635"/>
        <v/>
      </c>
      <c r="V819" s="19">
        <f t="shared" si="1635"/>
        <v>0.0519272305</v>
      </c>
      <c r="W819" t="str">
        <f t="shared" si="1635"/>
        <v/>
      </c>
    </row>
    <row r="820">
      <c r="A820">
        <f t="shared" si="33"/>
        <v>10</v>
      </c>
      <c r="B820">
        <f t="shared" si="34"/>
        <v>1938</v>
      </c>
      <c r="C820" s="159">
        <f t="shared" si="709"/>
        <v>14184</v>
      </c>
      <c r="D820" s="156">
        <f t="shared" si="12"/>
        <v>1938.75</v>
      </c>
      <c r="E820" s="157">
        <f>('StockBond Returns'!Y819+'StockBond Returns'!AA819-'Parameters &amp; Main Results'!$B$33)/'StockBond Returns'!Z819*12</f>
        <v>0.05145805911</v>
      </c>
      <c r="F820" s="77">
        <f>'StockBond Returns'!Y819+'StockBond Returns'!AA819-'StockBond Returns'!Z819*'Distribution of Final Value'!$B$7</f>
        <v>9.012593359</v>
      </c>
      <c r="G820" s="19">
        <f>1/'StockBond Returns'!M818</f>
        <v>0.06720375003</v>
      </c>
      <c r="H820">
        <f t="shared" si="7"/>
        <v>1</v>
      </c>
      <c r="I820" s="71">
        <f t="shared" si="8"/>
        <v>0</v>
      </c>
      <c r="J820">
        <f t="shared" si="9"/>
        <v>0</v>
      </c>
      <c r="K820" s="19">
        <f t="shared" ref="K820:M820" si="1636">if(H820=1,$E820,"")</f>
        <v>0.05145805911</v>
      </c>
      <c r="L820" t="str">
        <f t="shared" si="1636"/>
        <v/>
      </c>
      <c r="M820" t="str">
        <f t="shared" si="1636"/>
        <v/>
      </c>
      <c r="N820" s="158">
        <f>if('StockBond Returns'!AB818=0,1,0)</f>
        <v>0</v>
      </c>
      <c r="O820">
        <f>if( and('StockBond Returns'!$AB818&lt;0,'StockBond Returns'!$AB818&gt;=-0.1),1,0)</f>
        <v>0</v>
      </c>
      <c r="P820">
        <f>if( and('StockBond Returns'!$AB818&lt;-0.1,'StockBond Returns'!$AB818&gt;=-0.2),1,0)</f>
        <v>0</v>
      </c>
      <c r="Q820">
        <f>if( and('StockBond Returns'!$AB818&lt;-0.2,'StockBond Returns'!$AB818&gt;=-0.3),1,0)</f>
        <v>1</v>
      </c>
      <c r="R820">
        <f>if('StockBond Returns'!AB818&lt;-0.3,1,0)</f>
        <v>0</v>
      </c>
      <c r="S820" t="str">
        <f t="shared" ref="S820:W820" si="1637">if(N820=1,$E820,"")</f>
        <v/>
      </c>
      <c r="T820" t="str">
        <f t="shared" si="1637"/>
        <v/>
      </c>
      <c r="U820" t="str">
        <f t="shared" si="1637"/>
        <v/>
      </c>
      <c r="V820" s="19">
        <f t="shared" si="1637"/>
        <v>0.05145805911</v>
      </c>
      <c r="W820" t="str">
        <f t="shared" si="1637"/>
        <v/>
      </c>
    </row>
    <row r="821">
      <c r="A821">
        <f t="shared" si="33"/>
        <v>11</v>
      </c>
      <c r="B821">
        <f t="shared" si="34"/>
        <v>1938</v>
      </c>
      <c r="C821" s="159">
        <f t="shared" si="709"/>
        <v>14214</v>
      </c>
      <c r="D821" s="156">
        <f t="shared" si="12"/>
        <v>1938.833333</v>
      </c>
      <c r="E821" s="157">
        <f>('StockBond Returns'!Y820+'StockBond Returns'!AA820-'Parameters &amp; Main Results'!$B$33)/'StockBond Returns'!Z820*12</f>
        <v>0.04841786905</v>
      </c>
      <c r="F821" s="77">
        <f>'StockBond Returns'!Y820+'StockBond Returns'!AA820-'StockBond Returns'!Z820*'Distribution of Final Value'!$B$7</f>
        <v>7.078622528</v>
      </c>
      <c r="G821" s="19">
        <f>1/'StockBond Returns'!M819</f>
        <v>0.06178330177</v>
      </c>
      <c r="H821">
        <f t="shared" si="7"/>
        <v>1</v>
      </c>
      <c r="I821" s="71">
        <f t="shared" si="8"/>
        <v>0</v>
      </c>
      <c r="J821">
        <f t="shared" si="9"/>
        <v>0</v>
      </c>
      <c r="K821" s="19">
        <f t="shared" ref="K821:M821" si="1638">if(H821=1,$E821,"")</f>
        <v>0.04841786905</v>
      </c>
      <c r="L821" t="str">
        <f t="shared" si="1638"/>
        <v/>
      </c>
      <c r="M821" t="str">
        <f t="shared" si="1638"/>
        <v/>
      </c>
      <c r="N821" s="158">
        <f>if('StockBond Returns'!AB819=0,1,0)</f>
        <v>0</v>
      </c>
      <c r="O821">
        <f>if( and('StockBond Returns'!$AB819&lt;0,'StockBond Returns'!$AB819&gt;=-0.1),1,0)</f>
        <v>0</v>
      </c>
      <c r="P821">
        <f>if( and('StockBond Returns'!$AB819&lt;-0.1,'StockBond Returns'!$AB819&gt;=-0.2),1,0)</f>
        <v>1</v>
      </c>
      <c r="Q821">
        <f>if( and('StockBond Returns'!$AB819&lt;-0.2,'StockBond Returns'!$AB819&gt;=-0.3),1,0)</f>
        <v>0</v>
      </c>
      <c r="R821">
        <f>if('StockBond Returns'!AB819&lt;-0.3,1,0)</f>
        <v>0</v>
      </c>
      <c r="S821" t="str">
        <f t="shared" ref="S821:W821" si="1639">if(N821=1,$E821,"")</f>
        <v/>
      </c>
      <c r="T821" t="str">
        <f t="shared" si="1639"/>
        <v/>
      </c>
      <c r="U821" s="19">
        <f t="shared" si="1639"/>
        <v>0.04841786905</v>
      </c>
      <c r="V821" t="str">
        <f t="shared" si="1639"/>
        <v/>
      </c>
      <c r="W821" t="str">
        <f t="shared" si="1639"/>
        <v/>
      </c>
    </row>
    <row r="822">
      <c r="A822">
        <f t="shared" si="33"/>
        <v>12</v>
      </c>
      <c r="B822">
        <f t="shared" si="34"/>
        <v>1938</v>
      </c>
      <c r="C822" s="159">
        <f t="shared" si="709"/>
        <v>14245</v>
      </c>
      <c r="D822" s="156">
        <f t="shared" si="12"/>
        <v>1938.916667</v>
      </c>
      <c r="E822" s="157">
        <f>('StockBond Returns'!Y821+'StockBond Returns'!AA821-'Parameters &amp; Main Results'!$B$33)/'StockBond Returns'!Z821*12</f>
        <v>0.04968890119</v>
      </c>
      <c r="F822" s="77">
        <f>'StockBond Returns'!Y821+'StockBond Returns'!AA821-'StockBond Returns'!Z821*'Distribution of Final Value'!$B$7</f>
        <v>8.345758512</v>
      </c>
      <c r="G822" s="19">
        <f>1/'StockBond Returns'!M820</f>
        <v>0.06355999242</v>
      </c>
      <c r="H822">
        <f t="shared" si="7"/>
        <v>1</v>
      </c>
      <c r="I822" s="71">
        <f t="shared" si="8"/>
        <v>0</v>
      </c>
      <c r="J822">
        <f t="shared" si="9"/>
        <v>0</v>
      </c>
      <c r="K822" s="19">
        <f t="shared" ref="K822:M822" si="1640">if(H822=1,$E822,"")</f>
        <v>0.04968890119</v>
      </c>
      <c r="L822" t="str">
        <f t="shared" si="1640"/>
        <v/>
      </c>
      <c r="M822" t="str">
        <f t="shared" si="1640"/>
        <v/>
      </c>
      <c r="N822" s="158">
        <f>if('StockBond Returns'!AB820=0,1,0)</f>
        <v>0</v>
      </c>
      <c r="O822">
        <f>if( and('StockBond Returns'!$AB820&lt;0,'StockBond Returns'!$AB820&gt;=-0.1),1,0)</f>
        <v>0</v>
      </c>
      <c r="P822">
        <f>if( and('StockBond Returns'!$AB820&lt;-0.1,'StockBond Returns'!$AB820&gt;=-0.2),1,0)</f>
        <v>0</v>
      </c>
      <c r="Q822">
        <f>if( and('StockBond Returns'!$AB820&lt;-0.2,'StockBond Returns'!$AB820&gt;=-0.3),1,0)</f>
        <v>1</v>
      </c>
      <c r="R822">
        <f>if('StockBond Returns'!AB820&lt;-0.3,1,0)</f>
        <v>0</v>
      </c>
      <c r="S822" t="str">
        <f t="shared" ref="S822:W822" si="1641">if(N822=1,$E822,"")</f>
        <v/>
      </c>
      <c r="T822" t="str">
        <f t="shared" si="1641"/>
        <v/>
      </c>
      <c r="U822" t="str">
        <f t="shared" si="1641"/>
        <v/>
      </c>
      <c r="V822" s="19">
        <f t="shared" si="1641"/>
        <v>0.04968890119</v>
      </c>
      <c r="W822" t="str">
        <f t="shared" si="1641"/>
        <v/>
      </c>
    </row>
    <row r="823">
      <c r="A823">
        <f t="shared" si="33"/>
        <v>1</v>
      </c>
      <c r="B823">
        <f t="shared" si="34"/>
        <v>1939</v>
      </c>
      <c r="C823" s="159">
        <f t="shared" si="709"/>
        <v>14276</v>
      </c>
      <c r="D823" s="156">
        <f t="shared" si="12"/>
        <v>1939</v>
      </c>
      <c r="E823" s="157">
        <f>('StockBond Returns'!Y822+'StockBond Returns'!AA822-'Parameters &amp; Main Results'!$B$33)/'StockBond Returns'!Z822*12</f>
        <v>0.04839653296</v>
      </c>
      <c r="F823" s="77">
        <f>'StockBond Returns'!Y822+'StockBond Returns'!AA822-'StockBond Returns'!Z822*'Distribution of Final Value'!$B$7</f>
        <v>7.545589832</v>
      </c>
      <c r="G823" s="19">
        <f>1/'StockBond Returns'!M821</f>
        <v>0.06096026985</v>
      </c>
      <c r="H823">
        <f t="shared" si="7"/>
        <v>1</v>
      </c>
      <c r="I823" s="71">
        <f t="shared" si="8"/>
        <v>0</v>
      </c>
      <c r="J823">
        <f t="shared" si="9"/>
        <v>0</v>
      </c>
      <c r="K823" s="19">
        <f t="shared" ref="K823:M823" si="1642">if(H823=1,$E823,"")</f>
        <v>0.04839653296</v>
      </c>
      <c r="L823" t="str">
        <f t="shared" si="1642"/>
        <v/>
      </c>
      <c r="M823" t="str">
        <f t="shared" si="1642"/>
        <v/>
      </c>
      <c r="N823" s="158">
        <f>if('StockBond Returns'!AB821=0,1,0)</f>
        <v>0</v>
      </c>
      <c r="O823">
        <f>if( and('StockBond Returns'!$AB821&lt;0,'StockBond Returns'!$AB821&gt;=-0.1),1,0)</f>
        <v>0</v>
      </c>
      <c r="P823">
        <f>if( and('StockBond Returns'!$AB821&lt;-0.1,'StockBond Returns'!$AB821&gt;=-0.2),1,0)</f>
        <v>1</v>
      </c>
      <c r="Q823">
        <f>if( and('StockBond Returns'!$AB821&lt;-0.2,'StockBond Returns'!$AB821&gt;=-0.3),1,0)</f>
        <v>0</v>
      </c>
      <c r="R823">
        <f>if('StockBond Returns'!AB821&lt;-0.3,1,0)</f>
        <v>0</v>
      </c>
      <c r="S823" t="str">
        <f t="shared" ref="S823:W823" si="1643">if(N823=1,$E823,"")</f>
        <v/>
      </c>
      <c r="T823" t="str">
        <f t="shared" si="1643"/>
        <v/>
      </c>
      <c r="U823" s="19">
        <f t="shared" si="1643"/>
        <v>0.04839653296</v>
      </c>
      <c r="V823" t="str">
        <f t="shared" si="1643"/>
        <v/>
      </c>
      <c r="W823" t="str">
        <f t="shared" si="1643"/>
        <v/>
      </c>
    </row>
    <row r="824">
      <c r="A824">
        <f t="shared" si="33"/>
        <v>2</v>
      </c>
      <c r="B824">
        <f t="shared" si="34"/>
        <v>1939</v>
      </c>
      <c r="C824" s="159">
        <f t="shared" si="709"/>
        <v>14304</v>
      </c>
      <c r="D824" s="156">
        <f t="shared" si="12"/>
        <v>1939.083333</v>
      </c>
      <c r="E824" s="157">
        <f>('StockBond Returns'!Y823+'StockBond Returns'!AA823-'Parameters &amp; Main Results'!$B$33)/'StockBond Returns'!Z823*12</f>
        <v>0.05099054654</v>
      </c>
      <c r="F824" s="77">
        <f>'StockBond Returns'!Y823+'StockBond Returns'!AA823-'StockBond Returns'!Z823*'Distribution of Final Value'!$B$7</f>
        <v>10.01199026</v>
      </c>
      <c r="G824" s="19">
        <f>1/'StockBond Returns'!M822</f>
        <v>0.06512099587</v>
      </c>
      <c r="H824">
        <f t="shared" si="7"/>
        <v>1</v>
      </c>
      <c r="I824" s="71">
        <f t="shared" si="8"/>
        <v>0</v>
      </c>
      <c r="J824">
        <f t="shared" si="9"/>
        <v>0</v>
      </c>
      <c r="K824" s="19">
        <f t="shared" ref="K824:M824" si="1644">if(H824=1,$E824,"")</f>
        <v>0.05099054654</v>
      </c>
      <c r="L824" t="str">
        <f t="shared" si="1644"/>
        <v/>
      </c>
      <c r="M824" t="str">
        <f t="shared" si="1644"/>
        <v/>
      </c>
      <c r="N824" s="158">
        <f>if('StockBond Returns'!AB822=0,1,0)</f>
        <v>0</v>
      </c>
      <c r="O824">
        <f>if( and('StockBond Returns'!$AB822&lt;0,'StockBond Returns'!$AB822&gt;=-0.1),1,0)</f>
        <v>0</v>
      </c>
      <c r="P824">
        <f>if( and('StockBond Returns'!$AB822&lt;-0.1,'StockBond Returns'!$AB822&gt;=-0.2),1,0)</f>
        <v>0</v>
      </c>
      <c r="Q824">
        <f>if( and('StockBond Returns'!$AB822&lt;-0.2,'StockBond Returns'!$AB822&gt;=-0.3),1,0)</f>
        <v>1</v>
      </c>
      <c r="R824">
        <f>if('StockBond Returns'!AB822&lt;-0.3,1,0)</f>
        <v>0</v>
      </c>
      <c r="S824" t="str">
        <f t="shared" ref="S824:W824" si="1645">if(N824=1,$E824,"")</f>
        <v/>
      </c>
      <c r="T824" t="str">
        <f t="shared" si="1645"/>
        <v/>
      </c>
      <c r="U824" t="str">
        <f t="shared" si="1645"/>
        <v/>
      </c>
      <c r="V824" s="19">
        <f t="shared" si="1645"/>
        <v>0.05099054654</v>
      </c>
      <c r="W824" t="str">
        <f t="shared" si="1645"/>
        <v/>
      </c>
    </row>
    <row r="825">
      <c r="A825">
        <f t="shared" si="33"/>
        <v>3</v>
      </c>
      <c r="B825">
        <f t="shared" si="34"/>
        <v>1939</v>
      </c>
      <c r="C825" s="159">
        <f t="shared" si="709"/>
        <v>14335</v>
      </c>
      <c r="D825" s="156">
        <f t="shared" si="12"/>
        <v>1939.166667</v>
      </c>
      <c r="E825" s="157">
        <f>('StockBond Returns'!Y824+'StockBond Returns'!AA824-'Parameters &amp; Main Results'!$B$33)/'StockBond Returns'!Z824*12</f>
        <v>0.04944564517</v>
      </c>
      <c r="F825" s="77">
        <f>'StockBond Returns'!Y824+'StockBond Returns'!AA824-'StockBond Returns'!Z824*'Distribution of Final Value'!$B$7</f>
        <v>8.343364114</v>
      </c>
      <c r="G825" s="19">
        <f>1/'StockBond Returns'!M823</f>
        <v>0.06229157577</v>
      </c>
      <c r="H825">
        <f t="shared" si="7"/>
        <v>1</v>
      </c>
      <c r="I825" s="71">
        <f t="shared" si="8"/>
        <v>0</v>
      </c>
      <c r="J825">
        <f t="shared" si="9"/>
        <v>0</v>
      </c>
      <c r="K825" s="19">
        <f t="shared" ref="K825:M825" si="1646">if(H825=1,$E825,"")</f>
        <v>0.04944564517</v>
      </c>
      <c r="L825" t="str">
        <f t="shared" si="1646"/>
        <v/>
      </c>
      <c r="M825" t="str">
        <f t="shared" si="1646"/>
        <v/>
      </c>
      <c r="N825" s="158">
        <f>if('StockBond Returns'!AB823=0,1,0)</f>
        <v>0</v>
      </c>
      <c r="O825">
        <f>if( and('StockBond Returns'!$AB823&lt;0,'StockBond Returns'!$AB823&gt;=-0.1),1,0)</f>
        <v>0</v>
      </c>
      <c r="P825">
        <f>if( and('StockBond Returns'!$AB823&lt;-0.1,'StockBond Returns'!$AB823&gt;=-0.2),1,0)</f>
        <v>0</v>
      </c>
      <c r="Q825">
        <f>if( and('StockBond Returns'!$AB823&lt;-0.2,'StockBond Returns'!$AB823&gt;=-0.3),1,0)</f>
        <v>1</v>
      </c>
      <c r="R825">
        <f>if('StockBond Returns'!AB823&lt;-0.3,1,0)</f>
        <v>0</v>
      </c>
      <c r="S825" t="str">
        <f t="shared" ref="S825:W825" si="1647">if(N825=1,$E825,"")</f>
        <v/>
      </c>
      <c r="T825" t="str">
        <f t="shared" si="1647"/>
        <v/>
      </c>
      <c r="U825" t="str">
        <f t="shared" si="1647"/>
        <v/>
      </c>
      <c r="V825" s="19">
        <f t="shared" si="1647"/>
        <v>0.04944564517</v>
      </c>
      <c r="W825" t="str">
        <f t="shared" si="1647"/>
        <v/>
      </c>
    </row>
    <row r="826">
      <c r="A826">
        <f t="shared" si="33"/>
        <v>4</v>
      </c>
      <c r="B826">
        <f t="shared" si="34"/>
        <v>1939</v>
      </c>
      <c r="C826" s="159">
        <f t="shared" si="709"/>
        <v>14365</v>
      </c>
      <c r="D826" s="156">
        <f t="shared" si="12"/>
        <v>1939.25</v>
      </c>
      <c r="E826" s="157">
        <f>('StockBond Returns'!Y825+'StockBond Returns'!AA825-'Parameters &amp; Main Results'!$B$33)/'StockBond Returns'!Z825*12</f>
        <v>0.05481400258</v>
      </c>
      <c r="F826" s="77">
        <f>'StockBond Returns'!Y825+'StockBond Returns'!AA825-'StockBond Returns'!Z825*'Distribution of Final Value'!$B$7</f>
        <v>13.3049755</v>
      </c>
      <c r="G826" s="19">
        <f>1/'StockBond Returns'!M824</f>
        <v>0.07172437273</v>
      </c>
      <c r="H826">
        <f t="shared" si="7"/>
        <v>1</v>
      </c>
      <c r="I826" s="71">
        <f t="shared" si="8"/>
        <v>0</v>
      </c>
      <c r="J826">
        <f t="shared" si="9"/>
        <v>0</v>
      </c>
      <c r="K826" s="19">
        <f t="shared" ref="K826:M826" si="1648">if(H826=1,$E826,"")</f>
        <v>0.05481400258</v>
      </c>
      <c r="L826" t="str">
        <f t="shared" si="1648"/>
        <v/>
      </c>
      <c r="M826" t="str">
        <f t="shared" si="1648"/>
        <v/>
      </c>
      <c r="N826" s="158">
        <f>if('StockBond Returns'!AB824=0,1,0)</f>
        <v>0</v>
      </c>
      <c r="O826">
        <f>if( and('StockBond Returns'!$AB824&lt;0,'StockBond Returns'!$AB824&gt;=-0.1),1,0)</f>
        <v>0</v>
      </c>
      <c r="P826">
        <f>if( and('StockBond Returns'!$AB824&lt;-0.1,'StockBond Returns'!$AB824&gt;=-0.2),1,0)</f>
        <v>0</v>
      </c>
      <c r="Q826">
        <f>if( and('StockBond Returns'!$AB824&lt;-0.2,'StockBond Returns'!$AB824&gt;=-0.3),1,0)</f>
        <v>0</v>
      </c>
      <c r="R826">
        <f>if('StockBond Returns'!AB824&lt;-0.3,1,0)</f>
        <v>1</v>
      </c>
      <c r="S826" t="str">
        <f t="shared" ref="S826:W826" si="1649">if(N826=1,$E826,"")</f>
        <v/>
      </c>
      <c r="T826" t="str">
        <f t="shared" si="1649"/>
        <v/>
      </c>
      <c r="U826" t="str">
        <f t="shared" si="1649"/>
        <v/>
      </c>
      <c r="V826" t="str">
        <f t="shared" si="1649"/>
        <v/>
      </c>
      <c r="W826" s="19">
        <f t="shared" si="1649"/>
        <v>0.05481400258</v>
      </c>
    </row>
    <row r="827">
      <c r="A827">
        <f t="shared" si="33"/>
        <v>5</v>
      </c>
      <c r="B827">
        <f t="shared" si="34"/>
        <v>1939</v>
      </c>
      <c r="C827" s="159">
        <f t="shared" si="709"/>
        <v>14396</v>
      </c>
      <c r="D827" s="156">
        <f t="shared" si="12"/>
        <v>1939.333333</v>
      </c>
      <c r="E827" s="157">
        <f>('StockBond Returns'!Y826+'StockBond Returns'!AA826-'Parameters &amp; Main Results'!$B$33)/'StockBond Returns'!Z826*12</f>
        <v>0.05463225372</v>
      </c>
      <c r="F827" s="77">
        <f>'StockBond Returns'!Y826+'StockBond Returns'!AA826-'StockBond Returns'!Z826*'Distribution of Final Value'!$B$7</f>
        <v>13.36122604</v>
      </c>
      <c r="G827" s="19">
        <f>1/'StockBond Returns'!M825</f>
        <v>0.07159676666</v>
      </c>
      <c r="H827">
        <f t="shared" si="7"/>
        <v>1</v>
      </c>
      <c r="I827" s="71">
        <f t="shared" si="8"/>
        <v>0</v>
      </c>
      <c r="J827">
        <f t="shared" si="9"/>
        <v>0</v>
      </c>
      <c r="K827" s="19">
        <f t="shared" ref="K827:M827" si="1650">if(H827=1,$E827,"")</f>
        <v>0.05463225372</v>
      </c>
      <c r="L827" t="str">
        <f t="shared" si="1650"/>
        <v/>
      </c>
      <c r="M827" t="str">
        <f t="shared" si="1650"/>
        <v/>
      </c>
      <c r="N827" s="158">
        <f>if('StockBond Returns'!AB825=0,1,0)</f>
        <v>0</v>
      </c>
      <c r="O827">
        <f>if( and('StockBond Returns'!$AB825&lt;0,'StockBond Returns'!$AB825&gt;=-0.1),1,0)</f>
        <v>0</v>
      </c>
      <c r="P827">
        <f>if( and('StockBond Returns'!$AB825&lt;-0.1,'StockBond Returns'!$AB825&gt;=-0.2),1,0)</f>
        <v>0</v>
      </c>
      <c r="Q827">
        <f>if( and('StockBond Returns'!$AB825&lt;-0.2,'StockBond Returns'!$AB825&gt;=-0.3),1,0)</f>
        <v>0</v>
      </c>
      <c r="R827">
        <f>if('StockBond Returns'!AB825&lt;-0.3,1,0)</f>
        <v>1</v>
      </c>
      <c r="S827" t="str">
        <f t="shared" ref="S827:W827" si="1651">if(N827=1,$E827,"")</f>
        <v/>
      </c>
      <c r="T827" t="str">
        <f t="shared" si="1651"/>
        <v/>
      </c>
      <c r="U827" t="str">
        <f t="shared" si="1651"/>
        <v/>
      </c>
      <c r="V827" t="str">
        <f t="shared" si="1651"/>
        <v/>
      </c>
      <c r="W827" s="19">
        <f t="shared" si="1651"/>
        <v>0.05463225372</v>
      </c>
    </row>
    <row r="828">
      <c r="A828">
        <f t="shared" si="33"/>
        <v>6</v>
      </c>
      <c r="B828">
        <f t="shared" si="34"/>
        <v>1939</v>
      </c>
      <c r="C828" s="159">
        <f t="shared" si="709"/>
        <v>14426</v>
      </c>
      <c r="D828" s="156">
        <f t="shared" si="12"/>
        <v>1939.416667</v>
      </c>
      <c r="E828" s="157">
        <f>('StockBond Returns'!Y827+'StockBond Returns'!AA827-'Parameters &amp; Main Results'!$B$33)/'StockBond Returns'!Z827*12</f>
        <v>0.05215606198</v>
      </c>
      <c r="F828" s="77">
        <f>'StockBond Returns'!Y827+'StockBond Returns'!AA827-'StockBond Returns'!Z827*'Distribution of Final Value'!$B$7</f>
        <v>10.80635899</v>
      </c>
      <c r="G828" s="19">
        <f>1/'StockBond Returns'!M826</f>
        <v>0.06675514616</v>
      </c>
      <c r="H828">
        <f t="shared" si="7"/>
        <v>1</v>
      </c>
      <c r="I828" s="71">
        <f t="shared" si="8"/>
        <v>0</v>
      </c>
      <c r="J828">
        <f t="shared" si="9"/>
        <v>0</v>
      </c>
      <c r="K828" s="19">
        <f t="shared" ref="K828:M828" si="1652">if(H828=1,$E828,"")</f>
        <v>0.05215606198</v>
      </c>
      <c r="L828" t="str">
        <f t="shared" si="1652"/>
        <v/>
      </c>
      <c r="M828" t="str">
        <f t="shared" si="1652"/>
        <v/>
      </c>
      <c r="N828" s="158">
        <f>if('StockBond Returns'!AB826=0,1,0)</f>
        <v>0</v>
      </c>
      <c r="O828">
        <f>if( and('StockBond Returns'!$AB826&lt;0,'StockBond Returns'!$AB826&gt;=-0.1),1,0)</f>
        <v>0</v>
      </c>
      <c r="P828">
        <f>if( and('StockBond Returns'!$AB826&lt;-0.1,'StockBond Returns'!$AB826&gt;=-0.2),1,0)</f>
        <v>0</v>
      </c>
      <c r="Q828">
        <f>if( and('StockBond Returns'!$AB826&lt;-0.2,'StockBond Returns'!$AB826&gt;=-0.3),1,0)</f>
        <v>1</v>
      </c>
      <c r="R828">
        <f>if('StockBond Returns'!AB826&lt;-0.3,1,0)</f>
        <v>0</v>
      </c>
      <c r="S828" t="str">
        <f t="shared" ref="S828:W828" si="1653">if(N828=1,$E828,"")</f>
        <v/>
      </c>
      <c r="T828" t="str">
        <f t="shared" si="1653"/>
        <v/>
      </c>
      <c r="U828" t="str">
        <f t="shared" si="1653"/>
        <v/>
      </c>
      <c r="V828" s="19">
        <f t="shared" si="1653"/>
        <v>0.05215606198</v>
      </c>
      <c r="W828" t="str">
        <f t="shared" si="1653"/>
        <v/>
      </c>
    </row>
    <row r="829">
      <c r="A829">
        <f t="shared" si="33"/>
        <v>7</v>
      </c>
      <c r="B829">
        <f t="shared" si="34"/>
        <v>1939</v>
      </c>
      <c r="C829" s="159">
        <f t="shared" si="709"/>
        <v>14457</v>
      </c>
      <c r="D829" s="156">
        <f t="shared" si="12"/>
        <v>1939.5</v>
      </c>
      <c r="E829" s="157">
        <f>('StockBond Returns'!Y828+'StockBond Returns'!AA828-'Parameters &amp; Main Results'!$B$33)/'StockBond Returns'!Z828*12</f>
        <v>0.05480574375</v>
      </c>
      <c r="F829" s="77">
        <f>'StockBond Returns'!Y828+'StockBond Returns'!AA828-'StockBond Returns'!Z828*'Distribution of Final Value'!$B$7</f>
        <v>13.62058226</v>
      </c>
      <c r="G829" s="19">
        <f>1/'StockBond Returns'!M827</f>
        <v>0.07097528221</v>
      </c>
      <c r="H829">
        <f t="shared" si="7"/>
        <v>1</v>
      </c>
      <c r="I829" s="71">
        <f t="shared" si="8"/>
        <v>0</v>
      </c>
      <c r="J829">
        <f t="shared" si="9"/>
        <v>0</v>
      </c>
      <c r="K829" s="19">
        <f t="shared" ref="K829:M829" si="1654">if(H829=1,$E829,"")</f>
        <v>0.05480574375</v>
      </c>
      <c r="L829" t="str">
        <f t="shared" si="1654"/>
        <v/>
      </c>
      <c r="M829" t="str">
        <f t="shared" si="1654"/>
        <v/>
      </c>
      <c r="N829" s="158">
        <f>if('StockBond Returns'!AB827=0,1,0)</f>
        <v>0</v>
      </c>
      <c r="O829">
        <f>if( and('StockBond Returns'!$AB827&lt;0,'StockBond Returns'!$AB827&gt;=-0.1),1,0)</f>
        <v>0</v>
      </c>
      <c r="P829">
        <f>if( and('StockBond Returns'!$AB827&lt;-0.1,'StockBond Returns'!$AB827&gt;=-0.2),1,0)</f>
        <v>0</v>
      </c>
      <c r="Q829">
        <f>if( and('StockBond Returns'!$AB827&lt;-0.2,'StockBond Returns'!$AB827&gt;=-0.3),1,0)</f>
        <v>0</v>
      </c>
      <c r="R829">
        <f>if('StockBond Returns'!AB827&lt;-0.3,1,0)</f>
        <v>1</v>
      </c>
      <c r="S829" t="str">
        <f t="shared" ref="S829:W829" si="1655">if(N829=1,$E829,"")</f>
        <v/>
      </c>
      <c r="T829" t="str">
        <f t="shared" si="1655"/>
        <v/>
      </c>
      <c r="U829" t="str">
        <f t="shared" si="1655"/>
        <v/>
      </c>
      <c r="V829" t="str">
        <f t="shared" si="1655"/>
        <v/>
      </c>
      <c r="W829" s="19">
        <f t="shared" si="1655"/>
        <v>0.05480574375</v>
      </c>
    </row>
    <row r="830">
      <c r="A830">
        <f t="shared" si="33"/>
        <v>8</v>
      </c>
      <c r="B830">
        <f t="shared" si="34"/>
        <v>1939</v>
      </c>
      <c r="C830" s="159">
        <f t="shared" si="709"/>
        <v>14488</v>
      </c>
      <c r="D830" s="156">
        <f t="shared" si="12"/>
        <v>1939.583333</v>
      </c>
      <c r="E830" s="157">
        <f>('StockBond Returns'!Y829+'StockBond Returns'!AA829-'Parameters &amp; Main Results'!$B$33)/'StockBond Returns'!Z829*12</f>
        <v>0.05079462321</v>
      </c>
      <c r="F830" s="77">
        <f>'StockBond Returns'!Y829+'StockBond Returns'!AA829-'StockBond Returns'!Z829*'Distribution of Final Value'!$B$7</f>
        <v>9.676880906</v>
      </c>
      <c r="G830" s="19">
        <f>1/'StockBond Returns'!M828</f>
        <v>0.06368739098</v>
      </c>
      <c r="H830">
        <f t="shared" si="7"/>
        <v>1</v>
      </c>
      <c r="I830" s="71">
        <f t="shared" si="8"/>
        <v>0</v>
      </c>
      <c r="J830">
        <f t="shared" si="9"/>
        <v>0</v>
      </c>
      <c r="K830" s="19">
        <f t="shared" ref="K830:M830" si="1656">if(H830=1,$E830,"")</f>
        <v>0.05079462321</v>
      </c>
      <c r="L830" t="str">
        <f t="shared" si="1656"/>
        <v/>
      </c>
      <c r="M830" t="str">
        <f t="shared" si="1656"/>
        <v/>
      </c>
      <c r="N830" s="158">
        <f>if('StockBond Returns'!AB828=0,1,0)</f>
        <v>0</v>
      </c>
      <c r="O830">
        <f>if( and('StockBond Returns'!$AB828&lt;0,'StockBond Returns'!$AB828&gt;=-0.1),1,0)</f>
        <v>0</v>
      </c>
      <c r="P830">
        <f>if( and('StockBond Returns'!$AB828&lt;-0.1,'StockBond Returns'!$AB828&gt;=-0.2),1,0)</f>
        <v>0</v>
      </c>
      <c r="Q830">
        <f>if( and('StockBond Returns'!$AB828&lt;-0.2,'StockBond Returns'!$AB828&gt;=-0.3),1,0)</f>
        <v>1</v>
      </c>
      <c r="R830">
        <f>if('StockBond Returns'!AB828&lt;-0.3,1,0)</f>
        <v>0</v>
      </c>
      <c r="S830" t="str">
        <f t="shared" ref="S830:W830" si="1657">if(N830=1,$E830,"")</f>
        <v/>
      </c>
      <c r="T830" t="str">
        <f t="shared" si="1657"/>
        <v/>
      </c>
      <c r="U830" t="str">
        <f t="shared" si="1657"/>
        <v/>
      </c>
      <c r="V830" s="19">
        <f t="shared" si="1657"/>
        <v>0.05079462321</v>
      </c>
      <c r="W830" t="str">
        <f t="shared" si="1657"/>
        <v/>
      </c>
    </row>
    <row r="831">
      <c r="A831">
        <f t="shared" si="33"/>
        <v>9</v>
      </c>
      <c r="B831">
        <f t="shared" si="34"/>
        <v>1939</v>
      </c>
      <c r="C831" s="159">
        <f t="shared" si="709"/>
        <v>14518</v>
      </c>
      <c r="D831" s="156">
        <f t="shared" si="12"/>
        <v>1939.666667</v>
      </c>
      <c r="E831" s="157">
        <f>('StockBond Returns'!Y830+'StockBond Returns'!AA830-'Parameters &amp; Main Results'!$B$33)/'StockBond Returns'!Z830*12</f>
        <v>0.05375998725</v>
      </c>
      <c r="F831" s="77">
        <f>'StockBond Returns'!Y830+'StockBond Returns'!AA830-'StockBond Returns'!Z830*'Distribution of Final Value'!$B$7</f>
        <v>12.15075403</v>
      </c>
      <c r="G831" s="19">
        <f>1/'StockBond Returns'!M829</f>
        <v>0.06824304195</v>
      </c>
      <c r="H831">
        <f t="shared" si="7"/>
        <v>1</v>
      </c>
      <c r="I831" s="71">
        <f t="shared" si="8"/>
        <v>0</v>
      </c>
      <c r="J831">
        <f t="shared" si="9"/>
        <v>0</v>
      </c>
      <c r="K831" s="19">
        <f t="shared" ref="K831:M831" si="1658">if(H831=1,$E831,"")</f>
        <v>0.05375998725</v>
      </c>
      <c r="L831" t="str">
        <f t="shared" si="1658"/>
        <v/>
      </c>
      <c r="M831" t="str">
        <f t="shared" si="1658"/>
        <v/>
      </c>
      <c r="N831" s="158">
        <f>if('StockBond Returns'!AB829=0,1,0)</f>
        <v>0</v>
      </c>
      <c r="O831">
        <f>if( and('StockBond Returns'!$AB829&lt;0,'StockBond Returns'!$AB829&gt;=-0.1),1,0)</f>
        <v>0</v>
      </c>
      <c r="P831">
        <f>if( and('StockBond Returns'!$AB829&lt;-0.1,'StockBond Returns'!$AB829&gt;=-0.2),1,0)</f>
        <v>0</v>
      </c>
      <c r="Q831">
        <f>if( and('StockBond Returns'!$AB829&lt;-0.2,'StockBond Returns'!$AB829&gt;=-0.3),1,0)</f>
        <v>1</v>
      </c>
      <c r="R831">
        <f>if('StockBond Returns'!AB829&lt;-0.3,1,0)</f>
        <v>0</v>
      </c>
      <c r="S831" t="str">
        <f t="shared" ref="S831:W831" si="1659">if(N831=1,$E831,"")</f>
        <v/>
      </c>
      <c r="T831" t="str">
        <f t="shared" si="1659"/>
        <v/>
      </c>
      <c r="U831" t="str">
        <f t="shared" si="1659"/>
        <v/>
      </c>
      <c r="V831" s="19">
        <f t="shared" si="1659"/>
        <v>0.05375998725</v>
      </c>
      <c r="W831" t="str">
        <f t="shared" si="1659"/>
        <v/>
      </c>
    </row>
    <row r="832">
      <c r="A832">
        <f t="shared" si="33"/>
        <v>10</v>
      </c>
      <c r="B832">
        <f t="shared" si="34"/>
        <v>1939</v>
      </c>
      <c r="C832" s="159">
        <f t="shared" si="709"/>
        <v>14549</v>
      </c>
      <c r="D832" s="156">
        <f t="shared" si="12"/>
        <v>1939.75</v>
      </c>
      <c r="E832" s="157">
        <f>('StockBond Returns'!Y831+'StockBond Returns'!AA831-'Parameters &amp; Main Results'!$B$33)/'StockBond Returns'!Z831*12</f>
        <v>0.04950544686</v>
      </c>
      <c r="F832" s="77">
        <f>'StockBond Returns'!Y831+'StockBond Returns'!AA831-'StockBond Returns'!Z831*'Distribution of Final Value'!$B$7</f>
        <v>8.256185609</v>
      </c>
      <c r="G832" s="19">
        <f>1/'StockBond Returns'!M830</f>
        <v>0.05960039028</v>
      </c>
      <c r="H832">
        <f t="shared" si="7"/>
        <v>1</v>
      </c>
      <c r="I832" s="71">
        <f t="shared" si="8"/>
        <v>0</v>
      </c>
      <c r="J832">
        <f t="shared" si="9"/>
        <v>0</v>
      </c>
      <c r="K832" s="19">
        <f t="shared" ref="K832:M832" si="1660">if(H832=1,$E832,"")</f>
        <v>0.04950544686</v>
      </c>
      <c r="L832" t="str">
        <f t="shared" si="1660"/>
        <v/>
      </c>
      <c r="M832" t="str">
        <f t="shared" si="1660"/>
        <v/>
      </c>
      <c r="N832" s="158">
        <f>if('StockBond Returns'!AB830=0,1,0)</f>
        <v>0</v>
      </c>
      <c r="O832">
        <f>if( and('StockBond Returns'!$AB830&lt;0,'StockBond Returns'!$AB830&gt;=-0.1),1,0)</f>
        <v>0</v>
      </c>
      <c r="P832">
        <f>if( and('StockBond Returns'!$AB830&lt;-0.1,'StockBond Returns'!$AB830&gt;=-0.2),1,0)</f>
        <v>1</v>
      </c>
      <c r="Q832">
        <f>if( and('StockBond Returns'!$AB830&lt;-0.2,'StockBond Returns'!$AB830&gt;=-0.3),1,0)</f>
        <v>0</v>
      </c>
      <c r="R832">
        <f>if('StockBond Returns'!AB830&lt;-0.3,1,0)</f>
        <v>0</v>
      </c>
      <c r="S832" t="str">
        <f t="shared" ref="S832:W832" si="1661">if(N832=1,$E832,"")</f>
        <v/>
      </c>
      <c r="T832" t="str">
        <f t="shared" si="1661"/>
        <v/>
      </c>
      <c r="U832" s="19">
        <f t="shared" si="1661"/>
        <v>0.04950544686</v>
      </c>
      <c r="V832" t="str">
        <f t="shared" si="1661"/>
        <v/>
      </c>
      <c r="W832" t="str">
        <f t="shared" si="1661"/>
        <v/>
      </c>
    </row>
    <row r="833">
      <c r="A833">
        <f t="shared" si="33"/>
        <v>11</v>
      </c>
      <c r="B833">
        <f t="shared" si="34"/>
        <v>1939</v>
      </c>
      <c r="C833" s="159">
        <f t="shared" si="709"/>
        <v>14579</v>
      </c>
      <c r="D833" s="156">
        <f t="shared" si="12"/>
        <v>1939.833333</v>
      </c>
      <c r="E833" s="157">
        <f>('StockBond Returns'!Y832+'StockBond Returns'!AA832-'Parameters &amp; Main Results'!$B$33)/'StockBond Returns'!Z832*12</f>
        <v>0.04947583952</v>
      </c>
      <c r="F833" s="77">
        <f>'StockBond Returns'!Y832+'StockBond Returns'!AA832-'StockBond Returns'!Z832*'Distribution of Final Value'!$B$7</f>
        <v>8.513555296</v>
      </c>
      <c r="G833" s="19">
        <f>1/'StockBond Returns'!M831</f>
        <v>0.0597558913</v>
      </c>
      <c r="H833">
        <f t="shared" si="7"/>
        <v>1</v>
      </c>
      <c r="I833" s="71">
        <f t="shared" si="8"/>
        <v>0</v>
      </c>
      <c r="J833">
        <f t="shared" si="9"/>
        <v>0</v>
      </c>
      <c r="K833" s="19">
        <f t="shared" ref="K833:M833" si="1662">if(H833=1,$E833,"")</f>
        <v>0.04947583952</v>
      </c>
      <c r="L833" t="str">
        <f t="shared" si="1662"/>
        <v/>
      </c>
      <c r="M833" t="str">
        <f t="shared" si="1662"/>
        <v/>
      </c>
      <c r="N833" s="158">
        <f>if('StockBond Returns'!AB831=0,1,0)</f>
        <v>0</v>
      </c>
      <c r="O833">
        <f>if( and('StockBond Returns'!$AB831&lt;0,'StockBond Returns'!$AB831&gt;=-0.1),1,0)</f>
        <v>0</v>
      </c>
      <c r="P833">
        <f>if( and('StockBond Returns'!$AB831&lt;-0.1,'StockBond Returns'!$AB831&gt;=-0.2),1,0)</f>
        <v>1</v>
      </c>
      <c r="Q833">
        <f>if( and('StockBond Returns'!$AB831&lt;-0.2,'StockBond Returns'!$AB831&gt;=-0.3),1,0)</f>
        <v>0</v>
      </c>
      <c r="R833">
        <f>if('StockBond Returns'!AB831&lt;-0.3,1,0)</f>
        <v>0</v>
      </c>
      <c r="S833" t="str">
        <f t="shared" ref="S833:W833" si="1663">if(N833=1,$E833,"")</f>
        <v/>
      </c>
      <c r="T833" t="str">
        <f t="shared" si="1663"/>
        <v/>
      </c>
      <c r="U833" s="19">
        <f t="shared" si="1663"/>
        <v>0.04947583952</v>
      </c>
      <c r="V833" t="str">
        <f t="shared" si="1663"/>
        <v/>
      </c>
      <c r="W833" t="str">
        <f t="shared" si="1663"/>
        <v/>
      </c>
    </row>
    <row r="834">
      <c r="A834">
        <f t="shared" si="33"/>
        <v>12</v>
      </c>
      <c r="B834">
        <f t="shared" si="34"/>
        <v>1939</v>
      </c>
      <c r="C834" s="159">
        <f t="shared" si="709"/>
        <v>14610</v>
      </c>
      <c r="D834" s="156">
        <f t="shared" si="12"/>
        <v>1939.916667</v>
      </c>
      <c r="E834" s="157">
        <f>('StockBond Returns'!Y833+'StockBond Returns'!AA833-'Parameters &amp; Main Results'!$B$33)/'StockBond Returns'!Z833*12</f>
        <v>0.05120771502</v>
      </c>
      <c r="F834" s="77">
        <f>'StockBond Returns'!Y833+'StockBond Returns'!AA833-'StockBond Returns'!Z833*'Distribution of Final Value'!$B$7</f>
        <v>10.14807735</v>
      </c>
      <c r="G834" s="19">
        <f>1/'StockBond Returns'!M832</f>
        <v>0.06254408608</v>
      </c>
      <c r="H834">
        <f t="shared" si="7"/>
        <v>1</v>
      </c>
      <c r="I834" s="71">
        <f t="shared" si="8"/>
        <v>0</v>
      </c>
      <c r="J834">
        <f t="shared" si="9"/>
        <v>0</v>
      </c>
      <c r="K834" s="19">
        <f t="shared" ref="K834:M834" si="1664">if(H834=1,$E834,"")</f>
        <v>0.05120771502</v>
      </c>
      <c r="L834" t="str">
        <f t="shared" si="1664"/>
        <v/>
      </c>
      <c r="M834" t="str">
        <f t="shared" si="1664"/>
        <v/>
      </c>
      <c r="N834" s="158">
        <f>if('StockBond Returns'!AB832=0,1,0)</f>
        <v>0</v>
      </c>
      <c r="O834">
        <f>if( and('StockBond Returns'!$AB832&lt;0,'StockBond Returns'!$AB832&gt;=-0.1),1,0)</f>
        <v>0</v>
      </c>
      <c r="P834">
        <f>if( and('StockBond Returns'!$AB832&lt;-0.1,'StockBond Returns'!$AB832&gt;=-0.2),1,0)</f>
        <v>0</v>
      </c>
      <c r="Q834">
        <f>if( and('StockBond Returns'!$AB832&lt;-0.2,'StockBond Returns'!$AB832&gt;=-0.3),1,0)</f>
        <v>1</v>
      </c>
      <c r="R834">
        <f>if('StockBond Returns'!AB832&lt;-0.3,1,0)</f>
        <v>0</v>
      </c>
      <c r="S834" t="str">
        <f t="shared" ref="S834:W834" si="1665">if(N834=1,$E834,"")</f>
        <v/>
      </c>
      <c r="T834" t="str">
        <f t="shared" si="1665"/>
        <v/>
      </c>
      <c r="U834" t="str">
        <f t="shared" si="1665"/>
        <v/>
      </c>
      <c r="V834" s="19">
        <f t="shared" si="1665"/>
        <v>0.05120771502</v>
      </c>
      <c r="W834" t="str">
        <f t="shared" si="1665"/>
        <v/>
      </c>
    </row>
    <row r="835">
      <c r="A835">
        <f t="shared" si="33"/>
        <v>1</v>
      </c>
      <c r="B835">
        <f t="shared" si="34"/>
        <v>1940</v>
      </c>
      <c r="C835" s="159">
        <f t="shared" si="709"/>
        <v>14641</v>
      </c>
      <c r="D835" s="156">
        <f t="shared" si="12"/>
        <v>1940</v>
      </c>
      <c r="E835" s="157">
        <f>('StockBond Returns'!Y834+'StockBond Returns'!AA834-'Parameters &amp; Main Results'!$B$33)/'StockBond Returns'!Z834*12</f>
        <v>0.05026918029</v>
      </c>
      <c r="F835" s="77">
        <f>'StockBond Returns'!Y834+'StockBond Returns'!AA834-'StockBond Returns'!Z834*'Distribution of Final Value'!$B$7</f>
        <v>9.626044872</v>
      </c>
      <c r="G835" s="19">
        <f>1/'StockBond Returns'!M833</f>
        <v>0.06014856786</v>
      </c>
      <c r="H835">
        <f t="shared" si="7"/>
        <v>1</v>
      </c>
      <c r="I835" s="71">
        <f t="shared" si="8"/>
        <v>0</v>
      </c>
      <c r="J835">
        <f t="shared" si="9"/>
        <v>0</v>
      </c>
      <c r="K835" s="19">
        <f t="shared" ref="K835:M835" si="1666">if(H835=1,$E835,"")</f>
        <v>0.05026918029</v>
      </c>
      <c r="L835" t="str">
        <f t="shared" si="1666"/>
        <v/>
      </c>
      <c r="M835" t="str">
        <f t="shared" si="1666"/>
        <v/>
      </c>
      <c r="N835" s="158">
        <f>if('StockBond Returns'!AB833=0,1,0)</f>
        <v>0</v>
      </c>
      <c r="O835">
        <f>if( and('StockBond Returns'!$AB833&lt;0,'StockBond Returns'!$AB833&gt;=-0.1),1,0)</f>
        <v>0</v>
      </c>
      <c r="P835">
        <f>if( and('StockBond Returns'!$AB833&lt;-0.1,'StockBond Returns'!$AB833&gt;=-0.2),1,0)</f>
        <v>1</v>
      </c>
      <c r="Q835">
        <f>if( and('StockBond Returns'!$AB833&lt;-0.2,'StockBond Returns'!$AB833&gt;=-0.3),1,0)</f>
        <v>0</v>
      </c>
      <c r="R835">
        <f>if('StockBond Returns'!AB833&lt;-0.3,1,0)</f>
        <v>0</v>
      </c>
      <c r="S835" t="str">
        <f t="shared" ref="S835:W835" si="1667">if(N835=1,$E835,"")</f>
        <v/>
      </c>
      <c r="T835" t="str">
        <f t="shared" si="1667"/>
        <v/>
      </c>
      <c r="U835" s="19">
        <f t="shared" si="1667"/>
        <v>0.05026918029</v>
      </c>
      <c r="V835" t="str">
        <f t="shared" si="1667"/>
        <v/>
      </c>
      <c r="W835" t="str">
        <f t="shared" si="1667"/>
        <v/>
      </c>
    </row>
    <row r="836">
      <c r="A836">
        <f t="shared" si="33"/>
        <v>2</v>
      </c>
      <c r="B836">
        <f t="shared" si="34"/>
        <v>1940</v>
      </c>
      <c r="C836" s="159">
        <f t="shared" si="709"/>
        <v>14670</v>
      </c>
      <c r="D836" s="156">
        <f t="shared" si="12"/>
        <v>1940.083333</v>
      </c>
      <c r="E836" s="157">
        <f>('StockBond Returns'!Y835+'StockBond Returns'!AA835-'Parameters &amp; Main Results'!$B$33)/'StockBond Returns'!Z835*12</f>
        <v>0.05125357678</v>
      </c>
      <c r="F836" s="77">
        <f>'StockBond Returns'!Y835+'StockBond Returns'!AA835-'StockBond Returns'!Z835*'Distribution of Final Value'!$B$7</f>
        <v>10.03995324</v>
      </c>
      <c r="G836" s="19">
        <f>1/'StockBond Returns'!M834</f>
        <v>0.06230744666</v>
      </c>
      <c r="H836">
        <f t="shared" si="7"/>
        <v>1</v>
      </c>
      <c r="I836" s="71">
        <f t="shared" si="8"/>
        <v>0</v>
      </c>
      <c r="J836">
        <f t="shared" si="9"/>
        <v>0</v>
      </c>
      <c r="K836" s="19">
        <f t="shared" ref="K836:M836" si="1668">if(H836=1,$E836,"")</f>
        <v>0.05125357678</v>
      </c>
      <c r="L836" t="str">
        <f t="shared" si="1668"/>
        <v/>
      </c>
      <c r="M836" t="str">
        <f t="shared" si="1668"/>
        <v/>
      </c>
      <c r="N836" s="158">
        <f>if('StockBond Returns'!AB834=0,1,0)</f>
        <v>0</v>
      </c>
      <c r="O836">
        <f>if( and('StockBond Returns'!$AB834&lt;0,'StockBond Returns'!$AB834&gt;=-0.1),1,0)</f>
        <v>0</v>
      </c>
      <c r="P836">
        <f>if( and('StockBond Returns'!$AB834&lt;-0.1,'StockBond Returns'!$AB834&gt;=-0.2),1,0)</f>
        <v>0</v>
      </c>
      <c r="Q836">
        <f>if( and('StockBond Returns'!$AB834&lt;-0.2,'StockBond Returns'!$AB834&gt;=-0.3),1,0)</f>
        <v>1</v>
      </c>
      <c r="R836">
        <f>if('StockBond Returns'!AB834&lt;-0.3,1,0)</f>
        <v>0</v>
      </c>
      <c r="S836" t="str">
        <f t="shared" ref="S836:W836" si="1669">if(N836=1,$E836,"")</f>
        <v/>
      </c>
      <c r="T836" t="str">
        <f t="shared" si="1669"/>
        <v/>
      </c>
      <c r="U836" t="str">
        <f t="shared" si="1669"/>
        <v/>
      </c>
      <c r="V836" s="19">
        <f t="shared" si="1669"/>
        <v>0.05125357678</v>
      </c>
      <c r="W836" t="str">
        <f t="shared" si="1669"/>
        <v/>
      </c>
    </row>
    <row r="837">
      <c r="A837">
        <f t="shared" si="33"/>
        <v>3</v>
      </c>
      <c r="B837">
        <f t="shared" si="34"/>
        <v>1940</v>
      </c>
      <c r="C837" s="159">
        <f t="shared" si="709"/>
        <v>14701</v>
      </c>
      <c r="D837" s="156">
        <f t="shared" si="12"/>
        <v>1940.166667</v>
      </c>
      <c r="E837" s="157">
        <f>('StockBond Returns'!Y836+'StockBond Returns'!AA836-'Parameters &amp; Main Results'!$B$33)/'StockBond Returns'!Z836*12</f>
        <v>0.05140601196</v>
      </c>
      <c r="F837" s="77">
        <f>'StockBond Returns'!Y836+'StockBond Returns'!AA836-'StockBond Returns'!Z836*'Distribution of Final Value'!$B$7</f>
        <v>10.01248685</v>
      </c>
      <c r="G837" s="19">
        <f>1/'StockBond Returns'!M835</f>
        <v>0.06213226244</v>
      </c>
      <c r="H837">
        <f t="shared" si="7"/>
        <v>1</v>
      </c>
      <c r="I837" s="71">
        <f t="shared" si="8"/>
        <v>0</v>
      </c>
      <c r="J837">
        <f t="shared" si="9"/>
        <v>0</v>
      </c>
      <c r="K837" s="19">
        <f t="shared" ref="K837:M837" si="1670">if(H837=1,$E837,"")</f>
        <v>0.05140601196</v>
      </c>
      <c r="L837" t="str">
        <f t="shared" si="1670"/>
        <v/>
      </c>
      <c r="M837" t="str">
        <f t="shared" si="1670"/>
        <v/>
      </c>
      <c r="N837" s="158">
        <f>if('StockBond Returns'!AB835=0,1,0)</f>
        <v>0</v>
      </c>
      <c r="O837">
        <f>if( and('StockBond Returns'!$AB835&lt;0,'StockBond Returns'!$AB835&gt;=-0.1),1,0)</f>
        <v>0</v>
      </c>
      <c r="P837">
        <f>if( and('StockBond Returns'!$AB835&lt;-0.1,'StockBond Returns'!$AB835&gt;=-0.2),1,0)</f>
        <v>0</v>
      </c>
      <c r="Q837">
        <f>if( and('StockBond Returns'!$AB835&lt;-0.2,'StockBond Returns'!$AB835&gt;=-0.3),1,0)</f>
        <v>1</v>
      </c>
      <c r="R837">
        <f>if('StockBond Returns'!AB835&lt;-0.3,1,0)</f>
        <v>0</v>
      </c>
      <c r="S837" t="str">
        <f t="shared" ref="S837:W837" si="1671">if(N837=1,$E837,"")</f>
        <v/>
      </c>
      <c r="T837" t="str">
        <f t="shared" si="1671"/>
        <v/>
      </c>
      <c r="U837" t="str">
        <f t="shared" si="1671"/>
        <v/>
      </c>
      <c r="V837" s="19">
        <f t="shared" si="1671"/>
        <v>0.05140601196</v>
      </c>
      <c r="W837" t="str">
        <f t="shared" si="1671"/>
        <v/>
      </c>
    </row>
    <row r="838">
      <c r="A838">
        <f t="shared" si="33"/>
        <v>4</v>
      </c>
      <c r="B838">
        <f t="shared" si="34"/>
        <v>1940</v>
      </c>
      <c r="C838" s="159">
        <f t="shared" si="709"/>
        <v>14731</v>
      </c>
      <c r="D838" s="156">
        <f t="shared" si="12"/>
        <v>1940.25</v>
      </c>
      <c r="E838" s="157">
        <f>('StockBond Returns'!Y837+'StockBond Returns'!AA837-'Parameters &amp; Main Results'!$B$33)/'StockBond Returns'!Z837*12</f>
        <v>0.05095647031</v>
      </c>
      <c r="F838" s="77">
        <f>'StockBond Returns'!Y837+'StockBond Returns'!AA837-'StockBond Returns'!Z837*'Distribution of Final Value'!$B$7</f>
        <v>10.2958574</v>
      </c>
      <c r="G838" s="19">
        <f>1/'StockBond Returns'!M836</f>
        <v>0.0614947235</v>
      </c>
      <c r="H838">
        <f t="shared" si="7"/>
        <v>1</v>
      </c>
      <c r="I838" s="71">
        <f t="shared" si="8"/>
        <v>0</v>
      </c>
      <c r="J838">
        <f t="shared" si="9"/>
        <v>0</v>
      </c>
      <c r="K838" s="19">
        <f t="shared" ref="K838:M838" si="1672">if(H838=1,$E838,"")</f>
        <v>0.05095647031</v>
      </c>
      <c r="L838" t="str">
        <f t="shared" si="1672"/>
        <v/>
      </c>
      <c r="M838" t="str">
        <f t="shared" si="1672"/>
        <v/>
      </c>
      <c r="N838" s="158">
        <f>if('StockBond Returns'!AB836=0,1,0)</f>
        <v>0</v>
      </c>
      <c r="O838">
        <f>if( and('StockBond Returns'!$AB836&lt;0,'StockBond Returns'!$AB836&gt;=-0.1),1,0)</f>
        <v>0</v>
      </c>
      <c r="P838">
        <f>if( and('StockBond Returns'!$AB836&lt;-0.1,'StockBond Returns'!$AB836&gt;=-0.2),1,0)</f>
        <v>1</v>
      </c>
      <c r="Q838">
        <f>if( and('StockBond Returns'!$AB836&lt;-0.2,'StockBond Returns'!$AB836&gt;=-0.3),1,0)</f>
        <v>0</v>
      </c>
      <c r="R838">
        <f>if('StockBond Returns'!AB836&lt;-0.3,1,0)</f>
        <v>0</v>
      </c>
      <c r="S838" t="str">
        <f t="shared" ref="S838:W838" si="1673">if(N838=1,$E838,"")</f>
        <v/>
      </c>
      <c r="T838" t="str">
        <f t="shared" si="1673"/>
        <v/>
      </c>
      <c r="U838" s="19">
        <f t="shared" si="1673"/>
        <v>0.05095647031</v>
      </c>
      <c r="V838" t="str">
        <f t="shared" si="1673"/>
        <v/>
      </c>
      <c r="W838" t="str">
        <f t="shared" si="1673"/>
        <v/>
      </c>
    </row>
    <row r="839">
      <c r="A839">
        <f t="shared" si="33"/>
        <v>5</v>
      </c>
      <c r="B839">
        <f t="shared" si="34"/>
        <v>1940</v>
      </c>
      <c r="C839" s="159">
        <f t="shared" si="709"/>
        <v>14762</v>
      </c>
      <c r="D839" s="156">
        <f t="shared" si="12"/>
        <v>1940.333333</v>
      </c>
      <c r="E839" s="157">
        <f>('StockBond Returns'!Y838+'StockBond Returns'!AA838-'Parameters &amp; Main Results'!$B$33)/'StockBond Returns'!Z838*12</f>
        <v>0.05122609707</v>
      </c>
      <c r="F839" s="77">
        <f>'StockBond Returns'!Y838+'StockBond Returns'!AA838-'StockBond Returns'!Z838*'Distribution of Final Value'!$B$7</f>
        <v>10.33232939</v>
      </c>
      <c r="G839" s="19">
        <f>1/'StockBond Returns'!M837</f>
        <v>0.06147748227</v>
      </c>
      <c r="H839">
        <f t="shared" si="7"/>
        <v>1</v>
      </c>
      <c r="I839" s="71">
        <f t="shared" si="8"/>
        <v>0</v>
      </c>
      <c r="J839">
        <f t="shared" si="9"/>
        <v>0</v>
      </c>
      <c r="K839" s="19">
        <f t="shared" ref="K839:M839" si="1674">if(H839=1,$E839,"")</f>
        <v>0.05122609707</v>
      </c>
      <c r="L839" t="str">
        <f t="shared" si="1674"/>
        <v/>
      </c>
      <c r="M839" t="str">
        <f t="shared" si="1674"/>
        <v/>
      </c>
      <c r="N839" s="158">
        <f>if('StockBond Returns'!AB837=0,1,0)</f>
        <v>0</v>
      </c>
      <c r="O839">
        <f>if( and('StockBond Returns'!$AB837&lt;0,'StockBond Returns'!$AB837&gt;=-0.1),1,0)</f>
        <v>0</v>
      </c>
      <c r="P839">
        <f>if( and('StockBond Returns'!$AB837&lt;-0.1,'StockBond Returns'!$AB837&gt;=-0.2),1,0)</f>
        <v>1</v>
      </c>
      <c r="Q839">
        <f>if( and('StockBond Returns'!$AB837&lt;-0.2,'StockBond Returns'!$AB837&gt;=-0.3),1,0)</f>
        <v>0</v>
      </c>
      <c r="R839">
        <f>if('StockBond Returns'!AB837&lt;-0.3,1,0)</f>
        <v>0</v>
      </c>
      <c r="S839" t="str">
        <f t="shared" ref="S839:W839" si="1675">if(N839=1,$E839,"")</f>
        <v/>
      </c>
      <c r="T839" t="str">
        <f t="shared" si="1675"/>
        <v/>
      </c>
      <c r="U839" s="19">
        <f t="shared" si="1675"/>
        <v>0.05122609707</v>
      </c>
      <c r="V839" t="str">
        <f t="shared" si="1675"/>
        <v/>
      </c>
      <c r="W839" t="str">
        <f t="shared" si="1675"/>
        <v/>
      </c>
    </row>
    <row r="840">
      <c r="A840">
        <f t="shared" si="33"/>
        <v>6</v>
      </c>
      <c r="B840">
        <f t="shared" si="34"/>
        <v>1940</v>
      </c>
      <c r="C840" s="159">
        <f t="shared" si="709"/>
        <v>14792</v>
      </c>
      <c r="D840" s="156">
        <f t="shared" si="12"/>
        <v>1940.416667</v>
      </c>
      <c r="E840" s="157">
        <f>('StockBond Returns'!Y839+'StockBond Returns'!AA839-'Parameters &amp; Main Results'!$B$33)/'StockBond Returns'!Z839*12</f>
        <v>0.06239907281</v>
      </c>
      <c r="F840" s="77">
        <f>'StockBond Returns'!Y839+'StockBond Returns'!AA839-'StockBond Returns'!Z839*'Distribution of Final Value'!$B$7</f>
        <v>19.7873126</v>
      </c>
      <c r="G840" s="19">
        <f>1/'StockBond Returns'!M838</f>
        <v>0.08072692582</v>
      </c>
      <c r="H840">
        <f t="shared" si="7"/>
        <v>1</v>
      </c>
      <c r="I840" s="71">
        <f t="shared" si="8"/>
        <v>0</v>
      </c>
      <c r="J840">
        <f t="shared" si="9"/>
        <v>0</v>
      </c>
      <c r="K840" s="19">
        <f t="shared" ref="K840:M840" si="1676">if(H840=1,$E840,"")</f>
        <v>0.06239907281</v>
      </c>
      <c r="L840" t="str">
        <f t="shared" si="1676"/>
        <v/>
      </c>
      <c r="M840" t="str">
        <f t="shared" si="1676"/>
        <v/>
      </c>
      <c r="N840" s="158">
        <f>if('StockBond Returns'!AB838=0,1,0)</f>
        <v>0</v>
      </c>
      <c r="O840">
        <f>if( and('StockBond Returns'!$AB838&lt;0,'StockBond Returns'!$AB838&gt;=-0.1),1,0)</f>
        <v>0</v>
      </c>
      <c r="P840">
        <f>if( and('StockBond Returns'!$AB838&lt;-0.1,'StockBond Returns'!$AB838&gt;=-0.2),1,0)</f>
        <v>0</v>
      </c>
      <c r="Q840">
        <f>if( and('StockBond Returns'!$AB838&lt;-0.2,'StockBond Returns'!$AB838&gt;=-0.3),1,0)</f>
        <v>0</v>
      </c>
      <c r="R840">
        <f>if('StockBond Returns'!AB838&lt;-0.3,1,0)</f>
        <v>1</v>
      </c>
      <c r="S840" t="str">
        <f t="shared" ref="S840:W840" si="1677">if(N840=1,$E840,"")</f>
        <v/>
      </c>
      <c r="T840" t="str">
        <f t="shared" si="1677"/>
        <v/>
      </c>
      <c r="U840" t="str">
        <f t="shared" si="1677"/>
        <v/>
      </c>
      <c r="V840" t="str">
        <f t="shared" si="1677"/>
        <v/>
      </c>
      <c r="W840" s="19">
        <f t="shared" si="1677"/>
        <v>0.06239907281</v>
      </c>
    </row>
    <row r="841">
      <c r="A841">
        <f t="shared" si="33"/>
        <v>7</v>
      </c>
      <c r="B841">
        <f t="shared" si="34"/>
        <v>1940</v>
      </c>
      <c r="C841" s="159">
        <f t="shared" si="709"/>
        <v>14823</v>
      </c>
      <c r="D841" s="156">
        <f t="shared" si="12"/>
        <v>1940.5</v>
      </c>
      <c r="E841" s="157">
        <f>('StockBond Returns'!Y840+'StockBond Returns'!AA840-'Parameters &amp; Main Results'!$B$33)/'StockBond Returns'!Z840*12</f>
        <v>0.05931924454</v>
      </c>
      <c r="F841" s="77">
        <f>'StockBond Returns'!Y840+'StockBond Returns'!AA840-'StockBond Returns'!Z840*'Distribution of Final Value'!$B$7</f>
        <v>17.32966467</v>
      </c>
      <c r="G841" s="19">
        <f>1/'StockBond Returns'!M839</f>
        <v>0.07618153204</v>
      </c>
      <c r="H841">
        <f t="shared" si="7"/>
        <v>1</v>
      </c>
      <c r="I841" s="71">
        <f t="shared" si="8"/>
        <v>0</v>
      </c>
      <c r="J841">
        <f t="shared" si="9"/>
        <v>0</v>
      </c>
      <c r="K841" s="19">
        <f t="shared" ref="K841:M841" si="1678">if(H841=1,$E841,"")</f>
        <v>0.05931924454</v>
      </c>
      <c r="L841" t="str">
        <f t="shared" si="1678"/>
        <v/>
      </c>
      <c r="M841" t="str">
        <f t="shared" si="1678"/>
        <v/>
      </c>
      <c r="N841" s="158">
        <f>if('StockBond Returns'!AB839=0,1,0)</f>
        <v>0</v>
      </c>
      <c r="O841">
        <f>if( and('StockBond Returns'!$AB839&lt;0,'StockBond Returns'!$AB839&gt;=-0.1),1,0)</f>
        <v>0</v>
      </c>
      <c r="P841">
        <f>if( and('StockBond Returns'!$AB839&lt;-0.1,'StockBond Returns'!$AB839&gt;=-0.2),1,0)</f>
        <v>0</v>
      </c>
      <c r="Q841">
        <f>if( and('StockBond Returns'!$AB839&lt;-0.2,'StockBond Returns'!$AB839&gt;=-0.3),1,0)</f>
        <v>0</v>
      </c>
      <c r="R841">
        <f>if('StockBond Returns'!AB839&lt;-0.3,1,0)</f>
        <v>1</v>
      </c>
      <c r="S841" t="str">
        <f t="shared" ref="S841:W841" si="1679">if(N841=1,$E841,"")</f>
        <v/>
      </c>
      <c r="T841" t="str">
        <f t="shared" si="1679"/>
        <v/>
      </c>
      <c r="U841" t="str">
        <f t="shared" si="1679"/>
        <v/>
      </c>
      <c r="V841" t="str">
        <f t="shared" si="1679"/>
        <v/>
      </c>
      <c r="W841" s="19">
        <f t="shared" si="1679"/>
        <v>0.05931924454</v>
      </c>
    </row>
    <row r="842">
      <c r="A842">
        <f t="shared" si="33"/>
        <v>8</v>
      </c>
      <c r="B842">
        <f t="shared" si="34"/>
        <v>1940</v>
      </c>
      <c r="C842" s="159">
        <f t="shared" si="709"/>
        <v>14854</v>
      </c>
      <c r="D842" s="156">
        <f t="shared" si="12"/>
        <v>1940.583333</v>
      </c>
      <c r="E842" s="157">
        <f>('StockBond Returns'!Y841+'StockBond Returns'!AA841-'Parameters &amp; Main Results'!$B$33)/'StockBond Returns'!Z841*12</f>
        <v>0.0575620437</v>
      </c>
      <c r="F842" s="77">
        <f>'StockBond Returns'!Y841+'StockBond Returns'!AA841-'StockBond Returns'!Z841*'Distribution of Final Value'!$B$7</f>
        <v>15.49324809</v>
      </c>
      <c r="G842" s="19">
        <f>1/'StockBond Returns'!M840</f>
        <v>0.07261646628</v>
      </c>
      <c r="H842">
        <f t="shared" si="7"/>
        <v>1</v>
      </c>
      <c r="I842" s="71">
        <f t="shared" si="8"/>
        <v>0</v>
      </c>
      <c r="J842">
        <f t="shared" si="9"/>
        <v>0</v>
      </c>
      <c r="K842" s="19">
        <f t="shared" ref="K842:M842" si="1680">if(H842=1,$E842,"")</f>
        <v>0.0575620437</v>
      </c>
      <c r="L842" t="str">
        <f t="shared" si="1680"/>
        <v/>
      </c>
      <c r="M842" t="str">
        <f t="shared" si="1680"/>
        <v/>
      </c>
      <c r="N842" s="158">
        <f>if('StockBond Returns'!AB840=0,1,0)</f>
        <v>0</v>
      </c>
      <c r="O842">
        <f>if( and('StockBond Returns'!$AB840&lt;0,'StockBond Returns'!$AB840&gt;=-0.1),1,0)</f>
        <v>0</v>
      </c>
      <c r="P842">
        <f>if( and('StockBond Returns'!$AB840&lt;-0.1,'StockBond Returns'!$AB840&gt;=-0.2),1,0)</f>
        <v>0</v>
      </c>
      <c r="Q842">
        <f>if( and('StockBond Returns'!$AB840&lt;-0.2,'StockBond Returns'!$AB840&gt;=-0.3),1,0)</f>
        <v>0</v>
      </c>
      <c r="R842">
        <f>if('StockBond Returns'!AB840&lt;-0.3,1,0)</f>
        <v>1</v>
      </c>
      <c r="S842" t="str">
        <f t="shared" ref="S842:W842" si="1681">if(N842=1,$E842,"")</f>
        <v/>
      </c>
      <c r="T842" t="str">
        <f t="shared" si="1681"/>
        <v/>
      </c>
      <c r="U842" t="str">
        <f t="shared" si="1681"/>
        <v/>
      </c>
      <c r="V842" t="str">
        <f t="shared" si="1681"/>
        <v/>
      </c>
      <c r="W842" s="19">
        <f t="shared" si="1681"/>
        <v>0.0575620437</v>
      </c>
    </row>
    <row r="843">
      <c r="A843">
        <f t="shared" si="33"/>
        <v>9</v>
      </c>
      <c r="B843">
        <f t="shared" si="34"/>
        <v>1940</v>
      </c>
      <c r="C843" s="159">
        <f t="shared" si="709"/>
        <v>14884</v>
      </c>
      <c r="D843" s="156">
        <f t="shared" si="12"/>
        <v>1940.666667</v>
      </c>
      <c r="E843" s="157">
        <f>('StockBond Returns'!Y842+'StockBond Returns'!AA842-'Parameters &amp; Main Results'!$B$33)/'StockBond Returns'!Z842*12</f>
        <v>0.056506099</v>
      </c>
      <c r="F843" s="77">
        <f>'StockBond Returns'!Y842+'StockBond Returns'!AA842-'StockBond Returns'!Z842*'Distribution of Final Value'!$B$7</f>
        <v>15.27567743</v>
      </c>
      <c r="G843" s="19">
        <f>1/'StockBond Returns'!M841</f>
        <v>0.07080457335</v>
      </c>
      <c r="H843">
        <f t="shared" si="7"/>
        <v>1</v>
      </c>
      <c r="I843" s="71">
        <f t="shared" si="8"/>
        <v>0</v>
      </c>
      <c r="J843">
        <f t="shared" si="9"/>
        <v>0</v>
      </c>
      <c r="K843" s="19">
        <f t="shared" ref="K843:M843" si="1682">if(H843=1,$E843,"")</f>
        <v>0.056506099</v>
      </c>
      <c r="L843" t="str">
        <f t="shared" si="1682"/>
        <v/>
      </c>
      <c r="M843" t="str">
        <f t="shared" si="1682"/>
        <v/>
      </c>
      <c r="N843" s="158">
        <f>if('StockBond Returns'!AB841=0,1,0)</f>
        <v>0</v>
      </c>
      <c r="O843">
        <f>if( and('StockBond Returns'!$AB841&lt;0,'StockBond Returns'!$AB841&gt;=-0.1),1,0)</f>
        <v>0</v>
      </c>
      <c r="P843">
        <f>if( and('StockBond Returns'!$AB841&lt;-0.1,'StockBond Returns'!$AB841&gt;=-0.2),1,0)</f>
        <v>0</v>
      </c>
      <c r="Q843">
        <f>if( and('StockBond Returns'!$AB841&lt;-0.2,'StockBond Returns'!$AB841&gt;=-0.3),1,0)</f>
        <v>1</v>
      </c>
      <c r="R843">
        <f>if('StockBond Returns'!AB841&lt;-0.3,1,0)</f>
        <v>0</v>
      </c>
      <c r="S843" t="str">
        <f t="shared" ref="S843:W843" si="1683">if(N843=1,$E843,"")</f>
        <v/>
      </c>
      <c r="T843" t="str">
        <f t="shared" si="1683"/>
        <v/>
      </c>
      <c r="U843" t="str">
        <f t="shared" si="1683"/>
        <v/>
      </c>
      <c r="V843" s="19">
        <f t="shared" si="1683"/>
        <v>0.056506099</v>
      </c>
      <c r="W843" t="str">
        <f t="shared" si="1683"/>
        <v/>
      </c>
    </row>
    <row r="844">
      <c r="A844">
        <f t="shared" si="33"/>
        <v>10</v>
      </c>
      <c r="B844">
        <f t="shared" si="34"/>
        <v>1940</v>
      </c>
      <c r="C844" s="159">
        <f t="shared" si="709"/>
        <v>14915</v>
      </c>
      <c r="D844" s="156">
        <f t="shared" si="12"/>
        <v>1940.75</v>
      </c>
      <c r="E844" s="157">
        <f>('StockBond Returns'!Y843+'StockBond Returns'!AA843-'Parameters &amp; Main Results'!$B$33)/'StockBond Returns'!Z843*12</f>
        <v>0.05597042921</v>
      </c>
      <c r="F844" s="77">
        <f>'StockBond Returns'!Y843+'StockBond Returns'!AA843-'StockBond Returns'!Z843*'Distribution of Final Value'!$B$7</f>
        <v>14.07356415</v>
      </c>
      <c r="G844" s="19">
        <f>1/'StockBond Returns'!M842</f>
        <v>0.0701017013</v>
      </c>
      <c r="H844">
        <f t="shared" si="7"/>
        <v>1</v>
      </c>
      <c r="I844" s="71">
        <f t="shared" si="8"/>
        <v>0</v>
      </c>
      <c r="J844">
        <f t="shared" si="9"/>
        <v>0</v>
      </c>
      <c r="K844" s="19">
        <f t="shared" ref="K844:M844" si="1684">if(H844=1,$E844,"")</f>
        <v>0.05597042921</v>
      </c>
      <c r="L844" t="str">
        <f t="shared" si="1684"/>
        <v/>
      </c>
      <c r="M844" t="str">
        <f t="shared" si="1684"/>
        <v/>
      </c>
      <c r="N844" s="158">
        <f>if('StockBond Returns'!AB842=0,1,0)</f>
        <v>0</v>
      </c>
      <c r="O844">
        <f>if( and('StockBond Returns'!$AB842&lt;0,'StockBond Returns'!$AB842&gt;=-0.1),1,0)</f>
        <v>0</v>
      </c>
      <c r="P844">
        <f>if( and('StockBond Returns'!$AB842&lt;-0.1,'StockBond Returns'!$AB842&gt;=-0.2),1,0)</f>
        <v>0</v>
      </c>
      <c r="Q844">
        <f>if( and('StockBond Returns'!$AB842&lt;-0.2,'StockBond Returns'!$AB842&gt;=-0.3),1,0)</f>
        <v>1</v>
      </c>
      <c r="R844">
        <f>if('StockBond Returns'!AB842&lt;-0.3,1,0)</f>
        <v>0</v>
      </c>
      <c r="S844" t="str">
        <f t="shared" ref="S844:W844" si="1685">if(N844=1,$E844,"")</f>
        <v/>
      </c>
      <c r="T844" t="str">
        <f t="shared" si="1685"/>
        <v/>
      </c>
      <c r="U844" t="str">
        <f t="shared" si="1685"/>
        <v/>
      </c>
      <c r="V844" s="19">
        <f t="shared" si="1685"/>
        <v>0.05597042921</v>
      </c>
      <c r="W844" t="str">
        <f t="shared" si="1685"/>
        <v/>
      </c>
    </row>
    <row r="845">
      <c r="A845">
        <f t="shared" si="33"/>
        <v>11</v>
      </c>
      <c r="B845">
        <f t="shared" si="34"/>
        <v>1940</v>
      </c>
      <c r="C845" s="159">
        <f t="shared" si="709"/>
        <v>14945</v>
      </c>
      <c r="D845" s="156">
        <f t="shared" si="12"/>
        <v>1940.833333</v>
      </c>
      <c r="E845" s="157">
        <f>('StockBond Returns'!Y844+'StockBond Returns'!AA844-'Parameters &amp; Main Results'!$B$33)/'StockBond Returns'!Z844*12</f>
        <v>0.05437140201</v>
      </c>
      <c r="F845" s="77">
        <f>'StockBond Returns'!Y844+'StockBond Returns'!AA844-'StockBond Returns'!Z844*'Distribution of Final Value'!$B$7</f>
        <v>12.59674907</v>
      </c>
      <c r="G845" s="19">
        <f>1/'StockBond Returns'!M843</f>
        <v>0.06756847194</v>
      </c>
      <c r="H845">
        <f t="shared" si="7"/>
        <v>1</v>
      </c>
      <c r="I845" s="71">
        <f t="shared" si="8"/>
        <v>0</v>
      </c>
      <c r="J845">
        <f t="shared" si="9"/>
        <v>0</v>
      </c>
      <c r="K845" s="19">
        <f t="shared" ref="K845:M845" si="1686">if(H845=1,$E845,"")</f>
        <v>0.05437140201</v>
      </c>
      <c r="L845" t="str">
        <f t="shared" si="1686"/>
        <v/>
      </c>
      <c r="M845" t="str">
        <f t="shared" si="1686"/>
        <v/>
      </c>
      <c r="N845" s="158">
        <f>if('StockBond Returns'!AB843=0,1,0)</f>
        <v>0</v>
      </c>
      <c r="O845">
        <f>if( and('StockBond Returns'!$AB843&lt;0,'StockBond Returns'!$AB843&gt;=-0.1),1,0)</f>
        <v>0</v>
      </c>
      <c r="P845">
        <f>if( and('StockBond Returns'!$AB843&lt;-0.1,'StockBond Returns'!$AB843&gt;=-0.2),1,0)</f>
        <v>0</v>
      </c>
      <c r="Q845">
        <f>if( and('StockBond Returns'!$AB843&lt;-0.2,'StockBond Returns'!$AB843&gt;=-0.3),1,0)</f>
        <v>1</v>
      </c>
      <c r="R845">
        <f>if('StockBond Returns'!AB843&lt;-0.3,1,0)</f>
        <v>0</v>
      </c>
      <c r="S845" t="str">
        <f t="shared" ref="S845:W845" si="1687">if(N845=1,$E845,"")</f>
        <v/>
      </c>
      <c r="T845" t="str">
        <f t="shared" si="1687"/>
        <v/>
      </c>
      <c r="U845" t="str">
        <f t="shared" si="1687"/>
        <v/>
      </c>
      <c r="V845" s="19">
        <f t="shared" si="1687"/>
        <v>0.05437140201</v>
      </c>
      <c r="W845" t="str">
        <f t="shared" si="1687"/>
        <v/>
      </c>
    </row>
    <row r="846">
      <c r="A846">
        <f t="shared" si="33"/>
        <v>12</v>
      </c>
      <c r="B846">
        <f t="shared" si="34"/>
        <v>1940</v>
      </c>
      <c r="C846" s="159">
        <f t="shared" si="709"/>
        <v>14976</v>
      </c>
      <c r="D846" s="156">
        <f t="shared" si="12"/>
        <v>1940.916667</v>
      </c>
      <c r="E846" s="157">
        <f>('StockBond Returns'!Y845+'StockBond Returns'!AA845-'Parameters &amp; Main Results'!$B$33)/'StockBond Returns'!Z845*12</f>
        <v>0.05588296547</v>
      </c>
      <c r="F846" s="77">
        <f>'StockBond Returns'!Y845+'StockBond Returns'!AA845-'StockBond Returns'!Z845*'Distribution of Final Value'!$B$7</f>
        <v>13.10087109</v>
      </c>
      <c r="G846" s="19">
        <f>1/'StockBond Returns'!M844</f>
        <v>0.07065673737</v>
      </c>
      <c r="H846">
        <f t="shared" si="7"/>
        <v>1</v>
      </c>
      <c r="I846" s="71">
        <f t="shared" si="8"/>
        <v>0</v>
      </c>
      <c r="J846">
        <f t="shared" si="9"/>
        <v>0</v>
      </c>
      <c r="K846" s="19">
        <f t="shared" ref="K846:M846" si="1688">if(H846=1,$E846,"")</f>
        <v>0.05588296547</v>
      </c>
      <c r="L846" t="str">
        <f t="shared" si="1688"/>
        <v/>
      </c>
      <c r="M846" t="str">
        <f t="shared" si="1688"/>
        <v/>
      </c>
      <c r="N846" s="158">
        <f>if('StockBond Returns'!AB844=0,1,0)</f>
        <v>0</v>
      </c>
      <c r="O846">
        <f>if( and('StockBond Returns'!$AB844&lt;0,'StockBond Returns'!$AB844&gt;=-0.1),1,0)</f>
        <v>0</v>
      </c>
      <c r="P846">
        <f>if( and('StockBond Returns'!$AB844&lt;-0.1,'StockBond Returns'!$AB844&gt;=-0.2),1,0)</f>
        <v>0</v>
      </c>
      <c r="Q846">
        <f>if( and('StockBond Returns'!$AB844&lt;-0.2,'StockBond Returns'!$AB844&gt;=-0.3),1,0)</f>
        <v>1</v>
      </c>
      <c r="R846">
        <f>if('StockBond Returns'!AB844&lt;-0.3,1,0)</f>
        <v>0</v>
      </c>
      <c r="S846" t="str">
        <f t="shared" ref="S846:W846" si="1689">if(N846=1,$E846,"")</f>
        <v/>
      </c>
      <c r="T846" t="str">
        <f t="shared" si="1689"/>
        <v/>
      </c>
      <c r="U846" t="str">
        <f t="shared" si="1689"/>
        <v/>
      </c>
      <c r="V846" s="19">
        <f t="shared" si="1689"/>
        <v>0.05588296547</v>
      </c>
      <c r="W846" t="str">
        <f t="shared" si="1689"/>
        <v/>
      </c>
    </row>
    <row r="847">
      <c r="A847">
        <f t="shared" si="33"/>
        <v>1</v>
      </c>
      <c r="B847">
        <f t="shared" si="34"/>
        <v>1941</v>
      </c>
      <c r="C847" s="159">
        <f t="shared" si="709"/>
        <v>15007</v>
      </c>
      <c r="D847" s="156">
        <f t="shared" si="12"/>
        <v>1941</v>
      </c>
      <c r="E847" s="157">
        <f>('StockBond Returns'!Y846+'StockBond Returns'!AA846-'Parameters &amp; Main Results'!$B$33)/'StockBond Returns'!Z846*12</f>
        <v>0.05636445585</v>
      </c>
      <c r="F847" s="77">
        <f>'StockBond Returns'!Y846+'StockBond Returns'!AA846-'StockBond Returns'!Z846*'Distribution of Final Value'!$B$7</f>
        <v>13.27623929</v>
      </c>
      <c r="G847" s="19">
        <f>1/'StockBond Returns'!M845</f>
        <v>0.07156380939</v>
      </c>
      <c r="H847">
        <f t="shared" si="7"/>
        <v>1</v>
      </c>
      <c r="I847" s="71">
        <f t="shared" si="8"/>
        <v>0</v>
      </c>
      <c r="J847">
        <f t="shared" si="9"/>
        <v>0</v>
      </c>
      <c r="K847" s="19">
        <f t="shared" ref="K847:M847" si="1690">if(H847=1,$E847,"")</f>
        <v>0.05636445585</v>
      </c>
      <c r="L847" t="str">
        <f t="shared" si="1690"/>
        <v/>
      </c>
      <c r="M847" t="str">
        <f t="shared" si="1690"/>
        <v/>
      </c>
      <c r="N847" s="158">
        <f>if('StockBond Returns'!AB845=0,1,0)</f>
        <v>0</v>
      </c>
      <c r="O847">
        <f>if( and('StockBond Returns'!$AB845&lt;0,'StockBond Returns'!$AB845&gt;=-0.1),1,0)</f>
        <v>0</v>
      </c>
      <c r="P847">
        <f>if( and('StockBond Returns'!$AB845&lt;-0.1,'StockBond Returns'!$AB845&gt;=-0.2),1,0)</f>
        <v>0</v>
      </c>
      <c r="Q847">
        <f>if( and('StockBond Returns'!$AB845&lt;-0.2,'StockBond Returns'!$AB845&gt;=-0.3),1,0)</f>
        <v>1</v>
      </c>
      <c r="R847">
        <f>if('StockBond Returns'!AB845&lt;-0.3,1,0)</f>
        <v>0</v>
      </c>
      <c r="S847" t="str">
        <f t="shared" ref="S847:W847" si="1691">if(N847=1,$E847,"")</f>
        <v/>
      </c>
      <c r="T847" t="str">
        <f t="shared" si="1691"/>
        <v/>
      </c>
      <c r="U847" t="str">
        <f t="shared" si="1691"/>
        <v/>
      </c>
      <c r="V847" s="19">
        <f t="shared" si="1691"/>
        <v>0.05636445585</v>
      </c>
      <c r="W847" t="str">
        <f t="shared" si="1691"/>
        <v/>
      </c>
    </row>
    <row r="848">
      <c r="A848">
        <f t="shared" si="33"/>
        <v>2</v>
      </c>
      <c r="B848">
        <f t="shared" si="34"/>
        <v>1941</v>
      </c>
      <c r="C848" s="159">
        <f t="shared" si="709"/>
        <v>15035</v>
      </c>
      <c r="D848" s="156">
        <f t="shared" si="12"/>
        <v>1941.083333</v>
      </c>
      <c r="E848" s="157">
        <f>('StockBond Returns'!Y847+'StockBond Returns'!AA847-'Parameters &amp; Main Results'!$B$33)/'StockBond Returns'!Z847*12</f>
        <v>0.05841073137</v>
      </c>
      <c r="F848" s="77">
        <f>'StockBond Returns'!Y847+'StockBond Returns'!AA847-'StockBond Returns'!Z847*'Distribution of Final Value'!$B$7</f>
        <v>15.46329547</v>
      </c>
      <c r="G848" s="19">
        <f>1/'StockBond Returns'!M846</f>
        <v>0.07530725877</v>
      </c>
      <c r="H848">
        <f t="shared" si="7"/>
        <v>1</v>
      </c>
      <c r="I848" s="71">
        <f t="shared" si="8"/>
        <v>0</v>
      </c>
      <c r="J848">
        <f t="shared" si="9"/>
        <v>0</v>
      </c>
      <c r="K848" s="19">
        <f t="shared" ref="K848:M848" si="1692">if(H848=1,$E848,"")</f>
        <v>0.05841073137</v>
      </c>
      <c r="L848" t="str">
        <f t="shared" si="1692"/>
        <v/>
      </c>
      <c r="M848" t="str">
        <f t="shared" si="1692"/>
        <v/>
      </c>
      <c r="N848" s="158">
        <f>if('StockBond Returns'!AB846=0,1,0)</f>
        <v>0</v>
      </c>
      <c r="O848">
        <f>if( and('StockBond Returns'!$AB846&lt;0,'StockBond Returns'!$AB846&gt;=-0.1),1,0)</f>
        <v>0</v>
      </c>
      <c r="P848">
        <f>if( and('StockBond Returns'!$AB846&lt;-0.1,'StockBond Returns'!$AB846&gt;=-0.2),1,0)</f>
        <v>0</v>
      </c>
      <c r="Q848">
        <f>if( and('StockBond Returns'!$AB846&lt;-0.2,'StockBond Returns'!$AB846&gt;=-0.3),1,0)</f>
        <v>0</v>
      </c>
      <c r="R848">
        <f>if('StockBond Returns'!AB846&lt;-0.3,1,0)</f>
        <v>1</v>
      </c>
      <c r="S848" t="str">
        <f t="shared" ref="S848:W848" si="1693">if(N848=1,$E848,"")</f>
        <v/>
      </c>
      <c r="T848" t="str">
        <f t="shared" si="1693"/>
        <v/>
      </c>
      <c r="U848" t="str">
        <f t="shared" si="1693"/>
        <v/>
      </c>
      <c r="V848" t="str">
        <f t="shared" si="1693"/>
        <v/>
      </c>
      <c r="W848" s="19">
        <f t="shared" si="1693"/>
        <v>0.05841073137</v>
      </c>
    </row>
    <row r="849">
      <c r="A849">
        <f t="shared" si="33"/>
        <v>3</v>
      </c>
      <c r="B849">
        <f t="shared" si="34"/>
        <v>1941</v>
      </c>
      <c r="C849" s="159">
        <f t="shared" si="709"/>
        <v>15066</v>
      </c>
      <c r="D849" s="156">
        <f t="shared" si="12"/>
        <v>1941.166667</v>
      </c>
      <c r="E849" s="157">
        <f>('StockBond Returns'!Y848+'StockBond Returns'!AA848-'Parameters &amp; Main Results'!$B$33)/'StockBond Returns'!Z848*12</f>
        <v>0.05915684636</v>
      </c>
      <c r="F849" s="77">
        <f>'StockBond Returns'!Y848+'StockBond Returns'!AA848-'StockBond Returns'!Z848*'Distribution of Final Value'!$B$7</f>
        <v>14.99476661</v>
      </c>
      <c r="G849" s="19">
        <f>1/'StockBond Returns'!M847</f>
        <v>0.07663909412</v>
      </c>
      <c r="H849">
        <f t="shared" si="7"/>
        <v>1</v>
      </c>
      <c r="I849" s="71">
        <f t="shared" si="8"/>
        <v>0</v>
      </c>
      <c r="J849">
        <f t="shared" si="9"/>
        <v>0</v>
      </c>
      <c r="K849" s="19">
        <f t="shared" ref="K849:M849" si="1694">if(H849=1,$E849,"")</f>
        <v>0.05915684636</v>
      </c>
      <c r="L849" t="str">
        <f t="shared" si="1694"/>
        <v/>
      </c>
      <c r="M849" t="str">
        <f t="shared" si="1694"/>
        <v/>
      </c>
      <c r="N849" s="158">
        <f>if('StockBond Returns'!AB847=0,1,0)</f>
        <v>0</v>
      </c>
      <c r="O849">
        <f>if( and('StockBond Returns'!$AB847&lt;0,'StockBond Returns'!$AB847&gt;=-0.1),1,0)</f>
        <v>0</v>
      </c>
      <c r="P849">
        <f>if( and('StockBond Returns'!$AB847&lt;-0.1,'StockBond Returns'!$AB847&gt;=-0.2),1,0)</f>
        <v>0</v>
      </c>
      <c r="Q849">
        <f>if( and('StockBond Returns'!$AB847&lt;-0.2,'StockBond Returns'!$AB847&gt;=-0.3),1,0)</f>
        <v>0</v>
      </c>
      <c r="R849">
        <f>if('StockBond Returns'!AB847&lt;-0.3,1,0)</f>
        <v>1</v>
      </c>
      <c r="S849" t="str">
        <f t="shared" ref="S849:W849" si="1695">if(N849=1,$E849,"")</f>
        <v/>
      </c>
      <c r="T849" t="str">
        <f t="shared" si="1695"/>
        <v/>
      </c>
      <c r="U849" t="str">
        <f t="shared" si="1695"/>
        <v/>
      </c>
      <c r="V849" t="str">
        <f t="shared" si="1695"/>
        <v/>
      </c>
      <c r="W849" s="19">
        <f t="shared" si="1695"/>
        <v>0.05915684636</v>
      </c>
    </row>
    <row r="850">
      <c r="A850">
        <f t="shared" si="33"/>
        <v>4</v>
      </c>
      <c r="B850">
        <f t="shared" si="34"/>
        <v>1941</v>
      </c>
      <c r="C850" s="159">
        <f t="shared" si="709"/>
        <v>15096</v>
      </c>
      <c r="D850" s="156">
        <f t="shared" si="12"/>
        <v>1941.25</v>
      </c>
      <c r="E850" s="157">
        <f>('StockBond Returns'!Y849+'StockBond Returns'!AA849-'Parameters &amp; Main Results'!$B$33)/'StockBond Returns'!Z849*12</f>
        <v>0.05920520721</v>
      </c>
      <c r="F850" s="77">
        <f>'StockBond Returns'!Y849+'StockBond Returns'!AA849-'StockBond Returns'!Z849*'Distribution of Final Value'!$B$7</f>
        <v>14.13842118</v>
      </c>
      <c r="G850" s="19">
        <f>1/'StockBond Returns'!M848</f>
        <v>0.0770914611</v>
      </c>
      <c r="H850">
        <f t="shared" si="7"/>
        <v>1</v>
      </c>
      <c r="I850" s="71">
        <f t="shared" si="8"/>
        <v>0</v>
      </c>
      <c r="J850">
        <f t="shared" si="9"/>
        <v>0</v>
      </c>
      <c r="K850" s="19">
        <f t="shared" ref="K850:M850" si="1696">if(H850=1,$E850,"")</f>
        <v>0.05920520721</v>
      </c>
      <c r="L850" t="str">
        <f t="shared" si="1696"/>
        <v/>
      </c>
      <c r="M850" t="str">
        <f t="shared" si="1696"/>
        <v/>
      </c>
      <c r="N850" s="158">
        <f>if('StockBond Returns'!AB848=0,1,0)</f>
        <v>0</v>
      </c>
      <c r="O850">
        <f>if( and('StockBond Returns'!$AB848&lt;0,'StockBond Returns'!$AB848&gt;=-0.1),1,0)</f>
        <v>0</v>
      </c>
      <c r="P850">
        <f>if( and('StockBond Returns'!$AB848&lt;-0.1,'StockBond Returns'!$AB848&gt;=-0.2),1,0)</f>
        <v>0</v>
      </c>
      <c r="Q850">
        <f>if( and('StockBond Returns'!$AB848&lt;-0.2,'StockBond Returns'!$AB848&gt;=-0.3),1,0)</f>
        <v>0</v>
      </c>
      <c r="R850">
        <f>if('StockBond Returns'!AB848&lt;-0.3,1,0)</f>
        <v>1</v>
      </c>
      <c r="S850" t="str">
        <f t="shared" ref="S850:W850" si="1697">if(N850=1,$E850,"")</f>
        <v/>
      </c>
      <c r="T850" t="str">
        <f t="shared" si="1697"/>
        <v/>
      </c>
      <c r="U850" t="str">
        <f t="shared" si="1697"/>
        <v/>
      </c>
      <c r="V850" t="str">
        <f t="shared" si="1697"/>
        <v/>
      </c>
      <c r="W850" s="19">
        <f t="shared" si="1697"/>
        <v>0.05920520721</v>
      </c>
    </row>
    <row r="851">
      <c r="A851">
        <f t="shared" si="33"/>
        <v>5</v>
      </c>
      <c r="B851">
        <f t="shared" si="34"/>
        <v>1941</v>
      </c>
      <c r="C851" s="159">
        <f t="shared" si="709"/>
        <v>15127</v>
      </c>
      <c r="D851" s="156">
        <f t="shared" si="12"/>
        <v>1941.333333</v>
      </c>
      <c r="E851" s="157">
        <f>('StockBond Returns'!Y850+'StockBond Returns'!AA850-'Parameters &amp; Main Results'!$B$33)/'StockBond Returns'!Z850*12</f>
        <v>0.06246001642</v>
      </c>
      <c r="F851" s="77">
        <f>'StockBond Returns'!Y850+'StockBond Returns'!AA850-'StockBond Returns'!Z850*'Distribution of Final Value'!$B$7</f>
        <v>17.38065946</v>
      </c>
      <c r="G851" s="19">
        <f>1/'StockBond Returns'!M849</f>
        <v>0.08321788066</v>
      </c>
      <c r="H851">
        <f t="shared" si="7"/>
        <v>1</v>
      </c>
      <c r="I851" s="71">
        <f t="shared" si="8"/>
        <v>0</v>
      </c>
      <c r="J851">
        <f t="shared" si="9"/>
        <v>0</v>
      </c>
      <c r="K851" s="19">
        <f t="shared" ref="K851:M851" si="1698">if(H851=1,$E851,"")</f>
        <v>0.06246001642</v>
      </c>
      <c r="L851" t="str">
        <f t="shared" si="1698"/>
        <v/>
      </c>
      <c r="M851" t="str">
        <f t="shared" si="1698"/>
        <v/>
      </c>
      <c r="N851" s="158">
        <f>if('StockBond Returns'!AB849=0,1,0)</f>
        <v>0</v>
      </c>
      <c r="O851">
        <f>if( and('StockBond Returns'!$AB849&lt;0,'StockBond Returns'!$AB849&gt;=-0.1),1,0)</f>
        <v>0</v>
      </c>
      <c r="P851">
        <f>if( and('StockBond Returns'!$AB849&lt;-0.1,'StockBond Returns'!$AB849&gt;=-0.2),1,0)</f>
        <v>0</v>
      </c>
      <c r="Q851">
        <f>if( and('StockBond Returns'!$AB849&lt;-0.2,'StockBond Returns'!$AB849&gt;=-0.3),1,0)</f>
        <v>0</v>
      </c>
      <c r="R851">
        <f>if('StockBond Returns'!AB849&lt;-0.3,1,0)</f>
        <v>1</v>
      </c>
      <c r="S851" t="str">
        <f t="shared" ref="S851:W851" si="1699">if(N851=1,$E851,"")</f>
        <v/>
      </c>
      <c r="T851" t="str">
        <f t="shared" si="1699"/>
        <v/>
      </c>
      <c r="U851" t="str">
        <f t="shared" si="1699"/>
        <v/>
      </c>
      <c r="V851" t="str">
        <f t="shared" si="1699"/>
        <v/>
      </c>
      <c r="W851" s="19">
        <f t="shared" si="1699"/>
        <v>0.06246001642</v>
      </c>
    </row>
    <row r="852">
      <c r="A852">
        <f t="shared" si="33"/>
        <v>6</v>
      </c>
      <c r="B852">
        <f t="shared" si="34"/>
        <v>1941</v>
      </c>
      <c r="C852" s="159">
        <f t="shared" si="709"/>
        <v>15157</v>
      </c>
      <c r="D852" s="156">
        <f t="shared" si="12"/>
        <v>1941.416667</v>
      </c>
      <c r="E852" s="157">
        <f>('StockBond Returns'!Y851+'StockBond Returns'!AA851-'Parameters &amp; Main Results'!$B$33)/'StockBond Returns'!Z851*12</f>
        <v>0.06277943631</v>
      </c>
      <c r="F852" s="77">
        <f>'StockBond Returns'!Y851+'StockBond Returns'!AA851-'StockBond Returns'!Z851*'Distribution of Final Value'!$B$7</f>
        <v>17.52861947</v>
      </c>
      <c r="G852" s="19">
        <f>1/'StockBond Returns'!M850</f>
        <v>0.08383049455</v>
      </c>
      <c r="H852">
        <f t="shared" si="7"/>
        <v>1</v>
      </c>
      <c r="I852" s="71">
        <f t="shared" si="8"/>
        <v>0</v>
      </c>
      <c r="J852">
        <f t="shared" si="9"/>
        <v>0</v>
      </c>
      <c r="K852" s="19">
        <f t="shared" ref="K852:M852" si="1700">if(H852=1,$E852,"")</f>
        <v>0.06277943631</v>
      </c>
      <c r="L852" t="str">
        <f t="shared" si="1700"/>
        <v/>
      </c>
      <c r="M852" t="str">
        <f t="shared" si="1700"/>
        <v/>
      </c>
      <c r="N852" s="158">
        <f>if('StockBond Returns'!AB850=0,1,0)</f>
        <v>0</v>
      </c>
      <c r="O852">
        <f>if( and('StockBond Returns'!$AB850&lt;0,'StockBond Returns'!$AB850&gt;=-0.1),1,0)</f>
        <v>0</v>
      </c>
      <c r="P852">
        <f>if( and('StockBond Returns'!$AB850&lt;-0.1,'StockBond Returns'!$AB850&gt;=-0.2),1,0)</f>
        <v>0</v>
      </c>
      <c r="Q852">
        <f>if( and('StockBond Returns'!$AB850&lt;-0.2,'StockBond Returns'!$AB850&gt;=-0.3),1,0)</f>
        <v>0</v>
      </c>
      <c r="R852">
        <f>if('StockBond Returns'!AB850&lt;-0.3,1,0)</f>
        <v>1</v>
      </c>
      <c r="S852" t="str">
        <f t="shared" ref="S852:W852" si="1701">if(N852=1,$E852,"")</f>
        <v/>
      </c>
      <c r="T852" t="str">
        <f t="shared" si="1701"/>
        <v/>
      </c>
      <c r="U852" t="str">
        <f t="shared" si="1701"/>
        <v/>
      </c>
      <c r="V852" t="str">
        <f t="shared" si="1701"/>
        <v/>
      </c>
      <c r="W852" s="19">
        <f t="shared" si="1701"/>
        <v>0.06277943631</v>
      </c>
    </row>
    <row r="853">
      <c r="A853">
        <f t="shared" si="33"/>
        <v>7</v>
      </c>
      <c r="B853">
        <f t="shared" si="34"/>
        <v>1941</v>
      </c>
      <c r="C853" s="159">
        <f t="shared" si="709"/>
        <v>15188</v>
      </c>
      <c r="D853" s="156">
        <f t="shared" si="12"/>
        <v>1941.5</v>
      </c>
      <c r="E853" s="157">
        <f>('StockBond Returns'!Y852+'StockBond Returns'!AA852-'Parameters &amp; Main Results'!$B$33)/'StockBond Returns'!Z852*12</f>
        <v>0.06150807309</v>
      </c>
      <c r="F853" s="77">
        <f>'StockBond Returns'!Y852+'StockBond Returns'!AA852-'StockBond Returns'!Z852*'Distribution of Final Value'!$B$7</f>
        <v>16.29027235</v>
      </c>
      <c r="G853" s="19">
        <f>1/'StockBond Returns'!M851</f>
        <v>0.0814656885</v>
      </c>
      <c r="H853">
        <f t="shared" si="7"/>
        <v>1</v>
      </c>
      <c r="I853" s="71">
        <f t="shared" si="8"/>
        <v>0</v>
      </c>
      <c r="J853">
        <f t="shared" si="9"/>
        <v>0</v>
      </c>
      <c r="K853" s="19">
        <f t="shared" ref="K853:M853" si="1702">if(H853=1,$E853,"")</f>
        <v>0.06150807309</v>
      </c>
      <c r="L853" t="str">
        <f t="shared" si="1702"/>
        <v/>
      </c>
      <c r="M853" t="str">
        <f t="shared" si="1702"/>
        <v/>
      </c>
      <c r="N853" s="158">
        <f>if('StockBond Returns'!AB851=0,1,0)</f>
        <v>0</v>
      </c>
      <c r="O853">
        <f>if( and('StockBond Returns'!$AB851&lt;0,'StockBond Returns'!$AB851&gt;=-0.1),1,0)</f>
        <v>0</v>
      </c>
      <c r="P853">
        <f>if( and('StockBond Returns'!$AB851&lt;-0.1,'StockBond Returns'!$AB851&gt;=-0.2),1,0)</f>
        <v>0</v>
      </c>
      <c r="Q853">
        <f>if( and('StockBond Returns'!$AB851&lt;-0.2,'StockBond Returns'!$AB851&gt;=-0.3),1,0)</f>
        <v>0</v>
      </c>
      <c r="R853">
        <f>if('StockBond Returns'!AB851&lt;-0.3,1,0)</f>
        <v>1</v>
      </c>
      <c r="S853" t="str">
        <f t="shared" ref="S853:W853" si="1703">if(N853=1,$E853,"")</f>
        <v/>
      </c>
      <c r="T853" t="str">
        <f t="shared" si="1703"/>
        <v/>
      </c>
      <c r="U853" t="str">
        <f t="shared" si="1703"/>
        <v/>
      </c>
      <c r="V853" t="str">
        <f t="shared" si="1703"/>
        <v/>
      </c>
      <c r="W853" s="19">
        <f t="shared" si="1703"/>
        <v>0.06150807309</v>
      </c>
    </row>
    <row r="854">
      <c r="A854">
        <f t="shared" si="33"/>
        <v>8</v>
      </c>
      <c r="B854">
        <f t="shared" si="34"/>
        <v>1941</v>
      </c>
      <c r="C854" s="159">
        <f t="shared" si="709"/>
        <v>15219</v>
      </c>
      <c r="D854" s="156">
        <f t="shared" si="12"/>
        <v>1941.583333</v>
      </c>
      <c r="E854" s="157">
        <f>('StockBond Returns'!Y853+'StockBond Returns'!AA853-'Parameters &amp; Main Results'!$B$33)/'StockBond Returns'!Z853*12</f>
        <v>0.05900077626</v>
      </c>
      <c r="F854" s="77">
        <f>'StockBond Returns'!Y853+'StockBond Returns'!AA853-'StockBond Returns'!Z853*'Distribution of Final Value'!$B$7</f>
        <v>14.27838526</v>
      </c>
      <c r="G854" s="19">
        <f>1/'StockBond Returns'!M852</f>
        <v>0.07747746112</v>
      </c>
      <c r="H854">
        <f t="shared" si="7"/>
        <v>1</v>
      </c>
      <c r="I854" s="71">
        <f t="shared" si="8"/>
        <v>0</v>
      </c>
      <c r="J854">
        <f t="shared" si="9"/>
        <v>0</v>
      </c>
      <c r="K854" s="19">
        <f t="shared" ref="K854:M854" si="1704">if(H854=1,$E854,"")</f>
        <v>0.05900077626</v>
      </c>
      <c r="L854" t="str">
        <f t="shared" si="1704"/>
        <v/>
      </c>
      <c r="M854" t="str">
        <f t="shared" si="1704"/>
        <v/>
      </c>
      <c r="N854" s="158">
        <f>if('StockBond Returns'!AB852=0,1,0)</f>
        <v>0</v>
      </c>
      <c r="O854">
        <f>if( and('StockBond Returns'!$AB852&lt;0,'StockBond Returns'!$AB852&gt;=-0.1),1,0)</f>
        <v>0</v>
      </c>
      <c r="P854">
        <f>if( and('StockBond Returns'!$AB852&lt;-0.1,'StockBond Returns'!$AB852&gt;=-0.2),1,0)</f>
        <v>0</v>
      </c>
      <c r="Q854">
        <f>if( and('StockBond Returns'!$AB852&lt;-0.2,'StockBond Returns'!$AB852&gt;=-0.3),1,0)</f>
        <v>1</v>
      </c>
      <c r="R854">
        <f>if('StockBond Returns'!AB852&lt;-0.3,1,0)</f>
        <v>0</v>
      </c>
      <c r="S854" t="str">
        <f t="shared" ref="S854:W854" si="1705">if(N854=1,$E854,"")</f>
        <v/>
      </c>
      <c r="T854" t="str">
        <f t="shared" si="1705"/>
        <v/>
      </c>
      <c r="U854" t="str">
        <f t="shared" si="1705"/>
        <v/>
      </c>
      <c r="V854" s="19">
        <f t="shared" si="1705"/>
        <v>0.05900077626</v>
      </c>
      <c r="W854" t="str">
        <f t="shared" si="1705"/>
        <v/>
      </c>
    </row>
    <row r="855">
      <c r="A855">
        <f t="shared" si="33"/>
        <v>9</v>
      </c>
      <c r="B855">
        <f t="shared" si="34"/>
        <v>1941</v>
      </c>
      <c r="C855" s="159">
        <f t="shared" si="709"/>
        <v>15249</v>
      </c>
      <c r="D855" s="156">
        <f t="shared" si="12"/>
        <v>1941.666667</v>
      </c>
      <c r="E855" s="157">
        <f>('StockBond Returns'!Y854+'StockBond Returns'!AA854-'Parameters &amp; Main Results'!$B$33)/'StockBond Returns'!Z854*12</f>
        <v>0.06024432854</v>
      </c>
      <c r="F855" s="77">
        <f>'StockBond Returns'!Y854+'StockBond Returns'!AA854-'StockBond Returns'!Z854*'Distribution of Final Value'!$B$7</f>
        <v>14.50711539</v>
      </c>
      <c r="G855" s="19">
        <f>1/'StockBond Returns'!M853</f>
        <v>0.07922760997</v>
      </c>
      <c r="H855">
        <f t="shared" si="7"/>
        <v>1</v>
      </c>
      <c r="I855" s="71">
        <f t="shared" si="8"/>
        <v>0</v>
      </c>
      <c r="J855">
        <f t="shared" si="9"/>
        <v>0</v>
      </c>
      <c r="K855" s="19">
        <f t="shared" ref="K855:M855" si="1706">if(H855=1,$E855,"")</f>
        <v>0.06024432854</v>
      </c>
      <c r="L855" t="str">
        <f t="shared" si="1706"/>
        <v/>
      </c>
      <c r="M855" t="str">
        <f t="shared" si="1706"/>
        <v/>
      </c>
      <c r="N855" s="158">
        <f>if('StockBond Returns'!AB853=0,1,0)</f>
        <v>0</v>
      </c>
      <c r="O855">
        <f>if( and('StockBond Returns'!$AB853&lt;0,'StockBond Returns'!$AB853&gt;=-0.1),1,0)</f>
        <v>0</v>
      </c>
      <c r="P855">
        <f>if( and('StockBond Returns'!$AB853&lt;-0.1,'StockBond Returns'!$AB853&gt;=-0.2),1,0)</f>
        <v>0</v>
      </c>
      <c r="Q855">
        <f>if( and('StockBond Returns'!$AB853&lt;-0.2,'StockBond Returns'!$AB853&gt;=-0.3),1,0)</f>
        <v>0</v>
      </c>
      <c r="R855">
        <f>if('StockBond Returns'!AB853&lt;-0.3,1,0)</f>
        <v>1</v>
      </c>
      <c r="S855" t="str">
        <f t="shared" ref="S855:W855" si="1707">if(N855=1,$E855,"")</f>
        <v/>
      </c>
      <c r="T855" t="str">
        <f t="shared" si="1707"/>
        <v/>
      </c>
      <c r="U855" t="str">
        <f t="shared" si="1707"/>
        <v/>
      </c>
      <c r="V855" t="str">
        <f t="shared" si="1707"/>
        <v/>
      </c>
      <c r="W855" s="19">
        <f t="shared" si="1707"/>
        <v>0.06024432854</v>
      </c>
    </row>
    <row r="856">
      <c r="A856">
        <f t="shared" si="33"/>
        <v>10</v>
      </c>
      <c r="B856">
        <f t="shared" si="34"/>
        <v>1941</v>
      </c>
      <c r="C856" s="159">
        <f t="shared" si="709"/>
        <v>15280</v>
      </c>
      <c r="D856" s="156">
        <f t="shared" si="12"/>
        <v>1941.75</v>
      </c>
      <c r="E856" s="157">
        <f>('StockBond Returns'!Y855+'StockBond Returns'!AA855-'Parameters &amp; Main Results'!$B$33)/'StockBond Returns'!Z855*12</f>
        <v>0.06147763192</v>
      </c>
      <c r="F856" s="77">
        <f>'StockBond Returns'!Y855+'StockBond Returns'!AA855-'StockBond Returns'!Z855*'Distribution of Final Value'!$B$7</f>
        <v>14.40049462</v>
      </c>
      <c r="G856" s="19">
        <f>1/'StockBond Returns'!M854</f>
        <v>0.08174235217</v>
      </c>
      <c r="H856">
        <f t="shared" si="7"/>
        <v>1</v>
      </c>
      <c r="I856" s="71">
        <f t="shared" si="8"/>
        <v>0</v>
      </c>
      <c r="J856">
        <f t="shared" si="9"/>
        <v>0</v>
      </c>
      <c r="K856" s="19">
        <f t="shared" ref="K856:M856" si="1708">if(H856=1,$E856,"")</f>
        <v>0.06147763192</v>
      </c>
      <c r="L856" t="str">
        <f t="shared" si="1708"/>
        <v/>
      </c>
      <c r="M856" t="str">
        <f t="shared" si="1708"/>
        <v/>
      </c>
      <c r="N856" s="158">
        <f>if('StockBond Returns'!AB854=0,1,0)</f>
        <v>0</v>
      </c>
      <c r="O856">
        <f>if( and('StockBond Returns'!$AB854&lt;0,'StockBond Returns'!$AB854&gt;=-0.1),1,0)</f>
        <v>0</v>
      </c>
      <c r="P856">
        <f>if( and('StockBond Returns'!$AB854&lt;-0.1,'StockBond Returns'!$AB854&gt;=-0.2),1,0)</f>
        <v>0</v>
      </c>
      <c r="Q856">
        <f>if( and('StockBond Returns'!$AB854&lt;-0.2,'StockBond Returns'!$AB854&gt;=-0.3),1,0)</f>
        <v>0</v>
      </c>
      <c r="R856">
        <f>if('StockBond Returns'!AB854&lt;-0.3,1,0)</f>
        <v>1</v>
      </c>
      <c r="S856" t="str">
        <f t="shared" ref="S856:W856" si="1709">if(N856=1,$E856,"")</f>
        <v/>
      </c>
      <c r="T856" t="str">
        <f t="shared" si="1709"/>
        <v/>
      </c>
      <c r="U856" t="str">
        <f t="shared" si="1709"/>
        <v/>
      </c>
      <c r="V856" t="str">
        <f t="shared" si="1709"/>
        <v/>
      </c>
      <c r="W856" s="19">
        <f t="shared" si="1709"/>
        <v>0.06147763192</v>
      </c>
    </row>
    <row r="857">
      <c r="A857">
        <f t="shared" si="33"/>
        <v>11</v>
      </c>
      <c r="B857">
        <f t="shared" si="34"/>
        <v>1941</v>
      </c>
      <c r="C857" s="159">
        <f t="shared" si="709"/>
        <v>15310</v>
      </c>
      <c r="D857" s="156">
        <f t="shared" si="12"/>
        <v>1941.833333</v>
      </c>
      <c r="E857" s="157">
        <f>('StockBond Returns'!Y856+'StockBond Returns'!AA856-'Parameters &amp; Main Results'!$B$33)/'StockBond Returns'!Z856*12</f>
        <v>0.06547034093</v>
      </c>
      <c r="F857" s="77">
        <f>'StockBond Returns'!Y856+'StockBond Returns'!AA856-'StockBond Returns'!Z856*'Distribution of Final Value'!$B$7</f>
        <v>17.37983721</v>
      </c>
      <c r="G857" s="19">
        <f>1/'StockBond Returns'!M855</f>
        <v>0.08928966647</v>
      </c>
      <c r="H857">
        <f t="shared" si="7"/>
        <v>1</v>
      </c>
      <c r="I857" s="71">
        <f t="shared" si="8"/>
        <v>0</v>
      </c>
      <c r="J857">
        <f t="shared" si="9"/>
        <v>0</v>
      </c>
      <c r="K857" s="19">
        <f t="shared" ref="K857:M857" si="1710">if(H857=1,$E857,"")</f>
        <v>0.06547034093</v>
      </c>
      <c r="L857" t="str">
        <f t="shared" si="1710"/>
        <v/>
      </c>
      <c r="M857" t="str">
        <f t="shared" si="1710"/>
        <v/>
      </c>
      <c r="N857" s="158">
        <f>if('StockBond Returns'!AB855=0,1,0)</f>
        <v>0</v>
      </c>
      <c r="O857">
        <f>if( and('StockBond Returns'!$AB855&lt;0,'StockBond Returns'!$AB855&gt;=-0.1),1,0)</f>
        <v>0</v>
      </c>
      <c r="P857">
        <f>if( and('StockBond Returns'!$AB855&lt;-0.1,'StockBond Returns'!$AB855&gt;=-0.2),1,0)</f>
        <v>0</v>
      </c>
      <c r="Q857">
        <f>if( and('StockBond Returns'!$AB855&lt;-0.2,'StockBond Returns'!$AB855&gt;=-0.3),1,0)</f>
        <v>0</v>
      </c>
      <c r="R857">
        <f>if('StockBond Returns'!AB855&lt;-0.3,1,0)</f>
        <v>1</v>
      </c>
      <c r="S857" t="str">
        <f t="shared" ref="S857:W857" si="1711">if(N857=1,$E857,"")</f>
        <v/>
      </c>
      <c r="T857" t="str">
        <f t="shared" si="1711"/>
        <v/>
      </c>
      <c r="U857" t="str">
        <f t="shared" si="1711"/>
        <v/>
      </c>
      <c r="V857" t="str">
        <f t="shared" si="1711"/>
        <v/>
      </c>
      <c r="W857" s="19">
        <f t="shared" si="1711"/>
        <v>0.06547034093</v>
      </c>
    </row>
    <row r="858">
      <c r="A858">
        <f t="shared" si="33"/>
        <v>12</v>
      </c>
      <c r="B858">
        <f t="shared" si="34"/>
        <v>1941</v>
      </c>
      <c r="C858" s="159">
        <f t="shared" si="709"/>
        <v>15341</v>
      </c>
      <c r="D858" s="156">
        <f t="shared" si="12"/>
        <v>1941.916667</v>
      </c>
      <c r="E858" s="157">
        <f>('StockBond Returns'!Y857+'StockBond Returns'!AA857-'Parameters &amp; Main Results'!$B$33)/'StockBond Returns'!Z857*12</f>
        <v>0.06809078344</v>
      </c>
      <c r="F858" s="77">
        <f>'StockBond Returns'!Y857+'StockBond Returns'!AA857-'StockBond Returns'!Z857*'Distribution of Final Value'!$B$7</f>
        <v>19.97948421</v>
      </c>
      <c r="G858" s="19">
        <f>1/'StockBond Returns'!M856</f>
        <v>0.09469714994</v>
      </c>
      <c r="H858">
        <f t="shared" si="7"/>
        <v>1</v>
      </c>
      <c r="I858" s="71">
        <f t="shared" si="8"/>
        <v>0</v>
      </c>
      <c r="J858">
        <f t="shared" si="9"/>
        <v>0</v>
      </c>
      <c r="K858" s="19">
        <f t="shared" ref="K858:M858" si="1712">if(H858=1,$E858,"")</f>
        <v>0.06809078344</v>
      </c>
      <c r="L858" t="str">
        <f t="shared" si="1712"/>
        <v/>
      </c>
      <c r="M858" t="str">
        <f t="shared" si="1712"/>
        <v/>
      </c>
      <c r="N858" s="158">
        <f>if('StockBond Returns'!AB856=0,1,0)</f>
        <v>0</v>
      </c>
      <c r="O858">
        <f>if( and('StockBond Returns'!$AB856&lt;0,'StockBond Returns'!$AB856&gt;=-0.1),1,0)</f>
        <v>0</v>
      </c>
      <c r="P858">
        <f>if( and('StockBond Returns'!$AB856&lt;-0.1,'StockBond Returns'!$AB856&gt;=-0.2),1,0)</f>
        <v>0</v>
      </c>
      <c r="Q858">
        <f>if( and('StockBond Returns'!$AB856&lt;-0.2,'StockBond Returns'!$AB856&gt;=-0.3),1,0)</f>
        <v>0</v>
      </c>
      <c r="R858">
        <f>if('StockBond Returns'!AB856&lt;-0.3,1,0)</f>
        <v>1</v>
      </c>
      <c r="S858" t="str">
        <f t="shared" ref="S858:W858" si="1713">if(N858=1,$E858,"")</f>
        <v/>
      </c>
      <c r="T858" t="str">
        <f t="shared" si="1713"/>
        <v/>
      </c>
      <c r="U858" t="str">
        <f t="shared" si="1713"/>
        <v/>
      </c>
      <c r="V858" t="str">
        <f t="shared" si="1713"/>
        <v/>
      </c>
      <c r="W858" s="19">
        <f t="shared" si="1713"/>
        <v>0.06809078344</v>
      </c>
    </row>
    <row r="859">
      <c r="A859">
        <f t="shared" si="33"/>
        <v>1</v>
      </c>
      <c r="B859">
        <f t="shared" si="34"/>
        <v>1942</v>
      </c>
      <c r="C859" s="159">
        <f t="shared" si="709"/>
        <v>15372</v>
      </c>
      <c r="D859" s="156">
        <f t="shared" si="12"/>
        <v>1942</v>
      </c>
      <c r="E859" s="157">
        <f>('StockBond Returns'!Y858+'StockBond Returns'!AA858-'Parameters &amp; Main Results'!$B$33)/'StockBond Returns'!Z858*12</f>
        <v>0.0712111035</v>
      </c>
      <c r="F859" s="77">
        <f>'StockBond Returns'!Y858+'StockBond Returns'!AA858-'StockBond Returns'!Z858*'Distribution of Final Value'!$B$7</f>
        <v>22.10714993</v>
      </c>
      <c r="G859" s="19">
        <f>1/'StockBond Returns'!M857</f>
        <v>0.099937809</v>
      </c>
      <c r="H859">
        <f t="shared" si="7"/>
        <v>1</v>
      </c>
      <c r="I859" s="71">
        <f t="shared" si="8"/>
        <v>0</v>
      </c>
      <c r="J859">
        <f t="shared" si="9"/>
        <v>0</v>
      </c>
      <c r="K859" s="19">
        <f t="shared" ref="K859:M859" si="1714">if(H859=1,$E859,"")</f>
        <v>0.0712111035</v>
      </c>
      <c r="L859" t="str">
        <f t="shared" si="1714"/>
        <v/>
      </c>
      <c r="M859" t="str">
        <f t="shared" si="1714"/>
        <v/>
      </c>
      <c r="N859" s="158">
        <f>if('StockBond Returns'!AB857=0,1,0)</f>
        <v>0</v>
      </c>
      <c r="O859">
        <f>if( and('StockBond Returns'!$AB857&lt;0,'StockBond Returns'!$AB857&gt;=-0.1),1,0)</f>
        <v>0</v>
      </c>
      <c r="P859">
        <f>if( and('StockBond Returns'!$AB857&lt;-0.1,'StockBond Returns'!$AB857&gt;=-0.2),1,0)</f>
        <v>0</v>
      </c>
      <c r="Q859">
        <f>if( and('StockBond Returns'!$AB857&lt;-0.2,'StockBond Returns'!$AB857&gt;=-0.3),1,0)</f>
        <v>0</v>
      </c>
      <c r="R859">
        <f>if('StockBond Returns'!AB857&lt;-0.3,1,0)</f>
        <v>1</v>
      </c>
      <c r="S859" t="str">
        <f t="shared" ref="S859:W859" si="1715">if(N859=1,$E859,"")</f>
        <v/>
      </c>
      <c r="T859" t="str">
        <f t="shared" si="1715"/>
        <v/>
      </c>
      <c r="U859" t="str">
        <f t="shared" si="1715"/>
        <v/>
      </c>
      <c r="V859" t="str">
        <f t="shared" si="1715"/>
        <v/>
      </c>
      <c r="W859" s="19">
        <f t="shared" si="1715"/>
        <v>0.0712111035</v>
      </c>
    </row>
    <row r="860">
      <c r="A860">
        <f t="shared" si="33"/>
        <v>2</v>
      </c>
      <c r="B860">
        <f t="shared" si="34"/>
        <v>1942</v>
      </c>
      <c r="C860" s="159">
        <f t="shared" si="709"/>
        <v>15400</v>
      </c>
      <c r="D860" s="156">
        <f t="shared" si="12"/>
        <v>1942.083333</v>
      </c>
      <c r="E860" s="157">
        <f>('StockBond Returns'!Y859+'StockBond Returns'!AA859-'Parameters &amp; Main Results'!$B$33)/'StockBond Returns'!Z859*12</f>
        <v>0.07140275402</v>
      </c>
      <c r="F860" s="77">
        <f>'StockBond Returns'!Y859+'StockBond Returns'!AA859-'StockBond Returns'!Z859*'Distribution of Final Value'!$B$7</f>
        <v>21.86251325</v>
      </c>
      <c r="G860" s="19">
        <f>1/'StockBond Returns'!M858</f>
        <v>0.100341749</v>
      </c>
      <c r="H860">
        <f t="shared" si="7"/>
        <v>1</v>
      </c>
      <c r="I860" s="71">
        <f t="shared" si="8"/>
        <v>0</v>
      </c>
      <c r="J860">
        <f t="shared" si="9"/>
        <v>0</v>
      </c>
      <c r="K860" s="19">
        <f t="shared" ref="K860:M860" si="1716">if(H860=1,$E860,"")</f>
        <v>0.07140275402</v>
      </c>
      <c r="L860" t="str">
        <f t="shared" si="1716"/>
        <v/>
      </c>
      <c r="M860" t="str">
        <f t="shared" si="1716"/>
        <v/>
      </c>
      <c r="N860" s="158">
        <f>if('StockBond Returns'!AB858=0,1,0)</f>
        <v>0</v>
      </c>
      <c r="O860">
        <f>if( and('StockBond Returns'!$AB858&lt;0,'StockBond Returns'!$AB858&gt;=-0.1),1,0)</f>
        <v>0</v>
      </c>
      <c r="P860">
        <f>if( and('StockBond Returns'!$AB858&lt;-0.1,'StockBond Returns'!$AB858&gt;=-0.2),1,0)</f>
        <v>0</v>
      </c>
      <c r="Q860">
        <f>if( and('StockBond Returns'!$AB858&lt;-0.2,'StockBond Returns'!$AB858&gt;=-0.3),1,0)</f>
        <v>0</v>
      </c>
      <c r="R860">
        <f>if('StockBond Returns'!AB858&lt;-0.3,1,0)</f>
        <v>1</v>
      </c>
      <c r="S860" t="str">
        <f t="shared" ref="S860:W860" si="1717">if(N860=1,$E860,"")</f>
        <v/>
      </c>
      <c r="T860" t="str">
        <f t="shared" si="1717"/>
        <v/>
      </c>
      <c r="U860" t="str">
        <f t="shared" si="1717"/>
        <v/>
      </c>
      <c r="V860" t="str">
        <f t="shared" si="1717"/>
        <v/>
      </c>
      <c r="W860" s="19">
        <f t="shared" si="1717"/>
        <v>0.07140275402</v>
      </c>
    </row>
    <row r="861">
      <c r="A861">
        <f t="shared" si="33"/>
        <v>3</v>
      </c>
      <c r="B861">
        <f t="shared" si="34"/>
        <v>1942</v>
      </c>
      <c r="C861" s="159">
        <f t="shared" si="709"/>
        <v>15431</v>
      </c>
      <c r="D861" s="156">
        <f t="shared" si="12"/>
        <v>1942.166667</v>
      </c>
      <c r="E861" s="157">
        <f>('StockBond Returns'!Y860+'StockBond Returns'!AA860-'Parameters &amp; Main Results'!$B$33)/'StockBond Returns'!Z860*12</f>
        <v>0.07370780967</v>
      </c>
      <c r="F861" s="77">
        <f>'StockBond Returns'!Y860+'StockBond Returns'!AA860-'StockBond Returns'!Z860*'Distribution of Final Value'!$B$7</f>
        <v>23.05335838</v>
      </c>
      <c r="G861" s="19">
        <f>1/'StockBond Returns'!M859</f>
        <v>0.1047563244</v>
      </c>
      <c r="H861">
        <f t="shared" si="7"/>
        <v>1</v>
      </c>
      <c r="I861" s="71">
        <f t="shared" si="8"/>
        <v>0</v>
      </c>
      <c r="J861">
        <f t="shared" si="9"/>
        <v>0</v>
      </c>
      <c r="K861" s="19">
        <f t="shared" ref="K861:M861" si="1718">if(H861=1,$E861,"")</f>
        <v>0.07370780967</v>
      </c>
      <c r="L861" t="str">
        <f t="shared" si="1718"/>
        <v/>
      </c>
      <c r="M861" t="str">
        <f t="shared" si="1718"/>
        <v/>
      </c>
      <c r="N861" s="158">
        <f>if('StockBond Returns'!AB859=0,1,0)</f>
        <v>0</v>
      </c>
      <c r="O861">
        <f>if( and('StockBond Returns'!$AB859&lt;0,'StockBond Returns'!$AB859&gt;=-0.1),1,0)</f>
        <v>0</v>
      </c>
      <c r="P861">
        <f>if( and('StockBond Returns'!$AB859&lt;-0.1,'StockBond Returns'!$AB859&gt;=-0.2),1,0)</f>
        <v>0</v>
      </c>
      <c r="Q861">
        <f>if( and('StockBond Returns'!$AB859&lt;-0.2,'StockBond Returns'!$AB859&gt;=-0.3),1,0)</f>
        <v>0</v>
      </c>
      <c r="R861">
        <f>if('StockBond Returns'!AB859&lt;-0.3,1,0)</f>
        <v>1</v>
      </c>
      <c r="S861" t="str">
        <f t="shared" ref="S861:W861" si="1719">if(N861=1,$E861,"")</f>
        <v/>
      </c>
      <c r="T861" t="str">
        <f t="shared" si="1719"/>
        <v/>
      </c>
      <c r="U861" t="str">
        <f t="shared" si="1719"/>
        <v/>
      </c>
      <c r="V861" t="str">
        <f t="shared" si="1719"/>
        <v/>
      </c>
      <c r="W861" s="19">
        <f t="shared" si="1719"/>
        <v>0.07370780967</v>
      </c>
    </row>
    <row r="862">
      <c r="A862">
        <f t="shared" si="33"/>
        <v>4</v>
      </c>
      <c r="B862">
        <f t="shared" si="34"/>
        <v>1942</v>
      </c>
      <c r="C862" s="159">
        <f t="shared" si="709"/>
        <v>15461</v>
      </c>
      <c r="D862" s="156">
        <f t="shared" si="12"/>
        <v>1942.25</v>
      </c>
      <c r="E862" s="157">
        <f>('StockBond Returns'!Y861+'StockBond Returns'!AA861-'Parameters &amp; Main Results'!$B$33)/'StockBond Returns'!Z861*12</f>
        <v>0.07801003403</v>
      </c>
      <c r="F862" s="77">
        <f>'StockBond Returns'!Y861+'StockBond Returns'!AA861-'StockBond Returns'!Z861*'Distribution of Final Value'!$B$7</f>
        <v>26.20944921</v>
      </c>
      <c r="G862" s="19">
        <f>1/'StockBond Returns'!M860</f>
        <v>0.1134260892</v>
      </c>
      <c r="H862">
        <f t="shared" si="7"/>
        <v>1</v>
      </c>
      <c r="I862" s="71">
        <f t="shared" si="8"/>
        <v>0</v>
      </c>
      <c r="J862">
        <f t="shared" si="9"/>
        <v>0</v>
      </c>
      <c r="K862" s="19">
        <f t="shared" ref="K862:M862" si="1720">if(H862=1,$E862,"")</f>
        <v>0.07801003403</v>
      </c>
      <c r="L862" t="str">
        <f t="shared" si="1720"/>
        <v/>
      </c>
      <c r="M862" t="str">
        <f t="shared" si="1720"/>
        <v/>
      </c>
      <c r="N862" s="158">
        <f>if('StockBond Returns'!AB860=0,1,0)</f>
        <v>0</v>
      </c>
      <c r="O862">
        <f>if( and('StockBond Returns'!$AB860&lt;0,'StockBond Returns'!$AB860&gt;=-0.1),1,0)</f>
        <v>0</v>
      </c>
      <c r="P862">
        <f>if( and('StockBond Returns'!$AB860&lt;-0.1,'StockBond Returns'!$AB860&gt;=-0.2),1,0)</f>
        <v>0</v>
      </c>
      <c r="Q862">
        <f>if( and('StockBond Returns'!$AB860&lt;-0.2,'StockBond Returns'!$AB860&gt;=-0.3),1,0)</f>
        <v>0</v>
      </c>
      <c r="R862">
        <f>if('StockBond Returns'!AB860&lt;-0.3,1,0)</f>
        <v>1</v>
      </c>
      <c r="S862" t="str">
        <f t="shared" ref="S862:W862" si="1721">if(N862=1,$E862,"")</f>
        <v/>
      </c>
      <c r="T862" t="str">
        <f t="shared" si="1721"/>
        <v/>
      </c>
      <c r="U862" t="str">
        <f t="shared" si="1721"/>
        <v/>
      </c>
      <c r="V862" t="str">
        <f t="shared" si="1721"/>
        <v/>
      </c>
      <c r="W862" s="19">
        <f t="shared" si="1721"/>
        <v>0.07801003403</v>
      </c>
    </row>
    <row r="863">
      <c r="A863">
        <f t="shared" si="33"/>
        <v>5</v>
      </c>
      <c r="B863">
        <f t="shared" si="34"/>
        <v>1942</v>
      </c>
      <c r="C863" s="159">
        <f t="shared" si="709"/>
        <v>15492</v>
      </c>
      <c r="D863" s="156">
        <f t="shared" si="12"/>
        <v>1942.333333</v>
      </c>
      <c r="E863" s="157">
        <f>('StockBond Returns'!Y862+'StockBond Returns'!AA862-'Parameters &amp; Main Results'!$B$33)/'StockBond Returns'!Z862*12</f>
        <v>0.0812413131</v>
      </c>
      <c r="F863" s="77">
        <f>'StockBond Returns'!Y862+'StockBond Returns'!AA862-'StockBond Returns'!Z862*'Distribution of Final Value'!$B$7</f>
        <v>27.06160005</v>
      </c>
      <c r="G863" s="19">
        <f>1/'StockBond Returns'!M861</f>
        <v>0.1197879288</v>
      </c>
      <c r="H863">
        <f t="shared" si="7"/>
        <v>1</v>
      </c>
      <c r="I863" s="71">
        <f t="shared" si="8"/>
        <v>0</v>
      </c>
      <c r="J863">
        <f t="shared" si="9"/>
        <v>0</v>
      </c>
      <c r="K863" s="19">
        <f t="shared" ref="K863:M863" si="1722">if(H863=1,$E863,"")</f>
        <v>0.0812413131</v>
      </c>
      <c r="L863" t="str">
        <f t="shared" si="1722"/>
        <v/>
      </c>
      <c r="M863" t="str">
        <f t="shared" si="1722"/>
        <v/>
      </c>
      <c r="N863" s="158">
        <f>if('StockBond Returns'!AB861=0,1,0)</f>
        <v>0</v>
      </c>
      <c r="O863">
        <f>if( and('StockBond Returns'!$AB861&lt;0,'StockBond Returns'!$AB861&gt;=-0.1),1,0)</f>
        <v>0</v>
      </c>
      <c r="P863">
        <f>if( and('StockBond Returns'!$AB861&lt;-0.1,'StockBond Returns'!$AB861&gt;=-0.2),1,0)</f>
        <v>0</v>
      </c>
      <c r="Q863">
        <f>if( and('StockBond Returns'!$AB861&lt;-0.2,'StockBond Returns'!$AB861&gt;=-0.3),1,0)</f>
        <v>0</v>
      </c>
      <c r="R863">
        <f>if('StockBond Returns'!AB861&lt;-0.3,1,0)</f>
        <v>1</v>
      </c>
      <c r="S863" t="str">
        <f t="shared" ref="S863:W863" si="1723">if(N863=1,$E863,"")</f>
        <v/>
      </c>
      <c r="T863" t="str">
        <f t="shared" si="1723"/>
        <v/>
      </c>
      <c r="U863" t="str">
        <f t="shared" si="1723"/>
        <v/>
      </c>
      <c r="V863" t="str">
        <f t="shared" si="1723"/>
        <v/>
      </c>
      <c r="W863" s="19">
        <f t="shared" si="1723"/>
        <v>0.0812413131</v>
      </c>
    </row>
    <row r="864">
      <c r="A864">
        <f t="shared" si="33"/>
        <v>6</v>
      </c>
      <c r="B864">
        <f t="shared" si="34"/>
        <v>1942</v>
      </c>
      <c r="C864" s="159">
        <f t="shared" si="709"/>
        <v>15522</v>
      </c>
      <c r="D864" s="156">
        <f t="shared" si="12"/>
        <v>1942.416667</v>
      </c>
      <c r="E864" s="157">
        <f>('StockBond Returns'!Y863+'StockBond Returns'!AA863-'Parameters &amp; Main Results'!$B$33)/'StockBond Returns'!Z863*12</f>
        <v>0.07857067084</v>
      </c>
      <c r="F864" s="77">
        <f>'StockBond Returns'!Y863+'StockBond Returns'!AA863-'StockBond Returns'!Z863*'Distribution of Final Value'!$B$7</f>
        <v>25.03658419</v>
      </c>
      <c r="G864" s="19">
        <f>1/'StockBond Returns'!M862</f>
        <v>0.1138303238</v>
      </c>
      <c r="H864">
        <f t="shared" si="7"/>
        <v>1</v>
      </c>
      <c r="I864" s="71">
        <f t="shared" si="8"/>
        <v>0</v>
      </c>
      <c r="J864">
        <f t="shared" si="9"/>
        <v>0</v>
      </c>
      <c r="K864" s="19">
        <f t="shared" ref="K864:M864" si="1724">if(H864=1,$E864,"")</f>
        <v>0.07857067084</v>
      </c>
      <c r="L864" t="str">
        <f t="shared" si="1724"/>
        <v/>
      </c>
      <c r="M864" t="str">
        <f t="shared" si="1724"/>
        <v/>
      </c>
      <c r="N864" s="158">
        <f>if('StockBond Returns'!AB862=0,1,0)</f>
        <v>0</v>
      </c>
      <c r="O864">
        <f>if( and('StockBond Returns'!$AB862&lt;0,'StockBond Returns'!$AB862&gt;=-0.1),1,0)</f>
        <v>0</v>
      </c>
      <c r="P864">
        <f>if( and('StockBond Returns'!$AB862&lt;-0.1,'StockBond Returns'!$AB862&gt;=-0.2),1,0)</f>
        <v>0</v>
      </c>
      <c r="Q864">
        <f>if( and('StockBond Returns'!$AB862&lt;-0.2,'StockBond Returns'!$AB862&gt;=-0.3),1,0)</f>
        <v>0</v>
      </c>
      <c r="R864">
        <f>if('StockBond Returns'!AB862&lt;-0.3,1,0)</f>
        <v>1</v>
      </c>
      <c r="S864" t="str">
        <f t="shared" ref="S864:W864" si="1725">if(N864=1,$E864,"")</f>
        <v/>
      </c>
      <c r="T864" t="str">
        <f t="shared" si="1725"/>
        <v/>
      </c>
      <c r="U864" t="str">
        <f t="shared" si="1725"/>
        <v/>
      </c>
      <c r="V864" t="str">
        <f t="shared" si="1725"/>
        <v/>
      </c>
      <c r="W864" s="19">
        <f t="shared" si="1725"/>
        <v>0.07857067084</v>
      </c>
    </row>
    <row r="865">
      <c r="A865">
        <f t="shared" si="33"/>
        <v>7</v>
      </c>
      <c r="B865">
        <f t="shared" si="34"/>
        <v>1942</v>
      </c>
      <c r="C865" s="159">
        <f t="shared" si="709"/>
        <v>15553</v>
      </c>
      <c r="D865" s="156">
        <f t="shared" si="12"/>
        <v>1942.5</v>
      </c>
      <c r="E865" s="157">
        <f>('StockBond Returns'!Y864+'StockBond Returns'!AA864-'Parameters &amp; Main Results'!$B$33)/'StockBond Returns'!Z864*12</f>
        <v>0.07758951711</v>
      </c>
      <c r="F865" s="77">
        <f>'StockBond Returns'!Y864+'StockBond Returns'!AA864-'StockBond Returns'!Z864*'Distribution of Final Value'!$B$7</f>
        <v>22.72912183</v>
      </c>
      <c r="G865" s="19">
        <f>1/'StockBond Returns'!M863</f>
        <v>0.1126965709</v>
      </c>
      <c r="H865">
        <f t="shared" si="7"/>
        <v>1</v>
      </c>
      <c r="I865" s="71">
        <f t="shared" si="8"/>
        <v>0</v>
      </c>
      <c r="J865">
        <f t="shared" si="9"/>
        <v>0</v>
      </c>
      <c r="K865" s="19">
        <f t="shared" ref="K865:M865" si="1726">if(H865=1,$E865,"")</f>
        <v>0.07758951711</v>
      </c>
      <c r="L865" t="str">
        <f t="shared" si="1726"/>
        <v/>
      </c>
      <c r="M865" t="str">
        <f t="shared" si="1726"/>
        <v/>
      </c>
      <c r="N865" s="158">
        <f>if('StockBond Returns'!AB863=0,1,0)</f>
        <v>0</v>
      </c>
      <c r="O865">
        <f>if( and('StockBond Returns'!$AB863&lt;0,'StockBond Returns'!$AB863&gt;=-0.1),1,0)</f>
        <v>0</v>
      </c>
      <c r="P865">
        <f>if( and('StockBond Returns'!$AB863&lt;-0.1,'StockBond Returns'!$AB863&gt;=-0.2),1,0)</f>
        <v>0</v>
      </c>
      <c r="Q865">
        <f>if( and('StockBond Returns'!$AB863&lt;-0.2,'StockBond Returns'!$AB863&gt;=-0.3),1,0)</f>
        <v>0</v>
      </c>
      <c r="R865">
        <f>if('StockBond Returns'!AB863&lt;-0.3,1,0)</f>
        <v>1</v>
      </c>
      <c r="S865" t="str">
        <f t="shared" ref="S865:W865" si="1727">if(N865=1,$E865,"")</f>
        <v/>
      </c>
      <c r="T865" t="str">
        <f t="shared" si="1727"/>
        <v/>
      </c>
      <c r="U865" t="str">
        <f t="shared" si="1727"/>
        <v/>
      </c>
      <c r="V865" t="str">
        <f t="shared" si="1727"/>
        <v/>
      </c>
      <c r="W865" s="19">
        <f t="shared" si="1727"/>
        <v>0.07758951711</v>
      </c>
    </row>
    <row r="866">
      <c r="A866">
        <f t="shared" si="33"/>
        <v>8</v>
      </c>
      <c r="B866">
        <f t="shared" si="34"/>
        <v>1942</v>
      </c>
      <c r="C866" s="159">
        <f t="shared" si="709"/>
        <v>15584</v>
      </c>
      <c r="D866" s="156">
        <f t="shared" si="12"/>
        <v>1942.583333</v>
      </c>
      <c r="E866" s="157">
        <f>('StockBond Returns'!Y865+'StockBond Returns'!AA865-'Parameters &amp; Main Results'!$B$33)/'StockBond Returns'!Z865*12</f>
        <v>0.076433417</v>
      </c>
      <c r="F866" s="77">
        <f>'StockBond Returns'!Y865+'StockBond Returns'!AA865-'StockBond Returns'!Z865*'Distribution of Final Value'!$B$7</f>
        <v>21.0879892</v>
      </c>
      <c r="G866" s="19">
        <f>1/'StockBond Returns'!M864</f>
        <v>0.110305122</v>
      </c>
      <c r="H866">
        <f t="shared" si="7"/>
        <v>1</v>
      </c>
      <c r="I866" s="71">
        <f t="shared" si="8"/>
        <v>0</v>
      </c>
      <c r="J866">
        <f t="shared" si="9"/>
        <v>0</v>
      </c>
      <c r="K866" s="19">
        <f t="shared" ref="K866:M866" si="1728">if(H866=1,$E866,"")</f>
        <v>0.076433417</v>
      </c>
      <c r="L866" t="str">
        <f t="shared" si="1728"/>
        <v/>
      </c>
      <c r="M866" t="str">
        <f t="shared" si="1728"/>
        <v/>
      </c>
      <c r="N866" s="158">
        <f>if('StockBond Returns'!AB864=0,1,0)</f>
        <v>0</v>
      </c>
      <c r="O866">
        <f>if( and('StockBond Returns'!$AB864&lt;0,'StockBond Returns'!$AB864&gt;=-0.1),1,0)</f>
        <v>0</v>
      </c>
      <c r="P866">
        <f>if( and('StockBond Returns'!$AB864&lt;-0.1,'StockBond Returns'!$AB864&gt;=-0.2),1,0)</f>
        <v>0</v>
      </c>
      <c r="Q866">
        <f>if( and('StockBond Returns'!$AB864&lt;-0.2,'StockBond Returns'!$AB864&gt;=-0.3),1,0)</f>
        <v>0</v>
      </c>
      <c r="R866">
        <f>if('StockBond Returns'!AB864&lt;-0.3,1,0)</f>
        <v>1</v>
      </c>
      <c r="S866" t="str">
        <f t="shared" ref="S866:W866" si="1729">if(N866=1,$E866,"")</f>
        <v/>
      </c>
      <c r="T866" t="str">
        <f t="shared" si="1729"/>
        <v/>
      </c>
      <c r="U866" t="str">
        <f t="shared" si="1729"/>
        <v/>
      </c>
      <c r="V866" t="str">
        <f t="shared" si="1729"/>
        <v/>
      </c>
      <c r="W866" s="19">
        <f t="shared" si="1729"/>
        <v>0.076433417</v>
      </c>
    </row>
    <row r="867">
      <c r="A867">
        <f t="shared" si="33"/>
        <v>9</v>
      </c>
      <c r="B867">
        <f t="shared" si="34"/>
        <v>1942</v>
      </c>
      <c r="C867" s="159">
        <f t="shared" si="709"/>
        <v>15614</v>
      </c>
      <c r="D867" s="156">
        <f t="shared" si="12"/>
        <v>1942.666667</v>
      </c>
      <c r="E867" s="157">
        <f>('StockBond Returns'!Y866+'StockBond Returns'!AA866-'Parameters &amp; Main Results'!$B$33)/'StockBond Returns'!Z866*12</f>
        <v>0.0765852055</v>
      </c>
      <c r="F867" s="77">
        <f>'StockBond Returns'!Y866+'StockBond Returns'!AA866-'StockBond Returns'!Z866*'Distribution of Final Value'!$B$7</f>
        <v>20.61253982</v>
      </c>
      <c r="G867" s="19">
        <f>1/'StockBond Returns'!M865</f>
        <v>0.1105668797</v>
      </c>
      <c r="H867">
        <f t="shared" si="7"/>
        <v>1</v>
      </c>
      <c r="I867" s="71">
        <f t="shared" si="8"/>
        <v>0</v>
      </c>
      <c r="J867">
        <f t="shared" si="9"/>
        <v>0</v>
      </c>
      <c r="K867" s="19">
        <f t="shared" ref="K867:M867" si="1730">if(H867=1,$E867,"")</f>
        <v>0.0765852055</v>
      </c>
      <c r="L867" t="str">
        <f t="shared" si="1730"/>
        <v/>
      </c>
      <c r="M867" t="str">
        <f t="shared" si="1730"/>
        <v/>
      </c>
      <c r="N867" s="158">
        <f>if('StockBond Returns'!AB865=0,1,0)</f>
        <v>0</v>
      </c>
      <c r="O867">
        <f>if( and('StockBond Returns'!$AB865&lt;0,'StockBond Returns'!$AB865&gt;=-0.1),1,0)</f>
        <v>0</v>
      </c>
      <c r="P867">
        <f>if( and('StockBond Returns'!$AB865&lt;-0.1,'StockBond Returns'!$AB865&gt;=-0.2),1,0)</f>
        <v>0</v>
      </c>
      <c r="Q867">
        <f>if( and('StockBond Returns'!$AB865&lt;-0.2,'StockBond Returns'!$AB865&gt;=-0.3),1,0)</f>
        <v>0</v>
      </c>
      <c r="R867">
        <f>if('StockBond Returns'!AB865&lt;-0.3,1,0)</f>
        <v>1</v>
      </c>
      <c r="S867" t="str">
        <f t="shared" ref="S867:W867" si="1731">if(N867=1,$E867,"")</f>
        <v/>
      </c>
      <c r="T867" t="str">
        <f t="shared" si="1731"/>
        <v/>
      </c>
      <c r="U867" t="str">
        <f t="shared" si="1731"/>
        <v/>
      </c>
      <c r="V867" t="str">
        <f t="shared" si="1731"/>
        <v/>
      </c>
      <c r="W867" s="19">
        <f t="shared" si="1731"/>
        <v>0.0765852055</v>
      </c>
    </row>
    <row r="868">
      <c r="A868">
        <f t="shared" si="33"/>
        <v>10</v>
      </c>
      <c r="B868">
        <f t="shared" si="34"/>
        <v>1942</v>
      </c>
      <c r="C868" s="159">
        <f t="shared" si="709"/>
        <v>15645</v>
      </c>
      <c r="D868" s="156">
        <f t="shared" si="12"/>
        <v>1942.75</v>
      </c>
      <c r="E868" s="157">
        <f>('StockBond Returns'!Y867+'StockBond Returns'!AA867-'Parameters &amp; Main Results'!$B$33)/'StockBond Returns'!Z867*12</f>
        <v>0.07521117923</v>
      </c>
      <c r="F868" s="77">
        <f>'StockBond Returns'!Y867+'StockBond Returns'!AA867-'StockBond Returns'!Z867*'Distribution of Final Value'!$B$7</f>
        <v>18.8891223</v>
      </c>
      <c r="G868" s="19">
        <f>1/'StockBond Returns'!M866</f>
        <v>0.1080424482</v>
      </c>
      <c r="H868">
        <f t="shared" si="7"/>
        <v>1</v>
      </c>
      <c r="I868" s="71">
        <f t="shared" si="8"/>
        <v>0</v>
      </c>
      <c r="J868">
        <f t="shared" si="9"/>
        <v>0</v>
      </c>
      <c r="K868" s="19">
        <f t="shared" ref="K868:M868" si="1732">if(H868=1,$E868,"")</f>
        <v>0.07521117923</v>
      </c>
      <c r="L868" t="str">
        <f t="shared" si="1732"/>
        <v/>
      </c>
      <c r="M868" t="str">
        <f t="shared" si="1732"/>
        <v/>
      </c>
      <c r="N868" s="158">
        <f>if('StockBond Returns'!AB866=0,1,0)</f>
        <v>0</v>
      </c>
      <c r="O868">
        <f>if( and('StockBond Returns'!$AB866&lt;0,'StockBond Returns'!$AB866&gt;=-0.1),1,0)</f>
        <v>0</v>
      </c>
      <c r="P868">
        <f>if( and('StockBond Returns'!$AB866&lt;-0.1,'StockBond Returns'!$AB866&gt;=-0.2),1,0)</f>
        <v>0</v>
      </c>
      <c r="Q868">
        <f>if( and('StockBond Returns'!$AB866&lt;-0.2,'StockBond Returns'!$AB866&gt;=-0.3),1,0)</f>
        <v>0</v>
      </c>
      <c r="R868">
        <f>if('StockBond Returns'!AB866&lt;-0.3,1,0)</f>
        <v>1</v>
      </c>
      <c r="S868" t="str">
        <f t="shared" ref="S868:W868" si="1733">if(N868=1,$E868,"")</f>
        <v/>
      </c>
      <c r="T868" t="str">
        <f t="shared" si="1733"/>
        <v/>
      </c>
      <c r="U868" t="str">
        <f t="shared" si="1733"/>
        <v/>
      </c>
      <c r="V868" t="str">
        <f t="shared" si="1733"/>
        <v/>
      </c>
      <c r="W868" s="19">
        <f t="shared" si="1733"/>
        <v>0.07521117923</v>
      </c>
    </row>
    <row r="869">
      <c r="A869">
        <f t="shared" si="33"/>
        <v>11</v>
      </c>
      <c r="B869">
        <f t="shared" si="34"/>
        <v>1942</v>
      </c>
      <c r="C869" s="159">
        <f t="shared" si="709"/>
        <v>15675</v>
      </c>
      <c r="D869" s="156">
        <f t="shared" si="12"/>
        <v>1942.833333</v>
      </c>
      <c r="E869" s="157">
        <f>('StockBond Returns'!Y868+'StockBond Returns'!AA868-'Parameters &amp; Main Results'!$B$33)/'StockBond Returns'!Z868*12</f>
        <v>0.07279962675</v>
      </c>
      <c r="F869" s="77">
        <f>'StockBond Returns'!Y868+'StockBond Returns'!AA868-'StockBond Returns'!Z868*'Distribution of Final Value'!$B$7</f>
        <v>18.51880552</v>
      </c>
      <c r="G869" s="19">
        <f>1/'StockBond Returns'!M867</f>
        <v>0.1030697022</v>
      </c>
      <c r="H869">
        <f t="shared" si="7"/>
        <v>1</v>
      </c>
      <c r="I869" s="71">
        <f t="shared" si="8"/>
        <v>0</v>
      </c>
      <c r="J869">
        <f t="shared" si="9"/>
        <v>0</v>
      </c>
      <c r="K869" s="19">
        <f t="shared" ref="K869:M869" si="1734">if(H869=1,$E869,"")</f>
        <v>0.07279962675</v>
      </c>
      <c r="L869" t="str">
        <f t="shared" si="1734"/>
        <v/>
      </c>
      <c r="M869" t="str">
        <f t="shared" si="1734"/>
        <v/>
      </c>
      <c r="N869" s="158">
        <f>if('StockBond Returns'!AB867=0,1,0)</f>
        <v>0</v>
      </c>
      <c r="O869">
        <f>if( and('StockBond Returns'!$AB867&lt;0,'StockBond Returns'!$AB867&gt;=-0.1),1,0)</f>
        <v>0</v>
      </c>
      <c r="P869">
        <f>if( and('StockBond Returns'!$AB867&lt;-0.1,'StockBond Returns'!$AB867&gt;=-0.2),1,0)</f>
        <v>0</v>
      </c>
      <c r="Q869">
        <f>if( and('StockBond Returns'!$AB867&lt;-0.2,'StockBond Returns'!$AB867&gt;=-0.3),1,0)</f>
        <v>0</v>
      </c>
      <c r="R869">
        <f>if('StockBond Returns'!AB867&lt;-0.3,1,0)</f>
        <v>1</v>
      </c>
      <c r="S869" t="str">
        <f t="shared" ref="S869:W869" si="1735">if(N869=1,$E869,"")</f>
        <v/>
      </c>
      <c r="T869" t="str">
        <f t="shared" si="1735"/>
        <v/>
      </c>
      <c r="U869" t="str">
        <f t="shared" si="1735"/>
        <v/>
      </c>
      <c r="V869" t="str">
        <f t="shared" si="1735"/>
        <v/>
      </c>
      <c r="W869" s="19">
        <f t="shared" si="1735"/>
        <v>0.07279962675</v>
      </c>
    </row>
    <row r="870">
      <c r="A870">
        <f t="shared" si="33"/>
        <v>12</v>
      </c>
      <c r="B870">
        <f t="shared" si="34"/>
        <v>1942</v>
      </c>
      <c r="C870" s="159">
        <f t="shared" si="709"/>
        <v>15706</v>
      </c>
      <c r="D870" s="156">
        <f t="shared" si="12"/>
        <v>1942.916667</v>
      </c>
      <c r="E870" s="157">
        <f>('StockBond Returns'!Y869+'StockBond Returns'!AA869-'Parameters &amp; Main Results'!$B$33)/'StockBond Returns'!Z869*12</f>
        <v>0.0741360859</v>
      </c>
      <c r="F870" s="77">
        <f>'StockBond Returns'!Y869+'StockBond Returns'!AA869-'StockBond Returns'!Z869*'Distribution of Final Value'!$B$7</f>
        <v>19.83476764</v>
      </c>
      <c r="G870" s="19">
        <f>1/'StockBond Returns'!M868</f>
        <v>0.1055108597</v>
      </c>
      <c r="H870">
        <f t="shared" si="7"/>
        <v>1</v>
      </c>
      <c r="I870" s="71">
        <f t="shared" si="8"/>
        <v>0</v>
      </c>
      <c r="J870">
        <f t="shared" si="9"/>
        <v>0</v>
      </c>
      <c r="K870" s="19">
        <f t="shared" ref="K870:M870" si="1736">if(H870=1,$E870,"")</f>
        <v>0.0741360859</v>
      </c>
      <c r="L870" t="str">
        <f t="shared" si="1736"/>
        <v/>
      </c>
      <c r="M870" t="str">
        <f t="shared" si="1736"/>
        <v/>
      </c>
      <c r="N870" s="158">
        <f>if('StockBond Returns'!AB868=0,1,0)</f>
        <v>0</v>
      </c>
      <c r="O870">
        <f>if( and('StockBond Returns'!$AB868&lt;0,'StockBond Returns'!$AB868&gt;=-0.1),1,0)</f>
        <v>0</v>
      </c>
      <c r="P870">
        <f>if( and('StockBond Returns'!$AB868&lt;-0.1,'StockBond Returns'!$AB868&gt;=-0.2),1,0)</f>
        <v>0</v>
      </c>
      <c r="Q870">
        <f>if( and('StockBond Returns'!$AB868&lt;-0.2,'StockBond Returns'!$AB868&gt;=-0.3),1,0)</f>
        <v>0</v>
      </c>
      <c r="R870">
        <f>if('StockBond Returns'!AB868&lt;-0.3,1,0)</f>
        <v>1</v>
      </c>
      <c r="S870" t="str">
        <f t="shared" ref="S870:W870" si="1737">if(N870=1,$E870,"")</f>
        <v/>
      </c>
      <c r="T870" t="str">
        <f t="shared" si="1737"/>
        <v/>
      </c>
      <c r="U870" t="str">
        <f t="shared" si="1737"/>
        <v/>
      </c>
      <c r="V870" t="str">
        <f t="shared" si="1737"/>
        <v/>
      </c>
      <c r="W870" s="19">
        <f t="shared" si="1737"/>
        <v>0.0741360859</v>
      </c>
    </row>
    <row r="871">
      <c r="A871">
        <f t="shared" si="33"/>
        <v>1</v>
      </c>
      <c r="B871">
        <f t="shared" si="34"/>
        <v>1943</v>
      </c>
      <c r="C871" s="159">
        <f t="shared" si="709"/>
        <v>15737</v>
      </c>
      <c r="D871" s="156">
        <f t="shared" si="12"/>
        <v>1943</v>
      </c>
      <c r="E871" s="157">
        <f>('StockBond Returns'!Y870+'StockBond Returns'!AA870-'Parameters &amp; Main Results'!$B$33)/'StockBond Returns'!Z870*12</f>
        <v>0.07190682644</v>
      </c>
      <c r="F871" s="77">
        <f>'StockBond Returns'!Y870+'StockBond Returns'!AA870-'StockBond Returns'!Z870*'Distribution of Final Value'!$B$7</f>
        <v>17.79820136</v>
      </c>
      <c r="G871" s="19">
        <f>1/'StockBond Returns'!M869</f>
        <v>0.101316354</v>
      </c>
      <c r="H871">
        <f t="shared" si="7"/>
        <v>1</v>
      </c>
      <c r="I871" s="71">
        <f t="shared" si="8"/>
        <v>0</v>
      </c>
      <c r="J871">
        <f t="shared" si="9"/>
        <v>0</v>
      </c>
      <c r="K871" s="19">
        <f t="shared" ref="K871:M871" si="1738">if(H871=1,$E871,"")</f>
        <v>0.07190682644</v>
      </c>
      <c r="L871" t="str">
        <f t="shared" si="1738"/>
        <v/>
      </c>
      <c r="M871" t="str">
        <f t="shared" si="1738"/>
        <v/>
      </c>
      <c r="N871" s="158">
        <f>if('StockBond Returns'!AB869=0,1,0)</f>
        <v>0</v>
      </c>
      <c r="O871">
        <f>if( and('StockBond Returns'!$AB869&lt;0,'StockBond Returns'!$AB869&gt;=-0.1),1,0)</f>
        <v>0</v>
      </c>
      <c r="P871">
        <f>if( and('StockBond Returns'!$AB869&lt;-0.1,'StockBond Returns'!$AB869&gt;=-0.2),1,0)</f>
        <v>0</v>
      </c>
      <c r="Q871">
        <f>if( and('StockBond Returns'!$AB869&lt;-0.2,'StockBond Returns'!$AB869&gt;=-0.3),1,0)</f>
        <v>0</v>
      </c>
      <c r="R871">
        <f>if('StockBond Returns'!AB869&lt;-0.3,1,0)</f>
        <v>1</v>
      </c>
      <c r="S871" t="str">
        <f t="shared" ref="S871:W871" si="1739">if(N871=1,$E871,"")</f>
        <v/>
      </c>
      <c r="T871" t="str">
        <f t="shared" si="1739"/>
        <v/>
      </c>
      <c r="U871" t="str">
        <f t="shared" si="1739"/>
        <v/>
      </c>
      <c r="V871" t="str">
        <f t="shared" si="1739"/>
        <v/>
      </c>
      <c r="W871" s="19">
        <f t="shared" si="1739"/>
        <v>0.07190682644</v>
      </c>
    </row>
    <row r="872">
      <c r="A872">
        <f t="shared" si="33"/>
        <v>2</v>
      </c>
      <c r="B872">
        <f t="shared" si="34"/>
        <v>1943</v>
      </c>
      <c r="C872" s="159">
        <f t="shared" si="709"/>
        <v>15765</v>
      </c>
      <c r="D872" s="156">
        <f t="shared" si="12"/>
        <v>1943.083333</v>
      </c>
      <c r="E872" s="157">
        <f>('StockBond Returns'!Y871+'StockBond Returns'!AA871-'Parameters &amp; Main Results'!$B$33)/'StockBond Returns'!Z871*12</f>
        <v>0.06836959121</v>
      </c>
      <c r="F872" s="77">
        <f>'StockBond Returns'!Y871+'StockBond Returns'!AA871-'StockBond Returns'!Z871*'Distribution of Final Value'!$B$7</f>
        <v>15.35247533</v>
      </c>
      <c r="G872" s="19">
        <f>1/'StockBond Returns'!M870</f>
        <v>0.0944901475</v>
      </c>
      <c r="H872">
        <f t="shared" si="7"/>
        <v>1</v>
      </c>
      <c r="I872" s="71">
        <f t="shared" si="8"/>
        <v>0</v>
      </c>
      <c r="J872">
        <f t="shared" si="9"/>
        <v>0</v>
      </c>
      <c r="K872" s="19">
        <f t="shared" ref="K872:M872" si="1740">if(H872=1,$E872,"")</f>
        <v>0.06836959121</v>
      </c>
      <c r="L872" t="str">
        <f t="shared" si="1740"/>
        <v/>
      </c>
      <c r="M872" t="str">
        <f t="shared" si="1740"/>
        <v/>
      </c>
      <c r="N872" s="158">
        <f>if('StockBond Returns'!AB870=0,1,0)</f>
        <v>0</v>
      </c>
      <c r="O872">
        <f>if( and('StockBond Returns'!$AB870&lt;0,'StockBond Returns'!$AB870&gt;=-0.1),1,0)</f>
        <v>0</v>
      </c>
      <c r="P872">
        <f>if( and('StockBond Returns'!$AB870&lt;-0.1,'StockBond Returns'!$AB870&gt;=-0.2),1,0)</f>
        <v>0</v>
      </c>
      <c r="Q872">
        <f>if( and('StockBond Returns'!$AB870&lt;-0.2,'StockBond Returns'!$AB870&gt;=-0.3),1,0)</f>
        <v>0</v>
      </c>
      <c r="R872">
        <f>if('StockBond Returns'!AB870&lt;-0.3,1,0)</f>
        <v>1</v>
      </c>
      <c r="S872" t="str">
        <f t="shared" ref="S872:W872" si="1741">if(N872=1,$E872,"")</f>
        <v/>
      </c>
      <c r="T872" t="str">
        <f t="shared" si="1741"/>
        <v/>
      </c>
      <c r="U872" t="str">
        <f t="shared" si="1741"/>
        <v/>
      </c>
      <c r="V872" t="str">
        <f t="shared" si="1741"/>
        <v/>
      </c>
      <c r="W872" s="19">
        <f t="shared" si="1741"/>
        <v>0.06836959121</v>
      </c>
    </row>
    <row r="873">
      <c r="A873">
        <f t="shared" si="33"/>
        <v>3</v>
      </c>
      <c r="B873">
        <f t="shared" si="34"/>
        <v>1943</v>
      </c>
      <c r="C873" s="159">
        <f t="shared" si="709"/>
        <v>15796</v>
      </c>
      <c r="D873" s="156">
        <f t="shared" si="12"/>
        <v>1943.166667</v>
      </c>
      <c r="E873" s="157">
        <f>('StockBond Returns'!Y872+'StockBond Returns'!AA872-'Parameters &amp; Main Results'!$B$33)/'StockBond Returns'!Z872*12</f>
        <v>0.06604351206</v>
      </c>
      <c r="F873" s="77">
        <f>'StockBond Returns'!Y872+'StockBond Returns'!AA872-'StockBond Returns'!Z872*'Distribution of Final Value'!$B$7</f>
        <v>13.90236629</v>
      </c>
      <c r="G873" s="19">
        <f>1/'StockBond Returns'!M871</f>
        <v>0.09141276344</v>
      </c>
      <c r="H873">
        <f t="shared" si="7"/>
        <v>1</v>
      </c>
      <c r="I873" s="71">
        <f t="shared" si="8"/>
        <v>0</v>
      </c>
      <c r="J873">
        <f t="shared" si="9"/>
        <v>0</v>
      </c>
      <c r="K873" s="19">
        <f t="shared" ref="K873:M873" si="1742">if(H873=1,$E873,"")</f>
        <v>0.06604351206</v>
      </c>
      <c r="L873" t="str">
        <f t="shared" si="1742"/>
        <v/>
      </c>
      <c r="M873" t="str">
        <f t="shared" si="1742"/>
        <v/>
      </c>
      <c r="N873" s="158">
        <f>if('StockBond Returns'!AB871=0,1,0)</f>
        <v>0</v>
      </c>
      <c r="O873">
        <f>if( and('StockBond Returns'!$AB871&lt;0,'StockBond Returns'!$AB871&gt;=-0.1),1,0)</f>
        <v>0</v>
      </c>
      <c r="P873">
        <f>if( and('StockBond Returns'!$AB871&lt;-0.1,'StockBond Returns'!$AB871&gt;=-0.2),1,0)</f>
        <v>0</v>
      </c>
      <c r="Q873">
        <f>if( and('StockBond Returns'!$AB871&lt;-0.2,'StockBond Returns'!$AB871&gt;=-0.3),1,0)</f>
        <v>1</v>
      </c>
      <c r="R873">
        <f>if('StockBond Returns'!AB871&lt;-0.3,1,0)</f>
        <v>0</v>
      </c>
      <c r="S873" t="str">
        <f t="shared" ref="S873:W873" si="1743">if(N873=1,$E873,"")</f>
        <v/>
      </c>
      <c r="T873" t="str">
        <f t="shared" si="1743"/>
        <v/>
      </c>
      <c r="U873" t="str">
        <f t="shared" si="1743"/>
        <v/>
      </c>
      <c r="V873" s="19">
        <f t="shared" si="1743"/>
        <v>0.06604351206</v>
      </c>
      <c r="W873" t="str">
        <f t="shared" si="1743"/>
        <v/>
      </c>
    </row>
    <row r="874">
      <c r="A874">
        <f t="shared" si="33"/>
        <v>4</v>
      </c>
      <c r="B874">
        <f t="shared" si="34"/>
        <v>1943</v>
      </c>
      <c r="C874" s="159">
        <f t="shared" si="709"/>
        <v>15826</v>
      </c>
      <c r="D874" s="156">
        <f t="shared" si="12"/>
        <v>1943.25</v>
      </c>
      <c r="E874" s="157">
        <f>('StockBond Returns'!Y873+'StockBond Returns'!AA873-'Parameters &amp; Main Results'!$B$33)/'StockBond Returns'!Z873*12</f>
        <v>0.06482596786</v>
      </c>
      <c r="F874" s="77">
        <f>'StockBond Returns'!Y873+'StockBond Returns'!AA873-'StockBond Returns'!Z873*'Distribution of Final Value'!$B$7</f>
        <v>13.24717169</v>
      </c>
      <c r="G874" s="19">
        <f>1/'StockBond Returns'!M872</f>
        <v>0.08810237976</v>
      </c>
      <c r="H874">
        <f t="shared" si="7"/>
        <v>1</v>
      </c>
      <c r="I874" s="71">
        <f t="shared" si="8"/>
        <v>0</v>
      </c>
      <c r="J874">
        <f t="shared" si="9"/>
        <v>0</v>
      </c>
      <c r="K874" s="19">
        <f t="shared" ref="K874:M874" si="1744">if(H874=1,$E874,"")</f>
        <v>0.06482596786</v>
      </c>
      <c r="L874" t="str">
        <f t="shared" si="1744"/>
        <v/>
      </c>
      <c r="M874" t="str">
        <f t="shared" si="1744"/>
        <v/>
      </c>
      <c r="N874" s="158">
        <f>if('StockBond Returns'!AB872=0,1,0)</f>
        <v>0</v>
      </c>
      <c r="O874">
        <f>if( and('StockBond Returns'!$AB872&lt;0,'StockBond Returns'!$AB872&gt;=-0.1),1,0)</f>
        <v>0</v>
      </c>
      <c r="P874">
        <f>if( and('StockBond Returns'!$AB872&lt;-0.1,'StockBond Returns'!$AB872&gt;=-0.2),1,0)</f>
        <v>0</v>
      </c>
      <c r="Q874">
        <f>if( and('StockBond Returns'!$AB872&lt;-0.2,'StockBond Returns'!$AB872&gt;=-0.3),1,0)</f>
        <v>1</v>
      </c>
      <c r="R874">
        <f>if('StockBond Returns'!AB872&lt;-0.3,1,0)</f>
        <v>0</v>
      </c>
      <c r="S874" t="str">
        <f t="shared" ref="S874:W874" si="1745">if(N874=1,$E874,"")</f>
        <v/>
      </c>
      <c r="T874" t="str">
        <f t="shared" si="1745"/>
        <v/>
      </c>
      <c r="U874" t="str">
        <f t="shared" si="1745"/>
        <v/>
      </c>
      <c r="V874" s="19">
        <f t="shared" si="1745"/>
        <v>0.06482596786</v>
      </c>
      <c r="W874" t="str">
        <f t="shared" si="1745"/>
        <v/>
      </c>
    </row>
    <row r="875">
      <c r="A875">
        <f t="shared" si="33"/>
        <v>5</v>
      </c>
      <c r="B875">
        <f t="shared" si="34"/>
        <v>1943</v>
      </c>
      <c r="C875" s="159">
        <f t="shared" si="709"/>
        <v>15857</v>
      </c>
      <c r="D875" s="156">
        <f t="shared" si="12"/>
        <v>1943.333333</v>
      </c>
      <c r="E875" s="157">
        <f>('StockBond Returns'!Y874+'StockBond Returns'!AA874-'Parameters &amp; Main Results'!$B$33)/'StockBond Returns'!Z874*12</f>
        <v>0.06562514392</v>
      </c>
      <c r="F875" s="77">
        <f>'StockBond Returns'!Y874+'StockBond Returns'!AA874-'StockBond Returns'!Z874*'Distribution of Final Value'!$B$7</f>
        <v>14.46939581</v>
      </c>
      <c r="G875" s="19">
        <f>1/'StockBond Returns'!M873</f>
        <v>0.08941366964</v>
      </c>
      <c r="H875">
        <f t="shared" si="7"/>
        <v>1</v>
      </c>
      <c r="I875" s="71">
        <f t="shared" si="8"/>
        <v>0</v>
      </c>
      <c r="J875">
        <f t="shared" si="9"/>
        <v>0</v>
      </c>
      <c r="K875" s="19">
        <f t="shared" ref="K875:M875" si="1746">if(H875=1,$E875,"")</f>
        <v>0.06562514392</v>
      </c>
      <c r="L875" t="str">
        <f t="shared" si="1746"/>
        <v/>
      </c>
      <c r="M875" t="str">
        <f t="shared" si="1746"/>
        <v/>
      </c>
      <c r="N875" s="158">
        <f>if('StockBond Returns'!AB873=0,1,0)</f>
        <v>0</v>
      </c>
      <c r="O875">
        <f>if( and('StockBond Returns'!$AB873&lt;0,'StockBond Returns'!$AB873&gt;=-0.1),1,0)</f>
        <v>0</v>
      </c>
      <c r="P875">
        <f>if( and('StockBond Returns'!$AB873&lt;-0.1,'StockBond Returns'!$AB873&gt;=-0.2),1,0)</f>
        <v>0</v>
      </c>
      <c r="Q875">
        <f>if( and('StockBond Returns'!$AB873&lt;-0.2,'StockBond Returns'!$AB873&gt;=-0.3),1,0)</f>
        <v>1</v>
      </c>
      <c r="R875">
        <f>if('StockBond Returns'!AB873&lt;-0.3,1,0)</f>
        <v>0</v>
      </c>
      <c r="S875" t="str">
        <f t="shared" ref="S875:W875" si="1747">if(N875=1,$E875,"")</f>
        <v/>
      </c>
      <c r="T875" t="str">
        <f t="shared" si="1747"/>
        <v/>
      </c>
      <c r="U875" t="str">
        <f t="shared" si="1747"/>
        <v/>
      </c>
      <c r="V875" s="19">
        <f t="shared" si="1747"/>
        <v>0.06562514392</v>
      </c>
      <c r="W875" t="str">
        <f t="shared" si="1747"/>
        <v/>
      </c>
    </row>
    <row r="876">
      <c r="A876">
        <f t="shared" si="33"/>
        <v>6</v>
      </c>
      <c r="B876">
        <f t="shared" si="34"/>
        <v>1943</v>
      </c>
      <c r="C876" s="159">
        <f t="shared" si="709"/>
        <v>15887</v>
      </c>
      <c r="D876" s="156">
        <f t="shared" si="12"/>
        <v>1943.416667</v>
      </c>
      <c r="E876" s="157">
        <f>('StockBond Returns'!Y875+'StockBond Returns'!AA875-'Parameters &amp; Main Results'!$B$33)/'StockBond Returns'!Z875*12</f>
        <v>0.06396426204</v>
      </c>
      <c r="F876" s="77">
        <f>'StockBond Returns'!Y875+'StockBond Returns'!AA875-'StockBond Returns'!Z875*'Distribution of Final Value'!$B$7</f>
        <v>14.21523589</v>
      </c>
      <c r="G876" s="19">
        <f>1/'StockBond Returns'!M874</f>
        <v>0.08591550213</v>
      </c>
      <c r="H876">
        <f t="shared" si="7"/>
        <v>1</v>
      </c>
      <c r="I876" s="71">
        <f t="shared" si="8"/>
        <v>0</v>
      </c>
      <c r="J876">
        <f t="shared" si="9"/>
        <v>0</v>
      </c>
      <c r="K876" s="19">
        <f t="shared" ref="K876:M876" si="1748">if(H876=1,$E876,"")</f>
        <v>0.06396426204</v>
      </c>
      <c r="L876" t="str">
        <f t="shared" si="1748"/>
        <v/>
      </c>
      <c r="M876" t="str">
        <f t="shared" si="1748"/>
        <v/>
      </c>
      <c r="N876" s="158">
        <f>if('StockBond Returns'!AB874=0,1,0)</f>
        <v>0</v>
      </c>
      <c r="O876">
        <f>if( and('StockBond Returns'!$AB874&lt;0,'StockBond Returns'!$AB874&gt;=-0.1),1,0)</f>
        <v>0</v>
      </c>
      <c r="P876">
        <f>if( and('StockBond Returns'!$AB874&lt;-0.1,'StockBond Returns'!$AB874&gt;=-0.2),1,0)</f>
        <v>0</v>
      </c>
      <c r="Q876">
        <f>if( and('StockBond Returns'!$AB874&lt;-0.2,'StockBond Returns'!$AB874&gt;=-0.3),1,0)</f>
        <v>1</v>
      </c>
      <c r="R876">
        <f>if('StockBond Returns'!AB874&lt;-0.3,1,0)</f>
        <v>0</v>
      </c>
      <c r="S876" t="str">
        <f t="shared" ref="S876:W876" si="1749">if(N876=1,$E876,"")</f>
        <v/>
      </c>
      <c r="T876" t="str">
        <f t="shared" si="1749"/>
        <v/>
      </c>
      <c r="U876" t="str">
        <f t="shared" si="1749"/>
        <v/>
      </c>
      <c r="V876" s="19">
        <f t="shared" si="1749"/>
        <v>0.06396426204</v>
      </c>
      <c r="W876" t="str">
        <f t="shared" si="1749"/>
        <v/>
      </c>
    </row>
    <row r="877">
      <c r="A877">
        <f t="shared" si="33"/>
        <v>7</v>
      </c>
      <c r="B877">
        <f t="shared" si="34"/>
        <v>1943</v>
      </c>
      <c r="C877" s="159">
        <f t="shared" si="709"/>
        <v>15918</v>
      </c>
      <c r="D877" s="156">
        <f t="shared" si="12"/>
        <v>1943.5</v>
      </c>
      <c r="E877" s="157">
        <f>('StockBond Returns'!Y876+'StockBond Returns'!AA876-'Parameters &amp; Main Results'!$B$33)/'StockBond Returns'!Z876*12</f>
        <v>0.06314618256</v>
      </c>
      <c r="F877" s="77">
        <f>'StockBond Returns'!Y876+'StockBond Returns'!AA876-'StockBond Returns'!Z876*'Distribution of Final Value'!$B$7</f>
        <v>13.71015332</v>
      </c>
      <c r="G877" s="19">
        <f>1/'StockBond Returns'!M875</f>
        <v>0.08507239703</v>
      </c>
      <c r="H877">
        <f t="shared" si="7"/>
        <v>1</v>
      </c>
      <c r="I877" s="71">
        <f t="shared" si="8"/>
        <v>0</v>
      </c>
      <c r="J877">
        <f t="shared" si="9"/>
        <v>0</v>
      </c>
      <c r="K877" s="19">
        <f t="shared" ref="K877:M877" si="1750">if(H877=1,$E877,"")</f>
        <v>0.06314618256</v>
      </c>
      <c r="L877" t="str">
        <f t="shared" si="1750"/>
        <v/>
      </c>
      <c r="M877" t="str">
        <f t="shared" si="1750"/>
        <v/>
      </c>
      <c r="N877" s="158">
        <f>if('StockBond Returns'!AB875=0,1,0)</f>
        <v>0</v>
      </c>
      <c r="O877">
        <f>if( and('StockBond Returns'!$AB875&lt;0,'StockBond Returns'!$AB875&gt;=-0.1),1,0)</f>
        <v>0</v>
      </c>
      <c r="P877">
        <f>if( and('StockBond Returns'!$AB875&lt;-0.1,'StockBond Returns'!$AB875&gt;=-0.2),1,0)</f>
        <v>1</v>
      </c>
      <c r="Q877">
        <f>if( and('StockBond Returns'!$AB875&lt;-0.2,'StockBond Returns'!$AB875&gt;=-0.3),1,0)</f>
        <v>0</v>
      </c>
      <c r="R877">
        <f>if('StockBond Returns'!AB875&lt;-0.3,1,0)</f>
        <v>0</v>
      </c>
      <c r="S877" t="str">
        <f t="shared" ref="S877:W877" si="1751">if(N877=1,$E877,"")</f>
        <v/>
      </c>
      <c r="T877" t="str">
        <f t="shared" si="1751"/>
        <v/>
      </c>
      <c r="U877" s="19">
        <f t="shared" si="1751"/>
        <v>0.06314618256</v>
      </c>
      <c r="V877" t="str">
        <f t="shared" si="1751"/>
        <v/>
      </c>
      <c r="W877" t="str">
        <f t="shared" si="1751"/>
        <v/>
      </c>
    </row>
    <row r="878">
      <c r="A878">
        <f t="shared" si="33"/>
        <v>8</v>
      </c>
      <c r="B878">
        <f t="shared" si="34"/>
        <v>1943</v>
      </c>
      <c r="C878" s="159">
        <f t="shared" si="709"/>
        <v>15949</v>
      </c>
      <c r="D878" s="156">
        <f t="shared" si="12"/>
        <v>1943.583333</v>
      </c>
      <c r="E878" s="157">
        <f>('StockBond Returns'!Y877+'StockBond Returns'!AA877-'Parameters &amp; Main Results'!$B$33)/'StockBond Returns'!Z877*12</f>
        <v>0.06551435775</v>
      </c>
      <c r="F878" s="77">
        <f>'StockBond Returns'!Y877+'StockBond Returns'!AA877-'StockBond Returns'!Z877*'Distribution of Final Value'!$B$7</f>
        <v>14.89690591</v>
      </c>
      <c r="G878" s="19">
        <f>1/'StockBond Returns'!M876</f>
        <v>0.08980328308</v>
      </c>
      <c r="H878">
        <f t="shared" si="7"/>
        <v>1</v>
      </c>
      <c r="I878" s="71">
        <f t="shared" si="8"/>
        <v>0</v>
      </c>
      <c r="J878">
        <f t="shared" si="9"/>
        <v>0</v>
      </c>
      <c r="K878" s="19">
        <f t="shared" ref="K878:M878" si="1752">if(H878=1,$E878,"")</f>
        <v>0.06551435775</v>
      </c>
      <c r="L878" t="str">
        <f t="shared" si="1752"/>
        <v/>
      </c>
      <c r="M878" t="str">
        <f t="shared" si="1752"/>
        <v/>
      </c>
      <c r="N878" s="158">
        <f>if('StockBond Returns'!AB876=0,1,0)</f>
        <v>0</v>
      </c>
      <c r="O878">
        <f>if( and('StockBond Returns'!$AB876&lt;0,'StockBond Returns'!$AB876&gt;=-0.1),1,0)</f>
        <v>0</v>
      </c>
      <c r="P878">
        <f>if( and('StockBond Returns'!$AB876&lt;-0.1,'StockBond Returns'!$AB876&gt;=-0.2),1,0)</f>
        <v>0</v>
      </c>
      <c r="Q878">
        <f>if( and('StockBond Returns'!$AB876&lt;-0.2,'StockBond Returns'!$AB876&gt;=-0.3),1,0)</f>
        <v>1</v>
      </c>
      <c r="R878">
        <f>if('StockBond Returns'!AB876&lt;-0.3,1,0)</f>
        <v>0</v>
      </c>
      <c r="S878" t="str">
        <f t="shared" ref="S878:W878" si="1753">if(N878=1,$E878,"")</f>
        <v/>
      </c>
      <c r="T878" t="str">
        <f t="shared" si="1753"/>
        <v/>
      </c>
      <c r="U878" t="str">
        <f t="shared" si="1753"/>
        <v/>
      </c>
      <c r="V878" s="19">
        <f t="shared" si="1753"/>
        <v>0.06551435775</v>
      </c>
      <c r="W878" t="str">
        <f t="shared" si="1753"/>
        <v/>
      </c>
    </row>
    <row r="879">
      <c r="A879">
        <f t="shared" si="33"/>
        <v>9</v>
      </c>
      <c r="B879">
        <f t="shared" si="34"/>
        <v>1943</v>
      </c>
      <c r="C879" s="159">
        <f t="shared" si="709"/>
        <v>15979</v>
      </c>
      <c r="D879" s="156">
        <f t="shared" si="12"/>
        <v>1943.666667</v>
      </c>
      <c r="E879" s="157">
        <f>('StockBond Returns'!Y878+'StockBond Returns'!AA878-'Parameters &amp; Main Results'!$B$33)/'StockBond Returns'!Z878*12</f>
        <v>0.06480550132</v>
      </c>
      <c r="F879" s="77">
        <f>'StockBond Returns'!Y878+'StockBond Returns'!AA878-'StockBond Returns'!Z878*'Distribution of Final Value'!$B$7</f>
        <v>14.73478208</v>
      </c>
      <c r="G879" s="19">
        <f>1/'StockBond Returns'!M877</f>
        <v>0.08874815396</v>
      </c>
      <c r="H879">
        <f t="shared" si="7"/>
        <v>1</v>
      </c>
      <c r="I879" s="71">
        <f t="shared" si="8"/>
        <v>0</v>
      </c>
      <c r="J879">
        <f t="shared" si="9"/>
        <v>0</v>
      </c>
      <c r="K879" s="19">
        <f t="shared" ref="K879:M879" si="1754">if(H879=1,$E879,"")</f>
        <v>0.06480550132</v>
      </c>
      <c r="L879" t="str">
        <f t="shared" si="1754"/>
        <v/>
      </c>
      <c r="M879" t="str">
        <f t="shared" si="1754"/>
        <v/>
      </c>
      <c r="N879" s="158">
        <f>if('StockBond Returns'!AB877=0,1,0)</f>
        <v>0</v>
      </c>
      <c r="O879">
        <f>if( and('StockBond Returns'!$AB877&lt;0,'StockBond Returns'!$AB877&gt;=-0.1),1,0)</f>
        <v>0</v>
      </c>
      <c r="P879">
        <f>if( and('StockBond Returns'!$AB877&lt;-0.1,'StockBond Returns'!$AB877&gt;=-0.2),1,0)</f>
        <v>0</v>
      </c>
      <c r="Q879">
        <f>if( and('StockBond Returns'!$AB877&lt;-0.2,'StockBond Returns'!$AB877&gt;=-0.3),1,0)</f>
        <v>1</v>
      </c>
      <c r="R879">
        <f>if('StockBond Returns'!AB877&lt;-0.3,1,0)</f>
        <v>0</v>
      </c>
      <c r="S879" t="str">
        <f t="shared" ref="S879:W879" si="1755">if(N879=1,$E879,"")</f>
        <v/>
      </c>
      <c r="T879" t="str">
        <f t="shared" si="1755"/>
        <v/>
      </c>
      <c r="U879" t="str">
        <f t="shared" si="1755"/>
        <v/>
      </c>
      <c r="V879" s="19">
        <f t="shared" si="1755"/>
        <v>0.06480550132</v>
      </c>
      <c r="W879" t="str">
        <f t="shared" si="1755"/>
        <v/>
      </c>
    </row>
    <row r="880">
      <c r="A880">
        <f t="shared" si="33"/>
        <v>10</v>
      </c>
      <c r="B880">
        <f t="shared" si="34"/>
        <v>1943</v>
      </c>
      <c r="C880" s="159">
        <f t="shared" si="709"/>
        <v>16010</v>
      </c>
      <c r="D880" s="156">
        <f t="shared" si="12"/>
        <v>1943.75</v>
      </c>
      <c r="E880" s="157">
        <f>('StockBond Returns'!Y879+'StockBond Returns'!AA879-'Parameters &amp; Main Results'!$B$33)/'StockBond Returns'!Z879*12</f>
        <v>0.06416117989</v>
      </c>
      <c r="F880" s="77">
        <f>'StockBond Returns'!Y879+'StockBond Returns'!AA879-'StockBond Returns'!Z879*'Distribution of Final Value'!$B$7</f>
        <v>14.14101929</v>
      </c>
      <c r="G880" s="19">
        <f>1/'StockBond Returns'!M878</f>
        <v>0.0875551326</v>
      </c>
      <c r="H880">
        <f t="shared" si="7"/>
        <v>1</v>
      </c>
      <c r="I880" s="71">
        <f t="shared" si="8"/>
        <v>0</v>
      </c>
      <c r="J880">
        <f t="shared" si="9"/>
        <v>0</v>
      </c>
      <c r="K880" s="19">
        <f t="shared" ref="K880:M880" si="1756">if(H880=1,$E880,"")</f>
        <v>0.06416117989</v>
      </c>
      <c r="L880" t="str">
        <f t="shared" si="1756"/>
        <v/>
      </c>
      <c r="M880" t="str">
        <f t="shared" si="1756"/>
        <v/>
      </c>
      <c r="N880" s="158">
        <f>if('StockBond Returns'!AB878=0,1,0)</f>
        <v>0</v>
      </c>
      <c r="O880">
        <f>if( and('StockBond Returns'!$AB878&lt;0,'StockBond Returns'!$AB878&gt;=-0.1),1,0)</f>
        <v>0</v>
      </c>
      <c r="P880">
        <f>if( and('StockBond Returns'!$AB878&lt;-0.1,'StockBond Returns'!$AB878&gt;=-0.2),1,0)</f>
        <v>1</v>
      </c>
      <c r="Q880">
        <f>if( and('StockBond Returns'!$AB878&lt;-0.2,'StockBond Returns'!$AB878&gt;=-0.3),1,0)</f>
        <v>0</v>
      </c>
      <c r="R880">
        <f>if('StockBond Returns'!AB878&lt;-0.3,1,0)</f>
        <v>0</v>
      </c>
      <c r="S880" t="str">
        <f t="shared" ref="S880:W880" si="1757">if(N880=1,$E880,"")</f>
        <v/>
      </c>
      <c r="T880" t="str">
        <f t="shared" si="1757"/>
        <v/>
      </c>
      <c r="U880" s="19">
        <f t="shared" si="1757"/>
        <v>0.06416117989</v>
      </c>
      <c r="V880" t="str">
        <f t="shared" si="1757"/>
        <v/>
      </c>
      <c r="W880" t="str">
        <f t="shared" si="1757"/>
        <v/>
      </c>
    </row>
    <row r="881">
      <c r="A881">
        <f t="shared" si="33"/>
        <v>11</v>
      </c>
      <c r="B881">
        <f t="shared" si="34"/>
        <v>1943</v>
      </c>
      <c r="C881" s="159">
        <f t="shared" si="709"/>
        <v>16040</v>
      </c>
      <c r="D881" s="156">
        <f t="shared" si="12"/>
        <v>1943.833333</v>
      </c>
      <c r="E881" s="157">
        <f>('StockBond Returns'!Y880+'StockBond Returns'!AA880-'Parameters &amp; Main Results'!$B$33)/'StockBond Returns'!Z880*12</f>
        <v>0.06493290023</v>
      </c>
      <c r="F881" s="77">
        <f>'StockBond Returns'!Y880+'StockBond Returns'!AA880-'StockBond Returns'!Z880*'Distribution of Final Value'!$B$7</f>
        <v>15.03895112</v>
      </c>
      <c r="G881" s="19">
        <f>1/'StockBond Returns'!M879</f>
        <v>0.0890868335</v>
      </c>
      <c r="H881">
        <f t="shared" si="7"/>
        <v>1</v>
      </c>
      <c r="I881" s="71">
        <f t="shared" si="8"/>
        <v>0</v>
      </c>
      <c r="J881">
        <f t="shared" si="9"/>
        <v>0</v>
      </c>
      <c r="K881" s="19">
        <f t="shared" ref="K881:M881" si="1758">if(H881=1,$E881,"")</f>
        <v>0.06493290023</v>
      </c>
      <c r="L881" t="str">
        <f t="shared" si="1758"/>
        <v/>
      </c>
      <c r="M881" t="str">
        <f t="shared" si="1758"/>
        <v/>
      </c>
      <c r="N881" s="158">
        <f>if('StockBond Returns'!AB879=0,1,0)</f>
        <v>0</v>
      </c>
      <c r="O881">
        <f>if( and('StockBond Returns'!$AB879&lt;0,'StockBond Returns'!$AB879&gt;=-0.1),1,0)</f>
        <v>0</v>
      </c>
      <c r="P881">
        <f>if( and('StockBond Returns'!$AB879&lt;-0.1,'StockBond Returns'!$AB879&gt;=-0.2),1,0)</f>
        <v>0</v>
      </c>
      <c r="Q881">
        <f>if( and('StockBond Returns'!$AB879&lt;-0.2,'StockBond Returns'!$AB879&gt;=-0.3),1,0)</f>
        <v>1</v>
      </c>
      <c r="R881">
        <f>if('StockBond Returns'!AB879&lt;-0.3,1,0)</f>
        <v>0</v>
      </c>
      <c r="S881" t="str">
        <f t="shared" ref="S881:W881" si="1759">if(N881=1,$E881,"")</f>
        <v/>
      </c>
      <c r="T881" t="str">
        <f t="shared" si="1759"/>
        <v/>
      </c>
      <c r="U881" t="str">
        <f t="shared" si="1759"/>
        <v/>
      </c>
      <c r="V881" s="19">
        <f t="shared" si="1759"/>
        <v>0.06493290023</v>
      </c>
      <c r="W881" t="str">
        <f t="shared" si="1759"/>
        <v/>
      </c>
    </row>
    <row r="882">
      <c r="A882">
        <f t="shared" si="33"/>
        <v>12</v>
      </c>
      <c r="B882">
        <f t="shared" si="34"/>
        <v>1943</v>
      </c>
      <c r="C882" s="159">
        <f t="shared" si="709"/>
        <v>16071</v>
      </c>
      <c r="D882" s="156">
        <f t="shared" si="12"/>
        <v>1943.916667</v>
      </c>
      <c r="E882" s="157">
        <f>('StockBond Returns'!Y881+'StockBond Returns'!AA881-'Parameters &amp; Main Results'!$B$33)/'StockBond Returns'!Z881*12</f>
        <v>0.06888500936</v>
      </c>
      <c r="F882" s="77">
        <f>'StockBond Returns'!Y881+'StockBond Returns'!AA881-'StockBond Returns'!Z881*'Distribution of Final Value'!$B$7</f>
        <v>17.55524914</v>
      </c>
      <c r="G882" s="19">
        <f>1/'StockBond Returns'!M880</f>
        <v>0.09671032031</v>
      </c>
      <c r="H882">
        <f t="shared" si="7"/>
        <v>1</v>
      </c>
      <c r="I882" s="71">
        <f t="shared" si="8"/>
        <v>0</v>
      </c>
      <c r="J882">
        <f t="shared" si="9"/>
        <v>0</v>
      </c>
      <c r="K882" s="19">
        <f t="shared" ref="K882:M882" si="1760">if(H882=1,$E882,"")</f>
        <v>0.06888500936</v>
      </c>
      <c r="L882" t="str">
        <f t="shared" si="1760"/>
        <v/>
      </c>
      <c r="M882" t="str">
        <f t="shared" si="1760"/>
        <v/>
      </c>
      <c r="N882" s="158">
        <f>if('StockBond Returns'!AB880=0,1,0)</f>
        <v>0</v>
      </c>
      <c r="O882">
        <f>if( and('StockBond Returns'!$AB880&lt;0,'StockBond Returns'!$AB880&gt;=-0.1),1,0)</f>
        <v>0</v>
      </c>
      <c r="P882">
        <f>if( and('StockBond Returns'!$AB880&lt;-0.1,'StockBond Returns'!$AB880&gt;=-0.2),1,0)</f>
        <v>0</v>
      </c>
      <c r="Q882">
        <f>if( and('StockBond Returns'!$AB880&lt;-0.2,'StockBond Returns'!$AB880&gt;=-0.3),1,0)</f>
        <v>1</v>
      </c>
      <c r="R882">
        <f>if('StockBond Returns'!AB880&lt;-0.3,1,0)</f>
        <v>0</v>
      </c>
      <c r="S882" t="str">
        <f t="shared" ref="S882:W882" si="1761">if(N882=1,$E882,"")</f>
        <v/>
      </c>
      <c r="T882" t="str">
        <f t="shared" si="1761"/>
        <v/>
      </c>
      <c r="U882" t="str">
        <f t="shared" si="1761"/>
        <v/>
      </c>
      <c r="V882" s="19">
        <f t="shared" si="1761"/>
        <v>0.06888500936</v>
      </c>
      <c r="W882" t="str">
        <f t="shared" si="1761"/>
        <v/>
      </c>
    </row>
    <row r="883">
      <c r="A883">
        <f t="shared" si="33"/>
        <v>1</v>
      </c>
      <c r="B883">
        <f t="shared" si="34"/>
        <v>1944</v>
      </c>
      <c r="C883" s="159">
        <f t="shared" si="709"/>
        <v>16102</v>
      </c>
      <c r="D883" s="156">
        <f t="shared" si="12"/>
        <v>1944</v>
      </c>
      <c r="E883" s="157">
        <f>('StockBond Returns'!Y882+'StockBond Returns'!AA882-'Parameters &amp; Main Results'!$B$33)/'StockBond Returns'!Z882*12</f>
        <v>0.06618107733</v>
      </c>
      <c r="F883" s="77">
        <f>'StockBond Returns'!Y882+'StockBond Returns'!AA882-'StockBond Returns'!Z882*'Distribution of Final Value'!$B$7</f>
        <v>16.31759216</v>
      </c>
      <c r="G883" s="19">
        <f>1/'StockBond Returns'!M881</f>
        <v>0.09161645959</v>
      </c>
      <c r="H883">
        <f t="shared" si="7"/>
        <v>1</v>
      </c>
      <c r="I883" s="71">
        <f t="shared" si="8"/>
        <v>0</v>
      </c>
      <c r="J883">
        <f t="shared" si="9"/>
        <v>0</v>
      </c>
      <c r="K883" s="19">
        <f t="shared" ref="K883:M883" si="1762">if(H883=1,$E883,"")</f>
        <v>0.06618107733</v>
      </c>
      <c r="L883" t="str">
        <f t="shared" si="1762"/>
        <v/>
      </c>
      <c r="M883" t="str">
        <f t="shared" si="1762"/>
        <v/>
      </c>
      <c r="N883" s="158">
        <f>if('StockBond Returns'!AB881=0,1,0)</f>
        <v>0</v>
      </c>
      <c r="O883">
        <f>if( and('StockBond Returns'!$AB881&lt;0,'StockBond Returns'!$AB881&gt;=-0.1),1,0)</f>
        <v>0</v>
      </c>
      <c r="P883">
        <f>if( and('StockBond Returns'!$AB881&lt;-0.1,'StockBond Returns'!$AB881&gt;=-0.2),1,0)</f>
        <v>0</v>
      </c>
      <c r="Q883">
        <f>if( and('StockBond Returns'!$AB881&lt;-0.2,'StockBond Returns'!$AB881&gt;=-0.3),1,0)</f>
        <v>1</v>
      </c>
      <c r="R883">
        <f>if('StockBond Returns'!AB881&lt;-0.3,1,0)</f>
        <v>0</v>
      </c>
      <c r="S883" t="str">
        <f t="shared" ref="S883:W883" si="1763">if(N883=1,$E883,"")</f>
        <v/>
      </c>
      <c r="T883" t="str">
        <f t="shared" si="1763"/>
        <v/>
      </c>
      <c r="U883" t="str">
        <f t="shared" si="1763"/>
        <v/>
      </c>
      <c r="V883" s="19">
        <f t="shared" si="1763"/>
        <v>0.06618107733</v>
      </c>
      <c r="W883" t="str">
        <f t="shared" si="1763"/>
        <v/>
      </c>
    </row>
    <row r="884">
      <c r="A884">
        <f t="shared" si="33"/>
        <v>2</v>
      </c>
      <c r="B884">
        <f t="shared" si="34"/>
        <v>1944</v>
      </c>
      <c r="C884" s="159">
        <f t="shared" si="709"/>
        <v>16131</v>
      </c>
      <c r="D884" s="156">
        <f t="shared" si="12"/>
        <v>1944.083333</v>
      </c>
      <c r="E884" s="157">
        <f>('StockBond Returns'!Y883+'StockBond Returns'!AA883-'Parameters &amp; Main Results'!$B$33)/'StockBond Returns'!Z883*12</f>
        <v>0.0655550331</v>
      </c>
      <c r="F884" s="77">
        <f>'StockBond Returns'!Y883+'StockBond Returns'!AA883-'StockBond Returns'!Z883*'Distribution of Final Value'!$B$7</f>
        <v>16.08937489</v>
      </c>
      <c r="G884" s="19">
        <f>1/'StockBond Returns'!M882</f>
        <v>0.09047798175</v>
      </c>
      <c r="H884">
        <f t="shared" si="7"/>
        <v>1</v>
      </c>
      <c r="I884" s="71">
        <f t="shared" si="8"/>
        <v>0</v>
      </c>
      <c r="J884">
        <f t="shared" si="9"/>
        <v>0</v>
      </c>
      <c r="K884" s="19">
        <f t="shared" ref="K884:M884" si="1764">if(H884=1,$E884,"")</f>
        <v>0.0655550331</v>
      </c>
      <c r="L884" t="str">
        <f t="shared" si="1764"/>
        <v/>
      </c>
      <c r="M884" t="str">
        <f t="shared" si="1764"/>
        <v/>
      </c>
      <c r="N884" s="158">
        <f>if('StockBond Returns'!AB882=0,1,0)</f>
        <v>0</v>
      </c>
      <c r="O884">
        <f>if( and('StockBond Returns'!$AB882&lt;0,'StockBond Returns'!$AB882&gt;=-0.1),1,0)</f>
        <v>0</v>
      </c>
      <c r="P884">
        <f>if( and('StockBond Returns'!$AB882&lt;-0.1,'StockBond Returns'!$AB882&gt;=-0.2),1,0)</f>
        <v>1</v>
      </c>
      <c r="Q884">
        <f>if( and('StockBond Returns'!$AB882&lt;-0.2,'StockBond Returns'!$AB882&gt;=-0.3),1,0)</f>
        <v>0</v>
      </c>
      <c r="R884">
        <f>if('StockBond Returns'!AB882&lt;-0.3,1,0)</f>
        <v>0</v>
      </c>
      <c r="S884" t="str">
        <f t="shared" ref="S884:W884" si="1765">if(N884=1,$E884,"")</f>
        <v/>
      </c>
      <c r="T884" t="str">
        <f t="shared" si="1765"/>
        <v/>
      </c>
      <c r="U884" s="19">
        <f t="shared" si="1765"/>
        <v>0.0655550331</v>
      </c>
      <c r="V884" t="str">
        <f t="shared" si="1765"/>
        <v/>
      </c>
      <c r="W884" t="str">
        <f t="shared" si="1765"/>
        <v/>
      </c>
    </row>
    <row r="885">
      <c r="A885">
        <f t="shared" si="33"/>
        <v>3</v>
      </c>
      <c r="B885">
        <f t="shared" si="34"/>
        <v>1944</v>
      </c>
      <c r="C885" s="159">
        <f t="shared" si="709"/>
        <v>16162</v>
      </c>
      <c r="D885" s="156">
        <f t="shared" si="12"/>
        <v>1944.166667</v>
      </c>
      <c r="E885" s="157">
        <f>('StockBond Returns'!Y884+'StockBond Returns'!AA884-'Parameters &amp; Main Results'!$B$33)/'StockBond Returns'!Z884*12</f>
        <v>0.06572905749</v>
      </c>
      <c r="F885" s="77">
        <f>'StockBond Returns'!Y884+'StockBond Returns'!AA884-'StockBond Returns'!Z884*'Distribution of Final Value'!$B$7</f>
        <v>16.38542369</v>
      </c>
      <c r="G885" s="19">
        <f>1/'StockBond Returns'!M883</f>
        <v>0.09095517533</v>
      </c>
      <c r="H885">
        <f t="shared" si="7"/>
        <v>1</v>
      </c>
      <c r="I885" s="71">
        <f t="shared" si="8"/>
        <v>0</v>
      </c>
      <c r="J885">
        <f t="shared" si="9"/>
        <v>0</v>
      </c>
      <c r="K885" s="19">
        <f t="shared" ref="K885:M885" si="1766">if(H885=1,$E885,"")</f>
        <v>0.06572905749</v>
      </c>
      <c r="L885" t="str">
        <f t="shared" si="1766"/>
        <v/>
      </c>
      <c r="M885" t="str">
        <f t="shared" si="1766"/>
        <v/>
      </c>
      <c r="N885" s="158">
        <f>if('StockBond Returns'!AB883=0,1,0)</f>
        <v>0</v>
      </c>
      <c r="O885">
        <f>if( and('StockBond Returns'!$AB883&lt;0,'StockBond Returns'!$AB883&gt;=-0.1),1,0)</f>
        <v>0</v>
      </c>
      <c r="P885">
        <f>if( and('StockBond Returns'!$AB883&lt;-0.1,'StockBond Returns'!$AB883&gt;=-0.2),1,0)</f>
        <v>1</v>
      </c>
      <c r="Q885">
        <f>if( and('StockBond Returns'!$AB883&lt;-0.2,'StockBond Returns'!$AB883&gt;=-0.3),1,0)</f>
        <v>0</v>
      </c>
      <c r="R885">
        <f>if('StockBond Returns'!AB883&lt;-0.3,1,0)</f>
        <v>0</v>
      </c>
      <c r="S885" t="str">
        <f t="shared" ref="S885:W885" si="1767">if(N885=1,$E885,"")</f>
        <v/>
      </c>
      <c r="T885" t="str">
        <f t="shared" si="1767"/>
        <v/>
      </c>
      <c r="U885" s="19">
        <f t="shared" si="1767"/>
        <v>0.06572905749</v>
      </c>
      <c r="V885" t="str">
        <f t="shared" si="1767"/>
        <v/>
      </c>
      <c r="W885" t="str">
        <f t="shared" si="1767"/>
        <v/>
      </c>
    </row>
    <row r="886">
      <c r="A886">
        <f t="shared" si="33"/>
        <v>4</v>
      </c>
      <c r="B886">
        <f t="shared" si="34"/>
        <v>1944</v>
      </c>
      <c r="C886" s="159">
        <f t="shared" si="709"/>
        <v>16192</v>
      </c>
      <c r="D886" s="156">
        <f t="shared" si="12"/>
        <v>1944.25</v>
      </c>
      <c r="E886" s="157">
        <f>('StockBond Returns'!Y885+'StockBond Returns'!AA885-'Parameters &amp; Main Results'!$B$33)/'StockBond Returns'!Z885*12</f>
        <v>0.06502511597</v>
      </c>
      <c r="F886" s="77">
        <f>'StockBond Returns'!Y885+'StockBond Returns'!AA885-'StockBond Returns'!Z885*'Distribution of Final Value'!$B$7</f>
        <v>15.59605752</v>
      </c>
      <c r="G886" s="19">
        <f>1/'StockBond Returns'!M884</f>
        <v>0.08968223508</v>
      </c>
      <c r="H886">
        <f t="shared" si="7"/>
        <v>1</v>
      </c>
      <c r="I886" s="71">
        <f t="shared" si="8"/>
        <v>0</v>
      </c>
      <c r="J886">
        <f t="shared" si="9"/>
        <v>0</v>
      </c>
      <c r="K886" s="19">
        <f t="shared" ref="K886:M886" si="1768">if(H886=1,$E886,"")</f>
        <v>0.06502511597</v>
      </c>
      <c r="L886" t="str">
        <f t="shared" si="1768"/>
        <v/>
      </c>
      <c r="M886" t="str">
        <f t="shared" si="1768"/>
        <v/>
      </c>
      <c r="N886" s="158">
        <f>if('StockBond Returns'!AB884=0,1,0)</f>
        <v>0</v>
      </c>
      <c r="O886">
        <f>if( and('StockBond Returns'!$AB884&lt;0,'StockBond Returns'!$AB884&gt;=-0.1),1,0)</f>
        <v>0</v>
      </c>
      <c r="P886">
        <f>if( and('StockBond Returns'!$AB884&lt;-0.1,'StockBond Returns'!$AB884&gt;=-0.2),1,0)</f>
        <v>1</v>
      </c>
      <c r="Q886">
        <f>if( and('StockBond Returns'!$AB884&lt;-0.2,'StockBond Returns'!$AB884&gt;=-0.3),1,0)</f>
        <v>0</v>
      </c>
      <c r="R886">
        <f>if('StockBond Returns'!AB884&lt;-0.3,1,0)</f>
        <v>0</v>
      </c>
      <c r="S886" t="str">
        <f t="shared" ref="S886:W886" si="1769">if(N886=1,$E886,"")</f>
        <v/>
      </c>
      <c r="T886" t="str">
        <f t="shared" si="1769"/>
        <v/>
      </c>
      <c r="U886" s="19">
        <f t="shared" si="1769"/>
        <v>0.06502511597</v>
      </c>
      <c r="V886" t="str">
        <f t="shared" si="1769"/>
        <v/>
      </c>
      <c r="W886" t="str">
        <f t="shared" si="1769"/>
        <v/>
      </c>
    </row>
    <row r="887">
      <c r="A887">
        <f t="shared" si="33"/>
        <v>5</v>
      </c>
      <c r="B887">
        <f t="shared" si="34"/>
        <v>1944</v>
      </c>
      <c r="C887" s="159">
        <f t="shared" si="709"/>
        <v>16223</v>
      </c>
      <c r="D887" s="156">
        <f t="shared" si="12"/>
        <v>1944.333333</v>
      </c>
      <c r="E887" s="157">
        <f>('StockBond Returns'!Y886+'StockBond Returns'!AA886-'Parameters &amp; Main Results'!$B$33)/'StockBond Returns'!Z886*12</f>
        <v>0.06609468875</v>
      </c>
      <c r="F887" s="77">
        <f>'StockBond Returns'!Y886+'StockBond Returns'!AA886-'StockBond Returns'!Z886*'Distribution of Final Value'!$B$7</f>
        <v>15.75928747</v>
      </c>
      <c r="G887" s="19">
        <f>1/'StockBond Returns'!M885</f>
        <v>0.0908870128</v>
      </c>
      <c r="H887">
        <f t="shared" si="7"/>
        <v>1</v>
      </c>
      <c r="I887" s="71">
        <f t="shared" si="8"/>
        <v>0</v>
      </c>
      <c r="J887">
        <f t="shared" si="9"/>
        <v>0</v>
      </c>
      <c r="K887" s="19">
        <f t="shared" ref="K887:M887" si="1770">if(H887=1,$E887,"")</f>
        <v>0.06609468875</v>
      </c>
      <c r="L887" t="str">
        <f t="shared" si="1770"/>
        <v/>
      </c>
      <c r="M887" t="str">
        <f t="shared" si="1770"/>
        <v/>
      </c>
      <c r="N887" s="158">
        <f>if('StockBond Returns'!AB885=0,1,0)</f>
        <v>0</v>
      </c>
      <c r="O887">
        <f>if( and('StockBond Returns'!$AB885&lt;0,'StockBond Returns'!$AB885&gt;=-0.1),1,0)</f>
        <v>0</v>
      </c>
      <c r="P887">
        <f>if( and('StockBond Returns'!$AB885&lt;-0.1,'StockBond Returns'!$AB885&gt;=-0.2),1,0)</f>
        <v>1</v>
      </c>
      <c r="Q887">
        <f>if( and('StockBond Returns'!$AB885&lt;-0.2,'StockBond Returns'!$AB885&gt;=-0.3),1,0)</f>
        <v>0</v>
      </c>
      <c r="R887">
        <f>if('StockBond Returns'!AB885&lt;-0.3,1,0)</f>
        <v>0</v>
      </c>
      <c r="S887" t="str">
        <f t="shared" ref="S887:W887" si="1771">if(N887=1,$E887,"")</f>
        <v/>
      </c>
      <c r="T887" t="str">
        <f t="shared" si="1771"/>
        <v/>
      </c>
      <c r="U887" s="19">
        <f t="shared" si="1771"/>
        <v>0.06609468875</v>
      </c>
      <c r="V887" t="str">
        <f t="shared" si="1771"/>
        <v/>
      </c>
      <c r="W887" t="str">
        <f t="shared" si="1771"/>
        <v/>
      </c>
    </row>
    <row r="888">
      <c r="A888">
        <f t="shared" si="33"/>
        <v>6</v>
      </c>
      <c r="B888">
        <f t="shared" si="34"/>
        <v>1944</v>
      </c>
      <c r="C888" s="159">
        <f t="shared" si="709"/>
        <v>16253</v>
      </c>
      <c r="D888" s="156">
        <f t="shared" si="12"/>
        <v>1944.416667</v>
      </c>
      <c r="E888" s="157">
        <f>('StockBond Returns'!Y887+'StockBond Returns'!AA887-'Parameters &amp; Main Results'!$B$33)/'StockBond Returns'!Z887*12</f>
        <v>0.06430712539</v>
      </c>
      <c r="F888" s="77">
        <f>'StockBond Returns'!Y887+'StockBond Returns'!AA887-'StockBond Returns'!Z887*'Distribution of Final Value'!$B$7</f>
        <v>14.68819607</v>
      </c>
      <c r="G888" s="19">
        <f>1/'StockBond Returns'!M886</f>
        <v>0.0882366982</v>
      </c>
      <c r="H888">
        <f t="shared" si="7"/>
        <v>1</v>
      </c>
      <c r="I888" s="71">
        <f t="shared" si="8"/>
        <v>0</v>
      </c>
      <c r="J888">
        <f t="shared" si="9"/>
        <v>0</v>
      </c>
      <c r="K888" s="19">
        <f t="shared" ref="K888:M888" si="1772">if(H888=1,$E888,"")</f>
        <v>0.06430712539</v>
      </c>
      <c r="L888" t="str">
        <f t="shared" si="1772"/>
        <v/>
      </c>
      <c r="M888" t="str">
        <f t="shared" si="1772"/>
        <v/>
      </c>
      <c r="N888" s="158">
        <f>if('StockBond Returns'!AB886=0,1,0)</f>
        <v>0</v>
      </c>
      <c r="O888">
        <f>if( and('StockBond Returns'!$AB886&lt;0,'StockBond Returns'!$AB886&gt;=-0.1),1,0)</f>
        <v>0</v>
      </c>
      <c r="P888">
        <f>if( and('StockBond Returns'!$AB886&lt;-0.1,'StockBond Returns'!$AB886&gt;=-0.2),1,0)</f>
        <v>1</v>
      </c>
      <c r="Q888">
        <f>if( and('StockBond Returns'!$AB886&lt;-0.2,'StockBond Returns'!$AB886&gt;=-0.3),1,0)</f>
        <v>0</v>
      </c>
      <c r="R888">
        <f>if('StockBond Returns'!AB886&lt;-0.3,1,0)</f>
        <v>0</v>
      </c>
      <c r="S888" t="str">
        <f t="shared" ref="S888:W888" si="1773">if(N888=1,$E888,"")</f>
        <v/>
      </c>
      <c r="T888" t="str">
        <f t="shared" si="1773"/>
        <v/>
      </c>
      <c r="U888" s="19">
        <f t="shared" si="1773"/>
        <v>0.06430712539</v>
      </c>
      <c r="V888" t="str">
        <f t="shared" si="1773"/>
        <v/>
      </c>
      <c r="W888" t="str">
        <f t="shared" si="1773"/>
        <v/>
      </c>
    </row>
    <row r="889">
      <c r="A889">
        <f t="shared" si="33"/>
        <v>7</v>
      </c>
      <c r="B889">
        <f t="shared" si="34"/>
        <v>1944</v>
      </c>
      <c r="C889" s="159">
        <f t="shared" si="709"/>
        <v>16284</v>
      </c>
      <c r="D889" s="156">
        <f t="shared" si="12"/>
        <v>1944.5</v>
      </c>
      <c r="E889" s="157">
        <f>('StockBond Returns'!Y888+'StockBond Returns'!AA888-'Parameters &amp; Main Results'!$B$33)/'StockBond Returns'!Z888*12</f>
        <v>0.062465815</v>
      </c>
      <c r="F889" s="77">
        <f>'StockBond Returns'!Y888+'StockBond Returns'!AA888-'StockBond Returns'!Z888*'Distribution of Final Value'!$B$7</f>
        <v>13.6885716</v>
      </c>
      <c r="G889" s="19">
        <f>1/'StockBond Returns'!M887</f>
        <v>0.08463845292</v>
      </c>
      <c r="H889">
        <f t="shared" si="7"/>
        <v>1</v>
      </c>
      <c r="I889" s="71">
        <f t="shared" si="8"/>
        <v>0</v>
      </c>
      <c r="J889">
        <f t="shared" si="9"/>
        <v>0</v>
      </c>
      <c r="K889" s="19">
        <f t="shared" ref="K889:M889" si="1774">if(H889=1,$E889,"")</f>
        <v>0.062465815</v>
      </c>
      <c r="L889" t="str">
        <f t="shared" si="1774"/>
        <v/>
      </c>
      <c r="M889" t="str">
        <f t="shared" si="1774"/>
        <v/>
      </c>
      <c r="N889" s="158">
        <f>if('StockBond Returns'!AB887=0,1,0)</f>
        <v>0</v>
      </c>
      <c r="O889">
        <f>if( and('StockBond Returns'!$AB887&lt;0,'StockBond Returns'!$AB887&gt;=-0.1),1,0)</f>
        <v>0</v>
      </c>
      <c r="P889">
        <f>if( and('StockBond Returns'!$AB887&lt;-0.1,'StockBond Returns'!$AB887&gt;=-0.2),1,0)</f>
        <v>1</v>
      </c>
      <c r="Q889">
        <f>if( and('StockBond Returns'!$AB887&lt;-0.2,'StockBond Returns'!$AB887&gt;=-0.3),1,0)</f>
        <v>0</v>
      </c>
      <c r="R889">
        <f>if('StockBond Returns'!AB887&lt;-0.3,1,0)</f>
        <v>0</v>
      </c>
      <c r="S889" t="str">
        <f t="shared" ref="S889:W889" si="1775">if(N889=1,$E889,"")</f>
        <v/>
      </c>
      <c r="T889" t="str">
        <f t="shared" si="1775"/>
        <v/>
      </c>
      <c r="U889" s="19">
        <f t="shared" si="1775"/>
        <v>0.062465815</v>
      </c>
      <c r="V889" t="str">
        <f t="shared" si="1775"/>
        <v/>
      </c>
      <c r="W889" t="str">
        <f t="shared" si="1775"/>
        <v/>
      </c>
    </row>
    <row r="890">
      <c r="A890">
        <f t="shared" si="33"/>
        <v>8</v>
      </c>
      <c r="B890">
        <f t="shared" si="34"/>
        <v>1944</v>
      </c>
      <c r="C890" s="159">
        <f t="shared" si="709"/>
        <v>16315</v>
      </c>
      <c r="D890" s="156">
        <f t="shared" si="12"/>
        <v>1944.583333</v>
      </c>
      <c r="E890" s="157">
        <f>('StockBond Returns'!Y889+'StockBond Returns'!AA889-'Parameters &amp; Main Results'!$B$33)/'StockBond Returns'!Z889*12</f>
        <v>0.06386483421</v>
      </c>
      <c r="F890" s="77">
        <f>'StockBond Returns'!Y889+'StockBond Returns'!AA889-'StockBond Returns'!Z889*'Distribution of Final Value'!$B$7</f>
        <v>14.18108811</v>
      </c>
      <c r="G890" s="19">
        <f>1/'StockBond Returns'!M888</f>
        <v>0.08713146832</v>
      </c>
      <c r="H890">
        <f t="shared" si="7"/>
        <v>1</v>
      </c>
      <c r="I890" s="71">
        <f t="shared" si="8"/>
        <v>0</v>
      </c>
      <c r="J890">
        <f t="shared" si="9"/>
        <v>0</v>
      </c>
      <c r="K890" s="19">
        <f t="shared" ref="K890:M890" si="1776">if(H890=1,$E890,"")</f>
        <v>0.06386483421</v>
      </c>
      <c r="L890" t="str">
        <f t="shared" si="1776"/>
        <v/>
      </c>
      <c r="M890" t="str">
        <f t="shared" si="1776"/>
        <v/>
      </c>
      <c r="N890" s="158">
        <f>if('StockBond Returns'!AB888=0,1,0)</f>
        <v>0</v>
      </c>
      <c r="O890">
        <f>if( and('StockBond Returns'!$AB888&lt;0,'StockBond Returns'!$AB888&gt;=-0.1),1,0)</f>
        <v>0</v>
      </c>
      <c r="P890">
        <f>if( and('StockBond Returns'!$AB888&lt;-0.1,'StockBond Returns'!$AB888&gt;=-0.2),1,0)</f>
        <v>1</v>
      </c>
      <c r="Q890">
        <f>if( and('StockBond Returns'!$AB888&lt;-0.2,'StockBond Returns'!$AB888&gt;=-0.3),1,0)</f>
        <v>0</v>
      </c>
      <c r="R890">
        <f>if('StockBond Returns'!AB888&lt;-0.3,1,0)</f>
        <v>0</v>
      </c>
      <c r="S890" t="str">
        <f t="shared" ref="S890:W890" si="1777">if(N890=1,$E890,"")</f>
        <v/>
      </c>
      <c r="T890" t="str">
        <f t="shared" si="1777"/>
        <v/>
      </c>
      <c r="U890" s="19">
        <f t="shared" si="1777"/>
        <v>0.06386483421</v>
      </c>
      <c r="V890" t="str">
        <f t="shared" si="1777"/>
        <v/>
      </c>
      <c r="W890" t="str">
        <f t="shared" si="1777"/>
        <v/>
      </c>
    </row>
    <row r="891">
      <c r="A891">
        <f t="shared" si="33"/>
        <v>9</v>
      </c>
      <c r="B891">
        <f t="shared" si="34"/>
        <v>1944</v>
      </c>
      <c r="C891" s="159">
        <f t="shared" si="709"/>
        <v>16345</v>
      </c>
      <c r="D891" s="156">
        <f t="shared" si="12"/>
        <v>1944.666667</v>
      </c>
      <c r="E891" s="157">
        <f>('StockBond Returns'!Y890+'StockBond Returns'!AA890-'Parameters &amp; Main Results'!$B$33)/'StockBond Returns'!Z890*12</f>
        <v>0.06352573567</v>
      </c>
      <c r="F891" s="77">
        <f>'StockBond Returns'!Y890+'StockBond Returns'!AA890-'StockBond Returns'!Z890*'Distribution of Final Value'!$B$7</f>
        <v>14.01845548</v>
      </c>
      <c r="G891" s="19">
        <f>1/'StockBond Returns'!M889</f>
        <v>0.08657467772</v>
      </c>
      <c r="H891">
        <f t="shared" si="7"/>
        <v>1</v>
      </c>
      <c r="I891" s="71">
        <f t="shared" si="8"/>
        <v>0</v>
      </c>
      <c r="J891">
        <f t="shared" si="9"/>
        <v>0</v>
      </c>
      <c r="K891" s="19">
        <f t="shared" ref="K891:M891" si="1778">if(H891=1,$E891,"")</f>
        <v>0.06352573567</v>
      </c>
      <c r="L891" t="str">
        <f t="shared" si="1778"/>
        <v/>
      </c>
      <c r="M891" t="str">
        <f t="shared" si="1778"/>
        <v/>
      </c>
      <c r="N891" s="158">
        <f>if('StockBond Returns'!AB889=0,1,0)</f>
        <v>0</v>
      </c>
      <c r="O891">
        <f>if( and('StockBond Returns'!$AB889&lt;0,'StockBond Returns'!$AB889&gt;=-0.1),1,0)</f>
        <v>0</v>
      </c>
      <c r="P891">
        <f>if( and('StockBond Returns'!$AB889&lt;-0.1,'StockBond Returns'!$AB889&gt;=-0.2),1,0)</f>
        <v>1</v>
      </c>
      <c r="Q891">
        <f>if( and('StockBond Returns'!$AB889&lt;-0.2,'StockBond Returns'!$AB889&gt;=-0.3),1,0)</f>
        <v>0</v>
      </c>
      <c r="R891">
        <f>if('StockBond Returns'!AB889&lt;-0.3,1,0)</f>
        <v>0</v>
      </c>
      <c r="S891" t="str">
        <f t="shared" ref="S891:W891" si="1779">if(N891=1,$E891,"")</f>
        <v/>
      </c>
      <c r="T891" t="str">
        <f t="shared" si="1779"/>
        <v/>
      </c>
      <c r="U891" s="19">
        <f t="shared" si="1779"/>
        <v>0.06352573567</v>
      </c>
      <c r="V891" t="str">
        <f t="shared" si="1779"/>
        <v/>
      </c>
      <c r="W891" t="str">
        <f t="shared" si="1779"/>
        <v/>
      </c>
    </row>
    <row r="892">
      <c r="A892">
        <f t="shared" si="33"/>
        <v>10</v>
      </c>
      <c r="B892">
        <f t="shared" si="34"/>
        <v>1944</v>
      </c>
      <c r="C892" s="159">
        <f t="shared" si="709"/>
        <v>16376</v>
      </c>
      <c r="D892" s="156">
        <f t="shared" si="12"/>
        <v>1944.75</v>
      </c>
      <c r="E892" s="157">
        <f>('StockBond Returns'!Y891+'StockBond Returns'!AA891-'Parameters &amp; Main Results'!$B$33)/'StockBond Returns'!Z891*12</f>
        <v>0.06378619093</v>
      </c>
      <c r="F892" s="77">
        <f>'StockBond Returns'!Y891+'StockBond Returns'!AA891-'StockBond Returns'!Z891*'Distribution of Final Value'!$B$7</f>
        <v>14.17795237</v>
      </c>
      <c r="G892" s="19">
        <f>1/'StockBond Returns'!M890</f>
        <v>0.08702919369</v>
      </c>
      <c r="H892">
        <f t="shared" si="7"/>
        <v>1</v>
      </c>
      <c r="I892" s="71">
        <f t="shared" si="8"/>
        <v>0</v>
      </c>
      <c r="J892">
        <f t="shared" si="9"/>
        <v>0</v>
      </c>
      <c r="K892" s="19">
        <f t="shared" ref="K892:M892" si="1780">if(H892=1,$E892,"")</f>
        <v>0.06378619093</v>
      </c>
      <c r="L892" t="str">
        <f t="shared" si="1780"/>
        <v/>
      </c>
      <c r="M892" t="str">
        <f t="shared" si="1780"/>
        <v/>
      </c>
      <c r="N892" s="158">
        <f>if('StockBond Returns'!AB890=0,1,0)</f>
        <v>0</v>
      </c>
      <c r="O892">
        <f>if( and('StockBond Returns'!$AB890&lt;0,'StockBond Returns'!$AB890&gt;=-0.1),1,0)</f>
        <v>0</v>
      </c>
      <c r="P892">
        <f>if( and('StockBond Returns'!$AB890&lt;-0.1,'StockBond Returns'!$AB890&gt;=-0.2),1,0)</f>
        <v>1</v>
      </c>
      <c r="Q892">
        <f>if( and('StockBond Returns'!$AB890&lt;-0.2,'StockBond Returns'!$AB890&gt;=-0.3),1,0)</f>
        <v>0</v>
      </c>
      <c r="R892">
        <f>if('StockBond Returns'!AB890&lt;-0.3,1,0)</f>
        <v>0</v>
      </c>
      <c r="S892" t="str">
        <f t="shared" ref="S892:W892" si="1781">if(N892=1,$E892,"")</f>
        <v/>
      </c>
      <c r="T892" t="str">
        <f t="shared" si="1781"/>
        <v/>
      </c>
      <c r="U892" s="19">
        <f t="shared" si="1781"/>
        <v>0.06378619093</v>
      </c>
      <c r="V892" t="str">
        <f t="shared" si="1781"/>
        <v/>
      </c>
      <c r="W892" t="str">
        <f t="shared" si="1781"/>
        <v/>
      </c>
    </row>
    <row r="893">
      <c r="A893">
        <f t="shared" si="33"/>
        <v>11</v>
      </c>
      <c r="B893">
        <f t="shared" si="34"/>
        <v>1944</v>
      </c>
      <c r="C893" s="159">
        <f t="shared" si="709"/>
        <v>16406</v>
      </c>
      <c r="D893" s="156">
        <f t="shared" si="12"/>
        <v>1944.833333</v>
      </c>
      <c r="E893" s="157">
        <f>('StockBond Returns'!Y892+'StockBond Returns'!AA892-'Parameters &amp; Main Results'!$B$33)/'StockBond Returns'!Z892*12</f>
        <v>0.06390462365</v>
      </c>
      <c r="F893" s="77">
        <f>'StockBond Returns'!Y892+'StockBond Returns'!AA892-'StockBond Returns'!Z892*'Distribution of Final Value'!$B$7</f>
        <v>14.30216848</v>
      </c>
      <c r="G893" s="19">
        <f>1/'StockBond Returns'!M891</f>
        <v>0.08721082365</v>
      </c>
      <c r="H893">
        <f t="shared" si="7"/>
        <v>1</v>
      </c>
      <c r="I893" s="71">
        <f t="shared" si="8"/>
        <v>0</v>
      </c>
      <c r="J893">
        <f t="shared" si="9"/>
        <v>0</v>
      </c>
      <c r="K893" s="19">
        <f t="shared" ref="K893:M893" si="1782">if(H893=1,$E893,"")</f>
        <v>0.06390462365</v>
      </c>
      <c r="L893" t="str">
        <f t="shared" si="1782"/>
        <v/>
      </c>
      <c r="M893" t="str">
        <f t="shared" si="1782"/>
        <v/>
      </c>
      <c r="N893" s="158">
        <f>if('StockBond Returns'!AB891=0,1,0)</f>
        <v>0</v>
      </c>
      <c r="O893">
        <f>if( and('StockBond Returns'!$AB891&lt;0,'StockBond Returns'!$AB891&gt;=-0.1),1,0)</f>
        <v>0</v>
      </c>
      <c r="P893">
        <f>if( and('StockBond Returns'!$AB891&lt;-0.1,'StockBond Returns'!$AB891&gt;=-0.2),1,0)</f>
        <v>1</v>
      </c>
      <c r="Q893">
        <f>if( and('StockBond Returns'!$AB891&lt;-0.2,'StockBond Returns'!$AB891&gt;=-0.3),1,0)</f>
        <v>0</v>
      </c>
      <c r="R893">
        <f>if('StockBond Returns'!AB891&lt;-0.3,1,0)</f>
        <v>0</v>
      </c>
      <c r="S893" t="str">
        <f t="shared" ref="S893:W893" si="1783">if(N893=1,$E893,"")</f>
        <v/>
      </c>
      <c r="T893" t="str">
        <f t="shared" si="1783"/>
        <v/>
      </c>
      <c r="U893" s="19">
        <f t="shared" si="1783"/>
        <v>0.06390462365</v>
      </c>
      <c r="V893" t="str">
        <f t="shared" si="1783"/>
        <v/>
      </c>
      <c r="W893" t="str">
        <f t="shared" si="1783"/>
        <v/>
      </c>
    </row>
    <row r="894">
      <c r="A894">
        <f t="shared" si="33"/>
        <v>12</v>
      </c>
      <c r="B894">
        <f t="shared" si="34"/>
        <v>1944</v>
      </c>
      <c r="C894" s="159">
        <f t="shared" si="709"/>
        <v>16437</v>
      </c>
      <c r="D894" s="156">
        <f t="shared" si="12"/>
        <v>1944.916667</v>
      </c>
      <c r="E894" s="157">
        <f>('StockBond Returns'!Y893+'StockBond Returns'!AA893-'Parameters &amp; Main Results'!$B$33)/'StockBond Returns'!Z893*12</f>
        <v>0.06383223522</v>
      </c>
      <c r="F894" s="77">
        <f>'StockBond Returns'!Y893+'StockBond Returns'!AA893-'StockBond Returns'!Z893*'Distribution of Final Value'!$B$7</f>
        <v>14.46670944</v>
      </c>
      <c r="G894" s="19">
        <f>1/'StockBond Returns'!M892</f>
        <v>0.08705180372</v>
      </c>
      <c r="H894">
        <f t="shared" si="7"/>
        <v>1</v>
      </c>
      <c r="I894" s="71">
        <f t="shared" si="8"/>
        <v>0</v>
      </c>
      <c r="J894">
        <f t="shared" si="9"/>
        <v>0</v>
      </c>
      <c r="K894" s="19">
        <f t="shared" ref="K894:M894" si="1784">if(H894=1,$E894,"")</f>
        <v>0.06383223522</v>
      </c>
      <c r="L894" t="str">
        <f t="shared" si="1784"/>
        <v/>
      </c>
      <c r="M894" t="str">
        <f t="shared" si="1784"/>
        <v/>
      </c>
      <c r="N894" s="158">
        <f>if('StockBond Returns'!AB892=0,1,0)</f>
        <v>0</v>
      </c>
      <c r="O894">
        <f>if( and('StockBond Returns'!$AB892&lt;0,'StockBond Returns'!$AB892&gt;=-0.1),1,0)</f>
        <v>0</v>
      </c>
      <c r="P894">
        <f>if( and('StockBond Returns'!$AB892&lt;-0.1,'StockBond Returns'!$AB892&gt;=-0.2),1,0)</f>
        <v>1</v>
      </c>
      <c r="Q894">
        <f>if( and('StockBond Returns'!$AB892&lt;-0.2,'StockBond Returns'!$AB892&gt;=-0.3),1,0)</f>
        <v>0</v>
      </c>
      <c r="R894">
        <f>if('StockBond Returns'!AB892&lt;-0.3,1,0)</f>
        <v>0</v>
      </c>
      <c r="S894" t="str">
        <f t="shared" ref="S894:W894" si="1785">if(N894=1,$E894,"")</f>
        <v/>
      </c>
      <c r="T894" t="str">
        <f t="shared" si="1785"/>
        <v/>
      </c>
      <c r="U894" s="19">
        <f t="shared" si="1785"/>
        <v>0.06383223522</v>
      </c>
      <c r="V894" t="str">
        <f t="shared" si="1785"/>
        <v/>
      </c>
      <c r="W894" t="str">
        <f t="shared" si="1785"/>
        <v/>
      </c>
    </row>
    <row r="895">
      <c r="A895">
        <f t="shared" si="33"/>
        <v>1</v>
      </c>
      <c r="B895">
        <f t="shared" si="34"/>
        <v>1945</v>
      </c>
      <c r="C895" s="159">
        <f t="shared" si="709"/>
        <v>16468</v>
      </c>
      <c r="D895" s="156">
        <f t="shared" si="12"/>
        <v>1945</v>
      </c>
      <c r="E895" s="157">
        <f>('StockBond Returns'!Y894+'StockBond Returns'!AA894-'Parameters &amp; Main Results'!$B$33)/'StockBond Returns'!Z894*12</f>
        <v>0.06271135289</v>
      </c>
      <c r="F895" s="77">
        <f>'StockBond Returns'!Y894+'StockBond Returns'!AA894-'StockBond Returns'!Z894*'Distribution of Final Value'!$B$7</f>
        <v>14.11833982</v>
      </c>
      <c r="G895" s="19">
        <f>1/'StockBond Returns'!M893</f>
        <v>0.08443787296</v>
      </c>
      <c r="H895">
        <f t="shared" si="7"/>
        <v>1</v>
      </c>
      <c r="I895" s="71">
        <f t="shared" si="8"/>
        <v>0</v>
      </c>
      <c r="J895">
        <f t="shared" si="9"/>
        <v>0</v>
      </c>
      <c r="K895" s="19">
        <f t="shared" ref="K895:M895" si="1786">if(H895=1,$E895,"")</f>
        <v>0.06271135289</v>
      </c>
      <c r="L895" t="str">
        <f t="shared" si="1786"/>
        <v/>
      </c>
      <c r="M895" t="str">
        <f t="shared" si="1786"/>
        <v/>
      </c>
      <c r="N895" s="158">
        <f>if('StockBond Returns'!AB893=0,1,0)</f>
        <v>0</v>
      </c>
      <c r="O895">
        <f>if( and('StockBond Returns'!$AB893&lt;0,'StockBond Returns'!$AB893&gt;=-0.1),1,0)</f>
        <v>1</v>
      </c>
      <c r="P895">
        <f>if( and('StockBond Returns'!$AB893&lt;-0.1,'StockBond Returns'!$AB893&gt;=-0.2),1,0)</f>
        <v>0</v>
      </c>
      <c r="Q895">
        <f>if( and('StockBond Returns'!$AB893&lt;-0.2,'StockBond Returns'!$AB893&gt;=-0.3),1,0)</f>
        <v>0</v>
      </c>
      <c r="R895">
        <f>if('StockBond Returns'!AB893&lt;-0.3,1,0)</f>
        <v>0</v>
      </c>
      <c r="S895" t="str">
        <f t="shared" ref="S895:W895" si="1787">if(N895=1,$E895,"")</f>
        <v/>
      </c>
      <c r="T895" s="19">
        <f t="shared" si="1787"/>
        <v>0.06271135289</v>
      </c>
      <c r="U895" t="str">
        <f t="shared" si="1787"/>
        <v/>
      </c>
      <c r="V895" t="str">
        <f t="shared" si="1787"/>
        <v/>
      </c>
      <c r="W895" t="str">
        <f t="shared" si="1787"/>
        <v/>
      </c>
    </row>
    <row r="896">
      <c r="A896">
        <f t="shared" si="33"/>
        <v>2</v>
      </c>
      <c r="B896">
        <f t="shared" si="34"/>
        <v>1945</v>
      </c>
      <c r="C896" s="159">
        <f t="shared" si="709"/>
        <v>16496</v>
      </c>
      <c r="D896" s="156">
        <f t="shared" si="12"/>
        <v>1945.083333</v>
      </c>
      <c r="E896" s="157">
        <f>('StockBond Returns'!Y895+'StockBond Returns'!AA895-'Parameters &amp; Main Results'!$B$33)/'StockBond Returns'!Z895*12</f>
        <v>0.06196845613</v>
      </c>
      <c r="F896" s="77">
        <f>'StockBond Returns'!Y895+'StockBond Returns'!AA895-'StockBond Returns'!Z895*'Distribution of Final Value'!$B$7</f>
        <v>13.39951714</v>
      </c>
      <c r="G896" s="19">
        <f>1/'StockBond Returns'!M894</f>
        <v>0.08373294112</v>
      </c>
      <c r="H896">
        <f t="shared" si="7"/>
        <v>1</v>
      </c>
      <c r="I896" s="71">
        <f t="shared" si="8"/>
        <v>0</v>
      </c>
      <c r="J896">
        <f t="shared" si="9"/>
        <v>0</v>
      </c>
      <c r="K896" s="19">
        <f t="shared" ref="K896:M896" si="1788">if(H896=1,$E896,"")</f>
        <v>0.06196845613</v>
      </c>
      <c r="L896" t="str">
        <f t="shared" si="1788"/>
        <v/>
      </c>
      <c r="M896" t="str">
        <f t="shared" si="1788"/>
        <v/>
      </c>
      <c r="N896" s="158">
        <f>if('StockBond Returns'!AB894=0,1,0)</f>
        <v>0</v>
      </c>
      <c r="O896">
        <f>if( and('StockBond Returns'!$AB894&lt;0,'StockBond Returns'!$AB894&gt;=-0.1),1,0)</f>
        <v>1</v>
      </c>
      <c r="P896">
        <f>if( and('StockBond Returns'!$AB894&lt;-0.1,'StockBond Returns'!$AB894&gt;=-0.2),1,0)</f>
        <v>0</v>
      </c>
      <c r="Q896">
        <f>if( and('StockBond Returns'!$AB894&lt;-0.2,'StockBond Returns'!$AB894&gt;=-0.3),1,0)</f>
        <v>0</v>
      </c>
      <c r="R896">
        <f>if('StockBond Returns'!AB894&lt;-0.3,1,0)</f>
        <v>0</v>
      </c>
      <c r="S896" t="str">
        <f t="shared" ref="S896:W896" si="1789">if(N896=1,$E896,"")</f>
        <v/>
      </c>
      <c r="T896" s="19">
        <f t="shared" si="1789"/>
        <v>0.06196845613</v>
      </c>
      <c r="U896" t="str">
        <f t="shared" si="1789"/>
        <v/>
      </c>
      <c r="V896" t="str">
        <f t="shared" si="1789"/>
        <v/>
      </c>
      <c r="W896" t="str">
        <f t="shared" si="1789"/>
        <v/>
      </c>
    </row>
    <row r="897">
      <c r="A897">
        <f t="shared" si="33"/>
        <v>3</v>
      </c>
      <c r="B897">
        <f t="shared" si="34"/>
        <v>1945</v>
      </c>
      <c r="C897" s="159">
        <f t="shared" si="709"/>
        <v>16527</v>
      </c>
      <c r="D897" s="156">
        <f t="shared" si="12"/>
        <v>1945.166667</v>
      </c>
      <c r="E897" s="157">
        <f>('StockBond Returns'!Y896+'StockBond Returns'!AA896-'Parameters &amp; Main Results'!$B$33)/'StockBond Returns'!Z896*12</f>
        <v>0.05933499984</v>
      </c>
      <c r="F897" s="77">
        <f>'StockBond Returns'!Y896+'StockBond Returns'!AA896-'StockBond Returns'!Z896*'Distribution of Final Value'!$B$7</f>
        <v>11.85865559</v>
      </c>
      <c r="G897" s="19">
        <f>1/'StockBond Returns'!M895</f>
        <v>0.07898595375</v>
      </c>
      <c r="H897">
        <f t="shared" si="7"/>
        <v>1</v>
      </c>
      <c r="I897" s="71">
        <f t="shared" si="8"/>
        <v>0</v>
      </c>
      <c r="J897">
        <f t="shared" si="9"/>
        <v>0</v>
      </c>
      <c r="K897" s="19">
        <f t="shared" ref="K897:M897" si="1790">if(H897=1,$E897,"")</f>
        <v>0.05933499984</v>
      </c>
      <c r="L897" t="str">
        <f t="shared" si="1790"/>
        <v/>
      </c>
      <c r="M897" t="str">
        <f t="shared" si="1790"/>
        <v/>
      </c>
      <c r="N897" s="158">
        <f>if('StockBond Returns'!AB895=0,1,0)</f>
        <v>0</v>
      </c>
      <c r="O897">
        <f>if( and('StockBond Returns'!$AB895&lt;0,'StockBond Returns'!$AB895&gt;=-0.1),1,0)</f>
        <v>1</v>
      </c>
      <c r="P897">
        <f>if( and('StockBond Returns'!$AB895&lt;-0.1,'StockBond Returns'!$AB895&gt;=-0.2),1,0)</f>
        <v>0</v>
      </c>
      <c r="Q897">
        <f>if( and('StockBond Returns'!$AB895&lt;-0.2,'StockBond Returns'!$AB895&gt;=-0.3),1,0)</f>
        <v>0</v>
      </c>
      <c r="R897">
        <f>if('StockBond Returns'!AB895&lt;-0.3,1,0)</f>
        <v>0</v>
      </c>
      <c r="S897" t="str">
        <f t="shared" ref="S897:W897" si="1791">if(N897=1,$E897,"")</f>
        <v/>
      </c>
      <c r="T897" s="19">
        <f t="shared" si="1791"/>
        <v>0.05933499984</v>
      </c>
      <c r="U897" t="str">
        <f t="shared" si="1791"/>
        <v/>
      </c>
      <c r="V897" t="str">
        <f t="shared" si="1791"/>
        <v/>
      </c>
      <c r="W897" t="str">
        <f t="shared" si="1791"/>
        <v/>
      </c>
    </row>
    <row r="898">
      <c r="A898">
        <f t="shared" si="33"/>
        <v>4</v>
      </c>
      <c r="B898">
        <f t="shared" si="34"/>
        <v>1945</v>
      </c>
      <c r="C898" s="159">
        <f t="shared" si="709"/>
        <v>16557</v>
      </c>
      <c r="D898" s="156">
        <f t="shared" si="12"/>
        <v>1945.25</v>
      </c>
      <c r="E898" s="157">
        <f>('StockBond Returns'!Y897+'StockBond Returns'!AA897-'Parameters &amp; Main Results'!$B$33)/'StockBond Returns'!Z897*12</f>
        <v>0.06141034834</v>
      </c>
      <c r="F898" s="77">
        <f>'StockBond Returns'!Y897+'StockBond Returns'!AA897-'StockBond Returns'!Z897*'Distribution of Final Value'!$B$7</f>
        <v>12.80427131</v>
      </c>
      <c r="G898" s="19">
        <f>1/'StockBond Returns'!M896</f>
        <v>0.08287229418</v>
      </c>
      <c r="H898">
        <f t="shared" si="7"/>
        <v>1</v>
      </c>
      <c r="I898" s="71">
        <f t="shared" si="8"/>
        <v>0</v>
      </c>
      <c r="J898">
        <f t="shared" si="9"/>
        <v>0</v>
      </c>
      <c r="K898" s="19">
        <f t="shared" ref="K898:M898" si="1792">if(H898=1,$E898,"")</f>
        <v>0.06141034834</v>
      </c>
      <c r="L898" t="str">
        <f t="shared" si="1792"/>
        <v/>
      </c>
      <c r="M898" t="str">
        <f t="shared" si="1792"/>
        <v/>
      </c>
      <c r="N898" s="158">
        <f>if('StockBond Returns'!AB896=0,1,0)</f>
        <v>0</v>
      </c>
      <c r="O898">
        <f>if( and('StockBond Returns'!$AB896&lt;0,'StockBond Returns'!$AB896&gt;=-0.1),1,0)</f>
        <v>1</v>
      </c>
      <c r="P898">
        <f>if( and('StockBond Returns'!$AB896&lt;-0.1,'StockBond Returns'!$AB896&gt;=-0.2),1,0)</f>
        <v>0</v>
      </c>
      <c r="Q898">
        <f>if( and('StockBond Returns'!$AB896&lt;-0.2,'StockBond Returns'!$AB896&gt;=-0.3),1,0)</f>
        <v>0</v>
      </c>
      <c r="R898">
        <f>if('StockBond Returns'!AB896&lt;-0.3,1,0)</f>
        <v>0</v>
      </c>
      <c r="S898" t="str">
        <f t="shared" ref="S898:W898" si="1793">if(N898=1,$E898,"")</f>
        <v/>
      </c>
      <c r="T898" s="19">
        <f t="shared" si="1793"/>
        <v>0.06141034834</v>
      </c>
      <c r="U898" t="str">
        <f t="shared" si="1793"/>
        <v/>
      </c>
      <c r="V898" t="str">
        <f t="shared" si="1793"/>
        <v/>
      </c>
      <c r="W898" t="str">
        <f t="shared" si="1793"/>
        <v/>
      </c>
    </row>
    <row r="899">
      <c r="A899">
        <f t="shared" si="33"/>
        <v>5</v>
      </c>
      <c r="B899">
        <f t="shared" si="34"/>
        <v>1945</v>
      </c>
      <c r="C899" s="159">
        <f t="shared" si="709"/>
        <v>16588</v>
      </c>
      <c r="D899" s="156">
        <f t="shared" si="12"/>
        <v>1945.333333</v>
      </c>
      <c r="E899" s="157">
        <f>('StockBond Returns'!Y898+'StockBond Returns'!AA898-'Parameters &amp; Main Results'!$B$33)/'StockBond Returns'!Z898*12</f>
        <v>0.05767058543</v>
      </c>
      <c r="F899" s="77">
        <f>'StockBond Returns'!Y898+'StockBond Returns'!AA898-'StockBond Returns'!Z898*'Distribution of Final Value'!$B$7</f>
        <v>10.48803942</v>
      </c>
      <c r="G899" s="19">
        <f>1/'StockBond Returns'!M897</f>
        <v>0.07617750669</v>
      </c>
      <c r="H899">
        <f t="shared" si="7"/>
        <v>1</v>
      </c>
      <c r="I899" s="71">
        <f t="shared" si="8"/>
        <v>0</v>
      </c>
      <c r="J899">
        <f t="shared" si="9"/>
        <v>0</v>
      </c>
      <c r="K899" s="19">
        <f t="shared" ref="K899:M899" si="1794">if(H899=1,$E899,"")</f>
        <v>0.05767058543</v>
      </c>
      <c r="L899" t="str">
        <f t="shared" si="1794"/>
        <v/>
      </c>
      <c r="M899" t="str">
        <f t="shared" si="1794"/>
        <v/>
      </c>
      <c r="N899" s="158">
        <f>if('StockBond Returns'!AB897=0,1,0)</f>
        <v>1</v>
      </c>
      <c r="O899">
        <f>if( and('StockBond Returns'!$AB897&lt;0,'StockBond Returns'!$AB897&gt;=-0.1),1,0)</f>
        <v>0</v>
      </c>
      <c r="P899">
        <f>if( and('StockBond Returns'!$AB897&lt;-0.1,'StockBond Returns'!$AB897&gt;=-0.2),1,0)</f>
        <v>0</v>
      </c>
      <c r="Q899">
        <f>if( and('StockBond Returns'!$AB897&lt;-0.2,'StockBond Returns'!$AB897&gt;=-0.3),1,0)</f>
        <v>0</v>
      </c>
      <c r="R899">
        <f>if('StockBond Returns'!AB897&lt;-0.3,1,0)</f>
        <v>0</v>
      </c>
      <c r="S899" s="19">
        <f t="shared" ref="S899:W899" si="1795">if(N899=1,$E899,"")</f>
        <v>0.05767058543</v>
      </c>
      <c r="T899" t="str">
        <f t="shared" si="1795"/>
        <v/>
      </c>
      <c r="U899" t="str">
        <f t="shared" si="1795"/>
        <v/>
      </c>
      <c r="V899" t="str">
        <f t="shared" si="1795"/>
        <v/>
      </c>
      <c r="W899" t="str">
        <f t="shared" si="1795"/>
        <v/>
      </c>
    </row>
    <row r="900">
      <c r="A900">
        <f t="shared" si="33"/>
        <v>6</v>
      </c>
      <c r="B900">
        <f t="shared" si="34"/>
        <v>1945</v>
      </c>
      <c r="C900" s="159">
        <f t="shared" si="709"/>
        <v>16618</v>
      </c>
      <c r="D900" s="156">
        <f t="shared" si="12"/>
        <v>1945.416667</v>
      </c>
      <c r="E900" s="157">
        <f>('StockBond Returns'!Y899+'StockBond Returns'!AA899-'Parameters &amp; Main Results'!$B$33)/'StockBond Returns'!Z899*12</f>
        <v>0.0576036433</v>
      </c>
      <c r="F900" s="77">
        <f>'StockBond Returns'!Y899+'StockBond Returns'!AA899-'StockBond Returns'!Z899*'Distribution of Final Value'!$B$7</f>
        <v>10.66694872</v>
      </c>
      <c r="G900" s="19">
        <f>1/'StockBond Returns'!M898</f>
        <v>0.07573636946</v>
      </c>
      <c r="H900">
        <f t="shared" si="7"/>
        <v>1</v>
      </c>
      <c r="I900" s="71">
        <f t="shared" si="8"/>
        <v>0</v>
      </c>
      <c r="J900">
        <f t="shared" si="9"/>
        <v>0</v>
      </c>
      <c r="K900" s="19">
        <f t="shared" ref="K900:M900" si="1796">if(H900=1,$E900,"")</f>
        <v>0.0576036433</v>
      </c>
      <c r="L900" t="str">
        <f t="shared" si="1796"/>
        <v/>
      </c>
      <c r="M900" t="str">
        <f t="shared" si="1796"/>
        <v/>
      </c>
      <c r="N900" s="158">
        <f>if('StockBond Returns'!AB898=0,1,0)</f>
        <v>1</v>
      </c>
      <c r="O900">
        <f>if( and('StockBond Returns'!$AB898&lt;0,'StockBond Returns'!$AB898&gt;=-0.1),1,0)</f>
        <v>0</v>
      </c>
      <c r="P900">
        <f>if( and('StockBond Returns'!$AB898&lt;-0.1,'StockBond Returns'!$AB898&gt;=-0.2),1,0)</f>
        <v>0</v>
      </c>
      <c r="Q900">
        <f>if( and('StockBond Returns'!$AB898&lt;-0.2,'StockBond Returns'!$AB898&gt;=-0.3),1,0)</f>
        <v>0</v>
      </c>
      <c r="R900">
        <f>if('StockBond Returns'!AB898&lt;-0.3,1,0)</f>
        <v>0</v>
      </c>
      <c r="S900" s="19">
        <f t="shared" ref="S900:W900" si="1797">if(N900=1,$E900,"")</f>
        <v>0.0576036433</v>
      </c>
      <c r="T900" t="str">
        <f t="shared" si="1797"/>
        <v/>
      </c>
      <c r="U900" t="str">
        <f t="shared" si="1797"/>
        <v/>
      </c>
      <c r="V900" t="str">
        <f t="shared" si="1797"/>
        <v/>
      </c>
      <c r="W900" t="str">
        <f t="shared" si="1797"/>
        <v/>
      </c>
    </row>
    <row r="901">
      <c r="A901">
        <f t="shared" si="33"/>
        <v>7</v>
      </c>
      <c r="B901">
        <f t="shared" si="34"/>
        <v>1945</v>
      </c>
      <c r="C901" s="159">
        <f t="shared" si="709"/>
        <v>16649</v>
      </c>
      <c r="D901" s="156">
        <f t="shared" si="12"/>
        <v>1945.5</v>
      </c>
      <c r="E901" s="157">
        <f>('StockBond Returns'!Y900+'StockBond Returns'!AA900-'Parameters &amp; Main Results'!$B$33)/'StockBond Returns'!Z900*12</f>
        <v>0.05839437617</v>
      </c>
      <c r="F901" s="77">
        <f>'StockBond Returns'!Y900+'StockBond Returns'!AA900-'StockBond Returns'!Z900*'Distribution of Final Value'!$B$7</f>
        <v>11.11342954</v>
      </c>
      <c r="G901" s="19">
        <f>1/'StockBond Returns'!M899</f>
        <v>0.07682198634</v>
      </c>
      <c r="H901">
        <f t="shared" si="7"/>
        <v>1</v>
      </c>
      <c r="I901" s="71">
        <f t="shared" si="8"/>
        <v>0</v>
      </c>
      <c r="J901">
        <f t="shared" si="9"/>
        <v>0</v>
      </c>
      <c r="K901" s="19">
        <f t="shared" ref="K901:M901" si="1798">if(H901=1,$E901,"")</f>
        <v>0.05839437617</v>
      </c>
      <c r="L901" t="str">
        <f t="shared" si="1798"/>
        <v/>
      </c>
      <c r="M901" t="str">
        <f t="shared" si="1798"/>
        <v/>
      </c>
      <c r="N901" s="158">
        <f>if('StockBond Returns'!AB899=0,1,0)</f>
        <v>0</v>
      </c>
      <c r="O901">
        <f>if( and('StockBond Returns'!$AB899&lt;0,'StockBond Returns'!$AB899&gt;=-0.1),1,0)</f>
        <v>1</v>
      </c>
      <c r="P901">
        <f>if( and('StockBond Returns'!$AB899&lt;-0.1,'StockBond Returns'!$AB899&gt;=-0.2),1,0)</f>
        <v>0</v>
      </c>
      <c r="Q901">
        <f>if( and('StockBond Returns'!$AB899&lt;-0.2,'StockBond Returns'!$AB899&gt;=-0.3),1,0)</f>
        <v>0</v>
      </c>
      <c r="R901">
        <f>if('StockBond Returns'!AB899&lt;-0.3,1,0)</f>
        <v>0</v>
      </c>
      <c r="S901" t="str">
        <f t="shared" ref="S901:W901" si="1799">if(N901=1,$E901,"")</f>
        <v/>
      </c>
      <c r="T901" s="19">
        <f t="shared" si="1799"/>
        <v>0.05839437617</v>
      </c>
      <c r="U901" t="str">
        <f t="shared" si="1799"/>
        <v/>
      </c>
      <c r="V901" t="str">
        <f t="shared" si="1799"/>
        <v/>
      </c>
      <c r="W901" t="str">
        <f t="shared" si="1799"/>
        <v/>
      </c>
    </row>
    <row r="902">
      <c r="A902">
        <f t="shared" si="33"/>
        <v>8</v>
      </c>
      <c r="B902">
        <f t="shared" si="34"/>
        <v>1945</v>
      </c>
      <c r="C902" s="159">
        <f t="shared" si="709"/>
        <v>16680</v>
      </c>
      <c r="D902" s="156">
        <f t="shared" si="12"/>
        <v>1945.583333</v>
      </c>
      <c r="E902" s="157">
        <f>('StockBond Returns'!Y901+'StockBond Returns'!AA901-'Parameters &amp; Main Results'!$B$33)/'StockBond Returns'!Z901*12</f>
        <v>0.05939336354</v>
      </c>
      <c r="F902" s="77">
        <f>'StockBond Returns'!Y901+'StockBond Returns'!AA901-'StockBond Returns'!Z901*'Distribution of Final Value'!$B$7</f>
        <v>11.83695902</v>
      </c>
      <c r="G902" s="19">
        <f>1/'StockBond Returns'!M900</f>
        <v>0.07835418593</v>
      </c>
      <c r="H902">
        <f t="shared" si="7"/>
        <v>1</v>
      </c>
      <c r="I902" s="71">
        <f t="shared" si="8"/>
        <v>0</v>
      </c>
      <c r="J902">
        <f t="shared" si="9"/>
        <v>0</v>
      </c>
      <c r="K902" s="19">
        <f t="shared" ref="K902:M902" si="1800">if(H902=1,$E902,"")</f>
        <v>0.05939336354</v>
      </c>
      <c r="L902" t="str">
        <f t="shared" si="1800"/>
        <v/>
      </c>
      <c r="M902" t="str">
        <f t="shared" si="1800"/>
        <v/>
      </c>
      <c r="N902" s="158">
        <f>if('StockBond Returns'!AB900=0,1,0)</f>
        <v>0</v>
      </c>
      <c r="O902">
        <f>if( and('StockBond Returns'!$AB900&lt;0,'StockBond Returns'!$AB900&gt;=-0.1),1,0)</f>
        <v>1</v>
      </c>
      <c r="P902">
        <f>if( and('StockBond Returns'!$AB900&lt;-0.1,'StockBond Returns'!$AB900&gt;=-0.2),1,0)</f>
        <v>0</v>
      </c>
      <c r="Q902">
        <f>if( and('StockBond Returns'!$AB900&lt;-0.2,'StockBond Returns'!$AB900&gt;=-0.3),1,0)</f>
        <v>0</v>
      </c>
      <c r="R902">
        <f>if('StockBond Returns'!AB900&lt;-0.3,1,0)</f>
        <v>0</v>
      </c>
      <c r="S902" t="str">
        <f t="shared" ref="S902:W902" si="1801">if(N902=1,$E902,"")</f>
        <v/>
      </c>
      <c r="T902" s="19">
        <f t="shared" si="1801"/>
        <v>0.05939336354</v>
      </c>
      <c r="U902" t="str">
        <f t="shared" si="1801"/>
        <v/>
      </c>
      <c r="V902" t="str">
        <f t="shared" si="1801"/>
        <v/>
      </c>
      <c r="W902" t="str">
        <f t="shared" si="1801"/>
        <v/>
      </c>
    </row>
    <row r="903">
      <c r="A903">
        <f t="shared" si="33"/>
        <v>9</v>
      </c>
      <c r="B903">
        <f t="shared" si="34"/>
        <v>1945</v>
      </c>
      <c r="C903" s="159">
        <f t="shared" si="709"/>
        <v>16710</v>
      </c>
      <c r="D903" s="156">
        <f t="shared" si="12"/>
        <v>1945.666667</v>
      </c>
      <c r="E903" s="157">
        <f>('StockBond Returns'!Y902+'StockBond Returns'!AA902-'Parameters &amp; Main Results'!$B$33)/'StockBond Returns'!Z902*12</f>
        <v>0.05705843062</v>
      </c>
      <c r="F903" s="77">
        <f>'StockBond Returns'!Y902+'StockBond Returns'!AA902-'StockBond Returns'!Z902*'Distribution of Final Value'!$B$7</f>
        <v>10.31838798</v>
      </c>
      <c r="G903" s="19">
        <f>1/'StockBond Returns'!M901</f>
        <v>0.07403246553</v>
      </c>
      <c r="H903">
        <f t="shared" si="7"/>
        <v>1</v>
      </c>
      <c r="I903" s="71">
        <f t="shared" si="8"/>
        <v>0</v>
      </c>
      <c r="J903">
        <f t="shared" si="9"/>
        <v>0</v>
      </c>
      <c r="K903" s="19">
        <f t="shared" ref="K903:M903" si="1802">if(H903=1,$E903,"")</f>
        <v>0.05705843062</v>
      </c>
      <c r="L903" t="str">
        <f t="shared" si="1802"/>
        <v/>
      </c>
      <c r="M903" t="str">
        <f t="shared" si="1802"/>
        <v/>
      </c>
      <c r="N903" s="158">
        <f>if('StockBond Returns'!AB901=0,1,0)</f>
        <v>1</v>
      </c>
      <c r="O903">
        <f>if( and('StockBond Returns'!$AB901&lt;0,'StockBond Returns'!$AB901&gt;=-0.1),1,0)</f>
        <v>0</v>
      </c>
      <c r="P903">
        <f>if( and('StockBond Returns'!$AB901&lt;-0.1,'StockBond Returns'!$AB901&gt;=-0.2),1,0)</f>
        <v>0</v>
      </c>
      <c r="Q903">
        <f>if( and('StockBond Returns'!$AB901&lt;-0.2,'StockBond Returns'!$AB901&gt;=-0.3),1,0)</f>
        <v>0</v>
      </c>
      <c r="R903">
        <f>if('StockBond Returns'!AB901&lt;-0.3,1,0)</f>
        <v>0</v>
      </c>
      <c r="S903" s="19">
        <f t="shared" ref="S903:W903" si="1803">if(N903=1,$E903,"")</f>
        <v>0.05705843062</v>
      </c>
      <c r="T903" t="str">
        <f t="shared" si="1803"/>
        <v/>
      </c>
      <c r="U903" t="str">
        <f t="shared" si="1803"/>
        <v/>
      </c>
      <c r="V903" t="str">
        <f t="shared" si="1803"/>
        <v/>
      </c>
      <c r="W903" t="str">
        <f t="shared" si="1803"/>
        <v/>
      </c>
    </row>
    <row r="904">
      <c r="A904">
        <f t="shared" si="33"/>
        <v>10</v>
      </c>
      <c r="B904">
        <f t="shared" si="34"/>
        <v>1945</v>
      </c>
      <c r="C904" s="159">
        <f t="shared" si="709"/>
        <v>16741</v>
      </c>
      <c r="D904" s="156">
        <f t="shared" si="12"/>
        <v>1945.75</v>
      </c>
      <c r="E904" s="157">
        <f>('StockBond Returns'!Y903+'StockBond Returns'!AA903-'Parameters &amp; Main Results'!$B$33)/'StockBond Returns'!Z903*12</f>
        <v>0.05542028232</v>
      </c>
      <c r="F904" s="77">
        <f>'StockBond Returns'!Y903+'StockBond Returns'!AA903-'StockBond Returns'!Z903*'Distribution of Final Value'!$B$7</f>
        <v>9.191993898</v>
      </c>
      <c r="G904" s="19">
        <f>1/'StockBond Returns'!M902</f>
        <v>0.07029824979</v>
      </c>
      <c r="H904">
        <f t="shared" si="7"/>
        <v>1</v>
      </c>
      <c r="I904" s="71">
        <f t="shared" si="8"/>
        <v>0</v>
      </c>
      <c r="J904">
        <f t="shared" si="9"/>
        <v>0</v>
      </c>
      <c r="K904" s="19">
        <f t="shared" ref="K904:M904" si="1804">if(H904=1,$E904,"")</f>
        <v>0.05542028232</v>
      </c>
      <c r="L904" t="str">
        <f t="shared" si="1804"/>
        <v/>
      </c>
      <c r="M904" t="str">
        <f t="shared" si="1804"/>
        <v/>
      </c>
      <c r="N904" s="158">
        <f>if('StockBond Returns'!AB902=0,1,0)</f>
        <v>1</v>
      </c>
      <c r="O904">
        <f>if( and('StockBond Returns'!$AB902&lt;0,'StockBond Returns'!$AB902&gt;=-0.1),1,0)</f>
        <v>0</v>
      </c>
      <c r="P904">
        <f>if( and('StockBond Returns'!$AB902&lt;-0.1,'StockBond Returns'!$AB902&gt;=-0.2),1,0)</f>
        <v>0</v>
      </c>
      <c r="Q904">
        <f>if( and('StockBond Returns'!$AB902&lt;-0.2,'StockBond Returns'!$AB902&gt;=-0.3),1,0)</f>
        <v>0</v>
      </c>
      <c r="R904">
        <f>if('StockBond Returns'!AB902&lt;-0.3,1,0)</f>
        <v>0</v>
      </c>
      <c r="S904" s="19">
        <f t="shared" ref="S904:W904" si="1805">if(N904=1,$E904,"")</f>
        <v>0.05542028232</v>
      </c>
      <c r="T904" t="str">
        <f t="shared" si="1805"/>
        <v/>
      </c>
      <c r="U904" t="str">
        <f t="shared" si="1805"/>
        <v/>
      </c>
      <c r="V904" t="str">
        <f t="shared" si="1805"/>
        <v/>
      </c>
      <c r="W904" t="str">
        <f t="shared" si="1805"/>
        <v/>
      </c>
    </row>
    <row r="905">
      <c r="A905">
        <f t="shared" si="33"/>
        <v>11</v>
      </c>
      <c r="B905">
        <f t="shared" si="34"/>
        <v>1945</v>
      </c>
      <c r="C905" s="159">
        <f t="shared" si="709"/>
        <v>16771</v>
      </c>
      <c r="D905" s="156">
        <f t="shared" si="12"/>
        <v>1945.833333</v>
      </c>
      <c r="E905" s="157">
        <f>('StockBond Returns'!Y904+'StockBond Returns'!AA904-'Parameters &amp; Main Results'!$B$33)/'StockBond Returns'!Z904*12</f>
        <v>0.05423354474</v>
      </c>
      <c r="F905" s="77">
        <f>'StockBond Returns'!Y904+'StockBond Returns'!AA904-'StockBond Returns'!Z904*'Distribution of Final Value'!$B$7</f>
        <v>8.322452842</v>
      </c>
      <c r="G905" s="19">
        <f>1/'StockBond Returns'!M903</f>
        <v>0.06894012146</v>
      </c>
      <c r="H905">
        <f t="shared" si="7"/>
        <v>1</v>
      </c>
      <c r="I905" s="71">
        <f t="shared" si="8"/>
        <v>0</v>
      </c>
      <c r="J905">
        <f t="shared" si="9"/>
        <v>0</v>
      </c>
      <c r="K905" s="19">
        <f t="shared" ref="K905:M905" si="1806">if(H905=1,$E905,"")</f>
        <v>0.05423354474</v>
      </c>
      <c r="L905" t="str">
        <f t="shared" si="1806"/>
        <v/>
      </c>
      <c r="M905" t="str">
        <f t="shared" si="1806"/>
        <v/>
      </c>
      <c r="N905" s="158">
        <f>if('StockBond Returns'!AB903=0,1,0)</f>
        <v>1</v>
      </c>
      <c r="O905">
        <f>if( and('StockBond Returns'!$AB903&lt;0,'StockBond Returns'!$AB903&gt;=-0.1),1,0)</f>
        <v>0</v>
      </c>
      <c r="P905">
        <f>if( and('StockBond Returns'!$AB903&lt;-0.1,'StockBond Returns'!$AB903&gt;=-0.2),1,0)</f>
        <v>0</v>
      </c>
      <c r="Q905">
        <f>if( and('StockBond Returns'!$AB903&lt;-0.2,'StockBond Returns'!$AB903&gt;=-0.3),1,0)</f>
        <v>0</v>
      </c>
      <c r="R905">
        <f>if('StockBond Returns'!AB903&lt;-0.3,1,0)</f>
        <v>0</v>
      </c>
      <c r="S905" s="19">
        <f t="shared" ref="S905:W905" si="1807">if(N905=1,$E905,"")</f>
        <v>0.05423354474</v>
      </c>
      <c r="T905" t="str">
        <f t="shared" si="1807"/>
        <v/>
      </c>
      <c r="U905" t="str">
        <f t="shared" si="1807"/>
        <v/>
      </c>
      <c r="V905" t="str">
        <f t="shared" si="1807"/>
        <v/>
      </c>
      <c r="W905" t="str">
        <f t="shared" si="1807"/>
        <v/>
      </c>
    </row>
    <row r="906">
      <c r="A906">
        <f t="shared" si="33"/>
        <v>12</v>
      </c>
      <c r="B906">
        <f t="shared" si="34"/>
        <v>1945</v>
      </c>
      <c r="C906" s="159">
        <f t="shared" si="709"/>
        <v>16802</v>
      </c>
      <c r="D906" s="156">
        <f t="shared" si="12"/>
        <v>1945.916667</v>
      </c>
      <c r="E906" s="157">
        <f>('StockBond Returns'!Y905+'StockBond Returns'!AA905-'Parameters &amp; Main Results'!$B$33)/'StockBond Returns'!Z905*12</f>
        <v>0.0530264358</v>
      </c>
      <c r="F906" s="77">
        <f>'StockBond Returns'!Y905+'StockBond Returns'!AA905-'StockBond Returns'!Z905*'Distribution of Final Value'!$B$7</f>
        <v>7.872157495</v>
      </c>
      <c r="G906" s="19">
        <f>1/'StockBond Returns'!M904</f>
        <v>0.06676278607</v>
      </c>
      <c r="H906">
        <f t="shared" si="7"/>
        <v>1</v>
      </c>
      <c r="I906" s="71">
        <f t="shared" si="8"/>
        <v>0</v>
      </c>
      <c r="J906">
        <f t="shared" si="9"/>
        <v>0</v>
      </c>
      <c r="K906" s="19">
        <f t="shared" ref="K906:M906" si="1808">if(H906=1,$E906,"")</f>
        <v>0.0530264358</v>
      </c>
      <c r="L906" t="str">
        <f t="shared" si="1808"/>
        <v/>
      </c>
      <c r="M906" t="str">
        <f t="shared" si="1808"/>
        <v/>
      </c>
      <c r="N906" s="158">
        <f>if('StockBond Returns'!AB904=0,1,0)</f>
        <v>1</v>
      </c>
      <c r="O906">
        <f>if( and('StockBond Returns'!$AB904&lt;0,'StockBond Returns'!$AB904&gt;=-0.1),1,0)</f>
        <v>0</v>
      </c>
      <c r="P906">
        <f>if( and('StockBond Returns'!$AB904&lt;-0.1,'StockBond Returns'!$AB904&gt;=-0.2),1,0)</f>
        <v>0</v>
      </c>
      <c r="Q906">
        <f>if( and('StockBond Returns'!$AB904&lt;-0.2,'StockBond Returns'!$AB904&gt;=-0.3),1,0)</f>
        <v>0</v>
      </c>
      <c r="R906">
        <f>if('StockBond Returns'!AB904&lt;-0.3,1,0)</f>
        <v>0</v>
      </c>
      <c r="S906" s="19">
        <f t="shared" ref="S906:W906" si="1809">if(N906=1,$E906,"")</f>
        <v>0.0530264358</v>
      </c>
      <c r="T906" t="str">
        <f t="shared" si="1809"/>
        <v/>
      </c>
      <c r="U906" t="str">
        <f t="shared" si="1809"/>
        <v/>
      </c>
      <c r="V906" t="str">
        <f t="shared" si="1809"/>
        <v/>
      </c>
      <c r="W906" t="str">
        <f t="shared" si="1809"/>
        <v/>
      </c>
    </row>
    <row r="907">
      <c r="A907">
        <f t="shared" si="33"/>
        <v>1</v>
      </c>
      <c r="B907">
        <f t="shared" si="34"/>
        <v>1946</v>
      </c>
      <c r="C907" s="159">
        <f t="shared" si="709"/>
        <v>16833</v>
      </c>
      <c r="D907" s="156">
        <f t="shared" si="12"/>
        <v>1946</v>
      </c>
      <c r="E907" s="157">
        <f>('StockBond Returns'!Y906+'StockBond Returns'!AA906-'Parameters &amp; Main Results'!$B$33)/'StockBond Returns'!Z906*12</f>
        <v>0.05315137572</v>
      </c>
      <c r="F907" s="77">
        <f>'StockBond Returns'!Y906+'StockBond Returns'!AA906-'StockBond Returns'!Z906*'Distribution of Final Value'!$B$7</f>
        <v>8.032269455</v>
      </c>
      <c r="G907" s="19">
        <f>1/'StockBond Returns'!M905</f>
        <v>0.06646130465</v>
      </c>
      <c r="H907">
        <f t="shared" si="7"/>
        <v>1</v>
      </c>
      <c r="I907" s="71">
        <f t="shared" si="8"/>
        <v>0</v>
      </c>
      <c r="J907">
        <f t="shared" si="9"/>
        <v>0</v>
      </c>
      <c r="K907" s="19">
        <f t="shared" ref="K907:M907" si="1810">if(H907=1,$E907,"")</f>
        <v>0.05315137572</v>
      </c>
      <c r="L907" t="str">
        <f t="shared" si="1810"/>
        <v/>
      </c>
      <c r="M907" t="str">
        <f t="shared" si="1810"/>
        <v/>
      </c>
      <c r="N907" s="158">
        <f>if('StockBond Returns'!AB905=0,1,0)</f>
        <v>1</v>
      </c>
      <c r="O907">
        <f>if( and('StockBond Returns'!$AB905&lt;0,'StockBond Returns'!$AB905&gt;=-0.1),1,0)</f>
        <v>0</v>
      </c>
      <c r="P907">
        <f>if( and('StockBond Returns'!$AB905&lt;-0.1,'StockBond Returns'!$AB905&gt;=-0.2),1,0)</f>
        <v>0</v>
      </c>
      <c r="Q907">
        <f>if( and('StockBond Returns'!$AB905&lt;-0.2,'StockBond Returns'!$AB905&gt;=-0.3),1,0)</f>
        <v>0</v>
      </c>
      <c r="R907">
        <f>if('StockBond Returns'!AB905&lt;-0.3,1,0)</f>
        <v>0</v>
      </c>
      <c r="S907" s="19">
        <f t="shared" ref="S907:W907" si="1811">if(N907=1,$E907,"")</f>
        <v>0.05315137572</v>
      </c>
      <c r="T907" t="str">
        <f t="shared" si="1811"/>
        <v/>
      </c>
      <c r="U907" t="str">
        <f t="shared" si="1811"/>
        <v/>
      </c>
      <c r="V907" t="str">
        <f t="shared" si="1811"/>
        <v/>
      </c>
      <c r="W907" t="str">
        <f t="shared" si="1811"/>
        <v/>
      </c>
    </row>
    <row r="908">
      <c r="A908">
        <f t="shared" si="33"/>
        <v>2</v>
      </c>
      <c r="B908">
        <f t="shared" si="34"/>
        <v>1946</v>
      </c>
      <c r="C908" s="159">
        <f t="shared" si="709"/>
        <v>16861</v>
      </c>
      <c r="D908" s="156">
        <f t="shared" si="12"/>
        <v>1946.083333</v>
      </c>
      <c r="E908" s="157">
        <f>('StockBond Returns'!Y907+'StockBond Returns'!AA907-'Parameters &amp; Main Results'!$B$33)/'StockBond Returns'!Z907*12</f>
        <v>0.0506120758</v>
      </c>
      <c r="F908" s="77">
        <f>'StockBond Returns'!Y907+'StockBond Returns'!AA907-'StockBond Returns'!Z907*'Distribution of Final Value'!$B$7</f>
        <v>6.500057626</v>
      </c>
      <c r="G908" s="19">
        <f>1/'StockBond Returns'!M906</f>
        <v>0.06211177123</v>
      </c>
      <c r="H908">
        <f t="shared" si="7"/>
        <v>1</v>
      </c>
      <c r="I908" s="71">
        <f t="shared" si="8"/>
        <v>0</v>
      </c>
      <c r="J908">
        <f t="shared" si="9"/>
        <v>0</v>
      </c>
      <c r="K908" s="19">
        <f t="shared" ref="K908:M908" si="1812">if(H908=1,$E908,"")</f>
        <v>0.0506120758</v>
      </c>
      <c r="L908" t="str">
        <f t="shared" si="1812"/>
        <v/>
      </c>
      <c r="M908" t="str">
        <f t="shared" si="1812"/>
        <v/>
      </c>
      <c r="N908" s="158">
        <f>if('StockBond Returns'!AB906=0,1,0)</f>
        <v>1</v>
      </c>
      <c r="O908">
        <f>if( and('StockBond Returns'!$AB906&lt;0,'StockBond Returns'!$AB906&gt;=-0.1),1,0)</f>
        <v>0</v>
      </c>
      <c r="P908">
        <f>if( and('StockBond Returns'!$AB906&lt;-0.1,'StockBond Returns'!$AB906&gt;=-0.2),1,0)</f>
        <v>0</v>
      </c>
      <c r="Q908">
        <f>if( and('StockBond Returns'!$AB906&lt;-0.2,'StockBond Returns'!$AB906&gt;=-0.3),1,0)</f>
        <v>0</v>
      </c>
      <c r="R908">
        <f>if('StockBond Returns'!AB906&lt;-0.3,1,0)</f>
        <v>0</v>
      </c>
      <c r="S908" s="19">
        <f t="shared" ref="S908:W908" si="1813">if(N908=1,$E908,"")</f>
        <v>0.0506120758</v>
      </c>
      <c r="T908" t="str">
        <f t="shared" si="1813"/>
        <v/>
      </c>
      <c r="U908" t="str">
        <f t="shared" si="1813"/>
        <v/>
      </c>
      <c r="V908" t="str">
        <f t="shared" si="1813"/>
        <v/>
      </c>
      <c r="W908" t="str">
        <f t="shared" si="1813"/>
        <v/>
      </c>
    </row>
    <row r="909">
      <c r="A909">
        <f t="shared" si="33"/>
        <v>3</v>
      </c>
      <c r="B909">
        <f t="shared" si="34"/>
        <v>1946</v>
      </c>
      <c r="C909" s="159">
        <f t="shared" si="709"/>
        <v>16892</v>
      </c>
      <c r="D909" s="156">
        <f t="shared" si="12"/>
        <v>1946.166667</v>
      </c>
      <c r="E909" s="157">
        <f>('StockBond Returns'!Y908+'StockBond Returns'!AA908-'Parameters &amp; Main Results'!$B$33)/'StockBond Returns'!Z908*12</f>
        <v>0.05305628364</v>
      </c>
      <c r="F909" s="77">
        <f>'StockBond Returns'!Y908+'StockBond Returns'!AA908-'StockBond Returns'!Z908*'Distribution of Final Value'!$B$7</f>
        <v>7.924926222</v>
      </c>
      <c r="G909" s="19">
        <f>1/'StockBond Returns'!M907</f>
        <v>0.06634562347</v>
      </c>
      <c r="H909">
        <f t="shared" si="7"/>
        <v>1</v>
      </c>
      <c r="I909" s="71">
        <f t="shared" si="8"/>
        <v>0</v>
      </c>
      <c r="J909">
        <f t="shared" si="9"/>
        <v>0</v>
      </c>
      <c r="K909" s="19">
        <f t="shared" ref="K909:M909" si="1814">if(H909=1,$E909,"")</f>
        <v>0.05305628364</v>
      </c>
      <c r="L909" t="str">
        <f t="shared" si="1814"/>
        <v/>
      </c>
      <c r="M909" t="str">
        <f t="shared" si="1814"/>
        <v/>
      </c>
      <c r="N909" s="158">
        <f>if('StockBond Returns'!AB907=0,1,0)</f>
        <v>0</v>
      </c>
      <c r="O909">
        <f>if( and('StockBond Returns'!$AB907&lt;0,'StockBond Returns'!$AB907&gt;=-0.1),1,0)</f>
        <v>1</v>
      </c>
      <c r="P909">
        <f>if( and('StockBond Returns'!$AB907&lt;-0.1,'StockBond Returns'!$AB907&gt;=-0.2),1,0)</f>
        <v>0</v>
      </c>
      <c r="Q909">
        <f>if( and('StockBond Returns'!$AB907&lt;-0.2,'StockBond Returns'!$AB907&gt;=-0.3),1,0)</f>
        <v>0</v>
      </c>
      <c r="R909">
        <f>if('StockBond Returns'!AB907&lt;-0.3,1,0)</f>
        <v>0</v>
      </c>
      <c r="S909" t="str">
        <f t="shared" ref="S909:W909" si="1815">if(N909=1,$E909,"")</f>
        <v/>
      </c>
      <c r="T909" s="19">
        <f t="shared" si="1815"/>
        <v>0.05305628364</v>
      </c>
      <c r="U909" t="str">
        <f t="shared" si="1815"/>
        <v/>
      </c>
      <c r="V909" t="str">
        <f t="shared" si="1815"/>
        <v/>
      </c>
      <c r="W909" t="str">
        <f t="shared" si="1815"/>
        <v/>
      </c>
    </row>
    <row r="910">
      <c r="A910">
        <f t="shared" si="33"/>
        <v>4</v>
      </c>
      <c r="B910">
        <f t="shared" si="34"/>
        <v>1946</v>
      </c>
      <c r="C910" s="159">
        <f t="shared" si="709"/>
        <v>16922</v>
      </c>
      <c r="D910" s="156">
        <f t="shared" si="12"/>
        <v>1946.25</v>
      </c>
      <c r="E910" s="157">
        <f>('StockBond Returns'!Y909+'StockBond Returns'!AA909-'Parameters &amp; Main Results'!$B$33)/'StockBond Returns'!Z909*12</f>
        <v>0.05193878476</v>
      </c>
      <c r="F910" s="77">
        <f>'StockBond Returns'!Y909+'StockBond Returns'!AA909-'StockBond Returns'!Z909*'Distribution of Final Value'!$B$7</f>
        <v>7.257049061</v>
      </c>
      <c r="G910" s="19">
        <f>1/'StockBond Returns'!M908</f>
        <v>0.06413356434</v>
      </c>
      <c r="H910">
        <f t="shared" si="7"/>
        <v>1</v>
      </c>
      <c r="I910" s="71">
        <f t="shared" si="8"/>
        <v>0</v>
      </c>
      <c r="J910">
        <f t="shared" si="9"/>
        <v>0</v>
      </c>
      <c r="K910" s="19">
        <f t="shared" ref="K910:M910" si="1816">if(H910=1,$E910,"")</f>
        <v>0.05193878476</v>
      </c>
      <c r="L910" t="str">
        <f t="shared" si="1816"/>
        <v/>
      </c>
      <c r="M910" t="str">
        <f t="shared" si="1816"/>
        <v/>
      </c>
      <c r="N910" s="158">
        <f>if('StockBond Returns'!AB908=0,1,0)</f>
        <v>0</v>
      </c>
      <c r="O910">
        <f>if( and('StockBond Returns'!$AB908&lt;0,'StockBond Returns'!$AB908&gt;=-0.1),1,0)</f>
        <v>1</v>
      </c>
      <c r="P910">
        <f>if( and('StockBond Returns'!$AB908&lt;-0.1,'StockBond Returns'!$AB908&gt;=-0.2),1,0)</f>
        <v>0</v>
      </c>
      <c r="Q910">
        <f>if( and('StockBond Returns'!$AB908&lt;-0.2,'StockBond Returns'!$AB908&gt;=-0.3),1,0)</f>
        <v>0</v>
      </c>
      <c r="R910">
        <f>if('StockBond Returns'!AB908&lt;-0.3,1,0)</f>
        <v>0</v>
      </c>
      <c r="S910" t="str">
        <f t="shared" ref="S910:W910" si="1817">if(N910=1,$E910,"")</f>
        <v/>
      </c>
      <c r="T910" s="19">
        <f t="shared" si="1817"/>
        <v>0.05193878476</v>
      </c>
      <c r="U910" t="str">
        <f t="shared" si="1817"/>
        <v/>
      </c>
      <c r="V910" t="str">
        <f t="shared" si="1817"/>
        <v/>
      </c>
      <c r="W910" t="str">
        <f t="shared" si="1817"/>
        <v/>
      </c>
    </row>
    <row r="911">
      <c r="A911">
        <f t="shared" si="33"/>
        <v>5</v>
      </c>
      <c r="B911">
        <f t="shared" si="34"/>
        <v>1946</v>
      </c>
      <c r="C911" s="159">
        <f t="shared" si="709"/>
        <v>16953</v>
      </c>
      <c r="D911" s="156">
        <f t="shared" si="12"/>
        <v>1946.333333</v>
      </c>
      <c r="E911" s="157">
        <f>('StockBond Returns'!Y910+'StockBond Returns'!AA910-'Parameters &amp; Main Results'!$B$33)/'StockBond Returns'!Z910*12</f>
        <v>0.05106364148</v>
      </c>
      <c r="F911" s="77">
        <f>'StockBond Returns'!Y910+'StockBond Returns'!AA910-'StockBond Returns'!Z910*'Distribution of Final Value'!$B$7</f>
        <v>6.708942279</v>
      </c>
      <c r="G911" s="19">
        <f>1/'StockBond Returns'!M909</f>
        <v>0.06200855826</v>
      </c>
      <c r="H911">
        <f t="shared" si="7"/>
        <v>1</v>
      </c>
      <c r="I911" s="71">
        <f t="shared" si="8"/>
        <v>0</v>
      </c>
      <c r="J911">
        <f t="shared" si="9"/>
        <v>0</v>
      </c>
      <c r="K911" s="19">
        <f t="shared" ref="K911:M911" si="1818">if(H911=1,$E911,"")</f>
        <v>0.05106364148</v>
      </c>
      <c r="L911" t="str">
        <f t="shared" si="1818"/>
        <v/>
      </c>
      <c r="M911" t="str">
        <f t="shared" si="1818"/>
        <v/>
      </c>
      <c r="N911" s="158">
        <f>if('StockBond Returns'!AB909=0,1,0)</f>
        <v>1</v>
      </c>
      <c r="O911">
        <f>if( and('StockBond Returns'!$AB909&lt;0,'StockBond Returns'!$AB909&gt;=-0.1),1,0)</f>
        <v>0</v>
      </c>
      <c r="P911">
        <f>if( and('StockBond Returns'!$AB909&lt;-0.1,'StockBond Returns'!$AB909&gt;=-0.2),1,0)</f>
        <v>0</v>
      </c>
      <c r="Q911">
        <f>if( and('StockBond Returns'!$AB909&lt;-0.2,'StockBond Returns'!$AB909&gt;=-0.3),1,0)</f>
        <v>0</v>
      </c>
      <c r="R911">
        <f>if('StockBond Returns'!AB909&lt;-0.3,1,0)</f>
        <v>0</v>
      </c>
      <c r="S911" s="19">
        <f t="shared" ref="S911:W911" si="1819">if(N911=1,$E911,"")</f>
        <v>0.05106364148</v>
      </c>
      <c r="T911" t="str">
        <f t="shared" si="1819"/>
        <v/>
      </c>
      <c r="U911" t="str">
        <f t="shared" si="1819"/>
        <v/>
      </c>
      <c r="V911" t="str">
        <f t="shared" si="1819"/>
        <v/>
      </c>
      <c r="W911" t="str">
        <f t="shared" si="1819"/>
        <v/>
      </c>
    </row>
    <row r="912">
      <c r="A912">
        <f t="shared" si="33"/>
        <v>6</v>
      </c>
      <c r="B912">
        <f t="shared" si="34"/>
        <v>1946</v>
      </c>
      <c r="C912" s="159">
        <f t="shared" si="709"/>
        <v>16983</v>
      </c>
      <c r="D912" s="156">
        <f t="shared" si="12"/>
        <v>1946.416667</v>
      </c>
      <c r="E912" s="157">
        <f>('StockBond Returns'!Y911+'StockBond Returns'!AA911-'Parameters &amp; Main Results'!$B$33)/'StockBond Returns'!Z911*12</f>
        <v>0.05058661978</v>
      </c>
      <c r="F912" s="77">
        <f>'StockBond Returns'!Y911+'StockBond Returns'!AA911-'StockBond Returns'!Z911*'Distribution of Final Value'!$B$7</f>
        <v>6.273772241</v>
      </c>
      <c r="G912" s="19">
        <f>1/'StockBond Returns'!M910</f>
        <v>0.0608836509</v>
      </c>
      <c r="H912">
        <f t="shared" si="7"/>
        <v>1</v>
      </c>
      <c r="I912" s="71">
        <f t="shared" si="8"/>
        <v>0</v>
      </c>
      <c r="J912">
        <f t="shared" si="9"/>
        <v>0</v>
      </c>
      <c r="K912" s="19">
        <f t="shared" ref="K912:M912" si="1820">if(H912=1,$E912,"")</f>
        <v>0.05058661978</v>
      </c>
      <c r="L912" t="str">
        <f t="shared" si="1820"/>
        <v/>
      </c>
      <c r="M912" t="str">
        <f t="shared" si="1820"/>
        <v/>
      </c>
      <c r="N912" s="158">
        <f>if('StockBond Returns'!AB910=0,1,0)</f>
        <v>1</v>
      </c>
      <c r="O912">
        <f>if( and('StockBond Returns'!$AB910&lt;0,'StockBond Returns'!$AB910&gt;=-0.1),1,0)</f>
        <v>0</v>
      </c>
      <c r="P912">
        <f>if( and('StockBond Returns'!$AB910&lt;-0.1,'StockBond Returns'!$AB910&gt;=-0.2),1,0)</f>
        <v>0</v>
      </c>
      <c r="Q912">
        <f>if( and('StockBond Returns'!$AB910&lt;-0.2,'StockBond Returns'!$AB910&gt;=-0.3),1,0)</f>
        <v>0</v>
      </c>
      <c r="R912">
        <f>if('StockBond Returns'!AB910&lt;-0.3,1,0)</f>
        <v>0</v>
      </c>
      <c r="S912" s="19">
        <f t="shared" ref="S912:W912" si="1821">if(N912=1,$E912,"")</f>
        <v>0.05058661978</v>
      </c>
      <c r="T912" t="str">
        <f t="shared" si="1821"/>
        <v/>
      </c>
      <c r="U912" t="str">
        <f t="shared" si="1821"/>
        <v/>
      </c>
      <c r="V912" t="str">
        <f t="shared" si="1821"/>
        <v/>
      </c>
      <c r="W912" t="str">
        <f t="shared" si="1821"/>
        <v/>
      </c>
    </row>
    <row r="913">
      <c r="A913">
        <f t="shared" si="33"/>
        <v>7</v>
      </c>
      <c r="B913">
        <f t="shared" si="34"/>
        <v>1946</v>
      </c>
      <c r="C913" s="159">
        <f t="shared" si="709"/>
        <v>17014</v>
      </c>
      <c r="D913" s="156">
        <f t="shared" si="12"/>
        <v>1946.5</v>
      </c>
      <c r="E913" s="157">
        <f>('StockBond Returns'!Y912+'StockBond Returns'!AA912-'Parameters &amp; Main Results'!$B$33)/'StockBond Returns'!Z912*12</f>
        <v>0.05264038563</v>
      </c>
      <c r="F913" s="77">
        <f>'StockBond Returns'!Y912+'StockBond Returns'!AA912-'StockBond Returns'!Z912*'Distribution of Final Value'!$B$7</f>
        <v>7.406685831</v>
      </c>
      <c r="G913" s="19">
        <f>1/'StockBond Returns'!M911</f>
        <v>0.06353551158</v>
      </c>
      <c r="H913">
        <f t="shared" si="7"/>
        <v>1</v>
      </c>
      <c r="I913" s="71">
        <f t="shared" si="8"/>
        <v>0</v>
      </c>
      <c r="J913">
        <f t="shared" si="9"/>
        <v>0</v>
      </c>
      <c r="K913" s="19">
        <f t="shared" ref="K913:M913" si="1822">if(H913=1,$E913,"")</f>
        <v>0.05264038563</v>
      </c>
      <c r="L913" t="str">
        <f t="shared" si="1822"/>
        <v/>
      </c>
      <c r="M913" t="str">
        <f t="shared" si="1822"/>
        <v/>
      </c>
      <c r="N913" s="158">
        <f>if('StockBond Returns'!AB911=0,1,0)</f>
        <v>0</v>
      </c>
      <c r="O913">
        <f>if( and('StockBond Returns'!$AB911&lt;0,'StockBond Returns'!$AB911&gt;=-0.1),1,0)</f>
        <v>1</v>
      </c>
      <c r="P913">
        <f>if( and('StockBond Returns'!$AB911&lt;-0.1,'StockBond Returns'!$AB911&gt;=-0.2),1,0)</f>
        <v>0</v>
      </c>
      <c r="Q913">
        <f>if( and('StockBond Returns'!$AB911&lt;-0.2,'StockBond Returns'!$AB911&gt;=-0.3),1,0)</f>
        <v>0</v>
      </c>
      <c r="R913">
        <f>if('StockBond Returns'!AB911&lt;-0.3,1,0)</f>
        <v>0</v>
      </c>
      <c r="S913" t="str">
        <f t="shared" ref="S913:W913" si="1823">if(N913=1,$E913,"")</f>
        <v/>
      </c>
      <c r="T913" s="19">
        <f t="shared" si="1823"/>
        <v>0.05264038563</v>
      </c>
      <c r="U913" t="str">
        <f t="shared" si="1823"/>
        <v/>
      </c>
      <c r="V913" t="str">
        <f t="shared" si="1823"/>
        <v/>
      </c>
      <c r="W913" t="str">
        <f t="shared" si="1823"/>
        <v/>
      </c>
    </row>
    <row r="914">
      <c r="A914">
        <f t="shared" si="33"/>
        <v>8</v>
      </c>
      <c r="B914">
        <f t="shared" si="34"/>
        <v>1946</v>
      </c>
      <c r="C914" s="159">
        <f t="shared" si="709"/>
        <v>17045</v>
      </c>
      <c r="D914" s="156">
        <f t="shared" si="12"/>
        <v>1946.583333</v>
      </c>
      <c r="E914" s="157">
        <f>('StockBond Returns'!Y913+'StockBond Returns'!AA913-'Parameters &amp; Main Results'!$B$33)/'StockBond Returns'!Z913*12</f>
        <v>0.05681732653</v>
      </c>
      <c r="F914" s="77">
        <f>'StockBond Returns'!Y913+'StockBond Returns'!AA913-'StockBond Returns'!Z913*'Distribution of Final Value'!$B$7</f>
        <v>9.764887806</v>
      </c>
      <c r="G914" s="19">
        <f>1/'StockBond Returns'!M912</f>
        <v>0.06927340053</v>
      </c>
      <c r="H914">
        <f t="shared" si="7"/>
        <v>1</v>
      </c>
      <c r="I914" s="71">
        <f t="shared" si="8"/>
        <v>0</v>
      </c>
      <c r="J914">
        <f t="shared" si="9"/>
        <v>0</v>
      </c>
      <c r="K914" s="19">
        <f t="shared" ref="K914:M914" si="1824">if(H914=1,$E914,"")</f>
        <v>0.05681732653</v>
      </c>
      <c r="L914" t="str">
        <f t="shared" si="1824"/>
        <v/>
      </c>
      <c r="M914" t="str">
        <f t="shared" si="1824"/>
        <v/>
      </c>
      <c r="N914" s="158">
        <f>if('StockBond Returns'!AB912=0,1,0)</f>
        <v>0</v>
      </c>
      <c r="O914">
        <f>if( and('StockBond Returns'!$AB912&lt;0,'StockBond Returns'!$AB912&gt;=-0.1),1,0)</f>
        <v>0</v>
      </c>
      <c r="P914">
        <f>if( and('StockBond Returns'!$AB912&lt;-0.1,'StockBond Returns'!$AB912&gt;=-0.2),1,0)</f>
        <v>1</v>
      </c>
      <c r="Q914">
        <f>if( and('StockBond Returns'!$AB912&lt;-0.2,'StockBond Returns'!$AB912&gt;=-0.3),1,0)</f>
        <v>0</v>
      </c>
      <c r="R914">
        <f>if('StockBond Returns'!AB912&lt;-0.3,1,0)</f>
        <v>0</v>
      </c>
      <c r="S914" t="str">
        <f t="shared" ref="S914:W914" si="1825">if(N914=1,$E914,"")</f>
        <v/>
      </c>
      <c r="T914" t="str">
        <f t="shared" si="1825"/>
        <v/>
      </c>
      <c r="U914" s="19">
        <f t="shared" si="1825"/>
        <v>0.05681732653</v>
      </c>
      <c r="V914" t="str">
        <f t="shared" si="1825"/>
        <v/>
      </c>
      <c r="W914" t="str">
        <f t="shared" si="1825"/>
        <v/>
      </c>
    </row>
    <row r="915">
      <c r="A915">
        <f t="shared" si="33"/>
        <v>9</v>
      </c>
      <c r="B915">
        <f t="shared" si="34"/>
        <v>1946</v>
      </c>
      <c r="C915" s="159">
        <f t="shared" si="709"/>
        <v>17075</v>
      </c>
      <c r="D915" s="156">
        <f t="shared" si="12"/>
        <v>1946.666667</v>
      </c>
      <c r="E915" s="157">
        <f>('StockBond Returns'!Y914+'StockBond Returns'!AA914-'Parameters &amp; Main Results'!$B$33)/'StockBond Returns'!Z914*12</f>
        <v>0.06137054314</v>
      </c>
      <c r="F915" s="77">
        <f>'StockBond Returns'!Y914+'StockBond Returns'!AA914-'StockBond Returns'!Z914*'Distribution of Final Value'!$B$7</f>
        <v>12.52067049</v>
      </c>
      <c r="G915" s="19">
        <f>1/'StockBond Returns'!M913</f>
        <v>0.08150217347</v>
      </c>
      <c r="H915">
        <f t="shared" si="7"/>
        <v>1</v>
      </c>
      <c r="I915" s="71">
        <f t="shared" si="8"/>
        <v>0</v>
      </c>
      <c r="J915">
        <f t="shared" si="9"/>
        <v>0</v>
      </c>
      <c r="K915" s="19">
        <f t="shared" ref="K915:M915" si="1826">if(H915=1,$E915,"")</f>
        <v>0.06137054314</v>
      </c>
      <c r="L915" t="str">
        <f t="shared" si="1826"/>
        <v/>
      </c>
      <c r="M915" t="str">
        <f t="shared" si="1826"/>
        <v/>
      </c>
      <c r="N915" s="158">
        <f>if('StockBond Returns'!AB913=0,1,0)</f>
        <v>0</v>
      </c>
      <c r="O915">
        <f>if( and('StockBond Returns'!$AB913&lt;0,'StockBond Returns'!$AB913&gt;=-0.1),1,0)</f>
        <v>0</v>
      </c>
      <c r="P915">
        <f>if( and('StockBond Returns'!$AB913&lt;-0.1,'StockBond Returns'!$AB913&gt;=-0.2),1,0)</f>
        <v>1</v>
      </c>
      <c r="Q915">
        <f>if( and('StockBond Returns'!$AB913&lt;-0.2,'StockBond Returns'!$AB913&gt;=-0.3),1,0)</f>
        <v>0</v>
      </c>
      <c r="R915">
        <f>if('StockBond Returns'!AB913&lt;-0.3,1,0)</f>
        <v>0</v>
      </c>
      <c r="S915" t="str">
        <f t="shared" ref="S915:W915" si="1827">if(N915=1,$E915,"")</f>
        <v/>
      </c>
      <c r="T915" t="str">
        <f t="shared" si="1827"/>
        <v/>
      </c>
      <c r="U915" s="19">
        <f t="shared" si="1827"/>
        <v>0.06137054314</v>
      </c>
      <c r="V915" t="str">
        <f t="shared" si="1827"/>
        <v/>
      </c>
      <c r="W915" t="str">
        <f t="shared" si="1827"/>
        <v/>
      </c>
    </row>
    <row r="916">
      <c r="A916">
        <f t="shared" si="33"/>
        <v>10</v>
      </c>
      <c r="B916">
        <f t="shared" si="34"/>
        <v>1946</v>
      </c>
      <c r="C916" s="159">
        <f t="shared" si="709"/>
        <v>17106</v>
      </c>
      <c r="D916" s="156">
        <f t="shared" si="12"/>
        <v>1946.75</v>
      </c>
      <c r="E916" s="157">
        <f>('StockBond Returns'!Y915+'StockBond Returns'!AA915-'Parameters &amp; Main Results'!$B$33)/'StockBond Returns'!Z915*12</f>
        <v>0.06711669191</v>
      </c>
      <c r="F916" s="77">
        <f>'StockBond Returns'!Y915+'StockBond Returns'!AA915-'StockBond Returns'!Z915*'Distribution of Final Value'!$B$7</f>
        <v>16.12809029</v>
      </c>
      <c r="G916" s="19">
        <f>1/'StockBond Returns'!M914</f>
        <v>0.08517175386</v>
      </c>
      <c r="H916">
        <f t="shared" si="7"/>
        <v>1</v>
      </c>
      <c r="I916" s="71">
        <f t="shared" si="8"/>
        <v>0</v>
      </c>
      <c r="J916">
        <f t="shared" si="9"/>
        <v>0</v>
      </c>
      <c r="K916" s="19">
        <f t="shared" ref="K916:M916" si="1828">if(H916=1,$E916,"")</f>
        <v>0.06711669191</v>
      </c>
      <c r="L916" t="str">
        <f t="shared" si="1828"/>
        <v/>
      </c>
      <c r="M916" t="str">
        <f t="shared" si="1828"/>
        <v/>
      </c>
      <c r="N916" s="158">
        <f>if('StockBond Returns'!AB914=0,1,0)</f>
        <v>0</v>
      </c>
      <c r="O916">
        <f>if( and('StockBond Returns'!$AB914&lt;0,'StockBond Returns'!$AB914&gt;=-0.1),1,0)</f>
        <v>0</v>
      </c>
      <c r="P916">
        <f>if( and('StockBond Returns'!$AB914&lt;-0.1,'StockBond Returns'!$AB914&gt;=-0.2),1,0)</f>
        <v>0</v>
      </c>
      <c r="Q916">
        <f>if( and('StockBond Returns'!$AB914&lt;-0.2,'StockBond Returns'!$AB914&gt;=-0.3),1,0)</f>
        <v>1</v>
      </c>
      <c r="R916">
        <f>if('StockBond Returns'!AB914&lt;-0.3,1,0)</f>
        <v>0</v>
      </c>
      <c r="S916" t="str">
        <f t="shared" ref="S916:W916" si="1829">if(N916=1,$E916,"")</f>
        <v/>
      </c>
      <c r="T916" t="str">
        <f t="shared" si="1829"/>
        <v/>
      </c>
      <c r="U916" t="str">
        <f t="shared" si="1829"/>
        <v/>
      </c>
      <c r="V916" s="19">
        <f t="shared" si="1829"/>
        <v>0.06711669191</v>
      </c>
      <c r="W916" t="str">
        <f t="shared" si="1829"/>
        <v/>
      </c>
    </row>
    <row r="917">
      <c r="A917">
        <f t="shared" si="33"/>
        <v>11</v>
      </c>
      <c r="B917">
        <f t="shared" si="34"/>
        <v>1946</v>
      </c>
      <c r="C917" s="159">
        <f t="shared" si="709"/>
        <v>17136</v>
      </c>
      <c r="D917" s="156">
        <f t="shared" si="12"/>
        <v>1946.833333</v>
      </c>
      <c r="E917" s="157">
        <f>('StockBond Returns'!Y916+'StockBond Returns'!AA916-'Parameters &amp; Main Results'!$B$33)/'StockBond Returns'!Z916*12</f>
        <v>0.06890040898</v>
      </c>
      <c r="F917" s="77">
        <f>'StockBond Returns'!Y916+'StockBond Returns'!AA916-'StockBond Returns'!Z916*'Distribution of Final Value'!$B$7</f>
        <v>17.64111952</v>
      </c>
      <c r="G917" s="19">
        <f>1/'StockBond Returns'!M915</f>
        <v>0.08722990938</v>
      </c>
      <c r="H917">
        <f t="shared" si="7"/>
        <v>1</v>
      </c>
      <c r="I917" s="71">
        <f t="shared" si="8"/>
        <v>0</v>
      </c>
      <c r="J917">
        <f t="shared" si="9"/>
        <v>0</v>
      </c>
      <c r="K917" s="19">
        <f t="shared" ref="K917:M917" si="1830">if(H917=1,$E917,"")</f>
        <v>0.06890040898</v>
      </c>
      <c r="L917" t="str">
        <f t="shared" si="1830"/>
        <v/>
      </c>
      <c r="M917" t="str">
        <f t="shared" si="1830"/>
        <v/>
      </c>
      <c r="N917" s="158">
        <f>if('StockBond Returns'!AB915=0,1,0)</f>
        <v>0</v>
      </c>
      <c r="O917">
        <f>if( and('StockBond Returns'!$AB915&lt;0,'StockBond Returns'!$AB915&gt;=-0.1),1,0)</f>
        <v>0</v>
      </c>
      <c r="P917">
        <f>if( and('StockBond Returns'!$AB915&lt;-0.1,'StockBond Returns'!$AB915&gt;=-0.2),1,0)</f>
        <v>0</v>
      </c>
      <c r="Q917">
        <f>if( and('StockBond Returns'!$AB915&lt;-0.2,'StockBond Returns'!$AB915&gt;=-0.3),1,0)</f>
        <v>1</v>
      </c>
      <c r="R917">
        <f>if('StockBond Returns'!AB915&lt;-0.3,1,0)</f>
        <v>0</v>
      </c>
      <c r="S917" t="str">
        <f t="shared" ref="S917:W917" si="1831">if(N917=1,$E917,"")</f>
        <v/>
      </c>
      <c r="T917" t="str">
        <f t="shared" si="1831"/>
        <v/>
      </c>
      <c r="U917" t="str">
        <f t="shared" si="1831"/>
        <v/>
      </c>
      <c r="V917" s="19">
        <f t="shared" si="1831"/>
        <v>0.06890040898</v>
      </c>
      <c r="W917" t="str">
        <f t="shared" si="1831"/>
        <v/>
      </c>
    </row>
    <row r="918">
      <c r="A918">
        <f t="shared" si="33"/>
        <v>12</v>
      </c>
      <c r="B918">
        <f t="shared" si="34"/>
        <v>1946</v>
      </c>
      <c r="C918" s="159">
        <f t="shared" si="709"/>
        <v>17167</v>
      </c>
      <c r="D918" s="156">
        <f t="shared" si="12"/>
        <v>1946.916667</v>
      </c>
      <c r="E918" s="157">
        <f>('StockBond Returns'!Y917+'StockBond Returns'!AA917-'Parameters &amp; Main Results'!$B$33)/'StockBond Returns'!Z917*12</f>
        <v>0.07141527383</v>
      </c>
      <c r="F918" s="77">
        <f>'StockBond Returns'!Y917+'StockBond Returns'!AA917-'StockBond Returns'!Z917*'Distribution of Final Value'!$B$7</f>
        <v>19.38451325</v>
      </c>
      <c r="G918" s="19">
        <f>1/'StockBond Returns'!M916</f>
        <v>0.0901160012</v>
      </c>
      <c r="H918">
        <f t="shared" si="7"/>
        <v>1</v>
      </c>
      <c r="I918" s="71">
        <f t="shared" si="8"/>
        <v>0</v>
      </c>
      <c r="J918">
        <f t="shared" si="9"/>
        <v>0</v>
      </c>
      <c r="K918" s="19">
        <f t="shared" ref="K918:M918" si="1832">if(H918=1,$E918,"")</f>
        <v>0.07141527383</v>
      </c>
      <c r="L918" t="str">
        <f t="shared" si="1832"/>
        <v/>
      </c>
      <c r="M918" t="str">
        <f t="shared" si="1832"/>
        <v/>
      </c>
      <c r="N918" s="158">
        <f>if('StockBond Returns'!AB916=0,1,0)</f>
        <v>0</v>
      </c>
      <c r="O918">
        <f>if( and('StockBond Returns'!$AB916&lt;0,'StockBond Returns'!$AB916&gt;=-0.1),1,0)</f>
        <v>0</v>
      </c>
      <c r="P918">
        <f>if( and('StockBond Returns'!$AB916&lt;-0.1,'StockBond Returns'!$AB916&gt;=-0.2),1,0)</f>
        <v>0</v>
      </c>
      <c r="Q918">
        <f>if( and('StockBond Returns'!$AB916&lt;-0.2,'StockBond Returns'!$AB916&gt;=-0.3),1,0)</f>
        <v>0</v>
      </c>
      <c r="R918">
        <f>if('StockBond Returns'!AB916&lt;-0.3,1,0)</f>
        <v>1</v>
      </c>
      <c r="S918" t="str">
        <f t="shared" ref="S918:W918" si="1833">if(N918=1,$E918,"")</f>
        <v/>
      </c>
      <c r="T918" t="str">
        <f t="shared" si="1833"/>
        <v/>
      </c>
      <c r="U918" t="str">
        <f t="shared" si="1833"/>
        <v/>
      </c>
      <c r="V918" t="str">
        <f t="shared" si="1833"/>
        <v/>
      </c>
      <c r="W918" s="19">
        <f t="shared" si="1833"/>
        <v>0.07141527383</v>
      </c>
    </row>
    <row r="919">
      <c r="A919">
        <f t="shared" si="33"/>
        <v>1</v>
      </c>
      <c r="B919">
        <f t="shared" si="34"/>
        <v>1947</v>
      </c>
      <c r="C919" s="159">
        <f t="shared" si="709"/>
        <v>17198</v>
      </c>
      <c r="D919" s="156">
        <f t="shared" si="12"/>
        <v>1947</v>
      </c>
      <c r="E919" s="157">
        <f>('StockBond Returns'!Y918+'StockBond Returns'!AA918-'Parameters &amp; Main Results'!$B$33)/'StockBond Returns'!Z918*12</f>
        <v>0.06991324384</v>
      </c>
      <c r="F919" s="77">
        <f>'StockBond Returns'!Y918+'StockBond Returns'!AA918-'StockBond Returns'!Z918*'Distribution of Final Value'!$B$7</f>
        <v>18.37024006</v>
      </c>
      <c r="G919" s="19">
        <f>1/'StockBond Returns'!M917</f>
        <v>0.08693919204</v>
      </c>
      <c r="H919">
        <f t="shared" si="7"/>
        <v>1</v>
      </c>
      <c r="I919" s="71">
        <f t="shared" si="8"/>
        <v>0</v>
      </c>
      <c r="J919">
        <f t="shared" si="9"/>
        <v>0</v>
      </c>
      <c r="K919" s="19">
        <f t="shared" ref="K919:M919" si="1834">if(H919=1,$E919,"")</f>
        <v>0.06991324384</v>
      </c>
      <c r="L919" t="str">
        <f t="shared" si="1834"/>
        <v/>
      </c>
      <c r="M919" t="str">
        <f t="shared" si="1834"/>
        <v/>
      </c>
      <c r="N919" s="158">
        <f>if('StockBond Returns'!AB917=0,1,0)</f>
        <v>0</v>
      </c>
      <c r="O919">
        <f>if( and('StockBond Returns'!$AB917&lt;0,'StockBond Returns'!$AB917&gt;=-0.1),1,0)</f>
        <v>0</v>
      </c>
      <c r="P919">
        <f>if( and('StockBond Returns'!$AB917&lt;-0.1,'StockBond Returns'!$AB917&gt;=-0.2),1,0)</f>
        <v>0</v>
      </c>
      <c r="Q919">
        <f>if( and('StockBond Returns'!$AB917&lt;-0.2,'StockBond Returns'!$AB917&gt;=-0.3),1,0)</f>
        <v>1</v>
      </c>
      <c r="R919">
        <f>if('StockBond Returns'!AB917&lt;-0.3,1,0)</f>
        <v>0</v>
      </c>
      <c r="S919" t="str">
        <f t="shared" ref="S919:W919" si="1835">if(N919=1,$E919,"")</f>
        <v/>
      </c>
      <c r="T919" t="str">
        <f t="shared" si="1835"/>
        <v/>
      </c>
      <c r="U919" t="str">
        <f t="shared" si="1835"/>
        <v/>
      </c>
      <c r="V919" s="19">
        <f t="shared" si="1835"/>
        <v>0.06991324384</v>
      </c>
      <c r="W919" t="str">
        <f t="shared" si="1835"/>
        <v/>
      </c>
    </row>
    <row r="920">
      <c r="A920">
        <f t="shared" si="33"/>
        <v>2</v>
      </c>
      <c r="B920">
        <f t="shared" si="34"/>
        <v>1947</v>
      </c>
      <c r="C920" s="159">
        <f t="shared" si="709"/>
        <v>17226</v>
      </c>
      <c r="D920" s="156">
        <f t="shared" si="12"/>
        <v>1947.083333</v>
      </c>
      <c r="E920" s="157">
        <f>('StockBond Returns'!Y919+'StockBond Returns'!AA919-'Parameters &amp; Main Results'!$B$33)/'StockBond Returns'!Z919*12</f>
        <v>0.06879990718</v>
      </c>
      <c r="F920" s="77">
        <f>'StockBond Returns'!Y919+'StockBond Returns'!AA919-'StockBond Returns'!Z919*'Distribution of Final Value'!$B$7</f>
        <v>17.75499976</v>
      </c>
      <c r="G920" s="19">
        <f>1/'StockBond Returns'!M918</f>
        <v>0.08471145522</v>
      </c>
      <c r="H920">
        <f t="shared" si="7"/>
        <v>1</v>
      </c>
      <c r="I920" s="71">
        <f t="shared" si="8"/>
        <v>0</v>
      </c>
      <c r="J920">
        <f t="shared" si="9"/>
        <v>0</v>
      </c>
      <c r="K920" s="19">
        <f t="shared" ref="K920:M920" si="1836">if(H920=1,$E920,"")</f>
        <v>0.06879990718</v>
      </c>
      <c r="L920" t="str">
        <f t="shared" si="1836"/>
        <v/>
      </c>
      <c r="M920" t="str">
        <f t="shared" si="1836"/>
        <v/>
      </c>
      <c r="N920" s="158">
        <f>if('StockBond Returns'!AB918=0,1,0)</f>
        <v>0</v>
      </c>
      <c r="O920">
        <f>if( and('StockBond Returns'!$AB918&lt;0,'StockBond Returns'!$AB918&gt;=-0.1),1,0)</f>
        <v>0</v>
      </c>
      <c r="P920">
        <f>if( and('StockBond Returns'!$AB918&lt;-0.1,'StockBond Returns'!$AB918&gt;=-0.2),1,0)</f>
        <v>0</v>
      </c>
      <c r="Q920">
        <f>if( and('StockBond Returns'!$AB918&lt;-0.2,'StockBond Returns'!$AB918&gt;=-0.3),1,0)</f>
        <v>1</v>
      </c>
      <c r="R920">
        <f>if('StockBond Returns'!AB918&lt;-0.3,1,0)</f>
        <v>0</v>
      </c>
      <c r="S920" t="str">
        <f t="shared" ref="S920:W920" si="1837">if(N920=1,$E920,"")</f>
        <v/>
      </c>
      <c r="T920" t="str">
        <f t="shared" si="1837"/>
        <v/>
      </c>
      <c r="U920" t="str">
        <f t="shared" si="1837"/>
        <v/>
      </c>
      <c r="V920" s="19">
        <f t="shared" si="1837"/>
        <v>0.06879990718</v>
      </c>
      <c r="W920" t="str">
        <f t="shared" si="1837"/>
        <v/>
      </c>
    </row>
    <row r="921">
      <c r="A921">
        <f t="shared" si="33"/>
        <v>3</v>
      </c>
      <c r="B921">
        <f t="shared" si="34"/>
        <v>1947</v>
      </c>
      <c r="C921" s="159">
        <f t="shared" si="709"/>
        <v>17257</v>
      </c>
      <c r="D921" s="156">
        <f t="shared" si="12"/>
        <v>1947.166667</v>
      </c>
      <c r="E921" s="157">
        <f>('StockBond Returns'!Y920+'StockBond Returns'!AA920-'Parameters &amp; Main Results'!$B$33)/'StockBond Returns'!Z920*12</f>
        <v>0.07009166213</v>
      </c>
      <c r="F921" s="77">
        <f>'StockBond Returns'!Y920+'StockBond Returns'!AA920-'StockBond Returns'!Z920*'Distribution of Final Value'!$B$7</f>
        <v>18.22132673</v>
      </c>
      <c r="G921" s="19">
        <f>1/'StockBond Returns'!M919</f>
        <v>0.08569175818</v>
      </c>
      <c r="H921">
        <f t="shared" si="7"/>
        <v>1</v>
      </c>
      <c r="I921" s="71">
        <f t="shared" si="8"/>
        <v>0</v>
      </c>
      <c r="J921">
        <f t="shared" si="9"/>
        <v>0</v>
      </c>
      <c r="K921" s="19">
        <f t="shared" ref="K921:M921" si="1838">if(H921=1,$E921,"")</f>
        <v>0.07009166213</v>
      </c>
      <c r="L921" t="str">
        <f t="shared" si="1838"/>
        <v/>
      </c>
      <c r="M921" t="str">
        <f t="shared" si="1838"/>
        <v/>
      </c>
      <c r="N921" s="158">
        <f>if('StockBond Returns'!AB919=0,1,0)</f>
        <v>0</v>
      </c>
      <c r="O921">
        <f>if( and('StockBond Returns'!$AB919&lt;0,'StockBond Returns'!$AB919&gt;=-0.1),1,0)</f>
        <v>0</v>
      </c>
      <c r="P921">
        <f>if( and('StockBond Returns'!$AB919&lt;-0.1,'StockBond Returns'!$AB919&gt;=-0.2),1,0)</f>
        <v>0</v>
      </c>
      <c r="Q921">
        <f>if( and('StockBond Returns'!$AB919&lt;-0.2,'StockBond Returns'!$AB919&gt;=-0.3),1,0)</f>
        <v>1</v>
      </c>
      <c r="R921">
        <f>if('StockBond Returns'!AB919&lt;-0.3,1,0)</f>
        <v>0</v>
      </c>
      <c r="S921" t="str">
        <f t="shared" ref="S921:W921" si="1839">if(N921=1,$E921,"")</f>
        <v/>
      </c>
      <c r="T921" t="str">
        <f t="shared" si="1839"/>
        <v/>
      </c>
      <c r="U921" t="str">
        <f t="shared" si="1839"/>
        <v/>
      </c>
      <c r="V921" s="19">
        <f t="shared" si="1839"/>
        <v>0.07009166213</v>
      </c>
      <c r="W921" t="str">
        <f t="shared" si="1839"/>
        <v/>
      </c>
    </row>
    <row r="922">
      <c r="A922">
        <f t="shared" si="33"/>
        <v>4</v>
      </c>
      <c r="B922">
        <f t="shared" si="34"/>
        <v>1947</v>
      </c>
      <c r="C922" s="159">
        <f t="shared" si="709"/>
        <v>17287</v>
      </c>
      <c r="D922" s="156">
        <f t="shared" si="12"/>
        <v>1947.25</v>
      </c>
      <c r="E922" s="157">
        <f>('StockBond Returns'!Y921+'StockBond Returns'!AA921-'Parameters &amp; Main Results'!$B$33)/'StockBond Returns'!Z921*12</f>
        <v>0.07232721667</v>
      </c>
      <c r="F922" s="77">
        <f>'StockBond Returns'!Y921+'StockBond Returns'!AA921-'StockBond Returns'!Z921*'Distribution of Final Value'!$B$7</f>
        <v>19.53080976</v>
      </c>
      <c r="G922" s="19">
        <f>1/'StockBond Returns'!M920</f>
        <v>0.0884952633</v>
      </c>
      <c r="H922">
        <f t="shared" si="7"/>
        <v>1</v>
      </c>
      <c r="I922" s="71">
        <f t="shared" si="8"/>
        <v>0</v>
      </c>
      <c r="J922">
        <f t="shared" si="9"/>
        <v>0</v>
      </c>
      <c r="K922" s="19">
        <f t="shared" ref="K922:M922" si="1840">if(H922=1,$E922,"")</f>
        <v>0.07232721667</v>
      </c>
      <c r="L922" t="str">
        <f t="shared" si="1840"/>
        <v/>
      </c>
      <c r="M922" t="str">
        <f t="shared" si="1840"/>
        <v/>
      </c>
      <c r="N922" s="158">
        <f>if('StockBond Returns'!AB920=0,1,0)</f>
        <v>0</v>
      </c>
      <c r="O922">
        <f>if( and('StockBond Returns'!$AB920&lt;0,'StockBond Returns'!$AB920&gt;=-0.1),1,0)</f>
        <v>0</v>
      </c>
      <c r="P922">
        <f>if( and('StockBond Returns'!$AB920&lt;-0.1,'StockBond Returns'!$AB920&gt;=-0.2),1,0)</f>
        <v>0</v>
      </c>
      <c r="Q922">
        <f>if( and('StockBond Returns'!$AB920&lt;-0.2,'StockBond Returns'!$AB920&gt;=-0.3),1,0)</f>
        <v>0</v>
      </c>
      <c r="R922">
        <f>if('StockBond Returns'!AB920&lt;-0.3,1,0)</f>
        <v>1</v>
      </c>
      <c r="S922" t="str">
        <f t="shared" ref="S922:W922" si="1841">if(N922=1,$E922,"")</f>
        <v/>
      </c>
      <c r="T922" t="str">
        <f t="shared" si="1841"/>
        <v/>
      </c>
      <c r="U922" t="str">
        <f t="shared" si="1841"/>
        <v/>
      </c>
      <c r="V922" t="str">
        <f t="shared" si="1841"/>
        <v/>
      </c>
      <c r="W922" s="19">
        <f t="shared" si="1841"/>
        <v>0.07232721667</v>
      </c>
    </row>
    <row r="923">
      <c r="A923">
        <f t="shared" si="33"/>
        <v>5</v>
      </c>
      <c r="B923">
        <f t="shared" si="34"/>
        <v>1947</v>
      </c>
      <c r="C923" s="159">
        <f t="shared" si="709"/>
        <v>17318</v>
      </c>
      <c r="D923" s="156">
        <f t="shared" si="12"/>
        <v>1947.333333</v>
      </c>
      <c r="E923" s="157">
        <f>('StockBond Returns'!Y922+'StockBond Returns'!AA922-'Parameters &amp; Main Results'!$B$33)/'StockBond Returns'!Z922*12</f>
        <v>0.07466298665</v>
      </c>
      <c r="F923" s="77">
        <f>'StockBond Returns'!Y922+'StockBond Returns'!AA922-'StockBond Returns'!Z922*'Distribution of Final Value'!$B$7</f>
        <v>21.41019523</v>
      </c>
      <c r="G923" s="19">
        <f>1/'StockBond Returns'!M921</f>
        <v>0.09183429918</v>
      </c>
      <c r="H923">
        <f t="shared" si="7"/>
        <v>1</v>
      </c>
      <c r="I923" s="71">
        <f t="shared" si="8"/>
        <v>0</v>
      </c>
      <c r="J923">
        <f t="shared" si="9"/>
        <v>0</v>
      </c>
      <c r="K923" s="19">
        <f t="shared" ref="K923:M923" si="1842">if(H923=1,$E923,"")</f>
        <v>0.07466298665</v>
      </c>
      <c r="L923" t="str">
        <f t="shared" si="1842"/>
        <v/>
      </c>
      <c r="M923" t="str">
        <f t="shared" si="1842"/>
        <v/>
      </c>
      <c r="N923" s="158">
        <f>if('StockBond Returns'!AB921=0,1,0)</f>
        <v>0</v>
      </c>
      <c r="O923">
        <f>if( and('StockBond Returns'!$AB921&lt;0,'StockBond Returns'!$AB921&gt;=-0.1),1,0)</f>
        <v>0</v>
      </c>
      <c r="P923">
        <f>if( and('StockBond Returns'!$AB921&lt;-0.1,'StockBond Returns'!$AB921&gt;=-0.2),1,0)</f>
        <v>0</v>
      </c>
      <c r="Q923">
        <f>if( and('StockBond Returns'!$AB921&lt;-0.2,'StockBond Returns'!$AB921&gt;=-0.3),1,0)</f>
        <v>0</v>
      </c>
      <c r="R923">
        <f>if('StockBond Returns'!AB921&lt;-0.3,1,0)</f>
        <v>1</v>
      </c>
      <c r="S923" t="str">
        <f t="shared" ref="S923:W923" si="1843">if(N923=1,$E923,"")</f>
        <v/>
      </c>
      <c r="T923" t="str">
        <f t="shared" si="1843"/>
        <v/>
      </c>
      <c r="U923" t="str">
        <f t="shared" si="1843"/>
        <v/>
      </c>
      <c r="V923" t="str">
        <f t="shared" si="1843"/>
        <v/>
      </c>
      <c r="W923" s="19">
        <f t="shared" si="1843"/>
        <v>0.07466298665</v>
      </c>
    </row>
    <row r="924">
      <c r="A924">
        <f t="shared" si="33"/>
        <v>6</v>
      </c>
      <c r="B924">
        <f t="shared" si="34"/>
        <v>1947</v>
      </c>
      <c r="C924" s="159">
        <f t="shared" si="709"/>
        <v>17348</v>
      </c>
      <c r="D924" s="156">
        <f t="shared" si="12"/>
        <v>1947.416667</v>
      </c>
      <c r="E924" s="157">
        <f>('StockBond Returns'!Y923+'StockBond Returns'!AA923-'Parameters &amp; Main Results'!$B$33)/'StockBond Returns'!Z923*12</f>
        <v>0.07517153216</v>
      </c>
      <c r="F924" s="77">
        <f>'StockBond Returns'!Y923+'StockBond Returns'!AA923-'StockBond Returns'!Z923*'Distribution of Final Value'!$B$7</f>
        <v>21.96736739</v>
      </c>
      <c r="G924" s="19">
        <f>1/'StockBond Returns'!M922</f>
        <v>0.09345998223</v>
      </c>
      <c r="H924">
        <f t="shared" si="7"/>
        <v>1</v>
      </c>
      <c r="I924" s="71">
        <f t="shared" si="8"/>
        <v>0</v>
      </c>
      <c r="J924">
        <f t="shared" si="9"/>
        <v>0</v>
      </c>
      <c r="K924" s="19">
        <f t="shared" ref="K924:M924" si="1844">if(H924=1,$E924,"")</f>
        <v>0.07517153216</v>
      </c>
      <c r="L924" t="str">
        <f t="shared" si="1844"/>
        <v/>
      </c>
      <c r="M924" t="str">
        <f t="shared" si="1844"/>
        <v/>
      </c>
      <c r="N924" s="158">
        <f>if('StockBond Returns'!AB922=0,1,0)</f>
        <v>0</v>
      </c>
      <c r="O924">
        <f>if( and('StockBond Returns'!$AB922&lt;0,'StockBond Returns'!$AB922&gt;=-0.1),1,0)</f>
        <v>0</v>
      </c>
      <c r="P924">
        <f>if( and('StockBond Returns'!$AB922&lt;-0.1,'StockBond Returns'!$AB922&gt;=-0.2),1,0)</f>
        <v>0</v>
      </c>
      <c r="Q924">
        <f>if( and('StockBond Returns'!$AB922&lt;-0.2,'StockBond Returns'!$AB922&gt;=-0.3),1,0)</f>
        <v>0</v>
      </c>
      <c r="R924">
        <f>if('StockBond Returns'!AB922&lt;-0.3,1,0)</f>
        <v>1</v>
      </c>
      <c r="S924" t="str">
        <f t="shared" ref="S924:W924" si="1845">if(N924=1,$E924,"")</f>
        <v/>
      </c>
      <c r="T924" t="str">
        <f t="shared" si="1845"/>
        <v/>
      </c>
      <c r="U924" t="str">
        <f t="shared" si="1845"/>
        <v/>
      </c>
      <c r="V924" t="str">
        <f t="shared" si="1845"/>
        <v/>
      </c>
      <c r="W924" s="19">
        <f t="shared" si="1845"/>
        <v>0.07517153216</v>
      </c>
    </row>
    <row r="925">
      <c r="A925">
        <f t="shared" si="33"/>
        <v>7</v>
      </c>
      <c r="B925">
        <f t="shared" si="34"/>
        <v>1947</v>
      </c>
      <c r="C925" s="159">
        <f t="shared" si="709"/>
        <v>17379</v>
      </c>
      <c r="D925" s="156">
        <f t="shared" si="12"/>
        <v>1947.5</v>
      </c>
      <c r="E925" s="157">
        <f>('StockBond Returns'!Y924+'StockBond Returns'!AA924-'Parameters &amp; Main Results'!$B$33)/'StockBond Returns'!Z924*12</f>
        <v>0.0730350762</v>
      </c>
      <c r="F925" s="77">
        <f>'StockBond Returns'!Y924+'StockBond Returns'!AA924-'StockBond Returns'!Z924*'Distribution of Final Value'!$B$7</f>
        <v>20.35451383</v>
      </c>
      <c r="G925" s="19">
        <f>1/'StockBond Returns'!M923</f>
        <v>0.08801190796</v>
      </c>
      <c r="H925">
        <f t="shared" si="7"/>
        <v>1</v>
      </c>
      <c r="I925" s="71">
        <f t="shared" si="8"/>
        <v>0</v>
      </c>
      <c r="J925">
        <f t="shared" si="9"/>
        <v>0</v>
      </c>
      <c r="K925" s="19">
        <f t="shared" ref="K925:M925" si="1846">if(H925=1,$E925,"")</f>
        <v>0.0730350762</v>
      </c>
      <c r="L925" t="str">
        <f t="shared" si="1846"/>
        <v/>
      </c>
      <c r="M925" t="str">
        <f t="shared" si="1846"/>
        <v/>
      </c>
      <c r="N925" s="158">
        <f>if('StockBond Returns'!AB923=0,1,0)</f>
        <v>0</v>
      </c>
      <c r="O925">
        <f>if( and('StockBond Returns'!$AB923&lt;0,'StockBond Returns'!$AB923&gt;=-0.1),1,0)</f>
        <v>0</v>
      </c>
      <c r="P925">
        <f>if( and('StockBond Returns'!$AB923&lt;-0.1,'StockBond Returns'!$AB923&gt;=-0.2),1,0)</f>
        <v>0</v>
      </c>
      <c r="Q925">
        <f>if( and('StockBond Returns'!$AB923&lt;-0.2,'StockBond Returns'!$AB923&gt;=-0.3),1,0)</f>
        <v>0</v>
      </c>
      <c r="R925">
        <f>if('StockBond Returns'!AB923&lt;-0.3,1,0)</f>
        <v>1</v>
      </c>
      <c r="S925" t="str">
        <f t="shared" ref="S925:W925" si="1847">if(N925=1,$E925,"")</f>
        <v/>
      </c>
      <c r="T925" t="str">
        <f t="shared" si="1847"/>
        <v/>
      </c>
      <c r="U925" t="str">
        <f t="shared" si="1847"/>
        <v/>
      </c>
      <c r="V925" t="str">
        <f t="shared" si="1847"/>
        <v/>
      </c>
      <c r="W925" s="19">
        <f t="shared" si="1847"/>
        <v>0.0730350762</v>
      </c>
    </row>
    <row r="926">
      <c r="A926">
        <f t="shared" si="33"/>
        <v>8</v>
      </c>
      <c r="B926">
        <f t="shared" si="34"/>
        <v>1947</v>
      </c>
      <c r="C926" s="159">
        <f t="shared" si="709"/>
        <v>17410</v>
      </c>
      <c r="D926" s="156">
        <f t="shared" si="12"/>
        <v>1947.583333</v>
      </c>
      <c r="E926" s="157">
        <f>('StockBond Returns'!Y925+'StockBond Returns'!AA925-'Parameters &amp; Main Results'!$B$33)/'StockBond Returns'!Z925*12</f>
        <v>0.07175469296</v>
      </c>
      <c r="F926" s="77">
        <f>'StockBond Returns'!Y925+'StockBond Returns'!AA925-'StockBond Returns'!Z925*'Distribution of Final Value'!$B$7</f>
        <v>18.95188091</v>
      </c>
      <c r="G926" s="19">
        <f>1/'StockBond Returns'!M924</f>
        <v>0.08550526921</v>
      </c>
      <c r="H926">
        <f t="shared" si="7"/>
        <v>1</v>
      </c>
      <c r="I926" s="71">
        <f t="shared" si="8"/>
        <v>0</v>
      </c>
      <c r="J926">
        <f t="shared" si="9"/>
        <v>0</v>
      </c>
      <c r="K926" s="19">
        <f t="shared" ref="K926:M926" si="1848">if(H926=1,$E926,"")</f>
        <v>0.07175469296</v>
      </c>
      <c r="L926" t="str">
        <f t="shared" si="1848"/>
        <v/>
      </c>
      <c r="M926" t="str">
        <f t="shared" si="1848"/>
        <v/>
      </c>
      <c r="N926" s="158">
        <f>if('StockBond Returns'!AB924=0,1,0)</f>
        <v>0</v>
      </c>
      <c r="O926">
        <f>if( and('StockBond Returns'!$AB924&lt;0,'StockBond Returns'!$AB924&gt;=-0.1),1,0)</f>
        <v>0</v>
      </c>
      <c r="P926">
        <f>if( and('StockBond Returns'!$AB924&lt;-0.1,'StockBond Returns'!$AB924&gt;=-0.2),1,0)</f>
        <v>0</v>
      </c>
      <c r="Q926">
        <f>if( and('StockBond Returns'!$AB924&lt;-0.2,'StockBond Returns'!$AB924&gt;=-0.3),1,0)</f>
        <v>1</v>
      </c>
      <c r="R926">
        <f>if('StockBond Returns'!AB924&lt;-0.3,1,0)</f>
        <v>0</v>
      </c>
      <c r="S926" t="str">
        <f t="shared" ref="S926:W926" si="1849">if(N926=1,$E926,"")</f>
        <v/>
      </c>
      <c r="T926" t="str">
        <f t="shared" si="1849"/>
        <v/>
      </c>
      <c r="U926" t="str">
        <f t="shared" si="1849"/>
        <v/>
      </c>
      <c r="V926" s="19">
        <f t="shared" si="1849"/>
        <v>0.07175469296</v>
      </c>
      <c r="W926" t="str">
        <f t="shared" si="1849"/>
        <v/>
      </c>
    </row>
    <row r="927">
      <c r="A927">
        <f t="shared" si="33"/>
        <v>9</v>
      </c>
      <c r="B927">
        <f t="shared" si="34"/>
        <v>1947</v>
      </c>
      <c r="C927" s="159">
        <f t="shared" si="709"/>
        <v>17440</v>
      </c>
      <c r="D927" s="156">
        <f t="shared" si="12"/>
        <v>1947.666667</v>
      </c>
      <c r="E927" s="157">
        <f>('StockBond Returns'!Y926+'StockBond Returns'!AA926-'Parameters &amp; Main Results'!$B$33)/'StockBond Returns'!Z926*12</f>
        <v>0.07396102164</v>
      </c>
      <c r="F927" s="77">
        <f>'StockBond Returns'!Y926+'StockBond Returns'!AA926-'StockBond Returns'!Z926*'Distribution of Final Value'!$B$7</f>
        <v>20.47082733</v>
      </c>
      <c r="G927" s="19">
        <f>1/'StockBond Returns'!M925</f>
        <v>0.08867455956</v>
      </c>
      <c r="H927">
        <f t="shared" si="7"/>
        <v>1</v>
      </c>
      <c r="I927" s="71">
        <f t="shared" si="8"/>
        <v>0</v>
      </c>
      <c r="J927">
        <f t="shared" si="9"/>
        <v>0</v>
      </c>
      <c r="K927" s="19">
        <f t="shared" ref="K927:M927" si="1850">if(H927=1,$E927,"")</f>
        <v>0.07396102164</v>
      </c>
      <c r="L927" t="str">
        <f t="shared" si="1850"/>
        <v/>
      </c>
      <c r="M927" t="str">
        <f t="shared" si="1850"/>
        <v/>
      </c>
      <c r="N927" s="158">
        <f>if('StockBond Returns'!AB925=0,1,0)</f>
        <v>0</v>
      </c>
      <c r="O927">
        <f>if( and('StockBond Returns'!$AB925&lt;0,'StockBond Returns'!$AB925&gt;=-0.1),1,0)</f>
        <v>0</v>
      </c>
      <c r="P927">
        <f>if( and('StockBond Returns'!$AB925&lt;-0.1,'StockBond Returns'!$AB925&gt;=-0.2),1,0)</f>
        <v>0</v>
      </c>
      <c r="Q927">
        <f>if( and('StockBond Returns'!$AB925&lt;-0.2,'StockBond Returns'!$AB925&gt;=-0.3),1,0)</f>
        <v>0</v>
      </c>
      <c r="R927">
        <f>if('StockBond Returns'!AB925&lt;-0.3,1,0)</f>
        <v>1</v>
      </c>
      <c r="S927" t="str">
        <f t="shared" ref="S927:W927" si="1851">if(N927=1,$E927,"")</f>
        <v/>
      </c>
      <c r="T927" t="str">
        <f t="shared" si="1851"/>
        <v/>
      </c>
      <c r="U927" t="str">
        <f t="shared" si="1851"/>
        <v/>
      </c>
      <c r="V927" t="str">
        <f t="shared" si="1851"/>
        <v/>
      </c>
      <c r="W927" s="19">
        <f t="shared" si="1851"/>
        <v>0.07396102164</v>
      </c>
    </row>
    <row r="928">
      <c r="A928">
        <f t="shared" si="33"/>
        <v>10</v>
      </c>
      <c r="B928">
        <f t="shared" si="34"/>
        <v>1947</v>
      </c>
      <c r="C928" s="159">
        <f t="shared" si="709"/>
        <v>17471</v>
      </c>
      <c r="D928" s="156">
        <f t="shared" si="12"/>
        <v>1947.75</v>
      </c>
      <c r="E928" s="157">
        <f>('StockBond Returns'!Y927+'StockBond Returns'!AA927-'Parameters &amp; Main Results'!$B$33)/'StockBond Returns'!Z927*12</f>
        <v>0.07643198767</v>
      </c>
      <c r="F928" s="77">
        <f>'StockBond Returns'!Y927+'StockBond Returns'!AA927-'StockBond Returns'!Z927*'Distribution of Final Value'!$B$7</f>
        <v>22.54609276</v>
      </c>
      <c r="G928" s="19">
        <f>1/'StockBond Returns'!M926</f>
        <v>0.09210881246</v>
      </c>
      <c r="H928">
        <f t="shared" si="7"/>
        <v>1</v>
      </c>
      <c r="I928" s="71">
        <f t="shared" si="8"/>
        <v>0</v>
      </c>
      <c r="J928">
        <f t="shared" si="9"/>
        <v>0</v>
      </c>
      <c r="K928" s="19">
        <f t="shared" ref="K928:M928" si="1852">if(H928=1,$E928,"")</f>
        <v>0.07643198767</v>
      </c>
      <c r="L928" t="str">
        <f t="shared" si="1852"/>
        <v/>
      </c>
      <c r="M928" t="str">
        <f t="shared" si="1852"/>
        <v/>
      </c>
      <c r="N928" s="158">
        <f>if('StockBond Returns'!AB926=0,1,0)</f>
        <v>0</v>
      </c>
      <c r="O928">
        <f>if( and('StockBond Returns'!$AB926&lt;0,'StockBond Returns'!$AB926&gt;=-0.1),1,0)</f>
        <v>0</v>
      </c>
      <c r="P928">
        <f>if( and('StockBond Returns'!$AB926&lt;-0.1,'StockBond Returns'!$AB926&gt;=-0.2),1,0)</f>
        <v>0</v>
      </c>
      <c r="Q928">
        <f>if( and('StockBond Returns'!$AB926&lt;-0.2,'StockBond Returns'!$AB926&gt;=-0.3),1,0)</f>
        <v>0</v>
      </c>
      <c r="R928">
        <f>if('StockBond Returns'!AB926&lt;-0.3,1,0)</f>
        <v>1</v>
      </c>
      <c r="S928" t="str">
        <f t="shared" ref="S928:W928" si="1853">if(N928=1,$E928,"")</f>
        <v/>
      </c>
      <c r="T928" t="str">
        <f t="shared" si="1853"/>
        <v/>
      </c>
      <c r="U928" t="str">
        <f t="shared" si="1853"/>
        <v/>
      </c>
      <c r="V928" t="str">
        <f t="shared" si="1853"/>
        <v/>
      </c>
      <c r="W928" s="19">
        <f t="shared" si="1853"/>
        <v>0.07643198767</v>
      </c>
    </row>
    <row r="929">
      <c r="A929">
        <f t="shared" si="33"/>
        <v>11</v>
      </c>
      <c r="B929">
        <f t="shared" si="34"/>
        <v>1947</v>
      </c>
      <c r="C929" s="159">
        <f t="shared" si="709"/>
        <v>17501</v>
      </c>
      <c r="D929" s="156">
        <f t="shared" si="12"/>
        <v>1947.833333</v>
      </c>
      <c r="E929" s="157">
        <f>('StockBond Returns'!Y928+'StockBond Returns'!AA928-'Parameters &amp; Main Results'!$B$33)/'StockBond Returns'!Z928*12</f>
        <v>0.07580588904</v>
      </c>
      <c r="F929" s="77">
        <f>'StockBond Returns'!Y928+'StockBond Returns'!AA928-'StockBond Returns'!Z928*'Distribution of Final Value'!$B$7</f>
        <v>22.07297336</v>
      </c>
      <c r="G929" s="19">
        <f>1/'StockBond Returns'!M927</f>
        <v>0.08995269893</v>
      </c>
      <c r="H929">
        <f t="shared" si="7"/>
        <v>1</v>
      </c>
      <c r="I929" s="71">
        <f t="shared" si="8"/>
        <v>0</v>
      </c>
      <c r="J929">
        <f t="shared" si="9"/>
        <v>0</v>
      </c>
      <c r="K929" s="19">
        <f t="shared" ref="K929:M929" si="1854">if(H929=1,$E929,"")</f>
        <v>0.07580588904</v>
      </c>
      <c r="L929" t="str">
        <f t="shared" si="1854"/>
        <v/>
      </c>
      <c r="M929" t="str">
        <f t="shared" si="1854"/>
        <v/>
      </c>
      <c r="N929" s="158">
        <f>if('StockBond Returns'!AB927=0,1,0)</f>
        <v>0</v>
      </c>
      <c r="O929">
        <f>if( and('StockBond Returns'!$AB927&lt;0,'StockBond Returns'!$AB927&gt;=-0.1),1,0)</f>
        <v>0</v>
      </c>
      <c r="P929">
        <f>if( and('StockBond Returns'!$AB927&lt;-0.1,'StockBond Returns'!$AB927&gt;=-0.2),1,0)</f>
        <v>0</v>
      </c>
      <c r="Q929">
        <f>if( and('StockBond Returns'!$AB927&lt;-0.2,'StockBond Returns'!$AB927&gt;=-0.3),1,0)</f>
        <v>0</v>
      </c>
      <c r="R929">
        <f>if('StockBond Returns'!AB927&lt;-0.3,1,0)</f>
        <v>1</v>
      </c>
      <c r="S929" t="str">
        <f t="shared" ref="S929:W929" si="1855">if(N929=1,$E929,"")</f>
        <v/>
      </c>
      <c r="T929" t="str">
        <f t="shared" si="1855"/>
        <v/>
      </c>
      <c r="U929" t="str">
        <f t="shared" si="1855"/>
        <v/>
      </c>
      <c r="V929" t="str">
        <f t="shared" si="1855"/>
        <v/>
      </c>
      <c r="W929" s="19">
        <f t="shared" si="1855"/>
        <v>0.07580588904</v>
      </c>
    </row>
    <row r="930">
      <c r="A930">
        <f t="shared" si="33"/>
        <v>12</v>
      </c>
      <c r="B930">
        <f t="shared" si="34"/>
        <v>1947</v>
      </c>
      <c r="C930" s="159">
        <f t="shared" si="709"/>
        <v>17532</v>
      </c>
      <c r="D930" s="156">
        <f t="shared" si="12"/>
        <v>1947.916667</v>
      </c>
      <c r="E930" s="157">
        <f>('StockBond Returns'!Y929+'StockBond Returns'!AA929-'Parameters &amp; Main Results'!$B$33)/'StockBond Returns'!Z929*12</f>
        <v>0.07825606475</v>
      </c>
      <c r="F930" s="77">
        <f>'StockBond Returns'!Y929+'StockBond Returns'!AA929-'StockBond Returns'!Z929*'Distribution of Final Value'!$B$7</f>
        <v>22.78690058</v>
      </c>
      <c r="G930" s="19">
        <f>1/'StockBond Returns'!M928</f>
        <v>0.09236488928</v>
      </c>
      <c r="H930">
        <f t="shared" si="7"/>
        <v>1</v>
      </c>
      <c r="I930" s="71">
        <f t="shared" si="8"/>
        <v>0</v>
      </c>
      <c r="J930">
        <f t="shared" si="9"/>
        <v>0</v>
      </c>
      <c r="K930" s="19">
        <f t="shared" ref="K930:M930" si="1856">if(H930=1,$E930,"")</f>
        <v>0.07825606475</v>
      </c>
      <c r="L930" t="str">
        <f t="shared" si="1856"/>
        <v/>
      </c>
      <c r="M930" t="str">
        <f t="shared" si="1856"/>
        <v/>
      </c>
      <c r="N930" s="158">
        <f>if('StockBond Returns'!AB928=0,1,0)</f>
        <v>0</v>
      </c>
      <c r="O930">
        <f>if( and('StockBond Returns'!$AB928&lt;0,'StockBond Returns'!$AB928&gt;=-0.1),1,0)</f>
        <v>0</v>
      </c>
      <c r="P930">
        <f>if( and('StockBond Returns'!$AB928&lt;-0.1,'StockBond Returns'!$AB928&gt;=-0.2),1,0)</f>
        <v>0</v>
      </c>
      <c r="Q930">
        <f>if( and('StockBond Returns'!$AB928&lt;-0.2,'StockBond Returns'!$AB928&gt;=-0.3),1,0)</f>
        <v>0</v>
      </c>
      <c r="R930">
        <f>if('StockBond Returns'!AB928&lt;-0.3,1,0)</f>
        <v>1</v>
      </c>
      <c r="S930" t="str">
        <f t="shared" ref="S930:W930" si="1857">if(N930=1,$E930,"")</f>
        <v/>
      </c>
      <c r="T930" t="str">
        <f t="shared" si="1857"/>
        <v/>
      </c>
      <c r="U930" t="str">
        <f t="shared" si="1857"/>
        <v/>
      </c>
      <c r="V930" t="str">
        <f t="shared" si="1857"/>
        <v/>
      </c>
      <c r="W930" s="19">
        <f t="shared" si="1857"/>
        <v>0.07825606475</v>
      </c>
    </row>
    <row r="931">
      <c r="A931">
        <f t="shared" si="33"/>
        <v>1</v>
      </c>
      <c r="B931">
        <f t="shared" si="34"/>
        <v>1948</v>
      </c>
      <c r="C931" s="159">
        <f t="shared" si="709"/>
        <v>17563</v>
      </c>
      <c r="D931" s="156">
        <f t="shared" si="12"/>
        <v>1948</v>
      </c>
      <c r="E931" s="157">
        <f>('StockBond Returns'!Y930+'StockBond Returns'!AA930-'Parameters &amp; Main Results'!$B$33)/'StockBond Returns'!Z930*12</f>
        <v>0.07866932747</v>
      </c>
      <c r="F931" s="77">
        <f>'StockBond Returns'!Y930+'StockBond Returns'!AA930-'StockBond Returns'!Z930*'Distribution of Final Value'!$B$7</f>
        <v>22.69147413</v>
      </c>
      <c r="G931" s="19">
        <f>1/'StockBond Returns'!M929</f>
        <v>0.09195893017</v>
      </c>
      <c r="H931">
        <f t="shared" si="7"/>
        <v>1</v>
      </c>
      <c r="I931" s="71">
        <f t="shared" si="8"/>
        <v>0</v>
      </c>
      <c r="J931">
        <f t="shared" si="9"/>
        <v>0</v>
      </c>
      <c r="K931" s="19">
        <f t="shared" ref="K931:M931" si="1858">if(H931=1,$E931,"")</f>
        <v>0.07866932747</v>
      </c>
      <c r="L931" t="str">
        <f t="shared" si="1858"/>
        <v/>
      </c>
      <c r="M931" t="str">
        <f t="shared" si="1858"/>
        <v/>
      </c>
      <c r="N931" s="158">
        <f>if('StockBond Returns'!AB929=0,1,0)</f>
        <v>0</v>
      </c>
      <c r="O931">
        <f>if( and('StockBond Returns'!$AB929&lt;0,'StockBond Returns'!$AB929&gt;=-0.1),1,0)</f>
        <v>0</v>
      </c>
      <c r="P931">
        <f>if( and('StockBond Returns'!$AB929&lt;-0.1,'StockBond Returns'!$AB929&gt;=-0.2),1,0)</f>
        <v>0</v>
      </c>
      <c r="Q931">
        <f>if( and('StockBond Returns'!$AB929&lt;-0.2,'StockBond Returns'!$AB929&gt;=-0.3),1,0)</f>
        <v>0</v>
      </c>
      <c r="R931">
        <f>if('StockBond Returns'!AB929&lt;-0.3,1,0)</f>
        <v>1</v>
      </c>
      <c r="S931" t="str">
        <f t="shared" ref="S931:W931" si="1859">if(N931=1,$E931,"")</f>
        <v/>
      </c>
      <c r="T931" t="str">
        <f t="shared" si="1859"/>
        <v/>
      </c>
      <c r="U931" t="str">
        <f t="shared" si="1859"/>
        <v/>
      </c>
      <c r="V931" t="str">
        <f t="shared" si="1859"/>
        <v/>
      </c>
      <c r="W931" s="19">
        <f t="shared" si="1859"/>
        <v>0.07866932747</v>
      </c>
    </row>
    <row r="932">
      <c r="A932">
        <f t="shared" si="33"/>
        <v>2</v>
      </c>
      <c r="B932">
        <f t="shared" si="34"/>
        <v>1948</v>
      </c>
      <c r="C932" s="159">
        <f t="shared" si="709"/>
        <v>17592</v>
      </c>
      <c r="D932" s="156">
        <f t="shared" si="12"/>
        <v>1948.083333</v>
      </c>
      <c r="E932" s="157">
        <f>('StockBond Returns'!Y931+'StockBond Returns'!AA931-'Parameters &amp; Main Results'!$B$33)/'StockBond Returns'!Z931*12</f>
        <v>0.08209886369</v>
      </c>
      <c r="F932" s="77">
        <f>'StockBond Returns'!Y931+'StockBond Returns'!AA931-'StockBond Returns'!Z931*'Distribution of Final Value'!$B$7</f>
        <v>23.56131614</v>
      </c>
      <c r="G932" s="19">
        <f>1/'StockBond Returns'!M930</f>
        <v>0.09683925766</v>
      </c>
      <c r="H932">
        <f t="shared" si="7"/>
        <v>1</v>
      </c>
      <c r="I932" s="71">
        <f t="shared" si="8"/>
        <v>0</v>
      </c>
      <c r="J932">
        <f t="shared" si="9"/>
        <v>0</v>
      </c>
      <c r="K932" s="19">
        <f t="shared" ref="K932:M932" si="1860">if(H932=1,$E932,"")</f>
        <v>0.08209886369</v>
      </c>
      <c r="L932" t="str">
        <f t="shared" si="1860"/>
        <v/>
      </c>
      <c r="M932" t="str">
        <f t="shared" si="1860"/>
        <v/>
      </c>
      <c r="N932" s="158">
        <f>if('StockBond Returns'!AB930=0,1,0)</f>
        <v>0</v>
      </c>
      <c r="O932">
        <f>if( and('StockBond Returns'!$AB930&lt;0,'StockBond Returns'!$AB930&gt;=-0.1),1,0)</f>
        <v>0</v>
      </c>
      <c r="P932">
        <f>if( and('StockBond Returns'!$AB930&lt;-0.1,'StockBond Returns'!$AB930&gt;=-0.2),1,0)</f>
        <v>0</v>
      </c>
      <c r="Q932">
        <f>if( and('StockBond Returns'!$AB930&lt;-0.2,'StockBond Returns'!$AB930&gt;=-0.3),1,0)</f>
        <v>0</v>
      </c>
      <c r="R932">
        <f>if('StockBond Returns'!AB930&lt;-0.3,1,0)</f>
        <v>1</v>
      </c>
      <c r="S932" t="str">
        <f t="shared" ref="S932:W932" si="1861">if(N932=1,$E932,"")</f>
        <v/>
      </c>
      <c r="T932" t="str">
        <f t="shared" si="1861"/>
        <v/>
      </c>
      <c r="U932" t="str">
        <f t="shared" si="1861"/>
        <v/>
      </c>
      <c r="V932" t="str">
        <f t="shared" si="1861"/>
        <v/>
      </c>
      <c r="W932" s="19">
        <f t="shared" si="1861"/>
        <v>0.08209886369</v>
      </c>
    </row>
    <row r="933">
      <c r="A933">
        <f t="shared" si="33"/>
        <v>3</v>
      </c>
      <c r="B933">
        <f t="shared" si="34"/>
        <v>1948</v>
      </c>
      <c r="C933" s="159">
        <f t="shared" si="709"/>
        <v>17623</v>
      </c>
      <c r="D933" s="156">
        <f t="shared" si="12"/>
        <v>1948.166667</v>
      </c>
      <c r="E933" s="157">
        <f>('StockBond Returns'!Y932+'StockBond Returns'!AA932-'Parameters &amp; Main Results'!$B$33)/'StockBond Returns'!Z932*12</f>
        <v>0.08516118124</v>
      </c>
      <c r="F933" s="77">
        <f>'StockBond Returns'!Y932+'StockBond Returns'!AA932-'StockBond Returns'!Z932*'Distribution of Final Value'!$B$7</f>
        <v>24.51902627</v>
      </c>
      <c r="G933" s="19">
        <f>1/'StockBond Returns'!M931</f>
        <v>0.1001401699</v>
      </c>
      <c r="H933">
        <f t="shared" si="7"/>
        <v>1</v>
      </c>
      <c r="I933" s="71">
        <f t="shared" si="8"/>
        <v>0</v>
      </c>
      <c r="J933">
        <f t="shared" si="9"/>
        <v>0</v>
      </c>
      <c r="K933" s="19">
        <f t="shared" ref="K933:M933" si="1862">if(H933=1,$E933,"")</f>
        <v>0.08516118124</v>
      </c>
      <c r="L933" t="str">
        <f t="shared" si="1862"/>
        <v/>
      </c>
      <c r="M933" t="str">
        <f t="shared" si="1862"/>
        <v/>
      </c>
      <c r="N933" s="158">
        <f>if('StockBond Returns'!AB931=0,1,0)</f>
        <v>0</v>
      </c>
      <c r="O933">
        <f>if( and('StockBond Returns'!$AB931&lt;0,'StockBond Returns'!$AB931&gt;=-0.1),1,0)</f>
        <v>0</v>
      </c>
      <c r="P933">
        <f>if( and('StockBond Returns'!$AB931&lt;-0.1,'StockBond Returns'!$AB931&gt;=-0.2),1,0)</f>
        <v>0</v>
      </c>
      <c r="Q933">
        <f>if( and('StockBond Returns'!$AB931&lt;-0.2,'StockBond Returns'!$AB931&gt;=-0.3),1,0)</f>
        <v>0</v>
      </c>
      <c r="R933">
        <f>if('StockBond Returns'!AB931&lt;-0.3,1,0)</f>
        <v>1</v>
      </c>
      <c r="S933" t="str">
        <f t="shared" ref="S933:W933" si="1863">if(N933=1,$E933,"")</f>
        <v/>
      </c>
      <c r="T933" t="str">
        <f t="shared" si="1863"/>
        <v/>
      </c>
      <c r="U933" t="str">
        <f t="shared" si="1863"/>
        <v/>
      </c>
      <c r="V933" t="str">
        <f t="shared" si="1863"/>
        <v/>
      </c>
      <c r="W933" s="19">
        <f t="shared" si="1863"/>
        <v>0.08516118124</v>
      </c>
    </row>
    <row r="934">
      <c r="A934">
        <f t="shared" si="33"/>
        <v>4</v>
      </c>
      <c r="B934">
        <f t="shared" si="34"/>
        <v>1948</v>
      </c>
      <c r="C934" s="159">
        <f t="shared" si="709"/>
        <v>17653</v>
      </c>
      <c r="D934" s="156">
        <f t="shared" si="12"/>
        <v>1948.25</v>
      </c>
      <c r="E934" s="157">
        <f>('StockBond Returns'!Y933+'StockBond Returns'!AA933-'Parameters &amp; Main Results'!$B$33)/'StockBond Returns'!Z933*12</f>
        <v>0.08029113973</v>
      </c>
      <c r="F934" s="77">
        <f>'StockBond Returns'!Y933+'StockBond Returns'!AA933-'StockBond Returns'!Z933*'Distribution of Final Value'!$B$7</f>
        <v>21.65893727</v>
      </c>
      <c r="G934" s="19">
        <f>1/'StockBond Returns'!M932</f>
        <v>0.09311694992</v>
      </c>
      <c r="H934">
        <f t="shared" si="7"/>
        <v>1</v>
      </c>
      <c r="I934" s="71">
        <f t="shared" si="8"/>
        <v>0</v>
      </c>
      <c r="J934">
        <f t="shared" si="9"/>
        <v>0</v>
      </c>
      <c r="K934" s="19">
        <f t="shared" ref="K934:M934" si="1864">if(H934=1,$E934,"")</f>
        <v>0.08029113973</v>
      </c>
      <c r="L934" t="str">
        <f t="shared" si="1864"/>
        <v/>
      </c>
      <c r="M934" t="str">
        <f t="shared" si="1864"/>
        <v/>
      </c>
      <c r="N934" s="158">
        <f>if('StockBond Returns'!AB932=0,1,0)</f>
        <v>0</v>
      </c>
      <c r="O934">
        <f>if( and('StockBond Returns'!$AB932&lt;0,'StockBond Returns'!$AB932&gt;=-0.1),1,0)</f>
        <v>0</v>
      </c>
      <c r="P934">
        <f>if( and('StockBond Returns'!$AB932&lt;-0.1,'StockBond Returns'!$AB932&gt;=-0.2),1,0)</f>
        <v>0</v>
      </c>
      <c r="Q934">
        <f>if( and('StockBond Returns'!$AB932&lt;-0.2,'StockBond Returns'!$AB932&gt;=-0.3),1,0)</f>
        <v>0</v>
      </c>
      <c r="R934">
        <f>if('StockBond Returns'!AB932&lt;-0.3,1,0)</f>
        <v>1</v>
      </c>
      <c r="S934" t="str">
        <f t="shared" ref="S934:W934" si="1865">if(N934=1,$E934,"")</f>
        <v/>
      </c>
      <c r="T934" t="str">
        <f t="shared" si="1865"/>
        <v/>
      </c>
      <c r="U934" t="str">
        <f t="shared" si="1865"/>
        <v/>
      </c>
      <c r="V934" t="str">
        <f t="shared" si="1865"/>
        <v/>
      </c>
      <c r="W934" s="19">
        <f t="shared" si="1865"/>
        <v>0.08029113973</v>
      </c>
    </row>
    <row r="935">
      <c r="A935">
        <f t="shared" si="33"/>
        <v>5</v>
      </c>
      <c r="B935">
        <f t="shared" si="34"/>
        <v>1948</v>
      </c>
      <c r="C935" s="159">
        <f t="shared" si="709"/>
        <v>17684</v>
      </c>
      <c r="D935" s="156">
        <f t="shared" si="12"/>
        <v>1948.333333</v>
      </c>
      <c r="E935" s="157">
        <f>('StockBond Returns'!Y934+'StockBond Returns'!AA934-'Parameters &amp; Main Results'!$B$33)/'StockBond Returns'!Z934*12</f>
        <v>0.07999919743</v>
      </c>
      <c r="F935" s="77">
        <f>'StockBond Returns'!Y934+'StockBond Returns'!AA934-'StockBond Returns'!Z934*'Distribution of Final Value'!$B$7</f>
        <v>21.96754038</v>
      </c>
      <c r="G935" s="19">
        <f>1/'StockBond Returns'!M933</f>
        <v>0.09229773679</v>
      </c>
      <c r="H935">
        <f t="shared" si="7"/>
        <v>1</v>
      </c>
      <c r="I935" s="71">
        <f t="shared" si="8"/>
        <v>0</v>
      </c>
      <c r="J935">
        <f t="shared" si="9"/>
        <v>0</v>
      </c>
      <c r="K935" s="19">
        <f t="shared" ref="K935:M935" si="1866">if(H935=1,$E935,"")</f>
        <v>0.07999919743</v>
      </c>
      <c r="L935" t="str">
        <f t="shared" si="1866"/>
        <v/>
      </c>
      <c r="M935" t="str">
        <f t="shared" si="1866"/>
        <v/>
      </c>
      <c r="N935" s="158">
        <f>if('StockBond Returns'!AB933=0,1,0)</f>
        <v>0</v>
      </c>
      <c r="O935">
        <f>if( and('StockBond Returns'!$AB933&lt;0,'StockBond Returns'!$AB933&gt;=-0.1),1,0)</f>
        <v>0</v>
      </c>
      <c r="P935">
        <f>if( and('StockBond Returns'!$AB933&lt;-0.1,'StockBond Returns'!$AB933&gt;=-0.2),1,0)</f>
        <v>0</v>
      </c>
      <c r="Q935">
        <f>if( and('StockBond Returns'!$AB933&lt;-0.2,'StockBond Returns'!$AB933&gt;=-0.3),1,0)</f>
        <v>0</v>
      </c>
      <c r="R935">
        <f>if('StockBond Returns'!AB933&lt;-0.3,1,0)</f>
        <v>1</v>
      </c>
      <c r="S935" t="str">
        <f t="shared" ref="S935:W935" si="1867">if(N935=1,$E935,"")</f>
        <v/>
      </c>
      <c r="T935" t="str">
        <f t="shared" si="1867"/>
        <v/>
      </c>
      <c r="U935" t="str">
        <f t="shared" si="1867"/>
        <v/>
      </c>
      <c r="V935" t="str">
        <f t="shared" si="1867"/>
        <v/>
      </c>
      <c r="W935" s="19">
        <f t="shared" si="1867"/>
        <v>0.07999919743</v>
      </c>
    </row>
    <row r="936">
      <c r="A936">
        <f t="shared" si="33"/>
        <v>6</v>
      </c>
      <c r="B936">
        <f t="shared" si="34"/>
        <v>1948</v>
      </c>
      <c r="C936" s="159">
        <f t="shared" si="709"/>
        <v>17714</v>
      </c>
      <c r="D936" s="156">
        <f t="shared" si="12"/>
        <v>1948.416667</v>
      </c>
      <c r="E936" s="157">
        <f>('StockBond Returns'!Y935+'StockBond Returns'!AA935-'Parameters &amp; Main Results'!$B$33)/'StockBond Returns'!Z935*12</f>
        <v>0.07633146934</v>
      </c>
      <c r="F936" s="77">
        <f>'StockBond Returns'!Y935+'StockBond Returns'!AA935-'StockBond Returns'!Z935*'Distribution of Final Value'!$B$7</f>
        <v>19.67077803</v>
      </c>
      <c r="G936" s="19">
        <f>1/'StockBond Returns'!M934</f>
        <v>0.08583467205</v>
      </c>
      <c r="H936">
        <f t="shared" si="7"/>
        <v>1</v>
      </c>
      <c r="I936" s="71">
        <f t="shared" si="8"/>
        <v>0</v>
      </c>
      <c r="J936">
        <f t="shared" si="9"/>
        <v>0</v>
      </c>
      <c r="K936" s="19">
        <f t="shared" ref="K936:M936" si="1868">if(H936=1,$E936,"")</f>
        <v>0.07633146934</v>
      </c>
      <c r="L936" t="str">
        <f t="shared" si="1868"/>
        <v/>
      </c>
      <c r="M936" t="str">
        <f t="shared" si="1868"/>
        <v/>
      </c>
      <c r="N936" s="158">
        <f>if('StockBond Returns'!AB934=0,1,0)</f>
        <v>0</v>
      </c>
      <c r="O936">
        <f>if( and('StockBond Returns'!$AB934&lt;0,'StockBond Returns'!$AB934&gt;=-0.1),1,0)</f>
        <v>0</v>
      </c>
      <c r="P936">
        <f>if( and('StockBond Returns'!$AB934&lt;-0.1,'StockBond Returns'!$AB934&gt;=-0.2),1,0)</f>
        <v>0</v>
      </c>
      <c r="Q936">
        <f>if( and('StockBond Returns'!$AB934&lt;-0.2,'StockBond Returns'!$AB934&gt;=-0.3),1,0)</f>
        <v>1</v>
      </c>
      <c r="R936">
        <f>if('StockBond Returns'!AB934&lt;-0.3,1,0)</f>
        <v>0</v>
      </c>
      <c r="S936" t="str">
        <f t="shared" ref="S936:W936" si="1869">if(N936=1,$E936,"")</f>
        <v/>
      </c>
      <c r="T936" t="str">
        <f t="shared" si="1869"/>
        <v/>
      </c>
      <c r="U936" t="str">
        <f t="shared" si="1869"/>
        <v/>
      </c>
      <c r="V936" s="19">
        <f t="shared" si="1869"/>
        <v>0.07633146934</v>
      </c>
      <c r="W936" t="str">
        <f t="shared" si="1869"/>
        <v/>
      </c>
    </row>
    <row r="937">
      <c r="A937">
        <f t="shared" si="33"/>
        <v>7</v>
      </c>
      <c r="B937">
        <f t="shared" si="34"/>
        <v>1948</v>
      </c>
      <c r="C937" s="159">
        <f t="shared" si="709"/>
        <v>17745</v>
      </c>
      <c r="D937" s="156">
        <f t="shared" si="12"/>
        <v>1948.5</v>
      </c>
      <c r="E937" s="157">
        <f>('StockBond Returns'!Y936+'StockBond Returns'!AA936-'Parameters &amp; Main Results'!$B$33)/'StockBond Returns'!Z936*12</f>
        <v>0.0768817133</v>
      </c>
      <c r="F937" s="77">
        <f>'StockBond Returns'!Y936+'StockBond Returns'!AA936-'StockBond Returns'!Z936*'Distribution of Final Value'!$B$7</f>
        <v>18.60047902</v>
      </c>
      <c r="G937" s="19">
        <f>1/'StockBond Returns'!M935</f>
        <v>0.0866844071</v>
      </c>
      <c r="H937">
        <f t="shared" si="7"/>
        <v>1</v>
      </c>
      <c r="I937" s="71">
        <f t="shared" si="8"/>
        <v>0</v>
      </c>
      <c r="J937">
        <f t="shared" si="9"/>
        <v>0</v>
      </c>
      <c r="K937" s="19">
        <f t="shared" ref="K937:M937" si="1870">if(H937=1,$E937,"")</f>
        <v>0.0768817133</v>
      </c>
      <c r="L937" t="str">
        <f t="shared" si="1870"/>
        <v/>
      </c>
      <c r="M937" t="str">
        <f t="shared" si="1870"/>
        <v/>
      </c>
      <c r="N937" s="158">
        <f>if('StockBond Returns'!AB935=0,1,0)</f>
        <v>0</v>
      </c>
      <c r="O937">
        <f>if( and('StockBond Returns'!$AB935&lt;0,'StockBond Returns'!$AB935&gt;=-0.1),1,0)</f>
        <v>0</v>
      </c>
      <c r="P937">
        <f>if( and('StockBond Returns'!$AB935&lt;-0.1,'StockBond Returns'!$AB935&gt;=-0.2),1,0)</f>
        <v>0</v>
      </c>
      <c r="Q937">
        <f>if( and('StockBond Returns'!$AB935&lt;-0.2,'StockBond Returns'!$AB935&gt;=-0.3),1,0)</f>
        <v>1</v>
      </c>
      <c r="R937">
        <f>if('StockBond Returns'!AB935&lt;-0.3,1,0)</f>
        <v>0</v>
      </c>
      <c r="S937" t="str">
        <f t="shared" ref="S937:W937" si="1871">if(N937=1,$E937,"")</f>
        <v/>
      </c>
      <c r="T937" t="str">
        <f t="shared" si="1871"/>
        <v/>
      </c>
      <c r="U937" t="str">
        <f t="shared" si="1871"/>
        <v/>
      </c>
      <c r="V937" s="19">
        <f t="shared" si="1871"/>
        <v>0.0768817133</v>
      </c>
      <c r="W937" t="str">
        <f t="shared" si="1871"/>
        <v/>
      </c>
    </row>
    <row r="938">
      <c r="A938">
        <f t="shared" si="33"/>
        <v>8</v>
      </c>
      <c r="B938">
        <f t="shared" si="34"/>
        <v>1948</v>
      </c>
      <c r="C938" s="159">
        <f t="shared" si="709"/>
        <v>17776</v>
      </c>
      <c r="D938" s="156">
        <f t="shared" si="12"/>
        <v>1948.583333</v>
      </c>
      <c r="E938" s="157">
        <f>('StockBond Returns'!Y937+'StockBond Returns'!AA937-'Parameters &amp; Main Results'!$B$33)/'StockBond Returns'!Z937*12</f>
        <v>0.08108335383</v>
      </c>
      <c r="F938" s="77">
        <f>'StockBond Returns'!Y937+'StockBond Returns'!AA937-'StockBond Returns'!Z937*'Distribution of Final Value'!$B$7</f>
        <v>20.31131132</v>
      </c>
      <c r="G938" s="19">
        <f>1/'StockBond Returns'!M936</f>
        <v>0.09300217209</v>
      </c>
      <c r="H938">
        <f t="shared" si="7"/>
        <v>1</v>
      </c>
      <c r="I938" s="71">
        <f t="shared" si="8"/>
        <v>0</v>
      </c>
      <c r="J938">
        <f t="shared" si="9"/>
        <v>0</v>
      </c>
      <c r="K938" s="19">
        <f t="shared" ref="K938:M938" si="1872">if(H938=1,$E938,"")</f>
        <v>0.08108335383</v>
      </c>
      <c r="L938" t="str">
        <f t="shared" si="1872"/>
        <v/>
      </c>
      <c r="M938" t="str">
        <f t="shared" si="1872"/>
        <v/>
      </c>
      <c r="N938" s="158">
        <f>if('StockBond Returns'!AB936=0,1,0)</f>
        <v>0</v>
      </c>
      <c r="O938">
        <f>if( and('StockBond Returns'!$AB936&lt;0,'StockBond Returns'!$AB936&gt;=-0.1),1,0)</f>
        <v>0</v>
      </c>
      <c r="P938">
        <f>if( and('StockBond Returns'!$AB936&lt;-0.1,'StockBond Returns'!$AB936&gt;=-0.2),1,0)</f>
        <v>0</v>
      </c>
      <c r="Q938">
        <f>if( and('StockBond Returns'!$AB936&lt;-0.2,'StockBond Returns'!$AB936&gt;=-0.3),1,0)</f>
        <v>0</v>
      </c>
      <c r="R938">
        <f>if('StockBond Returns'!AB936&lt;-0.3,1,0)</f>
        <v>1</v>
      </c>
      <c r="S938" t="str">
        <f t="shared" ref="S938:W938" si="1873">if(N938=1,$E938,"")</f>
        <v/>
      </c>
      <c r="T938" t="str">
        <f t="shared" si="1873"/>
        <v/>
      </c>
      <c r="U938" t="str">
        <f t="shared" si="1873"/>
        <v/>
      </c>
      <c r="V938" t="str">
        <f t="shared" si="1873"/>
        <v/>
      </c>
      <c r="W938" s="19">
        <f t="shared" si="1873"/>
        <v>0.08108335383</v>
      </c>
    </row>
    <row r="939">
      <c r="A939">
        <f t="shared" si="33"/>
        <v>9</v>
      </c>
      <c r="B939">
        <f t="shared" si="34"/>
        <v>1948</v>
      </c>
      <c r="C939" s="159">
        <f t="shared" si="709"/>
        <v>17806</v>
      </c>
      <c r="D939" s="156">
        <f t="shared" si="12"/>
        <v>1948.666667</v>
      </c>
      <c r="E939" s="157">
        <f>('StockBond Returns'!Y938+'StockBond Returns'!AA938-'Parameters &amp; Main Results'!$B$33)/'StockBond Returns'!Z938*12</f>
        <v>0.08096630566</v>
      </c>
      <c r="F939" s="77">
        <f>'StockBond Returns'!Y938+'StockBond Returns'!AA938-'StockBond Returns'!Z938*'Distribution of Final Value'!$B$7</f>
        <v>20.39054683</v>
      </c>
      <c r="G939" s="19">
        <f>1/'StockBond Returns'!M937</f>
        <v>0.09307863137</v>
      </c>
      <c r="H939">
        <f t="shared" si="7"/>
        <v>1</v>
      </c>
      <c r="I939" s="71">
        <f t="shared" si="8"/>
        <v>0</v>
      </c>
      <c r="J939">
        <f t="shared" si="9"/>
        <v>0</v>
      </c>
      <c r="K939" s="19">
        <f t="shared" ref="K939:M939" si="1874">if(H939=1,$E939,"")</f>
        <v>0.08096630566</v>
      </c>
      <c r="L939" t="str">
        <f t="shared" si="1874"/>
        <v/>
      </c>
      <c r="M939" t="str">
        <f t="shared" si="1874"/>
        <v/>
      </c>
      <c r="N939" s="158">
        <f>if('StockBond Returns'!AB937=0,1,0)</f>
        <v>0</v>
      </c>
      <c r="O939">
        <f>if( and('StockBond Returns'!$AB937&lt;0,'StockBond Returns'!$AB937&gt;=-0.1),1,0)</f>
        <v>0</v>
      </c>
      <c r="P939">
        <f>if( and('StockBond Returns'!$AB937&lt;-0.1,'StockBond Returns'!$AB937&gt;=-0.2),1,0)</f>
        <v>0</v>
      </c>
      <c r="Q939">
        <f>if( and('StockBond Returns'!$AB937&lt;-0.2,'StockBond Returns'!$AB937&gt;=-0.3),1,0)</f>
        <v>1</v>
      </c>
      <c r="R939">
        <f>if('StockBond Returns'!AB937&lt;-0.3,1,0)</f>
        <v>0</v>
      </c>
      <c r="S939" t="str">
        <f t="shared" ref="S939:W939" si="1875">if(N939=1,$E939,"")</f>
        <v/>
      </c>
      <c r="T939" t="str">
        <f t="shared" si="1875"/>
        <v/>
      </c>
      <c r="U939" t="str">
        <f t="shared" si="1875"/>
        <v/>
      </c>
      <c r="V939" s="19">
        <f t="shared" si="1875"/>
        <v>0.08096630566</v>
      </c>
      <c r="W939" t="str">
        <f t="shared" si="1875"/>
        <v/>
      </c>
    </row>
    <row r="940">
      <c r="A940">
        <f t="shared" si="33"/>
        <v>10</v>
      </c>
      <c r="B940">
        <f t="shared" si="34"/>
        <v>1948</v>
      </c>
      <c r="C940" s="159">
        <f t="shared" si="709"/>
        <v>17837</v>
      </c>
      <c r="D940" s="156">
        <f t="shared" si="12"/>
        <v>1948.75</v>
      </c>
      <c r="E940" s="157">
        <f>('StockBond Returns'!Y939+'StockBond Returns'!AA939-'Parameters &amp; Main Results'!$B$33)/'StockBond Returns'!Z939*12</f>
        <v>0.08267244166</v>
      </c>
      <c r="F940" s="77">
        <f>'StockBond Returns'!Y939+'StockBond Returns'!AA939-'StockBond Returns'!Z939*'Distribution of Final Value'!$B$7</f>
        <v>19.75023178</v>
      </c>
      <c r="G940" s="19">
        <f>1/'StockBond Returns'!M938</f>
        <v>0.09640391048</v>
      </c>
      <c r="H940">
        <f t="shared" si="7"/>
        <v>1</v>
      </c>
      <c r="I940" s="71">
        <f t="shared" si="8"/>
        <v>0</v>
      </c>
      <c r="J940">
        <f t="shared" si="9"/>
        <v>0</v>
      </c>
      <c r="K940" s="19">
        <f t="shared" ref="K940:M940" si="1876">if(H940=1,$E940,"")</f>
        <v>0.08267244166</v>
      </c>
      <c r="L940" t="str">
        <f t="shared" si="1876"/>
        <v/>
      </c>
      <c r="M940" t="str">
        <f t="shared" si="1876"/>
        <v/>
      </c>
      <c r="N940" s="158">
        <f>if('StockBond Returns'!AB938=0,1,0)</f>
        <v>0</v>
      </c>
      <c r="O940">
        <f>if( and('StockBond Returns'!$AB938&lt;0,'StockBond Returns'!$AB938&gt;=-0.1),1,0)</f>
        <v>0</v>
      </c>
      <c r="P940">
        <f>if( and('StockBond Returns'!$AB938&lt;-0.1,'StockBond Returns'!$AB938&gt;=-0.2),1,0)</f>
        <v>0</v>
      </c>
      <c r="Q940">
        <f>if( and('StockBond Returns'!$AB938&lt;-0.2,'StockBond Returns'!$AB938&gt;=-0.3),1,0)</f>
        <v>0</v>
      </c>
      <c r="R940">
        <f>if('StockBond Returns'!AB938&lt;-0.3,1,0)</f>
        <v>1</v>
      </c>
      <c r="S940" t="str">
        <f t="shared" ref="S940:W940" si="1877">if(N940=1,$E940,"")</f>
        <v/>
      </c>
      <c r="T940" t="str">
        <f t="shared" si="1877"/>
        <v/>
      </c>
      <c r="U940" t="str">
        <f t="shared" si="1877"/>
        <v/>
      </c>
      <c r="V940" t="str">
        <f t="shared" si="1877"/>
        <v/>
      </c>
      <c r="W940" s="19">
        <f t="shared" si="1877"/>
        <v>0.08267244166</v>
      </c>
    </row>
    <row r="941">
      <c r="A941">
        <f t="shared" si="33"/>
        <v>11</v>
      </c>
      <c r="B941">
        <f t="shared" si="34"/>
        <v>1948</v>
      </c>
      <c r="C941" s="159">
        <f t="shared" si="709"/>
        <v>17867</v>
      </c>
      <c r="D941" s="156">
        <f t="shared" si="12"/>
        <v>1948.833333</v>
      </c>
      <c r="E941" s="157">
        <f>('StockBond Returns'!Y940+'StockBond Returns'!AA940-'Parameters &amp; Main Results'!$B$33)/'StockBond Returns'!Z940*12</f>
        <v>0.07881744045</v>
      </c>
      <c r="F941" s="77">
        <f>'StockBond Returns'!Y940+'StockBond Returns'!AA940-'StockBond Returns'!Z940*'Distribution of Final Value'!$B$7</f>
        <v>15.74229433</v>
      </c>
      <c r="G941" s="19">
        <f>1/'StockBond Returns'!M939</f>
        <v>0.08955314252</v>
      </c>
      <c r="H941">
        <f t="shared" si="7"/>
        <v>1</v>
      </c>
      <c r="I941" s="71">
        <f t="shared" si="8"/>
        <v>0</v>
      </c>
      <c r="J941">
        <f t="shared" si="9"/>
        <v>0</v>
      </c>
      <c r="K941" s="19">
        <f t="shared" ref="K941:M941" si="1878">if(H941=1,$E941,"")</f>
        <v>0.07881744045</v>
      </c>
      <c r="L941" t="str">
        <f t="shared" si="1878"/>
        <v/>
      </c>
      <c r="M941" t="str">
        <f t="shared" si="1878"/>
        <v/>
      </c>
      <c r="N941" s="158">
        <f>if('StockBond Returns'!AB939=0,1,0)</f>
        <v>0</v>
      </c>
      <c r="O941">
        <f>if( and('StockBond Returns'!$AB939&lt;0,'StockBond Returns'!$AB939&gt;=-0.1),1,0)</f>
        <v>0</v>
      </c>
      <c r="P941">
        <f>if( and('StockBond Returns'!$AB939&lt;-0.1,'StockBond Returns'!$AB939&gt;=-0.2),1,0)</f>
        <v>0</v>
      </c>
      <c r="Q941">
        <f>if( and('StockBond Returns'!$AB939&lt;-0.2,'StockBond Returns'!$AB939&gt;=-0.3),1,0)</f>
        <v>1</v>
      </c>
      <c r="R941">
        <f>if('StockBond Returns'!AB939&lt;-0.3,1,0)</f>
        <v>0</v>
      </c>
      <c r="S941" t="str">
        <f t="shared" ref="S941:W941" si="1879">if(N941=1,$E941,"")</f>
        <v/>
      </c>
      <c r="T941" t="str">
        <f t="shared" si="1879"/>
        <v/>
      </c>
      <c r="U941" t="str">
        <f t="shared" si="1879"/>
        <v/>
      </c>
      <c r="V941" s="19">
        <f t="shared" si="1879"/>
        <v>0.07881744045</v>
      </c>
      <c r="W941" t="str">
        <f t="shared" si="1879"/>
        <v/>
      </c>
    </row>
    <row r="942">
      <c r="A942">
        <f t="shared" si="33"/>
        <v>12</v>
      </c>
      <c r="B942">
        <f t="shared" si="34"/>
        <v>1948</v>
      </c>
      <c r="C942" s="159">
        <f t="shared" si="709"/>
        <v>17898</v>
      </c>
      <c r="D942" s="156">
        <f t="shared" si="12"/>
        <v>1948.916667</v>
      </c>
      <c r="E942" s="157">
        <f>('StockBond Returns'!Y941+'StockBond Returns'!AA941-'Parameters &amp; Main Results'!$B$33)/'StockBond Returns'!Z941*12</f>
        <v>0.08511533104</v>
      </c>
      <c r="F942" s="77">
        <f>'StockBond Returns'!Y941+'StockBond Returns'!AA941-'StockBond Returns'!Z941*'Distribution of Final Value'!$B$7</f>
        <v>16.7897803</v>
      </c>
      <c r="G942" s="19">
        <f>1/'StockBond Returns'!M940</f>
        <v>0.1011645183</v>
      </c>
      <c r="H942">
        <f t="shared" si="7"/>
        <v>1</v>
      </c>
      <c r="I942" s="71">
        <f t="shared" si="8"/>
        <v>0</v>
      </c>
      <c r="J942">
        <f t="shared" si="9"/>
        <v>0</v>
      </c>
      <c r="K942" s="19">
        <f t="shared" ref="K942:M942" si="1880">if(H942=1,$E942,"")</f>
        <v>0.08511533104</v>
      </c>
      <c r="L942" t="str">
        <f t="shared" si="1880"/>
        <v/>
      </c>
      <c r="M942" t="str">
        <f t="shared" si="1880"/>
        <v/>
      </c>
      <c r="N942" s="158">
        <f>if('StockBond Returns'!AB940=0,1,0)</f>
        <v>0</v>
      </c>
      <c r="O942">
        <f>if( and('StockBond Returns'!$AB940&lt;0,'StockBond Returns'!$AB940&gt;=-0.1),1,0)</f>
        <v>0</v>
      </c>
      <c r="P942">
        <f>if( and('StockBond Returns'!$AB940&lt;-0.1,'StockBond Returns'!$AB940&gt;=-0.2),1,0)</f>
        <v>0</v>
      </c>
      <c r="Q942">
        <f>if( and('StockBond Returns'!$AB940&lt;-0.2,'StockBond Returns'!$AB940&gt;=-0.3),1,0)</f>
        <v>0</v>
      </c>
      <c r="R942">
        <f>if('StockBond Returns'!AB940&lt;-0.3,1,0)</f>
        <v>1</v>
      </c>
      <c r="S942" t="str">
        <f t="shared" ref="S942:W942" si="1881">if(N942=1,$E942,"")</f>
        <v/>
      </c>
      <c r="T942" t="str">
        <f t="shared" si="1881"/>
        <v/>
      </c>
      <c r="U942" t="str">
        <f t="shared" si="1881"/>
        <v/>
      </c>
      <c r="V942" t="str">
        <f t="shared" si="1881"/>
        <v/>
      </c>
      <c r="W942" s="19">
        <f t="shared" si="1881"/>
        <v>0.08511533104</v>
      </c>
    </row>
    <row r="943">
      <c r="A943">
        <f t="shared" si="33"/>
        <v>1</v>
      </c>
      <c r="B943">
        <f t="shared" si="34"/>
        <v>1949</v>
      </c>
      <c r="C943" s="159">
        <f t="shared" si="709"/>
        <v>17929</v>
      </c>
      <c r="D943" s="156">
        <f t="shared" si="12"/>
        <v>1949</v>
      </c>
      <c r="E943" s="157">
        <f>('StockBond Returns'!Y942+'StockBond Returns'!AA942-'Parameters &amp; Main Results'!$B$33)/'StockBond Returns'!Z942*12</f>
        <v>0.08308544663</v>
      </c>
      <c r="F943" s="77">
        <f>'StockBond Returns'!Y942+'StockBond Returns'!AA942-'StockBond Returns'!Z942*'Distribution of Final Value'!$B$7</f>
        <v>17.60887978</v>
      </c>
      <c r="G943" s="19">
        <f>1/'StockBond Returns'!M941</f>
        <v>0.09835409749</v>
      </c>
      <c r="H943">
        <f t="shared" si="7"/>
        <v>1</v>
      </c>
      <c r="I943" s="71">
        <f t="shared" si="8"/>
        <v>0</v>
      </c>
      <c r="J943">
        <f t="shared" si="9"/>
        <v>0</v>
      </c>
      <c r="K943" s="19">
        <f t="shared" ref="K943:M943" si="1882">if(H943=1,$E943,"")</f>
        <v>0.08308544663</v>
      </c>
      <c r="L943" t="str">
        <f t="shared" si="1882"/>
        <v/>
      </c>
      <c r="M943" t="str">
        <f t="shared" si="1882"/>
        <v/>
      </c>
      <c r="N943" s="158">
        <f>if('StockBond Returns'!AB941=0,1,0)</f>
        <v>0</v>
      </c>
      <c r="O943">
        <f>if( and('StockBond Returns'!$AB941&lt;0,'StockBond Returns'!$AB941&gt;=-0.1),1,0)</f>
        <v>0</v>
      </c>
      <c r="P943">
        <f>if( and('StockBond Returns'!$AB941&lt;-0.1,'StockBond Returns'!$AB941&gt;=-0.2),1,0)</f>
        <v>0</v>
      </c>
      <c r="Q943">
        <f>if( and('StockBond Returns'!$AB941&lt;-0.2,'StockBond Returns'!$AB941&gt;=-0.3),1,0)</f>
        <v>0</v>
      </c>
      <c r="R943">
        <f>if('StockBond Returns'!AB941&lt;-0.3,1,0)</f>
        <v>1</v>
      </c>
      <c r="S943" t="str">
        <f t="shared" ref="S943:W943" si="1883">if(N943=1,$E943,"")</f>
        <v/>
      </c>
      <c r="T943" t="str">
        <f t="shared" si="1883"/>
        <v/>
      </c>
      <c r="U943" t="str">
        <f t="shared" si="1883"/>
        <v/>
      </c>
      <c r="V943" t="str">
        <f t="shared" si="1883"/>
        <v/>
      </c>
      <c r="W943" s="19">
        <f t="shared" si="1883"/>
        <v>0.08308544663</v>
      </c>
    </row>
    <row r="944">
      <c r="A944">
        <f t="shared" si="33"/>
        <v>2</v>
      </c>
      <c r="B944">
        <f t="shared" si="34"/>
        <v>1949</v>
      </c>
      <c r="C944" s="159">
        <f t="shared" si="709"/>
        <v>17957</v>
      </c>
      <c r="D944" s="156">
        <f t="shared" si="12"/>
        <v>1949.083333</v>
      </c>
      <c r="E944" s="157">
        <f>('StockBond Returns'!Y943+'StockBond Returns'!AA943-'Parameters &amp; Main Results'!$B$33)/'StockBond Returns'!Z943*12</f>
        <v>0.08288669249</v>
      </c>
      <c r="F944" s="77">
        <f>'StockBond Returns'!Y943+'StockBond Returns'!AA943-'StockBond Returns'!Z943*'Distribution of Final Value'!$B$7</f>
        <v>16.07653825</v>
      </c>
      <c r="G944" s="19">
        <f>1/'StockBond Returns'!M942</f>
        <v>0.09843152146</v>
      </c>
      <c r="H944">
        <f t="shared" si="7"/>
        <v>1</v>
      </c>
      <c r="I944" s="71">
        <f t="shared" si="8"/>
        <v>0</v>
      </c>
      <c r="J944">
        <f t="shared" si="9"/>
        <v>0</v>
      </c>
      <c r="K944" s="19">
        <f t="shared" ref="K944:M944" si="1884">if(H944=1,$E944,"")</f>
        <v>0.08288669249</v>
      </c>
      <c r="L944" t="str">
        <f t="shared" si="1884"/>
        <v/>
      </c>
      <c r="M944" t="str">
        <f t="shared" si="1884"/>
        <v/>
      </c>
      <c r="N944" s="158">
        <f>if('StockBond Returns'!AB942=0,1,0)</f>
        <v>0</v>
      </c>
      <c r="O944">
        <f>if( and('StockBond Returns'!$AB942&lt;0,'StockBond Returns'!$AB942&gt;=-0.1),1,0)</f>
        <v>0</v>
      </c>
      <c r="P944">
        <f>if( and('StockBond Returns'!$AB942&lt;-0.1,'StockBond Returns'!$AB942&gt;=-0.2),1,0)</f>
        <v>0</v>
      </c>
      <c r="Q944">
        <f>if( and('StockBond Returns'!$AB942&lt;-0.2,'StockBond Returns'!$AB942&gt;=-0.3),1,0)</f>
        <v>1</v>
      </c>
      <c r="R944">
        <f>if('StockBond Returns'!AB942&lt;-0.3,1,0)</f>
        <v>0</v>
      </c>
      <c r="S944" t="str">
        <f t="shared" ref="S944:W944" si="1885">if(N944=1,$E944,"")</f>
        <v/>
      </c>
      <c r="T944" t="str">
        <f t="shared" si="1885"/>
        <v/>
      </c>
      <c r="U944" t="str">
        <f t="shared" si="1885"/>
        <v/>
      </c>
      <c r="V944" s="19">
        <f t="shared" si="1885"/>
        <v>0.08288669249</v>
      </c>
      <c r="W944" t="str">
        <f t="shared" si="1885"/>
        <v/>
      </c>
    </row>
    <row r="945">
      <c r="A945">
        <f t="shared" si="33"/>
        <v>3</v>
      </c>
      <c r="B945">
        <f t="shared" si="34"/>
        <v>1949</v>
      </c>
      <c r="C945" s="159">
        <f t="shared" si="709"/>
        <v>17988</v>
      </c>
      <c r="D945" s="156">
        <f t="shared" si="12"/>
        <v>1949.166667</v>
      </c>
      <c r="E945" s="157">
        <f>('StockBond Returns'!Y944+'StockBond Returns'!AA944-'Parameters &amp; Main Results'!$B$33)/'StockBond Returns'!Z944*12</f>
        <v>0.0850912679</v>
      </c>
      <c r="F945" s="77">
        <f>'StockBond Returns'!Y944+'StockBond Returns'!AA944-'StockBond Returns'!Z944*'Distribution of Final Value'!$B$7</f>
        <v>14.85563163</v>
      </c>
      <c r="G945" s="19">
        <f>1/'StockBond Returns'!M943</f>
        <v>0.1023151344</v>
      </c>
      <c r="H945">
        <f t="shared" si="7"/>
        <v>1</v>
      </c>
      <c r="I945" s="71">
        <f t="shared" si="8"/>
        <v>0</v>
      </c>
      <c r="J945">
        <f t="shared" si="9"/>
        <v>0</v>
      </c>
      <c r="K945" s="19">
        <f t="shared" ref="K945:M945" si="1886">if(H945=1,$E945,"")</f>
        <v>0.0850912679</v>
      </c>
      <c r="L945" t="str">
        <f t="shared" si="1886"/>
        <v/>
      </c>
      <c r="M945" t="str">
        <f t="shared" si="1886"/>
        <v/>
      </c>
      <c r="N945" s="158">
        <f>if('StockBond Returns'!AB943=0,1,0)</f>
        <v>0</v>
      </c>
      <c r="O945">
        <f>if( and('StockBond Returns'!$AB943&lt;0,'StockBond Returns'!$AB943&gt;=-0.1),1,0)</f>
        <v>0</v>
      </c>
      <c r="P945">
        <f>if( and('StockBond Returns'!$AB943&lt;-0.1,'StockBond Returns'!$AB943&gt;=-0.2),1,0)</f>
        <v>0</v>
      </c>
      <c r="Q945">
        <f>if( and('StockBond Returns'!$AB943&lt;-0.2,'StockBond Returns'!$AB943&gt;=-0.3),1,0)</f>
        <v>0</v>
      </c>
      <c r="R945">
        <f>if('StockBond Returns'!AB943&lt;-0.3,1,0)</f>
        <v>1</v>
      </c>
      <c r="S945" t="str">
        <f t="shared" ref="S945:W945" si="1887">if(N945=1,$E945,"")</f>
        <v/>
      </c>
      <c r="T945" t="str">
        <f t="shared" si="1887"/>
        <v/>
      </c>
      <c r="U945" t="str">
        <f t="shared" si="1887"/>
        <v/>
      </c>
      <c r="V945" t="str">
        <f t="shared" si="1887"/>
        <v/>
      </c>
      <c r="W945" s="19">
        <f t="shared" si="1887"/>
        <v>0.0850912679</v>
      </c>
    </row>
    <row r="946">
      <c r="A946">
        <f t="shared" si="33"/>
        <v>4</v>
      </c>
      <c r="B946">
        <f t="shared" si="34"/>
        <v>1949</v>
      </c>
      <c r="C946" s="159">
        <f t="shared" si="709"/>
        <v>18018</v>
      </c>
      <c r="D946" s="156">
        <f t="shared" si="12"/>
        <v>1949.25</v>
      </c>
      <c r="E946" s="157">
        <f>('StockBond Returns'!Y945+'StockBond Returns'!AA945-'Parameters &amp; Main Results'!$B$33)/'StockBond Returns'!Z945*12</f>
        <v>0.08344255349</v>
      </c>
      <c r="F946" s="77">
        <f>'StockBond Returns'!Y945+'StockBond Returns'!AA945-'StockBond Returns'!Z945*'Distribution of Final Value'!$B$7</f>
        <v>15.81714944</v>
      </c>
      <c r="G946" s="19">
        <f>1/'StockBond Returns'!M944</f>
        <v>0.09997065162</v>
      </c>
      <c r="H946">
        <f t="shared" si="7"/>
        <v>1</v>
      </c>
      <c r="I946" s="71">
        <f t="shared" si="8"/>
        <v>0</v>
      </c>
      <c r="J946">
        <f t="shared" si="9"/>
        <v>0</v>
      </c>
      <c r="K946" s="19">
        <f t="shared" ref="K946:M946" si="1888">if(H946=1,$E946,"")</f>
        <v>0.08344255349</v>
      </c>
      <c r="L946" t="str">
        <f t="shared" si="1888"/>
        <v/>
      </c>
      <c r="M946" t="str">
        <f t="shared" si="1888"/>
        <v/>
      </c>
      <c r="N946" s="158">
        <f>if('StockBond Returns'!AB944=0,1,0)</f>
        <v>0</v>
      </c>
      <c r="O946">
        <f>if( and('StockBond Returns'!$AB944&lt;0,'StockBond Returns'!$AB944&gt;=-0.1),1,0)</f>
        <v>0</v>
      </c>
      <c r="P946">
        <f>if( and('StockBond Returns'!$AB944&lt;-0.1,'StockBond Returns'!$AB944&gt;=-0.2),1,0)</f>
        <v>0</v>
      </c>
      <c r="Q946">
        <f>if( and('StockBond Returns'!$AB944&lt;-0.2,'StockBond Returns'!$AB944&gt;=-0.3),1,0)</f>
        <v>1</v>
      </c>
      <c r="R946">
        <f>if('StockBond Returns'!AB944&lt;-0.3,1,0)</f>
        <v>0</v>
      </c>
      <c r="S946" t="str">
        <f t="shared" ref="S946:W946" si="1889">if(N946=1,$E946,"")</f>
        <v/>
      </c>
      <c r="T946" t="str">
        <f t="shared" si="1889"/>
        <v/>
      </c>
      <c r="U946" t="str">
        <f t="shared" si="1889"/>
        <v/>
      </c>
      <c r="V946" s="19">
        <f t="shared" si="1889"/>
        <v>0.08344255349</v>
      </c>
      <c r="W946" t="str">
        <f t="shared" si="1889"/>
        <v/>
      </c>
    </row>
    <row r="947">
      <c r="A947">
        <f t="shared" si="33"/>
        <v>5</v>
      </c>
      <c r="B947">
        <f t="shared" si="34"/>
        <v>1949</v>
      </c>
      <c r="C947" s="159">
        <f t="shared" si="709"/>
        <v>18049</v>
      </c>
      <c r="D947" s="156">
        <f t="shared" si="12"/>
        <v>1949.333333</v>
      </c>
      <c r="E947" s="157">
        <f>('StockBond Returns'!Y946+'StockBond Returns'!AA946-'Parameters &amp; Main Results'!$B$33)/'StockBond Returns'!Z946*12</f>
        <v>0.08496386811</v>
      </c>
      <c r="F947" s="77">
        <f>'StockBond Returns'!Y946+'StockBond Returns'!AA946-'StockBond Returns'!Z946*'Distribution of Final Value'!$B$7</f>
        <v>17.25093407</v>
      </c>
      <c r="G947" s="19">
        <f>1/'StockBond Returns'!M945</f>
        <v>0.1031948837</v>
      </c>
      <c r="H947">
        <f t="shared" si="7"/>
        <v>1</v>
      </c>
      <c r="I947" s="71">
        <f t="shared" si="8"/>
        <v>0</v>
      </c>
      <c r="J947">
        <f t="shared" si="9"/>
        <v>0</v>
      </c>
      <c r="K947" s="19">
        <f t="shared" ref="K947:M947" si="1890">if(H947=1,$E947,"")</f>
        <v>0.08496386811</v>
      </c>
      <c r="L947" t="str">
        <f t="shared" si="1890"/>
        <v/>
      </c>
      <c r="M947" t="str">
        <f t="shared" si="1890"/>
        <v/>
      </c>
      <c r="N947" s="158">
        <f>if('StockBond Returns'!AB945=0,1,0)</f>
        <v>0</v>
      </c>
      <c r="O947">
        <f>if( and('StockBond Returns'!$AB945&lt;0,'StockBond Returns'!$AB945&gt;=-0.1),1,0)</f>
        <v>0</v>
      </c>
      <c r="P947">
        <f>if( and('StockBond Returns'!$AB945&lt;-0.1,'StockBond Returns'!$AB945&gt;=-0.2),1,0)</f>
        <v>0</v>
      </c>
      <c r="Q947">
        <f>if( and('StockBond Returns'!$AB945&lt;-0.2,'StockBond Returns'!$AB945&gt;=-0.3),1,0)</f>
        <v>0</v>
      </c>
      <c r="R947">
        <f>if('StockBond Returns'!AB945&lt;-0.3,1,0)</f>
        <v>1</v>
      </c>
      <c r="S947" t="str">
        <f t="shared" ref="S947:W947" si="1891">if(N947=1,$E947,"")</f>
        <v/>
      </c>
      <c r="T947" t="str">
        <f t="shared" si="1891"/>
        <v/>
      </c>
      <c r="U947" t="str">
        <f t="shared" si="1891"/>
        <v/>
      </c>
      <c r="V947" t="str">
        <f t="shared" si="1891"/>
        <v/>
      </c>
      <c r="W947" s="19">
        <f t="shared" si="1891"/>
        <v>0.08496386811</v>
      </c>
    </row>
    <row r="948">
      <c r="A948">
        <f t="shared" si="33"/>
        <v>6</v>
      </c>
      <c r="B948">
        <f t="shared" si="34"/>
        <v>1949</v>
      </c>
      <c r="C948" s="159">
        <f t="shared" si="709"/>
        <v>18079</v>
      </c>
      <c r="D948" s="156">
        <f t="shared" si="12"/>
        <v>1949.416667</v>
      </c>
      <c r="E948" s="157">
        <f>('StockBond Returns'!Y947+'StockBond Returns'!AA947-'Parameters &amp; Main Results'!$B$33)/'StockBond Returns'!Z947*12</f>
        <v>0.08752197201</v>
      </c>
      <c r="F948" s="77">
        <f>'StockBond Returns'!Y947+'StockBond Returns'!AA947-'StockBond Returns'!Z947*'Distribution of Final Value'!$B$7</f>
        <v>19.0830834</v>
      </c>
      <c r="G948" s="19">
        <f>1/'StockBond Returns'!M946</f>
        <v>0.1074350685</v>
      </c>
      <c r="H948">
        <f t="shared" si="7"/>
        <v>1</v>
      </c>
      <c r="I948" s="71">
        <f t="shared" si="8"/>
        <v>0</v>
      </c>
      <c r="J948">
        <f t="shared" si="9"/>
        <v>0</v>
      </c>
      <c r="K948" s="19">
        <f t="shared" ref="K948:M948" si="1892">if(H948=1,$E948,"")</f>
        <v>0.08752197201</v>
      </c>
      <c r="L948" t="str">
        <f t="shared" si="1892"/>
        <v/>
      </c>
      <c r="M948" t="str">
        <f t="shared" si="1892"/>
        <v/>
      </c>
      <c r="N948" s="158">
        <f>if('StockBond Returns'!AB946=0,1,0)</f>
        <v>0</v>
      </c>
      <c r="O948">
        <f>if( and('StockBond Returns'!$AB946&lt;0,'StockBond Returns'!$AB946&gt;=-0.1),1,0)</f>
        <v>0</v>
      </c>
      <c r="P948">
        <f>if( and('StockBond Returns'!$AB946&lt;-0.1,'StockBond Returns'!$AB946&gt;=-0.2),1,0)</f>
        <v>0</v>
      </c>
      <c r="Q948">
        <f>if( and('StockBond Returns'!$AB946&lt;-0.2,'StockBond Returns'!$AB946&gt;=-0.3),1,0)</f>
        <v>0</v>
      </c>
      <c r="R948">
        <f>if('StockBond Returns'!AB946&lt;-0.3,1,0)</f>
        <v>1</v>
      </c>
      <c r="S948" t="str">
        <f t="shared" ref="S948:W948" si="1893">if(N948=1,$E948,"")</f>
        <v/>
      </c>
      <c r="T948" t="str">
        <f t="shared" si="1893"/>
        <v/>
      </c>
      <c r="U948" t="str">
        <f t="shared" si="1893"/>
        <v/>
      </c>
      <c r="V948" t="str">
        <f t="shared" si="1893"/>
        <v/>
      </c>
      <c r="W948" s="19">
        <f t="shared" si="1893"/>
        <v>0.08752197201</v>
      </c>
    </row>
    <row r="949">
      <c r="A949">
        <f t="shared" si="33"/>
        <v>7</v>
      </c>
      <c r="B949">
        <f t="shared" si="34"/>
        <v>1949</v>
      </c>
      <c r="C949" s="159">
        <f t="shared" si="709"/>
        <v>18110</v>
      </c>
      <c r="D949" s="156">
        <f t="shared" si="12"/>
        <v>1949.5</v>
      </c>
      <c r="E949" s="157">
        <f>('StockBond Returns'!Y948+'StockBond Returns'!AA948-'Parameters &amp; Main Results'!$B$33)/'StockBond Returns'!Z948*12</f>
        <v>0.08774202807</v>
      </c>
      <c r="F949" s="77">
        <f>'StockBond Returns'!Y948+'StockBond Returns'!AA948-'StockBond Returns'!Z948*'Distribution of Final Value'!$B$7</f>
        <v>18.54919736</v>
      </c>
      <c r="G949" s="19">
        <f>1/'StockBond Returns'!M947</f>
        <v>0.108830761</v>
      </c>
      <c r="H949">
        <f t="shared" si="7"/>
        <v>1</v>
      </c>
      <c r="I949" s="71">
        <f t="shared" si="8"/>
        <v>0</v>
      </c>
      <c r="J949">
        <f t="shared" si="9"/>
        <v>0</v>
      </c>
      <c r="K949" s="19">
        <f t="shared" ref="K949:M949" si="1894">if(H949=1,$E949,"")</f>
        <v>0.08774202807</v>
      </c>
      <c r="L949" t="str">
        <f t="shared" si="1894"/>
        <v/>
      </c>
      <c r="M949" t="str">
        <f t="shared" si="1894"/>
        <v/>
      </c>
      <c r="N949" s="158">
        <f>if('StockBond Returns'!AB947=0,1,0)</f>
        <v>0</v>
      </c>
      <c r="O949">
        <f>if( and('StockBond Returns'!$AB947&lt;0,'StockBond Returns'!$AB947&gt;=-0.1),1,0)</f>
        <v>0</v>
      </c>
      <c r="P949">
        <f>if( and('StockBond Returns'!$AB947&lt;-0.1,'StockBond Returns'!$AB947&gt;=-0.2),1,0)</f>
        <v>0</v>
      </c>
      <c r="Q949">
        <f>if( and('StockBond Returns'!$AB947&lt;-0.2,'StockBond Returns'!$AB947&gt;=-0.3),1,0)</f>
        <v>0</v>
      </c>
      <c r="R949">
        <f>if('StockBond Returns'!AB947&lt;-0.3,1,0)</f>
        <v>1</v>
      </c>
      <c r="S949" t="str">
        <f t="shared" ref="S949:W949" si="1895">if(N949=1,$E949,"")</f>
        <v/>
      </c>
      <c r="T949" t="str">
        <f t="shared" si="1895"/>
        <v/>
      </c>
      <c r="U949" t="str">
        <f t="shared" si="1895"/>
        <v/>
      </c>
      <c r="V949" t="str">
        <f t="shared" si="1895"/>
        <v/>
      </c>
      <c r="W949" s="19">
        <f t="shared" si="1895"/>
        <v>0.08774202807</v>
      </c>
    </row>
    <row r="950">
      <c r="A950">
        <f t="shared" si="33"/>
        <v>8</v>
      </c>
      <c r="B950">
        <f t="shared" si="34"/>
        <v>1949</v>
      </c>
      <c r="C950" s="159">
        <f t="shared" si="709"/>
        <v>18141</v>
      </c>
      <c r="D950" s="156">
        <f t="shared" si="12"/>
        <v>1949.583333</v>
      </c>
      <c r="E950" s="157">
        <f>('StockBond Returns'!Y949+'StockBond Returns'!AA949-'Parameters &amp; Main Results'!$B$33)/'StockBond Returns'!Z949*12</f>
        <v>0.08327233677</v>
      </c>
      <c r="F950" s="77">
        <f>'StockBond Returns'!Y949+'StockBond Returns'!AA949-'StockBond Returns'!Z949*'Distribution of Final Value'!$B$7</f>
        <v>17.6751458</v>
      </c>
      <c r="G950" s="19">
        <f>1/'StockBond Returns'!M948</f>
        <v>0.1015935277</v>
      </c>
      <c r="H950">
        <f t="shared" si="7"/>
        <v>1</v>
      </c>
      <c r="I950" s="71">
        <f t="shared" si="8"/>
        <v>0</v>
      </c>
      <c r="J950">
        <f t="shared" si="9"/>
        <v>0</v>
      </c>
      <c r="K950" s="19">
        <f t="shared" ref="K950:M950" si="1896">if(H950=1,$E950,"")</f>
        <v>0.08327233677</v>
      </c>
      <c r="L950" t="str">
        <f t="shared" si="1896"/>
        <v/>
      </c>
      <c r="M950" t="str">
        <f t="shared" si="1896"/>
        <v/>
      </c>
      <c r="N950" s="158">
        <f>if('StockBond Returns'!AB948=0,1,0)</f>
        <v>0</v>
      </c>
      <c r="O950">
        <f>if( and('StockBond Returns'!$AB948&lt;0,'StockBond Returns'!$AB948&gt;=-0.1),1,0)</f>
        <v>0</v>
      </c>
      <c r="P950">
        <f>if( and('StockBond Returns'!$AB948&lt;-0.1,'StockBond Returns'!$AB948&gt;=-0.2),1,0)</f>
        <v>0</v>
      </c>
      <c r="Q950">
        <f>if( and('StockBond Returns'!$AB948&lt;-0.2,'StockBond Returns'!$AB948&gt;=-0.3),1,0)</f>
        <v>1</v>
      </c>
      <c r="R950">
        <f>if('StockBond Returns'!AB948&lt;-0.3,1,0)</f>
        <v>0</v>
      </c>
      <c r="S950" t="str">
        <f t="shared" ref="S950:W950" si="1897">if(N950=1,$E950,"")</f>
        <v/>
      </c>
      <c r="T950" t="str">
        <f t="shared" si="1897"/>
        <v/>
      </c>
      <c r="U950" t="str">
        <f t="shared" si="1897"/>
        <v/>
      </c>
      <c r="V950" s="19">
        <f t="shared" si="1897"/>
        <v>0.08327233677</v>
      </c>
      <c r="W950" t="str">
        <f t="shared" si="1897"/>
        <v/>
      </c>
    </row>
    <row r="951">
      <c r="A951">
        <f t="shared" si="33"/>
        <v>9</v>
      </c>
      <c r="B951">
        <f t="shared" si="34"/>
        <v>1949</v>
      </c>
      <c r="C951" s="159">
        <f t="shared" si="709"/>
        <v>18171</v>
      </c>
      <c r="D951" s="156">
        <f t="shared" si="12"/>
        <v>1949.666667</v>
      </c>
      <c r="E951" s="157">
        <f>('StockBond Returns'!Y950+'StockBond Returns'!AA950-'Parameters &amp; Main Results'!$B$33)/'StockBond Returns'!Z950*12</f>
        <v>0.08261624351</v>
      </c>
      <c r="F951" s="77">
        <f>'StockBond Returns'!Y950+'StockBond Returns'!AA950-'StockBond Returns'!Z950*'Distribution of Final Value'!$B$7</f>
        <v>17.75492347</v>
      </c>
      <c r="G951" s="19">
        <f>1/'StockBond Returns'!M949</f>
        <v>0.1019309344</v>
      </c>
      <c r="H951">
        <f t="shared" si="7"/>
        <v>1</v>
      </c>
      <c r="I951" s="71">
        <f t="shared" si="8"/>
        <v>0</v>
      </c>
      <c r="J951">
        <f t="shared" si="9"/>
        <v>0</v>
      </c>
      <c r="K951" s="19">
        <f t="shared" ref="K951:M951" si="1898">if(H951=1,$E951,"")</f>
        <v>0.08261624351</v>
      </c>
      <c r="L951" t="str">
        <f t="shared" si="1898"/>
        <v/>
      </c>
      <c r="M951" t="str">
        <f t="shared" si="1898"/>
        <v/>
      </c>
      <c r="N951" s="158">
        <f>if('StockBond Returns'!AB949=0,1,0)</f>
        <v>0</v>
      </c>
      <c r="O951">
        <f>if( and('StockBond Returns'!$AB949&lt;0,'StockBond Returns'!$AB949&gt;=-0.1),1,0)</f>
        <v>0</v>
      </c>
      <c r="P951">
        <f>if( and('StockBond Returns'!$AB949&lt;-0.1,'StockBond Returns'!$AB949&gt;=-0.2),1,0)</f>
        <v>0</v>
      </c>
      <c r="Q951">
        <f>if( and('StockBond Returns'!$AB949&lt;-0.2,'StockBond Returns'!$AB949&gt;=-0.3),1,0)</f>
        <v>1</v>
      </c>
      <c r="R951">
        <f>if('StockBond Returns'!AB949&lt;-0.3,1,0)</f>
        <v>0</v>
      </c>
      <c r="S951" t="str">
        <f t="shared" ref="S951:W951" si="1899">if(N951=1,$E951,"")</f>
        <v/>
      </c>
      <c r="T951" t="str">
        <f t="shared" si="1899"/>
        <v/>
      </c>
      <c r="U951" t="str">
        <f t="shared" si="1899"/>
        <v/>
      </c>
      <c r="V951" s="19">
        <f t="shared" si="1899"/>
        <v>0.08261624351</v>
      </c>
      <c r="W951" t="str">
        <f t="shared" si="1899"/>
        <v/>
      </c>
    </row>
    <row r="952">
      <c r="A952">
        <f t="shared" si="33"/>
        <v>10</v>
      </c>
      <c r="B952">
        <f t="shared" si="34"/>
        <v>1949</v>
      </c>
      <c r="C952" s="159">
        <f t="shared" si="709"/>
        <v>18202</v>
      </c>
      <c r="D952" s="156">
        <f t="shared" si="12"/>
        <v>1949.75</v>
      </c>
      <c r="E952" s="157">
        <f>('StockBond Returns'!Y951+'StockBond Returns'!AA951-'Parameters &amp; Main Results'!$B$33)/'StockBond Returns'!Z951*12</f>
        <v>0.08163681989</v>
      </c>
      <c r="F952" s="77">
        <f>'StockBond Returns'!Y951+'StockBond Returns'!AA951-'StockBond Returns'!Z951*'Distribution of Final Value'!$B$7</f>
        <v>17.72559612</v>
      </c>
      <c r="G952" s="19">
        <f>1/'StockBond Returns'!M950</f>
        <v>0.1005931981</v>
      </c>
      <c r="H952">
        <f t="shared" si="7"/>
        <v>1</v>
      </c>
      <c r="I952" s="71">
        <f t="shared" si="8"/>
        <v>0</v>
      </c>
      <c r="J952">
        <f t="shared" si="9"/>
        <v>0</v>
      </c>
      <c r="K952" s="19">
        <f t="shared" ref="K952:M952" si="1900">if(H952=1,$E952,"")</f>
        <v>0.08163681989</v>
      </c>
      <c r="L952" t="str">
        <f t="shared" si="1900"/>
        <v/>
      </c>
      <c r="M952" t="str">
        <f t="shared" si="1900"/>
        <v/>
      </c>
      <c r="N952" s="158">
        <f>if('StockBond Returns'!AB950=0,1,0)</f>
        <v>0</v>
      </c>
      <c r="O952">
        <f>if( and('StockBond Returns'!$AB950&lt;0,'StockBond Returns'!$AB950&gt;=-0.1),1,0)</f>
        <v>0</v>
      </c>
      <c r="P952">
        <f>if( and('StockBond Returns'!$AB950&lt;-0.1,'StockBond Returns'!$AB950&gt;=-0.2),1,0)</f>
        <v>0</v>
      </c>
      <c r="Q952">
        <f>if( and('StockBond Returns'!$AB950&lt;-0.2,'StockBond Returns'!$AB950&gt;=-0.3),1,0)</f>
        <v>1</v>
      </c>
      <c r="R952">
        <f>if('StockBond Returns'!AB950&lt;-0.3,1,0)</f>
        <v>0</v>
      </c>
      <c r="S952" t="str">
        <f t="shared" ref="S952:W952" si="1901">if(N952=1,$E952,"")</f>
        <v/>
      </c>
      <c r="T952" t="str">
        <f t="shared" si="1901"/>
        <v/>
      </c>
      <c r="U952" t="str">
        <f t="shared" si="1901"/>
        <v/>
      </c>
      <c r="V952" s="19">
        <f t="shared" si="1901"/>
        <v>0.08163681989</v>
      </c>
      <c r="W952" t="str">
        <f t="shared" si="1901"/>
        <v/>
      </c>
    </row>
    <row r="953">
      <c r="A953">
        <f t="shared" si="33"/>
        <v>11</v>
      </c>
      <c r="B953">
        <f t="shared" si="34"/>
        <v>1949</v>
      </c>
      <c r="C953" s="159">
        <f t="shared" si="709"/>
        <v>18232</v>
      </c>
      <c r="D953" s="156">
        <f t="shared" si="12"/>
        <v>1949.833333</v>
      </c>
      <c r="E953" s="157">
        <f>('StockBond Returns'!Y952+'StockBond Returns'!AA952-'Parameters &amp; Main Results'!$B$33)/'StockBond Returns'!Z952*12</f>
        <v>0.07976427859</v>
      </c>
      <c r="F953" s="77">
        <f>'StockBond Returns'!Y952+'StockBond Returns'!AA952-'StockBond Returns'!Z952*'Distribution of Final Value'!$B$7</f>
        <v>16.60767301</v>
      </c>
      <c r="G953" s="19">
        <f>1/'StockBond Returns'!M951</f>
        <v>0.09741031549</v>
      </c>
      <c r="H953">
        <f t="shared" si="7"/>
        <v>1</v>
      </c>
      <c r="I953" s="71">
        <f t="shared" si="8"/>
        <v>0</v>
      </c>
      <c r="J953">
        <f t="shared" si="9"/>
        <v>0</v>
      </c>
      <c r="K953" s="19">
        <f t="shared" ref="K953:M953" si="1902">if(H953=1,$E953,"")</f>
        <v>0.07976427859</v>
      </c>
      <c r="L953" t="str">
        <f t="shared" si="1902"/>
        <v/>
      </c>
      <c r="M953" t="str">
        <f t="shared" si="1902"/>
        <v/>
      </c>
      <c r="N953" s="158">
        <f>if('StockBond Returns'!AB951=0,1,0)</f>
        <v>0</v>
      </c>
      <c r="O953">
        <f>if( and('StockBond Returns'!$AB951&lt;0,'StockBond Returns'!$AB951&gt;=-0.1),1,0)</f>
        <v>0</v>
      </c>
      <c r="P953">
        <f>if( and('StockBond Returns'!$AB951&lt;-0.1,'StockBond Returns'!$AB951&gt;=-0.2),1,0)</f>
        <v>0</v>
      </c>
      <c r="Q953">
        <f>if( and('StockBond Returns'!$AB951&lt;-0.2,'StockBond Returns'!$AB951&gt;=-0.3),1,0)</f>
        <v>1</v>
      </c>
      <c r="R953">
        <f>if('StockBond Returns'!AB951&lt;-0.3,1,0)</f>
        <v>0</v>
      </c>
      <c r="S953" t="str">
        <f t="shared" ref="S953:W953" si="1903">if(N953=1,$E953,"")</f>
        <v/>
      </c>
      <c r="T953" t="str">
        <f t="shared" si="1903"/>
        <v/>
      </c>
      <c r="U953" t="str">
        <f t="shared" si="1903"/>
        <v/>
      </c>
      <c r="V953" s="19">
        <f t="shared" si="1903"/>
        <v>0.07976427859</v>
      </c>
      <c r="W953" t="str">
        <f t="shared" si="1903"/>
        <v/>
      </c>
    </row>
    <row r="954">
      <c r="A954">
        <f t="shared" si="33"/>
        <v>12</v>
      </c>
      <c r="B954">
        <f t="shared" si="34"/>
        <v>1949</v>
      </c>
      <c r="C954" s="159">
        <f t="shared" si="709"/>
        <v>18263</v>
      </c>
      <c r="D954" s="156">
        <f t="shared" si="12"/>
        <v>1949.916667</v>
      </c>
      <c r="E954" s="157">
        <f>('StockBond Returns'!Y953+'StockBond Returns'!AA953-'Parameters &amp; Main Results'!$B$33)/'StockBond Returns'!Z953*12</f>
        <v>0.07994262802</v>
      </c>
      <c r="F954" s="77">
        <f>'StockBond Returns'!Y953+'StockBond Returns'!AA953-'StockBond Returns'!Z953*'Distribution of Final Value'!$B$7</f>
        <v>17.25047657</v>
      </c>
      <c r="G954" s="19">
        <f>1/'StockBond Returns'!M952</f>
        <v>0.09820459656</v>
      </c>
      <c r="H954">
        <f t="shared" si="7"/>
        <v>1</v>
      </c>
      <c r="I954" s="71">
        <f t="shared" si="8"/>
        <v>0</v>
      </c>
      <c r="J954">
        <f t="shared" si="9"/>
        <v>0</v>
      </c>
      <c r="K954" s="19">
        <f t="shared" ref="K954:M954" si="1904">if(H954=1,$E954,"")</f>
        <v>0.07994262802</v>
      </c>
      <c r="L954" t="str">
        <f t="shared" si="1904"/>
        <v/>
      </c>
      <c r="M954" t="str">
        <f t="shared" si="1904"/>
        <v/>
      </c>
      <c r="N954" s="158">
        <f>if('StockBond Returns'!AB952=0,1,0)</f>
        <v>0</v>
      </c>
      <c r="O954">
        <f>if( and('StockBond Returns'!$AB952&lt;0,'StockBond Returns'!$AB952&gt;=-0.1),1,0)</f>
        <v>0</v>
      </c>
      <c r="P954">
        <f>if( and('StockBond Returns'!$AB952&lt;-0.1,'StockBond Returns'!$AB952&gt;=-0.2),1,0)</f>
        <v>0</v>
      </c>
      <c r="Q954">
        <f>if( and('StockBond Returns'!$AB952&lt;-0.2,'StockBond Returns'!$AB952&gt;=-0.3),1,0)</f>
        <v>1</v>
      </c>
      <c r="R954">
        <f>if('StockBond Returns'!AB952&lt;-0.3,1,0)</f>
        <v>0</v>
      </c>
      <c r="S954" t="str">
        <f t="shared" ref="S954:W954" si="1905">if(N954=1,$E954,"")</f>
        <v/>
      </c>
      <c r="T954" t="str">
        <f t="shared" si="1905"/>
        <v/>
      </c>
      <c r="U954" t="str">
        <f t="shared" si="1905"/>
        <v/>
      </c>
      <c r="V954" s="19">
        <f t="shared" si="1905"/>
        <v>0.07994262802</v>
      </c>
      <c r="W954" t="str">
        <f t="shared" si="1905"/>
        <v/>
      </c>
    </row>
    <row r="955">
      <c r="A955">
        <f t="shared" si="33"/>
        <v>1</v>
      </c>
      <c r="B955">
        <f t="shared" si="34"/>
        <v>1950</v>
      </c>
      <c r="C955" s="159">
        <f t="shared" si="709"/>
        <v>18294</v>
      </c>
      <c r="D955" s="156">
        <f t="shared" si="12"/>
        <v>1950</v>
      </c>
      <c r="E955" s="157">
        <f>('StockBond Returns'!Y954+'StockBond Returns'!AA954-'Parameters &amp; Main Results'!$B$33)/'StockBond Returns'!Z954*12</f>
        <v>0.07722685913</v>
      </c>
      <c r="F955" s="77">
        <f>'StockBond Returns'!Y954+'StockBond Returns'!AA954-'StockBond Returns'!Z954*'Distribution of Final Value'!$B$7</f>
        <v>16.02379416</v>
      </c>
      <c r="G955" s="19">
        <f>1/'StockBond Returns'!M953</f>
        <v>0.0937261368</v>
      </c>
      <c r="H955">
        <f t="shared" si="7"/>
        <v>1</v>
      </c>
      <c r="I955" s="71">
        <f t="shared" si="8"/>
        <v>0</v>
      </c>
      <c r="J955">
        <f t="shared" si="9"/>
        <v>0</v>
      </c>
      <c r="K955" s="19">
        <f t="shared" ref="K955:M955" si="1906">if(H955=1,$E955,"")</f>
        <v>0.07722685913</v>
      </c>
      <c r="L955" t="str">
        <f t="shared" si="1906"/>
        <v/>
      </c>
      <c r="M955" t="str">
        <f t="shared" si="1906"/>
        <v/>
      </c>
      <c r="N955" s="158">
        <f>if('StockBond Returns'!AB953=0,1,0)</f>
        <v>0</v>
      </c>
      <c r="O955">
        <f>if( and('StockBond Returns'!$AB953&lt;0,'StockBond Returns'!$AB953&gt;=-0.1),1,0)</f>
        <v>0</v>
      </c>
      <c r="P955">
        <f>if( and('StockBond Returns'!$AB953&lt;-0.1,'StockBond Returns'!$AB953&gt;=-0.2),1,0)</f>
        <v>1</v>
      </c>
      <c r="Q955">
        <f>if( and('StockBond Returns'!$AB953&lt;-0.2,'StockBond Returns'!$AB953&gt;=-0.3),1,0)</f>
        <v>0</v>
      </c>
      <c r="R955">
        <f>if('StockBond Returns'!AB953&lt;-0.3,1,0)</f>
        <v>0</v>
      </c>
      <c r="S955" t="str">
        <f t="shared" ref="S955:W955" si="1907">if(N955=1,$E955,"")</f>
        <v/>
      </c>
      <c r="T955" t="str">
        <f t="shared" si="1907"/>
        <v/>
      </c>
      <c r="U955" s="19">
        <f t="shared" si="1907"/>
        <v>0.07722685913</v>
      </c>
      <c r="V955" t="str">
        <f t="shared" si="1907"/>
        <v/>
      </c>
      <c r="W955" t="str">
        <f t="shared" si="1907"/>
        <v/>
      </c>
    </row>
    <row r="956">
      <c r="A956">
        <f t="shared" si="33"/>
        <v>2</v>
      </c>
      <c r="B956">
        <f t="shared" si="34"/>
        <v>1950</v>
      </c>
      <c r="C956" s="159">
        <f t="shared" si="709"/>
        <v>18322</v>
      </c>
      <c r="D956" s="156">
        <f t="shared" si="12"/>
        <v>1950.083333</v>
      </c>
      <c r="E956" s="157">
        <f>('StockBond Returns'!Y955+'StockBond Returns'!AA955-'Parameters &amp; Main Results'!$B$33)/'StockBond Returns'!Z955*12</f>
        <v>0.07621155793</v>
      </c>
      <c r="F956" s="77">
        <f>'StockBond Returns'!Y955+'StockBond Returns'!AA955-'StockBond Returns'!Z955*'Distribution of Final Value'!$B$7</f>
        <v>15.31702065</v>
      </c>
      <c r="G956" s="19">
        <f>1/'StockBond Returns'!M954</f>
        <v>0.09213231872</v>
      </c>
      <c r="H956">
        <f t="shared" si="7"/>
        <v>1</v>
      </c>
      <c r="I956" s="71">
        <f t="shared" si="8"/>
        <v>0</v>
      </c>
      <c r="J956">
        <f t="shared" si="9"/>
        <v>0</v>
      </c>
      <c r="K956" s="19">
        <f t="shared" ref="K956:M956" si="1908">if(H956=1,$E956,"")</f>
        <v>0.07621155793</v>
      </c>
      <c r="L956" t="str">
        <f t="shared" si="1908"/>
        <v/>
      </c>
      <c r="M956" t="str">
        <f t="shared" si="1908"/>
        <v/>
      </c>
      <c r="N956" s="158">
        <f>if('StockBond Returns'!AB954=0,1,0)</f>
        <v>0</v>
      </c>
      <c r="O956">
        <f>if( and('StockBond Returns'!$AB954&lt;0,'StockBond Returns'!$AB954&gt;=-0.1),1,0)</f>
        <v>0</v>
      </c>
      <c r="P956">
        <f>if( and('StockBond Returns'!$AB954&lt;-0.1,'StockBond Returns'!$AB954&gt;=-0.2),1,0)</f>
        <v>1</v>
      </c>
      <c r="Q956">
        <f>if( and('StockBond Returns'!$AB954&lt;-0.2,'StockBond Returns'!$AB954&gt;=-0.3),1,0)</f>
        <v>0</v>
      </c>
      <c r="R956">
        <f>if('StockBond Returns'!AB954&lt;-0.3,1,0)</f>
        <v>0</v>
      </c>
      <c r="S956" t="str">
        <f t="shared" ref="S956:W956" si="1909">if(N956=1,$E956,"")</f>
        <v/>
      </c>
      <c r="T956" t="str">
        <f t="shared" si="1909"/>
        <v/>
      </c>
      <c r="U956" s="19">
        <f t="shared" si="1909"/>
        <v>0.07621155793</v>
      </c>
      <c r="V956" t="str">
        <f t="shared" si="1909"/>
        <v/>
      </c>
      <c r="W956" t="str">
        <f t="shared" si="1909"/>
        <v/>
      </c>
    </row>
    <row r="957">
      <c r="A957">
        <f t="shared" si="33"/>
        <v>3</v>
      </c>
      <c r="B957">
        <f t="shared" si="34"/>
        <v>1950</v>
      </c>
      <c r="C957" s="159">
        <f t="shared" si="709"/>
        <v>18353</v>
      </c>
      <c r="D957" s="156">
        <f t="shared" si="12"/>
        <v>1950.166667</v>
      </c>
      <c r="E957" s="157">
        <f>('StockBond Returns'!Y956+'StockBond Returns'!AA956-'Parameters &amp; Main Results'!$B$33)/'StockBond Returns'!Z956*12</f>
        <v>0.07612552466</v>
      </c>
      <c r="F957" s="77">
        <f>'StockBond Returns'!Y956+'StockBond Returns'!AA956-'StockBond Returns'!Z956*'Distribution of Final Value'!$B$7</f>
        <v>15.5231057</v>
      </c>
      <c r="G957" s="19">
        <f>1/'StockBond Returns'!M955</f>
        <v>0.0915926694</v>
      </c>
      <c r="H957">
        <f t="shared" si="7"/>
        <v>1</v>
      </c>
      <c r="I957" s="71">
        <f t="shared" si="8"/>
        <v>0</v>
      </c>
      <c r="J957">
        <f t="shared" si="9"/>
        <v>0</v>
      </c>
      <c r="K957" s="19">
        <f t="shared" ref="K957:M957" si="1910">if(H957=1,$E957,"")</f>
        <v>0.07612552466</v>
      </c>
      <c r="L957" t="str">
        <f t="shared" si="1910"/>
        <v/>
      </c>
      <c r="M957" t="str">
        <f t="shared" si="1910"/>
        <v/>
      </c>
      <c r="N957" s="158">
        <f>if('StockBond Returns'!AB955=0,1,0)</f>
        <v>0</v>
      </c>
      <c r="O957">
        <f>if( and('StockBond Returns'!$AB955&lt;0,'StockBond Returns'!$AB955&gt;=-0.1),1,0)</f>
        <v>0</v>
      </c>
      <c r="P957">
        <f>if( and('StockBond Returns'!$AB955&lt;-0.1,'StockBond Returns'!$AB955&gt;=-0.2),1,0)</f>
        <v>1</v>
      </c>
      <c r="Q957">
        <f>if( and('StockBond Returns'!$AB955&lt;-0.2,'StockBond Returns'!$AB955&gt;=-0.3),1,0)</f>
        <v>0</v>
      </c>
      <c r="R957">
        <f>if('StockBond Returns'!AB955&lt;-0.3,1,0)</f>
        <v>0</v>
      </c>
      <c r="S957" t="str">
        <f t="shared" ref="S957:W957" si="1911">if(N957=1,$E957,"")</f>
        <v/>
      </c>
      <c r="T957" t="str">
        <f t="shared" si="1911"/>
        <v/>
      </c>
      <c r="U957" s="19">
        <f t="shared" si="1911"/>
        <v>0.07612552466</v>
      </c>
      <c r="V957" t="str">
        <f t="shared" si="1911"/>
        <v/>
      </c>
      <c r="W957" t="str">
        <f t="shared" si="1911"/>
        <v/>
      </c>
    </row>
    <row r="958">
      <c r="A958">
        <f t="shared" si="33"/>
        <v>4</v>
      </c>
      <c r="B958">
        <f t="shared" si="34"/>
        <v>1950</v>
      </c>
      <c r="C958" s="159">
        <f t="shared" si="709"/>
        <v>18383</v>
      </c>
      <c r="D958" s="156">
        <f t="shared" si="12"/>
        <v>1950.25</v>
      </c>
      <c r="E958" s="157">
        <f>('StockBond Returns'!Y957+'StockBond Returns'!AA957-'Parameters &amp; Main Results'!$B$33)/'StockBond Returns'!Z957*12</f>
        <v>0.07615313136</v>
      </c>
      <c r="F958" s="77">
        <f>'StockBond Returns'!Y957+'StockBond Returns'!AA957-'StockBond Returns'!Z957*'Distribution of Final Value'!$B$7</f>
        <v>15.9441663</v>
      </c>
      <c r="G958" s="19">
        <f>1/'StockBond Returns'!M956</f>
        <v>0.09196912588</v>
      </c>
      <c r="H958">
        <f t="shared" si="7"/>
        <v>1</v>
      </c>
      <c r="I958" s="71">
        <f t="shared" si="8"/>
        <v>0</v>
      </c>
      <c r="J958">
        <f t="shared" si="9"/>
        <v>0</v>
      </c>
      <c r="K958" s="19">
        <f t="shared" ref="K958:M958" si="1912">if(H958=1,$E958,"")</f>
        <v>0.07615313136</v>
      </c>
      <c r="L958" t="str">
        <f t="shared" si="1912"/>
        <v/>
      </c>
      <c r="M958" t="str">
        <f t="shared" si="1912"/>
        <v/>
      </c>
      <c r="N958" s="158">
        <f>if('StockBond Returns'!AB956=0,1,0)</f>
        <v>0</v>
      </c>
      <c r="O958">
        <f>if( and('StockBond Returns'!$AB956&lt;0,'StockBond Returns'!$AB956&gt;=-0.1),1,0)</f>
        <v>0</v>
      </c>
      <c r="P958">
        <f>if( and('StockBond Returns'!$AB956&lt;-0.1,'StockBond Returns'!$AB956&gt;=-0.2),1,0)</f>
        <v>1</v>
      </c>
      <c r="Q958">
        <f>if( and('StockBond Returns'!$AB956&lt;-0.2,'StockBond Returns'!$AB956&gt;=-0.3),1,0)</f>
        <v>0</v>
      </c>
      <c r="R958">
        <f>if('StockBond Returns'!AB956&lt;-0.3,1,0)</f>
        <v>0</v>
      </c>
      <c r="S958" t="str">
        <f t="shared" ref="S958:W958" si="1913">if(N958=1,$E958,"")</f>
        <v/>
      </c>
      <c r="T958" t="str">
        <f t="shared" si="1913"/>
        <v/>
      </c>
      <c r="U958" s="19">
        <f t="shared" si="1913"/>
        <v>0.07615313136</v>
      </c>
      <c r="V958" t="str">
        <f t="shared" si="1913"/>
        <v/>
      </c>
      <c r="W958" t="str">
        <f t="shared" si="1913"/>
        <v/>
      </c>
    </row>
    <row r="959">
      <c r="A959">
        <f t="shared" si="33"/>
        <v>5</v>
      </c>
      <c r="B959">
        <f t="shared" si="34"/>
        <v>1950</v>
      </c>
      <c r="C959" s="159">
        <f t="shared" si="709"/>
        <v>18414</v>
      </c>
      <c r="D959" s="156">
        <f t="shared" si="12"/>
        <v>1950.333333</v>
      </c>
      <c r="E959" s="157">
        <f>('StockBond Returns'!Y958+'StockBond Returns'!AA958-'Parameters &amp; Main Results'!$B$33)/'StockBond Returns'!Z958*12</f>
        <v>0.07394974692</v>
      </c>
      <c r="F959" s="77">
        <f>'StockBond Returns'!Y958+'StockBond Returns'!AA958-'StockBond Returns'!Z958*'Distribution of Final Value'!$B$7</f>
        <v>15.1255243</v>
      </c>
      <c r="G959" s="19">
        <f>1/'StockBond Returns'!M957</f>
        <v>0.08759544697</v>
      </c>
      <c r="H959">
        <f t="shared" si="7"/>
        <v>1</v>
      </c>
      <c r="I959" s="71">
        <f t="shared" si="8"/>
        <v>0</v>
      </c>
      <c r="J959">
        <f t="shared" si="9"/>
        <v>0</v>
      </c>
      <c r="K959" s="19">
        <f t="shared" ref="K959:M959" si="1914">if(H959=1,$E959,"")</f>
        <v>0.07394974692</v>
      </c>
      <c r="L959" t="str">
        <f t="shared" si="1914"/>
        <v/>
      </c>
      <c r="M959" t="str">
        <f t="shared" si="1914"/>
        <v/>
      </c>
      <c r="N959" s="158">
        <f>if('StockBond Returns'!AB957=0,1,0)</f>
        <v>0</v>
      </c>
      <c r="O959">
        <f>if( and('StockBond Returns'!$AB957&lt;0,'StockBond Returns'!$AB957&gt;=-0.1),1,0)</f>
        <v>1</v>
      </c>
      <c r="P959">
        <f>if( and('StockBond Returns'!$AB957&lt;-0.1,'StockBond Returns'!$AB957&gt;=-0.2),1,0)</f>
        <v>0</v>
      </c>
      <c r="Q959">
        <f>if( and('StockBond Returns'!$AB957&lt;-0.2,'StockBond Returns'!$AB957&gt;=-0.3),1,0)</f>
        <v>0</v>
      </c>
      <c r="R959">
        <f>if('StockBond Returns'!AB957&lt;-0.3,1,0)</f>
        <v>0</v>
      </c>
      <c r="S959" t="str">
        <f t="shared" ref="S959:W959" si="1915">if(N959=1,$E959,"")</f>
        <v/>
      </c>
      <c r="T959" s="19">
        <f t="shared" si="1915"/>
        <v>0.07394974692</v>
      </c>
      <c r="U959" t="str">
        <f t="shared" si="1915"/>
        <v/>
      </c>
      <c r="V959" t="str">
        <f t="shared" si="1915"/>
        <v/>
      </c>
      <c r="W959" t="str">
        <f t="shared" si="1915"/>
        <v/>
      </c>
    </row>
    <row r="960">
      <c r="A960">
        <f t="shared" si="33"/>
        <v>6</v>
      </c>
      <c r="B960">
        <f t="shared" si="34"/>
        <v>1950</v>
      </c>
      <c r="C960" s="159">
        <f t="shared" si="709"/>
        <v>18444</v>
      </c>
      <c r="D960" s="156">
        <f t="shared" si="12"/>
        <v>1950.416667</v>
      </c>
      <c r="E960" s="157">
        <f>('StockBond Returns'!Y959+'StockBond Returns'!AA959-'Parameters &amp; Main Results'!$B$33)/'StockBond Returns'!Z959*12</f>
        <v>0.07232447218</v>
      </c>
      <c r="F960" s="77">
        <f>'StockBond Returns'!Y959+'StockBond Returns'!AA959-'StockBond Returns'!Z959*'Distribution of Final Value'!$B$7</f>
        <v>13.44964664</v>
      </c>
      <c r="G960" s="19">
        <f>1/'StockBond Returns'!M958</f>
        <v>0.08566871182</v>
      </c>
      <c r="H960">
        <f t="shared" si="7"/>
        <v>1</v>
      </c>
      <c r="I960" s="71">
        <f t="shared" si="8"/>
        <v>0</v>
      </c>
      <c r="J960">
        <f t="shared" si="9"/>
        <v>0</v>
      </c>
      <c r="K960" s="19">
        <f t="shared" ref="K960:M960" si="1916">if(H960=1,$E960,"")</f>
        <v>0.07232447218</v>
      </c>
      <c r="L960" t="str">
        <f t="shared" si="1916"/>
        <v/>
      </c>
      <c r="M960" t="str">
        <f t="shared" si="1916"/>
        <v/>
      </c>
      <c r="N960" s="158">
        <f>if('StockBond Returns'!AB958=0,1,0)</f>
        <v>0</v>
      </c>
      <c r="O960">
        <f>if( and('StockBond Returns'!$AB958&lt;0,'StockBond Returns'!$AB958&gt;=-0.1),1,0)</f>
        <v>1</v>
      </c>
      <c r="P960">
        <f>if( and('StockBond Returns'!$AB958&lt;-0.1,'StockBond Returns'!$AB958&gt;=-0.2),1,0)</f>
        <v>0</v>
      </c>
      <c r="Q960">
        <f>if( and('StockBond Returns'!$AB958&lt;-0.2,'StockBond Returns'!$AB958&gt;=-0.3),1,0)</f>
        <v>0</v>
      </c>
      <c r="R960">
        <f>if('StockBond Returns'!AB958&lt;-0.3,1,0)</f>
        <v>0</v>
      </c>
      <c r="S960" t="str">
        <f t="shared" ref="S960:W960" si="1917">if(N960=1,$E960,"")</f>
        <v/>
      </c>
      <c r="T960" s="19">
        <f t="shared" si="1917"/>
        <v>0.07232447218</v>
      </c>
      <c r="U960" t="str">
        <f t="shared" si="1917"/>
        <v/>
      </c>
      <c r="V960" t="str">
        <f t="shared" si="1917"/>
        <v/>
      </c>
      <c r="W960" t="str">
        <f t="shared" si="1917"/>
        <v/>
      </c>
    </row>
    <row r="961">
      <c r="A961">
        <f t="shared" si="33"/>
        <v>7</v>
      </c>
      <c r="B961">
        <f t="shared" si="34"/>
        <v>1950</v>
      </c>
      <c r="C961" s="159">
        <f t="shared" si="709"/>
        <v>18475</v>
      </c>
      <c r="D961" s="156">
        <f t="shared" si="12"/>
        <v>1950.5</v>
      </c>
      <c r="E961" s="157">
        <f>('StockBond Returns'!Y960+'StockBond Returns'!AA960-'Parameters &amp; Main Results'!$B$33)/'StockBond Returns'!Z960*12</f>
        <v>0.07604592475</v>
      </c>
      <c r="F961" s="77">
        <f>'StockBond Returns'!Y960+'StockBond Returns'!AA960-'StockBond Returns'!Z960*'Distribution of Final Value'!$B$7</f>
        <v>14.61169598</v>
      </c>
      <c r="G961" s="19">
        <f>1/'StockBond Returns'!M959</f>
        <v>0.09168634262</v>
      </c>
      <c r="H961">
        <f t="shared" si="7"/>
        <v>1</v>
      </c>
      <c r="I961" s="71">
        <f t="shared" si="8"/>
        <v>0</v>
      </c>
      <c r="J961">
        <f t="shared" si="9"/>
        <v>0</v>
      </c>
      <c r="K961" s="19">
        <f t="shared" ref="K961:M961" si="1918">if(H961=1,$E961,"")</f>
        <v>0.07604592475</v>
      </c>
      <c r="L961" t="str">
        <f t="shared" si="1918"/>
        <v/>
      </c>
      <c r="M961" t="str">
        <f t="shared" si="1918"/>
        <v/>
      </c>
      <c r="N961" s="158">
        <f>if('StockBond Returns'!AB959=0,1,0)</f>
        <v>0</v>
      </c>
      <c r="O961">
        <f>if( and('StockBond Returns'!$AB959&lt;0,'StockBond Returns'!$AB959&gt;=-0.1),1,0)</f>
        <v>1</v>
      </c>
      <c r="P961">
        <f>if( and('StockBond Returns'!$AB959&lt;-0.1,'StockBond Returns'!$AB959&gt;=-0.2),1,0)</f>
        <v>0</v>
      </c>
      <c r="Q961">
        <f>if( and('StockBond Returns'!$AB959&lt;-0.2,'StockBond Returns'!$AB959&gt;=-0.3),1,0)</f>
        <v>0</v>
      </c>
      <c r="R961">
        <f>if('StockBond Returns'!AB959&lt;-0.3,1,0)</f>
        <v>0</v>
      </c>
      <c r="S961" t="str">
        <f t="shared" ref="S961:W961" si="1919">if(N961=1,$E961,"")</f>
        <v/>
      </c>
      <c r="T961" s="19">
        <f t="shared" si="1919"/>
        <v>0.07604592475</v>
      </c>
      <c r="U961" t="str">
        <f t="shared" si="1919"/>
        <v/>
      </c>
      <c r="V961" t="str">
        <f t="shared" si="1919"/>
        <v/>
      </c>
      <c r="W961" t="str">
        <f t="shared" si="1919"/>
        <v/>
      </c>
    </row>
    <row r="962">
      <c r="A962">
        <f t="shared" si="33"/>
        <v>8</v>
      </c>
      <c r="B962">
        <f t="shared" si="34"/>
        <v>1950</v>
      </c>
      <c r="C962" s="159">
        <f t="shared" si="709"/>
        <v>18506</v>
      </c>
      <c r="D962" s="156">
        <f t="shared" si="12"/>
        <v>1950.583333</v>
      </c>
      <c r="E962" s="157">
        <f>('StockBond Returns'!Y961+'StockBond Returns'!AA961-'Parameters &amp; Main Results'!$B$33)/'StockBond Returns'!Z961*12</f>
        <v>0.07627731284</v>
      </c>
      <c r="F962" s="77">
        <f>'StockBond Returns'!Y961+'StockBond Returns'!AA961-'StockBond Returns'!Z961*'Distribution of Final Value'!$B$7</f>
        <v>15.61514664</v>
      </c>
      <c r="G962" s="19">
        <f>1/'StockBond Returns'!M960</f>
        <v>0.09243251958</v>
      </c>
      <c r="H962">
        <f t="shared" si="7"/>
        <v>1</v>
      </c>
      <c r="I962" s="71">
        <f t="shared" si="8"/>
        <v>0</v>
      </c>
      <c r="J962">
        <f t="shared" si="9"/>
        <v>0</v>
      </c>
      <c r="K962" s="19">
        <f t="shared" ref="K962:M962" si="1920">if(H962=1,$E962,"")</f>
        <v>0.07627731284</v>
      </c>
      <c r="L962" t="str">
        <f t="shared" si="1920"/>
        <v/>
      </c>
      <c r="M962" t="str">
        <f t="shared" si="1920"/>
        <v/>
      </c>
      <c r="N962" s="158">
        <f>if('StockBond Returns'!AB960=0,1,0)</f>
        <v>0</v>
      </c>
      <c r="O962">
        <f>if( and('StockBond Returns'!$AB960&lt;0,'StockBond Returns'!$AB960&gt;=-0.1),1,0)</f>
        <v>1</v>
      </c>
      <c r="P962">
        <f>if( and('StockBond Returns'!$AB960&lt;-0.1,'StockBond Returns'!$AB960&gt;=-0.2),1,0)</f>
        <v>0</v>
      </c>
      <c r="Q962">
        <f>if( and('StockBond Returns'!$AB960&lt;-0.2,'StockBond Returns'!$AB960&gt;=-0.3),1,0)</f>
        <v>0</v>
      </c>
      <c r="R962">
        <f>if('StockBond Returns'!AB960&lt;-0.3,1,0)</f>
        <v>0</v>
      </c>
      <c r="S962" t="str">
        <f t="shared" ref="S962:W962" si="1921">if(N962=1,$E962,"")</f>
        <v/>
      </c>
      <c r="T962" s="19">
        <f t="shared" si="1921"/>
        <v>0.07627731284</v>
      </c>
      <c r="U962" t="str">
        <f t="shared" si="1921"/>
        <v/>
      </c>
      <c r="V962" t="str">
        <f t="shared" si="1921"/>
        <v/>
      </c>
      <c r="W962" t="str">
        <f t="shared" si="1921"/>
        <v/>
      </c>
    </row>
    <row r="963">
      <c r="A963">
        <f t="shared" si="33"/>
        <v>9</v>
      </c>
      <c r="B963">
        <f t="shared" si="34"/>
        <v>1950</v>
      </c>
      <c r="C963" s="159">
        <f t="shared" si="709"/>
        <v>18536</v>
      </c>
      <c r="D963" s="156">
        <f t="shared" si="12"/>
        <v>1950.666667</v>
      </c>
      <c r="E963" s="157">
        <f>('StockBond Returns'!Y962+'StockBond Returns'!AA962-'Parameters &amp; Main Results'!$B$33)/'StockBond Returns'!Z962*12</f>
        <v>0.07495745067</v>
      </c>
      <c r="F963" s="77">
        <f>'StockBond Returns'!Y962+'StockBond Returns'!AA962-'StockBond Returns'!Z962*'Distribution of Final Value'!$B$7</f>
        <v>14.37533384</v>
      </c>
      <c r="G963" s="19">
        <f>1/'StockBond Returns'!M961</f>
        <v>0.09062386375</v>
      </c>
      <c r="H963">
        <f t="shared" si="7"/>
        <v>1</v>
      </c>
      <c r="I963" s="71">
        <f t="shared" si="8"/>
        <v>0</v>
      </c>
      <c r="J963">
        <f t="shared" si="9"/>
        <v>0</v>
      </c>
      <c r="K963" s="19">
        <f t="shared" ref="K963:M963" si="1922">if(H963=1,$E963,"")</f>
        <v>0.07495745067</v>
      </c>
      <c r="L963" t="str">
        <f t="shared" si="1922"/>
        <v/>
      </c>
      <c r="M963" t="str">
        <f t="shared" si="1922"/>
        <v/>
      </c>
      <c r="N963" s="158">
        <f>if('StockBond Returns'!AB961=0,1,0)</f>
        <v>0</v>
      </c>
      <c r="O963">
        <f>if( and('StockBond Returns'!$AB961&lt;0,'StockBond Returns'!$AB961&gt;=-0.1),1,0)</f>
        <v>1</v>
      </c>
      <c r="P963">
        <f>if( and('StockBond Returns'!$AB961&lt;-0.1,'StockBond Returns'!$AB961&gt;=-0.2),1,0)</f>
        <v>0</v>
      </c>
      <c r="Q963">
        <f>if( and('StockBond Returns'!$AB961&lt;-0.2,'StockBond Returns'!$AB961&gt;=-0.3),1,0)</f>
        <v>0</v>
      </c>
      <c r="R963">
        <f>if('StockBond Returns'!AB961&lt;-0.3,1,0)</f>
        <v>0</v>
      </c>
      <c r="S963" t="str">
        <f t="shared" ref="S963:W963" si="1923">if(N963=1,$E963,"")</f>
        <v/>
      </c>
      <c r="T963" s="19">
        <f t="shared" si="1923"/>
        <v>0.07495745067</v>
      </c>
      <c r="U963" t="str">
        <f t="shared" si="1923"/>
        <v/>
      </c>
      <c r="V963" t="str">
        <f t="shared" si="1923"/>
        <v/>
      </c>
      <c r="W963" t="str">
        <f t="shared" si="1923"/>
        <v/>
      </c>
    </row>
    <row r="964">
      <c r="A964">
        <f t="shared" si="33"/>
        <v>10</v>
      </c>
      <c r="B964">
        <f t="shared" si="34"/>
        <v>1950</v>
      </c>
      <c r="C964" s="159">
        <f t="shared" si="709"/>
        <v>18567</v>
      </c>
      <c r="D964" s="156">
        <f t="shared" si="12"/>
        <v>1950.75</v>
      </c>
      <c r="E964" s="157">
        <f>('StockBond Returns'!Y963+'StockBond Returns'!AA963-'Parameters &amp; Main Results'!$B$33)/'StockBond Returns'!Z963*12</f>
        <v>0.07260950498</v>
      </c>
      <c r="F964" s="77">
        <f>'StockBond Returns'!Y963+'StockBond Returns'!AA963-'StockBond Returns'!Z963*'Distribution of Final Value'!$B$7</f>
        <v>14.19329136</v>
      </c>
      <c r="G964" s="19">
        <f>1/'StockBond Returns'!M962</f>
        <v>0.08547114575</v>
      </c>
      <c r="H964">
        <f t="shared" si="7"/>
        <v>1</v>
      </c>
      <c r="I964" s="71">
        <f t="shared" si="8"/>
        <v>0</v>
      </c>
      <c r="J964">
        <f t="shared" si="9"/>
        <v>0</v>
      </c>
      <c r="K964" s="19">
        <f t="shared" ref="K964:M964" si="1924">if(H964=1,$E964,"")</f>
        <v>0.07260950498</v>
      </c>
      <c r="L964" t="str">
        <f t="shared" si="1924"/>
        <v/>
      </c>
      <c r="M964" t="str">
        <f t="shared" si="1924"/>
        <v/>
      </c>
      <c r="N964" s="158">
        <f>if('StockBond Returns'!AB962=0,1,0)</f>
        <v>0</v>
      </c>
      <c r="O964">
        <f>if( and('StockBond Returns'!$AB962&lt;0,'StockBond Returns'!$AB962&gt;=-0.1),1,0)</f>
        <v>1</v>
      </c>
      <c r="P964">
        <f>if( and('StockBond Returns'!$AB962&lt;-0.1,'StockBond Returns'!$AB962&gt;=-0.2),1,0)</f>
        <v>0</v>
      </c>
      <c r="Q964">
        <f>if( and('StockBond Returns'!$AB962&lt;-0.2,'StockBond Returns'!$AB962&gt;=-0.3),1,0)</f>
        <v>0</v>
      </c>
      <c r="R964">
        <f>if('StockBond Returns'!AB962&lt;-0.3,1,0)</f>
        <v>0</v>
      </c>
      <c r="S964" t="str">
        <f t="shared" ref="S964:W964" si="1925">if(N964=1,$E964,"")</f>
        <v/>
      </c>
      <c r="T964" s="19">
        <f t="shared" si="1925"/>
        <v>0.07260950498</v>
      </c>
      <c r="U964" t="str">
        <f t="shared" si="1925"/>
        <v/>
      </c>
      <c r="V964" t="str">
        <f t="shared" si="1925"/>
        <v/>
      </c>
      <c r="W964" t="str">
        <f t="shared" si="1925"/>
        <v/>
      </c>
    </row>
    <row r="965">
      <c r="A965">
        <f t="shared" si="33"/>
        <v>11</v>
      </c>
      <c r="B965">
        <f t="shared" si="34"/>
        <v>1950</v>
      </c>
      <c r="C965" s="159">
        <f t="shared" si="709"/>
        <v>18597</v>
      </c>
      <c r="D965" s="156">
        <f t="shared" si="12"/>
        <v>1950.833333</v>
      </c>
      <c r="E965" s="157">
        <f>('StockBond Returns'!Y964+'StockBond Returns'!AA964-'Parameters &amp; Main Results'!$B$33)/'StockBond Returns'!Z964*12</f>
        <v>0.07300787545</v>
      </c>
      <c r="F965" s="77">
        <f>'StockBond Returns'!Y964+'StockBond Returns'!AA964-'StockBond Returns'!Z964*'Distribution of Final Value'!$B$7</f>
        <v>14.62200574</v>
      </c>
      <c r="G965" s="19">
        <f>1/'StockBond Returns'!M963</f>
        <v>0.0872380704</v>
      </c>
      <c r="H965">
        <f t="shared" si="7"/>
        <v>1</v>
      </c>
      <c r="I965" s="71">
        <f t="shared" si="8"/>
        <v>0</v>
      </c>
      <c r="J965">
        <f t="shared" si="9"/>
        <v>0</v>
      </c>
      <c r="K965" s="19">
        <f t="shared" ref="K965:M965" si="1926">if(H965=1,$E965,"")</f>
        <v>0.07300787545</v>
      </c>
      <c r="L965" t="str">
        <f t="shared" si="1926"/>
        <v/>
      </c>
      <c r="M965" t="str">
        <f t="shared" si="1926"/>
        <v/>
      </c>
      <c r="N965" s="158">
        <f>if('StockBond Returns'!AB963=0,1,0)</f>
        <v>0</v>
      </c>
      <c r="O965">
        <f>if( and('StockBond Returns'!$AB963&lt;0,'StockBond Returns'!$AB963&gt;=-0.1),1,0)</f>
        <v>1</v>
      </c>
      <c r="P965">
        <f>if( and('StockBond Returns'!$AB963&lt;-0.1,'StockBond Returns'!$AB963&gt;=-0.2),1,0)</f>
        <v>0</v>
      </c>
      <c r="Q965">
        <f>if( and('StockBond Returns'!$AB963&lt;-0.2,'StockBond Returns'!$AB963&gt;=-0.3),1,0)</f>
        <v>0</v>
      </c>
      <c r="R965">
        <f>if('StockBond Returns'!AB963&lt;-0.3,1,0)</f>
        <v>0</v>
      </c>
      <c r="S965" t="str">
        <f t="shared" ref="S965:W965" si="1927">if(N965=1,$E965,"")</f>
        <v/>
      </c>
      <c r="T965" s="19">
        <f t="shared" si="1927"/>
        <v>0.07300787545</v>
      </c>
      <c r="U965" t="str">
        <f t="shared" si="1927"/>
        <v/>
      </c>
      <c r="V965" t="str">
        <f t="shared" si="1927"/>
        <v/>
      </c>
      <c r="W965" t="str">
        <f t="shared" si="1927"/>
        <v/>
      </c>
    </row>
    <row r="966">
      <c r="A966">
        <f t="shared" si="33"/>
        <v>12</v>
      </c>
      <c r="B966">
        <f t="shared" si="34"/>
        <v>1950</v>
      </c>
      <c r="C966" s="159">
        <f t="shared" si="709"/>
        <v>18628</v>
      </c>
      <c r="D966" s="156">
        <f t="shared" si="12"/>
        <v>1950.916667</v>
      </c>
      <c r="E966" s="157">
        <f>('StockBond Returns'!Y965+'StockBond Returns'!AA965-'Parameters &amp; Main Results'!$B$33)/'StockBond Returns'!Z965*12</f>
        <v>0.07344425722</v>
      </c>
      <c r="F966" s="77">
        <f>'StockBond Returns'!Y965+'StockBond Returns'!AA965-'StockBond Returns'!Z965*'Distribution of Final Value'!$B$7</f>
        <v>14.63712127</v>
      </c>
      <c r="G966" s="19">
        <f>1/'StockBond Returns'!M964</f>
        <v>0.08805983164</v>
      </c>
      <c r="H966">
        <f t="shared" si="7"/>
        <v>1</v>
      </c>
      <c r="I966" s="71">
        <f t="shared" si="8"/>
        <v>0</v>
      </c>
      <c r="J966">
        <f t="shared" si="9"/>
        <v>0</v>
      </c>
      <c r="K966" s="19">
        <f t="shared" ref="K966:M966" si="1928">if(H966=1,$E966,"")</f>
        <v>0.07344425722</v>
      </c>
      <c r="L966" t="str">
        <f t="shared" si="1928"/>
        <v/>
      </c>
      <c r="M966" t="str">
        <f t="shared" si="1928"/>
        <v/>
      </c>
      <c r="N966" s="158">
        <f>if('StockBond Returns'!AB964=0,1,0)</f>
        <v>0</v>
      </c>
      <c r="O966">
        <f>if( and('StockBond Returns'!$AB964&lt;0,'StockBond Returns'!$AB964&gt;=-0.1),1,0)</f>
        <v>1</v>
      </c>
      <c r="P966">
        <f>if( and('StockBond Returns'!$AB964&lt;-0.1,'StockBond Returns'!$AB964&gt;=-0.2),1,0)</f>
        <v>0</v>
      </c>
      <c r="Q966">
        <f>if( and('StockBond Returns'!$AB964&lt;-0.2,'StockBond Returns'!$AB964&gt;=-0.3),1,0)</f>
        <v>0</v>
      </c>
      <c r="R966">
        <f>if('StockBond Returns'!AB964&lt;-0.3,1,0)</f>
        <v>0</v>
      </c>
      <c r="S966" t="str">
        <f t="shared" ref="S966:W966" si="1929">if(N966=1,$E966,"")</f>
        <v/>
      </c>
      <c r="T966" s="19">
        <f t="shared" si="1929"/>
        <v>0.07344425722</v>
      </c>
      <c r="U966" t="str">
        <f t="shared" si="1929"/>
        <v/>
      </c>
      <c r="V966" t="str">
        <f t="shared" si="1929"/>
        <v/>
      </c>
      <c r="W966" t="str">
        <f t="shared" si="1929"/>
        <v/>
      </c>
    </row>
    <row r="967">
      <c r="A967">
        <f t="shared" si="33"/>
        <v>1</v>
      </c>
      <c r="B967">
        <f t="shared" si="34"/>
        <v>1951</v>
      </c>
      <c r="C967" s="159">
        <f t="shared" si="709"/>
        <v>18659</v>
      </c>
      <c r="D967" s="156">
        <f t="shared" si="12"/>
        <v>1951</v>
      </c>
      <c r="E967" s="157">
        <f>('StockBond Returns'!Y966+'StockBond Returns'!AA966-'Parameters &amp; Main Results'!$B$33)/'StockBond Returns'!Z966*12</f>
        <v>0.07218665858</v>
      </c>
      <c r="F967" s="77">
        <f>'StockBond Returns'!Y966+'StockBond Returns'!AA966-'StockBond Returns'!Z966*'Distribution of Final Value'!$B$7</f>
        <v>14.49908331</v>
      </c>
      <c r="G967" s="19">
        <f>1/'StockBond Returns'!M965</f>
        <v>0.08410001019</v>
      </c>
      <c r="H967">
        <f t="shared" si="7"/>
        <v>1</v>
      </c>
      <c r="I967" s="71">
        <f t="shared" si="8"/>
        <v>0</v>
      </c>
      <c r="J967">
        <f t="shared" si="9"/>
        <v>0</v>
      </c>
      <c r="K967" s="19">
        <f t="shared" ref="K967:M967" si="1930">if(H967=1,$E967,"")</f>
        <v>0.07218665858</v>
      </c>
      <c r="L967" t="str">
        <f t="shared" si="1930"/>
        <v/>
      </c>
      <c r="M967" t="str">
        <f t="shared" si="1930"/>
        <v/>
      </c>
      <c r="N967" s="158">
        <f>if('StockBond Returns'!AB965=0,1,0)</f>
        <v>1</v>
      </c>
      <c r="O967">
        <f>if( and('StockBond Returns'!$AB965&lt;0,'StockBond Returns'!$AB965&gt;=-0.1),1,0)</f>
        <v>0</v>
      </c>
      <c r="P967">
        <f>if( and('StockBond Returns'!$AB965&lt;-0.1,'StockBond Returns'!$AB965&gt;=-0.2),1,0)</f>
        <v>0</v>
      </c>
      <c r="Q967">
        <f>if( and('StockBond Returns'!$AB965&lt;-0.2,'StockBond Returns'!$AB965&gt;=-0.3),1,0)</f>
        <v>0</v>
      </c>
      <c r="R967">
        <f>if('StockBond Returns'!AB965&lt;-0.3,1,0)</f>
        <v>0</v>
      </c>
      <c r="S967" s="19">
        <f t="shared" ref="S967:W967" si="1931">if(N967=1,$E967,"")</f>
        <v>0.07218665858</v>
      </c>
      <c r="T967" t="str">
        <f t="shared" si="1931"/>
        <v/>
      </c>
      <c r="U967" t="str">
        <f t="shared" si="1931"/>
        <v/>
      </c>
      <c r="V967" t="str">
        <f t="shared" si="1931"/>
        <v/>
      </c>
      <c r="W967" t="str">
        <f t="shared" si="1931"/>
        <v/>
      </c>
    </row>
    <row r="968">
      <c r="A968">
        <f t="shared" si="33"/>
        <v>2</v>
      </c>
      <c r="B968">
        <f t="shared" si="34"/>
        <v>1951</v>
      </c>
      <c r="C968" s="159">
        <f t="shared" si="709"/>
        <v>18687</v>
      </c>
      <c r="D968" s="156">
        <f t="shared" si="12"/>
        <v>1951.083333</v>
      </c>
      <c r="E968" s="157">
        <f>('StockBond Returns'!Y967+'StockBond Returns'!AA967-'Parameters &amp; Main Results'!$B$33)/'StockBond Returns'!Z967*12</f>
        <v>0.07017275746</v>
      </c>
      <c r="F968" s="77">
        <f>'StockBond Returns'!Y967+'StockBond Returns'!AA967-'StockBond Returns'!Z967*'Distribution of Final Value'!$B$7</f>
        <v>13.7061063</v>
      </c>
      <c r="G968" s="19">
        <f>1/'StockBond Returns'!M966</f>
        <v>0.08231709362</v>
      </c>
      <c r="H968">
        <f t="shared" si="7"/>
        <v>1</v>
      </c>
      <c r="I968" s="71">
        <f t="shared" si="8"/>
        <v>0</v>
      </c>
      <c r="J968">
        <f t="shared" si="9"/>
        <v>0</v>
      </c>
      <c r="K968" s="19">
        <f t="shared" ref="K968:M968" si="1932">if(H968=1,$E968,"")</f>
        <v>0.07017275746</v>
      </c>
      <c r="L968" t="str">
        <f t="shared" si="1932"/>
        <v/>
      </c>
      <c r="M968" t="str">
        <f t="shared" si="1932"/>
        <v/>
      </c>
      <c r="N968" s="158">
        <f>if('StockBond Returns'!AB966=0,1,0)</f>
        <v>1</v>
      </c>
      <c r="O968">
        <f>if( and('StockBond Returns'!$AB966&lt;0,'StockBond Returns'!$AB966&gt;=-0.1),1,0)</f>
        <v>0</v>
      </c>
      <c r="P968">
        <f>if( and('StockBond Returns'!$AB966&lt;-0.1,'StockBond Returns'!$AB966&gt;=-0.2),1,0)</f>
        <v>0</v>
      </c>
      <c r="Q968">
        <f>if( and('StockBond Returns'!$AB966&lt;-0.2,'StockBond Returns'!$AB966&gt;=-0.3),1,0)</f>
        <v>0</v>
      </c>
      <c r="R968">
        <f>if('StockBond Returns'!AB966&lt;-0.3,1,0)</f>
        <v>0</v>
      </c>
      <c r="S968" s="19">
        <f t="shared" ref="S968:W968" si="1933">if(N968=1,$E968,"")</f>
        <v>0.07017275746</v>
      </c>
      <c r="T968" t="str">
        <f t="shared" si="1933"/>
        <v/>
      </c>
      <c r="U968" t="str">
        <f t="shared" si="1933"/>
        <v/>
      </c>
      <c r="V968" t="str">
        <f t="shared" si="1933"/>
        <v/>
      </c>
      <c r="W968" t="str">
        <f t="shared" si="1933"/>
        <v/>
      </c>
    </row>
    <row r="969">
      <c r="A969">
        <f t="shared" si="33"/>
        <v>3</v>
      </c>
      <c r="B969">
        <f t="shared" si="34"/>
        <v>1951</v>
      </c>
      <c r="C969" s="159">
        <f t="shared" si="709"/>
        <v>18718</v>
      </c>
      <c r="D969" s="156">
        <f t="shared" si="12"/>
        <v>1951.166667</v>
      </c>
      <c r="E969" s="157">
        <f>('StockBond Returns'!Y968+'StockBond Returns'!AA968-'Parameters &amp; Main Results'!$B$33)/'StockBond Returns'!Z968*12</f>
        <v>0.07120611884</v>
      </c>
      <c r="F969" s="77">
        <f>'StockBond Returns'!Y968+'StockBond Returns'!AA968-'StockBond Returns'!Z968*'Distribution of Final Value'!$B$7</f>
        <v>14.42765265</v>
      </c>
      <c r="G969" s="19">
        <f>1/'StockBond Returns'!M967</f>
        <v>0.08311771193</v>
      </c>
      <c r="H969">
        <f t="shared" si="7"/>
        <v>1</v>
      </c>
      <c r="I969" s="71">
        <f t="shared" si="8"/>
        <v>0</v>
      </c>
      <c r="J969">
        <f t="shared" si="9"/>
        <v>0</v>
      </c>
      <c r="K969" s="19">
        <f t="shared" ref="K969:M969" si="1934">if(H969=1,$E969,"")</f>
        <v>0.07120611884</v>
      </c>
      <c r="L969" t="str">
        <f t="shared" si="1934"/>
        <v/>
      </c>
      <c r="M969" t="str">
        <f t="shared" si="1934"/>
        <v/>
      </c>
      <c r="N969" s="158">
        <f>if('StockBond Returns'!AB967=0,1,0)</f>
        <v>0</v>
      </c>
      <c r="O969">
        <f>if( and('StockBond Returns'!$AB967&lt;0,'StockBond Returns'!$AB967&gt;=-0.1),1,0)</f>
        <v>1</v>
      </c>
      <c r="P969">
        <f>if( and('StockBond Returns'!$AB967&lt;-0.1,'StockBond Returns'!$AB967&gt;=-0.2),1,0)</f>
        <v>0</v>
      </c>
      <c r="Q969">
        <f>if( and('StockBond Returns'!$AB967&lt;-0.2,'StockBond Returns'!$AB967&gt;=-0.3),1,0)</f>
        <v>0</v>
      </c>
      <c r="R969">
        <f>if('StockBond Returns'!AB967&lt;-0.3,1,0)</f>
        <v>0</v>
      </c>
      <c r="S969" t="str">
        <f t="shared" ref="S969:W969" si="1935">if(N969=1,$E969,"")</f>
        <v/>
      </c>
      <c r="T969" s="19">
        <f t="shared" si="1935"/>
        <v>0.07120611884</v>
      </c>
      <c r="U969" t="str">
        <f t="shared" si="1935"/>
        <v/>
      </c>
      <c r="V969" t="str">
        <f t="shared" si="1935"/>
        <v/>
      </c>
      <c r="W969" t="str">
        <f t="shared" si="1935"/>
        <v/>
      </c>
    </row>
    <row r="970">
      <c r="A970">
        <f t="shared" si="33"/>
        <v>4</v>
      </c>
      <c r="B970">
        <f t="shared" si="34"/>
        <v>1951</v>
      </c>
      <c r="C970" s="159">
        <f t="shared" si="709"/>
        <v>18748</v>
      </c>
      <c r="D970" s="156">
        <f t="shared" si="12"/>
        <v>1951.25</v>
      </c>
      <c r="E970" s="157">
        <f>('StockBond Returns'!Y969+'StockBond Returns'!AA969-'Parameters &amp; Main Results'!$B$33)/'StockBond Returns'!Z969*12</f>
        <v>0.07259761879</v>
      </c>
      <c r="F970" s="77">
        <f>'StockBond Returns'!Y969+'StockBond Returns'!AA969-'StockBond Returns'!Z969*'Distribution of Final Value'!$B$7</f>
        <v>14.90318042</v>
      </c>
      <c r="G970" s="19">
        <f>1/'StockBond Returns'!M968</f>
        <v>0.08535547583</v>
      </c>
      <c r="H970">
        <f t="shared" si="7"/>
        <v>1</v>
      </c>
      <c r="I970" s="71">
        <f t="shared" si="8"/>
        <v>0</v>
      </c>
      <c r="J970">
        <f t="shared" si="9"/>
        <v>0</v>
      </c>
      <c r="K970" s="19">
        <f t="shared" ref="K970:M970" si="1936">if(H970=1,$E970,"")</f>
        <v>0.07259761879</v>
      </c>
      <c r="L970" t="str">
        <f t="shared" si="1936"/>
        <v/>
      </c>
      <c r="M970" t="str">
        <f t="shared" si="1936"/>
        <v/>
      </c>
      <c r="N970" s="158">
        <f>if('StockBond Returns'!AB968=0,1,0)</f>
        <v>0</v>
      </c>
      <c r="O970">
        <f>if( and('StockBond Returns'!$AB968&lt;0,'StockBond Returns'!$AB968&gt;=-0.1),1,0)</f>
        <v>1</v>
      </c>
      <c r="P970">
        <f>if( and('StockBond Returns'!$AB968&lt;-0.1,'StockBond Returns'!$AB968&gt;=-0.2),1,0)</f>
        <v>0</v>
      </c>
      <c r="Q970">
        <f>if( and('StockBond Returns'!$AB968&lt;-0.2,'StockBond Returns'!$AB968&gt;=-0.3),1,0)</f>
        <v>0</v>
      </c>
      <c r="R970">
        <f>if('StockBond Returns'!AB968&lt;-0.3,1,0)</f>
        <v>0</v>
      </c>
      <c r="S970" t="str">
        <f t="shared" ref="S970:W970" si="1937">if(N970=1,$E970,"")</f>
        <v/>
      </c>
      <c r="T970" s="19">
        <f t="shared" si="1937"/>
        <v>0.07259761879</v>
      </c>
      <c r="U970" t="str">
        <f t="shared" si="1937"/>
        <v/>
      </c>
      <c r="V970" t="str">
        <f t="shared" si="1937"/>
        <v/>
      </c>
      <c r="W970" t="str">
        <f t="shared" si="1937"/>
        <v/>
      </c>
    </row>
    <row r="971">
      <c r="A971">
        <f t="shared" si="33"/>
        <v>5</v>
      </c>
      <c r="B971">
        <f t="shared" si="34"/>
        <v>1951</v>
      </c>
      <c r="C971" s="159">
        <f t="shared" si="709"/>
        <v>18779</v>
      </c>
      <c r="D971" s="156">
        <f t="shared" si="12"/>
        <v>1951.333333</v>
      </c>
      <c r="E971" s="157">
        <f>('StockBond Returns'!Y970+'StockBond Returns'!AA970-'Parameters &amp; Main Results'!$B$33)/'StockBond Returns'!Z970*12</f>
        <v>0.0704647058</v>
      </c>
      <c r="F971" s="77">
        <f>'StockBond Returns'!Y970+'StockBond Returns'!AA970-'StockBond Returns'!Z970*'Distribution of Final Value'!$B$7</f>
        <v>14.13515032</v>
      </c>
      <c r="G971" s="19">
        <f>1/'StockBond Returns'!M969</f>
        <v>0.08177178873</v>
      </c>
      <c r="H971">
        <f t="shared" si="7"/>
        <v>1</v>
      </c>
      <c r="I971" s="71">
        <f t="shared" si="8"/>
        <v>0</v>
      </c>
      <c r="J971">
        <f t="shared" si="9"/>
        <v>0</v>
      </c>
      <c r="K971" s="19">
        <f t="shared" ref="K971:M971" si="1938">if(H971=1,$E971,"")</f>
        <v>0.0704647058</v>
      </c>
      <c r="L971" t="str">
        <f t="shared" si="1938"/>
        <v/>
      </c>
      <c r="M971" t="str">
        <f t="shared" si="1938"/>
        <v/>
      </c>
      <c r="N971" s="158">
        <f>if('StockBond Returns'!AB969=0,1,0)</f>
        <v>1</v>
      </c>
      <c r="O971">
        <f>if( and('StockBond Returns'!$AB969&lt;0,'StockBond Returns'!$AB969&gt;=-0.1),1,0)</f>
        <v>0</v>
      </c>
      <c r="P971">
        <f>if( and('StockBond Returns'!$AB969&lt;-0.1,'StockBond Returns'!$AB969&gt;=-0.2),1,0)</f>
        <v>0</v>
      </c>
      <c r="Q971">
        <f>if( and('StockBond Returns'!$AB969&lt;-0.2,'StockBond Returns'!$AB969&gt;=-0.3),1,0)</f>
        <v>0</v>
      </c>
      <c r="R971">
        <f>if('StockBond Returns'!AB969&lt;-0.3,1,0)</f>
        <v>0</v>
      </c>
      <c r="S971" s="19">
        <f t="shared" ref="S971:W971" si="1939">if(N971=1,$E971,"")</f>
        <v>0.0704647058</v>
      </c>
      <c r="T971" t="str">
        <f t="shared" si="1939"/>
        <v/>
      </c>
      <c r="U971" t="str">
        <f t="shared" si="1939"/>
        <v/>
      </c>
      <c r="V971" t="str">
        <f t="shared" si="1939"/>
        <v/>
      </c>
      <c r="W971" t="str">
        <f t="shared" si="1939"/>
        <v/>
      </c>
    </row>
    <row r="972">
      <c r="A972">
        <f t="shared" si="33"/>
        <v>6</v>
      </c>
      <c r="B972">
        <f t="shared" si="34"/>
        <v>1951</v>
      </c>
      <c r="C972" s="159">
        <f t="shared" si="709"/>
        <v>18809</v>
      </c>
      <c r="D972" s="156">
        <f t="shared" si="12"/>
        <v>1951.416667</v>
      </c>
      <c r="E972" s="157">
        <f>('StockBond Returns'!Y971+'StockBond Returns'!AA971-'Parameters &amp; Main Results'!$B$33)/'StockBond Returns'!Z971*12</f>
        <v>0.07299010618</v>
      </c>
      <c r="F972" s="77">
        <f>'StockBond Returns'!Y971+'StockBond Returns'!AA971-'StockBond Returns'!Z971*'Distribution of Final Value'!$B$7</f>
        <v>15.17422034</v>
      </c>
      <c r="G972" s="19">
        <f>1/'StockBond Returns'!M970</f>
        <v>0.08589537646</v>
      </c>
      <c r="H972">
        <f t="shared" si="7"/>
        <v>1</v>
      </c>
      <c r="I972" s="71">
        <f t="shared" si="8"/>
        <v>0</v>
      </c>
      <c r="J972">
        <f t="shared" si="9"/>
        <v>0</v>
      </c>
      <c r="K972" s="19">
        <f t="shared" ref="K972:M972" si="1940">if(H972=1,$E972,"")</f>
        <v>0.07299010618</v>
      </c>
      <c r="L972" t="str">
        <f t="shared" si="1940"/>
        <v/>
      </c>
      <c r="M972" t="str">
        <f t="shared" si="1940"/>
        <v/>
      </c>
      <c r="N972" s="158">
        <f>if('StockBond Returns'!AB970=0,1,0)</f>
        <v>0</v>
      </c>
      <c r="O972">
        <f>if( and('StockBond Returns'!$AB970&lt;0,'StockBond Returns'!$AB970&gt;=-0.1),1,0)</f>
        <v>1</v>
      </c>
      <c r="P972">
        <f>if( and('StockBond Returns'!$AB970&lt;-0.1,'StockBond Returns'!$AB970&gt;=-0.2),1,0)</f>
        <v>0</v>
      </c>
      <c r="Q972">
        <f>if( and('StockBond Returns'!$AB970&lt;-0.2,'StockBond Returns'!$AB970&gt;=-0.3),1,0)</f>
        <v>0</v>
      </c>
      <c r="R972">
        <f>if('StockBond Returns'!AB970&lt;-0.3,1,0)</f>
        <v>0</v>
      </c>
      <c r="S972" t="str">
        <f t="shared" ref="S972:W972" si="1941">if(N972=1,$E972,"")</f>
        <v/>
      </c>
      <c r="T972" s="19">
        <f t="shared" si="1941"/>
        <v>0.07299010618</v>
      </c>
      <c r="U972" t="str">
        <f t="shared" si="1941"/>
        <v/>
      </c>
      <c r="V972" t="str">
        <f t="shared" si="1941"/>
        <v/>
      </c>
      <c r="W972" t="str">
        <f t="shared" si="1941"/>
        <v/>
      </c>
    </row>
    <row r="973">
      <c r="A973">
        <f t="shared" si="33"/>
        <v>7</v>
      </c>
      <c r="B973">
        <f t="shared" si="34"/>
        <v>1951</v>
      </c>
      <c r="C973" s="159">
        <f t="shared" si="709"/>
        <v>18840</v>
      </c>
      <c r="D973" s="156">
        <f t="shared" si="12"/>
        <v>1951.5</v>
      </c>
      <c r="E973" s="157">
        <f>('StockBond Returns'!Y972+'StockBond Returns'!AA972-'Parameters &amp; Main Results'!$B$33)/'StockBond Returns'!Z972*12</f>
        <v>0.07429006198</v>
      </c>
      <c r="F973" s="77">
        <f>'StockBond Returns'!Y972+'StockBond Returns'!AA972-'StockBond Returns'!Z972*'Distribution of Final Value'!$B$7</f>
        <v>15.40508985</v>
      </c>
      <c r="G973" s="19">
        <f>1/'StockBond Returns'!M971</f>
        <v>0.08792669441</v>
      </c>
      <c r="H973">
        <f t="shared" si="7"/>
        <v>1</v>
      </c>
      <c r="I973" s="71">
        <f t="shared" si="8"/>
        <v>0</v>
      </c>
      <c r="J973">
        <f t="shared" si="9"/>
        <v>0</v>
      </c>
      <c r="K973" s="19">
        <f t="shared" ref="K973:M973" si="1942">if(H973=1,$E973,"")</f>
        <v>0.07429006198</v>
      </c>
      <c r="L973" t="str">
        <f t="shared" si="1942"/>
        <v/>
      </c>
      <c r="M973" t="str">
        <f t="shared" si="1942"/>
        <v/>
      </c>
      <c r="N973" s="158">
        <f>if('StockBond Returns'!AB971=0,1,0)</f>
        <v>0</v>
      </c>
      <c r="O973">
        <f>if( and('StockBond Returns'!$AB971&lt;0,'StockBond Returns'!$AB971&gt;=-0.1),1,0)</f>
        <v>1</v>
      </c>
      <c r="P973">
        <f>if( and('StockBond Returns'!$AB971&lt;-0.1,'StockBond Returns'!$AB971&gt;=-0.2),1,0)</f>
        <v>0</v>
      </c>
      <c r="Q973">
        <f>if( and('StockBond Returns'!$AB971&lt;-0.2,'StockBond Returns'!$AB971&gt;=-0.3),1,0)</f>
        <v>0</v>
      </c>
      <c r="R973">
        <f>if('StockBond Returns'!AB971&lt;-0.3,1,0)</f>
        <v>0</v>
      </c>
      <c r="S973" t="str">
        <f t="shared" ref="S973:W973" si="1943">if(N973=1,$E973,"")</f>
        <v/>
      </c>
      <c r="T973" s="19">
        <f t="shared" si="1943"/>
        <v>0.07429006198</v>
      </c>
      <c r="U973" t="str">
        <f t="shared" si="1943"/>
        <v/>
      </c>
      <c r="V973" t="str">
        <f t="shared" si="1943"/>
        <v/>
      </c>
      <c r="W973" t="str">
        <f t="shared" si="1943"/>
        <v/>
      </c>
    </row>
    <row r="974">
      <c r="A974">
        <f t="shared" si="33"/>
        <v>8</v>
      </c>
      <c r="B974">
        <f t="shared" si="34"/>
        <v>1951</v>
      </c>
      <c r="C974" s="159">
        <f t="shared" si="709"/>
        <v>18871</v>
      </c>
      <c r="D974" s="156">
        <f t="shared" si="12"/>
        <v>1951.583333</v>
      </c>
      <c r="E974" s="157">
        <f>('StockBond Returns'!Y973+'StockBond Returns'!AA973-'Parameters &amp; Main Results'!$B$33)/'StockBond Returns'!Z973*12</f>
        <v>0.07062160092</v>
      </c>
      <c r="F974" s="77">
        <f>'StockBond Returns'!Y973+'StockBond Returns'!AA973-'StockBond Returns'!Z973*'Distribution of Final Value'!$B$7</f>
        <v>13.54900397</v>
      </c>
      <c r="G974" s="19">
        <f>1/'StockBond Returns'!M972</f>
        <v>0.08312124781</v>
      </c>
      <c r="H974">
        <f t="shared" si="7"/>
        <v>1</v>
      </c>
      <c r="I974" s="71">
        <f t="shared" si="8"/>
        <v>0</v>
      </c>
      <c r="J974">
        <f t="shared" si="9"/>
        <v>0</v>
      </c>
      <c r="K974" s="19">
        <f t="shared" ref="K974:M974" si="1944">if(H974=1,$E974,"")</f>
        <v>0.07062160092</v>
      </c>
      <c r="L974" t="str">
        <f t="shared" si="1944"/>
        <v/>
      </c>
      <c r="M974" t="str">
        <f t="shared" si="1944"/>
        <v/>
      </c>
      <c r="N974" s="158">
        <f>if('StockBond Returns'!AB972=0,1,0)</f>
        <v>1</v>
      </c>
      <c r="O974">
        <f>if( and('StockBond Returns'!$AB972&lt;0,'StockBond Returns'!$AB972&gt;=-0.1),1,0)</f>
        <v>0</v>
      </c>
      <c r="P974">
        <f>if( and('StockBond Returns'!$AB972&lt;-0.1,'StockBond Returns'!$AB972&gt;=-0.2),1,0)</f>
        <v>0</v>
      </c>
      <c r="Q974">
        <f>if( and('StockBond Returns'!$AB972&lt;-0.2,'StockBond Returns'!$AB972&gt;=-0.3),1,0)</f>
        <v>0</v>
      </c>
      <c r="R974">
        <f>if('StockBond Returns'!AB972&lt;-0.3,1,0)</f>
        <v>0</v>
      </c>
      <c r="S974" s="19">
        <f t="shared" ref="S974:W974" si="1945">if(N974=1,$E974,"")</f>
        <v>0.07062160092</v>
      </c>
      <c r="T974" t="str">
        <f t="shared" si="1945"/>
        <v/>
      </c>
      <c r="U974" t="str">
        <f t="shared" si="1945"/>
        <v/>
      </c>
      <c r="V974" t="str">
        <f t="shared" si="1945"/>
        <v/>
      </c>
      <c r="W974" t="str">
        <f t="shared" si="1945"/>
        <v/>
      </c>
    </row>
    <row r="975">
      <c r="A975">
        <f t="shared" si="33"/>
        <v>9</v>
      </c>
      <c r="B975">
        <f t="shared" si="34"/>
        <v>1951</v>
      </c>
      <c r="C975" s="159">
        <f t="shared" si="709"/>
        <v>18901</v>
      </c>
      <c r="D975" s="156">
        <f t="shared" si="12"/>
        <v>1951.666667</v>
      </c>
      <c r="E975" s="157">
        <f>('StockBond Returns'!Y974+'StockBond Returns'!AA974-'Parameters &amp; Main Results'!$B$33)/'StockBond Returns'!Z974*12</f>
        <v>0.0681942289</v>
      </c>
      <c r="F975" s="77">
        <f>'StockBond Returns'!Y974+'StockBond Returns'!AA974-'StockBond Returns'!Z974*'Distribution of Final Value'!$B$7</f>
        <v>12.11615137</v>
      </c>
      <c r="G975" s="19">
        <f>1/'StockBond Returns'!M973</f>
        <v>0.0802193276</v>
      </c>
      <c r="H975">
        <f t="shared" si="7"/>
        <v>1</v>
      </c>
      <c r="I975" s="71">
        <f t="shared" si="8"/>
        <v>0</v>
      </c>
      <c r="J975">
        <f t="shared" si="9"/>
        <v>0</v>
      </c>
      <c r="K975" s="19">
        <f t="shared" ref="K975:M975" si="1946">if(H975=1,$E975,"")</f>
        <v>0.0681942289</v>
      </c>
      <c r="L975" t="str">
        <f t="shared" si="1946"/>
        <v/>
      </c>
      <c r="M975" t="str">
        <f t="shared" si="1946"/>
        <v/>
      </c>
      <c r="N975" s="158">
        <f>if('StockBond Returns'!AB973=0,1,0)</f>
        <v>1</v>
      </c>
      <c r="O975">
        <f>if( and('StockBond Returns'!$AB973&lt;0,'StockBond Returns'!$AB973&gt;=-0.1),1,0)</f>
        <v>0</v>
      </c>
      <c r="P975">
        <f>if( and('StockBond Returns'!$AB973&lt;-0.1,'StockBond Returns'!$AB973&gt;=-0.2),1,0)</f>
        <v>0</v>
      </c>
      <c r="Q975">
        <f>if( and('StockBond Returns'!$AB973&lt;-0.2,'StockBond Returns'!$AB973&gt;=-0.3),1,0)</f>
        <v>0</v>
      </c>
      <c r="R975">
        <f>if('StockBond Returns'!AB973&lt;-0.3,1,0)</f>
        <v>0</v>
      </c>
      <c r="S975" s="19">
        <f t="shared" ref="S975:W975" si="1947">if(N975=1,$E975,"")</f>
        <v>0.0681942289</v>
      </c>
      <c r="T975" t="str">
        <f t="shared" si="1947"/>
        <v/>
      </c>
      <c r="U975" t="str">
        <f t="shared" si="1947"/>
        <v/>
      </c>
      <c r="V975" t="str">
        <f t="shared" si="1947"/>
        <v/>
      </c>
      <c r="W975" t="str">
        <f t="shared" si="1947"/>
        <v/>
      </c>
    </row>
    <row r="976">
      <c r="A976">
        <f t="shared" si="33"/>
        <v>10</v>
      </c>
      <c r="B976">
        <f t="shared" si="34"/>
        <v>1951</v>
      </c>
      <c r="C976" s="159">
        <f t="shared" si="709"/>
        <v>18932</v>
      </c>
      <c r="D976" s="156">
        <f t="shared" si="12"/>
        <v>1951.75</v>
      </c>
      <c r="E976" s="157">
        <f>('StockBond Returns'!Y975+'StockBond Returns'!AA975-'Parameters &amp; Main Results'!$B$33)/'StockBond Returns'!Z975*12</f>
        <v>0.06913472218</v>
      </c>
      <c r="F976" s="77">
        <f>'StockBond Returns'!Y975+'StockBond Returns'!AA975-'StockBond Returns'!Z975*'Distribution of Final Value'!$B$7</f>
        <v>11.84458294</v>
      </c>
      <c r="G976" s="19">
        <f>1/'StockBond Returns'!M974</f>
        <v>0.08038809494</v>
      </c>
      <c r="H976">
        <f t="shared" si="7"/>
        <v>1</v>
      </c>
      <c r="I976" s="71">
        <f t="shared" si="8"/>
        <v>0</v>
      </c>
      <c r="J976">
        <f t="shared" si="9"/>
        <v>0</v>
      </c>
      <c r="K976" s="19">
        <f t="shared" ref="K976:M976" si="1948">if(H976=1,$E976,"")</f>
        <v>0.06913472218</v>
      </c>
      <c r="L976" t="str">
        <f t="shared" si="1948"/>
        <v/>
      </c>
      <c r="M976" t="str">
        <f t="shared" si="1948"/>
        <v/>
      </c>
      <c r="N976" s="158">
        <f>if('StockBond Returns'!AB974=0,1,0)</f>
        <v>0</v>
      </c>
      <c r="O976">
        <f>if( and('StockBond Returns'!$AB974&lt;0,'StockBond Returns'!$AB974&gt;=-0.1),1,0)</f>
        <v>1</v>
      </c>
      <c r="P976">
        <f>if( and('StockBond Returns'!$AB974&lt;-0.1,'StockBond Returns'!$AB974&gt;=-0.2),1,0)</f>
        <v>0</v>
      </c>
      <c r="Q976">
        <f>if( and('StockBond Returns'!$AB974&lt;-0.2,'StockBond Returns'!$AB974&gt;=-0.3),1,0)</f>
        <v>0</v>
      </c>
      <c r="R976">
        <f>if('StockBond Returns'!AB974&lt;-0.3,1,0)</f>
        <v>0</v>
      </c>
      <c r="S976" t="str">
        <f t="shared" ref="S976:W976" si="1949">if(N976=1,$E976,"")</f>
        <v/>
      </c>
      <c r="T976" s="19">
        <f t="shared" si="1949"/>
        <v>0.06913472218</v>
      </c>
      <c r="U976" t="str">
        <f t="shared" si="1949"/>
        <v/>
      </c>
      <c r="V976" t="str">
        <f t="shared" si="1949"/>
        <v/>
      </c>
      <c r="W976" t="str">
        <f t="shared" si="1949"/>
        <v/>
      </c>
    </row>
    <row r="977">
      <c r="A977">
        <f t="shared" si="33"/>
        <v>11</v>
      </c>
      <c r="B977">
        <f t="shared" si="34"/>
        <v>1951</v>
      </c>
      <c r="C977" s="159">
        <f t="shared" si="709"/>
        <v>18962</v>
      </c>
      <c r="D977" s="156">
        <f t="shared" si="12"/>
        <v>1951.833333</v>
      </c>
      <c r="E977" s="157">
        <f>('StockBond Returns'!Y976+'StockBond Returns'!AA976-'Parameters &amp; Main Results'!$B$33)/'StockBond Returns'!Z976*12</f>
        <v>0.07034339071</v>
      </c>
      <c r="F977" s="77">
        <f>'StockBond Returns'!Y976+'StockBond Returns'!AA976-'StockBond Returns'!Z976*'Distribution of Final Value'!$B$7</f>
        <v>13.2173681</v>
      </c>
      <c r="G977" s="19">
        <f>1/'StockBond Returns'!M975</f>
        <v>0.08272570887</v>
      </c>
      <c r="H977">
        <f t="shared" si="7"/>
        <v>1</v>
      </c>
      <c r="I977" s="71">
        <f t="shared" si="8"/>
        <v>0</v>
      </c>
      <c r="J977">
        <f t="shared" si="9"/>
        <v>0</v>
      </c>
      <c r="K977" s="19">
        <f t="shared" ref="K977:M977" si="1950">if(H977=1,$E977,"")</f>
        <v>0.07034339071</v>
      </c>
      <c r="L977" t="str">
        <f t="shared" si="1950"/>
        <v/>
      </c>
      <c r="M977" t="str">
        <f t="shared" si="1950"/>
        <v/>
      </c>
      <c r="N977" s="158">
        <f>if('StockBond Returns'!AB975=0,1,0)</f>
        <v>0</v>
      </c>
      <c r="O977">
        <f>if( and('StockBond Returns'!$AB975&lt;0,'StockBond Returns'!$AB975&gt;=-0.1),1,0)</f>
        <v>1</v>
      </c>
      <c r="P977">
        <f>if( and('StockBond Returns'!$AB975&lt;-0.1,'StockBond Returns'!$AB975&gt;=-0.2),1,0)</f>
        <v>0</v>
      </c>
      <c r="Q977">
        <f>if( and('StockBond Returns'!$AB975&lt;-0.2,'StockBond Returns'!$AB975&gt;=-0.3),1,0)</f>
        <v>0</v>
      </c>
      <c r="R977">
        <f>if('StockBond Returns'!AB975&lt;-0.3,1,0)</f>
        <v>0</v>
      </c>
      <c r="S977" t="str">
        <f t="shared" ref="S977:W977" si="1951">if(N977=1,$E977,"")</f>
        <v/>
      </c>
      <c r="T977" s="19">
        <f t="shared" si="1951"/>
        <v>0.07034339071</v>
      </c>
      <c r="U977" t="str">
        <f t="shared" si="1951"/>
        <v/>
      </c>
      <c r="V977" t="str">
        <f t="shared" si="1951"/>
        <v/>
      </c>
      <c r="W977" t="str">
        <f t="shared" si="1951"/>
        <v/>
      </c>
    </row>
    <row r="978">
      <c r="A978">
        <f t="shared" si="33"/>
        <v>12</v>
      </c>
      <c r="B978">
        <f t="shared" si="34"/>
        <v>1951</v>
      </c>
      <c r="C978" s="159">
        <f t="shared" si="709"/>
        <v>18993</v>
      </c>
      <c r="D978" s="156">
        <f t="shared" si="12"/>
        <v>1951.916667</v>
      </c>
      <c r="E978" s="157">
        <f>('StockBond Returns'!Y977+'StockBond Returns'!AA977-'Parameters &amp; Main Results'!$B$33)/'StockBond Returns'!Z977*12</f>
        <v>0.07103833053</v>
      </c>
      <c r="F978" s="77">
        <f>'StockBond Returns'!Y977+'StockBond Returns'!AA977-'StockBond Returns'!Z977*'Distribution of Final Value'!$B$7</f>
        <v>13.37201678</v>
      </c>
      <c r="G978" s="19">
        <f>1/'StockBond Returns'!M976</f>
        <v>0.0837468247</v>
      </c>
      <c r="H978">
        <f t="shared" si="7"/>
        <v>1</v>
      </c>
      <c r="I978" s="71">
        <f t="shared" si="8"/>
        <v>0</v>
      </c>
      <c r="J978">
        <f t="shared" si="9"/>
        <v>0</v>
      </c>
      <c r="K978" s="19">
        <f t="shared" ref="K978:M978" si="1952">if(H978=1,$E978,"")</f>
        <v>0.07103833053</v>
      </c>
      <c r="L978" t="str">
        <f t="shared" si="1952"/>
        <v/>
      </c>
      <c r="M978" t="str">
        <f t="shared" si="1952"/>
        <v/>
      </c>
      <c r="N978" s="158">
        <f>if('StockBond Returns'!AB976=0,1,0)</f>
        <v>0</v>
      </c>
      <c r="O978">
        <f>if( and('StockBond Returns'!$AB976&lt;0,'StockBond Returns'!$AB976&gt;=-0.1),1,0)</f>
        <v>1</v>
      </c>
      <c r="P978">
        <f>if( and('StockBond Returns'!$AB976&lt;-0.1,'StockBond Returns'!$AB976&gt;=-0.2),1,0)</f>
        <v>0</v>
      </c>
      <c r="Q978">
        <f>if( and('StockBond Returns'!$AB976&lt;-0.2,'StockBond Returns'!$AB976&gt;=-0.3),1,0)</f>
        <v>0</v>
      </c>
      <c r="R978">
        <f>if('StockBond Returns'!AB976&lt;-0.3,1,0)</f>
        <v>0</v>
      </c>
      <c r="S978" t="str">
        <f t="shared" ref="S978:W978" si="1953">if(N978=1,$E978,"")</f>
        <v/>
      </c>
      <c r="T978" s="19">
        <f t="shared" si="1953"/>
        <v>0.07103833053</v>
      </c>
      <c r="U978" t="str">
        <f t="shared" si="1953"/>
        <v/>
      </c>
      <c r="V978" t="str">
        <f t="shared" si="1953"/>
        <v/>
      </c>
      <c r="W978" t="str">
        <f t="shared" si="1953"/>
        <v/>
      </c>
    </row>
    <row r="979">
      <c r="A979">
        <f t="shared" si="33"/>
        <v>1</v>
      </c>
      <c r="B979">
        <f t="shared" si="34"/>
        <v>1952</v>
      </c>
      <c r="C979" s="159">
        <f t="shared" si="709"/>
        <v>19024</v>
      </c>
      <c r="D979" s="156">
        <f t="shared" si="12"/>
        <v>1952</v>
      </c>
      <c r="E979" s="157">
        <f>('StockBond Returns'!Y978+'StockBond Returns'!AA978-'Parameters &amp; Main Results'!$B$33)/'StockBond Returns'!Z978*12</f>
        <v>0.06952857411</v>
      </c>
      <c r="F979" s="77">
        <f>'StockBond Returns'!Y978+'StockBond Returns'!AA978-'StockBond Returns'!Z978*'Distribution of Final Value'!$B$7</f>
        <v>12.96680039</v>
      </c>
      <c r="G979" s="19">
        <f>1/'StockBond Returns'!M977</f>
        <v>0.08107754798</v>
      </c>
      <c r="H979">
        <f t="shared" si="7"/>
        <v>1</v>
      </c>
      <c r="I979" s="71">
        <f t="shared" si="8"/>
        <v>0</v>
      </c>
      <c r="J979">
        <f t="shared" si="9"/>
        <v>0</v>
      </c>
      <c r="K979" s="19">
        <f t="shared" ref="K979:M979" si="1954">if(H979=1,$E979,"")</f>
        <v>0.06952857411</v>
      </c>
      <c r="L979" t="str">
        <f t="shared" si="1954"/>
        <v/>
      </c>
      <c r="M979" t="str">
        <f t="shared" si="1954"/>
        <v/>
      </c>
      <c r="N979" s="158">
        <f>if('StockBond Returns'!AB977=0,1,0)</f>
        <v>1</v>
      </c>
      <c r="O979">
        <f>if( and('StockBond Returns'!$AB977&lt;0,'StockBond Returns'!$AB977&gt;=-0.1),1,0)</f>
        <v>0</v>
      </c>
      <c r="P979">
        <f>if( and('StockBond Returns'!$AB977&lt;-0.1,'StockBond Returns'!$AB977&gt;=-0.2),1,0)</f>
        <v>0</v>
      </c>
      <c r="Q979">
        <f>if( and('StockBond Returns'!$AB977&lt;-0.2,'StockBond Returns'!$AB977&gt;=-0.3),1,0)</f>
        <v>0</v>
      </c>
      <c r="R979">
        <f>if('StockBond Returns'!AB977&lt;-0.3,1,0)</f>
        <v>0</v>
      </c>
      <c r="S979" s="19">
        <f t="shared" ref="S979:W979" si="1955">if(N979=1,$E979,"")</f>
        <v>0.06952857411</v>
      </c>
      <c r="T979" t="str">
        <f t="shared" si="1955"/>
        <v/>
      </c>
      <c r="U979" t="str">
        <f t="shared" si="1955"/>
        <v/>
      </c>
      <c r="V979" t="str">
        <f t="shared" si="1955"/>
        <v/>
      </c>
      <c r="W979" t="str">
        <f t="shared" si="1955"/>
        <v/>
      </c>
    </row>
    <row r="980">
      <c r="A980">
        <f t="shared" si="33"/>
        <v>2</v>
      </c>
      <c r="B980">
        <f t="shared" si="34"/>
        <v>1952</v>
      </c>
      <c r="C980" s="159">
        <f t="shared" si="709"/>
        <v>19053</v>
      </c>
      <c r="D980" s="156">
        <f t="shared" si="12"/>
        <v>1952.083333</v>
      </c>
      <c r="E980" s="157">
        <f>('StockBond Returns'!Y979+'StockBond Returns'!AA979-'Parameters &amp; Main Results'!$B$33)/'StockBond Returns'!Z979*12</f>
        <v>0.06878466951</v>
      </c>
      <c r="F980" s="77">
        <f>'StockBond Returns'!Y979+'StockBond Returns'!AA979-'StockBond Returns'!Z979*'Distribution of Final Value'!$B$7</f>
        <v>12.83213957</v>
      </c>
      <c r="G980" s="19">
        <f>1/'StockBond Returns'!M978</f>
        <v>0.07996934474</v>
      </c>
      <c r="H980">
        <f t="shared" si="7"/>
        <v>1</v>
      </c>
      <c r="I980" s="71">
        <f t="shared" si="8"/>
        <v>0</v>
      </c>
      <c r="J980">
        <f t="shared" si="9"/>
        <v>0</v>
      </c>
      <c r="K980" s="19">
        <f t="shared" ref="K980:M980" si="1956">if(H980=1,$E980,"")</f>
        <v>0.06878466951</v>
      </c>
      <c r="L980" t="str">
        <f t="shared" si="1956"/>
        <v/>
      </c>
      <c r="M980" t="str">
        <f t="shared" si="1956"/>
        <v/>
      </c>
      <c r="N980" s="158">
        <f>if('StockBond Returns'!AB978=0,1,0)</f>
        <v>1</v>
      </c>
      <c r="O980">
        <f>if( and('StockBond Returns'!$AB978&lt;0,'StockBond Returns'!$AB978&gt;=-0.1),1,0)</f>
        <v>0</v>
      </c>
      <c r="P980">
        <f>if( and('StockBond Returns'!$AB978&lt;-0.1,'StockBond Returns'!$AB978&gt;=-0.2),1,0)</f>
        <v>0</v>
      </c>
      <c r="Q980">
        <f>if( and('StockBond Returns'!$AB978&lt;-0.2,'StockBond Returns'!$AB978&gt;=-0.3),1,0)</f>
        <v>0</v>
      </c>
      <c r="R980">
        <f>if('StockBond Returns'!AB978&lt;-0.3,1,0)</f>
        <v>0</v>
      </c>
      <c r="S980" s="19">
        <f t="shared" ref="S980:W980" si="1957">if(N980=1,$E980,"")</f>
        <v>0.06878466951</v>
      </c>
      <c r="T980" t="str">
        <f t="shared" si="1957"/>
        <v/>
      </c>
      <c r="U980" t="str">
        <f t="shared" si="1957"/>
        <v/>
      </c>
      <c r="V980" t="str">
        <f t="shared" si="1957"/>
        <v/>
      </c>
      <c r="W980" t="str">
        <f t="shared" si="1957"/>
        <v/>
      </c>
    </row>
    <row r="981">
      <c r="A981">
        <f t="shared" si="33"/>
        <v>3</v>
      </c>
      <c r="B981">
        <f t="shared" si="34"/>
        <v>1952</v>
      </c>
      <c r="C981" s="159">
        <f t="shared" si="709"/>
        <v>19084</v>
      </c>
      <c r="D981" s="156">
        <f t="shared" si="12"/>
        <v>1952.166667</v>
      </c>
      <c r="E981" s="157">
        <f>('StockBond Returns'!Y980+'StockBond Returns'!AA980-'Parameters &amp; Main Results'!$B$33)/'StockBond Returns'!Z980*12</f>
        <v>0.07073093346</v>
      </c>
      <c r="F981" s="77">
        <f>'StockBond Returns'!Y980+'StockBond Returns'!AA980-'StockBond Returns'!Z980*'Distribution of Final Value'!$B$7</f>
        <v>13.97465598</v>
      </c>
      <c r="G981" s="19">
        <f>1/'StockBond Returns'!M979</f>
        <v>0.08256526296</v>
      </c>
      <c r="H981">
        <f t="shared" si="7"/>
        <v>1</v>
      </c>
      <c r="I981" s="71">
        <f t="shared" si="8"/>
        <v>0</v>
      </c>
      <c r="J981">
        <f t="shared" si="9"/>
        <v>0</v>
      </c>
      <c r="K981" s="19">
        <f t="shared" ref="K981:M981" si="1958">if(H981=1,$E981,"")</f>
        <v>0.07073093346</v>
      </c>
      <c r="L981" t="str">
        <f t="shared" si="1958"/>
        <v/>
      </c>
      <c r="M981" t="str">
        <f t="shared" si="1958"/>
        <v/>
      </c>
      <c r="N981" s="158">
        <f>if('StockBond Returns'!AB979=0,1,0)</f>
        <v>0</v>
      </c>
      <c r="O981">
        <f>if( and('StockBond Returns'!$AB979&lt;0,'StockBond Returns'!$AB979&gt;=-0.1),1,0)</f>
        <v>1</v>
      </c>
      <c r="P981">
        <f>if( and('StockBond Returns'!$AB979&lt;-0.1,'StockBond Returns'!$AB979&gt;=-0.2),1,0)</f>
        <v>0</v>
      </c>
      <c r="Q981">
        <f>if( and('StockBond Returns'!$AB979&lt;-0.2,'StockBond Returns'!$AB979&gt;=-0.3),1,0)</f>
        <v>0</v>
      </c>
      <c r="R981">
        <f>if('StockBond Returns'!AB979&lt;-0.3,1,0)</f>
        <v>0</v>
      </c>
      <c r="S981" t="str">
        <f t="shared" ref="S981:W981" si="1959">if(N981=1,$E981,"")</f>
        <v/>
      </c>
      <c r="T981" s="19">
        <f t="shared" si="1959"/>
        <v>0.07073093346</v>
      </c>
      <c r="U981" t="str">
        <f t="shared" si="1959"/>
        <v/>
      </c>
      <c r="V981" t="str">
        <f t="shared" si="1959"/>
        <v/>
      </c>
      <c r="W981" t="str">
        <f t="shared" si="1959"/>
        <v/>
      </c>
    </row>
    <row r="982">
      <c r="A982">
        <f t="shared" si="33"/>
        <v>4</v>
      </c>
      <c r="B982">
        <f t="shared" si="34"/>
        <v>1952</v>
      </c>
      <c r="C982" s="159">
        <f t="shared" si="709"/>
        <v>19114</v>
      </c>
      <c r="D982" s="156">
        <f t="shared" si="12"/>
        <v>1952.25</v>
      </c>
      <c r="E982" s="157">
        <f>('StockBond Returns'!Y981+'StockBond Returns'!AA981-'Parameters &amp; Main Results'!$B$33)/'StockBond Returns'!Z981*12</f>
        <v>0.06842089393</v>
      </c>
      <c r="F982" s="77">
        <f>'StockBond Returns'!Y981+'StockBond Returns'!AA981-'StockBond Returns'!Z981*'Distribution of Final Value'!$B$7</f>
        <v>13.16619424</v>
      </c>
      <c r="G982" s="19">
        <f>1/'StockBond Returns'!M980</f>
        <v>0.07902231624</v>
      </c>
      <c r="H982">
        <f t="shared" si="7"/>
        <v>1</v>
      </c>
      <c r="I982" s="71">
        <f t="shared" si="8"/>
        <v>0</v>
      </c>
      <c r="J982">
        <f t="shared" si="9"/>
        <v>0</v>
      </c>
      <c r="K982" s="19">
        <f t="shared" ref="K982:M982" si="1960">if(H982=1,$E982,"")</f>
        <v>0.06842089393</v>
      </c>
      <c r="L982" t="str">
        <f t="shared" si="1960"/>
        <v/>
      </c>
      <c r="M982" t="str">
        <f t="shared" si="1960"/>
        <v/>
      </c>
      <c r="N982" s="158">
        <f>if('StockBond Returns'!AB980=0,1,0)</f>
        <v>1</v>
      </c>
      <c r="O982">
        <f>if( and('StockBond Returns'!$AB980&lt;0,'StockBond Returns'!$AB980&gt;=-0.1),1,0)</f>
        <v>0</v>
      </c>
      <c r="P982">
        <f>if( and('StockBond Returns'!$AB980&lt;-0.1,'StockBond Returns'!$AB980&gt;=-0.2),1,0)</f>
        <v>0</v>
      </c>
      <c r="Q982">
        <f>if( and('StockBond Returns'!$AB980&lt;-0.2,'StockBond Returns'!$AB980&gt;=-0.3),1,0)</f>
        <v>0</v>
      </c>
      <c r="R982">
        <f>if('StockBond Returns'!AB980&lt;-0.3,1,0)</f>
        <v>0</v>
      </c>
      <c r="S982" s="19">
        <f t="shared" ref="S982:W982" si="1961">if(N982=1,$E982,"")</f>
        <v>0.06842089393</v>
      </c>
      <c r="T982" t="str">
        <f t="shared" si="1961"/>
        <v/>
      </c>
      <c r="U982" t="str">
        <f t="shared" si="1961"/>
        <v/>
      </c>
      <c r="V982" t="str">
        <f t="shared" si="1961"/>
        <v/>
      </c>
      <c r="W982" t="str">
        <f t="shared" si="1961"/>
        <v/>
      </c>
    </row>
    <row r="983">
      <c r="A983">
        <f t="shared" si="33"/>
        <v>5</v>
      </c>
      <c r="B983">
        <f t="shared" si="34"/>
        <v>1952</v>
      </c>
      <c r="C983" s="159">
        <f t="shared" si="709"/>
        <v>19145</v>
      </c>
      <c r="D983" s="156">
        <f t="shared" si="12"/>
        <v>1952.333333</v>
      </c>
      <c r="E983" s="157">
        <f>('StockBond Returns'!Y982+'StockBond Returns'!AA982-'Parameters &amp; Main Results'!$B$33)/'StockBond Returns'!Z982*12</f>
        <v>0.07070429106</v>
      </c>
      <c r="F983" s="77">
        <f>'StockBond Returns'!Y982+'StockBond Returns'!AA982-'StockBond Returns'!Z982*'Distribution of Final Value'!$B$7</f>
        <v>14.0477082</v>
      </c>
      <c r="G983" s="19">
        <f>1/'StockBond Returns'!M981</f>
        <v>0.08312372232</v>
      </c>
      <c r="H983">
        <f t="shared" si="7"/>
        <v>1</v>
      </c>
      <c r="I983" s="71">
        <f t="shared" si="8"/>
        <v>0</v>
      </c>
      <c r="J983">
        <f t="shared" si="9"/>
        <v>0</v>
      </c>
      <c r="K983" s="19">
        <f t="shared" ref="K983:M983" si="1962">if(H983=1,$E983,"")</f>
        <v>0.07070429106</v>
      </c>
      <c r="L983" t="str">
        <f t="shared" si="1962"/>
        <v/>
      </c>
      <c r="M983" t="str">
        <f t="shared" si="1962"/>
        <v/>
      </c>
      <c r="N983" s="158">
        <f>if('StockBond Returns'!AB981=0,1,0)</f>
        <v>0</v>
      </c>
      <c r="O983">
        <f>if( and('StockBond Returns'!$AB981&lt;0,'StockBond Returns'!$AB981&gt;=-0.1),1,0)</f>
        <v>1</v>
      </c>
      <c r="P983">
        <f>if( and('StockBond Returns'!$AB981&lt;-0.1,'StockBond Returns'!$AB981&gt;=-0.2),1,0)</f>
        <v>0</v>
      </c>
      <c r="Q983">
        <f>if( and('StockBond Returns'!$AB981&lt;-0.2,'StockBond Returns'!$AB981&gt;=-0.3),1,0)</f>
        <v>0</v>
      </c>
      <c r="R983">
        <f>if('StockBond Returns'!AB981&lt;-0.3,1,0)</f>
        <v>0</v>
      </c>
      <c r="S983" t="str">
        <f t="shared" ref="S983:W983" si="1963">if(N983=1,$E983,"")</f>
        <v/>
      </c>
      <c r="T983" s="19">
        <f t="shared" si="1963"/>
        <v>0.07070429106</v>
      </c>
      <c r="U983" t="str">
        <f t="shared" si="1963"/>
        <v/>
      </c>
      <c r="V983" t="str">
        <f t="shared" si="1963"/>
        <v/>
      </c>
      <c r="W983" t="str">
        <f t="shared" si="1963"/>
        <v/>
      </c>
    </row>
    <row r="984">
      <c r="A984">
        <f t="shared" si="33"/>
        <v>6</v>
      </c>
      <c r="B984">
        <f t="shared" si="34"/>
        <v>1952</v>
      </c>
      <c r="C984" s="159">
        <f t="shared" si="709"/>
        <v>19175</v>
      </c>
      <c r="D984" s="156">
        <f t="shared" si="12"/>
        <v>1952.416667</v>
      </c>
      <c r="E984" s="157">
        <f>('StockBond Returns'!Y983+'StockBond Returns'!AA983-'Parameters &amp; Main Results'!$B$33)/'StockBond Returns'!Z983*12</f>
        <v>0.06959328284</v>
      </c>
      <c r="F984" s="77">
        <f>'StockBond Returns'!Y983+'StockBond Returns'!AA983-'StockBond Returns'!Z983*'Distribution of Final Value'!$B$7</f>
        <v>13.02785429</v>
      </c>
      <c r="G984" s="19">
        <f>1/'StockBond Returns'!M982</f>
        <v>0.08169889693</v>
      </c>
      <c r="H984">
        <f t="shared" si="7"/>
        <v>1</v>
      </c>
      <c r="I984" s="71">
        <f t="shared" si="8"/>
        <v>0</v>
      </c>
      <c r="J984">
        <f t="shared" si="9"/>
        <v>0</v>
      </c>
      <c r="K984" s="19">
        <f t="shared" ref="K984:M984" si="1964">if(H984=1,$E984,"")</f>
        <v>0.06959328284</v>
      </c>
      <c r="L984" t="str">
        <f t="shared" si="1964"/>
        <v/>
      </c>
      <c r="M984" t="str">
        <f t="shared" si="1964"/>
        <v/>
      </c>
      <c r="N984" s="158">
        <f>if('StockBond Returns'!AB982=0,1,0)</f>
        <v>0</v>
      </c>
      <c r="O984">
        <f>if( and('StockBond Returns'!$AB982&lt;0,'StockBond Returns'!$AB982&gt;=-0.1),1,0)</f>
        <v>1</v>
      </c>
      <c r="P984">
        <f>if( and('StockBond Returns'!$AB982&lt;-0.1,'StockBond Returns'!$AB982&gt;=-0.2),1,0)</f>
        <v>0</v>
      </c>
      <c r="Q984">
        <f>if( and('StockBond Returns'!$AB982&lt;-0.2,'StockBond Returns'!$AB982&gt;=-0.3),1,0)</f>
        <v>0</v>
      </c>
      <c r="R984">
        <f>if('StockBond Returns'!AB982&lt;-0.3,1,0)</f>
        <v>0</v>
      </c>
      <c r="S984" t="str">
        <f t="shared" ref="S984:W984" si="1965">if(N984=1,$E984,"")</f>
        <v/>
      </c>
      <c r="T984" s="19">
        <f t="shared" si="1965"/>
        <v>0.06959328284</v>
      </c>
      <c r="U984" t="str">
        <f t="shared" si="1965"/>
        <v/>
      </c>
      <c r="V984" t="str">
        <f t="shared" si="1965"/>
        <v/>
      </c>
      <c r="W984" t="str">
        <f t="shared" si="1965"/>
        <v/>
      </c>
    </row>
    <row r="985">
      <c r="A985">
        <f t="shared" si="33"/>
        <v>7</v>
      </c>
      <c r="B985">
        <f t="shared" si="34"/>
        <v>1952</v>
      </c>
      <c r="C985" s="159">
        <f t="shared" si="709"/>
        <v>19206</v>
      </c>
      <c r="D985" s="156">
        <f t="shared" si="12"/>
        <v>1952.5</v>
      </c>
      <c r="E985" s="157">
        <f>('StockBond Returns'!Y984+'StockBond Returns'!AA984-'Parameters &amp; Main Results'!$B$33)/'StockBond Returns'!Z984*12</f>
        <v>0.06764133945</v>
      </c>
      <c r="F985" s="77">
        <f>'StockBond Returns'!Y984+'StockBond Returns'!AA984-'StockBond Returns'!Z984*'Distribution of Final Value'!$B$7</f>
        <v>12.50268083</v>
      </c>
      <c r="G985" s="19">
        <f>1/'StockBond Returns'!M983</f>
        <v>0.07846819672</v>
      </c>
      <c r="H985">
        <f t="shared" si="7"/>
        <v>1</v>
      </c>
      <c r="I985" s="71">
        <f t="shared" si="8"/>
        <v>0</v>
      </c>
      <c r="J985">
        <f t="shared" si="9"/>
        <v>0</v>
      </c>
      <c r="K985" s="19">
        <f t="shared" ref="K985:M985" si="1966">if(H985=1,$E985,"")</f>
        <v>0.06764133945</v>
      </c>
      <c r="L985" t="str">
        <f t="shared" si="1966"/>
        <v/>
      </c>
      <c r="M985" t="str">
        <f t="shared" si="1966"/>
        <v/>
      </c>
      <c r="N985" s="158">
        <f>if('StockBond Returns'!AB983=0,1,0)</f>
        <v>1</v>
      </c>
      <c r="O985">
        <f>if( and('StockBond Returns'!$AB983&lt;0,'StockBond Returns'!$AB983&gt;=-0.1),1,0)</f>
        <v>0</v>
      </c>
      <c r="P985">
        <f>if( and('StockBond Returns'!$AB983&lt;-0.1,'StockBond Returns'!$AB983&gt;=-0.2),1,0)</f>
        <v>0</v>
      </c>
      <c r="Q985">
        <f>if( and('StockBond Returns'!$AB983&lt;-0.2,'StockBond Returns'!$AB983&gt;=-0.3),1,0)</f>
        <v>0</v>
      </c>
      <c r="R985">
        <f>if('StockBond Returns'!AB983&lt;-0.3,1,0)</f>
        <v>0</v>
      </c>
      <c r="S985" s="19">
        <f t="shared" ref="S985:W985" si="1967">if(N985=1,$E985,"")</f>
        <v>0.06764133945</v>
      </c>
      <c r="T985" t="str">
        <f t="shared" si="1967"/>
        <v/>
      </c>
      <c r="U985" t="str">
        <f t="shared" si="1967"/>
        <v/>
      </c>
      <c r="V985" t="str">
        <f t="shared" si="1967"/>
        <v/>
      </c>
      <c r="W985" t="str">
        <f t="shared" si="1967"/>
        <v/>
      </c>
    </row>
    <row r="986">
      <c r="A986">
        <f t="shared" si="33"/>
        <v>8</v>
      </c>
      <c r="B986">
        <f t="shared" si="34"/>
        <v>1952</v>
      </c>
      <c r="C986" s="159">
        <f t="shared" si="709"/>
        <v>19237</v>
      </c>
      <c r="D986" s="156">
        <f t="shared" si="12"/>
        <v>1952.583333</v>
      </c>
      <c r="E986" s="157">
        <f>('StockBond Returns'!Y985+'StockBond Returns'!AA985-'Parameters &amp; Main Results'!$B$33)/'StockBond Returns'!Z985*12</f>
        <v>0.06731441149</v>
      </c>
      <c r="F986" s="77">
        <f>'StockBond Returns'!Y985+'StockBond Returns'!AA985-'StockBond Returns'!Z985*'Distribution of Final Value'!$B$7</f>
        <v>12.44012042</v>
      </c>
      <c r="G986" s="19">
        <f>1/'StockBond Returns'!M984</f>
        <v>0.07791929823</v>
      </c>
      <c r="H986">
        <f t="shared" si="7"/>
        <v>1</v>
      </c>
      <c r="I986" s="71">
        <f t="shared" si="8"/>
        <v>0</v>
      </c>
      <c r="J986">
        <f t="shared" si="9"/>
        <v>0</v>
      </c>
      <c r="K986" s="19">
        <f t="shared" ref="K986:M986" si="1968">if(H986=1,$E986,"")</f>
        <v>0.06731441149</v>
      </c>
      <c r="L986" t="str">
        <f t="shared" si="1968"/>
        <v/>
      </c>
      <c r="M986" t="str">
        <f t="shared" si="1968"/>
        <v/>
      </c>
      <c r="N986" s="158">
        <f>if('StockBond Returns'!AB984=0,1,0)</f>
        <v>1</v>
      </c>
      <c r="O986">
        <f>if( and('StockBond Returns'!$AB984&lt;0,'StockBond Returns'!$AB984&gt;=-0.1),1,0)</f>
        <v>0</v>
      </c>
      <c r="P986">
        <f>if( and('StockBond Returns'!$AB984&lt;-0.1,'StockBond Returns'!$AB984&gt;=-0.2),1,0)</f>
        <v>0</v>
      </c>
      <c r="Q986">
        <f>if( and('StockBond Returns'!$AB984&lt;-0.2,'StockBond Returns'!$AB984&gt;=-0.3),1,0)</f>
        <v>0</v>
      </c>
      <c r="R986">
        <f>if('StockBond Returns'!AB984&lt;-0.3,1,0)</f>
        <v>0</v>
      </c>
      <c r="S986" s="19">
        <f t="shared" ref="S986:W986" si="1969">if(N986=1,$E986,"")</f>
        <v>0.06731441149</v>
      </c>
      <c r="T986" t="str">
        <f t="shared" si="1969"/>
        <v/>
      </c>
      <c r="U986" t="str">
        <f t="shared" si="1969"/>
        <v/>
      </c>
      <c r="V986" t="str">
        <f t="shared" si="1969"/>
        <v/>
      </c>
      <c r="W986" t="str">
        <f t="shared" si="1969"/>
        <v/>
      </c>
    </row>
    <row r="987">
      <c r="A987">
        <f t="shared" si="33"/>
        <v>9</v>
      </c>
      <c r="B987">
        <f t="shared" si="34"/>
        <v>1952</v>
      </c>
      <c r="C987" s="159">
        <f t="shared" si="709"/>
        <v>19267</v>
      </c>
      <c r="D987" s="156">
        <f t="shared" si="12"/>
        <v>1952.666667</v>
      </c>
      <c r="E987" s="157">
        <f>('StockBond Returns'!Y986+'StockBond Returns'!AA986-'Parameters &amp; Main Results'!$B$33)/'StockBond Returns'!Z986*12</f>
        <v>0.06826517713</v>
      </c>
      <c r="F987" s="77">
        <f>'StockBond Returns'!Y986+'StockBond Returns'!AA986-'StockBond Returns'!Z986*'Distribution of Final Value'!$B$7</f>
        <v>12.92311984</v>
      </c>
      <c r="G987" s="19">
        <f>1/'StockBond Returns'!M985</f>
        <v>0.07895596851</v>
      </c>
      <c r="H987">
        <f t="shared" si="7"/>
        <v>1</v>
      </c>
      <c r="I987" s="71">
        <f t="shared" si="8"/>
        <v>0</v>
      </c>
      <c r="J987">
        <f t="shared" si="9"/>
        <v>0</v>
      </c>
      <c r="K987" s="19">
        <f t="shared" ref="K987:M987" si="1970">if(H987=1,$E987,"")</f>
        <v>0.06826517713</v>
      </c>
      <c r="L987" t="str">
        <f t="shared" si="1970"/>
        <v/>
      </c>
      <c r="M987" t="str">
        <f t="shared" si="1970"/>
        <v/>
      </c>
      <c r="N987" s="158">
        <f>if('StockBond Returns'!AB985=0,1,0)</f>
        <v>0</v>
      </c>
      <c r="O987">
        <f>if( and('StockBond Returns'!$AB985&lt;0,'StockBond Returns'!$AB985&gt;=-0.1),1,0)</f>
        <v>1</v>
      </c>
      <c r="P987">
        <f>if( and('StockBond Returns'!$AB985&lt;-0.1,'StockBond Returns'!$AB985&gt;=-0.2),1,0)</f>
        <v>0</v>
      </c>
      <c r="Q987">
        <f>if( and('StockBond Returns'!$AB985&lt;-0.2,'StockBond Returns'!$AB985&gt;=-0.3),1,0)</f>
        <v>0</v>
      </c>
      <c r="R987">
        <f>if('StockBond Returns'!AB985&lt;-0.3,1,0)</f>
        <v>0</v>
      </c>
      <c r="S987" t="str">
        <f t="shared" ref="S987:W987" si="1971">if(N987=1,$E987,"")</f>
        <v/>
      </c>
      <c r="T987" s="19">
        <f t="shared" si="1971"/>
        <v>0.06826517713</v>
      </c>
      <c r="U987" t="str">
        <f t="shared" si="1971"/>
        <v/>
      </c>
      <c r="V987" t="str">
        <f t="shared" si="1971"/>
        <v/>
      </c>
      <c r="W987" t="str">
        <f t="shared" si="1971"/>
        <v/>
      </c>
    </row>
    <row r="988">
      <c r="A988">
        <f t="shared" si="33"/>
        <v>10</v>
      </c>
      <c r="B988">
        <f t="shared" si="34"/>
        <v>1952</v>
      </c>
      <c r="C988" s="159">
        <f t="shared" si="709"/>
        <v>19298</v>
      </c>
      <c r="D988" s="156">
        <f t="shared" si="12"/>
        <v>1952.75</v>
      </c>
      <c r="E988" s="157">
        <f>('StockBond Returns'!Y987+'StockBond Returns'!AA987-'Parameters &amp; Main Results'!$B$33)/'StockBond Returns'!Z987*12</f>
        <v>0.06935198041</v>
      </c>
      <c r="F988" s="77">
        <f>'StockBond Returns'!Y987+'StockBond Returns'!AA987-'StockBond Returns'!Z987*'Distribution of Final Value'!$B$7</f>
        <v>13.53807706</v>
      </c>
      <c r="G988" s="19">
        <f>1/'StockBond Returns'!M986</f>
        <v>0.08117368492</v>
      </c>
      <c r="H988">
        <f t="shared" si="7"/>
        <v>1</v>
      </c>
      <c r="I988" s="71">
        <f t="shared" si="8"/>
        <v>0</v>
      </c>
      <c r="J988">
        <f t="shared" si="9"/>
        <v>0</v>
      </c>
      <c r="K988" s="19">
        <f t="shared" ref="K988:M988" si="1972">if(H988=1,$E988,"")</f>
        <v>0.06935198041</v>
      </c>
      <c r="L988" t="str">
        <f t="shared" si="1972"/>
        <v/>
      </c>
      <c r="M988" t="str">
        <f t="shared" si="1972"/>
        <v/>
      </c>
      <c r="N988" s="158">
        <f>if('StockBond Returns'!AB986=0,1,0)</f>
        <v>0</v>
      </c>
      <c r="O988">
        <f>if( and('StockBond Returns'!$AB986&lt;0,'StockBond Returns'!$AB986&gt;=-0.1),1,0)</f>
        <v>1</v>
      </c>
      <c r="P988">
        <f>if( and('StockBond Returns'!$AB986&lt;-0.1,'StockBond Returns'!$AB986&gt;=-0.2),1,0)</f>
        <v>0</v>
      </c>
      <c r="Q988">
        <f>if( and('StockBond Returns'!$AB986&lt;-0.2,'StockBond Returns'!$AB986&gt;=-0.3),1,0)</f>
        <v>0</v>
      </c>
      <c r="R988">
        <f>if('StockBond Returns'!AB986&lt;-0.3,1,0)</f>
        <v>0</v>
      </c>
      <c r="S988" t="str">
        <f t="shared" ref="S988:W988" si="1973">if(N988=1,$E988,"")</f>
        <v/>
      </c>
      <c r="T988" s="19">
        <f t="shared" si="1973"/>
        <v>0.06935198041</v>
      </c>
      <c r="U988" t="str">
        <f t="shared" si="1973"/>
        <v/>
      </c>
      <c r="V988" t="str">
        <f t="shared" si="1973"/>
        <v/>
      </c>
      <c r="W988" t="str">
        <f t="shared" si="1973"/>
        <v/>
      </c>
    </row>
    <row r="989">
      <c r="A989">
        <f t="shared" si="33"/>
        <v>11</v>
      </c>
      <c r="B989">
        <f t="shared" si="34"/>
        <v>1952</v>
      </c>
      <c r="C989" s="159">
        <f t="shared" si="709"/>
        <v>19328</v>
      </c>
      <c r="D989" s="156">
        <f t="shared" si="12"/>
        <v>1952.833333</v>
      </c>
      <c r="E989" s="157">
        <f>('StockBond Returns'!Y988+'StockBond Returns'!AA988-'Parameters &amp; Main Results'!$B$33)/'StockBond Returns'!Z988*12</f>
        <v>0.06943042493</v>
      </c>
      <c r="F989" s="77">
        <f>'StockBond Returns'!Y988+'StockBond Returns'!AA988-'StockBond Returns'!Z988*'Distribution of Final Value'!$B$7</f>
        <v>13.23983479</v>
      </c>
      <c r="G989" s="19">
        <f>1/'StockBond Returns'!M987</f>
        <v>0.08154480807</v>
      </c>
      <c r="H989">
        <f t="shared" si="7"/>
        <v>1</v>
      </c>
      <c r="I989" s="71">
        <f t="shared" si="8"/>
        <v>0</v>
      </c>
      <c r="J989">
        <f t="shared" si="9"/>
        <v>0</v>
      </c>
      <c r="K989" s="19">
        <f t="shared" ref="K989:M989" si="1974">if(H989=1,$E989,"")</f>
        <v>0.06943042493</v>
      </c>
      <c r="L989" t="str">
        <f t="shared" si="1974"/>
        <v/>
      </c>
      <c r="M989" t="str">
        <f t="shared" si="1974"/>
        <v/>
      </c>
      <c r="N989" s="158">
        <f>if('StockBond Returns'!AB987=0,1,0)</f>
        <v>0</v>
      </c>
      <c r="O989">
        <f>if( and('StockBond Returns'!$AB987&lt;0,'StockBond Returns'!$AB987&gt;=-0.1),1,0)</f>
        <v>1</v>
      </c>
      <c r="P989">
        <f>if( and('StockBond Returns'!$AB987&lt;-0.1,'StockBond Returns'!$AB987&gt;=-0.2),1,0)</f>
        <v>0</v>
      </c>
      <c r="Q989">
        <f>if( and('StockBond Returns'!$AB987&lt;-0.2,'StockBond Returns'!$AB987&gt;=-0.3),1,0)</f>
        <v>0</v>
      </c>
      <c r="R989">
        <f>if('StockBond Returns'!AB987&lt;-0.3,1,0)</f>
        <v>0</v>
      </c>
      <c r="S989" t="str">
        <f t="shared" ref="S989:W989" si="1975">if(N989=1,$E989,"")</f>
        <v/>
      </c>
      <c r="T989" s="19">
        <f t="shared" si="1975"/>
        <v>0.06943042493</v>
      </c>
      <c r="U989" t="str">
        <f t="shared" si="1975"/>
        <v/>
      </c>
      <c r="V989" t="str">
        <f t="shared" si="1975"/>
        <v/>
      </c>
      <c r="W989" t="str">
        <f t="shared" si="1975"/>
        <v/>
      </c>
    </row>
    <row r="990">
      <c r="A990">
        <f t="shared" si="33"/>
        <v>12</v>
      </c>
      <c r="B990">
        <f t="shared" si="34"/>
        <v>1952</v>
      </c>
      <c r="C990" s="159">
        <f t="shared" si="709"/>
        <v>19359</v>
      </c>
      <c r="D990" s="156">
        <f t="shared" si="12"/>
        <v>1952.916667</v>
      </c>
      <c r="E990" s="157">
        <f>('StockBond Returns'!Y989+'StockBond Returns'!AA989-'Parameters &amp; Main Results'!$B$33)/'StockBond Returns'!Z989*12</f>
        <v>0.06723706619</v>
      </c>
      <c r="F990" s="77">
        <f>'StockBond Returns'!Y989+'StockBond Returns'!AA989-'StockBond Returns'!Z989*'Distribution of Final Value'!$B$7</f>
        <v>12.30959417</v>
      </c>
      <c r="G990" s="19">
        <f>1/'StockBond Returns'!M988</f>
        <v>0.07813179808</v>
      </c>
      <c r="H990">
        <f t="shared" si="7"/>
        <v>1</v>
      </c>
      <c r="I990" s="71">
        <f t="shared" si="8"/>
        <v>0</v>
      </c>
      <c r="J990">
        <f t="shared" si="9"/>
        <v>0</v>
      </c>
      <c r="K990" s="19">
        <f t="shared" ref="K990:M990" si="1976">if(H990=1,$E990,"")</f>
        <v>0.06723706619</v>
      </c>
      <c r="L990" t="str">
        <f t="shared" si="1976"/>
        <v/>
      </c>
      <c r="M990" t="str">
        <f t="shared" si="1976"/>
        <v/>
      </c>
      <c r="N990" s="158">
        <f>if('StockBond Returns'!AB988=0,1,0)</f>
        <v>1</v>
      </c>
      <c r="O990">
        <f>if( and('StockBond Returns'!$AB988&lt;0,'StockBond Returns'!$AB988&gt;=-0.1),1,0)</f>
        <v>0</v>
      </c>
      <c r="P990">
        <f>if( and('StockBond Returns'!$AB988&lt;-0.1,'StockBond Returns'!$AB988&gt;=-0.2),1,0)</f>
        <v>0</v>
      </c>
      <c r="Q990">
        <f>if( and('StockBond Returns'!$AB988&lt;-0.2,'StockBond Returns'!$AB988&gt;=-0.3),1,0)</f>
        <v>0</v>
      </c>
      <c r="R990">
        <f>if('StockBond Returns'!AB988&lt;-0.3,1,0)</f>
        <v>0</v>
      </c>
      <c r="S990" s="19">
        <f t="shared" ref="S990:W990" si="1977">if(N990=1,$E990,"")</f>
        <v>0.06723706619</v>
      </c>
      <c r="T990" t="str">
        <f t="shared" si="1977"/>
        <v/>
      </c>
      <c r="U990" t="str">
        <f t="shared" si="1977"/>
        <v/>
      </c>
      <c r="V990" t="str">
        <f t="shared" si="1977"/>
        <v/>
      </c>
      <c r="W990" t="str">
        <f t="shared" si="1977"/>
        <v/>
      </c>
    </row>
    <row r="991">
      <c r="A991">
        <f t="shared" si="33"/>
        <v>1</v>
      </c>
      <c r="B991">
        <f t="shared" si="34"/>
        <v>1953</v>
      </c>
      <c r="C991" s="159">
        <f t="shared" si="709"/>
        <v>19390</v>
      </c>
      <c r="D991" s="156">
        <f t="shared" si="12"/>
        <v>1953</v>
      </c>
      <c r="E991" s="157">
        <f>('StockBond Returns'!Y990+'StockBond Returns'!AA990-'Parameters &amp; Main Results'!$B$33)/'StockBond Returns'!Z990*12</f>
        <v>0.06572271181</v>
      </c>
      <c r="F991" s="77">
        <f>'StockBond Returns'!Y990+'StockBond Returns'!AA990-'StockBond Returns'!Z990*'Distribution of Final Value'!$B$7</f>
        <v>11.62119689</v>
      </c>
      <c r="G991" s="19">
        <f>1/'StockBond Returns'!M989</f>
        <v>0.0757507653</v>
      </c>
      <c r="H991">
        <f t="shared" si="7"/>
        <v>1</v>
      </c>
      <c r="I991" s="71">
        <f t="shared" si="8"/>
        <v>0</v>
      </c>
      <c r="J991">
        <f t="shared" si="9"/>
        <v>0</v>
      </c>
      <c r="K991" s="19">
        <f t="shared" ref="K991:M991" si="1978">if(H991=1,$E991,"")</f>
        <v>0.06572271181</v>
      </c>
      <c r="L991" t="str">
        <f t="shared" si="1978"/>
        <v/>
      </c>
      <c r="M991" t="str">
        <f t="shared" si="1978"/>
        <v/>
      </c>
      <c r="N991" s="158">
        <f>if('StockBond Returns'!AB989=0,1,0)</f>
        <v>1</v>
      </c>
      <c r="O991">
        <f>if( and('StockBond Returns'!$AB989&lt;0,'StockBond Returns'!$AB989&gt;=-0.1),1,0)</f>
        <v>0</v>
      </c>
      <c r="P991">
        <f>if( and('StockBond Returns'!$AB989&lt;-0.1,'StockBond Returns'!$AB989&gt;=-0.2),1,0)</f>
        <v>0</v>
      </c>
      <c r="Q991">
        <f>if( and('StockBond Returns'!$AB989&lt;-0.2,'StockBond Returns'!$AB989&gt;=-0.3),1,0)</f>
        <v>0</v>
      </c>
      <c r="R991">
        <f>if('StockBond Returns'!AB989&lt;-0.3,1,0)</f>
        <v>0</v>
      </c>
      <c r="S991" s="19">
        <f t="shared" ref="S991:W991" si="1979">if(N991=1,$E991,"")</f>
        <v>0.06572271181</v>
      </c>
      <c r="T991" t="str">
        <f t="shared" si="1979"/>
        <v/>
      </c>
      <c r="U991" t="str">
        <f t="shared" si="1979"/>
        <v/>
      </c>
      <c r="V991" t="str">
        <f t="shared" si="1979"/>
        <v/>
      </c>
      <c r="W991" t="str">
        <f t="shared" si="1979"/>
        <v/>
      </c>
    </row>
    <row r="992">
      <c r="A992">
        <f t="shared" si="33"/>
        <v>2</v>
      </c>
      <c r="B992">
        <f t="shared" si="34"/>
        <v>1953</v>
      </c>
      <c r="C992" s="159">
        <f t="shared" si="709"/>
        <v>19418</v>
      </c>
      <c r="D992" s="156">
        <f t="shared" si="12"/>
        <v>1953.083333</v>
      </c>
      <c r="E992" s="157">
        <f>('StockBond Returns'!Y991+'StockBond Returns'!AA991-'Parameters &amp; Main Results'!$B$33)/'StockBond Returns'!Z991*12</f>
        <v>0.06614868633</v>
      </c>
      <c r="F992" s="77">
        <f>'StockBond Returns'!Y991+'StockBond Returns'!AA991-'StockBond Returns'!Z991*'Distribution of Final Value'!$B$7</f>
        <v>12.11626531</v>
      </c>
      <c r="G992" s="19">
        <f>1/'StockBond Returns'!M990</f>
        <v>0.07590262573</v>
      </c>
      <c r="H992">
        <f t="shared" si="7"/>
        <v>1</v>
      </c>
      <c r="I992" s="71">
        <f t="shared" si="8"/>
        <v>0</v>
      </c>
      <c r="J992">
        <f t="shared" si="9"/>
        <v>0</v>
      </c>
      <c r="K992" s="19">
        <f t="shared" ref="K992:M992" si="1980">if(H992=1,$E992,"")</f>
        <v>0.06614868633</v>
      </c>
      <c r="L992" t="str">
        <f t="shared" si="1980"/>
        <v/>
      </c>
      <c r="M992" t="str">
        <f t="shared" si="1980"/>
        <v/>
      </c>
      <c r="N992" s="158">
        <f>if('StockBond Returns'!AB990=0,1,0)</f>
        <v>0</v>
      </c>
      <c r="O992">
        <f>if( and('StockBond Returns'!$AB990&lt;0,'StockBond Returns'!$AB990&gt;=-0.1),1,0)</f>
        <v>1</v>
      </c>
      <c r="P992">
        <f>if( and('StockBond Returns'!$AB990&lt;-0.1,'StockBond Returns'!$AB990&gt;=-0.2),1,0)</f>
        <v>0</v>
      </c>
      <c r="Q992">
        <f>if( and('StockBond Returns'!$AB990&lt;-0.2,'StockBond Returns'!$AB990&gt;=-0.3),1,0)</f>
        <v>0</v>
      </c>
      <c r="R992">
        <f>if('StockBond Returns'!AB990&lt;-0.3,1,0)</f>
        <v>0</v>
      </c>
      <c r="S992" t="str">
        <f t="shared" ref="S992:W992" si="1981">if(N992=1,$E992,"")</f>
        <v/>
      </c>
      <c r="T992" s="19">
        <f t="shared" si="1981"/>
        <v>0.06614868633</v>
      </c>
      <c r="U992" t="str">
        <f t="shared" si="1981"/>
        <v/>
      </c>
      <c r="V992" t="str">
        <f t="shared" si="1981"/>
        <v/>
      </c>
      <c r="W992" t="str">
        <f t="shared" si="1981"/>
        <v/>
      </c>
    </row>
    <row r="993">
      <c r="A993">
        <f t="shared" si="33"/>
        <v>3</v>
      </c>
      <c r="B993">
        <f t="shared" si="34"/>
        <v>1953</v>
      </c>
      <c r="C993" s="159">
        <f t="shared" si="709"/>
        <v>19449</v>
      </c>
      <c r="D993" s="156">
        <f t="shared" si="12"/>
        <v>1953.166667</v>
      </c>
      <c r="E993" s="157">
        <f>('StockBond Returns'!Y992+'StockBond Returns'!AA992-'Parameters &amp; Main Results'!$B$33)/'StockBond Returns'!Z992*12</f>
        <v>0.06709447498</v>
      </c>
      <c r="F993" s="77">
        <f>'StockBond Returns'!Y992+'StockBond Returns'!AA992-'StockBond Returns'!Z992*'Distribution of Final Value'!$B$7</f>
        <v>12.58017502</v>
      </c>
      <c r="G993" s="19">
        <f>1/'StockBond Returns'!M991</f>
        <v>0.07755451607</v>
      </c>
      <c r="H993">
        <f t="shared" si="7"/>
        <v>1</v>
      </c>
      <c r="I993" s="71">
        <f t="shared" si="8"/>
        <v>0</v>
      </c>
      <c r="J993">
        <f t="shared" si="9"/>
        <v>0</v>
      </c>
      <c r="K993" s="19">
        <f t="shared" ref="K993:M993" si="1982">if(H993=1,$E993,"")</f>
        <v>0.06709447498</v>
      </c>
      <c r="L993" t="str">
        <f t="shared" si="1982"/>
        <v/>
      </c>
      <c r="M993" t="str">
        <f t="shared" si="1982"/>
        <v/>
      </c>
      <c r="N993" s="158">
        <f>if('StockBond Returns'!AB991=0,1,0)</f>
        <v>0</v>
      </c>
      <c r="O993">
        <f>if( and('StockBond Returns'!$AB991&lt;0,'StockBond Returns'!$AB991&gt;=-0.1),1,0)</f>
        <v>1</v>
      </c>
      <c r="P993">
        <f>if( and('StockBond Returns'!$AB991&lt;-0.1,'StockBond Returns'!$AB991&gt;=-0.2),1,0)</f>
        <v>0</v>
      </c>
      <c r="Q993">
        <f>if( and('StockBond Returns'!$AB991&lt;-0.2,'StockBond Returns'!$AB991&gt;=-0.3),1,0)</f>
        <v>0</v>
      </c>
      <c r="R993">
        <f>if('StockBond Returns'!AB991&lt;-0.3,1,0)</f>
        <v>0</v>
      </c>
      <c r="S993" t="str">
        <f t="shared" ref="S993:W993" si="1983">if(N993=1,$E993,"")</f>
        <v/>
      </c>
      <c r="T993" s="19">
        <f t="shared" si="1983"/>
        <v>0.06709447498</v>
      </c>
      <c r="U993" t="str">
        <f t="shared" si="1983"/>
        <v/>
      </c>
      <c r="V993" t="str">
        <f t="shared" si="1983"/>
        <v/>
      </c>
      <c r="W993" t="str">
        <f t="shared" si="1983"/>
        <v/>
      </c>
    </row>
    <row r="994">
      <c r="A994">
        <f t="shared" si="33"/>
        <v>4</v>
      </c>
      <c r="B994">
        <f t="shared" si="34"/>
        <v>1953</v>
      </c>
      <c r="C994" s="159">
        <f t="shared" si="709"/>
        <v>19479</v>
      </c>
      <c r="D994" s="156">
        <f t="shared" si="12"/>
        <v>1953.25</v>
      </c>
      <c r="E994" s="157">
        <f>('StockBond Returns'!Y993+'StockBond Returns'!AA993-'Parameters &amp; Main Results'!$B$33)/'StockBond Returns'!Z993*12</f>
        <v>0.06855820215</v>
      </c>
      <c r="F994" s="77">
        <f>'StockBond Returns'!Y993+'StockBond Returns'!AA993-'StockBond Returns'!Z993*'Distribution of Final Value'!$B$7</f>
        <v>13.54530879</v>
      </c>
      <c r="G994" s="19">
        <f>1/'StockBond Returns'!M992</f>
        <v>0.08006960573</v>
      </c>
      <c r="H994">
        <f t="shared" si="7"/>
        <v>1</v>
      </c>
      <c r="I994" s="71">
        <f t="shared" si="8"/>
        <v>0</v>
      </c>
      <c r="J994">
        <f t="shared" si="9"/>
        <v>0</v>
      </c>
      <c r="K994" s="19">
        <f t="shared" ref="K994:M994" si="1984">if(H994=1,$E994,"")</f>
        <v>0.06855820215</v>
      </c>
      <c r="L994" t="str">
        <f t="shared" si="1984"/>
        <v/>
      </c>
      <c r="M994" t="str">
        <f t="shared" si="1984"/>
        <v/>
      </c>
      <c r="N994" s="158">
        <f>if('StockBond Returns'!AB992=0,1,0)</f>
        <v>0</v>
      </c>
      <c r="O994">
        <f>if( and('StockBond Returns'!$AB992&lt;0,'StockBond Returns'!$AB992&gt;=-0.1),1,0)</f>
        <v>1</v>
      </c>
      <c r="P994">
        <f>if( and('StockBond Returns'!$AB992&lt;-0.1,'StockBond Returns'!$AB992&gt;=-0.2),1,0)</f>
        <v>0</v>
      </c>
      <c r="Q994">
        <f>if( and('StockBond Returns'!$AB992&lt;-0.2,'StockBond Returns'!$AB992&gt;=-0.3),1,0)</f>
        <v>0</v>
      </c>
      <c r="R994">
        <f>if('StockBond Returns'!AB992&lt;-0.3,1,0)</f>
        <v>0</v>
      </c>
      <c r="S994" t="str">
        <f t="shared" ref="S994:W994" si="1985">if(N994=1,$E994,"")</f>
        <v/>
      </c>
      <c r="T994" s="19">
        <f t="shared" si="1985"/>
        <v>0.06855820215</v>
      </c>
      <c r="U994" t="str">
        <f t="shared" si="1985"/>
        <v/>
      </c>
      <c r="V994" t="str">
        <f t="shared" si="1985"/>
        <v/>
      </c>
      <c r="W994" t="str">
        <f t="shared" si="1985"/>
        <v/>
      </c>
    </row>
    <row r="995">
      <c r="A995">
        <f t="shared" si="33"/>
        <v>5</v>
      </c>
      <c r="B995">
        <f t="shared" si="34"/>
        <v>1953</v>
      </c>
      <c r="C995" s="159">
        <f t="shared" si="709"/>
        <v>19510</v>
      </c>
      <c r="D995" s="156">
        <f t="shared" si="12"/>
        <v>1953.333333</v>
      </c>
      <c r="E995" s="157">
        <f>('StockBond Returns'!Y994+'StockBond Returns'!AA994-'Parameters &amp; Main Results'!$B$33)/'StockBond Returns'!Z994*12</f>
        <v>0.07026344436</v>
      </c>
      <c r="F995" s="77">
        <f>'StockBond Returns'!Y994+'StockBond Returns'!AA994-'StockBond Returns'!Z994*'Distribution of Final Value'!$B$7</f>
        <v>14.60239834</v>
      </c>
      <c r="G995" s="19">
        <f>1/'StockBond Returns'!M993</f>
        <v>0.08247749087</v>
      </c>
      <c r="H995">
        <f t="shared" si="7"/>
        <v>1</v>
      </c>
      <c r="I995" s="71">
        <f t="shared" si="8"/>
        <v>0</v>
      </c>
      <c r="J995">
        <f t="shared" si="9"/>
        <v>0</v>
      </c>
      <c r="K995" s="19">
        <f t="shared" ref="K995:M995" si="1986">if(H995=1,$E995,"")</f>
        <v>0.07026344436</v>
      </c>
      <c r="L995" t="str">
        <f t="shared" si="1986"/>
        <v/>
      </c>
      <c r="M995" t="str">
        <f t="shared" si="1986"/>
        <v/>
      </c>
      <c r="N995" s="158">
        <f>if('StockBond Returns'!AB993=0,1,0)</f>
        <v>0</v>
      </c>
      <c r="O995">
        <f>if( and('StockBond Returns'!$AB993&lt;0,'StockBond Returns'!$AB993&gt;=-0.1),1,0)</f>
        <v>1</v>
      </c>
      <c r="P995">
        <f>if( and('StockBond Returns'!$AB993&lt;-0.1,'StockBond Returns'!$AB993&gt;=-0.2),1,0)</f>
        <v>0</v>
      </c>
      <c r="Q995">
        <f>if( and('StockBond Returns'!$AB993&lt;-0.2,'StockBond Returns'!$AB993&gt;=-0.3),1,0)</f>
        <v>0</v>
      </c>
      <c r="R995">
        <f>if('StockBond Returns'!AB993&lt;-0.3,1,0)</f>
        <v>0</v>
      </c>
      <c r="S995" t="str">
        <f t="shared" ref="S995:W995" si="1987">if(N995=1,$E995,"")</f>
        <v/>
      </c>
      <c r="T995" s="19">
        <f t="shared" si="1987"/>
        <v>0.07026344436</v>
      </c>
      <c r="U995" t="str">
        <f t="shared" si="1987"/>
        <v/>
      </c>
      <c r="V995" t="str">
        <f t="shared" si="1987"/>
        <v/>
      </c>
      <c r="W995" t="str">
        <f t="shared" si="1987"/>
        <v/>
      </c>
    </row>
    <row r="996">
      <c r="A996">
        <f t="shared" si="33"/>
        <v>6</v>
      </c>
      <c r="B996">
        <f t="shared" si="34"/>
        <v>1953</v>
      </c>
      <c r="C996" s="159">
        <f t="shared" si="709"/>
        <v>19540</v>
      </c>
      <c r="D996" s="156">
        <f t="shared" si="12"/>
        <v>1953.416667</v>
      </c>
      <c r="E996" s="157">
        <f>('StockBond Returns'!Y995+'StockBond Returns'!AA995-'Parameters &amp; Main Results'!$B$33)/'StockBond Returns'!Z995*12</f>
        <v>0.07085392632</v>
      </c>
      <c r="F996" s="77">
        <f>'StockBond Returns'!Y995+'StockBond Returns'!AA995-'StockBond Returns'!Z995*'Distribution of Final Value'!$B$7</f>
        <v>14.90882463</v>
      </c>
      <c r="G996" s="19">
        <f>1/'StockBond Returns'!M994</f>
        <v>0.08471206576</v>
      </c>
      <c r="H996">
        <f t="shared" si="7"/>
        <v>1</v>
      </c>
      <c r="I996" s="71">
        <f t="shared" si="8"/>
        <v>0</v>
      </c>
      <c r="J996">
        <f t="shared" si="9"/>
        <v>0</v>
      </c>
      <c r="K996" s="19">
        <f t="shared" ref="K996:M996" si="1988">if(H996=1,$E996,"")</f>
        <v>0.07085392632</v>
      </c>
      <c r="L996" t="str">
        <f t="shared" si="1988"/>
        <v/>
      </c>
      <c r="M996" t="str">
        <f t="shared" si="1988"/>
        <v/>
      </c>
      <c r="N996" s="158">
        <f>if('StockBond Returns'!AB994=0,1,0)</f>
        <v>0</v>
      </c>
      <c r="O996">
        <f>if( and('StockBond Returns'!$AB994&lt;0,'StockBond Returns'!$AB994&gt;=-0.1),1,0)</f>
        <v>1</v>
      </c>
      <c r="P996">
        <f>if( and('StockBond Returns'!$AB994&lt;-0.1,'StockBond Returns'!$AB994&gt;=-0.2),1,0)</f>
        <v>0</v>
      </c>
      <c r="Q996">
        <f>if( and('StockBond Returns'!$AB994&lt;-0.2,'StockBond Returns'!$AB994&gt;=-0.3),1,0)</f>
        <v>0</v>
      </c>
      <c r="R996">
        <f>if('StockBond Returns'!AB994&lt;-0.3,1,0)</f>
        <v>0</v>
      </c>
      <c r="S996" t="str">
        <f t="shared" ref="S996:W996" si="1989">if(N996=1,$E996,"")</f>
        <v/>
      </c>
      <c r="T996" s="19">
        <f t="shared" si="1989"/>
        <v>0.07085392632</v>
      </c>
      <c r="U996" t="str">
        <f t="shared" si="1989"/>
        <v/>
      </c>
      <c r="V996" t="str">
        <f t="shared" si="1989"/>
        <v/>
      </c>
      <c r="W996" t="str">
        <f t="shared" si="1989"/>
        <v/>
      </c>
    </row>
    <row r="997">
      <c r="A997">
        <f t="shared" si="33"/>
        <v>7</v>
      </c>
      <c r="B997">
        <f t="shared" si="34"/>
        <v>1953</v>
      </c>
      <c r="C997" s="159">
        <f t="shared" si="709"/>
        <v>19571</v>
      </c>
      <c r="D997" s="156">
        <f t="shared" si="12"/>
        <v>1953.5</v>
      </c>
      <c r="E997" s="157">
        <f>('StockBond Returns'!Y996+'StockBond Returns'!AA996-'Parameters &amp; Main Results'!$B$33)/'StockBond Returns'!Z996*12</f>
        <v>0.07206520857</v>
      </c>
      <c r="F997" s="77">
        <f>'StockBond Returns'!Y996+'StockBond Returns'!AA996-'StockBond Returns'!Z996*'Distribution of Final Value'!$B$7</f>
        <v>15.16007832</v>
      </c>
      <c r="G997" s="19">
        <f>1/'StockBond Returns'!M995</f>
        <v>0.08534879848</v>
      </c>
      <c r="H997">
        <f t="shared" si="7"/>
        <v>1</v>
      </c>
      <c r="I997" s="71">
        <f t="shared" si="8"/>
        <v>0</v>
      </c>
      <c r="J997">
        <f t="shared" si="9"/>
        <v>0</v>
      </c>
      <c r="K997" s="19">
        <f t="shared" ref="K997:M997" si="1990">if(H997=1,$E997,"")</f>
        <v>0.07206520857</v>
      </c>
      <c r="L997" t="str">
        <f t="shared" si="1990"/>
        <v/>
      </c>
      <c r="M997" t="str">
        <f t="shared" si="1990"/>
        <v/>
      </c>
      <c r="N997" s="158">
        <f>if('StockBond Returns'!AB995=0,1,0)</f>
        <v>0</v>
      </c>
      <c r="O997">
        <f>if( and('StockBond Returns'!$AB995&lt;0,'StockBond Returns'!$AB995&gt;=-0.1),1,0)</f>
        <v>1</v>
      </c>
      <c r="P997">
        <f>if( and('StockBond Returns'!$AB995&lt;-0.1,'StockBond Returns'!$AB995&gt;=-0.2),1,0)</f>
        <v>0</v>
      </c>
      <c r="Q997">
        <f>if( and('StockBond Returns'!$AB995&lt;-0.2,'StockBond Returns'!$AB995&gt;=-0.3),1,0)</f>
        <v>0</v>
      </c>
      <c r="R997">
        <f>if('StockBond Returns'!AB995&lt;-0.3,1,0)</f>
        <v>0</v>
      </c>
      <c r="S997" t="str">
        <f t="shared" ref="S997:W997" si="1991">if(N997=1,$E997,"")</f>
        <v/>
      </c>
      <c r="T997" s="19">
        <f t="shared" si="1991"/>
        <v>0.07206520857</v>
      </c>
      <c r="U997" t="str">
        <f t="shared" si="1991"/>
        <v/>
      </c>
      <c r="V997" t="str">
        <f t="shared" si="1991"/>
        <v/>
      </c>
      <c r="W997" t="str">
        <f t="shared" si="1991"/>
        <v/>
      </c>
    </row>
    <row r="998">
      <c r="A998">
        <f t="shared" si="33"/>
        <v>8</v>
      </c>
      <c r="B998">
        <f t="shared" si="34"/>
        <v>1953</v>
      </c>
      <c r="C998" s="159">
        <f t="shared" si="709"/>
        <v>19602</v>
      </c>
      <c r="D998" s="156">
        <f t="shared" si="12"/>
        <v>1953.583333</v>
      </c>
      <c r="E998" s="157">
        <f>('StockBond Returns'!Y997+'StockBond Returns'!AA997-'Parameters &amp; Main Results'!$B$33)/'StockBond Returns'!Z997*12</f>
        <v>0.07065260987</v>
      </c>
      <c r="F998" s="77">
        <f>'StockBond Returns'!Y997+'StockBond Returns'!AA997-'StockBond Returns'!Z997*'Distribution of Final Value'!$B$7</f>
        <v>14.85536316</v>
      </c>
      <c r="G998" s="19">
        <f>1/'StockBond Returns'!M996</f>
        <v>0.08352317441</v>
      </c>
      <c r="H998">
        <f t="shared" si="7"/>
        <v>1</v>
      </c>
      <c r="I998" s="71">
        <f t="shared" si="8"/>
        <v>0</v>
      </c>
      <c r="J998">
        <f t="shared" si="9"/>
        <v>0</v>
      </c>
      <c r="K998" s="19">
        <f t="shared" ref="K998:M998" si="1992">if(H998=1,$E998,"")</f>
        <v>0.07065260987</v>
      </c>
      <c r="L998" t="str">
        <f t="shared" si="1992"/>
        <v/>
      </c>
      <c r="M998" t="str">
        <f t="shared" si="1992"/>
        <v/>
      </c>
      <c r="N998" s="158">
        <f>if('StockBond Returns'!AB996=0,1,0)</f>
        <v>0</v>
      </c>
      <c r="O998">
        <f>if( and('StockBond Returns'!$AB996&lt;0,'StockBond Returns'!$AB996&gt;=-0.1),1,0)</f>
        <v>1</v>
      </c>
      <c r="P998">
        <f>if( and('StockBond Returns'!$AB996&lt;-0.1,'StockBond Returns'!$AB996&gt;=-0.2),1,0)</f>
        <v>0</v>
      </c>
      <c r="Q998">
        <f>if( and('StockBond Returns'!$AB996&lt;-0.2,'StockBond Returns'!$AB996&gt;=-0.3),1,0)</f>
        <v>0</v>
      </c>
      <c r="R998">
        <f>if('StockBond Returns'!AB996&lt;-0.3,1,0)</f>
        <v>0</v>
      </c>
      <c r="S998" t="str">
        <f t="shared" ref="S998:W998" si="1993">if(N998=1,$E998,"")</f>
        <v/>
      </c>
      <c r="T998" s="19">
        <f t="shared" si="1993"/>
        <v>0.07065260987</v>
      </c>
      <c r="U998" t="str">
        <f t="shared" si="1993"/>
        <v/>
      </c>
      <c r="V998" t="str">
        <f t="shared" si="1993"/>
        <v/>
      </c>
      <c r="W998" t="str">
        <f t="shared" si="1993"/>
        <v/>
      </c>
    </row>
    <row r="999">
      <c r="A999">
        <f t="shared" si="33"/>
        <v>9</v>
      </c>
      <c r="B999">
        <f t="shared" si="34"/>
        <v>1953</v>
      </c>
      <c r="C999" s="159">
        <f t="shared" si="709"/>
        <v>19632</v>
      </c>
      <c r="D999" s="156">
        <f t="shared" si="12"/>
        <v>1953.666667</v>
      </c>
      <c r="E999" s="157">
        <f>('StockBond Returns'!Y998+'StockBond Returns'!AA998-'Parameters &amp; Main Results'!$B$33)/'StockBond Returns'!Z998*12</f>
        <v>0.07403040149</v>
      </c>
      <c r="F999" s="77">
        <f>'StockBond Returns'!Y998+'StockBond Returns'!AA998-'StockBond Returns'!Z998*'Distribution of Final Value'!$B$7</f>
        <v>15.93144778</v>
      </c>
      <c r="G999" s="19">
        <f>1/'StockBond Returns'!M997</f>
        <v>0.08927670156</v>
      </c>
      <c r="H999">
        <f t="shared" si="7"/>
        <v>1</v>
      </c>
      <c r="I999" s="71">
        <f t="shared" si="8"/>
        <v>0</v>
      </c>
      <c r="J999">
        <f t="shared" si="9"/>
        <v>0</v>
      </c>
      <c r="K999" s="19">
        <f t="shared" ref="K999:M999" si="1994">if(H999=1,$E999,"")</f>
        <v>0.07403040149</v>
      </c>
      <c r="L999" t="str">
        <f t="shared" si="1994"/>
        <v/>
      </c>
      <c r="M999" t="str">
        <f t="shared" si="1994"/>
        <v/>
      </c>
      <c r="N999" s="158">
        <f>if('StockBond Returns'!AB997=0,1,0)</f>
        <v>0</v>
      </c>
      <c r="O999">
        <f>if( and('StockBond Returns'!$AB997&lt;0,'StockBond Returns'!$AB997&gt;=-0.1),1,0)</f>
        <v>1</v>
      </c>
      <c r="P999">
        <f>if( and('StockBond Returns'!$AB997&lt;-0.1,'StockBond Returns'!$AB997&gt;=-0.2),1,0)</f>
        <v>0</v>
      </c>
      <c r="Q999">
        <f>if( and('StockBond Returns'!$AB997&lt;-0.2,'StockBond Returns'!$AB997&gt;=-0.3),1,0)</f>
        <v>0</v>
      </c>
      <c r="R999">
        <f>if('StockBond Returns'!AB997&lt;-0.3,1,0)</f>
        <v>0</v>
      </c>
      <c r="S999" t="str">
        <f t="shared" ref="S999:W999" si="1995">if(N999=1,$E999,"")</f>
        <v/>
      </c>
      <c r="T999" s="19">
        <f t="shared" si="1995"/>
        <v>0.07403040149</v>
      </c>
      <c r="U999" t="str">
        <f t="shared" si="1995"/>
        <v/>
      </c>
      <c r="V999" t="str">
        <f t="shared" si="1995"/>
        <v/>
      </c>
      <c r="W999" t="str">
        <f t="shared" si="1995"/>
        <v/>
      </c>
    </row>
    <row r="1000">
      <c r="A1000">
        <f t="shared" si="33"/>
        <v>10</v>
      </c>
      <c r="B1000">
        <f t="shared" si="34"/>
        <v>1953</v>
      </c>
      <c r="C1000" s="159">
        <f t="shared" si="709"/>
        <v>19663</v>
      </c>
      <c r="D1000" s="156">
        <f t="shared" si="12"/>
        <v>1953.75</v>
      </c>
      <c r="E1000" s="157">
        <f>('StockBond Returns'!Y999+'StockBond Returns'!AA999-'Parameters &amp; Main Results'!$B$33)/'StockBond Returns'!Z999*12</f>
        <v>0.07407393018</v>
      </c>
      <c r="F1000" s="77">
        <f>'StockBond Returns'!Y999+'StockBond Returns'!AA999-'StockBond Returns'!Z999*'Distribution of Final Value'!$B$7</f>
        <v>16.29330367</v>
      </c>
      <c r="G1000" s="19">
        <f>1/'StockBond Returns'!M998</f>
        <v>0.08946428052</v>
      </c>
      <c r="H1000">
        <f t="shared" si="7"/>
        <v>1</v>
      </c>
      <c r="I1000" s="71">
        <f t="shared" si="8"/>
        <v>0</v>
      </c>
      <c r="J1000">
        <f t="shared" si="9"/>
        <v>0</v>
      </c>
      <c r="K1000" s="19">
        <f t="shared" ref="K1000:M1000" si="1996">if(H1000=1,$E1000,"")</f>
        <v>0.07407393018</v>
      </c>
      <c r="L1000" t="str">
        <f t="shared" si="1996"/>
        <v/>
      </c>
      <c r="M1000" t="str">
        <f t="shared" si="1996"/>
        <v/>
      </c>
      <c r="N1000" s="158">
        <f>if('StockBond Returns'!AB998=0,1,0)</f>
        <v>0</v>
      </c>
      <c r="O1000">
        <f>if( and('StockBond Returns'!$AB998&lt;0,'StockBond Returns'!$AB998&gt;=-0.1),1,0)</f>
        <v>1</v>
      </c>
      <c r="P1000">
        <f>if( and('StockBond Returns'!$AB998&lt;-0.1,'StockBond Returns'!$AB998&gt;=-0.2),1,0)</f>
        <v>0</v>
      </c>
      <c r="Q1000">
        <f>if( and('StockBond Returns'!$AB998&lt;-0.2,'StockBond Returns'!$AB998&gt;=-0.3),1,0)</f>
        <v>0</v>
      </c>
      <c r="R1000">
        <f>if('StockBond Returns'!AB998&lt;-0.3,1,0)</f>
        <v>0</v>
      </c>
      <c r="S1000" t="str">
        <f t="shared" ref="S1000:W1000" si="1997">if(N1000=1,$E1000,"")</f>
        <v/>
      </c>
      <c r="T1000" s="19">
        <f t="shared" si="1997"/>
        <v>0.07407393018</v>
      </c>
      <c r="U1000" t="str">
        <f t="shared" si="1997"/>
        <v/>
      </c>
      <c r="V1000" t="str">
        <f t="shared" si="1997"/>
        <v/>
      </c>
      <c r="W1000" t="str">
        <f t="shared" si="1997"/>
        <v/>
      </c>
    </row>
    <row r="1001">
      <c r="A1001">
        <f t="shared" si="33"/>
        <v>11</v>
      </c>
      <c r="B1001">
        <f t="shared" si="34"/>
        <v>1953</v>
      </c>
      <c r="C1001" s="159">
        <f t="shared" si="709"/>
        <v>19693</v>
      </c>
      <c r="D1001" s="156">
        <f t="shared" si="12"/>
        <v>1953.833333</v>
      </c>
      <c r="E1001" s="157">
        <f>('StockBond Returns'!Y1000+'StockBond Returns'!AA1000-'Parameters &amp; Main Results'!$B$33)/'StockBond Returns'!Z1000*12</f>
        <v>0.07138589292</v>
      </c>
      <c r="F1001" s="77">
        <f>'StockBond Returns'!Y1000+'StockBond Returns'!AA1000-'StockBond Returns'!Z1000*'Distribution of Final Value'!$B$7</f>
        <v>15.46848314</v>
      </c>
      <c r="G1001" s="19">
        <f>1/'StockBond Returns'!M999</f>
        <v>0.08532523094</v>
      </c>
      <c r="H1001">
        <f t="shared" si="7"/>
        <v>1</v>
      </c>
      <c r="I1001" s="71">
        <f t="shared" si="8"/>
        <v>0</v>
      </c>
      <c r="J1001">
        <f t="shared" si="9"/>
        <v>0</v>
      </c>
      <c r="K1001" s="19">
        <f t="shared" ref="K1001:M1001" si="1998">if(H1001=1,$E1001,"")</f>
        <v>0.07138589292</v>
      </c>
      <c r="L1001" t="str">
        <f t="shared" si="1998"/>
        <v/>
      </c>
      <c r="M1001" t="str">
        <f t="shared" si="1998"/>
        <v/>
      </c>
      <c r="N1001" s="158">
        <f>if('StockBond Returns'!AB999=0,1,0)</f>
        <v>0</v>
      </c>
      <c r="O1001">
        <f>if( and('StockBond Returns'!$AB999&lt;0,'StockBond Returns'!$AB999&gt;=-0.1),1,0)</f>
        <v>1</v>
      </c>
      <c r="P1001">
        <f>if( and('StockBond Returns'!$AB999&lt;-0.1,'StockBond Returns'!$AB999&gt;=-0.2),1,0)</f>
        <v>0</v>
      </c>
      <c r="Q1001">
        <f>if( and('StockBond Returns'!$AB999&lt;-0.2,'StockBond Returns'!$AB999&gt;=-0.3),1,0)</f>
        <v>0</v>
      </c>
      <c r="R1001">
        <f>if('StockBond Returns'!AB999&lt;-0.3,1,0)</f>
        <v>0</v>
      </c>
      <c r="S1001" t="str">
        <f t="shared" ref="S1001:W1001" si="1999">if(N1001=1,$E1001,"")</f>
        <v/>
      </c>
      <c r="T1001" s="19">
        <f t="shared" si="1999"/>
        <v>0.07138589292</v>
      </c>
      <c r="U1001" t="str">
        <f t="shared" si="1999"/>
        <v/>
      </c>
      <c r="V1001" t="str">
        <f t="shared" si="1999"/>
        <v/>
      </c>
      <c r="W1001" t="str">
        <f t="shared" si="1999"/>
        <v/>
      </c>
    </row>
    <row r="1002">
      <c r="A1002">
        <f t="shared" si="33"/>
        <v>12</v>
      </c>
      <c r="B1002">
        <f t="shared" si="34"/>
        <v>1953</v>
      </c>
      <c r="C1002" s="159">
        <f t="shared" si="709"/>
        <v>19724</v>
      </c>
      <c r="D1002" s="156">
        <f t="shared" si="12"/>
        <v>1953.916667</v>
      </c>
      <c r="E1002" s="157">
        <f>('StockBond Returns'!Y1001+'StockBond Returns'!AA1001-'Parameters &amp; Main Results'!$B$33)/'StockBond Returns'!Z1001*12</f>
        <v>0.07081558414</v>
      </c>
      <c r="F1002" s="77">
        <f>'StockBond Returns'!Y1001+'StockBond Returns'!AA1001-'StockBond Returns'!Z1001*'Distribution of Final Value'!$B$7</f>
        <v>15.38707148</v>
      </c>
      <c r="G1002" s="19">
        <f>1/'StockBond Returns'!M1000</f>
        <v>0.08497880636</v>
      </c>
      <c r="H1002">
        <f t="shared" si="7"/>
        <v>1</v>
      </c>
      <c r="I1002" s="71">
        <f t="shared" si="8"/>
        <v>0</v>
      </c>
      <c r="J1002">
        <f t="shared" si="9"/>
        <v>0</v>
      </c>
      <c r="K1002" s="19">
        <f t="shared" ref="K1002:M1002" si="2000">if(H1002=1,$E1002,"")</f>
        <v>0.07081558414</v>
      </c>
      <c r="L1002" t="str">
        <f t="shared" si="2000"/>
        <v/>
      </c>
      <c r="M1002" t="str">
        <f t="shared" si="2000"/>
        <v/>
      </c>
      <c r="N1002" s="158">
        <f>if('StockBond Returns'!AB1000=0,1,0)</f>
        <v>0</v>
      </c>
      <c r="O1002">
        <f>if( and('StockBond Returns'!$AB1000&lt;0,'StockBond Returns'!$AB1000&gt;=-0.1),1,0)</f>
        <v>1</v>
      </c>
      <c r="P1002">
        <f>if( and('StockBond Returns'!$AB1000&lt;-0.1,'StockBond Returns'!$AB1000&gt;=-0.2),1,0)</f>
        <v>0</v>
      </c>
      <c r="Q1002">
        <f>if( and('StockBond Returns'!$AB1000&lt;-0.2,'StockBond Returns'!$AB1000&gt;=-0.3),1,0)</f>
        <v>0</v>
      </c>
      <c r="R1002">
        <f>if('StockBond Returns'!AB1000&lt;-0.3,1,0)</f>
        <v>0</v>
      </c>
      <c r="S1002" t="str">
        <f t="shared" ref="S1002:W1002" si="2001">if(N1002=1,$E1002,"")</f>
        <v/>
      </c>
      <c r="T1002" s="19">
        <f t="shared" si="2001"/>
        <v>0.07081558414</v>
      </c>
      <c r="U1002" t="str">
        <f t="shared" si="2001"/>
        <v/>
      </c>
      <c r="V1002" t="str">
        <f t="shared" si="2001"/>
        <v/>
      </c>
      <c r="W1002" t="str">
        <f t="shared" si="2001"/>
        <v/>
      </c>
    </row>
    <row r="1003">
      <c r="A1003">
        <f t="shared" si="33"/>
        <v>1</v>
      </c>
      <c r="B1003">
        <f t="shared" si="34"/>
        <v>1954</v>
      </c>
      <c r="C1003" s="159">
        <f t="shared" si="709"/>
        <v>19755</v>
      </c>
      <c r="D1003" s="156">
        <f t="shared" si="12"/>
        <v>1954</v>
      </c>
      <c r="E1003" s="157">
        <f>('StockBond Returns'!Y1002+'StockBond Returns'!AA1002-'Parameters &amp; Main Results'!$B$33)/'StockBond Returns'!Z1002*12</f>
        <v>0.0707274251</v>
      </c>
      <c r="F1003" s="77">
        <f>'StockBond Returns'!Y1002+'StockBond Returns'!AA1002-'StockBond Returns'!Z1002*'Distribution of Final Value'!$B$7</f>
        <v>15.42619808</v>
      </c>
      <c r="G1003" s="19">
        <f>1/'StockBond Returns'!M1001</f>
        <v>0.08514274987</v>
      </c>
      <c r="H1003">
        <f t="shared" si="7"/>
        <v>1</v>
      </c>
      <c r="I1003" s="71">
        <f t="shared" si="8"/>
        <v>0</v>
      </c>
      <c r="J1003">
        <f t="shared" si="9"/>
        <v>0</v>
      </c>
      <c r="K1003" s="19">
        <f t="shared" ref="K1003:M1003" si="2002">if(H1003=1,$E1003,"")</f>
        <v>0.0707274251</v>
      </c>
      <c r="L1003" t="str">
        <f t="shared" si="2002"/>
        <v/>
      </c>
      <c r="M1003" t="str">
        <f t="shared" si="2002"/>
        <v/>
      </c>
      <c r="N1003" s="158">
        <f>if('StockBond Returns'!AB1001=0,1,0)</f>
        <v>0</v>
      </c>
      <c r="O1003">
        <f>if( and('StockBond Returns'!$AB1001&lt;0,'StockBond Returns'!$AB1001&gt;=-0.1),1,0)</f>
        <v>1</v>
      </c>
      <c r="P1003">
        <f>if( and('StockBond Returns'!$AB1001&lt;-0.1,'StockBond Returns'!$AB1001&gt;=-0.2),1,0)</f>
        <v>0</v>
      </c>
      <c r="Q1003">
        <f>if( and('StockBond Returns'!$AB1001&lt;-0.2,'StockBond Returns'!$AB1001&gt;=-0.3),1,0)</f>
        <v>0</v>
      </c>
      <c r="R1003">
        <f>if('StockBond Returns'!AB1001&lt;-0.3,1,0)</f>
        <v>0</v>
      </c>
      <c r="S1003" t="str">
        <f t="shared" ref="S1003:W1003" si="2003">if(N1003=1,$E1003,"")</f>
        <v/>
      </c>
      <c r="T1003" s="19">
        <f t="shared" si="2003"/>
        <v>0.0707274251</v>
      </c>
      <c r="U1003" t="str">
        <f t="shared" si="2003"/>
        <v/>
      </c>
      <c r="V1003" t="str">
        <f t="shared" si="2003"/>
        <v/>
      </c>
      <c r="W1003" t="str">
        <f t="shared" si="2003"/>
        <v/>
      </c>
    </row>
    <row r="1004">
      <c r="A1004">
        <f t="shared" si="33"/>
        <v>2</v>
      </c>
      <c r="B1004">
        <f t="shared" si="34"/>
        <v>1954</v>
      </c>
      <c r="C1004" s="159">
        <f t="shared" si="709"/>
        <v>19783</v>
      </c>
      <c r="D1004" s="156">
        <f t="shared" si="12"/>
        <v>1954.083333</v>
      </c>
      <c r="E1004" s="157">
        <f>('StockBond Returns'!Y1003+'StockBond Returns'!AA1003-'Parameters &amp; Main Results'!$B$33)/'StockBond Returns'!Z1003*12</f>
        <v>0.06829521097</v>
      </c>
      <c r="F1004" s="77">
        <f>'StockBond Returns'!Y1003+'StockBond Returns'!AA1003-'StockBond Returns'!Z1003*'Distribution of Final Value'!$B$7</f>
        <v>13.86016197</v>
      </c>
      <c r="G1004" s="19">
        <f>1/'StockBond Returns'!M1002</f>
        <v>0.08161593452</v>
      </c>
      <c r="H1004">
        <f t="shared" si="7"/>
        <v>1</v>
      </c>
      <c r="I1004" s="71">
        <f t="shared" si="8"/>
        <v>0</v>
      </c>
      <c r="J1004">
        <f t="shared" si="9"/>
        <v>0</v>
      </c>
      <c r="K1004" s="19">
        <f t="shared" ref="K1004:M1004" si="2004">if(H1004=1,$E1004,"")</f>
        <v>0.06829521097</v>
      </c>
      <c r="L1004" t="str">
        <f t="shared" si="2004"/>
        <v/>
      </c>
      <c r="M1004" t="str">
        <f t="shared" si="2004"/>
        <v/>
      </c>
      <c r="N1004" s="158">
        <f>if('StockBond Returns'!AB1002=0,1,0)</f>
        <v>1</v>
      </c>
      <c r="O1004">
        <f>if( and('StockBond Returns'!$AB1002&lt;0,'StockBond Returns'!$AB1002&gt;=-0.1),1,0)</f>
        <v>0</v>
      </c>
      <c r="P1004">
        <f>if( and('StockBond Returns'!$AB1002&lt;-0.1,'StockBond Returns'!$AB1002&gt;=-0.2),1,0)</f>
        <v>0</v>
      </c>
      <c r="Q1004">
        <f>if( and('StockBond Returns'!$AB1002&lt;-0.2,'StockBond Returns'!$AB1002&gt;=-0.3),1,0)</f>
        <v>0</v>
      </c>
      <c r="R1004">
        <f>if('StockBond Returns'!AB1002&lt;-0.3,1,0)</f>
        <v>0</v>
      </c>
      <c r="S1004" s="19">
        <f t="shared" ref="S1004:W1004" si="2005">if(N1004=1,$E1004,"")</f>
        <v>0.06829521097</v>
      </c>
      <c r="T1004" t="str">
        <f t="shared" si="2005"/>
        <v/>
      </c>
      <c r="U1004" t="str">
        <f t="shared" si="2005"/>
        <v/>
      </c>
      <c r="V1004" t="str">
        <f t="shared" si="2005"/>
        <v/>
      </c>
      <c r="W1004" t="str">
        <f t="shared" si="2005"/>
        <v/>
      </c>
    </row>
    <row r="1005">
      <c r="A1005">
        <f t="shared" si="33"/>
        <v>3</v>
      </c>
      <c r="B1005">
        <f t="shared" si="34"/>
        <v>1954</v>
      </c>
      <c r="C1005" s="159">
        <f t="shared" si="709"/>
        <v>19814</v>
      </c>
      <c r="D1005" s="156">
        <f t="shared" si="12"/>
        <v>1954.166667</v>
      </c>
      <c r="E1005" s="157">
        <f>('StockBond Returns'!Y1004+'StockBond Returns'!AA1004-'Parameters &amp; Main Results'!$B$33)/'StockBond Returns'!Z1004*12</f>
        <v>0.06836384725</v>
      </c>
      <c r="F1005" s="77">
        <f>'StockBond Returns'!Y1004+'StockBond Returns'!AA1004-'StockBond Returns'!Z1004*'Distribution of Final Value'!$B$7</f>
        <v>14.28248521</v>
      </c>
      <c r="G1005" s="19">
        <f>1/'StockBond Returns'!M1003</f>
        <v>0.08114890187</v>
      </c>
      <c r="H1005">
        <f t="shared" si="7"/>
        <v>1</v>
      </c>
      <c r="I1005" s="71">
        <f t="shared" si="8"/>
        <v>0</v>
      </c>
      <c r="J1005">
        <f t="shared" si="9"/>
        <v>0</v>
      </c>
      <c r="K1005" s="19">
        <f t="shared" ref="K1005:M1005" si="2006">if(H1005=1,$E1005,"")</f>
        <v>0.06836384725</v>
      </c>
      <c r="L1005" t="str">
        <f t="shared" si="2006"/>
        <v/>
      </c>
      <c r="M1005" t="str">
        <f t="shared" si="2006"/>
        <v/>
      </c>
      <c r="N1005" s="158">
        <f>if('StockBond Returns'!AB1003=0,1,0)</f>
        <v>1</v>
      </c>
      <c r="O1005">
        <f>if( and('StockBond Returns'!$AB1003&lt;0,'StockBond Returns'!$AB1003&gt;=-0.1),1,0)</f>
        <v>0</v>
      </c>
      <c r="P1005">
        <f>if( and('StockBond Returns'!$AB1003&lt;-0.1,'StockBond Returns'!$AB1003&gt;=-0.2),1,0)</f>
        <v>0</v>
      </c>
      <c r="Q1005">
        <f>if( and('StockBond Returns'!$AB1003&lt;-0.2,'StockBond Returns'!$AB1003&gt;=-0.3),1,0)</f>
        <v>0</v>
      </c>
      <c r="R1005">
        <f>if('StockBond Returns'!AB1003&lt;-0.3,1,0)</f>
        <v>0</v>
      </c>
      <c r="S1005" s="19">
        <f t="shared" ref="S1005:W1005" si="2007">if(N1005=1,$E1005,"")</f>
        <v>0.06836384725</v>
      </c>
      <c r="T1005" t="str">
        <f t="shared" si="2007"/>
        <v/>
      </c>
      <c r="U1005" t="str">
        <f t="shared" si="2007"/>
        <v/>
      </c>
      <c r="V1005" t="str">
        <f t="shared" si="2007"/>
        <v/>
      </c>
      <c r="W1005" t="str">
        <f t="shared" si="2007"/>
        <v/>
      </c>
    </row>
    <row r="1006">
      <c r="A1006">
        <f t="shared" si="33"/>
        <v>4</v>
      </c>
      <c r="B1006">
        <f t="shared" si="34"/>
        <v>1954</v>
      </c>
      <c r="C1006" s="159">
        <f t="shared" si="709"/>
        <v>19844</v>
      </c>
      <c r="D1006" s="156">
        <f t="shared" si="12"/>
        <v>1954.25</v>
      </c>
      <c r="E1006" s="157">
        <f>('StockBond Returns'!Y1005+'StockBond Returns'!AA1005-'Parameters &amp; Main Results'!$B$33)/'StockBond Returns'!Z1005*12</f>
        <v>0.06672518242</v>
      </c>
      <c r="F1006" s="77">
        <f>'StockBond Returns'!Y1005+'StockBond Returns'!AA1005-'StockBond Returns'!Z1005*'Distribution of Final Value'!$B$7</f>
        <v>13.43841466</v>
      </c>
      <c r="G1006" s="19">
        <f>1/'StockBond Returns'!M1004</f>
        <v>0.07940880954</v>
      </c>
      <c r="H1006">
        <f t="shared" si="7"/>
        <v>1</v>
      </c>
      <c r="I1006" s="71">
        <f t="shared" si="8"/>
        <v>0</v>
      </c>
      <c r="J1006">
        <f t="shared" si="9"/>
        <v>0</v>
      </c>
      <c r="K1006" s="19">
        <f t="shared" ref="K1006:M1006" si="2008">if(H1006=1,$E1006,"")</f>
        <v>0.06672518242</v>
      </c>
      <c r="L1006" t="str">
        <f t="shared" si="2008"/>
        <v/>
      </c>
      <c r="M1006" t="str">
        <f t="shared" si="2008"/>
        <v/>
      </c>
      <c r="N1006" s="158">
        <f>if('StockBond Returns'!AB1004=0,1,0)</f>
        <v>1</v>
      </c>
      <c r="O1006">
        <f>if( and('StockBond Returns'!$AB1004&lt;0,'StockBond Returns'!$AB1004&gt;=-0.1),1,0)</f>
        <v>0</v>
      </c>
      <c r="P1006">
        <f>if( and('StockBond Returns'!$AB1004&lt;-0.1,'StockBond Returns'!$AB1004&gt;=-0.2),1,0)</f>
        <v>0</v>
      </c>
      <c r="Q1006">
        <f>if( and('StockBond Returns'!$AB1004&lt;-0.2,'StockBond Returns'!$AB1004&gt;=-0.3),1,0)</f>
        <v>0</v>
      </c>
      <c r="R1006">
        <f>if('StockBond Returns'!AB1004&lt;-0.3,1,0)</f>
        <v>0</v>
      </c>
      <c r="S1006" s="19">
        <f t="shared" ref="S1006:W1006" si="2009">if(N1006=1,$E1006,"")</f>
        <v>0.06672518242</v>
      </c>
      <c r="T1006" t="str">
        <f t="shared" si="2009"/>
        <v/>
      </c>
      <c r="U1006" t="str">
        <f t="shared" si="2009"/>
        <v/>
      </c>
      <c r="V1006" t="str">
        <f t="shared" si="2009"/>
        <v/>
      </c>
      <c r="W1006" t="str">
        <f t="shared" si="2009"/>
        <v/>
      </c>
    </row>
    <row r="1007">
      <c r="A1007">
        <f t="shared" si="33"/>
        <v>5</v>
      </c>
      <c r="B1007">
        <f t="shared" si="34"/>
        <v>1954</v>
      </c>
      <c r="C1007" s="159">
        <f t="shared" si="709"/>
        <v>19875</v>
      </c>
      <c r="D1007" s="156">
        <f t="shared" si="12"/>
        <v>1954.333333</v>
      </c>
      <c r="E1007" s="157">
        <f>('StockBond Returns'!Y1006+'StockBond Returns'!AA1006-'Parameters &amp; Main Results'!$B$33)/'StockBond Returns'!Z1006*12</f>
        <v>0.06426095457</v>
      </c>
      <c r="F1007" s="77">
        <f>'StockBond Returns'!Y1006+'StockBond Returns'!AA1006-'StockBond Returns'!Z1006*'Distribution of Final Value'!$B$7</f>
        <v>12.22611169</v>
      </c>
      <c r="G1007" s="19">
        <f>1/'StockBond Returns'!M1005</f>
        <v>0.0757450411</v>
      </c>
      <c r="H1007">
        <f t="shared" si="7"/>
        <v>1</v>
      </c>
      <c r="I1007" s="71">
        <f t="shared" si="8"/>
        <v>0</v>
      </c>
      <c r="J1007">
        <f t="shared" si="9"/>
        <v>0</v>
      </c>
      <c r="K1007" s="19">
        <f t="shared" ref="K1007:M1007" si="2010">if(H1007=1,$E1007,"")</f>
        <v>0.06426095457</v>
      </c>
      <c r="L1007" t="str">
        <f t="shared" si="2010"/>
        <v/>
      </c>
      <c r="M1007" t="str">
        <f t="shared" si="2010"/>
        <v/>
      </c>
      <c r="N1007" s="158">
        <f>if('StockBond Returns'!AB1005=0,1,0)</f>
        <v>1</v>
      </c>
      <c r="O1007">
        <f>if( and('StockBond Returns'!$AB1005&lt;0,'StockBond Returns'!$AB1005&gt;=-0.1),1,0)</f>
        <v>0</v>
      </c>
      <c r="P1007">
        <f>if( and('StockBond Returns'!$AB1005&lt;-0.1,'StockBond Returns'!$AB1005&gt;=-0.2),1,0)</f>
        <v>0</v>
      </c>
      <c r="Q1007">
        <f>if( and('StockBond Returns'!$AB1005&lt;-0.2,'StockBond Returns'!$AB1005&gt;=-0.3),1,0)</f>
        <v>0</v>
      </c>
      <c r="R1007">
        <f>if('StockBond Returns'!AB1005&lt;-0.3,1,0)</f>
        <v>0</v>
      </c>
      <c r="S1007" s="19">
        <f t="shared" ref="S1007:W1007" si="2011">if(N1007=1,$E1007,"")</f>
        <v>0.06426095457</v>
      </c>
      <c r="T1007" t="str">
        <f t="shared" si="2011"/>
        <v/>
      </c>
      <c r="U1007" t="str">
        <f t="shared" si="2011"/>
        <v/>
      </c>
      <c r="V1007" t="str">
        <f t="shared" si="2011"/>
        <v/>
      </c>
      <c r="W1007" t="str">
        <f t="shared" si="2011"/>
        <v/>
      </c>
    </row>
    <row r="1008">
      <c r="A1008">
        <f t="shared" si="33"/>
        <v>6</v>
      </c>
      <c r="B1008">
        <f t="shared" si="34"/>
        <v>1954</v>
      </c>
      <c r="C1008" s="159">
        <f t="shared" si="709"/>
        <v>19905</v>
      </c>
      <c r="D1008" s="156">
        <f t="shared" si="12"/>
        <v>1954.416667</v>
      </c>
      <c r="E1008" s="157">
        <f>('StockBond Returns'!Y1007+'StockBond Returns'!AA1007-'Parameters &amp; Main Results'!$B$33)/'StockBond Returns'!Z1007*12</f>
        <v>0.06311892059</v>
      </c>
      <c r="F1008" s="77">
        <f>'StockBond Returns'!Y1007+'StockBond Returns'!AA1007-'StockBond Returns'!Z1007*'Distribution of Final Value'!$B$7</f>
        <v>11.83460765</v>
      </c>
      <c r="G1008" s="19">
        <f>1/'StockBond Returns'!M1006</f>
        <v>0.07393615199</v>
      </c>
      <c r="H1008">
        <f t="shared" si="7"/>
        <v>1</v>
      </c>
      <c r="I1008" s="71">
        <f t="shared" si="8"/>
        <v>0</v>
      </c>
      <c r="J1008">
        <f t="shared" si="9"/>
        <v>0</v>
      </c>
      <c r="K1008" s="19">
        <f t="shared" ref="K1008:M1008" si="2012">if(H1008=1,$E1008,"")</f>
        <v>0.06311892059</v>
      </c>
      <c r="L1008" t="str">
        <f t="shared" si="2012"/>
        <v/>
      </c>
      <c r="M1008" t="str">
        <f t="shared" si="2012"/>
        <v/>
      </c>
      <c r="N1008" s="158">
        <f>if('StockBond Returns'!AB1006=0,1,0)</f>
        <v>1</v>
      </c>
      <c r="O1008">
        <f>if( and('StockBond Returns'!$AB1006&lt;0,'StockBond Returns'!$AB1006&gt;=-0.1),1,0)</f>
        <v>0</v>
      </c>
      <c r="P1008">
        <f>if( and('StockBond Returns'!$AB1006&lt;-0.1,'StockBond Returns'!$AB1006&gt;=-0.2),1,0)</f>
        <v>0</v>
      </c>
      <c r="Q1008">
        <f>if( and('StockBond Returns'!$AB1006&lt;-0.2,'StockBond Returns'!$AB1006&gt;=-0.3),1,0)</f>
        <v>0</v>
      </c>
      <c r="R1008">
        <f>if('StockBond Returns'!AB1006&lt;-0.3,1,0)</f>
        <v>0</v>
      </c>
      <c r="S1008" s="19">
        <f t="shared" ref="S1008:W1008" si="2013">if(N1008=1,$E1008,"")</f>
        <v>0.06311892059</v>
      </c>
      <c r="T1008" t="str">
        <f t="shared" si="2013"/>
        <v/>
      </c>
      <c r="U1008" t="str">
        <f t="shared" si="2013"/>
        <v/>
      </c>
      <c r="V1008" t="str">
        <f t="shared" si="2013"/>
        <v/>
      </c>
      <c r="W1008" t="str">
        <f t="shared" si="2013"/>
        <v/>
      </c>
    </row>
    <row r="1009">
      <c r="A1009">
        <f t="shared" si="33"/>
        <v>7</v>
      </c>
      <c r="B1009">
        <f t="shared" si="34"/>
        <v>1954</v>
      </c>
      <c r="C1009" s="159">
        <f t="shared" si="709"/>
        <v>19936</v>
      </c>
      <c r="D1009" s="156">
        <f t="shared" si="12"/>
        <v>1954.5</v>
      </c>
      <c r="E1009" s="157">
        <f>('StockBond Returns'!Y1008+'StockBond Returns'!AA1008-'Parameters &amp; Main Results'!$B$33)/'StockBond Returns'!Z1008*12</f>
        <v>0.06320210408</v>
      </c>
      <c r="F1009" s="77">
        <f>'StockBond Returns'!Y1008+'StockBond Returns'!AA1008-'StockBond Returns'!Z1008*'Distribution of Final Value'!$B$7</f>
        <v>11.97636821</v>
      </c>
      <c r="G1009" s="19">
        <f>1/'StockBond Returns'!M1007</f>
        <v>0.07422142201</v>
      </c>
      <c r="H1009">
        <f t="shared" si="7"/>
        <v>1</v>
      </c>
      <c r="I1009" s="71">
        <f t="shared" si="8"/>
        <v>0</v>
      </c>
      <c r="J1009">
        <f t="shared" si="9"/>
        <v>0</v>
      </c>
      <c r="K1009" s="19">
        <f t="shared" ref="K1009:M1009" si="2014">if(H1009=1,$E1009,"")</f>
        <v>0.06320210408</v>
      </c>
      <c r="L1009" t="str">
        <f t="shared" si="2014"/>
        <v/>
      </c>
      <c r="M1009" t="str">
        <f t="shared" si="2014"/>
        <v/>
      </c>
      <c r="N1009" s="158">
        <f>if('StockBond Returns'!AB1007=0,1,0)</f>
        <v>1</v>
      </c>
      <c r="O1009">
        <f>if( and('StockBond Returns'!$AB1007&lt;0,'StockBond Returns'!$AB1007&gt;=-0.1),1,0)</f>
        <v>0</v>
      </c>
      <c r="P1009">
        <f>if( and('StockBond Returns'!$AB1007&lt;-0.1,'StockBond Returns'!$AB1007&gt;=-0.2),1,0)</f>
        <v>0</v>
      </c>
      <c r="Q1009">
        <f>if( and('StockBond Returns'!$AB1007&lt;-0.2,'StockBond Returns'!$AB1007&gt;=-0.3),1,0)</f>
        <v>0</v>
      </c>
      <c r="R1009">
        <f>if('StockBond Returns'!AB1007&lt;-0.3,1,0)</f>
        <v>0</v>
      </c>
      <c r="S1009" s="19">
        <f t="shared" ref="S1009:W1009" si="2015">if(N1009=1,$E1009,"")</f>
        <v>0.06320210408</v>
      </c>
      <c r="T1009" t="str">
        <f t="shared" si="2015"/>
        <v/>
      </c>
      <c r="U1009" t="str">
        <f t="shared" si="2015"/>
        <v/>
      </c>
      <c r="V1009" t="str">
        <f t="shared" si="2015"/>
        <v/>
      </c>
      <c r="W1009" t="str">
        <f t="shared" si="2015"/>
        <v/>
      </c>
    </row>
    <row r="1010">
      <c r="A1010">
        <f t="shared" si="33"/>
        <v>8</v>
      </c>
      <c r="B1010">
        <f t="shared" si="34"/>
        <v>1954</v>
      </c>
      <c r="C1010" s="159">
        <f t="shared" si="709"/>
        <v>19967</v>
      </c>
      <c r="D1010" s="156">
        <f t="shared" si="12"/>
        <v>1954.583333</v>
      </c>
      <c r="E1010" s="157">
        <f>('StockBond Returns'!Y1009+'StockBond Returns'!AA1009-'Parameters &amp; Main Results'!$B$33)/'StockBond Returns'!Z1009*12</f>
        <v>0.06050957801</v>
      </c>
      <c r="F1010" s="77">
        <f>'StockBond Returns'!Y1009+'StockBond Returns'!AA1009-'StockBond Returns'!Z1009*'Distribution of Final Value'!$B$7</f>
        <v>10.44055991</v>
      </c>
      <c r="G1010" s="19">
        <f>1/'StockBond Returns'!M1008</f>
        <v>0.07028471337</v>
      </c>
      <c r="H1010">
        <f t="shared" si="7"/>
        <v>1</v>
      </c>
      <c r="I1010" s="71">
        <f t="shared" si="8"/>
        <v>0</v>
      </c>
      <c r="J1010">
        <f t="shared" si="9"/>
        <v>0</v>
      </c>
      <c r="K1010" s="19">
        <f t="shared" ref="K1010:M1010" si="2016">if(H1010=1,$E1010,"")</f>
        <v>0.06050957801</v>
      </c>
      <c r="L1010" t="str">
        <f t="shared" si="2016"/>
        <v/>
      </c>
      <c r="M1010" t="str">
        <f t="shared" si="2016"/>
        <v/>
      </c>
      <c r="N1010" s="158">
        <f>if('StockBond Returns'!AB1008=0,1,0)</f>
        <v>1</v>
      </c>
      <c r="O1010">
        <f>if( and('StockBond Returns'!$AB1008&lt;0,'StockBond Returns'!$AB1008&gt;=-0.1),1,0)</f>
        <v>0</v>
      </c>
      <c r="P1010">
        <f>if( and('StockBond Returns'!$AB1008&lt;-0.1,'StockBond Returns'!$AB1008&gt;=-0.2),1,0)</f>
        <v>0</v>
      </c>
      <c r="Q1010">
        <f>if( and('StockBond Returns'!$AB1008&lt;-0.2,'StockBond Returns'!$AB1008&gt;=-0.3),1,0)</f>
        <v>0</v>
      </c>
      <c r="R1010">
        <f>if('StockBond Returns'!AB1008&lt;-0.3,1,0)</f>
        <v>0</v>
      </c>
      <c r="S1010" s="19">
        <f t="shared" ref="S1010:W1010" si="2017">if(N1010=1,$E1010,"")</f>
        <v>0.06050957801</v>
      </c>
      <c r="T1010" t="str">
        <f t="shared" si="2017"/>
        <v/>
      </c>
      <c r="U1010" t="str">
        <f t="shared" si="2017"/>
        <v/>
      </c>
      <c r="V1010" t="str">
        <f t="shared" si="2017"/>
        <v/>
      </c>
      <c r="W1010" t="str">
        <f t="shared" si="2017"/>
        <v/>
      </c>
    </row>
    <row r="1011">
      <c r="A1011">
        <f t="shared" si="33"/>
        <v>9</v>
      </c>
      <c r="B1011">
        <f t="shared" si="34"/>
        <v>1954</v>
      </c>
      <c r="C1011" s="159">
        <f t="shared" si="709"/>
        <v>19997</v>
      </c>
      <c r="D1011" s="156">
        <f t="shared" si="12"/>
        <v>1954.666667</v>
      </c>
      <c r="E1011" s="157">
        <f>('StockBond Returns'!Y1010+'StockBond Returns'!AA1010-'Parameters &amp; Main Results'!$B$33)/'StockBond Returns'!Z1010*12</f>
        <v>0.06217284121</v>
      </c>
      <c r="F1011" s="77">
        <f>'StockBond Returns'!Y1010+'StockBond Returns'!AA1010-'StockBond Returns'!Z1010*'Distribution of Final Value'!$B$7</f>
        <v>11.59745452</v>
      </c>
      <c r="G1011" s="19">
        <f>1/'StockBond Returns'!M1009</f>
        <v>0.07336296302</v>
      </c>
      <c r="H1011">
        <f t="shared" si="7"/>
        <v>1</v>
      </c>
      <c r="I1011" s="71">
        <f t="shared" si="8"/>
        <v>0</v>
      </c>
      <c r="J1011">
        <f t="shared" si="9"/>
        <v>0</v>
      </c>
      <c r="K1011" s="19">
        <f t="shared" ref="K1011:M1011" si="2018">if(H1011=1,$E1011,"")</f>
        <v>0.06217284121</v>
      </c>
      <c r="L1011" t="str">
        <f t="shared" si="2018"/>
        <v/>
      </c>
      <c r="M1011" t="str">
        <f t="shared" si="2018"/>
        <v/>
      </c>
      <c r="N1011" s="158">
        <f>if('StockBond Returns'!AB1009=0,1,0)</f>
        <v>0</v>
      </c>
      <c r="O1011">
        <f>if( and('StockBond Returns'!$AB1009&lt;0,'StockBond Returns'!$AB1009&gt;=-0.1),1,0)</f>
        <v>1</v>
      </c>
      <c r="P1011">
        <f>if( and('StockBond Returns'!$AB1009&lt;-0.1,'StockBond Returns'!$AB1009&gt;=-0.2),1,0)</f>
        <v>0</v>
      </c>
      <c r="Q1011">
        <f>if( and('StockBond Returns'!$AB1009&lt;-0.2,'StockBond Returns'!$AB1009&gt;=-0.3),1,0)</f>
        <v>0</v>
      </c>
      <c r="R1011">
        <f>if('StockBond Returns'!AB1009&lt;-0.3,1,0)</f>
        <v>0</v>
      </c>
      <c r="S1011" t="str">
        <f t="shared" ref="S1011:W1011" si="2019">if(N1011=1,$E1011,"")</f>
        <v/>
      </c>
      <c r="T1011" s="19">
        <f t="shared" si="2019"/>
        <v>0.06217284121</v>
      </c>
      <c r="U1011" t="str">
        <f t="shared" si="2019"/>
        <v/>
      </c>
      <c r="V1011" t="str">
        <f t="shared" si="2019"/>
        <v/>
      </c>
      <c r="W1011" t="str">
        <f t="shared" si="2019"/>
        <v/>
      </c>
    </row>
    <row r="1012">
      <c r="A1012">
        <f t="shared" si="33"/>
        <v>10</v>
      </c>
      <c r="B1012">
        <f t="shared" si="34"/>
        <v>1954</v>
      </c>
      <c r="C1012" s="159">
        <f t="shared" si="709"/>
        <v>20028</v>
      </c>
      <c r="D1012" s="156">
        <f t="shared" si="12"/>
        <v>1954.75</v>
      </c>
      <c r="E1012" s="157">
        <f>('StockBond Returns'!Y1011+'StockBond Returns'!AA1011-'Parameters &amp; Main Results'!$B$33)/'StockBond Returns'!Z1011*12</f>
        <v>0.05866644616</v>
      </c>
      <c r="F1012" s="77">
        <f>'StockBond Returns'!Y1011+'StockBond Returns'!AA1011-'StockBond Returns'!Z1011*'Distribution of Final Value'!$B$7</f>
        <v>9.631009815</v>
      </c>
      <c r="G1012" s="19">
        <f>1/'StockBond Returns'!M1010</f>
        <v>0.06780096869</v>
      </c>
      <c r="H1012">
        <f t="shared" si="7"/>
        <v>1</v>
      </c>
      <c r="I1012" s="71">
        <f t="shared" si="8"/>
        <v>0</v>
      </c>
      <c r="J1012">
        <f t="shared" si="9"/>
        <v>0</v>
      </c>
      <c r="K1012" s="19">
        <f t="shared" ref="K1012:M1012" si="2020">if(H1012=1,$E1012,"")</f>
        <v>0.05866644616</v>
      </c>
      <c r="L1012" t="str">
        <f t="shared" si="2020"/>
        <v/>
      </c>
      <c r="M1012" t="str">
        <f t="shared" si="2020"/>
        <v/>
      </c>
      <c r="N1012" s="158">
        <f>if('StockBond Returns'!AB1010=0,1,0)</f>
        <v>1</v>
      </c>
      <c r="O1012">
        <f>if( and('StockBond Returns'!$AB1010&lt;0,'StockBond Returns'!$AB1010&gt;=-0.1),1,0)</f>
        <v>0</v>
      </c>
      <c r="P1012">
        <f>if( and('StockBond Returns'!$AB1010&lt;-0.1,'StockBond Returns'!$AB1010&gt;=-0.2),1,0)</f>
        <v>0</v>
      </c>
      <c r="Q1012">
        <f>if( and('StockBond Returns'!$AB1010&lt;-0.2,'StockBond Returns'!$AB1010&gt;=-0.3),1,0)</f>
        <v>0</v>
      </c>
      <c r="R1012">
        <f>if('StockBond Returns'!AB1010&lt;-0.3,1,0)</f>
        <v>0</v>
      </c>
      <c r="S1012" s="19">
        <f t="shared" ref="S1012:W1012" si="2021">if(N1012=1,$E1012,"")</f>
        <v>0.05866644616</v>
      </c>
      <c r="T1012" t="str">
        <f t="shared" si="2021"/>
        <v/>
      </c>
      <c r="U1012" t="str">
        <f t="shared" si="2021"/>
        <v/>
      </c>
      <c r="V1012" t="str">
        <f t="shared" si="2021"/>
        <v/>
      </c>
      <c r="W1012" t="str">
        <f t="shared" si="2021"/>
        <v/>
      </c>
    </row>
    <row r="1013">
      <c r="A1013">
        <f t="shared" si="33"/>
        <v>11</v>
      </c>
      <c r="B1013">
        <f t="shared" si="34"/>
        <v>1954</v>
      </c>
      <c r="C1013" s="159">
        <f t="shared" si="709"/>
        <v>20058</v>
      </c>
      <c r="D1013" s="156">
        <f t="shared" si="12"/>
        <v>1954.833333</v>
      </c>
      <c r="E1013" s="157">
        <f>('StockBond Returns'!Y1012+'StockBond Returns'!AA1012-'Parameters &amp; Main Results'!$B$33)/'StockBond Returns'!Z1012*12</f>
        <v>0.05944130298</v>
      </c>
      <c r="F1013" s="77">
        <f>'StockBond Returns'!Y1012+'StockBond Returns'!AA1012-'StockBond Returns'!Z1012*'Distribution of Final Value'!$B$7</f>
        <v>10.19322322</v>
      </c>
      <c r="G1013" s="19">
        <f>1/'StockBond Returns'!M1011</f>
        <v>0.06924221553</v>
      </c>
      <c r="H1013">
        <f t="shared" si="7"/>
        <v>1</v>
      </c>
      <c r="I1013" s="71">
        <f t="shared" si="8"/>
        <v>0</v>
      </c>
      <c r="J1013">
        <f t="shared" si="9"/>
        <v>0</v>
      </c>
      <c r="K1013" s="19">
        <f t="shared" ref="K1013:M1013" si="2022">if(H1013=1,$E1013,"")</f>
        <v>0.05944130298</v>
      </c>
      <c r="L1013" t="str">
        <f t="shared" si="2022"/>
        <v/>
      </c>
      <c r="M1013" t="str">
        <f t="shared" si="2022"/>
        <v/>
      </c>
      <c r="N1013" s="158">
        <f>if('StockBond Returns'!AB1011=0,1,0)</f>
        <v>0</v>
      </c>
      <c r="O1013">
        <f>if( and('StockBond Returns'!$AB1011&lt;0,'StockBond Returns'!$AB1011&gt;=-0.1),1,0)</f>
        <v>1</v>
      </c>
      <c r="P1013">
        <f>if( and('StockBond Returns'!$AB1011&lt;-0.1,'StockBond Returns'!$AB1011&gt;=-0.2),1,0)</f>
        <v>0</v>
      </c>
      <c r="Q1013">
        <f>if( and('StockBond Returns'!$AB1011&lt;-0.2,'StockBond Returns'!$AB1011&gt;=-0.3),1,0)</f>
        <v>0</v>
      </c>
      <c r="R1013">
        <f>if('StockBond Returns'!AB1011&lt;-0.3,1,0)</f>
        <v>0</v>
      </c>
      <c r="S1013" t="str">
        <f t="shared" ref="S1013:W1013" si="2023">if(N1013=1,$E1013,"")</f>
        <v/>
      </c>
      <c r="T1013" s="19">
        <f t="shared" si="2023"/>
        <v>0.05944130298</v>
      </c>
      <c r="U1013" t="str">
        <f t="shared" si="2023"/>
        <v/>
      </c>
      <c r="V1013" t="str">
        <f t="shared" si="2023"/>
        <v/>
      </c>
      <c r="W1013" t="str">
        <f t="shared" si="2023"/>
        <v/>
      </c>
    </row>
    <row r="1014">
      <c r="A1014">
        <f t="shared" si="33"/>
        <v>12</v>
      </c>
      <c r="B1014">
        <f t="shared" si="34"/>
        <v>1954</v>
      </c>
      <c r="C1014" s="159">
        <f t="shared" si="709"/>
        <v>20089</v>
      </c>
      <c r="D1014" s="156">
        <f t="shared" si="12"/>
        <v>1954.916667</v>
      </c>
      <c r="E1014" s="157">
        <f>('StockBond Returns'!Y1013+'StockBond Returns'!AA1013-'Parameters &amp; Main Results'!$B$33)/'StockBond Returns'!Z1013*12</f>
        <v>0.05642831286</v>
      </c>
      <c r="F1014" s="77">
        <f>'StockBond Returns'!Y1013+'StockBond Returns'!AA1013-'StockBond Returns'!Z1013*'Distribution of Final Value'!$B$7</f>
        <v>8.825185856</v>
      </c>
      <c r="G1014" s="19">
        <f>1/'StockBond Returns'!M1012</f>
        <v>0.06460378232</v>
      </c>
      <c r="H1014">
        <f t="shared" si="7"/>
        <v>1</v>
      </c>
      <c r="I1014" s="71">
        <f t="shared" si="8"/>
        <v>0</v>
      </c>
      <c r="J1014">
        <f t="shared" si="9"/>
        <v>0</v>
      </c>
      <c r="K1014" s="19">
        <f t="shared" ref="K1014:M1014" si="2024">if(H1014=1,$E1014,"")</f>
        <v>0.05642831286</v>
      </c>
      <c r="L1014" t="str">
        <f t="shared" si="2024"/>
        <v/>
      </c>
      <c r="M1014" t="str">
        <f t="shared" si="2024"/>
        <v/>
      </c>
      <c r="N1014" s="158">
        <f>if('StockBond Returns'!AB1012=0,1,0)</f>
        <v>1</v>
      </c>
      <c r="O1014">
        <f>if( and('StockBond Returns'!$AB1012&lt;0,'StockBond Returns'!$AB1012&gt;=-0.1),1,0)</f>
        <v>0</v>
      </c>
      <c r="P1014">
        <f>if( and('StockBond Returns'!$AB1012&lt;-0.1,'StockBond Returns'!$AB1012&gt;=-0.2),1,0)</f>
        <v>0</v>
      </c>
      <c r="Q1014">
        <f>if( and('StockBond Returns'!$AB1012&lt;-0.2,'StockBond Returns'!$AB1012&gt;=-0.3),1,0)</f>
        <v>0</v>
      </c>
      <c r="R1014">
        <f>if('StockBond Returns'!AB1012&lt;-0.3,1,0)</f>
        <v>0</v>
      </c>
      <c r="S1014" s="19">
        <f t="shared" ref="S1014:W1014" si="2025">if(N1014=1,$E1014,"")</f>
        <v>0.05642831286</v>
      </c>
      <c r="T1014" t="str">
        <f t="shared" si="2025"/>
        <v/>
      </c>
      <c r="U1014" t="str">
        <f t="shared" si="2025"/>
        <v/>
      </c>
      <c r="V1014" t="str">
        <f t="shared" si="2025"/>
        <v/>
      </c>
      <c r="W1014" t="str">
        <f t="shared" si="2025"/>
        <v/>
      </c>
    </row>
    <row r="1015">
      <c r="A1015">
        <f t="shared" si="33"/>
        <v>1</v>
      </c>
      <c r="B1015">
        <f t="shared" si="34"/>
        <v>1955</v>
      </c>
      <c r="C1015" s="159">
        <f t="shared" si="709"/>
        <v>20120</v>
      </c>
      <c r="D1015" s="156">
        <f t="shared" si="12"/>
        <v>1955</v>
      </c>
      <c r="E1015" s="157">
        <f>('StockBond Returns'!Y1014+'StockBond Returns'!AA1014-'Parameters &amp; Main Results'!$B$33)/'StockBond Returns'!Z1014*12</f>
        <v>0.05451114693</v>
      </c>
      <c r="F1015" s="77">
        <f>'StockBond Returns'!Y1014+'StockBond Returns'!AA1014-'StockBond Returns'!Z1014*'Distribution of Final Value'!$B$7</f>
        <v>7.802818569</v>
      </c>
      <c r="G1015" s="19">
        <f>1/'StockBond Returns'!M1013</f>
        <v>0.06155709879</v>
      </c>
      <c r="H1015">
        <f t="shared" si="7"/>
        <v>1</v>
      </c>
      <c r="I1015" s="71">
        <f t="shared" si="8"/>
        <v>0</v>
      </c>
      <c r="J1015">
        <f t="shared" si="9"/>
        <v>0</v>
      </c>
      <c r="K1015" s="19">
        <f t="shared" ref="K1015:M1015" si="2026">if(H1015=1,$E1015,"")</f>
        <v>0.05451114693</v>
      </c>
      <c r="L1015" t="str">
        <f t="shared" si="2026"/>
        <v/>
      </c>
      <c r="M1015" t="str">
        <f t="shared" si="2026"/>
        <v/>
      </c>
      <c r="N1015" s="158">
        <f>if('StockBond Returns'!AB1013=0,1,0)</f>
        <v>1</v>
      </c>
      <c r="O1015">
        <f>if( and('StockBond Returns'!$AB1013&lt;0,'StockBond Returns'!$AB1013&gt;=-0.1),1,0)</f>
        <v>0</v>
      </c>
      <c r="P1015">
        <f>if( and('StockBond Returns'!$AB1013&lt;-0.1,'StockBond Returns'!$AB1013&gt;=-0.2),1,0)</f>
        <v>0</v>
      </c>
      <c r="Q1015">
        <f>if( and('StockBond Returns'!$AB1013&lt;-0.2,'StockBond Returns'!$AB1013&gt;=-0.3),1,0)</f>
        <v>0</v>
      </c>
      <c r="R1015">
        <f>if('StockBond Returns'!AB1013&lt;-0.3,1,0)</f>
        <v>0</v>
      </c>
      <c r="S1015" s="19">
        <f t="shared" ref="S1015:W1015" si="2027">if(N1015=1,$E1015,"")</f>
        <v>0.05451114693</v>
      </c>
      <c r="T1015" t="str">
        <f t="shared" si="2027"/>
        <v/>
      </c>
      <c r="U1015" t="str">
        <f t="shared" si="2027"/>
        <v/>
      </c>
      <c r="V1015" t="str">
        <f t="shared" si="2027"/>
        <v/>
      </c>
      <c r="W1015" t="str">
        <f t="shared" si="2027"/>
        <v/>
      </c>
    </row>
    <row r="1016">
      <c r="A1016">
        <f t="shared" si="33"/>
        <v>2</v>
      </c>
      <c r="B1016">
        <f t="shared" si="34"/>
        <v>1955</v>
      </c>
      <c r="C1016" s="159">
        <f t="shared" si="709"/>
        <v>20148</v>
      </c>
      <c r="D1016" s="156">
        <f t="shared" si="12"/>
        <v>1955.083333</v>
      </c>
      <c r="E1016" s="157">
        <f>('StockBond Returns'!Y1015+'StockBond Returns'!AA1015-'Parameters &amp; Main Results'!$B$33)/'StockBond Returns'!Z1015*12</f>
        <v>0.05397698073</v>
      </c>
      <c r="F1016" s="77">
        <f>'StockBond Returns'!Y1015+'StockBond Returns'!AA1015-'StockBond Returns'!Z1015*'Distribution of Final Value'!$B$7</f>
        <v>7.455673062</v>
      </c>
      <c r="G1016" s="19">
        <f>1/'StockBond Returns'!M1014</f>
        <v>0.0607775798</v>
      </c>
      <c r="H1016">
        <f t="shared" si="7"/>
        <v>1</v>
      </c>
      <c r="I1016" s="71">
        <f t="shared" si="8"/>
        <v>0</v>
      </c>
      <c r="J1016">
        <f t="shared" si="9"/>
        <v>0</v>
      </c>
      <c r="K1016" s="19">
        <f t="shared" ref="K1016:M1016" si="2028">if(H1016=1,$E1016,"")</f>
        <v>0.05397698073</v>
      </c>
      <c r="L1016" t="str">
        <f t="shared" si="2028"/>
        <v/>
      </c>
      <c r="M1016" t="str">
        <f t="shared" si="2028"/>
        <v/>
      </c>
      <c r="N1016" s="158">
        <f>if('StockBond Returns'!AB1014=0,1,0)</f>
        <v>1</v>
      </c>
      <c r="O1016">
        <f>if( and('StockBond Returns'!$AB1014&lt;0,'StockBond Returns'!$AB1014&gt;=-0.1),1,0)</f>
        <v>0</v>
      </c>
      <c r="P1016">
        <f>if( and('StockBond Returns'!$AB1014&lt;-0.1,'StockBond Returns'!$AB1014&gt;=-0.2),1,0)</f>
        <v>0</v>
      </c>
      <c r="Q1016">
        <f>if( and('StockBond Returns'!$AB1014&lt;-0.2,'StockBond Returns'!$AB1014&gt;=-0.3),1,0)</f>
        <v>0</v>
      </c>
      <c r="R1016">
        <f>if('StockBond Returns'!AB1014&lt;-0.3,1,0)</f>
        <v>0</v>
      </c>
      <c r="S1016" s="19">
        <f t="shared" ref="S1016:W1016" si="2029">if(N1016=1,$E1016,"")</f>
        <v>0.05397698073</v>
      </c>
      <c r="T1016" t="str">
        <f t="shared" si="2029"/>
        <v/>
      </c>
      <c r="U1016" t="str">
        <f t="shared" si="2029"/>
        <v/>
      </c>
      <c r="V1016" t="str">
        <f t="shared" si="2029"/>
        <v/>
      </c>
      <c r="W1016" t="str">
        <f t="shared" si="2029"/>
        <v/>
      </c>
    </row>
    <row r="1017">
      <c r="A1017">
        <f t="shared" si="33"/>
        <v>3</v>
      </c>
      <c r="B1017">
        <f t="shared" si="34"/>
        <v>1955</v>
      </c>
      <c r="C1017" s="159">
        <f t="shared" si="709"/>
        <v>20179</v>
      </c>
      <c r="D1017" s="156">
        <f t="shared" si="12"/>
        <v>1955.166667</v>
      </c>
      <c r="E1017" s="157">
        <f>('StockBond Returns'!Y1016+'StockBond Returns'!AA1016-'Parameters &amp; Main Results'!$B$33)/'StockBond Returns'!Z1016*12</f>
        <v>0.05403325308</v>
      </c>
      <c r="F1017" s="77">
        <f>'StockBond Returns'!Y1016+'StockBond Returns'!AA1016-'StockBond Returns'!Z1016*'Distribution of Final Value'!$B$7</f>
        <v>7.704119057</v>
      </c>
      <c r="G1017" s="19">
        <f>1/'StockBond Returns'!M1015</f>
        <v>0.06088530552</v>
      </c>
      <c r="H1017">
        <f t="shared" si="7"/>
        <v>1</v>
      </c>
      <c r="I1017" s="71">
        <f t="shared" si="8"/>
        <v>0</v>
      </c>
      <c r="J1017">
        <f t="shared" si="9"/>
        <v>0</v>
      </c>
      <c r="K1017" s="19">
        <f t="shared" ref="K1017:M1017" si="2030">if(H1017=1,$E1017,"")</f>
        <v>0.05403325308</v>
      </c>
      <c r="L1017" t="str">
        <f t="shared" si="2030"/>
        <v/>
      </c>
      <c r="M1017" t="str">
        <f t="shared" si="2030"/>
        <v/>
      </c>
      <c r="N1017" s="158">
        <f>if('StockBond Returns'!AB1015=0,1,0)</f>
        <v>1</v>
      </c>
      <c r="O1017">
        <f>if( and('StockBond Returns'!$AB1015&lt;0,'StockBond Returns'!$AB1015&gt;=-0.1),1,0)</f>
        <v>0</v>
      </c>
      <c r="P1017">
        <f>if( and('StockBond Returns'!$AB1015&lt;-0.1,'StockBond Returns'!$AB1015&gt;=-0.2),1,0)</f>
        <v>0</v>
      </c>
      <c r="Q1017">
        <f>if( and('StockBond Returns'!$AB1015&lt;-0.2,'StockBond Returns'!$AB1015&gt;=-0.3),1,0)</f>
        <v>0</v>
      </c>
      <c r="R1017">
        <f>if('StockBond Returns'!AB1015&lt;-0.3,1,0)</f>
        <v>0</v>
      </c>
      <c r="S1017" s="19">
        <f t="shared" ref="S1017:W1017" si="2031">if(N1017=1,$E1017,"")</f>
        <v>0.05403325308</v>
      </c>
      <c r="T1017" t="str">
        <f t="shared" si="2031"/>
        <v/>
      </c>
      <c r="U1017" t="str">
        <f t="shared" si="2031"/>
        <v/>
      </c>
      <c r="V1017" t="str">
        <f t="shared" si="2031"/>
        <v/>
      </c>
      <c r="W1017" t="str">
        <f t="shared" si="2031"/>
        <v/>
      </c>
    </row>
    <row r="1018">
      <c r="A1018">
        <f t="shared" si="33"/>
        <v>4</v>
      </c>
      <c r="B1018">
        <f t="shared" si="34"/>
        <v>1955</v>
      </c>
      <c r="C1018" s="159">
        <f t="shared" si="709"/>
        <v>20209</v>
      </c>
      <c r="D1018" s="156">
        <f t="shared" si="12"/>
        <v>1955.25</v>
      </c>
      <c r="E1018" s="157">
        <f>('StockBond Returns'!Y1017+'StockBond Returns'!AA1017-'Parameters &amp; Main Results'!$B$33)/'StockBond Returns'!Z1017*12</f>
        <v>0.05422297185</v>
      </c>
      <c r="F1018" s="77">
        <f>'StockBond Returns'!Y1017+'StockBond Returns'!AA1017-'StockBond Returns'!Z1017*'Distribution of Final Value'!$B$7</f>
        <v>7.675966855</v>
      </c>
      <c r="G1018" s="19">
        <f>1/'StockBond Returns'!M1016</f>
        <v>0.06152016805</v>
      </c>
      <c r="H1018">
        <f t="shared" si="7"/>
        <v>1</v>
      </c>
      <c r="I1018" s="71">
        <f t="shared" si="8"/>
        <v>0</v>
      </c>
      <c r="J1018">
        <f t="shared" si="9"/>
        <v>0</v>
      </c>
      <c r="K1018" s="19">
        <f t="shared" ref="K1018:M1018" si="2032">if(H1018=1,$E1018,"")</f>
        <v>0.05422297185</v>
      </c>
      <c r="L1018" t="str">
        <f t="shared" si="2032"/>
        <v/>
      </c>
      <c r="M1018" t="str">
        <f t="shared" si="2032"/>
        <v/>
      </c>
      <c r="N1018" s="158">
        <f>if('StockBond Returns'!AB1016=0,1,0)</f>
        <v>0</v>
      </c>
      <c r="O1018">
        <f>if( and('StockBond Returns'!$AB1016&lt;0,'StockBond Returns'!$AB1016&gt;=-0.1),1,0)</f>
        <v>1</v>
      </c>
      <c r="P1018">
        <f>if( and('StockBond Returns'!$AB1016&lt;-0.1,'StockBond Returns'!$AB1016&gt;=-0.2),1,0)</f>
        <v>0</v>
      </c>
      <c r="Q1018">
        <f>if( and('StockBond Returns'!$AB1016&lt;-0.2,'StockBond Returns'!$AB1016&gt;=-0.3),1,0)</f>
        <v>0</v>
      </c>
      <c r="R1018">
        <f>if('StockBond Returns'!AB1016&lt;-0.3,1,0)</f>
        <v>0</v>
      </c>
      <c r="S1018" t="str">
        <f t="shared" ref="S1018:W1018" si="2033">if(N1018=1,$E1018,"")</f>
        <v/>
      </c>
      <c r="T1018" s="19">
        <f t="shared" si="2033"/>
        <v>0.05422297185</v>
      </c>
      <c r="U1018" t="str">
        <f t="shared" si="2033"/>
        <v/>
      </c>
      <c r="V1018" t="str">
        <f t="shared" si="2033"/>
        <v/>
      </c>
      <c r="W1018" t="str">
        <f t="shared" si="2033"/>
        <v/>
      </c>
    </row>
    <row r="1019">
      <c r="A1019">
        <f t="shared" si="33"/>
        <v>5</v>
      </c>
      <c r="B1019">
        <f t="shared" si="34"/>
        <v>1955</v>
      </c>
      <c r="C1019" s="159">
        <f t="shared" si="709"/>
        <v>20240</v>
      </c>
      <c r="D1019" s="156">
        <f t="shared" si="12"/>
        <v>1955.333333</v>
      </c>
      <c r="E1019" s="157">
        <f>('StockBond Returns'!Y1018+'StockBond Returns'!AA1018-'Parameters &amp; Main Results'!$B$33)/'StockBond Returns'!Z1018*12</f>
        <v>0.05293659196</v>
      </c>
      <c r="F1019" s="77">
        <f>'StockBond Returns'!Y1018+'StockBond Returns'!AA1018-'StockBond Returns'!Z1018*'Distribution of Final Value'!$B$7</f>
        <v>7.009483188</v>
      </c>
      <c r="G1019" s="19">
        <f>1/'StockBond Returns'!M1017</f>
        <v>0.05949196673</v>
      </c>
      <c r="H1019">
        <f t="shared" si="7"/>
        <v>1</v>
      </c>
      <c r="I1019" s="71">
        <f t="shared" si="8"/>
        <v>0</v>
      </c>
      <c r="J1019">
        <f t="shared" si="9"/>
        <v>0</v>
      </c>
      <c r="K1019" s="19">
        <f t="shared" ref="K1019:M1019" si="2034">if(H1019=1,$E1019,"")</f>
        <v>0.05293659196</v>
      </c>
      <c r="L1019" t="str">
        <f t="shared" si="2034"/>
        <v/>
      </c>
      <c r="M1019" t="str">
        <f t="shared" si="2034"/>
        <v/>
      </c>
      <c r="N1019" s="158">
        <f>if('StockBond Returns'!AB1017=0,1,0)</f>
        <v>1</v>
      </c>
      <c r="O1019">
        <f>if( and('StockBond Returns'!$AB1017&lt;0,'StockBond Returns'!$AB1017&gt;=-0.1),1,0)</f>
        <v>0</v>
      </c>
      <c r="P1019">
        <f>if( and('StockBond Returns'!$AB1017&lt;-0.1,'StockBond Returns'!$AB1017&gt;=-0.2),1,0)</f>
        <v>0</v>
      </c>
      <c r="Q1019">
        <f>if( and('StockBond Returns'!$AB1017&lt;-0.2,'StockBond Returns'!$AB1017&gt;=-0.3),1,0)</f>
        <v>0</v>
      </c>
      <c r="R1019">
        <f>if('StockBond Returns'!AB1017&lt;-0.3,1,0)</f>
        <v>0</v>
      </c>
      <c r="S1019" s="19">
        <f t="shared" ref="S1019:W1019" si="2035">if(N1019=1,$E1019,"")</f>
        <v>0.05293659196</v>
      </c>
      <c r="T1019" t="str">
        <f t="shared" si="2035"/>
        <v/>
      </c>
      <c r="U1019" t="str">
        <f t="shared" si="2035"/>
        <v/>
      </c>
      <c r="V1019" t="str">
        <f t="shared" si="2035"/>
        <v/>
      </c>
      <c r="W1019" t="str">
        <f t="shared" si="2035"/>
        <v/>
      </c>
    </row>
    <row r="1020">
      <c r="A1020">
        <f t="shared" si="33"/>
        <v>6</v>
      </c>
      <c r="B1020">
        <f t="shared" si="34"/>
        <v>1955</v>
      </c>
      <c r="C1020" s="159">
        <f t="shared" si="709"/>
        <v>20270</v>
      </c>
      <c r="D1020" s="156">
        <f t="shared" si="12"/>
        <v>1955.416667</v>
      </c>
      <c r="E1020" s="157">
        <f>('StockBond Returns'!Y1019+'StockBond Returns'!AA1019-'Parameters &amp; Main Results'!$B$33)/'StockBond Returns'!Z1019*12</f>
        <v>0.05300261045</v>
      </c>
      <c r="F1020" s="77">
        <f>'StockBond Returns'!Y1019+'StockBond Returns'!AA1019-'StockBond Returns'!Z1019*'Distribution of Final Value'!$B$7</f>
        <v>7.050794578</v>
      </c>
      <c r="G1020" s="19">
        <f>1/'StockBond Returns'!M1018</f>
        <v>0.06004475517</v>
      </c>
      <c r="H1020">
        <f t="shared" si="7"/>
        <v>1</v>
      </c>
      <c r="I1020" s="71">
        <f t="shared" si="8"/>
        <v>0</v>
      </c>
      <c r="J1020">
        <f t="shared" si="9"/>
        <v>0</v>
      </c>
      <c r="K1020" s="19">
        <f t="shared" ref="K1020:M1020" si="2036">if(H1020=1,$E1020,"")</f>
        <v>0.05300261045</v>
      </c>
      <c r="L1020" t="str">
        <f t="shared" si="2036"/>
        <v/>
      </c>
      <c r="M1020" t="str">
        <f t="shared" si="2036"/>
        <v/>
      </c>
      <c r="N1020" s="158">
        <f>if('StockBond Returns'!AB1018=0,1,0)</f>
        <v>1</v>
      </c>
      <c r="O1020">
        <f>if( and('StockBond Returns'!$AB1018&lt;0,'StockBond Returns'!$AB1018&gt;=-0.1),1,0)</f>
        <v>0</v>
      </c>
      <c r="P1020">
        <f>if( and('StockBond Returns'!$AB1018&lt;-0.1,'StockBond Returns'!$AB1018&gt;=-0.2),1,0)</f>
        <v>0</v>
      </c>
      <c r="Q1020">
        <f>if( and('StockBond Returns'!$AB1018&lt;-0.2,'StockBond Returns'!$AB1018&gt;=-0.3),1,0)</f>
        <v>0</v>
      </c>
      <c r="R1020">
        <f>if('StockBond Returns'!AB1018&lt;-0.3,1,0)</f>
        <v>0</v>
      </c>
      <c r="S1020" s="19">
        <f t="shared" ref="S1020:W1020" si="2037">if(N1020=1,$E1020,"")</f>
        <v>0.05300261045</v>
      </c>
      <c r="T1020" t="str">
        <f t="shared" si="2037"/>
        <v/>
      </c>
      <c r="U1020" t="str">
        <f t="shared" si="2037"/>
        <v/>
      </c>
      <c r="V1020" t="str">
        <f t="shared" si="2037"/>
        <v/>
      </c>
      <c r="W1020" t="str">
        <f t="shared" si="2037"/>
        <v/>
      </c>
    </row>
    <row r="1021">
      <c r="A1021">
        <f t="shared" si="33"/>
        <v>7</v>
      </c>
      <c r="B1021">
        <f t="shared" si="34"/>
        <v>1955</v>
      </c>
      <c r="C1021" s="159">
        <f t="shared" si="709"/>
        <v>20301</v>
      </c>
      <c r="D1021" s="156">
        <f t="shared" si="12"/>
        <v>1955.5</v>
      </c>
      <c r="E1021" s="157">
        <f>('StockBond Returns'!Y1020+'StockBond Returns'!AA1020-'Parameters &amp; Main Results'!$B$33)/'StockBond Returns'!Z1020*12</f>
        <v>0.04999439736</v>
      </c>
      <c r="F1021" s="77">
        <f>'StockBond Returns'!Y1020+'StockBond Returns'!AA1020-'StockBond Returns'!Z1020*'Distribution of Final Value'!$B$7</f>
        <v>5.343929876</v>
      </c>
      <c r="G1021" s="19">
        <f>1/'StockBond Returns'!M1019</f>
        <v>0.05581631284</v>
      </c>
      <c r="H1021">
        <f t="shared" si="7"/>
        <v>1</v>
      </c>
      <c r="I1021" s="71">
        <f t="shared" si="8"/>
        <v>0</v>
      </c>
      <c r="J1021">
        <f t="shared" si="9"/>
        <v>0</v>
      </c>
      <c r="K1021" s="19">
        <f t="shared" ref="K1021:M1021" si="2038">if(H1021=1,$E1021,"")</f>
        <v>0.04999439736</v>
      </c>
      <c r="L1021" t="str">
        <f t="shared" si="2038"/>
        <v/>
      </c>
      <c r="M1021" t="str">
        <f t="shared" si="2038"/>
        <v/>
      </c>
      <c r="N1021" s="158">
        <f>if('StockBond Returns'!AB1019=0,1,0)</f>
        <v>1</v>
      </c>
      <c r="O1021">
        <f>if( and('StockBond Returns'!$AB1019&lt;0,'StockBond Returns'!$AB1019&gt;=-0.1),1,0)</f>
        <v>0</v>
      </c>
      <c r="P1021">
        <f>if( and('StockBond Returns'!$AB1019&lt;-0.1,'StockBond Returns'!$AB1019&gt;=-0.2),1,0)</f>
        <v>0</v>
      </c>
      <c r="Q1021">
        <f>if( and('StockBond Returns'!$AB1019&lt;-0.2,'StockBond Returns'!$AB1019&gt;=-0.3),1,0)</f>
        <v>0</v>
      </c>
      <c r="R1021">
        <f>if('StockBond Returns'!AB1019&lt;-0.3,1,0)</f>
        <v>0</v>
      </c>
      <c r="S1021" s="19">
        <f t="shared" ref="S1021:W1021" si="2039">if(N1021=1,$E1021,"")</f>
        <v>0.04999439736</v>
      </c>
      <c r="T1021" t="str">
        <f t="shared" si="2039"/>
        <v/>
      </c>
      <c r="U1021" t="str">
        <f t="shared" si="2039"/>
        <v/>
      </c>
      <c r="V1021" t="str">
        <f t="shared" si="2039"/>
        <v/>
      </c>
      <c r="W1021" t="str">
        <f t="shared" si="2039"/>
        <v/>
      </c>
    </row>
    <row r="1022">
      <c r="A1022">
        <f t="shared" si="33"/>
        <v>8</v>
      </c>
      <c r="B1022">
        <f t="shared" si="34"/>
        <v>1955</v>
      </c>
      <c r="C1022" s="159">
        <f t="shared" si="709"/>
        <v>20332</v>
      </c>
      <c r="D1022" s="156">
        <f t="shared" si="12"/>
        <v>1955.583333</v>
      </c>
      <c r="E1022" s="157">
        <f>('StockBond Returns'!Y1021+'StockBond Returns'!AA1021-'Parameters &amp; Main Results'!$B$33)/'StockBond Returns'!Z1021*12</f>
        <v>0.04814451797</v>
      </c>
      <c r="F1022" s="77">
        <f>'StockBond Returns'!Y1021+'StockBond Returns'!AA1021-'StockBond Returns'!Z1021*'Distribution of Final Value'!$B$7</f>
        <v>4.45930039</v>
      </c>
      <c r="G1022" s="19">
        <f>1/'StockBond Returns'!M1020</f>
        <v>0.05388575834</v>
      </c>
      <c r="H1022">
        <f t="shared" si="7"/>
        <v>1</v>
      </c>
      <c r="I1022" s="71">
        <f t="shared" si="8"/>
        <v>0</v>
      </c>
      <c r="J1022">
        <f t="shared" si="9"/>
        <v>0</v>
      </c>
      <c r="K1022" s="19">
        <f t="shared" ref="K1022:M1022" si="2040">if(H1022=1,$E1022,"")</f>
        <v>0.04814451797</v>
      </c>
      <c r="L1022" t="str">
        <f t="shared" si="2040"/>
        <v/>
      </c>
      <c r="M1022" t="str">
        <f t="shared" si="2040"/>
        <v/>
      </c>
      <c r="N1022" s="158">
        <f>if('StockBond Returns'!AB1020=0,1,0)</f>
        <v>1</v>
      </c>
      <c r="O1022">
        <f>if( and('StockBond Returns'!$AB1020&lt;0,'StockBond Returns'!$AB1020&gt;=-0.1),1,0)</f>
        <v>0</v>
      </c>
      <c r="P1022">
        <f>if( and('StockBond Returns'!$AB1020&lt;-0.1,'StockBond Returns'!$AB1020&gt;=-0.2),1,0)</f>
        <v>0</v>
      </c>
      <c r="Q1022">
        <f>if( and('StockBond Returns'!$AB1020&lt;-0.2,'StockBond Returns'!$AB1020&gt;=-0.3),1,0)</f>
        <v>0</v>
      </c>
      <c r="R1022">
        <f>if('StockBond Returns'!AB1020&lt;-0.3,1,0)</f>
        <v>0</v>
      </c>
      <c r="S1022" s="19">
        <f t="shared" ref="S1022:W1022" si="2041">if(N1022=1,$E1022,"")</f>
        <v>0.04814451797</v>
      </c>
      <c r="T1022" t="str">
        <f t="shared" si="2041"/>
        <v/>
      </c>
      <c r="U1022" t="str">
        <f t="shared" si="2041"/>
        <v/>
      </c>
      <c r="V1022" t="str">
        <f t="shared" si="2041"/>
        <v/>
      </c>
      <c r="W1022" t="str">
        <f t="shared" si="2041"/>
        <v/>
      </c>
    </row>
    <row r="1023">
      <c r="A1023">
        <f t="shared" si="33"/>
        <v>9</v>
      </c>
      <c r="B1023">
        <f t="shared" si="34"/>
        <v>1955</v>
      </c>
      <c r="C1023" s="159">
        <f t="shared" si="709"/>
        <v>20362</v>
      </c>
      <c r="D1023" s="156">
        <f t="shared" si="12"/>
        <v>1955.666667</v>
      </c>
      <c r="E1023" s="157">
        <f>('StockBond Returns'!Y1022+'StockBond Returns'!AA1022-'Parameters &amp; Main Results'!$B$33)/'StockBond Returns'!Z1022*12</f>
        <v>0.04842090297</v>
      </c>
      <c r="F1023" s="77">
        <f>'StockBond Returns'!Y1022+'StockBond Returns'!AA1022-'StockBond Returns'!Z1022*'Distribution of Final Value'!$B$7</f>
        <v>4.391174793</v>
      </c>
      <c r="G1023" s="19">
        <f>1/'StockBond Returns'!M1021</f>
        <v>0.05392455511</v>
      </c>
      <c r="H1023">
        <f t="shared" si="7"/>
        <v>1</v>
      </c>
      <c r="I1023" s="71">
        <f t="shared" si="8"/>
        <v>0</v>
      </c>
      <c r="J1023">
        <f t="shared" si="9"/>
        <v>0</v>
      </c>
      <c r="K1023" s="19">
        <f t="shared" ref="K1023:M1023" si="2042">if(H1023=1,$E1023,"")</f>
        <v>0.04842090297</v>
      </c>
      <c r="L1023" t="str">
        <f t="shared" si="2042"/>
        <v/>
      </c>
      <c r="M1023" t="str">
        <f t="shared" si="2042"/>
        <v/>
      </c>
      <c r="N1023" s="158">
        <f>if('StockBond Returns'!AB1021=0,1,0)</f>
        <v>0</v>
      </c>
      <c r="O1023">
        <f>if( and('StockBond Returns'!$AB1021&lt;0,'StockBond Returns'!$AB1021&gt;=-0.1),1,0)</f>
        <v>1</v>
      </c>
      <c r="P1023">
        <f>if( and('StockBond Returns'!$AB1021&lt;-0.1,'StockBond Returns'!$AB1021&gt;=-0.2),1,0)</f>
        <v>0</v>
      </c>
      <c r="Q1023">
        <f>if( and('StockBond Returns'!$AB1021&lt;-0.2,'StockBond Returns'!$AB1021&gt;=-0.3),1,0)</f>
        <v>0</v>
      </c>
      <c r="R1023">
        <f>if('StockBond Returns'!AB1021&lt;-0.3,1,0)</f>
        <v>0</v>
      </c>
      <c r="S1023" t="str">
        <f t="shared" ref="S1023:W1023" si="2043">if(N1023=1,$E1023,"")</f>
        <v/>
      </c>
      <c r="T1023" s="19">
        <f t="shared" si="2043"/>
        <v>0.04842090297</v>
      </c>
      <c r="U1023" t="str">
        <f t="shared" si="2043"/>
        <v/>
      </c>
      <c r="V1023" t="str">
        <f t="shared" si="2043"/>
        <v/>
      </c>
      <c r="W1023" t="str">
        <f t="shared" si="2043"/>
        <v/>
      </c>
    </row>
    <row r="1024">
      <c r="A1024">
        <f t="shared" si="33"/>
        <v>10</v>
      </c>
      <c r="B1024">
        <f t="shared" si="34"/>
        <v>1955</v>
      </c>
      <c r="C1024" s="159">
        <f t="shared" si="709"/>
        <v>20393</v>
      </c>
      <c r="D1024" s="156">
        <f t="shared" si="12"/>
        <v>1955.75</v>
      </c>
      <c r="E1024" s="157">
        <f>('StockBond Returns'!Y1023+'StockBond Returns'!AA1023-'Parameters &amp; Main Results'!$B$33)/'StockBond Returns'!Z1023*12</f>
        <v>0.0482735022</v>
      </c>
      <c r="F1024" s="77">
        <f>'StockBond Returns'!Y1023+'StockBond Returns'!AA1023-'StockBond Returns'!Z1023*'Distribution of Final Value'!$B$7</f>
        <v>4.253169628</v>
      </c>
      <c r="G1024" s="19">
        <f>1/'StockBond Returns'!M1022</f>
        <v>0.05388157825</v>
      </c>
      <c r="H1024">
        <f t="shared" si="7"/>
        <v>1</v>
      </c>
      <c r="I1024" s="71">
        <f t="shared" si="8"/>
        <v>0</v>
      </c>
      <c r="J1024">
        <f t="shared" si="9"/>
        <v>0</v>
      </c>
      <c r="K1024" s="19">
        <f t="shared" ref="K1024:M1024" si="2044">if(H1024=1,$E1024,"")</f>
        <v>0.0482735022</v>
      </c>
      <c r="L1024" t="str">
        <f t="shared" si="2044"/>
        <v/>
      </c>
      <c r="M1024" t="str">
        <f t="shared" si="2044"/>
        <v/>
      </c>
      <c r="N1024" s="158">
        <f>if('StockBond Returns'!AB1022=0,1,0)</f>
        <v>1</v>
      </c>
      <c r="O1024">
        <f>if( and('StockBond Returns'!$AB1022&lt;0,'StockBond Returns'!$AB1022&gt;=-0.1),1,0)</f>
        <v>0</v>
      </c>
      <c r="P1024">
        <f>if( and('StockBond Returns'!$AB1022&lt;-0.1,'StockBond Returns'!$AB1022&gt;=-0.2),1,0)</f>
        <v>0</v>
      </c>
      <c r="Q1024">
        <f>if( and('StockBond Returns'!$AB1022&lt;-0.2,'StockBond Returns'!$AB1022&gt;=-0.3),1,0)</f>
        <v>0</v>
      </c>
      <c r="R1024">
        <f>if('StockBond Returns'!AB1022&lt;-0.3,1,0)</f>
        <v>0</v>
      </c>
      <c r="S1024" s="19">
        <f t="shared" ref="S1024:W1024" si="2045">if(N1024=1,$E1024,"")</f>
        <v>0.0482735022</v>
      </c>
      <c r="T1024" t="str">
        <f t="shared" si="2045"/>
        <v/>
      </c>
      <c r="U1024" t="str">
        <f t="shared" si="2045"/>
        <v/>
      </c>
      <c r="V1024" t="str">
        <f t="shared" si="2045"/>
        <v/>
      </c>
      <c r="W1024" t="str">
        <f t="shared" si="2045"/>
        <v/>
      </c>
    </row>
    <row r="1025">
      <c r="A1025">
        <f t="shared" si="33"/>
        <v>11</v>
      </c>
      <c r="B1025">
        <f t="shared" si="34"/>
        <v>1955</v>
      </c>
      <c r="C1025" s="159">
        <f t="shared" si="709"/>
        <v>20423</v>
      </c>
      <c r="D1025" s="156">
        <f t="shared" si="12"/>
        <v>1955.833333</v>
      </c>
      <c r="E1025" s="157">
        <f>('StockBond Returns'!Y1024+'StockBond Returns'!AA1024-'Parameters &amp; Main Results'!$B$33)/'StockBond Returns'!Z1024*12</f>
        <v>0.04926189304</v>
      </c>
      <c r="F1025" s="77">
        <f>'StockBond Returns'!Y1024+'StockBond Returns'!AA1024-'StockBond Returns'!Z1024*'Distribution of Final Value'!$B$7</f>
        <v>4.984707713</v>
      </c>
      <c r="G1025" s="19">
        <f>1/'StockBond Returns'!M1023</f>
        <v>0.05596159987</v>
      </c>
      <c r="H1025">
        <f t="shared" si="7"/>
        <v>1</v>
      </c>
      <c r="I1025" s="71">
        <f t="shared" si="8"/>
        <v>0</v>
      </c>
      <c r="J1025">
        <f t="shared" si="9"/>
        <v>0</v>
      </c>
      <c r="K1025" s="19">
        <f t="shared" ref="K1025:M1025" si="2046">if(H1025=1,$E1025,"")</f>
        <v>0.04926189304</v>
      </c>
      <c r="L1025" t="str">
        <f t="shared" si="2046"/>
        <v/>
      </c>
      <c r="M1025" t="str">
        <f t="shared" si="2046"/>
        <v/>
      </c>
      <c r="N1025" s="158">
        <f>if('StockBond Returns'!AB1023=0,1,0)</f>
        <v>0</v>
      </c>
      <c r="O1025">
        <f>if( and('StockBond Returns'!$AB1023&lt;0,'StockBond Returns'!$AB1023&gt;=-0.1),1,0)</f>
        <v>1</v>
      </c>
      <c r="P1025">
        <f>if( and('StockBond Returns'!$AB1023&lt;-0.1,'StockBond Returns'!$AB1023&gt;=-0.2),1,0)</f>
        <v>0</v>
      </c>
      <c r="Q1025">
        <f>if( and('StockBond Returns'!$AB1023&lt;-0.2,'StockBond Returns'!$AB1023&gt;=-0.3),1,0)</f>
        <v>0</v>
      </c>
      <c r="R1025">
        <f>if('StockBond Returns'!AB1023&lt;-0.3,1,0)</f>
        <v>0</v>
      </c>
      <c r="S1025" t="str">
        <f t="shared" ref="S1025:W1025" si="2047">if(N1025=1,$E1025,"")</f>
        <v/>
      </c>
      <c r="T1025" s="19">
        <f t="shared" si="2047"/>
        <v>0.04926189304</v>
      </c>
      <c r="U1025" t="str">
        <f t="shared" si="2047"/>
        <v/>
      </c>
      <c r="V1025" t="str">
        <f t="shared" si="2047"/>
        <v/>
      </c>
      <c r="W1025" t="str">
        <f t="shared" si="2047"/>
        <v/>
      </c>
    </row>
    <row r="1026">
      <c r="A1026">
        <f t="shared" si="33"/>
        <v>12</v>
      </c>
      <c r="B1026">
        <f t="shared" si="34"/>
        <v>1955</v>
      </c>
      <c r="C1026" s="159">
        <f t="shared" si="709"/>
        <v>20454</v>
      </c>
      <c r="D1026" s="156">
        <f t="shared" si="12"/>
        <v>1955.916667</v>
      </c>
      <c r="E1026" s="157">
        <f>('StockBond Returns'!Y1025+'StockBond Returns'!AA1025-'Parameters &amp; Main Results'!$B$33)/'StockBond Returns'!Z1025*12</f>
        <v>0.04689455442</v>
      </c>
      <c r="F1026" s="77">
        <f>'StockBond Returns'!Y1025+'StockBond Returns'!AA1025-'StockBond Returns'!Z1025*'Distribution of Final Value'!$B$7</f>
        <v>3.761767423</v>
      </c>
      <c r="G1026" s="19">
        <f>1/'StockBond Returns'!M1024</f>
        <v>0.0524377852</v>
      </c>
      <c r="H1026">
        <f t="shared" si="7"/>
        <v>1</v>
      </c>
      <c r="I1026" s="71">
        <f t="shared" si="8"/>
        <v>0</v>
      </c>
      <c r="J1026">
        <f t="shared" si="9"/>
        <v>0</v>
      </c>
      <c r="K1026" s="19">
        <f t="shared" ref="K1026:M1026" si="2048">if(H1026=1,$E1026,"")</f>
        <v>0.04689455442</v>
      </c>
      <c r="L1026" t="str">
        <f t="shared" si="2048"/>
        <v/>
      </c>
      <c r="M1026" t="str">
        <f t="shared" si="2048"/>
        <v/>
      </c>
      <c r="N1026" s="158">
        <f>if('StockBond Returns'!AB1024=0,1,0)</f>
        <v>1</v>
      </c>
      <c r="O1026">
        <f>if( and('StockBond Returns'!$AB1024&lt;0,'StockBond Returns'!$AB1024&gt;=-0.1),1,0)</f>
        <v>0</v>
      </c>
      <c r="P1026">
        <f>if( and('StockBond Returns'!$AB1024&lt;-0.1,'StockBond Returns'!$AB1024&gt;=-0.2),1,0)</f>
        <v>0</v>
      </c>
      <c r="Q1026">
        <f>if( and('StockBond Returns'!$AB1024&lt;-0.2,'StockBond Returns'!$AB1024&gt;=-0.3),1,0)</f>
        <v>0</v>
      </c>
      <c r="R1026">
        <f>if('StockBond Returns'!AB1024&lt;-0.3,1,0)</f>
        <v>0</v>
      </c>
      <c r="S1026" s="19">
        <f t="shared" ref="S1026:W1026" si="2049">if(N1026=1,$E1026,"")</f>
        <v>0.04689455442</v>
      </c>
      <c r="T1026" t="str">
        <f t="shared" si="2049"/>
        <v/>
      </c>
      <c r="U1026" t="str">
        <f t="shared" si="2049"/>
        <v/>
      </c>
      <c r="V1026" t="str">
        <f t="shared" si="2049"/>
        <v/>
      </c>
      <c r="W1026" t="str">
        <f t="shared" si="2049"/>
        <v/>
      </c>
    </row>
    <row r="1027">
      <c r="A1027">
        <f t="shared" si="33"/>
        <v>1</v>
      </c>
      <c r="B1027">
        <f t="shared" si="34"/>
        <v>1956</v>
      </c>
      <c r="C1027" s="159">
        <f t="shared" si="709"/>
        <v>20485</v>
      </c>
      <c r="D1027" s="156">
        <f t="shared" si="12"/>
        <v>1956</v>
      </c>
      <c r="E1027" s="157">
        <f>('StockBond Returns'!Y1026+'StockBond Returns'!AA1026-'Parameters &amp; Main Results'!$B$33)/'StockBond Returns'!Z1026*12</f>
        <v>0.04699684912</v>
      </c>
      <c r="F1027" s="77">
        <f>'StockBond Returns'!Y1026+'StockBond Returns'!AA1026-'StockBond Returns'!Z1026*'Distribution of Final Value'!$B$7</f>
        <v>3.758022853</v>
      </c>
      <c r="G1027" s="19">
        <f>1/'StockBond Returns'!M1025</f>
        <v>0.05303719567</v>
      </c>
      <c r="H1027">
        <f t="shared" si="7"/>
        <v>1</v>
      </c>
      <c r="I1027" s="71">
        <f t="shared" si="8"/>
        <v>0</v>
      </c>
      <c r="J1027">
        <f t="shared" si="9"/>
        <v>0</v>
      </c>
      <c r="K1027" s="19">
        <f t="shared" ref="K1027:M1027" si="2050">if(H1027=1,$E1027,"")</f>
        <v>0.04699684912</v>
      </c>
      <c r="L1027" t="str">
        <f t="shared" si="2050"/>
        <v/>
      </c>
      <c r="M1027" t="str">
        <f t="shared" si="2050"/>
        <v/>
      </c>
      <c r="N1027" s="158">
        <f>if('StockBond Returns'!AB1025=0,1,0)</f>
        <v>1</v>
      </c>
      <c r="O1027">
        <f>if( and('StockBond Returns'!$AB1025&lt;0,'StockBond Returns'!$AB1025&gt;=-0.1),1,0)</f>
        <v>0</v>
      </c>
      <c r="P1027">
        <f>if( and('StockBond Returns'!$AB1025&lt;-0.1,'StockBond Returns'!$AB1025&gt;=-0.2),1,0)</f>
        <v>0</v>
      </c>
      <c r="Q1027">
        <f>if( and('StockBond Returns'!$AB1025&lt;-0.2,'StockBond Returns'!$AB1025&gt;=-0.3),1,0)</f>
        <v>0</v>
      </c>
      <c r="R1027">
        <f>if('StockBond Returns'!AB1025&lt;-0.3,1,0)</f>
        <v>0</v>
      </c>
      <c r="S1027" s="19">
        <f t="shared" ref="S1027:W1027" si="2051">if(N1027=1,$E1027,"")</f>
        <v>0.04699684912</v>
      </c>
      <c r="T1027" t="str">
        <f t="shared" si="2051"/>
        <v/>
      </c>
      <c r="U1027" t="str">
        <f t="shared" si="2051"/>
        <v/>
      </c>
      <c r="V1027" t="str">
        <f t="shared" si="2051"/>
        <v/>
      </c>
      <c r="W1027" t="str">
        <f t="shared" si="2051"/>
        <v/>
      </c>
    </row>
    <row r="1028">
      <c r="A1028">
        <f t="shared" si="33"/>
        <v>2</v>
      </c>
      <c r="B1028">
        <f t="shared" si="34"/>
        <v>1956</v>
      </c>
      <c r="C1028" s="159">
        <f t="shared" si="709"/>
        <v>20514</v>
      </c>
      <c r="D1028" s="156">
        <f t="shared" si="12"/>
        <v>1956.083333</v>
      </c>
      <c r="E1028" s="157">
        <f>('StockBond Returns'!Y1027+'StockBond Returns'!AA1027-'Parameters &amp; Main Results'!$B$33)/'StockBond Returns'!Z1027*12</f>
        <v>0.04818463253</v>
      </c>
      <c r="F1028" s="77">
        <f>'StockBond Returns'!Y1027+'StockBond Returns'!AA1027-'StockBond Returns'!Z1027*'Distribution of Final Value'!$B$7</f>
        <v>4.220394465</v>
      </c>
      <c r="G1028" s="19">
        <f>1/'StockBond Returns'!M1026</f>
        <v>0.05507864454</v>
      </c>
      <c r="H1028">
        <f t="shared" si="7"/>
        <v>1</v>
      </c>
      <c r="I1028" s="71">
        <f t="shared" si="8"/>
        <v>0</v>
      </c>
      <c r="J1028">
        <f t="shared" si="9"/>
        <v>0</v>
      </c>
      <c r="K1028" s="19">
        <f t="shared" ref="K1028:M1028" si="2052">if(H1028=1,$E1028,"")</f>
        <v>0.04818463253</v>
      </c>
      <c r="L1028" t="str">
        <f t="shared" si="2052"/>
        <v/>
      </c>
      <c r="M1028" t="str">
        <f t="shared" si="2052"/>
        <v/>
      </c>
      <c r="N1028" s="158">
        <f>if('StockBond Returns'!AB1026=0,1,0)</f>
        <v>0</v>
      </c>
      <c r="O1028">
        <f>if( and('StockBond Returns'!$AB1026&lt;0,'StockBond Returns'!$AB1026&gt;=-0.1),1,0)</f>
        <v>1</v>
      </c>
      <c r="P1028">
        <f>if( and('StockBond Returns'!$AB1026&lt;-0.1,'StockBond Returns'!$AB1026&gt;=-0.2),1,0)</f>
        <v>0</v>
      </c>
      <c r="Q1028">
        <f>if( and('StockBond Returns'!$AB1026&lt;-0.2,'StockBond Returns'!$AB1026&gt;=-0.3),1,0)</f>
        <v>0</v>
      </c>
      <c r="R1028">
        <f>if('StockBond Returns'!AB1026&lt;-0.3,1,0)</f>
        <v>0</v>
      </c>
      <c r="S1028" t="str">
        <f t="shared" ref="S1028:W1028" si="2053">if(N1028=1,$E1028,"")</f>
        <v/>
      </c>
      <c r="T1028" s="19">
        <f t="shared" si="2053"/>
        <v>0.04818463253</v>
      </c>
      <c r="U1028" t="str">
        <f t="shared" si="2053"/>
        <v/>
      </c>
      <c r="V1028" t="str">
        <f t="shared" si="2053"/>
        <v/>
      </c>
      <c r="W1028" t="str">
        <f t="shared" si="2053"/>
        <v/>
      </c>
    </row>
    <row r="1029">
      <c r="A1029">
        <f t="shared" si="33"/>
        <v>3</v>
      </c>
      <c r="B1029">
        <f t="shared" si="34"/>
        <v>1956</v>
      </c>
      <c r="C1029" s="159">
        <f t="shared" si="709"/>
        <v>20545</v>
      </c>
      <c r="D1029" s="156">
        <f t="shared" si="12"/>
        <v>1956.166667</v>
      </c>
      <c r="E1029" s="157">
        <f>('StockBond Returns'!Y1028+'StockBond Returns'!AA1028-'Parameters &amp; Main Results'!$B$33)/'StockBond Returns'!Z1028*12</f>
        <v>0.04703998099</v>
      </c>
      <c r="F1029" s="77">
        <f>'StockBond Returns'!Y1028+'StockBond Returns'!AA1028-'StockBond Returns'!Z1028*'Distribution of Final Value'!$B$7</f>
        <v>3.666983836</v>
      </c>
      <c r="G1029" s="19">
        <f>1/'StockBond Returns'!M1027</f>
        <v>0.05364738613</v>
      </c>
      <c r="H1029">
        <f t="shared" si="7"/>
        <v>1</v>
      </c>
      <c r="I1029" s="71">
        <f t="shared" si="8"/>
        <v>0</v>
      </c>
      <c r="J1029">
        <f t="shared" si="9"/>
        <v>0</v>
      </c>
      <c r="K1029" s="19">
        <f t="shared" ref="K1029:M1029" si="2054">if(H1029=1,$E1029,"")</f>
        <v>0.04703998099</v>
      </c>
      <c r="L1029" t="str">
        <f t="shared" si="2054"/>
        <v/>
      </c>
      <c r="M1029" t="str">
        <f t="shared" si="2054"/>
        <v/>
      </c>
      <c r="N1029" s="158">
        <f>if('StockBond Returns'!AB1027=0,1,0)</f>
        <v>1</v>
      </c>
      <c r="O1029">
        <f>if( and('StockBond Returns'!$AB1027&lt;0,'StockBond Returns'!$AB1027&gt;=-0.1),1,0)</f>
        <v>0</v>
      </c>
      <c r="P1029">
        <f>if( and('StockBond Returns'!$AB1027&lt;-0.1,'StockBond Returns'!$AB1027&gt;=-0.2),1,0)</f>
        <v>0</v>
      </c>
      <c r="Q1029">
        <f>if( and('StockBond Returns'!$AB1027&lt;-0.2,'StockBond Returns'!$AB1027&gt;=-0.3),1,0)</f>
        <v>0</v>
      </c>
      <c r="R1029">
        <f>if('StockBond Returns'!AB1027&lt;-0.3,1,0)</f>
        <v>0</v>
      </c>
      <c r="S1029" s="19">
        <f t="shared" ref="S1029:W1029" si="2055">if(N1029=1,$E1029,"")</f>
        <v>0.04703998099</v>
      </c>
      <c r="T1029" t="str">
        <f t="shared" si="2055"/>
        <v/>
      </c>
      <c r="U1029" t="str">
        <f t="shared" si="2055"/>
        <v/>
      </c>
      <c r="V1029" t="str">
        <f t="shared" si="2055"/>
        <v/>
      </c>
      <c r="W1029" t="str">
        <f t="shared" si="2055"/>
        <v/>
      </c>
    </row>
    <row r="1030">
      <c r="A1030">
        <f t="shared" si="33"/>
        <v>4</v>
      </c>
      <c r="B1030">
        <f t="shared" si="34"/>
        <v>1956</v>
      </c>
      <c r="C1030" s="159">
        <f t="shared" si="709"/>
        <v>20575</v>
      </c>
      <c r="D1030" s="156">
        <f t="shared" si="12"/>
        <v>1956.25</v>
      </c>
      <c r="E1030" s="157">
        <f>('StockBond Returns'!Y1029+'StockBond Returns'!AA1029-'Parameters &amp; Main Results'!$B$33)/'StockBond Returns'!Z1029*12</f>
        <v>0.04501003096</v>
      </c>
      <c r="F1030" s="77">
        <f>'StockBond Returns'!Y1029+'StockBond Returns'!AA1029-'StockBond Returns'!Z1029*'Distribution of Final Value'!$B$7</f>
        <v>2.789798861</v>
      </c>
      <c r="G1030" s="19">
        <f>1/'StockBond Returns'!M1028</f>
        <v>0.0503403762</v>
      </c>
      <c r="H1030">
        <f t="shared" si="7"/>
        <v>1</v>
      </c>
      <c r="I1030" s="71">
        <f t="shared" si="8"/>
        <v>0</v>
      </c>
      <c r="J1030">
        <f t="shared" si="9"/>
        <v>0</v>
      </c>
      <c r="K1030" s="19">
        <f t="shared" ref="K1030:M1030" si="2056">if(H1030=1,$E1030,"")</f>
        <v>0.04501003096</v>
      </c>
      <c r="L1030" t="str">
        <f t="shared" si="2056"/>
        <v/>
      </c>
      <c r="M1030" t="str">
        <f t="shared" si="2056"/>
        <v/>
      </c>
      <c r="N1030" s="158">
        <f>if('StockBond Returns'!AB1028=0,1,0)</f>
        <v>1</v>
      </c>
      <c r="O1030">
        <f>if( and('StockBond Returns'!$AB1028&lt;0,'StockBond Returns'!$AB1028&gt;=-0.1),1,0)</f>
        <v>0</v>
      </c>
      <c r="P1030">
        <f>if( and('StockBond Returns'!$AB1028&lt;-0.1,'StockBond Returns'!$AB1028&gt;=-0.2),1,0)</f>
        <v>0</v>
      </c>
      <c r="Q1030">
        <f>if( and('StockBond Returns'!$AB1028&lt;-0.2,'StockBond Returns'!$AB1028&gt;=-0.3),1,0)</f>
        <v>0</v>
      </c>
      <c r="R1030">
        <f>if('StockBond Returns'!AB1028&lt;-0.3,1,0)</f>
        <v>0</v>
      </c>
      <c r="S1030" s="19">
        <f t="shared" ref="S1030:W1030" si="2057">if(N1030=1,$E1030,"")</f>
        <v>0.04501003096</v>
      </c>
      <c r="T1030" t="str">
        <f t="shared" si="2057"/>
        <v/>
      </c>
      <c r="U1030" t="str">
        <f t="shared" si="2057"/>
        <v/>
      </c>
      <c r="V1030" t="str">
        <f t="shared" si="2057"/>
        <v/>
      </c>
      <c r="W1030" t="str">
        <f t="shared" si="2057"/>
        <v/>
      </c>
    </row>
    <row r="1031">
      <c r="A1031">
        <f t="shared" si="33"/>
        <v>5</v>
      </c>
      <c r="B1031">
        <f t="shared" si="34"/>
        <v>1956</v>
      </c>
      <c r="C1031" s="159">
        <f t="shared" si="709"/>
        <v>20606</v>
      </c>
      <c r="D1031" s="156">
        <f t="shared" si="12"/>
        <v>1956.333333</v>
      </c>
      <c r="E1031" s="157">
        <f>('StockBond Returns'!Y1030+'StockBond Returns'!AA1030-'Parameters &amp; Main Results'!$B$33)/'StockBond Returns'!Z1030*12</f>
        <v>0.04535188922</v>
      </c>
      <c r="F1031" s="77">
        <f>'StockBond Returns'!Y1030+'StockBond Returns'!AA1030-'StockBond Returns'!Z1030*'Distribution of Final Value'!$B$7</f>
        <v>2.951619209</v>
      </c>
      <c r="G1031" s="19">
        <f>1/'StockBond Returns'!M1029</f>
        <v>0.05127251225</v>
      </c>
      <c r="H1031">
        <f t="shared" si="7"/>
        <v>1</v>
      </c>
      <c r="I1031" s="71">
        <f t="shared" si="8"/>
        <v>0</v>
      </c>
      <c r="J1031">
        <f t="shared" si="9"/>
        <v>0</v>
      </c>
      <c r="K1031" s="19">
        <f t="shared" ref="K1031:M1031" si="2058">if(H1031=1,$E1031,"")</f>
        <v>0.04535188922</v>
      </c>
      <c r="L1031" t="str">
        <f t="shared" si="2058"/>
        <v/>
      </c>
      <c r="M1031" t="str">
        <f t="shared" si="2058"/>
        <v/>
      </c>
      <c r="N1031" s="158">
        <f>if('StockBond Returns'!AB1029=0,1,0)</f>
        <v>0</v>
      </c>
      <c r="O1031">
        <f>if( and('StockBond Returns'!$AB1029&lt;0,'StockBond Returns'!$AB1029&gt;=-0.1),1,0)</f>
        <v>1</v>
      </c>
      <c r="P1031">
        <f>if( and('StockBond Returns'!$AB1029&lt;-0.1,'StockBond Returns'!$AB1029&gt;=-0.2),1,0)</f>
        <v>0</v>
      </c>
      <c r="Q1031">
        <f>if( and('StockBond Returns'!$AB1029&lt;-0.2,'StockBond Returns'!$AB1029&gt;=-0.3),1,0)</f>
        <v>0</v>
      </c>
      <c r="R1031">
        <f>if('StockBond Returns'!AB1029&lt;-0.3,1,0)</f>
        <v>0</v>
      </c>
      <c r="S1031" t="str">
        <f t="shared" ref="S1031:W1031" si="2059">if(N1031=1,$E1031,"")</f>
        <v/>
      </c>
      <c r="T1031" s="19">
        <f t="shared" si="2059"/>
        <v>0.04535188922</v>
      </c>
      <c r="U1031" t="str">
        <f t="shared" si="2059"/>
        <v/>
      </c>
      <c r="V1031" t="str">
        <f t="shared" si="2059"/>
        <v/>
      </c>
      <c r="W1031" t="str">
        <f t="shared" si="2059"/>
        <v/>
      </c>
    </row>
    <row r="1032">
      <c r="A1032">
        <f t="shared" si="33"/>
        <v>6</v>
      </c>
      <c r="B1032">
        <f t="shared" si="34"/>
        <v>1956</v>
      </c>
      <c r="C1032" s="159">
        <f t="shared" si="709"/>
        <v>20636</v>
      </c>
      <c r="D1032" s="156">
        <f t="shared" si="12"/>
        <v>1956.416667</v>
      </c>
      <c r="E1032" s="157">
        <f>('StockBond Returns'!Y1031+'StockBond Returns'!AA1031-'Parameters &amp; Main Results'!$B$33)/'StockBond Returns'!Z1031*12</f>
        <v>0.04766758297</v>
      </c>
      <c r="F1032" s="77">
        <f>'StockBond Returns'!Y1031+'StockBond Returns'!AA1031-'StockBond Returns'!Z1031*'Distribution of Final Value'!$B$7</f>
        <v>4.14777034</v>
      </c>
      <c r="G1032" s="19">
        <f>1/'StockBond Returns'!M1030</f>
        <v>0.05552296647</v>
      </c>
      <c r="H1032">
        <f t="shared" si="7"/>
        <v>1</v>
      </c>
      <c r="I1032" s="71">
        <f t="shared" si="8"/>
        <v>0</v>
      </c>
      <c r="J1032">
        <f t="shared" si="9"/>
        <v>0</v>
      </c>
      <c r="K1032" s="19">
        <f t="shared" ref="K1032:M1032" si="2060">if(H1032=1,$E1032,"")</f>
        <v>0.04766758297</v>
      </c>
      <c r="L1032" t="str">
        <f t="shared" si="2060"/>
        <v/>
      </c>
      <c r="M1032" t="str">
        <f t="shared" si="2060"/>
        <v/>
      </c>
      <c r="N1032" s="158">
        <f>if('StockBond Returns'!AB1030=0,1,0)</f>
        <v>0</v>
      </c>
      <c r="O1032">
        <f>if( and('StockBond Returns'!$AB1030&lt;0,'StockBond Returns'!$AB1030&gt;=-0.1),1,0)</f>
        <v>1</v>
      </c>
      <c r="P1032">
        <f>if( and('StockBond Returns'!$AB1030&lt;-0.1,'StockBond Returns'!$AB1030&gt;=-0.2),1,0)</f>
        <v>0</v>
      </c>
      <c r="Q1032">
        <f>if( and('StockBond Returns'!$AB1030&lt;-0.2,'StockBond Returns'!$AB1030&gt;=-0.3),1,0)</f>
        <v>0</v>
      </c>
      <c r="R1032">
        <f>if('StockBond Returns'!AB1030&lt;-0.3,1,0)</f>
        <v>0</v>
      </c>
      <c r="S1032" t="str">
        <f t="shared" ref="S1032:W1032" si="2061">if(N1032=1,$E1032,"")</f>
        <v/>
      </c>
      <c r="T1032" s="19">
        <f t="shared" si="2061"/>
        <v>0.04766758297</v>
      </c>
      <c r="U1032" t="str">
        <f t="shared" si="2061"/>
        <v/>
      </c>
      <c r="V1032" t="str">
        <f t="shared" si="2061"/>
        <v/>
      </c>
      <c r="W1032" t="str">
        <f t="shared" si="2061"/>
        <v/>
      </c>
    </row>
    <row r="1033">
      <c r="A1033">
        <f t="shared" si="33"/>
        <v>7</v>
      </c>
      <c r="B1033">
        <f t="shared" si="34"/>
        <v>1956</v>
      </c>
      <c r="C1033" s="159">
        <f t="shared" si="709"/>
        <v>20667</v>
      </c>
      <c r="D1033" s="156">
        <f t="shared" si="12"/>
        <v>1956.5</v>
      </c>
      <c r="E1033" s="157">
        <f>('StockBond Returns'!Y1032+'StockBond Returns'!AA1032-'Parameters &amp; Main Results'!$B$33)/'StockBond Returns'!Z1032*12</f>
        <v>0.04651400548</v>
      </c>
      <c r="F1033" s="77">
        <f>'StockBond Returns'!Y1032+'StockBond Returns'!AA1032-'StockBond Returns'!Z1032*'Distribution of Final Value'!$B$7</f>
        <v>3.571403812</v>
      </c>
      <c r="G1033" s="19">
        <f>1/'StockBond Returns'!M1031</f>
        <v>0.05429714752</v>
      </c>
      <c r="H1033">
        <f t="shared" si="7"/>
        <v>1</v>
      </c>
      <c r="I1033" s="71">
        <f t="shared" si="8"/>
        <v>0</v>
      </c>
      <c r="J1033">
        <f t="shared" si="9"/>
        <v>0</v>
      </c>
      <c r="K1033" s="19">
        <f t="shared" ref="K1033:M1033" si="2062">if(H1033=1,$E1033,"")</f>
        <v>0.04651400548</v>
      </c>
      <c r="L1033" t="str">
        <f t="shared" si="2062"/>
        <v/>
      </c>
      <c r="M1033" t="str">
        <f t="shared" si="2062"/>
        <v/>
      </c>
      <c r="N1033" s="158">
        <f>if('StockBond Returns'!AB1031=0,1,0)</f>
        <v>0</v>
      </c>
      <c r="O1033">
        <f>if( and('StockBond Returns'!$AB1031&lt;0,'StockBond Returns'!$AB1031&gt;=-0.1),1,0)</f>
        <v>1</v>
      </c>
      <c r="P1033">
        <f>if( and('StockBond Returns'!$AB1031&lt;-0.1,'StockBond Returns'!$AB1031&gt;=-0.2),1,0)</f>
        <v>0</v>
      </c>
      <c r="Q1033">
        <f>if( and('StockBond Returns'!$AB1031&lt;-0.2,'StockBond Returns'!$AB1031&gt;=-0.3),1,0)</f>
        <v>0</v>
      </c>
      <c r="R1033">
        <f>if('StockBond Returns'!AB1031&lt;-0.3,1,0)</f>
        <v>0</v>
      </c>
      <c r="S1033" t="str">
        <f t="shared" ref="S1033:W1033" si="2063">if(N1033=1,$E1033,"")</f>
        <v/>
      </c>
      <c r="T1033" s="19">
        <f t="shared" si="2063"/>
        <v>0.04651400548</v>
      </c>
      <c r="U1033" t="str">
        <f t="shared" si="2063"/>
        <v/>
      </c>
      <c r="V1033" t="str">
        <f t="shared" si="2063"/>
        <v/>
      </c>
      <c r="W1033" t="str">
        <f t="shared" si="2063"/>
        <v/>
      </c>
    </row>
    <row r="1034">
      <c r="A1034">
        <f t="shared" si="33"/>
        <v>8</v>
      </c>
      <c r="B1034">
        <f t="shared" si="34"/>
        <v>1956</v>
      </c>
      <c r="C1034" s="159">
        <f t="shared" si="709"/>
        <v>20698</v>
      </c>
      <c r="D1034" s="156">
        <f t="shared" si="12"/>
        <v>1956.583333</v>
      </c>
      <c r="E1034" s="157">
        <f>('StockBond Returns'!Y1033+'StockBond Returns'!AA1033-'Parameters &amp; Main Results'!$B$33)/'StockBond Returns'!Z1033*12</f>
        <v>0.04520548283</v>
      </c>
      <c r="F1034" s="77">
        <f>'StockBond Returns'!Y1033+'StockBond Returns'!AA1033-'StockBond Returns'!Z1033*'Distribution of Final Value'!$B$7</f>
        <v>2.969733537</v>
      </c>
      <c r="G1034" s="19">
        <f>1/'StockBond Returns'!M1032</f>
        <v>0.05237630179</v>
      </c>
      <c r="H1034">
        <f t="shared" si="7"/>
        <v>1</v>
      </c>
      <c r="I1034" s="71">
        <f t="shared" si="8"/>
        <v>0</v>
      </c>
      <c r="J1034">
        <f t="shared" si="9"/>
        <v>0</v>
      </c>
      <c r="K1034" s="19">
        <f t="shared" ref="K1034:M1034" si="2064">if(H1034=1,$E1034,"")</f>
        <v>0.04520548283</v>
      </c>
      <c r="L1034" t="str">
        <f t="shared" si="2064"/>
        <v/>
      </c>
      <c r="M1034" t="str">
        <f t="shared" si="2064"/>
        <v/>
      </c>
      <c r="N1034" s="158">
        <f>if('StockBond Returns'!AB1032=0,1,0)</f>
        <v>1</v>
      </c>
      <c r="O1034">
        <f>if( and('StockBond Returns'!$AB1032&lt;0,'StockBond Returns'!$AB1032&gt;=-0.1),1,0)</f>
        <v>0</v>
      </c>
      <c r="P1034">
        <f>if( and('StockBond Returns'!$AB1032&lt;-0.1,'StockBond Returns'!$AB1032&gt;=-0.2),1,0)</f>
        <v>0</v>
      </c>
      <c r="Q1034">
        <f>if( and('StockBond Returns'!$AB1032&lt;-0.2,'StockBond Returns'!$AB1032&gt;=-0.3),1,0)</f>
        <v>0</v>
      </c>
      <c r="R1034">
        <f>if('StockBond Returns'!AB1032&lt;-0.3,1,0)</f>
        <v>0</v>
      </c>
      <c r="S1034" s="19">
        <f t="shared" ref="S1034:W1034" si="2065">if(N1034=1,$E1034,"")</f>
        <v>0.04520548283</v>
      </c>
      <c r="T1034" t="str">
        <f t="shared" si="2065"/>
        <v/>
      </c>
      <c r="U1034" t="str">
        <f t="shared" si="2065"/>
        <v/>
      </c>
      <c r="V1034" t="str">
        <f t="shared" si="2065"/>
        <v/>
      </c>
      <c r="W1034" t="str">
        <f t="shared" si="2065"/>
        <v/>
      </c>
    </row>
    <row r="1035">
      <c r="A1035">
        <f t="shared" si="33"/>
        <v>9</v>
      </c>
      <c r="B1035">
        <f t="shared" si="34"/>
        <v>1956</v>
      </c>
      <c r="C1035" s="159">
        <f t="shared" si="709"/>
        <v>20728</v>
      </c>
      <c r="D1035" s="156">
        <f t="shared" si="12"/>
        <v>1956.666667</v>
      </c>
      <c r="E1035" s="157">
        <f>('StockBond Returns'!Y1034+'StockBond Returns'!AA1034-'Parameters &amp; Main Results'!$B$33)/'StockBond Returns'!Z1034*12</f>
        <v>0.04672949363</v>
      </c>
      <c r="F1035" s="77">
        <f>'StockBond Returns'!Y1034+'StockBond Returns'!AA1034-'StockBond Returns'!Z1034*'Distribution of Final Value'!$B$7</f>
        <v>3.742114629</v>
      </c>
      <c r="G1035" s="19">
        <f>1/'StockBond Returns'!M1033</f>
        <v>0.0546639534</v>
      </c>
      <c r="H1035">
        <f t="shared" si="7"/>
        <v>1</v>
      </c>
      <c r="I1035" s="71">
        <f t="shared" si="8"/>
        <v>0</v>
      </c>
      <c r="J1035">
        <f t="shared" si="9"/>
        <v>0</v>
      </c>
      <c r="K1035" s="19">
        <f t="shared" ref="K1035:M1035" si="2066">if(H1035=1,$E1035,"")</f>
        <v>0.04672949363</v>
      </c>
      <c r="L1035" t="str">
        <f t="shared" si="2066"/>
        <v/>
      </c>
      <c r="M1035" t="str">
        <f t="shared" si="2066"/>
        <v/>
      </c>
      <c r="N1035" s="158">
        <f>if('StockBond Returns'!AB1033=0,1,0)</f>
        <v>0</v>
      </c>
      <c r="O1035">
        <f>if( and('StockBond Returns'!$AB1033&lt;0,'StockBond Returns'!$AB1033&gt;=-0.1),1,0)</f>
        <v>1</v>
      </c>
      <c r="P1035">
        <f>if( and('StockBond Returns'!$AB1033&lt;-0.1,'StockBond Returns'!$AB1033&gt;=-0.2),1,0)</f>
        <v>0</v>
      </c>
      <c r="Q1035">
        <f>if( and('StockBond Returns'!$AB1033&lt;-0.2,'StockBond Returns'!$AB1033&gt;=-0.3),1,0)</f>
        <v>0</v>
      </c>
      <c r="R1035">
        <f>if('StockBond Returns'!AB1033&lt;-0.3,1,0)</f>
        <v>0</v>
      </c>
      <c r="S1035" t="str">
        <f t="shared" ref="S1035:W1035" si="2067">if(N1035=1,$E1035,"")</f>
        <v/>
      </c>
      <c r="T1035" s="19">
        <f t="shared" si="2067"/>
        <v>0.04672949363</v>
      </c>
      <c r="U1035" t="str">
        <f t="shared" si="2067"/>
        <v/>
      </c>
      <c r="V1035" t="str">
        <f t="shared" si="2067"/>
        <v/>
      </c>
      <c r="W1035" t="str">
        <f t="shared" si="2067"/>
        <v/>
      </c>
    </row>
    <row r="1036">
      <c r="A1036">
        <f t="shared" si="33"/>
        <v>10</v>
      </c>
      <c r="B1036">
        <f t="shared" si="34"/>
        <v>1956</v>
      </c>
      <c r="C1036" s="159">
        <f t="shared" si="709"/>
        <v>20759</v>
      </c>
      <c r="D1036" s="156">
        <f t="shared" si="12"/>
        <v>1956.75</v>
      </c>
      <c r="E1036" s="157">
        <f>('StockBond Returns'!Y1035+'StockBond Returns'!AA1035-'Parameters &amp; Main Results'!$B$33)/'StockBond Returns'!Z1035*12</f>
        <v>0.04842543628</v>
      </c>
      <c r="F1036" s="77">
        <f>'StockBond Returns'!Y1035+'StockBond Returns'!AA1035-'StockBond Returns'!Z1035*'Distribution of Final Value'!$B$7</f>
        <v>4.601626583</v>
      </c>
      <c r="G1036" s="19">
        <f>1/'StockBond Returns'!M1034</f>
        <v>0.05874843433</v>
      </c>
      <c r="H1036">
        <f t="shared" si="7"/>
        <v>1</v>
      </c>
      <c r="I1036" s="71">
        <f t="shared" si="8"/>
        <v>0</v>
      </c>
      <c r="J1036">
        <f t="shared" si="9"/>
        <v>0</v>
      </c>
      <c r="K1036" s="19">
        <f t="shared" ref="K1036:M1036" si="2068">if(H1036=1,$E1036,"")</f>
        <v>0.04842543628</v>
      </c>
      <c r="L1036" t="str">
        <f t="shared" si="2068"/>
        <v/>
      </c>
      <c r="M1036" t="str">
        <f t="shared" si="2068"/>
        <v/>
      </c>
      <c r="N1036" s="158">
        <f>if('StockBond Returns'!AB1034=0,1,0)</f>
        <v>0</v>
      </c>
      <c r="O1036">
        <f>if( and('StockBond Returns'!$AB1034&lt;0,'StockBond Returns'!$AB1034&gt;=-0.1),1,0)</f>
        <v>1</v>
      </c>
      <c r="P1036">
        <f>if( and('StockBond Returns'!$AB1034&lt;-0.1,'StockBond Returns'!$AB1034&gt;=-0.2),1,0)</f>
        <v>0</v>
      </c>
      <c r="Q1036">
        <f>if( and('StockBond Returns'!$AB1034&lt;-0.2,'StockBond Returns'!$AB1034&gt;=-0.3),1,0)</f>
        <v>0</v>
      </c>
      <c r="R1036">
        <f>if('StockBond Returns'!AB1034&lt;-0.3,1,0)</f>
        <v>0</v>
      </c>
      <c r="S1036" t="str">
        <f t="shared" ref="S1036:W1036" si="2069">if(N1036=1,$E1036,"")</f>
        <v/>
      </c>
      <c r="T1036" s="19">
        <f t="shared" si="2069"/>
        <v>0.04842543628</v>
      </c>
      <c r="U1036" t="str">
        <f t="shared" si="2069"/>
        <v/>
      </c>
      <c r="V1036" t="str">
        <f t="shared" si="2069"/>
        <v/>
      </c>
      <c r="W1036" t="str">
        <f t="shared" si="2069"/>
        <v/>
      </c>
    </row>
    <row r="1037">
      <c r="A1037">
        <f t="shared" si="33"/>
        <v>11</v>
      </c>
      <c r="B1037">
        <f t="shared" si="34"/>
        <v>1956</v>
      </c>
      <c r="C1037" s="159">
        <f t="shared" si="709"/>
        <v>20789</v>
      </c>
      <c r="D1037" s="156">
        <f t="shared" si="12"/>
        <v>1956.833333</v>
      </c>
      <c r="E1037" s="157">
        <f>('StockBond Returns'!Y1036+'StockBond Returns'!AA1036-'Parameters &amp; Main Results'!$B$33)/'StockBond Returns'!Z1036*12</f>
        <v>0.04848126778</v>
      </c>
      <c r="F1037" s="77">
        <f>'StockBond Returns'!Y1036+'StockBond Returns'!AA1036-'StockBond Returns'!Z1036*'Distribution of Final Value'!$B$7</f>
        <v>4.526834042</v>
      </c>
      <c r="G1037" s="19">
        <f>1/'StockBond Returns'!M1035</f>
        <v>0.05824001235</v>
      </c>
      <c r="H1037">
        <f t="shared" si="7"/>
        <v>1</v>
      </c>
      <c r="I1037" s="71">
        <f t="shared" si="8"/>
        <v>0</v>
      </c>
      <c r="J1037">
        <f t="shared" si="9"/>
        <v>0</v>
      </c>
      <c r="K1037" s="19">
        <f t="shared" ref="K1037:M1037" si="2070">if(H1037=1,$E1037,"")</f>
        <v>0.04848126778</v>
      </c>
      <c r="L1037" t="str">
        <f t="shared" si="2070"/>
        <v/>
      </c>
      <c r="M1037" t="str">
        <f t="shared" si="2070"/>
        <v/>
      </c>
      <c r="N1037" s="158">
        <f>if('StockBond Returns'!AB1035=0,1,0)</f>
        <v>0</v>
      </c>
      <c r="O1037">
        <f>if( and('StockBond Returns'!$AB1035&lt;0,'StockBond Returns'!$AB1035&gt;=-0.1),1,0)</f>
        <v>1</v>
      </c>
      <c r="P1037">
        <f>if( and('StockBond Returns'!$AB1035&lt;-0.1,'StockBond Returns'!$AB1035&gt;=-0.2),1,0)</f>
        <v>0</v>
      </c>
      <c r="Q1037">
        <f>if( and('StockBond Returns'!$AB1035&lt;-0.2,'StockBond Returns'!$AB1035&gt;=-0.3),1,0)</f>
        <v>0</v>
      </c>
      <c r="R1037">
        <f>if('StockBond Returns'!AB1035&lt;-0.3,1,0)</f>
        <v>0</v>
      </c>
      <c r="S1037" t="str">
        <f t="shared" ref="S1037:W1037" si="2071">if(N1037=1,$E1037,"")</f>
        <v/>
      </c>
      <c r="T1037" s="19">
        <f t="shared" si="2071"/>
        <v>0.04848126778</v>
      </c>
      <c r="U1037" t="str">
        <f t="shared" si="2071"/>
        <v/>
      </c>
      <c r="V1037" t="str">
        <f t="shared" si="2071"/>
        <v/>
      </c>
      <c r="W1037" t="str">
        <f t="shared" si="2071"/>
        <v/>
      </c>
    </row>
    <row r="1038">
      <c r="A1038">
        <f t="shared" si="33"/>
        <v>12</v>
      </c>
      <c r="B1038">
        <f t="shared" si="34"/>
        <v>1956</v>
      </c>
      <c r="C1038" s="159">
        <f t="shared" si="709"/>
        <v>20820</v>
      </c>
      <c r="D1038" s="156">
        <f t="shared" si="12"/>
        <v>1956.916667</v>
      </c>
      <c r="E1038" s="157">
        <f>('StockBond Returns'!Y1037+'StockBond Returns'!AA1037-'Parameters &amp; Main Results'!$B$33)/'StockBond Returns'!Z1037*12</f>
        <v>0.04904467421</v>
      </c>
      <c r="F1038" s="77">
        <f>'StockBond Returns'!Y1037+'StockBond Returns'!AA1037-'StockBond Returns'!Z1037*'Distribution of Final Value'!$B$7</f>
        <v>4.865652993</v>
      </c>
      <c r="G1038" s="19">
        <f>1/'StockBond Returns'!M1036</f>
        <v>0.05929113034</v>
      </c>
      <c r="H1038">
        <f t="shared" si="7"/>
        <v>1</v>
      </c>
      <c r="I1038" s="71">
        <f t="shared" si="8"/>
        <v>0</v>
      </c>
      <c r="J1038">
        <f t="shared" si="9"/>
        <v>0</v>
      </c>
      <c r="K1038" s="19">
        <f t="shared" ref="K1038:M1038" si="2072">if(H1038=1,$E1038,"")</f>
        <v>0.04904467421</v>
      </c>
      <c r="L1038" t="str">
        <f t="shared" si="2072"/>
        <v/>
      </c>
      <c r="M1038" t="str">
        <f t="shared" si="2072"/>
        <v/>
      </c>
      <c r="N1038" s="158">
        <f>if('StockBond Returns'!AB1036=0,1,0)</f>
        <v>0</v>
      </c>
      <c r="O1038">
        <f>if( and('StockBond Returns'!$AB1036&lt;0,'StockBond Returns'!$AB1036&gt;=-0.1),1,0)</f>
        <v>1</v>
      </c>
      <c r="P1038">
        <f>if( and('StockBond Returns'!$AB1036&lt;-0.1,'StockBond Returns'!$AB1036&gt;=-0.2),1,0)</f>
        <v>0</v>
      </c>
      <c r="Q1038">
        <f>if( and('StockBond Returns'!$AB1036&lt;-0.2,'StockBond Returns'!$AB1036&gt;=-0.3),1,0)</f>
        <v>0</v>
      </c>
      <c r="R1038">
        <f>if('StockBond Returns'!AB1036&lt;-0.3,1,0)</f>
        <v>0</v>
      </c>
      <c r="S1038" t="str">
        <f t="shared" ref="S1038:W1038" si="2073">if(N1038=1,$E1038,"")</f>
        <v/>
      </c>
      <c r="T1038" s="19">
        <f t="shared" si="2073"/>
        <v>0.04904467421</v>
      </c>
      <c r="U1038" t="str">
        <f t="shared" si="2073"/>
        <v/>
      </c>
      <c r="V1038" t="str">
        <f t="shared" si="2073"/>
        <v/>
      </c>
      <c r="W1038" t="str">
        <f t="shared" si="2073"/>
        <v/>
      </c>
    </row>
    <row r="1039">
      <c r="A1039">
        <f t="shared" si="33"/>
        <v>1</v>
      </c>
      <c r="B1039">
        <f t="shared" si="34"/>
        <v>1957</v>
      </c>
      <c r="C1039" s="159">
        <f t="shared" si="709"/>
        <v>20851</v>
      </c>
      <c r="D1039" s="156">
        <f t="shared" si="12"/>
        <v>1957</v>
      </c>
      <c r="E1039" s="157">
        <f>('StockBond Returns'!Y1038+'StockBond Returns'!AA1038-'Parameters &amp; Main Results'!$B$33)/'StockBond Returns'!Z1038*12</f>
        <v>0.04815667431</v>
      </c>
      <c r="F1039" s="77">
        <f>'StockBond Returns'!Y1038+'StockBond Returns'!AA1038-'StockBond Returns'!Z1038*'Distribution of Final Value'!$B$7</f>
        <v>4.444126432</v>
      </c>
      <c r="G1039" s="19">
        <f>1/'StockBond Returns'!M1037</f>
        <v>0.05786134413</v>
      </c>
      <c r="H1039">
        <f t="shared" si="7"/>
        <v>1</v>
      </c>
      <c r="I1039" s="71">
        <f t="shared" si="8"/>
        <v>0</v>
      </c>
      <c r="J1039">
        <f t="shared" si="9"/>
        <v>0</v>
      </c>
      <c r="K1039" s="19">
        <f t="shared" ref="K1039:M1039" si="2074">if(H1039=1,$E1039,"")</f>
        <v>0.04815667431</v>
      </c>
      <c r="L1039" t="str">
        <f t="shared" si="2074"/>
        <v/>
      </c>
      <c r="M1039" t="str">
        <f t="shared" si="2074"/>
        <v/>
      </c>
      <c r="N1039" s="158">
        <f>if('StockBond Returns'!AB1037=0,1,0)</f>
        <v>0</v>
      </c>
      <c r="O1039">
        <f>if( and('StockBond Returns'!$AB1037&lt;0,'StockBond Returns'!$AB1037&gt;=-0.1),1,0)</f>
        <v>1</v>
      </c>
      <c r="P1039">
        <f>if( and('StockBond Returns'!$AB1037&lt;-0.1,'StockBond Returns'!$AB1037&gt;=-0.2),1,0)</f>
        <v>0</v>
      </c>
      <c r="Q1039">
        <f>if( and('StockBond Returns'!$AB1037&lt;-0.2,'StockBond Returns'!$AB1037&gt;=-0.3),1,0)</f>
        <v>0</v>
      </c>
      <c r="R1039">
        <f>if('StockBond Returns'!AB1037&lt;-0.3,1,0)</f>
        <v>0</v>
      </c>
      <c r="S1039" t="str">
        <f t="shared" ref="S1039:W1039" si="2075">if(N1039=1,$E1039,"")</f>
        <v/>
      </c>
      <c r="T1039" s="19">
        <f t="shared" si="2075"/>
        <v>0.04815667431</v>
      </c>
      <c r="U1039" t="str">
        <f t="shared" si="2075"/>
        <v/>
      </c>
      <c r="V1039" t="str">
        <f t="shared" si="2075"/>
        <v/>
      </c>
      <c r="W1039" t="str">
        <f t="shared" si="2075"/>
        <v/>
      </c>
    </row>
    <row r="1040">
      <c r="A1040">
        <f t="shared" si="33"/>
        <v>2</v>
      </c>
      <c r="B1040">
        <f t="shared" si="34"/>
        <v>1957</v>
      </c>
      <c r="C1040" s="159">
        <f t="shared" si="709"/>
        <v>20879</v>
      </c>
      <c r="D1040" s="156">
        <f t="shared" si="12"/>
        <v>1957.083333</v>
      </c>
      <c r="E1040" s="157">
        <f>('StockBond Returns'!Y1039+'StockBond Returns'!AA1039-'Parameters &amp; Main Results'!$B$33)/'StockBond Returns'!Z1039*12</f>
        <v>0.04974155384</v>
      </c>
      <c r="F1040" s="77">
        <f>'StockBond Returns'!Y1039+'StockBond Returns'!AA1039-'StockBond Returns'!Z1039*'Distribution of Final Value'!$B$7</f>
        <v>5.293305426</v>
      </c>
      <c r="G1040" s="19">
        <f>1/'StockBond Returns'!M1038</f>
        <v>0.06076623573</v>
      </c>
      <c r="H1040">
        <f t="shared" si="7"/>
        <v>1</v>
      </c>
      <c r="I1040" s="71">
        <f t="shared" si="8"/>
        <v>0</v>
      </c>
      <c r="J1040">
        <f t="shared" si="9"/>
        <v>0</v>
      </c>
      <c r="K1040" s="19">
        <f t="shared" ref="K1040:M1040" si="2076">if(H1040=1,$E1040,"")</f>
        <v>0.04974155384</v>
      </c>
      <c r="L1040" t="str">
        <f t="shared" si="2076"/>
        <v/>
      </c>
      <c r="M1040" t="str">
        <f t="shared" si="2076"/>
        <v/>
      </c>
      <c r="N1040" s="158">
        <f>if('StockBond Returns'!AB1038=0,1,0)</f>
        <v>0</v>
      </c>
      <c r="O1040">
        <f>if( and('StockBond Returns'!$AB1038&lt;0,'StockBond Returns'!$AB1038&gt;=-0.1),1,0)</f>
        <v>1</v>
      </c>
      <c r="P1040">
        <f>if( and('StockBond Returns'!$AB1038&lt;-0.1,'StockBond Returns'!$AB1038&gt;=-0.2),1,0)</f>
        <v>0</v>
      </c>
      <c r="Q1040">
        <f>if( and('StockBond Returns'!$AB1038&lt;-0.2,'StockBond Returns'!$AB1038&gt;=-0.3),1,0)</f>
        <v>0</v>
      </c>
      <c r="R1040">
        <f>if('StockBond Returns'!AB1038&lt;-0.3,1,0)</f>
        <v>0</v>
      </c>
      <c r="S1040" t="str">
        <f t="shared" ref="S1040:W1040" si="2077">if(N1040=1,$E1040,"")</f>
        <v/>
      </c>
      <c r="T1040" s="19">
        <f t="shared" si="2077"/>
        <v>0.04974155384</v>
      </c>
      <c r="U1040" t="str">
        <f t="shared" si="2077"/>
        <v/>
      </c>
      <c r="V1040" t="str">
        <f t="shared" si="2077"/>
        <v/>
      </c>
      <c r="W1040" t="str">
        <f t="shared" si="2077"/>
        <v/>
      </c>
    </row>
    <row r="1041">
      <c r="A1041">
        <f t="shared" si="33"/>
        <v>3</v>
      </c>
      <c r="B1041">
        <f t="shared" si="34"/>
        <v>1957</v>
      </c>
      <c r="C1041" s="159">
        <f t="shared" si="709"/>
        <v>20910</v>
      </c>
      <c r="D1041" s="156">
        <f t="shared" si="12"/>
        <v>1957.166667</v>
      </c>
      <c r="E1041" s="157">
        <f>('StockBond Returns'!Y1040+'StockBond Returns'!AA1040-'Parameters &amp; Main Results'!$B$33)/'StockBond Returns'!Z1040*12</f>
        <v>0.05108108656</v>
      </c>
      <c r="F1041" s="77">
        <f>'StockBond Returns'!Y1040+'StockBond Returns'!AA1040-'StockBond Returns'!Z1040*'Distribution of Final Value'!$B$7</f>
        <v>6.140888159</v>
      </c>
      <c r="G1041" s="19">
        <f>1/'StockBond Returns'!M1039</f>
        <v>0.06342282843</v>
      </c>
      <c r="H1041">
        <f t="shared" si="7"/>
        <v>1</v>
      </c>
      <c r="I1041" s="71">
        <f t="shared" si="8"/>
        <v>0</v>
      </c>
      <c r="J1041">
        <f t="shared" si="9"/>
        <v>0</v>
      </c>
      <c r="K1041" s="19">
        <f t="shared" ref="K1041:M1041" si="2078">if(H1041=1,$E1041,"")</f>
        <v>0.05108108656</v>
      </c>
      <c r="L1041" t="str">
        <f t="shared" si="2078"/>
        <v/>
      </c>
      <c r="M1041" t="str">
        <f t="shared" si="2078"/>
        <v/>
      </c>
      <c r="N1041" s="158">
        <f>if('StockBond Returns'!AB1039=0,1,0)</f>
        <v>0</v>
      </c>
      <c r="O1041">
        <f>if( and('StockBond Returns'!$AB1039&lt;0,'StockBond Returns'!$AB1039&gt;=-0.1),1,0)</f>
        <v>0</v>
      </c>
      <c r="P1041">
        <f>if( and('StockBond Returns'!$AB1039&lt;-0.1,'StockBond Returns'!$AB1039&gt;=-0.2),1,0)</f>
        <v>1</v>
      </c>
      <c r="Q1041">
        <f>if( and('StockBond Returns'!$AB1039&lt;-0.2,'StockBond Returns'!$AB1039&gt;=-0.3),1,0)</f>
        <v>0</v>
      </c>
      <c r="R1041">
        <f>if('StockBond Returns'!AB1039&lt;-0.3,1,0)</f>
        <v>0</v>
      </c>
      <c r="S1041" t="str">
        <f t="shared" ref="S1041:W1041" si="2079">if(N1041=1,$E1041,"")</f>
        <v/>
      </c>
      <c r="T1041" t="str">
        <f t="shared" si="2079"/>
        <v/>
      </c>
      <c r="U1041" s="19">
        <f t="shared" si="2079"/>
        <v>0.05108108656</v>
      </c>
      <c r="V1041" t="str">
        <f t="shared" si="2079"/>
        <v/>
      </c>
      <c r="W1041" t="str">
        <f t="shared" si="2079"/>
        <v/>
      </c>
    </row>
    <row r="1042">
      <c r="A1042">
        <f t="shared" si="33"/>
        <v>4</v>
      </c>
      <c r="B1042">
        <f t="shared" si="34"/>
        <v>1957</v>
      </c>
      <c r="C1042" s="159">
        <f t="shared" si="709"/>
        <v>20940</v>
      </c>
      <c r="D1042" s="156">
        <f t="shared" si="12"/>
        <v>1957.25</v>
      </c>
      <c r="E1042" s="157">
        <f>('StockBond Returns'!Y1041+'StockBond Returns'!AA1041-'Parameters &amp; Main Results'!$B$33)/'StockBond Returns'!Z1041*12</f>
        <v>0.05056954012</v>
      </c>
      <c r="F1042" s="77">
        <f>'StockBond Returns'!Y1041+'StockBond Returns'!AA1041-'StockBond Returns'!Z1041*'Distribution of Final Value'!$B$7</f>
        <v>5.85760996</v>
      </c>
      <c r="G1042" s="19">
        <f>1/'StockBond Returns'!M1040</f>
        <v>0.06273470201</v>
      </c>
      <c r="H1042">
        <f t="shared" si="7"/>
        <v>1</v>
      </c>
      <c r="I1042" s="71">
        <f t="shared" si="8"/>
        <v>0</v>
      </c>
      <c r="J1042">
        <f t="shared" si="9"/>
        <v>0</v>
      </c>
      <c r="K1042" s="19">
        <f t="shared" ref="K1042:M1042" si="2080">if(H1042=1,$E1042,"")</f>
        <v>0.05056954012</v>
      </c>
      <c r="L1042" t="str">
        <f t="shared" si="2080"/>
        <v/>
      </c>
      <c r="M1042" t="str">
        <f t="shared" si="2080"/>
        <v/>
      </c>
      <c r="N1042" s="158">
        <f>if('StockBond Returns'!AB1040=0,1,0)</f>
        <v>0</v>
      </c>
      <c r="O1042">
        <f>if( and('StockBond Returns'!$AB1040&lt;0,'StockBond Returns'!$AB1040&gt;=-0.1),1,0)</f>
        <v>0</v>
      </c>
      <c r="P1042">
        <f>if( and('StockBond Returns'!$AB1040&lt;-0.1,'StockBond Returns'!$AB1040&gt;=-0.2),1,0)</f>
        <v>1</v>
      </c>
      <c r="Q1042">
        <f>if( and('StockBond Returns'!$AB1040&lt;-0.2,'StockBond Returns'!$AB1040&gt;=-0.3),1,0)</f>
        <v>0</v>
      </c>
      <c r="R1042">
        <f>if('StockBond Returns'!AB1040&lt;-0.3,1,0)</f>
        <v>0</v>
      </c>
      <c r="S1042" t="str">
        <f t="shared" ref="S1042:W1042" si="2081">if(N1042=1,$E1042,"")</f>
        <v/>
      </c>
      <c r="T1042" t="str">
        <f t="shared" si="2081"/>
        <v/>
      </c>
      <c r="U1042" s="19">
        <f t="shared" si="2081"/>
        <v>0.05056954012</v>
      </c>
      <c r="V1042" t="str">
        <f t="shared" si="2081"/>
        <v/>
      </c>
      <c r="W1042" t="str">
        <f t="shared" si="2081"/>
        <v/>
      </c>
    </row>
    <row r="1043">
      <c r="A1043">
        <f t="shared" si="33"/>
        <v>5</v>
      </c>
      <c r="B1043">
        <f t="shared" si="34"/>
        <v>1957</v>
      </c>
      <c r="C1043" s="159">
        <f t="shared" si="709"/>
        <v>20971</v>
      </c>
      <c r="D1043" s="156">
        <f t="shared" si="12"/>
        <v>1957.333333</v>
      </c>
      <c r="E1043" s="157">
        <f>('StockBond Returns'!Y1042+'StockBond Returns'!AA1042-'Parameters &amp; Main Results'!$B$33)/'StockBond Returns'!Z1042*12</f>
        <v>0.0494758399</v>
      </c>
      <c r="F1043" s="77">
        <f>'StockBond Returns'!Y1042+'StockBond Returns'!AA1042-'StockBond Returns'!Z1042*'Distribution of Final Value'!$B$7</f>
        <v>5.303898175</v>
      </c>
      <c r="G1043" s="19">
        <f>1/'StockBond Returns'!M1041</f>
        <v>0.06108489174</v>
      </c>
      <c r="H1043">
        <f t="shared" si="7"/>
        <v>1</v>
      </c>
      <c r="I1043" s="71">
        <f t="shared" si="8"/>
        <v>0</v>
      </c>
      <c r="J1043">
        <f t="shared" si="9"/>
        <v>0</v>
      </c>
      <c r="K1043" s="19">
        <f t="shared" ref="K1043:M1043" si="2082">if(H1043=1,$E1043,"")</f>
        <v>0.0494758399</v>
      </c>
      <c r="L1043" t="str">
        <f t="shared" si="2082"/>
        <v/>
      </c>
      <c r="M1043" t="str">
        <f t="shared" si="2082"/>
        <v/>
      </c>
      <c r="N1043" s="158">
        <f>if('StockBond Returns'!AB1041=0,1,0)</f>
        <v>0</v>
      </c>
      <c r="O1043">
        <f>if( and('StockBond Returns'!$AB1041&lt;0,'StockBond Returns'!$AB1041&gt;=-0.1),1,0)</f>
        <v>1</v>
      </c>
      <c r="P1043">
        <f>if( and('StockBond Returns'!$AB1041&lt;-0.1,'StockBond Returns'!$AB1041&gt;=-0.2),1,0)</f>
        <v>0</v>
      </c>
      <c r="Q1043">
        <f>if( and('StockBond Returns'!$AB1041&lt;-0.2,'StockBond Returns'!$AB1041&gt;=-0.3),1,0)</f>
        <v>0</v>
      </c>
      <c r="R1043">
        <f>if('StockBond Returns'!AB1041&lt;-0.3,1,0)</f>
        <v>0</v>
      </c>
      <c r="S1043" t="str">
        <f t="shared" ref="S1043:W1043" si="2083">if(N1043=1,$E1043,"")</f>
        <v/>
      </c>
      <c r="T1043" s="19">
        <f t="shared" si="2083"/>
        <v>0.0494758399</v>
      </c>
      <c r="U1043" t="str">
        <f t="shared" si="2083"/>
        <v/>
      </c>
      <c r="V1043" t="str">
        <f t="shared" si="2083"/>
        <v/>
      </c>
      <c r="W1043" t="str">
        <f t="shared" si="2083"/>
        <v/>
      </c>
    </row>
    <row r="1044">
      <c r="A1044">
        <f t="shared" si="33"/>
        <v>6</v>
      </c>
      <c r="B1044">
        <f t="shared" si="34"/>
        <v>1957</v>
      </c>
      <c r="C1044" s="159">
        <f t="shared" si="709"/>
        <v>21001</v>
      </c>
      <c r="D1044" s="156">
        <f t="shared" si="12"/>
        <v>1957.416667</v>
      </c>
      <c r="E1044" s="157">
        <f>('StockBond Returns'!Y1043+'StockBond Returns'!AA1043-'Parameters &amp; Main Results'!$B$33)/'StockBond Returns'!Z1043*12</f>
        <v>0.04845429327</v>
      </c>
      <c r="F1044" s="77">
        <f>'StockBond Returns'!Y1043+'StockBond Returns'!AA1043-'StockBond Returns'!Z1043*'Distribution of Final Value'!$B$7</f>
        <v>4.800216588</v>
      </c>
      <c r="G1044" s="19">
        <f>1/'StockBond Returns'!M1042</f>
        <v>0.05942215993</v>
      </c>
      <c r="H1044">
        <f t="shared" si="7"/>
        <v>1</v>
      </c>
      <c r="I1044" s="71">
        <f t="shared" si="8"/>
        <v>0</v>
      </c>
      <c r="J1044">
        <f t="shared" si="9"/>
        <v>0</v>
      </c>
      <c r="K1044" s="19">
        <f t="shared" ref="K1044:M1044" si="2084">if(H1044=1,$E1044,"")</f>
        <v>0.04845429327</v>
      </c>
      <c r="L1044" t="str">
        <f t="shared" si="2084"/>
        <v/>
      </c>
      <c r="M1044" t="str">
        <f t="shared" si="2084"/>
        <v/>
      </c>
      <c r="N1044" s="158">
        <f>if('StockBond Returns'!AB1042=0,1,0)</f>
        <v>0</v>
      </c>
      <c r="O1044">
        <f>if( and('StockBond Returns'!$AB1042&lt;0,'StockBond Returns'!$AB1042&gt;=-0.1),1,0)</f>
        <v>1</v>
      </c>
      <c r="P1044">
        <f>if( and('StockBond Returns'!$AB1042&lt;-0.1,'StockBond Returns'!$AB1042&gt;=-0.2),1,0)</f>
        <v>0</v>
      </c>
      <c r="Q1044">
        <f>if( and('StockBond Returns'!$AB1042&lt;-0.2,'StockBond Returns'!$AB1042&gt;=-0.3),1,0)</f>
        <v>0</v>
      </c>
      <c r="R1044">
        <f>if('StockBond Returns'!AB1042&lt;-0.3,1,0)</f>
        <v>0</v>
      </c>
      <c r="S1044" t="str">
        <f t="shared" ref="S1044:W1044" si="2085">if(N1044=1,$E1044,"")</f>
        <v/>
      </c>
      <c r="T1044" s="19">
        <f t="shared" si="2085"/>
        <v>0.04845429327</v>
      </c>
      <c r="U1044" t="str">
        <f t="shared" si="2085"/>
        <v/>
      </c>
      <c r="V1044" t="str">
        <f t="shared" si="2085"/>
        <v/>
      </c>
      <c r="W1044" t="str">
        <f t="shared" si="2085"/>
        <v/>
      </c>
    </row>
    <row r="1045">
      <c r="A1045">
        <f t="shared" si="33"/>
        <v>7</v>
      </c>
      <c r="B1045">
        <f t="shared" si="34"/>
        <v>1957</v>
      </c>
      <c r="C1045" s="159">
        <f t="shared" si="709"/>
        <v>21032</v>
      </c>
      <c r="D1045" s="156">
        <f t="shared" si="12"/>
        <v>1957.5</v>
      </c>
      <c r="E1045" s="157">
        <f>('StockBond Returns'!Y1044+'StockBond Returns'!AA1044-'Parameters &amp; Main Results'!$B$33)/'StockBond Returns'!Z1044*12</f>
        <v>0.04889606114</v>
      </c>
      <c r="F1045" s="77">
        <f>'StockBond Returns'!Y1044+'StockBond Returns'!AA1044-'StockBond Returns'!Z1044*'Distribution of Final Value'!$B$7</f>
        <v>5.032016656</v>
      </c>
      <c r="G1045" s="19">
        <f>1/'StockBond Returns'!M1043</f>
        <v>0.05992438169</v>
      </c>
      <c r="H1045">
        <f t="shared" si="7"/>
        <v>1</v>
      </c>
      <c r="I1045" s="71">
        <f t="shared" si="8"/>
        <v>0</v>
      </c>
      <c r="J1045">
        <f t="shared" si="9"/>
        <v>0</v>
      </c>
      <c r="K1045" s="19">
        <f t="shared" ref="K1045:M1045" si="2086">if(H1045=1,$E1045,"")</f>
        <v>0.04889606114</v>
      </c>
      <c r="L1045" t="str">
        <f t="shared" si="2086"/>
        <v/>
      </c>
      <c r="M1045" t="str">
        <f t="shared" si="2086"/>
        <v/>
      </c>
      <c r="N1045" s="158">
        <f>if('StockBond Returns'!AB1043=0,1,0)</f>
        <v>0</v>
      </c>
      <c r="O1045">
        <f>if( and('StockBond Returns'!$AB1043&lt;0,'StockBond Returns'!$AB1043&gt;=-0.1),1,0)</f>
        <v>1</v>
      </c>
      <c r="P1045">
        <f>if( and('StockBond Returns'!$AB1043&lt;-0.1,'StockBond Returns'!$AB1043&gt;=-0.2),1,0)</f>
        <v>0</v>
      </c>
      <c r="Q1045">
        <f>if( and('StockBond Returns'!$AB1043&lt;-0.2,'StockBond Returns'!$AB1043&gt;=-0.3),1,0)</f>
        <v>0</v>
      </c>
      <c r="R1045">
        <f>if('StockBond Returns'!AB1043&lt;-0.3,1,0)</f>
        <v>0</v>
      </c>
      <c r="S1045" t="str">
        <f t="shared" ref="S1045:W1045" si="2087">if(N1045=1,$E1045,"")</f>
        <v/>
      </c>
      <c r="T1045" s="19">
        <f t="shared" si="2087"/>
        <v>0.04889606114</v>
      </c>
      <c r="U1045" t="str">
        <f t="shared" si="2087"/>
        <v/>
      </c>
      <c r="V1045" t="str">
        <f t="shared" si="2087"/>
        <v/>
      </c>
      <c r="W1045" t="str">
        <f t="shared" si="2087"/>
        <v/>
      </c>
    </row>
    <row r="1046">
      <c r="A1046">
        <f t="shared" si="33"/>
        <v>8</v>
      </c>
      <c r="B1046">
        <f t="shared" si="34"/>
        <v>1957</v>
      </c>
      <c r="C1046" s="159">
        <f t="shared" si="709"/>
        <v>21063</v>
      </c>
      <c r="D1046" s="156">
        <f t="shared" si="12"/>
        <v>1957.583333</v>
      </c>
      <c r="E1046" s="157">
        <f>('StockBond Returns'!Y1045+'StockBond Returns'!AA1045-'Parameters &amp; Main Results'!$B$33)/'StockBond Returns'!Z1045*12</f>
        <v>0.04878056852</v>
      </c>
      <c r="F1046" s="77">
        <f>'StockBond Returns'!Y1045+'StockBond Returns'!AA1045-'StockBond Returns'!Z1045*'Distribution of Final Value'!$B$7</f>
        <v>5.025026147</v>
      </c>
      <c r="G1046" s="19">
        <f>1/'StockBond Returns'!M1044</f>
        <v>0.06002315141</v>
      </c>
      <c r="H1046">
        <f t="shared" si="7"/>
        <v>1</v>
      </c>
      <c r="I1046" s="71">
        <f t="shared" si="8"/>
        <v>0</v>
      </c>
      <c r="J1046">
        <f t="shared" si="9"/>
        <v>0</v>
      </c>
      <c r="K1046" s="19">
        <f t="shared" ref="K1046:M1046" si="2088">if(H1046=1,$E1046,"")</f>
        <v>0.04878056852</v>
      </c>
      <c r="L1046" t="str">
        <f t="shared" si="2088"/>
        <v/>
      </c>
      <c r="M1046" t="str">
        <f t="shared" si="2088"/>
        <v/>
      </c>
      <c r="N1046" s="158">
        <f>if('StockBond Returns'!AB1044=0,1,0)</f>
        <v>0</v>
      </c>
      <c r="O1046">
        <f>if( and('StockBond Returns'!$AB1044&lt;0,'StockBond Returns'!$AB1044&gt;=-0.1),1,0)</f>
        <v>1</v>
      </c>
      <c r="P1046">
        <f>if( and('StockBond Returns'!$AB1044&lt;-0.1,'StockBond Returns'!$AB1044&gt;=-0.2),1,0)</f>
        <v>0</v>
      </c>
      <c r="Q1046">
        <f>if( and('StockBond Returns'!$AB1044&lt;-0.2,'StockBond Returns'!$AB1044&gt;=-0.3),1,0)</f>
        <v>0</v>
      </c>
      <c r="R1046">
        <f>if('StockBond Returns'!AB1044&lt;-0.3,1,0)</f>
        <v>0</v>
      </c>
      <c r="S1046" t="str">
        <f t="shared" ref="S1046:W1046" si="2089">if(N1046=1,$E1046,"")</f>
        <v/>
      </c>
      <c r="T1046" s="19">
        <f t="shared" si="2089"/>
        <v>0.04878056852</v>
      </c>
      <c r="U1046" t="str">
        <f t="shared" si="2089"/>
        <v/>
      </c>
      <c r="V1046" t="str">
        <f t="shared" si="2089"/>
        <v/>
      </c>
      <c r="W1046" t="str">
        <f t="shared" si="2089"/>
        <v/>
      </c>
    </row>
    <row r="1047">
      <c r="A1047">
        <f t="shared" si="33"/>
        <v>9</v>
      </c>
      <c r="B1047">
        <f t="shared" si="34"/>
        <v>1957</v>
      </c>
      <c r="C1047" s="159">
        <f t="shared" si="709"/>
        <v>21093</v>
      </c>
      <c r="D1047" s="156">
        <f t="shared" si="12"/>
        <v>1957.666667</v>
      </c>
      <c r="E1047" s="157">
        <f>('StockBond Returns'!Y1046+'StockBond Returns'!AA1046-'Parameters &amp; Main Results'!$B$33)/'StockBond Returns'!Z1046*12</f>
        <v>0.05101016132</v>
      </c>
      <c r="F1047" s="77">
        <f>'StockBond Returns'!Y1046+'StockBond Returns'!AA1046-'StockBond Returns'!Z1046*'Distribution of Final Value'!$B$7</f>
        <v>6.228231941</v>
      </c>
      <c r="G1047" s="19">
        <f>1/'StockBond Returns'!M1045</f>
        <v>0.06357089027</v>
      </c>
      <c r="H1047">
        <f t="shared" si="7"/>
        <v>1</v>
      </c>
      <c r="I1047" s="71">
        <f t="shared" si="8"/>
        <v>0</v>
      </c>
      <c r="J1047">
        <f t="shared" si="9"/>
        <v>0</v>
      </c>
      <c r="K1047" s="19">
        <f t="shared" ref="K1047:M1047" si="2090">if(H1047=1,$E1047,"")</f>
        <v>0.05101016132</v>
      </c>
      <c r="L1047" t="str">
        <f t="shared" si="2090"/>
        <v/>
      </c>
      <c r="M1047" t="str">
        <f t="shared" si="2090"/>
        <v/>
      </c>
      <c r="N1047" s="158">
        <f>if('StockBond Returns'!AB1045=0,1,0)</f>
        <v>0</v>
      </c>
      <c r="O1047">
        <f>if( and('StockBond Returns'!$AB1045&lt;0,'StockBond Returns'!$AB1045&gt;=-0.1),1,0)</f>
        <v>1</v>
      </c>
      <c r="P1047">
        <f>if( and('StockBond Returns'!$AB1045&lt;-0.1,'StockBond Returns'!$AB1045&gt;=-0.2),1,0)</f>
        <v>0</v>
      </c>
      <c r="Q1047">
        <f>if( and('StockBond Returns'!$AB1045&lt;-0.2,'StockBond Returns'!$AB1045&gt;=-0.3),1,0)</f>
        <v>0</v>
      </c>
      <c r="R1047">
        <f>if('StockBond Returns'!AB1045&lt;-0.3,1,0)</f>
        <v>0</v>
      </c>
      <c r="S1047" t="str">
        <f t="shared" ref="S1047:W1047" si="2091">if(N1047=1,$E1047,"")</f>
        <v/>
      </c>
      <c r="T1047" s="19">
        <f t="shared" si="2091"/>
        <v>0.05101016132</v>
      </c>
      <c r="U1047" t="str">
        <f t="shared" si="2091"/>
        <v/>
      </c>
      <c r="V1047" t="str">
        <f t="shared" si="2091"/>
        <v/>
      </c>
      <c r="W1047" t="str">
        <f t="shared" si="2091"/>
        <v/>
      </c>
    </row>
    <row r="1048">
      <c r="A1048">
        <f t="shared" si="33"/>
        <v>10</v>
      </c>
      <c r="B1048">
        <f t="shared" si="34"/>
        <v>1957</v>
      </c>
      <c r="C1048" s="159">
        <f t="shared" si="709"/>
        <v>21124</v>
      </c>
      <c r="D1048" s="156">
        <f t="shared" si="12"/>
        <v>1957.75</v>
      </c>
      <c r="E1048" s="157">
        <f>('StockBond Returns'!Y1047+'StockBond Returns'!AA1047-'Parameters &amp; Main Results'!$B$33)/'StockBond Returns'!Z1047*12</f>
        <v>0.05348419213</v>
      </c>
      <c r="F1048" s="77">
        <f>'StockBond Returns'!Y1047+'StockBond Returns'!AA1047-'StockBond Returns'!Z1047*'Distribution of Final Value'!$B$7</f>
        <v>7.595601194</v>
      </c>
      <c r="G1048" s="19">
        <f>1/'StockBond Returns'!M1046</f>
        <v>0.06840115661</v>
      </c>
      <c r="H1048">
        <f t="shared" si="7"/>
        <v>1</v>
      </c>
      <c r="I1048" s="71">
        <f t="shared" si="8"/>
        <v>0</v>
      </c>
      <c r="J1048">
        <f t="shared" si="9"/>
        <v>0</v>
      </c>
      <c r="K1048" s="19">
        <f t="shared" ref="K1048:M1048" si="2092">if(H1048=1,$E1048,"")</f>
        <v>0.05348419213</v>
      </c>
      <c r="L1048" t="str">
        <f t="shared" si="2092"/>
        <v/>
      </c>
      <c r="M1048" t="str">
        <f t="shared" si="2092"/>
        <v/>
      </c>
      <c r="N1048" s="158">
        <f>if('StockBond Returns'!AB1046=0,1,0)</f>
        <v>0</v>
      </c>
      <c r="O1048">
        <f>if( and('StockBond Returns'!$AB1046&lt;0,'StockBond Returns'!$AB1046&gt;=-0.1),1,0)</f>
        <v>0</v>
      </c>
      <c r="P1048">
        <f>if( and('StockBond Returns'!$AB1046&lt;-0.1,'StockBond Returns'!$AB1046&gt;=-0.2),1,0)</f>
        <v>1</v>
      </c>
      <c r="Q1048">
        <f>if( and('StockBond Returns'!$AB1046&lt;-0.2,'StockBond Returns'!$AB1046&gt;=-0.3),1,0)</f>
        <v>0</v>
      </c>
      <c r="R1048">
        <f>if('StockBond Returns'!AB1046&lt;-0.3,1,0)</f>
        <v>0</v>
      </c>
      <c r="S1048" t="str">
        <f t="shared" ref="S1048:W1048" si="2093">if(N1048=1,$E1048,"")</f>
        <v/>
      </c>
      <c r="T1048" t="str">
        <f t="shared" si="2093"/>
        <v/>
      </c>
      <c r="U1048" s="19">
        <f t="shared" si="2093"/>
        <v>0.05348419213</v>
      </c>
      <c r="V1048" t="str">
        <f t="shared" si="2093"/>
        <v/>
      </c>
      <c r="W1048" t="str">
        <f t="shared" si="2093"/>
        <v/>
      </c>
    </row>
    <row r="1049">
      <c r="A1049">
        <f t="shared" si="33"/>
        <v>11</v>
      </c>
      <c r="B1049">
        <f t="shared" si="34"/>
        <v>1957</v>
      </c>
      <c r="C1049" s="159">
        <f t="shared" si="709"/>
        <v>21154</v>
      </c>
      <c r="D1049" s="156">
        <f t="shared" si="12"/>
        <v>1957.833333</v>
      </c>
      <c r="E1049" s="157">
        <f>('StockBond Returns'!Y1048+'StockBond Returns'!AA1048-'Parameters &amp; Main Results'!$B$33)/'StockBond Returns'!Z1048*12</f>
        <v>0.0548415419</v>
      </c>
      <c r="F1049" s="77">
        <f>'StockBond Returns'!Y1048+'StockBond Returns'!AA1048-'StockBond Returns'!Z1048*'Distribution of Final Value'!$B$7</f>
        <v>8.432836644</v>
      </c>
      <c r="G1049" s="19">
        <f>1/'StockBond Returns'!M1047</f>
        <v>0.0709839409</v>
      </c>
      <c r="H1049">
        <f t="shared" si="7"/>
        <v>1</v>
      </c>
      <c r="I1049" s="71">
        <f t="shared" si="8"/>
        <v>0</v>
      </c>
      <c r="J1049">
        <f t="shared" si="9"/>
        <v>0</v>
      </c>
      <c r="K1049" s="19">
        <f t="shared" ref="K1049:M1049" si="2094">if(H1049=1,$E1049,"")</f>
        <v>0.0548415419</v>
      </c>
      <c r="L1049" t="str">
        <f t="shared" si="2094"/>
        <v/>
      </c>
      <c r="M1049" t="str">
        <f t="shared" si="2094"/>
        <v/>
      </c>
      <c r="N1049" s="158">
        <f>if('StockBond Returns'!AB1047=0,1,0)</f>
        <v>0</v>
      </c>
      <c r="O1049">
        <f>if( and('StockBond Returns'!$AB1047&lt;0,'StockBond Returns'!$AB1047&gt;=-0.1),1,0)</f>
        <v>0</v>
      </c>
      <c r="P1049">
        <f>if( and('StockBond Returns'!$AB1047&lt;-0.1,'StockBond Returns'!$AB1047&gt;=-0.2),1,0)</f>
        <v>1</v>
      </c>
      <c r="Q1049">
        <f>if( and('StockBond Returns'!$AB1047&lt;-0.2,'StockBond Returns'!$AB1047&gt;=-0.3),1,0)</f>
        <v>0</v>
      </c>
      <c r="R1049">
        <f>if('StockBond Returns'!AB1047&lt;-0.3,1,0)</f>
        <v>0</v>
      </c>
      <c r="S1049" t="str">
        <f t="shared" ref="S1049:W1049" si="2095">if(N1049=1,$E1049,"")</f>
        <v/>
      </c>
      <c r="T1049" t="str">
        <f t="shared" si="2095"/>
        <v/>
      </c>
      <c r="U1049" s="19">
        <f t="shared" si="2095"/>
        <v>0.0548415419</v>
      </c>
      <c r="V1049" t="str">
        <f t="shared" si="2095"/>
        <v/>
      </c>
      <c r="W1049" t="str">
        <f t="shared" si="2095"/>
        <v/>
      </c>
    </row>
    <row r="1050">
      <c r="A1050">
        <f t="shared" si="33"/>
        <v>12</v>
      </c>
      <c r="B1050">
        <f t="shared" si="34"/>
        <v>1957</v>
      </c>
      <c r="C1050" s="159">
        <f t="shared" si="709"/>
        <v>21185</v>
      </c>
      <c r="D1050" s="156">
        <f t="shared" si="12"/>
        <v>1957.916667</v>
      </c>
      <c r="E1050" s="157">
        <f>('StockBond Returns'!Y1049+'StockBond Returns'!AA1049-'Parameters &amp; Main Results'!$B$33)/'StockBond Returns'!Z1049*12</f>
        <v>0.05414910736</v>
      </c>
      <c r="F1050" s="77">
        <f>'StockBond Returns'!Y1049+'StockBond Returns'!AA1049-'StockBond Returns'!Z1049*'Distribution of Final Value'!$B$7</f>
        <v>8.167003143</v>
      </c>
      <c r="G1050" s="19">
        <f>1/'StockBond Returns'!M1048</f>
        <v>0.07102235486</v>
      </c>
      <c r="H1050">
        <f t="shared" si="7"/>
        <v>1</v>
      </c>
      <c r="I1050" s="71">
        <f t="shared" si="8"/>
        <v>0</v>
      </c>
      <c r="J1050">
        <f t="shared" si="9"/>
        <v>0</v>
      </c>
      <c r="K1050" s="19">
        <f t="shared" ref="K1050:M1050" si="2096">if(H1050=1,$E1050,"")</f>
        <v>0.05414910736</v>
      </c>
      <c r="L1050" t="str">
        <f t="shared" si="2096"/>
        <v/>
      </c>
      <c r="M1050" t="str">
        <f t="shared" si="2096"/>
        <v/>
      </c>
      <c r="N1050" s="158">
        <f>if('StockBond Returns'!AB1048=0,1,0)</f>
        <v>0</v>
      </c>
      <c r="O1050">
        <f>if( and('StockBond Returns'!$AB1048&lt;0,'StockBond Returns'!$AB1048&gt;=-0.1),1,0)</f>
        <v>0</v>
      </c>
      <c r="P1050">
        <f>if( and('StockBond Returns'!$AB1048&lt;-0.1,'StockBond Returns'!$AB1048&gt;=-0.2),1,0)</f>
        <v>1</v>
      </c>
      <c r="Q1050">
        <f>if( and('StockBond Returns'!$AB1048&lt;-0.2,'StockBond Returns'!$AB1048&gt;=-0.3),1,0)</f>
        <v>0</v>
      </c>
      <c r="R1050">
        <f>if('StockBond Returns'!AB1048&lt;-0.3,1,0)</f>
        <v>0</v>
      </c>
      <c r="S1050" t="str">
        <f t="shared" ref="S1050:W1050" si="2097">if(N1050=1,$E1050,"")</f>
        <v/>
      </c>
      <c r="T1050" t="str">
        <f t="shared" si="2097"/>
        <v/>
      </c>
      <c r="U1050" s="19">
        <f t="shared" si="2097"/>
        <v>0.05414910736</v>
      </c>
      <c r="V1050" t="str">
        <f t="shared" si="2097"/>
        <v/>
      </c>
      <c r="W1050" t="str">
        <f t="shared" si="2097"/>
        <v/>
      </c>
    </row>
    <row r="1051">
      <c r="A1051">
        <f t="shared" si="33"/>
        <v>1</v>
      </c>
      <c r="B1051">
        <f t="shared" si="34"/>
        <v>1958</v>
      </c>
      <c r="C1051" s="159">
        <f t="shared" si="709"/>
        <v>21216</v>
      </c>
      <c r="D1051" s="156">
        <f t="shared" si="12"/>
        <v>1958</v>
      </c>
      <c r="E1051" s="157">
        <f>('StockBond Returns'!Y1050+'StockBond Returns'!AA1050-'Parameters &amp; Main Results'!$B$33)/'StockBond Returns'!Z1050*12</f>
        <v>0.05537583168</v>
      </c>
      <c r="F1051" s="77">
        <f>'StockBond Returns'!Y1050+'StockBond Returns'!AA1050-'StockBond Returns'!Z1050*'Distribution of Final Value'!$B$7</f>
        <v>8.872525803</v>
      </c>
      <c r="G1051" s="19">
        <f>1/'StockBond Returns'!M1049</f>
        <v>0.07375733027</v>
      </c>
      <c r="H1051">
        <f t="shared" si="7"/>
        <v>1</v>
      </c>
      <c r="I1051" s="71">
        <f t="shared" si="8"/>
        <v>0</v>
      </c>
      <c r="J1051">
        <f t="shared" si="9"/>
        <v>0</v>
      </c>
      <c r="K1051" s="19">
        <f t="shared" ref="K1051:M1051" si="2098">if(H1051=1,$E1051,"")</f>
        <v>0.05537583168</v>
      </c>
      <c r="L1051" t="str">
        <f t="shared" si="2098"/>
        <v/>
      </c>
      <c r="M1051" t="str">
        <f t="shared" si="2098"/>
        <v/>
      </c>
      <c r="N1051" s="158">
        <f>if('StockBond Returns'!AB1049=0,1,0)</f>
        <v>0</v>
      </c>
      <c r="O1051">
        <f>if( and('StockBond Returns'!$AB1049&lt;0,'StockBond Returns'!$AB1049&gt;=-0.1),1,0)</f>
        <v>0</v>
      </c>
      <c r="P1051">
        <f>if( and('StockBond Returns'!$AB1049&lt;-0.1,'StockBond Returns'!$AB1049&gt;=-0.2),1,0)</f>
        <v>1</v>
      </c>
      <c r="Q1051">
        <f>if( and('StockBond Returns'!$AB1049&lt;-0.2,'StockBond Returns'!$AB1049&gt;=-0.3),1,0)</f>
        <v>0</v>
      </c>
      <c r="R1051">
        <f>if('StockBond Returns'!AB1049&lt;-0.3,1,0)</f>
        <v>0</v>
      </c>
      <c r="S1051" t="str">
        <f t="shared" ref="S1051:W1051" si="2099">if(N1051=1,$E1051,"")</f>
        <v/>
      </c>
      <c r="T1051" t="str">
        <f t="shared" si="2099"/>
        <v/>
      </c>
      <c r="U1051" s="19">
        <f t="shared" si="2099"/>
        <v>0.05537583168</v>
      </c>
      <c r="V1051" t="str">
        <f t="shared" si="2099"/>
        <v/>
      </c>
      <c r="W1051" t="str">
        <f t="shared" si="2099"/>
        <v/>
      </c>
    </row>
    <row r="1052">
      <c r="A1052">
        <f t="shared" si="33"/>
        <v>2</v>
      </c>
      <c r="B1052">
        <f t="shared" si="34"/>
        <v>1958</v>
      </c>
      <c r="C1052" s="159">
        <f t="shared" si="709"/>
        <v>21244</v>
      </c>
      <c r="D1052" s="156">
        <f t="shared" si="12"/>
        <v>1958.083333</v>
      </c>
      <c r="E1052" s="157">
        <f>('StockBond Returns'!Y1051+'StockBond Returns'!AA1051-'Parameters &amp; Main Results'!$B$33)/'StockBond Returns'!Z1051*12</f>
        <v>0.05395592571</v>
      </c>
      <c r="F1052" s="77">
        <f>'StockBond Returns'!Y1051+'StockBond Returns'!AA1051-'StockBond Returns'!Z1051*'Distribution of Final Value'!$B$7</f>
        <v>8.303197255</v>
      </c>
      <c r="G1052" s="19">
        <f>1/'StockBond Returns'!M1050</f>
        <v>0.07151583004</v>
      </c>
      <c r="H1052">
        <f t="shared" si="7"/>
        <v>1</v>
      </c>
      <c r="I1052" s="71">
        <f t="shared" si="8"/>
        <v>0</v>
      </c>
      <c r="J1052">
        <f t="shared" si="9"/>
        <v>0</v>
      </c>
      <c r="K1052" s="19">
        <f t="shared" ref="K1052:M1052" si="2100">if(H1052=1,$E1052,"")</f>
        <v>0.05395592571</v>
      </c>
      <c r="L1052" t="str">
        <f t="shared" si="2100"/>
        <v/>
      </c>
      <c r="M1052" t="str">
        <f t="shared" si="2100"/>
        <v/>
      </c>
      <c r="N1052" s="158">
        <f>if('StockBond Returns'!AB1050=0,1,0)</f>
        <v>0</v>
      </c>
      <c r="O1052">
        <f>if( and('StockBond Returns'!$AB1050&lt;0,'StockBond Returns'!$AB1050&gt;=-0.1),1,0)</f>
        <v>0</v>
      </c>
      <c r="P1052">
        <f>if( and('StockBond Returns'!$AB1050&lt;-0.1,'StockBond Returns'!$AB1050&gt;=-0.2),1,0)</f>
        <v>1</v>
      </c>
      <c r="Q1052">
        <f>if( and('StockBond Returns'!$AB1050&lt;-0.2,'StockBond Returns'!$AB1050&gt;=-0.3),1,0)</f>
        <v>0</v>
      </c>
      <c r="R1052">
        <f>if('StockBond Returns'!AB1050&lt;-0.3,1,0)</f>
        <v>0</v>
      </c>
      <c r="S1052" t="str">
        <f t="shared" ref="S1052:W1052" si="2101">if(N1052=1,$E1052,"")</f>
        <v/>
      </c>
      <c r="T1052" t="str">
        <f t="shared" si="2101"/>
        <v/>
      </c>
      <c r="U1052" s="19">
        <f t="shared" si="2101"/>
        <v>0.05395592571</v>
      </c>
      <c r="V1052" t="str">
        <f t="shared" si="2101"/>
        <v/>
      </c>
      <c r="W1052" t="str">
        <f t="shared" si="2101"/>
        <v/>
      </c>
    </row>
    <row r="1053">
      <c r="A1053">
        <f t="shared" si="33"/>
        <v>3</v>
      </c>
      <c r="B1053">
        <f t="shared" si="34"/>
        <v>1958</v>
      </c>
      <c r="C1053" s="159">
        <f t="shared" si="709"/>
        <v>21275</v>
      </c>
      <c r="D1053" s="156">
        <f t="shared" si="12"/>
        <v>1958.166667</v>
      </c>
      <c r="E1053" s="157">
        <f>('StockBond Returns'!Y1052+'StockBond Returns'!AA1052-'Parameters &amp; Main Results'!$B$33)/'StockBond Returns'!Z1052*12</f>
        <v>0.05486461684</v>
      </c>
      <c r="F1053" s="77">
        <f>'StockBond Returns'!Y1052+'StockBond Returns'!AA1052-'StockBond Returns'!Z1052*'Distribution of Final Value'!$B$7</f>
        <v>8.519344634</v>
      </c>
      <c r="G1053" s="19">
        <f>1/'StockBond Returns'!M1051</f>
        <v>0.07328914731</v>
      </c>
      <c r="H1053">
        <f t="shared" si="7"/>
        <v>1</v>
      </c>
      <c r="I1053" s="71">
        <f t="shared" si="8"/>
        <v>0</v>
      </c>
      <c r="J1053">
        <f t="shared" si="9"/>
        <v>0</v>
      </c>
      <c r="K1053" s="19">
        <f t="shared" ref="K1053:M1053" si="2102">if(H1053=1,$E1053,"")</f>
        <v>0.05486461684</v>
      </c>
      <c r="L1053" t="str">
        <f t="shared" si="2102"/>
        <v/>
      </c>
      <c r="M1053" t="str">
        <f t="shared" si="2102"/>
        <v/>
      </c>
      <c r="N1053" s="158">
        <f>if('StockBond Returns'!AB1051=0,1,0)</f>
        <v>0</v>
      </c>
      <c r="O1053">
        <f>if( and('StockBond Returns'!$AB1051&lt;0,'StockBond Returns'!$AB1051&gt;=-0.1),1,0)</f>
        <v>0</v>
      </c>
      <c r="P1053">
        <f>if( and('StockBond Returns'!$AB1051&lt;-0.1,'StockBond Returns'!$AB1051&gt;=-0.2),1,0)</f>
        <v>1</v>
      </c>
      <c r="Q1053">
        <f>if( and('StockBond Returns'!$AB1051&lt;-0.2,'StockBond Returns'!$AB1051&gt;=-0.3),1,0)</f>
        <v>0</v>
      </c>
      <c r="R1053">
        <f>if('StockBond Returns'!AB1051&lt;-0.3,1,0)</f>
        <v>0</v>
      </c>
      <c r="S1053" t="str">
        <f t="shared" ref="S1053:W1053" si="2103">if(N1053=1,$E1053,"")</f>
        <v/>
      </c>
      <c r="T1053" t="str">
        <f t="shared" si="2103"/>
        <v/>
      </c>
      <c r="U1053" s="19">
        <f t="shared" si="2103"/>
        <v>0.05486461684</v>
      </c>
      <c r="V1053" t="str">
        <f t="shared" si="2103"/>
        <v/>
      </c>
      <c r="W1053" t="str">
        <f t="shared" si="2103"/>
        <v/>
      </c>
    </row>
    <row r="1054">
      <c r="A1054">
        <f t="shared" si="33"/>
        <v>4</v>
      </c>
      <c r="B1054">
        <f t="shared" si="34"/>
        <v>1958</v>
      </c>
      <c r="C1054" s="159">
        <f t="shared" si="709"/>
        <v>21305</v>
      </c>
      <c r="D1054" s="156">
        <f t="shared" si="12"/>
        <v>1958.25</v>
      </c>
      <c r="E1054" s="157">
        <f>('StockBond Returns'!Y1053+'StockBond Returns'!AA1053-'Parameters &amp; Main Results'!$B$33)/'StockBond Returns'!Z1053*12</f>
        <v>0.05393632729</v>
      </c>
      <c r="F1054" s="77">
        <f>'StockBond Returns'!Y1053+'StockBond Returns'!AA1053-'StockBond Returns'!Z1053*'Distribution of Final Value'!$B$7</f>
        <v>7.841027074</v>
      </c>
      <c r="G1054" s="19">
        <f>1/'StockBond Returns'!M1052</f>
        <v>0.07182730032</v>
      </c>
      <c r="H1054">
        <f t="shared" si="7"/>
        <v>1</v>
      </c>
      <c r="I1054" s="71">
        <f t="shared" si="8"/>
        <v>0</v>
      </c>
      <c r="J1054">
        <f t="shared" si="9"/>
        <v>0</v>
      </c>
      <c r="K1054" s="19">
        <f t="shared" ref="K1054:M1054" si="2104">if(H1054=1,$E1054,"")</f>
        <v>0.05393632729</v>
      </c>
      <c r="L1054" t="str">
        <f t="shared" si="2104"/>
        <v/>
      </c>
      <c r="M1054" t="str">
        <f t="shared" si="2104"/>
        <v/>
      </c>
      <c r="N1054" s="158">
        <f>if('StockBond Returns'!AB1052=0,1,0)</f>
        <v>0</v>
      </c>
      <c r="O1054">
        <f>if( and('StockBond Returns'!$AB1052&lt;0,'StockBond Returns'!$AB1052&gt;=-0.1),1,0)</f>
        <v>0</v>
      </c>
      <c r="P1054">
        <f>if( and('StockBond Returns'!$AB1052&lt;-0.1,'StockBond Returns'!$AB1052&gt;=-0.2),1,0)</f>
        <v>1</v>
      </c>
      <c r="Q1054">
        <f>if( and('StockBond Returns'!$AB1052&lt;-0.2,'StockBond Returns'!$AB1052&gt;=-0.3),1,0)</f>
        <v>0</v>
      </c>
      <c r="R1054">
        <f>if('StockBond Returns'!AB1052&lt;-0.3,1,0)</f>
        <v>0</v>
      </c>
      <c r="S1054" t="str">
        <f t="shared" ref="S1054:W1054" si="2105">if(N1054=1,$E1054,"")</f>
        <v/>
      </c>
      <c r="T1054" t="str">
        <f t="shared" si="2105"/>
        <v/>
      </c>
      <c r="U1054" s="19">
        <f t="shared" si="2105"/>
        <v>0.05393632729</v>
      </c>
      <c r="V1054" t="str">
        <f t="shared" si="2105"/>
        <v/>
      </c>
      <c r="W1054" t="str">
        <f t="shared" si="2105"/>
        <v/>
      </c>
    </row>
    <row r="1055">
      <c r="A1055">
        <f t="shared" si="33"/>
        <v>5</v>
      </c>
      <c r="B1055">
        <f t="shared" si="34"/>
        <v>1958</v>
      </c>
      <c r="C1055" s="159">
        <f t="shared" si="709"/>
        <v>21336</v>
      </c>
      <c r="D1055" s="156">
        <f t="shared" si="12"/>
        <v>1958.333333</v>
      </c>
      <c r="E1055" s="157">
        <f>('StockBond Returns'!Y1054+'StockBond Returns'!AA1054-'Parameters &amp; Main Results'!$B$33)/'StockBond Returns'!Z1054*12</f>
        <v>0.05278830741</v>
      </c>
      <c r="F1055" s="77">
        <f>'StockBond Returns'!Y1054+'StockBond Returns'!AA1054-'StockBond Returns'!Z1054*'Distribution of Final Value'!$B$7</f>
        <v>7.171474666</v>
      </c>
      <c r="G1055" s="19">
        <f>1/'StockBond Returns'!M1053</f>
        <v>0.07005265335</v>
      </c>
      <c r="H1055">
        <f t="shared" si="7"/>
        <v>1</v>
      </c>
      <c r="I1055" s="71">
        <f t="shared" si="8"/>
        <v>0</v>
      </c>
      <c r="J1055">
        <f t="shared" si="9"/>
        <v>0</v>
      </c>
      <c r="K1055" s="19">
        <f t="shared" ref="K1055:M1055" si="2106">if(H1055=1,$E1055,"")</f>
        <v>0.05278830741</v>
      </c>
      <c r="L1055" t="str">
        <f t="shared" si="2106"/>
        <v/>
      </c>
      <c r="M1055" t="str">
        <f t="shared" si="2106"/>
        <v/>
      </c>
      <c r="N1055" s="158">
        <f>if('StockBond Returns'!AB1053=0,1,0)</f>
        <v>0</v>
      </c>
      <c r="O1055">
        <f>if( and('StockBond Returns'!$AB1053&lt;0,'StockBond Returns'!$AB1053&gt;=-0.1),1,0)</f>
        <v>0</v>
      </c>
      <c r="P1055">
        <f>if( and('StockBond Returns'!$AB1053&lt;-0.1,'StockBond Returns'!$AB1053&gt;=-0.2),1,0)</f>
        <v>1</v>
      </c>
      <c r="Q1055">
        <f>if( and('StockBond Returns'!$AB1053&lt;-0.2,'StockBond Returns'!$AB1053&gt;=-0.3),1,0)</f>
        <v>0</v>
      </c>
      <c r="R1055">
        <f>if('StockBond Returns'!AB1053&lt;-0.3,1,0)</f>
        <v>0</v>
      </c>
      <c r="S1055" t="str">
        <f t="shared" ref="S1055:W1055" si="2107">if(N1055=1,$E1055,"")</f>
        <v/>
      </c>
      <c r="T1055" t="str">
        <f t="shared" si="2107"/>
        <v/>
      </c>
      <c r="U1055" s="19">
        <f t="shared" si="2107"/>
        <v>0.05278830741</v>
      </c>
      <c r="V1055" t="str">
        <f t="shared" si="2107"/>
        <v/>
      </c>
      <c r="W1055" t="str">
        <f t="shared" si="2107"/>
        <v/>
      </c>
    </row>
    <row r="1056">
      <c r="A1056">
        <f t="shared" si="33"/>
        <v>6</v>
      </c>
      <c r="B1056">
        <f t="shared" si="34"/>
        <v>1958</v>
      </c>
      <c r="C1056" s="159">
        <f t="shared" si="709"/>
        <v>21366</v>
      </c>
      <c r="D1056" s="156">
        <f t="shared" si="12"/>
        <v>1958.416667</v>
      </c>
      <c r="E1056" s="157">
        <f>('StockBond Returns'!Y1055+'StockBond Returns'!AA1055-'Parameters &amp; Main Results'!$B$33)/'StockBond Returns'!Z1055*12</f>
        <v>0.05231933433</v>
      </c>
      <c r="F1056" s="77">
        <f>'StockBond Returns'!Y1055+'StockBond Returns'!AA1055-'StockBond Returns'!Z1055*'Distribution of Final Value'!$B$7</f>
        <v>7.007964937</v>
      </c>
      <c r="G1056" s="19">
        <f>1/'StockBond Returns'!M1054</f>
        <v>0.0688526534</v>
      </c>
      <c r="H1056">
        <f t="shared" si="7"/>
        <v>1</v>
      </c>
      <c r="I1056" s="71">
        <f t="shared" si="8"/>
        <v>0</v>
      </c>
      <c r="J1056">
        <f t="shared" si="9"/>
        <v>0</v>
      </c>
      <c r="K1056" s="19">
        <f t="shared" ref="K1056:M1056" si="2108">if(H1056=1,$E1056,"")</f>
        <v>0.05231933433</v>
      </c>
      <c r="L1056" t="str">
        <f t="shared" si="2108"/>
        <v/>
      </c>
      <c r="M1056" t="str">
        <f t="shared" si="2108"/>
        <v/>
      </c>
      <c r="N1056" s="158">
        <f>if('StockBond Returns'!AB1054=0,1,0)</f>
        <v>0</v>
      </c>
      <c r="O1056">
        <f>if( and('StockBond Returns'!$AB1054&lt;0,'StockBond Returns'!$AB1054&gt;=-0.1),1,0)</f>
        <v>1</v>
      </c>
      <c r="P1056">
        <f>if( and('StockBond Returns'!$AB1054&lt;-0.1,'StockBond Returns'!$AB1054&gt;=-0.2),1,0)</f>
        <v>0</v>
      </c>
      <c r="Q1056">
        <f>if( and('StockBond Returns'!$AB1054&lt;-0.2,'StockBond Returns'!$AB1054&gt;=-0.3),1,0)</f>
        <v>0</v>
      </c>
      <c r="R1056">
        <f>if('StockBond Returns'!AB1054&lt;-0.3,1,0)</f>
        <v>0</v>
      </c>
      <c r="S1056" t="str">
        <f t="shared" ref="S1056:W1056" si="2109">if(N1056=1,$E1056,"")</f>
        <v/>
      </c>
      <c r="T1056" s="19">
        <f t="shared" si="2109"/>
        <v>0.05231933433</v>
      </c>
      <c r="U1056" t="str">
        <f t="shared" si="2109"/>
        <v/>
      </c>
      <c r="V1056" t="str">
        <f t="shared" si="2109"/>
        <v/>
      </c>
      <c r="W1056" t="str">
        <f t="shared" si="2109"/>
        <v/>
      </c>
    </row>
    <row r="1057">
      <c r="A1057">
        <f t="shared" si="33"/>
        <v>7</v>
      </c>
      <c r="B1057">
        <f t="shared" si="34"/>
        <v>1958</v>
      </c>
      <c r="C1057" s="159">
        <f t="shared" si="709"/>
        <v>21397</v>
      </c>
      <c r="D1057" s="156">
        <f t="shared" si="12"/>
        <v>1958.5</v>
      </c>
      <c r="E1057" s="157">
        <f>('StockBond Returns'!Y1056+'StockBond Returns'!AA1056-'Parameters &amp; Main Results'!$B$33)/'StockBond Returns'!Z1056*12</f>
        <v>0.05139713734</v>
      </c>
      <c r="F1057" s="77">
        <f>'StockBond Returns'!Y1056+'StockBond Returns'!AA1056-'StockBond Returns'!Z1056*'Distribution of Final Value'!$B$7</f>
        <v>6.496311213</v>
      </c>
      <c r="G1057" s="19">
        <f>1/'StockBond Returns'!M1055</f>
        <v>0.06758669826</v>
      </c>
      <c r="H1057">
        <f t="shared" si="7"/>
        <v>1</v>
      </c>
      <c r="I1057" s="71">
        <f t="shared" si="8"/>
        <v>0</v>
      </c>
      <c r="J1057">
        <f t="shared" si="9"/>
        <v>0</v>
      </c>
      <c r="K1057" s="19">
        <f t="shared" ref="K1057:M1057" si="2110">if(H1057=1,$E1057,"")</f>
        <v>0.05139713734</v>
      </c>
      <c r="L1057" t="str">
        <f t="shared" si="2110"/>
        <v/>
      </c>
      <c r="M1057" t="str">
        <f t="shared" si="2110"/>
        <v/>
      </c>
      <c r="N1057" s="158">
        <f>if('StockBond Returns'!AB1055=0,1,0)</f>
        <v>0</v>
      </c>
      <c r="O1057">
        <f>if( and('StockBond Returns'!$AB1055&lt;0,'StockBond Returns'!$AB1055&gt;=-0.1),1,0)</f>
        <v>1</v>
      </c>
      <c r="P1057">
        <f>if( and('StockBond Returns'!$AB1055&lt;-0.1,'StockBond Returns'!$AB1055&gt;=-0.2),1,0)</f>
        <v>0</v>
      </c>
      <c r="Q1057">
        <f>if( and('StockBond Returns'!$AB1055&lt;-0.2,'StockBond Returns'!$AB1055&gt;=-0.3),1,0)</f>
        <v>0</v>
      </c>
      <c r="R1057">
        <f>if('StockBond Returns'!AB1055&lt;-0.3,1,0)</f>
        <v>0</v>
      </c>
      <c r="S1057" t="str">
        <f t="shared" ref="S1057:W1057" si="2111">if(N1057=1,$E1057,"")</f>
        <v/>
      </c>
      <c r="T1057" s="19">
        <f t="shared" si="2111"/>
        <v>0.05139713734</v>
      </c>
      <c r="U1057" t="str">
        <f t="shared" si="2111"/>
        <v/>
      </c>
      <c r="V1057" t="str">
        <f t="shared" si="2111"/>
        <v/>
      </c>
      <c r="W1057" t="str">
        <f t="shared" si="2111"/>
        <v/>
      </c>
    </row>
    <row r="1058">
      <c r="A1058">
        <f t="shared" si="33"/>
        <v>8</v>
      </c>
      <c r="B1058">
        <f t="shared" si="34"/>
        <v>1958</v>
      </c>
      <c r="C1058" s="159">
        <f t="shared" si="709"/>
        <v>21428</v>
      </c>
      <c r="D1058" s="156">
        <f t="shared" si="12"/>
        <v>1958.583333</v>
      </c>
      <c r="E1058" s="157">
        <f>('StockBond Returns'!Y1057+'StockBond Returns'!AA1057-'Parameters &amp; Main Results'!$B$33)/'StockBond Returns'!Z1057*12</f>
        <v>0.05008882257</v>
      </c>
      <c r="F1058" s="77">
        <f>'StockBond Returns'!Y1057+'StockBond Returns'!AA1057-'StockBond Returns'!Z1057*'Distribution of Final Value'!$B$7</f>
        <v>5.893193741</v>
      </c>
      <c r="G1058" s="19">
        <f>1/'StockBond Returns'!M1056</f>
        <v>0.06514202033</v>
      </c>
      <c r="H1058">
        <f t="shared" si="7"/>
        <v>1</v>
      </c>
      <c r="I1058" s="71">
        <f t="shared" si="8"/>
        <v>0</v>
      </c>
      <c r="J1058">
        <f t="shared" si="9"/>
        <v>0</v>
      </c>
      <c r="K1058" s="19">
        <f t="shared" ref="K1058:M1058" si="2112">if(H1058=1,$E1058,"")</f>
        <v>0.05008882257</v>
      </c>
      <c r="L1058" t="str">
        <f t="shared" si="2112"/>
        <v/>
      </c>
      <c r="M1058" t="str">
        <f t="shared" si="2112"/>
        <v/>
      </c>
      <c r="N1058" s="158">
        <f>if('StockBond Returns'!AB1056=0,1,0)</f>
        <v>0</v>
      </c>
      <c r="O1058">
        <f>if( and('StockBond Returns'!$AB1056&lt;0,'StockBond Returns'!$AB1056&gt;=-0.1),1,0)</f>
        <v>1</v>
      </c>
      <c r="P1058">
        <f>if( and('StockBond Returns'!$AB1056&lt;-0.1,'StockBond Returns'!$AB1056&gt;=-0.2),1,0)</f>
        <v>0</v>
      </c>
      <c r="Q1058">
        <f>if( and('StockBond Returns'!$AB1056&lt;-0.2,'StockBond Returns'!$AB1056&gt;=-0.3),1,0)</f>
        <v>0</v>
      </c>
      <c r="R1058">
        <f>if('StockBond Returns'!AB1056&lt;-0.3,1,0)</f>
        <v>0</v>
      </c>
      <c r="S1058" t="str">
        <f t="shared" ref="S1058:W1058" si="2113">if(N1058=1,$E1058,"")</f>
        <v/>
      </c>
      <c r="T1058" s="19">
        <f t="shared" si="2113"/>
        <v>0.05008882257</v>
      </c>
      <c r="U1058" t="str">
        <f t="shared" si="2113"/>
        <v/>
      </c>
      <c r="V1058" t="str">
        <f t="shared" si="2113"/>
        <v/>
      </c>
      <c r="W1058" t="str">
        <f t="shared" si="2113"/>
        <v/>
      </c>
    </row>
    <row r="1059">
      <c r="A1059">
        <f t="shared" si="33"/>
        <v>9</v>
      </c>
      <c r="B1059">
        <f t="shared" si="34"/>
        <v>1958</v>
      </c>
      <c r="C1059" s="159">
        <f t="shared" si="709"/>
        <v>21458</v>
      </c>
      <c r="D1059" s="156">
        <f t="shared" si="12"/>
        <v>1958.666667</v>
      </c>
      <c r="E1059" s="157">
        <f>('StockBond Returns'!Y1058+'StockBond Returns'!AA1058-'Parameters &amp; Main Results'!$B$33)/'StockBond Returns'!Z1058*12</f>
        <v>0.05012824909</v>
      </c>
      <c r="F1059" s="77">
        <f>'StockBond Returns'!Y1058+'StockBond Returns'!AA1058-'StockBond Returns'!Z1058*'Distribution of Final Value'!$B$7</f>
        <v>6.03888127</v>
      </c>
      <c r="G1059" s="19">
        <f>1/'StockBond Returns'!M1057</f>
        <v>0.063929089</v>
      </c>
      <c r="H1059">
        <f t="shared" si="7"/>
        <v>1</v>
      </c>
      <c r="I1059" s="71">
        <f t="shared" si="8"/>
        <v>0</v>
      </c>
      <c r="J1059">
        <f t="shared" si="9"/>
        <v>0</v>
      </c>
      <c r="K1059" s="19">
        <f t="shared" ref="K1059:M1059" si="2114">if(H1059=1,$E1059,"")</f>
        <v>0.05012824909</v>
      </c>
      <c r="L1059" t="str">
        <f t="shared" si="2114"/>
        <v/>
      </c>
      <c r="M1059" t="str">
        <f t="shared" si="2114"/>
        <v/>
      </c>
      <c r="N1059" s="158">
        <f>if('StockBond Returns'!AB1057=0,1,0)</f>
        <v>0</v>
      </c>
      <c r="O1059">
        <f>if( and('StockBond Returns'!$AB1057&lt;0,'StockBond Returns'!$AB1057&gt;=-0.1),1,0)</f>
        <v>1</v>
      </c>
      <c r="P1059">
        <f>if( and('StockBond Returns'!$AB1057&lt;-0.1,'StockBond Returns'!$AB1057&gt;=-0.2),1,0)</f>
        <v>0</v>
      </c>
      <c r="Q1059">
        <f>if( and('StockBond Returns'!$AB1057&lt;-0.2,'StockBond Returns'!$AB1057&gt;=-0.3),1,0)</f>
        <v>0</v>
      </c>
      <c r="R1059">
        <f>if('StockBond Returns'!AB1057&lt;-0.3,1,0)</f>
        <v>0</v>
      </c>
      <c r="S1059" t="str">
        <f t="shared" ref="S1059:W1059" si="2115">if(N1059=1,$E1059,"")</f>
        <v/>
      </c>
      <c r="T1059" s="19">
        <f t="shared" si="2115"/>
        <v>0.05012824909</v>
      </c>
      <c r="U1059" t="str">
        <f t="shared" si="2115"/>
        <v/>
      </c>
      <c r="V1059" t="str">
        <f t="shared" si="2115"/>
        <v/>
      </c>
      <c r="W1059" t="str">
        <f t="shared" si="2115"/>
        <v/>
      </c>
    </row>
    <row r="1060">
      <c r="A1060">
        <f t="shared" si="33"/>
        <v>10</v>
      </c>
      <c r="B1060">
        <f t="shared" si="34"/>
        <v>1958</v>
      </c>
      <c r="C1060" s="159">
        <f t="shared" si="709"/>
        <v>21489</v>
      </c>
      <c r="D1060" s="156">
        <f t="shared" si="12"/>
        <v>1958.75</v>
      </c>
      <c r="E1060" s="157">
        <f>('StockBond Returns'!Y1059+'StockBond Returns'!AA1059-'Parameters &amp; Main Results'!$B$33)/'StockBond Returns'!Z1059*12</f>
        <v>0.04863178691</v>
      </c>
      <c r="F1060" s="77">
        <f>'StockBond Returns'!Y1059+'StockBond Returns'!AA1059-'StockBond Returns'!Z1059*'Distribution of Final Value'!$B$7</f>
        <v>5.16802238</v>
      </c>
      <c r="G1060" s="19">
        <f>1/'StockBond Returns'!M1058</f>
        <v>0.06138784109</v>
      </c>
      <c r="H1060">
        <f t="shared" si="7"/>
        <v>1</v>
      </c>
      <c r="I1060" s="71">
        <f t="shared" si="8"/>
        <v>0</v>
      </c>
      <c r="J1060">
        <f t="shared" si="9"/>
        <v>0</v>
      </c>
      <c r="K1060" s="19">
        <f t="shared" ref="K1060:M1060" si="2116">if(H1060=1,$E1060,"")</f>
        <v>0.04863178691</v>
      </c>
      <c r="L1060" t="str">
        <f t="shared" si="2116"/>
        <v/>
      </c>
      <c r="M1060" t="str">
        <f t="shared" si="2116"/>
        <v/>
      </c>
      <c r="N1060" s="158">
        <f>if('StockBond Returns'!AB1058=0,1,0)</f>
        <v>1</v>
      </c>
      <c r="O1060">
        <f>if( and('StockBond Returns'!$AB1058&lt;0,'StockBond Returns'!$AB1058&gt;=-0.1),1,0)</f>
        <v>0</v>
      </c>
      <c r="P1060">
        <f>if( and('StockBond Returns'!$AB1058&lt;-0.1,'StockBond Returns'!$AB1058&gt;=-0.2),1,0)</f>
        <v>0</v>
      </c>
      <c r="Q1060">
        <f>if( and('StockBond Returns'!$AB1058&lt;-0.2,'StockBond Returns'!$AB1058&gt;=-0.3),1,0)</f>
        <v>0</v>
      </c>
      <c r="R1060">
        <f>if('StockBond Returns'!AB1058&lt;-0.3,1,0)</f>
        <v>0</v>
      </c>
      <c r="S1060" s="19">
        <f t="shared" ref="S1060:W1060" si="2117">if(N1060=1,$E1060,"")</f>
        <v>0.04863178691</v>
      </c>
      <c r="T1060" t="str">
        <f t="shared" si="2117"/>
        <v/>
      </c>
      <c r="U1060" t="str">
        <f t="shared" si="2117"/>
        <v/>
      </c>
      <c r="V1060" t="str">
        <f t="shared" si="2117"/>
        <v/>
      </c>
      <c r="W1060" t="str">
        <f t="shared" si="2117"/>
        <v/>
      </c>
    </row>
    <row r="1061">
      <c r="A1061">
        <f t="shared" si="33"/>
        <v>11</v>
      </c>
      <c r="B1061">
        <f t="shared" si="34"/>
        <v>1958</v>
      </c>
      <c r="C1061" s="159">
        <f t="shared" si="709"/>
        <v>21519</v>
      </c>
      <c r="D1061" s="156">
        <f t="shared" si="12"/>
        <v>1958.833333</v>
      </c>
      <c r="E1061" s="157">
        <f>('StockBond Returns'!Y1060+'StockBond Returns'!AA1060-'Parameters &amp; Main Results'!$B$33)/'StockBond Returns'!Z1060*12</f>
        <v>0.04780094599</v>
      </c>
      <c r="F1061" s="77">
        <f>'StockBond Returns'!Y1060+'StockBond Returns'!AA1060-'StockBond Returns'!Z1060*'Distribution of Final Value'!$B$7</f>
        <v>4.434552424</v>
      </c>
      <c r="G1061" s="19">
        <f>1/'StockBond Returns'!M1059</f>
        <v>0.05994013957</v>
      </c>
      <c r="H1061">
        <f t="shared" si="7"/>
        <v>1</v>
      </c>
      <c r="I1061" s="71">
        <f t="shared" si="8"/>
        <v>0</v>
      </c>
      <c r="J1061">
        <f t="shared" si="9"/>
        <v>0</v>
      </c>
      <c r="K1061" s="19">
        <f t="shared" ref="K1061:M1061" si="2118">if(H1061=1,$E1061,"")</f>
        <v>0.04780094599</v>
      </c>
      <c r="L1061" t="str">
        <f t="shared" si="2118"/>
        <v/>
      </c>
      <c r="M1061" t="str">
        <f t="shared" si="2118"/>
        <v/>
      </c>
      <c r="N1061" s="158">
        <f>if('StockBond Returns'!AB1059=0,1,0)</f>
        <v>1</v>
      </c>
      <c r="O1061">
        <f>if( and('StockBond Returns'!$AB1059&lt;0,'StockBond Returns'!$AB1059&gt;=-0.1),1,0)</f>
        <v>0</v>
      </c>
      <c r="P1061">
        <f>if( and('StockBond Returns'!$AB1059&lt;-0.1,'StockBond Returns'!$AB1059&gt;=-0.2),1,0)</f>
        <v>0</v>
      </c>
      <c r="Q1061">
        <f>if( and('StockBond Returns'!$AB1059&lt;-0.2,'StockBond Returns'!$AB1059&gt;=-0.3),1,0)</f>
        <v>0</v>
      </c>
      <c r="R1061">
        <f>if('StockBond Returns'!AB1059&lt;-0.3,1,0)</f>
        <v>0</v>
      </c>
      <c r="S1061" s="19">
        <f t="shared" ref="S1061:W1061" si="2119">if(N1061=1,$E1061,"")</f>
        <v>0.04780094599</v>
      </c>
      <c r="T1061" t="str">
        <f t="shared" si="2119"/>
        <v/>
      </c>
      <c r="U1061" t="str">
        <f t="shared" si="2119"/>
        <v/>
      </c>
      <c r="V1061" t="str">
        <f t="shared" si="2119"/>
        <v/>
      </c>
      <c r="W1061" t="str">
        <f t="shared" si="2119"/>
        <v/>
      </c>
    </row>
    <row r="1062">
      <c r="A1062">
        <f t="shared" si="33"/>
        <v>12</v>
      </c>
      <c r="B1062">
        <f t="shared" si="34"/>
        <v>1958</v>
      </c>
      <c r="C1062" s="159">
        <f t="shared" si="709"/>
        <v>21550</v>
      </c>
      <c r="D1062" s="156">
        <f t="shared" si="12"/>
        <v>1958.916667</v>
      </c>
      <c r="E1062" s="157">
        <f>('StockBond Returns'!Y1061+'StockBond Returns'!AA1061-'Parameters &amp; Main Results'!$B$33)/'StockBond Returns'!Z1061*12</f>
        <v>0.04708531045</v>
      </c>
      <c r="F1062" s="77">
        <f>'StockBond Returns'!Y1061+'StockBond Returns'!AA1061-'StockBond Returns'!Z1061*'Distribution of Final Value'!$B$7</f>
        <v>4.107608728</v>
      </c>
      <c r="G1062" s="19">
        <f>1/'StockBond Returns'!M1060</f>
        <v>0.05864976341</v>
      </c>
      <c r="H1062">
        <f t="shared" si="7"/>
        <v>1</v>
      </c>
      <c r="I1062" s="71">
        <f t="shared" si="8"/>
        <v>0</v>
      </c>
      <c r="J1062">
        <f t="shared" si="9"/>
        <v>0</v>
      </c>
      <c r="K1062" s="19">
        <f t="shared" ref="K1062:M1062" si="2120">if(H1062=1,$E1062,"")</f>
        <v>0.04708531045</v>
      </c>
      <c r="L1062" t="str">
        <f t="shared" si="2120"/>
        <v/>
      </c>
      <c r="M1062" t="str">
        <f t="shared" si="2120"/>
        <v/>
      </c>
      <c r="N1062" s="158">
        <f>if('StockBond Returns'!AB1060=0,1,0)</f>
        <v>1</v>
      </c>
      <c r="O1062">
        <f>if( and('StockBond Returns'!$AB1060&lt;0,'StockBond Returns'!$AB1060&gt;=-0.1),1,0)</f>
        <v>0</v>
      </c>
      <c r="P1062">
        <f>if( and('StockBond Returns'!$AB1060&lt;-0.1,'StockBond Returns'!$AB1060&gt;=-0.2),1,0)</f>
        <v>0</v>
      </c>
      <c r="Q1062">
        <f>if( and('StockBond Returns'!$AB1060&lt;-0.2,'StockBond Returns'!$AB1060&gt;=-0.3),1,0)</f>
        <v>0</v>
      </c>
      <c r="R1062">
        <f>if('StockBond Returns'!AB1060&lt;-0.3,1,0)</f>
        <v>0</v>
      </c>
      <c r="S1062" s="19">
        <f t="shared" ref="S1062:W1062" si="2121">if(N1062=1,$E1062,"")</f>
        <v>0.04708531045</v>
      </c>
      <c r="T1062" t="str">
        <f t="shared" si="2121"/>
        <v/>
      </c>
      <c r="U1062" t="str">
        <f t="shared" si="2121"/>
        <v/>
      </c>
      <c r="V1062" t="str">
        <f t="shared" si="2121"/>
        <v/>
      </c>
      <c r="W1062" t="str">
        <f t="shared" si="2121"/>
        <v/>
      </c>
    </row>
    <row r="1063">
      <c r="A1063">
        <f t="shared" si="33"/>
        <v>1</v>
      </c>
      <c r="B1063">
        <f t="shared" si="34"/>
        <v>1959</v>
      </c>
      <c r="C1063" s="159">
        <f t="shared" si="709"/>
        <v>21581</v>
      </c>
      <c r="D1063" s="156">
        <f t="shared" si="12"/>
        <v>1959</v>
      </c>
      <c r="E1063" s="157">
        <f>('StockBond Returns'!Y1062+'StockBond Returns'!AA1062-'Parameters &amp; Main Results'!$B$33)/'StockBond Returns'!Z1062*12</f>
        <v>0.0455184129</v>
      </c>
      <c r="F1063" s="77">
        <f>'StockBond Returns'!Y1062+'StockBond Returns'!AA1062-'StockBond Returns'!Z1062*'Distribution of Final Value'!$B$7</f>
        <v>3.062221318</v>
      </c>
      <c r="G1063" s="19">
        <f>1/'StockBond Returns'!M1061</f>
        <v>0.05581439553</v>
      </c>
      <c r="H1063">
        <f t="shared" si="7"/>
        <v>1</v>
      </c>
      <c r="I1063" s="71">
        <f t="shared" si="8"/>
        <v>0</v>
      </c>
      <c r="J1063">
        <f t="shared" si="9"/>
        <v>0</v>
      </c>
      <c r="K1063" s="19">
        <f t="shared" ref="K1063:M1063" si="2122">if(H1063=1,$E1063,"")</f>
        <v>0.0455184129</v>
      </c>
      <c r="L1063" t="str">
        <f t="shared" si="2122"/>
        <v/>
      </c>
      <c r="M1063" t="str">
        <f t="shared" si="2122"/>
        <v/>
      </c>
      <c r="N1063" s="158">
        <f>if('StockBond Returns'!AB1061=0,1,0)</f>
        <v>1</v>
      </c>
      <c r="O1063">
        <f>if( and('StockBond Returns'!$AB1061&lt;0,'StockBond Returns'!$AB1061&gt;=-0.1),1,0)</f>
        <v>0</v>
      </c>
      <c r="P1063">
        <f>if( and('StockBond Returns'!$AB1061&lt;-0.1,'StockBond Returns'!$AB1061&gt;=-0.2),1,0)</f>
        <v>0</v>
      </c>
      <c r="Q1063">
        <f>if( and('StockBond Returns'!$AB1061&lt;-0.2,'StockBond Returns'!$AB1061&gt;=-0.3),1,0)</f>
        <v>0</v>
      </c>
      <c r="R1063">
        <f>if('StockBond Returns'!AB1061&lt;-0.3,1,0)</f>
        <v>0</v>
      </c>
      <c r="S1063" s="19">
        <f t="shared" ref="S1063:W1063" si="2123">if(N1063=1,$E1063,"")</f>
        <v>0.0455184129</v>
      </c>
      <c r="T1063" t="str">
        <f t="shared" si="2123"/>
        <v/>
      </c>
      <c r="U1063" t="str">
        <f t="shared" si="2123"/>
        <v/>
      </c>
      <c r="V1063" t="str">
        <f t="shared" si="2123"/>
        <v/>
      </c>
      <c r="W1063" t="str">
        <f t="shared" si="2123"/>
        <v/>
      </c>
    </row>
    <row r="1064">
      <c r="A1064">
        <f t="shared" si="33"/>
        <v>2</v>
      </c>
      <c r="B1064">
        <f t="shared" si="34"/>
        <v>1959</v>
      </c>
      <c r="C1064" s="159">
        <f t="shared" si="709"/>
        <v>21609</v>
      </c>
      <c r="D1064" s="156">
        <f t="shared" si="12"/>
        <v>1959.083333</v>
      </c>
      <c r="E1064" s="157">
        <f>('StockBond Returns'!Y1063+'StockBond Returns'!AA1063-'Parameters &amp; Main Results'!$B$33)/'StockBond Returns'!Z1063*12</f>
        <v>0.04550469732</v>
      </c>
      <c r="F1064" s="77">
        <f>'StockBond Returns'!Y1063+'StockBond Returns'!AA1063-'StockBond Returns'!Z1063*'Distribution of Final Value'!$B$7</f>
        <v>3.218549389</v>
      </c>
      <c r="G1064" s="19">
        <f>1/'StockBond Returns'!M1062</f>
        <v>0.05602932022</v>
      </c>
      <c r="H1064">
        <f t="shared" si="7"/>
        <v>1</v>
      </c>
      <c r="I1064" s="71">
        <f t="shared" si="8"/>
        <v>0</v>
      </c>
      <c r="J1064">
        <f t="shared" si="9"/>
        <v>0</v>
      </c>
      <c r="K1064" s="19">
        <f t="shared" ref="K1064:M1064" si="2124">if(H1064=1,$E1064,"")</f>
        <v>0.04550469732</v>
      </c>
      <c r="L1064" t="str">
        <f t="shared" si="2124"/>
        <v/>
      </c>
      <c r="M1064" t="str">
        <f t="shared" si="2124"/>
        <v/>
      </c>
      <c r="N1064" s="158">
        <f>if('StockBond Returns'!AB1062=0,1,0)</f>
        <v>1</v>
      </c>
      <c r="O1064">
        <f>if( and('StockBond Returns'!$AB1062&lt;0,'StockBond Returns'!$AB1062&gt;=-0.1),1,0)</f>
        <v>0</v>
      </c>
      <c r="P1064">
        <f>if( and('StockBond Returns'!$AB1062&lt;-0.1,'StockBond Returns'!$AB1062&gt;=-0.2),1,0)</f>
        <v>0</v>
      </c>
      <c r="Q1064">
        <f>if( and('StockBond Returns'!$AB1062&lt;-0.2,'StockBond Returns'!$AB1062&gt;=-0.3),1,0)</f>
        <v>0</v>
      </c>
      <c r="R1064">
        <f>if('StockBond Returns'!AB1062&lt;-0.3,1,0)</f>
        <v>0</v>
      </c>
      <c r="S1064" s="19">
        <f t="shared" ref="S1064:W1064" si="2125">if(N1064=1,$E1064,"")</f>
        <v>0.04550469732</v>
      </c>
      <c r="T1064" t="str">
        <f t="shared" si="2125"/>
        <v/>
      </c>
      <c r="U1064" t="str">
        <f t="shared" si="2125"/>
        <v/>
      </c>
      <c r="V1064" t="str">
        <f t="shared" si="2125"/>
        <v/>
      </c>
      <c r="W1064" t="str">
        <f t="shared" si="2125"/>
        <v/>
      </c>
    </row>
    <row r="1065">
      <c r="A1065">
        <f t="shared" si="33"/>
        <v>3</v>
      </c>
      <c r="B1065">
        <f t="shared" si="34"/>
        <v>1959</v>
      </c>
      <c r="C1065" s="159">
        <f t="shared" si="709"/>
        <v>21640</v>
      </c>
      <c r="D1065" s="156">
        <f t="shared" si="12"/>
        <v>1959.166667</v>
      </c>
      <c r="E1065" s="157">
        <f>('StockBond Returns'!Y1064+'StockBond Returns'!AA1064-'Parameters &amp; Main Results'!$B$33)/'StockBond Returns'!Z1064*12</f>
        <v>0.04547232816</v>
      </c>
      <c r="F1065" s="77">
        <f>'StockBond Returns'!Y1064+'StockBond Returns'!AA1064-'StockBond Returns'!Z1064*'Distribution of Final Value'!$B$7</f>
        <v>3.252507949</v>
      </c>
      <c r="G1065" s="19">
        <f>1/'StockBond Returns'!M1063</f>
        <v>0.05533896741</v>
      </c>
      <c r="H1065">
        <f t="shared" si="7"/>
        <v>1</v>
      </c>
      <c r="I1065" s="71">
        <f t="shared" si="8"/>
        <v>0</v>
      </c>
      <c r="J1065">
        <f t="shared" si="9"/>
        <v>0</v>
      </c>
      <c r="K1065" s="19">
        <f t="shared" ref="K1065:M1065" si="2126">if(H1065=1,$E1065,"")</f>
        <v>0.04547232816</v>
      </c>
      <c r="L1065" t="str">
        <f t="shared" si="2126"/>
        <v/>
      </c>
      <c r="M1065" t="str">
        <f t="shared" si="2126"/>
        <v/>
      </c>
      <c r="N1065" s="158">
        <f>if('StockBond Returns'!AB1063=0,1,0)</f>
        <v>1</v>
      </c>
      <c r="O1065">
        <f>if( and('StockBond Returns'!$AB1063&lt;0,'StockBond Returns'!$AB1063&gt;=-0.1),1,0)</f>
        <v>0</v>
      </c>
      <c r="P1065">
        <f>if( and('StockBond Returns'!$AB1063&lt;-0.1,'StockBond Returns'!$AB1063&gt;=-0.2),1,0)</f>
        <v>0</v>
      </c>
      <c r="Q1065">
        <f>if( and('StockBond Returns'!$AB1063&lt;-0.2,'StockBond Returns'!$AB1063&gt;=-0.3),1,0)</f>
        <v>0</v>
      </c>
      <c r="R1065">
        <f>if('StockBond Returns'!AB1063&lt;-0.3,1,0)</f>
        <v>0</v>
      </c>
      <c r="S1065" s="19">
        <f t="shared" ref="S1065:W1065" si="2127">if(N1065=1,$E1065,"")</f>
        <v>0.04547232816</v>
      </c>
      <c r="T1065" t="str">
        <f t="shared" si="2127"/>
        <v/>
      </c>
      <c r="U1065" t="str">
        <f t="shared" si="2127"/>
        <v/>
      </c>
      <c r="V1065" t="str">
        <f t="shared" si="2127"/>
        <v/>
      </c>
      <c r="W1065" t="str">
        <f t="shared" si="2127"/>
        <v/>
      </c>
    </row>
    <row r="1066">
      <c r="A1066">
        <f t="shared" si="33"/>
        <v>4</v>
      </c>
      <c r="B1066">
        <f t="shared" si="34"/>
        <v>1959</v>
      </c>
      <c r="C1066" s="159">
        <f t="shared" si="709"/>
        <v>21670</v>
      </c>
      <c r="D1066" s="156">
        <f t="shared" si="12"/>
        <v>1959.25</v>
      </c>
      <c r="E1066" s="157">
        <f>('StockBond Returns'!Y1065+'StockBond Returns'!AA1065-'Parameters &amp; Main Results'!$B$33)/'StockBond Returns'!Z1065*12</f>
        <v>0.04546412717</v>
      </c>
      <c r="F1066" s="77">
        <f>'StockBond Returns'!Y1065+'StockBond Returns'!AA1065-'StockBond Returns'!Z1065*'Distribution of Final Value'!$B$7</f>
        <v>3.288472672</v>
      </c>
      <c r="G1066" s="19">
        <f>1/'StockBond Returns'!M1064</f>
        <v>0.05565596098</v>
      </c>
      <c r="H1066">
        <f t="shared" si="7"/>
        <v>1</v>
      </c>
      <c r="I1066" s="71">
        <f t="shared" si="8"/>
        <v>0</v>
      </c>
      <c r="J1066">
        <f t="shared" si="9"/>
        <v>0</v>
      </c>
      <c r="K1066" s="19">
        <f t="shared" ref="K1066:M1066" si="2128">if(H1066=1,$E1066,"")</f>
        <v>0.04546412717</v>
      </c>
      <c r="L1066" t="str">
        <f t="shared" si="2128"/>
        <v/>
      </c>
      <c r="M1066" t="str">
        <f t="shared" si="2128"/>
        <v/>
      </c>
      <c r="N1066" s="158">
        <f>if('StockBond Returns'!AB1064=0,1,0)</f>
        <v>1</v>
      </c>
      <c r="O1066">
        <f>if( and('StockBond Returns'!$AB1064&lt;0,'StockBond Returns'!$AB1064&gt;=-0.1),1,0)</f>
        <v>0</v>
      </c>
      <c r="P1066">
        <f>if( and('StockBond Returns'!$AB1064&lt;-0.1,'StockBond Returns'!$AB1064&gt;=-0.2),1,0)</f>
        <v>0</v>
      </c>
      <c r="Q1066">
        <f>if( and('StockBond Returns'!$AB1064&lt;-0.2,'StockBond Returns'!$AB1064&gt;=-0.3),1,0)</f>
        <v>0</v>
      </c>
      <c r="R1066">
        <f>if('StockBond Returns'!AB1064&lt;-0.3,1,0)</f>
        <v>0</v>
      </c>
      <c r="S1066" s="19">
        <f t="shared" ref="S1066:W1066" si="2129">if(N1066=1,$E1066,"")</f>
        <v>0.04546412717</v>
      </c>
      <c r="T1066" t="str">
        <f t="shared" si="2129"/>
        <v/>
      </c>
      <c r="U1066" t="str">
        <f t="shared" si="2129"/>
        <v/>
      </c>
      <c r="V1066" t="str">
        <f t="shared" si="2129"/>
        <v/>
      </c>
      <c r="W1066" t="str">
        <f t="shared" si="2129"/>
        <v/>
      </c>
    </row>
    <row r="1067">
      <c r="A1067">
        <f t="shared" si="33"/>
        <v>5</v>
      </c>
      <c r="B1067">
        <f t="shared" si="34"/>
        <v>1959</v>
      </c>
      <c r="C1067" s="159">
        <f t="shared" si="709"/>
        <v>21701</v>
      </c>
      <c r="D1067" s="156">
        <f t="shared" si="12"/>
        <v>1959.333333</v>
      </c>
      <c r="E1067" s="157">
        <f>('StockBond Returns'!Y1066+'StockBond Returns'!AA1066-'Parameters &amp; Main Results'!$B$33)/'StockBond Returns'!Z1066*12</f>
        <v>0.04438475139</v>
      </c>
      <c r="F1067" s="77">
        <f>'StockBond Returns'!Y1066+'StockBond Returns'!AA1066-'StockBond Returns'!Z1066*'Distribution of Final Value'!$B$7</f>
        <v>2.742381485</v>
      </c>
      <c r="G1067" s="19">
        <f>1/'StockBond Returns'!M1065</f>
        <v>0.05379550014</v>
      </c>
      <c r="H1067">
        <f t="shared" si="7"/>
        <v>1</v>
      </c>
      <c r="I1067" s="71">
        <f t="shared" si="8"/>
        <v>0</v>
      </c>
      <c r="J1067">
        <f t="shared" si="9"/>
        <v>0</v>
      </c>
      <c r="K1067" s="19">
        <f t="shared" ref="K1067:M1067" si="2130">if(H1067=1,$E1067,"")</f>
        <v>0.04438475139</v>
      </c>
      <c r="L1067" t="str">
        <f t="shared" si="2130"/>
        <v/>
      </c>
      <c r="M1067" t="str">
        <f t="shared" si="2130"/>
        <v/>
      </c>
      <c r="N1067" s="158">
        <f>if('StockBond Returns'!AB1065=0,1,0)</f>
        <v>1</v>
      </c>
      <c r="O1067">
        <f>if( and('StockBond Returns'!$AB1065&lt;0,'StockBond Returns'!$AB1065&gt;=-0.1),1,0)</f>
        <v>0</v>
      </c>
      <c r="P1067">
        <f>if( and('StockBond Returns'!$AB1065&lt;-0.1,'StockBond Returns'!$AB1065&gt;=-0.2),1,0)</f>
        <v>0</v>
      </c>
      <c r="Q1067">
        <f>if( and('StockBond Returns'!$AB1065&lt;-0.2,'StockBond Returns'!$AB1065&gt;=-0.3),1,0)</f>
        <v>0</v>
      </c>
      <c r="R1067">
        <f>if('StockBond Returns'!AB1065&lt;-0.3,1,0)</f>
        <v>0</v>
      </c>
      <c r="S1067" s="19">
        <f t="shared" ref="S1067:W1067" si="2131">if(N1067=1,$E1067,"")</f>
        <v>0.04438475139</v>
      </c>
      <c r="T1067" t="str">
        <f t="shared" si="2131"/>
        <v/>
      </c>
      <c r="U1067" t="str">
        <f t="shared" si="2131"/>
        <v/>
      </c>
      <c r="V1067" t="str">
        <f t="shared" si="2131"/>
        <v/>
      </c>
      <c r="W1067" t="str">
        <f t="shared" si="2131"/>
        <v/>
      </c>
    </row>
    <row r="1068">
      <c r="A1068">
        <f t="shared" si="33"/>
        <v>6</v>
      </c>
      <c r="B1068">
        <f t="shared" si="34"/>
        <v>1959</v>
      </c>
      <c r="C1068" s="159">
        <f t="shared" si="709"/>
        <v>21731</v>
      </c>
      <c r="D1068" s="156">
        <f t="shared" si="12"/>
        <v>1959.416667</v>
      </c>
      <c r="E1068" s="157">
        <f>('StockBond Returns'!Y1067+'StockBond Returns'!AA1067-'Parameters &amp; Main Results'!$B$33)/'StockBond Returns'!Z1067*12</f>
        <v>0.04403224837</v>
      </c>
      <c r="F1068" s="77">
        <f>'StockBond Returns'!Y1067+'StockBond Returns'!AA1067-'StockBond Returns'!Z1067*'Distribution of Final Value'!$B$7</f>
        <v>2.43916976</v>
      </c>
      <c r="G1068" s="19">
        <f>1/'StockBond Returns'!M1066</f>
        <v>0.05288541888</v>
      </c>
      <c r="H1068">
        <f t="shared" si="7"/>
        <v>1</v>
      </c>
      <c r="I1068" s="71">
        <f t="shared" si="8"/>
        <v>0</v>
      </c>
      <c r="J1068">
        <f t="shared" si="9"/>
        <v>0</v>
      </c>
      <c r="K1068" s="19">
        <f t="shared" ref="K1068:M1068" si="2132">if(H1068=1,$E1068,"")</f>
        <v>0.04403224837</v>
      </c>
      <c r="L1068" t="str">
        <f t="shared" si="2132"/>
        <v/>
      </c>
      <c r="M1068" t="str">
        <f t="shared" si="2132"/>
        <v/>
      </c>
      <c r="N1068" s="158">
        <f>if('StockBond Returns'!AB1066=0,1,0)</f>
        <v>1</v>
      </c>
      <c r="O1068">
        <f>if( and('StockBond Returns'!$AB1066&lt;0,'StockBond Returns'!$AB1066&gt;=-0.1),1,0)</f>
        <v>0</v>
      </c>
      <c r="P1068">
        <f>if( and('StockBond Returns'!$AB1066&lt;-0.1,'StockBond Returns'!$AB1066&gt;=-0.2),1,0)</f>
        <v>0</v>
      </c>
      <c r="Q1068">
        <f>if( and('StockBond Returns'!$AB1066&lt;-0.2,'StockBond Returns'!$AB1066&gt;=-0.3),1,0)</f>
        <v>0</v>
      </c>
      <c r="R1068">
        <f>if('StockBond Returns'!AB1066&lt;-0.3,1,0)</f>
        <v>0</v>
      </c>
      <c r="S1068" s="19">
        <f t="shared" ref="S1068:W1068" si="2133">if(N1068=1,$E1068,"")</f>
        <v>0.04403224837</v>
      </c>
      <c r="T1068" t="str">
        <f t="shared" si="2133"/>
        <v/>
      </c>
      <c r="U1068" t="str">
        <f t="shared" si="2133"/>
        <v/>
      </c>
      <c r="V1068" t="str">
        <f t="shared" si="2133"/>
        <v/>
      </c>
      <c r="W1068" t="str">
        <f t="shared" si="2133"/>
        <v/>
      </c>
    </row>
    <row r="1069">
      <c r="A1069">
        <f t="shared" si="33"/>
        <v>7</v>
      </c>
      <c r="B1069">
        <f t="shared" si="34"/>
        <v>1959</v>
      </c>
      <c r="C1069" s="159">
        <f t="shared" si="709"/>
        <v>21762</v>
      </c>
      <c r="D1069" s="156">
        <f t="shared" si="12"/>
        <v>1959.5</v>
      </c>
      <c r="E1069" s="157">
        <f>('StockBond Returns'!Y1068+'StockBond Returns'!AA1068-'Parameters &amp; Main Results'!$B$33)/'StockBond Returns'!Z1068*12</f>
        <v>0.0443118137</v>
      </c>
      <c r="F1069" s="77">
        <f>'StockBond Returns'!Y1068+'StockBond Returns'!AA1068-'StockBond Returns'!Z1068*'Distribution of Final Value'!$B$7</f>
        <v>2.712950204</v>
      </c>
      <c r="G1069" s="19">
        <f>1/'StockBond Returns'!M1067</f>
        <v>0.05326835872</v>
      </c>
      <c r="H1069">
        <f t="shared" si="7"/>
        <v>1</v>
      </c>
      <c r="I1069" s="71">
        <f t="shared" si="8"/>
        <v>0</v>
      </c>
      <c r="J1069">
        <f t="shared" si="9"/>
        <v>0</v>
      </c>
      <c r="K1069" s="19">
        <f t="shared" ref="K1069:M1069" si="2134">if(H1069=1,$E1069,"")</f>
        <v>0.0443118137</v>
      </c>
      <c r="L1069" t="str">
        <f t="shared" si="2134"/>
        <v/>
      </c>
      <c r="M1069" t="str">
        <f t="shared" si="2134"/>
        <v/>
      </c>
      <c r="N1069" s="158">
        <f>if('StockBond Returns'!AB1067=0,1,0)</f>
        <v>0</v>
      </c>
      <c r="O1069">
        <f>if( and('StockBond Returns'!$AB1067&lt;0,'StockBond Returns'!$AB1067&gt;=-0.1),1,0)</f>
        <v>1</v>
      </c>
      <c r="P1069">
        <f>if( and('StockBond Returns'!$AB1067&lt;-0.1,'StockBond Returns'!$AB1067&gt;=-0.2),1,0)</f>
        <v>0</v>
      </c>
      <c r="Q1069">
        <f>if( and('StockBond Returns'!$AB1067&lt;-0.2,'StockBond Returns'!$AB1067&gt;=-0.3),1,0)</f>
        <v>0</v>
      </c>
      <c r="R1069">
        <f>if('StockBond Returns'!AB1067&lt;-0.3,1,0)</f>
        <v>0</v>
      </c>
      <c r="S1069" t="str">
        <f t="shared" ref="S1069:W1069" si="2135">if(N1069=1,$E1069,"")</f>
        <v/>
      </c>
      <c r="T1069" s="19">
        <f t="shared" si="2135"/>
        <v>0.0443118137</v>
      </c>
      <c r="U1069" t="str">
        <f t="shared" si="2135"/>
        <v/>
      </c>
      <c r="V1069" t="str">
        <f t="shared" si="2135"/>
        <v/>
      </c>
      <c r="W1069" t="str">
        <f t="shared" si="2135"/>
        <v/>
      </c>
    </row>
    <row r="1070">
      <c r="A1070">
        <f t="shared" si="33"/>
        <v>8</v>
      </c>
      <c r="B1070">
        <f t="shared" si="34"/>
        <v>1959</v>
      </c>
      <c r="C1070" s="159">
        <f t="shared" si="709"/>
        <v>21793</v>
      </c>
      <c r="D1070" s="156">
        <f t="shared" si="12"/>
        <v>1959.583333</v>
      </c>
      <c r="E1070" s="157">
        <f>('StockBond Returns'!Y1069+'StockBond Returns'!AA1069-'Parameters &amp; Main Results'!$B$33)/'StockBond Returns'!Z1069*12</f>
        <v>0.04335178099</v>
      </c>
      <c r="F1070" s="77">
        <f>'StockBond Returns'!Y1069+'StockBond Returns'!AA1069-'StockBond Returns'!Z1069*'Distribution of Final Value'!$B$7</f>
        <v>2.175</v>
      </c>
      <c r="G1070" s="19">
        <f>1/'StockBond Returns'!M1068</f>
        <v>0.05171541203</v>
      </c>
      <c r="H1070">
        <f t="shared" si="7"/>
        <v>1</v>
      </c>
      <c r="I1070" s="71">
        <f t="shared" si="8"/>
        <v>0</v>
      </c>
      <c r="J1070">
        <f t="shared" si="9"/>
        <v>0</v>
      </c>
      <c r="K1070" s="19">
        <f t="shared" ref="K1070:M1070" si="2136">if(H1070=1,$E1070,"")</f>
        <v>0.04335178099</v>
      </c>
      <c r="L1070" t="str">
        <f t="shared" si="2136"/>
        <v/>
      </c>
      <c r="M1070" t="str">
        <f t="shared" si="2136"/>
        <v/>
      </c>
      <c r="N1070" s="158">
        <f>if('StockBond Returns'!AB1068=0,1,0)</f>
        <v>1</v>
      </c>
      <c r="O1070">
        <f>if( and('StockBond Returns'!$AB1068&lt;0,'StockBond Returns'!$AB1068&gt;=-0.1),1,0)</f>
        <v>0</v>
      </c>
      <c r="P1070">
        <f>if( and('StockBond Returns'!$AB1068&lt;-0.1,'StockBond Returns'!$AB1068&gt;=-0.2),1,0)</f>
        <v>0</v>
      </c>
      <c r="Q1070">
        <f>if( and('StockBond Returns'!$AB1068&lt;-0.2,'StockBond Returns'!$AB1068&gt;=-0.3),1,0)</f>
        <v>0</v>
      </c>
      <c r="R1070">
        <f>if('StockBond Returns'!AB1068&lt;-0.3,1,0)</f>
        <v>0</v>
      </c>
      <c r="S1070" s="19">
        <f t="shared" ref="S1070:W1070" si="2137">if(N1070=1,$E1070,"")</f>
        <v>0.04335178099</v>
      </c>
      <c r="T1070" t="str">
        <f t="shared" si="2137"/>
        <v/>
      </c>
      <c r="U1070" t="str">
        <f t="shared" si="2137"/>
        <v/>
      </c>
      <c r="V1070" t="str">
        <f t="shared" si="2137"/>
        <v/>
      </c>
      <c r="W1070" t="str">
        <f t="shared" si="2137"/>
        <v/>
      </c>
    </row>
    <row r="1071">
      <c r="A1071">
        <f t="shared" si="33"/>
        <v>9</v>
      </c>
      <c r="B1071">
        <f t="shared" si="34"/>
        <v>1959</v>
      </c>
      <c r="C1071" s="159">
        <f t="shared" si="709"/>
        <v>21823</v>
      </c>
      <c r="D1071" s="156">
        <f t="shared" si="12"/>
        <v>1959.666667</v>
      </c>
      <c r="E1071" s="157">
        <f>('StockBond Returns'!Y1070+'StockBond Returns'!AA1070-'Parameters &amp; Main Results'!$B$33)/'StockBond Returns'!Z1070*12</f>
        <v>0.04390506887</v>
      </c>
      <c r="F1071" s="77">
        <f>'StockBond Returns'!Y1070+'StockBond Returns'!AA1070-'StockBond Returns'!Z1070*'Distribution of Final Value'!$B$7</f>
        <v>2.479107887</v>
      </c>
      <c r="G1071" s="19">
        <f>1/'StockBond Returns'!M1069</f>
        <v>0.05256894443</v>
      </c>
      <c r="H1071">
        <f t="shared" si="7"/>
        <v>1</v>
      </c>
      <c r="I1071" s="71">
        <f t="shared" si="8"/>
        <v>0</v>
      </c>
      <c r="J1071">
        <f t="shared" si="9"/>
        <v>0</v>
      </c>
      <c r="K1071" s="19">
        <f t="shared" ref="K1071:M1071" si="2138">if(H1071=1,$E1071,"")</f>
        <v>0.04390506887</v>
      </c>
      <c r="L1071" t="str">
        <f t="shared" si="2138"/>
        <v/>
      </c>
      <c r="M1071" t="str">
        <f t="shared" si="2138"/>
        <v/>
      </c>
      <c r="N1071" s="158">
        <f>if('StockBond Returns'!AB1069=0,1,0)</f>
        <v>0</v>
      </c>
      <c r="O1071">
        <f>if( and('StockBond Returns'!$AB1069&lt;0,'StockBond Returns'!$AB1069&gt;=-0.1),1,0)</f>
        <v>1</v>
      </c>
      <c r="P1071">
        <f>if( and('StockBond Returns'!$AB1069&lt;-0.1,'StockBond Returns'!$AB1069&gt;=-0.2),1,0)</f>
        <v>0</v>
      </c>
      <c r="Q1071">
        <f>if( and('StockBond Returns'!$AB1069&lt;-0.2,'StockBond Returns'!$AB1069&gt;=-0.3),1,0)</f>
        <v>0</v>
      </c>
      <c r="R1071">
        <f>if('StockBond Returns'!AB1069&lt;-0.3,1,0)</f>
        <v>0</v>
      </c>
      <c r="S1071" t="str">
        <f t="shared" ref="S1071:W1071" si="2139">if(N1071=1,$E1071,"")</f>
        <v/>
      </c>
      <c r="T1071" s="19">
        <f t="shared" si="2139"/>
        <v>0.04390506887</v>
      </c>
      <c r="U1071" t="str">
        <f t="shared" si="2139"/>
        <v/>
      </c>
      <c r="V1071" t="str">
        <f t="shared" si="2139"/>
        <v/>
      </c>
      <c r="W1071" t="str">
        <f t="shared" si="2139"/>
        <v/>
      </c>
    </row>
    <row r="1072">
      <c r="A1072">
        <f t="shared" si="33"/>
        <v>10</v>
      </c>
      <c r="B1072">
        <f t="shared" si="34"/>
        <v>1959</v>
      </c>
      <c r="C1072" s="159">
        <f t="shared" si="709"/>
        <v>21854</v>
      </c>
      <c r="D1072" s="156">
        <f t="shared" si="12"/>
        <v>1959.75</v>
      </c>
      <c r="E1072" s="157">
        <f>('StockBond Returns'!Y1071+'StockBond Returns'!AA1071-'Parameters &amp; Main Results'!$B$33)/'StockBond Returns'!Z1071*12</f>
        <v>0.04574665105</v>
      </c>
      <c r="F1072" s="77">
        <f>'StockBond Returns'!Y1071+'StockBond Returns'!AA1071-'StockBond Returns'!Z1071*'Distribution of Final Value'!$B$7</f>
        <v>3.550034478</v>
      </c>
      <c r="G1072" s="19">
        <f>1/'StockBond Returns'!M1070</f>
        <v>0.05534252983</v>
      </c>
      <c r="H1072">
        <f t="shared" si="7"/>
        <v>1</v>
      </c>
      <c r="I1072" s="71">
        <f t="shared" si="8"/>
        <v>0</v>
      </c>
      <c r="J1072">
        <f t="shared" si="9"/>
        <v>0</v>
      </c>
      <c r="K1072" s="19">
        <f t="shared" ref="K1072:M1072" si="2140">if(H1072=1,$E1072,"")</f>
        <v>0.04574665105</v>
      </c>
      <c r="L1072" t="str">
        <f t="shared" si="2140"/>
        <v/>
      </c>
      <c r="M1072" t="str">
        <f t="shared" si="2140"/>
        <v/>
      </c>
      <c r="N1072" s="158">
        <f>if('StockBond Returns'!AB1070=0,1,0)</f>
        <v>0</v>
      </c>
      <c r="O1072">
        <f>if( and('StockBond Returns'!$AB1070&lt;0,'StockBond Returns'!$AB1070&gt;=-0.1),1,0)</f>
        <v>1</v>
      </c>
      <c r="P1072">
        <f>if( and('StockBond Returns'!$AB1070&lt;-0.1,'StockBond Returns'!$AB1070&gt;=-0.2),1,0)</f>
        <v>0</v>
      </c>
      <c r="Q1072">
        <f>if( and('StockBond Returns'!$AB1070&lt;-0.2,'StockBond Returns'!$AB1070&gt;=-0.3),1,0)</f>
        <v>0</v>
      </c>
      <c r="R1072">
        <f>if('StockBond Returns'!AB1070&lt;-0.3,1,0)</f>
        <v>0</v>
      </c>
      <c r="S1072" t="str">
        <f t="shared" ref="S1072:W1072" si="2141">if(N1072=1,$E1072,"")</f>
        <v/>
      </c>
      <c r="T1072" s="19">
        <f t="shared" si="2141"/>
        <v>0.04574665105</v>
      </c>
      <c r="U1072" t="str">
        <f t="shared" si="2141"/>
        <v/>
      </c>
      <c r="V1072" t="str">
        <f t="shared" si="2141"/>
        <v/>
      </c>
      <c r="W1072" t="str">
        <f t="shared" si="2141"/>
        <v/>
      </c>
    </row>
    <row r="1073">
      <c r="A1073">
        <f t="shared" si="33"/>
        <v>11</v>
      </c>
      <c r="B1073">
        <f t="shared" si="34"/>
        <v>1959</v>
      </c>
      <c r="C1073" s="159">
        <f t="shared" si="709"/>
        <v>21884</v>
      </c>
      <c r="D1073" s="156">
        <f t="shared" si="12"/>
        <v>1959.833333</v>
      </c>
      <c r="E1073" s="157">
        <f>('StockBond Returns'!Y1072+'StockBond Returns'!AA1072-'Parameters &amp; Main Results'!$B$33)/'StockBond Returns'!Z1072*12</f>
        <v>0.04541758965</v>
      </c>
      <c r="F1073" s="77">
        <f>'StockBond Returns'!Y1072+'StockBond Returns'!AA1072-'StockBond Returns'!Z1072*'Distribution of Final Value'!$B$7</f>
        <v>3.391411609</v>
      </c>
      <c r="G1073" s="19">
        <f>1/'StockBond Returns'!M1071</f>
        <v>0.05509158008</v>
      </c>
      <c r="H1073">
        <f t="shared" si="7"/>
        <v>1</v>
      </c>
      <c r="I1073" s="71">
        <f t="shared" si="8"/>
        <v>0</v>
      </c>
      <c r="J1073">
        <f t="shared" si="9"/>
        <v>0</v>
      </c>
      <c r="K1073" s="19">
        <f t="shared" ref="K1073:M1073" si="2142">if(H1073=1,$E1073,"")</f>
        <v>0.04541758965</v>
      </c>
      <c r="L1073" t="str">
        <f t="shared" si="2142"/>
        <v/>
      </c>
      <c r="M1073" t="str">
        <f t="shared" si="2142"/>
        <v/>
      </c>
      <c r="N1073" s="158">
        <f>if('StockBond Returns'!AB1071=0,1,0)</f>
        <v>0</v>
      </c>
      <c r="O1073">
        <f>if( and('StockBond Returns'!$AB1071&lt;0,'StockBond Returns'!$AB1071&gt;=-0.1),1,0)</f>
        <v>1</v>
      </c>
      <c r="P1073">
        <f>if( and('StockBond Returns'!$AB1071&lt;-0.1,'StockBond Returns'!$AB1071&gt;=-0.2),1,0)</f>
        <v>0</v>
      </c>
      <c r="Q1073">
        <f>if( and('StockBond Returns'!$AB1071&lt;-0.2,'StockBond Returns'!$AB1071&gt;=-0.3),1,0)</f>
        <v>0</v>
      </c>
      <c r="R1073">
        <f>if('StockBond Returns'!AB1071&lt;-0.3,1,0)</f>
        <v>0</v>
      </c>
      <c r="S1073" t="str">
        <f t="shared" ref="S1073:W1073" si="2143">if(N1073=1,$E1073,"")</f>
        <v/>
      </c>
      <c r="T1073" s="19">
        <f t="shared" si="2143"/>
        <v>0.04541758965</v>
      </c>
      <c r="U1073" t="str">
        <f t="shared" si="2143"/>
        <v/>
      </c>
      <c r="V1073" t="str">
        <f t="shared" si="2143"/>
        <v/>
      </c>
      <c r="W1073" t="str">
        <f t="shared" si="2143"/>
        <v/>
      </c>
    </row>
    <row r="1074">
      <c r="A1074">
        <f t="shared" si="33"/>
        <v>12</v>
      </c>
      <c r="B1074">
        <f t="shared" si="34"/>
        <v>1959</v>
      </c>
      <c r="C1074" s="159">
        <f t="shared" si="709"/>
        <v>21915</v>
      </c>
      <c r="D1074" s="156">
        <f t="shared" si="12"/>
        <v>1959.916667</v>
      </c>
      <c r="E1074" s="157">
        <f>('StockBond Returns'!Y1073+'StockBond Returns'!AA1073-'Parameters &amp; Main Results'!$B$33)/'StockBond Returns'!Z1073*12</f>
        <v>0.04501532121</v>
      </c>
      <c r="F1074" s="77">
        <f>'StockBond Returns'!Y1073+'StockBond Returns'!AA1073-'StockBond Returns'!Z1073*'Distribution of Final Value'!$B$7</f>
        <v>3.214890032</v>
      </c>
      <c r="G1074" s="19">
        <f>1/'StockBond Returns'!M1072</f>
        <v>0.0543379253</v>
      </c>
      <c r="H1074">
        <f t="shared" si="7"/>
        <v>1</v>
      </c>
      <c r="I1074" s="71">
        <f t="shared" si="8"/>
        <v>0</v>
      </c>
      <c r="J1074">
        <f t="shared" si="9"/>
        <v>0</v>
      </c>
      <c r="K1074" s="19">
        <f t="shared" ref="K1074:M1074" si="2144">if(H1074=1,$E1074,"")</f>
        <v>0.04501532121</v>
      </c>
      <c r="L1074" t="str">
        <f t="shared" si="2144"/>
        <v/>
      </c>
      <c r="M1074" t="str">
        <f t="shared" si="2144"/>
        <v/>
      </c>
      <c r="N1074" s="158">
        <f>if('StockBond Returns'!AB1072=0,1,0)</f>
        <v>0</v>
      </c>
      <c r="O1074">
        <f>if( and('StockBond Returns'!$AB1072&lt;0,'StockBond Returns'!$AB1072&gt;=-0.1),1,0)</f>
        <v>1</v>
      </c>
      <c r="P1074">
        <f>if( and('StockBond Returns'!$AB1072&lt;-0.1,'StockBond Returns'!$AB1072&gt;=-0.2),1,0)</f>
        <v>0</v>
      </c>
      <c r="Q1074">
        <f>if( and('StockBond Returns'!$AB1072&lt;-0.2,'StockBond Returns'!$AB1072&gt;=-0.3),1,0)</f>
        <v>0</v>
      </c>
      <c r="R1074">
        <f>if('StockBond Returns'!AB1072&lt;-0.3,1,0)</f>
        <v>0</v>
      </c>
      <c r="S1074" t="str">
        <f t="shared" ref="S1074:W1074" si="2145">if(N1074=1,$E1074,"")</f>
        <v/>
      </c>
      <c r="T1074" s="19">
        <f t="shared" si="2145"/>
        <v>0.04501532121</v>
      </c>
      <c r="U1074" t="str">
        <f t="shared" si="2145"/>
        <v/>
      </c>
      <c r="V1074" t="str">
        <f t="shared" si="2145"/>
        <v/>
      </c>
      <c r="W1074" t="str">
        <f t="shared" si="2145"/>
        <v/>
      </c>
    </row>
    <row r="1075">
      <c r="A1075">
        <f t="shared" si="33"/>
        <v>1</v>
      </c>
      <c r="B1075">
        <f t="shared" si="34"/>
        <v>1960</v>
      </c>
      <c r="C1075" s="159">
        <f t="shared" si="709"/>
        <v>21946</v>
      </c>
      <c r="D1075" s="156">
        <f t="shared" si="12"/>
        <v>1960</v>
      </c>
      <c r="E1075" s="157">
        <f>('StockBond Returns'!Y1074+'StockBond Returns'!AA1074-'Parameters &amp; Main Results'!$B$33)/'StockBond Returns'!Z1074*12</f>
        <v>0.04438180287</v>
      </c>
      <c r="F1075" s="77">
        <f>'StockBond Returns'!Y1074+'StockBond Returns'!AA1074-'StockBond Returns'!Z1074*'Distribution of Final Value'!$B$7</f>
        <v>2.881596531</v>
      </c>
      <c r="G1075" s="19">
        <f>1/'StockBond Returns'!M1073</f>
        <v>0.05294795216</v>
      </c>
      <c r="H1075">
        <f t="shared" si="7"/>
        <v>1</v>
      </c>
      <c r="I1075" s="71">
        <f t="shared" si="8"/>
        <v>0</v>
      </c>
      <c r="J1075">
        <f t="shared" si="9"/>
        <v>0</v>
      </c>
      <c r="K1075" s="19">
        <f t="shared" ref="K1075:M1075" si="2146">if(H1075=1,$E1075,"")</f>
        <v>0.04438180287</v>
      </c>
      <c r="L1075" t="str">
        <f t="shared" si="2146"/>
        <v/>
      </c>
      <c r="M1075" t="str">
        <f t="shared" si="2146"/>
        <v/>
      </c>
      <c r="N1075" s="158">
        <f>if('StockBond Returns'!AB1073=0,1,0)</f>
        <v>0</v>
      </c>
      <c r="O1075">
        <f>if( and('StockBond Returns'!$AB1073&lt;0,'StockBond Returns'!$AB1073&gt;=-0.1),1,0)</f>
        <v>1</v>
      </c>
      <c r="P1075">
        <f>if( and('StockBond Returns'!$AB1073&lt;-0.1,'StockBond Returns'!$AB1073&gt;=-0.2),1,0)</f>
        <v>0</v>
      </c>
      <c r="Q1075">
        <f>if( and('StockBond Returns'!$AB1073&lt;-0.2,'StockBond Returns'!$AB1073&gt;=-0.3),1,0)</f>
        <v>0</v>
      </c>
      <c r="R1075">
        <f>if('StockBond Returns'!AB1073&lt;-0.3,1,0)</f>
        <v>0</v>
      </c>
      <c r="S1075" t="str">
        <f t="shared" ref="S1075:W1075" si="2147">if(N1075=1,$E1075,"")</f>
        <v/>
      </c>
      <c r="T1075" s="19">
        <f t="shared" si="2147"/>
        <v>0.04438180287</v>
      </c>
      <c r="U1075" t="str">
        <f t="shared" si="2147"/>
        <v/>
      </c>
      <c r="V1075" t="str">
        <f t="shared" si="2147"/>
        <v/>
      </c>
      <c r="W1075" t="str">
        <f t="shared" si="2147"/>
        <v/>
      </c>
    </row>
    <row r="1076">
      <c r="A1076">
        <f t="shared" si="33"/>
        <v>2</v>
      </c>
      <c r="B1076">
        <f t="shared" si="34"/>
        <v>1960</v>
      </c>
      <c r="C1076" s="159">
        <f t="shared" si="709"/>
        <v>21975</v>
      </c>
      <c r="D1076" s="156">
        <f t="shared" si="12"/>
        <v>1960.083333</v>
      </c>
      <c r="E1076" s="157">
        <f>('StockBond Returns'!Y1075+'StockBond Returns'!AA1075-'Parameters &amp; Main Results'!$B$33)/'StockBond Returns'!Z1075*12</f>
        <v>0.0467723164</v>
      </c>
      <c r="F1076" s="77">
        <f>'StockBond Returns'!Y1075+'StockBond Returns'!AA1075-'StockBond Returns'!Z1075*'Distribution of Final Value'!$B$7</f>
        <v>4.329627473</v>
      </c>
      <c r="G1076" s="19">
        <f>1/'StockBond Returns'!M1074</f>
        <v>0.05654785646</v>
      </c>
      <c r="H1076">
        <f t="shared" si="7"/>
        <v>1</v>
      </c>
      <c r="I1076" s="71">
        <f t="shared" si="8"/>
        <v>0</v>
      </c>
      <c r="J1076">
        <f t="shared" si="9"/>
        <v>0</v>
      </c>
      <c r="K1076" s="19">
        <f t="shared" ref="K1076:M1076" si="2148">if(H1076=1,$E1076,"")</f>
        <v>0.0467723164</v>
      </c>
      <c r="L1076" t="str">
        <f t="shared" si="2148"/>
        <v/>
      </c>
      <c r="M1076" t="str">
        <f t="shared" si="2148"/>
        <v/>
      </c>
      <c r="N1076" s="158">
        <f>if('StockBond Returns'!AB1074=0,1,0)</f>
        <v>0</v>
      </c>
      <c r="O1076">
        <f>if( and('StockBond Returns'!$AB1074&lt;0,'StockBond Returns'!$AB1074&gt;=-0.1),1,0)</f>
        <v>1</v>
      </c>
      <c r="P1076">
        <f>if( and('StockBond Returns'!$AB1074&lt;-0.1,'StockBond Returns'!$AB1074&gt;=-0.2),1,0)</f>
        <v>0</v>
      </c>
      <c r="Q1076">
        <f>if( and('StockBond Returns'!$AB1074&lt;-0.2,'StockBond Returns'!$AB1074&gt;=-0.3),1,0)</f>
        <v>0</v>
      </c>
      <c r="R1076">
        <f>if('StockBond Returns'!AB1074&lt;-0.3,1,0)</f>
        <v>0</v>
      </c>
      <c r="S1076" t="str">
        <f t="shared" ref="S1076:W1076" si="2149">if(N1076=1,$E1076,"")</f>
        <v/>
      </c>
      <c r="T1076" s="19">
        <f t="shared" si="2149"/>
        <v>0.0467723164</v>
      </c>
      <c r="U1076" t="str">
        <f t="shared" si="2149"/>
        <v/>
      </c>
      <c r="V1076" t="str">
        <f t="shared" si="2149"/>
        <v/>
      </c>
      <c r="W1076" t="str">
        <f t="shared" si="2149"/>
        <v/>
      </c>
    </row>
    <row r="1077">
      <c r="A1077">
        <f t="shared" si="33"/>
        <v>3</v>
      </c>
      <c r="B1077">
        <f t="shared" si="34"/>
        <v>1960</v>
      </c>
      <c r="C1077" s="159">
        <f t="shared" si="709"/>
        <v>22006</v>
      </c>
      <c r="D1077" s="156">
        <f t="shared" si="12"/>
        <v>1960.166667</v>
      </c>
      <c r="E1077" s="157">
        <f>('StockBond Returns'!Y1076+'StockBond Returns'!AA1076-'Parameters &amp; Main Results'!$B$33)/'StockBond Returns'!Z1076*12</f>
        <v>0.04630920966</v>
      </c>
      <c r="F1077" s="77">
        <f>'StockBond Returns'!Y1076+'StockBond Returns'!AA1076-'StockBond Returns'!Z1076*'Distribution of Final Value'!$B$7</f>
        <v>3.829163274</v>
      </c>
      <c r="G1077" s="19">
        <f>1/'StockBond Returns'!M1075</f>
        <v>0.05665009798</v>
      </c>
      <c r="H1077">
        <f t="shared" si="7"/>
        <v>1</v>
      </c>
      <c r="I1077" s="71">
        <f t="shared" si="8"/>
        <v>0</v>
      </c>
      <c r="J1077">
        <f t="shared" si="9"/>
        <v>0</v>
      </c>
      <c r="K1077" s="19">
        <f t="shared" ref="K1077:M1077" si="2150">if(H1077=1,$E1077,"")</f>
        <v>0.04630920966</v>
      </c>
      <c r="L1077" t="str">
        <f t="shared" si="2150"/>
        <v/>
      </c>
      <c r="M1077" t="str">
        <f t="shared" si="2150"/>
        <v/>
      </c>
      <c r="N1077" s="158">
        <f>if('StockBond Returns'!AB1075=0,1,0)</f>
        <v>0</v>
      </c>
      <c r="O1077">
        <f>if( and('StockBond Returns'!$AB1075&lt;0,'StockBond Returns'!$AB1075&gt;=-0.1),1,0)</f>
        <v>1</v>
      </c>
      <c r="P1077">
        <f>if( and('StockBond Returns'!$AB1075&lt;-0.1,'StockBond Returns'!$AB1075&gt;=-0.2),1,0)</f>
        <v>0</v>
      </c>
      <c r="Q1077">
        <f>if( and('StockBond Returns'!$AB1075&lt;-0.2,'StockBond Returns'!$AB1075&gt;=-0.3),1,0)</f>
        <v>0</v>
      </c>
      <c r="R1077">
        <f>if('StockBond Returns'!AB1075&lt;-0.3,1,0)</f>
        <v>0</v>
      </c>
      <c r="S1077" t="str">
        <f t="shared" ref="S1077:W1077" si="2151">if(N1077=1,$E1077,"")</f>
        <v/>
      </c>
      <c r="T1077" s="19">
        <f t="shared" si="2151"/>
        <v>0.04630920966</v>
      </c>
      <c r="U1077" t="str">
        <f t="shared" si="2151"/>
        <v/>
      </c>
      <c r="V1077" t="str">
        <f t="shared" si="2151"/>
        <v/>
      </c>
      <c r="W1077" t="str">
        <f t="shared" si="2151"/>
        <v/>
      </c>
    </row>
    <row r="1078">
      <c r="A1078">
        <f t="shared" si="33"/>
        <v>4</v>
      </c>
      <c r="B1078">
        <f t="shared" si="34"/>
        <v>1960</v>
      </c>
      <c r="C1078" s="159">
        <f t="shared" si="709"/>
        <v>22036</v>
      </c>
      <c r="D1078" s="156">
        <f t="shared" si="12"/>
        <v>1960.25</v>
      </c>
      <c r="E1078" s="157">
        <f>('StockBond Returns'!Y1077+'StockBond Returns'!AA1077-'Parameters &amp; Main Results'!$B$33)/'StockBond Returns'!Z1077*12</f>
        <v>0.04653294808</v>
      </c>
      <c r="F1078" s="77">
        <f>'StockBond Returns'!Y1077+'StockBond Returns'!AA1077-'StockBond Returns'!Z1077*'Distribution of Final Value'!$B$7</f>
        <v>3.645991838</v>
      </c>
      <c r="G1078" s="19">
        <f>1/'StockBond Returns'!M1076</f>
        <v>0.05751569898</v>
      </c>
      <c r="H1078">
        <f t="shared" si="7"/>
        <v>1</v>
      </c>
      <c r="I1078" s="71">
        <f t="shared" si="8"/>
        <v>0</v>
      </c>
      <c r="J1078">
        <f t="shared" si="9"/>
        <v>0</v>
      </c>
      <c r="K1078" s="19">
        <f t="shared" ref="K1078:M1078" si="2152">if(H1078=1,$E1078,"")</f>
        <v>0.04653294808</v>
      </c>
      <c r="L1078" t="str">
        <f t="shared" si="2152"/>
        <v/>
      </c>
      <c r="M1078" t="str">
        <f t="shared" si="2152"/>
        <v/>
      </c>
      <c r="N1078" s="158">
        <f>if('StockBond Returns'!AB1076=0,1,0)</f>
        <v>0</v>
      </c>
      <c r="O1078">
        <f>if( and('StockBond Returns'!$AB1076&lt;0,'StockBond Returns'!$AB1076&gt;=-0.1),1,0)</f>
        <v>1</v>
      </c>
      <c r="P1078">
        <f>if( and('StockBond Returns'!$AB1076&lt;-0.1,'StockBond Returns'!$AB1076&gt;=-0.2),1,0)</f>
        <v>0</v>
      </c>
      <c r="Q1078">
        <f>if( and('StockBond Returns'!$AB1076&lt;-0.2,'StockBond Returns'!$AB1076&gt;=-0.3),1,0)</f>
        <v>0</v>
      </c>
      <c r="R1078">
        <f>if('StockBond Returns'!AB1076&lt;-0.3,1,0)</f>
        <v>0</v>
      </c>
      <c r="S1078" t="str">
        <f t="shared" ref="S1078:W1078" si="2153">if(N1078=1,$E1078,"")</f>
        <v/>
      </c>
      <c r="T1078" s="19">
        <f t="shared" si="2153"/>
        <v>0.04653294808</v>
      </c>
      <c r="U1078" t="str">
        <f t="shared" si="2153"/>
        <v/>
      </c>
      <c r="V1078" t="str">
        <f t="shared" si="2153"/>
        <v/>
      </c>
      <c r="W1078" t="str">
        <f t="shared" si="2153"/>
        <v/>
      </c>
    </row>
    <row r="1079">
      <c r="A1079">
        <f t="shared" si="33"/>
        <v>5</v>
      </c>
      <c r="B1079">
        <f t="shared" si="34"/>
        <v>1960</v>
      </c>
      <c r="C1079" s="159">
        <f t="shared" si="709"/>
        <v>22067</v>
      </c>
      <c r="D1079" s="156">
        <f t="shared" si="12"/>
        <v>1960.333333</v>
      </c>
      <c r="E1079" s="157">
        <f>('StockBond Returns'!Y1078+'StockBond Returns'!AA1078-'Parameters &amp; Main Results'!$B$33)/'StockBond Returns'!Z1078*12</f>
        <v>0.04742071255</v>
      </c>
      <c r="F1079" s="77">
        <f>'StockBond Returns'!Y1078+'StockBond Returns'!AA1078-'StockBond Returns'!Z1078*'Distribution of Final Value'!$B$7</f>
        <v>4.495301312</v>
      </c>
      <c r="G1079" s="19">
        <f>1/'StockBond Returns'!M1077</f>
        <v>0.05906897515</v>
      </c>
      <c r="H1079">
        <f t="shared" si="7"/>
        <v>1</v>
      </c>
      <c r="I1079" s="71">
        <f t="shared" si="8"/>
        <v>0</v>
      </c>
      <c r="J1079">
        <f t="shared" si="9"/>
        <v>0</v>
      </c>
      <c r="K1079" s="19">
        <f t="shared" ref="K1079:M1079" si="2154">if(H1079=1,$E1079,"")</f>
        <v>0.04742071255</v>
      </c>
      <c r="L1079" t="str">
        <f t="shared" si="2154"/>
        <v/>
      </c>
      <c r="M1079" t="str">
        <f t="shared" si="2154"/>
        <v/>
      </c>
      <c r="N1079" s="158">
        <f>if('StockBond Returns'!AB1077=0,1,0)</f>
        <v>0</v>
      </c>
      <c r="O1079">
        <f>if( and('StockBond Returns'!$AB1077&lt;0,'StockBond Returns'!$AB1077&gt;=-0.1),1,0)</f>
        <v>1</v>
      </c>
      <c r="P1079">
        <f>if( and('StockBond Returns'!$AB1077&lt;-0.1,'StockBond Returns'!$AB1077&gt;=-0.2),1,0)</f>
        <v>0</v>
      </c>
      <c r="Q1079">
        <f>if( and('StockBond Returns'!$AB1077&lt;-0.2,'StockBond Returns'!$AB1077&gt;=-0.3),1,0)</f>
        <v>0</v>
      </c>
      <c r="R1079">
        <f>if('StockBond Returns'!AB1077&lt;-0.3,1,0)</f>
        <v>0</v>
      </c>
      <c r="S1079" t="str">
        <f t="shared" ref="S1079:W1079" si="2155">if(N1079=1,$E1079,"")</f>
        <v/>
      </c>
      <c r="T1079" s="19">
        <f t="shared" si="2155"/>
        <v>0.04742071255</v>
      </c>
      <c r="U1079" t="str">
        <f t="shared" si="2155"/>
        <v/>
      </c>
      <c r="V1079" t="str">
        <f t="shared" si="2155"/>
        <v/>
      </c>
      <c r="W1079" t="str">
        <f t="shared" si="2155"/>
        <v/>
      </c>
    </row>
    <row r="1080">
      <c r="A1080">
        <f t="shared" si="33"/>
        <v>6</v>
      </c>
      <c r="B1080">
        <f t="shared" si="34"/>
        <v>1960</v>
      </c>
      <c r="C1080" s="159">
        <f t="shared" si="709"/>
        <v>22097</v>
      </c>
      <c r="D1080" s="156">
        <f t="shared" si="12"/>
        <v>1960.416667</v>
      </c>
      <c r="E1080" s="157">
        <f>('StockBond Returns'!Y1079+'StockBond Returns'!AA1079-'Parameters &amp; Main Results'!$B$33)/'StockBond Returns'!Z1079*12</f>
        <v>0.04666120606</v>
      </c>
      <c r="F1080" s="77">
        <f>'StockBond Returns'!Y1079+'StockBond Returns'!AA1079-'StockBond Returns'!Z1079*'Distribution of Final Value'!$B$7</f>
        <v>4.189351242</v>
      </c>
      <c r="G1080" s="19">
        <f>1/'StockBond Returns'!M1078</f>
        <v>0.05731711854</v>
      </c>
      <c r="H1080">
        <f t="shared" si="7"/>
        <v>1</v>
      </c>
      <c r="I1080" s="71">
        <f t="shared" si="8"/>
        <v>0</v>
      </c>
      <c r="J1080">
        <f t="shared" si="9"/>
        <v>0</v>
      </c>
      <c r="K1080" s="19">
        <f t="shared" ref="K1080:M1080" si="2156">if(H1080=1,$E1080,"")</f>
        <v>0.04666120606</v>
      </c>
      <c r="L1080" t="str">
        <f t="shared" si="2156"/>
        <v/>
      </c>
      <c r="M1080" t="str">
        <f t="shared" si="2156"/>
        <v/>
      </c>
      <c r="N1080" s="158">
        <f>if('StockBond Returns'!AB1078=0,1,0)</f>
        <v>0</v>
      </c>
      <c r="O1080">
        <f>if( and('StockBond Returns'!$AB1078&lt;0,'StockBond Returns'!$AB1078&gt;=-0.1),1,0)</f>
        <v>1</v>
      </c>
      <c r="P1080">
        <f>if( and('StockBond Returns'!$AB1078&lt;-0.1,'StockBond Returns'!$AB1078&gt;=-0.2),1,0)</f>
        <v>0</v>
      </c>
      <c r="Q1080">
        <f>if( and('StockBond Returns'!$AB1078&lt;-0.2,'StockBond Returns'!$AB1078&gt;=-0.3),1,0)</f>
        <v>0</v>
      </c>
      <c r="R1080">
        <f>if('StockBond Returns'!AB1078&lt;-0.3,1,0)</f>
        <v>0</v>
      </c>
      <c r="S1080" t="str">
        <f t="shared" ref="S1080:W1080" si="2157">if(N1080=1,$E1080,"")</f>
        <v/>
      </c>
      <c r="T1080" s="19">
        <f t="shared" si="2157"/>
        <v>0.04666120606</v>
      </c>
      <c r="U1080" t="str">
        <f t="shared" si="2157"/>
        <v/>
      </c>
      <c r="V1080" t="str">
        <f t="shared" si="2157"/>
        <v/>
      </c>
      <c r="W1080" t="str">
        <f t="shared" si="2157"/>
        <v/>
      </c>
    </row>
    <row r="1081">
      <c r="A1081">
        <f t="shared" si="33"/>
        <v>7</v>
      </c>
      <c r="B1081">
        <f t="shared" si="34"/>
        <v>1960</v>
      </c>
      <c r="C1081" s="159">
        <f t="shared" si="709"/>
        <v>22128</v>
      </c>
      <c r="D1081" s="156">
        <f t="shared" si="12"/>
        <v>1960.5</v>
      </c>
      <c r="E1081" s="157">
        <f>('StockBond Returns'!Y1080+'StockBond Returns'!AA1080-'Parameters &amp; Main Results'!$B$33)/'StockBond Returns'!Z1080*12</f>
        <v>0.04591755507</v>
      </c>
      <c r="F1081" s="77">
        <f>'StockBond Returns'!Y1080+'StockBond Returns'!AA1080-'StockBond Returns'!Z1080*'Distribution of Final Value'!$B$7</f>
        <v>3.770799506</v>
      </c>
      <c r="G1081" s="19">
        <f>1/'StockBond Returns'!M1079</f>
        <v>0.05644127035</v>
      </c>
      <c r="H1081">
        <f t="shared" si="7"/>
        <v>1</v>
      </c>
      <c r="I1081" s="71">
        <f t="shared" si="8"/>
        <v>0</v>
      </c>
      <c r="J1081">
        <f t="shared" si="9"/>
        <v>0</v>
      </c>
      <c r="K1081" s="19">
        <f t="shared" ref="K1081:M1081" si="2158">if(H1081=1,$E1081,"")</f>
        <v>0.04591755507</v>
      </c>
      <c r="L1081" t="str">
        <f t="shared" si="2158"/>
        <v/>
      </c>
      <c r="M1081" t="str">
        <f t="shared" si="2158"/>
        <v/>
      </c>
      <c r="N1081" s="158">
        <f>if('StockBond Returns'!AB1079=0,1,0)</f>
        <v>0</v>
      </c>
      <c r="O1081">
        <f>if( and('StockBond Returns'!$AB1079&lt;0,'StockBond Returns'!$AB1079&gt;=-0.1),1,0)</f>
        <v>1</v>
      </c>
      <c r="P1081">
        <f>if( and('StockBond Returns'!$AB1079&lt;-0.1,'StockBond Returns'!$AB1079&gt;=-0.2),1,0)</f>
        <v>0</v>
      </c>
      <c r="Q1081">
        <f>if( and('StockBond Returns'!$AB1079&lt;-0.2,'StockBond Returns'!$AB1079&gt;=-0.3),1,0)</f>
        <v>0</v>
      </c>
      <c r="R1081">
        <f>if('StockBond Returns'!AB1079&lt;-0.3,1,0)</f>
        <v>0</v>
      </c>
      <c r="S1081" t="str">
        <f t="shared" ref="S1081:W1081" si="2159">if(N1081=1,$E1081,"")</f>
        <v/>
      </c>
      <c r="T1081" s="19">
        <f t="shared" si="2159"/>
        <v>0.04591755507</v>
      </c>
      <c r="U1081" t="str">
        <f t="shared" si="2159"/>
        <v/>
      </c>
      <c r="V1081" t="str">
        <f t="shared" si="2159"/>
        <v/>
      </c>
      <c r="W1081" t="str">
        <f t="shared" si="2159"/>
        <v/>
      </c>
    </row>
    <row r="1082">
      <c r="A1082">
        <f t="shared" si="33"/>
        <v>8</v>
      </c>
      <c r="B1082">
        <f t="shared" si="34"/>
        <v>1960</v>
      </c>
      <c r="C1082" s="159">
        <f t="shared" si="709"/>
        <v>22159</v>
      </c>
      <c r="D1082" s="156">
        <f t="shared" si="12"/>
        <v>1960.583333</v>
      </c>
      <c r="E1082" s="157">
        <f>('StockBond Returns'!Y1081+'StockBond Returns'!AA1081-'Parameters &amp; Main Results'!$B$33)/'StockBond Returns'!Z1081*12</f>
        <v>0.04646322815</v>
      </c>
      <c r="F1082" s="77">
        <f>'StockBond Returns'!Y1081+'StockBond Returns'!AA1081-'StockBond Returns'!Z1081*'Distribution of Final Value'!$B$7</f>
        <v>4.231475158</v>
      </c>
      <c r="G1082" s="19">
        <f>1/'StockBond Returns'!M1080</f>
        <v>0.05786923907</v>
      </c>
      <c r="H1082">
        <f t="shared" si="7"/>
        <v>1</v>
      </c>
      <c r="I1082" s="71">
        <f t="shared" si="8"/>
        <v>0</v>
      </c>
      <c r="J1082">
        <f t="shared" si="9"/>
        <v>0</v>
      </c>
      <c r="K1082" s="19">
        <f t="shared" ref="K1082:M1082" si="2160">if(H1082=1,$E1082,"")</f>
        <v>0.04646322815</v>
      </c>
      <c r="L1082" t="str">
        <f t="shared" si="2160"/>
        <v/>
      </c>
      <c r="M1082" t="str">
        <f t="shared" si="2160"/>
        <v/>
      </c>
      <c r="N1082" s="158">
        <f>if('StockBond Returns'!AB1080=0,1,0)</f>
        <v>0</v>
      </c>
      <c r="O1082">
        <f>if( and('StockBond Returns'!$AB1080&lt;0,'StockBond Returns'!$AB1080&gt;=-0.1),1,0)</f>
        <v>1</v>
      </c>
      <c r="P1082">
        <f>if( and('StockBond Returns'!$AB1080&lt;-0.1,'StockBond Returns'!$AB1080&gt;=-0.2),1,0)</f>
        <v>0</v>
      </c>
      <c r="Q1082">
        <f>if( and('StockBond Returns'!$AB1080&lt;-0.2,'StockBond Returns'!$AB1080&gt;=-0.3),1,0)</f>
        <v>0</v>
      </c>
      <c r="R1082">
        <f>if('StockBond Returns'!AB1080&lt;-0.3,1,0)</f>
        <v>0</v>
      </c>
      <c r="S1082" t="str">
        <f t="shared" ref="S1082:W1082" si="2161">if(N1082=1,$E1082,"")</f>
        <v/>
      </c>
      <c r="T1082" s="19">
        <f t="shared" si="2161"/>
        <v>0.04646322815</v>
      </c>
      <c r="U1082" t="str">
        <f t="shared" si="2161"/>
        <v/>
      </c>
      <c r="V1082" t="str">
        <f t="shared" si="2161"/>
        <v/>
      </c>
      <c r="W1082" t="str">
        <f t="shared" si="2161"/>
        <v/>
      </c>
    </row>
    <row r="1083">
      <c r="A1083">
        <f t="shared" si="33"/>
        <v>9</v>
      </c>
      <c r="B1083">
        <f t="shared" si="34"/>
        <v>1960</v>
      </c>
      <c r="C1083" s="159">
        <f t="shared" si="709"/>
        <v>22189</v>
      </c>
      <c r="D1083" s="156">
        <f t="shared" si="12"/>
        <v>1960.666667</v>
      </c>
      <c r="E1083" s="157">
        <f>('StockBond Returns'!Y1082+'StockBond Returns'!AA1082-'Parameters &amp; Main Results'!$B$33)/'StockBond Returns'!Z1082*12</f>
        <v>0.0456448758</v>
      </c>
      <c r="F1083" s="77">
        <f>'StockBond Returns'!Y1082+'StockBond Returns'!AA1082-'StockBond Returns'!Z1082*'Distribution of Final Value'!$B$7</f>
        <v>3.880434498</v>
      </c>
      <c r="G1083" s="19">
        <f>1/'StockBond Returns'!M1081</f>
        <v>0.05642664888</v>
      </c>
      <c r="H1083">
        <f t="shared" si="7"/>
        <v>1</v>
      </c>
      <c r="I1083" s="71">
        <f t="shared" si="8"/>
        <v>0</v>
      </c>
      <c r="J1083">
        <f t="shared" si="9"/>
        <v>0</v>
      </c>
      <c r="K1083" s="19">
        <f t="shared" ref="K1083:M1083" si="2162">if(H1083=1,$E1083,"")</f>
        <v>0.0456448758</v>
      </c>
      <c r="L1083" t="str">
        <f t="shared" si="2162"/>
        <v/>
      </c>
      <c r="M1083" t="str">
        <f t="shared" si="2162"/>
        <v/>
      </c>
      <c r="N1083" s="158">
        <f>if('StockBond Returns'!AB1081=0,1,0)</f>
        <v>0</v>
      </c>
      <c r="O1083">
        <f>if( and('StockBond Returns'!$AB1081&lt;0,'StockBond Returns'!$AB1081&gt;=-0.1),1,0)</f>
        <v>1</v>
      </c>
      <c r="P1083">
        <f>if( and('StockBond Returns'!$AB1081&lt;-0.1,'StockBond Returns'!$AB1081&gt;=-0.2),1,0)</f>
        <v>0</v>
      </c>
      <c r="Q1083">
        <f>if( and('StockBond Returns'!$AB1081&lt;-0.2,'StockBond Returns'!$AB1081&gt;=-0.3),1,0)</f>
        <v>0</v>
      </c>
      <c r="R1083">
        <f>if('StockBond Returns'!AB1081&lt;-0.3,1,0)</f>
        <v>0</v>
      </c>
      <c r="S1083" t="str">
        <f t="shared" ref="S1083:W1083" si="2163">if(N1083=1,$E1083,"")</f>
        <v/>
      </c>
      <c r="T1083" s="19">
        <f t="shared" si="2163"/>
        <v>0.0456448758</v>
      </c>
      <c r="U1083" t="str">
        <f t="shared" si="2163"/>
        <v/>
      </c>
      <c r="V1083" t="str">
        <f t="shared" si="2163"/>
        <v/>
      </c>
      <c r="W1083" t="str">
        <f t="shared" si="2163"/>
        <v/>
      </c>
    </row>
    <row r="1084">
      <c r="A1084">
        <f t="shared" si="33"/>
        <v>10</v>
      </c>
      <c r="B1084">
        <f t="shared" si="34"/>
        <v>1960</v>
      </c>
      <c r="C1084" s="159">
        <f t="shared" si="709"/>
        <v>22220</v>
      </c>
      <c r="D1084" s="156">
        <f t="shared" si="12"/>
        <v>1960.75</v>
      </c>
      <c r="E1084" s="157">
        <f>('StockBond Returns'!Y1083+'StockBond Returns'!AA1083-'Parameters &amp; Main Results'!$B$33)/'StockBond Returns'!Z1083*12</f>
        <v>0.04773580638</v>
      </c>
      <c r="F1084" s="77">
        <f>'StockBond Returns'!Y1083+'StockBond Returns'!AA1083-'StockBond Returns'!Z1083*'Distribution of Final Value'!$B$7</f>
        <v>5.058504973</v>
      </c>
      <c r="G1084" s="19">
        <f>1/'StockBond Returns'!M1082</f>
        <v>0.06005760087</v>
      </c>
      <c r="H1084">
        <f t="shared" si="7"/>
        <v>1</v>
      </c>
      <c r="I1084" s="71">
        <f t="shared" si="8"/>
        <v>0</v>
      </c>
      <c r="J1084">
        <f t="shared" si="9"/>
        <v>0</v>
      </c>
      <c r="K1084" s="19">
        <f t="shared" ref="K1084:M1084" si="2164">if(H1084=1,$E1084,"")</f>
        <v>0.04773580638</v>
      </c>
      <c r="L1084" t="str">
        <f t="shared" si="2164"/>
        <v/>
      </c>
      <c r="M1084" t="str">
        <f t="shared" si="2164"/>
        <v/>
      </c>
      <c r="N1084" s="158">
        <f>if('StockBond Returns'!AB1082=0,1,0)</f>
        <v>0</v>
      </c>
      <c r="O1084">
        <f>if( and('StockBond Returns'!$AB1082&lt;0,'StockBond Returns'!$AB1082&gt;=-0.1),1,0)</f>
        <v>1</v>
      </c>
      <c r="P1084">
        <f>if( and('StockBond Returns'!$AB1082&lt;-0.1,'StockBond Returns'!$AB1082&gt;=-0.2),1,0)</f>
        <v>0</v>
      </c>
      <c r="Q1084">
        <f>if( and('StockBond Returns'!$AB1082&lt;-0.2,'StockBond Returns'!$AB1082&gt;=-0.3),1,0)</f>
        <v>0</v>
      </c>
      <c r="R1084">
        <f>if('StockBond Returns'!AB1082&lt;-0.3,1,0)</f>
        <v>0</v>
      </c>
      <c r="S1084" t="str">
        <f t="shared" ref="S1084:W1084" si="2165">if(N1084=1,$E1084,"")</f>
        <v/>
      </c>
      <c r="T1084" s="19">
        <f t="shared" si="2165"/>
        <v>0.04773580638</v>
      </c>
      <c r="U1084" t="str">
        <f t="shared" si="2165"/>
        <v/>
      </c>
      <c r="V1084" t="str">
        <f t="shared" si="2165"/>
        <v/>
      </c>
      <c r="W1084" t="str">
        <f t="shared" si="2165"/>
        <v/>
      </c>
    </row>
    <row r="1085">
      <c r="A1085">
        <f t="shared" si="33"/>
        <v>11</v>
      </c>
      <c r="B1085">
        <f t="shared" si="34"/>
        <v>1960</v>
      </c>
      <c r="C1085" s="159">
        <f t="shared" si="709"/>
        <v>22250</v>
      </c>
      <c r="D1085" s="156">
        <f t="shared" si="12"/>
        <v>1960.833333</v>
      </c>
      <c r="E1085" s="157">
        <f>('StockBond Returns'!Y1084+'StockBond Returns'!AA1084-'Parameters &amp; Main Results'!$B$33)/'StockBond Returns'!Z1084*12</f>
        <v>0.0481369368</v>
      </c>
      <c r="F1085" s="77">
        <f>'StockBond Returns'!Y1084+'StockBond Returns'!AA1084-'StockBond Returns'!Z1084*'Distribution of Final Value'!$B$7</f>
        <v>5.165209008</v>
      </c>
      <c r="G1085" s="19">
        <f>1/'StockBond Returns'!M1083</f>
        <v>0.06060595592</v>
      </c>
      <c r="H1085">
        <f t="shared" si="7"/>
        <v>1</v>
      </c>
      <c r="I1085" s="71">
        <f t="shared" si="8"/>
        <v>0</v>
      </c>
      <c r="J1085">
        <f t="shared" si="9"/>
        <v>0</v>
      </c>
      <c r="K1085" s="19">
        <f t="shared" ref="K1085:M1085" si="2166">if(H1085=1,$E1085,"")</f>
        <v>0.0481369368</v>
      </c>
      <c r="L1085" t="str">
        <f t="shared" si="2166"/>
        <v/>
      </c>
      <c r="M1085" t="str">
        <f t="shared" si="2166"/>
        <v/>
      </c>
      <c r="N1085" s="158">
        <f>if('StockBond Returns'!AB1083=0,1,0)</f>
        <v>0</v>
      </c>
      <c r="O1085">
        <f>if( and('StockBond Returns'!$AB1083&lt;0,'StockBond Returns'!$AB1083&gt;=-0.1),1,0)</f>
        <v>1</v>
      </c>
      <c r="P1085">
        <f>if( and('StockBond Returns'!$AB1083&lt;-0.1,'StockBond Returns'!$AB1083&gt;=-0.2),1,0)</f>
        <v>0</v>
      </c>
      <c r="Q1085">
        <f>if( and('StockBond Returns'!$AB1083&lt;-0.2,'StockBond Returns'!$AB1083&gt;=-0.3),1,0)</f>
        <v>0</v>
      </c>
      <c r="R1085">
        <f>if('StockBond Returns'!AB1083&lt;-0.3,1,0)</f>
        <v>0</v>
      </c>
      <c r="S1085" t="str">
        <f t="shared" ref="S1085:W1085" si="2167">if(N1085=1,$E1085,"")</f>
        <v/>
      </c>
      <c r="T1085" s="19">
        <f t="shared" si="2167"/>
        <v>0.0481369368</v>
      </c>
      <c r="U1085" t="str">
        <f t="shared" si="2167"/>
        <v/>
      </c>
      <c r="V1085" t="str">
        <f t="shared" si="2167"/>
        <v/>
      </c>
      <c r="W1085" t="str">
        <f t="shared" si="2167"/>
        <v/>
      </c>
    </row>
    <row r="1086">
      <c r="A1086">
        <f t="shared" si="33"/>
        <v>12</v>
      </c>
      <c r="B1086">
        <f t="shared" si="34"/>
        <v>1960</v>
      </c>
      <c r="C1086" s="159">
        <f t="shared" si="709"/>
        <v>22281</v>
      </c>
      <c r="D1086" s="156">
        <f t="shared" si="12"/>
        <v>1960.916667</v>
      </c>
      <c r="E1086" s="157">
        <f>('StockBond Returns'!Y1085+'StockBond Returns'!AA1085-'Parameters &amp; Main Results'!$B$33)/'StockBond Returns'!Z1085*12</f>
        <v>0.04691378858</v>
      </c>
      <c r="F1086" s="77">
        <f>'StockBond Returns'!Y1085+'StockBond Returns'!AA1085-'StockBond Returns'!Z1085*'Distribution of Final Value'!$B$7</f>
        <v>4.747765099</v>
      </c>
      <c r="G1086" s="19">
        <f>1/'StockBond Returns'!M1084</f>
        <v>0.05824883323</v>
      </c>
      <c r="H1086">
        <f t="shared" si="7"/>
        <v>1</v>
      </c>
      <c r="I1086" s="71">
        <f t="shared" si="8"/>
        <v>0</v>
      </c>
      <c r="J1086">
        <f t="shared" si="9"/>
        <v>0</v>
      </c>
      <c r="K1086" s="19">
        <f t="shared" ref="K1086:M1086" si="2168">if(H1086=1,$E1086,"")</f>
        <v>0.04691378858</v>
      </c>
      <c r="L1086" t="str">
        <f t="shared" si="2168"/>
        <v/>
      </c>
      <c r="M1086" t="str">
        <f t="shared" si="2168"/>
        <v/>
      </c>
      <c r="N1086" s="158">
        <f>if('StockBond Returns'!AB1084=0,1,0)</f>
        <v>0</v>
      </c>
      <c r="O1086">
        <f>if( and('StockBond Returns'!$AB1084&lt;0,'StockBond Returns'!$AB1084&gt;=-0.1),1,0)</f>
        <v>1</v>
      </c>
      <c r="P1086">
        <f>if( and('StockBond Returns'!$AB1084&lt;-0.1,'StockBond Returns'!$AB1084&gt;=-0.2),1,0)</f>
        <v>0</v>
      </c>
      <c r="Q1086">
        <f>if( and('StockBond Returns'!$AB1084&lt;-0.2,'StockBond Returns'!$AB1084&gt;=-0.3),1,0)</f>
        <v>0</v>
      </c>
      <c r="R1086">
        <f>if('StockBond Returns'!AB1084&lt;-0.3,1,0)</f>
        <v>0</v>
      </c>
      <c r="S1086" t="str">
        <f t="shared" ref="S1086:W1086" si="2169">if(N1086=1,$E1086,"")</f>
        <v/>
      </c>
      <c r="T1086" s="19">
        <f t="shared" si="2169"/>
        <v>0.04691378858</v>
      </c>
      <c r="U1086" t="str">
        <f t="shared" si="2169"/>
        <v/>
      </c>
      <c r="V1086" t="str">
        <f t="shared" si="2169"/>
        <v/>
      </c>
      <c r="W1086" t="str">
        <f t="shared" si="2169"/>
        <v/>
      </c>
    </row>
    <row r="1087">
      <c r="A1087">
        <f t="shared" si="33"/>
        <v>1</v>
      </c>
      <c r="B1087">
        <f t="shared" si="34"/>
        <v>1961</v>
      </c>
      <c r="C1087" s="159">
        <f t="shared" si="709"/>
        <v>22312</v>
      </c>
      <c r="D1087" s="156">
        <f t="shared" si="12"/>
        <v>1961</v>
      </c>
      <c r="E1087" s="157">
        <f>('StockBond Returns'!Y1086+'StockBond Returns'!AA1086-'Parameters &amp; Main Results'!$B$33)/'StockBond Returns'!Z1086*12</f>
        <v>0.04539914984</v>
      </c>
      <c r="F1087" s="77">
        <f>'StockBond Returns'!Y1086+'StockBond Returns'!AA1086-'StockBond Returns'!Z1086*'Distribution of Final Value'!$B$7</f>
        <v>3.839666882</v>
      </c>
      <c r="G1087" s="19">
        <f>1/'StockBond Returns'!M1085</f>
        <v>0.05617924357</v>
      </c>
      <c r="H1087">
        <f t="shared" si="7"/>
        <v>1</v>
      </c>
      <c r="I1087" s="71">
        <f t="shared" si="8"/>
        <v>0</v>
      </c>
      <c r="J1087">
        <f t="shared" si="9"/>
        <v>0</v>
      </c>
      <c r="K1087" s="19">
        <f t="shared" ref="K1087:M1087" si="2170">if(H1087=1,$E1087,"")</f>
        <v>0.04539914984</v>
      </c>
      <c r="L1087" t="str">
        <f t="shared" si="2170"/>
        <v/>
      </c>
      <c r="M1087" t="str">
        <f t="shared" si="2170"/>
        <v/>
      </c>
      <c r="N1087" s="158">
        <f>if('StockBond Returns'!AB1085=0,1,0)</f>
        <v>0</v>
      </c>
      <c r="O1087">
        <f>if( and('StockBond Returns'!$AB1085&lt;0,'StockBond Returns'!$AB1085&gt;=-0.1),1,0)</f>
        <v>1</v>
      </c>
      <c r="P1087">
        <f>if( and('StockBond Returns'!$AB1085&lt;-0.1,'StockBond Returns'!$AB1085&gt;=-0.2),1,0)</f>
        <v>0</v>
      </c>
      <c r="Q1087">
        <f>if( and('StockBond Returns'!$AB1085&lt;-0.2,'StockBond Returns'!$AB1085&gt;=-0.3),1,0)</f>
        <v>0</v>
      </c>
      <c r="R1087">
        <f>if('StockBond Returns'!AB1085&lt;-0.3,1,0)</f>
        <v>0</v>
      </c>
      <c r="S1087" t="str">
        <f t="shared" ref="S1087:W1087" si="2171">if(N1087=1,$E1087,"")</f>
        <v/>
      </c>
      <c r="T1087" s="19">
        <f t="shared" si="2171"/>
        <v>0.04539914984</v>
      </c>
      <c r="U1087" t="str">
        <f t="shared" si="2171"/>
        <v/>
      </c>
      <c r="V1087" t="str">
        <f t="shared" si="2171"/>
        <v/>
      </c>
      <c r="W1087" t="str">
        <f t="shared" si="2171"/>
        <v/>
      </c>
    </row>
    <row r="1088">
      <c r="A1088">
        <f t="shared" si="33"/>
        <v>2</v>
      </c>
      <c r="B1088">
        <f t="shared" si="34"/>
        <v>1961</v>
      </c>
      <c r="C1088" s="159">
        <f t="shared" si="709"/>
        <v>22340</v>
      </c>
      <c r="D1088" s="156">
        <f t="shared" si="12"/>
        <v>1961.083333</v>
      </c>
      <c r="E1088" s="157">
        <f>('StockBond Returns'!Y1087+'StockBond Returns'!AA1087-'Parameters &amp; Main Results'!$B$33)/'StockBond Returns'!Z1087*12</f>
        <v>0.043487272</v>
      </c>
      <c r="F1088" s="77">
        <f>'StockBond Returns'!Y1087+'StockBond Returns'!AA1087-'StockBond Returns'!Z1087*'Distribution of Final Value'!$B$7</f>
        <v>2.54325721</v>
      </c>
      <c r="G1088" s="19">
        <f>1/'StockBond Returns'!M1086</f>
        <v>0.05233535746</v>
      </c>
      <c r="H1088">
        <f t="shared" si="7"/>
        <v>1</v>
      </c>
      <c r="I1088" s="71">
        <f t="shared" si="8"/>
        <v>0</v>
      </c>
      <c r="J1088">
        <f t="shared" si="9"/>
        <v>0</v>
      </c>
      <c r="K1088" s="19">
        <f t="shared" ref="K1088:M1088" si="2172">if(H1088=1,$E1088,"")</f>
        <v>0.043487272</v>
      </c>
      <c r="L1088" t="str">
        <f t="shared" si="2172"/>
        <v/>
      </c>
      <c r="M1088" t="str">
        <f t="shared" si="2172"/>
        <v/>
      </c>
      <c r="N1088" s="158">
        <f>if('StockBond Returns'!AB1086=0,1,0)</f>
        <v>1</v>
      </c>
      <c r="O1088">
        <f>if( and('StockBond Returns'!$AB1086&lt;0,'StockBond Returns'!$AB1086&gt;=-0.1),1,0)</f>
        <v>0</v>
      </c>
      <c r="P1088">
        <f>if( and('StockBond Returns'!$AB1086&lt;-0.1,'StockBond Returns'!$AB1086&gt;=-0.2),1,0)</f>
        <v>0</v>
      </c>
      <c r="Q1088">
        <f>if( and('StockBond Returns'!$AB1086&lt;-0.2,'StockBond Returns'!$AB1086&gt;=-0.3),1,0)</f>
        <v>0</v>
      </c>
      <c r="R1088">
        <f>if('StockBond Returns'!AB1086&lt;-0.3,1,0)</f>
        <v>0</v>
      </c>
      <c r="S1088" s="19">
        <f t="shared" ref="S1088:W1088" si="2173">if(N1088=1,$E1088,"")</f>
        <v>0.043487272</v>
      </c>
      <c r="T1088" t="str">
        <f t="shared" si="2173"/>
        <v/>
      </c>
      <c r="U1088" t="str">
        <f t="shared" si="2173"/>
        <v/>
      </c>
      <c r="V1088" t="str">
        <f t="shared" si="2173"/>
        <v/>
      </c>
      <c r="W1088" t="str">
        <f t="shared" si="2173"/>
        <v/>
      </c>
    </row>
    <row r="1089">
      <c r="A1089">
        <f t="shared" si="33"/>
        <v>3</v>
      </c>
      <c r="B1089">
        <f t="shared" si="34"/>
        <v>1961</v>
      </c>
      <c r="C1089" s="159">
        <f t="shared" si="709"/>
        <v>22371</v>
      </c>
      <c r="D1089" s="156">
        <f t="shared" si="12"/>
        <v>1961.166667</v>
      </c>
      <c r="E1089" s="157">
        <f>('StockBond Returns'!Y1088+'StockBond Returns'!AA1088-'Parameters &amp; Main Results'!$B$33)/'StockBond Returns'!Z1088*12</f>
        <v>0.04263783954</v>
      </c>
      <c r="F1089" s="77">
        <f>'StockBond Returns'!Y1088+'StockBond Returns'!AA1088-'StockBond Returns'!Z1088*'Distribution of Final Value'!$B$7</f>
        <v>1.998159287</v>
      </c>
      <c r="G1089" s="19">
        <f>1/'StockBond Returns'!M1087</f>
        <v>0.0509504183</v>
      </c>
      <c r="H1089">
        <f t="shared" si="7"/>
        <v>1</v>
      </c>
      <c r="I1089" s="71">
        <f t="shared" si="8"/>
        <v>0</v>
      </c>
      <c r="J1089">
        <f t="shared" si="9"/>
        <v>0</v>
      </c>
      <c r="K1089" s="19">
        <f t="shared" ref="K1089:M1089" si="2174">if(H1089=1,$E1089,"")</f>
        <v>0.04263783954</v>
      </c>
      <c r="L1089" t="str">
        <f t="shared" si="2174"/>
        <v/>
      </c>
      <c r="M1089" t="str">
        <f t="shared" si="2174"/>
        <v/>
      </c>
      <c r="N1089" s="158">
        <f>if('StockBond Returns'!AB1087=0,1,0)</f>
        <v>1</v>
      </c>
      <c r="O1089">
        <f>if( and('StockBond Returns'!$AB1087&lt;0,'StockBond Returns'!$AB1087&gt;=-0.1),1,0)</f>
        <v>0</v>
      </c>
      <c r="P1089">
        <f>if( and('StockBond Returns'!$AB1087&lt;-0.1,'StockBond Returns'!$AB1087&gt;=-0.2),1,0)</f>
        <v>0</v>
      </c>
      <c r="Q1089">
        <f>if( and('StockBond Returns'!$AB1087&lt;-0.2,'StockBond Returns'!$AB1087&gt;=-0.3),1,0)</f>
        <v>0</v>
      </c>
      <c r="R1089">
        <f>if('StockBond Returns'!AB1087&lt;-0.3,1,0)</f>
        <v>0</v>
      </c>
      <c r="S1089" s="19">
        <f t="shared" ref="S1089:W1089" si="2175">if(N1089=1,$E1089,"")</f>
        <v>0.04263783954</v>
      </c>
      <c r="T1089" t="str">
        <f t="shared" si="2175"/>
        <v/>
      </c>
      <c r="U1089" t="str">
        <f t="shared" si="2175"/>
        <v/>
      </c>
      <c r="V1089" t="str">
        <f t="shared" si="2175"/>
        <v/>
      </c>
      <c r="W1089" t="str">
        <f t="shared" si="2175"/>
        <v/>
      </c>
    </row>
    <row r="1090">
      <c r="A1090">
        <f t="shared" si="33"/>
        <v>4</v>
      </c>
      <c r="B1090">
        <f t="shared" si="34"/>
        <v>1961</v>
      </c>
      <c r="C1090" s="159">
        <f t="shared" si="709"/>
        <v>22401</v>
      </c>
      <c r="D1090" s="156">
        <f t="shared" si="12"/>
        <v>1961.25</v>
      </c>
      <c r="E1090" s="157">
        <f>('StockBond Returns'!Y1089+'StockBond Returns'!AA1089-'Parameters &amp; Main Results'!$B$33)/'StockBond Returns'!Z1089*12</f>
        <v>0.04186481441</v>
      </c>
      <c r="F1090" s="77">
        <f>'StockBond Returns'!Y1089+'StockBond Returns'!AA1089-'StockBond Returns'!Z1089*'Distribution of Final Value'!$B$7</f>
        <v>1.507073629</v>
      </c>
      <c r="G1090" s="19">
        <f>1/'StockBond Returns'!M1088</f>
        <v>0.04925559002</v>
      </c>
      <c r="H1090">
        <f t="shared" si="7"/>
        <v>0</v>
      </c>
      <c r="I1090" s="71">
        <f t="shared" si="8"/>
        <v>1</v>
      </c>
      <c r="J1090">
        <f t="shared" si="9"/>
        <v>1</v>
      </c>
      <c r="K1090" t="str">
        <f t="shared" ref="K1090:M1090" si="2176">if(H1090=1,$E1090,"")</f>
        <v/>
      </c>
      <c r="L1090" s="19">
        <f t="shared" si="2176"/>
        <v>0.04186481441</v>
      </c>
      <c r="M1090" s="19">
        <f t="shared" si="2176"/>
        <v>0.04186481441</v>
      </c>
      <c r="N1090" s="158">
        <f>if('StockBond Returns'!AB1088=0,1,0)</f>
        <v>1</v>
      </c>
      <c r="O1090">
        <f>if( and('StockBond Returns'!$AB1088&lt;0,'StockBond Returns'!$AB1088&gt;=-0.1),1,0)</f>
        <v>0</v>
      </c>
      <c r="P1090">
        <f>if( and('StockBond Returns'!$AB1088&lt;-0.1,'StockBond Returns'!$AB1088&gt;=-0.2),1,0)</f>
        <v>0</v>
      </c>
      <c r="Q1090">
        <f>if( and('StockBond Returns'!$AB1088&lt;-0.2,'StockBond Returns'!$AB1088&gt;=-0.3),1,0)</f>
        <v>0</v>
      </c>
      <c r="R1090">
        <f>if('StockBond Returns'!AB1088&lt;-0.3,1,0)</f>
        <v>0</v>
      </c>
      <c r="S1090" s="19">
        <f t="shared" ref="S1090:W1090" si="2177">if(N1090=1,$E1090,"")</f>
        <v>0.04186481441</v>
      </c>
      <c r="T1090" t="str">
        <f t="shared" si="2177"/>
        <v/>
      </c>
      <c r="U1090" t="str">
        <f t="shared" si="2177"/>
        <v/>
      </c>
      <c r="V1090" t="str">
        <f t="shared" si="2177"/>
        <v/>
      </c>
      <c r="W1090" t="str">
        <f t="shared" si="2177"/>
        <v/>
      </c>
    </row>
    <row r="1091">
      <c r="A1091">
        <f t="shared" si="33"/>
        <v>5</v>
      </c>
      <c r="B1091">
        <f t="shared" si="34"/>
        <v>1961</v>
      </c>
      <c r="C1091" s="159">
        <f t="shared" si="709"/>
        <v>22432</v>
      </c>
      <c r="D1091" s="156">
        <f t="shared" si="12"/>
        <v>1961.333333</v>
      </c>
      <c r="E1091" s="157">
        <f>('StockBond Returns'!Y1090+'StockBond Returns'!AA1090-'Parameters &amp; Main Results'!$B$33)/'StockBond Returns'!Z1090*12</f>
        <v>0.04177428209</v>
      </c>
      <c r="F1091" s="77">
        <f>'StockBond Returns'!Y1090+'StockBond Returns'!AA1090-'StockBond Returns'!Z1090*'Distribution of Final Value'!$B$7</f>
        <v>1.483366488</v>
      </c>
      <c r="G1091" s="19">
        <f>1/'StockBond Returns'!M1089</f>
        <v>0.04955772658</v>
      </c>
      <c r="H1091">
        <f t="shared" si="7"/>
        <v>0</v>
      </c>
      <c r="I1091" s="71">
        <f t="shared" si="8"/>
        <v>1</v>
      </c>
      <c r="J1091">
        <f t="shared" si="9"/>
        <v>1</v>
      </c>
      <c r="K1091" t="str">
        <f t="shared" ref="K1091:M1091" si="2178">if(H1091=1,$E1091,"")</f>
        <v/>
      </c>
      <c r="L1091" s="19">
        <f t="shared" si="2178"/>
        <v>0.04177428209</v>
      </c>
      <c r="M1091" s="19">
        <f t="shared" si="2178"/>
        <v>0.04177428209</v>
      </c>
      <c r="N1091" s="158">
        <f>if('StockBond Returns'!AB1089=0,1,0)</f>
        <v>1</v>
      </c>
      <c r="O1091">
        <f>if( and('StockBond Returns'!$AB1089&lt;0,'StockBond Returns'!$AB1089&gt;=-0.1),1,0)</f>
        <v>0</v>
      </c>
      <c r="P1091">
        <f>if( and('StockBond Returns'!$AB1089&lt;-0.1,'StockBond Returns'!$AB1089&gt;=-0.2),1,0)</f>
        <v>0</v>
      </c>
      <c r="Q1091">
        <f>if( and('StockBond Returns'!$AB1089&lt;-0.2,'StockBond Returns'!$AB1089&gt;=-0.3),1,0)</f>
        <v>0</v>
      </c>
      <c r="R1091">
        <f>if('StockBond Returns'!AB1089&lt;-0.3,1,0)</f>
        <v>0</v>
      </c>
      <c r="S1091" s="19">
        <f t="shared" ref="S1091:W1091" si="2179">if(N1091=1,$E1091,"")</f>
        <v>0.04177428209</v>
      </c>
      <c r="T1091" t="str">
        <f t="shared" si="2179"/>
        <v/>
      </c>
      <c r="U1091" t="str">
        <f t="shared" si="2179"/>
        <v/>
      </c>
      <c r="V1091" t="str">
        <f t="shared" si="2179"/>
        <v/>
      </c>
      <c r="W1091" t="str">
        <f t="shared" si="2179"/>
        <v/>
      </c>
    </row>
    <row r="1092">
      <c r="A1092">
        <f t="shared" si="33"/>
        <v>6</v>
      </c>
      <c r="B1092">
        <f t="shared" si="34"/>
        <v>1961</v>
      </c>
      <c r="C1092" s="159">
        <f t="shared" si="709"/>
        <v>22462</v>
      </c>
      <c r="D1092" s="156">
        <f t="shared" si="12"/>
        <v>1961.416667</v>
      </c>
      <c r="E1092" s="157">
        <f>('StockBond Returns'!Y1091+'StockBond Returns'!AA1091-'Parameters &amp; Main Results'!$B$33)/'StockBond Returns'!Z1091*12</f>
        <v>0.04121150202</v>
      </c>
      <c r="F1092" s="77">
        <f>'StockBond Returns'!Y1091+'StockBond Returns'!AA1091-'StockBond Returns'!Z1091*'Distribution of Final Value'!$B$7</f>
        <v>1.089300249</v>
      </c>
      <c r="G1092" s="19">
        <f>1/'StockBond Returns'!M1090</f>
        <v>0.04850321021</v>
      </c>
      <c r="H1092">
        <f t="shared" si="7"/>
        <v>0</v>
      </c>
      <c r="I1092" s="71">
        <f t="shared" si="8"/>
        <v>1</v>
      </c>
      <c r="J1092">
        <f t="shared" si="9"/>
        <v>1</v>
      </c>
      <c r="K1092" t="str">
        <f t="shared" ref="K1092:M1092" si="2180">if(H1092=1,$E1092,"")</f>
        <v/>
      </c>
      <c r="L1092" s="19">
        <f t="shared" si="2180"/>
        <v>0.04121150202</v>
      </c>
      <c r="M1092" s="19">
        <f t="shared" si="2180"/>
        <v>0.04121150202</v>
      </c>
      <c r="N1092" s="158">
        <f>if('StockBond Returns'!AB1090=0,1,0)</f>
        <v>1</v>
      </c>
      <c r="O1092">
        <f>if( and('StockBond Returns'!$AB1090&lt;0,'StockBond Returns'!$AB1090&gt;=-0.1),1,0)</f>
        <v>0</v>
      </c>
      <c r="P1092">
        <f>if( and('StockBond Returns'!$AB1090&lt;-0.1,'StockBond Returns'!$AB1090&gt;=-0.2),1,0)</f>
        <v>0</v>
      </c>
      <c r="Q1092">
        <f>if( and('StockBond Returns'!$AB1090&lt;-0.2,'StockBond Returns'!$AB1090&gt;=-0.3),1,0)</f>
        <v>0</v>
      </c>
      <c r="R1092">
        <f>if('StockBond Returns'!AB1090&lt;-0.3,1,0)</f>
        <v>0</v>
      </c>
      <c r="S1092" s="19">
        <f t="shared" ref="S1092:W1092" si="2181">if(N1092=1,$E1092,"")</f>
        <v>0.04121150202</v>
      </c>
      <c r="T1092" t="str">
        <f t="shared" si="2181"/>
        <v/>
      </c>
      <c r="U1092" t="str">
        <f t="shared" si="2181"/>
        <v/>
      </c>
      <c r="V1092" t="str">
        <f t="shared" si="2181"/>
        <v/>
      </c>
      <c r="W1092" t="str">
        <f t="shared" si="2181"/>
        <v/>
      </c>
    </row>
    <row r="1093">
      <c r="A1093">
        <f t="shared" si="33"/>
        <v>7</v>
      </c>
      <c r="B1093">
        <f t="shared" si="34"/>
        <v>1961</v>
      </c>
      <c r="C1093" s="159">
        <f t="shared" si="709"/>
        <v>22493</v>
      </c>
      <c r="D1093" s="156">
        <f t="shared" si="12"/>
        <v>1961.5</v>
      </c>
      <c r="E1093" s="157">
        <f>('StockBond Returns'!Y1092+'StockBond Returns'!AA1092-'Parameters &amp; Main Results'!$B$33)/'StockBond Returns'!Z1092*12</f>
        <v>0.04224588696</v>
      </c>
      <c r="F1093" s="77">
        <f>'StockBond Returns'!Y1092+'StockBond Returns'!AA1092-'StockBond Returns'!Z1092*'Distribution of Final Value'!$B$7</f>
        <v>1.81785194</v>
      </c>
      <c r="G1093" s="19">
        <f>1/'StockBond Returns'!M1091</f>
        <v>0.04992047867</v>
      </c>
      <c r="H1093">
        <f t="shared" si="7"/>
        <v>0</v>
      </c>
      <c r="I1093" s="71">
        <f t="shared" si="8"/>
        <v>1</v>
      </c>
      <c r="J1093">
        <f t="shared" si="9"/>
        <v>0</v>
      </c>
      <c r="K1093" t="str">
        <f t="shared" ref="K1093:M1093" si="2182">if(H1093=1,$E1093,"")</f>
        <v/>
      </c>
      <c r="L1093" s="19">
        <f t="shared" si="2182"/>
        <v>0.04224588696</v>
      </c>
      <c r="M1093" t="str">
        <f t="shared" si="2182"/>
        <v/>
      </c>
      <c r="N1093" s="158">
        <f>if('StockBond Returns'!AB1091=0,1,0)</f>
        <v>0</v>
      </c>
      <c r="O1093">
        <f>if( and('StockBond Returns'!$AB1091&lt;0,'StockBond Returns'!$AB1091&gt;=-0.1),1,0)</f>
        <v>1</v>
      </c>
      <c r="P1093">
        <f>if( and('StockBond Returns'!$AB1091&lt;-0.1,'StockBond Returns'!$AB1091&gt;=-0.2),1,0)</f>
        <v>0</v>
      </c>
      <c r="Q1093">
        <f>if( and('StockBond Returns'!$AB1091&lt;-0.2,'StockBond Returns'!$AB1091&gt;=-0.3),1,0)</f>
        <v>0</v>
      </c>
      <c r="R1093">
        <f>if('StockBond Returns'!AB1091&lt;-0.3,1,0)</f>
        <v>0</v>
      </c>
      <c r="S1093" t="str">
        <f t="shared" ref="S1093:W1093" si="2183">if(N1093=1,$E1093,"")</f>
        <v/>
      </c>
      <c r="T1093" s="19">
        <f t="shared" si="2183"/>
        <v>0.04224588696</v>
      </c>
      <c r="U1093" t="str">
        <f t="shared" si="2183"/>
        <v/>
      </c>
      <c r="V1093" t="str">
        <f t="shared" si="2183"/>
        <v/>
      </c>
      <c r="W1093" t="str">
        <f t="shared" si="2183"/>
        <v/>
      </c>
    </row>
    <row r="1094">
      <c r="A1094">
        <f t="shared" si="33"/>
        <v>8</v>
      </c>
      <c r="B1094">
        <f t="shared" si="34"/>
        <v>1961</v>
      </c>
      <c r="C1094" s="159">
        <f t="shared" si="709"/>
        <v>22524</v>
      </c>
      <c r="D1094" s="156">
        <f t="shared" si="12"/>
        <v>1961.583333</v>
      </c>
      <c r="E1094" s="157">
        <f>('StockBond Returns'!Y1093+'StockBond Returns'!AA1093-'Parameters &amp; Main Results'!$B$33)/'StockBond Returns'!Z1093*12</f>
        <v>0.04144158453</v>
      </c>
      <c r="F1094" s="77">
        <f>'StockBond Returns'!Y1093+'StockBond Returns'!AA1093-'StockBond Returns'!Z1093*'Distribution of Final Value'!$B$7</f>
        <v>1.271089655</v>
      </c>
      <c r="G1094" s="19">
        <f>1/'StockBond Returns'!M1092</f>
        <v>0.04865463916</v>
      </c>
      <c r="H1094">
        <f t="shared" si="7"/>
        <v>0</v>
      </c>
      <c r="I1094" s="71">
        <f t="shared" si="8"/>
        <v>1</v>
      </c>
      <c r="J1094">
        <f t="shared" si="9"/>
        <v>1</v>
      </c>
      <c r="K1094" t="str">
        <f t="shared" ref="K1094:M1094" si="2184">if(H1094=1,$E1094,"")</f>
        <v/>
      </c>
      <c r="L1094" s="19">
        <f t="shared" si="2184"/>
        <v>0.04144158453</v>
      </c>
      <c r="M1094" s="19">
        <f t="shared" si="2184"/>
        <v>0.04144158453</v>
      </c>
      <c r="N1094" s="158">
        <f>if('StockBond Returns'!AB1092=0,1,0)</f>
        <v>1</v>
      </c>
      <c r="O1094">
        <f>if( and('StockBond Returns'!$AB1092&lt;0,'StockBond Returns'!$AB1092&gt;=-0.1),1,0)</f>
        <v>0</v>
      </c>
      <c r="P1094">
        <f>if( and('StockBond Returns'!$AB1092&lt;-0.1,'StockBond Returns'!$AB1092&gt;=-0.2),1,0)</f>
        <v>0</v>
      </c>
      <c r="Q1094">
        <f>if( and('StockBond Returns'!$AB1092&lt;-0.2,'StockBond Returns'!$AB1092&gt;=-0.3),1,0)</f>
        <v>0</v>
      </c>
      <c r="R1094">
        <f>if('StockBond Returns'!AB1092&lt;-0.3,1,0)</f>
        <v>0</v>
      </c>
      <c r="S1094" s="19">
        <f t="shared" ref="S1094:W1094" si="2185">if(N1094=1,$E1094,"")</f>
        <v>0.04144158453</v>
      </c>
      <c r="T1094" t="str">
        <f t="shared" si="2185"/>
        <v/>
      </c>
      <c r="U1094" t="str">
        <f t="shared" si="2185"/>
        <v/>
      </c>
      <c r="V1094" t="str">
        <f t="shared" si="2185"/>
        <v/>
      </c>
      <c r="W1094" t="str">
        <f t="shared" si="2185"/>
        <v/>
      </c>
    </row>
    <row r="1095">
      <c r="A1095">
        <f t="shared" si="33"/>
        <v>9</v>
      </c>
      <c r="B1095">
        <f t="shared" si="34"/>
        <v>1961</v>
      </c>
      <c r="C1095" s="159">
        <f t="shared" si="709"/>
        <v>22554</v>
      </c>
      <c r="D1095" s="156">
        <f t="shared" si="12"/>
        <v>1961.666667</v>
      </c>
      <c r="E1095" s="157">
        <f>('StockBond Returns'!Y1094+'StockBond Returns'!AA1094-'Parameters &amp; Main Results'!$B$33)/'StockBond Returns'!Z1094*12</f>
        <v>0.04101046143</v>
      </c>
      <c r="F1095" s="77">
        <f>'StockBond Returns'!Y1094+'StockBond Returns'!AA1094-'StockBond Returns'!Z1094*'Distribution of Final Value'!$B$7</f>
        <v>0.9769980039</v>
      </c>
      <c r="G1095" s="19">
        <f>1/'StockBond Returns'!M1093</f>
        <v>0.04755521928</v>
      </c>
      <c r="H1095">
        <f t="shared" si="7"/>
        <v>0</v>
      </c>
      <c r="I1095" s="71">
        <f t="shared" si="8"/>
        <v>1</v>
      </c>
      <c r="J1095">
        <f t="shared" si="9"/>
        <v>1</v>
      </c>
      <c r="K1095" t="str">
        <f t="shared" ref="K1095:M1095" si="2186">if(H1095=1,$E1095,"")</f>
        <v/>
      </c>
      <c r="L1095" s="19">
        <f t="shared" si="2186"/>
        <v>0.04101046143</v>
      </c>
      <c r="M1095" s="19">
        <f t="shared" si="2186"/>
        <v>0.04101046143</v>
      </c>
      <c r="N1095" s="158">
        <f>if('StockBond Returns'!AB1093=0,1,0)</f>
        <v>1</v>
      </c>
      <c r="O1095">
        <f>if( and('StockBond Returns'!$AB1093&lt;0,'StockBond Returns'!$AB1093&gt;=-0.1),1,0)</f>
        <v>0</v>
      </c>
      <c r="P1095">
        <f>if( and('StockBond Returns'!$AB1093&lt;-0.1,'StockBond Returns'!$AB1093&gt;=-0.2),1,0)</f>
        <v>0</v>
      </c>
      <c r="Q1095">
        <f>if( and('StockBond Returns'!$AB1093&lt;-0.2,'StockBond Returns'!$AB1093&gt;=-0.3),1,0)</f>
        <v>0</v>
      </c>
      <c r="R1095">
        <f>if('StockBond Returns'!AB1093&lt;-0.3,1,0)</f>
        <v>0</v>
      </c>
      <c r="S1095" s="19">
        <f t="shared" ref="S1095:W1095" si="2187">if(N1095=1,$E1095,"")</f>
        <v>0.04101046143</v>
      </c>
      <c r="T1095" t="str">
        <f t="shared" si="2187"/>
        <v/>
      </c>
      <c r="U1095" t="str">
        <f t="shared" si="2187"/>
        <v/>
      </c>
      <c r="V1095" t="str">
        <f t="shared" si="2187"/>
        <v/>
      </c>
      <c r="W1095" t="str">
        <f t="shared" si="2187"/>
        <v/>
      </c>
    </row>
    <row r="1096">
      <c r="A1096">
        <f t="shared" si="33"/>
        <v>10</v>
      </c>
      <c r="B1096">
        <f t="shared" si="34"/>
        <v>1961</v>
      </c>
      <c r="C1096" s="159">
        <f t="shared" si="709"/>
        <v>22585</v>
      </c>
      <c r="D1096" s="156">
        <f t="shared" si="12"/>
        <v>1961.75</v>
      </c>
      <c r="E1096" s="157">
        <f>('StockBond Returns'!Y1095+'StockBond Returns'!AA1095-'Parameters &amp; Main Results'!$B$33)/'StockBond Returns'!Z1095*12</f>
        <v>0.04160575134</v>
      </c>
      <c r="F1096" s="77">
        <f>'StockBond Returns'!Y1095+'StockBond Returns'!AA1095-'StockBond Returns'!Z1095*'Distribution of Final Value'!$B$7</f>
        <v>1.353527838</v>
      </c>
      <c r="G1096" s="19">
        <f>1/'StockBond Returns'!M1094</f>
        <v>0.04865137894</v>
      </c>
      <c r="H1096">
        <f t="shared" si="7"/>
        <v>0</v>
      </c>
      <c r="I1096" s="71">
        <f t="shared" si="8"/>
        <v>1</v>
      </c>
      <c r="J1096">
        <f t="shared" si="9"/>
        <v>0</v>
      </c>
      <c r="K1096" t="str">
        <f t="shared" ref="K1096:M1096" si="2188">if(H1096=1,$E1096,"")</f>
        <v/>
      </c>
      <c r="L1096" s="19">
        <f t="shared" si="2188"/>
        <v>0.04160575134</v>
      </c>
      <c r="M1096" t="str">
        <f t="shared" si="2188"/>
        <v/>
      </c>
      <c r="N1096" s="158">
        <f>if('StockBond Returns'!AB1094=0,1,0)</f>
        <v>0</v>
      </c>
      <c r="O1096">
        <f>if( and('StockBond Returns'!$AB1094&lt;0,'StockBond Returns'!$AB1094&gt;=-0.1),1,0)</f>
        <v>1</v>
      </c>
      <c r="P1096">
        <f>if( and('StockBond Returns'!$AB1094&lt;-0.1,'StockBond Returns'!$AB1094&gt;=-0.2),1,0)</f>
        <v>0</v>
      </c>
      <c r="Q1096">
        <f>if( and('StockBond Returns'!$AB1094&lt;-0.2,'StockBond Returns'!$AB1094&gt;=-0.3),1,0)</f>
        <v>0</v>
      </c>
      <c r="R1096">
        <f>if('StockBond Returns'!AB1094&lt;-0.3,1,0)</f>
        <v>0</v>
      </c>
      <c r="S1096" t="str">
        <f t="shared" ref="S1096:W1096" si="2189">if(N1096=1,$E1096,"")</f>
        <v/>
      </c>
      <c r="T1096" s="19">
        <f t="shared" si="2189"/>
        <v>0.04160575134</v>
      </c>
      <c r="U1096" t="str">
        <f t="shared" si="2189"/>
        <v/>
      </c>
      <c r="V1096" t="str">
        <f t="shared" si="2189"/>
        <v/>
      </c>
      <c r="W1096" t="str">
        <f t="shared" si="2189"/>
        <v/>
      </c>
    </row>
    <row r="1097">
      <c r="A1097">
        <f t="shared" si="33"/>
        <v>11</v>
      </c>
      <c r="B1097">
        <f t="shared" si="34"/>
        <v>1961</v>
      </c>
      <c r="C1097" s="159">
        <f t="shared" si="709"/>
        <v>22615</v>
      </c>
      <c r="D1097" s="156">
        <f t="shared" si="12"/>
        <v>1961.833333</v>
      </c>
      <c r="E1097" s="157">
        <f>('StockBond Returns'!Y1096+'StockBond Returns'!AA1096-'Parameters &amp; Main Results'!$B$33)/'StockBond Returns'!Z1096*12</f>
        <v>0.04074593783</v>
      </c>
      <c r="F1097" s="77">
        <f>'StockBond Returns'!Y1096+'StockBond Returns'!AA1096-'StockBond Returns'!Z1096*'Distribution of Final Value'!$B$7</f>
        <v>0.7620673199</v>
      </c>
      <c r="G1097" s="19">
        <f>1/'StockBond Returns'!M1095</f>
        <v>0.04735976526</v>
      </c>
      <c r="H1097">
        <f t="shared" si="7"/>
        <v>0</v>
      </c>
      <c r="I1097" s="71">
        <f t="shared" si="8"/>
        <v>1</v>
      </c>
      <c r="J1097">
        <f t="shared" si="9"/>
        <v>1</v>
      </c>
      <c r="K1097" t="str">
        <f t="shared" ref="K1097:M1097" si="2190">if(H1097=1,$E1097,"")</f>
        <v/>
      </c>
      <c r="L1097" s="19">
        <f t="shared" si="2190"/>
        <v>0.04074593783</v>
      </c>
      <c r="M1097" s="19">
        <f t="shared" si="2190"/>
        <v>0.04074593783</v>
      </c>
      <c r="N1097" s="158">
        <f>if('StockBond Returns'!AB1095=0,1,0)</f>
        <v>1</v>
      </c>
      <c r="O1097">
        <f>if( and('StockBond Returns'!$AB1095&lt;0,'StockBond Returns'!$AB1095&gt;=-0.1),1,0)</f>
        <v>0</v>
      </c>
      <c r="P1097">
        <f>if( and('StockBond Returns'!$AB1095&lt;-0.1,'StockBond Returns'!$AB1095&gt;=-0.2),1,0)</f>
        <v>0</v>
      </c>
      <c r="Q1097">
        <f>if( and('StockBond Returns'!$AB1095&lt;-0.2,'StockBond Returns'!$AB1095&gt;=-0.3),1,0)</f>
        <v>0</v>
      </c>
      <c r="R1097">
        <f>if('StockBond Returns'!AB1095&lt;-0.3,1,0)</f>
        <v>0</v>
      </c>
      <c r="S1097" s="19">
        <f t="shared" ref="S1097:W1097" si="2191">if(N1097=1,$E1097,"")</f>
        <v>0.04074593783</v>
      </c>
      <c r="T1097" t="str">
        <f t="shared" si="2191"/>
        <v/>
      </c>
      <c r="U1097" t="str">
        <f t="shared" si="2191"/>
        <v/>
      </c>
      <c r="V1097" t="str">
        <f t="shared" si="2191"/>
        <v/>
      </c>
      <c r="W1097" t="str">
        <f t="shared" si="2191"/>
        <v/>
      </c>
    </row>
    <row r="1098">
      <c r="A1098">
        <f t="shared" si="33"/>
        <v>12</v>
      </c>
      <c r="B1098">
        <f t="shared" si="34"/>
        <v>1961</v>
      </c>
      <c r="C1098" s="159">
        <f t="shared" si="709"/>
        <v>22646</v>
      </c>
      <c r="D1098" s="156">
        <f t="shared" si="12"/>
        <v>1961.916667</v>
      </c>
      <c r="E1098" s="157">
        <f>('StockBond Returns'!Y1097+'StockBond Returns'!AA1097-'Parameters &amp; Main Results'!$B$33)/'StockBond Returns'!Z1097*12</f>
        <v>0.0396572083</v>
      </c>
      <c r="F1098" s="77">
        <f>'StockBond Returns'!Y1097+'StockBond Returns'!AA1097-'StockBond Returns'!Z1097*'Distribution of Final Value'!$B$7</f>
        <v>0.01492565122</v>
      </c>
      <c r="G1098" s="19">
        <f>1/'StockBond Returns'!M1096</f>
        <v>0.04559597459</v>
      </c>
      <c r="H1098">
        <f t="shared" si="7"/>
        <v>0</v>
      </c>
      <c r="I1098" s="71">
        <f t="shared" si="8"/>
        <v>1</v>
      </c>
      <c r="J1098">
        <f t="shared" si="9"/>
        <v>1</v>
      </c>
      <c r="K1098" t="str">
        <f t="shared" ref="K1098:M1098" si="2192">if(H1098=1,$E1098,"")</f>
        <v/>
      </c>
      <c r="L1098" s="19">
        <f t="shared" si="2192"/>
        <v>0.0396572083</v>
      </c>
      <c r="M1098" s="19">
        <f t="shared" si="2192"/>
        <v>0.0396572083</v>
      </c>
      <c r="N1098" s="158">
        <f>if('StockBond Returns'!AB1096=0,1,0)</f>
        <v>1</v>
      </c>
      <c r="O1098">
        <f>if( and('StockBond Returns'!$AB1096&lt;0,'StockBond Returns'!$AB1096&gt;=-0.1),1,0)</f>
        <v>0</v>
      </c>
      <c r="P1098">
        <f>if( and('StockBond Returns'!$AB1096&lt;-0.1,'StockBond Returns'!$AB1096&gt;=-0.2),1,0)</f>
        <v>0</v>
      </c>
      <c r="Q1098">
        <f>if( and('StockBond Returns'!$AB1096&lt;-0.2,'StockBond Returns'!$AB1096&gt;=-0.3),1,0)</f>
        <v>0</v>
      </c>
      <c r="R1098">
        <f>if('StockBond Returns'!AB1096&lt;-0.3,1,0)</f>
        <v>0</v>
      </c>
      <c r="S1098" s="19">
        <f t="shared" ref="S1098:W1098" si="2193">if(N1098=1,$E1098,"")</f>
        <v>0.0396572083</v>
      </c>
      <c r="T1098" t="str">
        <f t="shared" si="2193"/>
        <v/>
      </c>
      <c r="U1098" t="str">
        <f t="shared" si="2193"/>
        <v/>
      </c>
      <c r="V1098" t="str">
        <f t="shared" si="2193"/>
        <v/>
      </c>
      <c r="W1098" t="str">
        <f t="shared" si="2193"/>
        <v/>
      </c>
    </row>
    <row r="1099">
      <c r="A1099">
        <f t="shared" si="33"/>
        <v>1</v>
      </c>
      <c r="B1099">
        <f t="shared" si="34"/>
        <v>1962</v>
      </c>
      <c r="C1099" s="159">
        <f t="shared" si="709"/>
        <v>22677</v>
      </c>
      <c r="D1099" s="156">
        <f t="shared" si="12"/>
        <v>1962</v>
      </c>
      <c r="E1099" s="157">
        <f>('StockBond Returns'!Y1098+'StockBond Returns'!AA1098-'Parameters &amp; Main Results'!$B$33)/'StockBond Returns'!Z1098*12</f>
        <v>0.03970942283</v>
      </c>
      <c r="F1099" s="77">
        <f>'StockBond Returns'!Y1098+'StockBond Returns'!AA1098-'StockBond Returns'!Z1098*'Distribution of Final Value'!$B$7</f>
        <v>0.05092058633</v>
      </c>
      <c r="G1099" s="19">
        <f>1/'StockBond Returns'!M1097</f>
        <v>0.04586770485</v>
      </c>
      <c r="H1099">
        <f t="shared" si="7"/>
        <v>0</v>
      </c>
      <c r="I1099" s="71">
        <f t="shared" si="8"/>
        <v>1</v>
      </c>
      <c r="J1099">
        <f t="shared" si="9"/>
        <v>1</v>
      </c>
      <c r="K1099" t="str">
        <f t="shared" ref="K1099:M1099" si="2194">if(H1099=1,$E1099,"")</f>
        <v/>
      </c>
      <c r="L1099" s="19">
        <f t="shared" si="2194"/>
        <v>0.03970942283</v>
      </c>
      <c r="M1099" s="19">
        <f t="shared" si="2194"/>
        <v>0.03970942283</v>
      </c>
      <c r="N1099" s="158">
        <f>if('StockBond Returns'!AB1097=0,1,0)</f>
        <v>1</v>
      </c>
      <c r="O1099">
        <f>if( and('StockBond Returns'!$AB1097&lt;0,'StockBond Returns'!$AB1097&gt;=-0.1),1,0)</f>
        <v>0</v>
      </c>
      <c r="P1099">
        <f>if( and('StockBond Returns'!$AB1097&lt;-0.1,'StockBond Returns'!$AB1097&gt;=-0.2),1,0)</f>
        <v>0</v>
      </c>
      <c r="Q1099">
        <f>if( and('StockBond Returns'!$AB1097&lt;-0.2,'StockBond Returns'!$AB1097&gt;=-0.3),1,0)</f>
        <v>0</v>
      </c>
      <c r="R1099">
        <f>if('StockBond Returns'!AB1097&lt;-0.3,1,0)</f>
        <v>0</v>
      </c>
      <c r="S1099" s="19">
        <f t="shared" ref="S1099:W1099" si="2195">if(N1099=1,$E1099,"")</f>
        <v>0.03970942283</v>
      </c>
      <c r="T1099" t="str">
        <f t="shared" si="2195"/>
        <v/>
      </c>
      <c r="U1099" t="str">
        <f t="shared" si="2195"/>
        <v/>
      </c>
      <c r="V1099" t="str">
        <f t="shared" si="2195"/>
        <v/>
      </c>
      <c r="W1099" t="str">
        <f t="shared" si="2195"/>
        <v/>
      </c>
    </row>
    <row r="1100">
      <c r="A1100">
        <f t="shared" si="33"/>
        <v>2</v>
      </c>
      <c r="B1100">
        <f t="shared" si="34"/>
        <v>1962</v>
      </c>
      <c r="C1100" s="159">
        <f t="shared" si="709"/>
        <v>22705</v>
      </c>
      <c r="D1100" s="156">
        <f t="shared" si="12"/>
        <v>1962.083333</v>
      </c>
      <c r="E1100" s="157">
        <f>('StockBond Returns'!Y1099+'StockBond Returns'!AA1099-'Parameters &amp; Main Results'!$B$33)/'StockBond Returns'!Z1099*12</f>
        <v>0.0409053117</v>
      </c>
      <c r="F1100" s="77">
        <f>'StockBond Returns'!Y1099+'StockBond Returns'!AA1099-'StockBond Returns'!Z1099*'Distribution of Final Value'!$B$7</f>
        <v>0.8696562958</v>
      </c>
      <c r="G1100" s="19">
        <f>1/'StockBond Returns'!M1098</f>
        <v>0.04733202791</v>
      </c>
      <c r="H1100">
        <f t="shared" si="7"/>
        <v>0</v>
      </c>
      <c r="I1100" s="71">
        <f t="shared" si="8"/>
        <v>1</v>
      </c>
      <c r="J1100">
        <f t="shared" si="9"/>
        <v>0</v>
      </c>
      <c r="K1100" t="str">
        <f t="shared" ref="K1100:M1100" si="2196">if(H1100=1,$E1100,"")</f>
        <v/>
      </c>
      <c r="L1100" s="19">
        <f t="shared" si="2196"/>
        <v>0.0409053117</v>
      </c>
      <c r="M1100" t="str">
        <f t="shared" si="2196"/>
        <v/>
      </c>
      <c r="N1100" s="158">
        <f>if('StockBond Returns'!AB1098=0,1,0)</f>
        <v>0</v>
      </c>
      <c r="O1100">
        <f>if( and('StockBond Returns'!$AB1098&lt;0,'StockBond Returns'!$AB1098&gt;=-0.1),1,0)</f>
        <v>1</v>
      </c>
      <c r="P1100">
        <f>if( and('StockBond Returns'!$AB1098&lt;-0.1,'StockBond Returns'!$AB1098&gt;=-0.2),1,0)</f>
        <v>0</v>
      </c>
      <c r="Q1100">
        <f>if( and('StockBond Returns'!$AB1098&lt;-0.2,'StockBond Returns'!$AB1098&gt;=-0.3),1,0)</f>
        <v>0</v>
      </c>
      <c r="R1100">
        <f>if('StockBond Returns'!AB1098&lt;-0.3,1,0)</f>
        <v>0</v>
      </c>
      <c r="S1100" t="str">
        <f t="shared" ref="S1100:W1100" si="2197">if(N1100=1,$E1100,"")</f>
        <v/>
      </c>
      <c r="T1100" s="19">
        <f t="shared" si="2197"/>
        <v>0.0409053117</v>
      </c>
      <c r="U1100" t="str">
        <f t="shared" si="2197"/>
        <v/>
      </c>
      <c r="V1100" t="str">
        <f t="shared" si="2197"/>
        <v/>
      </c>
      <c r="W1100" t="str">
        <f t="shared" si="2197"/>
        <v/>
      </c>
    </row>
    <row r="1101">
      <c r="A1101">
        <f t="shared" si="33"/>
        <v>3</v>
      </c>
      <c r="B1101">
        <f t="shared" si="34"/>
        <v>1962</v>
      </c>
      <c r="C1101" s="159">
        <f t="shared" si="709"/>
        <v>22736</v>
      </c>
      <c r="D1101" s="156">
        <f t="shared" si="12"/>
        <v>1962.166667</v>
      </c>
      <c r="E1101" s="157">
        <f>('StockBond Returns'!Y1100+'StockBond Returns'!AA1100-'Parameters &amp; Main Results'!$B$33)/'StockBond Returns'!Z1100*12</f>
        <v>0.04046004839</v>
      </c>
      <c r="F1101" s="77">
        <f>'StockBond Returns'!Y1100+'StockBond Returns'!AA1100-'StockBond Returns'!Z1100*'Distribution of Final Value'!$B$7</f>
        <v>0.5645578613</v>
      </c>
      <c r="G1101" s="19">
        <f>1/'StockBond Returns'!M1099</f>
        <v>0.04678962424</v>
      </c>
      <c r="H1101">
        <f t="shared" si="7"/>
        <v>0</v>
      </c>
      <c r="I1101" s="71">
        <f t="shared" si="8"/>
        <v>1</v>
      </c>
      <c r="J1101">
        <f t="shared" si="9"/>
        <v>0</v>
      </c>
      <c r="K1101" t="str">
        <f t="shared" ref="K1101:M1101" si="2198">if(H1101=1,$E1101,"")</f>
        <v/>
      </c>
      <c r="L1101" s="19">
        <f t="shared" si="2198"/>
        <v>0.04046004839</v>
      </c>
      <c r="M1101" t="str">
        <f t="shared" si="2198"/>
        <v/>
      </c>
      <c r="N1101" s="158">
        <f>if('StockBond Returns'!AB1099=0,1,0)</f>
        <v>0</v>
      </c>
      <c r="O1101">
        <f>if( and('StockBond Returns'!$AB1099&lt;0,'StockBond Returns'!$AB1099&gt;=-0.1),1,0)</f>
        <v>1</v>
      </c>
      <c r="P1101">
        <f>if( and('StockBond Returns'!$AB1099&lt;-0.1,'StockBond Returns'!$AB1099&gt;=-0.2),1,0)</f>
        <v>0</v>
      </c>
      <c r="Q1101">
        <f>if( and('StockBond Returns'!$AB1099&lt;-0.2,'StockBond Returns'!$AB1099&gt;=-0.3),1,0)</f>
        <v>0</v>
      </c>
      <c r="R1101">
        <f>if('StockBond Returns'!AB1099&lt;-0.3,1,0)</f>
        <v>0</v>
      </c>
      <c r="S1101" t="str">
        <f t="shared" ref="S1101:W1101" si="2199">if(N1101=1,$E1101,"")</f>
        <v/>
      </c>
      <c r="T1101" s="19">
        <f t="shared" si="2199"/>
        <v>0.04046004839</v>
      </c>
      <c r="U1101" t="str">
        <f t="shared" si="2199"/>
        <v/>
      </c>
      <c r="V1101" t="str">
        <f t="shared" si="2199"/>
        <v/>
      </c>
      <c r="W1101" t="str">
        <f t="shared" si="2199"/>
        <v/>
      </c>
    </row>
    <row r="1102">
      <c r="A1102">
        <f t="shared" si="33"/>
        <v>4</v>
      </c>
      <c r="B1102">
        <f t="shared" si="34"/>
        <v>1962</v>
      </c>
      <c r="C1102" s="159">
        <f t="shared" si="709"/>
        <v>22766</v>
      </c>
      <c r="D1102" s="156">
        <f t="shared" si="12"/>
        <v>1962.25</v>
      </c>
      <c r="E1102" s="157">
        <f>('StockBond Returns'!Y1101+'StockBond Returns'!AA1101-'Parameters &amp; Main Results'!$B$33)/'StockBond Returns'!Z1101*12</f>
        <v>0.04061298703</v>
      </c>
      <c r="F1102" s="77">
        <f>'StockBond Returns'!Y1101+'StockBond Returns'!AA1101-'StockBond Returns'!Z1101*'Distribution of Final Value'!$B$7</f>
        <v>0.6687055032</v>
      </c>
      <c r="G1102" s="19">
        <f>1/'StockBond Returns'!M1100</f>
        <v>0.04725340317</v>
      </c>
      <c r="H1102">
        <f t="shared" si="7"/>
        <v>0</v>
      </c>
      <c r="I1102" s="71">
        <f t="shared" si="8"/>
        <v>1</v>
      </c>
      <c r="J1102">
        <f t="shared" si="9"/>
        <v>0</v>
      </c>
      <c r="K1102" t="str">
        <f t="shared" ref="K1102:M1102" si="2200">if(H1102=1,$E1102,"")</f>
        <v/>
      </c>
      <c r="L1102" s="19">
        <f t="shared" si="2200"/>
        <v>0.04061298703</v>
      </c>
      <c r="M1102" t="str">
        <f t="shared" si="2200"/>
        <v/>
      </c>
      <c r="N1102" s="158">
        <f>if('StockBond Returns'!AB1100=0,1,0)</f>
        <v>0</v>
      </c>
      <c r="O1102">
        <f>if( and('StockBond Returns'!$AB1100&lt;0,'StockBond Returns'!$AB1100&gt;=-0.1),1,0)</f>
        <v>1</v>
      </c>
      <c r="P1102">
        <f>if( and('StockBond Returns'!$AB1100&lt;-0.1,'StockBond Returns'!$AB1100&gt;=-0.2),1,0)</f>
        <v>0</v>
      </c>
      <c r="Q1102">
        <f>if( and('StockBond Returns'!$AB1100&lt;-0.2,'StockBond Returns'!$AB1100&gt;=-0.3),1,0)</f>
        <v>0</v>
      </c>
      <c r="R1102">
        <f>if('StockBond Returns'!AB1100&lt;-0.3,1,0)</f>
        <v>0</v>
      </c>
      <c r="S1102" t="str">
        <f t="shared" ref="S1102:W1102" si="2201">if(N1102=1,$E1102,"")</f>
        <v/>
      </c>
      <c r="T1102" s="19">
        <f t="shared" si="2201"/>
        <v>0.04061298703</v>
      </c>
      <c r="U1102" t="str">
        <f t="shared" si="2201"/>
        <v/>
      </c>
      <c r="V1102" t="str">
        <f t="shared" si="2201"/>
        <v/>
      </c>
      <c r="W1102" t="str">
        <f t="shared" si="2201"/>
        <v/>
      </c>
    </row>
    <row r="1103">
      <c r="A1103">
        <f t="shared" si="33"/>
        <v>5</v>
      </c>
      <c r="B1103">
        <f t="shared" si="34"/>
        <v>1962</v>
      </c>
      <c r="C1103" s="159">
        <f t="shared" si="709"/>
        <v>22797</v>
      </c>
      <c r="D1103" s="156">
        <f t="shared" si="12"/>
        <v>1962.333333</v>
      </c>
      <c r="E1103" s="157">
        <f>('StockBond Returns'!Y1102+'StockBond Returns'!AA1102-'Parameters &amp; Main Results'!$B$33)/'StockBond Returns'!Z1102*12</f>
        <v>0.04258125754</v>
      </c>
      <c r="F1103" s="77">
        <f>'StockBond Returns'!Y1102+'StockBond Returns'!AA1102-'StockBond Returns'!Z1102*'Distribution of Final Value'!$B$7</f>
        <v>2.011340902</v>
      </c>
      <c r="G1103" s="19">
        <f>1/'StockBond Returns'!M1101</f>
        <v>0.05049156487</v>
      </c>
      <c r="H1103">
        <f t="shared" si="7"/>
        <v>1</v>
      </c>
      <c r="I1103" s="71">
        <f t="shared" si="8"/>
        <v>0</v>
      </c>
      <c r="J1103">
        <f t="shared" si="9"/>
        <v>0</v>
      </c>
      <c r="K1103" s="19">
        <f t="shared" ref="K1103:M1103" si="2202">if(H1103=1,$E1103,"")</f>
        <v>0.04258125754</v>
      </c>
      <c r="L1103" t="str">
        <f t="shared" si="2202"/>
        <v/>
      </c>
      <c r="M1103" t="str">
        <f t="shared" si="2202"/>
        <v/>
      </c>
      <c r="N1103" s="158">
        <f>if('StockBond Returns'!AB1101=0,1,0)</f>
        <v>0</v>
      </c>
      <c r="O1103">
        <f>if( and('StockBond Returns'!$AB1101&lt;0,'StockBond Returns'!$AB1101&gt;=-0.1),1,0)</f>
        <v>1</v>
      </c>
      <c r="P1103">
        <f>if( and('StockBond Returns'!$AB1101&lt;-0.1,'StockBond Returns'!$AB1101&gt;=-0.2),1,0)</f>
        <v>0</v>
      </c>
      <c r="Q1103">
        <f>if( and('StockBond Returns'!$AB1101&lt;-0.2,'StockBond Returns'!$AB1101&gt;=-0.3),1,0)</f>
        <v>0</v>
      </c>
      <c r="R1103">
        <f>if('StockBond Returns'!AB1101&lt;-0.3,1,0)</f>
        <v>0</v>
      </c>
      <c r="S1103" t="str">
        <f t="shared" ref="S1103:W1103" si="2203">if(N1103=1,$E1103,"")</f>
        <v/>
      </c>
      <c r="T1103" s="19">
        <f t="shared" si="2203"/>
        <v>0.04258125754</v>
      </c>
      <c r="U1103" t="str">
        <f t="shared" si="2203"/>
        <v/>
      </c>
      <c r="V1103" t="str">
        <f t="shared" si="2203"/>
        <v/>
      </c>
      <c r="W1103" t="str">
        <f t="shared" si="2203"/>
        <v/>
      </c>
    </row>
    <row r="1104">
      <c r="A1104">
        <f t="shared" si="33"/>
        <v>6</v>
      </c>
      <c r="B1104">
        <f t="shared" si="34"/>
        <v>1962</v>
      </c>
      <c r="C1104" s="159">
        <f t="shared" si="709"/>
        <v>22827</v>
      </c>
      <c r="D1104" s="156">
        <f t="shared" si="12"/>
        <v>1962.416667</v>
      </c>
      <c r="E1104" s="157">
        <f>('StockBond Returns'!Y1103+'StockBond Returns'!AA1103-'Parameters &amp; Main Results'!$B$33)/'StockBond Returns'!Z1103*12</f>
        <v>0.04550127617</v>
      </c>
      <c r="F1104" s="77">
        <f>'StockBond Returns'!Y1103+'StockBond Returns'!AA1103-'StockBond Returns'!Z1103*'Distribution of Final Value'!$B$7</f>
        <v>3.999373207</v>
      </c>
      <c r="G1104" s="19">
        <f>1/'StockBond Returns'!M1102</f>
        <v>0.05533695531</v>
      </c>
      <c r="H1104">
        <f t="shared" si="7"/>
        <v>1</v>
      </c>
      <c r="I1104" s="71">
        <f t="shared" si="8"/>
        <v>0</v>
      </c>
      <c r="J1104">
        <f t="shared" si="9"/>
        <v>0</v>
      </c>
      <c r="K1104" s="19">
        <f t="shared" ref="K1104:M1104" si="2204">if(H1104=1,$E1104,"")</f>
        <v>0.04550127617</v>
      </c>
      <c r="L1104" t="str">
        <f t="shared" si="2204"/>
        <v/>
      </c>
      <c r="M1104" t="str">
        <f t="shared" si="2204"/>
        <v/>
      </c>
      <c r="N1104" s="158">
        <f>if('StockBond Returns'!AB1102=0,1,0)</f>
        <v>0</v>
      </c>
      <c r="O1104">
        <f>if( and('StockBond Returns'!$AB1102&lt;0,'StockBond Returns'!$AB1102&gt;=-0.1),1,0)</f>
        <v>0</v>
      </c>
      <c r="P1104">
        <f>if( and('StockBond Returns'!$AB1102&lt;-0.1,'StockBond Returns'!$AB1102&gt;=-0.2),1,0)</f>
        <v>1</v>
      </c>
      <c r="Q1104">
        <f>if( and('StockBond Returns'!$AB1102&lt;-0.2,'StockBond Returns'!$AB1102&gt;=-0.3),1,0)</f>
        <v>0</v>
      </c>
      <c r="R1104">
        <f>if('StockBond Returns'!AB1102&lt;-0.3,1,0)</f>
        <v>0</v>
      </c>
      <c r="S1104" t="str">
        <f t="shared" ref="S1104:W1104" si="2205">if(N1104=1,$E1104,"")</f>
        <v/>
      </c>
      <c r="T1104" t="str">
        <f t="shared" si="2205"/>
        <v/>
      </c>
      <c r="U1104" s="19">
        <f t="shared" si="2205"/>
        <v>0.04550127617</v>
      </c>
      <c r="V1104" t="str">
        <f t="shared" si="2205"/>
        <v/>
      </c>
      <c r="W1104" t="str">
        <f t="shared" si="2205"/>
        <v/>
      </c>
    </row>
    <row r="1105">
      <c r="A1105">
        <f t="shared" si="33"/>
        <v>7</v>
      </c>
      <c r="B1105">
        <f t="shared" si="34"/>
        <v>1962</v>
      </c>
      <c r="C1105" s="159">
        <f t="shared" si="709"/>
        <v>22858</v>
      </c>
      <c r="D1105" s="156">
        <f t="shared" si="12"/>
        <v>1962.5</v>
      </c>
      <c r="E1105" s="157">
        <f>('StockBond Returns'!Y1104+'StockBond Returns'!AA1104-'Parameters &amp; Main Results'!$B$33)/'StockBond Returns'!Z1104*12</f>
        <v>0.04844343192</v>
      </c>
      <c r="F1105" s="77">
        <f>'StockBond Returns'!Y1104+'StockBond Returns'!AA1104-'StockBond Returns'!Z1104*'Distribution of Final Value'!$B$7</f>
        <v>5.996338942</v>
      </c>
      <c r="G1105" s="19">
        <f>1/'StockBond Returns'!M1103</f>
        <v>0.05918159841</v>
      </c>
      <c r="H1105">
        <f t="shared" si="7"/>
        <v>1</v>
      </c>
      <c r="I1105" s="71">
        <f t="shared" si="8"/>
        <v>0</v>
      </c>
      <c r="J1105">
        <f t="shared" si="9"/>
        <v>0</v>
      </c>
      <c r="K1105" s="19">
        <f t="shared" ref="K1105:M1105" si="2206">if(H1105=1,$E1105,"")</f>
        <v>0.04844343192</v>
      </c>
      <c r="L1105" t="str">
        <f t="shared" si="2206"/>
        <v/>
      </c>
      <c r="M1105" t="str">
        <f t="shared" si="2206"/>
        <v/>
      </c>
      <c r="N1105" s="158">
        <f>if('StockBond Returns'!AB1103=0,1,0)</f>
        <v>0</v>
      </c>
      <c r="O1105">
        <f>if( and('StockBond Returns'!$AB1103&lt;0,'StockBond Returns'!$AB1103&gt;=-0.1),1,0)</f>
        <v>0</v>
      </c>
      <c r="P1105">
        <f>if( and('StockBond Returns'!$AB1103&lt;-0.1,'StockBond Returns'!$AB1103&gt;=-0.2),1,0)</f>
        <v>0</v>
      </c>
      <c r="Q1105">
        <f>if( and('StockBond Returns'!$AB1103&lt;-0.2,'StockBond Returns'!$AB1103&gt;=-0.3),1,0)</f>
        <v>1</v>
      </c>
      <c r="R1105">
        <f>if('StockBond Returns'!AB1103&lt;-0.3,1,0)</f>
        <v>0</v>
      </c>
      <c r="S1105" t="str">
        <f t="shared" ref="S1105:W1105" si="2207">if(N1105=1,$E1105,"")</f>
        <v/>
      </c>
      <c r="T1105" t="str">
        <f t="shared" si="2207"/>
        <v/>
      </c>
      <c r="U1105" t="str">
        <f t="shared" si="2207"/>
        <v/>
      </c>
      <c r="V1105" s="19">
        <f t="shared" si="2207"/>
        <v>0.04844343192</v>
      </c>
      <c r="W1105" t="str">
        <f t="shared" si="2207"/>
        <v/>
      </c>
    </row>
    <row r="1106">
      <c r="A1106">
        <f t="shared" si="33"/>
        <v>8</v>
      </c>
      <c r="B1106">
        <f t="shared" si="34"/>
        <v>1962</v>
      </c>
      <c r="C1106" s="159">
        <f t="shared" si="709"/>
        <v>22889</v>
      </c>
      <c r="D1106" s="156">
        <f t="shared" si="12"/>
        <v>1962.583333</v>
      </c>
      <c r="E1106" s="157">
        <f>('StockBond Returns'!Y1105+'StockBond Returns'!AA1105-'Parameters &amp; Main Results'!$B$33)/'StockBond Returns'!Z1105*12</f>
        <v>0.04639206267</v>
      </c>
      <c r="F1106" s="77">
        <f>'StockBond Returns'!Y1105+'StockBond Returns'!AA1105-'StockBond Returns'!Z1105*'Distribution of Final Value'!$B$7</f>
        <v>4.592934971</v>
      </c>
      <c r="G1106" s="19">
        <f>1/'StockBond Returns'!M1104</f>
        <v>0.05707619635</v>
      </c>
      <c r="H1106">
        <f t="shared" si="7"/>
        <v>1</v>
      </c>
      <c r="I1106" s="71">
        <f t="shared" si="8"/>
        <v>0</v>
      </c>
      <c r="J1106">
        <f t="shared" si="9"/>
        <v>0</v>
      </c>
      <c r="K1106" s="19">
        <f t="shared" ref="K1106:M1106" si="2208">if(H1106=1,$E1106,"")</f>
        <v>0.04639206267</v>
      </c>
      <c r="L1106" t="str">
        <f t="shared" si="2208"/>
        <v/>
      </c>
      <c r="M1106" t="str">
        <f t="shared" si="2208"/>
        <v/>
      </c>
      <c r="N1106" s="158">
        <f>if('StockBond Returns'!AB1104=0,1,0)</f>
        <v>0</v>
      </c>
      <c r="O1106">
        <f>if( and('StockBond Returns'!$AB1104&lt;0,'StockBond Returns'!$AB1104&gt;=-0.1),1,0)</f>
        <v>0</v>
      </c>
      <c r="P1106">
        <f>if( and('StockBond Returns'!$AB1104&lt;-0.1,'StockBond Returns'!$AB1104&gt;=-0.2),1,0)</f>
        <v>1</v>
      </c>
      <c r="Q1106">
        <f>if( and('StockBond Returns'!$AB1104&lt;-0.2,'StockBond Returns'!$AB1104&gt;=-0.3),1,0)</f>
        <v>0</v>
      </c>
      <c r="R1106">
        <f>if('StockBond Returns'!AB1104&lt;-0.3,1,0)</f>
        <v>0</v>
      </c>
      <c r="S1106" t="str">
        <f t="shared" ref="S1106:W1106" si="2209">if(N1106=1,$E1106,"")</f>
        <v/>
      </c>
      <c r="T1106" t="str">
        <f t="shared" si="2209"/>
        <v/>
      </c>
      <c r="U1106" s="19">
        <f t="shared" si="2209"/>
        <v>0.04639206267</v>
      </c>
      <c r="V1106" t="str">
        <f t="shared" si="2209"/>
        <v/>
      </c>
      <c r="W1106" t="str">
        <f t="shared" si="2209"/>
        <v/>
      </c>
    </row>
    <row r="1107">
      <c r="A1107">
        <f t="shared" si="33"/>
        <v>9</v>
      </c>
      <c r="B1107">
        <f t="shared" si="34"/>
        <v>1962</v>
      </c>
      <c r="C1107" s="159">
        <f t="shared" si="709"/>
        <v>22919</v>
      </c>
      <c r="D1107" s="156">
        <f t="shared" si="12"/>
        <v>1962.666667</v>
      </c>
      <c r="E1107" s="157">
        <f>('StockBond Returns'!Y1106+'StockBond Returns'!AA1106-'Parameters &amp; Main Results'!$B$33)/'StockBond Returns'!Z1106*12</f>
        <v>0.04592555417</v>
      </c>
      <c r="F1107" s="77">
        <f>'StockBond Returns'!Y1106+'StockBond Returns'!AA1106-'StockBond Returns'!Z1106*'Distribution of Final Value'!$B$7</f>
        <v>4.269905484</v>
      </c>
      <c r="G1107" s="19">
        <f>1/'StockBond Returns'!M1105</f>
        <v>0.05633352428</v>
      </c>
      <c r="H1107">
        <f t="shared" si="7"/>
        <v>1</v>
      </c>
      <c r="I1107" s="71">
        <f t="shared" si="8"/>
        <v>0</v>
      </c>
      <c r="J1107">
        <f t="shared" si="9"/>
        <v>0</v>
      </c>
      <c r="K1107" s="19">
        <f t="shared" ref="K1107:M1107" si="2210">if(H1107=1,$E1107,"")</f>
        <v>0.04592555417</v>
      </c>
      <c r="L1107" t="str">
        <f t="shared" si="2210"/>
        <v/>
      </c>
      <c r="M1107" t="str">
        <f t="shared" si="2210"/>
        <v/>
      </c>
      <c r="N1107" s="158">
        <f>if('StockBond Returns'!AB1105=0,1,0)</f>
        <v>0</v>
      </c>
      <c r="O1107">
        <f>if( and('StockBond Returns'!$AB1105&lt;0,'StockBond Returns'!$AB1105&gt;=-0.1),1,0)</f>
        <v>0</v>
      </c>
      <c r="P1107">
        <f>if( and('StockBond Returns'!$AB1105&lt;-0.1,'StockBond Returns'!$AB1105&gt;=-0.2),1,0)</f>
        <v>1</v>
      </c>
      <c r="Q1107">
        <f>if( and('StockBond Returns'!$AB1105&lt;-0.2,'StockBond Returns'!$AB1105&gt;=-0.3),1,0)</f>
        <v>0</v>
      </c>
      <c r="R1107">
        <f>if('StockBond Returns'!AB1105&lt;-0.3,1,0)</f>
        <v>0</v>
      </c>
      <c r="S1107" t="str">
        <f t="shared" ref="S1107:W1107" si="2211">if(N1107=1,$E1107,"")</f>
        <v/>
      </c>
      <c r="T1107" t="str">
        <f t="shared" si="2211"/>
        <v/>
      </c>
      <c r="U1107" s="19">
        <f t="shared" si="2211"/>
        <v>0.04592555417</v>
      </c>
      <c r="V1107" t="str">
        <f t="shared" si="2211"/>
        <v/>
      </c>
      <c r="W1107" t="str">
        <f t="shared" si="2211"/>
        <v/>
      </c>
    </row>
    <row r="1108">
      <c r="A1108">
        <f t="shared" si="33"/>
        <v>10</v>
      </c>
      <c r="B1108">
        <f t="shared" si="34"/>
        <v>1962</v>
      </c>
      <c r="C1108" s="159">
        <f t="shared" si="709"/>
        <v>22950</v>
      </c>
      <c r="D1108" s="156">
        <f t="shared" si="12"/>
        <v>1962.75</v>
      </c>
      <c r="E1108" s="157">
        <f>('StockBond Returns'!Y1107+'StockBond Returns'!AA1107-'Parameters &amp; Main Results'!$B$33)/'StockBond Returns'!Z1107*12</f>
        <v>0.04780202357</v>
      </c>
      <c r="F1108" s="77">
        <f>'StockBond Returns'!Y1107+'StockBond Returns'!AA1107-'StockBond Returns'!Z1107*'Distribution of Final Value'!$B$7</f>
        <v>5.535129196</v>
      </c>
      <c r="G1108" s="19">
        <f>1/'StockBond Returns'!M1106</f>
        <v>0.06034325665</v>
      </c>
      <c r="H1108">
        <f t="shared" si="7"/>
        <v>1</v>
      </c>
      <c r="I1108" s="71">
        <f t="shared" si="8"/>
        <v>0</v>
      </c>
      <c r="J1108">
        <f t="shared" si="9"/>
        <v>0</v>
      </c>
      <c r="K1108" s="19">
        <f t="shared" ref="K1108:M1108" si="2212">if(H1108=1,$E1108,"")</f>
        <v>0.04780202357</v>
      </c>
      <c r="L1108" t="str">
        <f t="shared" si="2212"/>
        <v/>
      </c>
      <c r="M1108" t="str">
        <f t="shared" si="2212"/>
        <v/>
      </c>
      <c r="N1108" s="158">
        <f>if('StockBond Returns'!AB1106=0,1,0)</f>
        <v>0</v>
      </c>
      <c r="O1108">
        <f>if( and('StockBond Returns'!$AB1106&lt;0,'StockBond Returns'!$AB1106&gt;=-0.1),1,0)</f>
        <v>0</v>
      </c>
      <c r="P1108">
        <f>if( and('StockBond Returns'!$AB1106&lt;-0.1,'StockBond Returns'!$AB1106&gt;=-0.2),1,0)</f>
        <v>0</v>
      </c>
      <c r="Q1108">
        <f>if( and('StockBond Returns'!$AB1106&lt;-0.2,'StockBond Returns'!$AB1106&gt;=-0.3),1,0)</f>
        <v>1</v>
      </c>
      <c r="R1108">
        <f>if('StockBond Returns'!AB1106&lt;-0.3,1,0)</f>
        <v>0</v>
      </c>
      <c r="S1108" t="str">
        <f t="shared" ref="S1108:W1108" si="2213">if(N1108=1,$E1108,"")</f>
        <v/>
      </c>
      <c r="T1108" t="str">
        <f t="shared" si="2213"/>
        <v/>
      </c>
      <c r="U1108" t="str">
        <f t="shared" si="2213"/>
        <v/>
      </c>
      <c r="V1108" s="19">
        <f t="shared" si="2213"/>
        <v>0.04780202357</v>
      </c>
      <c r="W1108" t="str">
        <f t="shared" si="2213"/>
        <v/>
      </c>
    </row>
    <row r="1109">
      <c r="A1109">
        <f t="shared" si="33"/>
        <v>11</v>
      </c>
      <c r="B1109">
        <f t="shared" si="34"/>
        <v>1962</v>
      </c>
      <c r="C1109" s="159">
        <f t="shared" si="709"/>
        <v>22980</v>
      </c>
      <c r="D1109" s="156">
        <f t="shared" si="12"/>
        <v>1962.833333</v>
      </c>
      <c r="E1109" s="157">
        <f>('StockBond Returns'!Y1108+'StockBond Returns'!AA1108-'Parameters &amp; Main Results'!$B$33)/'StockBond Returns'!Z1108*12</f>
        <v>0.0475942823</v>
      </c>
      <c r="F1109" s="77">
        <f>'StockBond Returns'!Y1108+'StockBond Returns'!AA1108-'StockBond Returns'!Z1108*'Distribution of Final Value'!$B$7</f>
        <v>5.386039722</v>
      </c>
      <c r="G1109" s="19">
        <f>1/'StockBond Returns'!M1107</f>
        <v>0.05936786921</v>
      </c>
      <c r="H1109">
        <f t="shared" si="7"/>
        <v>1</v>
      </c>
      <c r="I1109" s="71">
        <f t="shared" si="8"/>
        <v>0</v>
      </c>
      <c r="J1109">
        <f t="shared" si="9"/>
        <v>0</v>
      </c>
      <c r="K1109" s="19">
        <f t="shared" ref="K1109:M1109" si="2214">if(H1109=1,$E1109,"")</f>
        <v>0.0475942823</v>
      </c>
      <c r="L1109" t="str">
        <f t="shared" si="2214"/>
        <v/>
      </c>
      <c r="M1109" t="str">
        <f t="shared" si="2214"/>
        <v/>
      </c>
      <c r="N1109" s="158">
        <f>if('StockBond Returns'!AB1107=0,1,0)</f>
        <v>0</v>
      </c>
      <c r="O1109">
        <f>if( and('StockBond Returns'!$AB1107&lt;0,'StockBond Returns'!$AB1107&gt;=-0.1),1,0)</f>
        <v>0</v>
      </c>
      <c r="P1109">
        <f>if( and('StockBond Returns'!$AB1107&lt;-0.1,'StockBond Returns'!$AB1107&gt;=-0.2),1,0)</f>
        <v>1</v>
      </c>
      <c r="Q1109">
        <f>if( and('StockBond Returns'!$AB1107&lt;-0.2,'StockBond Returns'!$AB1107&gt;=-0.3),1,0)</f>
        <v>0</v>
      </c>
      <c r="R1109">
        <f>if('StockBond Returns'!AB1107&lt;-0.3,1,0)</f>
        <v>0</v>
      </c>
      <c r="S1109" t="str">
        <f t="shared" ref="S1109:W1109" si="2215">if(N1109=1,$E1109,"")</f>
        <v/>
      </c>
      <c r="T1109" t="str">
        <f t="shared" si="2215"/>
        <v/>
      </c>
      <c r="U1109" s="19">
        <f t="shared" si="2215"/>
        <v>0.0475942823</v>
      </c>
      <c r="V1109" t="str">
        <f t="shared" si="2215"/>
        <v/>
      </c>
      <c r="W1109" t="str">
        <f t="shared" si="2215"/>
        <v/>
      </c>
    </row>
    <row r="1110">
      <c r="A1110">
        <f t="shared" si="33"/>
        <v>12</v>
      </c>
      <c r="B1110">
        <f t="shared" si="34"/>
        <v>1962</v>
      </c>
      <c r="C1110" s="159">
        <f t="shared" si="709"/>
        <v>23011</v>
      </c>
      <c r="D1110" s="156">
        <f t="shared" si="12"/>
        <v>1962.916667</v>
      </c>
      <c r="E1110" s="157">
        <f>('StockBond Returns'!Y1109+'StockBond Returns'!AA1109-'Parameters &amp; Main Results'!$B$33)/'StockBond Returns'!Z1109*12</f>
        <v>0.04436683128</v>
      </c>
      <c r="F1110" s="77">
        <f>'StockBond Returns'!Y1109+'StockBond Returns'!AA1109-'StockBond Returns'!Z1109*'Distribution of Final Value'!$B$7</f>
        <v>3.198552493</v>
      </c>
      <c r="G1110" s="19">
        <f>1/'StockBond Returns'!M1108</f>
        <v>0.05401154939</v>
      </c>
      <c r="H1110">
        <f t="shared" si="7"/>
        <v>1</v>
      </c>
      <c r="I1110" s="71">
        <f t="shared" si="8"/>
        <v>0</v>
      </c>
      <c r="J1110">
        <f t="shared" si="9"/>
        <v>0</v>
      </c>
      <c r="K1110" s="19">
        <f t="shared" ref="K1110:M1110" si="2216">if(H1110=1,$E1110,"")</f>
        <v>0.04436683128</v>
      </c>
      <c r="L1110" t="str">
        <f t="shared" si="2216"/>
        <v/>
      </c>
      <c r="M1110" t="str">
        <f t="shared" si="2216"/>
        <v/>
      </c>
      <c r="N1110" s="158">
        <f>if('StockBond Returns'!AB1108=0,1,0)</f>
        <v>0</v>
      </c>
      <c r="O1110">
        <f>if( and('StockBond Returns'!$AB1108&lt;0,'StockBond Returns'!$AB1108&gt;=-0.1),1,0)</f>
        <v>0</v>
      </c>
      <c r="P1110">
        <f>if( and('StockBond Returns'!$AB1108&lt;-0.1,'StockBond Returns'!$AB1108&gt;=-0.2),1,0)</f>
        <v>1</v>
      </c>
      <c r="Q1110">
        <f>if( and('StockBond Returns'!$AB1108&lt;-0.2,'StockBond Returns'!$AB1108&gt;=-0.3),1,0)</f>
        <v>0</v>
      </c>
      <c r="R1110">
        <f>if('StockBond Returns'!AB1108&lt;-0.3,1,0)</f>
        <v>0</v>
      </c>
      <c r="S1110" t="str">
        <f t="shared" ref="S1110:W1110" si="2217">if(N1110=1,$E1110,"")</f>
        <v/>
      </c>
      <c r="T1110" t="str">
        <f t="shared" si="2217"/>
        <v/>
      </c>
      <c r="U1110" s="19">
        <f t="shared" si="2217"/>
        <v>0.04436683128</v>
      </c>
      <c r="V1110" t="str">
        <f t="shared" si="2217"/>
        <v/>
      </c>
      <c r="W1110" t="str">
        <f t="shared" si="2217"/>
        <v/>
      </c>
    </row>
    <row r="1111">
      <c r="A1111">
        <f t="shared" si="33"/>
        <v>1</v>
      </c>
      <c r="B1111">
        <f t="shared" si="34"/>
        <v>1963</v>
      </c>
      <c r="C1111" s="159">
        <f t="shared" si="709"/>
        <v>23042</v>
      </c>
      <c r="D1111" s="156">
        <f t="shared" si="12"/>
        <v>1963</v>
      </c>
      <c r="E1111" s="157">
        <f>('StockBond Returns'!Y1110+'StockBond Returns'!AA1110-'Parameters &amp; Main Results'!$B$33)/'StockBond Returns'!Z1110*12</f>
        <v>0.04389596113</v>
      </c>
      <c r="F1111" s="77">
        <f>'StockBond Returns'!Y1110+'StockBond Returns'!AA1110-'StockBond Returns'!Z1110*'Distribution of Final Value'!$B$7</f>
        <v>2.87709042</v>
      </c>
      <c r="G1111" s="19">
        <f>1/'StockBond Returns'!M1109</f>
        <v>0.05341217785</v>
      </c>
      <c r="H1111">
        <f t="shared" si="7"/>
        <v>1</v>
      </c>
      <c r="I1111" s="71">
        <f t="shared" si="8"/>
        <v>0</v>
      </c>
      <c r="J1111">
        <f t="shared" si="9"/>
        <v>0</v>
      </c>
      <c r="K1111" s="19">
        <f t="shared" ref="K1111:M1111" si="2218">if(H1111=1,$E1111,"")</f>
        <v>0.04389596113</v>
      </c>
      <c r="L1111" t="str">
        <f t="shared" si="2218"/>
        <v/>
      </c>
      <c r="M1111" t="str">
        <f t="shared" si="2218"/>
        <v/>
      </c>
      <c r="N1111" s="158">
        <f>if('StockBond Returns'!AB1109=0,1,0)</f>
        <v>0</v>
      </c>
      <c r="O1111">
        <f>if( and('StockBond Returns'!$AB1109&lt;0,'StockBond Returns'!$AB1109&gt;=-0.1),1,0)</f>
        <v>1</v>
      </c>
      <c r="P1111">
        <f>if( and('StockBond Returns'!$AB1109&lt;-0.1,'StockBond Returns'!$AB1109&gt;=-0.2),1,0)</f>
        <v>0</v>
      </c>
      <c r="Q1111">
        <f>if( and('StockBond Returns'!$AB1109&lt;-0.2,'StockBond Returns'!$AB1109&gt;=-0.3),1,0)</f>
        <v>0</v>
      </c>
      <c r="R1111">
        <f>if('StockBond Returns'!AB1109&lt;-0.3,1,0)</f>
        <v>0</v>
      </c>
      <c r="S1111" t="str">
        <f t="shared" ref="S1111:W1111" si="2219">if(N1111=1,$E1111,"")</f>
        <v/>
      </c>
      <c r="T1111" s="19">
        <f t="shared" si="2219"/>
        <v>0.04389596113</v>
      </c>
      <c r="U1111" t="str">
        <f t="shared" si="2219"/>
        <v/>
      </c>
      <c r="V1111" t="str">
        <f t="shared" si="2219"/>
        <v/>
      </c>
      <c r="W1111" t="str">
        <f t="shared" si="2219"/>
        <v/>
      </c>
    </row>
    <row r="1112">
      <c r="A1112">
        <f t="shared" si="33"/>
        <v>2</v>
      </c>
      <c r="B1112">
        <f t="shared" si="34"/>
        <v>1963</v>
      </c>
      <c r="C1112" s="159">
        <f t="shared" si="709"/>
        <v>23070</v>
      </c>
      <c r="D1112" s="156">
        <f t="shared" si="12"/>
        <v>1963.083333</v>
      </c>
      <c r="E1112" s="157">
        <f>('StockBond Returns'!Y1111+'StockBond Returns'!AA1111-'Parameters &amp; Main Results'!$B$33)/'StockBond Returns'!Z1111*12</f>
        <v>0.04250778718</v>
      </c>
      <c r="F1112" s="77">
        <f>'StockBond Returns'!Y1111+'StockBond Returns'!AA1111-'StockBond Returns'!Z1111*'Distribution of Final Value'!$B$7</f>
        <v>1.938830151</v>
      </c>
      <c r="G1112" s="19">
        <f>1/'StockBond Returns'!M1110</f>
        <v>0.05102900634</v>
      </c>
      <c r="H1112">
        <f t="shared" si="7"/>
        <v>1</v>
      </c>
      <c r="I1112" s="71">
        <f t="shared" si="8"/>
        <v>0</v>
      </c>
      <c r="J1112">
        <f t="shared" si="9"/>
        <v>0</v>
      </c>
      <c r="K1112" s="19">
        <f t="shared" ref="K1112:M1112" si="2220">if(H1112=1,$E1112,"")</f>
        <v>0.04250778718</v>
      </c>
      <c r="L1112" t="str">
        <f t="shared" si="2220"/>
        <v/>
      </c>
      <c r="M1112" t="str">
        <f t="shared" si="2220"/>
        <v/>
      </c>
      <c r="N1112" s="158">
        <f>if('StockBond Returns'!AB1110=0,1,0)</f>
        <v>0</v>
      </c>
      <c r="O1112">
        <f>if( and('StockBond Returns'!$AB1110&lt;0,'StockBond Returns'!$AB1110&gt;=-0.1),1,0)</f>
        <v>1</v>
      </c>
      <c r="P1112">
        <f>if( and('StockBond Returns'!$AB1110&lt;-0.1,'StockBond Returns'!$AB1110&gt;=-0.2),1,0)</f>
        <v>0</v>
      </c>
      <c r="Q1112">
        <f>if( and('StockBond Returns'!$AB1110&lt;-0.2,'StockBond Returns'!$AB1110&gt;=-0.3),1,0)</f>
        <v>0</v>
      </c>
      <c r="R1112">
        <f>if('StockBond Returns'!AB1110&lt;-0.3,1,0)</f>
        <v>0</v>
      </c>
      <c r="S1112" t="str">
        <f t="shared" ref="S1112:W1112" si="2221">if(N1112=1,$E1112,"")</f>
        <v/>
      </c>
      <c r="T1112" s="19">
        <f t="shared" si="2221"/>
        <v>0.04250778718</v>
      </c>
      <c r="U1112" t="str">
        <f t="shared" si="2221"/>
        <v/>
      </c>
      <c r="V1112" t="str">
        <f t="shared" si="2221"/>
        <v/>
      </c>
      <c r="W1112" t="str">
        <f t="shared" si="2221"/>
        <v/>
      </c>
    </row>
    <row r="1113">
      <c r="A1113">
        <f t="shared" si="33"/>
        <v>3</v>
      </c>
      <c r="B1113">
        <f t="shared" si="34"/>
        <v>1963</v>
      </c>
      <c r="C1113" s="159">
        <f t="shared" si="709"/>
        <v>23101</v>
      </c>
      <c r="D1113" s="156">
        <f t="shared" si="12"/>
        <v>1963.166667</v>
      </c>
      <c r="E1113" s="157">
        <f>('StockBond Returns'!Y1112+'StockBond Returns'!AA1112-'Parameters &amp; Main Results'!$B$33)/'StockBond Returns'!Z1112*12</f>
        <v>0.04354256307</v>
      </c>
      <c r="F1113" s="77">
        <f>'StockBond Returns'!Y1112+'StockBond Returns'!AA1112-'StockBond Returns'!Z1112*'Distribution of Final Value'!$B$7</f>
        <v>2.632857355</v>
      </c>
      <c r="G1113" s="19">
        <f>1/'StockBond Returns'!M1111</f>
        <v>0.05266545739</v>
      </c>
      <c r="H1113">
        <f t="shared" si="7"/>
        <v>1</v>
      </c>
      <c r="I1113" s="71">
        <f t="shared" si="8"/>
        <v>0</v>
      </c>
      <c r="J1113">
        <f t="shared" si="9"/>
        <v>0</v>
      </c>
      <c r="K1113" s="19">
        <f t="shared" ref="K1113:M1113" si="2222">if(H1113=1,$E1113,"")</f>
        <v>0.04354256307</v>
      </c>
      <c r="L1113" t="str">
        <f t="shared" si="2222"/>
        <v/>
      </c>
      <c r="M1113" t="str">
        <f t="shared" si="2222"/>
        <v/>
      </c>
      <c r="N1113" s="158">
        <f>if('StockBond Returns'!AB1111=0,1,0)</f>
        <v>0</v>
      </c>
      <c r="O1113">
        <f>if( and('StockBond Returns'!$AB1111&lt;0,'StockBond Returns'!$AB1111&gt;=-0.1),1,0)</f>
        <v>1</v>
      </c>
      <c r="P1113">
        <f>if( and('StockBond Returns'!$AB1111&lt;-0.1,'StockBond Returns'!$AB1111&gt;=-0.2),1,0)</f>
        <v>0</v>
      </c>
      <c r="Q1113">
        <f>if( and('StockBond Returns'!$AB1111&lt;-0.2,'StockBond Returns'!$AB1111&gt;=-0.3),1,0)</f>
        <v>0</v>
      </c>
      <c r="R1113">
        <f>if('StockBond Returns'!AB1111&lt;-0.3,1,0)</f>
        <v>0</v>
      </c>
      <c r="S1113" t="str">
        <f t="shared" ref="S1113:W1113" si="2223">if(N1113=1,$E1113,"")</f>
        <v/>
      </c>
      <c r="T1113" s="19">
        <f t="shared" si="2223"/>
        <v>0.04354256307</v>
      </c>
      <c r="U1113" t="str">
        <f t="shared" si="2223"/>
        <v/>
      </c>
      <c r="V1113" t="str">
        <f t="shared" si="2223"/>
        <v/>
      </c>
      <c r="W1113" t="str">
        <f t="shared" si="2223"/>
        <v/>
      </c>
    </row>
    <row r="1114">
      <c r="A1114">
        <f t="shared" si="33"/>
        <v>4</v>
      </c>
      <c r="B1114">
        <f t="shared" si="34"/>
        <v>1963</v>
      </c>
      <c r="C1114" s="159">
        <f t="shared" si="709"/>
        <v>23131</v>
      </c>
      <c r="D1114" s="156">
        <f t="shared" si="12"/>
        <v>1963.25</v>
      </c>
      <c r="E1114" s="157">
        <f>('StockBond Returns'!Y1113+'StockBond Returns'!AA1113-'Parameters &amp; Main Results'!$B$33)/'StockBond Returns'!Z1113*12</f>
        <v>0.04252189434</v>
      </c>
      <c r="F1114" s="77">
        <f>'StockBond Returns'!Y1113+'StockBond Returns'!AA1113-'StockBond Returns'!Z1113*'Distribution of Final Value'!$B$7</f>
        <v>1.94416142</v>
      </c>
      <c r="G1114" s="19">
        <f>1/'StockBond Returns'!M1112</f>
        <v>0.05093038424</v>
      </c>
      <c r="H1114">
        <f t="shared" si="7"/>
        <v>1</v>
      </c>
      <c r="I1114" s="71">
        <f t="shared" si="8"/>
        <v>0</v>
      </c>
      <c r="J1114">
        <f t="shared" si="9"/>
        <v>0</v>
      </c>
      <c r="K1114" s="19">
        <f t="shared" ref="K1114:M1114" si="2224">if(H1114=1,$E1114,"")</f>
        <v>0.04252189434</v>
      </c>
      <c r="L1114" t="str">
        <f t="shared" si="2224"/>
        <v/>
      </c>
      <c r="M1114" t="str">
        <f t="shared" si="2224"/>
        <v/>
      </c>
      <c r="N1114" s="158">
        <f>if('StockBond Returns'!AB1112=0,1,0)</f>
        <v>0</v>
      </c>
      <c r="O1114">
        <f>if( and('StockBond Returns'!$AB1112&lt;0,'StockBond Returns'!$AB1112&gt;=-0.1),1,0)</f>
        <v>1</v>
      </c>
      <c r="P1114">
        <f>if( and('StockBond Returns'!$AB1112&lt;-0.1,'StockBond Returns'!$AB1112&gt;=-0.2),1,0)</f>
        <v>0</v>
      </c>
      <c r="Q1114">
        <f>if( and('StockBond Returns'!$AB1112&lt;-0.2,'StockBond Returns'!$AB1112&gt;=-0.3),1,0)</f>
        <v>0</v>
      </c>
      <c r="R1114">
        <f>if('StockBond Returns'!AB1112&lt;-0.3,1,0)</f>
        <v>0</v>
      </c>
      <c r="S1114" t="str">
        <f t="shared" ref="S1114:W1114" si="2225">if(N1114=1,$E1114,"")</f>
        <v/>
      </c>
      <c r="T1114" s="19">
        <f t="shared" si="2225"/>
        <v>0.04252189434</v>
      </c>
      <c r="U1114" t="str">
        <f t="shared" si="2225"/>
        <v/>
      </c>
      <c r="V1114" t="str">
        <f t="shared" si="2225"/>
        <v/>
      </c>
      <c r="W1114" t="str">
        <f t="shared" si="2225"/>
        <v/>
      </c>
    </row>
    <row r="1115">
      <c r="A1115">
        <f t="shared" si="33"/>
        <v>5</v>
      </c>
      <c r="B1115">
        <f t="shared" si="34"/>
        <v>1963</v>
      </c>
      <c r="C1115" s="159">
        <f t="shared" si="709"/>
        <v>23162</v>
      </c>
      <c r="D1115" s="156">
        <f t="shared" si="12"/>
        <v>1963.333333</v>
      </c>
      <c r="E1115" s="157">
        <f>('StockBond Returns'!Y1114+'StockBond Returns'!AA1114-'Parameters &amp; Main Results'!$B$33)/'StockBond Returns'!Z1114*12</f>
        <v>0.04106023793</v>
      </c>
      <c r="F1115" s="77">
        <f>'StockBond Returns'!Y1114+'StockBond Returns'!AA1114-'StockBond Returns'!Z1114*'Distribution of Final Value'!$B$7</f>
        <v>0.9614029033</v>
      </c>
      <c r="G1115" s="19">
        <f>1/'StockBond Returns'!M1113</f>
        <v>0.0488881643</v>
      </c>
      <c r="H1115">
        <f t="shared" si="7"/>
        <v>0</v>
      </c>
      <c r="I1115" s="71">
        <f t="shared" si="8"/>
        <v>1</v>
      </c>
      <c r="J1115">
        <f t="shared" si="9"/>
        <v>1</v>
      </c>
      <c r="K1115" t="str">
        <f t="shared" ref="K1115:M1115" si="2226">if(H1115=1,$E1115,"")</f>
        <v/>
      </c>
      <c r="L1115" s="19">
        <f t="shared" si="2226"/>
        <v>0.04106023793</v>
      </c>
      <c r="M1115" s="19">
        <f t="shared" si="2226"/>
        <v>0.04106023793</v>
      </c>
      <c r="N1115" s="158">
        <f>if('StockBond Returns'!AB1113=0,1,0)</f>
        <v>1</v>
      </c>
      <c r="O1115">
        <f>if( and('StockBond Returns'!$AB1113&lt;0,'StockBond Returns'!$AB1113&gt;=-0.1),1,0)</f>
        <v>0</v>
      </c>
      <c r="P1115">
        <f>if( and('StockBond Returns'!$AB1113&lt;-0.1,'StockBond Returns'!$AB1113&gt;=-0.2),1,0)</f>
        <v>0</v>
      </c>
      <c r="Q1115">
        <f>if( and('StockBond Returns'!$AB1113&lt;-0.2,'StockBond Returns'!$AB1113&gt;=-0.3),1,0)</f>
        <v>0</v>
      </c>
      <c r="R1115">
        <f>if('StockBond Returns'!AB1113&lt;-0.3,1,0)</f>
        <v>0</v>
      </c>
      <c r="S1115" s="19">
        <f t="shared" ref="S1115:W1115" si="2227">if(N1115=1,$E1115,"")</f>
        <v>0.04106023793</v>
      </c>
      <c r="T1115" t="str">
        <f t="shared" si="2227"/>
        <v/>
      </c>
      <c r="U1115" t="str">
        <f t="shared" si="2227"/>
        <v/>
      </c>
      <c r="V1115" t="str">
        <f t="shared" si="2227"/>
        <v/>
      </c>
      <c r="W1115" t="str">
        <f t="shared" si="2227"/>
        <v/>
      </c>
    </row>
    <row r="1116">
      <c r="A1116">
        <f t="shared" si="33"/>
        <v>6</v>
      </c>
      <c r="B1116">
        <f t="shared" si="34"/>
        <v>1963</v>
      </c>
      <c r="C1116" s="159">
        <f t="shared" si="709"/>
        <v>23192</v>
      </c>
      <c r="D1116" s="156">
        <f t="shared" si="12"/>
        <v>1963.416667</v>
      </c>
      <c r="E1116" s="157">
        <f>('StockBond Returns'!Y1115+'StockBond Returns'!AA1115-'Parameters &amp; Main Results'!$B$33)/'StockBond Returns'!Z1115*12</f>
        <v>0.04069822145</v>
      </c>
      <c r="F1116" s="77">
        <f>'StockBond Returns'!Y1115+'StockBond Returns'!AA1115-'StockBond Returns'!Z1115*'Distribution of Final Value'!$B$7</f>
        <v>0.7179967149</v>
      </c>
      <c r="G1116" s="19">
        <f>1/'StockBond Returns'!M1114</f>
        <v>0.04830787849</v>
      </c>
      <c r="H1116">
        <f t="shared" si="7"/>
        <v>0</v>
      </c>
      <c r="I1116" s="71">
        <f t="shared" si="8"/>
        <v>1</v>
      </c>
      <c r="J1116">
        <f t="shared" si="9"/>
        <v>1</v>
      </c>
      <c r="K1116" t="str">
        <f t="shared" ref="K1116:M1116" si="2228">if(H1116=1,$E1116,"")</f>
        <v/>
      </c>
      <c r="L1116" s="19">
        <f t="shared" si="2228"/>
        <v>0.04069822145</v>
      </c>
      <c r="M1116" s="19">
        <f t="shared" si="2228"/>
        <v>0.04069822145</v>
      </c>
      <c r="N1116" s="158">
        <f>if('StockBond Returns'!AB1114=0,1,0)</f>
        <v>1</v>
      </c>
      <c r="O1116">
        <f>if( and('StockBond Returns'!$AB1114&lt;0,'StockBond Returns'!$AB1114&gt;=-0.1),1,0)</f>
        <v>0</v>
      </c>
      <c r="P1116">
        <f>if( and('StockBond Returns'!$AB1114&lt;-0.1,'StockBond Returns'!$AB1114&gt;=-0.2),1,0)</f>
        <v>0</v>
      </c>
      <c r="Q1116">
        <f>if( and('StockBond Returns'!$AB1114&lt;-0.2,'StockBond Returns'!$AB1114&gt;=-0.3),1,0)</f>
        <v>0</v>
      </c>
      <c r="R1116">
        <f>if('StockBond Returns'!AB1114&lt;-0.3,1,0)</f>
        <v>0</v>
      </c>
      <c r="S1116" s="19">
        <f t="shared" ref="S1116:W1116" si="2229">if(N1116=1,$E1116,"")</f>
        <v>0.04069822145</v>
      </c>
      <c r="T1116" t="str">
        <f t="shared" si="2229"/>
        <v/>
      </c>
      <c r="U1116" t="str">
        <f t="shared" si="2229"/>
        <v/>
      </c>
      <c r="V1116" t="str">
        <f t="shared" si="2229"/>
        <v/>
      </c>
      <c r="W1116" t="str">
        <f t="shared" si="2229"/>
        <v/>
      </c>
    </row>
    <row r="1117">
      <c r="A1117">
        <f t="shared" si="33"/>
        <v>7</v>
      </c>
      <c r="B1117">
        <f t="shared" si="34"/>
        <v>1963</v>
      </c>
      <c r="C1117" s="159">
        <f t="shared" si="709"/>
        <v>23223</v>
      </c>
      <c r="D1117" s="156">
        <f t="shared" si="12"/>
        <v>1963.5</v>
      </c>
      <c r="E1117" s="157">
        <f>('StockBond Returns'!Y1116+'StockBond Returns'!AA1116-'Parameters &amp; Main Results'!$B$33)/'StockBond Returns'!Z1116*12</f>
        <v>0.0414729058</v>
      </c>
      <c r="F1117" s="77">
        <f>'StockBond Returns'!Y1116+'StockBond Returns'!AA1116-'StockBond Returns'!Z1116*'Distribution of Final Value'!$B$7</f>
        <v>1.23622247</v>
      </c>
      <c r="G1117" s="19">
        <f>1/'StockBond Returns'!M1115</f>
        <v>0.04994825755</v>
      </c>
      <c r="H1117">
        <f t="shared" si="7"/>
        <v>0</v>
      </c>
      <c r="I1117" s="71">
        <f t="shared" si="8"/>
        <v>1</v>
      </c>
      <c r="J1117">
        <f t="shared" si="9"/>
        <v>0</v>
      </c>
      <c r="K1117" t="str">
        <f t="shared" ref="K1117:M1117" si="2230">if(H1117=1,$E1117,"")</f>
        <v/>
      </c>
      <c r="L1117" s="19">
        <f t="shared" si="2230"/>
        <v>0.0414729058</v>
      </c>
      <c r="M1117" t="str">
        <f t="shared" si="2230"/>
        <v/>
      </c>
      <c r="N1117" s="158">
        <f>if('StockBond Returns'!AB1115=0,1,0)</f>
        <v>0</v>
      </c>
      <c r="O1117">
        <f>if( and('StockBond Returns'!$AB1115&lt;0,'StockBond Returns'!$AB1115&gt;=-0.1),1,0)</f>
        <v>1</v>
      </c>
      <c r="P1117">
        <f>if( and('StockBond Returns'!$AB1115&lt;-0.1,'StockBond Returns'!$AB1115&gt;=-0.2),1,0)</f>
        <v>0</v>
      </c>
      <c r="Q1117">
        <f>if( and('StockBond Returns'!$AB1115&lt;-0.2,'StockBond Returns'!$AB1115&gt;=-0.3),1,0)</f>
        <v>0</v>
      </c>
      <c r="R1117">
        <f>if('StockBond Returns'!AB1115&lt;-0.3,1,0)</f>
        <v>0</v>
      </c>
      <c r="S1117" t="str">
        <f t="shared" ref="S1117:W1117" si="2231">if(N1117=1,$E1117,"")</f>
        <v/>
      </c>
      <c r="T1117" s="19">
        <f t="shared" si="2231"/>
        <v>0.0414729058</v>
      </c>
      <c r="U1117" t="str">
        <f t="shared" si="2231"/>
        <v/>
      </c>
      <c r="V1117" t="str">
        <f t="shared" si="2231"/>
        <v/>
      </c>
      <c r="W1117" t="str">
        <f t="shared" si="2231"/>
        <v/>
      </c>
    </row>
    <row r="1118">
      <c r="A1118">
        <f t="shared" si="33"/>
        <v>8</v>
      </c>
      <c r="B1118">
        <f t="shared" si="34"/>
        <v>1963</v>
      </c>
      <c r="C1118" s="159">
        <f t="shared" si="709"/>
        <v>23254</v>
      </c>
      <c r="D1118" s="156">
        <f t="shared" si="12"/>
        <v>1963.583333</v>
      </c>
      <c r="E1118" s="157">
        <f>('StockBond Returns'!Y1117+'StockBond Returns'!AA1117-'Parameters &amp; Main Results'!$B$33)/'StockBond Returns'!Z1117*12</f>
        <v>0.04169266199</v>
      </c>
      <c r="F1118" s="77">
        <f>'StockBond Returns'!Y1117+'StockBond Returns'!AA1117-'StockBond Returns'!Z1117*'Distribution of Final Value'!$B$7</f>
        <v>1.382119243</v>
      </c>
      <c r="G1118" s="19">
        <f>1/'StockBond Returns'!M1116</f>
        <v>0.05003357543</v>
      </c>
      <c r="H1118">
        <f t="shared" si="7"/>
        <v>1</v>
      </c>
      <c r="I1118" s="71">
        <f t="shared" si="8"/>
        <v>0</v>
      </c>
      <c r="J1118">
        <f t="shared" si="9"/>
        <v>0</v>
      </c>
      <c r="K1118" s="19">
        <f t="shared" ref="K1118:M1118" si="2232">if(H1118=1,$E1118,"")</f>
        <v>0.04169266199</v>
      </c>
      <c r="L1118" t="str">
        <f t="shared" si="2232"/>
        <v/>
      </c>
      <c r="M1118" t="str">
        <f t="shared" si="2232"/>
        <v/>
      </c>
      <c r="N1118" s="158">
        <f>if('StockBond Returns'!AB1116=0,1,0)</f>
        <v>0</v>
      </c>
      <c r="O1118">
        <f>if( and('StockBond Returns'!$AB1116&lt;0,'StockBond Returns'!$AB1116&gt;=-0.1),1,0)</f>
        <v>1</v>
      </c>
      <c r="P1118">
        <f>if( and('StockBond Returns'!$AB1116&lt;-0.1,'StockBond Returns'!$AB1116&gt;=-0.2),1,0)</f>
        <v>0</v>
      </c>
      <c r="Q1118">
        <f>if( and('StockBond Returns'!$AB1116&lt;-0.2,'StockBond Returns'!$AB1116&gt;=-0.3),1,0)</f>
        <v>0</v>
      </c>
      <c r="R1118">
        <f>if('StockBond Returns'!AB1116&lt;-0.3,1,0)</f>
        <v>0</v>
      </c>
      <c r="S1118" t="str">
        <f t="shared" ref="S1118:W1118" si="2233">if(N1118=1,$E1118,"")</f>
        <v/>
      </c>
      <c r="T1118" s="19">
        <f t="shared" si="2233"/>
        <v>0.04169266199</v>
      </c>
      <c r="U1118" t="str">
        <f t="shared" si="2233"/>
        <v/>
      </c>
      <c r="V1118" t="str">
        <f t="shared" si="2233"/>
        <v/>
      </c>
      <c r="W1118" t="str">
        <f t="shared" si="2233"/>
        <v/>
      </c>
    </row>
    <row r="1119">
      <c r="A1119">
        <f t="shared" si="33"/>
        <v>9</v>
      </c>
      <c r="B1119">
        <f t="shared" si="34"/>
        <v>1963</v>
      </c>
      <c r="C1119" s="159">
        <f t="shared" si="709"/>
        <v>23284</v>
      </c>
      <c r="D1119" s="156">
        <f t="shared" si="12"/>
        <v>1963.666667</v>
      </c>
      <c r="E1119" s="157">
        <f>('StockBond Returns'!Y1118+'StockBond Returns'!AA1118-'Parameters &amp; Main Results'!$B$33)/'StockBond Returns'!Z1118*12</f>
        <v>0.04038161534</v>
      </c>
      <c r="F1119" s="77">
        <f>'StockBond Returns'!Y1118+'StockBond Returns'!AA1118-'StockBond Returns'!Z1118*'Distribution of Final Value'!$B$7</f>
        <v>0.5049538815</v>
      </c>
      <c r="G1119" s="19">
        <f>1/'StockBond Returns'!M1117</f>
        <v>0.04771630394</v>
      </c>
      <c r="H1119">
        <f t="shared" si="7"/>
        <v>0</v>
      </c>
      <c r="I1119" s="71">
        <f t="shared" si="8"/>
        <v>1</v>
      </c>
      <c r="J1119">
        <f t="shared" si="9"/>
        <v>1</v>
      </c>
      <c r="K1119" t="str">
        <f t="shared" ref="K1119:M1119" si="2234">if(H1119=1,$E1119,"")</f>
        <v/>
      </c>
      <c r="L1119" s="19">
        <f t="shared" si="2234"/>
        <v>0.04038161534</v>
      </c>
      <c r="M1119" s="19">
        <f t="shared" si="2234"/>
        <v>0.04038161534</v>
      </c>
      <c r="N1119" s="158">
        <f>if('StockBond Returns'!AB1117=0,1,0)</f>
        <v>1</v>
      </c>
      <c r="O1119">
        <f>if( and('StockBond Returns'!$AB1117&lt;0,'StockBond Returns'!$AB1117&gt;=-0.1),1,0)</f>
        <v>0</v>
      </c>
      <c r="P1119">
        <f>if( and('StockBond Returns'!$AB1117&lt;-0.1,'StockBond Returns'!$AB1117&gt;=-0.2),1,0)</f>
        <v>0</v>
      </c>
      <c r="Q1119">
        <f>if( and('StockBond Returns'!$AB1117&lt;-0.2,'StockBond Returns'!$AB1117&gt;=-0.3),1,0)</f>
        <v>0</v>
      </c>
      <c r="R1119">
        <f>if('StockBond Returns'!AB1117&lt;-0.3,1,0)</f>
        <v>0</v>
      </c>
      <c r="S1119" s="19">
        <f t="shared" ref="S1119:W1119" si="2235">if(N1119=1,$E1119,"")</f>
        <v>0.04038161534</v>
      </c>
      <c r="T1119" t="str">
        <f t="shared" si="2235"/>
        <v/>
      </c>
      <c r="U1119" t="str">
        <f t="shared" si="2235"/>
        <v/>
      </c>
      <c r="V1119" t="str">
        <f t="shared" si="2235"/>
        <v/>
      </c>
      <c r="W1119" t="str">
        <f t="shared" si="2235"/>
        <v/>
      </c>
    </row>
    <row r="1120">
      <c r="A1120">
        <f t="shared" si="33"/>
        <v>10</v>
      </c>
      <c r="B1120">
        <f t="shared" si="34"/>
        <v>1963</v>
      </c>
      <c r="C1120" s="159">
        <f t="shared" si="709"/>
        <v>23315</v>
      </c>
      <c r="D1120" s="156">
        <f t="shared" si="12"/>
        <v>1963.75</v>
      </c>
      <c r="E1120" s="157">
        <f>('StockBond Returns'!Y1119+'StockBond Returns'!AA1119-'Parameters &amp; Main Results'!$B$33)/'StockBond Returns'!Z1119*12</f>
        <v>0.04071652095</v>
      </c>
      <c r="F1120" s="77">
        <f>'StockBond Returns'!Y1119+'StockBond Returns'!AA1119-'StockBond Returns'!Z1119*'Distribution of Final Value'!$B$7</f>
        <v>0.7282181171</v>
      </c>
      <c r="G1120" s="19">
        <f>1/'StockBond Returns'!M1118</f>
        <v>0.04847431281</v>
      </c>
      <c r="H1120">
        <f t="shared" si="7"/>
        <v>0</v>
      </c>
      <c r="I1120" s="71">
        <f t="shared" si="8"/>
        <v>1</v>
      </c>
      <c r="J1120">
        <f t="shared" si="9"/>
        <v>0</v>
      </c>
      <c r="K1120" t="str">
        <f t="shared" ref="K1120:M1120" si="2236">if(H1120=1,$E1120,"")</f>
        <v/>
      </c>
      <c r="L1120" s="19">
        <f t="shared" si="2236"/>
        <v>0.04071652095</v>
      </c>
      <c r="M1120" t="str">
        <f t="shared" si="2236"/>
        <v/>
      </c>
      <c r="N1120" s="158">
        <f>if('StockBond Returns'!AB1118=0,1,0)</f>
        <v>0</v>
      </c>
      <c r="O1120">
        <f>if( and('StockBond Returns'!$AB1118&lt;0,'StockBond Returns'!$AB1118&gt;=-0.1),1,0)</f>
        <v>1</v>
      </c>
      <c r="P1120">
        <f>if( and('StockBond Returns'!$AB1118&lt;-0.1,'StockBond Returns'!$AB1118&gt;=-0.2),1,0)</f>
        <v>0</v>
      </c>
      <c r="Q1120">
        <f>if( and('StockBond Returns'!$AB1118&lt;-0.2,'StockBond Returns'!$AB1118&gt;=-0.3),1,0)</f>
        <v>0</v>
      </c>
      <c r="R1120">
        <f>if('StockBond Returns'!AB1118&lt;-0.3,1,0)</f>
        <v>0</v>
      </c>
      <c r="S1120" t="str">
        <f t="shared" ref="S1120:W1120" si="2237">if(N1120=1,$E1120,"")</f>
        <v/>
      </c>
      <c r="T1120" s="19">
        <f t="shared" si="2237"/>
        <v>0.04071652095</v>
      </c>
      <c r="U1120" t="str">
        <f t="shared" si="2237"/>
        <v/>
      </c>
      <c r="V1120" t="str">
        <f t="shared" si="2237"/>
        <v/>
      </c>
      <c r="W1120" t="str">
        <f t="shared" si="2237"/>
        <v/>
      </c>
    </row>
    <row r="1121">
      <c r="A1121">
        <f t="shared" si="33"/>
        <v>11</v>
      </c>
      <c r="B1121">
        <f t="shared" si="34"/>
        <v>1963</v>
      </c>
      <c r="C1121" s="159">
        <f t="shared" si="709"/>
        <v>23345</v>
      </c>
      <c r="D1121" s="156">
        <f t="shared" si="12"/>
        <v>1963.833333</v>
      </c>
      <c r="E1121" s="157">
        <f>('StockBond Returns'!Y1120+'StockBond Returns'!AA1120-'Parameters &amp; Main Results'!$B$33)/'StockBond Returns'!Z1120*12</f>
        <v>0.03989865475</v>
      </c>
      <c r="F1121" s="77">
        <f>'StockBond Returns'!Y1120+'StockBond Returns'!AA1120-'StockBond Returns'!Z1120*'Distribution of Final Value'!$B$7</f>
        <v>0.1824306839</v>
      </c>
      <c r="G1121" s="19">
        <f>1/'StockBond Returns'!M1119</f>
        <v>0.04723288833</v>
      </c>
      <c r="H1121">
        <f t="shared" si="7"/>
        <v>0</v>
      </c>
      <c r="I1121" s="71">
        <f t="shared" si="8"/>
        <v>1</v>
      </c>
      <c r="J1121">
        <f t="shared" si="9"/>
        <v>1</v>
      </c>
      <c r="K1121" t="str">
        <f t="shared" ref="K1121:M1121" si="2238">if(H1121=1,$E1121,"")</f>
        <v/>
      </c>
      <c r="L1121" s="19">
        <f t="shared" si="2238"/>
        <v>0.03989865475</v>
      </c>
      <c r="M1121" s="19">
        <f t="shared" si="2238"/>
        <v>0.03989865475</v>
      </c>
      <c r="N1121" s="158">
        <f>if('StockBond Returns'!AB1119=0,1,0)</f>
        <v>1</v>
      </c>
      <c r="O1121">
        <f>if( and('StockBond Returns'!$AB1119&lt;0,'StockBond Returns'!$AB1119&gt;=-0.1),1,0)</f>
        <v>0</v>
      </c>
      <c r="P1121">
        <f>if( and('StockBond Returns'!$AB1119&lt;-0.1,'StockBond Returns'!$AB1119&gt;=-0.2),1,0)</f>
        <v>0</v>
      </c>
      <c r="Q1121">
        <f>if( and('StockBond Returns'!$AB1119&lt;-0.2,'StockBond Returns'!$AB1119&gt;=-0.3),1,0)</f>
        <v>0</v>
      </c>
      <c r="R1121">
        <f>if('StockBond Returns'!AB1119&lt;-0.3,1,0)</f>
        <v>0</v>
      </c>
      <c r="S1121" s="19">
        <f t="shared" ref="S1121:W1121" si="2239">if(N1121=1,$E1121,"")</f>
        <v>0.03989865475</v>
      </c>
      <c r="T1121" t="str">
        <f t="shared" si="2239"/>
        <v/>
      </c>
      <c r="U1121" t="str">
        <f t="shared" si="2239"/>
        <v/>
      </c>
      <c r="V1121" t="str">
        <f t="shared" si="2239"/>
        <v/>
      </c>
      <c r="W1121" t="str">
        <f t="shared" si="2239"/>
        <v/>
      </c>
    </row>
    <row r="1122">
      <c r="A1122">
        <f t="shared" si="33"/>
        <v>12</v>
      </c>
      <c r="B1122">
        <f t="shared" si="34"/>
        <v>1963</v>
      </c>
      <c r="C1122" s="159">
        <f t="shared" si="709"/>
        <v>23376</v>
      </c>
      <c r="D1122" s="156">
        <f t="shared" si="12"/>
        <v>1963.916667</v>
      </c>
      <c r="E1122" s="157">
        <f>('StockBond Returns'!Y1121+'StockBond Returns'!AA1121-'Parameters &amp; Main Results'!$B$33)/'StockBond Returns'!Z1121*12</f>
        <v>0.04019279182</v>
      </c>
      <c r="F1122" s="77">
        <f>'StockBond Returns'!Y1121+'StockBond Returns'!AA1121-'StockBond Returns'!Z1121*'Distribution of Final Value'!$B$7</f>
        <v>0.3784142386</v>
      </c>
      <c r="G1122" s="19">
        <f>1/'StockBond Returns'!M1120</f>
        <v>0.04758021595</v>
      </c>
      <c r="H1122">
        <f t="shared" si="7"/>
        <v>0</v>
      </c>
      <c r="I1122" s="71">
        <f t="shared" si="8"/>
        <v>1</v>
      </c>
      <c r="J1122">
        <f t="shared" si="9"/>
        <v>0</v>
      </c>
      <c r="K1122" t="str">
        <f t="shared" ref="K1122:M1122" si="2240">if(H1122=1,$E1122,"")</f>
        <v/>
      </c>
      <c r="L1122" s="19">
        <f t="shared" si="2240"/>
        <v>0.04019279182</v>
      </c>
      <c r="M1122" t="str">
        <f t="shared" si="2240"/>
        <v/>
      </c>
      <c r="N1122" s="158">
        <f>if('StockBond Returns'!AB1120=0,1,0)</f>
        <v>0</v>
      </c>
      <c r="O1122">
        <f>if( and('StockBond Returns'!$AB1120&lt;0,'StockBond Returns'!$AB1120&gt;=-0.1),1,0)</f>
        <v>1</v>
      </c>
      <c r="P1122">
        <f>if( and('StockBond Returns'!$AB1120&lt;-0.1,'StockBond Returns'!$AB1120&gt;=-0.2),1,0)</f>
        <v>0</v>
      </c>
      <c r="Q1122">
        <f>if( and('StockBond Returns'!$AB1120&lt;-0.2,'StockBond Returns'!$AB1120&gt;=-0.3),1,0)</f>
        <v>0</v>
      </c>
      <c r="R1122">
        <f>if('StockBond Returns'!AB1120&lt;-0.3,1,0)</f>
        <v>0</v>
      </c>
      <c r="S1122" t="str">
        <f t="shared" ref="S1122:W1122" si="2241">if(N1122=1,$E1122,"")</f>
        <v/>
      </c>
      <c r="T1122" s="19">
        <f t="shared" si="2241"/>
        <v>0.04019279182</v>
      </c>
      <c r="U1122" t="str">
        <f t="shared" si="2241"/>
        <v/>
      </c>
      <c r="V1122" t="str">
        <f t="shared" si="2241"/>
        <v/>
      </c>
      <c r="W1122" t="str">
        <f t="shared" si="2241"/>
        <v/>
      </c>
    </row>
    <row r="1123">
      <c r="A1123">
        <f t="shared" si="33"/>
        <v>1</v>
      </c>
      <c r="B1123">
        <f t="shared" si="34"/>
        <v>1964</v>
      </c>
      <c r="C1123" s="159">
        <f t="shared" si="709"/>
        <v>23407</v>
      </c>
      <c r="D1123" s="156">
        <f t="shared" si="12"/>
        <v>1964</v>
      </c>
      <c r="E1123" s="157">
        <f>('StockBond Returns'!Y1122+'StockBond Returns'!AA1122-'Parameters &amp; Main Results'!$B$33)/'StockBond Returns'!Z1122*12</f>
        <v>0.03967351531</v>
      </c>
      <c r="F1123" s="77">
        <f>'StockBond Returns'!Y1122+'StockBond Returns'!AA1122-'StockBond Returns'!Z1122*'Distribution of Final Value'!$B$7</f>
        <v>0.03275238345</v>
      </c>
      <c r="G1123" s="19">
        <f>1/'StockBond Returns'!M1121</f>
        <v>0.0469931325</v>
      </c>
      <c r="H1123">
        <f t="shared" si="7"/>
        <v>0</v>
      </c>
      <c r="I1123" s="71">
        <f t="shared" si="8"/>
        <v>1</v>
      </c>
      <c r="J1123">
        <f t="shared" si="9"/>
        <v>1</v>
      </c>
      <c r="K1123" t="str">
        <f t="shared" ref="K1123:M1123" si="2242">if(H1123=1,$E1123,"")</f>
        <v/>
      </c>
      <c r="L1123" s="19">
        <f t="shared" si="2242"/>
        <v>0.03967351531</v>
      </c>
      <c r="M1123" s="19">
        <f t="shared" si="2242"/>
        <v>0.03967351531</v>
      </c>
      <c r="N1123" s="158">
        <f>if('StockBond Returns'!AB1121=0,1,0)</f>
        <v>1</v>
      </c>
      <c r="O1123">
        <f>if( and('StockBond Returns'!$AB1121&lt;0,'StockBond Returns'!$AB1121&gt;=-0.1),1,0)</f>
        <v>0</v>
      </c>
      <c r="P1123">
        <f>if( and('StockBond Returns'!$AB1121&lt;-0.1,'StockBond Returns'!$AB1121&gt;=-0.2),1,0)</f>
        <v>0</v>
      </c>
      <c r="Q1123">
        <f>if( and('StockBond Returns'!$AB1121&lt;-0.2,'StockBond Returns'!$AB1121&gt;=-0.3),1,0)</f>
        <v>0</v>
      </c>
      <c r="R1123">
        <f>if('StockBond Returns'!AB1121&lt;-0.3,1,0)</f>
        <v>0</v>
      </c>
      <c r="S1123" s="19">
        <f t="shared" ref="S1123:W1123" si="2243">if(N1123=1,$E1123,"")</f>
        <v>0.03967351531</v>
      </c>
      <c r="T1123" t="str">
        <f t="shared" si="2243"/>
        <v/>
      </c>
      <c r="U1123" t="str">
        <f t="shared" si="2243"/>
        <v/>
      </c>
      <c r="V1123" t="str">
        <f t="shared" si="2243"/>
        <v/>
      </c>
      <c r="W1123" t="str">
        <f t="shared" si="2243"/>
        <v/>
      </c>
    </row>
    <row r="1124">
      <c r="A1124">
        <f t="shared" si="33"/>
        <v>2</v>
      </c>
      <c r="B1124">
        <f t="shared" si="34"/>
        <v>1964</v>
      </c>
      <c r="C1124" s="159">
        <f t="shared" si="709"/>
        <v>23436</v>
      </c>
      <c r="D1124" s="156">
        <f t="shared" si="12"/>
        <v>1964.083333</v>
      </c>
      <c r="E1124" s="157">
        <f>('StockBond Returns'!Y1123+'StockBond Returns'!AA1123-'Parameters &amp; Main Results'!$B$33)/'StockBond Returns'!Z1123*12</f>
        <v>0.03900438458</v>
      </c>
      <c r="F1124" s="77">
        <f>'StockBond Returns'!Y1123+'StockBond Returns'!AA1123-'StockBond Returns'!Z1123*'Distribution of Final Value'!$B$7</f>
        <v>-0.4118660259</v>
      </c>
      <c r="G1124" s="19">
        <f>1/'StockBond Returns'!M1122</f>
        <v>0.04588392847</v>
      </c>
      <c r="H1124">
        <f t="shared" si="7"/>
        <v>0</v>
      </c>
      <c r="I1124" s="71">
        <f t="shared" si="8"/>
        <v>1</v>
      </c>
      <c r="J1124">
        <f t="shared" si="9"/>
        <v>1</v>
      </c>
      <c r="K1124" t="str">
        <f t="shared" ref="K1124:M1124" si="2244">if(H1124=1,$E1124,"")</f>
        <v/>
      </c>
      <c r="L1124" s="19">
        <f t="shared" si="2244"/>
        <v>0.03900438458</v>
      </c>
      <c r="M1124" s="19">
        <f t="shared" si="2244"/>
        <v>0.03900438458</v>
      </c>
      <c r="N1124" s="158">
        <f>if('StockBond Returns'!AB1122=0,1,0)</f>
        <v>1</v>
      </c>
      <c r="O1124">
        <f>if( and('StockBond Returns'!$AB1122&lt;0,'StockBond Returns'!$AB1122&gt;=-0.1),1,0)</f>
        <v>0</v>
      </c>
      <c r="P1124">
        <f>if( and('StockBond Returns'!$AB1122&lt;-0.1,'StockBond Returns'!$AB1122&gt;=-0.2),1,0)</f>
        <v>0</v>
      </c>
      <c r="Q1124">
        <f>if( and('StockBond Returns'!$AB1122&lt;-0.2,'StockBond Returns'!$AB1122&gt;=-0.3),1,0)</f>
        <v>0</v>
      </c>
      <c r="R1124">
        <f>if('StockBond Returns'!AB1122&lt;-0.3,1,0)</f>
        <v>0</v>
      </c>
      <c r="S1124" s="19">
        <f t="shared" ref="S1124:W1124" si="2245">if(N1124=1,$E1124,"")</f>
        <v>0.03900438458</v>
      </c>
      <c r="T1124" t="str">
        <f t="shared" si="2245"/>
        <v/>
      </c>
      <c r="U1124" t="str">
        <f t="shared" si="2245"/>
        <v/>
      </c>
      <c r="V1124" t="str">
        <f t="shared" si="2245"/>
        <v/>
      </c>
      <c r="W1124" t="str">
        <f t="shared" si="2245"/>
        <v/>
      </c>
    </row>
    <row r="1125">
      <c r="A1125">
        <f t="shared" si="33"/>
        <v>3</v>
      </c>
      <c r="B1125">
        <f t="shared" si="34"/>
        <v>1964</v>
      </c>
      <c r="C1125" s="159">
        <f t="shared" si="709"/>
        <v>23467</v>
      </c>
      <c r="D1125" s="156">
        <f t="shared" si="12"/>
        <v>1964.166667</v>
      </c>
      <c r="E1125" s="157">
        <f>('StockBond Returns'!Y1124+'StockBond Returns'!AA1124-'Parameters &amp; Main Results'!$B$33)/'StockBond Returns'!Z1124*12</f>
        <v>0.03872042711</v>
      </c>
      <c r="F1125" s="77">
        <f>'StockBond Returns'!Y1124+'StockBond Returns'!AA1124-'StockBond Returns'!Z1124*'Distribution of Final Value'!$B$7</f>
        <v>-0.5998726863</v>
      </c>
      <c r="G1125" s="19">
        <f>1/'StockBond Returns'!M1123</f>
        <v>0.04546219972</v>
      </c>
      <c r="H1125">
        <f t="shared" si="7"/>
        <v>0</v>
      </c>
      <c r="I1125" s="71">
        <f t="shared" si="8"/>
        <v>1</v>
      </c>
      <c r="J1125">
        <f t="shared" si="9"/>
        <v>1</v>
      </c>
      <c r="K1125" t="str">
        <f t="shared" ref="K1125:M1125" si="2246">if(H1125=1,$E1125,"")</f>
        <v/>
      </c>
      <c r="L1125" s="19">
        <f t="shared" si="2246"/>
        <v>0.03872042711</v>
      </c>
      <c r="M1125" s="19">
        <f t="shared" si="2246"/>
        <v>0.03872042711</v>
      </c>
      <c r="N1125" s="158">
        <f>if('StockBond Returns'!AB1123=0,1,0)</f>
        <v>1</v>
      </c>
      <c r="O1125">
        <f>if( and('StockBond Returns'!$AB1123&lt;0,'StockBond Returns'!$AB1123&gt;=-0.1),1,0)</f>
        <v>0</v>
      </c>
      <c r="P1125">
        <f>if( and('StockBond Returns'!$AB1123&lt;-0.1,'StockBond Returns'!$AB1123&gt;=-0.2),1,0)</f>
        <v>0</v>
      </c>
      <c r="Q1125">
        <f>if( and('StockBond Returns'!$AB1123&lt;-0.2,'StockBond Returns'!$AB1123&gt;=-0.3),1,0)</f>
        <v>0</v>
      </c>
      <c r="R1125">
        <f>if('StockBond Returns'!AB1123&lt;-0.3,1,0)</f>
        <v>0</v>
      </c>
      <c r="S1125" s="19">
        <f t="shared" ref="S1125:W1125" si="2247">if(N1125=1,$E1125,"")</f>
        <v>0.03872042711</v>
      </c>
      <c r="T1125" t="str">
        <f t="shared" si="2247"/>
        <v/>
      </c>
      <c r="U1125" t="str">
        <f t="shared" si="2247"/>
        <v/>
      </c>
      <c r="V1125" t="str">
        <f t="shared" si="2247"/>
        <v/>
      </c>
      <c r="W1125" t="str">
        <f t="shared" si="2247"/>
        <v/>
      </c>
    </row>
    <row r="1126">
      <c r="A1126">
        <f t="shared" si="33"/>
        <v>4</v>
      </c>
      <c r="B1126">
        <f t="shared" si="34"/>
        <v>1964</v>
      </c>
      <c r="C1126" s="159">
        <f t="shared" si="709"/>
        <v>23497</v>
      </c>
      <c r="D1126" s="156">
        <f t="shared" si="12"/>
        <v>1964.25</v>
      </c>
      <c r="E1126" s="157">
        <f>('StockBond Returns'!Y1125+'StockBond Returns'!AA1125-'Parameters &amp; Main Results'!$B$33)/'StockBond Returns'!Z1125*12</f>
        <v>0.03837901488</v>
      </c>
      <c r="F1126" s="77">
        <f>'StockBond Returns'!Y1125+'StockBond Returns'!AA1125-'StockBond Returns'!Z1125*'Distribution of Final Value'!$B$7</f>
        <v>-0.8256930339</v>
      </c>
      <c r="G1126" s="19">
        <f>1/'StockBond Returns'!M1124</f>
        <v>0.04500879182</v>
      </c>
      <c r="H1126">
        <f t="shared" si="7"/>
        <v>0</v>
      </c>
      <c r="I1126" s="71">
        <f t="shared" si="8"/>
        <v>1</v>
      </c>
      <c r="J1126">
        <f t="shared" si="9"/>
        <v>1</v>
      </c>
      <c r="K1126" t="str">
        <f t="shared" ref="K1126:M1126" si="2248">if(H1126=1,$E1126,"")</f>
        <v/>
      </c>
      <c r="L1126" s="19">
        <f t="shared" si="2248"/>
        <v>0.03837901488</v>
      </c>
      <c r="M1126" s="19">
        <f t="shared" si="2248"/>
        <v>0.03837901488</v>
      </c>
      <c r="N1126" s="158">
        <f>if('StockBond Returns'!AB1124=0,1,0)</f>
        <v>1</v>
      </c>
      <c r="O1126">
        <f>if( and('StockBond Returns'!$AB1124&lt;0,'StockBond Returns'!$AB1124&gt;=-0.1),1,0)</f>
        <v>0</v>
      </c>
      <c r="P1126">
        <f>if( and('StockBond Returns'!$AB1124&lt;-0.1,'StockBond Returns'!$AB1124&gt;=-0.2),1,0)</f>
        <v>0</v>
      </c>
      <c r="Q1126">
        <f>if( and('StockBond Returns'!$AB1124&lt;-0.2,'StockBond Returns'!$AB1124&gt;=-0.3),1,0)</f>
        <v>0</v>
      </c>
      <c r="R1126">
        <f>if('StockBond Returns'!AB1124&lt;-0.3,1,0)</f>
        <v>0</v>
      </c>
      <c r="S1126" s="19">
        <f t="shared" ref="S1126:W1126" si="2249">if(N1126=1,$E1126,"")</f>
        <v>0.03837901488</v>
      </c>
      <c r="T1126" t="str">
        <f t="shared" si="2249"/>
        <v/>
      </c>
      <c r="U1126" t="str">
        <f t="shared" si="2249"/>
        <v/>
      </c>
      <c r="V1126" t="str">
        <f t="shared" si="2249"/>
        <v/>
      </c>
      <c r="W1126" t="str">
        <f t="shared" si="2249"/>
        <v/>
      </c>
    </row>
    <row r="1127">
      <c r="A1127">
        <f t="shared" si="33"/>
        <v>5</v>
      </c>
      <c r="B1127">
        <f t="shared" si="34"/>
        <v>1964</v>
      </c>
      <c r="C1127" s="159">
        <f t="shared" si="709"/>
        <v>23528</v>
      </c>
      <c r="D1127" s="156">
        <f t="shared" si="12"/>
        <v>1964.333333</v>
      </c>
      <c r="E1127" s="157">
        <f>('StockBond Returns'!Y1126+'StockBond Returns'!AA1126-'Parameters &amp; Main Results'!$B$33)/'StockBond Returns'!Z1126*12</f>
        <v>0.03821872139</v>
      </c>
      <c r="F1127" s="77">
        <f>'StockBond Returns'!Y1126+'StockBond Returns'!AA1126-'StockBond Returns'!Z1126*'Distribution of Final Value'!$B$7</f>
        <v>-0.9310651877</v>
      </c>
      <c r="G1127" s="19">
        <f>1/'StockBond Returns'!M1125</f>
        <v>0.04486808282</v>
      </c>
      <c r="H1127">
        <f t="shared" si="7"/>
        <v>0</v>
      </c>
      <c r="I1127" s="71">
        <f t="shared" si="8"/>
        <v>1</v>
      </c>
      <c r="J1127">
        <f t="shared" si="9"/>
        <v>1</v>
      </c>
      <c r="K1127" t="str">
        <f t="shared" ref="K1127:M1127" si="2250">if(H1127=1,$E1127,"")</f>
        <v/>
      </c>
      <c r="L1127" s="19">
        <f t="shared" si="2250"/>
        <v>0.03821872139</v>
      </c>
      <c r="M1127" s="19">
        <f t="shared" si="2250"/>
        <v>0.03821872139</v>
      </c>
      <c r="N1127" s="158">
        <f>if('StockBond Returns'!AB1125=0,1,0)</f>
        <v>1</v>
      </c>
      <c r="O1127">
        <f>if( and('StockBond Returns'!$AB1125&lt;0,'StockBond Returns'!$AB1125&gt;=-0.1),1,0)</f>
        <v>0</v>
      </c>
      <c r="P1127">
        <f>if( and('StockBond Returns'!$AB1125&lt;-0.1,'StockBond Returns'!$AB1125&gt;=-0.2),1,0)</f>
        <v>0</v>
      </c>
      <c r="Q1127">
        <f>if( and('StockBond Returns'!$AB1125&lt;-0.2,'StockBond Returns'!$AB1125&gt;=-0.3),1,0)</f>
        <v>0</v>
      </c>
      <c r="R1127">
        <f>if('StockBond Returns'!AB1125&lt;-0.3,1,0)</f>
        <v>0</v>
      </c>
      <c r="S1127" s="19">
        <f t="shared" ref="S1127:W1127" si="2251">if(N1127=1,$E1127,"")</f>
        <v>0.03821872139</v>
      </c>
      <c r="T1127" t="str">
        <f t="shared" si="2251"/>
        <v/>
      </c>
      <c r="U1127" t="str">
        <f t="shared" si="2251"/>
        <v/>
      </c>
      <c r="V1127" t="str">
        <f t="shared" si="2251"/>
        <v/>
      </c>
      <c r="W1127" t="str">
        <f t="shared" si="2251"/>
        <v/>
      </c>
    </row>
    <row r="1128">
      <c r="A1128">
        <f t="shared" si="33"/>
        <v>6</v>
      </c>
      <c r="B1128">
        <f t="shared" si="34"/>
        <v>1964</v>
      </c>
      <c r="C1128" s="159">
        <f t="shared" si="709"/>
        <v>23558</v>
      </c>
      <c r="D1128" s="156">
        <f t="shared" si="12"/>
        <v>1964.416667</v>
      </c>
      <c r="E1128" s="157">
        <f>('StockBond Returns'!Y1127+'StockBond Returns'!AA1127-'Parameters &amp; Main Results'!$B$33)/'StockBond Returns'!Z1127*12</f>
        <v>0.03792258748</v>
      </c>
      <c r="F1128" s="77">
        <f>'StockBond Returns'!Y1127+'StockBond Returns'!AA1127-'StockBond Returns'!Z1127*'Distribution of Final Value'!$B$7</f>
        <v>-1.126268236</v>
      </c>
      <c r="G1128" s="19">
        <f>1/'StockBond Returns'!M1126</f>
        <v>0.04463541092</v>
      </c>
      <c r="H1128">
        <f t="shared" si="7"/>
        <v>0</v>
      </c>
      <c r="I1128" s="71">
        <f t="shared" si="8"/>
        <v>1</v>
      </c>
      <c r="J1128">
        <f t="shared" si="9"/>
        <v>1</v>
      </c>
      <c r="K1128" t="str">
        <f t="shared" ref="K1128:M1128" si="2252">if(H1128=1,$E1128,"")</f>
        <v/>
      </c>
      <c r="L1128" s="19">
        <f t="shared" si="2252"/>
        <v>0.03792258748</v>
      </c>
      <c r="M1128" s="19">
        <f t="shared" si="2252"/>
        <v>0.03792258748</v>
      </c>
      <c r="N1128" s="158">
        <f>if('StockBond Returns'!AB1126=0,1,0)</f>
        <v>1</v>
      </c>
      <c r="O1128">
        <f>if( and('StockBond Returns'!$AB1126&lt;0,'StockBond Returns'!$AB1126&gt;=-0.1),1,0)</f>
        <v>0</v>
      </c>
      <c r="P1128">
        <f>if( and('StockBond Returns'!$AB1126&lt;-0.1,'StockBond Returns'!$AB1126&gt;=-0.2),1,0)</f>
        <v>0</v>
      </c>
      <c r="Q1128">
        <f>if( and('StockBond Returns'!$AB1126&lt;-0.2,'StockBond Returns'!$AB1126&gt;=-0.3),1,0)</f>
        <v>0</v>
      </c>
      <c r="R1128">
        <f>if('StockBond Returns'!AB1126&lt;-0.3,1,0)</f>
        <v>0</v>
      </c>
      <c r="S1128" s="19">
        <f t="shared" ref="S1128:W1128" si="2253">if(N1128=1,$E1128,"")</f>
        <v>0.03792258748</v>
      </c>
      <c r="T1128" t="str">
        <f t="shared" si="2253"/>
        <v/>
      </c>
      <c r="U1128" t="str">
        <f t="shared" si="2253"/>
        <v/>
      </c>
      <c r="V1128" t="str">
        <f t="shared" si="2253"/>
        <v/>
      </c>
      <c r="W1128" t="str">
        <f t="shared" si="2253"/>
        <v/>
      </c>
    </row>
    <row r="1129">
      <c r="A1129">
        <f t="shared" si="33"/>
        <v>7</v>
      </c>
      <c r="B1129">
        <f t="shared" si="34"/>
        <v>1964</v>
      </c>
      <c r="C1129" s="159">
        <f t="shared" si="709"/>
        <v>23589</v>
      </c>
      <c r="D1129" s="156">
        <f t="shared" si="12"/>
        <v>1964.5</v>
      </c>
      <c r="E1129" s="157">
        <f>('StockBond Returns'!Y1128+'StockBond Returns'!AA1128-'Parameters &amp; Main Results'!$B$33)/'StockBond Returns'!Z1128*12</f>
        <v>0.03748945567</v>
      </c>
      <c r="F1129" s="77">
        <f>'StockBond Returns'!Y1128+'StockBond Returns'!AA1128-'StockBond Returns'!Z1128*'Distribution of Final Value'!$B$7</f>
        <v>-1.411870342</v>
      </c>
      <c r="G1129" s="19">
        <f>1/'StockBond Returns'!M1127</f>
        <v>0.0440465149</v>
      </c>
      <c r="H1129">
        <f t="shared" si="7"/>
        <v>0</v>
      </c>
      <c r="I1129" s="71">
        <f t="shared" si="8"/>
        <v>1</v>
      </c>
      <c r="J1129">
        <f t="shared" si="9"/>
        <v>1</v>
      </c>
      <c r="K1129" t="str">
        <f t="shared" ref="K1129:M1129" si="2254">if(H1129=1,$E1129,"")</f>
        <v/>
      </c>
      <c r="L1129" s="19">
        <f t="shared" si="2254"/>
        <v>0.03748945567</v>
      </c>
      <c r="M1129" s="19">
        <f t="shared" si="2254"/>
        <v>0.03748945567</v>
      </c>
      <c r="N1129" s="158">
        <f>if('StockBond Returns'!AB1127=0,1,0)</f>
        <v>1</v>
      </c>
      <c r="O1129">
        <f>if( and('StockBond Returns'!$AB1127&lt;0,'StockBond Returns'!$AB1127&gt;=-0.1),1,0)</f>
        <v>0</v>
      </c>
      <c r="P1129">
        <f>if( and('StockBond Returns'!$AB1127&lt;-0.1,'StockBond Returns'!$AB1127&gt;=-0.2),1,0)</f>
        <v>0</v>
      </c>
      <c r="Q1129">
        <f>if( and('StockBond Returns'!$AB1127&lt;-0.2,'StockBond Returns'!$AB1127&gt;=-0.3),1,0)</f>
        <v>0</v>
      </c>
      <c r="R1129">
        <f>if('StockBond Returns'!AB1127&lt;-0.3,1,0)</f>
        <v>0</v>
      </c>
      <c r="S1129" s="19">
        <f t="shared" ref="S1129:W1129" si="2255">if(N1129=1,$E1129,"")</f>
        <v>0.03748945567</v>
      </c>
      <c r="T1129" t="str">
        <f t="shared" si="2255"/>
        <v/>
      </c>
      <c r="U1129" t="str">
        <f t="shared" si="2255"/>
        <v/>
      </c>
      <c r="V1129" t="str">
        <f t="shared" si="2255"/>
        <v/>
      </c>
      <c r="W1129" t="str">
        <f t="shared" si="2255"/>
        <v/>
      </c>
    </row>
    <row r="1130">
      <c r="A1130">
        <f t="shared" si="33"/>
        <v>8</v>
      </c>
      <c r="B1130">
        <f t="shared" si="34"/>
        <v>1964</v>
      </c>
      <c r="C1130" s="159">
        <f t="shared" si="709"/>
        <v>23620</v>
      </c>
      <c r="D1130" s="156">
        <f t="shared" si="12"/>
        <v>1964.583333</v>
      </c>
      <c r="E1130" s="157">
        <f>('StockBond Returns'!Y1129+'StockBond Returns'!AA1129-'Parameters &amp; Main Results'!$B$33)/'StockBond Returns'!Z1129*12</f>
        <v>0.03704593537</v>
      </c>
      <c r="F1130" s="77">
        <f>'StockBond Returns'!Y1129+'StockBond Returns'!AA1129-'StockBond Returns'!Z1129*'Distribution of Final Value'!$B$7</f>
        <v>-1.703951193</v>
      </c>
      <c r="G1130" s="19">
        <f>1/'StockBond Returns'!M1128</f>
        <v>0.04352878392</v>
      </c>
      <c r="H1130">
        <f t="shared" si="7"/>
        <v>0</v>
      </c>
      <c r="I1130" s="71">
        <f t="shared" si="8"/>
        <v>1</v>
      </c>
      <c r="J1130">
        <f t="shared" si="9"/>
        <v>1</v>
      </c>
      <c r="K1130" t="str">
        <f t="shared" ref="K1130:M1130" si="2256">if(H1130=1,$E1130,"")</f>
        <v/>
      </c>
      <c r="L1130" s="19">
        <f t="shared" si="2256"/>
        <v>0.03704593537</v>
      </c>
      <c r="M1130" s="19">
        <f t="shared" si="2256"/>
        <v>0.03704593537</v>
      </c>
      <c r="N1130" s="158">
        <f>if('StockBond Returns'!AB1128=0,1,0)</f>
        <v>1</v>
      </c>
      <c r="O1130">
        <f>if( and('StockBond Returns'!$AB1128&lt;0,'StockBond Returns'!$AB1128&gt;=-0.1),1,0)</f>
        <v>0</v>
      </c>
      <c r="P1130">
        <f>if( and('StockBond Returns'!$AB1128&lt;-0.1,'StockBond Returns'!$AB1128&gt;=-0.2),1,0)</f>
        <v>0</v>
      </c>
      <c r="Q1130">
        <f>if( and('StockBond Returns'!$AB1128&lt;-0.2,'StockBond Returns'!$AB1128&gt;=-0.3),1,0)</f>
        <v>0</v>
      </c>
      <c r="R1130">
        <f>if('StockBond Returns'!AB1128&lt;-0.3,1,0)</f>
        <v>0</v>
      </c>
      <c r="S1130" s="19">
        <f t="shared" ref="S1130:W1130" si="2257">if(N1130=1,$E1130,"")</f>
        <v>0.03704593537</v>
      </c>
      <c r="T1130" t="str">
        <f t="shared" si="2257"/>
        <v/>
      </c>
      <c r="U1130" t="str">
        <f t="shared" si="2257"/>
        <v/>
      </c>
      <c r="V1130" t="str">
        <f t="shared" si="2257"/>
        <v/>
      </c>
      <c r="W1130" t="str">
        <f t="shared" si="2257"/>
        <v/>
      </c>
    </row>
    <row r="1131">
      <c r="A1131">
        <f t="shared" si="33"/>
        <v>9</v>
      </c>
      <c r="B1131">
        <f t="shared" si="34"/>
        <v>1964</v>
      </c>
      <c r="C1131" s="159">
        <f t="shared" si="709"/>
        <v>23650</v>
      </c>
      <c r="D1131" s="156">
        <f t="shared" si="12"/>
        <v>1964.666667</v>
      </c>
      <c r="E1131" s="157">
        <f>('StockBond Returns'!Y1130+'StockBond Returns'!AA1130-'Parameters &amp; Main Results'!$B$33)/'StockBond Returns'!Z1130*12</f>
        <v>0.03753480991</v>
      </c>
      <c r="F1131" s="77">
        <f>'StockBond Returns'!Y1130+'StockBond Returns'!AA1130-'StockBond Returns'!Z1130*'Distribution of Final Value'!$B$7</f>
        <v>-1.379388162</v>
      </c>
      <c r="G1131" s="19">
        <f>1/'StockBond Returns'!M1129</f>
        <v>0.0442410357</v>
      </c>
      <c r="H1131">
        <f t="shared" si="7"/>
        <v>0</v>
      </c>
      <c r="I1131" s="71">
        <f t="shared" si="8"/>
        <v>1</v>
      </c>
      <c r="J1131">
        <f t="shared" si="9"/>
        <v>0</v>
      </c>
      <c r="K1131" t="str">
        <f t="shared" ref="K1131:M1131" si="2258">if(H1131=1,$E1131,"")</f>
        <v/>
      </c>
      <c r="L1131" s="19">
        <f t="shared" si="2258"/>
        <v>0.03753480991</v>
      </c>
      <c r="M1131" t="str">
        <f t="shared" si="2258"/>
        <v/>
      </c>
      <c r="N1131" s="158">
        <f>if('StockBond Returns'!AB1129=0,1,0)</f>
        <v>0</v>
      </c>
      <c r="O1131">
        <f>if( and('StockBond Returns'!$AB1129&lt;0,'StockBond Returns'!$AB1129&gt;=-0.1),1,0)</f>
        <v>1</v>
      </c>
      <c r="P1131">
        <f>if( and('StockBond Returns'!$AB1129&lt;-0.1,'StockBond Returns'!$AB1129&gt;=-0.2),1,0)</f>
        <v>0</v>
      </c>
      <c r="Q1131">
        <f>if( and('StockBond Returns'!$AB1129&lt;-0.2,'StockBond Returns'!$AB1129&gt;=-0.3),1,0)</f>
        <v>0</v>
      </c>
      <c r="R1131">
        <f>if('StockBond Returns'!AB1129&lt;-0.3,1,0)</f>
        <v>0</v>
      </c>
      <c r="S1131" t="str">
        <f t="shared" ref="S1131:W1131" si="2259">if(N1131=1,$E1131,"")</f>
        <v/>
      </c>
      <c r="T1131" s="19">
        <f t="shared" si="2259"/>
        <v>0.03753480991</v>
      </c>
      <c r="U1131" t="str">
        <f t="shared" si="2259"/>
        <v/>
      </c>
      <c r="V1131" t="str">
        <f t="shared" si="2259"/>
        <v/>
      </c>
      <c r="W1131" t="str">
        <f t="shared" si="2259"/>
        <v/>
      </c>
    </row>
    <row r="1132">
      <c r="A1132">
        <f t="shared" si="33"/>
        <v>10</v>
      </c>
      <c r="B1132">
        <f t="shared" si="34"/>
        <v>1964</v>
      </c>
      <c r="C1132" s="159">
        <f t="shared" si="709"/>
        <v>23681</v>
      </c>
      <c r="D1132" s="156">
        <f t="shared" si="12"/>
        <v>1964.75</v>
      </c>
      <c r="E1132" s="157">
        <f>('StockBond Returns'!Y1131+'StockBond Returns'!AA1131-'Parameters &amp; Main Results'!$B$33)/'StockBond Returns'!Z1131*12</f>
        <v>0.03679022548</v>
      </c>
      <c r="F1132" s="77">
        <f>'StockBond Returns'!Y1131+'StockBond Returns'!AA1131-'StockBond Returns'!Z1131*'Distribution of Final Value'!$B$7</f>
        <v>-1.869879671</v>
      </c>
      <c r="G1132" s="19">
        <f>1/'StockBond Returns'!M1130</f>
        <v>0.04328338835</v>
      </c>
      <c r="H1132">
        <f t="shared" si="7"/>
        <v>0</v>
      </c>
      <c r="I1132" s="71">
        <f t="shared" si="8"/>
        <v>1</v>
      </c>
      <c r="J1132">
        <f t="shared" si="9"/>
        <v>1</v>
      </c>
      <c r="K1132" t="str">
        <f t="shared" ref="K1132:M1132" si="2260">if(H1132=1,$E1132,"")</f>
        <v/>
      </c>
      <c r="L1132" s="19">
        <f t="shared" si="2260"/>
        <v>0.03679022548</v>
      </c>
      <c r="M1132" s="19">
        <f t="shared" si="2260"/>
        <v>0.03679022548</v>
      </c>
      <c r="N1132" s="158">
        <f>if('StockBond Returns'!AB1130=0,1,0)</f>
        <v>1</v>
      </c>
      <c r="O1132">
        <f>if( and('StockBond Returns'!$AB1130&lt;0,'StockBond Returns'!$AB1130&gt;=-0.1),1,0)</f>
        <v>0</v>
      </c>
      <c r="P1132">
        <f>if( and('StockBond Returns'!$AB1130&lt;-0.1,'StockBond Returns'!$AB1130&gt;=-0.2),1,0)</f>
        <v>0</v>
      </c>
      <c r="Q1132">
        <f>if( and('StockBond Returns'!$AB1130&lt;-0.2,'StockBond Returns'!$AB1130&gt;=-0.3),1,0)</f>
        <v>0</v>
      </c>
      <c r="R1132">
        <f>if('StockBond Returns'!AB1130&lt;-0.3,1,0)</f>
        <v>0</v>
      </c>
      <c r="S1132" s="19">
        <f t="shared" ref="S1132:W1132" si="2261">if(N1132=1,$E1132,"")</f>
        <v>0.03679022548</v>
      </c>
      <c r="T1132" t="str">
        <f t="shared" si="2261"/>
        <v/>
      </c>
      <c r="U1132" t="str">
        <f t="shared" si="2261"/>
        <v/>
      </c>
      <c r="V1132" t="str">
        <f t="shared" si="2261"/>
        <v/>
      </c>
      <c r="W1132" t="str">
        <f t="shared" si="2261"/>
        <v/>
      </c>
    </row>
    <row r="1133">
      <c r="A1133">
        <f t="shared" si="33"/>
        <v>11</v>
      </c>
      <c r="B1133">
        <f t="shared" si="34"/>
        <v>1964</v>
      </c>
      <c r="C1133" s="159">
        <f t="shared" si="709"/>
        <v>23711</v>
      </c>
      <c r="D1133" s="156">
        <f t="shared" si="12"/>
        <v>1964.833333</v>
      </c>
      <c r="E1133" s="157">
        <f>('StockBond Returns'!Y1132+'StockBond Returns'!AA1132-'Parameters &amp; Main Results'!$B$33)/'StockBond Returns'!Z1132*12</f>
        <v>0.03660829483</v>
      </c>
      <c r="F1133" s="77">
        <f>'StockBond Returns'!Y1132+'StockBond Returns'!AA1132-'StockBond Returns'!Z1132*'Distribution of Final Value'!$B$7</f>
        <v>-1.988433478</v>
      </c>
      <c r="G1133" s="19">
        <f>1/'StockBond Returns'!M1131</f>
        <v>0.0429139761</v>
      </c>
      <c r="H1133">
        <f t="shared" si="7"/>
        <v>0</v>
      </c>
      <c r="I1133" s="71">
        <f t="shared" si="8"/>
        <v>1</v>
      </c>
      <c r="J1133">
        <f t="shared" si="9"/>
        <v>1</v>
      </c>
      <c r="K1133" t="str">
        <f t="shared" ref="K1133:M1133" si="2262">if(H1133=1,$E1133,"")</f>
        <v/>
      </c>
      <c r="L1133" s="19">
        <f t="shared" si="2262"/>
        <v>0.03660829483</v>
      </c>
      <c r="M1133" s="19">
        <f t="shared" si="2262"/>
        <v>0.03660829483</v>
      </c>
      <c r="N1133" s="158">
        <f>if('StockBond Returns'!AB1131=0,1,0)</f>
        <v>1</v>
      </c>
      <c r="O1133">
        <f>if( and('StockBond Returns'!$AB1131&lt;0,'StockBond Returns'!$AB1131&gt;=-0.1),1,0)</f>
        <v>0</v>
      </c>
      <c r="P1133">
        <f>if( and('StockBond Returns'!$AB1131&lt;-0.1,'StockBond Returns'!$AB1131&gt;=-0.2),1,0)</f>
        <v>0</v>
      </c>
      <c r="Q1133">
        <f>if( and('StockBond Returns'!$AB1131&lt;-0.2,'StockBond Returns'!$AB1131&gt;=-0.3),1,0)</f>
        <v>0</v>
      </c>
      <c r="R1133">
        <f>if('StockBond Returns'!AB1131&lt;-0.3,1,0)</f>
        <v>0</v>
      </c>
      <c r="S1133" s="19">
        <f t="shared" ref="S1133:W1133" si="2263">if(N1133=1,$E1133,"")</f>
        <v>0.03660829483</v>
      </c>
      <c r="T1133" t="str">
        <f t="shared" si="2263"/>
        <v/>
      </c>
      <c r="U1133" t="str">
        <f t="shared" si="2263"/>
        <v/>
      </c>
      <c r="V1133" t="str">
        <f t="shared" si="2263"/>
        <v/>
      </c>
      <c r="W1133" t="str">
        <f t="shared" si="2263"/>
        <v/>
      </c>
    </row>
    <row r="1134">
      <c r="A1134">
        <f t="shared" si="33"/>
        <v>12</v>
      </c>
      <c r="B1134">
        <f t="shared" si="34"/>
        <v>1964</v>
      </c>
      <c r="C1134" s="159">
        <f t="shared" si="709"/>
        <v>23742</v>
      </c>
      <c r="D1134" s="156">
        <f t="shared" si="12"/>
        <v>1964.916667</v>
      </c>
      <c r="E1134" s="157">
        <f>('StockBond Returns'!Y1133+'StockBond Returns'!AA1133-'Parameters &amp; Main Results'!$B$33)/'StockBond Returns'!Z1133*12</f>
        <v>0.03687552454</v>
      </c>
      <c r="F1134" s="77">
        <f>'StockBond Returns'!Y1133+'StockBond Returns'!AA1133-'StockBond Returns'!Z1133*'Distribution of Final Value'!$B$7</f>
        <v>-1.810625504</v>
      </c>
      <c r="G1134" s="19">
        <f>1/'StockBond Returns'!M1132</f>
        <v>0.0435772479</v>
      </c>
      <c r="H1134">
        <f t="shared" si="7"/>
        <v>0</v>
      </c>
      <c r="I1134" s="71">
        <f t="shared" si="8"/>
        <v>1</v>
      </c>
      <c r="J1134">
        <f t="shared" si="9"/>
        <v>0</v>
      </c>
      <c r="K1134" t="str">
        <f t="shared" ref="K1134:M1134" si="2264">if(H1134=1,$E1134,"")</f>
        <v/>
      </c>
      <c r="L1134" s="19">
        <f t="shared" si="2264"/>
        <v>0.03687552454</v>
      </c>
      <c r="M1134" t="str">
        <f t="shared" si="2264"/>
        <v/>
      </c>
      <c r="N1134" s="158">
        <f>if('StockBond Returns'!AB1132=0,1,0)</f>
        <v>0</v>
      </c>
      <c r="O1134">
        <f>if( and('StockBond Returns'!$AB1132&lt;0,'StockBond Returns'!$AB1132&gt;=-0.1),1,0)</f>
        <v>1</v>
      </c>
      <c r="P1134">
        <f>if( and('StockBond Returns'!$AB1132&lt;-0.1,'StockBond Returns'!$AB1132&gt;=-0.2),1,0)</f>
        <v>0</v>
      </c>
      <c r="Q1134">
        <f>if( and('StockBond Returns'!$AB1132&lt;-0.2,'StockBond Returns'!$AB1132&gt;=-0.3),1,0)</f>
        <v>0</v>
      </c>
      <c r="R1134">
        <f>if('StockBond Returns'!AB1132&lt;-0.3,1,0)</f>
        <v>0</v>
      </c>
      <c r="S1134" t="str">
        <f t="shared" ref="S1134:W1134" si="2265">if(N1134=1,$E1134,"")</f>
        <v/>
      </c>
      <c r="T1134" s="19">
        <f t="shared" si="2265"/>
        <v>0.03687552454</v>
      </c>
      <c r="U1134" t="str">
        <f t="shared" si="2265"/>
        <v/>
      </c>
      <c r="V1134" t="str">
        <f t="shared" si="2265"/>
        <v/>
      </c>
      <c r="W1134" t="str">
        <f t="shared" si="2265"/>
        <v/>
      </c>
    </row>
    <row r="1135">
      <c r="A1135">
        <f t="shared" si="33"/>
        <v>1</v>
      </c>
      <c r="B1135">
        <f t="shared" si="34"/>
        <v>1965</v>
      </c>
      <c r="C1135" s="159">
        <f t="shared" si="709"/>
        <v>23773</v>
      </c>
      <c r="D1135" s="156">
        <f t="shared" si="12"/>
        <v>1965</v>
      </c>
      <c r="E1135" s="157">
        <f>('StockBond Returns'!Y1134+'StockBond Returns'!AA1134-'Parameters &amp; Main Results'!$B$33)/'StockBond Returns'!Z1134*12</f>
        <v>0.03682457317</v>
      </c>
      <c r="F1135" s="77">
        <f>'StockBond Returns'!Y1134+'StockBond Returns'!AA1134-'StockBond Returns'!Z1134*'Distribution of Final Value'!$B$7</f>
        <v>-1.842714796</v>
      </c>
      <c r="G1135" s="19">
        <f>1/'StockBond Returns'!M1133</f>
        <v>0.04354059374</v>
      </c>
      <c r="H1135">
        <f t="shared" si="7"/>
        <v>0</v>
      </c>
      <c r="I1135" s="71">
        <f t="shared" si="8"/>
        <v>1</v>
      </c>
      <c r="J1135">
        <f t="shared" si="9"/>
        <v>0</v>
      </c>
      <c r="K1135" t="str">
        <f t="shared" ref="K1135:M1135" si="2266">if(H1135=1,$E1135,"")</f>
        <v/>
      </c>
      <c r="L1135" s="19">
        <f t="shared" si="2266"/>
        <v>0.03682457317</v>
      </c>
      <c r="M1135" t="str">
        <f t="shared" si="2266"/>
        <v/>
      </c>
      <c r="N1135" s="158">
        <f>if('StockBond Returns'!AB1133=0,1,0)</f>
        <v>0</v>
      </c>
      <c r="O1135">
        <f>if( and('StockBond Returns'!$AB1133&lt;0,'StockBond Returns'!$AB1133&gt;=-0.1),1,0)</f>
        <v>1</v>
      </c>
      <c r="P1135">
        <f>if( and('StockBond Returns'!$AB1133&lt;-0.1,'StockBond Returns'!$AB1133&gt;=-0.2),1,0)</f>
        <v>0</v>
      </c>
      <c r="Q1135">
        <f>if( and('StockBond Returns'!$AB1133&lt;-0.2,'StockBond Returns'!$AB1133&gt;=-0.3),1,0)</f>
        <v>0</v>
      </c>
      <c r="R1135">
        <f>if('StockBond Returns'!AB1133&lt;-0.3,1,0)</f>
        <v>0</v>
      </c>
      <c r="S1135" t="str">
        <f t="shared" ref="S1135:W1135" si="2267">if(N1135=1,$E1135,"")</f>
        <v/>
      </c>
      <c r="T1135" s="19">
        <f t="shared" si="2267"/>
        <v>0.03682457317</v>
      </c>
      <c r="U1135" t="str">
        <f t="shared" si="2267"/>
        <v/>
      </c>
      <c r="V1135" t="str">
        <f t="shared" si="2267"/>
        <v/>
      </c>
      <c r="W1135" t="str">
        <f t="shared" si="2267"/>
        <v/>
      </c>
    </row>
    <row r="1136">
      <c r="A1136">
        <f t="shared" si="33"/>
        <v>2</v>
      </c>
      <c r="B1136">
        <f t="shared" si="34"/>
        <v>1965</v>
      </c>
      <c r="C1136" s="159">
        <f t="shared" si="709"/>
        <v>23801</v>
      </c>
      <c r="D1136" s="156">
        <f t="shared" si="12"/>
        <v>1965.083333</v>
      </c>
      <c r="E1136" s="157">
        <f>('StockBond Returns'!Y1135+'StockBond Returns'!AA1135-'Parameters &amp; Main Results'!$B$33)/'StockBond Returns'!Z1135*12</f>
        <v>0.03598606481</v>
      </c>
      <c r="F1136" s="77">
        <f>'StockBond Returns'!Y1135+'StockBond Returns'!AA1135-'StockBond Returns'!Z1135*'Distribution of Final Value'!$B$7</f>
        <v>-2.393418741</v>
      </c>
      <c r="G1136" s="19">
        <f>1/'StockBond Returns'!M1134</f>
        <v>0.04225860017</v>
      </c>
      <c r="H1136">
        <f t="shared" si="7"/>
        <v>0</v>
      </c>
      <c r="I1136" s="71">
        <f t="shared" si="8"/>
        <v>1</v>
      </c>
      <c r="J1136">
        <f t="shared" si="9"/>
        <v>1</v>
      </c>
      <c r="K1136" t="str">
        <f t="shared" ref="K1136:M1136" si="2268">if(H1136=1,$E1136,"")</f>
        <v/>
      </c>
      <c r="L1136" s="19">
        <f t="shared" si="2268"/>
        <v>0.03598606481</v>
      </c>
      <c r="M1136" s="19">
        <f t="shared" si="2268"/>
        <v>0.03598606481</v>
      </c>
      <c r="N1136" s="158">
        <f>if('StockBond Returns'!AB1134=0,1,0)</f>
        <v>1</v>
      </c>
      <c r="O1136">
        <f>if( and('StockBond Returns'!$AB1134&lt;0,'StockBond Returns'!$AB1134&gt;=-0.1),1,0)</f>
        <v>0</v>
      </c>
      <c r="P1136">
        <f>if( and('StockBond Returns'!$AB1134&lt;-0.1,'StockBond Returns'!$AB1134&gt;=-0.2),1,0)</f>
        <v>0</v>
      </c>
      <c r="Q1136">
        <f>if( and('StockBond Returns'!$AB1134&lt;-0.2,'StockBond Returns'!$AB1134&gt;=-0.3),1,0)</f>
        <v>0</v>
      </c>
      <c r="R1136">
        <f>if('StockBond Returns'!AB1134&lt;-0.3,1,0)</f>
        <v>0</v>
      </c>
      <c r="S1136" s="19">
        <f t="shared" ref="S1136:W1136" si="2269">if(N1136=1,$E1136,"")</f>
        <v>0.03598606481</v>
      </c>
      <c r="T1136" t="str">
        <f t="shared" si="2269"/>
        <v/>
      </c>
      <c r="U1136" t="str">
        <f t="shared" si="2269"/>
        <v/>
      </c>
      <c r="V1136" t="str">
        <f t="shared" si="2269"/>
        <v/>
      </c>
      <c r="W1136" t="str">
        <f t="shared" si="2269"/>
        <v/>
      </c>
    </row>
    <row r="1137">
      <c r="A1137">
        <f t="shared" si="33"/>
        <v>3</v>
      </c>
      <c r="B1137">
        <f t="shared" si="34"/>
        <v>1965</v>
      </c>
      <c r="C1137" s="159">
        <f t="shared" si="709"/>
        <v>23832</v>
      </c>
      <c r="D1137" s="156">
        <f t="shared" si="12"/>
        <v>1965.166667</v>
      </c>
      <c r="E1137" s="157">
        <f>('StockBond Returns'!Y1136+'StockBond Returns'!AA1136-'Parameters &amp; Main Results'!$B$33)/'StockBond Returns'!Z1136*12</f>
        <v>0.0360434471</v>
      </c>
      <c r="F1137" s="77">
        <f>'StockBond Returns'!Y1136+'StockBond Returns'!AA1136-'StockBond Returns'!Z1136*'Distribution of Final Value'!$B$7</f>
        <v>-2.353937426</v>
      </c>
      <c r="G1137" s="19">
        <f>1/'StockBond Returns'!M1135</f>
        <v>0.04254092233</v>
      </c>
      <c r="H1137">
        <f t="shared" si="7"/>
        <v>0</v>
      </c>
      <c r="I1137" s="71">
        <f t="shared" si="8"/>
        <v>1</v>
      </c>
      <c r="J1137">
        <f t="shared" si="9"/>
        <v>1</v>
      </c>
      <c r="K1137" t="str">
        <f t="shared" ref="K1137:M1137" si="2270">if(H1137=1,$E1137,"")</f>
        <v/>
      </c>
      <c r="L1137" s="19">
        <f t="shared" si="2270"/>
        <v>0.0360434471</v>
      </c>
      <c r="M1137" s="19">
        <f t="shared" si="2270"/>
        <v>0.0360434471</v>
      </c>
      <c r="N1137" s="158">
        <f>if('StockBond Returns'!AB1135=0,1,0)</f>
        <v>1</v>
      </c>
      <c r="O1137">
        <f>if( and('StockBond Returns'!$AB1135&lt;0,'StockBond Returns'!$AB1135&gt;=-0.1),1,0)</f>
        <v>0</v>
      </c>
      <c r="P1137">
        <f>if( and('StockBond Returns'!$AB1135&lt;-0.1,'StockBond Returns'!$AB1135&gt;=-0.2),1,0)</f>
        <v>0</v>
      </c>
      <c r="Q1137">
        <f>if( and('StockBond Returns'!$AB1135&lt;-0.2,'StockBond Returns'!$AB1135&gt;=-0.3),1,0)</f>
        <v>0</v>
      </c>
      <c r="R1137">
        <f>if('StockBond Returns'!AB1135&lt;-0.3,1,0)</f>
        <v>0</v>
      </c>
      <c r="S1137" s="19">
        <f t="shared" ref="S1137:W1137" si="2271">if(N1137=1,$E1137,"")</f>
        <v>0.0360434471</v>
      </c>
      <c r="T1137" t="str">
        <f t="shared" si="2271"/>
        <v/>
      </c>
      <c r="U1137" t="str">
        <f t="shared" si="2271"/>
        <v/>
      </c>
      <c r="V1137" t="str">
        <f t="shared" si="2271"/>
        <v/>
      </c>
      <c r="W1137" t="str">
        <f t="shared" si="2271"/>
        <v/>
      </c>
    </row>
    <row r="1138">
      <c r="A1138">
        <f t="shared" si="33"/>
        <v>4</v>
      </c>
      <c r="B1138">
        <f t="shared" si="34"/>
        <v>1965</v>
      </c>
      <c r="C1138" s="159">
        <f t="shared" si="709"/>
        <v>23862</v>
      </c>
      <c r="D1138" s="156">
        <f t="shared" si="12"/>
        <v>1965.25</v>
      </c>
      <c r="E1138" s="157">
        <f>('StockBond Returns'!Y1137+'StockBond Returns'!AA1137-'Parameters &amp; Main Results'!$B$33)/'StockBond Returns'!Z1137*12</f>
        <v>0.03644125788</v>
      </c>
      <c r="F1138" s="77">
        <f>'StockBond Returns'!Y1137+'StockBond Returns'!AA1137-'StockBond Returns'!Z1137*'Distribution of Final Value'!$B$7</f>
        <v>-2.090592371</v>
      </c>
      <c r="G1138" s="19">
        <f>1/'StockBond Returns'!M1136</f>
        <v>0.04333863753</v>
      </c>
      <c r="H1138">
        <f t="shared" si="7"/>
        <v>0</v>
      </c>
      <c r="I1138" s="71">
        <f t="shared" si="8"/>
        <v>1</v>
      </c>
      <c r="J1138">
        <f t="shared" si="9"/>
        <v>0</v>
      </c>
      <c r="K1138" t="str">
        <f t="shared" ref="K1138:M1138" si="2272">if(H1138=1,$E1138,"")</f>
        <v/>
      </c>
      <c r="L1138" s="19">
        <f t="shared" si="2272"/>
        <v>0.03644125788</v>
      </c>
      <c r="M1138" t="str">
        <f t="shared" si="2272"/>
        <v/>
      </c>
      <c r="N1138" s="158">
        <f>if('StockBond Returns'!AB1136=0,1,0)</f>
        <v>0</v>
      </c>
      <c r="O1138">
        <f>if( and('StockBond Returns'!$AB1136&lt;0,'StockBond Returns'!$AB1136&gt;=-0.1),1,0)</f>
        <v>1</v>
      </c>
      <c r="P1138">
        <f>if( and('StockBond Returns'!$AB1136&lt;-0.1,'StockBond Returns'!$AB1136&gt;=-0.2),1,0)</f>
        <v>0</v>
      </c>
      <c r="Q1138">
        <f>if( and('StockBond Returns'!$AB1136&lt;-0.2,'StockBond Returns'!$AB1136&gt;=-0.3),1,0)</f>
        <v>0</v>
      </c>
      <c r="R1138">
        <f>if('StockBond Returns'!AB1136&lt;-0.3,1,0)</f>
        <v>0</v>
      </c>
      <c r="S1138" t="str">
        <f t="shared" ref="S1138:W1138" si="2273">if(N1138=1,$E1138,"")</f>
        <v/>
      </c>
      <c r="T1138" s="19">
        <f t="shared" si="2273"/>
        <v>0.03644125788</v>
      </c>
      <c r="U1138" t="str">
        <f t="shared" si="2273"/>
        <v/>
      </c>
      <c r="V1138" t="str">
        <f t="shared" si="2273"/>
        <v/>
      </c>
      <c r="W1138" t="str">
        <f t="shared" si="2273"/>
        <v/>
      </c>
    </row>
    <row r="1139">
      <c r="A1139">
        <f t="shared" si="33"/>
        <v>5</v>
      </c>
      <c r="B1139">
        <f t="shared" si="34"/>
        <v>1965</v>
      </c>
      <c r="C1139" s="159">
        <f t="shared" si="709"/>
        <v>23893</v>
      </c>
      <c r="D1139" s="156">
        <f t="shared" si="12"/>
        <v>1965.333333</v>
      </c>
      <c r="E1139" s="157">
        <f>('StockBond Returns'!Y1138+'StockBond Returns'!AA1138-'Parameters &amp; Main Results'!$B$33)/'StockBond Returns'!Z1138*12</f>
        <v>0.03564634948</v>
      </c>
      <c r="F1139" s="77">
        <f>'StockBond Returns'!Y1138+'StockBond Returns'!AA1138-'StockBond Returns'!Z1138*'Distribution of Final Value'!$B$7</f>
        <v>-2.611435246</v>
      </c>
      <c r="G1139" s="19">
        <f>1/'StockBond Returns'!M1137</f>
        <v>0.04215130475</v>
      </c>
      <c r="H1139">
        <f t="shared" si="7"/>
        <v>0</v>
      </c>
      <c r="I1139" s="71">
        <f t="shared" si="8"/>
        <v>1</v>
      </c>
      <c r="J1139">
        <f t="shared" si="9"/>
        <v>1</v>
      </c>
      <c r="K1139" t="str">
        <f t="shared" ref="K1139:M1139" si="2274">if(H1139=1,$E1139,"")</f>
        <v/>
      </c>
      <c r="L1139" s="19">
        <f t="shared" si="2274"/>
        <v>0.03564634948</v>
      </c>
      <c r="M1139" s="19">
        <f t="shared" si="2274"/>
        <v>0.03564634948</v>
      </c>
      <c r="N1139" s="158">
        <f>if('StockBond Returns'!AB1137=0,1,0)</f>
        <v>1</v>
      </c>
      <c r="O1139">
        <f>if( and('StockBond Returns'!$AB1137&lt;0,'StockBond Returns'!$AB1137&gt;=-0.1),1,0)</f>
        <v>0</v>
      </c>
      <c r="P1139">
        <f>if( and('StockBond Returns'!$AB1137&lt;-0.1,'StockBond Returns'!$AB1137&gt;=-0.2),1,0)</f>
        <v>0</v>
      </c>
      <c r="Q1139">
        <f>if( and('StockBond Returns'!$AB1137&lt;-0.2,'StockBond Returns'!$AB1137&gt;=-0.3),1,0)</f>
        <v>0</v>
      </c>
      <c r="R1139">
        <f>if('StockBond Returns'!AB1137&lt;-0.3,1,0)</f>
        <v>0</v>
      </c>
      <c r="S1139" s="19">
        <f t="shared" ref="S1139:W1139" si="2275">if(N1139=1,$E1139,"")</f>
        <v>0.03564634948</v>
      </c>
      <c r="T1139" t="str">
        <f t="shared" si="2275"/>
        <v/>
      </c>
      <c r="U1139" t="str">
        <f t="shared" si="2275"/>
        <v/>
      </c>
      <c r="V1139" t="str">
        <f t="shared" si="2275"/>
        <v/>
      </c>
      <c r="W1139" t="str">
        <f t="shared" si="2275"/>
        <v/>
      </c>
    </row>
    <row r="1140">
      <c r="A1140">
        <f t="shared" si="33"/>
        <v>6</v>
      </c>
      <c r="B1140">
        <f t="shared" si="34"/>
        <v>1965</v>
      </c>
      <c r="C1140" s="159">
        <f t="shared" si="709"/>
        <v>23923</v>
      </c>
      <c r="D1140" s="156">
        <f t="shared" si="12"/>
        <v>1965.416667</v>
      </c>
      <c r="E1140" s="157">
        <f>('StockBond Returns'!Y1139+'StockBond Returns'!AA1139-'Parameters &amp; Main Results'!$B$33)/'StockBond Returns'!Z1139*12</f>
        <v>0.0359662023</v>
      </c>
      <c r="F1140" s="77">
        <f>'StockBond Returns'!Y1139+'StockBond Returns'!AA1139-'StockBond Returns'!Z1139*'Distribution of Final Value'!$B$7</f>
        <v>-2.399562989</v>
      </c>
      <c r="G1140" s="19">
        <f>1/'StockBond Returns'!M1138</f>
        <v>0.04292851181</v>
      </c>
      <c r="H1140">
        <f t="shared" si="7"/>
        <v>0</v>
      </c>
      <c r="I1140" s="71">
        <f t="shared" si="8"/>
        <v>1</v>
      </c>
      <c r="J1140">
        <f t="shared" si="9"/>
        <v>0</v>
      </c>
      <c r="K1140" t="str">
        <f t="shared" ref="K1140:M1140" si="2276">if(H1140=1,$E1140,"")</f>
        <v/>
      </c>
      <c r="L1140" s="19">
        <f t="shared" si="2276"/>
        <v>0.0359662023</v>
      </c>
      <c r="M1140" t="str">
        <f t="shared" si="2276"/>
        <v/>
      </c>
      <c r="N1140" s="158">
        <f>if('StockBond Returns'!AB1138=0,1,0)</f>
        <v>0</v>
      </c>
      <c r="O1140">
        <f>if( and('StockBond Returns'!$AB1138&lt;0,'StockBond Returns'!$AB1138&gt;=-0.1),1,0)</f>
        <v>1</v>
      </c>
      <c r="P1140">
        <f>if( and('StockBond Returns'!$AB1138&lt;-0.1,'StockBond Returns'!$AB1138&gt;=-0.2),1,0)</f>
        <v>0</v>
      </c>
      <c r="Q1140">
        <f>if( and('StockBond Returns'!$AB1138&lt;-0.2,'StockBond Returns'!$AB1138&gt;=-0.3),1,0)</f>
        <v>0</v>
      </c>
      <c r="R1140">
        <f>if('StockBond Returns'!AB1138&lt;-0.3,1,0)</f>
        <v>0</v>
      </c>
      <c r="S1140" t="str">
        <f t="shared" ref="S1140:W1140" si="2277">if(N1140=1,$E1140,"")</f>
        <v/>
      </c>
      <c r="T1140" s="19">
        <f t="shared" si="2277"/>
        <v>0.0359662023</v>
      </c>
      <c r="U1140" t="str">
        <f t="shared" si="2277"/>
        <v/>
      </c>
      <c r="V1140" t="str">
        <f t="shared" si="2277"/>
        <v/>
      </c>
      <c r="W1140" t="str">
        <f t="shared" si="2277"/>
        <v/>
      </c>
    </row>
    <row r="1141">
      <c r="A1141">
        <f t="shared" si="33"/>
        <v>7</v>
      </c>
      <c r="B1141">
        <f t="shared" si="34"/>
        <v>1965</v>
      </c>
      <c r="C1141" s="159">
        <f t="shared" si="709"/>
        <v>23954</v>
      </c>
      <c r="D1141" s="156">
        <f t="shared" si="12"/>
        <v>1965.5</v>
      </c>
      <c r="E1141" s="157">
        <f>('StockBond Returns'!Y1140+'StockBond Returns'!AA1140-'Parameters &amp; Main Results'!$B$33)/'StockBond Returns'!Z1140*12</f>
        <v>0.03739465927</v>
      </c>
      <c r="F1141" s="77">
        <f>'StockBond Returns'!Y1140+'StockBond Returns'!AA1140-'StockBond Returns'!Z1140*'Distribution of Final Value'!$B$7</f>
        <v>-1.460183259</v>
      </c>
      <c r="G1141" s="19">
        <f>1/'StockBond Returns'!M1139</f>
        <v>0.04516065524</v>
      </c>
      <c r="H1141">
        <f t="shared" si="7"/>
        <v>0</v>
      </c>
      <c r="I1141" s="71">
        <f t="shared" si="8"/>
        <v>1</v>
      </c>
      <c r="J1141">
        <f t="shared" si="9"/>
        <v>0</v>
      </c>
      <c r="K1141" t="str">
        <f t="shared" ref="K1141:M1141" si="2278">if(H1141=1,$E1141,"")</f>
        <v/>
      </c>
      <c r="L1141" s="19">
        <f t="shared" si="2278"/>
        <v>0.03739465927</v>
      </c>
      <c r="M1141" t="str">
        <f t="shared" si="2278"/>
        <v/>
      </c>
      <c r="N1141" s="158">
        <f>if('StockBond Returns'!AB1139=0,1,0)</f>
        <v>0</v>
      </c>
      <c r="O1141">
        <f>if( and('StockBond Returns'!$AB1139&lt;0,'StockBond Returns'!$AB1139&gt;=-0.1),1,0)</f>
        <v>1</v>
      </c>
      <c r="P1141">
        <f>if( and('StockBond Returns'!$AB1139&lt;-0.1,'StockBond Returns'!$AB1139&gt;=-0.2),1,0)</f>
        <v>0</v>
      </c>
      <c r="Q1141">
        <f>if( and('StockBond Returns'!$AB1139&lt;-0.2,'StockBond Returns'!$AB1139&gt;=-0.3),1,0)</f>
        <v>0</v>
      </c>
      <c r="R1141">
        <f>if('StockBond Returns'!AB1139&lt;-0.3,1,0)</f>
        <v>0</v>
      </c>
      <c r="S1141" t="str">
        <f t="shared" ref="S1141:W1141" si="2279">if(N1141=1,$E1141,"")</f>
        <v/>
      </c>
      <c r="T1141" s="19">
        <f t="shared" si="2279"/>
        <v>0.03739465927</v>
      </c>
      <c r="U1141" t="str">
        <f t="shared" si="2279"/>
        <v/>
      </c>
      <c r="V1141" t="str">
        <f t="shared" si="2279"/>
        <v/>
      </c>
      <c r="W1141" t="str">
        <f t="shared" si="2279"/>
        <v/>
      </c>
    </row>
    <row r="1142">
      <c r="A1142">
        <f t="shared" si="33"/>
        <v>8</v>
      </c>
      <c r="B1142">
        <f t="shared" si="34"/>
        <v>1965</v>
      </c>
      <c r="C1142" s="159">
        <f t="shared" si="709"/>
        <v>23985</v>
      </c>
      <c r="D1142" s="156">
        <f t="shared" si="12"/>
        <v>1965.583333</v>
      </c>
      <c r="E1142" s="157">
        <f>('StockBond Returns'!Y1141+'StockBond Returns'!AA1141-'Parameters &amp; Main Results'!$B$33)/'StockBond Returns'!Z1141*12</f>
        <v>0.03701410059</v>
      </c>
      <c r="F1142" s="77">
        <f>'StockBond Returns'!Y1141+'StockBond Returns'!AA1141-'StockBond Returns'!Z1141*'Distribution of Final Value'!$B$7</f>
        <v>-1.70848063</v>
      </c>
      <c r="G1142" s="19">
        <f>1/'StockBond Returns'!M1140</f>
        <v>0.04457375145</v>
      </c>
      <c r="H1142">
        <f t="shared" si="7"/>
        <v>0</v>
      </c>
      <c r="I1142" s="71">
        <f t="shared" si="8"/>
        <v>1</v>
      </c>
      <c r="J1142">
        <f t="shared" si="9"/>
        <v>0</v>
      </c>
      <c r="K1142" t="str">
        <f t="shared" ref="K1142:M1142" si="2280">if(H1142=1,$E1142,"")</f>
        <v/>
      </c>
      <c r="L1142" s="19">
        <f t="shared" si="2280"/>
        <v>0.03701410059</v>
      </c>
      <c r="M1142" t="str">
        <f t="shared" si="2280"/>
        <v/>
      </c>
      <c r="N1142" s="158">
        <f>if('StockBond Returns'!AB1140=0,1,0)</f>
        <v>0</v>
      </c>
      <c r="O1142">
        <f>if( and('StockBond Returns'!$AB1140&lt;0,'StockBond Returns'!$AB1140&gt;=-0.1),1,0)</f>
        <v>1</v>
      </c>
      <c r="P1142">
        <f>if( and('StockBond Returns'!$AB1140&lt;-0.1,'StockBond Returns'!$AB1140&gt;=-0.2),1,0)</f>
        <v>0</v>
      </c>
      <c r="Q1142">
        <f>if( and('StockBond Returns'!$AB1140&lt;-0.2,'StockBond Returns'!$AB1140&gt;=-0.3),1,0)</f>
        <v>0</v>
      </c>
      <c r="R1142">
        <f>if('StockBond Returns'!AB1140&lt;-0.3,1,0)</f>
        <v>0</v>
      </c>
      <c r="S1142" t="str">
        <f t="shared" ref="S1142:W1142" si="2281">if(N1142=1,$E1142,"")</f>
        <v/>
      </c>
      <c r="T1142" s="19">
        <f t="shared" si="2281"/>
        <v>0.03701410059</v>
      </c>
      <c r="U1142" t="str">
        <f t="shared" si="2281"/>
        <v/>
      </c>
      <c r="V1142" t="str">
        <f t="shared" si="2281"/>
        <v/>
      </c>
      <c r="W1142" t="str">
        <f t="shared" si="2281"/>
        <v/>
      </c>
    </row>
    <row r="1143">
      <c r="A1143">
        <f t="shared" si="33"/>
        <v>9</v>
      </c>
      <c r="B1143">
        <f t="shared" si="34"/>
        <v>1965</v>
      </c>
      <c r="C1143" s="159">
        <f t="shared" si="709"/>
        <v>24015</v>
      </c>
      <c r="D1143" s="156">
        <f t="shared" si="12"/>
        <v>1965.666667</v>
      </c>
      <c r="E1143" s="157">
        <f>('StockBond Returns'!Y1142+'StockBond Returns'!AA1142-'Parameters &amp; Main Results'!$B$33)/'StockBond Returns'!Z1142*12</f>
        <v>0.03642185468</v>
      </c>
      <c r="F1143" s="77">
        <f>'StockBond Returns'!Y1142+'StockBond Returns'!AA1142-'StockBond Returns'!Z1142*'Distribution of Final Value'!$B$7</f>
        <v>-2.09520996</v>
      </c>
      <c r="G1143" s="19">
        <f>1/'StockBond Returns'!M1141</f>
        <v>0.04377483383</v>
      </c>
      <c r="H1143">
        <f t="shared" si="7"/>
        <v>0</v>
      </c>
      <c r="I1143" s="71">
        <f t="shared" si="8"/>
        <v>1</v>
      </c>
      <c r="J1143">
        <f t="shared" si="9"/>
        <v>0</v>
      </c>
      <c r="K1143" t="str">
        <f t="shared" ref="K1143:M1143" si="2282">if(H1143=1,$E1143,"")</f>
        <v/>
      </c>
      <c r="L1143" s="19">
        <f t="shared" si="2282"/>
        <v>0.03642185468</v>
      </c>
      <c r="M1143" t="str">
        <f t="shared" si="2282"/>
        <v/>
      </c>
      <c r="N1143" s="158">
        <f>if('StockBond Returns'!AB1141=0,1,0)</f>
        <v>0</v>
      </c>
      <c r="O1143">
        <f>if( and('StockBond Returns'!$AB1141&lt;0,'StockBond Returns'!$AB1141&gt;=-0.1),1,0)</f>
        <v>1</v>
      </c>
      <c r="P1143">
        <f>if( and('StockBond Returns'!$AB1141&lt;-0.1,'StockBond Returns'!$AB1141&gt;=-0.2),1,0)</f>
        <v>0</v>
      </c>
      <c r="Q1143">
        <f>if( and('StockBond Returns'!$AB1141&lt;-0.2,'StockBond Returns'!$AB1141&gt;=-0.3),1,0)</f>
        <v>0</v>
      </c>
      <c r="R1143">
        <f>if('StockBond Returns'!AB1141&lt;-0.3,1,0)</f>
        <v>0</v>
      </c>
      <c r="S1143" t="str">
        <f t="shared" ref="S1143:W1143" si="2283">if(N1143=1,$E1143,"")</f>
        <v/>
      </c>
      <c r="T1143" s="19">
        <f t="shared" si="2283"/>
        <v>0.03642185468</v>
      </c>
      <c r="U1143" t="str">
        <f t="shared" si="2283"/>
        <v/>
      </c>
      <c r="V1143" t="str">
        <f t="shared" si="2283"/>
        <v/>
      </c>
      <c r="W1143" t="str">
        <f t="shared" si="2283"/>
        <v/>
      </c>
    </row>
    <row r="1144">
      <c r="A1144">
        <f t="shared" si="33"/>
        <v>10</v>
      </c>
      <c r="B1144">
        <f t="shared" si="34"/>
        <v>1965</v>
      </c>
      <c r="C1144" s="159">
        <f t="shared" si="709"/>
        <v>24046</v>
      </c>
      <c r="D1144" s="156">
        <f t="shared" si="12"/>
        <v>1965.75</v>
      </c>
      <c r="E1144" s="157">
        <f>('StockBond Returns'!Y1143+'StockBond Returns'!AA1143-'Parameters &amp; Main Results'!$B$33)/'StockBond Returns'!Z1143*12</f>
        <v>0.03572738638</v>
      </c>
      <c r="F1144" s="77">
        <f>'StockBond Returns'!Y1143+'StockBond Returns'!AA1143-'StockBond Returns'!Z1143*'Distribution of Final Value'!$B$7</f>
        <v>-2.548455205</v>
      </c>
      <c r="G1144" s="19">
        <f>1/'StockBond Returns'!M1142</f>
        <v>0.04250647936</v>
      </c>
      <c r="H1144">
        <f t="shared" si="7"/>
        <v>0</v>
      </c>
      <c r="I1144" s="71">
        <f t="shared" si="8"/>
        <v>1</v>
      </c>
      <c r="J1144">
        <f t="shared" si="9"/>
        <v>1</v>
      </c>
      <c r="K1144" t="str">
        <f t="shared" ref="K1144:M1144" si="2284">if(H1144=1,$E1144,"")</f>
        <v/>
      </c>
      <c r="L1144" s="19">
        <f t="shared" si="2284"/>
        <v>0.03572738638</v>
      </c>
      <c r="M1144" s="19">
        <f t="shared" si="2284"/>
        <v>0.03572738638</v>
      </c>
      <c r="N1144" s="158">
        <f>if('StockBond Returns'!AB1142=0,1,0)</f>
        <v>1</v>
      </c>
      <c r="O1144">
        <f>if( and('StockBond Returns'!$AB1142&lt;0,'StockBond Returns'!$AB1142&gt;=-0.1),1,0)</f>
        <v>0</v>
      </c>
      <c r="P1144">
        <f>if( and('StockBond Returns'!$AB1142&lt;-0.1,'StockBond Returns'!$AB1142&gt;=-0.2),1,0)</f>
        <v>0</v>
      </c>
      <c r="Q1144">
        <f>if( and('StockBond Returns'!$AB1142&lt;-0.2,'StockBond Returns'!$AB1142&gt;=-0.3),1,0)</f>
        <v>0</v>
      </c>
      <c r="R1144">
        <f>if('StockBond Returns'!AB1142&lt;-0.3,1,0)</f>
        <v>0</v>
      </c>
      <c r="S1144" s="19">
        <f t="shared" ref="S1144:W1144" si="2285">if(N1144=1,$E1144,"")</f>
        <v>0.03572738638</v>
      </c>
      <c r="T1144" t="str">
        <f t="shared" si="2285"/>
        <v/>
      </c>
      <c r="U1144" t="str">
        <f t="shared" si="2285"/>
        <v/>
      </c>
      <c r="V1144" t="str">
        <f t="shared" si="2285"/>
        <v/>
      </c>
      <c r="W1144" t="str">
        <f t="shared" si="2285"/>
        <v/>
      </c>
    </row>
    <row r="1145">
      <c r="A1145">
        <f t="shared" si="33"/>
        <v>11</v>
      </c>
      <c r="B1145">
        <f t="shared" si="34"/>
        <v>1965</v>
      </c>
      <c r="C1145" s="159">
        <f t="shared" si="709"/>
        <v>24076</v>
      </c>
      <c r="D1145" s="156">
        <f t="shared" si="12"/>
        <v>1965.833333</v>
      </c>
      <c r="E1145" s="157">
        <f>('StockBond Returns'!Y1144+'StockBond Returns'!AA1144-'Parameters &amp; Main Results'!$B$33)/'StockBond Returns'!Z1144*12</f>
        <v>0.03510333095</v>
      </c>
      <c r="F1145" s="77">
        <f>'StockBond Returns'!Y1144+'StockBond Returns'!AA1144-'StockBond Returns'!Z1144*'Distribution of Final Value'!$B$7</f>
        <v>-2.955173064</v>
      </c>
      <c r="G1145" s="19">
        <f>1/'StockBond Returns'!M1143</f>
        <v>0.04167660414</v>
      </c>
      <c r="H1145">
        <f t="shared" si="7"/>
        <v>0</v>
      </c>
      <c r="I1145" s="71">
        <f t="shared" si="8"/>
        <v>1</v>
      </c>
      <c r="J1145">
        <f t="shared" si="9"/>
        <v>1</v>
      </c>
      <c r="K1145" t="str">
        <f t="shared" ref="K1145:M1145" si="2286">if(H1145=1,$E1145,"")</f>
        <v/>
      </c>
      <c r="L1145" s="19">
        <f t="shared" si="2286"/>
        <v>0.03510333095</v>
      </c>
      <c r="M1145" s="19">
        <f t="shared" si="2286"/>
        <v>0.03510333095</v>
      </c>
      <c r="N1145" s="158">
        <f>if('StockBond Returns'!AB1143=0,1,0)</f>
        <v>1</v>
      </c>
      <c r="O1145">
        <f>if( and('StockBond Returns'!$AB1143&lt;0,'StockBond Returns'!$AB1143&gt;=-0.1),1,0)</f>
        <v>0</v>
      </c>
      <c r="P1145">
        <f>if( and('StockBond Returns'!$AB1143&lt;-0.1,'StockBond Returns'!$AB1143&gt;=-0.2),1,0)</f>
        <v>0</v>
      </c>
      <c r="Q1145">
        <f>if( and('StockBond Returns'!$AB1143&lt;-0.2,'StockBond Returns'!$AB1143&gt;=-0.3),1,0)</f>
        <v>0</v>
      </c>
      <c r="R1145">
        <f>if('StockBond Returns'!AB1143&lt;-0.3,1,0)</f>
        <v>0</v>
      </c>
      <c r="S1145" s="19">
        <f t="shared" ref="S1145:W1145" si="2287">if(N1145=1,$E1145,"")</f>
        <v>0.03510333095</v>
      </c>
      <c r="T1145" t="str">
        <f t="shared" si="2287"/>
        <v/>
      </c>
      <c r="U1145" t="str">
        <f t="shared" si="2287"/>
        <v/>
      </c>
      <c r="V1145" t="str">
        <f t="shared" si="2287"/>
        <v/>
      </c>
      <c r="W1145" t="str">
        <f t="shared" si="2287"/>
        <v/>
      </c>
    </row>
    <row r="1146">
      <c r="A1146">
        <f t="shared" si="33"/>
        <v>12</v>
      </c>
      <c r="B1146">
        <f t="shared" si="34"/>
        <v>1965</v>
      </c>
      <c r="C1146" s="159">
        <f t="shared" si="709"/>
        <v>24107</v>
      </c>
      <c r="D1146" s="156">
        <f t="shared" si="12"/>
        <v>1965.916667</v>
      </c>
      <c r="E1146" s="157">
        <f>('StockBond Returns'!Y1145+'StockBond Returns'!AA1145-'Parameters &amp; Main Results'!$B$33)/'StockBond Returns'!Z1145*12</f>
        <v>0.03547350954</v>
      </c>
      <c r="F1146" s="77">
        <f>'StockBond Returns'!Y1145+'StockBond Returns'!AA1145-'StockBond Returns'!Z1145*'Distribution of Final Value'!$B$7</f>
        <v>-2.711152455</v>
      </c>
      <c r="G1146" s="19">
        <f>1/'StockBond Returns'!M1144</f>
        <v>0.04204284911</v>
      </c>
      <c r="H1146">
        <f t="shared" si="7"/>
        <v>0</v>
      </c>
      <c r="I1146" s="71">
        <f t="shared" si="8"/>
        <v>1</v>
      </c>
      <c r="J1146">
        <f t="shared" si="9"/>
        <v>0</v>
      </c>
      <c r="K1146" t="str">
        <f t="shared" ref="K1146:M1146" si="2288">if(H1146=1,$E1146,"")</f>
        <v/>
      </c>
      <c r="L1146" s="19">
        <f t="shared" si="2288"/>
        <v>0.03547350954</v>
      </c>
      <c r="M1146" t="str">
        <f t="shared" si="2288"/>
        <v/>
      </c>
      <c r="N1146" s="158">
        <f>if('StockBond Returns'!AB1144=0,1,0)</f>
        <v>0</v>
      </c>
      <c r="O1146">
        <f>if( and('StockBond Returns'!$AB1144&lt;0,'StockBond Returns'!$AB1144&gt;=-0.1),1,0)</f>
        <v>1</v>
      </c>
      <c r="P1146">
        <f>if( and('StockBond Returns'!$AB1144&lt;-0.1,'StockBond Returns'!$AB1144&gt;=-0.2),1,0)</f>
        <v>0</v>
      </c>
      <c r="Q1146">
        <f>if( and('StockBond Returns'!$AB1144&lt;-0.2,'StockBond Returns'!$AB1144&gt;=-0.3),1,0)</f>
        <v>0</v>
      </c>
      <c r="R1146">
        <f>if('StockBond Returns'!AB1144&lt;-0.3,1,0)</f>
        <v>0</v>
      </c>
      <c r="S1146" t="str">
        <f t="shared" ref="S1146:W1146" si="2289">if(N1146=1,$E1146,"")</f>
        <v/>
      </c>
      <c r="T1146" s="19">
        <f t="shared" si="2289"/>
        <v>0.03547350954</v>
      </c>
      <c r="U1146" t="str">
        <f t="shared" si="2289"/>
        <v/>
      </c>
      <c r="V1146" t="str">
        <f t="shared" si="2289"/>
        <v/>
      </c>
      <c r="W1146" t="str">
        <f t="shared" si="2289"/>
        <v/>
      </c>
    </row>
    <row r="1147">
      <c r="A1147">
        <f t="shared" si="33"/>
        <v>1</v>
      </c>
      <c r="B1147">
        <f t="shared" si="34"/>
        <v>1966</v>
      </c>
      <c r="C1147" s="159">
        <f t="shared" si="709"/>
        <v>24138</v>
      </c>
      <c r="D1147" s="156">
        <f t="shared" si="12"/>
        <v>1966</v>
      </c>
      <c r="E1147" s="157">
        <f>('StockBond Returns'!Y1146+'StockBond Returns'!AA1146-'Parameters &amp; Main Results'!$B$33)/'StockBond Returns'!Z1146*12</f>
        <v>0.03546060682</v>
      </c>
      <c r="F1147" s="77">
        <f>'StockBond Returns'!Y1146+'StockBond Returns'!AA1146-'StockBond Returns'!Z1146*'Distribution of Final Value'!$B$7</f>
        <v>-2.717780127</v>
      </c>
      <c r="G1147" s="19">
        <f>1/'StockBond Returns'!M1145</f>
        <v>0.041884951</v>
      </c>
      <c r="H1147">
        <f t="shared" si="7"/>
        <v>0</v>
      </c>
      <c r="I1147" s="71">
        <f t="shared" si="8"/>
        <v>1</v>
      </c>
      <c r="J1147">
        <f t="shared" si="9"/>
        <v>0</v>
      </c>
      <c r="K1147" t="str">
        <f t="shared" ref="K1147:M1147" si="2290">if(H1147=1,$E1147,"")</f>
        <v/>
      </c>
      <c r="L1147" s="19">
        <f t="shared" si="2290"/>
        <v>0.03546060682</v>
      </c>
      <c r="M1147" t="str">
        <f t="shared" si="2290"/>
        <v/>
      </c>
      <c r="N1147" s="158">
        <f>if('StockBond Returns'!AB1145=0,1,0)</f>
        <v>0</v>
      </c>
      <c r="O1147">
        <f>if( and('StockBond Returns'!$AB1145&lt;0,'StockBond Returns'!$AB1145&gt;=-0.1),1,0)</f>
        <v>1</v>
      </c>
      <c r="P1147">
        <f>if( and('StockBond Returns'!$AB1145&lt;-0.1,'StockBond Returns'!$AB1145&gt;=-0.2),1,0)</f>
        <v>0</v>
      </c>
      <c r="Q1147">
        <f>if( and('StockBond Returns'!$AB1145&lt;-0.2,'StockBond Returns'!$AB1145&gt;=-0.3),1,0)</f>
        <v>0</v>
      </c>
      <c r="R1147">
        <f>if('StockBond Returns'!AB1145&lt;-0.3,1,0)</f>
        <v>0</v>
      </c>
      <c r="S1147" t="str">
        <f t="shared" ref="S1147:W1147" si="2291">if(N1147=1,$E1147,"")</f>
        <v/>
      </c>
      <c r="T1147" s="19">
        <f t="shared" si="2291"/>
        <v>0.03546060682</v>
      </c>
      <c r="U1147" t="str">
        <f t="shared" si="2291"/>
        <v/>
      </c>
      <c r="V1147" t="str">
        <f t="shared" si="2291"/>
        <v/>
      </c>
      <c r="W1147" t="str">
        <f t="shared" si="2291"/>
        <v/>
      </c>
    </row>
    <row r="1148">
      <c r="A1148">
        <f t="shared" si="33"/>
        <v>2</v>
      </c>
      <c r="B1148">
        <f t="shared" si="34"/>
        <v>1966</v>
      </c>
      <c r="C1148" s="159">
        <f t="shared" si="709"/>
        <v>24166</v>
      </c>
      <c r="D1148" s="156">
        <f t="shared" si="12"/>
        <v>1966.083333</v>
      </c>
      <c r="E1148" s="157">
        <f>('StockBond Returns'!Y1147+'StockBond Returns'!AA1147-'Parameters &amp; Main Results'!$B$33)/'StockBond Returns'!Z1147*12</f>
        <v>0.03535965005</v>
      </c>
      <c r="F1148" s="77">
        <f>'StockBond Returns'!Y1147+'StockBond Returns'!AA1147-'StockBond Returns'!Z1147*'Distribution of Final Value'!$B$7</f>
        <v>-2.781933491</v>
      </c>
      <c r="G1148" s="19">
        <f>1/'StockBond Returns'!M1146</f>
        <v>0.0417622873</v>
      </c>
      <c r="H1148">
        <f t="shared" si="7"/>
        <v>0</v>
      </c>
      <c r="I1148" s="71">
        <f t="shared" si="8"/>
        <v>1</v>
      </c>
      <c r="J1148">
        <f t="shared" si="9"/>
        <v>1</v>
      </c>
      <c r="K1148" t="str">
        <f t="shared" ref="K1148:M1148" si="2292">if(H1148=1,$E1148,"")</f>
        <v/>
      </c>
      <c r="L1148" s="19">
        <f t="shared" si="2292"/>
        <v>0.03535965005</v>
      </c>
      <c r="M1148" s="19">
        <f t="shared" si="2292"/>
        <v>0.03535965005</v>
      </c>
      <c r="N1148" s="158">
        <f>if('StockBond Returns'!AB1146=0,1,0)</f>
        <v>1</v>
      </c>
      <c r="O1148">
        <f>if( and('StockBond Returns'!$AB1146&lt;0,'StockBond Returns'!$AB1146&gt;=-0.1),1,0)</f>
        <v>0</v>
      </c>
      <c r="P1148">
        <f>if( and('StockBond Returns'!$AB1146&lt;-0.1,'StockBond Returns'!$AB1146&gt;=-0.2),1,0)</f>
        <v>0</v>
      </c>
      <c r="Q1148">
        <f>if( and('StockBond Returns'!$AB1146&lt;-0.2,'StockBond Returns'!$AB1146&gt;=-0.3),1,0)</f>
        <v>0</v>
      </c>
      <c r="R1148">
        <f>if('StockBond Returns'!AB1146&lt;-0.3,1,0)</f>
        <v>0</v>
      </c>
      <c r="S1148" s="19">
        <f t="shared" ref="S1148:W1148" si="2293">if(N1148=1,$E1148,"")</f>
        <v>0.03535965005</v>
      </c>
      <c r="T1148" t="str">
        <f t="shared" si="2293"/>
        <v/>
      </c>
      <c r="U1148" t="str">
        <f t="shared" si="2293"/>
        <v/>
      </c>
      <c r="V1148" t="str">
        <f t="shared" si="2293"/>
        <v/>
      </c>
      <c r="W1148" t="str">
        <f t="shared" si="2293"/>
        <v/>
      </c>
    </row>
    <row r="1149">
      <c r="A1149">
        <f t="shared" si="33"/>
        <v>3</v>
      </c>
      <c r="B1149">
        <f t="shared" si="34"/>
        <v>1966</v>
      </c>
      <c r="C1149" s="159">
        <f t="shared" si="709"/>
        <v>24197</v>
      </c>
      <c r="D1149" s="156">
        <f t="shared" si="12"/>
        <v>1966.166667</v>
      </c>
      <c r="E1149" s="157">
        <f>('StockBond Returns'!Y1148+'StockBond Returns'!AA1148-'Parameters &amp; Main Results'!$B$33)/'StockBond Returns'!Z1148*12</f>
        <v>0.03625042976</v>
      </c>
      <c r="F1149" s="77">
        <f>'StockBond Returns'!Y1148+'StockBond Returns'!AA1148-'StockBond Returns'!Z1148*'Distribution of Final Value'!$B$7</f>
        <v>-2.198436864</v>
      </c>
      <c r="G1149" s="19">
        <f>1/'StockBond Returns'!M1147</f>
        <v>0.04287399675</v>
      </c>
      <c r="H1149">
        <f t="shared" si="7"/>
        <v>0</v>
      </c>
      <c r="I1149" s="71">
        <f t="shared" si="8"/>
        <v>1</v>
      </c>
      <c r="J1149">
        <f t="shared" si="9"/>
        <v>0</v>
      </c>
      <c r="K1149" t="str">
        <f t="shared" ref="K1149:M1149" si="2294">if(H1149=1,$E1149,"")</f>
        <v/>
      </c>
      <c r="L1149" s="19">
        <f t="shared" si="2294"/>
        <v>0.03625042976</v>
      </c>
      <c r="M1149" t="str">
        <f t="shared" si="2294"/>
        <v/>
      </c>
      <c r="N1149" s="158">
        <f>if('StockBond Returns'!AB1147=0,1,0)</f>
        <v>0</v>
      </c>
      <c r="O1149">
        <f>if( and('StockBond Returns'!$AB1147&lt;0,'StockBond Returns'!$AB1147&gt;=-0.1),1,0)</f>
        <v>1</v>
      </c>
      <c r="P1149">
        <f>if( and('StockBond Returns'!$AB1147&lt;-0.1,'StockBond Returns'!$AB1147&gt;=-0.2),1,0)</f>
        <v>0</v>
      </c>
      <c r="Q1149">
        <f>if( and('StockBond Returns'!$AB1147&lt;-0.2,'StockBond Returns'!$AB1147&gt;=-0.3),1,0)</f>
        <v>0</v>
      </c>
      <c r="R1149">
        <f>if('StockBond Returns'!AB1147&lt;-0.3,1,0)</f>
        <v>0</v>
      </c>
      <c r="S1149" t="str">
        <f t="shared" ref="S1149:W1149" si="2295">if(N1149=1,$E1149,"")</f>
        <v/>
      </c>
      <c r="T1149" s="19">
        <f t="shared" si="2295"/>
        <v>0.03625042976</v>
      </c>
      <c r="U1149" t="str">
        <f t="shared" si="2295"/>
        <v/>
      </c>
      <c r="V1149" t="str">
        <f t="shared" si="2295"/>
        <v/>
      </c>
      <c r="W1149" t="str">
        <f t="shared" si="2295"/>
        <v/>
      </c>
    </row>
    <row r="1150">
      <c r="A1150">
        <f t="shared" si="33"/>
        <v>4</v>
      </c>
      <c r="B1150">
        <f t="shared" si="34"/>
        <v>1966</v>
      </c>
      <c r="C1150" s="159">
        <f t="shared" si="709"/>
        <v>24227</v>
      </c>
      <c r="D1150" s="156">
        <f t="shared" si="12"/>
        <v>1966.25</v>
      </c>
      <c r="E1150" s="157">
        <f>('StockBond Returns'!Y1149+'StockBond Returns'!AA1149-'Parameters &amp; Main Results'!$B$33)/'StockBond Returns'!Z1149*12</f>
        <v>0.03671167674</v>
      </c>
      <c r="F1150" s="77">
        <f>'StockBond Returns'!Y1149+'StockBond Returns'!AA1149-'StockBond Returns'!Z1149*'Distribution of Final Value'!$B$7</f>
        <v>-1.895793234</v>
      </c>
      <c r="G1150" s="19">
        <f>1/'StockBond Returns'!M1148</f>
        <v>0.04405256702</v>
      </c>
      <c r="H1150">
        <f t="shared" si="7"/>
        <v>0</v>
      </c>
      <c r="I1150" s="71">
        <f t="shared" si="8"/>
        <v>1</v>
      </c>
      <c r="J1150">
        <f t="shared" si="9"/>
        <v>0</v>
      </c>
      <c r="K1150" t="str">
        <f t="shared" ref="K1150:M1150" si="2296">if(H1150=1,$E1150,"")</f>
        <v/>
      </c>
      <c r="L1150" s="19">
        <f t="shared" si="2296"/>
        <v>0.03671167674</v>
      </c>
      <c r="M1150" t="str">
        <f t="shared" si="2296"/>
        <v/>
      </c>
      <c r="N1150" s="158">
        <f>if('StockBond Returns'!AB1148=0,1,0)</f>
        <v>0</v>
      </c>
      <c r="O1150">
        <f>if( and('StockBond Returns'!$AB1148&lt;0,'StockBond Returns'!$AB1148&gt;=-0.1),1,0)</f>
        <v>1</v>
      </c>
      <c r="P1150">
        <f>if( and('StockBond Returns'!$AB1148&lt;-0.1,'StockBond Returns'!$AB1148&gt;=-0.2),1,0)</f>
        <v>0</v>
      </c>
      <c r="Q1150">
        <f>if( and('StockBond Returns'!$AB1148&lt;-0.2,'StockBond Returns'!$AB1148&gt;=-0.3),1,0)</f>
        <v>0</v>
      </c>
      <c r="R1150">
        <f>if('StockBond Returns'!AB1148&lt;-0.3,1,0)</f>
        <v>0</v>
      </c>
      <c r="S1150" t="str">
        <f t="shared" ref="S1150:W1150" si="2297">if(N1150=1,$E1150,"")</f>
        <v/>
      </c>
      <c r="T1150" s="19">
        <f t="shared" si="2297"/>
        <v>0.03671167674</v>
      </c>
      <c r="U1150" t="str">
        <f t="shared" si="2297"/>
        <v/>
      </c>
      <c r="V1150" t="str">
        <f t="shared" si="2297"/>
        <v/>
      </c>
      <c r="W1150" t="str">
        <f t="shared" si="2297"/>
        <v/>
      </c>
    </row>
    <row r="1151">
      <c r="A1151">
        <f t="shared" si="33"/>
        <v>5</v>
      </c>
      <c r="B1151">
        <f t="shared" si="34"/>
        <v>1966</v>
      </c>
      <c r="C1151" s="159">
        <f t="shared" si="709"/>
        <v>24258</v>
      </c>
      <c r="D1151" s="156">
        <f t="shared" si="12"/>
        <v>1966.333333</v>
      </c>
      <c r="E1151" s="157">
        <f>('StockBond Returns'!Y1150+'StockBond Returns'!AA1150-'Parameters &amp; Main Results'!$B$33)/'StockBond Returns'!Z1150*12</f>
        <v>0.03632953843</v>
      </c>
      <c r="F1151" s="77">
        <f>'StockBond Returns'!Y1150+'StockBond Returns'!AA1150-'StockBond Returns'!Z1150*'Distribution of Final Value'!$B$7</f>
        <v>-2.143442976</v>
      </c>
      <c r="G1151" s="19">
        <f>1/'StockBond Returns'!M1149</f>
        <v>0.04359756008</v>
      </c>
      <c r="H1151">
        <f t="shared" si="7"/>
        <v>0</v>
      </c>
      <c r="I1151" s="71">
        <f t="shared" si="8"/>
        <v>1</v>
      </c>
      <c r="J1151">
        <f t="shared" si="9"/>
        <v>0</v>
      </c>
      <c r="K1151" t="str">
        <f t="shared" ref="K1151:M1151" si="2298">if(H1151=1,$E1151,"")</f>
        <v/>
      </c>
      <c r="L1151" s="19">
        <f t="shared" si="2298"/>
        <v>0.03632953843</v>
      </c>
      <c r="M1151" t="str">
        <f t="shared" si="2298"/>
        <v/>
      </c>
      <c r="N1151" s="158">
        <f>if('StockBond Returns'!AB1149=0,1,0)</f>
        <v>0</v>
      </c>
      <c r="O1151">
        <f>if( and('StockBond Returns'!$AB1149&lt;0,'StockBond Returns'!$AB1149&gt;=-0.1),1,0)</f>
        <v>1</v>
      </c>
      <c r="P1151">
        <f>if( and('StockBond Returns'!$AB1149&lt;-0.1,'StockBond Returns'!$AB1149&gt;=-0.2),1,0)</f>
        <v>0</v>
      </c>
      <c r="Q1151">
        <f>if( and('StockBond Returns'!$AB1149&lt;-0.2,'StockBond Returns'!$AB1149&gt;=-0.3),1,0)</f>
        <v>0</v>
      </c>
      <c r="R1151">
        <f>if('StockBond Returns'!AB1149&lt;-0.3,1,0)</f>
        <v>0</v>
      </c>
      <c r="S1151" t="str">
        <f t="shared" ref="S1151:W1151" si="2299">if(N1151=1,$E1151,"")</f>
        <v/>
      </c>
      <c r="T1151" s="19">
        <f t="shared" si="2299"/>
        <v>0.03632953843</v>
      </c>
      <c r="U1151" t="str">
        <f t="shared" si="2299"/>
        <v/>
      </c>
      <c r="V1151" t="str">
        <f t="shared" si="2299"/>
        <v/>
      </c>
      <c r="W1151" t="str">
        <f t="shared" si="2299"/>
        <v/>
      </c>
    </row>
    <row r="1152">
      <c r="A1152">
        <f t="shared" si="33"/>
        <v>6</v>
      </c>
      <c r="B1152">
        <f t="shared" si="34"/>
        <v>1966</v>
      </c>
      <c r="C1152" s="159">
        <f t="shared" si="709"/>
        <v>24288</v>
      </c>
      <c r="D1152" s="156">
        <f t="shared" si="12"/>
        <v>1966.416667</v>
      </c>
      <c r="E1152" s="157">
        <f>('StockBond Returns'!Y1151+'StockBond Returns'!AA1151-'Parameters &amp; Main Results'!$B$33)/'StockBond Returns'!Z1151*12</f>
        <v>0.0378837964</v>
      </c>
      <c r="F1152" s="77">
        <f>'StockBond Returns'!Y1151+'StockBond Returns'!AA1151-'StockBond Returns'!Z1151*'Distribution of Final Value'!$B$7</f>
        <v>-1.128994653</v>
      </c>
      <c r="G1152" s="19">
        <f>1/'StockBond Returns'!M1150</f>
        <v>0.04610738265</v>
      </c>
      <c r="H1152">
        <f t="shared" si="7"/>
        <v>0</v>
      </c>
      <c r="I1152" s="71">
        <f t="shared" si="8"/>
        <v>1</v>
      </c>
      <c r="J1152">
        <f t="shared" si="9"/>
        <v>0</v>
      </c>
      <c r="K1152" t="str">
        <f t="shared" ref="K1152:M1152" si="2300">if(H1152=1,$E1152,"")</f>
        <v/>
      </c>
      <c r="L1152" s="19">
        <f t="shared" si="2300"/>
        <v>0.0378837964</v>
      </c>
      <c r="M1152" t="str">
        <f t="shared" si="2300"/>
        <v/>
      </c>
      <c r="N1152" s="158">
        <f>if('StockBond Returns'!AB1150=0,1,0)</f>
        <v>0</v>
      </c>
      <c r="O1152">
        <f>if( and('StockBond Returns'!$AB1150&lt;0,'StockBond Returns'!$AB1150&gt;=-0.1),1,0)</f>
        <v>1</v>
      </c>
      <c r="P1152">
        <f>if( and('StockBond Returns'!$AB1150&lt;-0.1,'StockBond Returns'!$AB1150&gt;=-0.2),1,0)</f>
        <v>0</v>
      </c>
      <c r="Q1152">
        <f>if( and('StockBond Returns'!$AB1150&lt;-0.2,'StockBond Returns'!$AB1150&gt;=-0.3),1,0)</f>
        <v>0</v>
      </c>
      <c r="R1152">
        <f>if('StockBond Returns'!AB1150&lt;-0.3,1,0)</f>
        <v>0</v>
      </c>
      <c r="S1152" t="str">
        <f t="shared" ref="S1152:W1152" si="2301">if(N1152=1,$E1152,"")</f>
        <v/>
      </c>
      <c r="T1152" s="19">
        <f t="shared" si="2301"/>
        <v>0.0378837964</v>
      </c>
      <c r="U1152" t="str">
        <f t="shared" si="2301"/>
        <v/>
      </c>
      <c r="V1152" t="str">
        <f t="shared" si="2301"/>
        <v/>
      </c>
      <c r="W1152" t="str">
        <f t="shared" si="2301"/>
        <v/>
      </c>
    </row>
    <row r="1153">
      <c r="A1153">
        <f t="shared" si="33"/>
        <v>7</v>
      </c>
      <c r="B1153">
        <f t="shared" si="34"/>
        <v>1966</v>
      </c>
      <c r="C1153" s="159">
        <f t="shared" si="709"/>
        <v>24319</v>
      </c>
      <c r="D1153" s="156">
        <f t="shared" si="12"/>
        <v>1966.5</v>
      </c>
      <c r="E1153" s="157">
        <f>('StockBond Returns'!Y1152+'StockBond Returns'!AA1152-'Parameters &amp; Main Results'!$B$33)/'StockBond Returns'!Z1152*12</f>
        <v>0.03847915362</v>
      </c>
      <c r="F1153" s="77">
        <f>'StockBond Returns'!Y1152+'StockBond Returns'!AA1152-'StockBond Returns'!Z1152*'Distribution of Final Value'!$B$7</f>
        <v>-0.7402312428</v>
      </c>
      <c r="G1153" s="19">
        <f>1/'StockBond Returns'!M1151</f>
        <v>0.04711506013</v>
      </c>
      <c r="H1153">
        <f t="shared" si="7"/>
        <v>0</v>
      </c>
      <c r="I1153" s="71">
        <f t="shared" si="8"/>
        <v>1</v>
      </c>
      <c r="J1153">
        <f t="shared" si="9"/>
        <v>0</v>
      </c>
      <c r="K1153" t="str">
        <f t="shared" ref="K1153:M1153" si="2302">if(H1153=1,$E1153,"")</f>
        <v/>
      </c>
      <c r="L1153" s="19">
        <f t="shared" si="2302"/>
        <v>0.03847915362</v>
      </c>
      <c r="M1153" t="str">
        <f t="shared" si="2302"/>
        <v/>
      </c>
      <c r="N1153" s="158">
        <f>if('StockBond Returns'!AB1151=0,1,0)</f>
        <v>0</v>
      </c>
      <c r="O1153">
        <f>if( and('StockBond Returns'!$AB1151&lt;0,'StockBond Returns'!$AB1151&gt;=-0.1),1,0)</f>
        <v>1</v>
      </c>
      <c r="P1153">
        <f>if( and('StockBond Returns'!$AB1151&lt;-0.1,'StockBond Returns'!$AB1151&gt;=-0.2),1,0)</f>
        <v>0</v>
      </c>
      <c r="Q1153">
        <f>if( and('StockBond Returns'!$AB1151&lt;-0.2,'StockBond Returns'!$AB1151&gt;=-0.3),1,0)</f>
        <v>0</v>
      </c>
      <c r="R1153">
        <f>if('StockBond Returns'!AB1151&lt;-0.3,1,0)</f>
        <v>0</v>
      </c>
      <c r="S1153" t="str">
        <f t="shared" ref="S1153:W1153" si="2303">if(N1153=1,$E1153,"")</f>
        <v/>
      </c>
      <c r="T1153" s="19">
        <f t="shared" si="2303"/>
        <v>0.03847915362</v>
      </c>
      <c r="U1153" t="str">
        <f t="shared" si="2303"/>
        <v/>
      </c>
      <c r="V1153" t="str">
        <f t="shared" si="2303"/>
        <v/>
      </c>
      <c r="W1153" t="str">
        <f t="shared" si="2303"/>
        <v/>
      </c>
    </row>
    <row r="1154">
      <c r="A1154">
        <f t="shared" si="33"/>
        <v>8</v>
      </c>
      <c r="B1154">
        <f t="shared" si="34"/>
        <v>1966</v>
      </c>
      <c r="C1154" s="159">
        <f t="shared" si="709"/>
        <v>24350</v>
      </c>
      <c r="D1154" s="156">
        <f t="shared" si="12"/>
        <v>1966.583333</v>
      </c>
      <c r="E1154" s="157">
        <f>('StockBond Returns'!Y1153+'StockBond Returns'!AA1153-'Parameters &amp; Main Results'!$B$33)/'StockBond Returns'!Z1153*12</f>
        <v>0.0389853773</v>
      </c>
      <c r="F1154" s="77">
        <f>'StockBond Returns'!Y1153+'StockBond Returns'!AA1153-'StockBond Returns'!Z1153*'Distribution of Final Value'!$B$7</f>
        <v>-0.410055161</v>
      </c>
      <c r="G1154" s="19">
        <f>1/'StockBond Returns'!M1152</f>
        <v>0.04877472558</v>
      </c>
      <c r="H1154">
        <f t="shared" si="7"/>
        <v>0</v>
      </c>
      <c r="I1154" s="71">
        <f t="shared" si="8"/>
        <v>1</v>
      </c>
      <c r="J1154">
        <f t="shared" si="9"/>
        <v>0</v>
      </c>
      <c r="K1154" t="str">
        <f t="shared" ref="K1154:M1154" si="2304">if(H1154=1,$E1154,"")</f>
        <v/>
      </c>
      <c r="L1154" s="19">
        <f t="shared" si="2304"/>
        <v>0.0389853773</v>
      </c>
      <c r="M1154" t="str">
        <f t="shared" si="2304"/>
        <v/>
      </c>
      <c r="N1154" s="158">
        <f>if('StockBond Returns'!AB1152=0,1,0)</f>
        <v>0</v>
      </c>
      <c r="O1154">
        <f>if( and('StockBond Returns'!$AB1152&lt;0,'StockBond Returns'!$AB1152&gt;=-0.1),1,0)</f>
        <v>0</v>
      </c>
      <c r="P1154">
        <f>if( and('StockBond Returns'!$AB1152&lt;-0.1,'StockBond Returns'!$AB1152&gt;=-0.2),1,0)</f>
        <v>1</v>
      </c>
      <c r="Q1154">
        <f>if( and('StockBond Returns'!$AB1152&lt;-0.2,'StockBond Returns'!$AB1152&gt;=-0.3),1,0)</f>
        <v>0</v>
      </c>
      <c r="R1154">
        <f>if('StockBond Returns'!AB1152&lt;-0.3,1,0)</f>
        <v>0</v>
      </c>
      <c r="S1154" t="str">
        <f t="shared" ref="S1154:W1154" si="2305">if(N1154=1,$E1154,"")</f>
        <v/>
      </c>
      <c r="T1154" t="str">
        <f t="shared" si="2305"/>
        <v/>
      </c>
      <c r="U1154" s="19">
        <f t="shared" si="2305"/>
        <v>0.0389853773</v>
      </c>
      <c r="V1154" t="str">
        <f t="shared" si="2305"/>
        <v/>
      </c>
      <c r="W1154" t="str">
        <f t="shared" si="2305"/>
        <v/>
      </c>
    </row>
    <row r="1155">
      <c r="A1155">
        <f t="shared" si="33"/>
        <v>9</v>
      </c>
      <c r="B1155">
        <f t="shared" si="34"/>
        <v>1966</v>
      </c>
      <c r="C1155" s="159">
        <f t="shared" si="709"/>
        <v>24380</v>
      </c>
      <c r="D1155" s="156">
        <f t="shared" si="12"/>
        <v>1966.666667</v>
      </c>
      <c r="E1155" s="157">
        <f>('StockBond Returns'!Y1154+'StockBond Returns'!AA1154-'Parameters &amp; Main Results'!$B$33)/'StockBond Returns'!Z1154*12</f>
        <v>0.04179982872</v>
      </c>
      <c r="F1155" s="77">
        <f>'StockBond Returns'!Y1154+'StockBond Returns'!AA1154-'StockBond Returns'!Z1154*'Distribution of Final Value'!$B$7</f>
        <v>1.419802867</v>
      </c>
      <c r="G1155" s="19">
        <f>1/'StockBond Returns'!M1153</f>
        <v>0.05252832924</v>
      </c>
      <c r="H1155">
        <f t="shared" si="7"/>
        <v>1</v>
      </c>
      <c r="I1155" s="71">
        <f t="shared" si="8"/>
        <v>0</v>
      </c>
      <c r="J1155">
        <f t="shared" si="9"/>
        <v>0</v>
      </c>
      <c r="K1155" s="19">
        <f t="shared" ref="K1155:M1155" si="2306">if(H1155=1,$E1155,"")</f>
        <v>0.04179982872</v>
      </c>
      <c r="L1155" t="str">
        <f t="shared" si="2306"/>
        <v/>
      </c>
      <c r="M1155" t="str">
        <f t="shared" si="2306"/>
        <v/>
      </c>
      <c r="N1155" s="158">
        <f>if('StockBond Returns'!AB1153=0,1,0)</f>
        <v>0</v>
      </c>
      <c r="O1155">
        <f>if( and('StockBond Returns'!$AB1153&lt;0,'StockBond Returns'!$AB1153&gt;=-0.1),1,0)</f>
        <v>0</v>
      </c>
      <c r="P1155">
        <f>if( and('StockBond Returns'!$AB1153&lt;-0.1,'StockBond Returns'!$AB1153&gt;=-0.2),1,0)</f>
        <v>1</v>
      </c>
      <c r="Q1155">
        <f>if( and('StockBond Returns'!$AB1153&lt;-0.2,'StockBond Returns'!$AB1153&gt;=-0.3),1,0)</f>
        <v>0</v>
      </c>
      <c r="R1155">
        <f>if('StockBond Returns'!AB1153&lt;-0.3,1,0)</f>
        <v>0</v>
      </c>
      <c r="S1155" t="str">
        <f t="shared" ref="S1155:W1155" si="2307">if(N1155=1,$E1155,"")</f>
        <v/>
      </c>
      <c r="T1155" t="str">
        <f t="shared" si="2307"/>
        <v/>
      </c>
      <c r="U1155" s="19">
        <f t="shared" si="2307"/>
        <v>0.04179982872</v>
      </c>
      <c r="V1155" t="str">
        <f t="shared" si="2307"/>
        <v/>
      </c>
      <c r="W1155" t="str">
        <f t="shared" si="2307"/>
        <v/>
      </c>
    </row>
    <row r="1156">
      <c r="A1156">
        <f t="shared" si="33"/>
        <v>10</v>
      </c>
      <c r="B1156">
        <f t="shared" si="34"/>
        <v>1966</v>
      </c>
      <c r="C1156" s="159">
        <f t="shared" si="709"/>
        <v>24411</v>
      </c>
      <c r="D1156" s="156">
        <f t="shared" si="12"/>
        <v>1966.75</v>
      </c>
      <c r="E1156" s="157">
        <f>('StockBond Returns'!Y1155+'StockBond Returns'!AA1155-'Parameters &amp; Main Results'!$B$33)/'StockBond Returns'!Z1155*12</f>
        <v>0.04185603125</v>
      </c>
      <c r="F1156" s="77">
        <f>'StockBond Returns'!Y1155+'StockBond Returns'!AA1155-'StockBond Returns'!Z1155*'Distribution of Final Value'!$B$7</f>
        <v>1.454953579</v>
      </c>
      <c r="G1156" s="19">
        <f>1/'StockBond Returns'!M1154</f>
        <v>0.05303956973</v>
      </c>
      <c r="H1156">
        <f t="shared" si="7"/>
        <v>1</v>
      </c>
      <c r="I1156" s="71">
        <f t="shared" si="8"/>
        <v>0</v>
      </c>
      <c r="J1156">
        <f t="shared" si="9"/>
        <v>0</v>
      </c>
      <c r="K1156" s="19">
        <f t="shared" ref="K1156:M1156" si="2308">if(H1156=1,$E1156,"")</f>
        <v>0.04185603125</v>
      </c>
      <c r="L1156" t="str">
        <f t="shared" si="2308"/>
        <v/>
      </c>
      <c r="M1156" t="str">
        <f t="shared" si="2308"/>
        <v/>
      </c>
      <c r="N1156" s="158">
        <f>if('StockBond Returns'!AB1154=0,1,0)</f>
        <v>0</v>
      </c>
      <c r="O1156">
        <f>if( and('StockBond Returns'!$AB1154&lt;0,'StockBond Returns'!$AB1154&gt;=-0.1),1,0)</f>
        <v>0</v>
      </c>
      <c r="P1156">
        <f>if( and('StockBond Returns'!$AB1154&lt;-0.1,'StockBond Returns'!$AB1154&gt;=-0.2),1,0)</f>
        <v>1</v>
      </c>
      <c r="Q1156">
        <f>if( and('StockBond Returns'!$AB1154&lt;-0.2,'StockBond Returns'!$AB1154&gt;=-0.3),1,0)</f>
        <v>0</v>
      </c>
      <c r="R1156">
        <f>if('StockBond Returns'!AB1154&lt;-0.3,1,0)</f>
        <v>0</v>
      </c>
      <c r="S1156" t="str">
        <f t="shared" ref="S1156:W1156" si="2309">if(N1156=1,$E1156,"")</f>
        <v/>
      </c>
      <c r="T1156" t="str">
        <f t="shared" si="2309"/>
        <v/>
      </c>
      <c r="U1156" s="19">
        <f t="shared" si="2309"/>
        <v>0.04185603125</v>
      </c>
      <c r="V1156" t="str">
        <f t="shared" si="2309"/>
        <v/>
      </c>
      <c r="W1156" t="str">
        <f t="shared" si="2309"/>
        <v/>
      </c>
    </row>
    <row r="1157">
      <c r="A1157">
        <f t="shared" si="33"/>
        <v>11</v>
      </c>
      <c r="B1157">
        <f t="shared" si="34"/>
        <v>1966</v>
      </c>
      <c r="C1157" s="159">
        <f t="shared" si="709"/>
        <v>24441</v>
      </c>
      <c r="D1157" s="156">
        <f t="shared" si="12"/>
        <v>1966.833333</v>
      </c>
      <c r="E1157" s="157">
        <f>('StockBond Returns'!Y1156+'StockBond Returns'!AA1156-'Parameters &amp; Main Results'!$B$33)/'StockBond Returns'!Z1156*12</f>
        <v>0.0405382414</v>
      </c>
      <c r="F1157" s="77">
        <f>'StockBond Returns'!Y1156+'StockBond Returns'!AA1156-'StockBond Returns'!Z1156*'Distribution of Final Value'!$B$7</f>
        <v>0.599030595</v>
      </c>
      <c r="G1157" s="19">
        <f>1/'StockBond Returns'!M1155</f>
        <v>0.05108630997</v>
      </c>
      <c r="H1157">
        <f t="shared" si="7"/>
        <v>1</v>
      </c>
      <c r="I1157" s="71">
        <f t="shared" si="8"/>
        <v>0</v>
      </c>
      <c r="J1157">
        <f t="shared" si="9"/>
        <v>0</v>
      </c>
      <c r="K1157" s="19">
        <f t="shared" ref="K1157:M1157" si="2310">if(H1157=1,$E1157,"")</f>
        <v>0.0405382414</v>
      </c>
      <c r="L1157" t="str">
        <f t="shared" si="2310"/>
        <v/>
      </c>
      <c r="M1157" t="str">
        <f t="shared" si="2310"/>
        <v/>
      </c>
      <c r="N1157" s="158">
        <f>if('StockBond Returns'!AB1155=0,1,0)</f>
        <v>0</v>
      </c>
      <c r="O1157">
        <f>if( and('StockBond Returns'!$AB1155&lt;0,'StockBond Returns'!$AB1155&gt;=-0.1),1,0)</f>
        <v>0</v>
      </c>
      <c r="P1157">
        <f>if( and('StockBond Returns'!$AB1155&lt;-0.1,'StockBond Returns'!$AB1155&gt;=-0.2),1,0)</f>
        <v>1</v>
      </c>
      <c r="Q1157">
        <f>if( and('StockBond Returns'!$AB1155&lt;-0.2,'StockBond Returns'!$AB1155&gt;=-0.3),1,0)</f>
        <v>0</v>
      </c>
      <c r="R1157">
        <f>if('StockBond Returns'!AB1155&lt;-0.3,1,0)</f>
        <v>0</v>
      </c>
      <c r="S1157" t="str">
        <f t="shared" ref="S1157:W1157" si="2311">if(N1157=1,$E1157,"")</f>
        <v/>
      </c>
      <c r="T1157" t="str">
        <f t="shared" si="2311"/>
        <v/>
      </c>
      <c r="U1157" s="19">
        <f t="shared" si="2311"/>
        <v>0.0405382414</v>
      </c>
      <c r="V1157" t="str">
        <f t="shared" si="2311"/>
        <v/>
      </c>
      <c r="W1157" t="str">
        <f t="shared" si="2311"/>
        <v/>
      </c>
    </row>
    <row r="1158">
      <c r="A1158">
        <f t="shared" si="33"/>
        <v>12</v>
      </c>
      <c r="B1158">
        <f t="shared" si="34"/>
        <v>1966</v>
      </c>
      <c r="C1158" s="159">
        <f t="shared" si="709"/>
        <v>24472</v>
      </c>
      <c r="D1158" s="156">
        <f t="shared" si="12"/>
        <v>1966.916667</v>
      </c>
      <c r="E1158" s="157">
        <f>('StockBond Returns'!Y1157+'StockBond Returns'!AA1157-'Parameters &amp; Main Results'!$B$33)/'StockBond Returns'!Z1157*12</f>
        <v>0.04058684167</v>
      </c>
      <c r="F1158" s="77">
        <f>'StockBond Returns'!Y1157+'StockBond Returns'!AA1157-'StockBond Returns'!Z1157*'Distribution of Final Value'!$B$7</f>
        <v>0.6301512615</v>
      </c>
      <c r="G1158" s="19">
        <f>1/'StockBond Returns'!M1156</f>
        <v>0.05107297515</v>
      </c>
      <c r="H1158">
        <f t="shared" si="7"/>
        <v>1</v>
      </c>
      <c r="I1158" s="71">
        <f t="shared" si="8"/>
        <v>0</v>
      </c>
      <c r="J1158">
        <f t="shared" si="9"/>
        <v>0</v>
      </c>
      <c r="K1158" s="19">
        <f t="shared" ref="K1158:M1158" si="2312">if(H1158=1,$E1158,"")</f>
        <v>0.04058684167</v>
      </c>
      <c r="L1158" t="str">
        <f t="shared" si="2312"/>
        <v/>
      </c>
      <c r="M1158" t="str">
        <f t="shared" si="2312"/>
        <v/>
      </c>
      <c r="N1158" s="158">
        <f>if('StockBond Returns'!AB1156=0,1,0)</f>
        <v>0</v>
      </c>
      <c r="O1158">
        <f>if( and('StockBond Returns'!$AB1156&lt;0,'StockBond Returns'!$AB1156&gt;=-0.1),1,0)</f>
        <v>0</v>
      </c>
      <c r="P1158">
        <f>if( and('StockBond Returns'!$AB1156&lt;-0.1,'StockBond Returns'!$AB1156&gt;=-0.2),1,0)</f>
        <v>1</v>
      </c>
      <c r="Q1158">
        <f>if( and('StockBond Returns'!$AB1156&lt;-0.2,'StockBond Returns'!$AB1156&gt;=-0.3),1,0)</f>
        <v>0</v>
      </c>
      <c r="R1158">
        <f>if('StockBond Returns'!AB1156&lt;-0.3,1,0)</f>
        <v>0</v>
      </c>
      <c r="S1158" t="str">
        <f t="shared" ref="S1158:W1158" si="2313">if(N1158=1,$E1158,"")</f>
        <v/>
      </c>
      <c r="T1158" t="str">
        <f t="shared" si="2313"/>
        <v/>
      </c>
      <c r="U1158" s="19">
        <f t="shared" si="2313"/>
        <v>0.04058684167</v>
      </c>
      <c r="V1158" t="str">
        <f t="shared" si="2313"/>
        <v/>
      </c>
      <c r="W1158" t="str">
        <f t="shared" si="2313"/>
        <v/>
      </c>
    </row>
    <row r="1159">
      <c r="A1159">
        <f t="shared" si="33"/>
        <v>1</v>
      </c>
      <c r="B1159">
        <f t="shared" si="34"/>
        <v>1967</v>
      </c>
      <c r="C1159" s="159">
        <f t="shared" si="709"/>
        <v>24503</v>
      </c>
      <c r="D1159" s="156">
        <f t="shared" si="12"/>
        <v>1967</v>
      </c>
      <c r="E1159" s="157">
        <f>('StockBond Returns'!Y1158+'StockBond Returns'!AA1158-'Parameters &amp; Main Results'!$B$33)/'StockBond Returns'!Z1158*12</f>
        <v>0.04029950567</v>
      </c>
      <c r="F1159" s="77">
        <f>'StockBond Returns'!Y1158+'StockBond Returns'!AA1158-'StockBond Returns'!Z1158*'Distribution of Final Value'!$B$7</f>
        <v>0.4438151492</v>
      </c>
      <c r="G1159" s="19">
        <f>1/'StockBond Returns'!M1157</f>
        <v>0.05126644572</v>
      </c>
      <c r="H1159">
        <f t="shared" si="7"/>
        <v>1</v>
      </c>
      <c r="I1159" s="71">
        <f t="shared" si="8"/>
        <v>0</v>
      </c>
      <c r="J1159">
        <f t="shared" si="9"/>
        <v>0</v>
      </c>
      <c r="K1159" s="19">
        <f t="shared" ref="K1159:M1159" si="2314">if(H1159=1,$E1159,"")</f>
        <v>0.04029950567</v>
      </c>
      <c r="L1159" t="str">
        <f t="shared" si="2314"/>
        <v/>
      </c>
      <c r="M1159" t="str">
        <f t="shared" si="2314"/>
        <v/>
      </c>
      <c r="N1159" s="158">
        <f>if('StockBond Returns'!AB1157=0,1,0)</f>
        <v>0</v>
      </c>
      <c r="O1159">
        <f>if( and('StockBond Returns'!$AB1157&lt;0,'StockBond Returns'!$AB1157&gt;=-0.1),1,0)</f>
        <v>0</v>
      </c>
      <c r="P1159">
        <f>if( and('StockBond Returns'!$AB1157&lt;-0.1,'StockBond Returns'!$AB1157&gt;=-0.2),1,0)</f>
        <v>1</v>
      </c>
      <c r="Q1159">
        <f>if( and('StockBond Returns'!$AB1157&lt;-0.2,'StockBond Returns'!$AB1157&gt;=-0.3),1,0)</f>
        <v>0</v>
      </c>
      <c r="R1159">
        <f>if('StockBond Returns'!AB1157&lt;-0.3,1,0)</f>
        <v>0</v>
      </c>
      <c r="S1159" t="str">
        <f t="shared" ref="S1159:W1159" si="2315">if(N1159=1,$E1159,"")</f>
        <v/>
      </c>
      <c r="T1159" t="str">
        <f t="shared" si="2315"/>
        <v/>
      </c>
      <c r="U1159" s="19">
        <f t="shared" si="2315"/>
        <v>0.04029950567</v>
      </c>
      <c r="V1159" t="str">
        <f t="shared" si="2315"/>
        <v/>
      </c>
      <c r="W1159" t="str">
        <f t="shared" si="2315"/>
        <v/>
      </c>
    </row>
    <row r="1160">
      <c r="A1160">
        <f t="shared" si="33"/>
        <v>2</v>
      </c>
      <c r="B1160">
        <f t="shared" si="34"/>
        <v>1967</v>
      </c>
      <c r="C1160" s="159">
        <f t="shared" si="709"/>
        <v>24531</v>
      </c>
      <c r="D1160" s="156">
        <f t="shared" si="12"/>
        <v>1967.083333</v>
      </c>
      <c r="E1160" s="157">
        <f>('StockBond Returns'!Y1159+'StockBond Returns'!AA1159-'Parameters &amp; Main Results'!$B$33)/'StockBond Returns'!Z1159*12</f>
        <v>0.03803379432</v>
      </c>
      <c r="F1160" s="77">
        <f>'StockBond Returns'!Y1159+'StockBond Returns'!AA1159-'StockBond Returns'!Z1159*'Distribution of Final Value'!$B$7</f>
        <v>-1.021068848</v>
      </c>
      <c r="G1160" s="19">
        <f>1/'StockBond Returns'!M1158</f>
        <v>0.04772166513</v>
      </c>
      <c r="H1160">
        <f t="shared" si="7"/>
        <v>0</v>
      </c>
      <c r="I1160" s="71">
        <f t="shared" si="8"/>
        <v>1</v>
      </c>
      <c r="J1160">
        <f t="shared" si="9"/>
        <v>0</v>
      </c>
      <c r="K1160" t="str">
        <f t="shared" ref="K1160:M1160" si="2316">if(H1160=1,$E1160,"")</f>
        <v/>
      </c>
      <c r="L1160" s="19">
        <f t="shared" si="2316"/>
        <v>0.03803379432</v>
      </c>
      <c r="M1160" t="str">
        <f t="shared" si="2316"/>
        <v/>
      </c>
      <c r="N1160" s="158">
        <f>if('StockBond Returns'!AB1158=0,1,0)</f>
        <v>0</v>
      </c>
      <c r="O1160">
        <f>if( and('StockBond Returns'!$AB1158&lt;0,'StockBond Returns'!$AB1158&gt;=-0.1),1,0)</f>
        <v>1</v>
      </c>
      <c r="P1160">
        <f>if( and('StockBond Returns'!$AB1158&lt;-0.1,'StockBond Returns'!$AB1158&gt;=-0.2),1,0)</f>
        <v>0</v>
      </c>
      <c r="Q1160">
        <f>if( and('StockBond Returns'!$AB1158&lt;-0.2,'StockBond Returns'!$AB1158&gt;=-0.3),1,0)</f>
        <v>0</v>
      </c>
      <c r="R1160">
        <f>if('StockBond Returns'!AB1158&lt;-0.3,1,0)</f>
        <v>0</v>
      </c>
      <c r="S1160" t="str">
        <f t="shared" ref="S1160:W1160" si="2317">if(N1160=1,$E1160,"")</f>
        <v/>
      </c>
      <c r="T1160" s="19">
        <f t="shared" si="2317"/>
        <v>0.03803379432</v>
      </c>
      <c r="U1160" t="str">
        <f t="shared" si="2317"/>
        <v/>
      </c>
      <c r="V1160" t="str">
        <f t="shared" si="2317"/>
        <v/>
      </c>
      <c r="W1160" t="str">
        <f t="shared" si="2317"/>
        <v/>
      </c>
    </row>
    <row r="1161">
      <c r="A1161">
        <f t="shared" si="33"/>
        <v>3</v>
      </c>
      <c r="B1161">
        <f t="shared" si="34"/>
        <v>1967</v>
      </c>
      <c r="C1161" s="159">
        <f t="shared" si="709"/>
        <v>24562</v>
      </c>
      <c r="D1161" s="156">
        <f t="shared" si="12"/>
        <v>1967.166667</v>
      </c>
      <c r="E1161" s="157">
        <f>('StockBond Returns'!Y1160+'StockBond Returns'!AA1160-'Parameters &amp; Main Results'!$B$33)/'StockBond Returns'!Z1160*12</f>
        <v>0.03822605483</v>
      </c>
      <c r="F1161" s="77">
        <f>'StockBond Returns'!Y1160+'StockBond Returns'!AA1160-'StockBond Returns'!Z1160*'Distribution of Final Value'!$B$7</f>
        <v>-0.8958292294</v>
      </c>
      <c r="G1161" s="19">
        <f>1/'StockBond Returns'!M1159</f>
        <v>0.04776797944</v>
      </c>
      <c r="H1161">
        <f t="shared" si="7"/>
        <v>0</v>
      </c>
      <c r="I1161" s="71">
        <f t="shared" si="8"/>
        <v>1</v>
      </c>
      <c r="J1161">
        <f t="shared" si="9"/>
        <v>0</v>
      </c>
      <c r="K1161" t="str">
        <f t="shared" ref="K1161:M1161" si="2318">if(H1161=1,$E1161,"")</f>
        <v/>
      </c>
      <c r="L1161" s="19">
        <f t="shared" si="2318"/>
        <v>0.03822605483</v>
      </c>
      <c r="M1161" t="str">
        <f t="shared" si="2318"/>
        <v/>
      </c>
      <c r="N1161" s="158">
        <f>if('StockBond Returns'!AB1159=0,1,0)</f>
        <v>0</v>
      </c>
      <c r="O1161">
        <f>if( and('StockBond Returns'!$AB1159&lt;0,'StockBond Returns'!$AB1159&gt;=-0.1),1,0)</f>
        <v>1</v>
      </c>
      <c r="P1161">
        <f>if( and('StockBond Returns'!$AB1159&lt;-0.1,'StockBond Returns'!$AB1159&gt;=-0.2),1,0)</f>
        <v>0</v>
      </c>
      <c r="Q1161">
        <f>if( and('StockBond Returns'!$AB1159&lt;-0.2,'StockBond Returns'!$AB1159&gt;=-0.3),1,0)</f>
        <v>0</v>
      </c>
      <c r="R1161">
        <f>if('StockBond Returns'!AB1159&lt;-0.3,1,0)</f>
        <v>0</v>
      </c>
      <c r="S1161" t="str">
        <f t="shared" ref="S1161:W1161" si="2319">if(N1161=1,$E1161,"")</f>
        <v/>
      </c>
      <c r="T1161" s="19">
        <f t="shared" si="2319"/>
        <v>0.03822605483</v>
      </c>
      <c r="U1161" t="str">
        <f t="shared" si="2319"/>
        <v/>
      </c>
      <c r="V1161" t="str">
        <f t="shared" si="2319"/>
        <v/>
      </c>
      <c r="W1161" t="str">
        <f t="shared" si="2319"/>
        <v/>
      </c>
    </row>
    <row r="1162">
      <c r="A1162">
        <f t="shared" si="33"/>
        <v>4</v>
      </c>
      <c r="B1162">
        <f t="shared" si="34"/>
        <v>1967</v>
      </c>
      <c r="C1162" s="159">
        <f t="shared" si="709"/>
        <v>24592</v>
      </c>
      <c r="D1162" s="156">
        <f t="shared" si="12"/>
        <v>1967.25</v>
      </c>
      <c r="E1162" s="157">
        <f>('StockBond Returns'!Y1161+'StockBond Returns'!AA1161-'Parameters &amp; Main Results'!$B$33)/'StockBond Returns'!Z1161*12</f>
        <v>0.03700980601</v>
      </c>
      <c r="F1162" s="77">
        <f>'StockBond Returns'!Y1161+'StockBond Returns'!AA1161-'StockBond Returns'!Z1161*'Distribution of Final Value'!$B$7</f>
        <v>-1.679796424</v>
      </c>
      <c r="G1162" s="19">
        <f>1/'StockBond Returns'!M1160</f>
        <v>0.04623005212</v>
      </c>
      <c r="H1162">
        <f t="shared" si="7"/>
        <v>0</v>
      </c>
      <c r="I1162" s="71">
        <f t="shared" si="8"/>
        <v>1</v>
      </c>
      <c r="J1162">
        <f t="shared" si="9"/>
        <v>0</v>
      </c>
      <c r="K1162" t="str">
        <f t="shared" ref="K1162:M1162" si="2320">if(H1162=1,$E1162,"")</f>
        <v/>
      </c>
      <c r="L1162" s="19">
        <f t="shared" si="2320"/>
        <v>0.03700980601</v>
      </c>
      <c r="M1162" t="str">
        <f t="shared" si="2320"/>
        <v/>
      </c>
      <c r="N1162" s="158">
        <f>if('StockBond Returns'!AB1160=0,1,0)</f>
        <v>0</v>
      </c>
      <c r="O1162">
        <f>if( and('StockBond Returns'!$AB1160&lt;0,'StockBond Returns'!$AB1160&gt;=-0.1),1,0)</f>
        <v>1</v>
      </c>
      <c r="P1162">
        <f>if( and('StockBond Returns'!$AB1160&lt;-0.1,'StockBond Returns'!$AB1160&gt;=-0.2),1,0)</f>
        <v>0</v>
      </c>
      <c r="Q1162">
        <f>if( and('StockBond Returns'!$AB1160&lt;-0.2,'StockBond Returns'!$AB1160&gt;=-0.3),1,0)</f>
        <v>0</v>
      </c>
      <c r="R1162">
        <f>if('StockBond Returns'!AB1160&lt;-0.3,1,0)</f>
        <v>0</v>
      </c>
      <c r="S1162" t="str">
        <f t="shared" ref="S1162:W1162" si="2321">if(N1162=1,$E1162,"")</f>
        <v/>
      </c>
      <c r="T1162" s="19">
        <f t="shared" si="2321"/>
        <v>0.03700980601</v>
      </c>
      <c r="U1162" t="str">
        <f t="shared" si="2321"/>
        <v/>
      </c>
      <c r="V1162" t="str">
        <f t="shared" si="2321"/>
        <v/>
      </c>
      <c r="W1162" t="str">
        <f t="shared" si="2321"/>
        <v/>
      </c>
    </row>
    <row r="1163">
      <c r="A1163">
        <f t="shared" si="33"/>
        <v>5</v>
      </c>
      <c r="B1163">
        <f t="shared" si="34"/>
        <v>1967</v>
      </c>
      <c r="C1163" s="159">
        <f t="shared" si="709"/>
        <v>24623</v>
      </c>
      <c r="D1163" s="156">
        <f t="shared" si="12"/>
        <v>1967.333333</v>
      </c>
      <c r="E1163" s="157">
        <f>('StockBond Returns'!Y1162+'StockBond Returns'!AA1162-'Parameters &amp; Main Results'!$B$33)/'StockBond Returns'!Z1162*12</f>
        <v>0.03619459914</v>
      </c>
      <c r="F1163" s="77">
        <f>'StockBond Returns'!Y1162+'StockBond Returns'!AA1162-'StockBond Returns'!Z1162*'Distribution of Final Value'!$B$7</f>
        <v>-2.204081345</v>
      </c>
      <c r="G1163" s="19">
        <f>1/'StockBond Returns'!M1161</f>
        <v>0.04469742324</v>
      </c>
      <c r="H1163">
        <f t="shared" si="7"/>
        <v>0</v>
      </c>
      <c r="I1163" s="71">
        <f t="shared" si="8"/>
        <v>1</v>
      </c>
      <c r="J1163">
        <f t="shared" si="9"/>
        <v>1</v>
      </c>
      <c r="K1163" t="str">
        <f t="shared" ref="K1163:M1163" si="2322">if(H1163=1,$E1163,"")</f>
        <v/>
      </c>
      <c r="L1163" s="19">
        <f t="shared" si="2322"/>
        <v>0.03619459914</v>
      </c>
      <c r="M1163" s="19">
        <f t="shared" si="2322"/>
        <v>0.03619459914</v>
      </c>
      <c r="N1163" s="158">
        <f>if('StockBond Returns'!AB1161=0,1,0)</f>
        <v>1</v>
      </c>
      <c r="O1163">
        <f>if( and('StockBond Returns'!$AB1161&lt;0,'StockBond Returns'!$AB1161&gt;=-0.1),1,0)</f>
        <v>0</v>
      </c>
      <c r="P1163">
        <f>if( and('StockBond Returns'!$AB1161&lt;-0.1,'StockBond Returns'!$AB1161&gt;=-0.2),1,0)</f>
        <v>0</v>
      </c>
      <c r="Q1163">
        <f>if( and('StockBond Returns'!$AB1161&lt;-0.2,'StockBond Returns'!$AB1161&gt;=-0.3),1,0)</f>
        <v>0</v>
      </c>
      <c r="R1163">
        <f>if('StockBond Returns'!AB1161&lt;-0.3,1,0)</f>
        <v>0</v>
      </c>
      <c r="S1163" s="19">
        <f t="shared" ref="S1163:W1163" si="2323">if(N1163=1,$E1163,"")</f>
        <v>0.03619459914</v>
      </c>
      <c r="T1163" t="str">
        <f t="shared" si="2323"/>
        <v/>
      </c>
      <c r="U1163" t="str">
        <f t="shared" si="2323"/>
        <v/>
      </c>
      <c r="V1163" t="str">
        <f t="shared" si="2323"/>
        <v/>
      </c>
      <c r="W1163" t="str">
        <f t="shared" si="2323"/>
        <v/>
      </c>
    </row>
    <row r="1164">
      <c r="A1164">
        <f t="shared" si="33"/>
        <v>6</v>
      </c>
      <c r="B1164">
        <f t="shared" si="34"/>
        <v>1967</v>
      </c>
      <c r="C1164" s="159">
        <f t="shared" si="709"/>
        <v>24653</v>
      </c>
      <c r="D1164" s="156">
        <f t="shared" si="12"/>
        <v>1967.416667</v>
      </c>
      <c r="E1164" s="157">
        <f>('StockBond Returns'!Y1163+'StockBond Returns'!AA1163-'Parameters &amp; Main Results'!$B$33)/'StockBond Returns'!Z1163*12</f>
        <v>0.03763347236</v>
      </c>
      <c r="F1164" s="77">
        <f>'StockBond Returns'!Y1163+'StockBond Returns'!AA1163-'StockBond Returns'!Z1163*'Distribution of Final Value'!$B$7</f>
        <v>-1.275126761</v>
      </c>
      <c r="G1164" s="19">
        <f>1/'StockBond Returns'!M1162</f>
        <v>0.047356487</v>
      </c>
      <c r="H1164">
        <f t="shared" si="7"/>
        <v>0</v>
      </c>
      <c r="I1164" s="71">
        <f t="shared" si="8"/>
        <v>1</v>
      </c>
      <c r="J1164">
        <f t="shared" si="9"/>
        <v>0</v>
      </c>
      <c r="K1164" t="str">
        <f t="shared" ref="K1164:M1164" si="2324">if(H1164=1,$E1164,"")</f>
        <v/>
      </c>
      <c r="L1164" s="19">
        <f t="shared" si="2324"/>
        <v>0.03763347236</v>
      </c>
      <c r="M1164" t="str">
        <f t="shared" si="2324"/>
        <v/>
      </c>
      <c r="N1164" s="158">
        <f>if('StockBond Returns'!AB1162=0,1,0)</f>
        <v>0</v>
      </c>
      <c r="O1164">
        <f>if( and('StockBond Returns'!$AB1162&lt;0,'StockBond Returns'!$AB1162&gt;=-0.1),1,0)</f>
        <v>1</v>
      </c>
      <c r="P1164">
        <f>if( and('StockBond Returns'!$AB1162&lt;-0.1,'StockBond Returns'!$AB1162&gt;=-0.2),1,0)</f>
        <v>0</v>
      </c>
      <c r="Q1164">
        <f>if( and('StockBond Returns'!$AB1162&lt;-0.2,'StockBond Returns'!$AB1162&gt;=-0.3),1,0)</f>
        <v>0</v>
      </c>
      <c r="R1164">
        <f>if('StockBond Returns'!AB1162&lt;-0.3,1,0)</f>
        <v>0</v>
      </c>
      <c r="S1164" t="str">
        <f t="shared" ref="S1164:W1164" si="2325">if(N1164=1,$E1164,"")</f>
        <v/>
      </c>
      <c r="T1164" s="19">
        <f t="shared" si="2325"/>
        <v>0.03763347236</v>
      </c>
      <c r="U1164" t="str">
        <f t="shared" si="2325"/>
        <v/>
      </c>
      <c r="V1164" t="str">
        <f t="shared" si="2325"/>
        <v/>
      </c>
      <c r="W1164" t="str">
        <f t="shared" si="2325"/>
        <v/>
      </c>
    </row>
    <row r="1165">
      <c r="A1165">
        <f t="shared" si="33"/>
        <v>7</v>
      </c>
      <c r="B1165">
        <f t="shared" si="34"/>
        <v>1967</v>
      </c>
      <c r="C1165" s="159">
        <f t="shared" si="709"/>
        <v>24684</v>
      </c>
      <c r="D1165" s="156">
        <f t="shared" si="12"/>
        <v>1967.5</v>
      </c>
      <c r="E1165" s="157">
        <f>('StockBond Returns'!Y1164+'StockBond Returns'!AA1164-'Parameters &amp; Main Results'!$B$33)/'StockBond Returns'!Z1164*12</f>
        <v>0.03765107063</v>
      </c>
      <c r="F1165" s="77">
        <f>'StockBond Returns'!Y1164+'StockBond Returns'!AA1164-'StockBond Returns'!Z1164*'Distribution of Final Value'!$B$7</f>
        <v>-1.262577832</v>
      </c>
      <c r="G1165" s="19">
        <f>1/'StockBond Returns'!M1163</f>
        <v>0.04680360199</v>
      </c>
      <c r="H1165">
        <f t="shared" si="7"/>
        <v>0</v>
      </c>
      <c r="I1165" s="71">
        <f t="shared" si="8"/>
        <v>1</v>
      </c>
      <c r="J1165">
        <f t="shared" si="9"/>
        <v>0</v>
      </c>
      <c r="K1165" t="str">
        <f t="shared" ref="K1165:M1165" si="2326">if(H1165=1,$E1165,"")</f>
        <v/>
      </c>
      <c r="L1165" s="19">
        <f t="shared" si="2326"/>
        <v>0.03765107063</v>
      </c>
      <c r="M1165" t="str">
        <f t="shared" si="2326"/>
        <v/>
      </c>
      <c r="N1165" s="158">
        <f>if('StockBond Returns'!AB1163=0,1,0)</f>
        <v>0</v>
      </c>
      <c r="O1165">
        <f>if( and('StockBond Returns'!$AB1163&lt;0,'StockBond Returns'!$AB1163&gt;=-0.1),1,0)</f>
        <v>1</v>
      </c>
      <c r="P1165">
        <f>if( and('StockBond Returns'!$AB1163&lt;-0.1,'StockBond Returns'!$AB1163&gt;=-0.2),1,0)</f>
        <v>0</v>
      </c>
      <c r="Q1165">
        <f>if( and('StockBond Returns'!$AB1163&lt;-0.2,'StockBond Returns'!$AB1163&gt;=-0.3),1,0)</f>
        <v>0</v>
      </c>
      <c r="R1165">
        <f>if('StockBond Returns'!AB1163&lt;-0.3,1,0)</f>
        <v>0</v>
      </c>
      <c r="S1165" t="str">
        <f t="shared" ref="S1165:W1165" si="2327">if(N1165=1,$E1165,"")</f>
        <v/>
      </c>
      <c r="T1165" s="19">
        <f t="shared" si="2327"/>
        <v>0.03765107063</v>
      </c>
      <c r="U1165" t="str">
        <f t="shared" si="2327"/>
        <v/>
      </c>
      <c r="V1165" t="str">
        <f t="shared" si="2327"/>
        <v/>
      </c>
      <c r="W1165" t="str">
        <f t="shared" si="2327"/>
        <v/>
      </c>
    </row>
    <row r="1166">
      <c r="A1166">
        <f t="shared" si="33"/>
        <v>8</v>
      </c>
      <c r="B1166">
        <f t="shared" si="34"/>
        <v>1967</v>
      </c>
      <c r="C1166" s="159">
        <f t="shared" si="709"/>
        <v>24715</v>
      </c>
      <c r="D1166" s="156">
        <f t="shared" si="12"/>
        <v>1967.583333</v>
      </c>
      <c r="E1166" s="157">
        <f>('StockBond Returns'!Y1165+'StockBond Returns'!AA1165-'Parameters &amp; Main Results'!$B$33)/'StockBond Returns'!Z1165*12</f>
        <v>0.03651196001</v>
      </c>
      <c r="F1166" s="77">
        <f>'StockBond Returns'!Y1165+'StockBond Returns'!AA1165-'StockBond Returns'!Z1165*'Distribution of Final Value'!$B$7</f>
        <v>-1.994304767</v>
      </c>
      <c r="G1166" s="19">
        <f>1/'StockBond Returns'!M1164</f>
        <v>0.04502050307</v>
      </c>
      <c r="H1166">
        <f t="shared" si="7"/>
        <v>0</v>
      </c>
      <c r="I1166" s="71">
        <f t="shared" si="8"/>
        <v>1</v>
      </c>
      <c r="J1166">
        <f t="shared" si="9"/>
        <v>1</v>
      </c>
      <c r="K1166" t="str">
        <f t="shared" ref="K1166:M1166" si="2328">if(H1166=1,$E1166,"")</f>
        <v/>
      </c>
      <c r="L1166" s="19">
        <f t="shared" si="2328"/>
        <v>0.03651196001</v>
      </c>
      <c r="M1166" s="19">
        <f t="shared" si="2328"/>
        <v>0.03651196001</v>
      </c>
      <c r="N1166" s="158">
        <f>if('StockBond Returns'!AB1164=0,1,0)</f>
        <v>1</v>
      </c>
      <c r="O1166">
        <f>if( and('StockBond Returns'!$AB1164&lt;0,'StockBond Returns'!$AB1164&gt;=-0.1),1,0)</f>
        <v>0</v>
      </c>
      <c r="P1166">
        <f>if( and('StockBond Returns'!$AB1164&lt;-0.1,'StockBond Returns'!$AB1164&gt;=-0.2),1,0)</f>
        <v>0</v>
      </c>
      <c r="Q1166">
        <f>if( and('StockBond Returns'!$AB1164&lt;-0.2,'StockBond Returns'!$AB1164&gt;=-0.3),1,0)</f>
        <v>0</v>
      </c>
      <c r="R1166">
        <f>if('StockBond Returns'!AB1164&lt;-0.3,1,0)</f>
        <v>0</v>
      </c>
      <c r="S1166" s="19">
        <f t="shared" ref="S1166:W1166" si="2329">if(N1166=1,$E1166,"")</f>
        <v>0.03651196001</v>
      </c>
      <c r="T1166" t="str">
        <f t="shared" si="2329"/>
        <v/>
      </c>
      <c r="U1166" t="str">
        <f t="shared" si="2329"/>
        <v/>
      </c>
      <c r="V1166" t="str">
        <f t="shared" si="2329"/>
        <v/>
      </c>
      <c r="W1166" t="str">
        <f t="shared" si="2329"/>
        <v/>
      </c>
    </row>
    <row r="1167">
      <c r="A1167">
        <f t="shared" si="33"/>
        <v>9</v>
      </c>
      <c r="B1167">
        <f t="shared" si="34"/>
        <v>1967</v>
      </c>
      <c r="C1167" s="159">
        <f t="shared" si="709"/>
        <v>24745</v>
      </c>
      <c r="D1167" s="156">
        <f t="shared" si="12"/>
        <v>1967.666667</v>
      </c>
      <c r="E1167" s="157">
        <f>('StockBond Returns'!Y1166+'StockBond Returns'!AA1166-'Parameters &amp; Main Results'!$B$33)/'StockBond Returns'!Z1166*12</f>
        <v>0.03607161881</v>
      </c>
      <c r="F1167" s="77">
        <f>'StockBond Returns'!Y1166+'StockBond Returns'!AA1166-'StockBond Returns'!Z1166*'Distribution of Final Value'!$B$7</f>
        <v>-2.275851226</v>
      </c>
      <c r="G1167" s="19">
        <f>1/'StockBond Returns'!M1165</f>
        <v>0.04580338613</v>
      </c>
      <c r="H1167">
        <f t="shared" si="7"/>
        <v>0</v>
      </c>
      <c r="I1167" s="71">
        <f t="shared" si="8"/>
        <v>1</v>
      </c>
      <c r="J1167">
        <f t="shared" si="9"/>
        <v>1</v>
      </c>
      <c r="K1167" t="str">
        <f t="shared" ref="K1167:M1167" si="2330">if(H1167=1,$E1167,"")</f>
        <v/>
      </c>
      <c r="L1167" s="19">
        <f t="shared" si="2330"/>
        <v>0.03607161881</v>
      </c>
      <c r="M1167" s="19">
        <f t="shared" si="2330"/>
        <v>0.03607161881</v>
      </c>
      <c r="N1167" s="158">
        <f>if('StockBond Returns'!AB1165=0,1,0)</f>
        <v>1</v>
      </c>
      <c r="O1167">
        <f>if( and('StockBond Returns'!$AB1165&lt;0,'StockBond Returns'!$AB1165&gt;=-0.1),1,0)</f>
        <v>0</v>
      </c>
      <c r="P1167">
        <f>if( and('StockBond Returns'!$AB1165&lt;-0.1,'StockBond Returns'!$AB1165&gt;=-0.2),1,0)</f>
        <v>0</v>
      </c>
      <c r="Q1167">
        <f>if( and('StockBond Returns'!$AB1165&lt;-0.2,'StockBond Returns'!$AB1165&gt;=-0.3),1,0)</f>
        <v>0</v>
      </c>
      <c r="R1167">
        <f>if('StockBond Returns'!AB1165&lt;-0.3,1,0)</f>
        <v>0</v>
      </c>
      <c r="S1167" s="19">
        <f t="shared" ref="S1167:W1167" si="2331">if(N1167=1,$E1167,"")</f>
        <v>0.03607161881</v>
      </c>
      <c r="T1167" t="str">
        <f t="shared" si="2331"/>
        <v/>
      </c>
      <c r="U1167" t="str">
        <f t="shared" si="2331"/>
        <v/>
      </c>
      <c r="V1167" t="str">
        <f t="shared" si="2331"/>
        <v/>
      </c>
      <c r="W1167" t="str">
        <f t="shared" si="2331"/>
        <v/>
      </c>
    </row>
    <row r="1168">
      <c r="A1168">
        <f t="shared" si="33"/>
        <v>10</v>
      </c>
      <c r="B1168">
        <f t="shared" si="34"/>
        <v>1967</v>
      </c>
      <c r="C1168" s="159">
        <f t="shared" si="709"/>
        <v>24776</v>
      </c>
      <c r="D1168" s="156">
        <f t="shared" si="12"/>
        <v>1967.75</v>
      </c>
      <c r="E1168" s="157">
        <f>('StockBond Returns'!Y1167+'StockBond Returns'!AA1167-'Parameters &amp; Main Results'!$B$33)/'StockBond Returns'!Z1167*12</f>
        <v>0.03625673917</v>
      </c>
      <c r="F1168" s="77">
        <f>'StockBond Returns'!Y1167+'StockBond Returns'!AA1167-'StockBond Returns'!Z1167*'Distribution of Final Value'!$B$7</f>
        <v>-2.155214434</v>
      </c>
      <c r="G1168" s="19">
        <f>1/'StockBond Returns'!M1166</f>
        <v>0.04476792999</v>
      </c>
      <c r="H1168">
        <f t="shared" si="7"/>
        <v>0</v>
      </c>
      <c r="I1168" s="71">
        <f t="shared" si="8"/>
        <v>1</v>
      </c>
      <c r="J1168">
        <f t="shared" si="9"/>
        <v>0</v>
      </c>
      <c r="K1168" t="str">
        <f t="shared" ref="K1168:M1168" si="2332">if(H1168=1,$E1168,"")</f>
        <v/>
      </c>
      <c r="L1168" s="19">
        <f t="shared" si="2332"/>
        <v>0.03625673917</v>
      </c>
      <c r="M1168" t="str">
        <f t="shared" si="2332"/>
        <v/>
      </c>
      <c r="N1168" s="158">
        <f>if('StockBond Returns'!AB1166=0,1,0)</f>
        <v>0</v>
      </c>
      <c r="O1168">
        <f>if( and('StockBond Returns'!$AB1166&lt;0,'StockBond Returns'!$AB1166&gt;=-0.1),1,0)</f>
        <v>1</v>
      </c>
      <c r="P1168">
        <f>if( and('StockBond Returns'!$AB1166&lt;-0.1,'StockBond Returns'!$AB1166&gt;=-0.2),1,0)</f>
        <v>0</v>
      </c>
      <c r="Q1168">
        <f>if( and('StockBond Returns'!$AB1166&lt;-0.2,'StockBond Returns'!$AB1166&gt;=-0.3),1,0)</f>
        <v>0</v>
      </c>
      <c r="R1168">
        <f>if('StockBond Returns'!AB1166&lt;-0.3,1,0)</f>
        <v>0</v>
      </c>
      <c r="S1168" t="str">
        <f t="shared" ref="S1168:W1168" si="2333">if(N1168=1,$E1168,"")</f>
        <v/>
      </c>
      <c r="T1168" s="19">
        <f t="shared" si="2333"/>
        <v>0.03625673917</v>
      </c>
      <c r="U1168" t="str">
        <f t="shared" si="2333"/>
        <v/>
      </c>
      <c r="V1168" t="str">
        <f t="shared" si="2333"/>
        <v/>
      </c>
      <c r="W1168" t="str">
        <f t="shared" si="2333"/>
        <v/>
      </c>
    </row>
    <row r="1169">
      <c r="A1169">
        <f t="shared" si="33"/>
        <v>11</v>
      </c>
      <c r="B1169">
        <f t="shared" si="34"/>
        <v>1967</v>
      </c>
      <c r="C1169" s="159">
        <f t="shared" si="709"/>
        <v>24806</v>
      </c>
      <c r="D1169" s="156">
        <f t="shared" si="12"/>
        <v>1967.833333</v>
      </c>
      <c r="E1169" s="157">
        <f>('StockBond Returns'!Y1168+'StockBond Returns'!AA1168-'Parameters &amp; Main Results'!$B$33)/'StockBond Returns'!Z1168*12</f>
        <v>0.03736045933</v>
      </c>
      <c r="F1169" s="77">
        <f>'StockBond Returns'!Y1168+'StockBond Returns'!AA1168-'StockBond Returns'!Z1168*'Distribution of Final Value'!$B$7</f>
        <v>-1.444863534</v>
      </c>
      <c r="G1169" s="19">
        <f>1/'StockBond Returns'!M1167</f>
        <v>0.04616341075</v>
      </c>
      <c r="H1169">
        <f t="shared" si="7"/>
        <v>0</v>
      </c>
      <c r="I1169" s="71">
        <f t="shared" si="8"/>
        <v>1</v>
      </c>
      <c r="J1169">
        <f t="shared" si="9"/>
        <v>0</v>
      </c>
      <c r="K1169" t="str">
        <f t="shared" ref="K1169:M1169" si="2334">if(H1169=1,$E1169,"")</f>
        <v/>
      </c>
      <c r="L1169" s="19">
        <f t="shared" si="2334"/>
        <v>0.03736045933</v>
      </c>
      <c r="M1169" t="str">
        <f t="shared" si="2334"/>
        <v/>
      </c>
      <c r="N1169" s="158">
        <f>if('StockBond Returns'!AB1167=0,1,0)</f>
        <v>0</v>
      </c>
      <c r="O1169">
        <f>if( and('StockBond Returns'!$AB1167&lt;0,'StockBond Returns'!$AB1167&gt;=-0.1),1,0)</f>
        <v>1</v>
      </c>
      <c r="P1169">
        <f>if( and('StockBond Returns'!$AB1167&lt;-0.1,'StockBond Returns'!$AB1167&gt;=-0.2),1,0)</f>
        <v>0</v>
      </c>
      <c r="Q1169">
        <f>if( and('StockBond Returns'!$AB1167&lt;-0.2,'StockBond Returns'!$AB1167&gt;=-0.3),1,0)</f>
        <v>0</v>
      </c>
      <c r="R1169">
        <f>if('StockBond Returns'!AB1167&lt;-0.3,1,0)</f>
        <v>0</v>
      </c>
      <c r="S1169" t="str">
        <f t="shared" ref="S1169:W1169" si="2335">if(N1169=1,$E1169,"")</f>
        <v/>
      </c>
      <c r="T1169" s="19">
        <f t="shared" si="2335"/>
        <v>0.03736045933</v>
      </c>
      <c r="U1169" t="str">
        <f t="shared" si="2335"/>
        <v/>
      </c>
      <c r="V1169" t="str">
        <f t="shared" si="2335"/>
        <v/>
      </c>
      <c r="W1169" t="str">
        <f t="shared" si="2335"/>
        <v/>
      </c>
    </row>
    <row r="1170">
      <c r="A1170">
        <f t="shared" si="33"/>
        <v>12</v>
      </c>
      <c r="B1170">
        <f t="shared" si="34"/>
        <v>1967</v>
      </c>
      <c r="C1170" s="159">
        <f t="shared" si="709"/>
        <v>24837</v>
      </c>
      <c r="D1170" s="156">
        <f t="shared" si="12"/>
        <v>1967.916667</v>
      </c>
      <c r="E1170" s="157">
        <f>('StockBond Returns'!Y1169+'StockBond Returns'!AA1169-'Parameters &amp; Main Results'!$B$33)/'StockBond Returns'!Z1169*12</f>
        <v>0.03760208016</v>
      </c>
      <c r="F1170" s="77">
        <f>'StockBond Returns'!Y1169+'StockBond Returns'!AA1169-'StockBond Returns'!Z1169*'Distribution of Final Value'!$B$7</f>
        <v>-1.288521121</v>
      </c>
      <c r="G1170" s="19">
        <f>1/'StockBond Returns'!M1168</f>
        <v>0.04635939929</v>
      </c>
      <c r="H1170">
        <f t="shared" si="7"/>
        <v>0</v>
      </c>
      <c r="I1170" s="71">
        <f t="shared" si="8"/>
        <v>1</v>
      </c>
      <c r="J1170">
        <f t="shared" si="9"/>
        <v>0</v>
      </c>
      <c r="K1170" t="str">
        <f t="shared" ref="K1170:M1170" si="2336">if(H1170=1,$E1170,"")</f>
        <v/>
      </c>
      <c r="L1170" s="19">
        <f t="shared" si="2336"/>
        <v>0.03760208016</v>
      </c>
      <c r="M1170" t="str">
        <f t="shared" si="2336"/>
        <v/>
      </c>
      <c r="N1170" s="158">
        <f>if('StockBond Returns'!AB1168=0,1,0)</f>
        <v>0</v>
      </c>
      <c r="O1170">
        <f>if( and('StockBond Returns'!$AB1168&lt;0,'StockBond Returns'!$AB1168&gt;=-0.1),1,0)</f>
        <v>1</v>
      </c>
      <c r="P1170">
        <f>if( and('StockBond Returns'!$AB1168&lt;-0.1,'StockBond Returns'!$AB1168&gt;=-0.2),1,0)</f>
        <v>0</v>
      </c>
      <c r="Q1170">
        <f>if( and('StockBond Returns'!$AB1168&lt;-0.2,'StockBond Returns'!$AB1168&gt;=-0.3),1,0)</f>
        <v>0</v>
      </c>
      <c r="R1170">
        <f>if('StockBond Returns'!AB1168&lt;-0.3,1,0)</f>
        <v>0</v>
      </c>
      <c r="S1170" t="str">
        <f t="shared" ref="S1170:W1170" si="2337">if(N1170=1,$E1170,"")</f>
        <v/>
      </c>
      <c r="T1170" s="19">
        <f t="shared" si="2337"/>
        <v>0.03760208016</v>
      </c>
      <c r="U1170" t="str">
        <f t="shared" si="2337"/>
        <v/>
      </c>
      <c r="V1170" t="str">
        <f t="shared" si="2337"/>
        <v/>
      </c>
      <c r="W1170" t="str">
        <f t="shared" si="2337"/>
        <v/>
      </c>
    </row>
    <row r="1171">
      <c r="A1171">
        <f t="shared" si="33"/>
        <v>1</v>
      </c>
      <c r="B1171">
        <f t="shared" si="34"/>
        <v>1968</v>
      </c>
      <c r="C1171" s="159">
        <f t="shared" si="709"/>
        <v>24868</v>
      </c>
      <c r="D1171" s="156">
        <f t="shared" si="12"/>
        <v>1968</v>
      </c>
      <c r="E1171" s="157">
        <f>('StockBond Returns'!Y1170+'StockBond Returns'!AA1170-'Parameters &amp; Main Results'!$B$33)/'StockBond Returns'!Z1170*12</f>
        <v>0.03696638354</v>
      </c>
      <c r="F1171" s="77">
        <f>'StockBond Returns'!Y1170+'StockBond Returns'!AA1170-'StockBond Returns'!Z1170*'Distribution of Final Value'!$B$7</f>
        <v>-1.694835807</v>
      </c>
      <c r="G1171" s="19">
        <f>1/'StockBond Returns'!M1169</f>
        <v>0.04558617558</v>
      </c>
      <c r="H1171">
        <f t="shared" si="7"/>
        <v>0</v>
      </c>
      <c r="I1171" s="71">
        <f t="shared" si="8"/>
        <v>1</v>
      </c>
      <c r="J1171">
        <f t="shared" si="9"/>
        <v>0</v>
      </c>
      <c r="K1171" t="str">
        <f t="shared" ref="K1171:M1171" si="2338">if(H1171=1,$E1171,"")</f>
        <v/>
      </c>
      <c r="L1171" s="19">
        <f t="shared" si="2338"/>
        <v>0.03696638354</v>
      </c>
      <c r="M1171" t="str">
        <f t="shared" si="2338"/>
        <v/>
      </c>
      <c r="N1171" s="158">
        <f>if('StockBond Returns'!AB1169=0,1,0)</f>
        <v>0</v>
      </c>
      <c r="O1171">
        <f>if( and('StockBond Returns'!$AB1169&lt;0,'StockBond Returns'!$AB1169&gt;=-0.1),1,0)</f>
        <v>1</v>
      </c>
      <c r="P1171">
        <f>if( and('StockBond Returns'!$AB1169&lt;-0.1,'StockBond Returns'!$AB1169&gt;=-0.2),1,0)</f>
        <v>0</v>
      </c>
      <c r="Q1171">
        <f>if( and('StockBond Returns'!$AB1169&lt;-0.2,'StockBond Returns'!$AB1169&gt;=-0.3),1,0)</f>
        <v>0</v>
      </c>
      <c r="R1171">
        <f>if('StockBond Returns'!AB1169&lt;-0.3,1,0)</f>
        <v>0</v>
      </c>
      <c r="S1171" t="str">
        <f t="shared" ref="S1171:W1171" si="2339">if(N1171=1,$E1171,"")</f>
        <v/>
      </c>
      <c r="T1171" s="19">
        <f t="shared" si="2339"/>
        <v>0.03696638354</v>
      </c>
      <c r="U1171" t="str">
        <f t="shared" si="2339"/>
        <v/>
      </c>
      <c r="V1171" t="str">
        <f t="shared" si="2339"/>
        <v/>
      </c>
      <c r="W1171" t="str">
        <f t="shared" si="2339"/>
        <v/>
      </c>
    </row>
    <row r="1172">
      <c r="A1172">
        <f t="shared" si="33"/>
        <v>2</v>
      </c>
      <c r="B1172">
        <f t="shared" si="34"/>
        <v>1968</v>
      </c>
      <c r="C1172" s="159">
        <f t="shared" si="709"/>
        <v>24897</v>
      </c>
      <c r="D1172" s="156">
        <f t="shared" si="12"/>
        <v>1968.083333</v>
      </c>
      <c r="E1172" s="157">
        <f>('StockBond Returns'!Y1171+'StockBond Returns'!AA1171-'Parameters &amp; Main Results'!$B$33)/'StockBond Returns'!Z1171*12</f>
        <v>0.03777759799</v>
      </c>
      <c r="F1172" s="77">
        <f>'StockBond Returns'!Y1171+'StockBond Returns'!AA1171-'StockBond Returns'!Z1171*'Distribution of Final Value'!$B$7</f>
        <v>-1.173709062</v>
      </c>
      <c r="G1172" s="19">
        <f>1/'StockBond Returns'!M1170</f>
        <v>0.04789781626</v>
      </c>
      <c r="H1172">
        <f t="shared" si="7"/>
        <v>0</v>
      </c>
      <c r="I1172" s="71">
        <f t="shared" si="8"/>
        <v>1</v>
      </c>
      <c r="J1172">
        <f t="shared" si="9"/>
        <v>0</v>
      </c>
      <c r="K1172" t="str">
        <f t="shared" ref="K1172:M1172" si="2340">if(H1172=1,$E1172,"")</f>
        <v/>
      </c>
      <c r="L1172" s="19">
        <f t="shared" si="2340"/>
        <v>0.03777759799</v>
      </c>
      <c r="M1172" t="str">
        <f t="shared" si="2340"/>
        <v/>
      </c>
      <c r="N1172" s="158">
        <f>if('StockBond Returns'!AB1170=0,1,0)</f>
        <v>0</v>
      </c>
      <c r="O1172">
        <f>if( and('StockBond Returns'!$AB1170&lt;0,'StockBond Returns'!$AB1170&gt;=-0.1),1,0)</f>
        <v>1</v>
      </c>
      <c r="P1172">
        <f>if( and('StockBond Returns'!$AB1170&lt;-0.1,'StockBond Returns'!$AB1170&gt;=-0.2),1,0)</f>
        <v>0</v>
      </c>
      <c r="Q1172">
        <f>if( and('StockBond Returns'!$AB1170&lt;-0.2,'StockBond Returns'!$AB1170&gt;=-0.3),1,0)</f>
        <v>0</v>
      </c>
      <c r="R1172">
        <f>if('StockBond Returns'!AB1170&lt;-0.3,1,0)</f>
        <v>0</v>
      </c>
      <c r="S1172" t="str">
        <f t="shared" ref="S1172:W1172" si="2341">if(N1172=1,$E1172,"")</f>
        <v/>
      </c>
      <c r="T1172" s="19">
        <f t="shared" si="2341"/>
        <v>0.03777759799</v>
      </c>
      <c r="U1172" t="str">
        <f t="shared" si="2341"/>
        <v/>
      </c>
      <c r="V1172" t="str">
        <f t="shared" si="2341"/>
        <v/>
      </c>
      <c r="W1172" t="str">
        <f t="shared" si="2341"/>
        <v/>
      </c>
    </row>
    <row r="1173">
      <c r="A1173">
        <f t="shared" si="33"/>
        <v>3</v>
      </c>
      <c r="B1173">
        <f t="shared" si="34"/>
        <v>1968</v>
      </c>
      <c r="C1173" s="159">
        <f t="shared" si="709"/>
        <v>24928</v>
      </c>
      <c r="D1173" s="156">
        <f t="shared" si="12"/>
        <v>1968.166667</v>
      </c>
      <c r="E1173" s="157">
        <f>('StockBond Returns'!Y1172+'StockBond Returns'!AA1172-'Parameters &amp; Main Results'!$B$33)/'StockBond Returns'!Z1172*12</f>
        <v>0.03876360433</v>
      </c>
      <c r="F1173" s="77">
        <f>'StockBond Returns'!Y1172+'StockBond Returns'!AA1172-'StockBond Returns'!Z1172*'Distribution of Final Value'!$B$7</f>
        <v>-0.5414123706</v>
      </c>
      <c r="G1173" s="19">
        <f>1/'StockBond Returns'!M1171</f>
        <v>0.04972119645</v>
      </c>
      <c r="H1173">
        <f t="shared" si="7"/>
        <v>0</v>
      </c>
      <c r="I1173" s="71">
        <f t="shared" si="8"/>
        <v>1</v>
      </c>
      <c r="J1173">
        <f t="shared" si="9"/>
        <v>0</v>
      </c>
      <c r="K1173" t="str">
        <f t="shared" ref="K1173:M1173" si="2342">if(H1173=1,$E1173,"")</f>
        <v/>
      </c>
      <c r="L1173" s="19">
        <f t="shared" si="2342"/>
        <v>0.03876360433</v>
      </c>
      <c r="M1173" t="str">
        <f t="shared" si="2342"/>
        <v/>
      </c>
      <c r="N1173" s="158">
        <f>if('StockBond Returns'!AB1171=0,1,0)</f>
        <v>0</v>
      </c>
      <c r="O1173">
        <f>if( and('StockBond Returns'!$AB1171&lt;0,'StockBond Returns'!$AB1171&gt;=-0.1),1,0)</f>
        <v>1</v>
      </c>
      <c r="P1173">
        <f>if( and('StockBond Returns'!$AB1171&lt;-0.1,'StockBond Returns'!$AB1171&gt;=-0.2),1,0)</f>
        <v>0</v>
      </c>
      <c r="Q1173">
        <f>if( and('StockBond Returns'!$AB1171&lt;-0.2,'StockBond Returns'!$AB1171&gt;=-0.3),1,0)</f>
        <v>0</v>
      </c>
      <c r="R1173">
        <f>if('StockBond Returns'!AB1171&lt;-0.3,1,0)</f>
        <v>0</v>
      </c>
      <c r="S1173" t="str">
        <f t="shared" ref="S1173:W1173" si="2343">if(N1173=1,$E1173,"")</f>
        <v/>
      </c>
      <c r="T1173" s="19">
        <f t="shared" si="2343"/>
        <v>0.03876360433</v>
      </c>
      <c r="U1173" t="str">
        <f t="shared" si="2343"/>
        <v/>
      </c>
      <c r="V1173" t="str">
        <f t="shared" si="2343"/>
        <v/>
      </c>
      <c r="W1173" t="str">
        <f t="shared" si="2343"/>
        <v/>
      </c>
    </row>
    <row r="1174">
      <c r="A1174">
        <f t="shared" si="33"/>
        <v>4</v>
      </c>
      <c r="B1174">
        <f t="shared" si="34"/>
        <v>1968</v>
      </c>
      <c r="C1174" s="159">
        <f t="shared" si="709"/>
        <v>24958</v>
      </c>
      <c r="D1174" s="156">
        <f t="shared" si="12"/>
        <v>1968.25</v>
      </c>
      <c r="E1174" s="157">
        <f>('StockBond Returns'!Y1173+'StockBond Returns'!AA1173-'Parameters &amp; Main Results'!$B$33)/'StockBond Returns'!Z1173*12</f>
        <v>0.03873732275</v>
      </c>
      <c r="F1174" s="77">
        <f>'StockBond Returns'!Y1173+'StockBond Returns'!AA1173-'StockBond Returns'!Z1173*'Distribution of Final Value'!$B$7</f>
        <v>-0.5575110781</v>
      </c>
      <c r="G1174" s="19">
        <f>1/'StockBond Returns'!M1172</f>
        <v>0.04832492483</v>
      </c>
      <c r="H1174">
        <f t="shared" si="7"/>
        <v>0</v>
      </c>
      <c r="I1174" s="71">
        <f t="shared" si="8"/>
        <v>1</v>
      </c>
      <c r="J1174">
        <f t="shared" si="9"/>
        <v>0</v>
      </c>
      <c r="K1174" t="str">
        <f t="shared" ref="K1174:M1174" si="2344">if(H1174=1,$E1174,"")</f>
        <v/>
      </c>
      <c r="L1174" s="19">
        <f t="shared" si="2344"/>
        <v>0.03873732275</v>
      </c>
      <c r="M1174" t="str">
        <f t="shared" si="2344"/>
        <v/>
      </c>
      <c r="N1174" s="158">
        <f>if('StockBond Returns'!AB1172=0,1,0)</f>
        <v>0</v>
      </c>
      <c r="O1174">
        <f>if( and('StockBond Returns'!$AB1172&lt;0,'StockBond Returns'!$AB1172&gt;=-0.1),1,0)</f>
        <v>1</v>
      </c>
      <c r="P1174">
        <f>if( and('StockBond Returns'!$AB1172&lt;-0.1,'StockBond Returns'!$AB1172&gt;=-0.2),1,0)</f>
        <v>0</v>
      </c>
      <c r="Q1174">
        <f>if( and('StockBond Returns'!$AB1172&lt;-0.2,'StockBond Returns'!$AB1172&gt;=-0.3),1,0)</f>
        <v>0</v>
      </c>
      <c r="R1174">
        <f>if('StockBond Returns'!AB1172&lt;-0.3,1,0)</f>
        <v>0</v>
      </c>
      <c r="S1174" t="str">
        <f t="shared" ref="S1174:W1174" si="2345">if(N1174=1,$E1174,"")</f>
        <v/>
      </c>
      <c r="T1174" s="19">
        <f t="shared" si="2345"/>
        <v>0.03873732275</v>
      </c>
      <c r="U1174" t="str">
        <f t="shared" si="2345"/>
        <v/>
      </c>
      <c r="V1174" t="str">
        <f t="shared" si="2345"/>
        <v/>
      </c>
      <c r="W1174" t="str">
        <f t="shared" si="2345"/>
        <v/>
      </c>
    </row>
    <row r="1175">
      <c r="A1175">
        <f t="shared" si="33"/>
        <v>5</v>
      </c>
      <c r="B1175">
        <f t="shared" si="34"/>
        <v>1968</v>
      </c>
      <c r="C1175" s="159">
        <f t="shared" si="709"/>
        <v>24989</v>
      </c>
      <c r="D1175" s="156">
        <f t="shared" si="12"/>
        <v>1968.333333</v>
      </c>
      <c r="E1175" s="157">
        <f>('StockBond Returns'!Y1174+'StockBond Returns'!AA1174-'Parameters &amp; Main Results'!$B$33)/'StockBond Returns'!Z1174*12</f>
        <v>0.03668289042</v>
      </c>
      <c r="F1175" s="77">
        <f>'StockBond Returns'!Y1174+'StockBond Returns'!AA1174-'StockBond Returns'!Z1174*'Distribution of Final Value'!$B$7</f>
        <v>-1.869471155</v>
      </c>
      <c r="G1175" s="19">
        <f>1/'StockBond Returns'!M1173</f>
        <v>0.04613512552</v>
      </c>
      <c r="H1175">
        <f t="shared" si="7"/>
        <v>0</v>
      </c>
      <c r="I1175" s="71">
        <f t="shared" si="8"/>
        <v>1</v>
      </c>
      <c r="J1175">
        <f t="shared" si="9"/>
        <v>0</v>
      </c>
      <c r="K1175" t="str">
        <f t="shared" ref="K1175:M1175" si="2346">if(H1175=1,$E1175,"")</f>
        <v/>
      </c>
      <c r="L1175" s="19">
        <f t="shared" si="2346"/>
        <v>0.03668289042</v>
      </c>
      <c r="M1175" t="str">
        <f t="shared" si="2346"/>
        <v/>
      </c>
      <c r="N1175" s="158">
        <f>if('StockBond Returns'!AB1173=0,1,0)</f>
        <v>0</v>
      </c>
      <c r="O1175">
        <f>if( and('StockBond Returns'!$AB1173&lt;0,'StockBond Returns'!$AB1173&gt;=-0.1),1,0)</f>
        <v>1</v>
      </c>
      <c r="P1175">
        <f>if( and('StockBond Returns'!$AB1173&lt;-0.1,'StockBond Returns'!$AB1173&gt;=-0.2),1,0)</f>
        <v>0</v>
      </c>
      <c r="Q1175">
        <f>if( and('StockBond Returns'!$AB1173&lt;-0.2,'StockBond Returns'!$AB1173&gt;=-0.3),1,0)</f>
        <v>0</v>
      </c>
      <c r="R1175">
        <f>if('StockBond Returns'!AB1173&lt;-0.3,1,0)</f>
        <v>0</v>
      </c>
      <c r="S1175" t="str">
        <f t="shared" ref="S1175:W1175" si="2347">if(N1175=1,$E1175,"")</f>
        <v/>
      </c>
      <c r="T1175" s="19">
        <f t="shared" si="2347"/>
        <v>0.03668289042</v>
      </c>
      <c r="U1175" t="str">
        <f t="shared" si="2347"/>
        <v/>
      </c>
      <c r="V1175" t="str">
        <f t="shared" si="2347"/>
        <v/>
      </c>
      <c r="W1175" t="str">
        <f t="shared" si="2347"/>
        <v/>
      </c>
    </row>
    <row r="1176">
      <c r="A1176">
        <f t="shared" si="33"/>
        <v>6</v>
      </c>
      <c r="B1176">
        <f t="shared" si="34"/>
        <v>1968</v>
      </c>
      <c r="C1176" s="159">
        <f t="shared" si="709"/>
        <v>25019</v>
      </c>
      <c r="D1176" s="156">
        <f t="shared" si="12"/>
        <v>1968.416667</v>
      </c>
      <c r="E1176" s="157">
        <f>('StockBond Returns'!Y1175+'StockBond Returns'!AA1175-'Parameters &amp; Main Results'!$B$33)/'StockBond Returns'!Z1175*12</f>
        <v>0.03651961207</v>
      </c>
      <c r="F1176" s="77">
        <f>'StockBond Returns'!Y1175+'StockBond Returns'!AA1175-'StockBond Returns'!Z1175*'Distribution of Final Value'!$B$7</f>
        <v>-1.972190607</v>
      </c>
      <c r="G1176" s="19">
        <f>1/'StockBond Returns'!M1174</f>
        <v>0.04585211442</v>
      </c>
      <c r="H1176">
        <f t="shared" si="7"/>
        <v>0</v>
      </c>
      <c r="I1176" s="71">
        <f t="shared" si="8"/>
        <v>1</v>
      </c>
      <c r="J1176">
        <f t="shared" si="9"/>
        <v>1</v>
      </c>
      <c r="K1176" t="str">
        <f t="shared" ref="K1176:M1176" si="2348">if(H1176=1,$E1176,"")</f>
        <v/>
      </c>
      <c r="L1176" s="19">
        <f t="shared" si="2348"/>
        <v>0.03651961207</v>
      </c>
      <c r="M1176" s="19">
        <f t="shared" si="2348"/>
        <v>0.03651961207</v>
      </c>
      <c r="N1176" s="158">
        <f>if('StockBond Returns'!AB1174=0,1,0)</f>
        <v>1</v>
      </c>
      <c r="O1176">
        <f>if( and('StockBond Returns'!$AB1174&lt;0,'StockBond Returns'!$AB1174&gt;=-0.1),1,0)</f>
        <v>0</v>
      </c>
      <c r="P1176">
        <f>if( and('StockBond Returns'!$AB1174&lt;-0.1,'StockBond Returns'!$AB1174&gt;=-0.2),1,0)</f>
        <v>0</v>
      </c>
      <c r="Q1176">
        <f>if( and('StockBond Returns'!$AB1174&lt;-0.2,'StockBond Returns'!$AB1174&gt;=-0.3),1,0)</f>
        <v>0</v>
      </c>
      <c r="R1176">
        <f>if('StockBond Returns'!AB1174&lt;-0.3,1,0)</f>
        <v>0</v>
      </c>
      <c r="S1176" s="19">
        <f t="shared" ref="S1176:W1176" si="2349">if(N1176=1,$E1176,"")</f>
        <v>0.03651961207</v>
      </c>
      <c r="T1176" t="str">
        <f t="shared" si="2349"/>
        <v/>
      </c>
      <c r="U1176" t="str">
        <f t="shared" si="2349"/>
        <v/>
      </c>
      <c r="V1176" t="str">
        <f t="shared" si="2349"/>
        <v/>
      </c>
      <c r="W1176" t="str">
        <f t="shared" si="2349"/>
        <v/>
      </c>
    </row>
    <row r="1177">
      <c r="A1177">
        <f t="shared" si="33"/>
        <v>7</v>
      </c>
      <c r="B1177">
        <f t="shared" si="34"/>
        <v>1968</v>
      </c>
      <c r="C1177" s="159">
        <f t="shared" si="709"/>
        <v>25050</v>
      </c>
      <c r="D1177" s="156">
        <f t="shared" si="12"/>
        <v>1968.5</v>
      </c>
      <c r="E1177" s="157">
        <f>('StockBond Returns'!Y1176+'StockBond Returns'!AA1176-'Parameters &amp; Main Results'!$B$33)/'StockBond Returns'!Z1176*12</f>
        <v>0.03632313163</v>
      </c>
      <c r="F1177" s="77">
        <f>'StockBond Returns'!Y1176+'StockBond Returns'!AA1176-'StockBond Returns'!Z1176*'Distribution of Final Value'!$B$7</f>
        <v>-2.095975271</v>
      </c>
      <c r="G1177" s="19">
        <f>1/'StockBond Returns'!M1175</f>
        <v>0.04594790733</v>
      </c>
      <c r="H1177">
        <f t="shared" si="7"/>
        <v>0</v>
      </c>
      <c r="I1177" s="71">
        <f t="shared" si="8"/>
        <v>1</v>
      </c>
      <c r="J1177">
        <f t="shared" si="9"/>
        <v>1</v>
      </c>
      <c r="K1177" t="str">
        <f t="shared" ref="K1177:M1177" si="2350">if(H1177=1,$E1177,"")</f>
        <v/>
      </c>
      <c r="L1177" s="19">
        <f t="shared" si="2350"/>
        <v>0.03632313163</v>
      </c>
      <c r="M1177" s="19">
        <f t="shared" si="2350"/>
        <v>0.03632313163</v>
      </c>
      <c r="N1177" s="158">
        <f>if('StockBond Returns'!AB1175=0,1,0)</f>
        <v>1</v>
      </c>
      <c r="O1177">
        <f>if( and('StockBond Returns'!$AB1175&lt;0,'StockBond Returns'!$AB1175&gt;=-0.1),1,0)</f>
        <v>0</v>
      </c>
      <c r="P1177">
        <f>if( and('StockBond Returns'!$AB1175&lt;-0.1,'StockBond Returns'!$AB1175&gt;=-0.2),1,0)</f>
        <v>0</v>
      </c>
      <c r="Q1177">
        <f>if( and('StockBond Returns'!$AB1175&lt;-0.2,'StockBond Returns'!$AB1175&gt;=-0.3),1,0)</f>
        <v>0</v>
      </c>
      <c r="R1177">
        <f>if('StockBond Returns'!AB1175&lt;-0.3,1,0)</f>
        <v>0</v>
      </c>
      <c r="S1177" s="19">
        <f t="shared" ref="S1177:W1177" si="2351">if(N1177=1,$E1177,"")</f>
        <v>0.03632313163</v>
      </c>
      <c r="T1177" t="str">
        <f t="shared" si="2351"/>
        <v/>
      </c>
      <c r="U1177" t="str">
        <f t="shared" si="2351"/>
        <v/>
      </c>
      <c r="V1177" t="str">
        <f t="shared" si="2351"/>
        <v/>
      </c>
      <c r="W1177" t="str">
        <f t="shared" si="2351"/>
        <v/>
      </c>
    </row>
    <row r="1178">
      <c r="A1178">
        <f t="shared" si="33"/>
        <v>8</v>
      </c>
      <c r="B1178">
        <f t="shared" si="34"/>
        <v>1968</v>
      </c>
      <c r="C1178" s="159">
        <f t="shared" si="709"/>
        <v>25081</v>
      </c>
      <c r="D1178" s="156">
        <f t="shared" si="12"/>
        <v>1968.583333</v>
      </c>
      <c r="E1178" s="157">
        <f>('StockBond Returns'!Y1177+'StockBond Returns'!AA1177-'Parameters &amp; Main Results'!$B$33)/'StockBond Returns'!Z1177*12</f>
        <v>0.03683454115</v>
      </c>
      <c r="F1178" s="77">
        <f>'StockBond Returns'!Y1177+'StockBond Returns'!AA1177-'StockBond Returns'!Z1177*'Distribution of Final Value'!$B$7</f>
        <v>-1.768276439</v>
      </c>
      <c r="G1178" s="19">
        <f>1/'StockBond Returns'!M1176</f>
        <v>0.04739663202</v>
      </c>
      <c r="H1178">
        <f t="shared" si="7"/>
        <v>0</v>
      </c>
      <c r="I1178" s="71">
        <f t="shared" si="8"/>
        <v>1</v>
      </c>
      <c r="J1178">
        <f t="shared" si="9"/>
        <v>0</v>
      </c>
      <c r="K1178" t="str">
        <f t="shared" ref="K1178:M1178" si="2352">if(H1178=1,$E1178,"")</f>
        <v/>
      </c>
      <c r="L1178" s="19">
        <f t="shared" si="2352"/>
        <v>0.03683454115</v>
      </c>
      <c r="M1178" t="str">
        <f t="shared" si="2352"/>
        <v/>
      </c>
      <c r="N1178" s="158">
        <f>if('StockBond Returns'!AB1176=0,1,0)</f>
        <v>0</v>
      </c>
      <c r="O1178">
        <f>if( and('StockBond Returns'!$AB1176&lt;0,'StockBond Returns'!$AB1176&gt;=-0.1),1,0)</f>
        <v>1</v>
      </c>
      <c r="P1178">
        <f>if( and('StockBond Returns'!$AB1176&lt;-0.1,'StockBond Returns'!$AB1176&gt;=-0.2),1,0)</f>
        <v>0</v>
      </c>
      <c r="Q1178">
        <f>if( and('StockBond Returns'!$AB1176&lt;-0.2,'StockBond Returns'!$AB1176&gt;=-0.3),1,0)</f>
        <v>0</v>
      </c>
      <c r="R1178">
        <f>if('StockBond Returns'!AB1176&lt;-0.3,1,0)</f>
        <v>0</v>
      </c>
      <c r="S1178" t="str">
        <f t="shared" ref="S1178:W1178" si="2353">if(N1178=1,$E1178,"")</f>
        <v/>
      </c>
      <c r="T1178" s="19">
        <f t="shared" si="2353"/>
        <v>0.03683454115</v>
      </c>
      <c r="U1178" t="str">
        <f t="shared" si="2353"/>
        <v/>
      </c>
      <c r="V1178" t="str">
        <f t="shared" si="2353"/>
        <v/>
      </c>
      <c r="W1178" t="str">
        <f t="shared" si="2353"/>
        <v/>
      </c>
    </row>
    <row r="1179">
      <c r="A1179">
        <f t="shared" si="33"/>
        <v>9</v>
      </c>
      <c r="B1179">
        <f t="shared" si="34"/>
        <v>1968</v>
      </c>
      <c r="C1179" s="159">
        <f t="shared" si="709"/>
        <v>25111</v>
      </c>
      <c r="D1179" s="156">
        <f t="shared" si="12"/>
        <v>1968.666667</v>
      </c>
      <c r="E1179" s="157">
        <f>('StockBond Returns'!Y1178+'StockBond Returns'!AA1178-'Parameters &amp; Main Results'!$B$33)/'StockBond Returns'!Z1178*12</f>
        <v>0.03557654431</v>
      </c>
      <c r="F1179" s="77">
        <f>'StockBond Returns'!Y1178+'StockBond Returns'!AA1178-'StockBond Returns'!Z1178*'Distribution of Final Value'!$B$7</f>
        <v>-2.568289078</v>
      </c>
      <c r="G1179" s="19">
        <f>1/'StockBond Returns'!M1177</f>
        <v>0.046732333</v>
      </c>
      <c r="H1179">
        <f t="shared" si="7"/>
        <v>0</v>
      </c>
      <c r="I1179" s="71">
        <f t="shared" si="8"/>
        <v>1</v>
      </c>
      <c r="J1179">
        <f t="shared" si="9"/>
        <v>1</v>
      </c>
      <c r="K1179" t="str">
        <f t="shared" ref="K1179:M1179" si="2354">if(H1179=1,$E1179,"")</f>
        <v/>
      </c>
      <c r="L1179" s="19">
        <f t="shared" si="2354"/>
        <v>0.03557654431</v>
      </c>
      <c r="M1179" s="19">
        <f t="shared" si="2354"/>
        <v>0.03557654431</v>
      </c>
      <c r="N1179" s="158">
        <f>if('StockBond Returns'!AB1177=0,1,0)</f>
        <v>1</v>
      </c>
      <c r="O1179">
        <f>if( and('StockBond Returns'!$AB1177&lt;0,'StockBond Returns'!$AB1177&gt;=-0.1),1,0)</f>
        <v>0</v>
      </c>
      <c r="P1179">
        <f>if( and('StockBond Returns'!$AB1177&lt;-0.1,'StockBond Returns'!$AB1177&gt;=-0.2),1,0)</f>
        <v>0</v>
      </c>
      <c r="Q1179">
        <f>if( and('StockBond Returns'!$AB1177&lt;-0.2,'StockBond Returns'!$AB1177&gt;=-0.3),1,0)</f>
        <v>0</v>
      </c>
      <c r="R1179">
        <f>if('StockBond Returns'!AB1177&lt;-0.3,1,0)</f>
        <v>0</v>
      </c>
      <c r="S1179" s="19">
        <f t="shared" ref="S1179:W1179" si="2355">if(N1179=1,$E1179,"")</f>
        <v>0.03557654431</v>
      </c>
      <c r="T1179" t="str">
        <f t="shared" si="2355"/>
        <v/>
      </c>
      <c r="U1179" t="str">
        <f t="shared" si="2355"/>
        <v/>
      </c>
      <c r="V1179" t="str">
        <f t="shared" si="2355"/>
        <v/>
      </c>
      <c r="W1179" t="str">
        <f t="shared" si="2355"/>
        <v/>
      </c>
    </row>
    <row r="1180">
      <c r="A1180">
        <f t="shared" si="33"/>
        <v>10</v>
      </c>
      <c r="B1180">
        <f t="shared" si="34"/>
        <v>1968</v>
      </c>
      <c r="C1180" s="159">
        <f t="shared" si="709"/>
        <v>25142</v>
      </c>
      <c r="D1180" s="156">
        <f t="shared" si="12"/>
        <v>1968.75</v>
      </c>
      <c r="E1180" s="157">
        <f>('StockBond Returns'!Y1179+'StockBond Returns'!AA1179-'Parameters &amp; Main Results'!$B$33)/'StockBond Returns'!Z1179*12</f>
        <v>0.03577200585</v>
      </c>
      <c r="F1180" s="77">
        <f>'StockBond Returns'!Y1179+'StockBond Returns'!AA1179-'StockBond Returns'!Z1179*'Distribution of Final Value'!$B$7</f>
        <v>-2.442052864</v>
      </c>
      <c r="G1180" s="19">
        <f>1/'StockBond Returns'!M1178</f>
        <v>0.04550939731</v>
      </c>
      <c r="H1180">
        <f t="shared" si="7"/>
        <v>0</v>
      </c>
      <c r="I1180" s="71">
        <f t="shared" si="8"/>
        <v>1</v>
      </c>
      <c r="J1180">
        <f t="shared" si="9"/>
        <v>0</v>
      </c>
      <c r="K1180" t="str">
        <f t="shared" ref="K1180:M1180" si="2356">if(H1180=1,$E1180,"")</f>
        <v/>
      </c>
      <c r="L1180" s="19">
        <f t="shared" si="2356"/>
        <v>0.03577200585</v>
      </c>
      <c r="M1180" t="str">
        <f t="shared" si="2356"/>
        <v/>
      </c>
      <c r="N1180" s="158">
        <f>if('StockBond Returns'!AB1178=0,1,0)</f>
        <v>0</v>
      </c>
      <c r="O1180">
        <f>if( and('StockBond Returns'!$AB1178&lt;0,'StockBond Returns'!$AB1178&gt;=-0.1),1,0)</f>
        <v>1</v>
      </c>
      <c r="P1180">
        <f>if( and('StockBond Returns'!$AB1178&lt;-0.1,'StockBond Returns'!$AB1178&gt;=-0.2),1,0)</f>
        <v>0</v>
      </c>
      <c r="Q1180">
        <f>if( and('StockBond Returns'!$AB1178&lt;-0.2,'StockBond Returns'!$AB1178&gt;=-0.3),1,0)</f>
        <v>0</v>
      </c>
      <c r="R1180">
        <f>if('StockBond Returns'!AB1178&lt;-0.3,1,0)</f>
        <v>0</v>
      </c>
      <c r="S1180" t="str">
        <f t="shared" ref="S1180:W1180" si="2357">if(N1180=1,$E1180,"")</f>
        <v/>
      </c>
      <c r="T1180" s="19">
        <f t="shared" si="2357"/>
        <v>0.03577200585</v>
      </c>
      <c r="U1180" t="str">
        <f t="shared" si="2357"/>
        <v/>
      </c>
      <c r="V1180" t="str">
        <f t="shared" si="2357"/>
        <v/>
      </c>
      <c r="W1180" t="str">
        <f t="shared" si="2357"/>
        <v/>
      </c>
    </row>
    <row r="1181">
      <c r="A1181">
        <f t="shared" si="33"/>
        <v>11</v>
      </c>
      <c r="B1181">
        <f t="shared" si="34"/>
        <v>1968</v>
      </c>
      <c r="C1181" s="159">
        <f t="shared" si="709"/>
        <v>25172</v>
      </c>
      <c r="D1181" s="156">
        <f t="shared" si="12"/>
        <v>1968.833333</v>
      </c>
      <c r="E1181" s="157">
        <f>('StockBond Returns'!Y1180+'StockBond Returns'!AA1180-'Parameters &amp; Main Results'!$B$33)/'StockBond Returns'!Z1180*12</f>
        <v>0.03584712547</v>
      </c>
      <c r="F1181" s="77">
        <f>'StockBond Returns'!Y1180+'StockBond Returns'!AA1180-'StockBond Returns'!Z1180*'Distribution of Final Value'!$B$7</f>
        <v>-2.392506709</v>
      </c>
      <c r="G1181" s="19">
        <f>1/'StockBond Returns'!M1179</f>
        <v>0.04561642017</v>
      </c>
      <c r="H1181">
        <f t="shared" si="7"/>
        <v>0</v>
      </c>
      <c r="I1181" s="71">
        <f t="shared" si="8"/>
        <v>1</v>
      </c>
      <c r="J1181">
        <f t="shared" si="9"/>
        <v>1</v>
      </c>
      <c r="K1181" t="str">
        <f t="shared" ref="K1181:M1181" si="2358">if(H1181=1,$E1181,"")</f>
        <v/>
      </c>
      <c r="L1181" s="19">
        <f t="shared" si="2358"/>
        <v>0.03584712547</v>
      </c>
      <c r="M1181" s="19">
        <f t="shared" si="2358"/>
        <v>0.03584712547</v>
      </c>
      <c r="N1181" s="158">
        <f>if('StockBond Returns'!AB1179=0,1,0)</f>
        <v>1</v>
      </c>
      <c r="O1181">
        <f>if( and('StockBond Returns'!$AB1179&lt;0,'StockBond Returns'!$AB1179&gt;=-0.1),1,0)</f>
        <v>0</v>
      </c>
      <c r="P1181">
        <f>if( and('StockBond Returns'!$AB1179&lt;-0.1,'StockBond Returns'!$AB1179&gt;=-0.2),1,0)</f>
        <v>0</v>
      </c>
      <c r="Q1181">
        <f>if( and('StockBond Returns'!$AB1179&lt;-0.2,'StockBond Returns'!$AB1179&gt;=-0.3),1,0)</f>
        <v>0</v>
      </c>
      <c r="R1181">
        <f>if('StockBond Returns'!AB1179&lt;-0.3,1,0)</f>
        <v>0</v>
      </c>
      <c r="S1181" s="19">
        <f t="shared" ref="S1181:W1181" si="2359">if(N1181=1,$E1181,"")</f>
        <v>0.03584712547</v>
      </c>
      <c r="T1181" t="str">
        <f t="shared" si="2359"/>
        <v/>
      </c>
      <c r="U1181" t="str">
        <f t="shared" si="2359"/>
        <v/>
      </c>
      <c r="V1181" t="str">
        <f t="shared" si="2359"/>
        <v/>
      </c>
      <c r="W1181" t="str">
        <f t="shared" si="2359"/>
        <v/>
      </c>
    </row>
    <row r="1182">
      <c r="A1182">
        <f t="shared" si="33"/>
        <v>12</v>
      </c>
      <c r="B1182">
        <f t="shared" si="34"/>
        <v>1968</v>
      </c>
      <c r="C1182" s="159">
        <f t="shared" si="709"/>
        <v>25203</v>
      </c>
      <c r="D1182" s="156">
        <f t="shared" si="12"/>
        <v>1968.916667</v>
      </c>
      <c r="E1182" s="157">
        <f>('StockBond Returns'!Y1181+'StockBond Returns'!AA1181-'Parameters &amp; Main Results'!$B$33)/'StockBond Returns'!Z1181*12</f>
        <v>0.03483050901</v>
      </c>
      <c r="F1182" s="77">
        <f>'StockBond Returns'!Y1181+'StockBond Returns'!AA1181-'StockBond Returns'!Z1181*'Distribution of Final Value'!$B$7</f>
        <v>-3.037231186</v>
      </c>
      <c r="G1182" s="19">
        <f>1/'StockBond Returns'!M1180</f>
        <v>0.04392068138</v>
      </c>
      <c r="H1182">
        <f t="shared" si="7"/>
        <v>0</v>
      </c>
      <c r="I1182" s="71">
        <f t="shared" si="8"/>
        <v>1</v>
      </c>
      <c r="J1182">
        <f t="shared" si="9"/>
        <v>1</v>
      </c>
      <c r="K1182" t="str">
        <f t="shared" ref="K1182:M1182" si="2360">if(H1182=1,$E1182,"")</f>
        <v/>
      </c>
      <c r="L1182" s="19">
        <f t="shared" si="2360"/>
        <v>0.03483050901</v>
      </c>
      <c r="M1182" s="19">
        <f t="shared" si="2360"/>
        <v>0.03483050901</v>
      </c>
      <c r="N1182" s="158">
        <f>if('StockBond Returns'!AB1180=0,1,0)</f>
        <v>1</v>
      </c>
      <c r="O1182">
        <f>if( and('StockBond Returns'!$AB1180&lt;0,'StockBond Returns'!$AB1180&gt;=-0.1),1,0)</f>
        <v>0</v>
      </c>
      <c r="P1182">
        <f>if( and('StockBond Returns'!$AB1180&lt;-0.1,'StockBond Returns'!$AB1180&gt;=-0.2),1,0)</f>
        <v>0</v>
      </c>
      <c r="Q1182">
        <f>if( and('StockBond Returns'!$AB1180&lt;-0.2,'StockBond Returns'!$AB1180&gt;=-0.3),1,0)</f>
        <v>0</v>
      </c>
      <c r="R1182">
        <f>if('StockBond Returns'!AB1180&lt;-0.3,1,0)</f>
        <v>0</v>
      </c>
      <c r="S1182" s="19">
        <f t="shared" ref="S1182:W1182" si="2361">if(N1182=1,$E1182,"")</f>
        <v>0.03483050901</v>
      </c>
      <c r="T1182" t="str">
        <f t="shared" si="2361"/>
        <v/>
      </c>
      <c r="U1182" t="str">
        <f t="shared" si="2361"/>
        <v/>
      </c>
      <c r="V1182" t="str">
        <f t="shared" si="2361"/>
        <v/>
      </c>
      <c r="W1182" t="str">
        <f t="shared" si="2361"/>
        <v/>
      </c>
    </row>
    <row r="1183">
      <c r="A1183">
        <f t="shared" si="33"/>
        <v>1</v>
      </c>
      <c r="B1183">
        <f t="shared" si="34"/>
        <v>1969</v>
      </c>
      <c r="C1183" s="159">
        <f t="shared" si="709"/>
        <v>25234</v>
      </c>
      <c r="D1183" s="156">
        <f t="shared" si="12"/>
        <v>1969</v>
      </c>
      <c r="E1183" s="157">
        <f>('StockBond Returns'!Y1182+'StockBond Returns'!AA1182-'Parameters &amp; Main Results'!$B$33)/'StockBond Returns'!Z1182*12</f>
        <v>0.03634921236</v>
      </c>
      <c r="F1183" s="77">
        <f>'StockBond Returns'!Y1182+'StockBond Returns'!AA1182-'StockBond Returns'!Z1182*'Distribution of Final Value'!$B$7</f>
        <v>-2.070175984</v>
      </c>
      <c r="G1183" s="19">
        <f>1/'StockBond Returns'!M1181</f>
        <v>0.04602857882</v>
      </c>
      <c r="H1183">
        <f t="shared" si="7"/>
        <v>0</v>
      </c>
      <c r="I1183" s="71">
        <f t="shared" si="8"/>
        <v>1</v>
      </c>
      <c r="J1183">
        <f t="shared" si="9"/>
        <v>0</v>
      </c>
      <c r="K1183" t="str">
        <f t="shared" ref="K1183:M1183" si="2362">if(H1183=1,$E1183,"")</f>
        <v/>
      </c>
      <c r="L1183" s="19">
        <f t="shared" si="2362"/>
        <v>0.03634921236</v>
      </c>
      <c r="M1183" t="str">
        <f t="shared" si="2362"/>
        <v/>
      </c>
      <c r="N1183" s="158">
        <f>if('StockBond Returns'!AB1181=0,1,0)</f>
        <v>0</v>
      </c>
      <c r="O1183">
        <f>if( and('StockBond Returns'!$AB1181&lt;0,'StockBond Returns'!$AB1181&gt;=-0.1),1,0)</f>
        <v>1</v>
      </c>
      <c r="P1183">
        <f>if( and('StockBond Returns'!$AB1181&lt;-0.1,'StockBond Returns'!$AB1181&gt;=-0.2),1,0)</f>
        <v>0</v>
      </c>
      <c r="Q1183">
        <f>if( and('StockBond Returns'!$AB1181&lt;-0.2,'StockBond Returns'!$AB1181&gt;=-0.3),1,0)</f>
        <v>0</v>
      </c>
      <c r="R1183">
        <f>if('StockBond Returns'!AB1181&lt;-0.3,1,0)</f>
        <v>0</v>
      </c>
      <c r="S1183" t="str">
        <f t="shared" ref="S1183:W1183" si="2363">if(N1183=1,$E1183,"")</f>
        <v/>
      </c>
      <c r="T1183" s="19">
        <f t="shared" si="2363"/>
        <v>0.03634921236</v>
      </c>
      <c r="U1183" t="str">
        <f t="shared" si="2363"/>
        <v/>
      </c>
      <c r="V1183" t="str">
        <f t="shared" si="2363"/>
        <v/>
      </c>
      <c r="W1183" t="str">
        <f t="shared" si="2363"/>
        <v/>
      </c>
    </row>
    <row r="1184">
      <c r="A1184">
        <f t="shared" si="33"/>
        <v>2</v>
      </c>
      <c r="B1184">
        <f t="shared" si="34"/>
        <v>1969</v>
      </c>
      <c r="C1184" s="159">
        <f t="shared" si="709"/>
        <v>25262</v>
      </c>
      <c r="D1184" s="156">
        <f t="shared" si="12"/>
        <v>1969.083333</v>
      </c>
      <c r="E1184" s="157">
        <f>('StockBond Returns'!Y1183+'StockBond Returns'!AA1183-'Parameters &amp; Main Results'!$B$33)/'StockBond Returns'!Z1183*12</f>
        <v>0.0366688617</v>
      </c>
      <c r="F1184" s="77">
        <f>'StockBond Returns'!Y1183+'StockBond Returns'!AA1183-'StockBond Returns'!Z1183*'Distribution of Final Value'!$B$7</f>
        <v>-1.865551504</v>
      </c>
      <c r="G1184" s="19">
        <f>1/'StockBond Returns'!M1182</f>
        <v>0.04671840614</v>
      </c>
      <c r="H1184">
        <f t="shared" si="7"/>
        <v>0</v>
      </c>
      <c r="I1184" s="71">
        <f t="shared" si="8"/>
        <v>1</v>
      </c>
      <c r="J1184">
        <f t="shared" si="9"/>
        <v>0</v>
      </c>
      <c r="K1184" t="str">
        <f t="shared" ref="K1184:M1184" si="2364">if(H1184=1,$E1184,"")</f>
        <v/>
      </c>
      <c r="L1184" s="19">
        <f t="shared" si="2364"/>
        <v>0.0366688617</v>
      </c>
      <c r="M1184" t="str">
        <f t="shared" si="2364"/>
        <v/>
      </c>
      <c r="N1184" s="158">
        <f>if('StockBond Returns'!AB1182=0,1,0)</f>
        <v>0</v>
      </c>
      <c r="O1184">
        <f>if( and('StockBond Returns'!$AB1182&lt;0,'StockBond Returns'!$AB1182&gt;=-0.1),1,0)</f>
        <v>1</v>
      </c>
      <c r="P1184">
        <f>if( and('StockBond Returns'!$AB1182&lt;-0.1,'StockBond Returns'!$AB1182&gt;=-0.2),1,0)</f>
        <v>0</v>
      </c>
      <c r="Q1184">
        <f>if( and('StockBond Returns'!$AB1182&lt;-0.2,'StockBond Returns'!$AB1182&gt;=-0.3),1,0)</f>
        <v>0</v>
      </c>
      <c r="R1184">
        <f>if('StockBond Returns'!AB1182&lt;-0.3,1,0)</f>
        <v>0</v>
      </c>
      <c r="S1184" t="str">
        <f t="shared" ref="S1184:W1184" si="2365">if(N1184=1,$E1184,"")</f>
        <v/>
      </c>
      <c r="T1184" s="19">
        <f t="shared" si="2365"/>
        <v>0.0366688617</v>
      </c>
      <c r="U1184" t="str">
        <f t="shared" si="2365"/>
        <v/>
      </c>
      <c r="V1184" t="str">
        <f t="shared" si="2365"/>
        <v/>
      </c>
      <c r="W1184" t="str">
        <f t="shared" si="2365"/>
        <v/>
      </c>
    </row>
    <row r="1185">
      <c r="A1185">
        <f t="shared" si="33"/>
        <v>3</v>
      </c>
      <c r="B1185">
        <f t="shared" si="34"/>
        <v>1969</v>
      </c>
      <c r="C1185" s="159">
        <f t="shared" si="709"/>
        <v>25293</v>
      </c>
      <c r="D1185" s="156">
        <f t="shared" si="12"/>
        <v>1969.166667</v>
      </c>
      <c r="E1185" s="157">
        <f>('StockBond Returns'!Y1184+'StockBond Returns'!AA1184-'Parameters &amp; Main Results'!$B$33)/'StockBond Returns'!Z1184*12</f>
        <v>0.03811010318</v>
      </c>
      <c r="F1185" s="77">
        <f>'StockBond Returns'!Y1184+'StockBond Returns'!AA1184-'StockBond Returns'!Z1184*'Distribution of Final Value'!$B$7</f>
        <v>-0.9493717865</v>
      </c>
      <c r="G1185" s="19">
        <f>1/'StockBond Returns'!M1183</f>
        <v>0.04950017079</v>
      </c>
      <c r="H1185">
        <f t="shared" si="7"/>
        <v>0</v>
      </c>
      <c r="I1185" s="71">
        <f t="shared" si="8"/>
        <v>1</v>
      </c>
      <c r="J1185">
        <f t="shared" si="9"/>
        <v>0</v>
      </c>
      <c r="K1185" t="str">
        <f t="shared" ref="K1185:M1185" si="2366">if(H1185=1,$E1185,"")</f>
        <v/>
      </c>
      <c r="L1185" s="19">
        <f t="shared" si="2366"/>
        <v>0.03811010318</v>
      </c>
      <c r="M1185" t="str">
        <f t="shared" si="2366"/>
        <v/>
      </c>
      <c r="N1185" s="158">
        <f>if('StockBond Returns'!AB1183=0,1,0)</f>
        <v>0</v>
      </c>
      <c r="O1185">
        <f>if( and('StockBond Returns'!$AB1183&lt;0,'StockBond Returns'!$AB1183&gt;=-0.1),1,0)</f>
        <v>1</v>
      </c>
      <c r="P1185">
        <f>if( and('StockBond Returns'!$AB1183&lt;-0.1,'StockBond Returns'!$AB1183&gt;=-0.2),1,0)</f>
        <v>0</v>
      </c>
      <c r="Q1185">
        <f>if( and('StockBond Returns'!$AB1183&lt;-0.2,'StockBond Returns'!$AB1183&gt;=-0.3),1,0)</f>
        <v>0</v>
      </c>
      <c r="R1185">
        <f>if('StockBond Returns'!AB1183&lt;-0.3,1,0)</f>
        <v>0</v>
      </c>
      <c r="S1185" t="str">
        <f t="shared" ref="S1185:W1185" si="2367">if(N1185=1,$E1185,"")</f>
        <v/>
      </c>
      <c r="T1185" s="19">
        <f t="shared" si="2367"/>
        <v>0.03811010318</v>
      </c>
      <c r="U1185" t="str">
        <f t="shared" si="2367"/>
        <v/>
      </c>
      <c r="V1185" t="str">
        <f t="shared" si="2367"/>
        <v/>
      </c>
      <c r="W1185" t="str">
        <f t="shared" si="2367"/>
        <v/>
      </c>
    </row>
    <row r="1186">
      <c r="A1186">
        <f t="shared" si="33"/>
        <v>4</v>
      </c>
      <c r="B1186">
        <f t="shared" si="34"/>
        <v>1969</v>
      </c>
      <c r="C1186" s="159">
        <f t="shared" si="709"/>
        <v>25323</v>
      </c>
      <c r="D1186" s="156">
        <f t="shared" si="12"/>
        <v>1969.25</v>
      </c>
      <c r="E1186" s="157">
        <f>('StockBond Returns'!Y1185+'StockBond Returns'!AA1185-'Parameters &amp; Main Results'!$B$33)/'StockBond Returns'!Z1185*12</f>
        <v>0.03749414991</v>
      </c>
      <c r="F1186" s="77">
        <f>'StockBond Returns'!Y1185+'StockBond Returns'!AA1185-'StockBond Returns'!Z1185*'Distribution of Final Value'!$B$7</f>
        <v>-1.338924041</v>
      </c>
      <c r="G1186" s="19">
        <f>1/'StockBond Returns'!M1184</f>
        <v>0.04846465131</v>
      </c>
      <c r="H1186">
        <f t="shared" si="7"/>
        <v>0</v>
      </c>
      <c r="I1186" s="71">
        <f t="shared" si="8"/>
        <v>1</v>
      </c>
      <c r="J1186">
        <f t="shared" si="9"/>
        <v>0</v>
      </c>
      <c r="K1186" t="str">
        <f t="shared" ref="K1186:M1186" si="2368">if(H1186=1,$E1186,"")</f>
        <v/>
      </c>
      <c r="L1186" s="19">
        <f t="shared" si="2368"/>
        <v>0.03749414991</v>
      </c>
      <c r="M1186" t="str">
        <f t="shared" si="2368"/>
        <v/>
      </c>
      <c r="N1186" s="158">
        <f>if('StockBond Returns'!AB1184=0,1,0)</f>
        <v>0</v>
      </c>
      <c r="O1186">
        <f>if( and('StockBond Returns'!$AB1184&lt;0,'StockBond Returns'!$AB1184&gt;=-0.1),1,0)</f>
        <v>1</v>
      </c>
      <c r="P1186">
        <f>if( and('StockBond Returns'!$AB1184&lt;-0.1,'StockBond Returns'!$AB1184&gt;=-0.2),1,0)</f>
        <v>0</v>
      </c>
      <c r="Q1186">
        <f>if( and('StockBond Returns'!$AB1184&lt;-0.2,'StockBond Returns'!$AB1184&gt;=-0.3),1,0)</f>
        <v>0</v>
      </c>
      <c r="R1186">
        <f>if('StockBond Returns'!AB1184&lt;-0.3,1,0)</f>
        <v>0</v>
      </c>
      <c r="S1186" t="str">
        <f t="shared" ref="S1186:W1186" si="2369">if(N1186=1,$E1186,"")</f>
        <v/>
      </c>
      <c r="T1186" s="19">
        <f t="shared" si="2369"/>
        <v>0.03749414991</v>
      </c>
      <c r="U1186" t="str">
        <f t="shared" si="2369"/>
        <v/>
      </c>
      <c r="V1186" t="str">
        <f t="shared" si="2369"/>
        <v/>
      </c>
      <c r="W1186" t="str">
        <f t="shared" si="2369"/>
        <v/>
      </c>
    </row>
    <row r="1187">
      <c r="A1187">
        <f t="shared" si="33"/>
        <v>5</v>
      </c>
      <c r="B1187">
        <f t="shared" si="34"/>
        <v>1969</v>
      </c>
      <c r="C1187" s="159">
        <f t="shared" si="709"/>
        <v>25354</v>
      </c>
      <c r="D1187" s="156">
        <f t="shared" si="12"/>
        <v>1969.333333</v>
      </c>
      <c r="E1187" s="157">
        <f>('StockBond Returns'!Y1186+'StockBond Returns'!AA1186-'Parameters &amp; Main Results'!$B$33)/'StockBond Returns'!Z1186*12</f>
        <v>0.03703545462</v>
      </c>
      <c r="F1187" s="77">
        <f>'StockBond Returns'!Y1186+'StockBond Returns'!AA1186-'StockBond Returns'!Z1186*'Distribution of Final Value'!$B$7</f>
        <v>-1.628281471</v>
      </c>
      <c r="G1187" s="19">
        <f>1/'StockBond Returns'!M1185</f>
        <v>0.0478226672</v>
      </c>
      <c r="H1187">
        <f t="shared" si="7"/>
        <v>0</v>
      </c>
      <c r="I1187" s="71">
        <f t="shared" si="8"/>
        <v>1</v>
      </c>
      <c r="J1187">
        <f t="shared" si="9"/>
        <v>0</v>
      </c>
      <c r="K1187" t="str">
        <f t="shared" ref="K1187:M1187" si="2370">if(H1187=1,$E1187,"")</f>
        <v/>
      </c>
      <c r="L1187" s="19">
        <f t="shared" si="2370"/>
        <v>0.03703545462</v>
      </c>
      <c r="M1187" t="str">
        <f t="shared" si="2370"/>
        <v/>
      </c>
      <c r="N1187" s="158">
        <f>if('StockBond Returns'!AB1185=0,1,0)</f>
        <v>0</v>
      </c>
      <c r="O1187">
        <f>if( and('StockBond Returns'!$AB1185&lt;0,'StockBond Returns'!$AB1185&gt;=-0.1),1,0)</f>
        <v>1</v>
      </c>
      <c r="P1187">
        <f>if( and('StockBond Returns'!$AB1185&lt;-0.1,'StockBond Returns'!$AB1185&gt;=-0.2),1,0)</f>
        <v>0</v>
      </c>
      <c r="Q1187">
        <f>if( and('StockBond Returns'!$AB1185&lt;-0.2,'StockBond Returns'!$AB1185&gt;=-0.3),1,0)</f>
        <v>0</v>
      </c>
      <c r="R1187">
        <f>if('StockBond Returns'!AB1185&lt;-0.3,1,0)</f>
        <v>0</v>
      </c>
      <c r="S1187" t="str">
        <f t="shared" ref="S1187:W1187" si="2371">if(N1187=1,$E1187,"")</f>
        <v/>
      </c>
      <c r="T1187" s="19">
        <f t="shared" si="2371"/>
        <v>0.03703545462</v>
      </c>
      <c r="U1187" t="str">
        <f t="shared" si="2371"/>
        <v/>
      </c>
      <c r="V1187" t="str">
        <f t="shared" si="2371"/>
        <v/>
      </c>
      <c r="W1187" t="str">
        <f t="shared" si="2371"/>
        <v/>
      </c>
    </row>
    <row r="1188">
      <c r="A1188">
        <f t="shared" si="33"/>
        <v>6</v>
      </c>
      <c r="B1188">
        <f t="shared" si="34"/>
        <v>1969</v>
      </c>
      <c r="C1188" s="159">
        <f t="shared" si="709"/>
        <v>25384</v>
      </c>
      <c r="D1188" s="156">
        <f t="shared" si="12"/>
        <v>1969.416667</v>
      </c>
      <c r="E1188" s="157">
        <f>('StockBond Returns'!Y1187+'StockBond Returns'!AA1187-'Parameters &amp; Main Results'!$B$33)/'StockBond Returns'!Z1187*12</f>
        <v>0.037414581</v>
      </c>
      <c r="F1188" s="77">
        <f>'StockBond Returns'!Y1187+'StockBond Returns'!AA1187-'StockBond Returns'!Z1187*'Distribution of Final Value'!$B$7</f>
        <v>-1.386833416</v>
      </c>
      <c r="G1188" s="19">
        <f>1/'StockBond Returns'!M1186</f>
        <v>0.04845095295</v>
      </c>
      <c r="H1188">
        <f t="shared" si="7"/>
        <v>0</v>
      </c>
      <c r="I1188" s="71">
        <f t="shared" si="8"/>
        <v>1</v>
      </c>
      <c r="J1188">
        <f t="shared" si="9"/>
        <v>0</v>
      </c>
      <c r="K1188" t="str">
        <f t="shared" ref="K1188:M1188" si="2372">if(H1188=1,$E1188,"")</f>
        <v/>
      </c>
      <c r="L1188" s="19">
        <f t="shared" si="2372"/>
        <v>0.037414581</v>
      </c>
      <c r="M1188" t="str">
        <f t="shared" si="2372"/>
        <v/>
      </c>
      <c r="N1188" s="158">
        <f>if('StockBond Returns'!AB1186=0,1,0)</f>
        <v>0</v>
      </c>
      <c r="O1188">
        <f>if( and('StockBond Returns'!$AB1186&lt;0,'StockBond Returns'!$AB1186&gt;=-0.1),1,0)</f>
        <v>1</v>
      </c>
      <c r="P1188">
        <f>if( and('StockBond Returns'!$AB1186&lt;-0.1,'StockBond Returns'!$AB1186&gt;=-0.2),1,0)</f>
        <v>0</v>
      </c>
      <c r="Q1188">
        <f>if( and('StockBond Returns'!$AB1186&lt;-0.2,'StockBond Returns'!$AB1186&gt;=-0.3),1,0)</f>
        <v>0</v>
      </c>
      <c r="R1188">
        <f>if('StockBond Returns'!AB1186&lt;-0.3,1,0)</f>
        <v>0</v>
      </c>
      <c r="S1188" t="str">
        <f t="shared" ref="S1188:W1188" si="2373">if(N1188=1,$E1188,"")</f>
        <v/>
      </c>
      <c r="T1188" s="19">
        <f t="shared" si="2373"/>
        <v>0.037414581</v>
      </c>
      <c r="U1188" t="str">
        <f t="shared" si="2373"/>
        <v/>
      </c>
      <c r="V1188" t="str">
        <f t="shared" si="2373"/>
        <v/>
      </c>
      <c r="W1188" t="str">
        <f t="shared" si="2373"/>
        <v/>
      </c>
    </row>
    <row r="1189">
      <c r="A1189">
        <f t="shared" si="33"/>
        <v>7</v>
      </c>
      <c r="B1189">
        <f t="shared" si="34"/>
        <v>1969</v>
      </c>
      <c r="C1189" s="159">
        <f t="shared" si="709"/>
        <v>25415</v>
      </c>
      <c r="D1189" s="156">
        <f t="shared" si="12"/>
        <v>1969.5</v>
      </c>
      <c r="E1189" s="157">
        <f>('StockBond Returns'!Y1188+'StockBond Returns'!AA1188-'Parameters &amp; Main Results'!$B$33)/'StockBond Returns'!Z1188*12</f>
        <v>0.03930171608</v>
      </c>
      <c r="F1189" s="77">
        <f>'StockBond Returns'!Y1188+'StockBond Returns'!AA1188-'StockBond Returns'!Z1188*'Distribution of Final Value'!$B$7</f>
        <v>-0.1917358105</v>
      </c>
      <c r="G1189" s="19">
        <f>1/'StockBond Returns'!M1187</f>
        <v>0.05146946501</v>
      </c>
      <c r="H1189">
        <f t="shared" si="7"/>
        <v>1</v>
      </c>
      <c r="I1189" s="71">
        <f t="shared" si="8"/>
        <v>0</v>
      </c>
      <c r="J1189">
        <f t="shared" si="9"/>
        <v>0</v>
      </c>
      <c r="K1189" s="19">
        <f t="shared" ref="K1189:M1189" si="2374">if(H1189=1,$E1189,"")</f>
        <v>0.03930171608</v>
      </c>
      <c r="L1189" t="str">
        <f t="shared" si="2374"/>
        <v/>
      </c>
      <c r="M1189" t="str">
        <f t="shared" si="2374"/>
        <v/>
      </c>
      <c r="N1189" s="158">
        <f>if('StockBond Returns'!AB1187=0,1,0)</f>
        <v>0</v>
      </c>
      <c r="O1189">
        <f>if( and('StockBond Returns'!$AB1187&lt;0,'StockBond Returns'!$AB1187&gt;=-0.1),1,0)</f>
        <v>0</v>
      </c>
      <c r="P1189">
        <f>if( and('StockBond Returns'!$AB1187&lt;-0.1,'StockBond Returns'!$AB1187&gt;=-0.2),1,0)</f>
        <v>1</v>
      </c>
      <c r="Q1189">
        <f>if( and('StockBond Returns'!$AB1187&lt;-0.2,'StockBond Returns'!$AB1187&gt;=-0.3),1,0)</f>
        <v>0</v>
      </c>
      <c r="R1189">
        <f>if('StockBond Returns'!AB1187&lt;-0.3,1,0)</f>
        <v>0</v>
      </c>
      <c r="S1189" t="str">
        <f t="shared" ref="S1189:W1189" si="2375">if(N1189=1,$E1189,"")</f>
        <v/>
      </c>
      <c r="T1189" t="str">
        <f t="shared" si="2375"/>
        <v/>
      </c>
      <c r="U1189" s="19">
        <f t="shared" si="2375"/>
        <v>0.03930171608</v>
      </c>
      <c r="V1189" t="str">
        <f t="shared" si="2375"/>
        <v/>
      </c>
      <c r="W1189" t="str">
        <f t="shared" si="2375"/>
        <v/>
      </c>
    </row>
    <row r="1190">
      <c r="A1190">
        <f t="shared" si="33"/>
        <v>8</v>
      </c>
      <c r="B1190">
        <f t="shared" si="34"/>
        <v>1969</v>
      </c>
      <c r="C1190" s="159">
        <f t="shared" si="709"/>
        <v>25446</v>
      </c>
      <c r="D1190" s="156">
        <f t="shared" si="12"/>
        <v>1969.583333</v>
      </c>
      <c r="E1190" s="157">
        <f>('StockBond Returns'!Y1189+'StockBond Returns'!AA1189-'Parameters &amp; Main Results'!$B$33)/'StockBond Returns'!Z1189*12</f>
        <v>0.04124753616</v>
      </c>
      <c r="F1190" s="77">
        <f>'StockBond Returns'!Y1189+'StockBond Returns'!AA1189-'StockBond Returns'!Z1189*'Distribution of Final Value'!$B$7</f>
        <v>1.038446157</v>
      </c>
      <c r="G1190" s="19">
        <f>1/'StockBond Returns'!M1188</f>
        <v>0.0552070661</v>
      </c>
      <c r="H1190">
        <f t="shared" si="7"/>
        <v>1</v>
      </c>
      <c r="I1190" s="71">
        <f t="shared" si="8"/>
        <v>0</v>
      </c>
      <c r="J1190">
        <f t="shared" si="9"/>
        <v>0</v>
      </c>
      <c r="K1190" s="19">
        <f t="shared" ref="K1190:M1190" si="2376">if(H1190=1,$E1190,"")</f>
        <v>0.04124753616</v>
      </c>
      <c r="L1190" t="str">
        <f t="shared" si="2376"/>
        <v/>
      </c>
      <c r="M1190" t="str">
        <f t="shared" si="2376"/>
        <v/>
      </c>
      <c r="N1190" s="158">
        <f>if('StockBond Returns'!AB1188=0,1,0)</f>
        <v>0</v>
      </c>
      <c r="O1190">
        <f>if( and('StockBond Returns'!$AB1188&lt;0,'StockBond Returns'!$AB1188&gt;=-0.1),1,0)</f>
        <v>0</v>
      </c>
      <c r="P1190">
        <f>if( and('StockBond Returns'!$AB1188&lt;-0.1,'StockBond Returns'!$AB1188&gt;=-0.2),1,0)</f>
        <v>1</v>
      </c>
      <c r="Q1190">
        <f>if( and('StockBond Returns'!$AB1188&lt;-0.2,'StockBond Returns'!$AB1188&gt;=-0.3),1,0)</f>
        <v>0</v>
      </c>
      <c r="R1190">
        <f>if('StockBond Returns'!AB1188&lt;-0.3,1,0)</f>
        <v>0</v>
      </c>
      <c r="S1190" t="str">
        <f t="shared" ref="S1190:W1190" si="2377">if(N1190=1,$E1190,"")</f>
        <v/>
      </c>
      <c r="T1190" t="str">
        <f t="shared" si="2377"/>
        <v/>
      </c>
      <c r="U1190" s="19">
        <f t="shared" si="2377"/>
        <v>0.04124753616</v>
      </c>
      <c r="V1190" t="str">
        <f t="shared" si="2377"/>
        <v/>
      </c>
      <c r="W1190" t="str">
        <f t="shared" si="2377"/>
        <v/>
      </c>
    </row>
    <row r="1191">
      <c r="A1191">
        <f t="shared" si="33"/>
        <v>9</v>
      </c>
      <c r="B1191">
        <f t="shared" si="34"/>
        <v>1969</v>
      </c>
      <c r="C1191" s="159">
        <f t="shared" si="709"/>
        <v>25476</v>
      </c>
      <c r="D1191" s="156">
        <f t="shared" si="12"/>
        <v>1969.666667</v>
      </c>
      <c r="E1191" s="157">
        <f>('StockBond Returns'!Y1190+'StockBond Returns'!AA1190-'Parameters &amp; Main Results'!$B$33)/'StockBond Returns'!Z1190*12</f>
        <v>0.0402863418</v>
      </c>
      <c r="F1191" s="77">
        <f>'StockBond Returns'!Y1190+'StockBond Returns'!AA1190-'StockBond Returns'!Z1190*'Distribution of Final Value'!$B$7</f>
        <v>0.430767841</v>
      </c>
      <c r="G1191" s="19">
        <f>1/'StockBond Returns'!M1189</f>
        <v>0.05348839039</v>
      </c>
      <c r="H1191">
        <f t="shared" si="7"/>
        <v>1</v>
      </c>
      <c r="I1191" s="71">
        <f t="shared" si="8"/>
        <v>0</v>
      </c>
      <c r="J1191">
        <f t="shared" si="9"/>
        <v>0</v>
      </c>
      <c r="K1191" s="19">
        <f t="shared" ref="K1191:M1191" si="2378">if(H1191=1,$E1191,"")</f>
        <v>0.0402863418</v>
      </c>
      <c r="L1191" t="str">
        <f t="shared" si="2378"/>
        <v/>
      </c>
      <c r="M1191" t="str">
        <f t="shared" si="2378"/>
        <v/>
      </c>
      <c r="N1191" s="158">
        <f>if('StockBond Returns'!AB1189=0,1,0)</f>
        <v>0</v>
      </c>
      <c r="O1191">
        <f>if( and('StockBond Returns'!$AB1189&lt;0,'StockBond Returns'!$AB1189&gt;=-0.1),1,0)</f>
        <v>0</v>
      </c>
      <c r="P1191">
        <f>if( and('StockBond Returns'!$AB1189&lt;-0.1,'StockBond Returns'!$AB1189&gt;=-0.2),1,0)</f>
        <v>1</v>
      </c>
      <c r="Q1191">
        <f>if( and('StockBond Returns'!$AB1189&lt;-0.2,'StockBond Returns'!$AB1189&gt;=-0.3),1,0)</f>
        <v>0</v>
      </c>
      <c r="R1191">
        <f>if('StockBond Returns'!AB1189&lt;-0.3,1,0)</f>
        <v>0</v>
      </c>
      <c r="S1191" t="str">
        <f t="shared" ref="S1191:W1191" si="2379">if(N1191=1,$E1191,"")</f>
        <v/>
      </c>
      <c r="T1191" t="str">
        <f t="shared" si="2379"/>
        <v/>
      </c>
      <c r="U1191" s="19">
        <f t="shared" si="2379"/>
        <v>0.0402863418</v>
      </c>
      <c r="V1191" t="str">
        <f t="shared" si="2379"/>
        <v/>
      </c>
      <c r="W1191" t="str">
        <f t="shared" si="2379"/>
        <v/>
      </c>
    </row>
    <row r="1192">
      <c r="A1192">
        <f t="shared" si="33"/>
        <v>10</v>
      </c>
      <c r="B1192">
        <f t="shared" si="34"/>
        <v>1969</v>
      </c>
      <c r="C1192" s="159">
        <f t="shared" si="709"/>
        <v>25507</v>
      </c>
      <c r="D1192" s="156">
        <f t="shared" si="12"/>
        <v>1969.75</v>
      </c>
      <c r="E1192" s="157">
        <f>('StockBond Returns'!Y1191+'StockBond Returns'!AA1191-'Parameters &amp; Main Results'!$B$33)/'StockBond Returns'!Z1191*12</f>
        <v>0.04172842033</v>
      </c>
      <c r="F1192" s="77">
        <f>'StockBond Returns'!Y1191+'StockBond Returns'!AA1191-'StockBond Returns'!Z1191*'Distribution of Final Value'!$B$7</f>
        <v>1.340028984</v>
      </c>
      <c r="G1192" s="19">
        <f>1/'StockBond Returns'!M1190</f>
        <v>0.05516493203</v>
      </c>
      <c r="H1192">
        <f t="shared" si="7"/>
        <v>1</v>
      </c>
      <c r="I1192" s="71">
        <f t="shared" si="8"/>
        <v>0</v>
      </c>
      <c r="J1192">
        <f t="shared" si="9"/>
        <v>0</v>
      </c>
      <c r="K1192" s="19">
        <f t="shared" ref="K1192:M1192" si="2380">if(H1192=1,$E1192,"")</f>
        <v>0.04172842033</v>
      </c>
      <c r="L1192" t="str">
        <f t="shared" si="2380"/>
        <v/>
      </c>
      <c r="M1192" t="str">
        <f t="shared" si="2380"/>
        <v/>
      </c>
      <c r="N1192" s="158">
        <f>if('StockBond Returns'!AB1190=0,1,0)</f>
        <v>0</v>
      </c>
      <c r="O1192">
        <f>if( and('StockBond Returns'!$AB1190&lt;0,'StockBond Returns'!$AB1190&gt;=-0.1),1,0)</f>
        <v>0</v>
      </c>
      <c r="P1192">
        <f>if( and('StockBond Returns'!$AB1190&lt;-0.1,'StockBond Returns'!$AB1190&gt;=-0.2),1,0)</f>
        <v>1</v>
      </c>
      <c r="Q1192">
        <f>if( and('StockBond Returns'!$AB1190&lt;-0.2,'StockBond Returns'!$AB1190&gt;=-0.3),1,0)</f>
        <v>0</v>
      </c>
      <c r="R1192">
        <f>if('StockBond Returns'!AB1190&lt;-0.3,1,0)</f>
        <v>0</v>
      </c>
      <c r="S1192" t="str">
        <f t="shared" ref="S1192:W1192" si="2381">if(N1192=1,$E1192,"")</f>
        <v/>
      </c>
      <c r="T1192" t="str">
        <f t="shared" si="2381"/>
        <v/>
      </c>
      <c r="U1192" s="19">
        <f t="shared" si="2381"/>
        <v>0.04172842033</v>
      </c>
      <c r="V1192" t="str">
        <f t="shared" si="2381"/>
        <v/>
      </c>
      <c r="W1192" t="str">
        <f t="shared" si="2381"/>
        <v/>
      </c>
    </row>
    <row r="1193">
      <c r="A1193">
        <f t="shared" si="33"/>
        <v>11</v>
      </c>
      <c r="B1193">
        <f t="shared" si="34"/>
        <v>1969</v>
      </c>
      <c r="C1193" s="159">
        <f t="shared" si="709"/>
        <v>25537</v>
      </c>
      <c r="D1193" s="156">
        <f t="shared" si="12"/>
        <v>1969.833333</v>
      </c>
      <c r="E1193" s="157">
        <f>('StockBond Returns'!Y1192+'StockBond Returns'!AA1192-'Parameters &amp; Main Results'!$B$33)/'StockBond Returns'!Z1192*12</f>
        <v>0.040257519</v>
      </c>
      <c r="F1193" s="77">
        <f>'StockBond Returns'!Y1192+'StockBond Returns'!AA1192-'StockBond Returns'!Z1192*'Distribution of Final Value'!$B$7</f>
        <v>0.4122175021</v>
      </c>
      <c r="G1193" s="19">
        <f>1/'StockBond Returns'!M1191</f>
        <v>0.05331148316</v>
      </c>
      <c r="H1193">
        <f t="shared" si="7"/>
        <v>1</v>
      </c>
      <c r="I1193" s="71">
        <f t="shared" si="8"/>
        <v>0</v>
      </c>
      <c r="J1193">
        <f t="shared" si="9"/>
        <v>0</v>
      </c>
      <c r="K1193" s="19">
        <f t="shared" ref="K1193:M1193" si="2382">if(H1193=1,$E1193,"")</f>
        <v>0.040257519</v>
      </c>
      <c r="L1193" t="str">
        <f t="shared" si="2382"/>
        <v/>
      </c>
      <c r="M1193" t="str">
        <f t="shared" si="2382"/>
        <v/>
      </c>
      <c r="N1193" s="158">
        <f>if('StockBond Returns'!AB1191=0,1,0)</f>
        <v>0</v>
      </c>
      <c r="O1193">
        <f>if( and('StockBond Returns'!$AB1191&lt;0,'StockBond Returns'!$AB1191&gt;=-0.1),1,0)</f>
        <v>0</v>
      </c>
      <c r="P1193">
        <f>if( and('StockBond Returns'!$AB1191&lt;-0.1,'StockBond Returns'!$AB1191&gt;=-0.2),1,0)</f>
        <v>1</v>
      </c>
      <c r="Q1193">
        <f>if( and('StockBond Returns'!$AB1191&lt;-0.2,'StockBond Returns'!$AB1191&gt;=-0.3),1,0)</f>
        <v>0</v>
      </c>
      <c r="R1193">
        <f>if('StockBond Returns'!AB1191&lt;-0.3,1,0)</f>
        <v>0</v>
      </c>
      <c r="S1193" t="str">
        <f t="shared" ref="S1193:W1193" si="2383">if(N1193=1,$E1193,"")</f>
        <v/>
      </c>
      <c r="T1193" t="str">
        <f t="shared" si="2383"/>
        <v/>
      </c>
      <c r="U1193" s="19">
        <f t="shared" si="2383"/>
        <v>0.040257519</v>
      </c>
      <c r="V1193" t="str">
        <f t="shared" si="2383"/>
        <v/>
      </c>
      <c r="W1193" t="str">
        <f t="shared" si="2383"/>
        <v/>
      </c>
    </row>
    <row r="1194">
      <c r="A1194">
        <f t="shared" si="33"/>
        <v>12</v>
      </c>
      <c r="B1194">
        <f t="shared" si="34"/>
        <v>1969</v>
      </c>
      <c r="C1194" s="159">
        <f t="shared" si="709"/>
        <v>25568</v>
      </c>
      <c r="D1194" s="156">
        <f t="shared" si="12"/>
        <v>1969.916667</v>
      </c>
      <c r="E1194" s="157">
        <f>('StockBond Returns'!Y1193+'StockBond Returns'!AA1193-'Parameters &amp; Main Results'!$B$33)/'StockBond Returns'!Z1193*12</f>
        <v>0.04174021923</v>
      </c>
      <c r="F1194" s="77">
        <f>'StockBond Returns'!Y1193+'StockBond Returns'!AA1193-'StockBond Returns'!Z1193*'Distribution of Final Value'!$B$7</f>
        <v>1.345078914</v>
      </c>
      <c r="G1194" s="19">
        <f>1/'StockBond Returns'!M1192</f>
        <v>0.05597614122</v>
      </c>
      <c r="H1194">
        <f t="shared" si="7"/>
        <v>1</v>
      </c>
      <c r="I1194" s="71">
        <f t="shared" si="8"/>
        <v>0</v>
      </c>
      <c r="J1194">
        <f t="shared" si="9"/>
        <v>0</v>
      </c>
      <c r="K1194" s="19">
        <f t="shared" ref="K1194:M1194" si="2384">if(H1194=1,$E1194,"")</f>
        <v>0.04174021923</v>
      </c>
      <c r="L1194" t="str">
        <f t="shared" si="2384"/>
        <v/>
      </c>
      <c r="M1194" t="str">
        <f t="shared" si="2384"/>
        <v/>
      </c>
      <c r="N1194" s="158">
        <f>if('StockBond Returns'!AB1192=0,1,0)</f>
        <v>0</v>
      </c>
      <c r="O1194">
        <f>if( and('StockBond Returns'!$AB1192&lt;0,'StockBond Returns'!$AB1192&gt;=-0.1),1,0)</f>
        <v>0</v>
      </c>
      <c r="P1194">
        <f>if( and('StockBond Returns'!$AB1192&lt;-0.1,'StockBond Returns'!$AB1192&gt;=-0.2),1,0)</f>
        <v>1</v>
      </c>
      <c r="Q1194">
        <f>if( and('StockBond Returns'!$AB1192&lt;-0.2,'StockBond Returns'!$AB1192&gt;=-0.3),1,0)</f>
        <v>0</v>
      </c>
      <c r="R1194">
        <f>if('StockBond Returns'!AB1192&lt;-0.3,1,0)</f>
        <v>0</v>
      </c>
      <c r="S1194" t="str">
        <f t="shared" ref="S1194:W1194" si="2385">if(N1194=1,$E1194,"")</f>
        <v/>
      </c>
      <c r="T1194" t="str">
        <f t="shared" si="2385"/>
        <v/>
      </c>
      <c r="U1194" s="19">
        <f t="shared" si="2385"/>
        <v>0.04174021923</v>
      </c>
      <c r="V1194" t="str">
        <f t="shared" si="2385"/>
        <v/>
      </c>
      <c r="W1194" t="str">
        <f t="shared" si="2385"/>
        <v/>
      </c>
    </row>
    <row r="1195">
      <c r="A1195">
        <f t="shared" si="33"/>
        <v>1</v>
      </c>
      <c r="B1195">
        <f t="shared" si="34"/>
        <v>1970</v>
      </c>
      <c r="C1195" s="159">
        <f t="shared" si="709"/>
        <v>25599</v>
      </c>
      <c r="D1195" s="156">
        <f t="shared" si="12"/>
        <v>1970</v>
      </c>
      <c r="E1195" s="157">
        <f>('StockBond Returns'!Y1194+'StockBond Returns'!AA1194-'Parameters &amp; Main Results'!$B$33)/'StockBond Returns'!Z1194*12</f>
        <v>0.04295592978</v>
      </c>
      <c r="F1195" s="77">
        <f>'StockBond Returns'!Y1194+'StockBond Returns'!AA1194-'StockBond Returns'!Z1194*'Distribution of Final Value'!$B$7</f>
        <v>2.107952446</v>
      </c>
      <c r="G1195" s="19">
        <f>1/'StockBond Returns'!M1193</f>
        <v>0.05711806118</v>
      </c>
      <c r="H1195">
        <f t="shared" si="7"/>
        <v>1</v>
      </c>
      <c r="I1195" s="71">
        <f t="shared" si="8"/>
        <v>0</v>
      </c>
      <c r="J1195">
        <f t="shared" si="9"/>
        <v>0</v>
      </c>
      <c r="K1195" s="19">
        <f t="shared" ref="K1195:M1195" si="2386">if(H1195=1,$E1195,"")</f>
        <v>0.04295592978</v>
      </c>
      <c r="L1195" t="str">
        <f t="shared" si="2386"/>
        <v/>
      </c>
      <c r="M1195" t="str">
        <f t="shared" si="2386"/>
        <v/>
      </c>
      <c r="N1195" s="158">
        <f>if('StockBond Returns'!AB1193=0,1,0)</f>
        <v>0</v>
      </c>
      <c r="O1195">
        <f>if( and('StockBond Returns'!$AB1193&lt;0,'StockBond Returns'!$AB1193&gt;=-0.1),1,0)</f>
        <v>0</v>
      </c>
      <c r="P1195">
        <f>if( and('StockBond Returns'!$AB1193&lt;-0.1,'StockBond Returns'!$AB1193&gt;=-0.2),1,0)</f>
        <v>1</v>
      </c>
      <c r="Q1195">
        <f>if( and('StockBond Returns'!$AB1193&lt;-0.2,'StockBond Returns'!$AB1193&gt;=-0.3),1,0)</f>
        <v>0</v>
      </c>
      <c r="R1195">
        <f>if('StockBond Returns'!AB1193&lt;-0.3,1,0)</f>
        <v>0</v>
      </c>
      <c r="S1195" t="str">
        <f t="shared" ref="S1195:W1195" si="2387">if(N1195=1,$E1195,"")</f>
        <v/>
      </c>
      <c r="T1195" t="str">
        <f t="shared" si="2387"/>
        <v/>
      </c>
      <c r="U1195" s="19">
        <f t="shared" si="2387"/>
        <v>0.04295592978</v>
      </c>
      <c r="V1195" t="str">
        <f t="shared" si="2387"/>
        <v/>
      </c>
      <c r="W1195" t="str">
        <f t="shared" si="2387"/>
        <v/>
      </c>
    </row>
    <row r="1196">
      <c r="A1196">
        <f t="shared" si="33"/>
        <v>2</v>
      </c>
      <c r="B1196">
        <f t="shared" si="34"/>
        <v>1970</v>
      </c>
      <c r="C1196" s="159">
        <f t="shared" si="709"/>
        <v>25627</v>
      </c>
      <c r="D1196" s="156">
        <f t="shared" si="12"/>
        <v>1970.083333</v>
      </c>
      <c r="E1196" s="157">
        <f>('StockBond Returns'!Y1195+'StockBond Returns'!AA1195-'Parameters &amp; Main Results'!$B$33)/'StockBond Returns'!Z1195*12</f>
        <v>0.0455980945</v>
      </c>
      <c r="F1196" s="77">
        <f>'StockBond Returns'!Y1195+'StockBond Returns'!AA1195-'StockBond Returns'!Z1195*'Distribution of Final Value'!$B$7</f>
        <v>3.764272554</v>
      </c>
      <c r="G1196" s="19">
        <f>1/'StockBond Returns'!M1194</f>
        <v>0.06162343358</v>
      </c>
      <c r="H1196">
        <f t="shared" si="7"/>
        <v>1</v>
      </c>
      <c r="I1196" s="71">
        <f t="shared" si="8"/>
        <v>0</v>
      </c>
      <c r="J1196">
        <f t="shared" si="9"/>
        <v>0</v>
      </c>
      <c r="K1196" s="19">
        <f t="shared" ref="K1196:M1196" si="2388">if(H1196=1,$E1196,"")</f>
        <v>0.0455980945</v>
      </c>
      <c r="L1196" t="str">
        <f t="shared" si="2388"/>
        <v/>
      </c>
      <c r="M1196" t="str">
        <f t="shared" si="2388"/>
        <v/>
      </c>
      <c r="N1196" s="158">
        <f>if('StockBond Returns'!AB1194=0,1,0)</f>
        <v>0</v>
      </c>
      <c r="O1196">
        <f>if( and('StockBond Returns'!$AB1194&lt;0,'StockBond Returns'!$AB1194&gt;=-0.1),1,0)</f>
        <v>0</v>
      </c>
      <c r="P1196">
        <f>if( and('StockBond Returns'!$AB1194&lt;-0.1,'StockBond Returns'!$AB1194&gt;=-0.2),1,0)</f>
        <v>0</v>
      </c>
      <c r="Q1196">
        <f>if( and('StockBond Returns'!$AB1194&lt;-0.2,'StockBond Returns'!$AB1194&gt;=-0.3),1,0)</f>
        <v>1</v>
      </c>
      <c r="R1196">
        <f>if('StockBond Returns'!AB1194&lt;-0.3,1,0)</f>
        <v>0</v>
      </c>
      <c r="S1196" t="str">
        <f t="shared" ref="S1196:W1196" si="2389">if(N1196=1,$E1196,"")</f>
        <v/>
      </c>
      <c r="T1196" t="str">
        <f t="shared" si="2389"/>
        <v/>
      </c>
      <c r="U1196" t="str">
        <f t="shared" si="2389"/>
        <v/>
      </c>
      <c r="V1196" s="19">
        <f t="shared" si="2389"/>
        <v>0.0455980945</v>
      </c>
      <c r="W1196" t="str">
        <f t="shared" si="2389"/>
        <v/>
      </c>
    </row>
    <row r="1197">
      <c r="A1197">
        <f t="shared" si="33"/>
        <v>3</v>
      </c>
      <c r="B1197">
        <f t="shared" si="34"/>
        <v>1970</v>
      </c>
      <c r="C1197" s="159">
        <f t="shared" si="709"/>
        <v>25658</v>
      </c>
      <c r="D1197" s="156">
        <f t="shared" si="12"/>
        <v>1970.166667</v>
      </c>
      <c r="E1197" s="157">
        <f>('StockBond Returns'!Y1196+'StockBond Returns'!AA1196-'Parameters &amp; Main Results'!$B$33)/'StockBond Returns'!Z1196*12</f>
        <v>0.04347460312</v>
      </c>
      <c r="F1197" s="77">
        <f>'StockBond Returns'!Y1196+'StockBond Returns'!AA1196-'StockBond Returns'!Z1196*'Distribution of Final Value'!$B$7</f>
        <v>2.428005934</v>
      </c>
      <c r="G1197" s="19">
        <f>1/'StockBond Returns'!M1195</f>
        <v>0.0593415743</v>
      </c>
      <c r="H1197">
        <f t="shared" si="7"/>
        <v>1</v>
      </c>
      <c r="I1197" s="71">
        <f t="shared" si="8"/>
        <v>0</v>
      </c>
      <c r="J1197">
        <f t="shared" si="9"/>
        <v>0</v>
      </c>
      <c r="K1197" s="19">
        <f t="shared" ref="K1197:M1197" si="2390">if(H1197=1,$E1197,"")</f>
        <v>0.04347460312</v>
      </c>
      <c r="L1197" t="str">
        <f t="shared" si="2390"/>
        <v/>
      </c>
      <c r="M1197" t="str">
        <f t="shared" si="2390"/>
        <v/>
      </c>
      <c r="N1197" s="158">
        <f>if('StockBond Returns'!AB1195=0,1,0)</f>
        <v>0</v>
      </c>
      <c r="O1197">
        <f>if( and('StockBond Returns'!$AB1195&lt;0,'StockBond Returns'!$AB1195&gt;=-0.1),1,0)</f>
        <v>0</v>
      </c>
      <c r="P1197">
        <f>if( and('StockBond Returns'!$AB1195&lt;-0.1,'StockBond Returns'!$AB1195&gt;=-0.2),1,0)</f>
        <v>0</v>
      </c>
      <c r="Q1197">
        <f>if( and('StockBond Returns'!$AB1195&lt;-0.2,'StockBond Returns'!$AB1195&gt;=-0.3),1,0)</f>
        <v>1</v>
      </c>
      <c r="R1197">
        <f>if('StockBond Returns'!AB1195&lt;-0.3,1,0)</f>
        <v>0</v>
      </c>
      <c r="S1197" t="str">
        <f t="shared" ref="S1197:W1197" si="2391">if(N1197=1,$E1197,"")</f>
        <v/>
      </c>
      <c r="T1197" t="str">
        <f t="shared" si="2391"/>
        <v/>
      </c>
      <c r="U1197" t="str">
        <f t="shared" si="2391"/>
        <v/>
      </c>
      <c r="V1197" s="19">
        <f t="shared" si="2391"/>
        <v>0.04347460312</v>
      </c>
      <c r="W1197" t="str">
        <f t="shared" si="2391"/>
        <v/>
      </c>
    </row>
    <row r="1198">
      <c r="A1198">
        <f t="shared" si="33"/>
        <v>4</v>
      </c>
      <c r="B1198">
        <f t="shared" si="34"/>
        <v>1970</v>
      </c>
      <c r="C1198" s="159">
        <f t="shared" si="709"/>
        <v>25688</v>
      </c>
      <c r="D1198" s="156">
        <f t="shared" si="12"/>
        <v>1970.25</v>
      </c>
      <c r="E1198" s="157">
        <f>('StockBond Returns'!Y1197+'StockBond Returns'!AA1197-'Parameters &amp; Main Results'!$B$33)/'StockBond Returns'!Z1197*12</f>
        <v>0.04377538958</v>
      </c>
      <c r="F1198" s="77">
        <f>'StockBond Returns'!Y1197+'StockBond Returns'!AA1197-'StockBond Returns'!Z1197*'Distribution of Final Value'!$B$7</f>
        <v>2.613476406</v>
      </c>
      <c r="G1198" s="19">
        <f>1/'StockBond Returns'!M1196</f>
        <v>0.05982849379</v>
      </c>
      <c r="H1198">
        <f t="shared" si="7"/>
        <v>1</v>
      </c>
      <c r="I1198" s="71">
        <f t="shared" si="8"/>
        <v>0</v>
      </c>
      <c r="J1198">
        <f t="shared" si="9"/>
        <v>0</v>
      </c>
      <c r="K1198" s="19">
        <f t="shared" ref="K1198:M1198" si="2392">if(H1198=1,$E1198,"")</f>
        <v>0.04377538958</v>
      </c>
      <c r="L1198" t="str">
        <f t="shared" si="2392"/>
        <v/>
      </c>
      <c r="M1198" t="str">
        <f t="shared" si="2392"/>
        <v/>
      </c>
      <c r="N1198" s="158">
        <f>if('StockBond Returns'!AB1196=0,1,0)</f>
        <v>0</v>
      </c>
      <c r="O1198">
        <f>if( and('StockBond Returns'!$AB1196&lt;0,'StockBond Returns'!$AB1196&gt;=-0.1),1,0)</f>
        <v>0</v>
      </c>
      <c r="P1198">
        <f>if( and('StockBond Returns'!$AB1196&lt;-0.1,'StockBond Returns'!$AB1196&gt;=-0.2),1,0)</f>
        <v>0</v>
      </c>
      <c r="Q1198">
        <f>if( and('StockBond Returns'!$AB1196&lt;-0.2,'StockBond Returns'!$AB1196&gt;=-0.3),1,0)</f>
        <v>1</v>
      </c>
      <c r="R1198">
        <f>if('StockBond Returns'!AB1196&lt;-0.3,1,0)</f>
        <v>0</v>
      </c>
      <c r="S1198" t="str">
        <f t="shared" ref="S1198:W1198" si="2393">if(N1198=1,$E1198,"")</f>
        <v/>
      </c>
      <c r="T1198" t="str">
        <f t="shared" si="2393"/>
        <v/>
      </c>
      <c r="U1198" t="str">
        <f t="shared" si="2393"/>
        <v/>
      </c>
      <c r="V1198" s="19">
        <f t="shared" si="2393"/>
        <v>0.04377538958</v>
      </c>
      <c r="W1198" t="str">
        <f t="shared" si="2393"/>
        <v/>
      </c>
    </row>
    <row r="1199">
      <c r="A1199">
        <f t="shared" si="33"/>
        <v>5</v>
      </c>
      <c r="B1199">
        <f t="shared" si="34"/>
        <v>1970</v>
      </c>
      <c r="C1199" s="159">
        <f t="shared" si="709"/>
        <v>25719</v>
      </c>
      <c r="D1199" s="156">
        <f t="shared" si="12"/>
        <v>1970.333333</v>
      </c>
      <c r="E1199" s="157">
        <f>('StockBond Returns'!Y1198+'StockBond Returns'!AA1198-'Parameters &amp; Main Results'!$B$33)/'StockBond Returns'!Z1198*12</f>
        <v>0.04774674909</v>
      </c>
      <c r="F1199" s="77">
        <f>'StockBond Returns'!Y1198+'StockBond Returns'!AA1198-'StockBond Returns'!Z1198*'Distribution of Final Value'!$B$7</f>
        <v>5.093213191</v>
      </c>
      <c r="G1199" s="19">
        <f>1/'StockBond Returns'!M1197</f>
        <v>0.06642335967</v>
      </c>
      <c r="H1199">
        <f t="shared" si="7"/>
        <v>1</v>
      </c>
      <c r="I1199" s="71">
        <f t="shared" si="8"/>
        <v>0</v>
      </c>
      <c r="J1199">
        <f t="shared" si="9"/>
        <v>0</v>
      </c>
      <c r="K1199" s="19">
        <f t="shared" ref="K1199:M1199" si="2394">if(H1199=1,$E1199,"")</f>
        <v>0.04774674909</v>
      </c>
      <c r="L1199" t="str">
        <f t="shared" si="2394"/>
        <v/>
      </c>
      <c r="M1199" t="str">
        <f t="shared" si="2394"/>
        <v/>
      </c>
      <c r="N1199" s="158">
        <f>if('StockBond Returns'!AB1197=0,1,0)</f>
        <v>0</v>
      </c>
      <c r="O1199">
        <f>if( and('StockBond Returns'!$AB1197&lt;0,'StockBond Returns'!$AB1197&gt;=-0.1),1,0)</f>
        <v>0</v>
      </c>
      <c r="P1199">
        <f>if( and('StockBond Returns'!$AB1197&lt;-0.1,'StockBond Returns'!$AB1197&gt;=-0.2),1,0)</f>
        <v>0</v>
      </c>
      <c r="Q1199">
        <f>if( and('StockBond Returns'!$AB1197&lt;-0.2,'StockBond Returns'!$AB1197&gt;=-0.3),1,0)</f>
        <v>1</v>
      </c>
      <c r="R1199">
        <f>if('StockBond Returns'!AB1197&lt;-0.3,1,0)</f>
        <v>0</v>
      </c>
      <c r="S1199" t="str">
        <f t="shared" ref="S1199:W1199" si="2395">if(N1199=1,$E1199,"")</f>
        <v/>
      </c>
      <c r="T1199" t="str">
        <f t="shared" si="2395"/>
        <v/>
      </c>
      <c r="U1199" t="str">
        <f t="shared" si="2395"/>
        <v/>
      </c>
      <c r="V1199" s="19">
        <f t="shared" si="2395"/>
        <v>0.04774674909</v>
      </c>
      <c r="W1199" t="str">
        <f t="shared" si="2395"/>
        <v/>
      </c>
    </row>
    <row r="1200">
      <c r="A1200">
        <f t="shared" si="33"/>
        <v>6</v>
      </c>
      <c r="B1200">
        <f t="shared" si="34"/>
        <v>1970</v>
      </c>
      <c r="C1200" s="159">
        <f t="shared" si="709"/>
        <v>25749</v>
      </c>
      <c r="D1200" s="156">
        <f t="shared" si="12"/>
        <v>1970.416667</v>
      </c>
      <c r="E1200" s="157">
        <f>('StockBond Returns'!Y1199+'StockBond Returns'!AA1199-'Parameters &amp; Main Results'!$B$33)/'StockBond Returns'!Z1199*12</f>
        <v>0.05020420568</v>
      </c>
      <c r="F1200" s="77">
        <f>'StockBond Returns'!Y1199+'StockBond Returns'!AA1199-'StockBond Returns'!Z1199*'Distribution of Final Value'!$B$7</f>
        <v>6.619033498</v>
      </c>
      <c r="G1200" s="19">
        <f>1/'StockBond Returns'!M1198</f>
        <v>0.06987586063</v>
      </c>
      <c r="H1200">
        <f t="shared" si="7"/>
        <v>1</v>
      </c>
      <c r="I1200" s="71">
        <f t="shared" si="8"/>
        <v>0</v>
      </c>
      <c r="J1200">
        <f t="shared" si="9"/>
        <v>0</v>
      </c>
      <c r="K1200" s="19">
        <f t="shared" ref="K1200:M1200" si="2396">if(H1200=1,$E1200,"")</f>
        <v>0.05020420568</v>
      </c>
      <c r="L1200" t="str">
        <f t="shared" si="2396"/>
        <v/>
      </c>
      <c r="M1200" t="str">
        <f t="shared" si="2396"/>
        <v/>
      </c>
      <c r="N1200" s="158">
        <f>if('StockBond Returns'!AB1198=0,1,0)</f>
        <v>0</v>
      </c>
      <c r="O1200">
        <f>if( and('StockBond Returns'!$AB1198&lt;0,'StockBond Returns'!$AB1198&gt;=-0.1),1,0)</f>
        <v>0</v>
      </c>
      <c r="P1200">
        <f>if( and('StockBond Returns'!$AB1198&lt;-0.1,'StockBond Returns'!$AB1198&gt;=-0.2),1,0)</f>
        <v>0</v>
      </c>
      <c r="Q1200">
        <f>if( and('StockBond Returns'!$AB1198&lt;-0.2,'StockBond Returns'!$AB1198&gt;=-0.3),1,0)</f>
        <v>0</v>
      </c>
      <c r="R1200">
        <f>if('StockBond Returns'!AB1198&lt;-0.3,1,0)</f>
        <v>1</v>
      </c>
      <c r="S1200" t="str">
        <f t="shared" ref="S1200:W1200" si="2397">if(N1200=1,$E1200,"")</f>
        <v/>
      </c>
      <c r="T1200" t="str">
        <f t="shared" si="2397"/>
        <v/>
      </c>
      <c r="U1200" t="str">
        <f t="shared" si="2397"/>
        <v/>
      </c>
      <c r="V1200" t="str">
        <f t="shared" si="2397"/>
        <v/>
      </c>
      <c r="W1200" s="19">
        <f t="shared" si="2397"/>
        <v>0.05020420568</v>
      </c>
    </row>
    <row r="1201">
      <c r="A1201">
        <f t="shared" si="33"/>
        <v>7</v>
      </c>
      <c r="B1201">
        <f t="shared" si="34"/>
        <v>1970</v>
      </c>
      <c r="C1201" s="159">
        <f t="shared" si="709"/>
        <v>25780</v>
      </c>
      <c r="D1201" s="156">
        <f t="shared" si="12"/>
        <v>1970.5</v>
      </c>
      <c r="E1201" s="157">
        <f>('StockBond Returns'!Y1200+'StockBond Returns'!AA1200-'Parameters &amp; Main Results'!$B$33)/'StockBond Returns'!Z1200*12</f>
        <v>0.05210404469</v>
      </c>
      <c r="F1201" s="77">
        <f>'StockBond Returns'!Y1200+'StockBond Returns'!AA1200-'StockBond Returns'!Z1200*'Distribution of Final Value'!$B$7</f>
        <v>7.790770254</v>
      </c>
      <c r="G1201" s="19">
        <f>1/'StockBond Returns'!M1199</f>
        <v>0.07532533786</v>
      </c>
      <c r="H1201">
        <f t="shared" si="7"/>
        <v>1</v>
      </c>
      <c r="I1201" s="71">
        <f t="shared" si="8"/>
        <v>0</v>
      </c>
      <c r="J1201">
        <f t="shared" si="9"/>
        <v>0</v>
      </c>
      <c r="K1201" s="19">
        <f t="shared" ref="K1201:M1201" si="2398">if(H1201=1,$E1201,"")</f>
        <v>0.05210404469</v>
      </c>
      <c r="L1201" t="str">
        <f t="shared" si="2398"/>
        <v/>
      </c>
      <c r="M1201" t="str">
        <f t="shared" si="2398"/>
        <v/>
      </c>
      <c r="N1201" s="158">
        <f>if('StockBond Returns'!AB1199=0,1,0)</f>
        <v>0</v>
      </c>
      <c r="O1201">
        <f>if( and('StockBond Returns'!$AB1199&lt;0,'StockBond Returns'!$AB1199&gt;=-0.1),1,0)</f>
        <v>0</v>
      </c>
      <c r="P1201">
        <f>if( and('StockBond Returns'!$AB1199&lt;-0.1,'StockBond Returns'!$AB1199&gt;=-0.2),1,0)</f>
        <v>0</v>
      </c>
      <c r="Q1201">
        <f>if( and('StockBond Returns'!$AB1199&lt;-0.2,'StockBond Returns'!$AB1199&gt;=-0.3),1,0)</f>
        <v>0</v>
      </c>
      <c r="R1201">
        <f>if('StockBond Returns'!AB1199&lt;-0.3,1,0)</f>
        <v>1</v>
      </c>
      <c r="S1201" t="str">
        <f t="shared" ref="S1201:W1201" si="2399">if(N1201=1,$E1201,"")</f>
        <v/>
      </c>
      <c r="T1201" t="str">
        <f t="shared" si="2399"/>
        <v/>
      </c>
      <c r="U1201" t="str">
        <f t="shared" si="2399"/>
        <v/>
      </c>
      <c r="V1201" t="str">
        <f t="shared" si="2399"/>
        <v/>
      </c>
      <c r="W1201" s="19">
        <f t="shared" si="2399"/>
        <v>0.05210404469</v>
      </c>
    </row>
    <row r="1202">
      <c r="A1202">
        <f t="shared" si="33"/>
        <v>8</v>
      </c>
      <c r="B1202">
        <f t="shared" si="34"/>
        <v>1970</v>
      </c>
      <c r="C1202" s="159">
        <f t="shared" si="709"/>
        <v>25811</v>
      </c>
      <c r="D1202" s="156">
        <f t="shared" si="12"/>
        <v>1970.583333</v>
      </c>
      <c r="E1202" s="157">
        <f>('StockBond Returns'!Y1201+'StockBond Returns'!AA1201-'Parameters &amp; Main Results'!$B$33)/'StockBond Returns'!Z1201*12</f>
        <v>0.04931741743</v>
      </c>
      <c r="F1202" s="77">
        <f>'StockBond Returns'!Y1201+'StockBond Returns'!AA1201-'StockBond Returns'!Z1201*'Distribution of Final Value'!$B$7</f>
        <v>6.042986548</v>
      </c>
      <c r="G1202" s="19">
        <f>1/'StockBond Returns'!M1200</f>
        <v>0.07067696497</v>
      </c>
      <c r="H1202">
        <f t="shared" si="7"/>
        <v>1</v>
      </c>
      <c r="I1202" s="71">
        <f t="shared" si="8"/>
        <v>0</v>
      </c>
      <c r="J1202">
        <f t="shared" si="9"/>
        <v>0</v>
      </c>
      <c r="K1202" s="19">
        <f t="shared" ref="K1202:M1202" si="2400">if(H1202=1,$E1202,"")</f>
        <v>0.04931741743</v>
      </c>
      <c r="L1202" t="str">
        <f t="shared" si="2400"/>
        <v/>
      </c>
      <c r="M1202" t="str">
        <f t="shared" si="2400"/>
        <v/>
      </c>
      <c r="N1202" s="158">
        <f>if('StockBond Returns'!AB1200=0,1,0)</f>
        <v>0</v>
      </c>
      <c r="O1202">
        <f>if( and('StockBond Returns'!$AB1200&lt;0,'StockBond Returns'!$AB1200&gt;=-0.1),1,0)</f>
        <v>0</v>
      </c>
      <c r="P1202">
        <f>if( and('StockBond Returns'!$AB1200&lt;-0.1,'StockBond Returns'!$AB1200&gt;=-0.2),1,0)</f>
        <v>0</v>
      </c>
      <c r="Q1202">
        <f>if( and('StockBond Returns'!$AB1200&lt;-0.2,'StockBond Returns'!$AB1200&gt;=-0.3),1,0)</f>
        <v>0</v>
      </c>
      <c r="R1202">
        <f>if('StockBond Returns'!AB1200&lt;-0.3,1,0)</f>
        <v>1</v>
      </c>
      <c r="S1202" t="str">
        <f t="shared" ref="S1202:W1202" si="2401">if(N1202=1,$E1202,"")</f>
        <v/>
      </c>
      <c r="T1202" t="str">
        <f t="shared" si="2401"/>
        <v/>
      </c>
      <c r="U1202" t="str">
        <f t="shared" si="2401"/>
        <v/>
      </c>
      <c r="V1202" t="str">
        <f t="shared" si="2401"/>
        <v/>
      </c>
      <c r="W1202" s="19">
        <f t="shared" si="2401"/>
        <v>0.04931741743</v>
      </c>
    </row>
    <row r="1203">
      <c r="A1203">
        <f t="shared" si="33"/>
        <v>9</v>
      </c>
      <c r="B1203">
        <f t="shared" si="34"/>
        <v>1970</v>
      </c>
      <c r="C1203" s="159">
        <f t="shared" si="709"/>
        <v>25841</v>
      </c>
      <c r="D1203" s="156">
        <f t="shared" si="12"/>
        <v>1970.666667</v>
      </c>
      <c r="E1203" s="157">
        <f>('StockBond Returns'!Y1202+'StockBond Returns'!AA1202-'Parameters &amp; Main Results'!$B$33)/'StockBond Returns'!Z1202*12</f>
        <v>0.04796334429</v>
      </c>
      <c r="F1203" s="77">
        <f>'StockBond Returns'!Y1202+'StockBond Returns'!AA1202-'StockBond Returns'!Z1202*'Distribution of Final Value'!$B$7</f>
        <v>5.192258562</v>
      </c>
      <c r="G1203" s="19">
        <f>1/'StockBond Returns'!M1201</f>
        <v>0.06778780934</v>
      </c>
      <c r="H1203">
        <f t="shared" si="7"/>
        <v>1</v>
      </c>
      <c r="I1203" s="71">
        <f t="shared" si="8"/>
        <v>0</v>
      </c>
      <c r="J1203">
        <f t="shared" si="9"/>
        <v>0</v>
      </c>
      <c r="K1203" s="19">
        <f t="shared" ref="K1203:M1203" si="2402">if(H1203=1,$E1203,"")</f>
        <v>0.04796334429</v>
      </c>
      <c r="L1203" t="str">
        <f t="shared" si="2402"/>
        <v/>
      </c>
      <c r="M1203" t="str">
        <f t="shared" si="2402"/>
        <v/>
      </c>
      <c r="N1203" s="158">
        <f>if('StockBond Returns'!AB1201=0,1,0)</f>
        <v>0</v>
      </c>
      <c r="O1203">
        <f>if( and('StockBond Returns'!$AB1201&lt;0,'StockBond Returns'!$AB1201&gt;=-0.1),1,0)</f>
        <v>0</v>
      </c>
      <c r="P1203">
        <f>if( and('StockBond Returns'!$AB1201&lt;-0.1,'StockBond Returns'!$AB1201&gt;=-0.2),1,0)</f>
        <v>0</v>
      </c>
      <c r="Q1203">
        <f>if( and('StockBond Returns'!$AB1201&lt;-0.2,'StockBond Returns'!$AB1201&gt;=-0.3),1,0)</f>
        <v>1</v>
      </c>
      <c r="R1203">
        <f>if('StockBond Returns'!AB1201&lt;-0.3,1,0)</f>
        <v>0</v>
      </c>
      <c r="S1203" t="str">
        <f t="shared" ref="S1203:W1203" si="2403">if(N1203=1,$E1203,"")</f>
        <v/>
      </c>
      <c r="T1203" t="str">
        <f t="shared" si="2403"/>
        <v/>
      </c>
      <c r="U1203" t="str">
        <f t="shared" si="2403"/>
        <v/>
      </c>
      <c r="V1203" s="19">
        <f t="shared" si="2403"/>
        <v>0.04796334429</v>
      </c>
      <c r="W1203" t="str">
        <f t="shared" si="2403"/>
        <v/>
      </c>
    </row>
    <row r="1204">
      <c r="A1204">
        <f t="shared" si="33"/>
        <v>10</v>
      </c>
      <c r="B1204">
        <f t="shared" si="34"/>
        <v>1970</v>
      </c>
      <c r="C1204" s="159">
        <f t="shared" si="709"/>
        <v>25872</v>
      </c>
      <c r="D1204" s="156">
        <f t="shared" si="12"/>
        <v>1970.75</v>
      </c>
      <c r="E1204" s="157">
        <f>('StockBond Returns'!Y1203+'StockBond Returns'!AA1203-'Parameters &amp; Main Results'!$B$33)/'StockBond Returns'!Z1203*12</f>
        <v>0.04685712425</v>
      </c>
      <c r="F1204" s="77">
        <f>'StockBond Returns'!Y1203+'StockBond Returns'!AA1203-'StockBond Returns'!Z1203*'Distribution of Final Value'!$B$7</f>
        <v>4.498583174</v>
      </c>
      <c r="G1204" s="19">
        <f>1/'StockBond Returns'!M1202</f>
        <v>0.06599872281</v>
      </c>
      <c r="H1204">
        <f t="shared" si="7"/>
        <v>1</v>
      </c>
      <c r="I1204" s="71">
        <f t="shared" si="8"/>
        <v>0</v>
      </c>
      <c r="J1204">
        <f t="shared" si="9"/>
        <v>0</v>
      </c>
      <c r="K1204" s="19">
        <f t="shared" ref="K1204:M1204" si="2404">if(H1204=1,$E1204,"")</f>
        <v>0.04685712425</v>
      </c>
      <c r="L1204" t="str">
        <f t="shared" si="2404"/>
        <v/>
      </c>
      <c r="M1204" t="str">
        <f t="shared" si="2404"/>
        <v/>
      </c>
      <c r="N1204" s="158">
        <f>if('StockBond Returns'!AB1202=0,1,0)</f>
        <v>0</v>
      </c>
      <c r="O1204">
        <f>if( and('StockBond Returns'!$AB1202&lt;0,'StockBond Returns'!$AB1202&gt;=-0.1),1,0)</f>
        <v>0</v>
      </c>
      <c r="P1204">
        <f>if( and('StockBond Returns'!$AB1202&lt;-0.1,'StockBond Returns'!$AB1202&gt;=-0.2),1,0)</f>
        <v>0</v>
      </c>
      <c r="Q1204">
        <f>if( and('StockBond Returns'!$AB1202&lt;-0.2,'StockBond Returns'!$AB1202&gt;=-0.3),1,0)</f>
        <v>1</v>
      </c>
      <c r="R1204">
        <f>if('StockBond Returns'!AB1202&lt;-0.3,1,0)</f>
        <v>0</v>
      </c>
      <c r="S1204" t="str">
        <f t="shared" ref="S1204:W1204" si="2405">if(N1204=1,$E1204,"")</f>
        <v/>
      </c>
      <c r="T1204" t="str">
        <f t="shared" si="2405"/>
        <v/>
      </c>
      <c r="U1204" t="str">
        <f t="shared" si="2405"/>
        <v/>
      </c>
      <c r="V1204" s="19">
        <f t="shared" si="2405"/>
        <v>0.04685712425</v>
      </c>
      <c r="W1204" t="str">
        <f t="shared" si="2405"/>
        <v/>
      </c>
    </row>
    <row r="1205">
      <c r="A1205">
        <f t="shared" si="33"/>
        <v>11</v>
      </c>
      <c r="B1205">
        <f t="shared" si="34"/>
        <v>1970</v>
      </c>
      <c r="C1205" s="159">
        <f t="shared" si="709"/>
        <v>25902</v>
      </c>
      <c r="D1205" s="156">
        <f t="shared" si="12"/>
        <v>1970.833333</v>
      </c>
      <c r="E1205" s="157">
        <f>('StockBond Returns'!Y1204+'StockBond Returns'!AA1204-'Parameters &amp; Main Results'!$B$33)/'StockBond Returns'!Z1204*12</f>
        <v>0.04754788918</v>
      </c>
      <c r="F1205" s="77">
        <f>'StockBond Returns'!Y1204+'StockBond Returns'!AA1204-'StockBond Returns'!Z1204*'Distribution of Final Value'!$B$7</f>
        <v>4.919171909</v>
      </c>
      <c r="G1205" s="19">
        <f>1/'StockBond Returns'!M1203</f>
        <v>0.06706623298</v>
      </c>
      <c r="H1205">
        <f t="shared" si="7"/>
        <v>1</v>
      </c>
      <c r="I1205" s="71">
        <f t="shared" si="8"/>
        <v>0</v>
      </c>
      <c r="J1205">
        <f t="shared" si="9"/>
        <v>0</v>
      </c>
      <c r="K1205" s="19">
        <f t="shared" ref="K1205:M1205" si="2406">if(H1205=1,$E1205,"")</f>
        <v>0.04754788918</v>
      </c>
      <c r="L1205" t="str">
        <f t="shared" si="2406"/>
        <v/>
      </c>
      <c r="M1205" t="str">
        <f t="shared" si="2406"/>
        <v/>
      </c>
      <c r="N1205" s="158">
        <f>if('StockBond Returns'!AB1203=0,1,0)</f>
        <v>0</v>
      </c>
      <c r="O1205">
        <f>if( and('StockBond Returns'!$AB1203&lt;0,'StockBond Returns'!$AB1203&gt;=-0.1),1,0)</f>
        <v>0</v>
      </c>
      <c r="P1205">
        <f>if( and('StockBond Returns'!$AB1203&lt;-0.1,'StockBond Returns'!$AB1203&gt;=-0.2),1,0)</f>
        <v>0</v>
      </c>
      <c r="Q1205">
        <f>if( and('StockBond Returns'!$AB1203&lt;-0.2,'StockBond Returns'!$AB1203&gt;=-0.3),1,0)</f>
        <v>1</v>
      </c>
      <c r="R1205">
        <f>if('StockBond Returns'!AB1203&lt;-0.3,1,0)</f>
        <v>0</v>
      </c>
      <c r="S1205" t="str">
        <f t="shared" ref="S1205:W1205" si="2407">if(N1205=1,$E1205,"")</f>
        <v/>
      </c>
      <c r="T1205" t="str">
        <f t="shared" si="2407"/>
        <v/>
      </c>
      <c r="U1205" t="str">
        <f t="shared" si="2407"/>
        <v/>
      </c>
      <c r="V1205" s="19">
        <f t="shared" si="2407"/>
        <v>0.04754788918</v>
      </c>
      <c r="W1205" t="str">
        <f t="shared" si="2407"/>
        <v/>
      </c>
    </row>
    <row r="1206">
      <c r="A1206">
        <f t="shared" si="33"/>
        <v>12</v>
      </c>
      <c r="B1206">
        <f t="shared" si="34"/>
        <v>1970</v>
      </c>
      <c r="C1206" s="159">
        <f t="shared" si="709"/>
        <v>25933</v>
      </c>
      <c r="D1206" s="156">
        <f t="shared" si="12"/>
        <v>1970.916667</v>
      </c>
      <c r="E1206" s="157">
        <f>('StockBond Returns'!Y1205+'StockBond Returns'!AA1205-'Parameters &amp; Main Results'!$B$33)/'StockBond Returns'!Z1205*12</f>
        <v>0.04549963903</v>
      </c>
      <c r="F1206" s="77">
        <f>'StockBond Returns'!Y1205+'StockBond Returns'!AA1205-'StockBond Returns'!Z1205*'Distribution of Final Value'!$B$7</f>
        <v>3.646531117</v>
      </c>
      <c r="G1206" s="19">
        <f>1/'StockBond Returns'!M1204</f>
        <v>0.06464645529</v>
      </c>
      <c r="H1206">
        <f t="shared" si="7"/>
        <v>1</v>
      </c>
      <c r="I1206" s="71">
        <f t="shared" si="8"/>
        <v>0</v>
      </c>
      <c r="J1206">
        <f t="shared" si="9"/>
        <v>0</v>
      </c>
      <c r="K1206" s="19">
        <f t="shared" ref="K1206:M1206" si="2408">if(H1206=1,$E1206,"")</f>
        <v>0.04549963903</v>
      </c>
      <c r="L1206" t="str">
        <f t="shared" si="2408"/>
        <v/>
      </c>
      <c r="M1206" t="str">
        <f t="shared" si="2408"/>
        <v/>
      </c>
      <c r="N1206" s="158">
        <f>if('StockBond Returns'!AB1204=0,1,0)</f>
        <v>0</v>
      </c>
      <c r="O1206">
        <f>if( and('StockBond Returns'!$AB1204&lt;0,'StockBond Returns'!$AB1204&gt;=-0.1),1,0)</f>
        <v>0</v>
      </c>
      <c r="P1206">
        <f>if( and('StockBond Returns'!$AB1204&lt;-0.1,'StockBond Returns'!$AB1204&gt;=-0.2),1,0)</f>
        <v>0</v>
      </c>
      <c r="Q1206">
        <f>if( and('StockBond Returns'!$AB1204&lt;-0.2,'StockBond Returns'!$AB1204&gt;=-0.3),1,0)</f>
        <v>1</v>
      </c>
      <c r="R1206">
        <f>if('StockBond Returns'!AB1204&lt;-0.3,1,0)</f>
        <v>0</v>
      </c>
      <c r="S1206" t="str">
        <f t="shared" ref="S1206:W1206" si="2409">if(N1206=1,$E1206,"")</f>
        <v/>
      </c>
      <c r="T1206" t="str">
        <f t="shared" si="2409"/>
        <v/>
      </c>
      <c r="U1206" t="str">
        <f t="shared" si="2409"/>
        <v/>
      </c>
      <c r="V1206" s="19">
        <f t="shared" si="2409"/>
        <v>0.04549963903</v>
      </c>
      <c r="W1206" t="str">
        <f t="shared" si="2409"/>
        <v/>
      </c>
    </row>
    <row r="1207">
      <c r="A1207">
        <f t="shared" si="33"/>
        <v>1</v>
      </c>
      <c r="B1207">
        <f t="shared" si="34"/>
        <v>1971</v>
      </c>
      <c r="C1207" s="159">
        <f t="shared" si="709"/>
        <v>25964</v>
      </c>
      <c r="D1207" s="156">
        <f t="shared" si="12"/>
        <v>1971</v>
      </c>
      <c r="E1207" s="157">
        <f>('StockBond Returns'!Y1206+'StockBond Returns'!AA1206-'Parameters &amp; Main Results'!$B$33)/'StockBond Returns'!Z1206*12</f>
        <v>0.04390861348</v>
      </c>
      <c r="F1207" s="77">
        <f>'StockBond Returns'!Y1206+'StockBond Returns'!AA1206-'StockBond Returns'!Z1206*'Distribution of Final Value'!$B$7</f>
        <v>2.660380076</v>
      </c>
      <c r="G1207" s="19">
        <f>1/'StockBond Returns'!M1205</f>
        <v>0.06156109841</v>
      </c>
      <c r="H1207">
        <f t="shared" si="7"/>
        <v>1</v>
      </c>
      <c r="I1207" s="71">
        <f t="shared" si="8"/>
        <v>0</v>
      </c>
      <c r="J1207">
        <f t="shared" si="9"/>
        <v>0</v>
      </c>
      <c r="K1207" s="19">
        <f t="shared" ref="K1207:M1207" si="2410">if(H1207=1,$E1207,"")</f>
        <v>0.04390861348</v>
      </c>
      <c r="L1207" t="str">
        <f t="shared" si="2410"/>
        <v/>
      </c>
      <c r="M1207" t="str">
        <f t="shared" si="2410"/>
        <v/>
      </c>
      <c r="N1207" s="158">
        <f>if('StockBond Returns'!AB1205=0,1,0)</f>
        <v>0</v>
      </c>
      <c r="O1207">
        <f>if( and('StockBond Returns'!$AB1205&lt;0,'StockBond Returns'!$AB1205&gt;=-0.1),1,0)</f>
        <v>0</v>
      </c>
      <c r="P1207">
        <f>if( and('StockBond Returns'!$AB1205&lt;-0.1,'StockBond Returns'!$AB1205&gt;=-0.2),1,0)</f>
        <v>1</v>
      </c>
      <c r="Q1207">
        <f>if( and('StockBond Returns'!$AB1205&lt;-0.2,'StockBond Returns'!$AB1205&gt;=-0.3),1,0)</f>
        <v>0</v>
      </c>
      <c r="R1207">
        <f>if('StockBond Returns'!AB1205&lt;-0.3,1,0)</f>
        <v>0</v>
      </c>
      <c r="S1207" t="str">
        <f t="shared" ref="S1207:W1207" si="2411">if(N1207=1,$E1207,"")</f>
        <v/>
      </c>
      <c r="T1207" t="str">
        <f t="shared" si="2411"/>
        <v/>
      </c>
      <c r="U1207" s="19">
        <f t="shared" si="2411"/>
        <v>0.04390861348</v>
      </c>
      <c r="V1207" t="str">
        <f t="shared" si="2411"/>
        <v/>
      </c>
      <c r="W1207" t="str">
        <f t="shared" si="2411"/>
        <v/>
      </c>
    </row>
    <row r="1208">
      <c r="A1208">
        <f t="shared" si="33"/>
        <v>2</v>
      </c>
      <c r="B1208">
        <f t="shared" si="34"/>
        <v>1971</v>
      </c>
      <c r="C1208" s="159">
        <f t="shared" si="709"/>
        <v>25992</v>
      </c>
      <c r="D1208" s="156">
        <f t="shared" si="12"/>
        <v>1971.083333</v>
      </c>
      <c r="E1208" s="157">
        <f>('StockBond Returns'!Y1207+'StockBond Returns'!AA1207-'Parameters &amp; Main Results'!$B$33)/'StockBond Returns'!Z1207*12</f>
        <v>0.04244317991</v>
      </c>
      <c r="F1208" s="77">
        <f>'StockBond Returns'!Y1207+'StockBond Returns'!AA1207-'StockBond Returns'!Z1207*'Distribution of Final Value'!$B$7</f>
        <v>1.754656486</v>
      </c>
      <c r="G1208" s="19">
        <f>1/'StockBond Returns'!M1206</f>
        <v>0.05890075631</v>
      </c>
      <c r="H1208">
        <f t="shared" si="7"/>
        <v>1</v>
      </c>
      <c r="I1208" s="71">
        <f t="shared" si="8"/>
        <v>0</v>
      </c>
      <c r="J1208">
        <f t="shared" si="9"/>
        <v>0</v>
      </c>
      <c r="K1208" s="19">
        <f t="shared" ref="K1208:M1208" si="2412">if(H1208=1,$E1208,"")</f>
        <v>0.04244317991</v>
      </c>
      <c r="L1208" t="str">
        <f t="shared" si="2412"/>
        <v/>
      </c>
      <c r="M1208" t="str">
        <f t="shared" si="2412"/>
        <v/>
      </c>
      <c r="N1208" s="158">
        <f>if('StockBond Returns'!AB1206=0,1,0)</f>
        <v>0</v>
      </c>
      <c r="O1208">
        <f>if( and('StockBond Returns'!$AB1206&lt;0,'StockBond Returns'!$AB1206&gt;=-0.1),1,0)</f>
        <v>0</v>
      </c>
      <c r="P1208">
        <f>if( and('StockBond Returns'!$AB1206&lt;-0.1,'StockBond Returns'!$AB1206&gt;=-0.2),1,0)</f>
        <v>1</v>
      </c>
      <c r="Q1208">
        <f>if( and('StockBond Returns'!$AB1206&lt;-0.2,'StockBond Returns'!$AB1206&gt;=-0.3),1,0)</f>
        <v>0</v>
      </c>
      <c r="R1208">
        <f>if('StockBond Returns'!AB1206&lt;-0.3,1,0)</f>
        <v>0</v>
      </c>
      <c r="S1208" t="str">
        <f t="shared" ref="S1208:W1208" si="2413">if(N1208=1,$E1208,"")</f>
        <v/>
      </c>
      <c r="T1208" t="str">
        <f t="shared" si="2413"/>
        <v/>
      </c>
      <c r="U1208" s="19">
        <f t="shared" si="2413"/>
        <v>0.04244317991</v>
      </c>
      <c r="V1208" t="str">
        <f t="shared" si="2413"/>
        <v/>
      </c>
      <c r="W1208" t="str">
        <f t="shared" si="2413"/>
        <v/>
      </c>
    </row>
    <row r="1209">
      <c r="A1209">
        <f t="shared" si="33"/>
        <v>3</v>
      </c>
      <c r="B1209">
        <f t="shared" si="34"/>
        <v>1971</v>
      </c>
      <c r="C1209" s="159">
        <f t="shared" si="709"/>
        <v>26023</v>
      </c>
      <c r="D1209" s="156">
        <f t="shared" si="12"/>
        <v>1971.166667</v>
      </c>
      <c r="E1209" s="157">
        <f>('StockBond Returns'!Y1208+'StockBond Returns'!AA1208-'Parameters &amp; Main Results'!$B$33)/'StockBond Returns'!Z1208*12</f>
        <v>0.0422001518</v>
      </c>
      <c r="F1209" s="77">
        <f>'StockBond Returns'!Y1208+'StockBond Returns'!AA1208-'StockBond Returns'!Z1208*'Distribution of Final Value'!$B$7</f>
        <v>1.603339641</v>
      </c>
      <c r="G1209" s="19">
        <f>1/'StockBond Returns'!M1207</f>
        <v>0.05877084602</v>
      </c>
      <c r="H1209">
        <f t="shared" si="7"/>
        <v>1</v>
      </c>
      <c r="I1209" s="71">
        <f t="shared" si="8"/>
        <v>0</v>
      </c>
      <c r="J1209">
        <f t="shared" si="9"/>
        <v>0</v>
      </c>
      <c r="K1209" s="19">
        <f t="shared" ref="K1209:M1209" si="2414">if(H1209=1,$E1209,"")</f>
        <v>0.0422001518</v>
      </c>
      <c r="L1209" t="str">
        <f t="shared" si="2414"/>
        <v/>
      </c>
      <c r="M1209" t="str">
        <f t="shared" si="2414"/>
        <v/>
      </c>
      <c r="N1209" s="158">
        <f>if('StockBond Returns'!AB1207=0,1,0)</f>
        <v>0</v>
      </c>
      <c r="O1209">
        <f>if( and('StockBond Returns'!$AB1207&lt;0,'StockBond Returns'!$AB1207&gt;=-0.1),1,0)</f>
        <v>0</v>
      </c>
      <c r="P1209">
        <f>if( and('StockBond Returns'!$AB1207&lt;-0.1,'StockBond Returns'!$AB1207&gt;=-0.2),1,0)</f>
        <v>1</v>
      </c>
      <c r="Q1209">
        <f>if( and('StockBond Returns'!$AB1207&lt;-0.2,'StockBond Returns'!$AB1207&gt;=-0.3),1,0)</f>
        <v>0</v>
      </c>
      <c r="R1209">
        <f>if('StockBond Returns'!AB1207&lt;-0.3,1,0)</f>
        <v>0</v>
      </c>
      <c r="S1209" t="str">
        <f t="shared" ref="S1209:W1209" si="2415">if(N1209=1,$E1209,"")</f>
        <v/>
      </c>
      <c r="T1209" t="str">
        <f t="shared" si="2415"/>
        <v/>
      </c>
      <c r="U1209" s="19">
        <f t="shared" si="2415"/>
        <v>0.0422001518</v>
      </c>
      <c r="V1209" t="str">
        <f t="shared" si="2415"/>
        <v/>
      </c>
      <c r="W1209" t="str">
        <f t="shared" si="2415"/>
        <v/>
      </c>
    </row>
    <row r="1210">
      <c r="A1210">
        <f t="shared" si="33"/>
        <v>4</v>
      </c>
      <c r="B1210">
        <f t="shared" si="34"/>
        <v>1971</v>
      </c>
      <c r="C1210" s="159">
        <f t="shared" si="709"/>
        <v>26053</v>
      </c>
      <c r="D1210" s="156">
        <f t="shared" si="12"/>
        <v>1971.25</v>
      </c>
      <c r="E1210" s="157">
        <f>('StockBond Returns'!Y1209+'StockBond Returns'!AA1209-'Parameters &amp; Main Results'!$B$33)/'StockBond Returns'!Z1209*12</f>
        <v>0.04074899207</v>
      </c>
      <c r="F1210" s="77">
        <f>'StockBond Returns'!Y1209+'StockBond Returns'!AA1209-'StockBond Returns'!Z1209*'Distribution of Final Value'!$B$7</f>
        <v>0.7101636959</v>
      </c>
      <c r="G1210" s="19">
        <f>1/'StockBond Returns'!M1208</f>
        <v>0.05705496172</v>
      </c>
      <c r="H1210">
        <f t="shared" si="7"/>
        <v>1</v>
      </c>
      <c r="I1210" s="71">
        <f t="shared" si="8"/>
        <v>0</v>
      </c>
      <c r="J1210">
        <f t="shared" si="9"/>
        <v>0</v>
      </c>
      <c r="K1210" s="19">
        <f t="shared" ref="K1210:M1210" si="2416">if(H1210=1,$E1210,"")</f>
        <v>0.04074899207</v>
      </c>
      <c r="L1210" t="str">
        <f t="shared" si="2416"/>
        <v/>
      </c>
      <c r="M1210" t="str">
        <f t="shared" si="2416"/>
        <v/>
      </c>
      <c r="N1210" s="158">
        <f>if('StockBond Returns'!AB1208=0,1,0)</f>
        <v>0</v>
      </c>
      <c r="O1210">
        <f>if( and('StockBond Returns'!$AB1208&lt;0,'StockBond Returns'!$AB1208&gt;=-0.1),1,0)</f>
        <v>0</v>
      </c>
      <c r="P1210">
        <f>if( and('StockBond Returns'!$AB1208&lt;-0.1,'StockBond Returns'!$AB1208&gt;=-0.2),1,0)</f>
        <v>1</v>
      </c>
      <c r="Q1210">
        <f>if( and('StockBond Returns'!$AB1208&lt;-0.2,'StockBond Returns'!$AB1208&gt;=-0.3),1,0)</f>
        <v>0</v>
      </c>
      <c r="R1210">
        <f>if('StockBond Returns'!AB1208&lt;-0.3,1,0)</f>
        <v>0</v>
      </c>
      <c r="S1210" t="str">
        <f t="shared" ref="S1210:W1210" si="2417">if(N1210=1,$E1210,"")</f>
        <v/>
      </c>
      <c r="T1210" t="str">
        <f t="shared" si="2417"/>
        <v/>
      </c>
      <c r="U1210" s="19">
        <f t="shared" si="2417"/>
        <v>0.04074899207</v>
      </c>
      <c r="V1210" t="str">
        <f t="shared" si="2417"/>
        <v/>
      </c>
      <c r="W1210" t="str">
        <f t="shared" si="2417"/>
        <v/>
      </c>
    </row>
    <row r="1211">
      <c r="A1211">
        <f t="shared" si="33"/>
        <v>5</v>
      </c>
      <c r="B1211">
        <f t="shared" si="34"/>
        <v>1971</v>
      </c>
      <c r="C1211" s="159">
        <f t="shared" si="709"/>
        <v>26084</v>
      </c>
      <c r="D1211" s="156">
        <f t="shared" si="12"/>
        <v>1971.333333</v>
      </c>
      <c r="E1211" s="157">
        <f>('StockBond Returns'!Y1210+'StockBond Returns'!AA1210-'Parameters &amp; Main Results'!$B$33)/'StockBond Returns'!Z1210*12</f>
        <v>0.04017646295</v>
      </c>
      <c r="F1211" s="77">
        <f>'StockBond Returns'!Y1210+'StockBond Returns'!AA1210-'StockBond Returns'!Z1210*'Distribution of Final Value'!$B$7</f>
        <v>0.3582984478</v>
      </c>
      <c r="G1211" s="19">
        <f>1/'StockBond Returns'!M1209</f>
        <v>0.05528090188</v>
      </c>
      <c r="H1211">
        <f t="shared" si="7"/>
        <v>1</v>
      </c>
      <c r="I1211" s="71">
        <f t="shared" si="8"/>
        <v>0</v>
      </c>
      <c r="J1211">
        <f t="shared" si="9"/>
        <v>0</v>
      </c>
      <c r="K1211" s="19">
        <f t="shared" ref="K1211:M1211" si="2418">if(H1211=1,$E1211,"")</f>
        <v>0.04017646295</v>
      </c>
      <c r="L1211" t="str">
        <f t="shared" si="2418"/>
        <v/>
      </c>
      <c r="M1211" t="str">
        <f t="shared" si="2418"/>
        <v/>
      </c>
      <c r="N1211" s="158">
        <f>if('StockBond Returns'!AB1209=0,1,0)</f>
        <v>0</v>
      </c>
      <c r="O1211">
        <f>if( and('StockBond Returns'!$AB1209&lt;0,'StockBond Returns'!$AB1209&gt;=-0.1),1,0)</f>
        <v>1</v>
      </c>
      <c r="P1211">
        <f>if( and('StockBond Returns'!$AB1209&lt;-0.1,'StockBond Returns'!$AB1209&gt;=-0.2),1,0)</f>
        <v>0</v>
      </c>
      <c r="Q1211">
        <f>if( and('StockBond Returns'!$AB1209&lt;-0.2,'StockBond Returns'!$AB1209&gt;=-0.3),1,0)</f>
        <v>0</v>
      </c>
      <c r="R1211">
        <f>if('StockBond Returns'!AB1209&lt;-0.3,1,0)</f>
        <v>0</v>
      </c>
      <c r="S1211" t="str">
        <f t="shared" ref="S1211:W1211" si="2419">if(N1211=1,$E1211,"")</f>
        <v/>
      </c>
      <c r="T1211" s="19">
        <f t="shared" si="2419"/>
        <v>0.04017646295</v>
      </c>
      <c r="U1211" t="str">
        <f t="shared" si="2419"/>
        <v/>
      </c>
      <c r="V1211" t="str">
        <f t="shared" si="2419"/>
        <v/>
      </c>
      <c r="W1211" t="str">
        <f t="shared" si="2419"/>
        <v/>
      </c>
    </row>
    <row r="1212">
      <c r="A1212">
        <f t="shared" si="33"/>
        <v>6</v>
      </c>
      <c r="B1212">
        <f t="shared" si="34"/>
        <v>1971</v>
      </c>
      <c r="C1212" s="159">
        <f t="shared" si="709"/>
        <v>26114</v>
      </c>
      <c r="D1212" s="156">
        <f t="shared" si="12"/>
        <v>1971.416667</v>
      </c>
      <c r="E1212" s="157">
        <f>('StockBond Returns'!Y1211+'StockBond Returns'!AA1211-'Parameters &amp; Main Results'!$B$33)/'StockBond Returns'!Z1211*12</f>
        <v>0.04186242594</v>
      </c>
      <c r="F1212" s="77">
        <f>'StockBond Returns'!Y1211+'StockBond Returns'!AA1211-'StockBond Returns'!Z1211*'Distribution of Final Value'!$B$7</f>
        <v>1.391831322</v>
      </c>
      <c r="G1212" s="19">
        <f>1/'StockBond Returns'!M1210</f>
        <v>0.05772962918</v>
      </c>
      <c r="H1212">
        <f t="shared" si="7"/>
        <v>1</v>
      </c>
      <c r="I1212" s="71">
        <f t="shared" si="8"/>
        <v>0</v>
      </c>
      <c r="J1212">
        <f t="shared" si="9"/>
        <v>0</v>
      </c>
      <c r="K1212" s="19">
        <f t="shared" ref="K1212:M1212" si="2420">if(H1212=1,$E1212,"")</f>
        <v>0.04186242594</v>
      </c>
      <c r="L1212" t="str">
        <f t="shared" si="2420"/>
        <v/>
      </c>
      <c r="M1212" t="str">
        <f t="shared" si="2420"/>
        <v/>
      </c>
      <c r="N1212" s="158">
        <f>if('StockBond Returns'!AB1210=0,1,0)</f>
        <v>0</v>
      </c>
      <c r="O1212">
        <f>if( and('StockBond Returns'!$AB1210&lt;0,'StockBond Returns'!$AB1210&gt;=-0.1),1,0)</f>
        <v>0</v>
      </c>
      <c r="P1212">
        <f>if( and('StockBond Returns'!$AB1210&lt;-0.1,'StockBond Returns'!$AB1210&gt;=-0.2),1,0)</f>
        <v>1</v>
      </c>
      <c r="Q1212">
        <f>if( and('StockBond Returns'!$AB1210&lt;-0.2,'StockBond Returns'!$AB1210&gt;=-0.3),1,0)</f>
        <v>0</v>
      </c>
      <c r="R1212">
        <f>if('StockBond Returns'!AB1210&lt;-0.3,1,0)</f>
        <v>0</v>
      </c>
      <c r="S1212" t="str">
        <f t="shared" ref="S1212:W1212" si="2421">if(N1212=1,$E1212,"")</f>
        <v/>
      </c>
      <c r="T1212" t="str">
        <f t="shared" si="2421"/>
        <v/>
      </c>
      <c r="U1212" s="19">
        <f t="shared" si="2421"/>
        <v>0.04186242594</v>
      </c>
      <c r="V1212" t="str">
        <f t="shared" si="2421"/>
        <v/>
      </c>
      <c r="W1212" t="str">
        <f t="shared" si="2421"/>
        <v/>
      </c>
    </row>
    <row r="1213">
      <c r="A1213">
        <f t="shared" si="33"/>
        <v>7</v>
      </c>
      <c r="B1213">
        <f t="shared" si="34"/>
        <v>1971</v>
      </c>
      <c r="C1213" s="159">
        <f t="shared" si="709"/>
        <v>26145</v>
      </c>
      <c r="D1213" s="156">
        <f t="shared" si="12"/>
        <v>1971.5</v>
      </c>
      <c r="E1213" s="157">
        <f>('StockBond Returns'!Y1212+'StockBond Returns'!AA1212-'Parameters &amp; Main Results'!$B$33)/'StockBond Returns'!Z1212*12</f>
        <v>0.04227949244</v>
      </c>
      <c r="F1213" s="77">
        <f>'StockBond Returns'!Y1212+'StockBond Returns'!AA1212-'StockBond Returns'!Z1212*'Distribution of Final Value'!$B$7</f>
        <v>1.645899056</v>
      </c>
      <c r="G1213" s="19">
        <f>1/'StockBond Returns'!M1211</f>
        <v>0.0585488984</v>
      </c>
      <c r="H1213">
        <f t="shared" si="7"/>
        <v>1</v>
      </c>
      <c r="I1213" s="71">
        <f t="shared" si="8"/>
        <v>0</v>
      </c>
      <c r="J1213">
        <f t="shared" si="9"/>
        <v>0</v>
      </c>
      <c r="K1213" s="19">
        <f t="shared" ref="K1213:M1213" si="2422">if(H1213=1,$E1213,"")</f>
        <v>0.04227949244</v>
      </c>
      <c r="L1213" t="str">
        <f t="shared" si="2422"/>
        <v/>
      </c>
      <c r="M1213" t="str">
        <f t="shared" si="2422"/>
        <v/>
      </c>
      <c r="N1213" s="158">
        <f>if('StockBond Returns'!AB1211=0,1,0)</f>
        <v>0</v>
      </c>
      <c r="O1213">
        <f>if( and('StockBond Returns'!$AB1211&lt;0,'StockBond Returns'!$AB1211&gt;=-0.1),1,0)</f>
        <v>0</v>
      </c>
      <c r="P1213">
        <f>if( and('StockBond Returns'!$AB1211&lt;-0.1,'StockBond Returns'!$AB1211&gt;=-0.2),1,0)</f>
        <v>1</v>
      </c>
      <c r="Q1213">
        <f>if( and('StockBond Returns'!$AB1211&lt;-0.2,'StockBond Returns'!$AB1211&gt;=-0.3),1,0)</f>
        <v>0</v>
      </c>
      <c r="R1213">
        <f>if('StockBond Returns'!AB1211&lt;-0.3,1,0)</f>
        <v>0</v>
      </c>
      <c r="S1213" t="str">
        <f t="shared" ref="S1213:W1213" si="2423">if(N1213=1,$E1213,"")</f>
        <v/>
      </c>
      <c r="T1213" t="str">
        <f t="shared" si="2423"/>
        <v/>
      </c>
      <c r="U1213" s="19">
        <f t="shared" si="2423"/>
        <v>0.04227949244</v>
      </c>
      <c r="V1213" t="str">
        <f t="shared" si="2423"/>
        <v/>
      </c>
      <c r="W1213" t="str">
        <f t="shared" si="2423"/>
        <v/>
      </c>
    </row>
    <row r="1214">
      <c r="A1214">
        <f t="shared" si="33"/>
        <v>8</v>
      </c>
      <c r="B1214">
        <f t="shared" si="34"/>
        <v>1971</v>
      </c>
      <c r="C1214" s="159">
        <f t="shared" si="709"/>
        <v>26176</v>
      </c>
      <c r="D1214" s="156">
        <f t="shared" si="12"/>
        <v>1971.583333</v>
      </c>
      <c r="E1214" s="157">
        <f>('StockBond Returns'!Y1213+'StockBond Returns'!AA1213-'Parameters &amp; Main Results'!$B$33)/'StockBond Returns'!Z1213*12</f>
        <v>0.04381809818</v>
      </c>
      <c r="F1214" s="77">
        <f>'StockBond Returns'!Y1213+'StockBond Returns'!AA1213-'StockBond Returns'!Z1213*'Distribution of Final Value'!$B$7</f>
        <v>2.585288944</v>
      </c>
      <c r="G1214" s="19">
        <f>1/'StockBond Returns'!M1212</f>
        <v>0.06108440607</v>
      </c>
      <c r="H1214">
        <f t="shared" si="7"/>
        <v>1</v>
      </c>
      <c r="I1214" s="71">
        <f t="shared" si="8"/>
        <v>0</v>
      </c>
      <c r="J1214">
        <f t="shared" si="9"/>
        <v>0</v>
      </c>
      <c r="K1214" s="19">
        <f t="shared" ref="K1214:M1214" si="2424">if(H1214=1,$E1214,"")</f>
        <v>0.04381809818</v>
      </c>
      <c r="L1214" t="str">
        <f t="shared" si="2424"/>
        <v/>
      </c>
      <c r="M1214" t="str">
        <f t="shared" si="2424"/>
        <v/>
      </c>
      <c r="N1214" s="158">
        <f>if('StockBond Returns'!AB1212=0,1,0)</f>
        <v>0</v>
      </c>
      <c r="O1214">
        <f>if( and('StockBond Returns'!$AB1212&lt;0,'StockBond Returns'!$AB1212&gt;=-0.1),1,0)</f>
        <v>0</v>
      </c>
      <c r="P1214">
        <f>if( and('StockBond Returns'!$AB1212&lt;-0.1,'StockBond Returns'!$AB1212&gt;=-0.2),1,0)</f>
        <v>1</v>
      </c>
      <c r="Q1214">
        <f>if( and('StockBond Returns'!$AB1212&lt;-0.2,'StockBond Returns'!$AB1212&gt;=-0.3),1,0)</f>
        <v>0</v>
      </c>
      <c r="R1214">
        <f>if('StockBond Returns'!AB1212&lt;-0.3,1,0)</f>
        <v>0</v>
      </c>
      <c r="S1214" t="str">
        <f t="shared" ref="S1214:W1214" si="2425">if(N1214=1,$E1214,"")</f>
        <v/>
      </c>
      <c r="T1214" t="str">
        <f t="shared" si="2425"/>
        <v/>
      </c>
      <c r="U1214" s="19">
        <f t="shared" si="2425"/>
        <v>0.04381809818</v>
      </c>
      <c r="V1214" t="str">
        <f t="shared" si="2425"/>
        <v/>
      </c>
      <c r="W1214" t="str">
        <f t="shared" si="2425"/>
        <v/>
      </c>
    </row>
    <row r="1215">
      <c r="A1215">
        <f t="shared" si="33"/>
        <v>9</v>
      </c>
      <c r="B1215">
        <f t="shared" si="34"/>
        <v>1971</v>
      </c>
      <c r="C1215" s="159">
        <f t="shared" si="709"/>
        <v>26206</v>
      </c>
      <c r="D1215" s="156">
        <f t="shared" si="12"/>
        <v>1971.666667</v>
      </c>
      <c r="E1215" s="157">
        <f>('StockBond Returns'!Y1214+'StockBond Returns'!AA1214-'Parameters &amp; Main Results'!$B$33)/'StockBond Returns'!Z1214*12</f>
        <v>0.04236415081</v>
      </c>
      <c r="F1215" s="77">
        <f>'StockBond Returns'!Y1214+'StockBond Returns'!AA1214-'StockBond Returns'!Z1214*'Distribution of Final Value'!$B$7</f>
        <v>1.69407722</v>
      </c>
      <c r="G1215" s="19">
        <f>1/'StockBond Returns'!M1213</f>
        <v>0.05944052026</v>
      </c>
      <c r="H1215">
        <f t="shared" si="7"/>
        <v>1</v>
      </c>
      <c r="I1215" s="71">
        <f t="shared" si="8"/>
        <v>0</v>
      </c>
      <c r="J1215">
        <f t="shared" si="9"/>
        <v>0</v>
      </c>
      <c r="K1215" s="19">
        <f t="shared" ref="K1215:M1215" si="2426">if(H1215=1,$E1215,"")</f>
        <v>0.04236415081</v>
      </c>
      <c r="L1215" t="str">
        <f t="shared" si="2426"/>
        <v/>
      </c>
      <c r="M1215" t="str">
        <f t="shared" si="2426"/>
        <v/>
      </c>
      <c r="N1215" s="158">
        <f>if('StockBond Returns'!AB1213=0,1,0)</f>
        <v>0</v>
      </c>
      <c r="O1215">
        <f>if( and('StockBond Returns'!$AB1213&lt;0,'StockBond Returns'!$AB1213&gt;=-0.1),1,0)</f>
        <v>0</v>
      </c>
      <c r="P1215">
        <f>if( and('StockBond Returns'!$AB1213&lt;-0.1,'StockBond Returns'!$AB1213&gt;=-0.2),1,0)</f>
        <v>1</v>
      </c>
      <c r="Q1215">
        <f>if( and('StockBond Returns'!$AB1213&lt;-0.2,'StockBond Returns'!$AB1213&gt;=-0.3),1,0)</f>
        <v>0</v>
      </c>
      <c r="R1215">
        <f>if('StockBond Returns'!AB1213&lt;-0.3,1,0)</f>
        <v>0</v>
      </c>
      <c r="S1215" t="str">
        <f t="shared" ref="S1215:W1215" si="2427">if(N1215=1,$E1215,"")</f>
        <v/>
      </c>
      <c r="T1215" t="str">
        <f t="shared" si="2427"/>
        <v/>
      </c>
      <c r="U1215" s="19">
        <f t="shared" si="2427"/>
        <v>0.04236415081</v>
      </c>
      <c r="V1215" t="str">
        <f t="shared" si="2427"/>
        <v/>
      </c>
      <c r="W1215" t="str">
        <f t="shared" si="2427"/>
        <v/>
      </c>
    </row>
    <row r="1216">
      <c r="A1216">
        <f t="shared" si="33"/>
        <v>10</v>
      </c>
      <c r="B1216">
        <f t="shared" si="34"/>
        <v>1971</v>
      </c>
      <c r="C1216" s="159">
        <f t="shared" si="709"/>
        <v>26237</v>
      </c>
      <c r="D1216" s="156">
        <f t="shared" si="12"/>
        <v>1971.75</v>
      </c>
      <c r="E1216" s="157">
        <f>('StockBond Returns'!Y1215+'StockBond Returns'!AA1215-'Parameters &amp; Main Results'!$B$33)/'StockBond Returns'!Z1215*12</f>
        <v>0.04246666</v>
      </c>
      <c r="F1216" s="77">
        <f>'StockBond Returns'!Y1215+'StockBond Returns'!AA1215-'StockBond Returns'!Z1215*'Distribution of Final Value'!$B$7</f>
        <v>1.754869881</v>
      </c>
      <c r="G1216" s="19">
        <f>1/'StockBond Returns'!M1214</f>
        <v>0.05996270806</v>
      </c>
      <c r="H1216">
        <f t="shared" si="7"/>
        <v>1</v>
      </c>
      <c r="I1216" s="71">
        <f t="shared" si="8"/>
        <v>0</v>
      </c>
      <c r="J1216">
        <f t="shared" si="9"/>
        <v>0</v>
      </c>
      <c r="K1216" s="19">
        <f t="shared" ref="K1216:M1216" si="2428">if(H1216=1,$E1216,"")</f>
        <v>0.04246666</v>
      </c>
      <c r="L1216" t="str">
        <f t="shared" si="2428"/>
        <v/>
      </c>
      <c r="M1216" t="str">
        <f t="shared" si="2428"/>
        <v/>
      </c>
      <c r="N1216" s="158">
        <f>if('StockBond Returns'!AB1214=0,1,0)</f>
        <v>0</v>
      </c>
      <c r="O1216">
        <f>if( and('StockBond Returns'!$AB1214&lt;0,'StockBond Returns'!$AB1214&gt;=-0.1),1,0)</f>
        <v>0</v>
      </c>
      <c r="P1216">
        <f>if( and('StockBond Returns'!$AB1214&lt;-0.1,'StockBond Returns'!$AB1214&gt;=-0.2),1,0)</f>
        <v>1</v>
      </c>
      <c r="Q1216">
        <f>if( and('StockBond Returns'!$AB1214&lt;-0.2,'StockBond Returns'!$AB1214&gt;=-0.3),1,0)</f>
        <v>0</v>
      </c>
      <c r="R1216">
        <f>if('StockBond Returns'!AB1214&lt;-0.3,1,0)</f>
        <v>0</v>
      </c>
      <c r="S1216" t="str">
        <f t="shared" ref="S1216:W1216" si="2429">if(N1216=1,$E1216,"")</f>
        <v/>
      </c>
      <c r="T1216" t="str">
        <f t="shared" si="2429"/>
        <v/>
      </c>
      <c r="U1216" s="19">
        <f t="shared" si="2429"/>
        <v>0.04246666</v>
      </c>
      <c r="V1216" t="str">
        <f t="shared" si="2429"/>
        <v/>
      </c>
      <c r="W1216" t="str">
        <f t="shared" si="2429"/>
        <v/>
      </c>
    </row>
    <row r="1217">
      <c r="A1217">
        <f t="shared" si="33"/>
        <v>11</v>
      </c>
      <c r="B1217">
        <f t="shared" si="34"/>
        <v>1971</v>
      </c>
      <c r="C1217" s="159">
        <f t="shared" si="709"/>
        <v>26267</v>
      </c>
      <c r="D1217" s="156">
        <f t="shared" si="12"/>
        <v>1971.833333</v>
      </c>
      <c r="E1217" s="157">
        <f>('StockBond Returns'!Y1216+'StockBond Returns'!AA1216-'Parameters &amp; Main Results'!$B$33)/'StockBond Returns'!Z1216*12</f>
        <v>0.04380843079</v>
      </c>
      <c r="F1217" s="77">
        <f>'StockBond Returns'!Y1216+'StockBond Returns'!AA1216-'StockBond Returns'!Z1216*'Distribution of Final Value'!$B$7</f>
        <v>2.573440874</v>
      </c>
      <c r="G1217" s="19">
        <f>1/'StockBond Returns'!M1215</f>
        <v>0.06381352373</v>
      </c>
      <c r="H1217">
        <f t="shared" si="7"/>
        <v>1</v>
      </c>
      <c r="I1217" s="71">
        <f t="shared" si="8"/>
        <v>0</v>
      </c>
      <c r="J1217">
        <f t="shared" si="9"/>
        <v>0</v>
      </c>
      <c r="K1217" s="19">
        <f t="shared" ref="K1217:M1217" si="2430">if(H1217=1,$E1217,"")</f>
        <v>0.04380843079</v>
      </c>
      <c r="L1217" t="str">
        <f t="shared" si="2430"/>
        <v/>
      </c>
      <c r="M1217" t="str">
        <f t="shared" si="2430"/>
        <v/>
      </c>
      <c r="N1217" s="158">
        <f>if('StockBond Returns'!AB1215=0,1,0)</f>
        <v>0</v>
      </c>
      <c r="O1217">
        <f>if( and('StockBond Returns'!$AB1215&lt;0,'StockBond Returns'!$AB1215&gt;=-0.1),1,0)</f>
        <v>0</v>
      </c>
      <c r="P1217">
        <f>if( and('StockBond Returns'!$AB1215&lt;-0.1,'StockBond Returns'!$AB1215&gt;=-0.2),1,0)</f>
        <v>1</v>
      </c>
      <c r="Q1217">
        <f>if( and('StockBond Returns'!$AB1215&lt;-0.2,'StockBond Returns'!$AB1215&gt;=-0.3),1,0)</f>
        <v>0</v>
      </c>
      <c r="R1217">
        <f>if('StockBond Returns'!AB1215&lt;-0.3,1,0)</f>
        <v>0</v>
      </c>
      <c r="S1217" t="str">
        <f t="shared" ref="S1217:W1217" si="2431">if(N1217=1,$E1217,"")</f>
        <v/>
      </c>
      <c r="T1217" t="str">
        <f t="shared" si="2431"/>
        <v/>
      </c>
      <c r="U1217" s="19">
        <f t="shared" si="2431"/>
        <v>0.04380843079</v>
      </c>
      <c r="V1217" t="str">
        <f t="shared" si="2431"/>
        <v/>
      </c>
      <c r="W1217" t="str">
        <f t="shared" si="2431"/>
        <v/>
      </c>
    </row>
    <row r="1218">
      <c r="A1218">
        <f t="shared" si="33"/>
        <v>12</v>
      </c>
      <c r="B1218">
        <f t="shared" si="34"/>
        <v>1971</v>
      </c>
      <c r="C1218" s="159">
        <f t="shared" si="709"/>
        <v>26298</v>
      </c>
      <c r="D1218" s="156">
        <f t="shared" si="12"/>
        <v>1971.916667</v>
      </c>
      <c r="E1218" s="157">
        <f>('StockBond Returns'!Y1217+'StockBond Returns'!AA1217-'Parameters &amp; Main Results'!$B$33)/'StockBond Returns'!Z1217*12</f>
        <v>0.04404994876</v>
      </c>
      <c r="F1218" s="77">
        <f>'StockBond Returns'!Y1217+'StockBond Returns'!AA1217-'StockBond Returns'!Z1217*'Distribution of Final Value'!$B$7</f>
        <v>2.720484593</v>
      </c>
      <c r="G1218" s="19">
        <f>1/'StockBond Returns'!M1216</f>
        <v>0.06312068722</v>
      </c>
      <c r="H1218">
        <f t="shared" si="7"/>
        <v>1</v>
      </c>
      <c r="I1218" s="71">
        <f t="shared" si="8"/>
        <v>0</v>
      </c>
      <c r="J1218">
        <f t="shared" si="9"/>
        <v>0</v>
      </c>
      <c r="K1218" s="19">
        <f t="shared" ref="K1218:M1218" si="2432">if(H1218=1,$E1218,"")</f>
        <v>0.04404994876</v>
      </c>
      <c r="L1218" t="str">
        <f t="shared" si="2432"/>
        <v/>
      </c>
      <c r="M1218" t="str">
        <f t="shared" si="2432"/>
        <v/>
      </c>
      <c r="N1218" s="158">
        <f>if('StockBond Returns'!AB1216=0,1,0)</f>
        <v>0</v>
      </c>
      <c r="O1218">
        <f>if( and('StockBond Returns'!$AB1216&lt;0,'StockBond Returns'!$AB1216&gt;=-0.1),1,0)</f>
        <v>0</v>
      </c>
      <c r="P1218">
        <f>if( and('StockBond Returns'!$AB1216&lt;-0.1,'StockBond Returns'!$AB1216&gt;=-0.2),1,0)</f>
        <v>1</v>
      </c>
      <c r="Q1218">
        <f>if( and('StockBond Returns'!$AB1216&lt;-0.2,'StockBond Returns'!$AB1216&gt;=-0.3),1,0)</f>
        <v>0</v>
      </c>
      <c r="R1218">
        <f>if('StockBond Returns'!AB1216&lt;-0.3,1,0)</f>
        <v>0</v>
      </c>
      <c r="S1218" t="str">
        <f t="shared" ref="S1218:W1218" si="2433">if(N1218=1,$E1218,"")</f>
        <v/>
      </c>
      <c r="T1218" t="str">
        <f t="shared" si="2433"/>
        <v/>
      </c>
      <c r="U1218" s="19">
        <f t="shared" si="2433"/>
        <v>0.04404994876</v>
      </c>
      <c r="V1218" t="str">
        <f t="shared" si="2433"/>
        <v/>
      </c>
      <c r="W1218" t="str">
        <f t="shared" si="2433"/>
        <v/>
      </c>
    </row>
    <row r="1219">
      <c r="A1219">
        <f t="shared" si="33"/>
        <v>1</v>
      </c>
      <c r="B1219">
        <f t="shared" si="34"/>
        <v>1972</v>
      </c>
      <c r="C1219" s="159">
        <f t="shared" si="709"/>
        <v>26329</v>
      </c>
      <c r="D1219" s="156">
        <f t="shared" si="12"/>
        <v>1972</v>
      </c>
      <c r="E1219" s="157">
        <f>('StockBond Returns'!Y1218+'StockBond Returns'!AA1218-'Parameters &amp; Main Results'!$B$33)/'StockBond Returns'!Z1218*12</f>
        <v>0.04151893932</v>
      </c>
      <c r="F1219" s="77">
        <f>'StockBond Returns'!Y1218+'StockBond Returns'!AA1218-'StockBond Returns'!Z1218*'Distribution of Final Value'!$B$7</f>
        <v>1.176427097</v>
      </c>
      <c r="G1219" s="19">
        <f>1/'StockBond Returns'!M1217</f>
        <v>0.05850540182</v>
      </c>
      <c r="H1219">
        <f t="shared" si="7"/>
        <v>1</v>
      </c>
      <c r="I1219" s="71">
        <f t="shared" si="8"/>
        <v>0</v>
      </c>
      <c r="J1219">
        <f t="shared" si="9"/>
        <v>0</v>
      </c>
      <c r="K1219" s="19">
        <f t="shared" ref="K1219:M1219" si="2434">if(H1219=1,$E1219,"")</f>
        <v>0.04151893932</v>
      </c>
      <c r="L1219" t="str">
        <f t="shared" si="2434"/>
        <v/>
      </c>
      <c r="M1219" t="str">
        <f t="shared" si="2434"/>
        <v/>
      </c>
      <c r="N1219" s="158">
        <f>if('StockBond Returns'!AB1217=0,1,0)</f>
        <v>0</v>
      </c>
      <c r="O1219">
        <f>if( and('StockBond Returns'!$AB1217&lt;0,'StockBond Returns'!$AB1217&gt;=-0.1),1,0)</f>
        <v>1</v>
      </c>
      <c r="P1219">
        <f>if( and('StockBond Returns'!$AB1217&lt;-0.1,'StockBond Returns'!$AB1217&gt;=-0.2),1,0)</f>
        <v>0</v>
      </c>
      <c r="Q1219">
        <f>if( and('StockBond Returns'!$AB1217&lt;-0.2,'StockBond Returns'!$AB1217&gt;=-0.3),1,0)</f>
        <v>0</v>
      </c>
      <c r="R1219">
        <f>if('StockBond Returns'!AB1217&lt;-0.3,1,0)</f>
        <v>0</v>
      </c>
      <c r="S1219" t="str">
        <f t="shared" ref="S1219:W1219" si="2435">if(N1219=1,$E1219,"")</f>
        <v/>
      </c>
      <c r="T1219" s="19">
        <f t="shared" si="2435"/>
        <v>0.04151893932</v>
      </c>
      <c r="U1219" t="str">
        <f t="shared" si="2435"/>
        <v/>
      </c>
      <c r="V1219" t="str">
        <f t="shared" si="2435"/>
        <v/>
      </c>
      <c r="W1219" t="str">
        <f t="shared" si="2435"/>
        <v/>
      </c>
    </row>
    <row r="1220">
      <c r="A1220">
        <f t="shared" si="33"/>
        <v>2</v>
      </c>
      <c r="B1220">
        <f t="shared" si="34"/>
        <v>1972</v>
      </c>
      <c r="C1220" s="159">
        <f t="shared" si="709"/>
        <v>26358</v>
      </c>
      <c r="D1220" s="156">
        <f t="shared" si="12"/>
        <v>1972.083333</v>
      </c>
      <c r="E1220" s="157">
        <f>('StockBond Returns'!Y1219+'StockBond Returns'!AA1219-'Parameters &amp; Main Results'!$B$33)/'StockBond Returns'!Z1219*12</f>
        <v>0.04122451728</v>
      </c>
      <c r="F1220" s="77">
        <f>'StockBond Returns'!Y1219+'StockBond Returns'!AA1219-'StockBond Returns'!Z1219*'Distribution of Final Value'!$B$7</f>
        <v>0.9969057187</v>
      </c>
      <c r="G1220" s="19">
        <f>1/'StockBond Returns'!M1218</f>
        <v>0.05757068795</v>
      </c>
      <c r="H1220">
        <f t="shared" si="7"/>
        <v>1</v>
      </c>
      <c r="I1220" s="71">
        <f t="shared" si="8"/>
        <v>0</v>
      </c>
      <c r="J1220">
        <f t="shared" si="9"/>
        <v>0</v>
      </c>
      <c r="K1220" s="19">
        <f t="shared" ref="K1220:M1220" si="2436">if(H1220=1,$E1220,"")</f>
        <v>0.04122451728</v>
      </c>
      <c r="L1220" t="str">
        <f t="shared" si="2436"/>
        <v/>
      </c>
      <c r="M1220" t="str">
        <f t="shared" si="2436"/>
        <v/>
      </c>
      <c r="N1220" s="158">
        <f>if('StockBond Returns'!AB1218=0,1,0)</f>
        <v>0</v>
      </c>
      <c r="O1220">
        <f>if( and('StockBond Returns'!$AB1218&lt;0,'StockBond Returns'!$AB1218&gt;=-0.1),1,0)</f>
        <v>1</v>
      </c>
      <c r="P1220">
        <f>if( and('StockBond Returns'!$AB1218&lt;-0.1,'StockBond Returns'!$AB1218&gt;=-0.2),1,0)</f>
        <v>0</v>
      </c>
      <c r="Q1220">
        <f>if( and('StockBond Returns'!$AB1218&lt;-0.2,'StockBond Returns'!$AB1218&gt;=-0.3),1,0)</f>
        <v>0</v>
      </c>
      <c r="R1220">
        <f>if('StockBond Returns'!AB1218&lt;-0.3,1,0)</f>
        <v>0</v>
      </c>
      <c r="S1220" t="str">
        <f t="shared" ref="S1220:W1220" si="2437">if(N1220=1,$E1220,"")</f>
        <v/>
      </c>
      <c r="T1220" s="19">
        <f t="shared" si="2437"/>
        <v>0.04122451728</v>
      </c>
      <c r="U1220" t="str">
        <f t="shared" si="2437"/>
        <v/>
      </c>
      <c r="V1220" t="str">
        <f t="shared" si="2437"/>
        <v/>
      </c>
      <c r="W1220" t="str">
        <f t="shared" si="2437"/>
        <v/>
      </c>
    </row>
    <row r="1221">
      <c r="A1221">
        <f t="shared" si="33"/>
        <v>3</v>
      </c>
      <c r="B1221">
        <f t="shared" si="34"/>
        <v>1972</v>
      </c>
      <c r="C1221" s="159">
        <f t="shared" si="709"/>
        <v>26389</v>
      </c>
      <c r="D1221" s="156">
        <f t="shared" si="12"/>
        <v>1972.166667</v>
      </c>
      <c r="E1221" s="157">
        <f>('StockBond Returns'!Y1220+'StockBond Returns'!AA1220-'Parameters &amp; Main Results'!$B$33)/'StockBond Returns'!Z1220*12</f>
        <v>0.04074360243</v>
      </c>
      <c r="F1221" s="77">
        <f>'StockBond Returns'!Y1220+'StockBond Returns'!AA1220-'StockBond Returns'!Z1220*'Distribution of Final Value'!$B$7</f>
        <v>0.7036096682</v>
      </c>
      <c r="G1221" s="19">
        <f>1/'StockBond Returns'!M1219</f>
        <v>0.05672633505</v>
      </c>
      <c r="H1221">
        <f t="shared" si="7"/>
        <v>1</v>
      </c>
      <c r="I1221" s="71">
        <f t="shared" si="8"/>
        <v>0</v>
      </c>
      <c r="J1221">
        <f t="shared" si="9"/>
        <v>0</v>
      </c>
      <c r="K1221" s="19">
        <f t="shared" ref="K1221:M1221" si="2438">if(H1221=1,$E1221,"")</f>
        <v>0.04074360243</v>
      </c>
      <c r="L1221" t="str">
        <f t="shared" si="2438"/>
        <v/>
      </c>
      <c r="M1221" t="str">
        <f t="shared" si="2438"/>
        <v/>
      </c>
      <c r="N1221" s="158">
        <f>if('StockBond Returns'!AB1219=0,1,0)</f>
        <v>0</v>
      </c>
      <c r="O1221">
        <f>if( and('StockBond Returns'!$AB1219&lt;0,'StockBond Returns'!$AB1219&gt;=-0.1),1,0)</f>
        <v>1</v>
      </c>
      <c r="P1221">
        <f>if( and('StockBond Returns'!$AB1219&lt;-0.1,'StockBond Returns'!$AB1219&gt;=-0.2),1,0)</f>
        <v>0</v>
      </c>
      <c r="Q1221">
        <f>if( and('StockBond Returns'!$AB1219&lt;-0.2,'StockBond Returns'!$AB1219&gt;=-0.3),1,0)</f>
        <v>0</v>
      </c>
      <c r="R1221">
        <f>if('StockBond Returns'!AB1219&lt;-0.3,1,0)</f>
        <v>0</v>
      </c>
      <c r="S1221" t="str">
        <f t="shared" ref="S1221:W1221" si="2439">if(N1221=1,$E1221,"")</f>
        <v/>
      </c>
      <c r="T1221" s="19">
        <f t="shared" si="2439"/>
        <v>0.04074360243</v>
      </c>
      <c r="U1221" t="str">
        <f t="shared" si="2439"/>
        <v/>
      </c>
      <c r="V1221" t="str">
        <f t="shared" si="2439"/>
        <v/>
      </c>
      <c r="W1221" t="str">
        <f t="shared" si="2439"/>
        <v/>
      </c>
    </row>
    <row r="1222">
      <c r="A1222">
        <f t="shared" si="33"/>
        <v>4</v>
      </c>
      <c r="B1222">
        <f t="shared" si="34"/>
        <v>1972</v>
      </c>
      <c r="C1222" s="159">
        <f t="shared" si="709"/>
        <v>26419</v>
      </c>
      <c r="D1222" s="156">
        <f t="shared" si="12"/>
        <v>1972.25</v>
      </c>
      <c r="E1222" s="157">
        <f>('StockBond Returns'!Y1221+'StockBond Returns'!AA1221-'Parameters &amp; Main Results'!$B$33)/'StockBond Returns'!Z1221*12</f>
        <v>0.04052479328</v>
      </c>
      <c r="F1222" s="77">
        <f>'StockBond Returns'!Y1221+'StockBond Returns'!AA1221-'StockBond Returns'!Z1221*'Distribution of Final Value'!$B$7</f>
        <v>0.5701752637</v>
      </c>
      <c r="G1222" s="19">
        <f>1/'StockBond Returns'!M1220</f>
        <v>0.05627692551</v>
      </c>
      <c r="H1222">
        <f t="shared" si="7"/>
        <v>1</v>
      </c>
      <c r="I1222" s="71">
        <f t="shared" si="8"/>
        <v>0</v>
      </c>
      <c r="J1222">
        <f t="shared" si="9"/>
        <v>0</v>
      </c>
      <c r="K1222" s="19">
        <f t="shared" ref="K1222:M1222" si="2440">if(H1222=1,$E1222,"")</f>
        <v>0.04052479328</v>
      </c>
      <c r="L1222" t="str">
        <f t="shared" si="2440"/>
        <v/>
      </c>
      <c r="M1222" t="str">
        <f t="shared" si="2440"/>
        <v/>
      </c>
      <c r="N1222" s="158">
        <f>if('StockBond Returns'!AB1220=0,1,0)</f>
        <v>0</v>
      </c>
      <c r="O1222">
        <f>if( and('StockBond Returns'!$AB1220&lt;0,'StockBond Returns'!$AB1220&gt;=-0.1),1,0)</f>
        <v>1</v>
      </c>
      <c r="P1222">
        <f>if( and('StockBond Returns'!$AB1220&lt;-0.1,'StockBond Returns'!$AB1220&gt;=-0.2),1,0)</f>
        <v>0</v>
      </c>
      <c r="Q1222">
        <f>if( and('StockBond Returns'!$AB1220&lt;-0.2,'StockBond Returns'!$AB1220&gt;=-0.3),1,0)</f>
        <v>0</v>
      </c>
      <c r="R1222">
        <f>if('StockBond Returns'!AB1220&lt;-0.3,1,0)</f>
        <v>0</v>
      </c>
      <c r="S1222" t="str">
        <f t="shared" ref="S1222:W1222" si="2441">if(N1222=1,$E1222,"")</f>
        <v/>
      </c>
      <c r="T1222" s="19">
        <f t="shared" si="2441"/>
        <v>0.04052479328</v>
      </c>
      <c r="U1222" t="str">
        <f t="shared" si="2441"/>
        <v/>
      </c>
      <c r="V1222" t="str">
        <f t="shared" si="2441"/>
        <v/>
      </c>
      <c r="W1222" t="str">
        <f t="shared" si="2441"/>
        <v/>
      </c>
    </row>
    <row r="1223">
      <c r="A1223">
        <f t="shared" si="33"/>
        <v>5</v>
      </c>
      <c r="B1223">
        <f t="shared" si="34"/>
        <v>1972</v>
      </c>
      <c r="C1223" s="159">
        <f t="shared" si="709"/>
        <v>26450</v>
      </c>
      <c r="D1223" s="156">
        <f t="shared" si="12"/>
        <v>1972.333333</v>
      </c>
      <c r="E1223" s="157">
        <f>('StockBond Returns'!Y1222+'StockBond Returns'!AA1222-'Parameters &amp; Main Results'!$B$33)/'StockBond Returns'!Z1222*12</f>
        <v>0.04050884105</v>
      </c>
      <c r="F1223" s="77">
        <f>'StockBond Returns'!Y1222+'StockBond Returns'!AA1222-'StockBond Returns'!Z1222*'Distribution of Final Value'!$B$7</f>
        <v>0.5604899331</v>
      </c>
      <c r="G1223" s="19">
        <f>1/'StockBond Returns'!M1221</f>
        <v>0.05692256325</v>
      </c>
      <c r="H1223">
        <f t="shared" si="7"/>
        <v>1</v>
      </c>
      <c r="I1223" s="71">
        <f t="shared" si="8"/>
        <v>0</v>
      </c>
      <c r="J1223">
        <f t="shared" si="9"/>
        <v>0</v>
      </c>
      <c r="K1223" s="19">
        <f t="shared" ref="K1223:M1223" si="2442">if(H1223=1,$E1223,"")</f>
        <v>0.04050884105</v>
      </c>
      <c r="L1223" t="str">
        <f t="shared" si="2442"/>
        <v/>
      </c>
      <c r="M1223" t="str">
        <f t="shared" si="2442"/>
        <v/>
      </c>
      <c r="N1223" s="158">
        <f>if('StockBond Returns'!AB1221=0,1,0)</f>
        <v>0</v>
      </c>
      <c r="O1223">
        <f>if( and('StockBond Returns'!$AB1221&lt;0,'StockBond Returns'!$AB1221&gt;=-0.1),1,0)</f>
        <v>1</v>
      </c>
      <c r="P1223">
        <f>if( and('StockBond Returns'!$AB1221&lt;-0.1,'StockBond Returns'!$AB1221&gt;=-0.2),1,0)</f>
        <v>0</v>
      </c>
      <c r="Q1223">
        <f>if( and('StockBond Returns'!$AB1221&lt;-0.2,'StockBond Returns'!$AB1221&gt;=-0.3),1,0)</f>
        <v>0</v>
      </c>
      <c r="R1223">
        <f>if('StockBond Returns'!AB1221&lt;-0.3,1,0)</f>
        <v>0</v>
      </c>
      <c r="S1223" t="str">
        <f t="shared" ref="S1223:W1223" si="2443">if(N1223=1,$E1223,"")</f>
        <v/>
      </c>
      <c r="T1223" s="19">
        <f t="shared" si="2443"/>
        <v>0.04050884105</v>
      </c>
      <c r="U1223" t="str">
        <f t="shared" si="2443"/>
        <v/>
      </c>
      <c r="V1223" t="str">
        <f t="shared" si="2443"/>
        <v/>
      </c>
      <c r="W1223" t="str">
        <f t="shared" si="2443"/>
        <v/>
      </c>
    </row>
    <row r="1224">
      <c r="A1224">
        <f t="shared" si="33"/>
        <v>6</v>
      </c>
      <c r="B1224">
        <f t="shared" si="34"/>
        <v>1972</v>
      </c>
      <c r="C1224" s="159">
        <f t="shared" si="709"/>
        <v>26480</v>
      </c>
      <c r="D1224" s="156">
        <f t="shared" si="12"/>
        <v>1972.416667</v>
      </c>
      <c r="E1224" s="157">
        <f>('StockBond Returns'!Y1223+'StockBond Returns'!AA1223-'Parameters &amp; Main Results'!$B$33)/'StockBond Returns'!Z1223*12</f>
        <v>0.04008683592</v>
      </c>
      <c r="F1224" s="77">
        <f>'StockBond Returns'!Y1223+'StockBond Returns'!AA1223-'StockBond Returns'!Z1223*'Distribution of Final Value'!$B$7</f>
        <v>0.3029945455</v>
      </c>
      <c r="G1224" s="19">
        <f>1/'StockBond Returns'!M1222</f>
        <v>0.05576236006</v>
      </c>
      <c r="H1224">
        <f t="shared" si="7"/>
        <v>1</v>
      </c>
      <c r="I1224" s="71">
        <f t="shared" si="8"/>
        <v>0</v>
      </c>
      <c r="J1224">
        <f t="shared" si="9"/>
        <v>0</v>
      </c>
      <c r="K1224" s="19">
        <f t="shared" ref="K1224:M1224" si="2444">if(H1224=1,$E1224,"")</f>
        <v>0.04008683592</v>
      </c>
      <c r="L1224" t="str">
        <f t="shared" si="2444"/>
        <v/>
      </c>
      <c r="M1224" t="str">
        <f t="shared" si="2444"/>
        <v/>
      </c>
      <c r="N1224" s="158">
        <f>if('StockBond Returns'!AB1222=0,1,0)</f>
        <v>0</v>
      </c>
      <c r="O1224">
        <f>if( and('StockBond Returns'!$AB1222&lt;0,'StockBond Returns'!$AB1222&gt;=-0.1),1,0)</f>
        <v>1</v>
      </c>
      <c r="P1224">
        <f>if( and('StockBond Returns'!$AB1222&lt;-0.1,'StockBond Returns'!$AB1222&gt;=-0.2),1,0)</f>
        <v>0</v>
      </c>
      <c r="Q1224">
        <f>if( and('StockBond Returns'!$AB1222&lt;-0.2,'StockBond Returns'!$AB1222&gt;=-0.3),1,0)</f>
        <v>0</v>
      </c>
      <c r="R1224">
        <f>if('StockBond Returns'!AB1222&lt;-0.3,1,0)</f>
        <v>0</v>
      </c>
      <c r="S1224" t="str">
        <f t="shared" ref="S1224:W1224" si="2445">if(N1224=1,$E1224,"")</f>
        <v/>
      </c>
      <c r="T1224" s="19">
        <f t="shared" si="2445"/>
        <v>0.04008683592</v>
      </c>
      <c r="U1224" t="str">
        <f t="shared" si="2445"/>
        <v/>
      </c>
      <c r="V1224" t="str">
        <f t="shared" si="2445"/>
        <v/>
      </c>
      <c r="W1224" t="str">
        <f t="shared" si="2445"/>
        <v/>
      </c>
    </row>
    <row r="1225">
      <c r="A1225">
        <f t="shared" si="33"/>
        <v>7</v>
      </c>
      <c r="B1225">
        <f t="shared" si="34"/>
        <v>1972</v>
      </c>
      <c r="C1225" s="159">
        <f t="shared" si="709"/>
        <v>26511</v>
      </c>
      <c r="D1225" s="156">
        <f t="shared" si="12"/>
        <v>1972.5</v>
      </c>
      <c r="E1225" s="157">
        <f>('StockBond Returns'!Y1224+'StockBond Returns'!AA1224-'Parameters &amp; Main Results'!$B$33)/'StockBond Returns'!Z1224*12</f>
        <v>0.04086226472</v>
      </c>
      <c r="F1225" s="77">
        <f>'StockBond Returns'!Y1224+'StockBond Returns'!AA1224-'StockBond Returns'!Z1224*'Distribution of Final Value'!$B$7</f>
        <v>0.7763249573</v>
      </c>
      <c r="G1225" s="19">
        <f>1/'StockBond Returns'!M1223</f>
        <v>0.05714160388</v>
      </c>
      <c r="H1225">
        <f t="shared" si="7"/>
        <v>1</v>
      </c>
      <c r="I1225" s="71">
        <f t="shared" si="8"/>
        <v>0</v>
      </c>
      <c r="J1225">
        <f t="shared" si="9"/>
        <v>0</v>
      </c>
      <c r="K1225" s="19">
        <f t="shared" ref="K1225:M1225" si="2446">if(H1225=1,$E1225,"")</f>
        <v>0.04086226472</v>
      </c>
      <c r="L1225" t="str">
        <f t="shared" si="2446"/>
        <v/>
      </c>
      <c r="M1225" t="str">
        <f t="shared" si="2446"/>
        <v/>
      </c>
      <c r="N1225" s="158">
        <f>if('StockBond Returns'!AB1223=0,1,0)</f>
        <v>0</v>
      </c>
      <c r="O1225">
        <f>if( and('StockBond Returns'!$AB1223&lt;0,'StockBond Returns'!$AB1223&gt;=-0.1),1,0)</f>
        <v>1</v>
      </c>
      <c r="P1225">
        <f>if( and('StockBond Returns'!$AB1223&lt;-0.1,'StockBond Returns'!$AB1223&gt;=-0.2),1,0)</f>
        <v>0</v>
      </c>
      <c r="Q1225">
        <f>if( and('StockBond Returns'!$AB1223&lt;-0.2,'StockBond Returns'!$AB1223&gt;=-0.3),1,0)</f>
        <v>0</v>
      </c>
      <c r="R1225">
        <f>if('StockBond Returns'!AB1223&lt;-0.3,1,0)</f>
        <v>0</v>
      </c>
      <c r="S1225" t="str">
        <f t="shared" ref="S1225:W1225" si="2447">if(N1225=1,$E1225,"")</f>
        <v/>
      </c>
      <c r="T1225" s="19">
        <f t="shared" si="2447"/>
        <v>0.04086226472</v>
      </c>
      <c r="U1225" t="str">
        <f t="shared" si="2447"/>
        <v/>
      </c>
      <c r="V1225" t="str">
        <f t="shared" si="2447"/>
        <v/>
      </c>
      <c r="W1225" t="str">
        <f t="shared" si="2447"/>
        <v/>
      </c>
    </row>
    <row r="1226">
      <c r="A1226">
        <f t="shared" si="33"/>
        <v>8</v>
      </c>
      <c r="B1226">
        <f t="shared" si="34"/>
        <v>1972</v>
      </c>
      <c r="C1226" s="159">
        <f t="shared" si="709"/>
        <v>26542</v>
      </c>
      <c r="D1226" s="156">
        <f t="shared" si="12"/>
        <v>1972.583333</v>
      </c>
      <c r="E1226" s="157">
        <f>('StockBond Returns'!Y1225+'StockBond Returns'!AA1225-'Parameters &amp; Main Results'!$B$33)/'StockBond Returns'!Z1225*12</f>
        <v>0.04087179719</v>
      </c>
      <c r="F1226" s="77">
        <f>'StockBond Returns'!Y1225+'StockBond Returns'!AA1225-'StockBond Returns'!Z1225*'Distribution of Final Value'!$B$7</f>
        <v>0.782208986</v>
      </c>
      <c r="G1226" s="19">
        <f>1/'StockBond Returns'!M1224</f>
        <v>0.05737390264</v>
      </c>
      <c r="H1226">
        <f t="shared" si="7"/>
        <v>1</v>
      </c>
      <c r="I1226" s="71">
        <f t="shared" si="8"/>
        <v>0</v>
      </c>
      <c r="J1226">
        <f t="shared" si="9"/>
        <v>0</v>
      </c>
      <c r="K1226" s="19">
        <f t="shared" ref="K1226:M1226" si="2448">if(H1226=1,$E1226,"")</f>
        <v>0.04087179719</v>
      </c>
      <c r="L1226" t="str">
        <f t="shared" si="2448"/>
        <v/>
      </c>
      <c r="M1226" t="str">
        <f t="shared" si="2448"/>
        <v/>
      </c>
      <c r="N1226" s="158">
        <f>if('StockBond Returns'!AB1224=0,1,0)</f>
        <v>0</v>
      </c>
      <c r="O1226">
        <f>if( and('StockBond Returns'!$AB1224&lt;0,'StockBond Returns'!$AB1224&gt;=-0.1),1,0)</f>
        <v>1</v>
      </c>
      <c r="P1226">
        <f>if( and('StockBond Returns'!$AB1224&lt;-0.1,'StockBond Returns'!$AB1224&gt;=-0.2),1,0)</f>
        <v>0</v>
      </c>
      <c r="Q1226">
        <f>if( and('StockBond Returns'!$AB1224&lt;-0.2,'StockBond Returns'!$AB1224&gt;=-0.3),1,0)</f>
        <v>0</v>
      </c>
      <c r="R1226">
        <f>if('StockBond Returns'!AB1224&lt;-0.3,1,0)</f>
        <v>0</v>
      </c>
      <c r="S1226" t="str">
        <f t="shared" ref="S1226:W1226" si="2449">if(N1226=1,$E1226,"")</f>
        <v/>
      </c>
      <c r="T1226" s="19">
        <f t="shared" si="2449"/>
        <v>0.04087179719</v>
      </c>
      <c r="U1226" t="str">
        <f t="shared" si="2449"/>
        <v/>
      </c>
      <c r="V1226" t="str">
        <f t="shared" si="2449"/>
        <v/>
      </c>
      <c r="W1226" t="str">
        <f t="shared" si="2449"/>
        <v/>
      </c>
    </row>
    <row r="1227">
      <c r="A1227">
        <f t="shared" si="33"/>
        <v>9</v>
      </c>
      <c r="B1227">
        <f t="shared" si="34"/>
        <v>1972</v>
      </c>
      <c r="C1227" s="159">
        <f t="shared" si="709"/>
        <v>26572</v>
      </c>
      <c r="D1227" s="156">
        <f t="shared" si="12"/>
        <v>1972.666667</v>
      </c>
      <c r="E1227" s="157">
        <f>('StockBond Returns'!Y1226+'StockBond Returns'!AA1226-'Parameters &amp; Main Results'!$B$33)/'StockBond Returns'!Z1226*12</f>
        <v>0.04017624415</v>
      </c>
      <c r="F1227" s="77">
        <f>'StockBond Returns'!Y1226+'StockBond Returns'!AA1226-'StockBond Returns'!Z1226*'Distribution of Final Value'!$B$7</f>
        <v>0.3576054925</v>
      </c>
      <c r="G1227" s="19">
        <f>1/'StockBond Returns'!M1225</f>
        <v>0.05568563289</v>
      </c>
      <c r="H1227">
        <f t="shared" si="7"/>
        <v>1</v>
      </c>
      <c r="I1227" s="71">
        <f t="shared" si="8"/>
        <v>0</v>
      </c>
      <c r="J1227">
        <f t="shared" si="9"/>
        <v>0</v>
      </c>
      <c r="K1227" s="19">
        <f t="shared" ref="K1227:M1227" si="2450">if(H1227=1,$E1227,"")</f>
        <v>0.04017624415</v>
      </c>
      <c r="L1227" t="str">
        <f t="shared" si="2450"/>
        <v/>
      </c>
      <c r="M1227" t="str">
        <f t="shared" si="2450"/>
        <v/>
      </c>
      <c r="N1227" s="158">
        <f>if('StockBond Returns'!AB1225=0,1,0)</f>
        <v>0</v>
      </c>
      <c r="O1227">
        <f>if( and('StockBond Returns'!$AB1225&lt;0,'StockBond Returns'!$AB1225&gt;=-0.1),1,0)</f>
        <v>1</v>
      </c>
      <c r="P1227">
        <f>if( and('StockBond Returns'!$AB1225&lt;-0.1,'StockBond Returns'!$AB1225&gt;=-0.2),1,0)</f>
        <v>0</v>
      </c>
      <c r="Q1227">
        <f>if( and('StockBond Returns'!$AB1225&lt;-0.2,'StockBond Returns'!$AB1225&gt;=-0.3),1,0)</f>
        <v>0</v>
      </c>
      <c r="R1227">
        <f>if('StockBond Returns'!AB1225&lt;-0.3,1,0)</f>
        <v>0</v>
      </c>
      <c r="S1227" t="str">
        <f t="shared" ref="S1227:W1227" si="2451">if(N1227=1,$E1227,"")</f>
        <v/>
      </c>
      <c r="T1227" s="19">
        <f t="shared" si="2451"/>
        <v>0.04017624415</v>
      </c>
      <c r="U1227" t="str">
        <f t="shared" si="2451"/>
        <v/>
      </c>
      <c r="V1227" t="str">
        <f t="shared" si="2451"/>
        <v/>
      </c>
      <c r="W1227" t="str">
        <f t="shared" si="2451"/>
        <v/>
      </c>
    </row>
    <row r="1228">
      <c r="A1228">
        <f t="shared" si="33"/>
        <v>10</v>
      </c>
      <c r="B1228">
        <f t="shared" si="34"/>
        <v>1972</v>
      </c>
      <c r="C1228" s="159">
        <f t="shared" si="709"/>
        <v>26603</v>
      </c>
      <c r="D1228" s="156">
        <f t="shared" si="12"/>
        <v>1972.75</v>
      </c>
      <c r="E1228" s="157">
        <f>('StockBond Returns'!Y1227+'StockBond Returns'!AA1227-'Parameters &amp; Main Results'!$B$33)/'StockBond Returns'!Z1227*12</f>
        <v>0.04059765399</v>
      </c>
      <c r="F1228" s="77">
        <f>'StockBond Returns'!Y1227+'StockBond Returns'!AA1227-'StockBond Returns'!Z1227*'Distribution of Final Value'!$B$7</f>
        <v>0.6149621057</v>
      </c>
      <c r="G1228" s="19">
        <f>1/'StockBond Returns'!M1226</f>
        <v>0.05638180678</v>
      </c>
      <c r="H1228">
        <f t="shared" si="7"/>
        <v>1</v>
      </c>
      <c r="I1228" s="71">
        <f t="shared" si="8"/>
        <v>0</v>
      </c>
      <c r="J1228">
        <f t="shared" si="9"/>
        <v>0</v>
      </c>
      <c r="K1228" s="19">
        <f t="shared" ref="K1228:M1228" si="2452">if(H1228=1,$E1228,"")</f>
        <v>0.04059765399</v>
      </c>
      <c r="L1228" t="str">
        <f t="shared" si="2452"/>
        <v/>
      </c>
      <c r="M1228" t="str">
        <f t="shared" si="2452"/>
        <v/>
      </c>
      <c r="N1228" s="158">
        <f>if('StockBond Returns'!AB1226=0,1,0)</f>
        <v>0</v>
      </c>
      <c r="O1228">
        <f>if( and('StockBond Returns'!$AB1226&lt;0,'StockBond Returns'!$AB1226&gt;=-0.1),1,0)</f>
        <v>1</v>
      </c>
      <c r="P1228">
        <f>if( and('StockBond Returns'!$AB1226&lt;-0.1,'StockBond Returns'!$AB1226&gt;=-0.2),1,0)</f>
        <v>0</v>
      </c>
      <c r="Q1228">
        <f>if( and('StockBond Returns'!$AB1226&lt;-0.2,'StockBond Returns'!$AB1226&gt;=-0.3),1,0)</f>
        <v>0</v>
      </c>
      <c r="R1228">
        <f>if('StockBond Returns'!AB1226&lt;-0.3,1,0)</f>
        <v>0</v>
      </c>
      <c r="S1228" t="str">
        <f t="shared" ref="S1228:W1228" si="2453">if(N1228=1,$E1228,"")</f>
        <v/>
      </c>
      <c r="T1228" s="19">
        <f t="shared" si="2453"/>
        <v>0.04059765399</v>
      </c>
      <c r="U1228" t="str">
        <f t="shared" si="2453"/>
        <v/>
      </c>
      <c r="V1228" t="str">
        <f t="shared" si="2453"/>
        <v/>
      </c>
      <c r="W1228" t="str">
        <f t="shared" si="2453"/>
        <v/>
      </c>
    </row>
    <row r="1229">
      <c r="A1229">
        <f t="shared" si="33"/>
        <v>11</v>
      </c>
      <c r="B1229">
        <f t="shared" si="34"/>
        <v>1972</v>
      </c>
      <c r="C1229" s="159">
        <f t="shared" si="709"/>
        <v>26633</v>
      </c>
      <c r="D1229" s="156">
        <f t="shared" si="12"/>
        <v>1972.833333</v>
      </c>
      <c r="E1229" s="157">
        <f>('StockBond Returns'!Y1228+'StockBond Returns'!AA1228-'Parameters &amp; Main Results'!$B$33)/'StockBond Returns'!Z1228*12</f>
        <v>0.04032586335</v>
      </c>
      <c r="F1229" s="77">
        <f>'StockBond Returns'!Y1228+'StockBond Returns'!AA1228-'StockBond Returns'!Z1228*'Distribution of Final Value'!$B$7</f>
        <v>0.4490198254</v>
      </c>
      <c r="G1229" s="19">
        <f>1/'StockBond Returns'!M1227</f>
        <v>0.05602261931</v>
      </c>
      <c r="H1229">
        <f t="shared" si="7"/>
        <v>1</v>
      </c>
      <c r="I1229" s="71">
        <f t="shared" si="8"/>
        <v>0</v>
      </c>
      <c r="J1229">
        <f t="shared" si="9"/>
        <v>0</v>
      </c>
      <c r="K1229" s="19">
        <f t="shared" ref="K1229:M1229" si="2454">if(H1229=1,$E1229,"")</f>
        <v>0.04032586335</v>
      </c>
      <c r="L1229" t="str">
        <f t="shared" si="2454"/>
        <v/>
      </c>
      <c r="M1229" t="str">
        <f t="shared" si="2454"/>
        <v/>
      </c>
      <c r="N1229" s="158">
        <f>if('StockBond Returns'!AB1227=0,1,0)</f>
        <v>0</v>
      </c>
      <c r="O1229">
        <f>if( and('StockBond Returns'!$AB1227&lt;0,'StockBond Returns'!$AB1227&gt;=-0.1),1,0)</f>
        <v>1</v>
      </c>
      <c r="P1229">
        <f>if( and('StockBond Returns'!$AB1227&lt;-0.1,'StockBond Returns'!$AB1227&gt;=-0.2),1,0)</f>
        <v>0</v>
      </c>
      <c r="Q1229">
        <f>if( and('StockBond Returns'!$AB1227&lt;-0.2,'StockBond Returns'!$AB1227&gt;=-0.3),1,0)</f>
        <v>0</v>
      </c>
      <c r="R1229">
        <f>if('StockBond Returns'!AB1227&lt;-0.3,1,0)</f>
        <v>0</v>
      </c>
      <c r="S1229" t="str">
        <f t="shared" ref="S1229:W1229" si="2455">if(N1229=1,$E1229,"")</f>
        <v/>
      </c>
      <c r="T1229" s="19">
        <f t="shared" si="2455"/>
        <v>0.04032586335</v>
      </c>
      <c r="U1229" t="str">
        <f t="shared" si="2455"/>
        <v/>
      </c>
      <c r="V1229" t="str">
        <f t="shared" si="2455"/>
        <v/>
      </c>
      <c r="W1229" t="str">
        <f t="shared" si="2455"/>
        <v/>
      </c>
    </row>
    <row r="1230">
      <c r="A1230">
        <f t="shared" si="33"/>
        <v>12</v>
      </c>
      <c r="B1230">
        <f t="shared" si="34"/>
        <v>1972</v>
      </c>
      <c r="C1230" s="159">
        <f t="shared" si="709"/>
        <v>26664</v>
      </c>
      <c r="D1230" s="156">
        <f t="shared" si="12"/>
        <v>1972.916667</v>
      </c>
      <c r="E1230" s="157">
        <f>('StockBond Returns'!Y1229+'StockBond Returns'!AA1229-'Parameters &amp; Main Results'!$B$33)/'StockBond Returns'!Z1229*12</f>
        <v>0.03907208959</v>
      </c>
      <c r="F1230" s="77">
        <f>'StockBond Returns'!Y1229+'StockBond Returns'!AA1229-'StockBond Returns'!Z1229*'Distribution of Final Value'!$B$7</f>
        <v>-0.3168126917</v>
      </c>
      <c r="G1230" s="19">
        <f>1/'StockBond Returns'!M1228</f>
        <v>0.0537030711</v>
      </c>
      <c r="H1230">
        <f t="shared" si="7"/>
        <v>1</v>
      </c>
      <c r="I1230" s="71">
        <f t="shared" si="8"/>
        <v>0</v>
      </c>
      <c r="J1230">
        <f t="shared" si="9"/>
        <v>0</v>
      </c>
      <c r="K1230" s="19">
        <f t="shared" ref="K1230:M1230" si="2456">if(H1230=1,$E1230,"")</f>
        <v>0.03907208959</v>
      </c>
      <c r="L1230" t="str">
        <f t="shared" si="2456"/>
        <v/>
      </c>
      <c r="M1230" t="str">
        <f t="shared" si="2456"/>
        <v/>
      </c>
      <c r="N1230" s="158">
        <f>if('StockBond Returns'!AB1228=0,1,0)</f>
        <v>1</v>
      </c>
      <c r="O1230">
        <f>if( and('StockBond Returns'!$AB1228&lt;0,'StockBond Returns'!$AB1228&gt;=-0.1),1,0)</f>
        <v>0</v>
      </c>
      <c r="P1230">
        <f>if( and('StockBond Returns'!$AB1228&lt;-0.1,'StockBond Returns'!$AB1228&gt;=-0.2),1,0)</f>
        <v>0</v>
      </c>
      <c r="Q1230">
        <f>if( and('StockBond Returns'!$AB1228&lt;-0.2,'StockBond Returns'!$AB1228&gt;=-0.3),1,0)</f>
        <v>0</v>
      </c>
      <c r="R1230">
        <f>if('StockBond Returns'!AB1228&lt;-0.3,1,0)</f>
        <v>0</v>
      </c>
      <c r="S1230" s="19">
        <f t="shared" ref="S1230:W1230" si="2457">if(N1230=1,$E1230,"")</f>
        <v>0.03907208959</v>
      </c>
      <c r="T1230" t="str">
        <f t="shared" si="2457"/>
        <v/>
      </c>
      <c r="U1230" t="str">
        <f t="shared" si="2457"/>
        <v/>
      </c>
      <c r="V1230" t="str">
        <f t="shared" si="2457"/>
        <v/>
      </c>
      <c r="W1230" t="str">
        <f t="shared" si="2457"/>
        <v/>
      </c>
    </row>
    <row r="1231">
      <c r="A1231">
        <f t="shared" si="33"/>
        <v>1</v>
      </c>
      <c r="B1231">
        <f t="shared" si="34"/>
        <v>1973</v>
      </c>
      <c r="C1231" s="159">
        <f t="shared" si="709"/>
        <v>26695</v>
      </c>
      <c r="D1231" s="156">
        <f t="shared" si="12"/>
        <v>1973</v>
      </c>
      <c r="E1231" s="157">
        <f>('StockBond Returns'!Y1230+'StockBond Returns'!AA1230-'Parameters &amp; Main Results'!$B$33)/'StockBond Returns'!Z1230*12</f>
        <v>0.03896800675</v>
      </c>
      <c r="F1231" s="77">
        <f>'StockBond Returns'!Y1230+'StockBond Returns'!AA1230-'StockBond Returns'!Z1230*'Distribution of Final Value'!$B$7</f>
        <v>-0.3805630967</v>
      </c>
      <c r="G1231" s="19">
        <f>1/'StockBond Returns'!M1229</f>
        <v>0.05291112065</v>
      </c>
      <c r="H1231">
        <f t="shared" si="7"/>
        <v>1</v>
      </c>
      <c r="I1231" s="71">
        <f t="shared" si="8"/>
        <v>0</v>
      </c>
      <c r="J1231">
        <f t="shared" si="9"/>
        <v>0</v>
      </c>
      <c r="K1231" s="19">
        <f t="shared" ref="K1231:M1231" si="2458">if(H1231=1,$E1231,"")</f>
        <v>0.03896800675</v>
      </c>
      <c r="L1231" t="str">
        <f t="shared" si="2458"/>
        <v/>
      </c>
      <c r="M1231" t="str">
        <f t="shared" si="2458"/>
        <v/>
      </c>
      <c r="N1231" s="158">
        <f>if('StockBond Returns'!AB1229=0,1,0)</f>
        <v>1</v>
      </c>
      <c r="O1231">
        <f>if( and('StockBond Returns'!$AB1229&lt;0,'StockBond Returns'!$AB1229&gt;=-0.1),1,0)</f>
        <v>0</v>
      </c>
      <c r="P1231">
        <f>if( and('StockBond Returns'!$AB1229&lt;-0.1,'StockBond Returns'!$AB1229&gt;=-0.2),1,0)</f>
        <v>0</v>
      </c>
      <c r="Q1231">
        <f>if( and('StockBond Returns'!$AB1229&lt;-0.2,'StockBond Returns'!$AB1229&gt;=-0.3),1,0)</f>
        <v>0</v>
      </c>
      <c r="R1231">
        <f>if('StockBond Returns'!AB1229&lt;-0.3,1,0)</f>
        <v>0</v>
      </c>
      <c r="S1231" s="19">
        <f t="shared" ref="S1231:W1231" si="2459">if(N1231=1,$E1231,"")</f>
        <v>0.03896800675</v>
      </c>
      <c r="T1231" t="str">
        <f t="shared" si="2459"/>
        <v/>
      </c>
      <c r="U1231" t="str">
        <f t="shared" si="2459"/>
        <v/>
      </c>
      <c r="V1231" t="str">
        <f t="shared" si="2459"/>
        <v/>
      </c>
      <c r="W1231" t="str">
        <f t="shared" si="2459"/>
        <v/>
      </c>
    </row>
    <row r="1232">
      <c r="A1232">
        <f t="shared" si="33"/>
        <v>2</v>
      </c>
      <c r="B1232">
        <f t="shared" si="34"/>
        <v>1973</v>
      </c>
      <c r="C1232" s="159">
        <f t="shared" si="709"/>
        <v>26723</v>
      </c>
      <c r="D1232" s="156">
        <f t="shared" si="12"/>
        <v>1973.083333</v>
      </c>
      <c r="E1232" s="157">
        <f>('StockBond Returns'!Y1231+'StockBond Returns'!AA1231-'Parameters &amp; Main Results'!$B$33)/'StockBond Returns'!Z1231*12</f>
        <v>0.03973743884</v>
      </c>
      <c r="F1232" s="77">
        <f>'StockBond Returns'!Y1231+'StockBond Returns'!AA1231-'StockBond Returns'!Z1231*'Distribution of Final Value'!$B$7</f>
        <v>0.08952621889</v>
      </c>
      <c r="G1232" s="19">
        <f>1/'StockBond Returns'!M1230</f>
        <v>0.05453168152</v>
      </c>
      <c r="H1232">
        <f t="shared" si="7"/>
        <v>1</v>
      </c>
      <c r="I1232" s="71">
        <f t="shared" si="8"/>
        <v>0</v>
      </c>
      <c r="J1232">
        <f t="shared" si="9"/>
        <v>0</v>
      </c>
      <c r="K1232" s="19">
        <f t="shared" ref="K1232:M1232" si="2460">if(H1232=1,$E1232,"")</f>
        <v>0.03973743884</v>
      </c>
      <c r="L1232" t="str">
        <f t="shared" si="2460"/>
        <v/>
      </c>
      <c r="M1232" t="str">
        <f t="shared" si="2460"/>
        <v/>
      </c>
      <c r="N1232" s="158">
        <f>if('StockBond Returns'!AB1230=0,1,0)</f>
        <v>0</v>
      </c>
      <c r="O1232">
        <f>if( and('StockBond Returns'!$AB1230&lt;0,'StockBond Returns'!$AB1230&gt;=-0.1),1,0)</f>
        <v>1</v>
      </c>
      <c r="P1232">
        <f>if( and('StockBond Returns'!$AB1230&lt;-0.1,'StockBond Returns'!$AB1230&gt;=-0.2),1,0)</f>
        <v>0</v>
      </c>
      <c r="Q1232">
        <f>if( and('StockBond Returns'!$AB1230&lt;-0.2,'StockBond Returns'!$AB1230&gt;=-0.3),1,0)</f>
        <v>0</v>
      </c>
      <c r="R1232">
        <f>if('StockBond Returns'!AB1230&lt;-0.3,1,0)</f>
        <v>0</v>
      </c>
      <c r="S1232" t="str">
        <f t="shared" ref="S1232:W1232" si="2461">if(N1232=1,$E1232,"")</f>
        <v/>
      </c>
      <c r="T1232" s="19">
        <f t="shared" si="2461"/>
        <v>0.03973743884</v>
      </c>
      <c r="U1232" t="str">
        <f t="shared" si="2461"/>
        <v/>
      </c>
      <c r="V1232" t="str">
        <f t="shared" si="2461"/>
        <v/>
      </c>
      <c r="W1232" t="str">
        <f t="shared" si="2461"/>
        <v/>
      </c>
    </row>
    <row r="1233">
      <c r="A1233">
        <f t="shared" si="33"/>
        <v>3</v>
      </c>
      <c r="B1233">
        <f t="shared" si="34"/>
        <v>1973</v>
      </c>
      <c r="C1233" s="159">
        <f t="shared" si="709"/>
        <v>26754</v>
      </c>
      <c r="D1233" s="156">
        <f t="shared" si="12"/>
        <v>1973.166667</v>
      </c>
      <c r="E1233" s="157">
        <f>('StockBond Returns'!Y1232+'StockBond Returns'!AA1232-'Parameters &amp; Main Results'!$B$33)/'StockBond Returns'!Z1232*12</f>
        <v>0.04121422426</v>
      </c>
      <c r="F1233" s="77">
        <f>'StockBond Returns'!Y1232+'StockBond Returns'!AA1232-'StockBond Returns'!Z1232*'Distribution of Final Value'!$B$7</f>
        <v>0.9922777567</v>
      </c>
      <c r="G1233" s="19">
        <f>1/'StockBond Returns'!M1231</f>
        <v>0.05715879151</v>
      </c>
      <c r="H1233">
        <f t="shared" si="7"/>
        <v>1</v>
      </c>
      <c r="I1233" s="71">
        <f t="shared" si="8"/>
        <v>0</v>
      </c>
      <c r="J1233">
        <f t="shared" si="9"/>
        <v>0</v>
      </c>
      <c r="K1233" s="19">
        <f t="shared" ref="K1233:M1233" si="2462">if(H1233=1,$E1233,"")</f>
        <v>0.04121422426</v>
      </c>
      <c r="L1233" t="str">
        <f t="shared" si="2462"/>
        <v/>
      </c>
      <c r="M1233" t="str">
        <f t="shared" si="2462"/>
        <v/>
      </c>
      <c r="N1233" s="158">
        <f>if('StockBond Returns'!AB1231=0,1,0)</f>
        <v>0</v>
      </c>
      <c r="O1233">
        <f>if( and('StockBond Returns'!$AB1231&lt;0,'StockBond Returns'!$AB1231&gt;=-0.1),1,0)</f>
        <v>1</v>
      </c>
      <c r="P1233">
        <f>if( and('StockBond Returns'!$AB1231&lt;-0.1,'StockBond Returns'!$AB1231&gt;=-0.2),1,0)</f>
        <v>0</v>
      </c>
      <c r="Q1233">
        <f>if( and('StockBond Returns'!$AB1231&lt;-0.2,'StockBond Returns'!$AB1231&gt;=-0.3),1,0)</f>
        <v>0</v>
      </c>
      <c r="R1233">
        <f>if('StockBond Returns'!AB1231&lt;-0.3,1,0)</f>
        <v>0</v>
      </c>
      <c r="S1233" t="str">
        <f t="shared" ref="S1233:W1233" si="2463">if(N1233=1,$E1233,"")</f>
        <v/>
      </c>
      <c r="T1233" s="19">
        <f t="shared" si="2463"/>
        <v>0.04121422426</v>
      </c>
      <c r="U1233" t="str">
        <f t="shared" si="2463"/>
        <v/>
      </c>
      <c r="V1233" t="str">
        <f t="shared" si="2463"/>
        <v/>
      </c>
      <c r="W1233" t="str">
        <f t="shared" si="2463"/>
        <v/>
      </c>
    </row>
    <row r="1234">
      <c r="A1234">
        <f t="shared" si="33"/>
        <v>4</v>
      </c>
      <c r="B1234">
        <f t="shared" si="34"/>
        <v>1973</v>
      </c>
      <c r="C1234" s="159">
        <f t="shared" si="709"/>
        <v>26784</v>
      </c>
      <c r="D1234" s="156">
        <f t="shared" si="12"/>
        <v>1973.25</v>
      </c>
      <c r="E1234" s="157">
        <f>('StockBond Returns'!Y1233+'StockBond Returns'!AA1233-'Parameters &amp; Main Results'!$B$33)/'StockBond Returns'!Z1233*12</f>
        <v>0.04170276521</v>
      </c>
      <c r="F1234" s="77">
        <f>'StockBond Returns'!Y1233+'StockBond Returns'!AA1233-'StockBond Returns'!Z1233*'Distribution of Final Value'!$B$7</f>
        <v>1.291028455</v>
      </c>
      <c r="G1234" s="19">
        <f>1/'StockBond Returns'!M1232</f>
        <v>0.05858836001</v>
      </c>
      <c r="H1234">
        <f t="shared" si="7"/>
        <v>1</v>
      </c>
      <c r="I1234" s="71">
        <f t="shared" si="8"/>
        <v>0</v>
      </c>
      <c r="J1234">
        <f t="shared" si="9"/>
        <v>0</v>
      </c>
      <c r="K1234" s="19">
        <f t="shared" ref="K1234:M1234" si="2464">if(H1234=1,$E1234,"")</f>
        <v>0.04170276521</v>
      </c>
      <c r="L1234" t="str">
        <f t="shared" si="2464"/>
        <v/>
      </c>
      <c r="M1234" t="str">
        <f t="shared" si="2464"/>
        <v/>
      </c>
      <c r="N1234" s="158">
        <f>if('StockBond Returns'!AB1232=0,1,0)</f>
        <v>0</v>
      </c>
      <c r="O1234">
        <f>if( and('StockBond Returns'!$AB1232&lt;0,'StockBond Returns'!$AB1232&gt;=-0.1),1,0)</f>
        <v>1</v>
      </c>
      <c r="P1234">
        <f>if( and('StockBond Returns'!$AB1232&lt;-0.1,'StockBond Returns'!$AB1232&gt;=-0.2),1,0)</f>
        <v>0</v>
      </c>
      <c r="Q1234">
        <f>if( and('StockBond Returns'!$AB1232&lt;-0.2,'StockBond Returns'!$AB1232&gt;=-0.3),1,0)</f>
        <v>0</v>
      </c>
      <c r="R1234">
        <f>if('StockBond Returns'!AB1232&lt;-0.3,1,0)</f>
        <v>0</v>
      </c>
      <c r="S1234" t="str">
        <f t="shared" ref="S1234:W1234" si="2465">if(N1234=1,$E1234,"")</f>
        <v/>
      </c>
      <c r="T1234" s="19">
        <f t="shared" si="2465"/>
        <v>0.04170276521</v>
      </c>
      <c r="U1234" t="str">
        <f t="shared" si="2465"/>
        <v/>
      </c>
      <c r="V1234" t="str">
        <f t="shared" si="2465"/>
        <v/>
      </c>
      <c r="W1234" t="str">
        <f t="shared" si="2465"/>
        <v/>
      </c>
    </row>
    <row r="1235">
      <c r="A1235">
        <f t="shared" si="33"/>
        <v>5</v>
      </c>
      <c r="B1235">
        <f t="shared" si="34"/>
        <v>1973</v>
      </c>
      <c r="C1235" s="159">
        <f t="shared" si="709"/>
        <v>26815</v>
      </c>
      <c r="D1235" s="156">
        <f t="shared" si="12"/>
        <v>1973.333333</v>
      </c>
      <c r="E1235" s="157">
        <f>('StockBond Returns'!Y1234+'StockBond Returns'!AA1234-'Parameters &amp; Main Results'!$B$33)/'StockBond Returns'!Z1234*12</f>
        <v>0.04325732811</v>
      </c>
      <c r="F1235" s="77">
        <f>'StockBond Returns'!Y1234+'StockBond Returns'!AA1234-'StockBond Returns'!Z1234*'Distribution of Final Value'!$B$7</f>
        <v>2.241553044</v>
      </c>
      <c r="G1235" s="19">
        <f>1/'StockBond Returns'!M1233</f>
        <v>0.06088486358</v>
      </c>
      <c r="H1235">
        <f t="shared" si="7"/>
        <v>1</v>
      </c>
      <c r="I1235" s="71">
        <f t="shared" si="8"/>
        <v>0</v>
      </c>
      <c r="J1235">
        <f t="shared" si="9"/>
        <v>0</v>
      </c>
      <c r="K1235" s="19">
        <f t="shared" ref="K1235:M1235" si="2466">if(H1235=1,$E1235,"")</f>
        <v>0.04325732811</v>
      </c>
      <c r="L1235" t="str">
        <f t="shared" si="2466"/>
        <v/>
      </c>
      <c r="M1235" t="str">
        <f t="shared" si="2466"/>
        <v/>
      </c>
      <c r="N1235" s="158">
        <f>if('StockBond Returns'!AB1233=0,1,0)</f>
        <v>0</v>
      </c>
      <c r="O1235">
        <f>if( and('StockBond Returns'!$AB1233&lt;0,'StockBond Returns'!$AB1233&gt;=-0.1),1,0)</f>
        <v>0</v>
      </c>
      <c r="P1235">
        <f>if( and('StockBond Returns'!$AB1233&lt;-0.1,'StockBond Returns'!$AB1233&gt;=-0.2),1,0)</f>
        <v>1</v>
      </c>
      <c r="Q1235">
        <f>if( and('StockBond Returns'!$AB1233&lt;-0.2,'StockBond Returns'!$AB1233&gt;=-0.3),1,0)</f>
        <v>0</v>
      </c>
      <c r="R1235">
        <f>if('StockBond Returns'!AB1233&lt;-0.3,1,0)</f>
        <v>0</v>
      </c>
      <c r="S1235" t="str">
        <f t="shared" ref="S1235:W1235" si="2467">if(N1235=1,$E1235,"")</f>
        <v/>
      </c>
      <c r="T1235" t="str">
        <f t="shared" si="2467"/>
        <v/>
      </c>
      <c r="U1235" s="19">
        <f t="shared" si="2467"/>
        <v>0.04325732811</v>
      </c>
      <c r="V1235" t="str">
        <f t="shared" si="2467"/>
        <v/>
      </c>
      <c r="W1235" t="str">
        <f t="shared" si="2467"/>
        <v/>
      </c>
    </row>
    <row r="1236">
      <c r="A1236">
        <f t="shared" si="33"/>
        <v>6</v>
      </c>
      <c r="B1236">
        <f t="shared" si="34"/>
        <v>1973</v>
      </c>
      <c r="C1236" s="159">
        <f t="shared" si="709"/>
        <v>26845</v>
      </c>
      <c r="D1236" s="156">
        <f t="shared" si="12"/>
        <v>1973.416667</v>
      </c>
      <c r="E1236" s="157">
        <f>('StockBond Returns'!Y1235+'StockBond Returns'!AA1235-'Parameters &amp; Main Results'!$B$33)/'StockBond Returns'!Z1235*12</f>
        <v>0.04424641778</v>
      </c>
      <c r="F1236" s="77">
        <f>'StockBond Returns'!Y1235+'StockBond Returns'!AA1235-'StockBond Returns'!Z1235*'Distribution of Final Value'!$B$7</f>
        <v>2.846086591</v>
      </c>
      <c r="G1236" s="19">
        <f>1/'StockBond Returns'!M1234</f>
        <v>0.06260987928</v>
      </c>
      <c r="H1236">
        <f t="shared" si="7"/>
        <v>1</v>
      </c>
      <c r="I1236" s="71">
        <f t="shared" si="8"/>
        <v>0</v>
      </c>
      <c r="J1236">
        <f t="shared" si="9"/>
        <v>0</v>
      </c>
      <c r="K1236" s="19">
        <f t="shared" ref="K1236:M1236" si="2468">if(H1236=1,$E1236,"")</f>
        <v>0.04424641778</v>
      </c>
      <c r="L1236" t="str">
        <f t="shared" si="2468"/>
        <v/>
      </c>
      <c r="M1236" t="str">
        <f t="shared" si="2468"/>
        <v/>
      </c>
      <c r="N1236" s="158">
        <f>if('StockBond Returns'!AB1234=0,1,0)</f>
        <v>0</v>
      </c>
      <c r="O1236">
        <f>if( and('StockBond Returns'!$AB1234&lt;0,'StockBond Returns'!$AB1234&gt;=-0.1),1,0)</f>
        <v>0</v>
      </c>
      <c r="P1236">
        <f>if( and('StockBond Returns'!$AB1234&lt;-0.1,'StockBond Returns'!$AB1234&gt;=-0.2),1,0)</f>
        <v>1</v>
      </c>
      <c r="Q1236">
        <f>if( and('StockBond Returns'!$AB1234&lt;-0.2,'StockBond Returns'!$AB1234&gt;=-0.3),1,0)</f>
        <v>0</v>
      </c>
      <c r="R1236">
        <f>if('StockBond Returns'!AB1234&lt;-0.3,1,0)</f>
        <v>0</v>
      </c>
      <c r="S1236" t="str">
        <f t="shared" ref="S1236:W1236" si="2469">if(N1236=1,$E1236,"")</f>
        <v/>
      </c>
      <c r="T1236" t="str">
        <f t="shared" si="2469"/>
        <v/>
      </c>
      <c r="U1236" s="19">
        <f t="shared" si="2469"/>
        <v>0.04424641778</v>
      </c>
      <c r="V1236" t="str">
        <f t="shared" si="2469"/>
        <v/>
      </c>
      <c r="W1236" t="str">
        <f t="shared" si="2469"/>
        <v/>
      </c>
    </row>
    <row r="1237">
      <c r="A1237">
        <f t="shared" si="33"/>
        <v>7</v>
      </c>
      <c r="B1237">
        <f t="shared" si="34"/>
        <v>1973</v>
      </c>
      <c r="C1237" s="159">
        <f t="shared" si="709"/>
        <v>26876</v>
      </c>
      <c r="D1237" s="156">
        <f t="shared" si="12"/>
        <v>1973.5</v>
      </c>
      <c r="E1237" s="157">
        <f>('StockBond Returns'!Y1236+'StockBond Returns'!AA1236-'Parameters &amp; Main Results'!$B$33)/'StockBond Returns'!Z1236*12</f>
        <v>0.04477242614</v>
      </c>
      <c r="F1237" s="77">
        <f>'StockBond Returns'!Y1236+'StockBond Returns'!AA1236-'StockBond Returns'!Z1236*'Distribution of Final Value'!$B$7</f>
        <v>3.167197512</v>
      </c>
      <c r="G1237" s="19">
        <f>1/'StockBond Returns'!M1235</f>
        <v>0.06442584237</v>
      </c>
      <c r="H1237">
        <f t="shared" si="7"/>
        <v>1</v>
      </c>
      <c r="I1237" s="71">
        <f t="shared" si="8"/>
        <v>0</v>
      </c>
      <c r="J1237">
        <f t="shared" si="9"/>
        <v>0</v>
      </c>
      <c r="K1237" s="19">
        <f t="shared" ref="K1237:M1237" si="2470">if(H1237=1,$E1237,"")</f>
        <v>0.04477242614</v>
      </c>
      <c r="L1237" t="str">
        <f t="shared" si="2470"/>
        <v/>
      </c>
      <c r="M1237" t="str">
        <f t="shared" si="2470"/>
        <v/>
      </c>
      <c r="N1237" s="158">
        <f>if('StockBond Returns'!AB1235=0,1,0)</f>
        <v>0</v>
      </c>
      <c r="O1237">
        <f>if( and('StockBond Returns'!$AB1235&lt;0,'StockBond Returns'!$AB1235&gt;=-0.1),1,0)</f>
        <v>0</v>
      </c>
      <c r="P1237">
        <f>if( and('StockBond Returns'!$AB1235&lt;-0.1,'StockBond Returns'!$AB1235&gt;=-0.2),1,0)</f>
        <v>1</v>
      </c>
      <c r="Q1237">
        <f>if( and('StockBond Returns'!$AB1235&lt;-0.2,'StockBond Returns'!$AB1235&gt;=-0.3),1,0)</f>
        <v>0</v>
      </c>
      <c r="R1237">
        <f>if('StockBond Returns'!AB1235&lt;-0.3,1,0)</f>
        <v>0</v>
      </c>
      <c r="S1237" t="str">
        <f t="shared" ref="S1237:W1237" si="2471">if(N1237=1,$E1237,"")</f>
        <v/>
      </c>
      <c r="T1237" t="str">
        <f t="shared" si="2471"/>
        <v/>
      </c>
      <c r="U1237" s="19">
        <f t="shared" si="2471"/>
        <v>0.04477242614</v>
      </c>
      <c r="V1237" t="str">
        <f t="shared" si="2471"/>
        <v/>
      </c>
      <c r="W1237" t="str">
        <f t="shared" si="2471"/>
        <v/>
      </c>
    </row>
    <row r="1238">
      <c r="A1238">
        <f t="shared" si="33"/>
        <v>8</v>
      </c>
      <c r="B1238">
        <f t="shared" si="34"/>
        <v>1973</v>
      </c>
      <c r="C1238" s="159">
        <f t="shared" si="709"/>
        <v>26907</v>
      </c>
      <c r="D1238" s="156">
        <f t="shared" si="12"/>
        <v>1973.583333</v>
      </c>
      <c r="E1238" s="157">
        <f>('StockBond Returns'!Y1237+'StockBond Returns'!AA1237-'Parameters &amp; Main Results'!$B$33)/'StockBond Returns'!Z1237*12</f>
        <v>0.04392681917</v>
      </c>
      <c r="F1238" s="77">
        <f>'StockBond Returns'!Y1237+'StockBond Returns'!AA1237-'StockBond Returns'!Z1237*'Distribution of Final Value'!$B$7</f>
        <v>2.649819474</v>
      </c>
      <c r="G1238" s="19">
        <f>1/'StockBond Returns'!M1236</f>
        <v>0.06152723507</v>
      </c>
      <c r="H1238">
        <f t="shared" si="7"/>
        <v>1</v>
      </c>
      <c r="I1238" s="71">
        <f t="shared" si="8"/>
        <v>0</v>
      </c>
      <c r="J1238">
        <f t="shared" si="9"/>
        <v>0</v>
      </c>
      <c r="K1238" s="19">
        <f t="shared" ref="K1238:M1238" si="2472">if(H1238=1,$E1238,"")</f>
        <v>0.04392681917</v>
      </c>
      <c r="L1238" t="str">
        <f t="shared" si="2472"/>
        <v/>
      </c>
      <c r="M1238" t="str">
        <f t="shared" si="2472"/>
        <v/>
      </c>
      <c r="N1238" s="158">
        <f>if('StockBond Returns'!AB1236=0,1,0)</f>
        <v>0</v>
      </c>
      <c r="O1238">
        <f>if( and('StockBond Returns'!$AB1236&lt;0,'StockBond Returns'!$AB1236&gt;=-0.1),1,0)</f>
        <v>0</v>
      </c>
      <c r="P1238">
        <f>if( and('StockBond Returns'!$AB1236&lt;-0.1,'StockBond Returns'!$AB1236&gt;=-0.2),1,0)</f>
        <v>1</v>
      </c>
      <c r="Q1238">
        <f>if( and('StockBond Returns'!$AB1236&lt;-0.2,'StockBond Returns'!$AB1236&gt;=-0.3),1,0)</f>
        <v>0</v>
      </c>
      <c r="R1238">
        <f>if('StockBond Returns'!AB1236&lt;-0.3,1,0)</f>
        <v>0</v>
      </c>
      <c r="S1238" t="str">
        <f t="shared" ref="S1238:W1238" si="2473">if(N1238=1,$E1238,"")</f>
        <v/>
      </c>
      <c r="T1238" t="str">
        <f t="shared" si="2473"/>
        <v/>
      </c>
      <c r="U1238" s="19">
        <f t="shared" si="2473"/>
        <v>0.04392681917</v>
      </c>
      <c r="V1238" t="str">
        <f t="shared" si="2473"/>
        <v/>
      </c>
      <c r="W1238" t="str">
        <f t="shared" si="2473"/>
        <v/>
      </c>
    </row>
    <row r="1239">
      <c r="A1239">
        <f t="shared" si="33"/>
        <v>9</v>
      </c>
      <c r="B1239">
        <f t="shared" si="34"/>
        <v>1973</v>
      </c>
      <c r="C1239" s="159">
        <f t="shared" si="709"/>
        <v>26937</v>
      </c>
      <c r="D1239" s="156">
        <f t="shared" si="12"/>
        <v>1973.666667</v>
      </c>
      <c r="E1239" s="157">
        <f>('StockBond Returns'!Y1238+'StockBond Returns'!AA1238-'Parameters &amp; Main Results'!$B$33)/'StockBond Returns'!Z1238*12</f>
        <v>0.04579359543</v>
      </c>
      <c r="F1239" s="77">
        <f>'StockBond Returns'!Y1238+'StockBond Returns'!AA1238-'StockBond Returns'!Z1238*'Distribution of Final Value'!$B$7</f>
        <v>3.790198414</v>
      </c>
      <c r="G1239" s="19">
        <f>1/'StockBond Returns'!M1237</f>
        <v>0.06516892247</v>
      </c>
      <c r="H1239">
        <f t="shared" si="7"/>
        <v>1</v>
      </c>
      <c r="I1239" s="71">
        <f t="shared" si="8"/>
        <v>0</v>
      </c>
      <c r="J1239">
        <f t="shared" si="9"/>
        <v>0</v>
      </c>
      <c r="K1239" s="19">
        <f t="shared" ref="K1239:M1239" si="2474">if(H1239=1,$E1239,"")</f>
        <v>0.04579359543</v>
      </c>
      <c r="L1239" t="str">
        <f t="shared" si="2474"/>
        <v/>
      </c>
      <c r="M1239" t="str">
        <f t="shared" si="2474"/>
        <v/>
      </c>
      <c r="N1239" s="158">
        <f>if('StockBond Returns'!AB1237=0,1,0)</f>
        <v>0</v>
      </c>
      <c r="O1239">
        <f>if( and('StockBond Returns'!$AB1237&lt;0,'StockBond Returns'!$AB1237&gt;=-0.1),1,0)</f>
        <v>0</v>
      </c>
      <c r="P1239">
        <f>if( and('StockBond Returns'!$AB1237&lt;-0.1,'StockBond Returns'!$AB1237&gt;=-0.2),1,0)</f>
        <v>1</v>
      </c>
      <c r="Q1239">
        <f>if( and('StockBond Returns'!$AB1237&lt;-0.2,'StockBond Returns'!$AB1237&gt;=-0.3),1,0)</f>
        <v>0</v>
      </c>
      <c r="R1239">
        <f>if('StockBond Returns'!AB1237&lt;-0.3,1,0)</f>
        <v>0</v>
      </c>
      <c r="S1239" t="str">
        <f t="shared" ref="S1239:W1239" si="2475">if(N1239=1,$E1239,"")</f>
        <v/>
      </c>
      <c r="T1239" t="str">
        <f t="shared" si="2475"/>
        <v/>
      </c>
      <c r="U1239" s="19">
        <f t="shared" si="2475"/>
        <v>0.04579359543</v>
      </c>
      <c r="V1239" t="str">
        <f t="shared" si="2475"/>
        <v/>
      </c>
      <c r="W1239" t="str">
        <f t="shared" si="2475"/>
        <v/>
      </c>
    </row>
    <row r="1240">
      <c r="A1240">
        <f t="shared" si="33"/>
        <v>10</v>
      </c>
      <c r="B1240">
        <f t="shared" si="34"/>
        <v>1973</v>
      </c>
      <c r="C1240" s="159">
        <f t="shared" si="709"/>
        <v>26968</v>
      </c>
      <c r="D1240" s="156">
        <f t="shared" si="12"/>
        <v>1973.75</v>
      </c>
      <c r="E1240" s="157">
        <f>('StockBond Returns'!Y1239+'StockBond Returns'!AA1239-'Parameters &amp; Main Results'!$B$33)/'StockBond Returns'!Z1239*12</f>
        <v>0.04442252049</v>
      </c>
      <c r="F1240" s="77">
        <f>'StockBond Returns'!Y1239+'StockBond Returns'!AA1239-'StockBond Returns'!Z1239*'Distribution of Final Value'!$B$7</f>
        <v>2.951613727</v>
      </c>
      <c r="G1240" s="19">
        <f>1/'StockBond Returns'!M1238</f>
        <v>0.06306046995</v>
      </c>
      <c r="H1240">
        <f t="shared" si="7"/>
        <v>1</v>
      </c>
      <c r="I1240" s="71">
        <f t="shared" si="8"/>
        <v>0</v>
      </c>
      <c r="J1240">
        <f t="shared" si="9"/>
        <v>0</v>
      </c>
      <c r="K1240" s="19">
        <f t="shared" ref="K1240:M1240" si="2476">if(H1240=1,$E1240,"")</f>
        <v>0.04442252049</v>
      </c>
      <c r="L1240" t="str">
        <f t="shared" si="2476"/>
        <v/>
      </c>
      <c r="M1240" t="str">
        <f t="shared" si="2476"/>
        <v/>
      </c>
      <c r="N1240" s="158">
        <f>if('StockBond Returns'!AB1238=0,1,0)</f>
        <v>0</v>
      </c>
      <c r="O1240">
        <f>if( and('StockBond Returns'!$AB1238&lt;0,'StockBond Returns'!$AB1238&gt;=-0.1),1,0)</f>
        <v>0</v>
      </c>
      <c r="P1240">
        <f>if( and('StockBond Returns'!$AB1238&lt;-0.1,'StockBond Returns'!$AB1238&gt;=-0.2),1,0)</f>
        <v>1</v>
      </c>
      <c r="Q1240">
        <f>if( and('StockBond Returns'!$AB1238&lt;-0.2,'StockBond Returns'!$AB1238&gt;=-0.3),1,0)</f>
        <v>0</v>
      </c>
      <c r="R1240">
        <f>if('StockBond Returns'!AB1238&lt;-0.3,1,0)</f>
        <v>0</v>
      </c>
      <c r="S1240" t="str">
        <f t="shared" ref="S1240:W1240" si="2477">if(N1240=1,$E1240,"")</f>
        <v/>
      </c>
      <c r="T1240" t="str">
        <f t="shared" si="2477"/>
        <v/>
      </c>
      <c r="U1240" s="19">
        <f t="shared" si="2477"/>
        <v>0.04442252049</v>
      </c>
      <c r="V1240" t="str">
        <f t="shared" si="2477"/>
        <v/>
      </c>
      <c r="W1240" t="str">
        <f t="shared" si="2477"/>
        <v/>
      </c>
    </row>
    <row r="1241">
      <c r="A1241">
        <f t="shared" si="33"/>
        <v>11</v>
      </c>
      <c r="B1241">
        <f t="shared" si="34"/>
        <v>1973</v>
      </c>
      <c r="C1241" s="159">
        <f t="shared" si="709"/>
        <v>26998</v>
      </c>
      <c r="D1241" s="156">
        <f t="shared" si="12"/>
        <v>1973.833333</v>
      </c>
      <c r="E1241" s="157">
        <f>('StockBond Returns'!Y1240+'StockBond Returns'!AA1240-'Parameters &amp; Main Results'!$B$33)/'StockBond Returns'!Z1240*12</f>
        <v>0.04470619572</v>
      </c>
      <c r="F1241" s="77">
        <f>'StockBond Returns'!Y1240+'StockBond Returns'!AA1240-'StockBond Returns'!Z1240*'Distribution of Final Value'!$B$7</f>
        <v>3.124399585</v>
      </c>
      <c r="G1241" s="19">
        <f>1/'StockBond Returns'!M1239</f>
        <v>0.06371590158</v>
      </c>
      <c r="H1241">
        <f t="shared" si="7"/>
        <v>1</v>
      </c>
      <c r="I1241" s="71">
        <f t="shared" si="8"/>
        <v>0</v>
      </c>
      <c r="J1241">
        <f t="shared" si="9"/>
        <v>0</v>
      </c>
      <c r="K1241" s="19">
        <f t="shared" ref="K1241:M1241" si="2478">if(H1241=1,$E1241,"")</f>
        <v>0.04470619572</v>
      </c>
      <c r="L1241" t="str">
        <f t="shared" si="2478"/>
        <v/>
      </c>
      <c r="M1241" t="str">
        <f t="shared" si="2478"/>
        <v/>
      </c>
      <c r="N1241" s="158">
        <f>if('StockBond Returns'!AB1239=0,1,0)</f>
        <v>0</v>
      </c>
      <c r="O1241">
        <f>if( and('StockBond Returns'!$AB1239&lt;0,'StockBond Returns'!$AB1239&gt;=-0.1),1,0)</f>
        <v>0</v>
      </c>
      <c r="P1241">
        <f>if( and('StockBond Returns'!$AB1239&lt;-0.1,'StockBond Returns'!$AB1239&gt;=-0.2),1,0)</f>
        <v>1</v>
      </c>
      <c r="Q1241">
        <f>if( and('StockBond Returns'!$AB1239&lt;-0.2,'StockBond Returns'!$AB1239&gt;=-0.3),1,0)</f>
        <v>0</v>
      </c>
      <c r="R1241">
        <f>if('StockBond Returns'!AB1239&lt;-0.3,1,0)</f>
        <v>0</v>
      </c>
      <c r="S1241" t="str">
        <f t="shared" ref="S1241:W1241" si="2479">if(N1241=1,$E1241,"")</f>
        <v/>
      </c>
      <c r="T1241" t="str">
        <f t="shared" si="2479"/>
        <v/>
      </c>
      <c r="U1241" s="19">
        <f t="shared" si="2479"/>
        <v>0.04470619572</v>
      </c>
      <c r="V1241" t="str">
        <f t="shared" si="2479"/>
        <v/>
      </c>
      <c r="W1241" t="str">
        <f t="shared" si="2479"/>
        <v/>
      </c>
    </row>
    <row r="1242">
      <c r="A1242">
        <f t="shared" si="33"/>
        <v>12</v>
      </c>
      <c r="B1242">
        <f t="shared" si="34"/>
        <v>1973</v>
      </c>
      <c r="C1242" s="159">
        <f t="shared" si="709"/>
        <v>27029</v>
      </c>
      <c r="D1242" s="156">
        <f t="shared" si="12"/>
        <v>1973.916667</v>
      </c>
      <c r="E1242" s="157">
        <f>('StockBond Returns'!Y1241+'StockBond Returns'!AA1241-'Parameters &amp; Main Results'!$B$33)/'StockBond Returns'!Z1241*12</f>
        <v>0.0490854439</v>
      </c>
      <c r="F1242" s="77">
        <f>'StockBond Returns'!Y1241+'StockBond Returns'!AA1241-'StockBond Returns'!Z1241*'Distribution of Final Value'!$B$7</f>
        <v>5.798003878</v>
      </c>
      <c r="G1242" s="19">
        <f>1/'StockBond Returns'!M1240</f>
        <v>0.07254669167</v>
      </c>
      <c r="H1242">
        <f t="shared" si="7"/>
        <v>1</v>
      </c>
      <c r="I1242" s="71">
        <f t="shared" si="8"/>
        <v>0</v>
      </c>
      <c r="J1242">
        <f t="shared" si="9"/>
        <v>0</v>
      </c>
      <c r="K1242" s="19">
        <f t="shared" ref="K1242:M1242" si="2480">if(H1242=1,$E1242,"")</f>
        <v>0.0490854439</v>
      </c>
      <c r="L1242" t="str">
        <f t="shared" si="2480"/>
        <v/>
      </c>
      <c r="M1242" t="str">
        <f t="shared" si="2480"/>
        <v/>
      </c>
      <c r="N1242" s="158">
        <f>if('StockBond Returns'!AB1240=0,1,0)</f>
        <v>0</v>
      </c>
      <c r="O1242">
        <f>if( and('StockBond Returns'!$AB1240&lt;0,'StockBond Returns'!$AB1240&gt;=-0.1),1,0)</f>
        <v>0</v>
      </c>
      <c r="P1242">
        <f>if( and('StockBond Returns'!$AB1240&lt;-0.1,'StockBond Returns'!$AB1240&gt;=-0.2),1,0)</f>
        <v>0</v>
      </c>
      <c r="Q1242">
        <f>if( and('StockBond Returns'!$AB1240&lt;-0.2,'StockBond Returns'!$AB1240&gt;=-0.3),1,0)</f>
        <v>1</v>
      </c>
      <c r="R1242">
        <f>if('StockBond Returns'!AB1240&lt;-0.3,1,0)</f>
        <v>0</v>
      </c>
      <c r="S1242" t="str">
        <f t="shared" ref="S1242:W1242" si="2481">if(N1242=1,$E1242,"")</f>
        <v/>
      </c>
      <c r="T1242" t="str">
        <f t="shared" si="2481"/>
        <v/>
      </c>
      <c r="U1242" t="str">
        <f t="shared" si="2481"/>
        <v/>
      </c>
      <c r="V1242" s="19">
        <f t="shared" si="2481"/>
        <v>0.0490854439</v>
      </c>
      <c r="W1242" t="str">
        <f t="shared" si="2481"/>
        <v/>
      </c>
    </row>
    <row r="1243">
      <c r="A1243">
        <f t="shared" si="33"/>
        <v>1</v>
      </c>
      <c r="B1243">
        <f t="shared" si="34"/>
        <v>1974</v>
      </c>
      <c r="C1243" s="159">
        <f t="shared" si="709"/>
        <v>27060</v>
      </c>
      <c r="D1243" s="156">
        <f t="shared" si="12"/>
        <v>1974</v>
      </c>
      <c r="E1243" s="157">
        <f>('StockBond Returns'!Y1242+'StockBond Returns'!AA1242-'Parameters &amp; Main Results'!$B$33)/'StockBond Returns'!Z1242*12</f>
        <v>0.04910512208</v>
      </c>
      <c r="F1243" s="77">
        <f>'StockBond Returns'!Y1242+'StockBond Returns'!AA1242-'StockBond Returns'!Z1242*'Distribution of Final Value'!$B$7</f>
        <v>5.806876626</v>
      </c>
      <c r="G1243" s="19">
        <f>1/'StockBond Returns'!M1241</f>
        <v>0.07200626737</v>
      </c>
      <c r="H1243">
        <f t="shared" si="7"/>
        <v>1</v>
      </c>
      <c r="I1243" s="71">
        <f t="shared" si="8"/>
        <v>0</v>
      </c>
      <c r="J1243">
        <f t="shared" si="9"/>
        <v>0</v>
      </c>
      <c r="K1243" s="19">
        <f t="shared" ref="K1243:M1243" si="2482">if(H1243=1,$E1243,"")</f>
        <v>0.04910512208</v>
      </c>
      <c r="L1243" t="str">
        <f t="shared" si="2482"/>
        <v/>
      </c>
      <c r="M1243" t="str">
        <f t="shared" si="2482"/>
        <v/>
      </c>
      <c r="N1243" s="158">
        <f>if('StockBond Returns'!AB1241=0,1,0)</f>
        <v>0</v>
      </c>
      <c r="O1243">
        <f>if( and('StockBond Returns'!$AB1241&lt;0,'StockBond Returns'!$AB1241&gt;=-0.1),1,0)</f>
        <v>0</v>
      </c>
      <c r="P1243">
        <f>if( and('StockBond Returns'!$AB1241&lt;-0.1,'StockBond Returns'!$AB1241&gt;=-0.2),1,0)</f>
        <v>0</v>
      </c>
      <c r="Q1243">
        <f>if( and('StockBond Returns'!$AB1241&lt;-0.2,'StockBond Returns'!$AB1241&gt;=-0.3),1,0)</f>
        <v>1</v>
      </c>
      <c r="R1243">
        <f>if('StockBond Returns'!AB1241&lt;-0.3,1,0)</f>
        <v>0</v>
      </c>
      <c r="S1243" t="str">
        <f t="shared" ref="S1243:W1243" si="2483">if(N1243=1,$E1243,"")</f>
        <v/>
      </c>
      <c r="T1243" t="str">
        <f t="shared" si="2483"/>
        <v/>
      </c>
      <c r="U1243" t="str">
        <f t="shared" si="2483"/>
        <v/>
      </c>
      <c r="V1243" s="19">
        <f t="shared" si="2483"/>
        <v>0.04910512208</v>
      </c>
      <c r="W1243" t="str">
        <f t="shared" si="2483"/>
        <v/>
      </c>
    </row>
    <row r="1244">
      <c r="A1244">
        <f t="shared" si="33"/>
        <v>2</v>
      </c>
      <c r="B1244">
        <f t="shared" si="34"/>
        <v>1974</v>
      </c>
      <c r="C1244" s="159">
        <f t="shared" si="709"/>
        <v>27088</v>
      </c>
      <c r="D1244" s="156">
        <f t="shared" si="12"/>
        <v>1974.083333</v>
      </c>
      <c r="E1244" s="157">
        <f>('StockBond Returns'!Y1243+'StockBond Returns'!AA1243-'Parameters &amp; Main Results'!$B$33)/'StockBond Returns'!Z1243*12</f>
        <v>0.0500968472</v>
      </c>
      <c r="F1244" s="77">
        <f>'StockBond Returns'!Y1243+'StockBond Returns'!AA1243-'StockBond Returns'!Z1243*'Distribution of Final Value'!$B$7</f>
        <v>6.408635071</v>
      </c>
      <c r="G1244" s="19">
        <f>1/'StockBond Returns'!M1242</f>
        <v>0.07355384462</v>
      </c>
      <c r="H1244">
        <f t="shared" si="7"/>
        <v>1</v>
      </c>
      <c r="I1244" s="71">
        <f t="shared" si="8"/>
        <v>0</v>
      </c>
      <c r="J1244">
        <f t="shared" si="9"/>
        <v>0</v>
      </c>
      <c r="K1244" s="19">
        <f t="shared" ref="K1244:M1244" si="2484">if(H1244=1,$E1244,"")</f>
        <v>0.0500968472</v>
      </c>
      <c r="L1244" t="str">
        <f t="shared" si="2484"/>
        <v/>
      </c>
      <c r="M1244" t="str">
        <f t="shared" si="2484"/>
        <v/>
      </c>
      <c r="N1244" s="158">
        <f>if('StockBond Returns'!AB1242=0,1,0)</f>
        <v>0</v>
      </c>
      <c r="O1244">
        <f>if( and('StockBond Returns'!$AB1242&lt;0,'StockBond Returns'!$AB1242&gt;=-0.1),1,0)</f>
        <v>0</v>
      </c>
      <c r="P1244">
        <f>if( and('StockBond Returns'!$AB1242&lt;-0.1,'StockBond Returns'!$AB1242&gt;=-0.2),1,0)</f>
        <v>0</v>
      </c>
      <c r="Q1244">
        <f>if( and('StockBond Returns'!$AB1242&lt;-0.2,'StockBond Returns'!$AB1242&gt;=-0.3),1,0)</f>
        <v>1</v>
      </c>
      <c r="R1244">
        <f>if('StockBond Returns'!AB1242&lt;-0.3,1,0)</f>
        <v>0</v>
      </c>
      <c r="S1244" t="str">
        <f t="shared" ref="S1244:W1244" si="2485">if(N1244=1,$E1244,"")</f>
        <v/>
      </c>
      <c r="T1244" t="str">
        <f t="shared" si="2485"/>
        <v/>
      </c>
      <c r="U1244" t="str">
        <f t="shared" si="2485"/>
        <v/>
      </c>
      <c r="V1244" s="19">
        <f t="shared" si="2485"/>
        <v>0.0500968472</v>
      </c>
      <c r="W1244" t="str">
        <f t="shared" si="2485"/>
        <v/>
      </c>
    </row>
    <row r="1245">
      <c r="A1245">
        <f t="shared" si="33"/>
        <v>3</v>
      </c>
      <c r="B1245">
        <f t="shared" si="34"/>
        <v>1974</v>
      </c>
      <c r="C1245" s="159">
        <f t="shared" si="709"/>
        <v>27119</v>
      </c>
      <c r="D1245" s="156">
        <f t="shared" si="12"/>
        <v>1974.166667</v>
      </c>
      <c r="E1245" s="157">
        <f>('StockBond Returns'!Y1244+'StockBond Returns'!AA1244-'Parameters &amp; Main Results'!$B$33)/'StockBond Returns'!Z1244*12</f>
        <v>0.05078313121</v>
      </c>
      <c r="F1245" s="77">
        <f>'StockBond Returns'!Y1244+'StockBond Returns'!AA1244-'StockBond Returns'!Z1244*'Distribution of Final Value'!$B$7</f>
        <v>6.822964705</v>
      </c>
      <c r="G1245" s="19">
        <f>1/'StockBond Returns'!M1243</f>
        <v>0.07495467508</v>
      </c>
      <c r="H1245">
        <f t="shared" si="7"/>
        <v>1</v>
      </c>
      <c r="I1245" s="71">
        <f t="shared" si="8"/>
        <v>0</v>
      </c>
      <c r="J1245">
        <f t="shared" si="9"/>
        <v>0</v>
      </c>
      <c r="K1245" s="19">
        <f t="shared" ref="K1245:M1245" si="2486">if(H1245=1,$E1245,"")</f>
        <v>0.05078313121</v>
      </c>
      <c r="L1245" t="str">
        <f t="shared" si="2486"/>
        <v/>
      </c>
      <c r="M1245" t="str">
        <f t="shared" si="2486"/>
        <v/>
      </c>
      <c r="N1245" s="158">
        <f>if('StockBond Returns'!AB1243=0,1,0)</f>
        <v>0</v>
      </c>
      <c r="O1245">
        <f>if( and('StockBond Returns'!$AB1243&lt;0,'StockBond Returns'!$AB1243&gt;=-0.1),1,0)</f>
        <v>0</v>
      </c>
      <c r="P1245">
        <f>if( and('StockBond Returns'!$AB1243&lt;-0.1,'StockBond Returns'!$AB1243&gt;=-0.2),1,0)</f>
        <v>0</v>
      </c>
      <c r="Q1245">
        <f>if( and('StockBond Returns'!$AB1243&lt;-0.2,'StockBond Returns'!$AB1243&gt;=-0.3),1,0)</f>
        <v>1</v>
      </c>
      <c r="R1245">
        <f>if('StockBond Returns'!AB1243&lt;-0.3,1,0)</f>
        <v>0</v>
      </c>
      <c r="S1245" t="str">
        <f t="shared" ref="S1245:W1245" si="2487">if(N1245=1,$E1245,"")</f>
        <v/>
      </c>
      <c r="T1245" t="str">
        <f t="shared" si="2487"/>
        <v/>
      </c>
      <c r="U1245" t="str">
        <f t="shared" si="2487"/>
        <v/>
      </c>
      <c r="V1245" s="19">
        <f t="shared" si="2487"/>
        <v>0.05078313121</v>
      </c>
      <c r="W1245" t="str">
        <f t="shared" si="2487"/>
        <v/>
      </c>
    </row>
    <row r="1246">
      <c r="A1246">
        <f t="shared" si="33"/>
        <v>4</v>
      </c>
      <c r="B1246">
        <f t="shared" si="34"/>
        <v>1974</v>
      </c>
      <c r="C1246" s="159">
        <f t="shared" si="709"/>
        <v>27149</v>
      </c>
      <c r="D1246" s="156">
        <f t="shared" si="12"/>
        <v>1974.25</v>
      </c>
      <c r="E1246" s="157">
        <f>('StockBond Returns'!Y1245+'StockBond Returns'!AA1245-'Parameters &amp; Main Results'!$B$33)/'StockBond Returns'!Z1245*12</f>
        <v>0.05258557486</v>
      </c>
      <c r="F1246" s="77">
        <f>'StockBond Returns'!Y1245+'StockBond Returns'!AA1245-'StockBond Returns'!Z1245*'Distribution of Final Value'!$B$7</f>
        <v>7.91623841</v>
      </c>
      <c r="G1246" s="19">
        <f>1/'StockBond Returns'!M1244</f>
        <v>0.0785052127</v>
      </c>
      <c r="H1246">
        <f t="shared" si="7"/>
        <v>1</v>
      </c>
      <c r="I1246" s="71">
        <f t="shared" si="8"/>
        <v>0</v>
      </c>
      <c r="J1246">
        <f t="shared" si="9"/>
        <v>0</v>
      </c>
      <c r="K1246" s="19">
        <f t="shared" ref="K1246:M1246" si="2488">if(H1246=1,$E1246,"")</f>
        <v>0.05258557486</v>
      </c>
      <c r="L1246" t="str">
        <f t="shared" si="2488"/>
        <v/>
      </c>
      <c r="M1246" t="str">
        <f t="shared" si="2488"/>
        <v/>
      </c>
      <c r="N1246" s="158">
        <f>if('StockBond Returns'!AB1244=0,1,0)</f>
        <v>0</v>
      </c>
      <c r="O1246">
        <f>if( and('StockBond Returns'!$AB1244&lt;0,'StockBond Returns'!$AB1244&gt;=-0.1),1,0)</f>
        <v>0</v>
      </c>
      <c r="P1246">
        <f>if( and('StockBond Returns'!$AB1244&lt;-0.1,'StockBond Returns'!$AB1244&gt;=-0.2),1,0)</f>
        <v>0</v>
      </c>
      <c r="Q1246">
        <f>if( and('StockBond Returns'!$AB1244&lt;-0.2,'StockBond Returns'!$AB1244&gt;=-0.3),1,0)</f>
        <v>1</v>
      </c>
      <c r="R1246">
        <f>if('StockBond Returns'!AB1244&lt;-0.3,1,0)</f>
        <v>0</v>
      </c>
      <c r="S1246" t="str">
        <f t="shared" ref="S1246:W1246" si="2489">if(N1246=1,$E1246,"")</f>
        <v/>
      </c>
      <c r="T1246" t="str">
        <f t="shared" si="2489"/>
        <v/>
      </c>
      <c r="U1246" t="str">
        <f t="shared" si="2489"/>
        <v/>
      </c>
      <c r="V1246" s="19">
        <f t="shared" si="2489"/>
        <v>0.05258557486</v>
      </c>
      <c r="W1246" t="str">
        <f t="shared" si="2489"/>
        <v/>
      </c>
    </row>
    <row r="1247">
      <c r="A1247">
        <f t="shared" si="33"/>
        <v>5</v>
      </c>
      <c r="B1247">
        <f t="shared" si="34"/>
        <v>1974</v>
      </c>
      <c r="C1247" s="159">
        <f t="shared" si="709"/>
        <v>27180</v>
      </c>
      <c r="D1247" s="156">
        <f t="shared" si="12"/>
        <v>1974.333333</v>
      </c>
      <c r="E1247" s="157">
        <f>('StockBond Returns'!Y1246+'StockBond Returns'!AA1246-'Parameters &amp; Main Results'!$B$33)/'StockBond Returns'!Z1246*12</f>
        <v>0.05473099933</v>
      </c>
      <c r="F1247" s="77">
        <f>'StockBond Returns'!Y1246+'StockBond Returns'!AA1246-'StockBond Returns'!Z1246*'Distribution of Final Value'!$B$7</f>
        <v>9.215383844</v>
      </c>
      <c r="G1247" s="19">
        <f>1/'StockBond Returns'!M1245</f>
        <v>0.08157556621</v>
      </c>
      <c r="H1247">
        <f t="shared" si="7"/>
        <v>1</v>
      </c>
      <c r="I1247" s="71">
        <f t="shared" si="8"/>
        <v>0</v>
      </c>
      <c r="J1247">
        <f t="shared" si="9"/>
        <v>0</v>
      </c>
      <c r="K1247" s="19">
        <f t="shared" ref="K1247:M1247" si="2490">if(H1247=1,$E1247,"")</f>
        <v>0.05473099933</v>
      </c>
      <c r="L1247" t="str">
        <f t="shared" si="2490"/>
        <v/>
      </c>
      <c r="M1247" t="str">
        <f t="shared" si="2490"/>
        <v/>
      </c>
      <c r="N1247" s="158">
        <f>if('StockBond Returns'!AB1245=0,1,0)</f>
        <v>0</v>
      </c>
      <c r="O1247">
        <f>if( and('StockBond Returns'!$AB1245&lt;0,'StockBond Returns'!$AB1245&gt;=-0.1),1,0)</f>
        <v>0</v>
      </c>
      <c r="P1247">
        <f>if( and('StockBond Returns'!$AB1245&lt;-0.1,'StockBond Returns'!$AB1245&gt;=-0.2),1,0)</f>
        <v>0</v>
      </c>
      <c r="Q1247">
        <f>if( and('StockBond Returns'!$AB1245&lt;-0.2,'StockBond Returns'!$AB1245&gt;=-0.3),1,0)</f>
        <v>1</v>
      </c>
      <c r="R1247">
        <f>if('StockBond Returns'!AB1245&lt;-0.3,1,0)</f>
        <v>0</v>
      </c>
      <c r="S1247" t="str">
        <f t="shared" ref="S1247:W1247" si="2491">if(N1247=1,$E1247,"")</f>
        <v/>
      </c>
      <c r="T1247" t="str">
        <f t="shared" si="2491"/>
        <v/>
      </c>
      <c r="U1247" t="str">
        <f t="shared" si="2491"/>
        <v/>
      </c>
      <c r="V1247" s="19">
        <f t="shared" si="2491"/>
        <v>0.05473099933</v>
      </c>
      <c r="W1247" t="str">
        <f t="shared" si="2491"/>
        <v/>
      </c>
    </row>
    <row r="1248">
      <c r="A1248">
        <f t="shared" si="33"/>
        <v>6</v>
      </c>
      <c r="B1248">
        <f t="shared" si="34"/>
        <v>1974</v>
      </c>
      <c r="C1248" s="159">
        <f t="shared" si="709"/>
        <v>27210</v>
      </c>
      <c r="D1248" s="156">
        <f t="shared" si="12"/>
        <v>1974.416667</v>
      </c>
      <c r="E1248" s="157">
        <f>('StockBond Returns'!Y1247+'StockBond Returns'!AA1247-'Parameters &amp; Main Results'!$B$33)/'StockBond Returns'!Z1247*12</f>
        <v>0.05657100839</v>
      </c>
      <c r="F1248" s="77">
        <f>'StockBond Returns'!Y1247+'StockBond Returns'!AA1247-'StockBond Returns'!Z1247*'Distribution of Final Value'!$B$7</f>
        <v>10.32476997</v>
      </c>
      <c r="G1248" s="19">
        <f>1/'StockBond Returns'!M1246</f>
        <v>0.08564782917</v>
      </c>
      <c r="H1248">
        <f t="shared" si="7"/>
        <v>1</v>
      </c>
      <c r="I1248" s="71">
        <f t="shared" si="8"/>
        <v>0</v>
      </c>
      <c r="J1248">
        <f t="shared" si="9"/>
        <v>0</v>
      </c>
      <c r="K1248" s="19">
        <f t="shared" ref="K1248:M1248" si="2492">if(H1248=1,$E1248,"")</f>
        <v>0.05657100839</v>
      </c>
      <c r="L1248" t="str">
        <f t="shared" si="2492"/>
        <v/>
      </c>
      <c r="M1248" t="str">
        <f t="shared" si="2492"/>
        <v/>
      </c>
      <c r="N1248" s="158">
        <f>if('StockBond Returns'!AB1246=0,1,0)</f>
        <v>0</v>
      </c>
      <c r="O1248">
        <f>if( and('StockBond Returns'!$AB1246&lt;0,'StockBond Returns'!$AB1246&gt;=-0.1),1,0)</f>
        <v>0</v>
      </c>
      <c r="P1248">
        <f>if( and('StockBond Returns'!$AB1246&lt;-0.1,'StockBond Returns'!$AB1246&gt;=-0.2),1,0)</f>
        <v>0</v>
      </c>
      <c r="Q1248">
        <f>if( and('StockBond Returns'!$AB1246&lt;-0.2,'StockBond Returns'!$AB1246&gt;=-0.3),1,0)</f>
        <v>0</v>
      </c>
      <c r="R1248">
        <f>if('StockBond Returns'!AB1246&lt;-0.3,1,0)</f>
        <v>1</v>
      </c>
      <c r="S1248" t="str">
        <f t="shared" ref="S1248:W1248" si="2493">if(N1248=1,$E1248,"")</f>
        <v/>
      </c>
      <c r="T1248" t="str">
        <f t="shared" si="2493"/>
        <v/>
      </c>
      <c r="U1248" t="str">
        <f t="shared" si="2493"/>
        <v/>
      </c>
      <c r="V1248" t="str">
        <f t="shared" si="2493"/>
        <v/>
      </c>
      <c r="W1248" s="19">
        <f t="shared" si="2493"/>
        <v>0.05657100839</v>
      </c>
    </row>
    <row r="1249">
      <c r="A1249">
        <f t="shared" si="33"/>
        <v>7</v>
      </c>
      <c r="B1249">
        <f t="shared" si="34"/>
        <v>1974</v>
      </c>
      <c r="C1249" s="159">
        <f t="shared" si="709"/>
        <v>27241</v>
      </c>
      <c r="D1249" s="156">
        <f t="shared" si="12"/>
        <v>1974.5</v>
      </c>
      <c r="E1249" s="157">
        <f>('StockBond Returns'!Y1248+'StockBond Returns'!AA1248-'Parameters &amp; Main Results'!$B$33)/'StockBond Returns'!Z1248*12</f>
        <v>0.0577988174</v>
      </c>
      <c r="F1249" s="77">
        <f>'StockBond Returns'!Y1248+'StockBond Returns'!AA1248-'StockBond Returns'!Z1248*'Distribution of Final Value'!$B$7</f>
        <v>11.05836724</v>
      </c>
      <c r="G1249" s="19">
        <f>1/'StockBond Returns'!M1247</f>
        <v>0.08780141483</v>
      </c>
      <c r="H1249">
        <f t="shared" si="7"/>
        <v>1</v>
      </c>
      <c r="I1249" s="71">
        <f t="shared" si="8"/>
        <v>0</v>
      </c>
      <c r="J1249">
        <f t="shared" si="9"/>
        <v>0</v>
      </c>
      <c r="K1249" s="19">
        <f t="shared" ref="K1249:M1249" si="2494">if(H1249=1,$E1249,"")</f>
        <v>0.0577988174</v>
      </c>
      <c r="L1249" t="str">
        <f t="shared" si="2494"/>
        <v/>
      </c>
      <c r="M1249" t="str">
        <f t="shared" si="2494"/>
        <v/>
      </c>
      <c r="N1249" s="158">
        <f>if('StockBond Returns'!AB1247=0,1,0)</f>
        <v>0</v>
      </c>
      <c r="O1249">
        <f>if( and('StockBond Returns'!$AB1247&lt;0,'StockBond Returns'!$AB1247&gt;=-0.1),1,0)</f>
        <v>0</v>
      </c>
      <c r="P1249">
        <f>if( and('StockBond Returns'!$AB1247&lt;-0.1,'StockBond Returns'!$AB1247&gt;=-0.2),1,0)</f>
        <v>0</v>
      </c>
      <c r="Q1249">
        <f>if( and('StockBond Returns'!$AB1247&lt;-0.2,'StockBond Returns'!$AB1247&gt;=-0.3),1,0)</f>
        <v>0</v>
      </c>
      <c r="R1249">
        <f>if('StockBond Returns'!AB1247&lt;-0.3,1,0)</f>
        <v>1</v>
      </c>
      <c r="S1249" t="str">
        <f t="shared" ref="S1249:W1249" si="2495">if(N1249=1,$E1249,"")</f>
        <v/>
      </c>
      <c r="T1249" t="str">
        <f t="shared" si="2495"/>
        <v/>
      </c>
      <c r="U1249" t="str">
        <f t="shared" si="2495"/>
        <v/>
      </c>
      <c r="V1249" t="str">
        <f t="shared" si="2495"/>
        <v/>
      </c>
      <c r="W1249" s="19">
        <f t="shared" si="2495"/>
        <v>0.0577988174</v>
      </c>
    </row>
    <row r="1250">
      <c r="A1250">
        <f t="shared" si="33"/>
        <v>8</v>
      </c>
      <c r="B1250">
        <f t="shared" si="34"/>
        <v>1974</v>
      </c>
      <c r="C1250" s="159">
        <f t="shared" si="709"/>
        <v>27272</v>
      </c>
      <c r="D1250" s="156">
        <f t="shared" si="12"/>
        <v>1974.583333</v>
      </c>
      <c r="E1250" s="157">
        <f>('StockBond Returns'!Y1249+'StockBond Returns'!AA1249-'Parameters &amp; Main Results'!$B$33)/'StockBond Returns'!Z1249*12</f>
        <v>0.06198436059</v>
      </c>
      <c r="F1250" s="77">
        <f>'StockBond Returns'!Y1249+'StockBond Returns'!AA1249-'StockBond Returns'!Z1249*'Distribution of Final Value'!$B$7</f>
        <v>13.58278904</v>
      </c>
      <c r="G1250" s="19">
        <f>1/'StockBond Returns'!M1248</f>
        <v>0.09620803894</v>
      </c>
      <c r="H1250">
        <f t="shared" si="7"/>
        <v>1</v>
      </c>
      <c r="I1250" s="71">
        <f t="shared" si="8"/>
        <v>0</v>
      </c>
      <c r="J1250">
        <f t="shared" si="9"/>
        <v>0</v>
      </c>
      <c r="K1250" s="19">
        <f t="shared" ref="K1250:M1250" si="2496">if(H1250=1,$E1250,"")</f>
        <v>0.06198436059</v>
      </c>
      <c r="L1250" t="str">
        <f t="shared" si="2496"/>
        <v/>
      </c>
      <c r="M1250" t="str">
        <f t="shared" si="2496"/>
        <v/>
      </c>
      <c r="N1250" s="158">
        <f>if('StockBond Returns'!AB1248=0,1,0)</f>
        <v>0</v>
      </c>
      <c r="O1250">
        <f>if( and('StockBond Returns'!$AB1248&lt;0,'StockBond Returns'!$AB1248&gt;=-0.1),1,0)</f>
        <v>0</v>
      </c>
      <c r="P1250">
        <f>if( and('StockBond Returns'!$AB1248&lt;-0.1,'StockBond Returns'!$AB1248&gt;=-0.2),1,0)</f>
        <v>0</v>
      </c>
      <c r="Q1250">
        <f>if( and('StockBond Returns'!$AB1248&lt;-0.2,'StockBond Returns'!$AB1248&gt;=-0.3),1,0)</f>
        <v>0</v>
      </c>
      <c r="R1250">
        <f>if('StockBond Returns'!AB1248&lt;-0.3,1,0)</f>
        <v>1</v>
      </c>
      <c r="S1250" t="str">
        <f t="shared" ref="S1250:W1250" si="2497">if(N1250=1,$E1250,"")</f>
        <v/>
      </c>
      <c r="T1250" t="str">
        <f t="shared" si="2497"/>
        <v/>
      </c>
      <c r="U1250" t="str">
        <f t="shared" si="2497"/>
        <v/>
      </c>
      <c r="V1250" t="str">
        <f t="shared" si="2497"/>
        <v/>
      </c>
      <c r="W1250" s="19">
        <f t="shared" si="2497"/>
        <v>0.06198436059</v>
      </c>
    </row>
    <row r="1251">
      <c r="A1251">
        <f t="shared" si="33"/>
        <v>9</v>
      </c>
      <c r="B1251">
        <f t="shared" si="34"/>
        <v>1974</v>
      </c>
      <c r="C1251" s="159">
        <f t="shared" si="709"/>
        <v>27302</v>
      </c>
      <c r="D1251" s="156">
        <f t="shared" si="12"/>
        <v>1974.666667</v>
      </c>
      <c r="E1251" s="157">
        <f>('StockBond Returns'!Y1250+'StockBond Returns'!AA1250-'Parameters &amp; Main Results'!$B$33)/'StockBond Returns'!Z1250*12</f>
        <v>0.06750042393</v>
      </c>
      <c r="F1251" s="77">
        <f>'StockBond Returns'!Y1250+'StockBond Returns'!AA1250-'StockBond Returns'!Z1250*'Distribution of Final Value'!$B$7</f>
        <v>16.90070828</v>
      </c>
      <c r="G1251" s="19">
        <f>1/'StockBond Returns'!M1249</f>
        <v>0.10974271</v>
      </c>
      <c r="H1251">
        <f t="shared" si="7"/>
        <v>1</v>
      </c>
      <c r="I1251" s="71">
        <f t="shared" si="8"/>
        <v>0</v>
      </c>
      <c r="J1251">
        <f t="shared" si="9"/>
        <v>0</v>
      </c>
      <c r="K1251" s="19">
        <f t="shared" ref="K1251:M1251" si="2498">if(H1251=1,$E1251,"")</f>
        <v>0.06750042393</v>
      </c>
      <c r="L1251" t="str">
        <f t="shared" si="2498"/>
        <v/>
      </c>
      <c r="M1251" t="str">
        <f t="shared" si="2498"/>
        <v/>
      </c>
      <c r="N1251" s="158">
        <f>if('StockBond Returns'!AB1249=0,1,0)</f>
        <v>0</v>
      </c>
      <c r="O1251">
        <f>if( and('StockBond Returns'!$AB1249&lt;0,'StockBond Returns'!$AB1249&gt;=-0.1),1,0)</f>
        <v>0</v>
      </c>
      <c r="P1251">
        <f>if( and('StockBond Returns'!$AB1249&lt;-0.1,'StockBond Returns'!$AB1249&gt;=-0.2),1,0)</f>
        <v>0</v>
      </c>
      <c r="Q1251">
        <f>if( and('StockBond Returns'!$AB1249&lt;-0.2,'StockBond Returns'!$AB1249&gt;=-0.3),1,0)</f>
        <v>0</v>
      </c>
      <c r="R1251">
        <f>if('StockBond Returns'!AB1249&lt;-0.3,1,0)</f>
        <v>1</v>
      </c>
      <c r="S1251" t="str">
        <f t="shared" ref="S1251:W1251" si="2499">if(N1251=1,$E1251,"")</f>
        <v/>
      </c>
      <c r="T1251" t="str">
        <f t="shared" si="2499"/>
        <v/>
      </c>
      <c r="U1251" t="str">
        <f t="shared" si="2499"/>
        <v/>
      </c>
      <c r="V1251" t="str">
        <f t="shared" si="2499"/>
        <v/>
      </c>
      <c r="W1251" s="19">
        <f t="shared" si="2499"/>
        <v>0.06750042393</v>
      </c>
    </row>
    <row r="1252">
      <c r="A1252">
        <f t="shared" si="33"/>
        <v>10</v>
      </c>
      <c r="B1252">
        <f t="shared" si="34"/>
        <v>1974</v>
      </c>
      <c r="C1252" s="159">
        <f t="shared" si="709"/>
        <v>27333</v>
      </c>
      <c r="D1252" s="156">
        <f t="shared" si="12"/>
        <v>1974.75</v>
      </c>
      <c r="E1252" s="157">
        <f>('StockBond Returns'!Y1251+'StockBond Returns'!AA1251-'Parameters &amp; Main Results'!$B$33)/'StockBond Returns'!Z1251*12</f>
        <v>0.0748481581</v>
      </c>
      <c r="F1252" s="77">
        <f>'StockBond Returns'!Y1251+'StockBond Returns'!AA1251-'StockBond Returns'!Z1251*'Distribution of Final Value'!$B$7</f>
        <v>21.30517227</v>
      </c>
      <c r="G1252" s="19">
        <f>1/'StockBond Returns'!M1250</f>
        <v>0.1235055928</v>
      </c>
      <c r="H1252">
        <f t="shared" si="7"/>
        <v>1</v>
      </c>
      <c r="I1252" s="71">
        <f t="shared" si="8"/>
        <v>0</v>
      </c>
      <c r="J1252">
        <f t="shared" si="9"/>
        <v>0</v>
      </c>
      <c r="K1252" s="19">
        <f t="shared" ref="K1252:M1252" si="2500">if(H1252=1,$E1252,"")</f>
        <v>0.0748481581</v>
      </c>
      <c r="L1252" t="str">
        <f t="shared" si="2500"/>
        <v/>
      </c>
      <c r="M1252" t="str">
        <f t="shared" si="2500"/>
        <v/>
      </c>
      <c r="N1252" s="158">
        <f>if('StockBond Returns'!AB1250=0,1,0)</f>
        <v>0</v>
      </c>
      <c r="O1252">
        <f>if( and('StockBond Returns'!$AB1250&lt;0,'StockBond Returns'!$AB1250&gt;=-0.1),1,0)</f>
        <v>0</v>
      </c>
      <c r="P1252">
        <f>if( and('StockBond Returns'!$AB1250&lt;-0.1,'StockBond Returns'!$AB1250&gt;=-0.2),1,0)</f>
        <v>0</v>
      </c>
      <c r="Q1252">
        <f>if( and('StockBond Returns'!$AB1250&lt;-0.2,'StockBond Returns'!$AB1250&gt;=-0.3),1,0)</f>
        <v>0</v>
      </c>
      <c r="R1252">
        <f>if('StockBond Returns'!AB1250&lt;-0.3,1,0)</f>
        <v>1</v>
      </c>
      <c r="S1252" t="str">
        <f t="shared" ref="S1252:W1252" si="2501">if(N1252=1,$E1252,"")</f>
        <v/>
      </c>
      <c r="T1252" t="str">
        <f t="shared" si="2501"/>
        <v/>
      </c>
      <c r="U1252" t="str">
        <f t="shared" si="2501"/>
        <v/>
      </c>
      <c r="V1252" t="str">
        <f t="shared" si="2501"/>
        <v/>
      </c>
      <c r="W1252" s="19">
        <f t="shared" si="2501"/>
        <v>0.0748481581</v>
      </c>
    </row>
    <row r="1253">
      <c r="A1253">
        <f t="shared" si="33"/>
        <v>11</v>
      </c>
      <c r="B1253">
        <f t="shared" si="34"/>
        <v>1974</v>
      </c>
      <c r="C1253" s="159">
        <f t="shared" si="709"/>
        <v>27363</v>
      </c>
      <c r="D1253" s="156">
        <f t="shared" si="12"/>
        <v>1974.833333</v>
      </c>
      <c r="E1253" s="157">
        <f>('StockBond Returns'!Y1252+'StockBond Returns'!AA1252-'Parameters &amp; Main Results'!$B$33)/'StockBond Returns'!Z1252*12</f>
        <v>0.06726078593</v>
      </c>
      <c r="F1253" s="77">
        <f>'StockBond Returns'!Y1252+'StockBond Returns'!AA1252-'StockBond Returns'!Z1252*'Distribution of Final Value'!$B$7</f>
        <v>16.6761486</v>
      </c>
      <c r="G1253" s="19">
        <f>1/'StockBond Returns'!M1251</f>
        <v>0.1074499612</v>
      </c>
      <c r="H1253">
        <f t="shared" si="7"/>
        <v>1</v>
      </c>
      <c r="I1253" s="71">
        <f t="shared" si="8"/>
        <v>0</v>
      </c>
      <c r="J1253">
        <f t="shared" si="9"/>
        <v>0</v>
      </c>
      <c r="K1253" s="19">
        <f t="shared" ref="K1253:M1253" si="2502">if(H1253=1,$E1253,"")</f>
        <v>0.06726078593</v>
      </c>
      <c r="L1253" t="str">
        <f t="shared" si="2502"/>
        <v/>
      </c>
      <c r="M1253" t="str">
        <f t="shared" si="2502"/>
        <v/>
      </c>
      <c r="N1253" s="158">
        <f>if('StockBond Returns'!AB1251=0,1,0)</f>
        <v>0</v>
      </c>
      <c r="O1253">
        <f>if( and('StockBond Returns'!$AB1251&lt;0,'StockBond Returns'!$AB1251&gt;=-0.1),1,0)</f>
        <v>0</v>
      </c>
      <c r="P1253">
        <f>if( and('StockBond Returns'!$AB1251&lt;-0.1,'StockBond Returns'!$AB1251&gt;=-0.2),1,0)</f>
        <v>0</v>
      </c>
      <c r="Q1253">
        <f>if( and('StockBond Returns'!$AB1251&lt;-0.2,'StockBond Returns'!$AB1251&gt;=-0.3),1,0)</f>
        <v>0</v>
      </c>
      <c r="R1253">
        <f>if('StockBond Returns'!AB1251&lt;-0.3,1,0)</f>
        <v>1</v>
      </c>
      <c r="S1253" t="str">
        <f t="shared" ref="S1253:W1253" si="2503">if(N1253=1,$E1253,"")</f>
        <v/>
      </c>
      <c r="T1253" t="str">
        <f t="shared" si="2503"/>
        <v/>
      </c>
      <c r="U1253" t="str">
        <f t="shared" si="2503"/>
        <v/>
      </c>
      <c r="V1253" t="str">
        <f t="shared" si="2503"/>
        <v/>
      </c>
      <c r="W1253" s="19">
        <f t="shared" si="2503"/>
        <v>0.06726078593</v>
      </c>
    </row>
    <row r="1254">
      <c r="A1254">
        <f t="shared" si="33"/>
        <v>12</v>
      </c>
      <c r="B1254">
        <f t="shared" si="34"/>
        <v>1974</v>
      </c>
      <c r="C1254" s="159">
        <f t="shared" si="709"/>
        <v>27394</v>
      </c>
      <c r="D1254" s="156">
        <f t="shared" si="12"/>
        <v>1974.916667</v>
      </c>
      <c r="E1254" s="157">
        <f>('StockBond Returns'!Y1253+'StockBond Returns'!AA1253-'Parameters &amp; Main Results'!$B$33)/'StockBond Returns'!Z1253*12</f>
        <v>0.0705471666</v>
      </c>
      <c r="F1254" s="77">
        <f>'StockBond Returns'!Y1253+'StockBond Returns'!AA1253-'StockBond Returns'!Z1253*'Distribution of Final Value'!$B$7</f>
        <v>18.61805375</v>
      </c>
      <c r="G1254" s="19">
        <f>1/'StockBond Returns'!M1252</f>
        <v>0.1177000738</v>
      </c>
      <c r="H1254">
        <f t="shared" si="7"/>
        <v>1</v>
      </c>
      <c r="I1254" s="71">
        <f t="shared" si="8"/>
        <v>0</v>
      </c>
      <c r="J1254">
        <f t="shared" si="9"/>
        <v>0</v>
      </c>
      <c r="K1254" s="19">
        <f t="shared" ref="K1254:M1254" si="2504">if(H1254=1,$E1254,"")</f>
        <v>0.0705471666</v>
      </c>
      <c r="L1254" t="str">
        <f t="shared" si="2504"/>
        <v/>
      </c>
      <c r="M1254" t="str">
        <f t="shared" si="2504"/>
        <v/>
      </c>
      <c r="N1254" s="158">
        <f>if('StockBond Returns'!AB1252=0,1,0)</f>
        <v>0</v>
      </c>
      <c r="O1254">
        <f>if( and('StockBond Returns'!$AB1252&lt;0,'StockBond Returns'!$AB1252&gt;=-0.1),1,0)</f>
        <v>0</v>
      </c>
      <c r="P1254">
        <f>if( and('StockBond Returns'!$AB1252&lt;-0.1,'StockBond Returns'!$AB1252&gt;=-0.2),1,0)</f>
        <v>0</v>
      </c>
      <c r="Q1254">
        <f>if( and('StockBond Returns'!$AB1252&lt;-0.2,'StockBond Returns'!$AB1252&gt;=-0.3),1,0)</f>
        <v>0</v>
      </c>
      <c r="R1254">
        <f>if('StockBond Returns'!AB1252&lt;-0.3,1,0)</f>
        <v>1</v>
      </c>
      <c r="S1254" t="str">
        <f t="shared" ref="S1254:W1254" si="2505">if(N1254=1,$E1254,"")</f>
        <v/>
      </c>
      <c r="T1254" t="str">
        <f t="shared" si="2505"/>
        <v/>
      </c>
      <c r="U1254" t="str">
        <f t="shared" si="2505"/>
        <v/>
      </c>
      <c r="V1254" t="str">
        <f t="shared" si="2505"/>
        <v/>
      </c>
      <c r="W1254" s="19">
        <f t="shared" si="2505"/>
        <v>0.0705471666</v>
      </c>
    </row>
    <row r="1255">
      <c r="A1255">
        <f t="shared" si="33"/>
        <v>1</v>
      </c>
      <c r="B1255">
        <f t="shared" si="34"/>
        <v>1975</v>
      </c>
      <c r="C1255" s="159">
        <f t="shared" si="709"/>
        <v>27425</v>
      </c>
      <c r="D1255" s="156">
        <f t="shared" si="12"/>
        <v>1975</v>
      </c>
      <c r="E1255" s="157">
        <f>('StockBond Returns'!Y1254+'StockBond Returns'!AA1254-'Parameters &amp; Main Results'!$B$33)/'StockBond Returns'!Z1254*12</f>
        <v>0.07192379126</v>
      </c>
      <c r="F1255" s="77">
        <f>'StockBond Returns'!Y1254+'StockBond Returns'!AA1254-'StockBond Returns'!Z1254*'Distribution of Final Value'!$B$7</f>
        <v>19.40058788</v>
      </c>
      <c r="G1255" s="19">
        <f>1/'StockBond Returns'!M1253</f>
        <v>0.1180190763</v>
      </c>
      <c r="H1255">
        <f t="shared" si="7"/>
        <v>1</v>
      </c>
      <c r="I1255" s="71">
        <f t="shared" si="8"/>
        <v>0</v>
      </c>
      <c r="J1255">
        <f t="shared" si="9"/>
        <v>0</v>
      </c>
      <c r="K1255" s="19">
        <f t="shared" ref="K1255:M1255" si="2506">if(H1255=1,$E1255,"")</f>
        <v>0.07192379126</v>
      </c>
      <c r="L1255" t="str">
        <f t="shared" si="2506"/>
        <v/>
      </c>
      <c r="M1255" t="str">
        <f t="shared" si="2506"/>
        <v/>
      </c>
      <c r="N1255" s="158">
        <f>if('StockBond Returns'!AB1253=0,1,0)</f>
        <v>0</v>
      </c>
      <c r="O1255">
        <f>if( and('StockBond Returns'!$AB1253&lt;0,'StockBond Returns'!$AB1253&gt;=-0.1),1,0)</f>
        <v>0</v>
      </c>
      <c r="P1255">
        <f>if( and('StockBond Returns'!$AB1253&lt;-0.1,'StockBond Returns'!$AB1253&gt;=-0.2),1,0)</f>
        <v>0</v>
      </c>
      <c r="Q1255">
        <f>if( and('StockBond Returns'!$AB1253&lt;-0.2,'StockBond Returns'!$AB1253&gt;=-0.3),1,0)</f>
        <v>0</v>
      </c>
      <c r="R1255">
        <f>if('StockBond Returns'!AB1253&lt;-0.3,1,0)</f>
        <v>1</v>
      </c>
      <c r="S1255" t="str">
        <f t="shared" ref="S1255:W1255" si="2507">if(N1255=1,$E1255,"")</f>
        <v/>
      </c>
      <c r="T1255" t="str">
        <f t="shared" si="2507"/>
        <v/>
      </c>
      <c r="U1255" t="str">
        <f t="shared" si="2507"/>
        <v/>
      </c>
      <c r="V1255" t="str">
        <f t="shared" si="2507"/>
        <v/>
      </c>
      <c r="W1255" s="19">
        <f t="shared" si="2507"/>
        <v>0.07192379126</v>
      </c>
    </row>
    <row r="1256">
      <c r="A1256">
        <f t="shared" si="33"/>
        <v>2</v>
      </c>
      <c r="B1256">
        <f t="shared" si="34"/>
        <v>1975</v>
      </c>
      <c r="C1256" s="159">
        <f t="shared" si="709"/>
        <v>27453</v>
      </c>
      <c r="D1256" s="156">
        <f t="shared" si="12"/>
        <v>1975.083333</v>
      </c>
      <c r="E1256" s="157">
        <f>('StockBond Returns'!Y1255+'StockBond Returns'!AA1255-'Parameters &amp; Main Results'!$B$33)/'StockBond Returns'!Z1255*12</f>
        <v>0.06666617333</v>
      </c>
      <c r="F1256" s="77">
        <f>'StockBond Returns'!Y1255+'StockBond Returns'!AA1255-'StockBond Returns'!Z1255*'Distribution of Final Value'!$B$7</f>
        <v>16.20709791</v>
      </c>
      <c r="G1256" s="19">
        <f>1/'StockBond Returns'!M1254</f>
        <v>0.1056588907</v>
      </c>
      <c r="H1256">
        <f t="shared" si="7"/>
        <v>1</v>
      </c>
      <c r="I1256" s="71">
        <f t="shared" si="8"/>
        <v>0</v>
      </c>
      <c r="J1256">
        <f t="shared" si="9"/>
        <v>0</v>
      </c>
      <c r="K1256" s="19">
        <f t="shared" ref="K1256:M1256" si="2508">if(H1256=1,$E1256,"")</f>
        <v>0.06666617333</v>
      </c>
      <c r="L1256" t="str">
        <f t="shared" si="2508"/>
        <v/>
      </c>
      <c r="M1256" t="str">
        <f t="shared" si="2508"/>
        <v/>
      </c>
      <c r="N1256" s="158">
        <f>if('StockBond Returns'!AB1254=0,1,0)</f>
        <v>0</v>
      </c>
      <c r="O1256">
        <f>if( and('StockBond Returns'!$AB1254&lt;0,'StockBond Returns'!$AB1254&gt;=-0.1),1,0)</f>
        <v>0</v>
      </c>
      <c r="P1256">
        <f>if( and('StockBond Returns'!$AB1254&lt;-0.1,'StockBond Returns'!$AB1254&gt;=-0.2),1,0)</f>
        <v>0</v>
      </c>
      <c r="Q1256">
        <f>if( and('StockBond Returns'!$AB1254&lt;-0.2,'StockBond Returns'!$AB1254&gt;=-0.3),1,0)</f>
        <v>0</v>
      </c>
      <c r="R1256">
        <f>if('StockBond Returns'!AB1254&lt;-0.3,1,0)</f>
        <v>1</v>
      </c>
      <c r="S1256" t="str">
        <f t="shared" ref="S1256:W1256" si="2509">if(N1256=1,$E1256,"")</f>
        <v/>
      </c>
      <c r="T1256" t="str">
        <f t="shared" si="2509"/>
        <v/>
      </c>
      <c r="U1256" t="str">
        <f t="shared" si="2509"/>
        <v/>
      </c>
      <c r="V1256" t="str">
        <f t="shared" si="2509"/>
        <v/>
      </c>
      <c r="W1256" s="19">
        <f t="shared" si="2509"/>
        <v>0.06666617333</v>
      </c>
    </row>
    <row r="1257">
      <c r="A1257">
        <f t="shared" si="33"/>
        <v>3</v>
      </c>
      <c r="B1257">
        <f t="shared" si="34"/>
        <v>1975</v>
      </c>
      <c r="C1257" s="159">
        <f t="shared" si="709"/>
        <v>27484</v>
      </c>
      <c r="D1257" s="156">
        <f t="shared" si="12"/>
        <v>1975.166667</v>
      </c>
      <c r="E1257" s="157">
        <f>('StockBond Returns'!Y1256+'StockBond Returns'!AA1256-'Parameters &amp; Main Results'!$B$33)/'StockBond Returns'!Z1256*12</f>
        <v>0.06419756224</v>
      </c>
      <c r="F1257" s="77">
        <f>'StockBond Returns'!Y1256+'StockBond Returns'!AA1256-'StockBond Returns'!Z1256*'Distribution of Final Value'!$B$7</f>
        <v>14.70047042</v>
      </c>
      <c r="G1257" s="19">
        <f>1/'StockBond Returns'!M1255</f>
        <v>0.1005647559</v>
      </c>
      <c r="H1257">
        <f t="shared" si="7"/>
        <v>1</v>
      </c>
      <c r="I1257" s="71">
        <f t="shared" si="8"/>
        <v>0</v>
      </c>
      <c r="J1257">
        <f t="shared" si="9"/>
        <v>0</v>
      </c>
      <c r="K1257" s="19">
        <f t="shared" ref="K1257:M1257" si="2510">if(H1257=1,$E1257,"")</f>
        <v>0.06419756224</v>
      </c>
      <c r="L1257" t="str">
        <f t="shared" si="2510"/>
        <v/>
      </c>
      <c r="M1257" t="str">
        <f t="shared" si="2510"/>
        <v/>
      </c>
      <c r="N1257" s="158">
        <f>if('StockBond Returns'!AB1255=0,1,0)</f>
        <v>0</v>
      </c>
      <c r="O1257">
        <f>if( and('StockBond Returns'!$AB1255&lt;0,'StockBond Returns'!$AB1255&gt;=-0.1),1,0)</f>
        <v>0</v>
      </c>
      <c r="P1257">
        <f>if( and('StockBond Returns'!$AB1255&lt;-0.1,'StockBond Returns'!$AB1255&gt;=-0.2),1,0)</f>
        <v>0</v>
      </c>
      <c r="Q1257">
        <f>if( and('StockBond Returns'!$AB1255&lt;-0.2,'StockBond Returns'!$AB1255&gt;=-0.3),1,0)</f>
        <v>0</v>
      </c>
      <c r="R1257">
        <f>if('StockBond Returns'!AB1255&lt;-0.3,1,0)</f>
        <v>1</v>
      </c>
      <c r="S1257" t="str">
        <f t="shared" ref="S1257:W1257" si="2511">if(N1257=1,$E1257,"")</f>
        <v/>
      </c>
      <c r="T1257" t="str">
        <f t="shared" si="2511"/>
        <v/>
      </c>
      <c r="U1257" t="str">
        <f t="shared" si="2511"/>
        <v/>
      </c>
      <c r="V1257" t="str">
        <f t="shared" si="2511"/>
        <v/>
      </c>
      <c r="W1257" s="19">
        <f t="shared" si="2511"/>
        <v>0.06419756224</v>
      </c>
    </row>
    <row r="1258">
      <c r="A1258">
        <f t="shared" si="33"/>
        <v>4</v>
      </c>
      <c r="B1258">
        <f t="shared" si="34"/>
        <v>1975</v>
      </c>
      <c r="C1258" s="159">
        <f t="shared" si="709"/>
        <v>27514</v>
      </c>
      <c r="D1258" s="156">
        <f t="shared" si="12"/>
        <v>1975.25</v>
      </c>
      <c r="E1258" s="157">
        <f>('StockBond Returns'!Y1257+'StockBond Returns'!AA1257-'Parameters &amp; Main Results'!$B$33)/'StockBond Returns'!Z1257*12</f>
        <v>0.0640535016</v>
      </c>
      <c r="F1258" s="77">
        <f>'StockBond Returns'!Y1257+'StockBond Returns'!AA1257-'StockBond Returns'!Z1257*'Distribution of Final Value'!$B$7</f>
        <v>14.58824025</v>
      </c>
      <c r="G1258" s="19">
        <f>1/'StockBond Returns'!M1256</f>
        <v>0.09888414835</v>
      </c>
      <c r="H1258">
        <f t="shared" si="7"/>
        <v>1</v>
      </c>
      <c r="I1258" s="71">
        <f t="shared" si="8"/>
        <v>0</v>
      </c>
      <c r="J1258">
        <f t="shared" si="9"/>
        <v>0</v>
      </c>
      <c r="K1258" s="19">
        <f t="shared" ref="K1258:M1258" si="2512">if(H1258=1,$E1258,"")</f>
        <v>0.0640535016</v>
      </c>
      <c r="L1258" t="str">
        <f t="shared" si="2512"/>
        <v/>
      </c>
      <c r="M1258" t="str">
        <f t="shared" si="2512"/>
        <v/>
      </c>
      <c r="N1258" s="158">
        <f>if('StockBond Returns'!AB1256=0,1,0)</f>
        <v>0</v>
      </c>
      <c r="O1258">
        <f>if( and('StockBond Returns'!$AB1256&lt;0,'StockBond Returns'!$AB1256&gt;=-0.1),1,0)</f>
        <v>0</v>
      </c>
      <c r="P1258">
        <f>if( and('StockBond Returns'!$AB1256&lt;-0.1,'StockBond Returns'!$AB1256&gt;=-0.2),1,0)</f>
        <v>0</v>
      </c>
      <c r="Q1258">
        <f>if( and('StockBond Returns'!$AB1256&lt;-0.2,'StockBond Returns'!$AB1256&gt;=-0.3),1,0)</f>
        <v>0</v>
      </c>
      <c r="R1258">
        <f>if('StockBond Returns'!AB1256&lt;-0.3,1,0)</f>
        <v>1</v>
      </c>
      <c r="S1258" t="str">
        <f t="shared" ref="S1258:W1258" si="2513">if(N1258=1,$E1258,"")</f>
        <v/>
      </c>
      <c r="T1258" t="str">
        <f t="shared" si="2513"/>
        <v/>
      </c>
      <c r="U1258" t="str">
        <f t="shared" si="2513"/>
        <v/>
      </c>
      <c r="V1258" t="str">
        <f t="shared" si="2513"/>
        <v/>
      </c>
      <c r="W1258" s="19">
        <f t="shared" si="2513"/>
        <v>0.0640535016</v>
      </c>
    </row>
    <row r="1259">
      <c r="A1259">
        <f t="shared" si="33"/>
        <v>5</v>
      </c>
      <c r="B1259">
        <f t="shared" si="34"/>
        <v>1975</v>
      </c>
      <c r="C1259" s="159">
        <f t="shared" si="709"/>
        <v>27545</v>
      </c>
      <c r="D1259" s="156">
        <f t="shared" si="12"/>
        <v>1975.333333</v>
      </c>
      <c r="E1259" s="157">
        <f>('StockBond Returns'!Y1258+'StockBond Returns'!AA1258-'Parameters &amp; Main Results'!$B$33)/'StockBond Returns'!Z1258*12</f>
        <v>0.06247999257</v>
      </c>
      <c r="F1259" s="77">
        <f>'StockBond Returns'!Y1258+'StockBond Returns'!AA1258-'StockBond Returns'!Z1258*'Distribution of Final Value'!$B$7</f>
        <v>13.62600146</v>
      </c>
      <c r="G1259" s="19">
        <f>1/'StockBond Returns'!M1257</f>
        <v>0.09483431205</v>
      </c>
      <c r="H1259">
        <f t="shared" si="7"/>
        <v>1</v>
      </c>
      <c r="I1259" s="71">
        <f t="shared" si="8"/>
        <v>0</v>
      </c>
      <c r="J1259">
        <f t="shared" si="9"/>
        <v>0</v>
      </c>
      <c r="K1259" s="19">
        <f t="shared" ref="K1259:M1259" si="2514">if(H1259=1,$E1259,"")</f>
        <v>0.06247999257</v>
      </c>
      <c r="L1259" t="str">
        <f t="shared" si="2514"/>
        <v/>
      </c>
      <c r="M1259" t="str">
        <f t="shared" si="2514"/>
        <v/>
      </c>
      <c r="N1259" s="158">
        <f>if('StockBond Returns'!AB1257=0,1,0)</f>
        <v>0</v>
      </c>
      <c r="O1259">
        <f>if( and('StockBond Returns'!$AB1257&lt;0,'StockBond Returns'!$AB1257&gt;=-0.1),1,0)</f>
        <v>0</v>
      </c>
      <c r="P1259">
        <f>if( and('StockBond Returns'!$AB1257&lt;-0.1,'StockBond Returns'!$AB1257&gt;=-0.2),1,0)</f>
        <v>0</v>
      </c>
      <c r="Q1259">
        <f>if( and('StockBond Returns'!$AB1257&lt;-0.2,'StockBond Returns'!$AB1257&gt;=-0.3),1,0)</f>
        <v>0</v>
      </c>
      <c r="R1259">
        <f>if('StockBond Returns'!AB1257&lt;-0.3,1,0)</f>
        <v>1</v>
      </c>
      <c r="S1259" t="str">
        <f t="shared" ref="S1259:W1259" si="2515">if(N1259=1,$E1259,"")</f>
        <v/>
      </c>
      <c r="T1259" t="str">
        <f t="shared" si="2515"/>
        <v/>
      </c>
      <c r="U1259" t="str">
        <f t="shared" si="2515"/>
        <v/>
      </c>
      <c r="V1259" t="str">
        <f t="shared" si="2515"/>
        <v/>
      </c>
      <c r="W1259" s="19">
        <f t="shared" si="2515"/>
        <v>0.06247999257</v>
      </c>
    </row>
    <row r="1260">
      <c r="A1260">
        <f t="shared" si="33"/>
        <v>6</v>
      </c>
      <c r="B1260">
        <f t="shared" si="34"/>
        <v>1975</v>
      </c>
      <c r="C1260" s="159">
        <f t="shared" si="709"/>
        <v>27575</v>
      </c>
      <c r="D1260" s="156">
        <f t="shared" si="12"/>
        <v>1975.416667</v>
      </c>
      <c r="E1260" s="157">
        <f>('StockBond Returns'!Y1259+'StockBond Returns'!AA1259-'Parameters &amp; Main Results'!$B$33)/'StockBond Returns'!Z1259*12</f>
        <v>0.06040651748</v>
      </c>
      <c r="F1260" s="77">
        <f>'StockBond Returns'!Y1259+'StockBond Returns'!AA1259-'StockBond Returns'!Z1259*'Distribution of Final Value'!$B$7</f>
        <v>12.37185466</v>
      </c>
      <c r="G1260" s="19">
        <f>1/'StockBond Returns'!M1258</f>
        <v>0.08996116116</v>
      </c>
      <c r="H1260">
        <f t="shared" si="7"/>
        <v>1</v>
      </c>
      <c r="I1260" s="71">
        <f t="shared" si="8"/>
        <v>0</v>
      </c>
      <c r="J1260">
        <f t="shared" si="9"/>
        <v>0</v>
      </c>
      <c r="K1260" s="19">
        <f t="shared" ref="K1260:M1260" si="2516">if(H1260=1,$E1260,"")</f>
        <v>0.06040651748</v>
      </c>
      <c r="L1260" t="str">
        <f t="shared" si="2516"/>
        <v/>
      </c>
      <c r="M1260" t="str">
        <f t="shared" si="2516"/>
        <v/>
      </c>
      <c r="N1260" s="158">
        <f>if('StockBond Returns'!AB1258=0,1,0)</f>
        <v>0</v>
      </c>
      <c r="O1260">
        <f>if( and('StockBond Returns'!$AB1258&lt;0,'StockBond Returns'!$AB1258&gt;=-0.1),1,0)</f>
        <v>0</v>
      </c>
      <c r="P1260">
        <f>if( and('StockBond Returns'!$AB1258&lt;-0.1,'StockBond Returns'!$AB1258&gt;=-0.2),1,0)</f>
        <v>0</v>
      </c>
      <c r="Q1260">
        <f>if( and('StockBond Returns'!$AB1258&lt;-0.2,'StockBond Returns'!$AB1258&gt;=-0.3),1,0)</f>
        <v>0</v>
      </c>
      <c r="R1260">
        <f>if('StockBond Returns'!AB1258&lt;-0.3,1,0)</f>
        <v>1</v>
      </c>
      <c r="S1260" t="str">
        <f t="shared" ref="S1260:W1260" si="2517">if(N1260=1,$E1260,"")</f>
        <v/>
      </c>
      <c r="T1260" t="str">
        <f t="shared" si="2517"/>
        <v/>
      </c>
      <c r="U1260" t="str">
        <f t="shared" si="2517"/>
        <v/>
      </c>
      <c r="V1260" t="str">
        <f t="shared" si="2517"/>
        <v/>
      </c>
      <c r="W1260" s="19">
        <f t="shared" si="2517"/>
        <v>0.06040651748</v>
      </c>
    </row>
    <row r="1261">
      <c r="A1261">
        <f t="shared" si="33"/>
        <v>7</v>
      </c>
      <c r="B1261">
        <f t="shared" si="34"/>
        <v>1975</v>
      </c>
      <c r="C1261" s="159">
        <f t="shared" si="709"/>
        <v>27606</v>
      </c>
      <c r="D1261" s="156">
        <f t="shared" si="12"/>
        <v>1975.5</v>
      </c>
      <c r="E1261" s="157">
        <f>('StockBond Returns'!Y1260+'StockBond Returns'!AA1260-'Parameters &amp; Main Results'!$B$33)/'StockBond Returns'!Z1260*12</f>
        <v>0.05889844344</v>
      </c>
      <c r="F1261" s="77">
        <f>'StockBond Returns'!Y1260+'StockBond Returns'!AA1260-'StockBond Returns'!Z1260*'Distribution of Final Value'!$B$7</f>
        <v>11.45912836</v>
      </c>
      <c r="G1261" s="19">
        <f>1/'StockBond Returns'!M1259</f>
        <v>0.08815356809</v>
      </c>
      <c r="H1261">
        <f t="shared" si="7"/>
        <v>1</v>
      </c>
      <c r="I1261" s="71">
        <f t="shared" si="8"/>
        <v>0</v>
      </c>
      <c r="J1261">
        <f t="shared" si="9"/>
        <v>0</v>
      </c>
      <c r="K1261" s="19">
        <f t="shared" ref="K1261:M1261" si="2518">if(H1261=1,$E1261,"")</f>
        <v>0.05889844344</v>
      </c>
      <c r="L1261" t="str">
        <f t="shared" si="2518"/>
        <v/>
      </c>
      <c r="M1261" t="str">
        <f t="shared" si="2518"/>
        <v/>
      </c>
      <c r="N1261" s="158">
        <f>if('StockBond Returns'!AB1259=0,1,0)</f>
        <v>0</v>
      </c>
      <c r="O1261">
        <f>if( and('StockBond Returns'!$AB1259&lt;0,'StockBond Returns'!$AB1259&gt;=-0.1),1,0)</f>
        <v>0</v>
      </c>
      <c r="P1261">
        <f>if( and('StockBond Returns'!$AB1259&lt;-0.1,'StockBond Returns'!$AB1259&gt;=-0.2),1,0)</f>
        <v>0</v>
      </c>
      <c r="Q1261">
        <f>if( and('StockBond Returns'!$AB1259&lt;-0.2,'StockBond Returns'!$AB1259&gt;=-0.3),1,0)</f>
        <v>1</v>
      </c>
      <c r="R1261">
        <f>if('StockBond Returns'!AB1259&lt;-0.3,1,0)</f>
        <v>0</v>
      </c>
      <c r="S1261" t="str">
        <f t="shared" ref="S1261:W1261" si="2519">if(N1261=1,$E1261,"")</f>
        <v/>
      </c>
      <c r="T1261" t="str">
        <f t="shared" si="2519"/>
        <v/>
      </c>
      <c r="U1261" t="str">
        <f t="shared" si="2519"/>
        <v/>
      </c>
      <c r="V1261" s="19">
        <f t="shared" si="2519"/>
        <v>0.05889844344</v>
      </c>
      <c r="W1261" t="str">
        <f t="shared" si="2519"/>
        <v/>
      </c>
    </row>
    <row r="1262">
      <c r="A1262">
        <f t="shared" si="33"/>
        <v>8</v>
      </c>
      <c r="B1262">
        <f t="shared" si="34"/>
        <v>1975</v>
      </c>
      <c r="C1262" s="159">
        <f t="shared" si="709"/>
        <v>27637</v>
      </c>
      <c r="D1262" s="156">
        <f t="shared" si="12"/>
        <v>1975.583333</v>
      </c>
      <c r="E1262" s="157">
        <f>('StockBond Returns'!Y1261+'StockBond Returns'!AA1261-'Parameters &amp; Main Results'!$B$33)/'StockBond Returns'!Z1261*12</f>
        <v>0.06285893519</v>
      </c>
      <c r="F1262" s="77">
        <f>'StockBond Returns'!Y1261+'StockBond Returns'!AA1261-'StockBond Returns'!Z1261*'Distribution of Final Value'!$B$7</f>
        <v>13.78949413</v>
      </c>
      <c r="G1262" s="19">
        <f>1/'StockBond Returns'!M1260</f>
        <v>0.0955849869</v>
      </c>
      <c r="H1262">
        <f t="shared" si="7"/>
        <v>1</v>
      </c>
      <c r="I1262" s="71">
        <f t="shared" si="8"/>
        <v>0</v>
      </c>
      <c r="J1262">
        <f t="shared" si="9"/>
        <v>0</v>
      </c>
      <c r="K1262" s="19">
        <f t="shared" ref="K1262:M1262" si="2520">if(H1262=1,$E1262,"")</f>
        <v>0.06285893519</v>
      </c>
      <c r="L1262" t="str">
        <f t="shared" si="2520"/>
        <v/>
      </c>
      <c r="M1262" t="str">
        <f t="shared" si="2520"/>
        <v/>
      </c>
      <c r="N1262" s="158">
        <f>if('StockBond Returns'!AB1260=0,1,0)</f>
        <v>0</v>
      </c>
      <c r="O1262">
        <f>if( and('StockBond Returns'!$AB1260&lt;0,'StockBond Returns'!$AB1260&gt;=-0.1),1,0)</f>
        <v>0</v>
      </c>
      <c r="P1262">
        <f>if( and('StockBond Returns'!$AB1260&lt;-0.1,'StockBond Returns'!$AB1260&gt;=-0.2),1,0)</f>
        <v>0</v>
      </c>
      <c r="Q1262">
        <f>if( and('StockBond Returns'!$AB1260&lt;-0.2,'StockBond Returns'!$AB1260&gt;=-0.3),1,0)</f>
        <v>0</v>
      </c>
      <c r="R1262">
        <f>if('StockBond Returns'!AB1260&lt;-0.3,1,0)</f>
        <v>1</v>
      </c>
      <c r="S1262" t="str">
        <f t="shared" ref="S1262:W1262" si="2521">if(N1262=1,$E1262,"")</f>
        <v/>
      </c>
      <c r="T1262" t="str">
        <f t="shared" si="2521"/>
        <v/>
      </c>
      <c r="U1262" t="str">
        <f t="shared" si="2521"/>
        <v/>
      </c>
      <c r="V1262" t="str">
        <f t="shared" si="2521"/>
        <v/>
      </c>
      <c r="W1262" s="19">
        <f t="shared" si="2521"/>
        <v>0.06285893519</v>
      </c>
    </row>
    <row r="1263">
      <c r="A1263">
        <f t="shared" si="33"/>
        <v>9</v>
      </c>
      <c r="B1263">
        <f t="shared" si="34"/>
        <v>1975</v>
      </c>
      <c r="C1263" s="159">
        <f t="shared" si="709"/>
        <v>27667</v>
      </c>
      <c r="D1263" s="156">
        <f t="shared" si="12"/>
        <v>1975.666667</v>
      </c>
      <c r="E1263" s="157">
        <f>('StockBond Returns'!Y1262+'StockBond Returns'!AA1262-'Parameters &amp; Main Results'!$B$33)/'StockBond Returns'!Z1262*12</f>
        <v>0.06415326366</v>
      </c>
      <c r="F1263" s="77">
        <f>'StockBond Returns'!Y1262+'StockBond Returns'!AA1262-'StockBond Returns'!Z1262*'Distribution of Final Value'!$B$7</f>
        <v>14.53167093</v>
      </c>
      <c r="G1263" s="19">
        <f>1/'StockBond Returns'!M1261</f>
        <v>0.09937696585</v>
      </c>
      <c r="H1263">
        <f t="shared" si="7"/>
        <v>1</v>
      </c>
      <c r="I1263" s="71">
        <f t="shared" si="8"/>
        <v>0</v>
      </c>
      <c r="J1263">
        <f t="shared" si="9"/>
        <v>0</v>
      </c>
      <c r="K1263" s="19">
        <f t="shared" ref="K1263:M1263" si="2522">if(H1263=1,$E1263,"")</f>
        <v>0.06415326366</v>
      </c>
      <c r="L1263" t="str">
        <f t="shared" si="2522"/>
        <v/>
      </c>
      <c r="M1263" t="str">
        <f t="shared" si="2522"/>
        <v/>
      </c>
      <c r="N1263" s="158">
        <f>if('StockBond Returns'!AB1261=0,1,0)</f>
        <v>0</v>
      </c>
      <c r="O1263">
        <f>if( and('StockBond Returns'!$AB1261&lt;0,'StockBond Returns'!$AB1261&gt;=-0.1),1,0)</f>
        <v>0</v>
      </c>
      <c r="P1263">
        <f>if( and('StockBond Returns'!$AB1261&lt;-0.1,'StockBond Returns'!$AB1261&gt;=-0.2),1,0)</f>
        <v>0</v>
      </c>
      <c r="Q1263">
        <f>if( and('StockBond Returns'!$AB1261&lt;-0.2,'StockBond Returns'!$AB1261&gt;=-0.3),1,0)</f>
        <v>0</v>
      </c>
      <c r="R1263">
        <f>if('StockBond Returns'!AB1261&lt;-0.3,1,0)</f>
        <v>1</v>
      </c>
      <c r="S1263" t="str">
        <f t="shared" ref="S1263:W1263" si="2523">if(N1263=1,$E1263,"")</f>
        <v/>
      </c>
      <c r="T1263" t="str">
        <f t="shared" si="2523"/>
        <v/>
      </c>
      <c r="U1263" t="str">
        <f t="shared" si="2523"/>
        <v/>
      </c>
      <c r="V1263" t="str">
        <f t="shared" si="2523"/>
        <v/>
      </c>
      <c r="W1263" s="19">
        <f t="shared" si="2523"/>
        <v>0.06415326366</v>
      </c>
    </row>
    <row r="1264">
      <c r="A1264">
        <f t="shared" si="33"/>
        <v>10</v>
      </c>
      <c r="B1264">
        <f t="shared" si="34"/>
        <v>1975</v>
      </c>
      <c r="C1264" s="159">
        <f t="shared" si="709"/>
        <v>27698</v>
      </c>
      <c r="D1264" s="156">
        <f t="shared" si="12"/>
        <v>1975.75</v>
      </c>
      <c r="E1264" s="157">
        <f>('StockBond Returns'!Y1263+'StockBond Returns'!AA1263-'Parameters &amp; Main Results'!$B$33)/'StockBond Returns'!Z1263*12</f>
        <v>0.06665970501</v>
      </c>
      <c r="F1264" s="77">
        <f>'StockBond Returns'!Y1263+'StockBond Returns'!AA1263-'StockBond Returns'!Z1263*'Distribution of Final Value'!$B$7</f>
        <v>15.98505972</v>
      </c>
      <c r="G1264" s="19">
        <f>1/'StockBond Returns'!M1262</f>
        <v>0.1017792322</v>
      </c>
      <c r="H1264">
        <f t="shared" si="7"/>
        <v>1</v>
      </c>
      <c r="I1264" s="71">
        <f t="shared" si="8"/>
        <v>0</v>
      </c>
      <c r="J1264">
        <f t="shared" si="9"/>
        <v>0</v>
      </c>
      <c r="K1264" s="19">
        <f t="shared" ref="K1264:M1264" si="2524">if(H1264=1,$E1264,"")</f>
        <v>0.06665970501</v>
      </c>
      <c r="L1264" t="str">
        <f t="shared" si="2524"/>
        <v/>
      </c>
      <c r="M1264" t="str">
        <f t="shared" si="2524"/>
        <v/>
      </c>
      <c r="N1264" s="158">
        <f>if('StockBond Returns'!AB1262=0,1,0)</f>
        <v>0</v>
      </c>
      <c r="O1264">
        <f>if( and('StockBond Returns'!$AB1262&lt;0,'StockBond Returns'!$AB1262&gt;=-0.1),1,0)</f>
        <v>0</v>
      </c>
      <c r="P1264">
        <f>if( and('StockBond Returns'!$AB1262&lt;-0.1,'StockBond Returns'!$AB1262&gt;=-0.2),1,0)</f>
        <v>0</v>
      </c>
      <c r="Q1264">
        <f>if( and('StockBond Returns'!$AB1262&lt;-0.2,'StockBond Returns'!$AB1262&gt;=-0.3),1,0)</f>
        <v>0</v>
      </c>
      <c r="R1264">
        <f>if('StockBond Returns'!AB1262&lt;-0.3,1,0)</f>
        <v>1</v>
      </c>
      <c r="S1264" t="str">
        <f t="shared" ref="S1264:W1264" si="2525">if(N1264=1,$E1264,"")</f>
        <v/>
      </c>
      <c r="T1264" t="str">
        <f t="shared" si="2525"/>
        <v/>
      </c>
      <c r="U1264" t="str">
        <f t="shared" si="2525"/>
        <v/>
      </c>
      <c r="V1264" t="str">
        <f t="shared" si="2525"/>
        <v/>
      </c>
      <c r="W1264" s="19">
        <f t="shared" si="2525"/>
        <v>0.06665970501</v>
      </c>
    </row>
    <row r="1265">
      <c r="A1265">
        <f t="shared" si="33"/>
        <v>11</v>
      </c>
      <c r="B1265">
        <f t="shared" si="34"/>
        <v>1975</v>
      </c>
      <c r="C1265" s="159">
        <f t="shared" si="709"/>
        <v>27728</v>
      </c>
      <c r="D1265" s="156">
        <f t="shared" si="12"/>
        <v>1975.833333</v>
      </c>
      <c r="E1265" s="157">
        <f>('StockBond Returns'!Y1264+'StockBond Returns'!AA1264-'Parameters &amp; Main Results'!$B$33)/'StockBond Returns'!Z1264*12</f>
        <v>0.06358258444</v>
      </c>
      <c r="F1265" s="77">
        <f>'StockBond Returns'!Y1264+'StockBond Returns'!AA1264-'StockBond Returns'!Z1264*'Distribution of Final Value'!$B$7</f>
        <v>14.14067424</v>
      </c>
      <c r="G1265" s="19">
        <f>1/'StockBond Returns'!M1263</f>
        <v>0.09631681077</v>
      </c>
      <c r="H1265">
        <f t="shared" si="7"/>
        <v>1</v>
      </c>
      <c r="I1265" s="71">
        <f t="shared" si="8"/>
        <v>0</v>
      </c>
      <c r="J1265">
        <f t="shared" si="9"/>
        <v>0</v>
      </c>
      <c r="K1265" s="19">
        <f t="shared" ref="K1265:M1265" si="2526">if(H1265=1,$E1265,"")</f>
        <v>0.06358258444</v>
      </c>
      <c r="L1265" t="str">
        <f t="shared" si="2526"/>
        <v/>
      </c>
      <c r="M1265" t="str">
        <f t="shared" si="2526"/>
        <v/>
      </c>
      <c r="N1265" s="158">
        <f>if('StockBond Returns'!AB1263=0,1,0)</f>
        <v>0</v>
      </c>
      <c r="O1265">
        <f>if( and('StockBond Returns'!$AB1263&lt;0,'StockBond Returns'!$AB1263&gt;=-0.1),1,0)</f>
        <v>0</v>
      </c>
      <c r="P1265">
        <f>if( and('StockBond Returns'!$AB1263&lt;-0.1,'StockBond Returns'!$AB1263&gt;=-0.2),1,0)</f>
        <v>0</v>
      </c>
      <c r="Q1265">
        <f>if( and('StockBond Returns'!$AB1263&lt;-0.2,'StockBond Returns'!$AB1263&gt;=-0.3),1,0)</f>
        <v>0</v>
      </c>
      <c r="R1265">
        <f>if('StockBond Returns'!AB1263&lt;-0.3,1,0)</f>
        <v>1</v>
      </c>
      <c r="S1265" t="str">
        <f t="shared" ref="S1265:W1265" si="2527">if(N1265=1,$E1265,"")</f>
        <v/>
      </c>
      <c r="T1265" t="str">
        <f t="shared" si="2527"/>
        <v/>
      </c>
      <c r="U1265" t="str">
        <f t="shared" si="2527"/>
        <v/>
      </c>
      <c r="V1265" t="str">
        <f t="shared" si="2527"/>
        <v/>
      </c>
      <c r="W1265" s="19">
        <f t="shared" si="2527"/>
        <v>0.06358258444</v>
      </c>
    </row>
    <row r="1266">
      <c r="A1266">
        <f t="shared" si="33"/>
        <v>12</v>
      </c>
      <c r="B1266">
        <f t="shared" si="34"/>
        <v>1975</v>
      </c>
      <c r="C1266" s="159">
        <f t="shared" si="709"/>
        <v>27759</v>
      </c>
      <c r="D1266" s="156">
        <f t="shared" si="12"/>
        <v>1975.916667</v>
      </c>
      <c r="E1266" s="157">
        <f>('StockBond Returns'!Y1265+'StockBond Returns'!AA1265-'Parameters &amp; Main Results'!$B$33)/'StockBond Returns'!Z1265*12</f>
        <v>0.06319185462</v>
      </c>
      <c r="F1266" s="77">
        <f>'StockBond Returns'!Y1265+'StockBond Returns'!AA1265-'StockBond Returns'!Z1265*'Distribution of Final Value'!$B$7</f>
        <v>13.88635928</v>
      </c>
      <c r="G1266" s="19">
        <f>1/'StockBond Returns'!M1264</f>
        <v>0.09518934216</v>
      </c>
      <c r="H1266">
        <f t="shared" si="7"/>
        <v>1</v>
      </c>
      <c r="I1266" s="71">
        <f t="shared" si="8"/>
        <v>0</v>
      </c>
      <c r="J1266">
        <f t="shared" si="9"/>
        <v>0</v>
      </c>
      <c r="K1266" s="19">
        <f t="shared" ref="K1266:M1266" si="2528">if(H1266=1,$E1266,"")</f>
        <v>0.06319185462</v>
      </c>
      <c r="L1266" t="str">
        <f t="shared" si="2528"/>
        <v/>
      </c>
      <c r="M1266" t="str">
        <f t="shared" si="2528"/>
        <v/>
      </c>
      <c r="N1266" s="158">
        <f>if('StockBond Returns'!AB1264=0,1,0)</f>
        <v>0</v>
      </c>
      <c r="O1266">
        <f>if( and('StockBond Returns'!$AB1264&lt;0,'StockBond Returns'!$AB1264&gt;=-0.1),1,0)</f>
        <v>0</v>
      </c>
      <c r="P1266">
        <f>if( and('StockBond Returns'!$AB1264&lt;-0.1,'StockBond Returns'!$AB1264&gt;=-0.2),1,0)</f>
        <v>0</v>
      </c>
      <c r="Q1266">
        <f>if( and('StockBond Returns'!$AB1264&lt;-0.2,'StockBond Returns'!$AB1264&gt;=-0.3),1,0)</f>
        <v>0</v>
      </c>
      <c r="R1266">
        <f>if('StockBond Returns'!AB1264&lt;-0.3,1,0)</f>
        <v>1</v>
      </c>
      <c r="S1266" t="str">
        <f t="shared" ref="S1266:W1266" si="2529">if(N1266=1,$E1266,"")</f>
        <v/>
      </c>
      <c r="T1266" t="str">
        <f t="shared" si="2529"/>
        <v/>
      </c>
      <c r="U1266" t="str">
        <f t="shared" si="2529"/>
        <v/>
      </c>
      <c r="V1266" t="str">
        <f t="shared" si="2529"/>
        <v/>
      </c>
      <c r="W1266" s="19">
        <f t="shared" si="2529"/>
        <v>0.06319185462</v>
      </c>
    </row>
    <row r="1267">
      <c r="A1267">
        <f t="shared" si="33"/>
        <v>1</v>
      </c>
      <c r="B1267">
        <f t="shared" si="34"/>
        <v>1976</v>
      </c>
      <c r="C1267" s="159">
        <f t="shared" si="709"/>
        <v>27790</v>
      </c>
      <c r="D1267" s="156">
        <f t="shared" si="12"/>
        <v>1976</v>
      </c>
      <c r="E1267" s="157">
        <f>('StockBond Returns'!Y1266+'StockBond Returns'!AA1266-'Parameters &amp; Main Results'!$B$33)/'StockBond Returns'!Z1266*12</f>
        <v>0.06371444304</v>
      </c>
      <c r="F1267" s="77">
        <f>'StockBond Returns'!Y1266+'StockBond Returns'!AA1266-'StockBond Returns'!Z1266*'Distribution of Final Value'!$B$7</f>
        <v>14.16942548</v>
      </c>
      <c r="G1267" s="19">
        <f>1/'StockBond Returns'!M1265</f>
        <v>0.09594575347</v>
      </c>
      <c r="H1267">
        <f t="shared" si="7"/>
        <v>1</v>
      </c>
      <c r="I1267" s="71">
        <f t="shared" si="8"/>
        <v>0</v>
      </c>
      <c r="J1267">
        <f t="shared" si="9"/>
        <v>0</v>
      </c>
      <c r="K1267" s="19">
        <f t="shared" ref="K1267:M1267" si="2530">if(H1267=1,$E1267,"")</f>
        <v>0.06371444304</v>
      </c>
      <c r="L1267" t="str">
        <f t="shared" si="2530"/>
        <v/>
      </c>
      <c r="M1267" t="str">
        <f t="shared" si="2530"/>
        <v/>
      </c>
      <c r="N1267" s="158">
        <f>if('StockBond Returns'!AB1265=0,1,0)</f>
        <v>0</v>
      </c>
      <c r="O1267">
        <f>if( and('StockBond Returns'!$AB1265&lt;0,'StockBond Returns'!$AB1265&gt;=-0.1),1,0)</f>
        <v>0</v>
      </c>
      <c r="P1267">
        <f>if( and('StockBond Returns'!$AB1265&lt;-0.1,'StockBond Returns'!$AB1265&gt;=-0.2),1,0)</f>
        <v>0</v>
      </c>
      <c r="Q1267">
        <f>if( and('StockBond Returns'!$AB1265&lt;-0.2,'StockBond Returns'!$AB1265&gt;=-0.3),1,0)</f>
        <v>0</v>
      </c>
      <c r="R1267">
        <f>if('StockBond Returns'!AB1265&lt;-0.3,1,0)</f>
        <v>1</v>
      </c>
      <c r="S1267" t="str">
        <f t="shared" ref="S1267:W1267" si="2531">if(N1267=1,$E1267,"")</f>
        <v/>
      </c>
      <c r="T1267" t="str">
        <f t="shared" si="2531"/>
        <v/>
      </c>
      <c r="U1267" t="str">
        <f t="shared" si="2531"/>
        <v/>
      </c>
      <c r="V1267" t="str">
        <f t="shared" si="2531"/>
        <v/>
      </c>
      <c r="W1267" s="19">
        <f t="shared" si="2531"/>
        <v>0.06371444304</v>
      </c>
    </row>
    <row r="1268">
      <c r="A1268">
        <f t="shared" si="33"/>
        <v>2</v>
      </c>
      <c r="B1268">
        <f t="shared" si="34"/>
        <v>1976</v>
      </c>
      <c r="C1268" s="159">
        <f t="shared" si="709"/>
        <v>27819</v>
      </c>
      <c r="D1268" s="156">
        <f t="shared" si="12"/>
        <v>1976.083333</v>
      </c>
      <c r="E1268" s="157">
        <f>('StockBond Returns'!Y1267+'StockBond Returns'!AA1267-'Parameters &amp; Main Results'!$B$33)/'StockBond Returns'!Z1267*12</f>
        <v>0.05892225805</v>
      </c>
      <c r="F1268" s="77">
        <f>'StockBond Returns'!Y1267+'StockBond Returns'!AA1267-'StockBond Returns'!Z1267*'Distribution of Final Value'!$B$7</f>
        <v>11.3368439</v>
      </c>
      <c r="G1268" s="19">
        <f>1/'StockBond Returns'!M1266</f>
        <v>0.08585082264</v>
      </c>
      <c r="H1268">
        <f t="shared" si="7"/>
        <v>1</v>
      </c>
      <c r="I1268" s="71">
        <f t="shared" si="8"/>
        <v>0</v>
      </c>
      <c r="J1268">
        <f t="shared" si="9"/>
        <v>0</v>
      </c>
      <c r="K1268" s="19">
        <f t="shared" ref="K1268:M1268" si="2532">if(H1268=1,$E1268,"")</f>
        <v>0.05892225805</v>
      </c>
      <c r="L1268" t="str">
        <f t="shared" si="2532"/>
        <v/>
      </c>
      <c r="M1268" t="str">
        <f t="shared" si="2532"/>
        <v/>
      </c>
      <c r="N1268" s="158">
        <f>if('StockBond Returns'!AB1266=0,1,0)</f>
        <v>0</v>
      </c>
      <c r="O1268">
        <f>if( and('StockBond Returns'!$AB1266&lt;0,'StockBond Returns'!$AB1266&gt;=-0.1),1,0)</f>
        <v>0</v>
      </c>
      <c r="P1268">
        <f>if( and('StockBond Returns'!$AB1266&lt;-0.1,'StockBond Returns'!$AB1266&gt;=-0.2),1,0)</f>
        <v>0</v>
      </c>
      <c r="Q1268">
        <f>if( and('StockBond Returns'!$AB1266&lt;-0.2,'StockBond Returns'!$AB1266&gt;=-0.3),1,0)</f>
        <v>1</v>
      </c>
      <c r="R1268">
        <f>if('StockBond Returns'!AB1266&lt;-0.3,1,0)</f>
        <v>0</v>
      </c>
      <c r="S1268" t="str">
        <f t="shared" ref="S1268:W1268" si="2533">if(N1268=1,$E1268,"")</f>
        <v/>
      </c>
      <c r="T1268" t="str">
        <f t="shared" si="2533"/>
        <v/>
      </c>
      <c r="U1268" t="str">
        <f t="shared" si="2533"/>
        <v/>
      </c>
      <c r="V1268" s="19">
        <f t="shared" si="2533"/>
        <v>0.05892225805</v>
      </c>
      <c r="W1268" t="str">
        <f t="shared" si="2533"/>
        <v/>
      </c>
    </row>
    <row r="1269">
      <c r="A1269">
        <f t="shared" si="33"/>
        <v>3</v>
      </c>
      <c r="B1269">
        <f t="shared" si="34"/>
        <v>1976</v>
      </c>
      <c r="C1269" s="159">
        <f t="shared" si="709"/>
        <v>27850</v>
      </c>
      <c r="D1269" s="156">
        <f t="shared" si="12"/>
        <v>1976.166667</v>
      </c>
      <c r="E1269" s="157">
        <f>('StockBond Returns'!Y1268+'StockBond Returns'!AA1268-'Parameters &amp; Main Results'!$B$33)/'StockBond Returns'!Z1268*12</f>
        <v>0.05954528862</v>
      </c>
      <c r="F1269" s="77">
        <f>'StockBond Returns'!Y1268+'StockBond Returns'!AA1268-'StockBond Returns'!Z1268*'Distribution of Final Value'!$B$7</f>
        <v>11.6861044</v>
      </c>
      <c r="G1269" s="19">
        <f>1/'StockBond Returns'!M1267</f>
        <v>0.08681087234</v>
      </c>
      <c r="H1269">
        <f t="shared" si="7"/>
        <v>1</v>
      </c>
      <c r="I1269" s="71">
        <f t="shared" si="8"/>
        <v>0</v>
      </c>
      <c r="J1269">
        <f t="shared" si="9"/>
        <v>0</v>
      </c>
      <c r="K1269" s="19">
        <f t="shared" ref="K1269:M1269" si="2534">if(H1269=1,$E1269,"")</f>
        <v>0.05954528862</v>
      </c>
      <c r="L1269" t="str">
        <f t="shared" si="2534"/>
        <v/>
      </c>
      <c r="M1269" t="str">
        <f t="shared" si="2534"/>
        <v/>
      </c>
      <c r="N1269" s="158">
        <f>if('StockBond Returns'!AB1267=0,1,0)</f>
        <v>0</v>
      </c>
      <c r="O1269">
        <f>if( and('StockBond Returns'!$AB1267&lt;0,'StockBond Returns'!$AB1267&gt;=-0.1),1,0)</f>
        <v>0</v>
      </c>
      <c r="P1269">
        <f>if( and('StockBond Returns'!$AB1267&lt;-0.1,'StockBond Returns'!$AB1267&gt;=-0.2),1,0)</f>
        <v>0</v>
      </c>
      <c r="Q1269">
        <f>if( and('StockBond Returns'!$AB1267&lt;-0.2,'StockBond Returns'!$AB1267&gt;=-0.3),1,0)</f>
        <v>1</v>
      </c>
      <c r="R1269">
        <f>if('StockBond Returns'!AB1267&lt;-0.3,1,0)</f>
        <v>0</v>
      </c>
      <c r="S1269" t="str">
        <f t="shared" ref="S1269:W1269" si="2535">if(N1269=1,$E1269,"")</f>
        <v/>
      </c>
      <c r="T1269" t="str">
        <f t="shared" si="2535"/>
        <v/>
      </c>
      <c r="U1269" t="str">
        <f t="shared" si="2535"/>
        <v/>
      </c>
      <c r="V1269" s="19">
        <f t="shared" si="2535"/>
        <v>0.05954528862</v>
      </c>
      <c r="W1269" t="str">
        <f t="shared" si="2535"/>
        <v/>
      </c>
    </row>
    <row r="1270">
      <c r="A1270">
        <f t="shared" si="33"/>
        <v>4</v>
      </c>
      <c r="B1270">
        <f t="shared" si="34"/>
        <v>1976</v>
      </c>
      <c r="C1270" s="159">
        <f t="shared" si="709"/>
        <v>27880</v>
      </c>
      <c r="D1270" s="156">
        <f t="shared" si="12"/>
        <v>1976.25</v>
      </c>
      <c r="E1270" s="157">
        <f>('StockBond Returns'!Y1269+'StockBond Returns'!AA1269-'Parameters &amp; Main Results'!$B$33)/'StockBond Returns'!Z1269*12</f>
        <v>0.05828025731</v>
      </c>
      <c r="F1270" s="77">
        <f>'StockBond Returns'!Y1269+'StockBond Returns'!AA1269-'StockBond Returns'!Z1269*'Distribution of Final Value'!$B$7</f>
        <v>10.93063012</v>
      </c>
      <c r="G1270" s="19">
        <f>1/'StockBond Returns'!M1268</f>
        <v>0.08457452653</v>
      </c>
      <c r="H1270">
        <f t="shared" si="7"/>
        <v>1</v>
      </c>
      <c r="I1270" s="71">
        <f t="shared" si="8"/>
        <v>0</v>
      </c>
      <c r="J1270">
        <f t="shared" si="9"/>
        <v>0</v>
      </c>
      <c r="K1270" s="19">
        <f t="shared" ref="K1270:M1270" si="2536">if(H1270=1,$E1270,"")</f>
        <v>0.05828025731</v>
      </c>
      <c r="L1270" t="str">
        <f t="shared" si="2536"/>
        <v/>
      </c>
      <c r="M1270" t="str">
        <f t="shared" si="2536"/>
        <v/>
      </c>
      <c r="N1270" s="158">
        <f>if('StockBond Returns'!AB1268=0,1,0)</f>
        <v>0</v>
      </c>
      <c r="O1270">
        <f>if( and('StockBond Returns'!$AB1268&lt;0,'StockBond Returns'!$AB1268&gt;=-0.1),1,0)</f>
        <v>0</v>
      </c>
      <c r="P1270">
        <f>if( and('StockBond Returns'!$AB1268&lt;-0.1,'StockBond Returns'!$AB1268&gt;=-0.2),1,0)</f>
        <v>0</v>
      </c>
      <c r="Q1270">
        <f>if( and('StockBond Returns'!$AB1268&lt;-0.2,'StockBond Returns'!$AB1268&gt;=-0.3),1,0)</f>
        <v>1</v>
      </c>
      <c r="R1270">
        <f>if('StockBond Returns'!AB1268&lt;-0.3,1,0)</f>
        <v>0</v>
      </c>
      <c r="S1270" t="str">
        <f t="shared" ref="S1270:W1270" si="2537">if(N1270=1,$E1270,"")</f>
        <v/>
      </c>
      <c r="T1270" t="str">
        <f t="shared" si="2537"/>
        <v/>
      </c>
      <c r="U1270" t="str">
        <f t="shared" si="2537"/>
        <v/>
      </c>
      <c r="V1270" s="19">
        <f t="shared" si="2537"/>
        <v>0.05828025731</v>
      </c>
      <c r="W1270" t="str">
        <f t="shared" si="2537"/>
        <v/>
      </c>
    </row>
    <row r="1271">
      <c r="A1271">
        <f t="shared" si="33"/>
        <v>5</v>
      </c>
      <c r="B1271">
        <f t="shared" si="34"/>
        <v>1976</v>
      </c>
      <c r="C1271" s="159">
        <f t="shared" si="709"/>
        <v>27911</v>
      </c>
      <c r="D1271" s="156">
        <f t="shared" si="12"/>
        <v>1976.333333</v>
      </c>
      <c r="E1271" s="157">
        <f>('StockBond Returns'!Y1270+'StockBond Returns'!AA1270-'Parameters &amp; Main Results'!$B$33)/'StockBond Returns'!Z1270*12</f>
        <v>0.05891604347</v>
      </c>
      <c r="F1271" s="77">
        <f>'StockBond Returns'!Y1270+'StockBond Returns'!AA1270-'StockBond Returns'!Z1270*'Distribution of Final Value'!$B$7</f>
        <v>11.28747069</v>
      </c>
      <c r="G1271" s="19">
        <f>1/'StockBond Returns'!M1269</f>
        <v>0.08576815561</v>
      </c>
      <c r="H1271">
        <f t="shared" si="7"/>
        <v>1</v>
      </c>
      <c r="I1271" s="71">
        <f t="shared" si="8"/>
        <v>0</v>
      </c>
      <c r="J1271">
        <f t="shared" si="9"/>
        <v>0</v>
      </c>
      <c r="K1271" s="19">
        <f t="shared" ref="K1271:M1271" si="2538">if(H1271=1,$E1271,"")</f>
        <v>0.05891604347</v>
      </c>
      <c r="L1271" t="str">
        <f t="shared" si="2538"/>
        <v/>
      </c>
      <c r="M1271" t="str">
        <f t="shared" si="2538"/>
        <v/>
      </c>
      <c r="N1271" s="158">
        <f>if('StockBond Returns'!AB1269=0,1,0)</f>
        <v>0</v>
      </c>
      <c r="O1271">
        <f>if( and('StockBond Returns'!$AB1269&lt;0,'StockBond Returns'!$AB1269&gt;=-0.1),1,0)</f>
        <v>0</v>
      </c>
      <c r="P1271">
        <f>if( and('StockBond Returns'!$AB1269&lt;-0.1,'StockBond Returns'!$AB1269&gt;=-0.2),1,0)</f>
        <v>0</v>
      </c>
      <c r="Q1271">
        <f>if( and('StockBond Returns'!$AB1269&lt;-0.2,'StockBond Returns'!$AB1269&gt;=-0.3),1,0)</f>
        <v>1</v>
      </c>
      <c r="R1271">
        <f>if('StockBond Returns'!AB1269&lt;-0.3,1,0)</f>
        <v>0</v>
      </c>
      <c r="S1271" t="str">
        <f t="shared" ref="S1271:W1271" si="2539">if(N1271=1,$E1271,"")</f>
        <v/>
      </c>
      <c r="T1271" t="str">
        <f t="shared" si="2539"/>
        <v/>
      </c>
      <c r="U1271" t="str">
        <f t="shared" si="2539"/>
        <v/>
      </c>
      <c r="V1271" s="19">
        <f t="shared" si="2539"/>
        <v>0.05891604347</v>
      </c>
      <c r="W1271" t="str">
        <f t="shared" si="2539"/>
        <v/>
      </c>
    </row>
    <row r="1272">
      <c r="A1272">
        <f t="shared" si="33"/>
        <v>6</v>
      </c>
      <c r="B1272">
        <f t="shared" si="34"/>
        <v>1976</v>
      </c>
      <c r="C1272" s="159">
        <f t="shared" si="709"/>
        <v>27941</v>
      </c>
      <c r="D1272" s="156">
        <f t="shared" si="12"/>
        <v>1976.416667</v>
      </c>
      <c r="E1272" s="157">
        <f>('StockBond Returns'!Y1271+'StockBond Returns'!AA1271-'Parameters &amp; Main Results'!$B$33)/'StockBond Returns'!Z1271*12</f>
        <v>0.06020228793</v>
      </c>
      <c r="F1272" s="77">
        <f>'StockBond Returns'!Y1271+'StockBond Returns'!AA1271-'StockBond Returns'!Z1271*'Distribution of Final Value'!$B$7</f>
        <v>12.02176298</v>
      </c>
      <c r="G1272" s="19">
        <f>1/'StockBond Returns'!M1270</f>
        <v>0.08788723302</v>
      </c>
      <c r="H1272">
        <f t="shared" si="7"/>
        <v>1</v>
      </c>
      <c r="I1272" s="71">
        <f t="shared" si="8"/>
        <v>0</v>
      </c>
      <c r="J1272">
        <f t="shared" si="9"/>
        <v>0</v>
      </c>
      <c r="K1272" s="19">
        <f t="shared" ref="K1272:M1272" si="2540">if(H1272=1,$E1272,"")</f>
        <v>0.06020228793</v>
      </c>
      <c r="L1272" t="str">
        <f t="shared" si="2540"/>
        <v/>
      </c>
      <c r="M1272" t="str">
        <f t="shared" si="2540"/>
        <v/>
      </c>
      <c r="N1272" s="158">
        <f>if('StockBond Returns'!AB1270=0,1,0)</f>
        <v>0</v>
      </c>
      <c r="O1272">
        <f>if( and('StockBond Returns'!$AB1270&lt;0,'StockBond Returns'!$AB1270&gt;=-0.1),1,0)</f>
        <v>0</v>
      </c>
      <c r="P1272">
        <f>if( and('StockBond Returns'!$AB1270&lt;-0.1,'StockBond Returns'!$AB1270&gt;=-0.2),1,0)</f>
        <v>0</v>
      </c>
      <c r="Q1272">
        <f>if( and('StockBond Returns'!$AB1270&lt;-0.2,'StockBond Returns'!$AB1270&gt;=-0.3),1,0)</f>
        <v>1</v>
      </c>
      <c r="R1272">
        <f>if('StockBond Returns'!AB1270&lt;-0.3,1,0)</f>
        <v>0</v>
      </c>
      <c r="S1272" t="str">
        <f t="shared" ref="S1272:W1272" si="2541">if(N1272=1,$E1272,"")</f>
        <v/>
      </c>
      <c r="T1272" t="str">
        <f t="shared" si="2541"/>
        <v/>
      </c>
      <c r="U1272" t="str">
        <f t="shared" si="2541"/>
        <v/>
      </c>
      <c r="V1272" s="19">
        <f t="shared" si="2541"/>
        <v>0.06020228793</v>
      </c>
      <c r="W1272" t="str">
        <f t="shared" si="2541"/>
        <v/>
      </c>
    </row>
    <row r="1273">
      <c r="A1273">
        <f t="shared" si="33"/>
        <v>7</v>
      </c>
      <c r="B1273">
        <f t="shared" si="34"/>
        <v>1976</v>
      </c>
      <c r="C1273" s="159">
        <f t="shared" si="709"/>
        <v>27972</v>
      </c>
      <c r="D1273" s="156">
        <f t="shared" si="12"/>
        <v>1976.5</v>
      </c>
      <c r="E1273" s="157">
        <f>('StockBond Returns'!Y1272+'StockBond Returns'!AA1272-'Parameters &amp; Main Results'!$B$33)/'StockBond Returns'!Z1272*12</f>
        <v>0.05870538991</v>
      </c>
      <c r="F1273" s="77">
        <f>'StockBond Returns'!Y1272+'StockBond Returns'!AA1272-'StockBond Returns'!Z1272*'Distribution of Final Value'!$B$7</f>
        <v>11.13335437</v>
      </c>
      <c r="G1273" s="19">
        <f>1/'StockBond Returns'!M1271</f>
        <v>0.08456611812</v>
      </c>
      <c r="H1273">
        <f t="shared" si="7"/>
        <v>1</v>
      </c>
      <c r="I1273" s="71">
        <f t="shared" si="8"/>
        <v>0</v>
      </c>
      <c r="J1273">
        <f t="shared" si="9"/>
        <v>0</v>
      </c>
      <c r="K1273" s="19">
        <f t="shared" ref="K1273:M1273" si="2542">if(H1273=1,$E1273,"")</f>
        <v>0.05870538991</v>
      </c>
      <c r="L1273" t="str">
        <f t="shared" si="2542"/>
        <v/>
      </c>
      <c r="M1273" t="str">
        <f t="shared" si="2542"/>
        <v/>
      </c>
      <c r="N1273" s="158">
        <f>if('StockBond Returns'!AB1271=0,1,0)</f>
        <v>0</v>
      </c>
      <c r="O1273">
        <f>if( and('StockBond Returns'!$AB1271&lt;0,'StockBond Returns'!$AB1271&gt;=-0.1),1,0)</f>
        <v>0</v>
      </c>
      <c r="P1273">
        <f>if( and('StockBond Returns'!$AB1271&lt;-0.1,'StockBond Returns'!$AB1271&gt;=-0.2),1,0)</f>
        <v>0</v>
      </c>
      <c r="Q1273">
        <f>if( and('StockBond Returns'!$AB1271&lt;-0.2,'StockBond Returns'!$AB1271&gt;=-0.3),1,0)</f>
        <v>1</v>
      </c>
      <c r="R1273">
        <f>if('StockBond Returns'!AB1271&lt;-0.3,1,0)</f>
        <v>0</v>
      </c>
      <c r="S1273" t="str">
        <f t="shared" ref="S1273:W1273" si="2543">if(N1273=1,$E1273,"")</f>
        <v/>
      </c>
      <c r="T1273" t="str">
        <f t="shared" si="2543"/>
        <v/>
      </c>
      <c r="U1273" t="str">
        <f t="shared" si="2543"/>
        <v/>
      </c>
      <c r="V1273" s="19">
        <f t="shared" si="2543"/>
        <v>0.05870538991</v>
      </c>
      <c r="W1273" t="str">
        <f t="shared" si="2543"/>
        <v/>
      </c>
    </row>
    <row r="1274">
      <c r="A1274">
        <f t="shared" si="33"/>
        <v>8</v>
      </c>
      <c r="B1274">
        <f t="shared" si="34"/>
        <v>1976</v>
      </c>
      <c r="C1274" s="159">
        <f t="shared" si="709"/>
        <v>28003</v>
      </c>
      <c r="D1274" s="156">
        <f t="shared" si="12"/>
        <v>1976.583333</v>
      </c>
      <c r="E1274" s="157">
        <f>('StockBond Returns'!Y1273+'StockBond Returns'!AA1273-'Parameters &amp; Main Results'!$B$33)/'StockBond Returns'!Z1273*12</f>
        <v>0.0594090229</v>
      </c>
      <c r="F1274" s="77">
        <f>'StockBond Returns'!Y1273+'StockBond Returns'!AA1273-'StockBond Returns'!Z1273*'Distribution of Final Value'!$B$7</f>
        <v>11.5274083</v>
      </c>
      <c r="G1274" s="19">
        <f>1/'StockBond Returns'!M1272</f>
        <v>0.08588463423</v>
      </c>
      <c r="H1274">
        <f t="shared" si="7"/>
        <v>1</v>
      </c>
      <c r="I1274" s="71">
        <f t="shared" si="8"/>
        <v>0</v>
      </c>
      <c r="J1274">
        <f t="shared" si="9"/>
        <v>0</v>
      </c>
      <c r="K1274" s="19">
        <f t="shared" ref="K1274:M1274" si="2544">if(H1274=1,$E1274,"")</f>
        <v>0.0594090229</v>
      </c>
      <c r="L1274" t="str">
        <f t="shared" si="2544"/>
        <v/>
      </c>
      <c r="M1274" t="str">
        <f t="shared" si="2544"/>
        <v/>
      </c>
      <c r="N1274" s="158">
        <f>if('StockBond Returns'!AB1272=0,1,0)</f>
        <v>0</v>
      </c>
      <c r="O1274">
        <f>if( and('StockBond Returns'!$AB1272&lt;0,'StockBond Returns'!$AB1272&gt;=-0.1),1,0)</f>
        <v>0</v>
      </c>
      <c r="P1274">
        <f>if( and('StockBond Returns'!$AB1272&lt;-0.1,'StockBond Returns'!$AB1272&gt;=-0.2),1,0)</f>
        <v>0</v>
      </c>
      <c r="Q1274">
        <f>if( and('StockBond Returns'!$AB1272&lt;-0.2,'StockBond Returns'!$AB1272&gt;=-0.3),1,0)</f>
        <v>1</v>
      </c>
      <c r="R1274">
        <f>if('StockBond Returns'!AB1272&lt;-0.3,1,0)</f>
        <v>0</v>
      </c>
      <c r="S1274" t="str">
        <f t="shared" ref="S1274:W1274" si="2545">if(N1274=1,$E1274,"")</f>
        <v/>
      </c>
      <c r="T1274" t="str">
        <f t="shared" si="2545"/>
        <v/>
      </c>
      <c r="U1274" t="str">
        <f t="shared" si="2545"/>
        <v/>
      </c>
      <c r="V1274" s="19">
        <f t="shared" si="2545"/>
        <v>0.0594090229</v>
      </c>
      <c r="W1274" t="str">
        <f t="shared" si="2545"/>
        <v/>
      </c>
    </row>
    <row r="1275">
      <c r="A1275">
        <f t="shared" si="33"/>
        <v>9</v>
      </c>
      <c r="B1275">
        <f t="shared" si="34"/>
        <v>1976</v>
      </c>
      <c r="C1275" s="159">
        <f t="shared" si="709"/>
        <v>28033</v>
      </c>
      <c r="D1275" s="156">
        <f t="shared" si="12"/>
        <v>1976.666667</v>
      </c>
      <c r="E1275" s="157">
        <f>('StockBond Returns'!Y1274+'StockBond Returns'!AA1274-'Parameters &amp; Main Results'!$B$33)/'StockBond Returns'!Z1274*12</f>
        <v>0.05867976675</v>
      </c>
      <c r="F1275" s="77">
        <f>'StockBond Returns'!Y1274+'StockBond Returns'!AA1274-'StockBond Returns'!Z1274*'Distribution of Final Value'!$B$7</f>
        <v>11.08830197</v>
      </c>
      <c r="G1275" s="19">
        <f>1/'StockBond Returns'!M1273</f>
        <v>0.08654862312</v>
      </c>
      <c r="H1275">
        <f t="shared" si="7"/>
        <v>1</v>
      </c>
      <c r="I1275" s="71">
        <f t="shared" si="8"/>
        <v>0</v>
      </c>
      <c r="J1275">
        <f t="shared" si="9"/>
        <v>0</v>
      </c>
      <c r="K1275" s="19">
        <f t="shared" ref="K1275:M1275" si="2546">if(H1275=1,$E1275,"")</f>
        <v>0.05867976675</v>
      </c>
      <c r="L1275" t="str">
        <f t="shared" si="2546"/>
        <v/>
      </c>
      <c r="M1275" t="str">
        <f t="shared" si="2546"/>
        <v/>
      </c>
      <c r="N1275" s="158">
        <f>if('StockBond Returns'!AB1273=0,1,0)</f>
        <v>0</v>
      </c>
      <c r="O1275">
        <f>if( and('StockBond Returns'!$AB1273&lt;0,'StockBond Returns'!$AB1273&gt;=-0.1),1,0)</f>
        <v>0</v>
      </c>
      <c r="P1275">
        <f>if( and('StockBond Returns'!$AB1273&lt;-0.1,'StockBond Returns'!$AB1273&gt;=-0.2),1,0)</f>
        <v>0</v>
      </c>
      <c r="Q1275">
        <f>if( and('StockBond Returns'!$AB1273&lt;-0.2,'StockBond Returns'!$AB1273&gt;=-0.3),1,0)</f>
        <v>1</v>
      </c>
      <c r="R1275">
        <f>if('StockBond Returns'!AB1273&lt;-0.3,1,0)</f>
        <v>0</v>
      </c>
      <c r="S1275" t="str">
        <f t="shared" ref="S1275:W1275" si="2547">if(N1275=1,$E1275,"")</f>
        <v/>
      </c>
      <c r="T1275" t="str">
        <f t="shared" si="2547"/>
        <v/>
      </c>
      <c r="U1275" t="str">
        <f t="shared" si="2547"/>
        <v/>
      </c>
      <c r="V1275" s="19">
        <f t="shared" si="2547"/>
        <v>0.05867976675</v>
      </c>
      <c r="W1275" t="str">
        <f t="shared" si="2547"/>
        <v/>
      </c>
    </row>
    <row r="1276">
      <c r="A1276">
        <f t="shared" si="33"/>
        <v>10</v>
      </c>
      <c r="B1276">
        <f t="shared" si="34"/>
        <v>1976</v>
      </c>
      <c r="C1276" s="159">
        <f t="shared" si="709"/>
        <v>28064</v>
      </c>
      <c r="D1276" s="156">
        <f t="shared" si="12"/>
        <v>1976.75</v>
      </c>
      <c r="E1276" s="157">
        <f>('StockBond Returns'!Y1275+'StockBond Returns'!AA1275-'Parameters &amp; Main Results'!$B$33)/'StockBond Returns'!Z1275*12</f>
        <v>0.05905353096</v>
      </c>
      <c r="F1276" s="77">
        <f>'StockBond Returns'!Y1275+'StockBond Returns'!AA1275-'StockBond Returns'!Z1275*'Distribution of Final Value'!$B$7</f>
        <v>11.29017802</v>
      </c>
      <c r="G1276" s="19">
        <f>1/'StockBond Returns'!M1274</f>
        <v>0.0849120203</v>
      </c>
      <c r="H1276">
        <f t="shared" si="7"/>
        <v>1</v>
      </c>
      <c r="I1276" s="71">
        <f t="shared" si="8"/>
        <v>0</v>
      </c>
      <c r="J1276">
        <f t="shared" si="9"/>
        <v>0</v>
      </c>
      <c r="K1276" s="19">
        <f t="shared" ref="K1276:M1276" si="2548">if(H1276=1,$E1276,"")</f>
        <v>0.05905353096</v>
      </c>
      <c r="L1276" t="str">
        <f t="shared" si="2548"/>
        <v/>
      </c>
      <c r="M1276" t="str">
        <f t="shared" si="2548"/>
        <v/>
      </c>
      <c r="N1276" s="158">
        <f>if('StockBond Returns'!AB1274=0,1,0)</f>
        <v>0</v>
      </c>
      <c r="O1276">
        <f>if( and('StockBond Returns'!$AB1274&lt;0,'StockBond Returns'!$AB1274&gt;=-0.1),1,0)</f>
        <v>0</v>
      </c>
      <c r="P1276">
        <f>if( and('StockBond Returns'!$AB1274&lt;-0.1,'StockBond Returns'!$AB1274&gt;=-0.2),1,0)</f>
        <v>0</v>
      </c>
      <c r="Q1276">
        <f>if( and('StockBond Returns'!$AB1274&lt;-0.2,'StockBond Returns'!$AB1274&gt;=-0.3),1,0)</f>
        <v>1</v>
      </c>
      <c r="R1276">
        <f>if('StockBond Returns'!AB1274&lt;-0.3,1,0)</f>
        <v>0</v>
      </c>
      <c r="S1276" t="str">
        <f t="shared" ref="S1276:W1276" si="2549">if(N1276=1,$E1276,"")</f>
        <v/>
      </c>
      <c r="T1276" t="str">
        <f t="shared" si="2549"/>
        <v/>
      </c>
      <c r="U1276" t="str">
        <f t="shared" si="2549"/>
        <v/>
      </c>
      <c r="V1276" s="19">
        <f t="shared" si="2549"/>
        <v>0.05905353096</v>
      </c>
      <c r="W1276" t="str">
        <f t="shared" si="2549"/>
        <v/>
      </c>
    </row>
    <row r="1277">
      <c r="A1277">
        <f t="shared" si="33"/>
        <v>11</v>
      </c>
      <c r="B1277">
        <f t="shared" si="34"/>
        <v>1976</v>
      </c>
      <c r="C1277" s="159">
        <f t="shared" si="709"/>
        <v>28094</v>
      </c>
      <c r="D1277" s="156">
        <f t="shared" si="12"/>
        <v>1976.833333</v>
      </c>
      <c r="E1277" s="157">
        <f>('StockBond Returns'!Y1276+'StockBond Returns'!AA1276-'Parameters &amp; Main Results'!$B$33)/'StockBond Returns'!Z1276*12</f>
        <v>0.06025261945</v>
      </c>
      <c r="F1277" s="77">
        <f>'StockBond Returns'!Y1276+'StockBond Returns'!AA1276-'StockBond Returns'!Z1276*'Distribution of Final Value'!$B$7</f>
        <v>11.96869185</v>
      </c>
      <c r="G1277" s="19">
        <f>1/'StockBond Returns'!M1275</f>
        <v>0.08711328095</v>
      </c>
      <c r="H1277">
        <f t="shared" si="7"/>
        <v>1</v>
      </c>
      <c r="I1277" s="71">
        <f t="shared" si="8"/>
        <v>0</v>
      </c>
      <c r="J1277">
        <f t="shared" si="9"/>
        <v>0</v>
      </c>
      <c r="K1277" s="19">
        <f t="shared" ref="K1277:M1277" si="2550">if(H1277=1,$E1277,"")</f>
        <v>0.06025261945</v>
      </c>
      <c r="L1277" t="str">
        <f t="shared" si="2550"/>
        <v/>
      </c>
      <c r="M1277" t="str">
        <f t="shared" si="2550"/>
        <v/>
      </c>
      <c r="N1277" s="158">
        <f>if('StockBond Returns'!AB1275=0,1,0)</f>
        <v>0</v>
      </c>
      <c r="O1277">
        <f>if( and('StockBond Returns'!$AB1275&lt;0,'StockBond Returns'!$AB1275&gt;=-0.1),1,0)</f>
        <v>0</v>
      </c>
      <c r="P1277">
        <f>if( and('StockBond Returns'!$AB1275&lt;-0.1,'StockBond Returns'!$AB1275&gt;=-0.2),1,0)</f>
        <v>0</v>
      </c>
      <c r="Q1277">
        <f>if( and('StockBond Returns'!$AB1275&lt;-0.2,'StockBond Returns'!$AB1275&gt;=-0.3),1,0)</f>
        <v>1</v>
      </c>
      <c r="R1277">
        <f>if('StockBond Returns'!AB1275&lt;-0.3,1,0)</f>
        <v>0</v>
      </c>
      <c r="S1277" t="str">
        <f t="shared" ref="S1277:W1277" si="2551">if(N1277=1,$E1277,"")</f>
        <v/>
      </c>
      <c r="T1277" t="str">
        <f t="shared" si="2551"/>
        <v/>
      </c>
      <c r="U1277" t="str">
        <f t="shared" si="2551"/>
        <v/>
      </c>
      <c r="V1277" s="19">
        <f t="shared" si="2551"/>
        <v>0.06025261945</v>
      </c>
      <c r="W1277" t="str">
        <f t="shared" si="2551"/>
        <v/>
      </c>
    </row>
    <row r="1278">
      <c r="A1278">
        <f t="shared" si="33"/>
        <v>12</v>
      </c>
      <c r="B1278">
        <f t="shared" si="34"/>
        <v>1976</v>
      </c>
      <c r="C1278" s="159">
        <f t="shared" si="709"/>
        <v>28125</v>
      </c>
      <c r="D1278" s="156">
        <f t="shared" si="12"/>
        <v>1976.916667</v>
      </c>
      <c r="E1278" s="157">
        <f>('StockBond Returns'!Y1277+'StockBond Returns'!AA1277-'Parameters &amp; Main Results'!$B$33)/'StockBond Returns'!Z1277*12</f>
        <v>0.06042538799</v>
      </c>
      <c r="F1278" s="77">
        <f>'StockBond Returns'!Y1277+'StockBond Returns'!AA1277-'StockBond Returns'!Z1277*'Distribution of Final Value'!$B$7</f>
        <v>12.05108822</v>
      </c>
      <c r="G1278" s="19">
        <f>1/'StockBond Returns'!M1276</f>
        <v>0.0881143047</v>
      </c>
      <c r="H1278">
        <f t="shared" si="7"/>
        <v>1</v>
      </c>
      <c r="I1278" s="71">
        <f t="shared" si="8"/>
        <v>0</v>
      </c>
      <c r="J1278">
        <f t="shared" si="9"/>
        <v>0</v>
      </c>
      <c r="K1278" s="19">
        <f t="shared" ref="K1278:M1278" si="2552">if(H1278=1,$E1278,"")</f>
        <v>0.06042538799</v>
      </c>
      <c r="L1278" t="str">
        <f t="shared" si="2552"/>
        <v/>
      </c>
      <c r="M1278" t="str">
        <f t="shared" si="2552"/>
        <v/>
      </c>
      <c r="N1278" s="158">
        <f>if('StockBond Returns'!AB1276=0,1,0)</f>
        <v>0</v>
      </c>
      <c r="O1278">
        <f>if( and('StockBond Returns'!$AB1276&lt;0,'StockBond Returns'!$AB1276&gt;=-0.1),1,0)</f>
        <v>0</v>
      </c>
      <c r="P1278">
        <f>if( and('StockBond Returns'!$AB1276&lt;-0.1,'StockBond Returns'!$AB1276&gt;=-0.2),1,0)</f>
        <v>0</v>
      </c>
      <c r="Q1278">
        <f>if( and('StockBond Returns'!$AB1276&lt;-0.2,'StockBond Returns'!$AB1276&gt;=-0.3),1,0)</f>
        <v>1</v>
      </c>
      <c r="R1278">
        <f>if('StockBond Returns'!AB1276&lt;-0.3,1,0)</f>
        <v>0</v>
      </c>
      <c r="S1278" t="str">
        <f t="shared" ref="S1278:W1278" si="2553">if(N1278=1,$E1278,"")</f>
        <v/>
      </c>
      <c r="T1278" t="str">
        <f t="shared" si="2553"/>
        <v/>
      </c>
      <c r="U1278" t="str">
        <f t="shared" si="2553"/>
        <v/>
      </c>
      <c r="V1278" s="19">
        <f t="shared" si="2553"/>
        <v>0.06042538799</v>
      </c>
      <c r="W1278" t="str">
        <f t="shared" si="2553"/>
        <v/>
      </c>
    </row>
    <row r="1279">
      <c r="A1279">
        <f t="shared" si="33"/>
        <v>1</v>
      </c>
      <c r="B1279">
        <f t="shared" si="34"/>
        <v>1977</v>
      </c>
      <c r="C1279" s="159">
        <f t="shared" si="709"/>
        <v>28156</v>
      </c>
      <c r="D1279" s="156">
        <f t="shared" si="12"/>
        <v>1977</v>
      </c>
      <c r="E1279" s="157">
        <f>('StockBond Returns'!Y1278+'StockBond Returns'!AA1278-'Parameters &amp; Main Results'!$B$33)/'StockBond Returns'!Z1278*12</f>
        <v>0.05833752355</v>
      </c>
      <c r="F1279" s="77">
        <f>'StockBond Returns'!Y1278+'StockBond Returns'!AA1278-'StockBond Returns'!Z1278*'Distribution of Final Value'!$B$7</f>
        <v>10.82888867</v>
      </c>
      <c r="G1279" s="19">
        <f>1/'StockBond Returns'!M1277</f>
        <v>0.0840102166</v>
      </c>
      <c r="H1279">
        <f t="shared" si="7"/>
        <v>1</v>
      </c>
      <c r="I1279" s="71">
        <f t="shared" si="8"/>
        <v>0</v>
      </c>
      <c r="J1279">
        <f t="shared" si="9"/>
        <v>0</v>
      </c>
      <c r="K1279" s="19">
        <f t="shared" ref="K1279:M1279" si="2554">if(H1279=1,$E1279,"")</f>
        <v>0.05833752355</v>
      </c>
      <c r="L1279" t="str">
        <f t="shared" si="2554"/>
        <v/>
      </c>
      <c r="M1279" t="str">
        <f t="shared" si="2554"/>
        <v/>
      </c>
      <c r="N1279" s="158">
        <f>if('StockBond Returns'!AB1277=0,1,0)</f>
        <v>0</v>
      </c>
      <c r="O1279">
        <f>if( and('StockBond Returns'!$AB1277&lt;0,'StockBond Returns'!$AB1277&gt;=-0.1),1,0)</f>
        <v>0</v>
      </c>
      <c r="P1279">
        <f>if( and('StockBond Returns'!$AB1277&lt;-0.1,'StockBond Returns'!$AB1277&gt;=-0.2),1,0)</f>
        <v>0</v>
      </c>
      <c r="Q1279">
        <f>if( and('StockBond Returns'!$AB1277&lt;-0.2,'StockBond Returns'!$AB1277&gt;=-0.3),1,0)</f>
        <v>1</v>
      </c>
      <c r="R1279">
        <f>if('StockBond Returns'!AB1277&lt;-0.3,1,0)</f>
        <v>0</v>
      </c>
      <c r="S1279" t="str">
        <f t="shared" ref="S1279:W1279" si="2555">if(N1279=1,$E1279,"")</f>
        <v/>
      </c>
      <c r="T1279" t="str">
        <f t="shared" si="2555"/>
        <v/>
      </c>
      <c r="U1279" t="str">
        <f t="shared" si="2555"/>
        <v/>
      </c>
      <c r="V1279" s="19">
        <f t="shared" si="2555"/>
        <v>0.05833752355</v>
      </c>
      <c r="W1279" t="str">
        <f t="shared" si="2555"/>
        <v/>
      </c>
    </row>
    <row r="1280">
      <c r="A1280">
        <f t="shared" si="33"/>
        <v>2</v>
      </c>
      <c r="B1280">
        <f t="shared" si="34"/>
        <v>1977</v>
      </c>
      <c r="C1280" s="159">
        <f t="shared" si="709"/>
        <v>28184</v>
      </c>
      <c r="D1280" s="156">
        <f t="shared" si="12"/>
        <v>1977.083333</v>
      </c>
      <c r="E1280" s="157">
        <f>('StockBond Returns'!Y1279+'StockBond Returns'!AA1279-'Parameters &amp; Main Results'!$B$33)/'StockBond Returns'!Z1279*12</f>
        <v>0.06157513943</v>
      </c>
      <c r="F1280" s="77">
        <f>'StockBond Returns'!Y1279+'StockBond Returns'!AA1279-'StockBond Returns'!Z1279*'Distribution of Final Value'!$B$7</f>
        <v>12.68015693</v>
      </c>
      <c r="G1280" s="19">
        <f>1/'StockBond Returns'!M1278</f>
        <v>0.08894485718</v>
      </c>
      <c r="H1280">
        <f t="shared" si="7"/>
        <v>1</v>
      </c>
      <c r="I1280" s="71">
        <f t="shared" si="8"/>
        <v>0</v>
      </c>
      <c r="J1280">
        <f t="shared" si="9"/>
        <v>0</v>
      </c>
      <c r="K1280" s="19">
        <f t="shared" ref="K1280:M1280" si="2556">if(H1280=1,$E1280,"")</f>
        <v>0.06157513943</v>
      </c>
      <c r="L1280" t="str">
        <f t="shared" si="2556"/>
        <v/>
      </c>
      <c r="M1280" t="str">
        <f t="shared" si="2556"/>
        <v/>
      </c>
      <c r="N1280" s="158">
        <f>if('StockBond Returns'!AB1278=0,1,0)</f>
        <v>0</v>
      </c>
      <c r="O1280">
        <f>if( and('StockBond Returns'!$AB1278&lt;0,'StockBond Returns'!$AB1278&gt;=-0.1),1,0)</f>
        <v>0</v>
      </c>
      <c r="P1280">
        <f>if( and('StockBond Returns'!$AB1278&lt;-0.1,'StockBond Returns'!$AB1278&gt;=-0.2),1,0)</f>
        <v>0</v>
      </c>
      <c r="Q1280">
        <f>if( and('StockBond Returns'!$AB1278&lt;-0.2,'StockBond Returns'!$AB1278&gt;=-0.3),1,0)</f>
        <v>1</v>
      </c>
      <c r="R1280">
        <f>if('StockBond Returns'!AB1278&lt;-0.3,1,0)</f>
        <v>0</v>
      </c>
      <c r="S1280" t="str">
        <f t="shared" ref="S1280:W1280" si="2557">if(N1280=1,$E1280,"")</f>
        <v/>
      </c>
      <c r="T1280" t="str">
        <f t="shared" si="2557"/>
        <v/>
      </c>
      <c r="U1280" t="str">
        <f t="shared" si="2557"/>
        <v/>
      </c>
      <c r="V1280" s="19">
        <f t="shared" si="2557"/>
        <v>0.06157513943</v>
      </c>
      <c r="W1280" t="str">
        <f t="shared" si="2557"/>
        <v/>
      </c>
    </row>
    <row r="1281">
      <c r="A1281">
        <f t="shared" si="33"/>
        <v>3</v>
      </c>
      <c r="B1281">
        <f t="shared" si="34"/>
        <v>1977</v>
      </c>
      <c r="C1281" s="159">
        <f t="shared" si="709"/>
        <v>28215</v>
      </c>
      <c r="D1281" s="156">
        <f t="shared" si="12"/>
        <v>1977.166667</v>
      </c>
      <c r="E1281" s="157">
        <f>('StockBond Returns'!Y1280+'StockBond Returns'!AA1280-'Parameters &amp; Main Results'!$B$33)/'StockBond Returns'!Z1280*12</f>
        <v>0.06330905678</v>
      </c>
      <c r="F1281" s="77">
        <f>'StockBond Returns'!Y1280+'StockBond Returns'!AA1280-'StockBond Returns'!Z1280*'Distribution of Final Value'!$B$7</f>
        <v>13.65768154</v>
      </c>
      <c r="G1281" s="19">
        <f>1/'StockBond Returns'!M1279</f>
        <v>0.09185980988</v>
      </c>
      <c r="H1281">
        <f t="shared" si="7"/>
        <v>1</v>
      </c>
      <c r="I1281" s="71">
        <f t="shared" si="8"/>
        <v>0</v>
      </c>
      <c r="J1281">
        <f t="shared" si="9"/>
        <v>0</v>
      </c>
      <c r="K1281" s="19">
        <f t="shared" ref="K1281:M1281" si="2558">if(H1281=1,$E1281,"")</f>
        <v>0.06330905678</v>
      </c>
      <c r="L1281" t="str">
        <f t="shared" si="2558"/>
        <v/>
      </c>
      <c r="M1281" t="str">
        <f t="shared" si="2558"/>
        <v/>
      </c>
      <c r="N1281" s="158">
        <f>if('StockBond Returns'!AB1279=0,1,0)</f>
        <v>0</v>
      </c>
      <c r="O1281">
        <f>if( and('StockBond Returns'!$AB1279&lt;0,'StockBond Returns'!$AB1279&gt;=-0.1),1,0)</f>
        <v>0</v>
      </c>
      <c r="P1281">
        <f>if( and('StockBond Returns'!$AB1279&lt;-0.1,'StockBond Returns'!$AB1279&gt;=-0.2),1,0)</f>
        <v>0</v>
      </c>
      <c r="Q1281">
        <f>if( and('StockBond Returns'!$AB1279&lt;-0.2,'StockBond Returns'!$AB1279&gt;=-0.3),1,0)</f>
        <v>1</v>
      </c>
      <c r="R1281">
        <f>if('StockBond Returns'!AB1279&lt;-0.3,1,0)</f>
        <v>0</v>
      </c>
      <c r="S1281" t="str">
        <f t="shared" ref="S1281:W1281" si="2559">if(N1281=1,$E1281,"")</f>
        <v/>
      </c>
      <c r="T1281" t="str">
        <f t="shared" si="2559"/>
        <v/>
      </c>
      <c r="U1281" t="str">
        <f t="shared" si="2559"/>
        <v/>
      </c>
      <c r="V1281" s="19">
        <f t="shared" si="2559"/>
        <v>0.06330905678</v>
      </c>
      <c r="W1281" t="str">
        <f t="shared" si="2559"/>
        <v/>
      </c>
    </row>
    <row r="1282">
      <c r="A1282">
        <f t="shared" si="33"/>
        <v>4</v>
      </c>
      <c r="B1282">
        <f t="shared" si="34"/>
        <v>1977</v>
      </c>
      <c r="C1282" s="159">
        <f t="shared" si="709"/>
        <v>28245</v>
      </c>
      <c r="D1282" s="156">
        <f t="shared" si="12"/>
        <v>1977.25</v>
      </c>
      <c r="E1282" s="157">
        <f>('StockBond Returns'!Y1281+'StockBond Returns'!AA1281-'Parameters &amp; Main Results'!$B$33)/'StockBond Returns'!Z1281*12</f>
        <v>0.06431381828</v>
      </c>
      <c r="F1282" s="77">
        <f>'StockBond Returns'!Y1281+'StockBond Returns'!AA1281-'StockBond Returns'!Z1281*'Distribution of Final Value'!$B$7</f>
        <v>14.21127801</v>
      </c>
      <c r="G1282" s="19">
        <f>1/'StockBond Returns'!M1280</f>
        <v>0.0938118346</v>
      </c>
      <c r="H1282">
        <f t="shared" si="7"/>
        <v>1</v>
      </c>
      <c r="I1282" s="71">
        <f t="shared" si="8"/>
        <v>0</v>
      </c>
      <c r="J1282">
        <f t="shared" si="9"/>
        <v>0</v>
      </c>
      <c r="K1282" s="19">
        <f t="shared" ref="K1282:M1282" si="2560">if(H1282=1,$E1282,"")</f>
        <v>0.06431381828</v>
      </c>
      <c r="L1282" t="str">
        <f t="shared" si="2560"/>
        <v/>
      </c>
      <c r="M1282" t="str">
        <f t="shared" si="2560"/>
        <v/>
      </c>
      <c r="N1282" s="158">
        <f>if('StockBond Returns'!AB1280=0,1,0)</f>
        <v>0</v>
      </c>
      <c r="O1282">
        <f>if( and('StockBond Returns'!$AB1280&lt;0,'StockBond Returns'!$AB1280&gt;=-0.1),1,0)</f>
        <v>0</v>
      </c>
      <c r="P1282">
        <f>if( and('StockBond Returns'!$AB1280&lt;-0.1,'StockBond Returns'!$AB1280&gt;=-0.2),1,0)</f>
        <v>0</v>
      </c>
      <c r="Q1282">
        <f>if( and('StockBond Returns'!$AB1280&lt;-0.2,'StockBond Returns'!$AB1280&gt;=-0.3),1,0)</f>
        <v>1</v>
      </c>
      <c r="R1282">
        <f>if('StockBond Returns'!AB1280&lt;-0.3,1,0)</f>
        <v>0</v>
      </c>
      <c r="S1282" t="str">
        <f t="shared" ref="S1282:W1282" si="2561">if(N1282=1,$E1282,"")</f>
        <v/>
      </c>
      <c r="T1282" t="str">
        <f t="shared" si="2561"/>
        <v/>
      </c>
      <c r="U1282" t="str">
        <f t="shared" si="2561"/>
        <v/>
      </c>
      <c r="V1282" s="19">
        <f t="shared" si="2561"/>
        <v>0.06431381828</v>
      </c>
      <c r="W1282" t="str">
        <f t="shared" si="2561"/>
        <v/>
      </c>
    </row>
    <row r="1283">
      <c r="A1283">
        <f t="shared" si="33"/>
        <v>5</v>
      </c>
      <c r="B1283">
        <f t="shared" si="34"/>
        <v>1977</v>
      </c>
      <c r="C1283" s="159">
        <f t="shared" si="709"/>
        <v>28276</v>
      </c>
      <c r="D1283" s="156">
        <f t="shared" si="12"/>
        <v>1977.333333</v>
      </c>
      <c r="E1283" s="157">
        <f>('StockBond Returns'!Y1282+'StockBond Returns'!AA1282-'Parameters &amp; Main Results'!$B$33)/'StockBond Returns'!Z1282*12</f>
        <v>0.06481858229</v>
      </c>
      <c r="F1283" s="77">
        <f>'StockBond Returns'!Y1282+'StockBond Returns'!AA1282-'StockBond Returns'!Z1282*'Distribution of Final Value'!$B$7</f>
        <v>14.47510787</v>
      </c>
      <c r="G1283" s="19">
        <f>1/'StockBond Returns'!M1281</f>
        <v>0.09413402195</v>
      </c>
      <c r="H1283">
        <f t="shared" si="7"/>
        <v>1</v>
      </c>
      <c r="I1283" s="71">
        <f t="shared" si="8"/>
        <v>0</v>
      </c>
      <c r="J1283">
        <f t="shared" si="9"/>
        <v>0</v>
      </c>
      <c r="K1283" s="19">
        <f t="shared" ref="K1283:M1283" si="2562">if(H1283=1,$E1283,"")</f>
        <v>0.06481858229</v>
      </c>
      <c r="L1283" t="str">
        <f t="shared" si="2562"/>
        <v/>
      </c>
      <c r="M1283" t="str">
        <f t="shared" si="2562"/>
        <v/>
      </c>
      <c r="N1283" s="158">
        <f>if('StockBond Returns'!AB1281=0,1,0)</f>
        <v>0</v>
      </c>
      <c r="O1283">
        <f>if( and('StockBond Returns'!$AB1281&lt;0,'StockBond Returns'!$AB1281&gt;=-0.1),1,0)</f>
        <v>0</v>
      </c>
      <c r="P1283">
        <f>if( and('StockBond Returns'!$AB1281&lt;-0.1,'StockBond Returns'!$AB1281&gt;=-0.2),1,0)</f>
        <v>0</v>
      </c>
      <c r="Q1283">
        <f>if( and('StockBond Returns'!$AB1281&lt;-0.2,'StockBond Returns'!$AB1281&gt;=-0.3),1,0)</f>
        <v>0</v>
      </c>
      <c r="R1283">
        <f>if('StockBond Returns'!AB1281&lt;-0.3,1,0)</f>
        <v>1</v>
      </c>
      <c r="S1283" t="str">
        <f t="shared" ref="S1283:W1283" si="2563">if(N1283=1,$E1283,"")</f>
        <v/>
      </c>
      <c r="T1283" t="str">
        <f t="shared" si="2563"/>
        <v/>
      </c>
      <c r="U1283" t="str">
        <f t="shared" si="2563"/>
        <v/>
      </c>
      <c r="V1283" t="str">
        <f t="shared" si="2563"/>
        <v/>
      </c>
      <c r="W1283" s="19">
        <f t="shared" si="2563"/>
        <v>0.06481858229</v>
      </c>
    </row>
    <row r="1284">
      <c r="A1284">
        <f t="shared" si="33"/>
        <v>6</v>
      </c>
      <c r="B1284">
        <f t="shared" si="34"/>
        <v>1977</v>
      </c>
      <c r="C1284" s="159">
        <f t="shared" si="709"/>
        <v>28306</v>
      </c>
      <c r="D1284" s="156">
        <f t="shared" si="12"/>
        <v>1977.416667</v>
      </c>
      <c r="E1284" s="157">
        <f>('StockBond Returns'!Y1283+'StockBond Returns'!AA1283-'Parameters &amp; Main Results'!$B$33)/'StockBond Returns'!Z1283*12</f>
        <v>0.06615846956</v>
      </c>
      <c r="F1284" s="77">
        <f>'StockBond Returns'!Y1283+'StockBond Returns'!AA1283-'StockBond Returns'!Z1283*'Distribution of Final Value'!$B$7</f>
        <v>15.21508824</v>
      </c>
      <c r="G1284" s="19">
        <f>1/'StockBond Returns'!M1282</f>
        <v>0.09740408244</v>
      </c>
      <c r="H1284">
        <f t="shared" si="7"/>
        <v>1</v>
      </c>
      <c r="I1284" s="71">
        <f t="shared" si="8"/>
        <v>0</v>
      </c>
      <c r="J1284">
        <f t="shared" si="9"/>
        <v>0</v>
      </c>
      <c r="K1284" s="19">
        <f t="shared" ref="K1284:M1284" si="2564">if(H1284=1,$E1284,"")</f>
        <v>0.06615846956</v>
      </c>
      <c r="L1284" t="str">
        <f t="shared" si="2564"/>
        <v/>
      </c>
      <c r="M1284" t="str">
        <f t="shared" si="2564"/>
        <v/>
      </c>
      <c r="N1284" s="158">
        <f>if('StockBond Returns'!AB1282=0,1,0)</f>
        <v>0</v>
      </c>
      <c r="O1284">
        <f>if( and('StockBond Returns'!$AB1282&lt;0,'StockBond Returns'!$AB1282&gt;=-0.1),1,0)</f>
        <v>0</v>
      </c>
      <c r="P1284">
        <f>if( and('StockBond Returns'!$AB1282&lt;-0.1,'StockBond Returns'!$AB1282&gt;=-0.2),1,0)</f>
        <v>0</v>
      </c>
      <c r="Q1284">
        <f>if( and('StockBond Returns'!$AB1282&lt;-0.2,'StockBond Returns'!$AB1282&gt;=-0.3),1,0)</f>
        <v>0</v>
      </c>
      <c r="R1284">
        <f>if('StockBond Returns'!AB1282&lt;-0.3,1,0)</f>
        <v>1</v>
      </c>
      <c r="S1284" t="str">
        <f t="shared" ref="S1284:W1284" si="2565">if(N1284=1,$E1284,"")</f>
        <v/>
      </c>
      <c r="T1284" t="str">
        <f t="shared" si="2565"/>
        <v/>
      </c>
      <c r="U1284" t="str">
        <f t="shared" si="2565"/>
        <v/>
      </c>
      <c r="V1284" t="str">
        <f t="shared" si="2565"/>
        <v/>
      </c>
      <c r="W1284" s="19">
        <f t="shared" si="2565"/>
        <v>0.06615846956</v>
      </c>
    </row>
    <row r="1285">
      <c r="A1285">
        <f t="shared" si="33"/>
        <v>7</v>
      </c>
      <c r="B1285">
        <f t="shared" si="34"/>
        <v>1977</v>
      </c>
      <c r="C1285" s="159">
        <f t="shared" si="709"/>
        <v>28337</v>
      </c>
      <c r="D1285" s="156">
        <f t="shared" si="12"/>
        <v>1977.5</v>
      </c>
      <c r="E1285" s="157">
        <f>('StockBond Returns'!Y1284+'StockBond Returns'!AA1284-'Parameters &amp; Main Results'!$B$33)/'StockBond Returns'!Z1284*12</f>
        <v>0.06420817521</v>
      </c>
      <c r="F1285" s="77">
        <f>'StockBond Returns'!Y1284+'StockBond Returns'!AA1284-'StockBond Returns'!Z1284*'Distribution of Final Value'!$B$7</f>
        <v>14.07193132</v>
      </c>
      <c r="G1285" s="19">
        <f>1/'StockBond Returns'!M1283</f>
        <v>0.09384184222</v>
      </c>
      <c r="H1285">
        <f t="shared" si="7"/>
        <v>1</v>
      </c>
      <c r="I1285" s="71">
        <f t="shared" si="8"/>
        <v>0</v>
      </c>
      <c r="J1285">
        <f t="shared" si="9"/>
        <v>0</v>
      </c>
      <c r="K1285" s="19">
        <f t="shared" ref="K1285:M1285" si="2566">if(H1285=1,$E1285,"")</f>
        <v>0.06420817521</v>
      </c>
      <c r="L1285" t="str">
        <f t="shared" si="2566"/>
        <v/>
      </c>
      <c r="M1285" t="str">
        <f t="shared" si="2566"/>
        <v/>
      </c>
      <c r="N1285" s="158">
        <f>if('StockBond Returns'!AB1283=0,1,0)</f>
        <v>0</v>
      </c>
      <c r="O1285">
        <f>if( and('StockBond Returns'!$AB1283&lt;0,'StockBond Returns'!$AB1283&gt;=-0.1),1,0)</f>
        <v>0</v>
      </c>
      <c r="P1285">
        <f>if( and('StockBond Returns'!$AB1283&lt;-0.1,'StockBond Returns'!$AB1283&gt;=-0.2),1,0)</f>
        <v>0</v>
      </c>
      <c r="Q1285">
        <f>if( and('StockBond Returns'!$AB1283&lt;-0.2,'StockBond Returns'!$AB1283&gt;=-0.3),1,0)</f>
        <v>1</v>
      </c>
      <c r="R1285">
        <f>if('StockBond Returns'!AB1283&lt;-0.3,1,0)</f>
        <v>0</v>
      </c>
      <c r="S1285" t="str">
        <f t="shared" ref="S1285:W1285" si="2567">if(N1285=1,$E1285,"")</f>
        <v/>
      </c>
      <c r="T1285" t="str">
        <f t="shared" si="2567"/>
        <v/>
      </c>
      <c r="U1285" t="str">
        <f t="shared" si="2567"/>
        <v/>
      </c>
      <c r="V1285" s="19">
        <f t="shared" si="2567"/>
        <v>0.06420817521</v>
      </c>
      <c r="W1285" t="str">
        <f t="shared" si="2567"/>
        <v/>
      </c>
    </row>
    <row r="1286">
      <c r="A1286">
        <f t="shared" si="33"/>
        <v>8</v>
      </c>
      <c r="B1286">
        <f t="shared" si="34"/>
        <v>1977</v>
      </c>
      <c r="C1286" s="159">
        <f t="shared" si="709"/>
        <v>28368</v>
      </c>
      <c r="D1286" s="156">
        <f t="shared" si="12"/>
        <v>1977.583333</v>
      </c>
      <c r="E1286" s="157">
        <f>('StockBond Returns'!Y1285+'StockBond Returns'!AA1285-'Parameters &amp; Main Results'!$B$33)/'StockBond Returns'!Z1285*12</f>
        <v>0.06560431881</v>
      </c>
      <c r="F1286" s="77">
        <f>'StockBond Returns'!Y1285+'StockBond Returns'!AA1285-'StockBond Returns'!Z1285*'Distribution of Final Value'!$B$7</f>
        <v>14.84253405</v>
      </c>
      <c r="G1286" s="19">
        <f>1/'StockBond Returns'!M1284</f>
        <v>0.09565909383</v>
      </c>
      <c r="H1286">
        <f t="shared" si="7"/>
        <v>1</v>
      </c>
      <c r="I1286" s="71">
        <f t="shared" si="8"/>
        <v>0</v>
      </c>
      <c r="J1286">
        <f t="shared" si="9"/>
        <v>0</v>
      </c>
      <c r="K1286" s="19">
        <f t="shared" ref="K1286:M1286" si="2568">if(H1286=1,$E1286,"")</f>
        <v>0.06560431881</v>
      </c>
      <c r="L1286" t="str">
        <f t="shared" si="2568"/>
        <v/>
      </c>
      <c r="M1286" t="str">
        <f t="shared" si="2568"/>
        <v/>
      </c>
      <c r="N1286" s="158">
        <f>if('StockBond Returns'!AB1284=0,1,0)</f>
        <v>0</v>
      </c>
      <c r="O1286">
        <f>if( and('StockBond Returns'!$AB1284&lt;0,'StockBond Returns'!$AB1284&gt;=-0.1),1,0)</f>
        <v>0</v>
      </c>
      <c r="P1286">
        <f>if( and('StockBond Returns'!$AB1284&lt;-0.1,'StockBond Returns'!$AB1284&gt;=-0.2),1,0)</f>
        <v>0</v>
      </c>
      <c r="Q1286">
        <f>if( and('StockBond Returns'!$AB1284&lt;-0.2,'StockBond Returns'!$AB1284&gt;=-0.3),1,0)</f>
        <v>1</v>
      </c>
      <c r="R1286">
        <f>if('StockBond Returns'!AB1284&lt;-0.3,1,0)</f>
        <v>0</v>
      </c>
      <c r="S1286" t="str">
        <f t="shared" ref="S1286:W1286" si="2569">if(N1286=1,$E1286,"")</f>
        <v/>
      </c>
      <c r="T1286" t="str">
        <f t="shared" si="2569"/>
        <v/>
      </c>
      <c r="U1286" t="str">
        <f t="shared" si="2569"/>
        <v/>
      </c>
      <c r="V1286" s="19">
        <f t="shared" si="2569"/>
        <v>0.06560431881</v>
      </c>
      <c r="W1286" t="str">
        <f t="shared" si="2569"/>
        <v/>
      </c>
    </row>
    <row r="1287">
      <c r="A1287">
        <f t="shared" si="33"/>
        <v>9</v>
      </c>
      <c r="B1287">
        <f t="shared" si="34"/>
        <v>1977</v>
      </c>
      <c r="C1287" s="159">
        <f t="shared" si="709"/>
        <v>28398</v>
      </c>
      <c r="D1287" s="156">
        <f t="shared" si="12"/>
        <v>1977.666667</v>
      </c>
      <c r="E1287" s="157">
        <f>('StockBond Returns'!Y1286+'StockBond Returns'!AA1286-'Parameters &amp; Main Results'!$B$33)/'StockBond Returns'!Z1286*12</f>
        <v>0.06685727677</v>
      </c>
      <c r="F1287" s="77">
        <f>'StockBond Returns'!Y1286+'StockBond Returns'!AA1286-'StockBond Returns'!Z1286*'Distribution of Final Value'!$B$7</f>
        <v>15.52705316</v>
      </c>
      <c r="G1287" s="19">
        <f>1/'StockBond Returns'!M1285</f>
        <v>0.09837253279</v>
      </c>
      <c r="H1287">
        <f t="shared" si="7"/>
        <v>1</v>
      </c>
      <c r="I1287" s="71">
        <f t="shared" si="8"/>
        <v>0</v>
      </c>
      <c r="J1287">
        <f t="shared" si="9"/>
        <v>0</v>
      </c>
      <c r="K1287" s="19">
        <f t="shared" ref="K1287:M1287" si="2570">if(H1287=1,$E1287,"")</f>
        <v>0.06685727677</v>
      </c>
      <c r="L1287" t="str">
        <f t="shared" si="2570"/>
        <v/>
      </c>
      <c r="M1287" t="str">
        <f t="shared" si="2570"/>
        <v/>
      </c>
      <c r="N1287" s="158">
        <f>if('StockBond Returns'!AB1285=0,1,0)</f>
        <v>0</v>
      </c>
      <c r="O1287">
        <f>if( and('StockBond Returns'!$AB1285&lt;0,'StockBond Returns'!$AB1285&gt;=-0.1),1,0)</f>
        <v>0</v>
      </c>
      <c r="P1287">
        <f>if( and('StockBond Returns'!$AB1285&lt;-0.1,'StockBond Returns'!$AB1285&gt;=-0.2),1,0)</f>
        <v>0</v>
      </c>
      <c r="Q1287">
        <f>if( and('StockBond Returns'!$AB1285&lt;-0.2,'StockBond Returns'!$AB1285&gt;=-0.3),1,0)</f>
        <v>0</v>
      </c>
      <c r="R1287">
        <f>if('StockBond Returns'!AB1285&lt;-0.3,1,0)</f>
        <v>1</v>
      </c>
      <c r="S1287" t="str">
        <f t="shared" ref="S1287:W1287" si="2571">if(N1287=1,$E1287,"")</f>
        <v/>
      </c>
      <c r="T1287" t="str">
        <f t="shared" si="2571"/>
        <v/>
      </c>
      <c r="U1287" t="str">
        <f t="shared" si="2571"/>
        <v/>
      </c>
      <c r="V1287" t="str">
        <f t="shared" si="2571"/>
        <v/>
      </c>
      <c r="W1287" s="19">
        <f t="shared" si="2571"/>
        <v>0.06685727677</v>
      </c>
    </row>
    <row r="1288">
      <c r="A1288">
        <f t="shared" si="33"/>
        <v>10</v>
      </c>
      <c r="B1288">
        <f t="shared" si="34"/>
        <v>1977</v>
      </c>
      <c r="C1288" s="159">
        <f t="shared" si="709"/>
        <v>28429</v>
      </c>
      <c r="D1288" s="156">
        <f t="shared" si="12"/>
        <v>1977.75</v>
      </c>
      <c r="E1288" s="157">
        <f>('StockBond Returns'!Y1287+'StockBond Returns'!AA1287-'Parameters &amp; Main Results'!$B$33)/'StockBond Returns'!Z1287*12</f>
        <v>0.06740879587</v>
      </c>
      <c r="F1288" s="77">
        <f>'StockBond Returns'!Y1287+'StockBond Returns'!AA1287-'StockBond Returns'!Z1287*'Distribution of Final Value'!$B$7</f>
        <v>15.80901918</v>
      </c>
      <c r="G1288" s="19">
        <f>1/'StockBond Returns'!M1286</f>
        <v>0.09901843697</v>
      </c>
      <c r="H1288">
        <f t="shared" si="7"/>
        <v>1</v>
      </c>
      <c r="I1288" s="71">
        <f t="shared" si="8"/>
        <v>0</v>
      </c>
      <c r="J1288">
        <f t="shared" si="9"/>
        <v>0</v>
      </c>
      <c r="K1288" s="19">
        <f t="shared" ref="K1288:M1288" si="2572">if(H1288=1,$E1288,"")</f>
        <v>0.06740879587</v>
      </c>
      <c r="L1288" t="str">
        <f t="shared" si="2572"/>
        <v/>
      </c>
      <c r="M1288" t="str">
        <f t="shared" si="2572"/>
        <v/>
      </c>
      <c r="N1288" s="158">
        <f>if('StockBond Returns'!AB1286=0,1,0)</f>
        <v>0</v>
      </c>
      <c r="O1288">
        <f>if( and('StockBond Returns'!$AB1286&lt;0,'StockBond Returns'!$AB1286&gt;=-0.1),1,0)</f>
        <v>0</v>
      </c>
      <c r="P1288">
        <f>if( and('StockBond Returns'!$AB1286&lt;-0.1,'StockBond Returns'!$AB1286&gt;=-0.2),1,0)</f>
        <v>0</v>
      </c>
      <c r="Q1288">
        <f>if( and('StockBond Returns'!$AB1286&lt;-0.2,'StockBond Returns'!$AB1286&gt;=-0.3),1,0)</f>
        <v>0</v>
      </c>
      <c r="R1288">
        <f>if('StockBond Returns'!AB1286&lt;-0.3,1,0)</f>
        <v>1</v>
      </c>
      <c r="S1288" t="str">
        <f t="shared" ref="S1288:W1288" si="2573">if(N1288=1,$E1288,"")</f>
        <v/>
      </c>
      <c r="T1288" t="str">
        <f t="shared" si="2573"/>
        <v/>
      </c>
      <c r="U1288" t="str">
        <f t="shared" si="2573"/>
        <v/>
      </c>
      <c r="V1288" t="str">
        <f t="shared" si="2573"/>
        <v/>
      </c>
      <c r="W1288" s="19">
        <f t="shared" si="2573"/>
        <v>0.06740879587</v>
      </c>
    </row>
    <row r="1289">
      <c r="A1289">
        <f t="shared" si="33"/>
        <v>11</v>
      </c>
      <c r="B1289">
        <f t="shared" si="34"/>
        <v>1977</v>
      </c>
      <c r="C1289" s="159">
        <f t="shared" si="709"/>
        <v>28459</v>
      </c>
      <c r="D1289" s="156">
        <f t="shared" si="12"/>
        <v>1977.833333</v>
      </c>
      <c r="E1289" s="157">
        <f>('StockBond Returns'!Y1288+'StockBond Returns'!AA1288-'Parameters &amp; Main Results'!$B$33)/'StockBond Returns'!Z1288*12</f>
        <v>0.07028647338</v>
      </c>
      <c r="F1289" s="77">
        <f>'StockBond Returns'!Y1288+'StockBond Returns'!AA1288-'StockBond Returns'!Z1288*'Distribution of Final Value'!$B$7</f>
        <v>17.40677476</v>
      </c>
      <c r="G1289" s="19">
        <f>1/'StockBond Returns'!M1287</f>
        <v>0.1039414401</v>
      </c>
      <c r="H1289">
        <f t="shared" si="7"/>
        <v>1</v>
      </c>
      <c r="I1289" s="71">
        <f t="shared" si="8"/>
        <v>0</v>
      </c>
      <c r="J1289">
        <f t="shared" si="9"/>
        <v>0</v>
      </c>
      <c r="K1289" s="19">
        <f t="shared" ref="K1289:M1289" si="2574">if(H1289=1,$E1289,"")</f>
        <v>0.07028647338</v>
      </c>
      <c r="L1289" t="str">
        <f t="shared" si="2574"/>
        <v/>
      </c>
      <c r="M1289" t="str">
        <f t="shared" si="2574"/>
        <v/>
      </c>
      <c r="N1289" s="158">
        <f>if('StockBond Returns'!AB1287=0,1,0)</f>
        <v>0</v>
      </c>
      <c r="O1289">
        <f>if( and('StockBond Returns'!$AB1287&lt;0,'StockBond Returns'!$AB1287&gt;=-0.1),1,0)</f>
        <v>0</v>
      </c>
      <c r="P1289">
        <f>if( and('StockBond Returns'!$AB1287&lt;-0.1,'StockBond Returns'!$AB1287&gt;=-0.2),1,0)</f>
        <v>0</v>
      </c>
      <c r="Q1289">
        <f>if( and('StockBond Returns'!$AB1287&lt;-0.2,'StockBond Returns'!$AB1287&gt;=-0.3),1,0)</f>
        <v>0</v>
      </c>
      <c r="R1289">
        <f>if('StockBond Returns'!AB1287&lt;-0.3,1,0)</f>
        <v>1</v>
      </c>
      <c r="S1289" t="str">
        <f t="shared" ref="S1289:W1289" si="2575">if(N1289=1,$E1289,"")</f>
        <v/>
      </c>
      <c r="T1289" t="str">
        <f t="shared" si="2575"/>
        <v/>
      </c>
      <c r="U1289" t="str">
        <f t="shared" si="2575"/>
        <v/>
      </c>
      <c r="V1289" t="str">
        <f t="shared" si="2575"/>
        <v/>
      </c>
      <c r="W1289" s="19">
        <f t="shared" si="2575"/>
        <v>0.07028647338</v>
      </c>
    </row>
    <row r="1290">
      <c r="A1290">
        <f t="shared" si="33"/>
        <v>12</v>
      </c>
      <c r="B1290">
        <f t="shared" si="34"/>
        <v>1977</v>
      </c>
      <c r="C1290" s="159">
        <f t="shared" si="709"/>
        <v>28490</v>
      </c>
      <c r="D1290" s="156">
        <f t="shared" si="12"/>
        <v>1977.916667</v>
      </c>
      <c r="E1290" s="157">
        <f>('StockBond Returns'!Y1289+'StockBond Returns'!AA1289-'Parameters &amp; Main Results'!$B$33)/'StockBond Returns'!Z1289*12</f>
        <v>0.06934421238</v>
      </c>
      <c r="F1290" s="77">
        <f>'StockBond Returns'!Y1289+'StockBond Returns'!AA1289-'StockBond Returns'!Z1289*'Distribution of Final Value'!$B$7</f>
        <v>16.83438833</v>
      </c>
      <c r="G1290" s="19">
        <f>1/'StockBond Returns'!M1288</f>
        <v>0.1017990589</v>
      </c>
      <c r="H1290">
        <f t="shared" si="7"/>
        <v>1</v>
      </c>
      <c r="I1290" s="71">
        <f t="shared" si="8"/>
        <v>0</v>
      </c>
      <c r="J1290">
        <f t="shared" si="9"/>
        <v>0</v>
      </c>
      <c r="K1290" s="19">
        <f t="shared" ref="K1290:M1290" si="2576">if(H1290=1,$E1290,"")</f>
        <v>0.06934421238</v>
      </c>
      <c r="L1290" t="str">
        <f t="shared" si="2576"/>
        <v/>
      </c>
      <c r="M1290" t="str">
        <f t="shared" si="2576"/>
        <v/>
      </c>
      <c r="N1290" s="158">
        <f>if('StockBond Returns'!AB1288=0,1,0)</f>
        <v>0</v>
      </c>
      <c r="O1290">
        <f>if( and('StockBond Returns'!$AB1288&lt;0,'StockBond Returns'!$AB1288&gt;=-0.1),1,0)</f>
        <v>0</v>
      </c>
      <c r="P1290">
        <f>if( and('StockBond Returns'!$AB1288&lt;-0.1,'StockBond Returns'!$AB1288&gt;=-0.2),1,0)</f>
        <v>0</v>
      </c>
      <c r="Q1290">
        <f>if( and('StockBond Returns'!$AB1288&lt;-0.2,'StockBond Returns'!$AB1288&gt;=-0.3),1,0)</f>
        <v>0</v>
      </c>
      <c r="R1290">
        <f>if('StockBond Returns'!AB1288&lt;-0.3,1,0)</f>
        <v>1</v>
      </c>
      <c r="S1290" t="str">
        <f t="shared" ref="S1290:W1290" si="2577">if(N1290=1,$E1290,"")</f>
        <v/>
      </c>
      <c r="T1290" t="str">
        <f t="shared" si="2577"/>
        <v/>
      </c>
      <c r="U1290" t="str">
        <f t="shared" si="2577"/>
        <v/>
      </c>
      <c r="V1290" t="str">
        <f t="shared" si="2577"/>
        <v/>
      </c>
      <c r="W1290" s="19">
        <f t="shared" si="2577"/>
        <v>0.06934421238</v>
      </c>
    </row>
    <row r="1291">
      <c r="A1291">
        <f t="shared" si="33"/>
        <v>1</v>
      </c>
      <c r="B1291">
        <f t="shared" si="34"/>
        <v>1978</v>
      </c>
      <c r="C1291" s="159">
        <f t="shared" si="709"/>
        <v>28521</v>
      </c>
      <c r="D1291" s="156">
        <f t="shared" si="12"/>
        <v>1978</v>
      </c>
      <c r="E1291" s="157">
        <f>('StockBond Returns'!Y1290+'StockBond Returns'!AA1290-'Parameters &amp; Main Results'!$B$33)/'StockBond Returns'!Z1290*12</f>
        <v>0.06986427668</v>
      </c>
      <c r="F1291" s="77">
        <f>'StockBond Returns'!Y1290+'StockBond Returns'!AA1290-'StockBond Returns'!Z1290*'Distribution of Final Value'!$B$7</f>
        <v>17.09044224</v>
      </c>
      <c r="G1291" s="19">
        <f>1/'StockBond Returns'!M1289</f>
        <v>0.1033242876</v>
      </c>
      <c r="H1291">
        <f t="shared" si="7"/>
        <v>1</v>
      </c>
      <c r="I1291" s="71">
        <f t="shared" si="8"/>
        <v>0</v>
      </c>
      <c r="J1291">
        <f t="shared" si="9"/>
        <v>0</v>
      </c>
      <c r="K1291" s="19">
        <f t="shared" ref="K1291:M1291" si="2578">if(H1291=1,$E1291,"")</f>
        <v>0.06986427668</v>
      </c>
      <c r="L1291" t="str">
        <f t="shared" si="2578"/>
        <v/>
      </c>
      <c r="M1291" t="str">
        <f t="shared" si="2578"/>
        <v/>
      </c>
      <c r="N1291" s="158">
        <f>if('StockBond Returns'!AB1289=0,1,0)</f>
        <v>0</v>
      </c>
      <c r="O1291">
        <f>if( and('StockBond Returns'!$AB1289&lt;0,'StockBond Returns'!$AB1289&gt;=-0.1),1,0)</f>
        <v>0</v>
      </c>
      <c r="P1291">
        <f>if( and('StockBond Returns'!$AB1289&lt;-0.1,'StockBond Returns'!$AB1289&gt;=-0.2),1,0)</f>
        <v>0</v>
      </c>
      <c r="Q1291">
        <f>if( and('StockBond Returns'!$AB1289&lt;-0.2,'StockBond Returns'!$AB1289&gt;=-0.3),1,0)</f>
        <v>0</v>
      </c>
      <c r="R1291">
        <f>if('StockBond Returns'!AB1289&lt;-0.3,1,0)</f>
        <v>1</v>
      </c>
      <c r="S1291" t="str">
        <f t="shared" ref="S1291:W1291" si="2579">if(N1291=1,$E1291,"")</f>
        <v/>
      </c>
      <c r="T1291" t="str">
        <f t="shared" si="2579"/>
        <v/>
      </c>
      <c r="U1291" t="str">
        <f t="shared" si="2579"/>
        <v/>
      </c>
      <c r="V1291" t="str">
        <f t="shared" si="2579"/>
        <v/>
      </c>
      <c r="W1291" s="19">
        <f t="shared" si="2579"/>
        <v>0.06986427668</v>
      </c>
    </row>
    <row r="1292">
      <c r="A1292">
        <f t="shared" si="33"/>
        <v>2</v>
      </c>
      <c r="B1292">
        <f t="shared" si="34"/>
        <v>1978</v>
      </c>
      <c r="C1292" s="159">
        <f t="shared" si="709"/>
        <v>28549</v>
      </c>
      <c r="D1292" s="156">
        <f t="shared" si="12"/>
        <v>1978.083333</v>
      </c>
      <c r="E1292" s="157">
        <f>('StockBond Returns'!Y1291+'StockBond Returns'!AA1291-'Parameters &amp; Main Results'!$B$33)/'StockBond Returns'!Z1291*12</f>
        <v>0.07391476344</v>
      </c>
      <c r="F1292" s="77">
        <f>'StockBond Returns'!Y1291+'StockBond Returns'!AA1291-'StockBond Returns'!Z1291*'Distribution of Final Value'!$B$7</f>
        <v>19.330774</v>
      </c>
      <c r="G1292" s="19">
        <f>1/'StockBond Returns'!M1290</f>
        <v>0.1094203983</v>
      </c>
      <c r="H1292">
        <f t="shared" si="7"/>
        <v>1</v>
      </c>
      <c r="I1292" s="71">
        <f t="shared" si="8"/>
        <v>0</v>
      </c>
      <c r="J1292">
        <f t="shared" si="9"/>
        <v>0</v>
      </c>
      <c r="K1292" s="19">
        <f t="shared" ref="K1292:M1292" si="2580">if(H1292=1,$E1292,"")</f>
        <v>0.07391476344</v>
      </c>
      <c r="L1292" t="str">
        <f t="shared" si="2580"/>
        <v/>
      </c>
      <c r="M1292" t="str">
        <f t="shared" si="2580"/>
        <v/>
      </c>
      <c r="N1292" s="158">
        <f>if('StockBond Returns'!AB1290=0,1,0)</f>
        <v>0</v>
      </c>
      <c r="O1292">
        <f>if( and('StockBond Returns'!$AB1290&lt;0,'StockBond Returns'!$AB1290&gt;=-0.1),1,0)</f>
        <v>0</v>
      </c>
      <c r="P1292">
        <f>if( and('StockBond Returns'!$AB1290&lt;-0.1,'StockBond Returns'!$AB1290&gt;=-0.2),1,0)</f>
        <v>0</v>
      </c>
      <c r="Q1292">
        <f>if( and('StockBond Returns'!$AB1290&lt;-0.2,'StockBond Returns'!$AB1290&gt;=-0.3),1,0)</f>
        <v>0</v>
      </c>
      <c r="R1292">
        <f>if('StockBond Returns'!AB1290&lt;-0.3,1,0)</f>
        <v>1</v>
      </c>
      <c r="S1292" t="str">
        <f t="shared" ref="S1292:W1292" si="2581">if(N1292=1,$E1292,"")</f>
        <v/>
      </c>
      <c r="T1292" t="str">
        <f t="shared" si="2581"/>
        <v/>
      </c>
      <c r="U1292" t="str">
        <f t="shared" si="2581"/>
        <v/>
      </c>
      <c r="V1292" t="str">
        <f t="shared" si="2581"/>
        <v/>
      </c>
      <c r="W1292" s="19">
        <f t="shared" si="2581"/>
        <v>0.07391476344</v>
      </c>
    </row>
    <row r="1293">
      <c r="A1293">
        <f t="shared" si="33"/>
        <v>3</v>
      </c>
      <c r="B1293">
        <f t="shared" si="34"/>
        <v>1978</v>
      </c>
      <c r="C1293" s="159">
        <f t="shared" si="709"/>
        <v>28580</v>
      </c>
      <c r="D1293" s="156">
        <f t="shared" si="12"/>
        <v>1978.166667</v>
      </c>
      <c r="E1293" s="157">
        <f>('StockBond Returns'!Y1292+'StockBond Returns'!AA1292-'Parameters &amp; Main Results'!$B$33)/'StockBond Returns'!Z1292*12</f>
        <v>0.07584521617</v>
      </c>
      <c r="F1293" s="77">
        <f>'StockBond Returns'!Y1292+'StockBond Returns'!AA1292-'StockBond Returns'!Z1292*'Distribution of Final Value'!$B$7</f>
        <v>20.36392378</v>
      </c>
      <c r="G1293" s="19">
        <f>1/'StockBond Returns'!M1291</f>
        <v>0.1130192167</v>
      </c>
      <c r="H1293">
        <f t="shared" si="7"/>
        <v>1</v>
      </c>
      <c r="I1293" s="71">
        <f t="shared" si="8"/>
        <v>0</v>
      </c>
      <c r="J1293">
        <f t="shared" si="9"/>
        <v>0</v>
      </c>
      <c r="K1293" s="19">
        <f t="shared" ref="K1293:M1293" si="2582">if(H1293=1,$E1293,"")</f>
        <v>0.07584521617</v>
      </c>
      <c r="L1293" t="str">
        <f t="shared" si="2582"/>
        <v/>
      </c>
      <c r="M1293" t="str">
        <f t="shared" si="2582"/>
        <v/>
      </c>
      <c r="N1293" s="158">
        <f>if('StockBond Returns'!AB1291=0,1,0)</f>
        <v>0</v>
      </c>
      <c r="O1293">
        <f>if( and('StockBond Returns'!$AB1291&lt;0,'StockBond Returns'!$AB1291&gt;=-0.1),1,0)</f>
        <v>0</v>
      </c>
      <c r="P1293">
        <f>if( and('StockBond Returns'!$AB1291&lt;-0.1,'StockBond Returns'!$AB1291&gt;=-0.2),1,0)</f>
        <v>0</v>
      </c>
      <c r="Q1293">
        <f>if( and('StockBond Returns'!$AB1291&lt;-0.2,'StockBond Returns'!$AB1291&gt;=-0.3),1,0)</f>
        <v>0</v>
      </c>
      <c r="R1293">
        <f>if('StockBond Returns'!AB1291&lt;-0.3,1,0)</f>
        <v>1</v>
      </c>
      <c r="S1293" t="str">
        <f t="shared" ref="S1293:W1293" si="2583">if(N1293=1,$E1293,"")</f>
        <v/>
      </c>
      <c r="T1293" t="str">
        <f t="shared" si="2583"/>
        <v/>
      </c>
      <c r="U1293" t="str">
        <f t="shared" si="2583"/>
        <v/>
      </c>
      <c r="V1293" t="str">
        <f t="shared" si="2583"/>
        <v/>
      </c>
      <c r="W1293" s="19">
        <f t="shared" si="2583"/>
        <v>0.07584521617</v>
      </c>
    </row>
    <row r="1294">
      <c r="A1294">
        <f t="shared" si="33"/>
        <v>4</v>
      </c>
      <c r="B1294">
        <f t="shared" si="34"/>
        <v>1978</v>
      </c>
      <c r="C1294" s="159">
        <f t="shared" si="709"/>
        <v>28610</v>
      </c>
      <c r="D1294" s="156">
        <f t="shared" si="12"/>
        <v>1978.25</v>
      </c>
      <c r="E1294" s="157">
        <f>('StockBond Returns'!Y1293+'StockBond Returns'!AA1293-'Parameters &amp; Main Results'!$B$33)/'StockBond Returns'!Z1293*12</f>
        <v>0.07515572917</v>
      </c>
      <c r="F1294" s="77">
        <f>'StockBond Returns'!Y1293+'StockBond Returns'!AA1293-'StockBond Returns'!Z1293*'Distribution of Final Value'!$B$7</f>
        <v>19.92206685</v>
      </c>
      <c r="G1294" s="19">
        <f>1/'StockBond Returns'!M1292</f>
        <v>0.1112381636</v>
      </c>
      <c r="H1294">
        <f t="shared" si="7"/>
        <v>1</v>
      </c>
      <c r="I1294" s="71">
        <f t="shared" si="8"/>
        <v>0</v>
      </c>
      <c r="J1294">
        <f t="shared" si="9"/>
        <v>0</v>
      </c>
      <c r="K1294" s="19">
        <f t="shared" ref="K1294:M1294" si="2584">if(H1294=1,$E1294,"")</f>
        <v>0.07515572917</v>
      </c>
      <c r="L1294" t="str">
        <f t="shared" si="2584"/>
        <v/>
      </c>
      <c r="M1294" t="str">
        <f t="shared" si="2584"/>
        <v/>
      </c>
      <c r="N1294" s="158">
        <f>if('StockBond Returns'!AB1292=0,1,0)</f>
        <v>0</v>
      </c>
      <c r="O1294">
        <f>if( and('StockBond Returns'!$AB1292&lt;0,'StockBond Returns'!$AB1292&gt;=-0.1),1,0)</f>
        <v>0</v>
      </c>
      <c r="P1294">
        <f>if( and('StockBond Returns'!$AB1292&lt;-0.1,'StockBond Returns'!$AB1292&gt;=-0.2),1,0)</f>
        <v>0</v>
      </c>
      <c r="Q1294">
        <f>if( and('StockBond Returns'!$AB1292&lt;-0.2,'StockBond Returns'!$AB1292&gt;=-0.3),1,0)</f>
        <v>0</v>
      </c>
      <c r="R1294">
        <f>if('StockBond Returns'!AB1292&lt;-0.3,1,0)</f>
        <v>1</v>
      </c>
      <c r="S1294" t="str">
        <f t="shared" ref="S1294:W1294" si="2585">if(N1294=1,$E1294,"")</f>
        <v/>
      </c>
      <c r="T1294" t="str">
        <f t="shared" si="2585"/>
        <v/>
      </c>
      <c r="U1294" t="str">
        <f t="shared" si="2585"/>
        <v/>
      </c>
      <c r="V1294" t="str">
        <f t="shared" si="2585"/>
        <v/>
      </c>
      <c r="W1294" s="19">
        <f t="shared" si="2585"/>
        <v>0.07515572917</v>
      </c>
    </row>
    <row r="1295">
      <c r="A1295">
        <f t="shared" si="33"/>
        <v>5</v>
      </c>
      <c r="B1295">
        <f t="shared" si="34"/>
        <v>1978</v>
      </c>
      <c r="C1295" s="159">
        <f t="shared" si="709"/>
        <v>28641</v>
      </c>
      <c r="D1295" s="156">
        <f t="shared" si="12"/>
        <v>1978.333333</v>
      </c>
      <c r="E1295" s="157">
        <f>('StockBond Returns'!Y1294+'StockBond Returns'!AA1294-'Parameters &amp; Main Results'!$B$33)/'StockBond Returns'!Z1294*12</f>
        <v>0.07142889345</v>
      </c>
      <c r="F1295" s="77">
        <f>'StockBond Returns'!Y1294+'StockBond Returns'!AA1294-'StockBond Returns'!Z1294*'Distribution of Final Value'!$B$7</f>
        <v>17.78866573</v>
      </c>
      <c r="G1295" s="19">
        <f>1/'StockBond Returns'!M1293</f>
        <v>0.1024785596</v>
      </c>
      <c r="H1295">
        <f t="shared" si="7"/>
        <v>1</v>
      </c>
      <c r="I1295" s="71">
        <f t="shared" si="8"/>
        <v>0</v>
      </c>
      <c r="J1295">
        <f t="shared" si="9"/>
        <v>0</v>
      </c>
      <c r="K1295" s="19">
        <f t="shared" ref="K1295:M1295" si="2586">if(H1295=1,$E1295,"")</f>
        <v>0.07142889345</v>
      </c>
      <c r="L1295" t="str">
        <f t="shared" si="2586"/>
        <v/>
      </c>
      <c r="M1295" t="str">
        <f t="shared" si="2586"/>
        <v/>
      </c>
      <c r="N1295" s="158">
        <f>if('StockBond Returns'!AB1293=0,1,0)</f>
        <v>0</v>
      </c>
      <c r="O1295">
        <f>if( and('StockBond Returns'!$AB1293&lt;0,'StockBond Returns'!$AB1293&gt;=-0.1),1,0)</f>
        <v>0</v>
      </c>
      <c r="P1295">
        <f>if( and('StockBond Returns'!$AB1293&lt;-0.1,'StockBond Returns'!$AB1293&gt;=-0.2),1,0)</f>
        <v>0</v>
      </c>
      <c r="Q1295">
        <f>if( and('StockBond Returns'!$AB1293&lt;-0.2,'StockBond Returns'!$AB1293&gt;=-0.3),1,0)</f>
        <v>0</v>
      </c>
      <c r="R1295">
        <f>if('StockBond Returns'!AB1293&lt;-0.3,1,0)</f>
        <v>1</v>
      </c>
      <c r="S1295" t="str">
        <f t="shared" ref="S1295:W1295" si="2587">if(N1295=1,$E1295,"")</f>
        <v/>
      </c>
      <c r="T1295" t="str">
        <f t="shared" si="2587"/>
        <v/>
      </c>
      <c r="U1295" t="str">
        <f t="shared" si="2587"/>
        <v/>
      </c>
      <c r="V1295" t="str">
        <f t="shared" si="2587"/>
        <v/>
      </c>
      <c r="W1295" s="19">
        <f t="shared" si="2587"/>
        <v>0.07142889345</v>
      </c>
    </row>
    <row r="1296">
      <c r="A1296">
        <f t="shared" si="33"/>
        <v>6</v>
      </c>
      <c r="B1296">
        <f t="shared" si="34"/>
        <v>1978</v>
      </c>
      <c r="C1296" s="159">
        <f t="shared" si="709"/>
        <v>28671</v>
      </c>
      <c r="D1296" s="156">
        <f t="shared" si="12"/>
        <v>1978.416667</v>
      </c>
      <c r="E1296" s="157">
        <f>('StockBond Returns'!Y1295+'StockBond Returns'!AA1295-'Parameters &amp; Main Results'!$B$33)/'StockBond Returns'!Z1295*12</f>
        <v>0.07214272307</v>
      </c>
      <c r="F1296" s="77">
        <f>'StockBond Returns'!Y1295+'StockBond Returns'!AA1295-'StockBond Returns'!Z1295*'Distribution of Final Value'!$B$7</f>
        <v>18.14367582</v>
      </c>
      <c r="G1296" s="19">
        <f>1/'StockBond Returns'!M1294</f>
        <v>0.1039706832</v>
      </c>
      <c r="H1296">
        <f t="shared" si="7"/>
        <v>1</v>
      </c>
      <c r="I1296" s="71">
        <f t="shared" si="8"/>
        <v>0</v>
      </c>
      <c r="J1296">
        <f t="shared" si="9"/>
        <v>0</v>
      </c>
      <c r="K1296" s="19">
        <f t="shared" ref="K1296:M1296" si="2588">if(H1296=1,$E1296,"")</f>
        <v>0.07214272307</v>
      </c>
      <c r="L1296" t="str">
        <f t="shared" si="2588"/>
        <v/>
      </c>
      <c r="M1296" t="str">
        <f t="shared" si="2588"/>
        <v/>
      </c>
      <c r="N1296" s="158">
        <f>if('StockBond Returns'!AB1294=0,1,0)</f>
        <v>0</v>
      </c>
      <c r="O1296">
        <f>if( and('StockBond Returns'!$AB1294&lt;0,'StockBond Returns'!$AB1294&gt;=-0.1),1,0)</f>
        <v>0</v>
      </c>
      <c r="P1296">
        <f>if( and('StockBond Returns'!$AB1294&lt;-0.1,'StockBond Returns'!$AB1294&gt;=-0.2),1,0)</f>
        <v>0</v>
      </c>
      <c r="Q1296">
        <f>if( and('StockBond Returns'!$AB1294&lt;-0.2,'StockBond Returns'!$AB1294&gt;=-0.3),1,0)</f>
        <v>0</v>
      </c>
      <c r="R1296">
        <f>if('StockBond Returns'!AB1294&lt;-0.3,1,0)</f>
        <v>1</v>
      </c>
      <c r="S1296" t="str">
        <f t="shared" ref="S1296:W1296" si="2589">if(N1296=1,$E1296,"")</f>
        <v/>
      </c>
      <c r="T1296" t="str">
        <f t="shared" si="2589"/>
        <v/>
      </c>
      <c r="U1296" t="str">
        <f t="shared" si="2589"/>
        <v/>
      </c>
      <c r="V1296" t="str">
        <f t="shared" si="2589"/>
        <v/>
      </c>
      <c r="W1296" s="19">
        <f t="shared" si="2589"/>
        <v>0.07214272307</v>
      </c>
    </row>
    <row r="1297">
      <c r="A1297">
        <f t="shared" si="33"/>
        <v>7</v>
      </c>
      <c r="B1297">
        <f t="shared" si="34"/>
        <v>1978</v>
      </c>
      <c r="C1297" s="159">
        <f t="shared" si="709"/>
        <v>28702</v>
      </c>
      <c r="D1297" s="156">
        <f t="shared" si="12"/>
        <v>1978.5</v>
      </c>
      <c r="E1297" s="157">
        <f>('StockBond Returns'!Y1296+'StockBond Returns'!AA1296-'Parameters &amp; Main Results'!$B$33)/'StockBond Returns'!Z1296*12</f>
        <v>0.07396164635</v>
      </c>
      <c r="F1297" s="77">
        <f>'StockBond Returns'!Y1296+'StockBond Returns'!AA1296-'StockBond Returns'!Z1296*'Distribution of Final Value'!$B$7</f>
        <v>19.10946002</v>
      </c>
      <c r="G1297" s="19">
        <f>1/'StockBond Returns'!M1295</f>
        <v>0.1070503692</v>
      </c>
      <c r="H1297">
        <f t="shared" si="7"/>
        <v>1</v>
      </c>
      <c r="I1297" s="71">
        <f t="shared" si="8"/>
        <v>0</v>
      </c>
      <c r="J1297">
        <f t="shared" si="9"/>
        <v>0</v>
      </c>
      <c r="K1297" s="19">
        <f t="shared" ref="K1297:M1297" si="2590">if(H1297=1,$E1297,"")</f>
        <v>0.07396164635</v>
      </c>
      <c r="L1297" t="str">
        <f t="shared" si="2590"/>
        <v/>
      </c>
      <c r="M1297" t="str">
        <f t="shared" si="2590"/>
        <v/>
      </c>
      <c r="N1297" s="158">
        <f>if('StockBond Returns'!AB1295=0,1,0)</f>
        <v>0</v>
      </c>
      <c r="O1297">
        <f>if( and('StockBond Returns'!$AB1295&lt;0,'StockBond Returns'!$AB1295&gt;=-0.1),1,0)</f>
        <v>0</v>
      </c>
      <c r="P1297">
        <f>if( and('StockBond Returns'!$AB1295&lt;-0.1,'StockBond Returns'!$AB1295&gt;=-0.2),1,0)</f>
        <v>0</v>
      </c>
      <c r="Q1297">
        <f>if( and('StockBond Returns'!$AB1295&lt;-0.2,'StockBond Returns'!$AB1295&gt;=-0.3),1,0)</f>
        <v>0</v>
      </c>
      <c r="R1297">
        <f>if('StockBond Returns'!AB1295&lt;-0.3,1,0)</f>
        <v>1</v>
      </c>
      <c r="S1297" t="str">
        <f t="shared" ref="S1297:W1297" si="2591">if(N1297=1,$E1297,"")</f>
        <v/>
      </c>
      <c r="T1297" t="str">
        <f t="shared" si="2591"/>
        <v/>
      </c>
      <c r="U1297" t="str">
        <f t="shared" si="2591"/>
        <v/>
      </c>
      <c r="V1297" t="str">
        <f t="shared" si="2591"/>
        <v/>
      </c>
      <c r="W1297" s="19">
        <f t="shared" si="2591"/>
        <v>0.07396164635</v>
      </c>
    </row>
    <row r="1298">
      <c r="A1298">
        <f t="shared" si="33"/>
        <v>8</v>
      </c>
      <c r="B1298">
        <f t="shared" si="34"/>
        <v>1978</v>
      </c>
      <c r="C1298" s="159">
        <f t="shared" si="709"/>
        <v>28733</v>
      </c>
      <c r="D1298" s="156">
        <f t="shared" si="12"/>
        <v>1978.583333</v>
      </c>
      <c r="E1298" s="157">
        <f>('StockBond Returns'!Y1297+'StockBond Returns'!AA1297-'Parameters &amp; Main Results'!$B$33)/'StockBond Returns'!Z1297*12</f>
        <v>0.07167726715</v>
      </c>
      <c r="F1298" s="77">
        <f>'StockBond Returns'!Y1297+'StockBond Returns'!AA1297-'StockBond Returns'!Z1297*'Distribution of Final Value'!$B$7</f>
        <v>17.79469478</v>
      </c>
      <c r="G1298" s="19">
        <f>1/'StockBond Returns'!M1296</f>
        <v>0.1024171931</v>
      </c>
      <c r="H1298">
        <f t="shared" si="7"/>
        <v>1</v>
      </c>
      <c r="I1298" s="71">
        <f t="shared" si="8"/>
        <v>0</v>
      </c>
      <c r="J1298">
        <f t="shared" si="9"/>
        <v>0</v>
      </c>
      <c r="K1298" s="19">
        <f t="shared" ref="K1298:M1298" si="2592">if(H1298=1,$E1298,"")</f>
        <v>0.07167726715</v>
      </c>
      <c r="L1298" t="str">
        <f t="shared" si="2592"/>
        <v/>
      </c>
      <c r="M1298" t="str">
        <f t="shared" si="2592"/>
        <v/>
      </c>
      <c r="N1298" s="158">
        <f>if('StockBond Returns'!AB1296=0,1,0)</f>
        <v>0</v>
      </c>
      <c r="O1298">
        <f>if( and('StockBond Returns'!$AB1296&lt;0,'StockBond Returns'!$AB1296&gt;=-0.1),1,0)</f>
        <v>0</v>
      </c>
      <c r="P1298">
        <f>if( and('StockBond Returns'!$AB1296&lt;-0.1,'StockBond Returns'!$AB1296&gt;=-0.2),1,0)</f>
        <v>0</v>
      </c>
      <c r="Q1298">
        <f>if( and('StockBond Returns'!$AB1296&lt;-0.2,'StockBond Returns'!$AB1296&gt;=-0.3),1,0)</f>
        <v>0</v>
      </c>
      <c r="R1298">
        <f>if('StockBond Returns'!AB1296&lt;-0.3,1,0)</f>
        <v>1</v>
      </c>
      <c r="S1298" t="str">
        <f t="shared" ref="S1298:W1298" si="2593">if(N1298=1,$E1298,"")</f>
        <v/>
      </c>
      <c r="T1298" t="str">
        <f t="shared" si="2593"/>
        <v/>
      </c>
      <c r="U1298" t="str">
        <f t="shared" si="2593"/>
        <v/>
      </c>
      <c r="V1298" t="str">
        <f t="shared" si="2593"/>
        <v/>
      </c>
      <c r="W1298" s="19">
        <f t="shared" si="2593"/>
        <v>0.07167726715</v>
      </c>
    </row>
    <row r="1299">
      <c r="A1299">
        <f t="shared" si="33"/>
        <v>9</v>
      </c>
      <c r="B1299">
        <f t="shared" si="34"/>
        <v>1978</v>
      </c>
      <c r="C1299" s="159">
        <f t="shared" si="709"/>
        <v>28763</v>
      </c>
      <c r="D1299" s="156">
        <f t="shared" si="12"/>
        <v>1978.666667</v>
      </c>
      <c r="E1299" s="157">
        <f>('StockBond Returns'!Y1298+'StockBond Returns'!AA1298-'Parameters &amp; Main Results'!$B$33)/'StockBond Returns'!Z1298*12</f>
        <v>0.07062890791</v>
      </c>
      <c r="F1299" s="77">
        <f>'StockBond Returns'!Y1298+'StockBond Returns'!AA1298-'StockBond Returns'!Z1298*'Distribution of Final Value'!$B$7</f>
        <v>17.17273623</v>
      </c>
      <c r="G1299" s="19">
        <f>1/'StockBond Returns'!M1297</f>
        <v>0.1003500227</v>
      </c>
      <c r="H1299">
        <f t="shared" si="7"/>
        <v>1</v>
      </c>
      <c r="I1299" s="71">
        <f t="shared" si="8"/>
        <v>0</v>
      </c>
      <c r="J1299">
        <f t="shared" si="9"/>
        <v>0</v>
      </c>
      <c r="K1299" s="19">
        <f t="shared" ref="K1299:M1299" si="2594">if(H1299=1,$E1299,"")</f>
        <v>0.07062890791</v>
      </c>
      <c r="L1299" t="str">
        <f t="shared" si="2594"/>
        <v/>
      </c>
      <c r="M1299" t="str">
        <f t="shared" si="2594"/>
        <v/>
      </c>
      <c r="N1299" s="158">
        <f>if('StockBond Returns'!AB1297=0,1,0)</f>
        <v>0</v>
      </c>
      <c r="O1299">
        <f>if( and('StockBond Returns'!$AB1297&lt;0,'StockBond Returns'!$AB1297&gt;=-0.1),1,0)</f>
        <v>0</v>
      </c>
      <c r="P1299">
        <f>if( and('StockBond Returns'!$AB1297&lt;-0.1,'StockBond Returns'!$AB1297&gt;=-0.2),1,0)</f>
        <v>0</v>
      </c>
      <c r="Q1299">
        <f>if( and('StockBond Returns'!$AB1297&lt;-0.2,'StockBond Returns'!$AB1297&gt;=-0.3),1,0)</f>
        <v>1</v>
      </c>
      <c r="R1299">
        <f>if('StockBond Returns'!AB1297&lt;-0.3,1,0)</f>
        <v>0</v>
      </c>
      <c r="S1299" t="str">
        <f t="shared" ref="S1299:W1299" si="2595">if(N1299=1,$E1299,"")</f>
        <v/>
      </c>
      <c r="T1299" t="str">
        <f t="shared" si="2595"/>
        <v/>
      </c>
      <c r="U1299" t="str">
        <f t="shared" si="2595"/>
        <v/>
      </c>
      <c r="V1299" s="19">
        <f t="shared" si="2595"/>
        <v>0.07062890791</v>
      </c>
      <c r="W1299" t="str">
        <f t="shared" si="2595"/>
        <v/>
      </c>
    </row>
    <row r="1300">
      <c r="A1300">
        <f t="shared" si="33"/>
        <v>10</v>
      </c>
      <c r="B1300">
        <f t="shared" si="34"/>
        <v>1978</v>
      </c>
      <c r="C1300" s="159">
        <f t="shared" si="709"/>
        <v>28794</v>
      </c>
      <c r="D1300" s="156">
        <f t="shared" si="12"/>
        <v>1978.75</v>
      </c>
      <c r="E1300" s="157">
        <f>('StockBond Returns'!Y1299+'StockBond Returns'!AA1299-'Parameters &amp; Main Results'!$B$33)/'StockBond Returns'!Z1299*12</f>
        <v>0.07191368514</v>
      </c>
      <c r="F1300" s="77">
        <f>'StockBond Returns'!Y1299+'StockBond Returns'!AA1299-'StockBond Returns'!Z1299*'Distribution of Final Value'!$B$7</f>
        <v>17.84119503</v>
      </c>
      <c r="G1300" s="19">
        <f>1/'StockBond Returns'!M1298</f>
        <v>0.1015028345</v>
      </c>
      <c r="H1300">
        <f t="shared" si="7"/>
        <v>1</v>
      </c>
      <c r="I1300" s="71">
        <f t="shared" si="8"/>
        <v>0</v>
      </c>
      <c r="J1300">
        <f t="shared" si="9"/>
        <v>0</v>
      </c>
      <c r="K1300" s="19">
        <f t="shared" ref="K1300:M1300" si="2596">if(H1300=1,$E1300,"")</f>
        <v>0.07191368514</v>
      </c>
      <c r="L1300" t="str">
        <f t="shared" si="2596"/>
        <v/>
      </c>
      <c r="M1300" t="str">
        <f t="shared" si="2596"/>
        <v/>
      </c>
      <c r="N1300" s="158">
        <f>if('StockBond Returns'!AB1298=0,1,0)</f>
        <v>0</v>
      </c>
      <c r="O1300">
        <f>if( and('StockBond Returns'!$AB1298&lt;0,'StockBond Returns'!$AB1298&gt;=-0.1),1,0)</f>
        <v>0</v>
      </c>
      <c r="P1300">
        <f>if( and('StockBond Returns'!$AB1298&lt;-0.1,'StockBond Returns'!$AB1298&gt;=-0.2),1,0)</f>
        <v>0</v>
      </c>
      <c r="Q1300">
        <f>if( and('StockBond Returns'!$AB1298&lt;-0.2,'StockBond Returns'!$AB1298&gt;=-0.3),1,0)</f>
        <v>1</v>
      </c>
      <c r="R1300">
        <f>if('StockBond Returns'!AB1298&lt;-0.3,1,0)</f>
        <v>0</v>
      </c>
      <c r="S1300" t="str">
        <f t="shared" ref="S1300:W1300" si="2597">if(N1300=1,$E1300,"")</f>
        <v/>
      </c>
      <c r="T1300" t="str">
        <f t="shared" si="2597"/>
        <v/>
      </c>
      <c r="U1300" t="str">
        <f t="shared" si="2597"/>
        <v/>
      </c>
      <c r="V1300" s="19">
        <f t="shared" si="2597"/>
        <v>0.07191368514</v>
      </c>
      <c r="W1300" t="str">
        <f t="shared" si="2597"/>
        <v/>
      </c>
    </row>
    <row r="1301">
      <c r="A1301">
        <f t="shared" si="33"/>
        <v>11</v>
      </c>
      <c r="B1301">
        <f t="shared" si="34"/>
        <v>1978</v>
      </c>
      <c r="C1301" s="159">
        <f t="shared" si="709"/>
        <v>28824</v>
      </c>
      <c r="D1301" s="156">
        <f t="shared" si="12"/>
        <v>1978.833333</v>
      </c>
      <c r="E1301" s="157">
        <f>('StockBond Returns'!Y1300+'StockBond Returns'!AA1300-'Parameters &amp; Main Results'!$B$33)/'StockBond Returns'!Z1300*12</f>
        <v>0.07842218882</v>
      </c>
      <c r="F1301" s="77">
        <f>'StockBond Returns'!Y1300+'StockBond Returns'!AA1300-'StockBond Returns'!Z1300*'Distribution of Final Value'!$B$7</f>
        <v>21.37677598</v>
      </c>
      <c r="G1301" s="19">
        <f>1/'StockBond Returns'!M1299</f>
        <v>0.1132811931</v>
      </c>
      <c r="H1301">
        <f t="shared" si="7"/>
        <v>1</v>
      </c>
      <c r="I1301" s="71">
        <f t="shared" si="8"/>
        <v>0</v>
      </c>
      <c r="J1301">
        <f t="shared" si="9"/>
        <v>0</v>
      </c>
      <c r="K1301" s="19">
        <f t="shared" ref="K1301:M1301" si="2598">if(H1301=1,$E1301,"")</f>
        <v>0.07842218882</v>
      </c>
      <c r="L1301" t="str">
        <f t="shared" si="2598"/>
        <v/>
      </c>
      <c r="M1301" t="str">
        <f t="shared" si="2598"/>
        <v/>
      </c>
      <c r="N1301" s="158">
        <f>if('StockBond Returns'!AB1299=0,1,0)</f>
        <v>0</v>
      </c>
      <c r="O1301">
        <f>if( and('StockBond Returns'!$AB1299&lt;0,'StockBond Returns'!$AB1299&gt;=-0.1),1,0)</f>
        <v>0</v>
      </c>
      <c r="P1301">
        <f>if( and('StockBond Returns'!$AB1299&lt;-0.1,'StockBond Returns'!$AB1299&gt;=-0.2),1,0)</f>
        <v>0</v>
      </c>
      <c r="Q1301">
        <f>if( and('StockBond Returns'!$AB1299&lt;-0.2,'StockBond Returns'!$AB1299&gt;=-0.3),1,0)</f>
        <v>0</v>
      </c>
      <c r="R1301">
        <f>if('StockBond Returns'!AB1299&lt;-0.3,1,0)</f>
        <v>1</v>
      </c>
      <c r="S1301" t="str">
        <f t="shared" ref="S1301:W1301" si="2599">if(N1301=1,$E1301,"")</f>
        <v/>
      </c>
      <c r="T1301" t="str">
        <f t="shared" si="2599"/>
        <v/>
      </c>
      <c r="U1301" t="str">
        <f t="shared" si="2599"/>
        <v/>
      </c>
      <c r="V1301" t="str">
        <f t="shared" si="2599"/>
        <v/>
      </c>
      <c r="W1301" s="19">
        <f t="shared" si="2599"/>
        <v>0.07842218882</v>
      </c>
    </row>
    <row r="1302">
      <c r="A1302">
        <f t="shared" si="33"/>
        <v>12</v>
      </c>
      <c r="B1302">
        <f t="shared" si="34"/>
        <v>1978</v>
      </c>
      <c r="C1302" s="159">
        <f t="shared" si="709"/>
        <v>28855</v>
      </c>
      <c r="D1302" s="156">
        <f t="shared" si="12"/>
        <v>1978.916667</v>
      </c>
      <c r="E1302" s="157">
        <f>('StockBond Returns'!Y1301+'StockBond Returns'!AA1301-'Parameters &amp; Main Results'!$B$33)/'StockBond Returns'!Z1301*12</f>
        <v>0.07789073043</v>
      </c>
      <c r="F1302" s="77">
        <f>'StockBond Returns'!Y1301+'StockBond Returns'!AA1301-'StockBond Returns'!Z1301*'Distribution of Final Value'!$B$7</f>
        <v>21.0220837</v>
      </c>
      <c r="G1302" s="19">
        <f>1/'StockBond Returns'!M1300</f>
        <v>0.1120137404</v>
      </c>
      <c r="H1302">
        <f t="shared" si="7"/>
        <v>1</v>
      </c>
      <c r="I1302" s="71">
        <f t="shared" si="8"/>
        <v>0</v>
      </c>
      <c r="J1302">
        <f t="shared" si="9"/>
        <v>0</v>
      </c>
      <c r="K1302" s="19">
        <f t="shared" ref="K1302:M1302" si="2600">if(H1302=1,$E1302,"")</f>
        <v>0.07789073043</v>
      </c>
      <c r="L1302" t="str">
        <f t="shared" si="2600"/>
        <v/>
      </c>
      <c r="M1302" t="str">
        <f t="shared" si="2600"/>
        <v/>
      </c>
      <c r="N1302" s="158">
        <f>if('StockBond Returns'!AB1300=0,1,0)</f>
        <v>0</v>
      </c>
      <c r="O1302">
        <f>if( and('StockBond Returns'!$AB1300&lt;0,'StockBond Returns'!$AB1300&gt;=-0.1),1,0)</f>
        <v>0</v>
      </c>
      <c r="P1302">
        <f>if( and('StockBond Returns'!$AB1300&lt;-0.1,'StockBond Returns'!$AB1300&gt;=-0.2),1,0)</f>
        <v>0</v>
      </c>
      <c r="Q1302">
        <f>if( and('StockBond Returns'!$AB1300&lt;-0.2,'StockBond Returns'!$AB1300&gt;=-0.3),1,0)</f>
        <v>0</v>
      </c>
      <c r="R1302">
        <f>if('StockBond Returns'!AB1300&lt;-0.3,1,0)</f>
        <v>1</v>
      </c>
      <c r="S1302" t="str">
        <f t="shared" ref="S1302:W1302" si="2601">if(N1302=1,$E1302,"")</f>
        <v/>
      </c>
      <c r="T1302" t="str">
        <f t="shared" si="2601"/>
        <v/>
      </c>
      <c r="U1302" t="str">
        <f t="shared" si="2601"/>
        <v/>
      </c>
      <c r="V1302" t="str">
        <f t="shared" si="2601"/>
        <v/>
      </c>
      <c r="W1302" s="19">
        <f t="shared" si="2601"/>
        <v>0.07789073043</v>
      </c>
    </row>
    <row r="1303">
      <c r="A1303">
        <f t="shared" si="33"/>
        <v>1</v>
      </c>
      <c r="B1303">
        <f t="shared" si="34"/>
        <v>1979</v>
      </c>
      <c r="C1303" s="159">
        <f t="shared" si="709"/>
        <v>28886</v>
      </c>
      <c r="D1303" s="156">
        <f t="shared" si="12"/>
        <v>1979</v>
      </c>
      <c r="E1303" s="157">
        <f>('StockBond Returns'!Y1302+'StockBond Returns'!AA1302-'Parameters &amp; Main Results'!$B$33)/'StockBond Returns'!Z1302*12</f>
        <v>0.07794623268</v>
      </c>
      <c r="F1303" s="77">
        <f>'StockBond Returns'!Y1302+'StockBond Returns'!AA1302-'StockBond Returns'!Z1302*'Distribution of Final Value'!$B$7</f>
        <v>20.99107944</v>
      </c>
      <c r="G1303" s="19">
        <f>1/'StockBond Returns'!M1301</f>
        <v>0.1102526432</v>
      </c>
      <c r="H1303">
        <f t="shared" si="7"/>
        <v>1</v>
      </c>
      <c r="I1303" s="71">
        <f t="shared" si="8"/>
        <v>0</v>
      </c>
      <c r="J1303">
        <f t="shared" si="9"/>
        <v>0</v>
      </c>
      <c r="K1303" s="19">
        <f t="shared" ref="K1303:M1303" si="2602">if(H1303=1,$E1303,"")</f>
        <v>0.07794623268</v>
      </c>
      <c r="L1303" t="str">
        <f t="shared" si="2602"/>
        <v/>
      </c>
      <c r="M1303" t="str">
        <f t="shared" si="2602"/>
        <v/>
      </c>
      <c r="N1303" s="158">
        <f>if('StockBond Returns'!AB1301=0,1,0)</f>
        <v>0</v>
      </c>
      <c r="O1303">
        <f>if( and('StockBond Returns'!$AB1301&lt;0,'StockBond Returns'!$AB1301&gt;=-0.1),1,0)</f>
        <v>0</v>
      </c>
      <c r="P1303">
        <f>if( and('StockBond Returns'!$AB1301&lt;-0.1,'StockBond Returns'!$AB1301&gt;=-0.2),1,0)</f>
        <v>0</v>
      </c>
      <c r="Q1303">
        <f>if( and('StockBond Returns'!$AB1301&lt;-0.2,'StockBond Returns'!$AB1301&gt;=-0.3),1,0)</f>
        <v>0</v>
      </c>
      <c r="R1303">
        <f>if('StockBond Returns'!AB1301&lt;-0.3,1,0)</f>
        <v>1</v>
      </c>
      <c r="S1303" t="str">
        <f t="shared" ref="S1303:W1303" si="2603">if(N1303=1,$E1303,"")</f>
        <v/>
      </c>
      <c r="T1303" t="str">
        <f t="shared" si="2603"/>
        <v/>
      </c>
      <c r="U1303" t="str">
        <f t="shared" si="2603"/>
        <v/>
      </c>
      <c r="V1303" t="str">
        <f t="shared" si="2603"/>
        <v/>
      </c>
      <c r="W1303" s="19">
        <f t="shared" si="2603"/>
        <v>0.07794623268</v>
      </c>
    </row>
    <row r="1304">
      <c r="A1304">
        <f t="shared" si="33"/>
        <v>2</v>
      </c>
      <c r="B1304">
        <f t="shared" si="34"/>
        <v>1979</v>
      </c>
      <c r="C1304" s="159">
        <f t="shared" si="709"/>
        <v>28914</v>
      </c>
      <c r="D1304" s="156">
        <f t="shared" si="12"/>
        <v>1979.083333</v>
      </c>
      <c r="E1304" s="157">
        <f>('StockBond Returns'!Y1303+'StockBond Returns'!AA1303-'Parameters &amp; Main Results'!$B$33)/'StockBond Returns'!Z1303*12</f>
        <v>0.07623038885</v>
      </c>
      <c r="F1304" s="77">
        <f>'StockBond Returns'!Y1303+'StockBond Returns'!AA1303-'StockBond Returns'!Z1303*'Distribution of Final Value'!$B$7</f>
        <v>19.99465567</v>
      </c>
      <c r="G1304" s="19">
        <f>1/'StockBond Returns'!M1302</f>
        <v>0.1077811181</v>
      </c>
      <c r="H1304">
        <f t="shared" si="7"/>
        <v>1</v>
      </c>
      <c r="I1304" s="71">
        <f t="shared" si="8"/>
        <v>0</v>
      </c>
      <c r="J1304">
        <f t="shared" si="9"/>
        <v>0</v>
      </c>
      <c r="K1304" s="19">
        <f t="shared" ref="K1304:M1304" si="2604">if(H1304=1,$E1304,"")</f>
        <v>0.07623038885</v>
      </c>
      <c r="L1304" t="str">
        <f t="shared" si="2604"/>
        <v/>
      </c>
      <c r="M1304" t="str">
        <f t="shared" si="2604"/>
        <v/>
      </c>
      <c r="N1304" s="158">
        <f>if('StockBond Returns'!AB1302=0,1,0)</f>
        <v>0</v>
      </c>
      <c r="O1304">
        <f>if( and('StockBond Returns'!$AB1302&lt;0,'StockBond Returns'!$AB1302&gt;=-0.1),1,0)</f>
        <v>0</v>
      </c>
      <c r="P1304">
        <f>if( and('StockBond Returns'!$AB1302&lt;-0.1,'StockBond Returns'!$AB1302&gt;=-0.2),1,0)</f>
        <v>0</v>
      </c>
      <c r="Q1304">
        <f>if( and('StockBond Returns'!$AB1302&lt;-0.2,'StockBond Returns'!$AB1302&gt;=-0.3),1,0)</f>
        <v>0</v>
      </c>
      <c r="R1304">
        <f>if('StockBond Returns'!AB1302&lt;-0.3,1,0)</f>
        <v>1</v>
      </c>
      <c r="S1304" t="str">
        <f t="shared" ref="S1304:W1304" si="2605">if(N1304=1,$E1304,"")</f>
        <v/>
      </c>
      <c r="T1304" t="str">
        <f t="shared" si="2605"/>
        <v/>
      </c>
      <c r="U1304" t="str">
        <f t="shared" si="2605"/>
        <v/>
      </c>
      <c r="V1304" t="str">
        <f t="shared" si="2605"/>
        <v/>
      </c>
      <c r="W1304" s="19">
        <f t="shared" si="2605"/>
        <v>0.07623038885</v>
      </c>
    </row>
    <row r="1305">
      <c r="A1305">
        <f t="shared" si="33"/>
        <v>3</v>
      </c>
      <c r="B1305">
        <f t="shared" si="34"/>
        <v>1979</v>
      </c>
      <c r="C1305" s="159">
        <f t="shared" si="709"/>
        <v>28945</v>
      </c>
      <c r="D1305" s="156">
        <f t="shared" si="12"/>
        <v>1979.166667</v>
      </c>
      <c r="E1305" s="157">
        <f>('StockBond Returns'!Y1304+'StockBond Returns'!AA1304-'Parameters &amp; Main Results'!$B$33)/'StockBond Returns'!Z1304*12</f>
        <v>0.0794989286</v>
      </c>
      <c r="F1305" s="77">
        <f>'StockBond Returns'!Y1304+'StockBond Returns'!AA1304-'StockBond Returns'!Z1304*'Distribution of Final Value'!$B$7</f>
        <v>21.71537846</v>
      </c>
      <c r="G1305" s="19">
        <f>1/'StockBond Returns'!M1303</f>
        <v>0.1133143988</v>
      </c>
      <c r="H1305">
        <f t="shared" si="7"/>
        <v>1</v>
      </c>
      <c r="I1305" s="71">
        <f t="shared" si="8"/>
        <v>0</v>
      </c>
      <c r="J1305">
        <f t="shared" si="9"/>
        <v>0</v>
      </c>
      <c r="K1305" s="19">
        <f t="shared" ref="K1305:M1305" si="2606">if(H1305=1,$E1305,"")</f>
        <v>0.0794989286</v>
      </c>
      <c r="L1305" t="str">
        <f t="shared" si="2606"/>
        <v/>
      </c>
      <c r="M1305" t="str">
        <f t="shared" si="2606"/>
        <v/>
      </c>
      <c r="N1305" s="158">
        <f>if('StockBond Returns'!AB1303=0,1,0)</f>
        <v>0</v>
      </c>
      <c r="O1305">
        <f>if( and('StockBond Returns'!$AB1303&lt;0,'StockBond Returns'!$AB1303&gt;=-0.1),1,0)</f>
        <v>0</v>
      </c>
      <c r="P1305">
        <f>if( and('StockBond Returns'!$AB1303&lt;-0.1,'StockBond Returns'!$AB1303&gt;=-0.2),1,0)</f>
        <v>0</v>
      </c>
      <c r="Q1305">
        <f>if( and('StockBond Returns'!$AB1303&lt;-0.2,'StockBond Returns'!$AB1303&gt;=-0.3),1,0)</f>
        <v>0</v>
      </c>
      <c r="R1305">
        <f>if('StockBond Returns'!AB1303&lt;-0.3,1,0)</f>
        <v>1</v>
      </c>
      <c r="S1305" t="str">
        <f t="shared" ref="S1305:W1305" si="2607">if(N1305=1,$E1305,"")</f>
        <v/>
      </c>
      <c r="T1305" t="str">
        <f t="shared" si="2607"/>
        <v/>
      </c>
      <c r="U1305" t="str">
        <f t="shared" si="2607"/>
        <v/>
      </c>
      <c r="V1305" t="str">
        <f t="shared" si="2607"/>
        <v/>
      </c>
      <c r="W1305" s="19">
        <f t="shared" si="2607"/>
        <v>0.0794989286</v>
      </c>
    </row>
    <row r="1306">
      <c r="A1306">
        <f t="shared" si="33"/>
        <v>4</v>
      </c>
      <c r="B1306">
        <f t="shared" si="34"/>
        <v>1979</v>
      </c>
      <c r="C1306" s="159">
        <f t="shared" si="709"/>
        <v>28975</v>
      </c>
      <c r="D1306" s="156">
        <f t="shared" si="12"/>
        <v>1979.25</v>
      </c>
      <c r="E1306" s="157">
        <f>('StockBond Returns'!Y1305+'StockBond Returns'!AA1305-'Parameters &amp; Main Results'!$B$33)/'StockBond Returns'!Z1305*12</f>
        <v>0.07718194318</v>
      </c>
      <c r="F1306" s="77">
        <f>'StockBond Returns'!Y1305+'StockBond Returns'!AA1305-'StockBond Returns'!Z1305*'Distribution of Final Value'!$B$7</f>
        <v>20.39388503</v>
      </c>
      <c r="G1306" s="19">
        <f>1/'StockBond Returns'!M1304</f>
        <v>0.1093699558</v>
      </c>
      <c r="H1306">
        <f t="shared" si="7"/>
        <v>1</v>
      </c>
      <c r="I1306" s="71">
        <f t="shared" si="8"/>
        <v>0</v>
      </c>
      <c r="J1306">
        <f t="shared" si="9"/>
        <v>0</v>
      </c>
      <c r="K1306" s="19">
        <f t="shared" ref="K1306:M1306" si="2608">if(H1306=1,$E1306,"")</f>
        <v>0.07718194318</v>
      </c>
      <c r="L1306" t="str">
        <f t="shared" si="2608"/>
        <v/>
      </c>
      <c r="M1306" t="str">
        <f t="shared" si="2608"/>
        <v/>
      </c>
      <c r="N1306" s="158">
        <f>if('StockBond Returns'!AB1304=0,1,0)</f>
        <v>0</v>
      </c>
      <c r="O1306">
        <f>if( and('StockBond Returns'!$AB1304&lt;0,'StockBond Returns'!$AB1304&gt;=-0.1),1,0)</f>
        <v>0</v>
      </c>
      <c r="P1306">
        <f>if( and('StockBond Returns'!$AB1304&lt;-0.1,'StockBond Returns'!$AB1304&gt;=-0.2),1,0)</f>
        <v>0</v>
      </c>
      <c r="Q1306">
        <f>if( and('StockBond Returns'!$AB1304&lt;-0.2,'StockBond Returns'!$AB1304&gt;=-0.3),1,0)</f>
        <v>0</v>
      </c>
      <c r="R1306">
        <f>if('StockBond Returns'!AB1304&lt;-0.3,1,0)</f>
        <v>1</v>
      </c>
      <c r="S1306" t="str">
        <f t="shared" ref="S1306:W1306" si="2609">if(N1306=1,$E1306,"")</f>
        <v/>
      </c>
      <c r="T1306" t="str">
        <f t="shared" si="2609"/>
        <v/>
      </c>
      <c r="U1306" t="str">
        <f t="shared" si="2609"/>
        <v/>
      </c>
      <c r="V1306" t="str">
        <f t="shared" si="2609"/>
        <v/>
      </c>
      <c r="W1306" s="19">
        <f t="shared" si="2609"/>
        <v>0.07718194318</v>
      </c>
    </row>
    <row r="1307">
      <c r="A1307">
        <f t="shared" si="33"/>
        <v>5</v>
      </c>
      <c r="B1307">
        <f t="shared" si="34"/>
        <v>1979</v>
      </c>
      <c r="C1307" s="159">
        <f t="shared" si="709"/>
        <v>29006</v>
      </c>
      <c r="D1307" s="156">
        <f t="shared" si="12"/>
        <v>1979.333333</v>
      </c>
      <c r="E1307" s="157">
        <f>('StockBond Returns'!Y1306+'StockBond Returns'!AA1306-'Parameters &amp; Main Results'!$B$33)/'StockBond Returns'!Z1306*12</f>
        <v>0.07822924757</v>
      </c>
      <c r="F1307" s="77">
        <f>'StockBond Returns'!Y1306+'StockBond Returns'!AA1306-'StockBond Returns'!Z1306*'Distribution of Final Value'!$B$7</f>
        <v>20.90140218</v>
      </c>
      <c r="G1307" s="19">
        <f>1/'StockBond Returns'!M1305</f>
        <v>0.1098581202</v>
      </c>
      <c r="H1307">
        <f t="shared" si="7"/>
        <v>1</v>
      </c>
      <c r="I1307" s="71">
        <f t="shared" si="8"/>
        <v>0</v>
      </c>
      <c r="J1307">
        <f t="shared" si="9"/>
        <v>0</v>
      </c>
      <c r="K1307" s="19">
        <f t="shared" ref="K1307:M1307" si="2610">if(H1307=1,$E1307,"")</f>
        <v>0.07822924757</v>
      </c>
      <c r="L1307" t="str">
        <f t="shared" si="2610"/>
        <v/>
      </c>
      <c r="M1307" t="str">
        <f t="shared" si="2610"/>
        <v/>
      </c>
      <c r="N1307" s="158">
        <f>if('StockBond Returns'!AB1305=0,1,0)</f>
        <v>0</v>
      </c>
      <c r="O1307">
        <f>if( and('StockBond Returns'!$AB1305&lt;0,'StockBond Returns'!$AB1305&gt;=-0.1),1,0)</f>
        <v>0</v>
      </c>
      <c r="P1307">
        <f>if( and('StockBond Returns'!$AB1305&lt;-0.1,'StockBond Returns'!$AB1305&gt;=-0.2),1,0)</f>
        <v>0</v>
      </c>
      <c r="Q1307">
        <f>if( and('StockBond Returns'!$AB1305&lt;-0.2,'StockBond Returns'!$AB1305&gt;=-0.3),1,0)</f>
        <v>0</v>
      </c>
      <c r="R1307">
        <f>if('StockBond Returns'!AB1305&lt;-0.3,1,0)</f>
        <v>1</v>
      </c>
      <c r="S1307" t="str">
        <f t="shared" ref="S1307:W1307" si="2611">if(N1307=1,$E1307,"")</f>
        <v/>
      </c>
      <c r="T1307" t="str">
        <f t="shared" si="2611"/>
        <v/>
      </c>
      <c r="U1307" t="str">
        <f t="shared" si="2611"/>
        <v/>
      </c>
      <c r="V1307" t="str">
        <f t="shared" si="2611"/>
        <v/>
      </c>
      <c r="W1307" s="19">
        <f t="shared" si="2611"/>
        <v>0.07822924757</v>
      </c>
    </row>
    <row r="1308">
      <c r="A1308">
        <f t="shared" si="33"/>
        <v>6</v>
      </c>
      <c r="B1308">
        <f t="shared" si="34"/>
        <v>1979</v>
      </c>
      <c r="C1308" s="159">
        <f t="shared" si="709"/>
        <v>29036</v>
      </c>
      <c r="D1308" s="156">
        <f t="shared" si="12"/>
        <v>1979.416667</v>
      </c>
      <c r="E1308" s="157">
        <f>('StockBond Returns'!Y1307+'StockBond Returns'!AA1307-'Parameters &amp; Main Results'!$B$33)/'StockBond Returns'!Z1307*12</f>
        <v>0.08038244284</v>
      </c>
      <c r="F1308" s="77">
        <f>'StockBond Returns'!Y1307+'StockBond Returns'!AA1307-'StockBond Returns'!Z1307*'Distribution of Final Value'!$B$7</f>
        <v>21.99959533</v>
      </c>
      <c r="G1308" s="19">
        <f>1/'StockBond Returns'!M1306</f>
        <v>0.1144549108</v>
      </c>
      <c r="H1308">
        <f t="shared" si="7"/>
        <v>1</v>
      </c>
      <c r="I1308" s="71">
        <f t="shared" si="8"/>
        <v>0</v>
      </c>
      <c r="J1308">
        <f t="shared" si="9"/>
        <v>0</v>
      </c>
      <c r="K1308" s="19">
        <f t="shared" ref="K1308:M1308" si="2612">if(H1308=1,$E1308,"")</f>
        <v>0.08038244284</v>
      </c>
      <c r="L1308" t="str">
        <f t="shared" si="2612"/>
        <v/>
      </c>
      <c r="M1308" t="str">
        <f t="shared" si="2612"/>
        <v/>
      </c>
      <c r="N1308" s="158">
        <f>if('StockBond Returns'!AB1306=0,1,0)</f>
        <v>0</v>
      </c>
      <c r="O1308">
        <f>if( and('StockBond Returns'!$AB1306&lt;0,'StockBond Returns'!$AB1306&gt;=-0.1),1,0)</f>
        <v>0</v>
      </c>
      <c r="P1308">
        <f>if( and('StockBond Returns'!$AB1306&lt;-0.1,'StockBond Returns'!$AB1306&gt;=-0.2),1,0)</f>
        <v>0</v>
      </c>
      <c r="Q1308">
        <f>if( and('StockBond Returns'!$AB1306&lt;-0.2,'StockBond Returns'!$AB1306&gt;=-0.3),1,0)</f>
        <v>0</v>
      </c>
      <c r="R1308">
        <f>if('StockBond Returns'!AB1306&lt;-0.3,1,0)</f>
        <v>1</v>
      </c>
      <c r="S1308" t="str">
        <f t="shared" ref="S1308:W1308" si="2613">if(N1308=1,$E1308,"")</f>
        <v/>
      </c>
      <c r="T1308" t="str">
        <f t="shared" si="2613"/>
        <v/>
      </c>
      <c r="U1308" t="str">
        <f t="shared" si="2613"/>
        <v/>
      </c>
      <c r="V1308" t="str">
        <f t="shared" si="2613"/>
        <v/>
      </c>
      <c r="W1308" s="19">
        <f t="shared" si="2613"/>
        <v>0.08038244284</v>
      </c>
    </row>
    <row r="1309">
      <c r="A1309">
        <f t="shared" si="33"/>
        <v>7</v>
      </c>
      <c r="B1309">
        <f t="shared" si="34"/>
        <v>1979</v>
      </c>
      <c r="C1309" s="159">
        <f t="shared" si="709"/>
        <v>29067</v>
      </c>
      <c r="D1309" s="156">
        <f t="shared" si="12"/>
        <v>1979.5</v>
      </c>
      <c r="E1309" s="157">
        <f>('StockBond Returns'!Y1308+'StockBond Returns'!AA1308-'Parameters &amp; Main Results'!$B$33)/'StockBond Returns'!Z1308*12</f>
        <v>0.07881720707</v>
      </c>
      <c r="F1309" s="77">
        <f>'StockBond Returns'!Y1308+'StockBond Returns'!AA1308-'StockBond Returns'!Z1308*'Distribution of Final Value'!$B$7</f>
        <v>21.09056743</v>
      </c>
      <c r="G1309" s="19">
        <f>1/'StockBond Returns'!M1307</f>
        <v>0.1126229493</v>
      </c>
      <c r="H1309">
        <f t="shared" si="7"/>
        <v>1</v>
      </c>
      <c r="I1309" s="71">
        <f t="shared" si="8"/>
        <v>0</v>
      </c>
      <c r="J1309">
        <f t="shared" si="9"/>
        <v>0</v>
      </c>
      <c r="K1309" s="19">
        <f t="shared" ref="K1309:M1309" si="2614">if(H1309=1,$E1309,"")</f>
        <v>0.07881720707</v>
      </c>
      <c r="L1309" t="str">
        <f t="shared" si="2614"/>
        <v/>
      </c>
      <c r="M1309" t="str">
        <f t="shared" si="2614"/>
        <v/>
      </c>
      <c r="N1309" s="158">
        <f>if('StockBond Returns'!AB1307=0,1,0)</f>
        <v>0</v>
      </c>
      <c r="O1309">
        <f>if( and('StockBond Returns'!$AB1307&lt;0,'StockBond Returns'!$AB1307&gt;=-0.1),1,0)</f>
        <v>0</v>
      </c>
      <c r="P1309">
        <f>if( and('StockBond Returns'!$AB1307&lt;-0.1,'StockBond Returns'!$AB1307&gt;=-0.2),1,0)</f>
        <v>0</v>
      </c>
      <c r="Q1309">
        <f>if( and('StockBond Returns'!$AB1307&lt;-0.2,'StockBond Returns'!$AB1307&gt;=-0.3),1,0)</f>
        <v>0</v>
      </c>
      <c r="R1309">
        <f>if('StockBond Returns'!AB1307&lt;-0.3,1,0)</f>
        <v>1</v>
      </c>
      <c r="S1309" t="str">
        <f t="shared" ref="S1309:W1309" si="2615">if(N1309=1,$E1309,"")</f>
        <v/>
      </c>
      <c r="T1309" t="str">
        <f t="shared" si="2615"/>
        <v/>
      </c>
      <c r="U1309" t="str">
        <f t="shared" si="2615"/>
        <v/>
      </c>
      <c r="V1309" t="str">
        <f t="shared" si="2615"/>
        <v/>
      </c>
      <c r="W1309" s="19">
        <f t="shared" si="2615"/>
        <v>0.07881720707</v>
      </c>
    </row>
    <row r="1310">
      <c r="A1310">
        <f t="shared" si="33"/>
        <v>8</v>
      </c>
      <c r="B1310">
        <f t="shared" si="34"/>
        <v>1979</v>
      </c>
      <c r="C1310" s="159">
        <f t="shared" si="709"/>
        <v>29098</v>
      </c>
      <c r="D1310" s="156">
        <f t="shared" si="12"/>
        <v>1979.583333</v>
      </c>
      <c r="E1310" s="157">
        <f>('StockBond Returns'!Y1309+'StockBond Returns'!AA1309-'Parameters &amp; Main Results'!$B$33)/'StockBond Returns'!Z1309*12</f>
        <v>0.0795172941</v>
      </c>
      <c r="F1310" s="77">
        <f>'StockBond Returns'!Y1309+'StockBond Returns'!AA1309-'StockBond Returns'!Z1309*'Distribution of Final Value'!$B$7</f>
        <v>21.40224359</v>
      </c>
      <c r="G1310" s="19">
        <f>1/'StockBond Returns'!M1308</f>
        <v>0.1120710968</v>
      </c>
      <c r="H1310">
        <f t="shared" si="7"/>
        <v>1</v>
      </c>
      <c r="I1310" s="71">
        <f t="shared" si="8"/>
        <v>0</v>
      </c>
      <c r="J1310">
        <f t="shared" si="9"/>
        <v>0</v>
      </c>
      <c r="K1310" s="19">
        <f t="shared" ref="K1310:M1310" si="2616">if(H1310=1,$E1310,"")</f>
        <v>0.0795172941</v>
      </c>
      <c r="L1310" t="str">
        <f t="shared" si="2616"/>
        <v/>
      </c>
      <c r="M1310" t="str">
        <f t="shared" si="2616"/>
        <v/>
      </c>
      <c r="N1310" s="158">
        <f>if('StockBond Returns'!AB1308=0,1,0)</f>
        <v>0</v>
      </c>
      <c r="O1310">
        <f>if( and('StockBond Returns'!$AB1308&lt;0,'StockBond Returns'!$AB1308&gt;=-0.1),1,0)</f>
        <v>0</v>
      </c>
      <c r="P1310">
        <f>if( and('StockBond Returns'!$AB1308&lt;-0.1,'StockBond Returns'!$AB1308&gt;=-0.2),1,0)</f>
        <v>0</v>
      </c>
      <c r="Q1310">
        <f>if( and('StockBond Returns'!$AB1308&lt;-0.2,'StockBond Returns'!$AB1308&gt;=-0.3),1,0)</f>
        <v>0</v>
      </c>
      <c r="R1310">
        <f>if('StockBond Returns'!AB1308&lt;-0.3,1,0)</f>
        <v>1</v>
      </c>
      <c r="S1310" t="str">
        <f t="shared" ref="S1310:W1310" si="2617">if(N1310=1,$E1310,"")</f>
        <v/>
      </c>
      <c r="T1310" t="str">
        <f t="shared" si="2617"/>
        <v/>
      </c>
      <c r="U1310" t="str">
        <f t="shared" si="2617"/>
        <v/>
      </c>
      <c r="V1310" t="str">
        <f t="shared" si="2617"/>
        <v/>
      </c>
      <c r="W1310" s="19">
        <f t="shared" si="2617"/>
        <v>0.0795172941</v>
      </c>
    </row>
    <row r="1311">
      <c r="A1311">
        <f t="shared" si="33"/>
        <v>9</v>
      </c>
      <c r="B1311">
        <f t="shared" si="34"/>
        <v>1979</v>
      </c>
      <c r="C1311" s="159">
        <f t="shared" si="709"/>
        <v>29128</v>
      </c>
      <c r="D1311" s="156">
        <f t="shared" si="12"/>
        <v>1979.666667</v>
      </c>
      <c r="E1311" s="157">
        <f>('StockBond Returns'!Y1310+'StockBond Returns'!AA1310-'Parameters &amp; Main Results'!$B$33)/'StockBond Returns'!Z1310*12</f>
        <v>0.07761970422</v>
      </c>
      <c r="F1311" s="77">
        <f>'StockBond Returns'!Y1310+'StockBond Returns'!AA1310-'StockBond Returns'!Z1310*'Distribution of Final Value'!$B$7</f>
        <v>20.32443839</v>
      </c>
      <c r="G1311" s="19">
        <f>1/'StockBond Returns'!M1309</f>
        <v>0.1076387681</v>
      </c>
      <c r="H1311">
        <f t="shared" si="7"/>
        <v>1</v>
      </c>
      <c r="I1311" s="71">
        <f t="shared" si="8"/>
        <v>0</v>
      </c>
      <c r="J1311">
        <f t="shared" si="9"/>
        <v>0</v>
      </c>
      <c r="K1311" s="19">
        <f t="shared" ref="K1311:M1311" si="2618">if(H1311=1,$E1311,"")</f>
        <v>0.07761970422</v>
      </c>
      <c r="L1311" t="str">
        <f t="shared" si="2618"/>
        <v/>
      </c>
      <c r="M1311" t="str">
        <f t="shared" si="2618"/>
        <v/>
      </c>
      <c r="N1311" s="158">
        <f>if('StockBond Returns'!AB1309=0,1,0)</f>
        <v>0</v>
      </c>
      <c r="O1311">
        <f>if( and('StockBond Returns'!$AB1309&lt;0,'StockBond Returns'!$AB1309&gt;=-0.1),1,0)</f>
        <v>0</v>
      </c>
      <c r="P1311">
        <f>if( and('StockBond Returns'!$AB1309&lt;-0.1,'StockBond Returns'!$AB1309&gt;=-0.2),1,0)</f>
        <v>0</v>
      </c>
      <c r="Q1311">
        <f>if( and('StockBond Returns'!$AB1309&lt;-0.2,'StockBond Returns'!$AB1309&gt;=-0.3),1,0)</f>
        <v>1</v>
      </c>
      <c r="R1311">
        <f>if('StockBond Returns'!AB1309&lt;-0.3,1,0)</f>
        <v>0</v>
      </c>
      <c r="S1311" t="str">
        <f t="shared" ref="S1311:W1311" si="2619">if(N1311=1,$E1311,"")</f>
        <v/>
      </c>
      <c r="T1311" t="str">
        <f t="shared" si="2619"/>
        <v/>
      </c>
      <c r="U1311" t="str">
        <f t="shared" si="2619"/>
        <v/>
      </c>
      <c r="V1311" s="19">
        <f t="shared" si="2619"/>
        <v>0.07761970422</v>
      </c>
      <c r="W1311" t="str">
        <f t="shared" si="2619"/>
        <v/>
      </c>
    </row>
    <row r="1312">
      <c r="A1312">
        <f t="shared" si="33"/>
        <v>10</v>
      </c>
      <c r="B1312">
        <f t="shared" si="34"/>
        <v>1979</v>
      </c>
      <c r="C1312" s="159">
        <f t="shared" si="709"/>
        <v>29159</v>
      </c>
      <c r="D1312" s="156">
        <f t="shared" si="12"/>
        <v>1979.75</v>
      </c>
      <c r="E1312" s="157">
        <f>('StockBond Returns'!Y1311+'StockBond Returns'!AA1311-'Parameters &amp; Main Results'!$B$33)/'StockBond Returns'!Z1311*12</f>
        <v>0.0786907548</v>
      </c>
      <c r="F1312" s="77">
        <f>'StockBond Returns'!Y1311+'StockBond Returns'!AA1311-'StockBond Returns'!Z1311*'Distribution of Final Value'!$B$7</f>
        <v>20.83559501</v>
      </c>
      <c r="G1312" s="19">
        <f>1/'StockBond Returns'!M1310</f>
        <v>0.1097766836</v>
      </c>
      <c r="H1312">
        <f t="shared" si="7"/>
        <v>1</v>
      </c>
      <c r="I1312" s="71">
        <f t="shared" si="8"/>
        <v>0</v>
      </c>
      <c r="J1312">
        <f t="shared" si="9"/>
        <v>0</v>
      </c>
      <c r="K1312" s="19">
        <f t="shared" ref="K1312:M1312" si="2620">if(H1312=1,$E1312,"")</f>
        <v>0.0786907548</v>
      </c>
      <c r="L1312" t="str">
        <f t="shared" si="2620"/>
        <v/>
      </c>
      <c r="M1312" t="str">
        <f t="shared" si="2620"/>
        <v/>
      </c>
      <c r="N1312" s="158">
        <f>if('StockBond Returns'!AB1310=0,1,0)</f>
        <v>0</v>
      </c>
      <c r="O1312">
        <f>if( and('StockBond Returns'!$AB1310&lt;0,'StockBond Returns'!$AB1310&gt;=-0.1),1,0)</f>
        <v>0</v>
      </c>
      <c r="P1312">
        <f>if( and('StockBond Returns'!$AB1310&lt;-0.1,'StockBond Returns'!$AB1310&gt;=-0.2),1,0)</f>
        <v>0</v>
      </c>
      <c r="Q1312">
        <f>if( and('StockBond Returns'!$AB1310&lt;-0.2,'StockBond Returns'!$AB1310&gt;=-0.3),1,0)</f>
        <v>1</v>
      </c>
      <c r="R1312">
        <f>if('StockBond Returns'!AB1310&lt;-0.3,1,0)</f>
        <v>0</v>
      </c>
      <c r="S1312" t="str">
        <f t="shared" ref="S1312:W1312" si="2621">if(N1312=1,$E1312,"")</f>
        <v/>
      </c>
      <c r="T1312" t="str">
        <f t="shared" si="2621"/>
        <v/>
      </c>
      <c r="U1312" t="str">
        <f t="shared" si="2621"/>
        <v/>
      </c>
      <c r="V1312" s="19">
        <f t="shared" si="2621"/>
        <v>0.0786907548</v>
      </c>
      <c r="W1312" t="str">
        <f t="shared" si="2621"/>
        <v/>
      </c>
    </row>
    <row r="1313">
      <c r="A1313">
        <f t="shared" si="33"/>
        <v>11</v>
      </c>
      <c r="B1313">
        <f t="shared" si="34"/>
        <v>1979</v>
      </c>
      <c r="C1313" s="159">
        <f t="shared" si="709"/>
        <v>29189</v>
      </c>
      <c r="D1313" s="156">
        <f t="shared" si="12"/>
        <v>1979.833333</v>
      </c>
      <c r="E1313" s="157">
        <f>('StockBond Returns'!Y1312+'StockBond Returns'!AA1312-'Parameters &amp; Main Results'!$B$33)/'StockBond Returns'!Z1312*12</f>
        <v>0.0855855246</v>
      </c>
      <c r="F1313" s="77">
        <f>'StockBond Returns'!Y1312+'StockBond Returns'!AA1312-'StockBond Returns'!Z1312*'Distribution of Final Value'!$B$7</f>
        <v>24.43090972</v>
      </c>
      <c r="G1313" s="19">
        <f>1/'StockBond Returns'!M1311</f>
        <v>0.1182146373</v>
      </c>
      <c r="H1313">
        <f t="shared" si="7"/>
        <v>1</v>
      </c>
      <c r="I1313" s="71">
        <f t="shared" si="8"/>
        <v>0</v>
      </c>
      <c r="J1313">
        <f t="shared" si="9"/>
        <v>0</v>
      </c>
      <c r="K1313" s="19">
        <f t="shared" ref="K1313:M1313" si="2622">if(H1313=1,$E1313,"")</f>
        <v>0.0855855246</v>
      </c>
      <c r="L1313" t="str">
        <f t="shared" si="2622"/>
        <v/>
      </c>
      <c r="M1313" t="str">
        <f t="shared" si="2622"/>
        <v/>
      </c>
      <c r="N1313" s="158">
        <f>if('StockBond Returns'!AB1311=0,1,0)</f>
        <v>0</v>
      </c>
      <c r="O1313">
        <f>if( and('StockBond Returns'!$AB1311&lt;0,'StockBond Returns'!$AB1311&gt;=-0.1),1,0)</f>
        <v>0</v>
      </c>
      <c r="P1313">
        <f>if( and('StockBond Returns'!$AB1311&lt;-0.1,'StockBond Returns'!$AB1311&gt;=-0.2),1,0)</f>
        <v>0</v>
      </c>
      <c r="Q1313">
        <f>if( and('StockBond Returns'!$AB1311&lt;-0.2,'StockBond Returns'!$AB1311&gt;=-0.3),1,0)</f>
        <v>0</v>
      </c>
      <c r="R1313">
        <f>if('StockBond Returns'!AB1311&lt;-0.3,1,0)</f>
        <v>1</v>
      </c>
      <c r="S1313" t="str">
        <f t="shared" ref="S1313:W1313" si="2623">if(N1313=1,$E1313,"")</f>
        <v/>
      </c>
      <c r="T1313" t="str">
        <f t="shared" si="2623"/>
        <v/>
      </c>
      <c r="U1313" t="str">
        <f t="shared" si="2623"/>
        <v/>
      </c>
      <c r="V1313" t="str">
        <f t="shared" si="2623"/>
        <v/>
      </c>
      <c r="W1313" s="19">
        <f t="shared" si="2623"/>
        <v>0.0855855246</v>
      </c>
    </row>
    <row r="1314">
      <c r="A1314">
        <f t="shared" si="33"/>
        <v>12</v>
      </c>
      <c r="B1314">
        <f t="shared" si="34"/>
        <v>1979</v>
      </c>
      <c r="C1314" s="159">
        <f t="shared" si="709"/>
        <v>29220</v>
      </c>
      <c r="D1314" s="156">
        <f t="shared" si="12"/>
        <v>1979.916667</v>
      </c>
      <c r="E1314" s="157">
        <f>('StockBond Returns'!Y1313+'StockBond Returns'!AA1313-'Parameters &amp; Main Results'!$B$33)/'StockBond Returns'!Z1313*12</f>
        <v>0.08353219425</v>
      </c>
      <c r="F1314" s="77">
        <f>'StockBond Returns'!Y1313+'StockBond Returns'!AA1313-'StockBond Returns'!Z1313*'Distribution of Final Value'!$B$7</f>
        <v>23.25884278</v>
      </c>
      <c r="G1314" s="19">
        <f>1/'StockBond Returns'!M1312</f>
        <v>0.1146674685</v>
      </c>
      <c r="H1314">
        <f t="shared" si="7"/>
        <v>1</v>
      </c>
      <c r="I1314" s="71">
        <f t="shared" si="8"/>
        <v>0</v>
      </c>
      <c r="J1314">
        <f t="shared" si="9"/>
        <v>0</v>
      </c>
      <c r="K1314" s="19">
        <f t="shared" ref="K1314:M1314" si="2624">if(H1314=1,$E1314,"")</f>
        <v>0.08353219425</v>
      </c>
      <c r="L1314" t="str">
        <f t="shared" si="2624"/>
        <v/>
      </c>
      <c r="M1314" t="str">
        <f t="shared" si="2624"/>
        <v/>
      </c>
      <c r="N1314" s="158">
        <f>if('StockBond Returns'!AB1312=0,1,0)</f>
        <v>0</v>
      </c>
      <c r="O1314">
        <f>if( and('StockBond Returns'!$AB1312&lt;0,'StockBond Returns'!$AB1312&gt;=-0.1),1,0)</f>
        <v>0</v>
      </c>
      <c r="P1314">
        <f>if( and('StockBond Returns'!$AB1312&lt;-0.1,'StockBond Returns'!$AB1312&gt;=-0.2),1,0)</f>
        <v>0</v>
      </c>
      <c r="Q1314">
        <f>if( and('StockBond Returns'!$AB1312&lt;-0.2,'StockBond Returns'!$AB1312&gt;=-0.3),1,0)</f>
        <v>0</v>
      </c>
      <c r="R1314">
        <f>if('StockBond Returns'!AB1312&lt;-0.3,1,0)</f>
        <v>1</v>
      </c>
      <c r="S1314" t="str">
        <f t="shared" ref="S1314:W1314" si="2625">if(N1314=1,$E1314,"")</f>
        <v/>
      </c>
      <c r="T1314" t="str">
        <f t="shared" si="2625"/>
        <v/>
      </c>
      <c r="U1314" t="str">
        <f t="shared" si="2625"/>
        <v/>
      </c>
      <c r="V1314" t="str">
        <f t="shared" si="2625"/>
        <v/>
      </c>
      <c r="W1314" s="19">
        <f t="shared" si="2625"/>
        <v>0.08353219425</v>
      </c>
    </row>
    <row r="1315">
      <c r="A1315">
        <f t="shared" si="33"/>
        <v>1</v>
      </c>
      <c r="B1315">
        <f t="shared" si="34"/>
        <v>1980</v>
      </c>
      <c r="C1315" s="159">
        <f t="shared" si="709"/>
        <v>29251</v>
      </c>
      <c r="D1315" s="156">
        <f t="shared" si="12"/>
        <v>1980</v>
      </c>
      <c r="E1315" s="157">
        <f>('StockBond Returns'!Y1314+'StockBond Returns'!AA1314-'Parameters &amp; Main Results'!$B$33)/'StockBond Returns'!Z1314*12</f>
        <v>0.08352478812</v>
      </c>
      <c r="F1315" s="77">
        <f>'StockBond Returns'!Y1314+'StockBond Returns'!AA1314-'StockBond Returns'!Z1314*'Distribution of Final Value'!$B$7</f>
        <v>23.17633198</v>
      </c>
      <c r="G1315" s="19">
        <f>1/'StockBond Returns'!M1313</f>
        <v>0.1142000732</v>
      </c>
      <c r="H1315">
        <f t="shared" si="7"/>
        <v>1</v>
      </c>
      <c r="I1315" s="71">
        <f t="shared" si="8"/>
        <v>0</v>
      </c>
      <c r="J1315">
        <f t="shared" si="9"/>
        <v>0</v>
      </c>
      <c r="K1315" s="19">
        <f t="shared" ref="K1315:M1315" si="2626">if(H1315=1,$E1315,"")</f>
        <v>0.08352478812</v>
      </c>
      <c r="L1315" t="str">
        <f t="shared" si="2626"/>
        <v/>
      </c>
      <c r="M1315" t="str">
        <f t="shared" si="2626"/>
        <v/>
      </c>
      <c r="N1315" s="158">
        <f>if('StockBond Returns'!AB1313=0,1,0)</f>
        <v>0</v>
      </c>
      <c r="O1315">
        <f>if( and('StockBond Returns'!$AB1313&lt;0,'StockBond Returns'!$AB1313&gt;=-0.1),1,0)</f>
        <v>0</v>
      </c>
      <c r="P1315">
        <f>if( and('StockBond Returns'!$AB1313&lt;-0.1,'StockBond Returns'!$AB1313&gt;=-0.2),1,0)</f>
        <v>0</v>
      </c>
      <c r="Q1315">
        <f>if( and('StockBond Returns'!$AB1313&lt;-0.2,'StockBond Returns'!$AB1313&gt;=-0.3),1,0)</f>
        <v>0</v>
      </c>
      <c r="R1315">
        <f>if('StockBond Returns'!AB1313&lt;-0.3,1,0)</f>
        <v>1</v>
      </c>
      <c r="S1315" t="str">
        <f t="shared" ref="S1315:W1315" si="2627">if(N1315=1,$E1315,"")</f>
        <v/>
      </c>
      <c r="T1315" t="str">
        <f t="shared" si="2627"/>
        <v/>
      </c>
      <c r="U1315" t="str">
        <f t="shared" si="2627"/>
        <v/>
      </c>
      <c r="V1315" t="str">
        <f t="shared" si="2627"/>
        <v/>
      </c>
      <c r="W1315" s="19">
        <f t="shared" si="2627"/>
        <v>0.08352478812</v>
      </c>
    </row>
    <row r="1316">
      <c r="A1316">
        <f t="shared" si="33"/>
        <v>2</v>
      </c>
      <c r="B1316">
        <f t="shared" si="34"/>
        <v>1980</v>
      </c>
      <c r="C1316" s="159">
        <f t="shared" si="709"/>
        <v>29280</v>
      </c>
      <c r="D1316" s="156">
        <f t="shared" si="12"/>
        <v>1980.083333</v>
      </c>
      <c r="E1316" s="157">
        <f>('StockBond Returns'!Y1315+'StockBond Returns'!AA1315-'Parameters &amp; Main Results'!$B$33)/'StockBond Returns'!Z1315*12</f>
        <v>0.0823045351</v>
      </c>
      <c r="F1316" s="77">
        <f>'StockBond Returns'!Y1315+'StockBond Returns'!AA1315-'StockBond Returns'!Z1315*'Distribution of Final Value'!$B$7</f>
        <v>22.45747191</v>
      </c>
      <c r="G1316" s="19">
        <f>1/'StockBond Returns'!M1314</f>
        <v>0.1097560516</v>
      </c>
      <c r="H1316">
        <f t="shared" si="7"/>
        <v>1</v>
      </c>
      <c r="I1316" s="71">
        <f t="shared" si="8"/>
        <v>0</v>
      </c>
      <c r="J1316">
        <f t="shared" si="9"/>
        <v>0</v>
      </c>
      <c r="K1316" s="19">
        <f t="shared" ref="K1316:M1316" si="2628">if(H1316=1,$E1316,"")</f>
        <v>0.0823045351</v>
      </c>
      <c r="L1316" t="str">
        <f t="shared" si="2628"/>
        <v/>
      </c>
      <c r="M1316" t="str">
        <f t="shared" si="2628"/>
        <v/>
      </c>
      <c r="N1316" s="158">
        <f>if('StockBond Returns'!AB1314=0,1,0)</f>
        <v>0</v>
      </c>
      <c r="O1316">
        <f>if( and('StockBond Returns'!$AB1314&lt;0,'StockBond Returns'!$AB1314&gt;=-0.1),1,0)</f>
        <v>0</v>
      </c>
      <c r="P1316">
        <f>if( and('StockBond Returns'!$AB1314&lt;-0.1,'StockBond Returns'!$AB1314&gt;=-0.2),1,0)</f>
        <v>0</v>
      </c>
      <c r="Q1316">
        <f>if( and('StockBond Returns'!$AB1314&lt;-0.2,'StockBond Returns'!$AB1314&gt;=-0.3),1,0)</f>
        <v>1</v>
      </c>
      <c r="R1316">
        <f>if('StockBond Returns'!AB1314&lt;-0.3,1,0)</f>
        <v>0</v>
      </c>
      <c r="S1316" t="str">
        <f t="shared" ref="S1316:W1316" si="2629">if(N1316=1,$E1316,"")</f>
        <v/>
      </c>
      <c r="T1316" t="str">
        <f t="shared" si="2629"/>
        <v/>
      </c>
      <c r="U1316" t="str">
        <f t="shared" si="2629"/>
        <v/>
      </c>
      <c r="V1316" s="19">
        <f t="shared" si="2629"/>
        <v>0.0823045351</v>
      </c>
      <c r="W1316" t="str">
        <f t="shared" si="2629"/>
        <v/>
      </c>
    </row>
    <row r="1317">
      <c r="A1317">
        <f t="shared" si="33"/>
        <v>3</v>
      </c>
      <c r="B1317">
        <f t="shared" si="34"/>
        <v>1980</v>
      </c>
      <c r="C1317" s="159">
        <f t="shared" si="709"/>
        <v>29311</v>
      </c>
      <c r="D1317" s="156">
        <f t="shared" si="12"/>
        <v>1980.166667</v>
      </c>
      <c r="E1317" s="157">
        <f>('StockBond Returns'!Y1316+'StockBond Returns'!AA1316-'Parameters &amp; Main Results'!$B$33)/'StockBond Returns'!Z1316*12</f>
        <v>0.08558276412</v>
      </c>
      <c r="F1317" s="77">
        <f>'StockBond Returns'!Y1316+'StockBond Returns'!AA1316-'StockBond Returns'!Z1316*'Distribution of Final Value'!$B$7</f>
        <v>24.0990961</v>
      </c>
      <c r="G1317" s="19">
        <f>1/'StockBond Returns'!M1315</f>
        <v>0.1120361894</v>
      </c>
      <c r="H1317">
        <f t="shared" si="7"/>
        <v>1</v>
      </c>
      <c r="I1317" s="71">
        <f t="shared" si="8"/>
        <v>0</v>
      </c>
      <c r="J1317">
        <f t="shared" si="9"/>
        <v>0</v>
      </c>
      <c r="K1317" s="19">
        <f t="shared" ref="K1317:M1317" si="2630">if(H1317=1,$E1317,"")</f>
        <v>0.08558276412</v>
      </c>
      <c r="L1317" t="str">
        <f t="shared" si="2630"/>
        <v/>
      </c>
      <c r="M1317" t="str">
        <f t="shared" si="2630"/>
        <v/>
      </c>
      <c r="N1317" s="158">
        <f>if('StockBond Returns'!AB1315=0,1,0)</f>
        <v>0</v>
      </c>
      <c r="O1317">
        <f>if( and('StockBond Returns'!$AB1315&lt;0,'StockBond Returns'!$AB1315&gt;=-0.1),1,0)</f>
        <v>0</v>
      </c>
      <c r="P1317">
        <f>if( and('StockBond Returns'!$AB1315&lt;-0.1,'StockBond Returns'!$AB1315&gt;=-0.2),1,0)</f>
        <v>0</v>
      </c>
      <c r="Q1317">
        <f>if( and('StockBond Returns'!$AB1315&lt;-0.2,'StockBond Returns'!$AB1315&gt;=-0.3),1,0)</f>
        <v>1</v>
      </c>
      <c r="R1317">
        <f>if('StockBond Returns'!AB1315&lt;-0.3,1,0)</f>
        <v>0</v>
      </c>
      <c r="S1317" t="str">
        <f t="shared" ref="S1317:W1317" si="2631">if(N1317=1,$E1317,"")</f>
        <v/>
      </c>
      <c r="T1317" t="str">
        <f t="shared" si="2631"/>
        <v/>
      </c>
      <c r="U1317" t="str">
        <f t="shared" si="2631"/>
        <v/>
      </c>
      <c r="V1317" s="19">
        <f t="shared" si="2631"/>
        <v>0.08558276412</v>
      </c>
      <c r="W1317" t="str">
        <f t="shared" si="2631"/>
        <v/>
      </c>
    </row>
    <row r="1318">
      <c r="A1318">
        <f t="shared" si="33"/>
        <v>4</v>
      </c>
      <c r="B1318">
        <f t="shared" si="34"/>
        <v>1980</v>
      </c>
      <c r="C1318" s="159">
        <f t="shared" si="709"/>
        <v>29341</v>
      </c>
      <c r="D1318" s="156">
        <f t="shared" si="12"/>
        <v>1980.25</v>
      </c>
      <c r="E1318" s="157">
        <f>('StockBond Returns'!Y1317+'StockBond Returns'!AA1317-'Parameters &amp; Main Results'!$B$33)/'StockBond Returns'!Z1317*12</f>
        <v>0.09379587267</v>
      </c>
      <c r="F1318" s="77">
        <f>'StockBond Returns'!Y1317+'StockBond Returns'!AA1317-'StockBond Returns'!Z1317*'Distribution of Final Value'!$B$7</f>
        <v>28.29530482</v>
      </c>
      <c r="G1318" s="19">
        <f>1/'StockBond Returns'!M1316</f>
        <v>0.1269083686</v>
      </c>
      <c r="H1318">
        <f t="shared" si="7"/>
        <v>1</v>
      </c>
      <c r="I1318" s="71">
        <f t="shared" si="8"/>
        <v>0</v>
      </c>
      <c r="J1318">
        <f t="shared" si="9"/>
        <v>0</v>
      </c>
      <c r="K1318" s="19">
        <f t="shared" ref="K1318:M1318" si="2632">if(H1318=1,$E1318,"")</f>
        <v>0.09379587267</v>
      </c>
      <c r="L1318" t="str">
        <f t="shared" si="2632"/>
        <v/>
      </c>
      <c r="M1318" t="str">
        <f t="shared" si="2632"/>
        <v/>
      </c>
      <c r="N1318" s="158">
        <f>if('StockBond Returns'!AB1316=0,1,0)</f>
        <v>0</v>
      </c>
      <c r="O1318">
        <f>if( and('StockBond Returns'!$AB1316&lt;0,'StockBond Returns'!$AB1316&gt;=-0.1),1,0)</f>
        <v>0</v>
      </c>
      <c r="P1318">
        <f>if( and('StockBond Returns'!$AB1316&lt;-0.1,'StockBond Returns'!$AB1316&gt;=-0.2),1,0)</f>
        <v>0</v>
      </c>
      <c r="Q1318">
        <f>if( and('StockBond Returns'!$AB1316&lt;-0.2,'StockBond Returns'!$AB1316&gt;=-0.3),1,0)</f>
        <v>0</v>
      </c>
      <c r="R1318">
        <f>if('StockBond Returns'!AB1316&lt;-0.3,1,0)</f>
        <v>1</v>
      </c>
      <c r="S1318" t="str">
        <f t="shared" ref="S1318:W1318" si="2633">if(N1318=1,$E1318,"")</f>
        <v/>
      </c>
      <c r="T1318" t="str">
        <f t="shared" si="2633"/>
        <v/>
      </c>
      <c r="U1318" t="str">
        <f t="shared" si="2633"/>
        <v/>
      </c>
      <c r="V1318" t="str">
        <f t="shared" si="2633"/>
        <v/>
      </c>
      <c r="W1318" s="19">
        <f t="shared" si="2633"/>
        <v>0.09379587267</v>
      </c>
    </row>
    <row r="1319">
      <c r="A1319">
        <f t="shared" si="33"/>
        <v>5</v>
      </c>
      <c r="B1319">
        <f t="shared" si="34"/>
        <v>1980</v>
      </c>
      <c r="C1319" s="159">
        <f t="shared" si="709"/>
        <v>29372</v>
      </c>
      <c r="D1319" s="156">
        <f t="shared" si="12"/>
        <v>1980.333333</v>
      </c>
      <c r="E1319" s="157">
        <f>('StockBond Returns'!Y1318+'StockBond Returns'!AA1318-'Parameters &amp; Main Results'!$B$33)/'StockBond Returns'!Z1318*12</f>
        <v>0.08958153967</v>
      </c>
      <c r="F1319" s="77">
        <f>'StockBond Returns'!Y1318+'StockBond Returns'!AA1318-'StockBond Returns'!Z1318*'Distribution of Final Value'!$B$7</f>
        <v>25.98784057</v>
      </c>
      <c r="G1319" s="19">
        <f>1/'StockBond Returns'!M1317</f>
        <v>0.1235395103</v>
      </c>
      <c r="H1319">
        <f t="shared" si="7"/>
        <v>1</v>
      </c>
      <c r="I1319" s="71">
        <f t="shared" si="8"/>
        <v>0</v>
      </c>
      <c r="J1319">
        <f t="shared" si="9"/>
        <v>0</v>
      </c>
      <c r="K1319" s="19">
        <f t="shared" ref="K1319:M1319" si="2634">if(H1319=1,$E1319,"")</f>
        <v>0.08958153967</v>
      </c>
      <c r="L1319" t="str">
        <f t="shared" si="2634"/>
        <v/>
      </c>
      <c r="M1319" t="str">
        <f t="shared" si="2634"/>
        <v/>
      </c>
      <c r="N1319" s="158">
        <f>if('StockBond Returns'!AB1317=0,1,0)</f>
        <v>0</v>
      </c>
      <c r="O1319">
        <f>if( and('StockBond Returns'!$AB1317&lt;0,'StockBond Returns'!$AB1317&gt;=-0.1),1,0)</f>
        <v>0</v>
      </c>
      <c r="P1319">
        <f>if( and('StockBond Returns'!$AB1317&lt;-0.1,'StockBond Returns'!$AB1317&gt;=-0.2),1,0)</f>
        <v>0</v>
      </c>
      <c r="Q1319">
        <f>if( and('StockBond Returns'!$AB1317&lt;-0.2,'StockBond Returns'!$AB1317&gt;=-0.3),1,0)</f>
        <v>0</v>
      </c>
      <c r="R1319">
        <f>if('StockBond Returns'!AB1317&lt;-0.3,1,0)</f>
        <v>1</v>
      </c>
      <c r="S1319" t="str">
        <f t="shared" ref="S1319:W1319" si="2635">if(N1319=1,$E1319,"")</f>
        <v/>
      </c>
      <c r="T1319" t="str">
        <f t="shared" si="2635"/>
        <v/>
      </c>
      <c r="U1319" t="str">
        <f t="shared" si="2635"/>
        <v/>
      </c>
      <c r="V1319" t="str">
        <f t="shared" si="2635"/>
        <v/>
      </c>
      <c r="W1319" s="19">
        <f t="shared" si="2635"/>
        <v>0.08958153967</v>
      </c>
    </row>
    <row r="1320">
      <c r="A1320">
        <f t="shared" si="33"/>
        <v>6</v>
      </c>
      <c r="B1320">
        <f t="shared" si="34"/>
        <v>1980</v>
      </c>
      <c r="C1320" s="159">
        <f t="shared" si="709"/>
        <v>29402</v>
      </c>
      <c r="D1320" s="156">
        <f t="shared" si="12"/>
        <v>1980.416667</v>
      </c>
      <c r="E1320" s="157">
        <f>('StockBond Returns'!Y1319+'StockBond Returns'!AA1319-'Parameters &amp; Main Results'!$B$33)/'StockBond Returns'!Z1319*12</f>
        <v>0.08695129458</v>
      </c>
      <c r="F1320" s="77">
        <f>'StockBond Returns'!Y1319+'StockBond Returns'!AA1319-'StockBond Returns'!Z1319*'Distribution of Final Value'!$B$7</f>
        <v>24.52697907</v>
      </c>
      <c r="G1320" s="19">
        <f>1/'StockBond Returns'!M1318</f>
        <v>0.1199834161</v>
      </c>
      <c r="H1320">
        <f t="shared" si="7"/>
        <v>1</v>
      </c>
      <c r="I1320" s="71">
        <f t="shared" si="8"/>
        <v>0</v>
      </c>
      <c r="J1320">
        <f t="shared" si="9"/>
        <v>0</v>
      </c>
      <c r="K1320" s="19">
        <f t="shared" ref="K1320:M1320" si="2636">if(H1320=1,$E1320,"")</f>
        <v>0.08695129458</v>
      </c>
      <c r="L1320" t="str">
        <f t="shared" si="2636"/>
        <v/>
      </c>
      <c r="M1320" t="str">
        <f t="shared" si="2636"/>
        <v/>
      </c>
      <c r="N1320" s="158">
        <f>if('StockBond Returns'!AB1318=0,1,0)</f>
        <v>0</v>
      </c>
      <c r="O1320">
        <f>if( and('StockBond Returns'!$AB1318&lt;0,'StockBond Returns'!$AB1318&gt;=-0.1),1,0)</f>
        <v>0</v>
      </c>
      <c r="P1320">
        <f>if( and('StockBond Returns'!$AB1318&lt;-0.1,'StockBond Returns'!$AB1318&gt;=-0.2),1,0)</f>
        <v>0</v>
      </c>
      <c r="Q1320">
        <f>if( and('StockBond Returns'!$AB1318&lt;-0.2,'StockBond Returns'!$AB1318&gt;=-0.3),1,0)</f>
        <v>0</v>
      </c>
      <c r="R1320">
        <f>if('StockBond Returns'!AB1318&lt;-0.3,1,0)</f>
        <v>1</v>
      </c>
      <c r="S1320" t="str">
        <f t="shared" ref="S1320:W1320" si="2637">if(N1320=1,$E1320,"")</f>
        <v/>
      </c>
      <c r="T1320" t="str">
        <f t="shared" si="2637"/>
        <v/>
      </c>
      <c r="U1320" t="str">
        <f t="shared" si="2637"/>
        <v/>
      </c>
      <c r="V1320" t="str">
        <f t="shared" si="2637"/>
        <v/>
      </c>
      <c r="W1320" s="19">
        <f t="shared" si="2637"/>
        <v>0.08695129458</v>
      </c>
    </row>
    <row r="1321">
      <c r="A1321">
        <f t="shared" si="33"/>
        <v>7</v>
      </c>
      <c r="B1321">
        <f t="shared" si="34"/>
        <v>1980</v>
      </c>
      <c r="C1321" s="159">
        <f t="shared" si="709"/>
        <v>29433</v>
      </c>
      <c r="D1321" s="156">
        <f t="shared" si="12"/>
        <v>1980.5</v>
      </c>
      <c r="E1321" s="157">
        <f>('StockBond Returns'!Y1320+'StockBond Returns'!AA1320-'Parameters &amp; Main Results'!$B$33)/'StockBond Returns'!Z1320*12</f>
        <v>0.08601961915</v>
      </c>
      <c r="F1321" s="77">
        <f>'StockBond Returns'!Y1320+'StockBond Returns'!AA1320-'StockBond Returns'!Z1320*'Distribution of Final Value'!$B$7</f>
        <v>23.95725773</v>
      </c>
      <c r="G1321" s="19">
        <f>1/'StockBond Returns'!M1319</f>
        <v>0.1178503375</v>
      </c>
      <c r="H1321">
        <f t="shared" si="7"/>
        <v>1</v>
      </c>
      <c r="I1321" s="71">
        <f t="shared" si="8"/>
        <v>0</v>
      </c>
      <c r="J1321">
        <f t="shared" si="9"/>
        <v>0</v>
      </c>
      <c r="K1321" s="19">
        <f t="shared" ref="K1321:M1321" si="2638">if(H1321=1,$E1321,"")</f>
        <v>0.08601961915</v>
      </c>
      <c r="L1321" t="str">
        <f t="shared" si="2638"/>
        <v/>
      </c>
      <c r="M1321" t="str">
        <f t="shared" si="2638"/>
        <v/>
      </c>
      <c r="N1321" s="158">
        <f>if('StockBond Returns'!AB1319=0,1,0)</f>
        <v>0</v>
      </c>
      <c r="O1321">
        <f>if( and('StockBond Returns'!$AB1319&lt;0,'StockBond Returns'!$AB1319&gt;=-0.1),1,0)</f>
        <v>0</v>
      </c>
      <c r="P1321">
        <f>if( and('StockBond Returns'!$AB1319&lt;-0.1,'StockBond Returns'!$AB1319&gt;=-0.2),1,0)</f>
        <v>0</v>
      </c>
      <c r="Q1321">
        <f>if( and('StockBond Returns'!$AB1319&lt;-0.2,'StockBond Returns'!$AB1319&gt;=-0.3),1,0)</f>
        <v>0</v>
      </c>
      <c r="R1321">
        <f>if('StockBond Returns'!AB1319&lt;-0.3,1,0)</f>
        <v>1</v>
      </c>
      <c r="S1321" t="str">
        <f t="shared" ref="S1321:W1321" si="2639">if(N1321=1,$E1321,"")</f>
        <v/>
      </c>
      <c r="T1321" t="str">
        <f t="shared" si="2639"/>
        <v/>
      </c>
      <c r="U1321" t="str">
        <f t="shared" si="2639"/>
        <v/>
      </c>
      <c r="V1321" t="str">
        <f t="shared" si="2639"/>
        <v/>
      </c>
      <c r="W1321" s="19">
        <f t="shared" si="2639"/>
        <v>0.08601961915</v>
      </c>
    </row>
    <row r="1322">
      <c r="A1322">
        <f t="shared" si="33"/>
        <v>8</v>
      </c>
      <c r="B1322">
        <f t="shared" si="34"/>
        <v>1980</v>
      </c>
      <c r="C1322" s="159">
        <f t="shared" si="709"/>
        <v>29464</v>
      </c>
      <c r="D1322" s="156">
        <f t="shared" si="12"/>
        <v>1980.583333</v>
      </c>
      <c r="E1322" s="157">
        <f>('StockBond Returns'!Y1321+'StockBond Returns'!AA1321-'Parameters &amp; Main Results'!$B$33)/'StockBond Returns'!Z1321*12</f>
        <v>0.08308609178</v>
      </c>
      <c r="F1322" s="77">
        <f>'StockBond Returns'!Y1321+'StockBond Returns'!AA1321-'StockBond Returns'!Z1321*'Distribution of Final Value'!$B$7</f>
        <v>22.36571355</v>
      </c>
      <c r="G1322" s="19">
        <f>1/'StockBond Returns'!M1320</f>
        <v>0.110871013</v>
      </c>
      <c r="H1322">
        <f t="shared" si="7"/>
        <v>1</v>
      </c>
      <c r="I1322" s="71">
        <f t="shared" si="8"/>
        <v>0</v>
      </c>
      <c r="J1322">
        <f t="shared" si="9"/>
        <v>0</v>
      </c>
      <c r="K1322" s="19">
        <f t="shared" ref="K1322:M1322" si="2640">if(H1322=1,$E1322,"")</f>
        <v>0.08308609178</v>
      </c>
      <c r="L1322" t="str">
        <f t="shared" si="2640"/>
        <v/>
      </c>
      <c r="M1322" t="str">
        <f t="shared" si="2640"/>
        <v/>
      </c>
      <c r="N1322" s="158">
        <f>if('StockBond Returns'!AB1320=0,1,0)</f>
        <v>0</v>
      </c>
      <c r="O1322">
        <f>if( and('StockBond Returns'!$AB1320&lt;0,'StockBond Returns'!$AB1320&gt;=-0.1),1,0)</f>
        <v>0</v>
      </c>
      <c r="P1322">
        <f>if( and('StockBond Returns'!$AB1320&lt;-0.1,'StockBond Returns'!$AB1320&gt;=-0.2),1,0)</f>
        <v>0</v>
      </c>
      <c r="Q1322">
        <f>if( and('StockBond Returns'!$AB1320&lt;-0.2,'StockBond Returns'!$AB1320&gt;=-0.3),1,0)</f>
        <v>1</v>
      </c>
      <c r="R1322">
        <f>if('StockBond Returns'!AB1320&lt;-0.3,1,0)</f>
        <v>0</v>
      </c>
      <c r="S1322" t="str">
        <f t="shared" ref="S1322:W1322" si="2641">if(N1322=1,$E1322,"")</f>
        <v/>
      </c>
      <c r="T1322" t="str">
        <f t="shared" si="2641"/>
        <v/>
      </c>
      <c r="U1322" t="str">
        <f t="shared" si="2641"/>
        <v/>
      </c>
      <c r="V1322" s="19">
        <f t="shared" si="2641"/>
        <v>0.08308609178</v>
      </c>
      <c r="W1322" t="str">
        <f t="shared" si="2641"/>
        <v/>
      </c>
    </row>
    <row r="1323">
      <c r="A1323">
        <f t="shared" si="33"/>
        <v>9</v>
      </c>
      <c r="B1323">
        <f t="shared" si="34"/>
        <v>1980</v>
      </c>
      <c r="C1323" s="159">
        <f t="shared" si="709"/>
        <v>29494</v>
      </c>
      <c r="D1323" s="156">
        <f t="shared" si="12"/>
        <v>1980.666667</v>
      </c>
      <c r="E1323" s="157">
        <f>('StockBond Returns'!Y1322+'StockBond Returns'!AA1322-'Parameters &amp; Main Results'!$B$33)/'StockBond Returns'!Z1322*12</f>
        <v>0.08438469241</v>
      </c>
      <c r="F1323" s="77">
        <f>'StockBond Returns'!Y1322+'StockBond Returns'!AA1322-'StockBond Returns'!Z1322*'Distribution of Final Value'!$B$7</f>
        <v>22.95543767</v>
      </c>
      <c r="G1323" s="19">
        <f>1/'StockBond Returns'!M1321</f>
        <v>0.1100275373</v>
      </c>
      <c r="H1323">
        <f t="shared" si="7"/>
        <v>1</v>
      </c>
      <c r="I1323" s="71">
        <f t="shared" si="8"/>
        <v>0</v>
      </c>
      <c r="J1323">
        <f t="shared" si="9"/>
        <v>0</v>
      </c>
      <c r="K1323" s="19">
        <f t="shared" ref="K1323:M1323" si="2642">if(H1323=1,$E1323,"")</f>
        <v>0.08438469241</v>
      </c>
      <c r="L1323" t="str">
        <f t="shared" si="2642"/>
        <v/>
      </c>
      <c r="M1323" t="str">
        <f t="shared" si="2642"/>
        <v/>
      </c>
      <c r="N1323" s="158">
        <f>if('StockBond Returns'!AB1321=0,1,0)</f>
        <v>0</v>
      </c>
      <c r="O1323">
        <f>if( and('StockBond Returns'!$AB1321&lt;0,'StockBond Returns'!$AB1321&gt;=-0.1),1,0)</f>
        <v>0</v>
      </c>
      <c r="P1323">
        <f>if( and('StockBond Returns'!$AB1321&lt;-0.1,'StockBond Returns'!$AB1321&gt;=-0.2),1,0)</f>
        <v>0</v>
      </c>
      <c r="Q1323">
        <f>if( and('StockBond Returns'!$AB1321&lt;-0.2,'StockBond Returns'!$AB1321&gt;=-0.3),1,0)</f>
        <v>1</v>
      </c>
      <c r="R1323">
        <f>if('StockBond Returns'!AB1321&lt;-0.3,1,0)</f>
        <v>0</v>
      </c>
      <c r="S1323" t="str">
        <f t="shared" ref="S1323:W1323" si="2643">if(N1323=1,$E1323,"")</f>
        <v/>
      </c>
      <c r="T1323" t="str">
        <f t="shared" si="2643"/>
        <v/>
      </c>
      <c r="U1323" t="str">
        <f t="shared" si="2643"/>
        <v/>
      </c>
      <c r="V1323" s="19">
        <f t="shared" si="2643"/>
        <v>0.08438469241</v>
      </c>
      <c r="W1323" t="str">
        <f t="shared" si="2643"/>
        <v/>
      </c>
    </row>
    <row r="1324">
      <c r="A1324">
        <f t="shared" si="33"/>
        <v>10</v>
      </c>
      <c r="B1324">
        <f t="shared" si="34"/>
        <v>1980</v>
      </c>
      <c r="C1324" s="159">
        <f t="shared" si="709"/>
        <v>29525</v>
      </c>
      <c r="D1324" s="156">
        <f t="shared" si="12"/>
        <v>1980.75</v>
      </c>
      <c r="E1324" s="157">
        <f>('StockBond Returns'!Y1323+'StockBond Returns'!AA1323-'Parameters &amp; Main Results'!$B$33)/'StockBond Returns'!Z1323*12</f>
        <v>0.084015748</v>
      </c>
      <c r="F1324" s="77">
        <f>'StockBond Returns'!Y1323+'StockBond Returns'!AA1323-'StockBond Returns'!Z1323*'Distribution of Final Value'!$B$7</f>
        <v>22.68833218</v>
      </c>
      <c r="G1324" s="19">
        <f>1/'StockBond Returns'!M1322</f>
        <v>0.1096438772</v>
      </c>
      <c r="H1324">
        <f t="shared" si="7"/>
        <v>1</v>
      </c>
      <c r="I1324" s="71">
        <f t="shared" si="8"/>
        <v>0</v>
      </c>
      <c r="J1324">
        <f t="shared" si="9"/>
        <v>0</v>
      </c>
      <c r="K1324" s="19">
        <f t="shared" ref="K1324:M1324" si="2644">if(H1324=1,$E1324,"")</f>
        <v>0.084015748</v>
      </c>
      <c r="L1324" t="str">
        <f t="shared" si="2644"/>
        <v/>
      </c>
      <c r="M1324" t="str">
        <f t="shared" si="2644"/>
        <v/>
      </c>
      <c r="N1324" s="158">
        <f>if('StockBond Returns'!AB1322=0,1,0)</f>
        <v>0</v>
      </c>
      <c r="O1324">
        <f>if( and('StockBond Returns'!$AB1322&lt;0,'StockBond Returns'!$AB1322&gt;=-0.1),1,0)</f>
        <v>0</v>
      </c>
      <c r="P1324">
        <f>if( and('StockBond Returns'!$AB1322&lt;-0.1,'StockBond Returns'!$AB1322&gt;=-0.2),1,0)</f>
        <v>0</v>
      </c>
      <c r="Q1324">
        <f>if( and('StockBond Returns'!$AB1322&lt;-0.2,'StockBond Returns'!$AB1322&gt;=-0.3),1,0)</f>
        <v>1</v>
      </c>
      <c r="R1324">
        <f>if('StockBond Returns'!AB1322&lt;-0.3,1,0)</f>
        <v>0</v>
      </c>
      <c r="S1324" t="str">
        <f t="shared" ref="S1324:W1324" si="2645">if(N1324=1,$E1324,"")</f>
        <v/>
      </c>
      <c r="T1324" t="str">
        <f t="shared" si="2645"/>
        <v/>
      </c>
      <c r="U1324" t="str">
        <f t="shared" si="2645"/>
        <v/>
      </c>
      <c r="V1324" s="19">
        <f t="shared" si="2645"/>
        <v>0.084015748</v>
      </c>
      <c r="W1324" t="str">
        <f t="shared" si="2645"/>
        <v/>
      </c>
    </row>
    <row r="1325">
      <c r="A1325">
        <f t="shared" si="33"/>
        <v>11</v>
      </c>
      <c r="B1325">
        <f t="shared" si="34"/>
        <v>1980</v>
      </c>
      <c r="C1325" s="159">
        <f t="shared" si="709"/>
        <v>29555</v>
      </c>
      <c r="D1325" s="156">
        <f t="shared" si="12"/>
        <v>1980.833333</v>
      </c>
      <c r="E1325" s="157">
        <f>('StockBond Returns'!Y1324+'StockBond Returns'!AA1324-'Parameters &amp; Main Results'!$B$33)/'StockBond Returns'!Z1324*12</f>
        <v>0.0846283884</v>
      </c>
      <c r="F1325" s="77">
        <f>'StockBond Returns'!Y1324+'StockBond Returns'!AA1324-'StockBond Returns'!Z1324*'Distribution of Final Value'!$B$7</f>
        <v>22.92218121</v>
      </c>
      <c r="G1325" s="19">
        <f>1/'StockBond Returns'!M1323</f>
        <v>0.1091509034</v>
      </c>
      <c r="H1325">
        <f t="shared" si="7"/>
        <v>1</v>
      </c>
      <c r="I1325" s="71">
        <f t="shared" si="8"/>
        <v>0</v>
      </c>
      <c r="J1325">
        <f t="shared" si="9"/>
        <v>0</v>
      </c>
      <c r="K1325" s="19">
        <f t="shared" ref="K1325:M1325" si="2646">if(H1325=1,$E1325,"")</f>
        <v>0.0846283884</v>
      </c>
      <c r="L1325" t="str">
        <f t="shared" si="2646"/>
        <v/>
      </c>
      <c r="M1325" t="str">
        <f t="shared" si="2646"/>
        <v/>
      </c>
      <c r="N1325" s="158">
        <f>if('StockBond Returns'!AB1323=0,1,0)</f>
        <v>0</v>
      </c>
      <c r="O1325">
        <f>if( and('StockBond Returns'!$AB1323&lt;0,'StockBond Returns'!$AB1323&gt;=-0.1),1,0)</f>
        <v>0</v>
      </c>
      <c r="P1325">
        <f>if( and('StockBond Returns'!$AB1323&lt;-0.1,'StockBond Returns'!$AB1323&gt;=-0.2),1,0)</f>
        <v>0</v>
      </c>
      <c r="Q1325">
        <f>if( and('StockBond Returns'!$AB1323&lt;-0.2,'StockBond Returns'!$AB1323&gt;=-0.3),1,0)</f>
        <v>1</v>
      </c>
      <c r="R1325">
        <f>if('StockBond Returns'!AB1323&lt;-0.3,1,0)</f>
        <v>0</v>
      </c>
      <c r="S1325" t="str">
        <f t="shared" ref="S1325:W1325" si="2647">if(N1325=1,$E1325,"")</f>
        <v/>
      </c>
      <c r="T1325" t="str">
        <f t="shared" si="2647"/>
        <v/>
      </c>
      <c r="U1325" t="str">
        <f t="shared" si="2647"/>
        <v/>
      </c>
      <c r="V1325" s="19">
        <f t="shared" si="2647"/>
        <v>0.0846283884</v>
      </c>
      <c r="W1325" t="str">
        <f t="shared" si="2647"/>
        <v/>
      </c>
    </row>
    <row r="1326">
      <c r="A1326">
        <f t="shared" si="33"/>
        <v>12</v>
      </c>
      <c r="B1326">
        <f t="shared" si="34"/>
        <v>1980</v>
      </c>
      <c r="C1326" s="159">
        <f t="shared" si="709"/>
        <v>29586</v>
      </c>
      <c r="D1326" s="156">
        <f t="shared" si="12"/>
        <v>1980.916667</v>
      </c>
      <c r="E1326" s="157">
        <f>('StockBond Returns'!Y1325+'StockBond Returns'!AA1325-'Parameters &amp; Main Results'!$B$33)/'StockBond Returns'!Z1325*12</f>
        <v>0.0798956766</v>
      </c>
      <c r="F1326" s="77">
        <f>'StockBond Returns'!Y1325+'StockBond Returns'!AA1325-'StockBond Returns'!Z1325*'Distribution of Final Value'!$B$7</f>
        <v>20.44693929</v>
      </c>
      <c r="G1326" s="19">
        <f>1/'StockBond Returns'!M1324</f>
        <v>0.1024435983</v>
      </c>
      <c r="H1326">
        <f t="shared" si="7"/>
        <v>1</v>
      </c>
      <c r="I1326" s="71">
        <f t="shared" si="8"/>
        <v>0</v>
      </c>
      <c r="J1326">
        <f t="shared" si="9"/>
        <v>0</v>
      </c>
      <c r="K1326" s="19">
        <f t="shared" ref="K1326:M1326" si="2648">if(H1326=1,$E1326,"")</f>
        <v>0.0798956766</v>
      </c>
      <c r="L1326" t="str">
        <f t="shared" si="2648"/>
        <v/>
      </c>
      <c r="M1326" t="str">
        <f t="shared" si="2648"/>
        <v/>
      </c>
      <c r="N1326" s="158">
        <f>if('StockBond Returns'!AB1324=0,1,0)</f>
        <v>0</v>
      </c>
      <c r="O1326">
        <f>if( and('StockBond Returns'!$AB1324&lt;0,'StockBond Returns'!$AB1324&gt;=-0.1),1,0)</f>
        <v>0</v>
      </c>
      <c r="P1326">
        <f>if( and('StockBond Returns'!$AB1324&lt;-0.1,'StockBond Returns'!$AB1324&gt;=-0.2),1,0)</f>
        <v>1</v>
      </c>
      <c r="Q1326">
        <f>if( and('StockBond Returns'!$AB1324&lt;-0.2,'StockBond Returns'!$AB1324&gt;=-0.3),1,0)</f>
        <v>0</v>
      </c>
      <c r="R1326">
        <f>if('StockBond Returns'!AB1324&lt;-0.3,1,0)</f>
        <v>0</v>
      </c>
      <c r="S1326" t="str">
        <f t="shared" ref="S1326:W1326" si="2649">if(N1326=1,$E1326,"")</f>
        <v/>
      </c>
      <c r="T1326" t="str">
        <f t="shared" si="2649"/>
        <v/>
      </c>
      <c r="U1326" s="19">
        <f t="shared" si="2649"/>
        <v>0.0798956766</v>
      </c>
      <c r="V1326" t="str">
        <f t="shared" si="2649"/>
        <v/>
      </c>
      <c r="W1326" t="str">
        <f t="shared" si="2649"/>
        <v/>
      </c>
    </row>
    <row r="1327">
      <c r="A1327">
        <f t="shared" si="33"/>
        <v>1</v>
      </c>
      <c r="B1327">
        <f t="shared" si="34"/>
        <v>1981</v>
      </c>
      <c r="C1327" s="159">
        <f t="shared" si="709"/>
        <v>29617</v>
      </c>
      <c r="D1327" s="156">
        <f t="shared" si="12"/>
        <v>1981</v>
      </c>
      <c r="E1327" s="157">
        <f>('StockBond Returns'!Y1326+'StockBond Returns'!AA1326-'Parameters &amp; Main Results'!$B$33)/'StockBond Returns'!Z1326*12</f>
        <v>0.08243878978</v>
      </c>
      <c r="F1327" s="77">
        <f>'StockBond Returns'!Y1326+'StockBond Returns'!AA1326-'StockBond Returns'!Z1326*'Distribution of Final Value'!$B$7</f>
        <v>21.66771331</v>
      </c>
      <c r="G1327" s="19">
        <f>1/'StockBond Returns'!M1325</f>
        <v>0.1047245186</v>
      </c>
      <c r="H1327">
        <f t="shared" si="7"/>
        <v>1</v>
      </c>
      <c r="I1327" s="71">
        <f t="shared" si="8"/>
        <v>0</v>
      </c>
      <c r="J1327">
        <f t="shared" si="9"/>
        <v>0</v>
      </c>
      <c r="K1327" s="19">
        <f t="shared" ref="K1327:M1327" si="2650">if(H1327=1,$E1327,"")</f>
        <v>0.08243878978</v>
      </c>
      <c r="L1327" t="str">
        <f t="shared" si="2650"/>
        <v/>
      </c>
      <c r="M1327" t="str">
        <f t="shared" si="2650"/>
        <v/>
      </c>
      <c r="N1327" s="158">
        <f>if('StockBond Returns'!AB1325=0,1,0)</f>
        <v>0</v>
      </c>
      <c r="O1327">
        <f>if( and('StockBond Returns'!$AB1325&lt;0,'StockBond Returns'!$AB1325&gt;=-0.1),1,0)</f>
        <v>0</v>
      </c>
      <c r="P1327">
        <f>if( and('StockBond Returns'!$AB1325&lt;-0.1,'StockBond Returns'!$AB1325&gt;=-0.2),1,0)</f>
        <v>1</v>
      </c>
      <c r="Q1327">
        <f>if( and('StockBond Returns'!$AB1325&lt;-0.2,'StockBond Returns'!$AB1325&gt;=-0.3),1,0)</f>
        <v>0</v>
      </c>
      <c r="R1327">
        <f>if('StockBond Returns'!AB1325&lt;-0.3,1,0)</f>
        <v>0</v>
      </c>
      <c r="S1327" t="str">
        <f t="shared" ref="S1327:W1327" si="2651">if(N1327=1,$E1327,"")</f>
        <v/>
      </c>
      <c r="T1327" t="str">
        <f t="shared" si="2651"/>
        <v/>
      </c>
      <c r="U1327" s="19">
        <f t="shared" si="2651"/>
        <v>0.08243878978</v>
      </c>
      <c r="V1327" t="str">
        <f t="shared" si="2651"/>
        <v/>
      </c>
      <c r="W1327" t="str">
        <f t="shared" si="2651"/>
        <v/>
      </c>
    </row>
    <row r="1328">
      <c r="A1328">
        <f t="shared" si="33"/>
        <v>2</v>
      </c>
      <c r="B1328">
        <f t="shared" si="34"/>
        <v>1981</v>
      </c>
      <c r="C1328" s="159">
        <f t="shared" si="709"/>
        <v>29645</v>
      </c>
      <c r="D1328" s="156">
        <f t="shared" si="12"/>
        <v>1981.083333</v>
      </c>
      <c r="E1328" s="157">
        <f>('StockBond Returns'!Y1327+'StockBond Returns'!AA1327-'Parameters &amp; Main Results'!$B$33)/'StockBond Returns'!Z1327*12</f>
        <v>0.08651307847</v>
      </c>
      <c r="F1328" s="77">
        <f>'StockBond Returns'!Y1327+'StockBond Returns'!AA1327-'StockBond Returns'!Z1327*'Distribution of Final Value'!$B$7</f>
        <v>23.64608759</v>
      </c>
      <c r="G1328" s="19">
        <f>1/'StockBond Returns'!M1326</f>
        <v>0.1131807946</v>
      </c>
      <c r="H1328">
        <f t="shared" si="7"/>
        <v>1</v>
      </c>
      <c r="I1328" s="71">
        <f t="shared" si="8"/>
        <v>0</v>
      </c>
      <c r="J1328">
        <f t="shared" si="9"/>
        <v>0</v>
      </c>
      <c r="K1328" s="19">
        <f t="shared" ref="K1328:M1328" si="2652">if(H1328=1,$E1328,"")</f>
        <v>0.08651307847</v>
      </c>
      <c r="L1328" t="str">
        <f t="shared" si="2652"/>
        <v/>
      </c>
      <c r="M1328" t="str">
        <f t="shared" si="2652"/>
        <v/>
      </c>
      <c r="N1328" s="158">
        <f>if('StockBond Returns'!AB1326=0,1,0)</f>
        <v>0</v>
      </c>
      <c r="O1328">
        <f>if( and('StockBond Returns'!$AB1326&lt;0,'StockBond Returns'!$AB1326&gt;=-0.1),1,0)</f>
        <v>0</v>
      </c>
      <c r="P1328">
        <f>if( and('StockBond Returns'!$AB1326&lt;-0.1,'StockBond Returns'!$AB1326&gt;=-0.2),1,0)</f>
        <v>0</v>
      </c>
      <c r="Q1328">
        <f>if( and('StockBond Returns'!$AB1326&lt;-0.2,'StockBond Returns'!$AB1326&gt;=-0.3),1,0)</f>
        <v>1</v>
      </c>
      <c r="R1328">
        <f>if('StockBond Returns'!AB1326&lt;-0.3,1,0)</f>
        <v>0</v>
      </c>
      <c r="S1328" t="str">
        <f t="shared" ref="S1328:W1328" si="2653">if(N1328=1,$E1328,"")</f>
        <v/>
      </c>
      <c r="T1328" t="str">
        <f t="shared" si="2653"/>
        <v/>
      </c>
      <c r="U1328" t="str">
        <f t="shared" si="2653"/>
        <v/>
      </c>
      <c r="V1328" s="19">
        <f t="shared" si="2653"/>
        <v>0.08651307847</v>
      </c>
      <c r="W1328" t="str">
        <f t="shared" si="2653"/>
        <v/>
      </c>
    </row>
    <row r="1329">
      <c r="A1329">
        <f t="shared" si="33"/>
        <v>3</v>
      </c>
      <c r="B1329">
        <f t="shared" si="34"/>
        <v>1981</v>
      </c>
      <c r="C1329" s="159">
        <f t="shared" si="709"/>
        <v>29676</v>
      </c>
      <c r="D1329" s="156">
        <f t="shared" si="12"/>
        <v>1981.166667</v>
      </c>
      <c r="E1329" s="157">
        <f>('StockBond Returns'!Y1328+'StockBond Returns'!AA1328-'Parameters &amp; Main Results'!$B$33)/'StockBond Returns'!Z1328*12</f>
        <v>0.08742701543</v>
      </c>
      <c r="F1329" s="77">
        <f>'StockBond Returns'!Y1328+'StockBond Returns'!AA1328-'StockBond Returns'!Z1328*'Distribution of Final Value'!$B$7</f>
        <v>24.01861423</v>
      </c>
      <c r="G1329" s="19">
        <f>1/'StockBond Returns'!M1327</f>
        <v>0.1101545497</v>
      </c>
      <c r="H1329">
        <f t="shared" si="7"/>
        <v>1</v>
      </c>
      <c r="I1329" s="71">
        <f t="shared" si="8"/>
        <v>0</v>
      </c>
      <c r="J1329">
        <f t="shared" si="9"/>
        <v>0</v>
      </c>
      <c r="K1329" s="19">
        <f t="shared" ref="K1329:M1329" si="2654">if(H1329=1,$E1329,"")</f>
        <v>0.08742701543</v>
      </c>
      <c r="L1329" t="str">
        <f t="shared" si="2654"/>
        <v/>
      </c>
      <c r="M1329" t="str">
        <f t="shared" si="2654"/>
        <v/>
      </c>
      <c r="N1329" s="158">
        <f>if('StockBond Returns'!AB1327=0,1,0)</f>
        <v>0</v>
      </c>
      <c r="O1329">
        <f>if( and('StockBond Returns'!$AB1327&lt;0,'StockBond Returns'!$AB1327&gt;=-0.1),1,0)</f>
        <v>0</v>
      </c>
      <c r="P1329">
        <f>if( and('StockBond Returns'!$AB1327&lt;-0.1,'StockBond Returns'!$AB1327&gt;=-0.2),1,0)</f>
        <v>0</v>
      </c>
      <c r="Q1329">
        <f>if( and('StockBond Returns'!$AB1327&lt;-0.2,'StockBond Returns'!$AB1327&gt;=-0.3),1,0)</f>
        <v>1</v>
      </c>
      <c r="R1329">
        <f>if('StockBond Returns'!AB1327&lt;-0.3,1,0)</f>
        <v>0</v>
      </c>
      <c r="S1329" t="str">
        <f t="shared" ref="S1329:W1329" si="2655">if(N1329=1,$E1329,"")</f>
        <v/>
      </c>
      <c r="T1329" t="str">
        <f t="shared" si="2655"/>
        <v/>
      </c>
      <c r="U1329" t="str">
        <f t="shared" si="2655"/>
        <v/>
      </c>
      <c r="V1329" s="19">
        <f t="shared" si="2655"/>
        <v>0.08742701543</v>
      </c>
      <c r="W1329" t="str">
        <f t="shared" si="2655"/>
        <v/>
      </c>
    </row>
    <row r="1330">
      <c r="A1330">
        <f t="shared" si="33"/>
        <v>4</v>
      </c>
      <c r="B1330">
        <f t="shared" si="34"/>
        <v>1981</v>
      </c>
      <c r="C1330" s="159">
        <f t="shared" si="709"/>
        <v>29706</v>
      </c>
      <c r="D1330" s="156">
        <f t="shared" si="12"/>
        <v>1981.25</v>
      </c>
      <c r="E1330" s="157">
        <f>('StockBond Returns'!Y1329+'StockBond Returns'!AA1329-'Parameters &amp; Main Results'!$B$33)/'StockBond Returns'!Z1329*12</f>
        <v>0.0855184663</v>
      </c>
      <c r="F1330" s="77">
        <f>'StockBond Returns'!Y1329+'StockBond Returns'!AA1329-'StockBond Returns'!Z1329*'Distribution of Final Value'!$B$7</f>
        <v>22.97702839</v>
      </c>
      <c r="G1330" s="19">
        <f>1/'StockBond Returns'!M1328</f>
        <v>0.1078517031</v>
      </c>
      <c r="H1330">
        <f t="shared" si="7"/>
        <v>1</v>
      </c>
      <c r="I1330" s="71">
        <f t="shared" si="8"/>
        <v>0</v>
      </c>
      <c r="J1330">
        <f t="shared" si="9"/>
        <v>0</v>
      </c>
      <c r="K1330" s="19">
        <f t="shared" ref="K1330:M1330" si="2656">if(H1330=1,$E1330,"")</f>
        <v>0.0855184663</v>
      </c>
      <c r="L1330" t="str">
        <f t="shared" si="2656"/>
        <v/>
      </c>
      <c r="M1330" t="str">
        <f t="shared" si="2656"/>
        <v/>
      </c>
      <c r="N1330" s="158">
        <f>if('StockBond Returns'!AB1328=0,1,0)</f>
        <v>0</v>
      </c>
      <c r="O1330">
        <f>if( and('StockBond Returns'!$AB1328&lt;0,'StockBond Returns'!$AB1328&gt;=-0.1),1,0)</f>
        <v>0</v>
      </c>
      <c r="P1330">
        <f>if( and('StockBond Returns'!$AB1328&lt;-0.1,'StockBond Returns'!$AB1328&gt;=-0.2),1,0)</f>
        <v>0</v>
      </c>
      <c r="Q1330">
        <f>if( and('StockBond Returns'!$AB1328&lt;-0.2,'StockBond Returns'!$AB1328&gt;=-0.3),1,0)</f>
        <v>1</v>
      </c>
      <c r="R1330">
        <f>if('StockBond Returns'!AB1328&lt;-0.3,1,0)</f>
        <v>0</v>
      </c>
      <c r="S1330" t="str">
        <f t="shared" ref="S1330:W1330" si="2657">if(N1330=1,$E1330,"")</f>
        <v/>
      </c>
      <c r="T1330" t="str">
        <f t="shared" si="2657"/>
        <v/>
      </c>
      <c r="U1330" t="str">
        <f t="shared" si="2657"/>
        <v/>
      </c>
      <c r="V1330" s="19">
        <f t="shared" si="2657"/>
        <v>0.0855184663</v>
      </c>
      <c r="W1330" t="str">
        <f t="shared" si="2657"/>
        <v/>
      </c>
    </row>
    <row r="1331">
      <c r="A1331">
        <f t="shared" si="33"/>
        <v>5</v>
      </c>
      <c r="B1331">
        <f t="shared" si="34"/>
        <v>1981</v>
      </c>
      <c r="C1331" s="159">
        <f t="shared" si="709"/>
        <v>29737</v>
      </c>
      <c r="D1331" s="156">
        <f t="shared" si="12"/>
        <v>1981.333333</v>
      </c>
      <c r="E1331" s="157">
        <f>('StockBond Returns'!Y1330+'StockBond Returns'!AA1330-'Parameters &amp; Main Results'!$B$33)/'StockBond Returns'!Z1330*12</f>
        <v>0.08876529889</v>
      </c>
      <c r="F1331" s="77">
        <f>'StockBond Returns'!Y1330+'StockBond Returns'!AA1330-'StockBond Returns'!Z1330*'Distribution of Final Value'!$B$7</f>
        <v>24.51123017</v>
      </c>
      <c r="G1331" s="19">
        <f>1/'StockBond Returns'!M1329</f>
        <v>0.1113824412</v>
      </c>
      <c r="H1331">
        <f t="shared" si="7"/>
        <v>1</v>
      </c>
      <c r="I1331" s="71">
        <f t="shared" si="8"/>
        <v>0</v>
      </c>
      <c r="J1331">
        <f t="shared" si="9"/>
        <v>0</v>
      </c>
      <c r="K1331" s="19">
        <f t="shared" ref="K1331:M1331" si="2658">if(H1331=1,$E1331,"")</f>
        <v>0.08876529889</v>
      </c>
      <c r="L1331" t="str">
        <f t="shared" si="2658"/>
        <v/>
      </c>
      <c r="M1331" t="str">
        <f t="shared" si="2658"/>
        <v/>
      </c>
      <c r="N1331" s="158">
        <f>if('StockBond Returns'!AB1329=0,1,0)</f>
        <v>0</v>
      </c>
      <c r="O1331">
        <f>if( and('StockBond Returns'!$AB1329&lt;0,'StockBond Returns'!$AB1329&gt;=-0.1),1,0)</f>
        <v>0</v>
      </c>
      <c r="P1331">
        <f>if( and('StockBond Returns'!$AB1329&lt;-0.1,'StockBond Returns'!$AB1329&gt;=-0.2),1,0)</f>
        <v>0</v>
      </c>
      <c r="Q1331">
        <f>if( and('StockBond Returns'!$AB1329&lt;-0.2,'StockBond Returns'!$AB1329&gt;=-0.3),1,0)</f>
        <v>1</v>
      </c>
      <c r="R1331">
        <f>if('StockBond Returns'!AB1329&lt;-0.3,1,0)</f>
        <v>0</v>
      </c>
      <c r="S1331" t="str">
        <f t="shared" ref="S1331:W1331" si="2659">if(N1331=1,$E1331,"")</f>
        <v/>
      </c>
      <c r="T1331" t="str">
        <f t="shared" si="2659"/>
        <v/>
      </c>
      <c r="U1331" t="str">
        <f t="shared" si="2659"/>
        <v/>
      </c>
      <c r="V1331" s="19">
        <f t="shared" si="2659"/>
        <v>0.08876529889</v>
      </c>
      <c r="W1331" t="str">
        <f t="shared" si="2659"/>
        <v/>
      </c>
    </row>
    <row r="1332">
      <c r="A1332">
        <f t="shared" si="33"/>
        <v>6</v>
      </c>
      <c r="B1332">
        <f t="shared" si="34"/>
        <v>1981</v>
      </c>
      <c r="C1332" s="159">
        <f t="shared" si="709"/>
        <v>29767</v>
      </c>
      <c r="D1332" s="156">
        <f t="shared" si="12"/>
        <v>1981.416667</v>
      </c>
      <c r="E1332" s="157">
        <f>('StockBond Returns'!Y1331+'StockBond Returns'!AA1331-'Parameters &amp; Main Results'!$B$33)/'StockBond Returns'!Z1331*12</f>
        <v>0.08885198753</v>
      </c>
      <c r="F1332" s="77">
        <f>'StockBond Returns'!Y1331+'StockBond Returns'!AA1331-'StockBond Returns'!Z1331*'Distribution of Final Value'!$B$7</f>
        <v>24.46101929</v>
      </c>
      <c r="G1332" s="19">
        <f>1/'StockBond Returns'!M1330</f>
        <v>0.1127901266</v>
      </c>
      <c r="H1332">
        <f t="shared" si="7"/>
        <v>1</v>
      </c>
      <c r="I1332" s="71">
        <f t="shared" si="8"/>
        <v>0</v>
      </c>
      <c r="J1332">
        <f t="shared" si="9"/>
        <v>0</v>
      </c>
      <c r="K1332" s="19">
        <f t="shared" ref="K1332:M1332" si="2660">if(H1332=1,$E1332,"")</f>
        <v>0.08885198753</v>
      </c>
      <c r="L1332" t="str">
        <f t="shared" si="2660"/>
        <v/>
      </c>
      <c r="M1332" t="str">
        <f t="shared" si="2660"/>
        <v/>
      </c>
      <c r="N1332" s="158">
        <f>if('StockBond Returns'!AB1330=0,1,0)</f>
        <v>0</v>
      </c>
      <c r="O1332">
        <f>if( and('StockBond Returns'!$AB1330&lt;0,'StockBond Returns'!$AB1330&gt;=-0.1),1,0)</f>
        <v>0</v>
      </c>
      <c r="P1332">
        <f>if( and('StockBond Returns'!$AB1330&lt;-0.1,'StockBond Returns'!$AB1330&gt;=-0.2),1,0)</f>
        <v>0</v>
      </c>
      <c r="Q1332">
        <f>if( and('StockBond Returns'!$AB1330&lt;-0.2,'StockBond Returns'!$AB1330&gt;=-0.3),1,0)</f>
        <v>1</v>
      </c>
      <c r="R1332">
        <f>if('StockBond Returns'!AB1330&lt;-0.3,1,0)</f>
        <v>0</v>
      </c>
      <c r="S1332" t="str">
        <f t="shared" ref="S1332:W1332" si="2661">if(N1332=1,$E1332,"")</f>
        <v/>
      </c>
      <c r="T1332" t="str">
        <f t="shared" si="2661"/>
        <v/>
      </c>
      <c r="U1332" t="str">
        <f t="shared" si="2661"/>
        <v/>
      </c>
      <c r="V1332" s="19">
        <f t="shared" si="2661"/>
        <v>0.08885198753</v>
      </c>
      <c r="W1332" t="str">
        <f t="shared" si="2661"/>
        <v/>
      </c>
    </row>
    <row r="1333">
      <c r="A1333">
        <f t="shared" si="33"/>
        <v>7</v>
      </c>
      <c r="B1333">
        <f t="shared" si="34"/>
        <v>1981</v>
      </c>
      <c r="C1333" s="159">
        <f t="shared" si="709"/>
        <v>29798</v>
      </c>
      <c r="D1333" s="156">
        <f t="shared" si="12"/>
        <v>1981.5</v>
      </c>
      <c r="E1333" s="157">
        <f>('StockBond Returns'!Y1332+'StockBond Returns'!AA1332-'Parameters &amp; Main Results'!$B$33)/'StockBond Returns'!Z1332*12</f>
        <v>0.09088891939</v>
      </c>
      <c r="F1333" s="77">
        <f>'StockBond Returns'!Y1332+'StockBond Returns'!AA1332-'StockBond Returns'!Z1332*'Distribution of Final Value'!$B$7</f>
        <v>25.3735031</v>
      </c>
      <c r="G1333" s="19">
        <f>1/'StockBond Returns'!M1331</f>
        <v>0.1150334394</v>
      </c>
      <c r="H1333">
        <f t="shared" si="7"/>
        <v>1</v>
      </c>
      <c r="I1333" s="71">
        <f t="shared" si="8"/>
        <v>0</v>
      </c>
      <c r="J1333">
        <f t="shared" si="9"/>
        <v>0</v>
      </c>
      <c r="K1333" s="19">
        <f t="shared" ref="K1333:M1333" si="2662">if(H1333=1,$E1333,"")</f>
        <v>0.09088891939</v>
      </c>
      <c r="L1333" t="str">
        <f t="shared" si="2662"/>
        <v/>
      </c>
      <c r="M1333" t="str">
        <f t="shared" si="2662"/>
        <v/>
      </c>
      <c r="N1333" s="158">
        <f>if('StockBond Returns'!AB1331=0,1,0)</f>
        <v>0</v>
      </c>
      <c r="O1333">
        <f>if( and('StockBond Returns'!$AB1331&lt;0,'StockBond Returns'!$AB1331&gt;=-0.1),1,0)</f>
        <v>0</v>
      </c>
      <c r="P1333">
        <f>if( and('StockBond Returns'!$AB1331&lt;-0.1,'StockBond Returns'!$AB1331&gt;=-0.2),1,0)</f>
        <v>0</v>
      </c>
      <c r="Q1333">
        <f>if( and('StockBond Returns'!$AB1331&lt;-0.2,'StockBond Returns'!$AB1331&gt;=-0.3),1,0)</f>
        <v>1</v>
      </c>
      <c r="R1333">
        <f>if('StockBond Returns'!AB1331&lt;-0.3,1,0)</f>
        <v>0</v>
      </c>
      <c r="S1333" t="str">
        <f t="shared" ref="S1333:W1333" si="2663">if(N1333=1,$E1333,"")</f>
        <v/>
      </c>
      <c r="T1333" t="str">
        <f t="shared" si="2663"/>
        <v/>
      </c>
      <c r="U1333" t="str">
        <f t="shared" si="2663"/>
        <v/>
      </c>
      <c r="V1333" s="19">
        <f t="shared" si="2663"/>
        <v>0.09088891939</v>
      </c>
      <c r="W1333" t="str">
        <f t="shared" si="2663"/>
        <v/>
      </c>
    </row>
    <row r="1334">
      <c r="A1334">
        <f t="shared" si="33"/>
        <v>8</v>
      </c>
      <c r="B1334">
        <f t="shared" si="34"/>
        <v>1981</v>
      </c>
      <c r="C1334" s="159">
        <f t="shared" si="709"/>
        <v>29829</v>
      </c>
      <c r="D1334" s="156">
        <f t="shared" si="12"/>
        <v>1981.583333</v>
      </c>
      <c r="E1334" s="157">
        <f>('StockBond Returns'!Y1333+'StockBond Returns'!AA1333-'Parameters &amp; Main Results'!$B$33)/'StockBond Returns'!Z1333*12</f>
        <v>0.09312901457</v>
      </c>
      <c r="F1334" s="77">
        <f>'StockBond Returns'!Y1333+'StockBond Returns'!AA1333-'StockBond Returns'!Z1333*'Distribution of Final Value'!$B$7</f>
        <v>26.37407854</v>
      </c>
      <c r="G1334" s="19">
        <f>1/'StockBond Returns'!M1332</f>
        <v>0.1167627092</v>
      </c>
      <c r="H1334">
        <f t="shared" si="7"/>
        <v>1</v>
      </c>
      <c r="I1334" s="71">
        <f t="shared" si="8"/>
        <v>0</v>
      </c>
      <c r="J1334">
        <f t="shared" si="9"/>
        <v>0</v>
      </c>
      <c r="K1334" s="19">
        <f t="shared" ref="K1334:M1334" si="2664">if(H1334=1,$E1334,"")</f>
        <v>0.09312901457</v>
      </c>
      <c r="L1334" t="str">
        <f t="shared" si="2664"/>
        <v/>
      </c>
      <c r="M1334" t="str">
        <f t="shared" si="2664"/>
        <v/>
      </c>
      <c r="N1334" s="158">
        <f>if('StockBond Returns'!AB1332=0,1,0)</f>
        <v>0</v>
      </c>
      <c r="O1334">
        <f>if( and('StockBond Returns'!$AB1332&lt;0,'StockBond Returns'!$AB1332&gt;=-0.1),1,0)</f>
        <v>0</v>
      </c>
      <c r="P1334">
        <f>if( and('StockBond Returns'!$AB1332&lt;-0.1,'StockBond Returns'!$AB1332&gt;=-0.2),1,0)</f>
        <v>0</v>
      </c>
      <c r="Q1334">
        <f>if( and('StockBond Returns'!$AB1332&lt;-0.2,'StockBond Returns'!$AB1332&gt;=-0.3),1,0)</f>
        <v>1</v>
      </c>
      <c r="R1334">
        <f>if('StockBond Returns'!AB1332&lt;-0.3,1,0)</f>
        <v>0</v>
      </c>
      <c r="S1334" t="str">
        <f t="shared" ref="S1334:W1334" si="2665">if(N1334=1,$E1334,"")</f>
        <v/>
      </c>
      <c r="T1334" t="str">
        <f t="shared" si="2665"/>
        <v/>
      </c>
      <c r="U1334" t="str">
        <f t="shared" si="2665"/>
        <v/>
      </c>
      <c r="V1334" s="19">
        <f t="shared" si="2665"/>
        <v>0.09312901457</v>
      </c>
      <c r="W1334" t="str">
        <f t="shared" si="2665"/>
        <v/>
      </c>
    </row>
    <row r="1335">
      <c r="A1335">
        <f t="shared" si="33"/>
        <v>9</v>
      </c>
      <c r="B1335">
        <f t="shared" si="34"/>
        <v>1981</v>
      </c>
      <c r="C1335" s="159">
        <f t="shared" si="709"/>
        <v>29859</v>
      </c>
      <c r="D1335" s="156">
        <f t="shared" si="12"/>
        <v>1981.666667</v>
      </c>
      <c r="E1335" s="157">
        <f>('StockBond Returns'!Y1334+'StockBond Returns'!AA1334-'Parameters &amp; Main Results'!$B$33)/'StockBond Returns'!Z1334*12</f>
        <v>0.09944844768</v>
      </c>
      <c r="F1335" s="77">
        <f>'StockBond Returns'!Y1334+'StockBond Returns'!AA1334-'StockBond Returns'!Z1334*'Distribution of Final Value'!$B$7</f>
        <v>29.3585595</v>
      </c>
      <c r="G1335" s="19">
        <f>1/'StockBond Returns'!M1333</f>
        <v>0.1256529617</v>
      </c>
      <c r="H1335">
        <f t="shared" si="7"/>
        <v>1</v>
      </c>
      <c r="I1335" s="71">
        <f t="shared" si="8"/>
        <v>0</v>
      </c>
      <c r="J1335">
        <f t="shared" si="9"/>
        <v>0</v>
      </c>
      <c r="K1335" s="19">
        <f t="shared" ref="K1335:M1335" si="2666">if(H1335=1,$E1335,"")</f>
        <v>0.09944844768</v>
      </c>
      <c r="L1335" t="str">
        <f t="shared" si="2666"/>
        <v/>
      </c>
      <c r="M1335" t="str">
        <f t="shared" si="2666"/>
        <v/>
      </c>
      <c r="N1335" s="158">
        <f>if('StockBond Returns'!AB1333=0,1,0)</f>
        <v>0</v>
      </c>
      <c r="O1335">
        <f>if( and('StockBond Returns'!$AB1333&lt;0,'StockBond Returns'!$AB1333&gt;=-0.1),1,0)</f>
        <v>0</v>
      </c>
      <c r="P1335">
        <f>if( and('StockBond Returns'!$AB1333&lt;-0.1,'StockBond Returns'!$AB1333&gt;=-0.2),1,0)</f>
        <v>0</v>
      </c>
      <c r="Q1335">
        <f>if( and('StockBond Returns'!$AB1333&lt;-0.2,'StockBond Returns'!$AB1333&gt;=-0.3),1,0)</f>
        <v>1</v>
      </c>
      <c r="R1335">
        <f>if('StockBond Returns'!AB1333&lt;-0.3,1,0)</f>
        <v>0</v>
      </c>
      <c r="S1335" t="str">
        <f t="shared" ref="S1335:W1335" si="2667">if(N1335=1,$E1335,"")</f>
        <v/>
      </c>
      <c r="T1335" t="str">
        <f t="shared" si="2667"/>
        <v/>
      </c>
      <c r="U1335" t="str">
        <f t="shared" si="2667"/>
        <v/>
      </c>
      <c r="V1335" s="19">
        <f t="shared" si="2667"/>
        <v>0.09944844768</v>
      </c>
      <c r="W1335" t="str">
        <f t="shared" si="2667"/>
        <v/>
      </c>
    </row>
    <row r="1336">
      <c r="A1336">
        <f t="shared" si="33"/>
        <v>10</v>
      </c>
      <c r="B1336">
        <f t="shared" si="34"/>
        <v>1981</v>
      </c>
      <c r="C1336" s="159">
        <f t="shared" si="709"/>
        <v>29890</v>
      </c>
      <c r="D1336" s="156">
        <f t="shared" si="12"/>
        <v>1981.75</v>
      </c>
      <c r="E1336" s="157">
        <f>('StockBond Returns'!Y1335+'StockBond Returns'!AA1335-'Parameters &amp; Main Results'!$B$33)/'StockBond Returns'!Z1335*12</f>
        <v>0.1053192395</v>
      </c>
      <c r="F1336" s="77">
        <f>'StockBond Returns'!Y1335+'StockBond Returns'!AA1335-'StockBond Returns'!Z1335*'Distribution of Final Value'!$B$7</f>
        <v>32.08187454</v>
      </c>
      <c r="G1336" s="19">
        <f>1/'StockBond Returns'!M1334</f>
        <v>0.1343128409</v>
      </c>
      <c r="H1336">
        <f t="shared" si="7"/>
        <v>1</v>
      </c>
      <c r="I1336" s="71">
        <f t="shared" si="8"/>
        <v>0</v>
      </c>
      <c r="J1336">
        <f t="shared" si="9"/>
        <v>0</v>
      </c>
      <c r="K1336" s="19">
        <f t="shared" ref="K1336:M1336" si="2668">if(H1336=1,$E1336,"")</f>
        <v>0.1053192395</v>
      </c>
      <c r="L1336" t="str">
        <f t="shared" si="2668"/>
        <v/>
      </c>
      <c r="M1336" t="str">
        <f t="shared" si="2668"/>
        <v/>
      </c>
      <c r="N1336" s="158">
        <f>if('StockBond Returns'!AB1334=0,1,0)</f>
        <v>0</v>
      </c>
      <c r="O1336">
        <f>if( and('StockBond Returns'!$AB1334&lt;0,'StockBond Returns'!$AB1334&gt;=-0.1),1,0)</f>
        <v>0</v>
      </c>
      <c r="P1336">
        <f>if( and('StockBond Returns'!$AB1334&lt;-0.1,'StockBond Returns'!$AB1334&gt;=-0.2),1,0)</f>
        <v>0</v>
      </c>
      <c r="Q1336">
        <f>if( and('StockBond Returns'!$AB1334&lt;-0.2,'StockBond Returns'!$AB1334&gt;=-0.3),1,0)</f>
        <v>0</v>
      </c>
      <c r="R1336">
        <f>if('StockBond Returns'!AB1334&lt;-0.3,1,0)</f>
        <v>1</v>
      </c>
      <c r="S1336" t="str">
        <f t="shared" ref="S1336:W1336" si="2669">if(N1336=1,$E1336,"")</f>
        <v/>
      </c>
      <c r="T1336" t="str">
        <f t="shared" si="2669"/>
        <v/>
      </c>
      <c r="U1336" t="str">
        <f t="shared" si="2669"/>
        <v/>
      </c>
      <c r="V1336" t="str">
        <f t="shared" si="2669"/>
        <v/>
      </c>
      <c r="W1336" s="19">
        <f t="shared" si="2669"/>
        <v>0.1053192395</v>
      </c>
    </row>
    <row r="1337">
      <c r="A1337">
        <f t="shared" si="33"/>
        <v>11</v>
      </c>
      <c r="B1337">
        <f t="shared" si="34"/>
        <v>1981</v>
      </c>
      <c r="C1337" s="159">
        <f t="shared" si="709"/>
        <v>29920</v>
      </c>
      <c r="D1337" s="156">
        <f t="shared" si="12"/>
        <v>1981.833333</v>
      </c>
      <c r="E1337" s="157">
        <f>('StockBond Returns'!Y1336+'StockBond Returns'!AA1336-'Parameters &amp; Main Results'!$B$33)/'StockBond Returns'!Z1336*12</f>
        <v>0.1005961269</v>
      </c>
      <c r="F1337" s="77">
        <f>'StockBond Returns'!Y1336+'StockBond Returns'!AA1336-'StockBond Returns'!Z1336*'Distribution of Final Value'!$B$7</f>
        <v>29.62603036</v>
      </c>
      <c r="G1337" s="19">
        <f>1/'StockBond Returns'!M1335</f>
        <v>0.126102157</v>
      </c>
      <c r="H1337">
        <f t="shared" si="7"/>
        <v>1</v>
      </c>
      <c r="I1337" s="71">
        <f t="shared" si="8"/>
        <v>0</v>
      </c>
      <c r="J1337">
        <f t="shared" si="9"/>
        <v>0</v>
      </c>
      <c r="K1337" s="19">
        <f t="shared" ref="K1337:M1337" si="2670">if(H1337=1,$E1337,"")</f>
        <v>0.1005961269</v>
      </c>
      <c r="L1337" t="str">
        <f t="shared" si="2670"/>
        <v/>
      </c>
      <c r="M1337" t="str">
        <f t="shared" si="2670"/>
        <v/>
      </c>
      <c r="N1337" s="158">
        <f>if('StockBond Returns'!AB1335=0,1,0)</f>
        <v>0</v>
      </c>
      <c r="O1337">
        <f>if( and('StockBond Returns'!$AB1335&lt;0,'StockBond Returns'!$AB1335&gt;=-0.1),1,0)</f>
        <v>0</v>
      </c>
      <c r="P1337">
        <f>if( and('StockBond Returns'!$AB1335&lt;-0.1,'StockBond Returns'!$AB1335&gt;=-0.2),1,0)</f>
        <v>0</v>
      </c>
      <c r="Q1337">
        <f>if( and('StockBond Returns'!$AB1335&lt;-0.2,'StockBond Returns'!$AB1335&gt;=-0.3),1,0)</f>
        <v>0</v>
      </c>
      <c r="R1337">
        <f>if('StockBond Returns'!AB1335&lt;-0.3,1,0)</f>
        <v>1</v>
      </c>
      <c r="S1337" t="str">
        <f t="shared" ref="S1337:W1337" si="2671">if(N1337=1,$E1337,"")</f>
        <v/>
      </c>
      <c r="T1337" t="str">
        <f t="shared" si="2671"/>
        <v/>
      </c>
      <c r="U1337" t="str">
        <f t="shared" si="2671"/>
        <v/>
      </c>
      <c r="V1337" t="str">
        <f t="shared" si="2671"/>
        <v/>
      </c>
      <c r="W1337" s="19">
        <f t="shared" si="2671"/>
        <v>0.1005961269</v>
      </c>
    </row>
    <row r="1338">
      <c r="A1338">
        <f t="shared" si="33"/>
        <v>12</v>
      </c>
      <c r="B1338">
        <f t="shared" si="34"/>
        <v>1981</v>
      </c>
      <c r="C1338" s="159">
        <f t="shared" si="709"/>
        <v>29951</v>
      </c>
      <c r="D1338" s="156">
        <f t="shared" si="12"/>
        <v>1981.916667</v>
      </c>
      <c r="E1338" s="157">
        <f>('StockBond Returns'!Y1337+'StockBond Returns'!AA1337-'Parameters &amp; Main Results'!$B$33)/'StockBond Returns'!Z1337*12</f>
        <v>0.0966076629</v>
      </c>
      <c r="F1338" s="77">
        <f>'StockBond Returns'!Y1337+'StockBond Returns'!AA1337-'StockBond Returns'!Z1337*'Distribution of Final Value'!$B$7</f>
        <v>27.56011644</v>
      </c>
      <c r="G1338" s="19">
        <f>1/'StockBond Returns'!M1336</f>
        <v>0.124532801</v>
      </c>
      <c r="H1338">
        <f t="shared" si="7"/>
        <v>1</v>
      </c>
      <c r="I1338" s="71">
        <f t="shared" si="8"/>
        <v>0</v>
      </c>
      <c r="J1338">
        <f t="shared" si="9"/>
        <v>0</v>
      </c>
      <c r="K1338" s="19">
        <f t="shared" ref="K1338:M1338" si="2672">if(H1338=1,$E1338,"")</f>
        <v>0.0966076629</v>
      </c>
      <c r="L1338" t="str">
        <f t="shared" si="2672"/>
        <v/>
      </c>
      <c r="M1338" t="str">
        <f t="shared" si="2672"/>
        <v/>
      </c>
      <c r="N1338" s="158">
        <f>if('StockBond Returns'!AB1336=0,1,0)</f>
        <v>0</v>
      </c>
      <c r="O1338">
        <f>if( and('StockBond Returns'!$AB1336&lt;0,'StockBond Returns'!$AB1336&gt;=-0.1),1,0)</f>
        <v>0</v>
      </c>
      <c r="P1338">
        <f>if( and('StockBond Returns'!$AB1336&lt;-0.1,'StockBond Returns'!$AB1336&gt;=-0.2),1,0)</f>
        <v>0</v>
      </c>
      <c r="Q1338">
        <f>if( and('StockBond Returns'!$AB1336&lt;-0.2,'StockBond Returns'!$AB1336&gt;=-0.3),1,0)</f>
        <v>1</v>
      </c>
      <c r="R1338">
        <f>if('StockBond Returns'!AB1336&lt;-0.3,1,0)</f>
        <v>0</v>
      </c>
      <c r="S1338" t="str">
        <f t="shared" ref="S1338:W1338" si="2673">if(N1338=1,$E1338,"")</f>
        <v/>
      </c>
      <c r="T1338" t="str">
        <f t="shared" si="2673"/>
        <v/>
      </c>
      <c r="U1338" t="str">
        <f t="shared" si="2673"/>
        <v/>
      </c>
      <c r="V1338" s="19">
        <f t="shared" si="2673"/>
        <v>0.0966076629</v>
      </c>
      <c r="W1338" t="str">
        <f t="shared" si="2673"/>
        <v/>
      </c>
    </row>
    <row r="1339">
      <c r="A1339">
        <f t="shared" si="33"/>
        <v>1</v>
      </c>
      <c r="B1339">
        <f t="shared" si="34"/>
        <v>1982</v>
      </c>
      <c r="C1339" s="159">
        <f t="shared" si="709"/>
        <v>29982</v>
      </c>
      <c r="D1339" s="156">
        <f t="shared" si="12"/>
        <v>1982</v>
      </c>
      <c r="E1339" s="157">
        <f>('StockBond Returns'!Y1338+'StockBond Returns'!AA1338-'Parameters &amp; Main Results'!$B$33)/'StockBond Returns'!Z1338*12</f>
        <v>0.1004334396</v>
      </c>
      <c r="F1339" s="77">
        <f>'StockBond Returns'!Y1338+'StockBond Returns'!AA1338-'StockBond Returns'!Z1338*'Distribution of Final Value'!$B$7</f>
        <v>29.27496817</v>
      </c>
      <c r="G1339" s="19">
        <f>1/'StockBond Returns'!M1337</f>
        <v>0.1289743893</v>
      </c>
      <c r="H1339">
        <f t="shared" si="7"/>
        <v>1</v>
      </c>
      <c r="I1339" s="71">
        <f t="shared" si="8"/>
        <v>0</v>
      </c>
      <c r="J1339">
        <f t="shared" si="9"/>
        <v>0</v>
      </c>
      <c r="K1339" s="19">
        <f t="shared" ref="K1339:M1339" si="2674">if(H1339=1,$E1339,"")</f>
        <v>0.1004334396</v>
      </c>
      <c r="L1339" t="str">
        <f t="shared" si="2674"/>
        <v/>
      </c>
      <c r="M1339" t="str">
        <f t="shared" si="2674"/>
        <v/>
      </c>
      <c r="N1339" s="158">
        <f>if('StockBond Returns'!AB1337=0,1,0)</f>
        <v>0</v>
      </c>
      <c r="O1339">
        <f>if( and('StockBond Returns'!$AB1337&lt;0,'StockBond Returns'!$AB1337&gt;=-0.1),1,0)</f>
        <v>0</v>
      </c>
      <c r="P1339">
        <f>if( and('StockBond Returns'!$AB1337&lt;-0.1,'StockBond Returns'!$AB1337&gt;=-0.2),1,0)</f>
        <v>0</v>
      </c>
      <c r="Q1339">
        <f>if( and('StockBond Returns'!$AB1337&lt;-0.2,'StockBond Returns'!$AB1337&gt;=-0.3),1,0)</f>
        <v>1</v>
      </c>
      <c r="R1339">
        <f>if('StockBond Returns'!AB1337&lt;-0.3,1,0)</f>
        <v>0</v>
      </c>
      <c r="S1339" t="str">
        <f t="shared" ref="S1339:W1339" si="2675">if(N1339=1,$E1339,"")</f>
        <v/>
      </c>
      <c r="T1339" t="str">
        <f t="shared" si="2675"/>
        <v/>
      </c>
      <c r="U1339" t="str">
        <f t="shared" si="2675"/>
        <v/>
      </c>
      <c r="V1339" s="19">
        <f t="shared" si="2675"/>
        <v>0.1004334396</v>
      </c>
      <c r="W1339" t="str">
        <f t="shared" si="2675"/>
        <v/>
      </c>
    </row>
    <row r="1340">
      <c r="A1340">
        <f t="shared" si="33"/>
        <v>2</v>
      </c>
      <c r="B1340">
        <f t="shared" si="34"/>
        <v>1982</v>
      </c>
      <c r="C1340" s="159">
        <f t="shared" si="709"/>
        <v>30010</v>
      </c>
      <c r="D1340" s="156">
        <f t="shared" si="12"/>
        <v>1982.083333</v>
      </c>
      <c r="E1340" s="157">
        <f>('StockBond Returns'!Y1339+'StockBond Returns'!AA1339-'Parameters &amp; Main Results'!$B$33)/'StockBond Returns'!Z1339*12</f>
        <v>0.1024803144</v>
      </c>
      <c r="F1340" s="77">
        <f>'StockBond Returns'!Y1339+'StockBond Returns'!AA1339-'StockBond Returns'!Z1339*'Distribution of Final Value'!$B$7</f>
        <v>30.11377314</v>
      </c>
      <c r="G1340" s="19">
        <f>1/'StockBond Returns'!M1338</f>
        <v>0.1347909646</v>
      </c>
      <c r="H1340">
        <f t="shared" si="7"/>
        <v>1</v>
      </c>
      <c r="I1340" s="71">
        <f t="shared" si="8"/>
        <v>0</v>
      </c>
      <c r="J1340">
        <f t="shared" si="9"/>
        <v>0</v>
      </c>
      <c r="K1340" s="19">
        <f t="shared" ref="K1340:M1340" si="2676">if(H1340=1,$E1340,"")</f>
        <v>0.1024803144</v>
      </c>
      <c r="L1340" t="str">
        <f t="shared" si="2676"/>
        <v/>
      </c>
      <c r="M1340" t="str">
        <f t="shared" si="2676"/>
        <v/>
      </c>
      <c r="N1340" s="158">
        <f>if('StockBond Returns'!AB1338=0,1,0)</f>
        <v>0</v>
      </c>
      <c r="O1340">
        <f>if( and('StockBond Returns'!$AB1338&lt;0,'StockBond Returns'!$AB1338&gt;=-0.1),1,0)</f>
        <v>0</v>
      </c>
      <c r="P1340">
        <f>if( and('StockBond Returns'!$AB1338&lt;-0.1,'StockBond Returns'!$AB1338&gt;=-0.2),1,0)</f>
        <v>0</v>
      </c>
      <c r="Q1340">
        <f>if( and('StockBond Returns'!$AB1338&lt;-0.2,'StockBond Returns'!$AB1338&gt;=-0.3),1,0)</f>
        <v>0</v>
      </c>
      <c r="R1340">
        <f>if('StockBond Returns'!AB1338&lt;-0.3,1,0)</f>
        <v>1</v>
      </c>
      <c r="S1340" t="str">
        <f t="shared" ref="S1340:W1340" si="2677">if(N1340=1,$E1340,"")</f>
        <v/>
      </c>
      <c r="T1340" t="str">
        <f t="shared" si="2677"/>
        <v/>
      </c>
      <c r="U1340" t="str">
        <f t="shared" si="2677"/>
        <v/>
      </c>
      <c r="V1340" t="str">
        <f t="shared" si="2677"/>
        <v/>
      </c>
      <c r="W1340" s="19">
        <f t="shared" si="2677"/>
        <v>0.1024803144</v>
      </c>
    </row>
    <row r="1341">
      <c r="A1341">
        <f t="shared" si="33"/>
        <v>3</v>
      </c>
      <c r="B1341">
        <f t="shared" si="34"/>
        <v>1982</v>
      </c>
      <c r="C1341" s="159">
        <f t="shared" si="709"/>
        <v>30041</v>
      </c>
      <c r="D1341" s="156">
        <f t="shared" si="12"/>
        <v>1982.166667</v>
      </c>
      <c r="E1341" s="157">
        <f>('StockBond Returns'!Y1340+'StockBond Returns'!AA1340-'Parameters &amp; Main Results'!$B$33)/'StockBond Returns'!Z1340*12</f>
        <v>0.1076561708</v>
      </c>
      <c r="F1341" s="77">
        <f>'StockBond Returns'!Y1340+'StockBond Returns'!AA1340-'StockBond Returns'!Z1340*'Distribution of Final Value'!$B$7</f>
        <v>32.4267185</v>
      </c>
      <c r="G1341" s="19">
        <f>1/'StockBond Returns'!M1339</f>
        <v>0.1407027294</v>
      </c>
      <c r="H1341">
        <f t="shared" si="7"/>
        <v>1</v>
      </c>
      <c r="I1341" s="71">
        <f t="shared" si="8"/>
        <v>0</v>
      </c>
      <c r="J1341">
        <f t="shared" si="9"/>
        <v>0</v>
      </c>
      <c r="K1341" s="19">
        <f t="shared" ref="K1341:M1341" si="2678">if(H1341=1,$E1341,"")</f>
        <v>0.1076561708</v>
      </c>
      <c r="L1341" t="str">
        <f t="shared" si="2678"/>
        <v/>
      </c>
      <c r="M1341" t="str">
        <f t="shared" si="2678"/>
        <v/>
      </c>
      <c r="N1341" s="158">
        <f>if('StockBond Returns'!AB1339=0,1,0)</f>
        <v>0</v>
      </c>
      <c r="O1341">
        <f>if( and('StockBond Returns'!$AB1339&lt;0,'StockBond Returns'!$AB1339&gt;=-0.1),1,0)</f>
        <v>0</v>
      </c>
      <c r="P1341">
        <f>if( and('StockBond Returns'!$AB1339&lt;-0.1,'StockBond Returns'!$AB1339&gt;=-0.2),1,0)</f>
        <v>0</v>
      </c>
      <c r="Q1341">
        <f>if( and('StockBond Returns'!$AB1339&lt;-0.2,'StockBond Returns'!$AB1339&gt;=-0.3),1,0)</f>
        <v>0</v>
      </c>
      <c r="R1341">
        <f>if('StockBond Returns'!AB1339&lt;-0.3,1,0)</f>
        <v>1</v>
      </c>
      <c r="S1341" t="str">
        <f t="shared" ref="S1341:W1341" si="2679">if(N1341=1,$E1341,"")</f>
        <v/>
      </c>
      <c r="T1341" t="str">
        <f t="shared" si="2679"/>
        <v/>
      </c>
      <c r="U1341" t="str">
        <f t="shared" si="2679"/>
        <v/>
      </c>
      <c r="V1341" t="str">
        <f t="shared" si="2679"/>
        <v/>
      </c>
      <c r="W1341" s="19">
        <f t="shared" si="2679"/>
        <v>0.1076561708</v>
      </c>
    </row>
    <row r="1342">
      <c r="A1342">
        <f t="shared" si="33"/>
        <v>4</v>
      </c>
      <c r="B1342">
        <f t="shared" si="34"/>
        <v>1982</v>
      </c>
      <c r="C1342" s="159">
        <f t="shared" si="709"/>
        <v>30071</v>
      </c>
      <c r="D1342" s="156">
        <f t="shared" si="12"/>
        <v>1982.25</v>
      </c>
      <c r="E1342" s="157">
        <f>('StockBond Returns'!Y1341+'StockBond Returns'!AA1341-'Parameters &amp; Main Results'!$B$33)/'StockBond Returns'!Z1341*12</f>
        <v>0.1089228439</v>
      </c>
      <c r="F1342" s="77">
        <f>'StockBond Returns'!Y1341+'StockBond Returns'!AA1341-'StockBond Returns'!Z1341*'Distribution of Final Value'!$B$7</f>
        <v>32.85183238</v>
      </c>
      <c r="G1342" s="19">
        <f>1/'StockBond Returns'!M1340</f>
        <v>0.1423803197</v>
      </c>
      <c r="H1342">
        <f t="shared" si="7"/>
        <v>1</v>
      </c>
      <c r="I1342" s="71">
        <f t="shared" si="8"/>
        <v>0</v>
      </c>
      <c r="J1342">
        <f t="shared" si="9"/>
        <v>0</v>
      </c>
      <c r="K1342" s="19">
        <f t="shared" ref="K1342:M1342" si="2680">if(H1342=1,$E1342,"")</f>
        <v>0.1089228439</v>
      </c>
      <c r="L1342" t="str">
        <f t="shared" si="2680"/>
        <v/>
      </c>
      <c r="M1342" t="str">
        <f t="shared" si="2680"/>
        <v/>
      </c>
      <c r="N1342" s="158">
        <f>if('StockBond Returns'!AB1340=0,1,0)</f>
        <v>0</v>
      </c>
      <c r="O1342">
        <f>if( and('StockBond Returns'!$AB1340&lt;0,'StockBond Returns'!$AB1340&gt;=-0.1),1,0)</f>
        <v>0</v>
      </c>
      <c r="P1342">
        <f>if( and('StockBond Returns'!$AB1340&lt;-0.1,'StockBond Returns'!$AB1340&gt;=-0.2),1,0)</f>
        <v>0</v>
      </c>
      <c r="Q1342">
        <f>if( and('StockBond Returns'!$AB1340&lt;-0.2,'StockBond Returns'!$AB1340&gt;=-0.3),1,0)</f>
        <v>0</v>
      </c>
      <c r="R1342">
        <f>if('StockBond Returns'!AB1340&lt;-0.3,1,0)</f>
        <v>1</v>
      </c>
      <c r="S1342" t="str">
        <f t="shared" ref="S1342:W1342" si="2681">if(N1342=1,$E1342,"")</f>
        <v/>
      </c>
      <c r="T1342" t="str">
        <f t="shared" si="2681"/>
        <v/>
      </c>
      <c r="U1342" t="str">
        <f t="shared" si="2681"/>
        <v/>
      </c>
      <c r="V1342" t="str">
        <f t="shared" si="2681"/>
        <v/>
      </c>
      <c r="W1342" s="19">
        <f t="shared" si="2681"/>
        <v>0.1089228439</v>
      </c>
    </row>
    <row r="1343">
      <c r="A1343">
        <f t="shared" si="33"/>
        <v>5</v>
      </c>
      <c r="B1343">
        <f t="shared" si="34"/>
        <v>1982</v>
      </c>
      <c r="C1343" s="159">
        <f t="shared" si="709"/>
        <v>30102</v>
      </c>
      <c r="D1343" s="156">
        <f t="shared" si="12"/>
        <v>1982.333333</v>
      </c>
      <c r="E1343" s="157">
        <f>('StockBond Returns'!Y1342+'StockBond Returns'!AA1342-'Parameters &amp; Main Results'!$B$33)/'StockBond Returns'!Z1342*12</f>
        <v>0.1059417993</v>
      </c>
      <c r="F1343" s="77">
        <f>'StockBond Returns'!Y1342+'StockBond Returns'!AA1342-'StockBond Returns'!Z1342*'Distribution of Final Value'!$B$7</f>
        <v>31.26976026</v>
      </c>
      <c r="G1343" s="19">
        <f>1/'StockBond Returns'!M1341</f>
        <v>0.1375930115</v>
      </c>
      <c r="H1343">
        <f t="shared" si="7"/>
        <v>1</v>
      </c>
      <c r="I1343" s="71">
        <f t="shared" si="8"/>
        <v>0</v>
      </c>
      <c r="J1343">
        <f t="shared" si="9"/>
        <v>0</v>
      </c>
      <c r="K1343" s="19">
        <f t="shared" ref="K1343:M1343" si="2682">if(H1343=1,$E1343,"")</f>
        <v>0.1059417993</v>
      </c>
      <c r="L1343" t="str">
        <f t="shared" si="2682"/>
        <v/>
      </c>
      <c r="M1343" t="str">
        <f t="shared" si="2682"/>
        <v/>
      </c>
      <c r="N1343" s="158">
        <f>if('StockBond Returns'!AB1341=0,1,0)</f>
        <v>0</v>
      </c>
      <c r="O1343">
        <f>if( and('StockBond Returns'!$AB1341&lt;0,'StockBond Returns'!$AB1341&gt;=-0.1),1,0)</f>
        <v>0</v>
      </c>
      <c r="P1343">
        <f>if( and('StockBond Returns'!$AB1341&lt;-0.1,'StockBond Returns'!$AB1341&gt;=-0.2),1,0)</f>
        <v>0</v>
      </c>
      <c r="Q1343">
        <f>if( and('StockBond Returns'!$AB1341&lt;-0.2,'StockBond Returns'!$AB1341&gt;=-0.3),1,0)</f>
        <v>0</v>
      </c>
      <c r="R1343">
        <f>if('StockBond Returns'!AB1341&lt;-0.3,1,0)</f>
        <v>1</v>
      </c>
      <c r="S1343" t="str">
        <f t="shared" ref="S1343:W1343" si="2683">if(N1343=1,$E1343,"")</f>
        <v/>
      </c>
      <c r="T1343" t="str">
        <f t="shared" si="2683"/>
        <v/>
      </c>
      <c r="U1343" t="str">
        <f t="shared" si="2683"/>
        <v/>
      </c>
      <c r="V1343" t="str">
        <f t="shared" si="2683"/>
        <v/>
      </c>
      <c r="W1343" s="19">
        <f t="shared" si="2683"/>
        <v>0.1059417993</v>
      </c>
    </row>
    <row r="1344">
      <c r="A1344">
        <f t="shared" si="33"/>
        <v>6</v>
      </c>
      <c r="B1344">
        <f t="shared" si="34"/>
        <v>1982</v>
      </c>
      <c r="C1344" s="159">
        <f t="shared" si="709"/>
        <v>30132</v>
      </c>
      <c r="D1344" s="156">
        <f t="shared" si="12"/>
        <v>1982.416667</v>
      </c>
      <c r="E1344" s="157">
        <f>('StockBond Returns'!Y1343+'StockBond Returns'!AA1343-'Parameters &amp; Main Results'!$B$33)/'StockBond Returns'!Z1343*12</f>
        <v>0.110109866</v>
      </c>
      <c r="F1344" s="77">
        <f>'StockBond Returns'!Y1343+'StockBond Returns'!AA1343-'StockBond Returns'!Z1343*'Distribution of Final Value'!$B$7</f>
        <v>33.05688796</v>
      </c>
      <c r="G1344" s="19">
        <f>1/'StockBond Returns'!M1342</f>
        <v>0.1449075163</v>
      </c>
      <c r="H1344">
        <f t="shared" si="7"/>
        <v>1</v>
      </c>
      <c r="I1344" s="71">
        <f t="shared" si="8"/>
        <v>0</v>
      </c>
      <c r="J1344">
        <f t="shared" si="9"/>
        <v>0</v>
      </c>
      <c r="K1344" s="19">
        <f t="shared" ref="K1344:M1344" si="2684">if(H1344=1,$E1344,"")</f>
        <v>0.110109866</v>
      </c>
      <c r="L1344" t="str">
        <f t="shared" si="2684"/>
        <v/>
      </c>
      <c r="M1344" t="str">
        <f t="shared" si="2684"/>
        <v/>
      </c>
      <c r="N1344" s="158">
        <f>if('StockBond Returns'!AB1342=0,1,0)</f>
        <v>0</v>
      </c>
      <c r="O1344">
        <f>if( and('StockBond Returns'!$AB1342&lt;0,'StockBond Returns'!$AB1342&gt;=-0.1),1,0)</f>
        <v>0</v>
      </c>
      <c r="P1344">
        <f>if( and('StockBond Returns'!$AB1342&lt;-0.1,'StockBond Returns'!$AB1342&gt;=-0.2),1,0)</f>
        <v>0</v>
      </c>
      <c r="Q1344">
        <f>if( and('StockBond Returns'!$AB1342&lt;-0.2,'StockBond Returns'!$AB1342&gt;=-0.3),1,0)</f>
        <v>0</v>
      </c>
      <c r="R1344">
        <f>if('StockBond Returns'!AB1342&lt;-0.3,1,0)</f>
        <v>1</v>
      </c>
      <c r="S1344" t="str">
        <f t="shared" ref="S1344:W1344" si="2685">if(N1344=1,$E1344,"")</f>
        <v/>
      </c>
      <c r="T1344" t="str">
        <f t="shared" si="2685"/>
        <v/>
      </c>
      <c r="U1344" t="str">
        <f t="shared" si="2685"/>
        <v/>
      </c>
      <c r="V1344" t="str">
        <f t="shared" si="2685"/>
        <v/>
      </c>
      <c r="W1344" s="19">
        <f t="shared" si="2685"/>
        <v>0.110109866</v>
      </c>
    </row>
    <row r="1345">
      <c r="A1345">
        <f t="shared" si="33"/>
        <v>7</v>
      </c>
      <c r="B1345">
        <f t="shared" si="34"/>
        <v>1982</v>
      </c>
      <c r="C1345" s="159">
        <f t="shared" si="709"/>
        <v>30163</v>
      </c>
      <c r="D1345" s="156">
        <f t="shared" si="12"/>
        <v>1982.5</v>
      </c>
      <c r="E1345" s="157">
        <f>('StockBond Returns'!Y1344+'StockBond Returns'!AA1344-'Parameters &amp; Main Results'!$B$33)/'StockBond Returns'!Z1344*12</f>
        <v>0.1144142567</v>
      </c>
      <c r="F1345" s="77">
        <f>'StockBond Returns'!Y1344+'StockBond Returns'!AA1344-'StockBond Returns'!Z1344*'Distribution of Final Value'!$B$7</f>
        <v>34.87571148</v>
      </c>
      <c r="G1345" s="19">
        <f>1/'StockBond Returns'!M1343</f>
        <v>0.1495518612</v>
      </c>
      <c r="H1345">
        <f t="shared" si="7"/>
        <v>1</v>
      </c>
      <c r="I1345" s="71">
        <f t="shared" si="8"/>
        <v>0</v>
      </c>
      <c r="J1345">
        <f t="shared" si="9"/>
        <v>0</v>
      </c>
      <c r="K1345" s="19">
        <f t="shared" ref="K1345:M1345" si="2686">if(H1345=1,$E1345,"")</f>
        <v>0.1144142567</v>
      </c>
      <c r="L1345" t="str">
        <f t="shared" si="2686"/>
        <v/>
      </c>
      <c r="M1345" t="str">
        <f t="shared" si="2686"/>
        <v/>
      </c>
      <c r="N1345" s="158">
        <f>if('StockBond Returns'!AB1343=0,1,0)</f>
        <v>0</v>
      </c>
      <c r="O1345">
        <f>if( and('StockBond Returns'!$AB1343&lt;0,'StockBond Returns'!$AB1343&gt;=-0.1),1,0)</f>
        <v>0</v>
      </c>
      <c r="P1345">
        <f>if( and('StockBond Returns'!$AB1343&lt;-0.1,'StockBond Returns'!$AB1343&gt;=-0.2),1,0)</f>
        <v>0</v>
      </c>
      <c r="Q1345">
        <f>if( and('StockBond Returns'!$AB1343&lt;-0.2,'StockBond Returns'!$AB1343&gt;=-0.3),1,0)</f>
        <v>0</v>
      </c>
      <c r="R1345">
        <f>if('StockBond Returns'!AB1343&lt;-0.3,1,0)</f>
        <v>1</v>
      </c>
      <c r="S1345" t="str">
        <f t="shared" ref="S1345:W1345" si="2687">if(N1345=1,$E1345,"")</f>
        <v/>
      </c>
      <c r="T1345" t="str">
        <f t="shared" si="2687"/>
        <v/>
      </c>
      <c r="U1345" t="str">
        <f t="shared" si="2687"/>
        <v/>
      </c>
      <c r="V1345" t="str">
        <f t="shared" si="2687"/>
        <v/>
      </c>
      <c r="W1345" s="19">
        <f t="shared" si="2687"/>
        <v>0.1144142567</v>
      </c>
    </row>
    <row r="1346">
      <c r="A1346">
        <f t="shared" si="33"/>
        <v>8</v>
      </c>
      <c r="B1346">
        <f t="shared" si="34"/>
        <v>1982</v>
      </c>
      <c r="C1346" s="159">
        <f t="shared" si="709"/>
        <v>30194</v>
      </c>
      <c r="D1346" s="156">
        <f t="shared" si="12"/>
        <v>1982.583333</v>
      </c>
      <c r="E1346" s="157">
        <f>('StockBond Returns'!Y1345+'StockBond Returns'!AA1345-'Parameters &amp; Main Results'!$B$33)/'StockBond Returns'!Z1345*12</f>
        <v>0.1160679786</v>
      </c>
      <c r="F1346" s="77">
        <f>'StockBond Returns'!Y1345+'StockBond Returns'!AA1345-'StockBond Returns'!Z1345*'Distribution of Final Value'!$B$7</f>
        <v>35.43394381</v>
      </c>
      <c r="G1346" s="19">
        <f>1/'StockBond Returns'!M1344</f>
        <v>0.1512134921</v>
      </c>
      <c r="H1346">
        <f t="shared" si="7"/>
        <v>1</v>
      </c>
      <c r="I1346" s="71">
        <f t="shared" si="8"/>
        <v>0</v>
      </c>
      <c r="J1346">
        <f t="shared" si="9"/>
        <v>0</v>
      </c>
      <c r="K1346" s="19">
        <f t="shared" ref="K1346:M1346" si="2688">if(H1346=1,$E1346,"")</f>
        <v>0.1160679786</v>
      </c>
      <c r="L1346" t="str">
        <f t="shared" si="2688"/>
        <v/>
      </c>
      <c r="M1346" t="str">
        <f t="shared" si="2688"/>
        <v/>
      </c>
      <c r="N1346" s="158">
        <f>if('StockBond Returns'!AB1344=0,1,0)</f>
        <v>0</v>
      </c>
      <c r="O1346">
        <f>if( and('StockBond Returns'!$AB1344&lt;0,'StockBond Returns'!$AB1344&gt;=-0.1),1,0)</f>
        <v>0</v>
      </c>
      <c r="P1346">
        <f>if( and('StockBond Returns'!$AB1344&lt;-0.1,'StockBond Returns'!$AB1344&gt;=-0.2),1,0)</f>
        <v>0</v>
      </c>
      <c r="Q1346">
        <f>if( and('StockBond Returns'!$AB1344&lt;-0.2,'StockBond Returns'!$AB1344&gt;=-0.3),1,0)</f>
        <v>0</v>
      </c>
      <c r="R1346">
        <f>if('StockBond Returns'!AB1344&lt;-0.3,1,0)</f>
        <v>1</v>
      </c>
      <c r="S1346" t="str">
        <f t="shared" ref="S1346:W1346" si="2689">if(N1346=1,$E1346,"")</f>
        <v/>
      </c>
      <c r="T1346" t="str">
        <f t="shared" si="2689"/>
        <v/>
      </c>
      <c r="U1346" t="str">
        <f t="shared" si="2689"/>
        <v/>
      </c>
      <c r="V1346" t="str">
        <f t="shared" si="2689"/>
        <v/>
      </c>
      <c r="W1346" s="19">
        <f t="shared" si="2689"/>
        <v>0.1160679786</v>
      </c>
    </row>
    <row r="1347">
      <c r="A1347">
        <f t="shared" si="33"/>
        <v>9</v>
      </c>
      <c r="B1347">
        <f t="shared" si="34"/>
        <v>1982</v>
      </c>
      <c r="C1347" s="159">
        <f t="shared" si="709"/>
        <v>30224</v>
      </c>
      <c r="D1347" s="156">
        <f t="shared" si="12"/>
        <v>1982.666667</v>
      </c>
      <c r="E1347" s="157">
        <f>('StockBond Returns'!Y1346+'StockBond Returns'!AA1346-'Parameters &amp; Main Results'!$B$33)/'StockBond Returns'!Z1346*12</f>
        <v>0.1062641715</v>
      </c>
      <c r="F1347" s="77">
        <f>'StockBond Returns'!Y1346+'StockBond Returns'!AA1346-'StockBond Returns'!Z1346*'Distribution of Final Value'!$B$7</f>
        <v>30.71223421</v>
      </c>
      <c r="G1347" s="19">
        <f>1/'StockBond Returns'!M1345</f>
        <v>0.1381689609</v>
      </c>
      <c r="H1347">
        <f t="shared" si="7"/>
        <v>1</v>
      </c>
      <c r="I1347" s="71">
        <f t="shared" si="8"/>
        <v>0</v>
      </c>
      <c r="J1347">
        <f t="shared" si="9"/>
        <v>0</v>
      </c>
      <c r="K1347" s="19">
        <f t="shared" ref="K1347:M1347" si="2690">if(H1347=1,$E1347,"")</f>
        <v>0.1062641715</v>
      </c>
      <c r="L1347" t="str">
        <f t="shared" si="2690"/>
        <v/>
      </c>
      <c r="M1347" t="str">
        <f t="shared" si="2690"/>
        <v/>
      </c>
      <c r="N1347" s="158">
        <f>if('StockBond Returns'!AB1345=0,1,0)</f>
        <v>0</v>
      </c>
      <c r="O1347">
        <f>if( and('StockBond Returns'!$AB1345&lt;0,'StockBond Returns'!$AB1345&gt;=-0.1),1,0)</f>
        <v>0</v>
      </c>
      <c r="P1347">
        <f>if( and('StockBond Returns'!$AB1345&lt;-0.1,'StockBond Returns'!$AB1345&gt;=-0.2),1,0)</f>
        <v>0</v>
      </c>
      <c r="Q1347">
        <f>if( and('StockBond Returns'!$AB1345&lt;-0.2,'StockBond Returns'!$AB1345&gt;=-0.3),1,0)</f>
        <v>0</v>
      </c>
      <c r="R1347">
        <f>if('StockBond Returns'!AB1345&lt;-0.3,1,0)</f>
        <v>1</v>
      </c>
      <c r="S1347" t="str">
        <f t="shared" ref="S1347:W1347" si="2691">if(N1347=1,$E1347,"")</f>
        <v/>
      </c>
      <c r="T1347" t="str">
        <f t="shared" si="2691"/>
        <v/>
      </c>
      <c r="U1347" t="str">
        <f t="shared" si="2691"/>
        <v/>
      </c>
      <c r="V1347" t="str">
        <f t="shared" si="2691"/>
        <v/>
      </c>
      <c r="W1347" s="19">
        <f t="shared" si="2691"/>
        <v>0.1062641715</v>
      </c>
    </row>
    <row r="1348">
      <c r="A1348">
        <f t="shared" si="33"/>
        <v>10</v>
      </c>
      <c r="B1348">
        <f t="shared" si="34"/>
        <v>1982</v>
      </c>
      <c r="C1348" s="159">
        <f t="shared" si="709"/>
        <v>30255</v>
      </c>
      <c r="D1348" s="156">
        <f t="shared" si="12"/>
        <v>1982.75</v>
      </c>
      <c r="E1348" s="157">
        <f>('StockBond Returns'!Y1347+'StockBond Returns'!AA1347-'Parameters &amp; Main Results'!$B$33)/'StockBond Returns'!Z1347*12</f>
        <v>0.1043446032</v>
      </c>
      <c r="F1348" s="77">
        <f>'StockBond Returns'!Y1347+'StockBond Returns'!AA1347-'StockBond Returns'!Z1347*'Distribution of Final Value'!$B$7</f>
        <v>29.67348763</v>
      </c>
      <c r="G1348" s="19">
        <f>1/'StockBond Returns'!M1346</f>
        <v>0.1373786565</v>
      </c>
      <c r="H1348">
        <f t="shared" si="7"/>
        <v>1</v>
      </c>
      <c r="I1348" s="71">
        <f t="shared" si="8"/>
        <v>0</v>
      </c>
      <c r="J1348">
        <f t="shared" si="9"/>
        <v>0</v>
      </c>
      <c r="K1348" s="19">
        <f t="shared" ref="K1348:M1348" si="2692">if(H1348=1,$E1348,"")</f>
        <v>0.1043446032</v>
      </c>
      <c r="L1348" t="str">
        <f t="shared" si="2692"/>
        <v/>
      </c>
      <c r="M1348" t="str">
        <f t="shared" si="2692"/>
        <v/>
      </c>
      <c r="N1348" s="158">
        <f>if('StockBond Returns'!AB1346=0,1,0)</f>
        <v>0</v>
      </c>
      <c r="O1348">
        <f>if( and('StockBond Returns'!$AB1346&lt;0,'StockBond Returns'!$AB1346&gt;=-0.1),1,0)</f>
        <v>0</v>
      </c>
      <c r="P1348">
        <f>if( and('StockBond Returns'!$AB1346&lt;-0.1,'StockBond Returns'!$AB1346&gt;=-0.2),1,0)</f>
        <v>0</v>
      </c>
      <c r="Q1348">
        <f>if( and('StockBond Returns'!$AB1346&lt;-0.2,'StockBond Returns'!$AB1346&gt;=-0.3),1,0)</f>
        <v>0</v>
      </c>
      <c r="R1348">
        <f>if('StockBond Returns'!AB1346&lt;-0.3,1,0)</f>
        <v>1</v>
      </c>
      <c r="S1348" t="str">
        <f t="shared" ref="S1348:W1348" si="2693">if(N1348=1,$E1348,"")</f>
        <v/>
      </c>
      <c r="T1348" t="str">
        <f t="shared" si="2693"/>
        <v/>
      </c>
      <c r="U1348" t="str">
        <f t="shared" si="2693"/>
        <v/>
      </c>
      <c r="V1348" t="str">
        <f t="shared" si="2693"/>
        <v/>
      </c>
      <c r="W1348" s="19">
        <f t="shared" si="2693"/>
        <v>0.1043446032</v>
      </c>
    </row>
    <row r="1349">
      <c r="A1349">
        <f t="shared" si="33"/>
        <v>11</v>
      </c>
      <c r="B1349">
        <f t="shared" si="34"/>
        <v>1982</v>
      </c>
      <c r="C1349" s="159">
        <f t="shared" si="709"/>
        <v>30285</v>
      </c>
      <c r="D1349" s="156">
        <f t="shared" si="12"/>
        <v>1982.833333</v>
      </c>
      <c r="E1349" s="157">
        <f>('StockBond Returns'!Y1348+'StockBond Returns'!AA1348-'Parameters &amp; Main Results'!$B$33)/'StockBond Returns'!Z1348*12</f>
        <v>0.09582591374</v>
      </c>
      <c r="F1349" s="77">
        <f>'StockBond Returns'!Y1348+'StockBond Returns'!AA1348-'StockBond Returns'!Z1348*'Distribution of Final Value'!$B$7</f>
        <v>25.64730038</v>
      </c>
      <c r="G1349" s="19">
        <f>1/'StockBond Returns'!M1347</f>
        <v>0.1224465173</v>
      </c>
      <c r="H1349">
        <f t="shared" si="7"/>
        <v>1</v>
      </c>
      <c r="I1349" s="71">
        <f t="shared" si="8"/>
        <v>0</v>
      </c>
      <c r="J1349">
        <f t="shared" si="9"/>
        <v>0</v>
      </c>
      <c r="K1349" s="19">
        <f t="shared" ref="K1349:M1349" si="2694">if(H1349=1,$E1349,"")</f>
        <v>0.09582591374</v>
      </c>
      <c r="L1349" t="str">
        <f t="shared" si="2694"/>
        <v/>
      </c>
      <c r="M1349" t="str">
        <f t="shared" si="2694"/>
        <v/>
      </c>
      <c r="N1349" s="158">
        <f>if('StockBond Returns'!AB1347=0,1,0)</f>
        <v>0</v>
      </c>
      <c r="O1349">
        <f>if( and('StockBond Returns'!$AB1347&lt;0,'StockBond Returns'!$AB1347&gt;=-0.1),1,0)</f>
        <v>0</v>
      </c>
      <c r="P1349">
        <f>if( and('StockBond Returns'!$AB1347&lt;-0.1,'StockBond Returns'!$AB1347&gt;=-0.2),1,0)</f>
        <v>0</v>
      </c>
      <c r="Q1349">
        <f>if( and('StockBond Returns'!$AB1347&lt;-0.2,'StockBond Returns'!$AB1347&gt;=-0.3),1,0)</f>
        <v>1</v>
      </c>
      <c r="R1349">
        <f>if('StockBond Returns'!AB1347&lt;-0.3,1,0)</f>
        <v>0</v>
      </c>
      <c r="S1349" t="str">
        <f t="shared" ref="S1349:W1349" si="2695">if(N1349=1,$E1349,"")</f>
        <v/>
      </c>
      <c r="T1349" t="str">
        <f t="shared" si="2695"/>
        <v/>
      </c>
      <c r="U1349" t="str">
        <f t="shared" si="2695"/>
        <v/>
      </c>
      <c r="V1349" s="19">
        <f t="shared" si="2695"/>
        <v>0.09582591374</v>
      </c>
      <c r="W1349" t="str">
        <f t="shared" si="2695"/>
        <v/>
      </c>
    </row>
    <row r="1350">
      <c r="A1350">
        <f t="shared" si="33"/>
        <v>12</v>
      </c>
      <c r="B1350">
        <f t="shared" si="34"/>
        <v>1982</v>
      </c>
      <c r="C1350" s="159">
        <f t="shared" si="709"/>
        <v>30316</v>
      </c>
      <c r="D1350" s="156">
        <f t="shared" si="12"/>
        <v>1982.916667</v>
      </c>
      <c r="E1350" s="157">
        <f>('StockBond Returns'!Y1349+'StockBond Returns'!AA1349-'Parameters &amp; Main Results'!$B$33)/'StockBond Returns'!Z1349*12</f>
        <v>0.09357035313</v>
      </c>
      <c r="F1350" s="77">
        <f>'StockBond Returns'!Y1349+'StockBond Returns'!AA1349-'StockBond Returns'!Z1349*'Distribution of Final Value'!$B$7</f>
        <v>24.51371459</v>
      </c>
      <c r="G1350" s="19">
        <f>1/'StockBond Returns'!M1348</f>
        <v>0.1194162056</v>
      </c>
      <c r="H1350">
        <f t="shared" si="7"/>
        <v>1</v>
      </c>
      <c r="I1350" s="71">
        <f t="shared" si="8"/>
        <v>0</v>
      </c>
      <c r="J1350">
        <f t="shared" si="9"/>
        <v>0</v>
      </c>
      <c r="K1350" s="19">
        <f t="shared" ref="K1350:M1350" si="2696">if(H1350=1,$E1350,"")</f>
        <v>0.09357035313</v>
      </c>
      <c r="L1350" t="str">
        <f t="shared" si="2696"/>
        <v/>
      </c>
      <c r="M1350" t="str">
        <f t="shared" si="2696"/>
        <v/>
      </c>
      <c r="N1350" s="158">
        <f>if('StockBond Returns'!AB1348=0,1,0)</f>
        <v>0</v>
      </c>
      <c r="O1350">
        <f>if( and('StockBond Returns'!$AB1348&lt;0,'StockBond Returns'!$AB1348&gt;=-0.1),1,0)</f>
        <v>0</v>
      </c>
      <c r="P1350">
        <f>if( and('StockBond Returns'!$AB1348&lt;-0.1,'StockBond Returns'!$AB1348&gt;=-0.2),1,0)</f>
        <v>1</v>
      </c>
      <c r="Q1350">
        <f>if( and('StockBond Returns'!$AB1348&lt;-0.2,'StockBond Returns'!$AB1348&gt;=-0.3),1,0)</f>
        <v>0</v>
      </c>
      <c r="R1350">
        <f>if('StockBond Returns'!AB1348&lt;-0.3,1,0)</f>
        <v>0</v>
      </c>
      <c r="S1350" t="str">
        <f t="shared" ref="S1350:W1350" si="2697">if(N1350=1,$E1350,"")</f>
        <v/>
      </c>
      <c r="T1350" t="str">
        <f t="shared" si="2697"/>
        <v/>
      </c>
      <c r="U1350" s="19">
        <f t="shared" si="2697"/>
        <v>0.09357035313</v>
      </c>
      <c r="V1350" t="str">
        <f t="shared" si="2697"/>
        <v/>
      </c>
      <c r="W1350" t="str">
        <f t="shared" si="2697"/>
        <v/>
      </c>
    </row>
    <row r="1351">
      <c r="A1351">
        <f t="shared" si="33"/>
        <v>1</v>
      </c>
      <c r="B1351">
        <f t="shared" si="34"/>
        <v>1983</v>
      </c>
      <c r="C1351" s="159">
        <f t="shared" si="709"/>
        <v>30347</v>
      </c>
      <c r="D1351" s="156">
        <f t="shared" si="12"/>
        <v>1983</v>
      </c>
      <c r="E1351" s="157">
        <f>('StockBond Returns'!Y1350+'StockBond Returns'!AA1350-'Parameters &amp; Main Results'!$B$33)/'StockBond Returns'!Z1350*12</f>
        <v>0.09190080923</v>
      </c>
      <c r="F1351" s="77">
        <f>'StockBond Returns'!Y1350+'StockBond Returns'!AA1350-'StockBond Returns'!Z1350*'Distribution of Final Value'!$B$7</f>
        <v>23.65834414</v>
      </c>
      <c r="G1351" s="19">
        <f>1/'StockBond Returns'!M1349</f>
        <v>0.1170540605</v>
      </c>
      <c r="H1351">
        <f t="shared" si="7"/>
        <v>1</v>
      </c>
      <c r="I1351" s="71">
        <f t="shared" si="8"/>
        <v>0</v>
      </c>
      <c r="J1351">
        <f t="shared" si="9"/>
        <v>0</v>
      </c>
      <c r="K1351" s="19">
        <f t="shared" ref="K1351:M1351" si="2698">if(H1351=1,$E1351,"")</f>
        <v>0.09190080923</v>
      </c>
      <c r="L1351" t="str">
        <f t="shared" si="2698"/>
        <v/>
      </c>
      <c r="M1351" t="str">
        <f t="shared" si="2698"/>
        <v/>
      </c>
      <c r="N1351" s="158">
        <f>if('StockBond Returns'!AB1349=0,1,0)</f>
        <v>0</v>
      </c>
      <c r="O1351">
        <f>if( and('StockBond Returns'!$AB1349&lt;0,'StockBond Returns'!$AB1349&gt;=-0.1),1,0)</f>
        <v>0</v>
      </c>
      <c r="P1351">
        <f>if( and('StockBond Returns'!$AB1349&lt;-0.1,'StockBond Returns'!$AB1349&gt;=-0.2),1,0)</f>
        <v>1</v>
      </c>
      <c r="Q1351">
        <f>if( and('StockBond Returns'!$AB1349&lt;-0.2,'StockBond Returns'!$AB1349&gt;=-0.3),1,0)</f>
        <v>0</v>
      </c>
      <c r="R1351">
        <f>if('StockBond Returns'!AB1349&lt;-0.3,1,0)</f>
        <v>0</v>
      </c>
      <c r="S1351" t="str">
        <f t="shared" ref="S1351:W1351" si="2699">if(N1351=1,$E1351,"")</f>
        <v/>
      </c>
      <c r="T1351" t="str">
        <f t="shared" si="2699"/>
        <v/>
      </c>
      <c r="U1351" s="19">
        <f t="shared" si="2699"/>
        <v>0.09190080923</v>
      </c>
      <c r="V1351" t="str">
        <f t="shared" si="2699"/>
        <v/>
      </c>
      <c r="W1351" t="str">
        <f t="shared" si="2699"/>
        <v/>
      </c>
    </row>
    <row r="1352">
      <c r="A1352">
        <f t="shared" si="33"/>
        <v>2</v>
      </c>
      <c r="B1352">
        <f t="shared" si="34"/>
        <v>1983</v>
      </c>
      <c r="C1352" s="159">
        <f t="shared" si="709"/>
        <v>30375</v>
      </c>
      <c r="D1352" s="156">
        <f t="shared" si="12"/>
        <v>1983.083333</v>
      </c>
      <c r="E1352" s="157">
        <f>('StockBond Returns'!Y1351+'StockBond Returns'!AA1351-'Parameters &amp; Main Results'!$B$33)/'StockBond Returns'!Z1351*12</f>
        <v>0.09064060619</v>
      </c>
      <c r="F1352" s="77">
        <f>'StockBond Returns'!Y1351+'StockBond Returns'!AA1351-'StockBond Returns'!Z1351*'Distribution of Final Value'!$B$7</f>
        <v>22.99681196</v>
      </c>
      <c r="G1352" s="19">
        <f>1/'StockBond Returns'!M1350</f>
        <v>0.113411245</v>
      </c>
      <c r="H1352">
        <f t="shared" si="7"/>
        <v>1</v>
      </c>
      <c r="I1352" s="71">
        <f t="shared" si="8"/>
        <v>0</v>
      </c>
      <c r="J1352">
        <f t="shared" si="9"/>
        <v>0</v>
      </c>
      <c r="K1352" s="19">
        <f t="shared" ref="K1352:M1352" si="2700">if(H1352=1,$E1352,"")</f>
        <v>0.09064060619</v>
      </c>
      <c r="L1352" t="str">
        <f t="shared" si="2700"/>
        <v/>
      </c>
      <c r="M1352" t="str">
        <f t="shared" si="2700"/>
        <v/>
      </c>
      <c r="N1352" s="158">
        <f>if('StockBond Returns'!AB1350=0,1,0)</f>
        <v>0</v>
      </c>
      <c r="O1352">
        <f>if( and('StockBond Returns'!$AB1350&lt;0,'StockBond Returns'!$AB1350&gt;=-0.1),1,0)</f>
        <v>0</v>
      </c>
      <c r="P1352">
        <f>if( and('StockBond Returns'!$AB1350&lt;-0.1,'StockBond Returns'!$AB1350&gt;=-0.2),1,0)</f>
        <v>1</v>
      </c>
      <c r="Q1352">
        <f>if( and('StockBond Returns'!$AB1350&lt;-0.2,'StockBond Returns'!$AB1350&gt;=-0.3),1,0)</f>
        <v>0</v>
      </c>
      <c r="R1352">
        <f>if('StockBond Returns'!AB1350&lt;-0.3,1,0)</f>
        <v>0</v>
      </c>
      <c r="S1352" t="str">
        <f t="shared" ref="S1352:W1352" si="2701">if(N1352=1,$E1352,"")</f>
        <v/>
      </c>
      <c r="T1352" t="str">
        <f t="shared" si="2701"/>
        <v/>
      </c>
      <c r="U1352" s="19">
        <f t="shared" si="2701"/>
        <v>0.09064060619</v>
      </c>
      <c r="V1352" t="str">
        <f t="shared" si="2701"/>
        <v/>
      </c>
      <c r="W1352" t="str">
        <f t="shared" si="2701"/>
        <v/>
      </c>
    </row>
    <row r="1353">
      <c r="A1353">
        <f t="shared" si="33"/>
        <v>3</v>
      </c>
      <c r="B1353">
        <f t="shared" si="34"/>
        <v>1983</v>
      </c>
      <c r="C1353" s="159">
        <f t="shared" si="709"/>
        <v>30406</v>
      </c>
      <c r="D1353" s="156">
        <f t="shared" si="12"/>
        <v>1983.166667</v>
      </c>
      <c r="E1353" s="157">
        <f>('StockBond Returns'!Y1352+'StockBond Returns'!AA1352-'Parameters &amp; Main Results'!$B$33)/'StockBond Returns'!Z1352*12</f>
        <v>0.08898595448</v>
      </c>
      <c r="F1353" s="77">
        <f>'StockBond Returns'!Y1352+'StockBond Returns'!AA1352-'StockBond Returns'!Z1352*'Distribution of Final Value'!$B$7</f>
        <v>22.16616953</v>
      </c>
      <c r="G1353" s="19">
        <f>1/'StockBond Returns'!M1351</f>
        <v>0.1112721695</v>
      </c>
      <c r="H1353">
        <f t="shared" si="7"/>
        <v>1</v>
      </c>
      <c r="I1353" s="71">
        <f t="shared" si="8"/>
        <v>0</v>
      </c>
      <c r="J1353">
        <f t="shared" si="9"/>
        <v>0</v>
      </c>
      <c r="K1353" s="19">
        <f t="shared" ref="K1353:M1353" si="2702">if(H1353=1,$E1353,"")</f>
        <v>0.08898595448</v>
      </c>
      <c r="L1353" t="str">
        <f t="shared" si="2702"/>
        <v/>
      </c>
      <c r="M1353" t="str">
        <f t="shared" si="2702"/>
        <v/>
      </c>
      <c r="N1353" s="158">
        <f>if('StockBond Returns'!AB1351=0,1,0)</f>
        <v>0</v>
      </c>
      <c r="O1353">
        <f>if( and('StockBond Returns'!$AB1351&lt;0,'StockBond Returns'!$AB1351&gt;=-0.1),1,0)</f>
        <v>0</v>
      </c>
      <c r="P1353">
        <f>if( and('StockBond Returns'!$AB1351&lt;-0.1,'StockBond Returns'!$AB1351&gt;=-0.2),1,0)</f>
        <v>1</v>
      </c>
      <c r="Q1353">
        <f>if( and('StockBond Returns'!$AB1351&lt;-0.2,'StockBond Returns'!$AB1351&gt;=-0.3),1,0)</f>
        <v>0</v>
      </c>
      <c r="R1353">
        <f>if('StockBond Returns'!AB1351&lt;-0.3,1,0)</f>
        <v>0</v>
      </c>
      <c r="S1353" t="str">
        <f t="shared" ref="S1353:W1353" si="2703">if(N1353=1,$E1353,"")</f>
        <v/>
      </c>
      <c r="T1353" t="str">
        <f t="shared" si="2703"/>
        <v/>
      </c>
      <c r="U1353" s="19">
        <f t="shared" si="2703"/>
        <v>0.08898595448</v>
      </c>
      <c r="V1353" t="str">
        <f t="shared" si="2703"/>
        <v/>
      </c>
      <c r="W1353" t="str">
        <f t="shared" si="2703"/>
        <v/>
      </c>
    </row>
    <row r="1354">
      <c r="A1354">
        <f t="shared" si="33"/>
        <v>4</v>
      </c>
      <c r="B1354">
        <f t="shared" si="34"/>
        <v>1983</v>
      </c>
      <c r="C1354" s="159">
        <f t="shared" si="709"/>
        <v>30436</v>
      </c>
      <c r="D1354" s="156">
        <f t="shared" si="12"/>
        <v>1983.25</v>
      </c>
      <c r="E1354" s="157">
        <f>('StockBond Returns'!Y1353+'StockBond Returns'!AA1353-'Parameters &amp; Main Results'!$B$33)/'StockBond Returns'!Z1353*12</f>
        <v>0.08757174338</v>
      </c>
      <c r="F1354" s="77">
        <f>'StockBond Returns'!Y1353+'StockBond Returns'!AA1353-'StockBond Returns'!Z1353*'Distribution of Final Value'!$B$7</f>
        <v>21.45187502</v>
      </c>
      <c r="G1354" s="19">
        <f>1/'StockBond Returns'!M1352</f>
        <v>0.1075585834</v>
      </c>
      <c r="H1354">
        <f t="shared" si="7"/>
        <v>1</v>
      </c>
      <c r="I1354" s="71">
        <f t="shared" si="8"/>
        <v>0</v>
      </c>
      <c r="J1354">
        <f t="shared" si="9"/>
        <v>0</v>
      </c>
      <c r="K1354" s="19">
        <f t="shared" ref="K1354:M1354" si="2704">if(H1354=1,$E1354,"")</f>
        <v>0.08757174338</v>
      </c>
      <c r="L1354" t="str">
        <f t="shared" si="2704"/>
        <v/>
      </c>
      <c r="M1354" t="str">
        <f t="shared" si="2704"/>
        <v/>
      </c>
      <c r="N1354" s="158">
        <f>if('StockBond Returns'!AB1352=0,1,0)</f>
        <v>0</v>
      </c>
      <c r="O1354">
        <f>if( and('StockBond Returns'!$AB1352&lt;0,'StockBond Returns'!$AB1352&gt;=-0.1),1,0)</f>
        <v>1</v>
      </c>
      <c r="P1354">
        <f>if( and('StockBond Returns'!$AB1352&lt;-0.1,'StockBond Returns'!$AB1352&gt;=-0.2),1,0)</f>
        <v>0</v>
      </c>
      <c r="Q1354">
        <f>if( and('StockBond Returns'!$AB1352&lt;-0.2,'StockBond Returns'!$AB1352&gt;=-0.3),1,0)</f>
        <v>0</v>
      </c>
      <c r="R1354">
        <f>if('StockBond Returns'!AB1352&lt;-0.3,1,0)</f>
        <v>0</v>
      </c>
      <c r="S1354" t="str">
        <f t="shared" ref="S1354:W1354" si="2705">if(N1354=1,$E1354,"")</f>
        <v/>
      </c>
      <c r="T1354" s="19">
        <f t="shared" si="2705"/>
        <v>0.08757174338</v>
      </c>
      <c r="U1354" t="str">
        <f t="shared" si="2705"/>
        <v/>
      </c>
      <c r="V1354" t="str">
        <f t="shared" si="2705"/>
        <v/>
      </c>
      <c r="W1354" t="str">
        <f t="shared" si="2705"/>
        <v/>
      </c>
    </row>
    <row r="1355">
      <c r="A1355">
        <f t="shared" si="33"/>
        <v>5</v>
      </c>
      <c r="B1355">
        <f t="shared" si="34"/>
        <v>1983</v>
      </c>
      <c r="C1355" s="159">
        <f t="shared" si="709"/>
        <v>30467</v>
      </c>
      <c r="D1355" s="156">
        <f t="shared" si="12"/>
        <v>1983.333333</v>
      </c>
      <c r="E1355" s="157">
        <f>('StockBond Returns'!Y1354+'StockBond Returns'!AA1354-'Parameters &amp; Main Results'!$B$33)/'StockBond Returns'!Z1354*12</f>
        <v>0.08334349249</v>
      </c>
      <c r="F1355" s="77">
        <f>'StockBond Returns'!Y1354+'StockBond Returns'!AA1354-'StockBond Returns'!Z1354*'Distribution of Final Value'!$B$7</f>
        <v>19.49567289</v>
      </c>
      <c r="G1355" s="19">
        <f>1/'StockBond Returns'!M1353</f>
        <v>0.1020603214</v>
      </c>
      <c r="H1355">
        <f t="shared" si="7"/>
        <v>1</v>
      </c>
      <c r="I1355" s="71">
        <f t="shared" si="8"/>
        <v>0</v>
      </c>
      <c r="J1355">
        <f t="shared" si="9"/>
        <v>0</v>
      </c>
      <c r="K1355" s="19">
        <f t="shared" ref="K1355:M1355" si="2706">if(H1355=1,$E1355,"")</f>
        <v>0.08334349249</v>
      </c>
      <c r="L1355" t="str">
        <f t="shared" si="2706"/>
        <v/>
      </c>
      <c r="M1355" t="str">
        <f t="shared" si="2706"/>
        <v/>
      </c>
      <c r="N1355" s="158">
        <f>if('StockBond Returns'!AB1353=0,1,0)</f>
        <v>0</v>
      </c>
      <c r="O1355">
        <f>if( and('StockBond Returns'!$AB1353&lt;0,'StockBond Returns'!$AB1353&gt;=-0.1),1,0)</f>
        <v>1</v>
      </c>
      <c r="P1355">
        <f>if( and('StockBond Returns'!$AB1353&lt;-0.1,'StockBond Returns'!$AB1353&gt;=-0.2),1,0)</f>
        <v>0</v>
      </c>
      <c r="Q1355">
        <f>if( and('StockBond Returns'!$AB1353&lt;-0.2,'StockBond Returns'!$AB1353&gt;=-0.3),1,0)</f>
        <v>0</v>
      </c>
      <c r="R1355">
        <f>if('StockBond Returns'!AB1353&lt;-0.3,1,0)</f>
        <v>0</v>
      </c>
      <c r="S1355" t="str">
        <f t="shared" ref="S1355:W1355" si="2707">if(N1355=1,$E1355,"")</f>
        <v/>
      </c>
      <c r="T1355" s="19">
        <f t="shared" si="2707"/>
        <v>0.08334349249</v>
      </c>
      <c r="U1355" t="str">
        <f t="shared" si="2707"/>
        <v/>
      </c>
      <c r="V1355" t="str">
        <f t="shared" si="2707"/>
        <v/>
      </c>
      <c r="W1355" t="str">
        <f t="shared" si="2707"/>
        <v/>
      </c>
    </row>
    <row r="1356">
      <c r="A1356">
        <f t="shared" si="33"/>
        <v>6</v>
      </c>
      <c r="B1356">
        <f t="shared" si="34"/>
        <v>1983</v>
      </c>
      <c r="C1356" s="159">
        <f t="shared" si="709"/>
        <v>30497</v>
      </c>
      <c r="D1356" s="156">
        <f t="shared" si="12"/>
        <v>1983.416667</v>
      </c>
      <c r="E1356" s="157">
        <f>('StockBond Returns'!Y1355+'StockBond Returns'!AA1355-'Parameters &amp; Main Results'!$B$33)/'StockBond Returns'!Z1355*12</f>
        <v>0.085270722</v>
      </c>
      <c r="F1356" s="77">
        <f>'StockBond Returns'!Y1355+'StockBond Returns'!AA1355-'StockBond Returns'!Z1355*'Distribution of Final Value'!$B$7</f>
        <v>20.28387725</v>
      </c>
      <c r="G1356" s="19">
        <f>1/'StockBond Returns'!M1354</f>
        <v>0.1023378051</v>
      </c>
      <c r="H1356">
        <f t="shared" si="7"/>
        <v>1</v>
      </c>
      <c r="I1356" s="71">
        <f t="shared" si="8"/>
        <v>0</v>
      </c>
      <c r="J1356">
        <f t="shared" si="9"/>
        <v>0</v>
      </c>
      <c r="K1356" s="19">
        <f t="shared" ref="K1356:M1356" si="2708">if(H1356=1,$E1356,"")</f>
        <v>0.085270722</v>
      </c>
      <c r="L1356" t="str">
        <f t="shared" si="2708"/>
        <v/>
      </c>
      <c r="M1356" t="str">
        <f t="shared" si="2708"/>
        <v/>
      </c>
      <c r="N1356" s="158">
        <f>if('StockBond Returns'!AB1354=0,1,0)</f>
        <v>0</v>
      </c>
      <c r="O1356">
        <f>if( and('StockBond Returns'!$AB1354&lt;0,'StockBond Returns'!$AB1354&gt;=-0.1),1,0)</f>
        <v>1</v>
      </c>
      <c r="P1356">
        <f>if( and('StockBond Returns'!$AB1354&lt;-0.1,'StockBond Returns'!$AB1354&gt;=-0.2),1,0)</f>
        <v>0</v>
      </c>
      <c r="Q1356">
        <f>if( and('StockBond Returns'!$AB1354&lt;-0.2,'StockBond Returns'!$AB1354&gt;=-0.3),1,0)</f>
        <v>0</v>
      </c>
      <c r="R1356">
        <f>if('StockBond Returns'!AB1354&lt;-0.3,1,0)</f>
        <v>0</v>
      </c>
      <c r="S1356" t="str">
        <f t="shared" ref="S1356:W1356" si="2709">if(N1356=1,$E1356,"")</f>
        <v/>
      </c>
      <c r="T1356" s="19">
        <f t="shared" si="2709"/>
        <v>0.085270722</v>
      </c>
      <c r="U1356" t="str">
        <f t="shared" si="2709"/>
        <v/>
      </c>
      <c r="V1356" t="str">
        <f t="shared" si="2709"/>
        <v/>
      </c>
      <c r="W1356" t="str">
        <f t="shared" si="2709"/>
        <v/>
      </c>
    </row>
    <row r="1357">
      <c r="A1357">
        <f t="shared" si="33"/>
        <v>7</v>
      </c>
      <c r="B1357">
        <f t="shared" si="34"/>
        <v>1983</v>
      </c>
      <c r="C1357" s="159">
        <f t="shared" si="709"/>
        <v>30528</v>
      </c>
      <c r="D1357" s="156">
        <f t="shared" si="12"/>
        <v>1983.5</v>
      </c>
      <c r="E1357" s="157">
        <f>('StockBond Returns'!Y1356+'StockBond Returns'!AA1356-'Parameters &amp; Main Results'!$B$33)/'StockBond Returns'!Z1356*12</f>
        <v>0.08361162509</v>
      </c>
      <c r="F1357" s="77">
        <f>'StockBond Returns'!Y1356+'StockBond Returns'!AA1356-'StockBond Returns'!Z1356*'Distribution of Final Value'!$B$7</f>
        <v>19.4817282</v>
      </c>
      <c r="G1357" s="19">
        <f>1/'StockBond Returns'!M1355</f>
        <v>0.09898164183</v>
      </c>
      <c r="H1357">
        <f t="shared" si="7"/>
        <v>1</v>
      </c>
      <c r="I1357" s="71">
        <f t="shared" si="8"/>
        <v>0</v>
      </c>
      <c r="J1357">
        <f t="shared" si="9"/>
        <v>0</v>
      </c>
      <c r="K1357" s="19">
        <f t="shared" ref="K1357:M1357" si="2710">if(H1357=1,$E1357,"")</f>
        <v>0.08361162509</v>
      </c>
      <c r="L1357" t="str">
        <f t="shared" si="2710"/>
        <v/>
      </c>
      <c r="M1357" t="str">
        <f t="shared" si="2710"/>
        <v/>
      </c>
      <c r="N1357" s="158">
        <f>if('StockBond Returns'!AB1355=0,1,0)</f>
        <v>0</v>
      </c>
      <c r="O1357">
        <f>if( and('StockBond Returns'!$AB1355&lt;0,'StockBond Returns'!$AB1355&gt;=-0.1),1,0)</f>
        <v>1</v>
      </c>
      <c r="P1357">
        <f>if( and('StockBond Returns'!$AB1355&lt;-0.1,'StockBond Returns'!$AB1355&gt;=-0.2),1,0)</f>
        <v>0</v>
      </c>
      <c r="Q1357">
        <f>if( and('StockBond Returns'!$AB1355&lt;-0.2,'StockBond Returns'!$AB1355&gt;=-0.3),1,0)</f>
        <v>0</v>
      </c>
      <c r="R1357">
        <f>if('StockBond Returns'!AB1355&lt;-0.3,1,0)</f>
        <v>0</v>
      </c>
      <c r="S1357" t="str">
        <f t="shared" ref="S1357:W1357" si="2711">if(N1357=1,$E1357,"")</f>
        <v/>
      </c>
      <c r="T1357" s="19">
        <f t="shared" si="2711"/>
        <v>0.08361162509</v>
      </c>
      <c r="U1357" t="str">
        <f t="shared" si="2711"/>
        <v/>
      </c>
      <c r="V1357" t="str">
        <f t="shared" si="2711"/>
        <v/>
      </c>
      <c r="W1357" t="str">
        <f t="shared" si="2711"/>
        <v/>
      </c>
    </row>
    <row r="1358">
      <c r="A1358">
        <f t="shared" si="33"/>
        <v>8</v>
      </c>
      <c r="B1358">
        <f t="shared" si="34"/>
        <v>1983</v>
      </c>
      <c r="C1358" s="159">
        <f t="shared" si="709"/>
        <v>30559</v>
      </c>
      <c r="D1358" s="156">
        <f t="shared" si="12"/>
        <v>1983.583333</v>
      </c>
      <c r="E1358" s="157">
        <f>('StockBond Returns'!Y1357+'StockBond Returns'!AA1357-'Parameters &amp; Main Results'!$B$33)/'StockBond Returns'!Z1357*12</f>
        <v>0.08718779688</v>
      </c>
      <c r="F1358" s="77">
        <f>'StockBond Returns'!Y1357+'StockBond Returns'!AA1357-'StockBond Returns'!Z1357*'Distribution of Final Value'!$B$7</f>
        <v>20.98838644</v>
      </c>
      <c r="G1358" s="19">
        <f>1/'StockBond Returns'!M1356</f>
        <v>0.1029119973</v>
      </c>
      <c r="H1358">
        <f t="shared" si="7"/>
        <v>1</v>
      </c>
      <c r="I1358" s="71">
        <f t="shared" si="8"/>
        <v>0</v>
      </c>
      <c r="J1358">
        <f t="shared" si="9"/>
        <v>0</v>
      </c>
      <c r="K1358" s="19">
        <f t="shared" ref="K1358:M1358" si="2712">if(H1358=1,$E1358,"")</f>
        <v>0.08718779688</v>
      </c>
      <c r="L1358" t="str">
        <f t="shared" si="2712"/>
        <v/>
      </c>
      <c r="M1358" t="str">
        <f t="shared" si="2712"/>
        <v/>
      </c>
      <c r="N1358" s="158">
        <f>if('StockBond Returns'!AB1356=0,1,0)</f>
        <v>0</v>
      </c>
      <c r="O1358">
        <f>if( and('StockBond Returns'!$AB1356&lt;0,'StockBond Returns'!$AB1356&gt;=-0.1),1,0)</f>
        <v>1</v>
      </c>
      <c r="P1358">
        <f>if( and('StockBond Returns'!$AB1356&lt;-0.1,'StockBond Returns'!$AB1356&gt;=-0.2),1,0)</f>
        <v>0</v>
      </c>
      <c r="Q1358">
        <f>if( and('StockBond Returns'!$AB1356&lt;-0.2,'StockBond Returns'!$AB1356&gt;=-0.3),1,0)</f>
        <v>0</v>
      </c>
      <c r="R1358">
        <f>if('StockBond Returns'!AB1356&lt;-0.3,1,0)</f>
        <v>0</v>
      </c>
      <c r="S1358" t="str">
        <f t="shared" ref="S1358:W1358" si="2713">if(N1358=1,$E1358,"")</f>
        <v/>
      </c>
      <c r="T1358" s="19">
        <f t="shared" si="2713"/>
        <v>0.08718779688</v>
      </c>
      <c r="U1358" t="str">
        <f t="shared" si="2713"/>
        <v/>
      </c>
      <c r="V1358" t="str">
        <f t="shared" si="2713"/>
        <v/>
      </c>
      <c r="W1358" t="str">
        <f t="shared" si="2713"/>
        <v/>
      </c>
    </row>
    <row r="1359">
      <c r="A1359">
        <f t="shared" si="33"/>
        <v>9</v>
      </c>
      <c r="B1359">
        <f t="shared" si="34"/>
        <v>1983</v>
      </c>
      <c r="C1359" s="159">
        <f t="shared" si="709"/>
        <v>30589</v>
      </c>
      <c r="D1359" s="156">
        <f t="shared" si="12"/>
        <v>1983.666667</v>
      </c>
      <c r="E1359" s="157">
        <f>('StockBond Returns'!Y1358+'StockBond Returns'!AA1358-'Parameters &amp; Main Results'!$B$33)/'StockBond Returns'!Z1358*12</f>
        <v>0.08715342108</v>
      </c>
      <c r="F1359" s="77">
        <f>'StockBond Returns'!Y1358+'StockBond Returns'!AA1358-'StockBond Returns'!Z1358*'Distribution of Final Value'!$B$7</f>
        <v>20.89703236</v>
      </c>
      <c r="G1359" s="19">
        <f>1/'StockBond Returns'!M1357</f>
        <v>0.1015448981</v>
      </c>
      <c r="H1359">
        <f t="shared" si="7"/>
        <v>1</v>
      </c>
      <c r="I1359" s="71">
        <f t="shared" si="8"/>
        <v>0</v>
      </c>
      <c r="J1359">
        <f t="shared" si="9"/>
        <v>0</v>
      </c>
      <c r="K1359" s="19">
        <f t="shared" ref="K1359:M1359" si="2714">if(H1359=1,$E1359,"")</f>
        <v>0.08715342108</v>
      </c>
      <c r="L1359" t="str">
        <f t="shared" si="2714"/>
        <v/>
      </c>
      <c r="M1359" t="str">
        <f t="shared" si="2714"/>
        <v/>
      </c>
      <c r="N1359" s="158">
        <f>if('StockBond Returns'!AB1357=0,1,0)</f>
        <v>0</v>
      </c>
      <c r="O1359">
        <f>if( and('StockBond Returns'!$AB1357&lt;0,'StockBond Returns'!$AB1357&gt;=-0.1),1,0)</f>
        <v>1</v>
      </c>
      <c r="P1359">
        <f>if( and('StockBond Returns'!$AB1357&lt;-0.1,'StockBond Returns'!$AB1357&gt;=-0.2),1,0)</f>
        <v>0</v>
      </c>
      <c r="Q1359">
        <f>if( and('StockBond Returns'!$AB1357&lt;-0.2,'StockBond Returns'!$AB1357&gt;=-0.3),1,0)</f>
        <v>0</v>
      </c>
      <c r="R1359">
        <f>if('StockBond Returns'!AB1357&lt;-0.3,1,0)</f>
        <v>0</v>
      </c>
      <c r="S1359" t="str">
        <f t="shared" ref="S1359:W1359" si="2715">if(N1359=1,$E1359,"")</f>
        <v/>
      </c>
      <c r="T1359" s="19">
        <f t="shared" si="2715"/>
        <v>0.08715342108</v>
      </c>
      <c r="U1359" t="str">
        <f t="shared" si="2715"/>
        <v/>
      </c>
      <c r="V1359" t="str">
        <f t="shared" si="2715"/>
        <v/>
      </c>
      <c r="W1359" t="str">
        <f t="shared" si="2715"/>
        <v/>
      </c>
    </row>
    <row r="1360">
      <c r="A1360">
        <f t="shared" si="33"/>
        <v>10</v>
      </c>
      <c r="B1360">
        <f t="shared" si="34"/>
        <v>1983</v>
      </c>
      <c r="C1360" s="159">
        <f t="shared" si="709"/>
        <v>30620</v>
      </c>
      <c r="D1360" s="156">
        <f t="shared" si="12"/>
        <v>1983.75</v>
      </c>
      <c r="E1360" s="157">
        <f>('StockBond Returns'!Y1359+'StockBond Returns'!AA1359-'Parameters &amp; Main Results'!$B$33)/'StockBond Returns'!Z1359*12</f>
        <v>0.08625947457</v>
      </c>
      <c r="F1360" s="77">
        <f>'StockBond Returns'!Y1359+'StockBond Returns'!AA1359-'StockBond Returns'!Z1359*'Distribution of Final Value'!$B$7</f>
        <v>20.43114747</v>
      </c>
      <c r="G1360" s="19">
        <f>1/'StockBond Returns'!M1358</f>
        <v>0.100839738</v>
      </c>
      <c r="H1360">
        <f t="shared" si="7"/>
        <v>1</v>
      </c>
      <c r="I1360" s="71">
        <f t="shared" si="8"/>
        <v>0</v>
      </c>
      <c r="J1360">
        <f t="shared" si="9"/>
        <v>0</v>
      </c>
      <c r="K1360" s="19">
        <f t="shared" ref="K1360:M1360" si="2716">if(H1360=1,$E1360,"")</f>
        <v>0.08625947457</v>
      </c>
      <c r="L1360" t="str">
        <f t="shared" si="2716"/>
        <v/>
      </c>
      <c r="M1360" t="str">
        <f t="shared" si="2716"/>
        <v/>
      </c>
      <c r="N1360" s="158">
        <f>if('StockBond Returns'!AB1358=0,1,0)</f>
        <v>0</v>
      </c>
      <c r="O1360">
        <f>if( and('StockBond Returns'!$AB1358&lt;0,'StockBond Returns'!$AB1358&gt;=-0.1),1,0)</f>
        <v>1</v>
      </c>
      <c r="P1360">
        <f>if( and('StockBond Returns'!$AB1358&lt;-0.1,'StockBond Returns'!$AB1358&gt;=-0.2),1,0)</f>
        <v>0</v>
      </c>
      <c r="Q1360">
        <f>if( and('StockBond Returns'!$AB1358&lt;-0.2,'StockBond Returns'!$AB1358&gt;=-0.3),1,0)</f>
        <v>0</v>
      </c>
      <c r="R1360">
        <f>if('StockBond Returns'!AB1358&lt;-0.3,1,0)</f>
        <v>0</v>
      </c>
      <c r="S1360" t="str">
        <f t="shared" ref="S1360:W1360" si="2717">if(N1360=1,$E1360,"")</f>
        <v/>
      </c>
      <c r="T1360" s="19">
        <f t="shared" si="2717"/>
        <v>0.08625947457</v>
      </c>
      <c r="U1360" t="str">
        <f t="shared" si="2717"/>
        <v/>
      </c>
      <c r="V1360" t="str">
        <f t="shared" si="2717"/>
        <v/>
      </c>
      <c r="W1360" t="str">
        <f t="shared" si="2717"/>
        <v/>
      </c>
    </row>
    <row r="1361">
      <c r="A1361">
        <f t="shared" si="33"/>
        <v>11</v>
      </c>
      <c r="B1361">
        <f t="shared" si="34"/>
        <v>1983</v>
      </c>
      <c r="C1361" s="159">
        <f t="shared" si="709"/>
        <v>30650</v>
      </c>
      <c r="D1361" s="156">
        <f t="shared" si="12"/>
        <v>1983.833333</v>
      </c>
      <c r="E1361" s="157">
        <f>('StockBond Returns'!Y1360+'StockBond Returns'!AA1360-'Parameters &amp; Main Results'!$B$33)/'StockBond Returns'!Z1360*12</f>
        <v>0.08811839833</v>
      </c>
      <c r="F1361" s="77">
        <f>'StockBond Returns'!Y1360+'StockBond Returns'!AA1360-'StockBond Returns'!Z1360*'Distribution of Final Value'!$B$7</f>
        <v>21.16654505</v>
      </c>
      <c r="G1361" s="19">
        <f>1/'StockBond Returns'!M1359</f>
        <v>0.1025026835</v>
      </c>
      <c r="H1361">
        <f t="shared" si="7"/>
        <v>1</v>
      </c>
      <c r="I1361" s="71">
        <f t="shared" si="8"/>
        <v>0</v>
      </c>
      <c r="J1361">
        <f t="shared" si="9"/>
        <v>0</v>
      </c>
      <c r="K1361" s="19">
        <f t="shared" ref="K1361:M1361" si="2718">if(H1361=1,$E1361,"")</f>
        <v>0.08811839833</v>
      </c>
      <c r="L1361" t="str">
        <f t="shared" si="2718"/>
        <v/>
      </c>
      <c r="M1361" t="str">
        <f t="shared" si="2718"/>
        <v/>
      </c>
      <c r="N1361" s="158">
        <f>if('StockBond Returns'!AB1359=0,1,0)</f>
        <v>0</v>
      </c>
      <c r="O1361">
        <f>if( and('StockBond Returns'!$AB1359&lt;0,'StockBond Returns'!$AB1359&gt;=-0.1),1,0)</f>
        <v>1</v>
      </c>
      <c r="P1361">
        <f>if( and('StockBond Returns'!$AB1359&lt;-0.1,'StockBond Returns'!$AB1359&gt;=-0.2),1,0)</f>
        <v>0</v>
      </c>
      <c r="Q1361">
        <f>if( and('StockBond Returns'!$AB1359&lt;-0.2,'StockBond Returns'!$AB1359&gt;=-0.3),1,0)</f>
        <v>0</v>
      </c>
      <c r="R1361">
        <f>if('StockBond Returns'!AB1359&lt;-0.3,1,0)</f>
        <v>0</v>
      </c>
      <c r="S1361" t="str">
        <f t="shared" ref="S1361:W1361" si="2719">if(N1361=1,$E1361,"")</f>
        <v/>
      </c>
      <c r="T1361" s="19">
        <f t="shared" si="2719"/>
        <v>0.08811839833</v>
      </c>
      <c r="U1361" t="str">
        <f t="shared" si="2719"/>
        <v/>
      </c>
      <c r="V1361" t="str">
        <f t="shared" si="2719"/>
        <v/>
      </c>
      <c r="W1361" t="str">
        <f t="shared" si="2719"/>
        <v/>
      </c>
    </row>
    <row r="1362">
      <c r="A1362">
        <f t="shared" si="33"/>
        <v>12</v>
      </c>
      <c r="B1362">
        <f t="shared" si="34"/>
        <v>1983</v>
      </c>
      <c r="C1362" s="159">
        <f t="shared" si="709"/>
        <v>30681</v>
      </c>
      <c r="D1362" s="156">
        <f t="shared" si="12"/>
        <v>1983.916667</v>
      </c>
      <c r="E1362" s="157">
        <f>('StockBond Returns'!Y1361+'StockBond Returns'!AA1361-'Parameters &amp; Main Results'!$B$33)/'StockBond Returns'!Z1361*12</f>
        <v>0.08729213382</v>
      </c>
      <c r="F1362" s="77">
        <f>'StockBond Returns'!Y1361+'StockBond Returns'!AA1361-'StockBond Returns'!Z1361*'Distribution of Final Value'!$B$7</f>
        <v>20.73018414</v>
      </c>
      <c r="G1362" s="19">
        <f>1/'StockBond Returns'!M1360</f>
        <v>0.1007540707</v>
      </c>
      <c r="H1362">
        <f t="shared" si="7"/>
        <v>1</v>
      </c>
      <c r="I1362" s="71">
        <f t="shared" si="8"/>
        <v>0</v>
      </c>
      <c r="J1362">
        <f t="shared" si="9"/>
        <v>0</v>
      </c>
      <c r="K1362" s="19">
        <f t="shared" ref="K1362:M1362" si="2720">if(H1362=1,$E1362,"")</f>
        <v>0.08729213382</v>
      </c>
      <c r="L1362" t="str">
        <f t="shared" si="2720"/>
        <v/>
      </c>
      <c r="M1362" t="str">
        <f t="shared" si="2720"/>
        <v/>
      </c>
      <c r="N1362" s="158">
        <f>if('StockBond Returns'!AB1360=0,1,0)</f>
        <v>0</v>
      </c>
      <c r="O1362">
        <f>if( and('StockBond Returns'!$AB1360&lt;0,'StockBond Returns'!$AB1360&gt;=-0.1),1,0)</f>
        <v>1</v>
      </c>
      <c r="P1362">
        <f>if( and('StockBond Returns'!$AB1360&lt;-0.1,'StockBond Returns'!$AB1360&gt;=-0.2),1,0)</f>
        <v>0</v>
      </c>
      <c r="Q1362">
        <f>if( and('StockBond Returns'!$AB1360&lt;-0.2,'StockBond Returns'!$AB1360&gt;=-0.3),1,0)</f>
        <v>0</v>
      </c>
      <c r="R1362">
        <f>if('StockBond Returns'!AB1360&lt;-0.3,1,0)</f>
        <v>0</v>
      </c>
      <c r="S1362" t="str">
        <f t="shared" ref="S1362:W1362" si="2721">if(N1362=1,$E1362,"")</f>
        <v/>
      </c>
      <c r="T1362" s="19">
        <f t="shared" si="2721"/>
        <v>0.08729213382</v>
      </c>
      <c r="U1362" t="str">
        <f t="shared" si="2721"/>
        <v/>
      </c>
      <c r="V1362" t="str">
        <f t="shared" si="2721"/>
        <v/>
      </c>
      <c r="W1362" t="str">
        <f t="shared" si="2721"/>
        <v/>
      </c>
    </row>
    <row r="1363">
      <c r="A1363">
        <f t="shared" si="33"/>
        <v>1</v>
      </c>
      <c r="B1363">
        <f t="shared" si="34"/>
        <v>1984</v>
      </c>
      <c r="C1363" s="159">
        <f t="shared" si="709"/>
        <v>30712</v>
      </c>
      <c r="D1363" s="156">
        <f t="shared" si="12"/>
        <v>1984</v>
      </c>
      <c r="E1363" s="157">
        <f>('StockBond Returns'!Y1362+'StockBond Returns'!AA1362-'Parameters &amp; Main Results'!$B$33)/'StockBond Returns'!Z1362*12</f>
        <v>0.08852792418</v>
      </c>
      <c r="F1363" s="77">
        <f>'StockBond Returns'!Y1362+'StockBond Returns'!AA1362-'StockBond Returns'!Z1362*'Distribution of Final Value'!$B$7</f>
        <v>21.18790293</v>
      </c>
      <c r="G1363" s="19">
        <f>1/'StockBond Returns'!M1361</f>
        <v>0.1021083518</v>
      </c>
      <c r="H1363">
        <f t="shared" si="7"/>
        <v>1</v>
      </c>
      <c r="I1363" s="71">
        <f t="shared" si="8"/>
        <v>0</v>
      </c>
      <c r="J1363">
        <f t="shared" si="9"/>
        <v>0</v>
      </c>
      <c r="K1363" s="19">
        <f t="shared" ref="K1363:M1363" si="2722">if(H1363=1,$E1363,"")</f>
        <v>0.08852792418</v>
      </c>
      <c r="L1363" t="str">
        <f t="shared" si="2722"/>
        <v/>
      </c>
      <c r="M1363" t="str">
        <f t="shared" si="2722"/>
        <v/>
      </c>
      <c r="N1363" s="158">
        <f>if('StockBond Returns'!AB1361=0,1,0)</f>
        <v>0</v>
      </c>
      <c r="O1363">
        <f>if( and('StockBond Returns'!$AB1361&lt;0,'StockBond Returns'!$AB1361&gt;=-0.1),1,0)</f>
        <v>1</v>
      </c>
      <c r="P1363">
        <f>if( and('StockBond Returns'!$AB1361&lt;-0.1,'StockBond Returns'!$AB1361&gt;=-0.2),1,0)</f>
        <v>0</v>
      </c>
      <c r="Q1363">
        <f>if( and('StockBond Returns'!$AB1361&lt;-0.2,'StockBond Returns'!$AB1361&gt;=-0.3),1,0)</f>
        <v>0</v>
      </c>
      <c r="R1363">
        <f>if('StockBond Returns'!AB1361&lt;-0.3,1,0)</f>
        <v>0</v>
      </c>
      <c r="S1363" t="str">
        <f t="shared" ref="S1363:W1363" si="2723">if(N1363=1,$E1363,"")</f>
        <v/>
      </c>
      <c r="T1363" s="19">
        <f t="shared" si="2723"/>
        <v>0.08852792418</v>
      </c>
      <c r="U1363" t="str">
        <f t="shared" si="2723"/>
        <v/>
      </c>
      <c r="V1363" t="str">
        <f t="shared" si="2723"/>
        <v/>
      </c>
      <c r="W1363" t="str">
        <f t="shared" si="2723"/>
        <v/>
      </c>
    </row>
    <row r="1364">
      <c r="A1364">
        <f t="shared" si="33"/>
        <v>2</v>
      </c>
      <c r="B1364">
        <f t="shared" si="34"/>
        <v>1984</v>
      </c>
      <c r="C1364" s="159">
        <f t="shared" si="709"/>
        <v>30741</v>
      </c>
      <c r="D1364" s="156">
        <f t="shared" si="12"/>
        <v>1984.083333</v>
      </c>
      <c r="E1364" s="157">
        <f>('StockBond Returns'!Y1363+'StockBond Returns'!AA1363-'Parameters &amp; Main Results'!$B$33)/'StockBond Returns'!Z1363*12</f>
        <v>0.0897229943</v>
      </c>
      <c r="F1364" s="77">
        <f>'StockBond Returns'!Y1363+'StockBond Returns'!AA1363-'StockBond Returns'!Z1363*'Distribution of Final Value'!$B$7</f>
        <v>21.62225861</v>
      </c>
      <c r="G1364" s="19">
        <f>1/'StockBond Returns'!M1362</f>
        <v>0.1029110209</v>
      </c>
      <c r="H1364">
        <f t="shared" si="7"/>
        <v>1</v>
      </c>
      <c r="I1364" s="71">
        <f t="shared" si="8"/>
        <v>0</v>
      </c>
      <c r="J1364">
        <f t="shared" si="9"/>
        <v>0</v>
      </c>
      <c r="K1364" s="19">
        <f t="shared" ref="K1364:M1364" si="2724">if(H1364=1,$E1364,"")</f>
        <v>0.0897229943</v>
      </c>
      <c r="L1364" t="str">
        <f t="shared" si="2724"/>
        <v/>
      </c>
      <c r="M1364" t="str">
        <f t="shared" si="2724"/>
        <v/>
      </c>
      <c r="N1364" s="158">
        <f>if('StockBond Returns'!AB1362=0,1,0)</f>
        <v>0</v>
      </c>
      <c r="O1364">
        <f>if( and('StockBond Returns'!$AB1362&lt;0,'StockBond Returns'!$AB1362&gt;=-0.1),1,0)</f>
        <v>1</v>
      </c>
      <c r="P1364">
        <f>if( and('StockBond Returns'!$AB1362&lt;-0.1,'StockBond Returns'!$AB1362&gt;=-0.2),1,0)</f>
        <v>0</v>
      </c>
      <c r="Q1364">
        <f>if( and('StockBond Returns'!$AB1362&lt;-0.2,'StockBond Returns'!$AB1362&gt;=-0.3),1,0)</f>
        <v>0</v>
      </c>
      <c r="R1364">
        <f>if('StockBond Returns'!AB1362&lt;-0.3,1,0)</f>
        <v>0</v>
      </c>
      <c r="S1364" t="str">
        <f t="shared" ref="S1364:W1364" si="2725">if(N1364=1,$E1364,"")</f>
        <v/>
      </c>
      <c r="T1364" s="19">
        <f t="shared" si="2725"/>
        <v>0.0897229943</v>
      </c>
      <c r="U1364" t="str">
        <f t="shared" si="2725"/>
        <v/>
      </c>
      <c r="V1364" t="str">
        <f t="shared" si="2725"/>
        <v/>
      </c>
      <c r="W1364" t="str">
        <f t="shared" si="2725"/>
        <v/>
      </c>
    </row>
    <row r="1365">
      <c r="A1365">
        <f t="shared" si="33"/>
        <v>3</v>
      </c>
      <c r="B1365">
        <f t="shared" si="34"/>
        <v>1984</v>
      </c>
      <c r="C1365" s="159">
        <f t="shared" si="709"/>
        <v>30772</v>
      </c>
      <c r="D1365" s="156">
        <f t="shared" si="12"/>
        <v>1984.166667</v>
      </c>
      <c r="E1365" s="157">
        <f>('StockBond Returns'!Y1364+'StockBond Returns'!AA1364-'Parameters &amp; Main Results'!$B$33)/'StockBond Returns'!Z1364*12</f>
        <v>0.09350038658</v>
      </c>
      <c r="F1365" s="77">
        <f>'StockBond Returns'!Y1364+'StockBond Returns'!AA1364-'StockBond Returns'!Z1364*'Distribution of Final Value'!$B$7</f>
        <v>23.15648429</v>
      </c>
      <c r="G1365" s="19">
        <f>1/'StockBond Returns'!M1363</f>
        <v>0.1074078926</v>
      </c>
      <c r="H1365">
        <f t="shared" si="7"/>
        <v>1</v>
      </c>
      <c r="I1365" s="71">
        <f t="shared" si="8"/>
        <v>0</v>
      </c>
      <c r="J1365">
        <f t="shared" si="9"/>
        <v>0</v>
      </c>
      <c r="K1365" s="19">
        <f t="shared" ref="K1365:M1365" si="2726">if(H1365=1,$E1365,"")</f>
        <v>0.09350038658</v>
      </c>
      <c r="L1365" t="str">
        <f t="shared" si="2726"/>
        <v/>
      </c>
      <c r="M1365" t="str">
        <f t="shared" si="2726"/>
        <v/>
      </c>
      <c r="N1365" s="158">
        <f>if('StockBond Returns'!AB1363=0,1,0)</f>
        <v>0</v>
      </c>
      <c r="O1365">
        <f>if( and('StockBond Returns'!$AB1363&lt;0,'StockBond Returns'!$AB1363&gt;=-0.1),1,0)</f>
        <v>1</v>
      </c>
      <c r="P1365">
        <f>if( and('StockBond Returns'!$AB1363&lt;-0.1,'StockBond Returns'!$AB1363&gt;=-0.2),1,0)</f>
        <v>0</v>
      </c>
      <c r="Q1365">
        <f>if( and('StockBond Returns'!$AB1363&lt;-0.2,'StockBond Returns'!$AB1363&gt;=-0.3),1,0)</f>
        <v>0</v>
      </c>
      <c r="R1365">
        <f>if('StockBond Returns'!AB1363&lt;-0.3,1,0)</f>
        <v>0</v>
      </c>
      <c r="S1365" t="str">
        <f t="shared" ref="S1365:W1365" si="2727">if(N1365=1,$E1365,"")</f>
        <v/>
      </c>
      <c r="T1365" s="19">
        <f t="shared" si="2727"/>
        <v>0.09350038658</v>
      </c>
      <c r="U1365" t="str">
        <f t="shared" si="2727"/>
        <v/>
      </c>
      <c r="V1365" t="str">
        <f t="shared" si="2727"/>
        <v/>
      </c>
      <c r="W1365" t="str">
        <f t="shared" si="2727"/>
        <v/>
      </c>
    </row>
    <row r="1366">
      <c r="A1366">
        <f t="shared" si="33"/>
        <v>4</v>
      </c>
      <c r="B1366">
        <f t="shared" si="34"/>
        <v>1984</v>
      </c>
      <c r="C1366" s="159">
        <f t="shared" si="709"/>
        <v>30802</v>
      </c>
      <c r="D1366" s="156">
        <f t="shared" si="12"/>
        <v>1984.25</v>
      </c>
      <c r="E1366" s="157">
        <f>('StockBond Returns'!Y1365+'StockBond Returns'!AA1365-'Parameters &amp; Main Results'!$B$33)/'StockBond Returns'!Z1365*12</f>
        <v>0.09367118691</v>
      </c>
      <c r="F1366" s="77">
        <f>'StockBond Returns'!Y1365+'StockBond Returns'!AA1365-'StockBond Returns'!Z1365*'Distribution of Final Value'!$B$7</f>
        <v>23.1330338</v>
      </c>
      <c r="G1366" s="19">
        <f>1/'StockBond Returns'!M1364</f>
        <v>0.1068248814</v>
      </c>
      <c r="H1366">
        <f t="shared" si="7"/>
        <v>1</v>
      </c>
      <c r="I1366" s="71">
        <f t="shared" si="8"/>
        <v>0</v>
      </c>
      <c r="J1366">
        <f t="shared" si="9"/>
        <v>0</v>
      </c>
      <c r="K1366" s="19">
        <f t="shared" ref="K1366:M1366" si="2728">if(H1366=1,$E1366,"")</f>
        <v>0.09367118691</v>
      </c>
      <c r="L1366" t="str">
        <f t="shared" si="2728"/>
        <v/>
      </c>
      <c r="M1366" t="str">
        <f t="shared" si="2728"/>
        <v/>
      </c>
      <c r="N1366" s="158">
        <f>if('StockBond Returns'!AB1364=0,1,0)</f>
        <v>0</v>
      </c>
      <c r="O1366">
        <f>if( and('StockBond Returns'!$AB1364&lt;0,'StockBond Returns'!$AB1364&gt;=-0.1),1,0)</f>
        <v>1</v>
      </c>
      <c r="P1366">
        <f>if( and('StockBond Returns'!$AB1364&lt;-0.1,'StockBond Returns'!$AB1364&gt;=-0.2),1,0)</f>
        <v>0</v>
      </c>
      <c r="Q1366">
        <f>if( and('StockBond Returns'!$AB1364&lt;-0.2,'StockBond Returns'!$AB1364&gt;=-0.3),1,0)</f>
        <v>0</v>
      </c>
      <c r="R1366">
        <f>if('StockBond Returns'!AB1364&lt;-0.3,1,0)</f>
        <v>0</v>
      </c>
      <c r="S1366" t="str">
        <f t="shared" ref="S1366:W1366" si="2729">if(N1366=1,$E1366,"")</f>
        <v/>
      </c>
      <c r="T1366" s="19">
        <f t="shared" si="2729"/>
        <v>0.09367118691</v>
      </c>
      <c r="U1366" t="str">
        <f t="shared" si="2729"/>
        <v/>
      </c>
      <c r="V1366" t="str">
        <f t="shared" si="2729"/>
        <v/>
      </c>
      <c r="W1366" t="str">
        <f t="shared" si="2729"/>
        <v/>
      </c>
    </row>
    <row r="1367">
      <c r="A1367">
        <f t="shared" si="33"/>
        <v>5</v>
      </c>
      <c r="B1367">
        <f t="shared" si="34"/>
        <v>1984</v>
      </c>
      <c r="C1367" s="159">
        <f t="shared" si="709"/>
        <v>30833</v>
      </c>
      <c r="D1367" s="156">
        <f t="shared" si="12"/>
        <v>1984.333333</v>
      </c>
      <c r="E1367" s="157">
        <f>('StockBond Returns'!Y1366+'StockBond Returns'!AA1366-'Parameters &amp; Main Results'!$B$33)/'StockBond Returns'!Z1366*12</f>
        <v>0.09421999505</v>
      </c>
      <c r="F1367" s="77">
        <f>'StockBond Returns'!Y1366+'StockBond Returns'!AA1366-'StockBond Returns'!Z1366*'Distribution of Final Value'!$B$7</f>
        <v>23.26954551</v>
      </c>
      <c r="G1367" s="19">
        <f>1/'StockBond Returns'!M1365</f>
        <v>0.1058166793</v>
      </c>
      <c r="H1367">
        <f t="shared" si="7"/>
        <v>1</v>
      </c>
      <c r="I1367" s="71">
        <f t="shared" si="8"/>
        <v>0</v>
      </c>
      <c r="J1367">
        <f t="shared" si="9"/>
        <v>0</v>
      </c>
      <c r="K1367" s="19">
        <f t="shared" ref="K1367:M1367" si="2730">if(H1367=1,$E1367,"")</f>
        <v>0.09421999505</v>
      </c>
      <c r="L1367" t="str">
        <f t="shared" si="2730"/>
        <v/>
      </c>
      <c r="M1367" t="str">
        <f t="shared" si="2730"/>
        <v/>
      </c>
      <c r="N1367" s="158">
        <f>if('StockBond Returns'!AB1365=0,1,0)</f>
        <v>0</v>
      </c>
      <c r="O1367">
        <f>if( and('StockBond Returns'!$AB1365&lt;0,'StockBond Returns'!$AB1365&gt;=-0.1),1,0)</f>
        <v>1</v>
      </c>
      <c r="P1367">
        <f>if( and('StockBond Returns'!$AB1365&lt;-0.1,'StockBond Returns'!$AB1365&gt;=-0.2),1,0)</f>
        <v>0</v>
      </c>
      <c r="Q1367">
        <f>if( and('StockBond Returns'!$AB1365&lt;-0.2,'StockBond Returns'!$AB1365&gt;=-0.3),1,0)</f>
        <v>0</v>
      </c>
      <c r="R1367">
        <f>if('StockBond Returns'!AB1365&lt;-0.3,1,0)</f>
        <v>0</v>
      </c>
      <c r="S1367" t="str">
        <f t="shared" ref="S1367:W1367" si="2731">if(N1367=1,$E1367,"")</f>
        <v/>
      </c>
      <c r="T1367" s="19">
        <f t="shared" si="2731"/>
        <v>0.09421999505</v>
      </c>
      <c r="U1367" t="str">
        <f t="shared" si="2731"/>
        <v/>
      </c>
      <c r="V1367" t="str">
        <f t="shared" si="2731"/>
        <v/>
      </c>
      <c r="W1367" t="str">
        <f t="shared" si="2731"/>
        <v/>
      </c>
    </row>
    <row r="1368">
      <c r="A1368">
        <f t="shared" si="33"/>
        <v>6</v>
      </c>
      <c r="B1368">
        <f t="shared" si="34"/>
        <v>1984</v>
      </c>
      <c r="C1368" s="159">
        <f t="shared" si="709"/>
        <v>30863</v>
      </c>
      <c r="D1368" s="156">
        <f t="shared" si="12"/>
        <v>1984.416667</v>
      </c>
      <c r="E1368" s="157">
        <f>('StockBond Returns'!Y1367+'StockBond Returns'!AA1367-'Parameters &amp; Main Results'!$B$33)/'StockBond Returns'!Z1367*12</f>
        <v>0.100436704</v>
      </c>
      <c r="F1368" s="77">
        <f>'StockBond Returns'!Y1367+'StockBond Returns'!AA1367-'StockBond Returns'!Z1367*'Distribution of Final Value'!$B$7</f>
        <v>25.7995449</v>
      </c>
      <c r="G1368" s="19">
        <f>1/'StockBond Returns'!M1366</f>
        <v>0.1126738448</v>
      </c>
      <c r="H1368">
        <f t="shared" si="7"/>
        <v>1</v>
      </c>
      <c r="I1368" s="71">
        <f t="shared" si="8"/>
        <v>0</v>
      </c>
      <c r="J1368">
        <f t="shared" si="9"/>
        <v>0</v>
      </c>
      <c r="K1368" s="19">
        <f t="shared" ref="K1368:M1368" si="2732">if(H1368=1,$E1368,"")</f>
        <v>0.100436704</v>
      </c>
      <c r="L1368" t="str">
        <f t="shared" si="2732"/>
        <v/>
      </c>
      <c r="M1368" t="str">
        <f t="shared" si="2732"/>
        <v/>
      </c>
      <c r="N1368" s="158">
        <f>if('StockBond Returns'!AB1366=0,1,0)</f>
        <v>0</v>
      </c>
      <c r="O1368">
        <f>if( and('StockBond Returns'!$AB1366&lt;0,'StockBond Returns'!$AB1366&gt;=-0.1),1,0)</f>
        <v>0</v>
      </c>
      <c r="P1368">
        <f>if( and('StockBond Returns'!$AB1366&lt;-0.1,'StockBond Returns'!$AB1366&gt;=-0.2),1,0)</f>
        <v>1</v>
      </c>
      <c r="Q1368">
        <f>if( and('StockBond Returns'!$AB1366&lt;-0.2,'StockBond Returns'!$AB1366&gt;=-0.3),1,0)</f>
        <v>0</v>
      </c>
      <c r="R1368">
        <f>if('StockBond Returns'!AB1366&lt;-0.3,1,0)</f>
        <v>0</v>
      </c>
      <c r="S1368" t="str">
        <f t="shared" ref="S1368:W1368" si="2733">if(N1368=1,$E1368,"")</f>
        <v/>
      </c>
      <c r="T1368" t="str">
        <f t="shared" si="2733"/>
        <v/>
      </c>
      <c r="U1368" s="19">
        <f t="shared" si="2733"/>
        <v>0.100436704</v>
      </c>
      <c r="V1368" t="str">
        <f t="shared" si="2733"/>
        <v/>
      </c>
      <c r="W1368" t="str">
        <f t="shared" si="2733"/>
        <v/>
      </c>
    </row>
    <row r="1369">
      <c r="A1369">
        <f t="shared" si="33"/>
        <v>7</v>
      </c>
      <c r="B1369">
        <f t="shared" si="34"/>
        <v>1984</v>
      </c>
      <c r="C1369" s="159">
        <f t="shared" si="709"/>
        <v>30894</v>
      </c>
      <c r="D1369" s="156">
        <f t="shared" si="12"/>
        <v>1984.5</v>
      </c>
      <c r="E1369" s="157">
        <f>('StockBond Returns'!Y1368+'StockBond Returns'!AA1368-'Parameters &amp; Main Results'!$B$33)/'StockBond Returns'!Z1368*12</f>
        <v>0.09947678074</v>
      </c>
      <c r="F1369" s="77">
        <f>'StockBond Returns'!Y1368+'StockBond Returns'!AA1368-'StockBond Returns'!Z1368*'Distribution of Final Value'!$B$7</f>
        <v>25.27352669</v>
      </c>
      <c r="G1369" s="19">
        <f>1/'StockBond Returns'!M1367</f>
        <v>0.1109130613</v>
      </c>
      <c r="H1369">
        <f t="shared" si="7"/>
        <v>1</v>
      </c>
      <c r="I1369" s="71">
        <f t="shared" si="8"/>
        <v>0</v>
      </c>
      <c r="J1369">
        <f t="shared" si="9"/>
        <v>0</v>
      </c>
      <c r="K1369" s="19">
        <f t="shared" ref="K1369:M1369" si="2734">if(H1369=1,$E1369,"")</f>
        <v>0.09947678074</v>
      </c>
      <c r="L1369" t="str">
        <f t="shared" si="2734"/>
        <v/>
      </c>
      <c r="M1369" t="str">
        <f t="shared" si="2734"/>
        <v/>
      </c>
      <c r="N1369" s="158">
        <f>if('StockBond Returns'!AB1367=0,1,0)</f>
        <v>0</v>
      </c>
      <c r="O1369">
        <f>if( and('StockBond Returns'!$AB1367&lt;0,'StockBond Returns'!$AB1367&gt;=-0.1),1,0)</f>
        <v>1</v>
      </c>
      <c r="P1369">
        <f>if( and('StockBond Returns'!$AB1367&lt;-0.1,'StockBond Returns'!$AB1367&gt;=-0.2),1,0)</f>
        <v>0</v>
      </c>
      <c r="Q1369">
        <f>if( and('StockBond Returns'!$AB1367&lt;-0.2,'StockBond Returns'!$AB1367&gt;=-0.3),1,0)</f>
        <v>0</v>
      </c>
      <c r="R1369">
        <f>if('StockBond Returns'!AB1367&lt;-0.3,1,0)</f>
        <v>0</v>
      </c>
      <c r="S1369" t="str">
        <f t="shared" ref="S1369:W1369" si="2735">if(N1369=1,$E1369,"")</f>
        <v/>
      </c>
      <c r="T1369" s="19">
        <f t="shared" si="2735"/>
        <v>0.09947678074</v>
      </c>
      <c r="U1369" t="str">
        <f t="shared" si="2735"/>
        <v/>
      </c>
      <c r="V1369" t="str">
        <f t="shared" si="2735"/>
        <v/>
      </c>
      <c r="W1369" t="str">
        <f t="shared" si="2735"/>
        <v/>
      </c>
    </row>
    <row r="1370">
      <c r="A1370">
        <f t="shared" si="33"/>
        <v>8</v>
      </c>
      <c r="B1370">
        <f t="shared" si="34"/>
        <v>1984</v>
      </c>
      <c r="C1370" s="159">
        <f t="shared" si="709"/>
        <v>30925</v>
      </c>
      <c r="D1370" s="156">
        <f t="shared" si="12"/>
        <v>1984.583333</v>
      </c>
      <c r="E1370" s="157">
        <f>('StockBond Returns'!Y1369+'StockBond Returns'!AA1369-'Parameters &amp; Main Results'!$B$33)/'StockBond Returns'!Z1369*12</f>
        <v>0.09998805375</v>
      </c>
      <c r="F1370" s="77">
        <f>'StockBond Returns'!Y1369+'StockBond Returns'!AA1369-'StockBond Returns'!Z1369*'Distribution of Final Value'!$B$7</f>
        <v>25.37001573</v>
      </c>
      <c r="G1370" s="19">
        <f>1/'StockBond Returns'!M1368</f>
        <v>0.1130904719</v>
      </c>
      <c r="H1370">
        <f t="shared" si="7"/>
        <v>1</v>
      </c>
      <c r="I1370" s="71">
        <f t="shared" si="8"/>
        <v>0</v>
      </c>
      <c r="J1370">
        <f t="shared" si="9"/>
        <v>0</v>
      </c>
      <c r="K1370" s="19">
        <f t="shared" ref="K1370:M1370" si="2736">if(H1370=1,$E1370,"")</f>
        <v>0.09998805375</v>
      </c>
      <c r="L1370" t="str">
        <f t="shared" si="2736"/>
        <v/>
      </c>
      <c r="M1370" t="str">
        <f t="shared" si="2736"/>
        <v/>
      </c>
      <c r="N1370" s="158">
        <f>if('StockBond Returns'!AB1368=0,1,0)</f>
        <v>0</v>
      </c>
      <c r="O1370">
        <f>if( and('StockBond Returns'!$AB1368&lt;0,'StockBond Returns'!$AB1368&gt;=-0.1),1,0)</f>
        <v>0</v>
      </c>
      <c r="P1370">
        <f>if( and('StockBond Returns'!$AB1368&lt;-0.1,'StockBond Returns'!$AB1368&gt;=-0.2),1,0)</f>
        <v>1</v>
      </c>
      <c r="Q1370">
        <f>if( and('StockBond Returns'!$AB1368&lt;-0.2,'StockBond Returns'!$AB1368&gt;=-0.3),1,0)</f>
        <v>0</v>
      </c>
      <c r="R1370">
        <f>if('StockBond Returns'!AB1368&lt;-0.3,1,0)</f>
        <v>0</v>
      </c>
      <c r="S1370" t="str">
        <f t="shared" ref="S1370:W1370" si="2737">if(N1370=1,$E1370,"")</f>
        <v/>
      </c>
      <c r="T1370" t="str">
        <f t="shared" si="2737"/>
        <v/>
      </c>
      <c r="U1370" s="19">
        <f t="shared" si="2737"/>
        <v>0.09998805375</v>
      </c>
      <c r="V1370" t="str">
        <f t="shared" si="2737"/>
        <v/>
      </c>
      <c r="W1370" t="str">
        <f t="shared" si="2737"/>
        <v/>
      </c>
    </row>
    <row r="1371">
      <c r="A1371">
        <f t="shared" si="33"/>
        <v>9</v>
      </c>
      <c r="B1371">
        <f t="shared" si="34"/>
        <v>1984</v>
      </c>
      <c r="C1371" s="159">
        <f t="shared" si="709"/>
        <v>30955</v>
      </c>
      <c r="D1371" s="156">
        <f t="shared" si="12"/>
        <v>1984.666667</v>
      </c>
      <c r="E1371" s="157">
        <f>('StockBond Returns'!Y1370+'StockBond Returns'!AA1370-'Parameters &amp; Main Results'!$B$33)/'StockBond Returns'!Z1370*12</f>
        <v>0.09306420309</v>
      </c>
      <c r="F1371" s="77">
        <f>'StockBond Returns'!Y1370+'StockBond Returns'!AA1370-'StockBond Returns'!Z1370*'Distribution of Final Value'!$B$7</f>
        <v>22.36528586</v>
      </c>
      <c r="G1371" s="19">
        <f>1/'StockBond Returns'!M1369</f>
        <v>0.102495543</v>
      </c>
      <c r="H1371">
        <f t="shared" si="7"/>
        <v>1</v>
      </c>
      <c r="I1371" s="71">
        <f t="shared" si="8"/>
        <v>0</v>
      </c>
      <c r="J1371">
        <f t="shared" si="9"/>
        <v>0</v>
      </c>
      <c r="K1371" s="19">
        <f t="shared" ref="K1371:M1371" si="2738">if(H1371=1,$E1371,"")</f>
        <v>0.09306420309</v>
      </c>
      <c r="L1371" t="str">
        <f t="shared" si="2738"/>
        <v/>
      </c>
      <c r="M1371" t="str">
        <f t="shared" si="2738"/>
        <v/>
      </c>
      <c r="N1371" s="158">
        <f>if('StockBond Returns'!AB1369=0,1,0)</f>
        <v>0</v>
      </c>
      <c r="O1371">
        <f>if( and('StockBond Returns'!$AB1369&lt;0,'StockBond Returns'!$AB1369&gt;=-0.1),1,0)</f>
        <v>1</v>
      </c>
      <c r="P1371">
        <f>if( and('StockBond Returns'!$AB1369&lt;-0.1,'StockBond Returns'!$AB1369&gt;=-0.2),1,0)</f>
        <v>0</v>
      </c>
      <c r="Q1371">
        <f>if( and('StockBond Returns'!$AB1369&lt;-0.2,'StockBond Returns'!$AB1369&gt;=-0.3),1,0)</f>
        <v>0</v>
      </c>
      <c r="R1371">
        <f>if('StockBond Returns'!AB1369&lt;-0.3,1,0)</f>
        <v>0</v>
      </c>
      <c r="S1371" t="str">
        <f t="shared" ref="S1371:W1371" si="2739">if(N1371=1,$E1371,"")</f>
        <v/>
      </c>
      <c r="T1371" s="19">
        <f t="shared" si="2739"/>
        <v>0.09306420309</v>
      </c>
      <c r="U1371" t="str">
        <f t="shared" si="2739"/>
        <v/>
      </c>
      <c r="V1371" t="str">
        <f t="shared" si="2739"/>
        <v/>
      </c>
      <c r="W1371" t="str">
        <f t="shared" si="2739"/>
        <v/>
      </c>
    </row>
    <row r="1372">
      <c r="A1372">
        <f t="shared" si="33"/>
        <v>10</v>
      </c>
      <c r="B1372">
        <f t="shared" si="34"/>
        <v>1984</v>
      </c>
      <c r="C1372" s="159">
        <f t="shared" si="709"/>
        <v>30986</v>
      </c>
      <c r="D1372" s="156">
        <f t="shared" si="12"/>
        <v>1984.75</v>
      </c>
      <c r="E1372" s="157">
        <f>('StockBond Returns'!Y1371+'StockBond Returns'!AA1371-'Parameters &amp; Main Results'!$B$33)/'StockBond Returns'!Z1371*12</f>
        <v>0.09334531865</v>
      </c>
      <c r="F1372" s="77">
        <f>'StockBond Returns'!Y1371+'StockBond Returns'!AA1371-'StockBond Returns'!Z1371*'Distribution of Final Value'!$B$7</f>
        <v>22.38991442</v>
      </c>
      <c r="G1372" s="19">
        <f>1/'StockBond Returns'!M1370</f>
        <v>0.1041555541</v>
      </c>
      <c r="H1372">
        <f t="shared" si="7"/>
        <v>1</v>
      </c>
      <c r="I1372" s="71">
        <f t="shared" si="8"/>
        <v>0</v>
      </c>
      <c r="J1372">
        <f t="shared" si="9"/>
        <v>0</v>
      </c>
      <c r="K1372" s="19">
        <f t="shared" ref="K1372:M1372" si="2740">if(H1372=1,$E1372,"")</f>
        <v>0.09334531865</v>
      </c>
      <c r="L1372" t="str">
        <f t="shared" si="2740"/>
        <v/>
      </c>
      <c r="M1372" t="str">
        <f t="shared" si="2740"/>
        <v/>
      </c>
      <c r="N1372" s="158">
        <f>if('StockBond Returns'!AB1370=0,1,0)</f>
        <v>0</v>
      </c>
      <c r="O1372">
        <f>if( and('StockBond Returns'!$AB1370&lt;0,'StockBond Returns'!$AB1370&gt;=-0.1),1,0)</f>
        <v>1</v>
      </c>
      <c r="P1372">
        <f>if( and('StockBond Returns'!$AB1370&lt;-0.1,'StockBond Returns'!$AB1370&gt;=-0.2),1,0)</f>
        <v>0</v>
      </c>
      <c r="Q1372">
        <f>if( and('StockBond Returns'!$AB1370&lt;-0.2,'StockBond Returns'!$AB1370&gt;=-0.3),1,0)</f>
        <v>0</v>
      </c>
      <c r="R1372">
        <f>if('StockBond Returns'!AB1370&lt;-0.3,1,0)</f>
        <v>0</v>
      </c>
      <c r="S1372" t="str">
        <f t="shared" ref="S1372:W1372" si="2741">if(N1372=1,$E1372,"")</f>
        <v/>
      </c>
      <c r="T1372" s="19">
        <f t="shared" si="2741"/>
        <v>0.09334531865</v>
      </c>
      <c r="U1372" t="str">
        <f t="shared" si="2741"/>
        <v/>
      </c>
      <c r="V1372" t="str">
        <f t="shared" si="2741"/>
        <v/>
      </c>
      <c r="W1372" t="str">
        <f t="shared" si="2741"/>
        <v/>
      </c>
    </row>
    <row r="1373">
      <c r="A1373">
        <f t="shared" si="33"/>
        <v>11</v>
      </c>
      <c r="B1373">
        <f t="shared" si="34"/>
        <v>1984</v>
      </c>
      <c r="C1373" s="159">
        <f t="shared" si="709"/>
        <v>31016</v>
      </c>
      <c r="D1373" s="156">
        <f t="shared" si="12"/>
        <v>1984.833333</v>
      </c>
      <c r="E1373" s="157">
        <f>('StockBond Returns'!Y1372+'StockBond Returns'!AA1372-'Parameters &amp; Main Results'!$B$33)/'StockBond Returns'!Z1372*12</f>
        <v>0.09299785582</v>
      </c>
      <c r="F1373" s="77">
        <f>'StockBond Returns'!Y1372+'StockBond Returns'!AA1372-'StockBond Returns'!Z1372*'Distribution of Final Value'!$B$7</f>
        <v>22.15366093</v>
      </c>
      <c r="G1373" s="19">
        <f>1/'StockBond Returns'!M1371</f>
        <v>0.1034107155</v>
      </c>
      <c r="H1373">
        <f t="shared" si="7"/>
        <v>1</v>
      </c>
      <c r="I1373" s="71">
        <f t="shared" si="8"/>
        <v>0</v>
      </c>
      <c r="J1373">
        <f t="shared" si="9"/>
        <v>0</v>
      </c>
      <c r="K1373" s="19">
        <f t="shared" ref="K1373:M1373" si="2742">if(H1373=1,$E1373,"")</f>
        <v>0.09299785582</v>
      </c>
      <c r="L1373" t="str">
        <f t="shared" si="2742"/>
        <v/>
      </c>
      <c r="M1373" t="str">
        <f t="shared" si="2742"/>
        <v/>
      </c>
      <c r="N1373" s="158">
        <f>if('StockBond Returns'!AB1371=0,1,0)</f>
        <v>0</v>
      </c>
      <c r="O1373">
        <f>if( and('StockBond Returns'!$AB1371&lt;0,'StockBond Returns'!$AB1371&gt;=-0.1),1,0)</f>
        <v>1</v>
      </c>
      <c r="P1373">
        <f>if( and('StockBond Returns'!$AB1371&lt;-0.1,'StockBond Returns'!$AB1371&gt;=-0.2),1,0)</f>
        <v>0</v>
      </c>
      <c r="Q1373">
        <f>if( and('StockBond Returns'!$AB1371&lt;-0.2,'StockBond Returns'!$AB1371&gt;=-0.3),1,0)</f>
        <v>0</v>
      </c>
      <c r="R1373">
        <f>if('StockBond Returns'!AB1371&lt;-0.3,1,0)</f>
        <v>0</v>
      </c>
      <c r="S1373" t="str">
        <f t="shared" ref="S1373:W1373" si="2743">if(N1373=1,$E1373,"")</f>
        <v/>
      </c>
      <c r="T1373" s="19">
        <f t="shared" si="2743"/>
        <v>0.09299785582</v>
      </c>
      <c r="U1373" t="str">
        <f t="shared" si="2743"/>
        <v/>
      </c>
      <c r="V1373" t="str">
        <f t="shared" si="2743"/>
        <v/>
      </c>
      <c r="W1373" t="str">
        <f t="shared" si="2743"/>
        <v/>
      </c>
    </row>
    <row r="1374">
      <c r="A1374">
        <f t="shared" si="33"/>
        <v>12</v>
      </c>
      <c r="B1374">
        <f t="shared" si="34"/>
        <v>1984</v>
      </c>
      <c r="C1374" s="159">
        <f t="shared" si="709"/>
        <v>31047</v>
      </c>
      <c r="D1374" s="156">
        <f t="shared" si="12"/>
        <v>1984.916667</v>
      </c>
      <c r="E1374" s="157">
        <f>('StockBond Returns'!Y1373+'StockBond Returns'!AA1373-'Parameters &amp; Main Results'!$B$33)/'StockBond Returns'!Z1373*12</f>
        <v>0.09414691897</v>
      </c>
      <c r="F1374" s="77">
        <f>'StockBond Returns'!Y1373+'StockBond Returns'!AA1373-'StockBond Returns'!Z1373*'Distribution of Final Value'!$B$7</f>
        <v>22.53558097</v>
      </c>
      <c r="G1374" s="19">
        <f>1/'StockBond Returns'!M1372</f>
        <v>0.1048938051</v>
      </c>
      <c r="H1374">
        <f t="shared" si="7"/>
        <v>1</v>
      </c>
      <c r="I1374" s="71">
        <f t="shared" si="8"/>
        <v>0</v>
      </c>
      <c r="J1374">
        <f t="shared" si="9"/>
        <v>0</v>
      </c>
      <c r="K1374" s="19">
        <f t="shared" ref="K1374:M1374" si="2744">if(H1374=1,$E1374,"")</f>
        <v>0.09414691897</v>
      </c>
      <c r="L1374" t="str">
        <f t="shared" si="2744"/>
        <v/>
      </c>
      <c r="M1374" t="str">
        <f t="shared" si="2744"/>
        <v/>
      </c>
      <c r="N1374" s="158">
        <f>if('StockBond Returns'!AB1372=0,1,0)</f>
        <v>0</v>
      </c>
      <c r="O1374">
        <f>if( and('StockBond Returns'!$AB1372&lt;0,'StockBond Returns'!$AB1372&gt;=-0.1),1,0)</f>
        <v>1</v>
      </c>
      <c r="P1374">
        <f>if( and('StockBond Returns'!$AB1372&lt;-0.1,'StockBond Returns'!$AB1372&gt;=-0.2),1,0)</f>
        <v>0</v>
      </c>
      <c r="Q1374">
        <f>if( and('StockBond Returns'!$AB1372&lt;-0.2,'StockBond Returns'!$AB1372&gt;=-0.3),1,0)</f>
        <v>0</v>
      </c>
      <c r="R1374">
        <f>if('StockBond Returns'!AB1372&lt;-0.3,1,0)</f>
        <v>0</v>
      </c>
      <c r="S1374" t="str">
        <f t="shared" ref="S1374:W1374" si="2745">if(N1374=1,$E1374,"")</f>
        <v/>
      </c>
      <c r="T1374" s="19">
        <f t="shared" si="2745"/>
        <v>0.09414691897</v>
      </c>
      <c r="U1374" t="str">
        <f t="shared" si="2745"/>
        <v/>
      </c>
      <c r="V1374" t="str">
        <f t="shared" si="2745"/>
        <v/>
      </c>
      <c r="W1374" t="str">
        <f t="shared" si="2745"/>
        <v/>
      </c>
    </row>
    <row r="1375">
      <c r="A1375">
        <f t="shared" si="33"/>
        <v>1</v>
      </c>
      <c r="B1375">
        <f t="shared" si="34"/>
        <v>1985</v>
      </c>
      <c r="C1375" s="159">
        <f t="shared" si="709"/>
        <v>31078</v>
      </c>
      <c r="D1375" s="156">
        <f t="shared" si="12"/>
        <v>1985</v>
      </c>
      <c r="E1375" s="157">
        <f>('StockBond Returns'!Y1374+'StockBond Returns'!AA1374-'Parameters &amp; Main Results'!$B$33)/'StockBond Returns'!Z1374*12</f>
        <v>0.09296932325</v>
      </c>
      <c r="F1375" s="77">
        <f>'StockBond Returns'!Y1374+'StockBond Returns'!AA1374-'StockBond Returns'!Z1374*'Distribution of Final Value'!$B$7</f>
        <v>21.95825298</v>
      </c>
      <c r="G1375" s="19">
        <f>1/'StockBond Returns'!M1373</f>
        <v>0.1025128444</v>
      </c>
      <c r="H1375">
        <f t="shared" si="7"/>
        <v>1</v>
      </c>
      <c r="I1375" s="71">
        <f t="shared" si="8"/>
        <v>0</v>
      </c>
      <c r="J1375">
        <f t="shared" si="9"/>
        <v>0</v>
      </c>
      <c r="K1375" s="19">
        <f t="shared" ref="K1375:M1375" si="2746">if(H1375=1,$E1375,"")</f>
        <v>0.09296932325</v>
      </c>
      <c r="L1375" t="str">
        <f t="shared" si="2746"/>
        <v/>
      </c>
      <c r="M1375" t="str">
        <f t="shared" si="2746"/>
        <v/>
      </c>
      <c r="N1375" s="158">
        <f>if('StockBond Returns'!AB1373=0,1,0)</f>
        <v>0</v>
      </c>
      <c r="O1375">
        <f>if( and('StockBond Returns'!$AB1373&lt;0,'StockBond Returns'!$AB1373&gt;=-0.1),1,0)</f>
        <v>1</v>
      </c>
      <c r="P1375">
        <f>if( and('StockBond Returns'!$AB1373&lt;-0.1,'StockBond Returns'!$AB1373&gt;=-0.2),1,0)</f>
        <v>0</v>
      </c>
      <c r="Q1375">
        <f>if( and('StockBond Returns'!$AB1373&lt;-0.2,'StockBond Returns'!$AB1373&gt;=-0.3),1,0)</f>
        <v>0</v>
      </c>
      <c r="R1375">
        <f>if('StockBond Returns'!AB1373&lt;-0.3,1,0)</f>
        <v>0</v>
      </c>
      <c r="S1375" t="str">
        <f t="shared" ref="S1375:W1375" si="2747">if(N1375=1,$E1375,"")</f>
        <v/>
      </c>
      <c r="T1375" s="19">
        <f t="shared" si="2747"/>
        <v>0.09296932325</v>
      </c>
      <c r="U1375" t="str">
        <f t="shared" si="2747"/>
        <v/>
      </c>
      <c r="V1375" t="str">
        <f t="shared" si="2747"/>
        <v/>
      </c>
      <c r="W1375" t="str">
        <f t="shared" si="2747"/>
        <v/>
      </c>
    </row>
    <row r="1376">
      <c r="A1376">
        <f t="shared" si="33"/>
        <v>2</v>
      </c>
      <c r="B1376">
        <f t="shared" si="34"/>
        <v>1985</v>
      </c>
      <c r="C1376" s="159">
        <f t="shared" si="709"/>
        <v>31106</v>
      </c>
      <c r="D1376" s="156">
        <f t="shared" si="12"/>
        <v>1985.083333</v>
      </c>
      <c r="E1376" s="157">
        <f>('StockBond Returns'!Y1375+'StockBond Returns'!AA1375-'Parameters &amp; Main Results'!$B$33)/'StockBond Returns'!Z1375*12</f>
        <v>0.08806487782</v>
      </c>
      <c r="F1376" s="77">
        <f>'StockBond Returns'!Y1375+'StockBond Returns'!AA1375-'StockBond Returns'!Z1375*'Distribution of Final Value'!$B$7</f>
        <v>19.86651416</v>
      </c>
      <c r="G1376" s="19">
        <f>1/'StockBond Returns'!M1374</f>
        <v>0.09555835616</v>
      </c>
      <c r="H1376">
        <f t="shared" si="7"/>
        <v>1</v>
      </c>
      <c r="I1376" s="71">
        <f t="shared" si="8"/>
        <v>0</v>
      </c>
      <c r="J1376">
        <f t="shared" si="9"/>
        <v>0</v>
      </c>
      <c r="K1376" s="19">
        <f t="shared" ref="K1376:M1376" si="2748">if(H1376=1,$E1376,"")</f>
        <v>0.08806487782</v>
      </c>
      <c r="L1376" t="str">
        <f t="shared" si="2748"/>
        <v/>
      </c>
      <c r="M1376" t="str">
        <f t="shared" si="2748"/>
        <v/>
      </c>
      <c r="N1376" s="158">
        <f>if('StockBond Returns'!AB1374=0,1,0)</f>
        <v>1</v>
      </c>
      <c r="O1376">
        <f>if( and('StockBond Returns'!$AB1374&lt;0,'StockBond Returns'!$AB1374&gt;=-0.1),1,0)</f>
        <v>0</v>
      </c>
      <c r="P1376">
        <f>if( and('StockBond Returns'!$AB1374&lt;-0.1,'StockBond Returns'!$AB1374&gt;=-0.2),1,0)</f>
        <v>0</v>
      </c>
      <c r="Q1376">
        <f>if( and('StockBond Returns'!$AB1374&lt;-0.2,'StockBond Returns'!$AB1374&gt;=-0.3),1,0)</f>
        <v>0</v>
      </c>
      <c r="R1376">
        <f>if('StockBond Returns'!AB1374&lt;-0.3,1,0)</f>
        <v>0</v>
      </c>
      <c r="S1376" s="19">
        <f t="shared" ref="S1376:W1376" si="2749">if(N1376=1,$E1376,"")</f>
        <v>0.08806487782</v>
      </c>
      <c r="T1376" t="str">
        <f t="shared" si="2749"/>
        <v/>
      </c>
      <c r="U1376" t="str">
        <f t="shared" si="2749"/>
        <v/>
      </c>
      <c r="V1376" t="str">
        <f t="shared" si="2749"/>
        <v/>
      </c>
      <c r="W1376" t="str">
        <f t="shared" si="2749"/>
        <v/>
      </c>
    </row>
    <row r="1377">
      <c r="A1377">
        <f t="shared" si="33"/>
        <v>3</v>
      </c>
      <c r="B1377">
        <f t="shared" si="34"/>
        <v>1985</v>
      </c>
      <c r="C1377" s="159">
        <f t="shared" si="709"/>
        <v>31137</v>
      </c>
      <c r="D1377" s="156">
        <f t="shared" si="12"/>
        <v>1985.166667</v>
      </c>
      <c r="E1377" s="157">
        <f>('StockBond Returns'!Y1376+'StockBond Returns'!AA1376-'Parameters &amp; Main Results'!$B$33)/'StockBond Returns'!Z1376*12</f>
        <v>0.08910784262</v>
      </c>
      <c r="F1377" s="77">
        <f>'StockBond Returns'!Y1376+'StockBond Returns'!AA1376-'StockBond Returns'!Z1376*'Distribution of Final Value'!$B$7</f>
        <v>20.2172172</v>
      </c>
      <c r="G1377" s="19">
        <f>1/'StockBond Returns'!M1375</f>
        <v>0.09513680254</v>
      </c>
      <c r="H1377">
        <f t="shared" si="7"/>
        <v>1</v>
      </c>
      <c r="I1377" s="71">
        <f t="shared" si="8"/>
        <v>0</v>
      </c>
      <c r="J1377">
        <f t="shared" si="9"/>
        <v>0</v>
      </c>
      <c r="K1377" s="19">
        <f t="shared" ref="K1377:M1377" si="2750">if(H1377=1,$E1377,"")</f>
        <v>0.08910784262</v>
      </c>
      <c r="L1377" t="str">
        <f t="shared" si="2750"/>
        <v/>
      </c>
      <c r="M1377" t="str">
        <f t="shared" si="2750"/>
        <v/>
      </c>
      <c r="N1377" s="158">
        <f>if('StockBond Returns'!AB1375=0,1,0)</f>
        <v>1</v>
      </c>
      <c r="O1377">
        <f>if( and('StockBond Returns'!$AB1375&lt;0,'StockBond Returns'!$AB1375&gt;=-0.1),1,0)</f>
        <v>0</v>
      </c>
      <c r="P1377">
        <f>if( and('StockBond Returns'!$AB1375&lt;-0.1,'StockBond Returns'!$AB1375&gt;=-0.2),1,0)</f>
        <v>0</v>
      </c>
      <c r="Q1377">
        <f>if( and('StockBond Returns'!$AB1375&lt;-0.2,'StockBond Returns'!$AB1375&gt;=-0.3),1,0)</f>
        <v>0</v>
      </c>
      <c r="R1377">
        <f>if('StockBond Returns'!AB1375&lt;-0.3,1,0)</f>
        <v>0</v>
      </c>
      <c r="S1377" s="19">
        <f t="shared" ref="S1377:W1377" si="2751">if(N1377=1,$E1377,"")</f>
        <v>0.08910784262</v>
      </c>
      <c r="T1377" t="str">
        <f t="shared" si="2751"/>
        <v/>
      </c>
      <c r="U1377" t="str">
        <f t="shared" si="2751"/>
        <v/>
      </c>
      <c r="V1377" t="str">
        <f t="shared" si="2751"/>
        <v/>
      </c>
      <c r="W1377" t="str">
        <f t="shared" si="2751"/>
        <v/>
      </c>
    </row>
    <row r="1378">
      <c r="A1378">
        <f t="shared" si="33"/>
        <v>4</v>
      </c>
      <c r="B1378">
        <f t="shared" si="34"/>
        <v>1985</v>
      </c>
      <c r="C1378" s="159">
        <f t="shared" si="709"/>
        <v>31167</v>
      </c>
      <c r="D1378" s="156">
        <f t="shared" si="12"/>
        <v>1985.25</v>
      </c>
      <c r="E1378" s="157">
        <f>('StockBond Returns'!Y1377+'StockBond Returns'!AA1377-'Parameters &amp; Main Results'!$B$33)/'StockBond Returns'!Z1377*12</f>
        <v>0.0895580919</v>
      </c>
      <c r="F1378" s="77">
        <f>'StockBond Returns'!Y1377+'StockBond Returns'!AA1377-'StockBond Returns'!Z1377*'Distribution of Final Value'!$B$7</f>
        <v>20.32318287</v>
      </c>
      <c r="G1378" s="19">
        <f>1/'StockBond Returns'!M1376</f>
        <v>0.0954076133</v>
      </c>
      <c r="H1378">
        <f t="shared" si="7"/>
        <v>1</v>
      </c>
      <c r="I1378" s="71">
        <f t="shared" si="8"/>
        <v>0</v>
      </c>
      <c r="J1378">
        <f t="shared" si="9"/>
        <v>0</v>
      </c>
      <c r="K1378" s="19">
        <f t="shared" ref="K1378:M1378" si="2752">if(H1378=1,$E1378,"")</f>
        <v>0.0895580919</v>
      </c>
      <c r="L1378" t="str">
        <f t="shared" si="2752"/>
        <v/>
      </c>
      <c r="M1378" t="str">
        <f t="shared" si="2752"/>
        <v/>
      </c>
      <c r="N1378" s="158">
        <f>if('StockBond Returns'!AB1376=0,1,0)</f>
        <v>0</v>
      </c>
      <c r="O1378">
        <f>if( and('StockBond Returns'!$AB1376&lt;0,'StockBond Returns'!$AB1376&gt;=-0.1),1,0)</f>
        <v>1</v>
      </c>
      <c r="P1378">
        <f>if( and('StockBond Returns'!$AB1376&lt;-0.1,'StockBond Returns'!$AB1376&gt;=-0.2),1,0)</f>
        <v>0</v>
      </c>
      <c r="Q1378">
        <f>if( and('StockBond Returns'!$AB1376&lt;-0.2,'StockBond Returns'!$AB1376&gt;=-0.3),1,0)</f>
        <v>0</v>
      </c>
      <c r="R1378">
        <f>if('StockBond Returns'!AB1376&lt;-0.3,1,0)</f>
        <v>0</v>
      </c>
      <c r="S1378" t="str">
        <f t="shared" ref="S1378:W1378" si="2753">if(N1378=1,$E1378,"")</f>
        <v/>
      </c>
      <c r="T1378" s="19">
        <f t="shared" si="2753"/>
        <v>0.0895580919</v>
      </c>
      <c r="U1378" t="str">
        <f t="shared" si="2753"/>
        <v/>
      </c>
      <c r="V1378" t="str">
        <f t="shared" si="2753"/>
        <v/>
      </c>
      <c r="W1378" t="str">
        <f t="shared" si="2753"/>
        <v/>
      </c>
    </row>
    <row r="1379">
      <c r="A1379">
        <f t="shared" si="33"/>
        <v>5</v>
      </c>
      <c r="B1379">
        <f t="shared" si="34"/>
        <v>1985</v>
      </c>
      <c r="C1379" s="159">
        <f t="shared" si="709"/>
        <v>31198</v>
      </c>
      <c r="D1379" s="156">
        <f t="shared" si="12"/>
        <v>1985.333333</v>
      </c>
      <c r="E1379" s="157">
        <f>('StockBond Returns'!Y1378+'StockBond Returns'!AA1378-'Parameters &amp; Main Results'!$B$33)/'StockBond Returns'!Z1378*12</f>
        <v>0.08990407245</v>
      </c>
      <c r="F1379" s="77">
        <f>'StockBond Returns'!Y1378+'StockBond Returns'!AA1378-'StockBond Returns'!Z1378*'Distribution of Final Value'!$B$7</f>
        <v>20.38522724</v>
      </c>
      <c r="G1379" s="19">
        <f>1/'StockBond Returns'!M1377</f>
        <v>0.0965923203</v>
      </c>
      <c r="H1379">
        <f t="shared" si="7"/>
        <v>1</v>
      </c>
      <c r="I1379" s="71">
        <f t="shared" si="8"/>
        <v>0</v>
      </c>
      <c r="J1379">
        <f t="shared" si="9"/>
        <v>0</v>
      </c>
      <c r="K1379" s="19">
        <f t="shared" ref="K1379:M1379" si="2754">if(H1379=1,$E1379,"")</f>
        <v>0.08990407245</v>
      </c>
      <c r="L1379" t="str">
        <f t="shared" si="2754"/>
        <v/>
      </c>
      <c r="M1379" t="str">
        <f t="shared" si="2754"/>
        <v/>
      </c>
      <c r="N1379" s="158">
        <f>if('StockBond Returns'!AB1377=0,1,0)</f>
        <v>0</v>
      </c>
      <c r="O1379">
        <f>if( and('StockBond Returns'!$AB1377&lt;0,'StockBond Returns'!$AB1377&gt;=-0.1),1,0)</f>
        <v>1</v>
      </c>
      <c r="P1379">
        <f>if( and('StockBond Returns'!$AB1377&lt;-0.1,'StockBond Returns'!$AB1377&gt;=-0.2),1,0)</f>
        <v>0</v>
      </c>
      <c r="Q1379">
        <f>if( and('StockBond Returns'!$AB1377&lt;-0.2,'StockBond Returns'!$AB1377&gt;=-0.3),1,0)</f>
        <v>0</v>
      </c>
      <c r="R1379">
        <f>if('StockBond Returns'!AB1377&lt;-0.3,1,0)</f>
        <v>0</v>
      </c>
      <c r="S1379" t="str">
        <f t="shared" ref="S1379:W1379" si="2755">if(N1379=1,$E1379,"")</f>
        <v/>
      </c>
      <c r="T1379" s="19">
        <f t="shared" si="2755"/>
        <v>0.08990407245</v>
      </c>
      <c r="U1379" t="str">
        <f t="shared" si="2755"/>
        <v/>
      </c>
      <c r="V1379" t="str">
        <f t="shared" si="2755"/>
        <v/>
      </c>
      <c r="W1379" t="str">
        <f t="shared" si="2755"/>
        <v/>
      </c>
    </row>
    <row r="1380">
      <c r="A1380">
        <f t="shared" si="33"/>
        <v>6</v>
      </c>
      <c r="B1380">
        <f t="shared" si="34"/>
        <v>1985</v>
      </c>
      <c r="C1380" s="159">
        <f t="shared" si="709"/>
        <v>31228</v>
      </c>
      <c r="D1380" s="156">
        <f t="shared" si="12"/>
        <v>1985.416667</v>
      </c>
      <c r="E1380" s="157">
        <f>('StockBond Returns'!Y1379+'StockBond Returns'!AA1379-'Parameters &amp; Main Results'!$B$33)/'StockBond Returns'!Z1379*12</f>
        <v>0.08540400094</v>
      </c>
      <c r="F1380" s="77">
        <f>'StockBond Returns'!Y1379+'StockBond Returns'!AA1379-'StockBond Returns'!Z1379*'Distribution of Final Value'!$B$7</f>
        <v>18.49825232</v>
      </c>
      <c r="G1380" s="19">
        <f>1/'StockBond Returns'!M1378</f>
        <v>0.09195485823</v>
      </c>
      <c r="H1380">
        <f t="shared" si="7"/>
        <v>1</v>
      </c>
      <c r="I1380" s="71">
        <f t="shared" si="8"/>
        <v>0</v>
      </c>
      <c r="J1380">
        <f t="shared" si="9"/>
        <v>0</v>
      </c>
      <c r="K1380" s="19">
        <f t="shared" ref="K1380:M1380" si="2756">if(H1380=1,$E1380,"")</f>
        <v>0.08540400094</v>
      </c>
      <c r="L1380" t="str">
        <f t="shared" si="2756"/>
        <v/>
      </c>
      <c r="M1380" t="str">
        <f t="shared" si="2756"/>
        <v/>
      </c>
      <c r="N1380" s="158">
        <f>if('StockBond Returns'!AB1378=0,1,0)</f>
        <v>1</v>
      </c>
      <c r="O1380">
        <f>if( and('StockBond Returns'!$AB1378&lt;0,'StockBond Returns'!$AB1378&gt;=-0.1),1,0)</f>
        <v>0</v>
      </c>
      <c r="P1380">
        <f>if( and('StockBond Returns'!$AB1378&lt;-0.1,'StockBond Returns'!$AB1378&gt;=-0.2),1,0)</f>
        <v>0</v>
      </c>
      <c r="Q1380">
        <f>if( and('StockBond Returns'!$AB1378&lt;-0.2,'StockBond Returns'!$AB1378&gt;=-0.3),1,0)</f>
        <v>0</v>
      </c>
      <c r="R1380">
        <f>if('StockBond Returns'!AB1378&lt;-0.3,1,0)</f>
        <v>0</v>
      </c>
      <c r="S1380" s="19">
        <f t="shared" ref="S1380:W1380" si="2757">if(N1380=1,$E1380,"")</f>
        <v>0.08540400094</v>
      </c>
      <c r="T1380" t="str">
        <f t="shared" si="2757"/>
        <v/>
      </c>
      <c r="U1380" t="str">
        <f t="shared" si="2757"/>
        <v/>
      </c>
      <c r="V1380" t="str">
        <f t="shared" si="2757"/>
        <v/>
      </c>
      <c r="W1380" t="str">
        <f t="shared" si="2757"/>
        <v/>
      </c>
    </row>
    <row r="1381">
      <c r="A1381">
        <f t="shared" si="33"/>
        <v>7</v>
      </c>
      <c r="B1381">
        <f t="shared" si="34"/>
        <v>1985</v>
      </c>
      <c r="C1381" s="159">
        <f t="shared" si="709"/>
        <v>31259</v>
      </c>
      <c r="D1381" s="156">
        <f t="shared" si="12"/>
        <v>1985.5</v>
      </c>
      <c r="E1381" s="157">
        <f>('StockBond Returns'!Y1380+'StockBond Returns'!AA1380-'Parameters &amp; Main Results'!$B$33)/'StockBond Returns'!Z1380*12</f>
        <v>0.08502671234</v>
      </c>
      <c r="F1381" s="77">
        <f>'StockBond Returns'!Y1380+'StockBond Returns'!AA1380-'StockBond Returns'!Z1380*'Distribution of Final Value'!$B$7</f>
        <v>18.2830154</v>
      </c>
      <c r="G1381" s="19">
        <f>1/'StockBond Returns'!M1379</f>
        <v>0.0908095412</v>
      </c>
      <c r="H1381">
        <f t="shared" si="7"/>
        <v>1</v>
      </c>
      <c r="I1381" s="71">
        <f t="shared" si="8"/>
        <v>0</v>
      </c>
      <c r="J1381">
        <f t="shared" si="9"/>
        <v>0</v>
      </c>
      <c r="K1381" s="19">
        <f t="shared" ref="K1381:M1381" si="2758">if(H1381=1,$E1381,"")</f>
        <v>0.08502671234</v>
      </c>
      <c r="L1381" t="str">
        <f t="shared" si="2758"/>
        <v/>
      </c>
      <c r="M1381" t="str">
        <f t="shared" si="2758"/>
        <v/>
      </c>
      <c r="N1381" s="158">
        <f>if('StockBond Returns'!AB1379=0,1,0)</f>
        <v>1</v>
      </c>
      <c r="O1381">
        <f>if( and('StockBond Returns'!$AB1379&lt;0,'StockBond Returns'!$AB1379&gt;=-0.1),1,0)</f>
        <v>0</v>
      </c>
      <c r="P1381">
        <f>if( and('StockBond Returns'!$AB1379&lt;-0.1,'StockBond Returns'!$AB1379&gt;=-0.2),1,0)</f>
        <v>0</v>
      </c>
      <c r="Q1381">
        <f>if( and('StockBond Returns'!$AB1379&lt;-0.2,'StockBond Returns'!$AB1379&gt;=-0.3),1,0)</f>
        <v>0</v>
      </c>
      <c r="R1381">
        <f>if('StockBond Returns'!AB1379&lt;-0.3,1,0)</f>
        <v>0</v>
      </c>
      <c r="S1381" s="19">
        <f t="shared" ref="S1381:W1381" si="2759">if(N1381=1,$E1381,"")</f>
        <v>0.08502671234</v>
      </c>
      <c r="T1381" t="str">
        <f t="shared" si="2759"/>
        <v/>
      </c>
      <c r="U1381" t="str">
        <f t="shared" si="2759"/>
        <v/>
      </c>
      <c r="V1381" t="str">
        <f t="shared" si="2759"/>
        <v/>
      </c>
      <c r="W1381" t="str">
        <f t="shared" si="2759"/>
        <v/>
      </c>
    </row>
    <row r="1382">
      <c r="A1382">
        <f t="shared" si="33"/>
        <v>8</v>
      </c>
      <c r="B1382">
        <f t="shared" si="34"/>
        <v>1985</v>
      </c>
      <c r="C1382" s="159">
        <f t="shared" si="709"/>
        <v>31290</v>
      </c>
      <c r="D1382" s="156">
        <f t="shared" si="12"/>
        <v>1985.583333</v>
      </c>
      <c r="E1382" s="157">
        <f>('StockBond Returns'!Y1381+'StockBond Returns'!AA1381-'Parameters &amp; Main Results'!$B$33)/'StockBond Returns'!Z1381*12</f>
        <v>0.08607472828</v>
      </c>
      <c r="F1382" s="77">
        <f>'StockBond Returns'!Y1381+'StockBond Returns'!AA1381-'StockBond Returns'!Z1381*'Distribution of Final Value'!$B$7</f>
        <v>18.63848189</v>
      </c>
      <c r="G1382" s="19">
        <f>1/'StockBond Returns'!M1380</f>
        <v>0.09168173254</v>
      </c>
      <c r="H1382">
        <f t="shared" si="7"/>
        <v>1</v>
      </c>
      <c r="I1382" s="71">
        <f t="shared" si="8"/>
        <v>0</v>
      </c>
      <c r="J1382">
        <f t="shared" si="9"/>
        <v>0</v>
      </c>
      <c r="K1382" s="19">
        <f t="shared" ref="K1382:M1382" si="2760">if(H1382=1,$E1382,"")</f>
        <v>0.08607472828</v>
      </c>
      <c r="L1382" t="str">
        <f t="shared" si="2760"/>
        <v/>
      </c>
      <c r="M1382" t="str">
        <f t="shared" si="2760"/>
        <v/>
      </c>
      <c r="N1382" s="158">
        <f>if('StockBond Returns'!AB1380=0,1,0)</f>
        <v>0</v>
      </c>
      <c r="O1382">
        <f>if( and('StockBond Returns'!$AB1380&lt;0,'StockBond Returns'!$AB1380&gt;=-0.1),1,0)</f>
        <v>1</v>
      </c>
      <c r="P1382">
        <f>if( and('StockBond Returns'!$AB1380&lt;-0.1,'StockBond Returns'!$AB1380&gt;=-0.2),1,0)</f>
        <v>0</v>
      </c>
      <c r="Q1382">
        <f>if( and('StockBond Returns'!$AB1380&lt;-0.2,'StockBond Returns'!$AB1380&gt;=-0.3),1,0)</f>
        <v>0</v>
      </c>
      <c r="R1382">
        <f>if('StockBond Returns'!AB1380&lt;-0.3,1,0)</f>
        <v>0</v>
      </c>
      <c r="S1382" t="str">
        <f t="shared" ref="S1382:W1382" si="2761">if(N1382=1,$E1382,"")</f>
        <v/>
      </c>
      <c r="T1382" s="19">
        <f t="shared" si="2761"/>
        <v>0.08607472828</v>
      </c>
      <c r="U1382" t="str">
        <f t="shared" si="2761"/>
        <v/>
      </c>
      <c r="V1382" t="str">
        <f t="shared" si="2761"/>
        <v/>
      </c>
      <c r="W1382" t="str">
        <f t="shared" si="2761"/>
        <v/>
      </c>
    </row>
    <row r="1383">
      <c r="A1383">
        <f t="shared" si="33"/>
        <v>9</v>
      </c>
      <c r="B1383">
        <f t="shared" si="34"/>
        <v>1985</v>
      </c>
      <c r="C1383" s="159">
        <f t="shared" si="709"/>
        <v>31320</v>
      </c>
      <c r="D1383" s="156">
        <f t="shared" si="12"/>
        <v>1985.666667</v>
      </c>
      <c r="E1383" s="157">
        <f>('StockBond Returns'!Y1382+'StockBond Returns'!AA1382-'Parameters &amp; Main Results'!$B$33)/'StockBond Returns'!Z1382*12</f>
        <v>0.08680821959</v>
      </c>
      <c r="F1383" s="77">
        <f>'StockBond Returns'!Y1382+'StockBond Returns'!AA1382-'StockBond Returns'!Z1382*'Distribution of Final Value'!$B$7</f>
        <v>18.86453789</v>
      </c>
      <c r="G1383" s="19">
        <f>1/'StockBond Returns'!M1381</f>
        <v>0.0933135434</v>
      </c>
      <c r="H1383">
        <f t="shared" si="7"/>
        <v>1</v>
      </c>
      <c r="I1383" s="71">
        <f t="shared" si="8"/>
        <v>0</v>
      </c>
      <c r="J1383">
        <f t="shared" si="9"/>
        <v>0</v>
      </c>
      <c r="K1383" s="19">
        <f t="shared" ref="K1383:M1383" si="2762">if(H1383=1,$E1383,"")</f>
        <v>0.08680821959</v>
      </c>
      <c r="L1383" t="str">
        <f t="shared" si="2762"/>
        <v/>
      </c>
      <c r="M1383" t="str">
        <f t="shared" si="2762"/>
        <v/>
      </c>
      <c r="N1383" s="158">
        <f>if('StockBond Returns'!AB1381=0,1,0)</f>
        <v>0</v>
      </c>
      <c r="O1383">
        <f>if( and('StockBond Returns'!$AB1381&lt;0,'StockBond Returns'!$AB1381&gt;=-0.1),1,0)</f>
        <v>1</v>
      </c>
      <c r="P1383">
        <f>if( and('StockBond Returns'!$AB1381&lt;-0.1,'StockBond Returns'!$AB1381&gt;=-0.2),1,0)</f>
        <v>0</v>
      </c>
      <c r="Q1383">
        <f>if( and('StockBond Returns'!$AB1381&lt;-0.2,'StockBond Returns'!$AB1381&gt;=-0.3),1,0)</f>
        <v>0</v>
      </c>
      <c r="R1383">
        <f>if('StockBond Returns'!AB1381&lt;-0.3,1,0)</f>
        <v>0</v>
      </c>
      <c r="S1383" t="str">
        <f t="shared" ref="S1383:W1383" si="2763">if(N1383=1,$E1383,"")</f>
        <v/>
      </c>
      <c r="T1383" s="19">
        <f t="shared" si="2763"/>
        <v>0.08680821959</v>
      </c>
      <c r="U1383" t="str">
        <f t="shared" si="2763"/>
        <v/>
      </c>
      <c r="V1383" t="str">
        <f t="shared" si="2763"/>
        <v/>
      </c>
      <c r="W1383" t="str">
        <f t="shared" si="2763"/>
        <v/>
      </c>
    </row>
    <row r="1384">
      <c r="A1384">
        <f t="shared" si="33"/>
        <v>10</v>
      </c>
      <c r="B1384">
        <f t="shared" si="34"/>
        <v>1985</v>
      </c>
      <c r="C1384" s="159">
        <f t="shared" si="709"/>
        <v>31351</v>
      </c>
      <c r="D1384" s="156">
        <f t="shared" si="12"/>
        <v>1985.75</v>
      </c>
      <c r="E1384" s="157">
        <f>('StockBond Returns'!Y1383+'StockBond Returns'!AA1383-'Parameters &amp; Main Results'!$B$33)/'StockBond Returns'!Z1383*12</f>
        <v>0.0894908878</v>
      </c>
      <c r="F1384" s="77">
        <f>'StockBond Returns'!Y1383+'StockBond Returns'!AA1383-'StockBond Returns'!Z1383*'Distribution of Final Value'!$B$7</f>
        <v>19.85992704</v>
      </c>
      <c r="G1384" s="19">
        <f>1/'StockBond Returns'!M1382</f>
        <v>0.09655919833</v>
      </c>
      <c r="H1384">
        <f t="shared" si="7"/>
        <v>1</v>
      </c>
      <c r="I1384" s="71">
        <f t="shared" si="8"/>
        <v>0</v>
      </c>
      <c r="J1384">
        <f t="shared" si="9"/>
        <v>0</v>
      </c>
      <c r="K1384" s="19">
        <f t="shared" ref="K1384:M1384" si="2764">if(H1384=1,$E1384,"")</f>
        <v>0.0894908878</v>
      </c>
      <c r="L1384" t="str">
        <f t="shared" si="2764"/>
        <v/>
      </c>
      <c r="M1384" t="str">
        <f t="shared" si="2764"/>
        <v/>
      </c>
      <c r="N1384" s="158">
        <f>if('StockBond Returns'!AB1382=0,1,0)</f>
        <v>0</v>
      </c>
      <c r="O1384">
        <f>if( and('StockBond Returns'!$AB1382&lt;0,'StockBond Returns'!$AB1382&gt;=-0.1),1,0)</f>
        <v>1</v>
      </c>
      <c r="P1384">
        <f>if( and('StockBond Returns'!$AB1382&lt;-0.1,'StockBond Returns'!$AB1382&gt;=-0.2),1,0)</f>
        <v>0</v>
      </c>
      <c r="Q1384">
        <f>if( and('StockBond Returns'!$AB1382&lt;-0.2,'StockBond Returns'!$AB1382&gt;=-0.3),1,0)</f>
        <v>0</v>
      </c>
      <c r="R1384">
        <f>if('StockBond Returns'!AB1382&lt;-0.3,1,0)</f>
        <v>0</v>
      </c>
      <c r="S1384" t="str">
        <f t="shared" ref="S1384:W1384" si="2765">if(N1384=1,$E1384,"")</f>
        <v/>
      </c>
      <c r="T1384" s="19">
        <f t="shared" si="2765"/>
        <v>0.0894908878</v>
      </c>
      <c r="U1384" t="str">
        <f t="shared" si="2765"/>
        <v/>
      </c>
      <c r="V1384" t="str">
        <f t="shared" si="2765"/>
        <v/>
      </c>
      <c r="W1384" t="str">
        <f t="shared" si="2765"/>
        <v/>
      </c>
    </row>
    <row r="1385">
      <c r="A1385">
        <f t="shared" si="33"/>
        <v>11</v>
      </c>
      <c r="B1385">
        <f t="shared" si="34"/>
        <v>1985</v>
      </c>
      <c r="C1385" s="159">
        <f t="shared" si="709"/>
        <v>31381</v>
      </c>
      <c r="D1385" s="156">
        <f t="shared" si="12"/>
        <v>1985.833333</v>
      </c>
      <c r="E1385" s="157">
        <f>('StockBond Returns'!Y1384+'StockBond Returns'!AA1384-'Parameters &amp; Main Results'!$B$33)/'StockBond Returns'!Z1384*12</f>
        <v>0.08691405272</v>
      </c>
      <c r="F1385" s="77">
        <f>'StockBond Returns'!Y1384+'StockBond Returns'!AA1384-'StockBond Returns'!Z1384*'Distribution of Final Value'!$B$7</f>
        <v>18.76726239</v>
      </c>
      <c r="G1385" s="19">
        <f>1/'StockBond Returns'!M1383</f>
        <v>0.09295690335</v>
      </c>
      <c r="H1385">
        <f t="shared" si="7"/>
        <v>1</v>
      </c>
      <c r="I1385" s="71">
        <f t="shared" si="8"/>
        <v>0</v>
      </c>
      <c r="J1385">
        <f t="shared" si="9"/>
        <v>0</v>
      </c>
      <c r="K1385" s="19">
        <f t="shared" ref="K1385:M1385" si="2766">if(H1385=1,$E1385,"")</f>
        <v>0.08691405272</v>
      </c>
      <c r="L1385" t="str">
        <f t="shared" si="2766"/>
        <v/>
      </c>
      <c r="M1385" t="str">
        <f t="shared" si="2766"/>
        <v/>
      </c>
      <c r="N1385" s="158">
        <f>if('StockBond Returns'!AB1383=0,1,0)</f>
        <v>0</v>
      </c>
      <c r="O1385">
        <f>if( and('StockBond Returns'!$AB1383&lt;0,'StockBond Returns'!$AB1383&gt;=-0.1),1,0)</f>
        <v>1</v>
      </c>
      <c r="P1385">
        <f>if( and('StockBond Returns'!$AB1383&lt;-0.1,'StockBond Returns'!$AB1383&gt;=-0.2),1,0)</f>
        <v>0</v>
      </c>
      <c r="Q1385">
        <f>if( and('StockBond Returns'!$AB1383&lt;-0.2,'StockBond Returns'!$AB1383&gt;=-0.3),1,0)</f>
        <v>0</v>
      </c>
      <c r="R1385">
        <f>if('StockBond Returns'!AB1383&lt;-0.3,1,0)</f>
        <v>0</v>
      </c>
      <c r="S1385" t="str">
        <f t="shared" ref="S1385:W1385" si="2767">if(N1385=1,$E1385,"")</f>
        <v/>
      </c>
      <c r="T1385" s="19">
        <f t="shared" si="2767"/>
        <v>0.08691405272</v>
      </c>
      <c r="U1385" t="str">
        <f t="shared" si="2767"/>
        <v/>
      </c>
      <c r="V1385" t="str">
        <f t="shared" si="2767"/>
        <v/>
      </c>
      <c r="W1385" t="str">
        <f t="shared" si="2767"/>
        <v/>
      </c>
    </row>
    <row r="1386">
      <c r="A1386">
        <f t="shared" si="33"/>
        <v>12</v>
      </c>
      <c r="B1386">
        <f t="shared" si="34"/>
        <v>1985</v>
      </c>
      <c r="C1386" s="159">
        <f t="shared" si="709"/>
        <v>31412</v>
      </c>
      <c r="D1386" s="156">
        <f t="shared" si="12"/>
        <v>1985.916667</v>
      </c>
      <c r="E1386" s="157">
        <f>('StockBond Returns'!Y1385+'StockBond Returns'!AA1385-'Parameters &amp; Main Results'!$B$33)/'StockBond Returns'!Z1385*12</f>
        <v>0.08300260035</v>
      </c>
      <c r="F1386" s="77">
        <f>'StockBond Returns'!Y1385+'StockBond Returns'!AA1385-'StockBond Returns'!Z1385*'Distribution of Final Value'!$B$7</f>
        <v>17.16164643</v>
      </c>
      <c r="G1386" s="19">
        <f>1/'StockBond Returns'!M1384</f>
        <v>0.08824615122</v>
      </c>
      <c r="H1386">
        <f t="shared" si="7"/>
        <v>1</v>
      </c>
      <c r="I1386" s="71">
        <f t="shared" si="8"/>
        <v>0</v>
      </c>
      <c r="J1386">
        <f t="shared" si="9"/>
        <v>0</v>
      </c>
      <c r="K1386" s="19">
        <f t="shared" ref="K1386:M1386" si="2768">if(H1386=1,$E1386,"")</f>
        <v>0.08300260035</v>
      </c>
      <c r="L1386" t="str">
        <f t="shared" si="2768"/>
        <v/>
      </c>
      <c r="M1386" t="str">
        <f t="shared" si="2768"/>
        <v/>
      </c>
      <c r="N1386" s="158">
        <f>if('StockBond Returns'!AB1384=0,1,0)</f>
        <v>1</v>
      </c>
      <c r="O1386">
        <f>if( and('StockBond Returns'!$AB1384&lt;0,'StockBond Returns'!$AB1384&gt;=-0.1),1,0)</f>
        <v>0</v>
      </c>
      <c r="P1386">
        <f>if( and('StockBond Returns'!$AB1384&lt;-0.1,'StockBond Returns'!$AB1384&gt;=-0.2),1,0)</f>
        <v>0</v>
      </c>
      <c r="Q1386">
        <f>if( and('StockBond Returns'!$AB1384&lt;-0.2,'StockBond Returns'!$AB1384&gt;=-0.3),1,0)</f>
        <v>0</v>
      </c>
      <c r="R1386">
        <f>if('StockBond Returns'!AB1384&lt;-0.3,1,0)</f>
        <v>0</v>
      </c>
      <c r="S1386" s="19">
        <f t="shared" ref="S1386:W1386" si="2769">if(N1386=1,$E1386,"")</f>
        <v>0.08300260035</v>
      </c>
      <c r="T1386" t="str">
        <f t="shared" si="2769"/>
        <v/>
      </c>
      <c r="U1386" t="str">
        <f t="shared" si="2769"/>
        <v/>
      </c>
      <c r="V1386" t="str">
        <f t="shared" si="2769"/>
        <v/>
      </c>
      <c r="W1386" t="str">
        <f t="shared" si="2769"/>
        <v/>
      </c>
    </row>
    <row r="1387">
      <c r="A1387">
        <f t="shared" si="33"/>
        <v>1</v>
      </c>
      <c r="B1387">
        <f t="shared" si="34"/>
        <v>1986</v>
      </c>
      <c r="C1387" s="159">
        <f t="shared" si="709"/>
        <v>31443</v>
      </c>
      <c r="D1387" s="156">
        <f t="shared" si="12"/>
        <v>1986</v>
      </c>
      <c r="E1387" s="157">
        <f>('StockBond Returns'!Y1386+'StockBond Returns'!AA1386-'Parameters &amp; Main Results'!$B$33)/'StockBond Returns'!Z1386*12</f>
        <v>0.08017136675</v>
      </c>
      <c r="F1387" s="77">
        <f>'StockBond Returns'!Y1386+'StockBond Returns'!AA1386-'StockBond Returns'!Z1386*'Distribution of Final Value'!$B$7</f>
        <v>15.99591714</v>
      </c>
      <c r="G1387" s="19">
        <f>1/'StockBond Returns'!M1385</f>
        <v>0.08392803015</v>
      </c>
      <c r="H1387">
        <f t="shared" si="7"/>
        <v>1</v>
      </c>
      <c r="I1387" s="71">
        <f t="shared" si="8"/>
        <v>0</v>
      </c>
      <c r="J1387">
        <f t="shared" si="9"/>
        <v>0</v>
      </c>
      <c r="K1387" s="19">
        <f t="shared" ref="K1387:M1387" si="2770">if(H1387=1,$E1387,"")</f>
        <v>0.08017136675</v>
      </c>
      <c r="L1387" t="str">
        <f t="shared" si="2770"/>
        <v/>
      </c>
      <c r="M1387" t="str">
        <f t="shared" si="2770"/>
        <v/>
      </c>
      <c r="N1387" s="158">
        <f>if('StockBond Returns'!AB1385=0,1,0)</f>
        <v>1</v>
      </c>
      <c r="O1387">
        <f>if( and('StockBond Returns'!$AB1385&lt;0,'StockBond Returns'!$AB1385&gt;=-0.1),1,0)</f>
        <v>0</v>
      </c>
      <c r="P1387">
        <f>if( and('StockBond Returns'!$AB1385&lt;-0.1,'StockBond Returns'!$AB1385&gt;=-0.2),1,0)</f>
        <v>0</v>
      </c>
      <c r="Q1387">
        <f>if( and('StockBond Returns'!$AB1385&lt;-0.2,'StockBond Returns'!$AB1385&gt;=-0.3),1,0)</f>
        <v>0</v>
      </c>
      <c r="R1387">
        <f>if('StockBond Returns'!AB1385&lt;-0.3,1,0)</f>
        <v>0</v>
      </c>
      <c r="S1387" s="19">
        <f t="shared" ref="S1387:W1387" si="2771">if(N1387=1,$E1387,"")</f>
        <v>0.08017136675</v>
      </c>
      <c r="T1387" t="str">
        <f t="shared" si="2771"/>
        <v/>
      </c>
      <c r="U1387" t="str">
        <f t="shared" si="2771"/>
        <v/>
      </c>
      <c r="V1387" t="str">
        <f t="shared" si="2771"/>
        <v/>
      </c>
      <c r="W1387" t="str">
        <f t="shared" si="2771"/>
        <v/>
      </c>
    </row>
    <row r="1388">
      <c r="A1388">
        <f t="shared" si="33"/>
        <v>2</v>
      </c>
      <c r="B1388">
        <f t="shared" si="34"/>
        <v>1986</v>
      </c>
      <c r="C1388" s="159">
        <f t="shared" si="709"/>
        <v>31471</v>
      </c>
      <c r="D1388" s="156">
        <f t="shared" si="12"/>
        <v>1986.083333</v>
      </c>
      <c r="E1388" s="157">
        <f>('StockBond Returns'!Y1387+'StockBond Returns'!AA1387-'Parameters &amp; Main Results'!$B$33)/'StockBond Returns'!Z1387*12</f>
        <v>0.08059134267</v>
      </c>
      <c r="F1388" s="77">
        <f>'StockBond Returns'!Y1387+'StockBond Returns'!AA1387-'StockBond Returns'!Z1387*'Distribution of Final Value'!$B$7</f>
        <v>16.11164975</v>
      </c>
      <c r="G1388" s="19">
        <f>1/'StockBond Returns'!M1386</f>
        <v>0.08391762941</v>
      </c>
      <c r="H1388">
        <f t="shared" si="7"/>
        <v>1</v>
      </c>
      <c r="I1388" s="71">
        <f t="shared" si="8"/>
        <v>0</v>
      </c>
      <c r="J1388">
        <f t="shared" si="9"/>
        <v>0</v>
      </c>
      <c r="K1388" s="19">
        <f t="shared" ref="K1388:M1388" si="2772">if(H1388=1,$E1388,"")</f>
        <v>0.08059134267</v>
      </c>
      <c r="L1388" t="str">
        <f t="shared" si="2772"/>
        <v/>
      </c>
      <c r="M1388" t="str">
        <f t="shared" si="2772"/>
        <v/>
      </c>
      <c r="N1388" s="158">
        <f>if('StockBond Returns'!AB1386=0,1,0)</f>
        <v>1</v>
      </c>
      <c r="O1388">
        <f>if( and('StockBond Returns'!$AB1386&lt;0,'StockBond Returns'!$AB1386&gt;=-0.1),1,0)</f>
        <v>0</v>
      </c>
      <c r="P1388">
        <f>if( and('StockBond Returns'!$AB1386&lt;-0.1,'StockBond Returns'!$AB1386&gt;=-0.2),1,0)</f>
        <v>0</v>
      </c>
      <c r="Q1388">
        <f>if( and('StockBond Returns'!$AB1386&lt;-0.2,'StockBond Returns'!$AB1386&gt;=-0.3),1,0)</f>
        <v>0</v>
      </c>
      <c r="R1388">
        <f>if('StockBond Returns'!AB1386&lt;-0.3,1,0)</f>
        <v>0</v>
      </c>
      <c r="S1388" s="19">
        <f t="shared" ref="S1388:W1388" si="2773">if(N1388=1,$E1388,"")</f>
        <v>0.08059134267</v>
      </c>
      <c r="T1388" t="str">
        <f t="shared" si="2773"/>
        <v/>
      </c>
      <c r="U1388" t="str">
        <f t="shared" si="2773"/>
        <v/>
      </c>
      <c r="V1388" t="str">
        <f t="shared" si="2773"/>
        <v/>
      </c>
      <c r="W1388" t="str">
        <f t="shared" si="2773"/>
        <v/>
      </c>
    </row>
    <row r="1389">
      <c r="A1389">
        <f t="shared" si="33"/>
        <v>3</v>
      </c>
      <c r="B1389">
        <f t="shared" si="34"/>
        <v>1986</v>
      </c>
      <c r="C1389" s="159">
        <f t="shared" si="709"/>
        <v>31502</v>
      </c>
      <c r="D1389" s="156">
        <f t="shared" si="12"/>
        <v>1986.166667</v>
      </c>
      <c r="E1389" s="157">
        <f>('StockBond Returns'!Y1388+'StockBond Returns'!AA1388-'Parameters &amp; Main Results'!$B$33)/'StockBond Returns'!Z1388*12</f>
        <v>0.07546911659</v>
      </c>
      <c r="F1389" s="77">
        <f>'StockBond Returns'!Y1388+'StockBond Returns'!AA1388-'StockBond Returns'!Z1388*'Distribution of Final Value'!$B$7</f>
        <v>14.06700291</v>
      </c>
      <c r="G1389" s="19">
        <f>1/'StockBond Returns'!M1387</f>
        <v>0.07804677652</v>
      </c>
      <c r="H1389">
        <f t="shared" si="7"/>
        <v>1</v>
      </c>
      <c r="I1389" s="71">
        <f t="shared" si="8"/>
        <v>0</v>
      </c>
      <c r="J1389">
        <f t="shared" si="9"/>
        <v>0</v>
      </c>
      <c r="K1389" s="19">
        <f t="shared" ref="K1389:M1389" si="2774">if(H1389=1,$E1389,"")</f>
        <v>0.07546911659</v>
      </c>
      <c r="L1389" t="str">
        <f t="shared" si="2774"/>
        <v/>
      </c>
      <c r="M1389" t="str">
        <f t="shared" si="2774"/>
        <v/>
      </c>
      <c r="N1389" s="158">
        <f>if('StockBond Returns'!AB1387=0,1,0)</f>
        <v>1</v>
      </c>
      <c r="O1389">
        <f>if( and('StockBond Returns'!$AB1387&lt;0,'StockBond Returns'!$AB1387&gt;=-0.1),1,0)</f>
        <v>0</v>
      </c>
      <c r="P1389">
        <f>if( and('StockBond Returns'!$AB1387&lt;-0.1,'StockBond Returns'!$AB1387&gt;=-0.2),1,0)</f>
        <v>0</v>
      </c>
      <c r="Q1389">
        <f>if( and('StockBond Returns'!$AB1387&lt;-0.2,'StockBond Returns'!$AB1387&gt;=-0.3),1,0)</f>
        <v>0</v>
      </c>
      <c r="R1389">
        <f>if('StockBond Returns'!AB1387&lt;-0.3,1,0)</f>
        <v>0</v>
      </c>
      <c r="S1389" s="19">
        <f t="shared" ref="S1389:W1389" si="2775">if(N1389=1,$E1389,"")</f>
        <v>0.07546911659</v>
      </c>
      <c r="T1389" t="str">
        <f t="shared" si="2775"/>
        <v/>
      </c>
      <c r="U1389" t="str">
        <f t="shared" si="2775"/>
        <v/>
      </c>
      <c r="V1389" t="str">
        <f t="shared" si="2775"/>
        <v/>
      </c>
      <c r="W1389" t="str">
        <f t="shared" si="2775"/>
        <v/>
      </c>
    </row>
    <row r="1390">
      <c r="A1390">
        <f t="shared" si="33"/>
        <v>4</v>
      </c>
      <c r="B1390">
        <f t="shared" si="34"/>
        <v>1986</v>
      </c>
      <c r="C1390" s="159">
        <f t="shared" si="709"/>
        <v>31532</v>
      </c>
      <c r="D1390" s="156">
        <f t="shared" si="12"/>
        <v>1986.25</v>
      </c>
      <c r="E1390" s="157">
        <f>('StockBond Returns'!Y1389+'StockBond Returns'!AA1389-'Parameters &amp; Main Results'!$B$33)/'StockBond Returns'!Z1389*12</f>
        <v>0.07155829705</v>
      </c>
      <c r="F1390" s="77">
        <f>'StockBond Returns'!Y1389+'StockBond Returns'!AA1389-'StockBond Returns'!Z1389*'Distribution of Final Value'!$B$7</f>
        <v>12.51061852</v>
      </c>
      <c r="G1390" s="19">
        <f>1/'StockBond Returns'!M1388</f>
        <v>0.07372595981</v>
      </c>
      <c r="H1390">
        <f t="shared" si="7"/>
        <v>1</v>
      </c>
      <c r="I1390" s="71">
        <f t="shared" si="8"/>
        <v>0</v>
      </c>
      <c r="J1390">
        <f t="shared" si="9"/>
        <v>0</v>
      </c>
      <c r="K1390" s="19">
        <f t="shared" ref="K1390:M1390" si="2776">if(H1390=1,$E1390,"")</f>
        <v>0.07155829705</v>
      </c>
      <c r="L1390" t="str">
        <f t="shared" si="2776"/>
        <v/>
      </c>
      <c r="M1390" t="str">
        <f t="shared" si="2776"/>
        <v/>
      </c>
      <c r="N1390" s="158">
        <f>if('StockBond Returns'!AB1388=0,1,0)</f>
        <v>1</v>
      </c>
      <c r="O1390">
        <f>if( and('StockBond Returns'!$AB1388&lt;0,'StockBond Returns'!$AB1388&gt;=-0.1),1,0)</f>
        <v>0</v>
      </c>
      <c r="P1390">
        <f>if( and('StockBond Returns'!$AB1388&lt;-0.1,'StockBond Returns'!$AB1388&gt;=-0.2),1,0)</f>
        <v>0</v>
      </c>
      <c r="Q1390">
        <f>if( and('StockBond Returns'!$AB1388&lt;-0.2,'StockBond Returns'!$AB1388&gt;=-0.3),1,0)</f>
        <v>0</v>
      </c>
      <c r="R1390">
        <f>if('StockBond Returns'!AB1388&lt;-0.3,1,0)</f>
        <v>0</v>
      </c>
      <c r="S1390" s="19">
        <f t="shared" ref="S1390:W1390" si="2777">if(N1390=1,$E1390,"")</f>
        <v>0.07155829705</v>
      </c>
      <c r="T1390" t="str">
        <f t="shared" si="2777"/>
        <v/>
      </c>
      <c r="U1390" t="str">
        <f t="shared" si="2777"/>
        <v/>
      </c>
      <c r="V1390" t="str">
        <f t="shared" si="2777"/>
        <v/>
      </c>
      <c r="W1390" t="str">
        <f t="shared" si="2777"/>
        <v/>
      </c>
    </row>
    <row r="1391">
      <c r="A1391">
        <f t="shared" si="33"/>
        <v>5</v>
      </c>
      <c r="B1391">
        <f t="shared" si="34"/>
        <v>1986</v>
      </c>
      <c r="C1391" s="159">
        <f t="shared" si="709"/>
        <v>31563</v>
      </c>
      <c r="D1391" s="156">
        <f t="shared" si="12"/>
        <v>1986.333333</v>
      </c>
      <c r="E1391" s="157">
        <f>('StockBond Returns'!Y1390+'StockBond Returns'!AA1390-'Parameters &amp; Main Results'!$B$33)/'StockBond Returns'!Z1390*12</f>
        <v>0.07218300415</v>
      </c>
      <c r="F1391" s="77">
        <f>'StockBond Returns'!Y1390+'StockBond Returns'!AA1390-'StockBond Returns'!Z1390*'Distribution of Final Value'!$B$7</f>
        <v>12.72393084</v>
      </c>
      <c r="G1391" s="19">
        <f>1/'StockBond Returns'!M1389</f>
        <v>0.07456407159</v>
      </c>
      <c r="H1391">
        <f t="shared" si="7"/>
        <v>1</v>
      </c>
      <c r="I1391" s="71">
        <f t="shared" si="8"/>
        <v>0</v>
      </c>
      <c r="J1391">
        <f t="shared" si="9"/>
        <v>0</v>
      </c>
      <c r="K1391" s="19">
        <f t="shared" ref="K1391:M1391" si="2778">if(H1391=1,$E1391,"")</f>
        <v>0.07218300415</v>
      </c>
      <c r="L1391" t="str">
        <f t="shared" si="2778"/>
        <v/>
      </c>
      <c r="M1391" t="str">
        <f t="shared" si="2778"/>
        <v/>
      </c>
      <c r="N1391" s="158">
        <f>if('StockBond Returns'!AB1389=0,1,0)</f>
        <v>0</v>
      </c>
      <c r="O1391">
        <f>if( and('StockBond Returns'!$AB1389&lt;0,'StockBond Returns'!$AB1389&gt;=-0.1),1,0)</f>
        <v>1</v>
      </c>
      <c r="P1391">
        <f>if( and('StockBond Returns'!$AB1389&lt;-0.1,'StockBond Returns'!$AB1389&gt;=-0.2),1,0)</f>
        <v>0</v>
      </c>
      <c r="Q1391">
        <f>if( and('StockBond Returns'!$AB1389&lt;-0.2,'StockBond Returns'!$AB1389&gt;=-0.3),1,0)</f>
        <v>0</v>
      </c>
      <c r="R1391">
        <f>if('StockBond Returns'!AB1389&lt;-0.3,1,0)</f>
        <v>0</v>
      </c>
      <c r="S1391" t="str">
        <f t="shared" ref="S1391:W1391" si="2779">if(N1391=1,$E1391,"")</f>
        <v/>
      </c>
      <c r="T1391" s="19">
        <f t="shared" si="2779"/>
        <v>0.07218300415</v>
      </c>
      <c r="U1391" t="str">
        <f t="shared" si="2779"/>
        <v/>
      </c>
      <c r="V1391" t="str">
        <f t="shared" si="2779"/>
        <v/>
      </c>
      <c r="W1391" t="str">
        <f t="shared" si="2779"/>
        <v/>
      </c>
    </row>
    <row r="1392">
      <c r="A1392">
        <f t="shared" si="33"/>
        <v>6</v>
      </c>
      <c r="B1392">
        <f t="shared" si="34"/>
        <v>1986</v>
      </c>
      <c r="C1392" s="159">
        <f t="shared" si="709"/>
        <v>31593</v>
      </c>
      <c r="D1392" s="156">
        <f t="shared" si="12"/>
        <v>1986.416667</v>
      </c>
      <c r="E1392" s="157">
        <f>('StockBond Returns'!Y1391+'StockBond Returns'!AA1391-'Parameters &amp; Main Results'!$B$33)/'StockBond Returns'!Z1391*12</f>
        <v>0.07067031611</v>
      </c>
      <c r="F1392" s="77">
        <f>'StockBond Returns'!Y1391+'StockBond Returns'!AA1391-'StockBond Returns'!Z1391*'Distribution of Final Value'!$B$7</f>
        <v>12.10906267</v>
      </c>
      <c r="G1392" s="19">
        <f>1/'StockBond Returns'!M1390</f>
        <v>0.07177781443</v>
      </c>
      <c r="H1392">
        <f t="shared" si="7"/>
        <v>1</v>
      </c>
      <c r="I1392" s="71">
        <f t="shared" si="8"/>
        <v>0</v>
      </c>
      <c r="J1392">
        <f t="shared" si="9"/>
        <v>0</v>
      </c>
      <c r="K1392" s="19">
        <f t="shared" ref="K1392:M1392" si="2780">if(H1392=1,$E1392,"")</f>
        <v>0.07067031611</v>
      </c>
      <c r="L1392" t="str">
        <f t="shared" si="2780"/>
        <v/>
      </c>
      <c r="M1392" t="str">
        <f t="shared" si="2780"/>
        <v/>
      </c>
      <c r="N1392" s="158">
        <f>if('StockBond Returns'!AB1390=0,1,0)</f>
        <v>1</v>
      </c>
      <c r="O1392">
        <f>if( and('StockBond Returns'!$AB1390&lt;0,'StockBond Returns'!$AB1390&gt;=-0.1),1,0)</f>
        <v>0</v>
      </c>
      <c r="P1392">
        <f>if( and('StockBond Returns'!$AB1390&lt;-0.1,'StockBond Returns'!$AB1390&gt;=-0.2),1,0)</f>
        <v>0</v>
      </c>
      <c r="Q1392">
        <f>if( and('StockBond Returns'!$AB1390&lt;-0.2,'StockBond Returns'!$AB1390&gt;=-0.3),1,0)</f>
        <v>0</v>
      </c>
      <c r="R1392">
        <f>if('StockBond Returns'!AB1390&lt;-0.3,1,0)</f>
        <v>0</v>
      </c>
      <c r="S1392" s="19">
        <f t="shared" ref="S1392:W1392" si="2781">if(N1392=1,$E1392,"")</f>
        <v>0.07067031611</v>
      </c>
      <c r="T1392" t="str">
        <f t="shared" si="2781"/>
        <v/>
      </c>
      <c r="U1392" t="str">
        <f t="shared" si="2781"/>
        <v/>
      </c>
      <c r="V1392" t="str">
        <f t="shared" si="2781"/>
        <v/>
      </c>
      <c r="W1392" t="str">
        <f t="shared" si="2781"/>
        <v/>
      </c>
    </row>
    <row r="1393">
      <c r="A1393">
        <f t="shared" si="33"/>
        <v>7</v>
      </c>
      <c r="B1393">
        <f t="shared" si="34"/>
        <v>1986</v>
      </c>
      <c r="C1393" s="159">
        <f t="shared" si="709"/>
        <v>31624</v>
      </c>
      <c r="D1393" s="156">
        <f t="shared" si="12"/>
        <v>1986.5</v>
      </c>
      <c r="E1393" s="157">
        <f>('StockBond Returns'!Y1392+'StockBond Returns'!AA1392-'Parameters &amp; Main Results'!$B$33)/'StockBond Returns'!Z1392*12</f>
        <v>0.06952533697</v>
      </c>
      <c r="F1393" s="77">
        <f>'StockBond Returns'!Y1392+'StockBond Returns'!AA1392-'StockBond Returns'!Z1392*'Distribution of Final Value'!$B$7</f>
        <v>11.64036332</v>
      </c>
      <c r="G1393" s="19">
        <f>1/'StockBond Returns'!M1391</f>
        <v>0.07041083824</v>
      </c>
      <c r="H1393">
        <f t="shared" si="7"/>
        <v>1</v>
      </c>
      <c r="I1393" s="71">
        <f t="shared" si="8"/>
        <v>0</v>
      </c>
      <c r="J1393">
        <f t="shared" si="9"/>
        <v>0</v>
      </c>
      <c r="K1393" s="19">
        <f t="shared" ref="K1393:M1393" si="2782">if(H1393=1,$E1393,"")</f>
        <v>0.06952533697</v>
      </c>
      <c r="L1393" t="str">
        <f t="shared" si="2782"/>
        <v/>
      </c>
      <c r="M1393" t="str">
        <f t="shared" si="2782"/>
        <v/>
      </c>
      <c r="N1393" s="158">
        <f>if('StockBond Returns'!AB1391=0,1,0)</f>
        <v>1</v>
      </c>
      <c r="O1393">
        <f>if( and('StockBond Returns'!$AB1391&lt;0,'StockBond Returns'!$AB1391&gt;=-0.1),1,0)</f>
        <v>0</v>
      </c>
      <c r="P1393">
        <f>if( and('StockBond Returns'!$AB1391&lt;-0.1,'StockBond Returns'!$AB1391&gt;=-0.2),1,0)</f>
        <v>0</v>
      </c>
      <c r="Q1393">
        <f>if( and('StockBond Returns'!$AB1391&lt;-0.2,'StockBond Returns'!$AB1391&gt;=-0.3),1,0)</f>
        <v>0</v>
      </c>
      <c r="R1393">
        <f>if('StockBond Returns'!AB1391&lt;-0.3,1,0)</f>
        <v>0</v>
      </c>
      <c r="S1393" s="19">
        <f t="shared" ref="S1393:W1393" si="2783">if(N1393=1,$E1393,"")</f>
        <v>0.06952533697</v>
      </c>
      <c r="T1393" t="str">
        <f t="shared" si="2783"/>
        <v/>
      </c>
      <c r="U1393" t="str">
        <f t="shared" si="2783"/>
        <v/>
      </c>
      <c r="V1393" t="str">
        <f t="shared" si="2783"/>
        <v/>
      </c>
      <c r="W1393" t="str">
        <f t="shared" si="2783"/>
        <v/>
      </c>
    </row>
    <row r="1394">
      <c r="A1394">
        <f t="shared" si="33"/>
        <v>8</v>
      </c>
      <c r="B1394">
        <f t="shared" si="34"/>
        <v>1986</v>
      </c>
      <c r="C1394" s="159">
        <f t="shared" si="709"/>
        <v>31655</v>
      </c>
      <c r="D1394" s="156">
        <f t="shared" si="12"/>
        <v>1986.583333</v>
      </c>
      <c r="E1394" s="157">
        <f>('StockBond Returns'!Y1393+'StockBond Returns'!AA1393-'Parameters &amp; Main Results'!$B$33)/'StockBond Returns'!Z1393*12</f>
        <v>0.07285564875</v>
      </c>
      <c r="F1394" s="77">
        <f>'StockBond Returns'!Y1393+'StockBond Returns'!AA1393-'StockBond Returns'!Z1393*'Distribution of Final Value'!$B$7</f>
        <v>12.89751473</v>
      </c>
      <c r="G1394" s="19">
        <f>1/'StockBond Returns'!M1392</f>
        <v>0.07469013825</v>
      </c>
      <c r="H1394">
        <f t="shared" si="7"/>
        <v>1</v>
      </c>
      <c r="I1394" s="71">
        <f t="shared" si="8"/>
        <v>0</v>
      </c>
      <c r="J1394">
        <f t="shared" si="9"/>
        <v>0</v>
      </c>
      <c r="K1394" s="19">
        <f t="shared" ref="K1394:M1394" si="2784">if(H1394=1,$E1394,"")</f>
        <v>0.07285564875</v>
      </c>
      <c r="L1394" t="str">
        <f t="shared" si="2784"/>
        <v/>
      </c>
      <c r="M1394" t="str">
        <f t="shared" si="2784"/>
        <v/>
      </c>
      <c r="N1394" s="158">
        <f>if('StockBond Returns'!AB1392=0,1,0)</f>
        <v>0</v>
      </c>
      <c r="O1394">
        <f>if( and('StockBond Returns'!$AB1392&lt;0,'StockBond Returns'!$AB1392&gt;=-0.1),1,0)</f>
        <v>1</v>
      </c>
      <c r="P1394">
        <f>if( and('StockBond Returns'!$AB1392&lt;-0.1,'StockBond Returns'!$AB1392&gt;=-0.2),1,0)</f>
        <v>0</v>
      </c>
      <c r="Q1394">
        <f>if( and('StockBond Returns'!$AB1392&lt;-0.2,'StockBond Returns'!$AB1392&gt;=-0.3),1,0)</f>
        <v>0</v>
      </c>
      <c r="R1394">
        <f>if('StockBond Returns'!AB1392&lt;-0.3,1,0)</f>
        <v>0</v>
      </c>
      <c r="S1394" t="str">
        <f t="shared" ref="S1394:W1394" si="2785">if(N1394=1,$E1394,"")</f>
        <v/>
      </c>
      <c r="T1394" s="19">
        <f t="shared" si="2785"/>
        <v>0.07285564875</v>
      </c>
      <c r="U1394" t="str">
        <f t="shared" si="2785"/>
        <v/>
      </c>
      <c r="V1394" t="str">
        <f t="shared" si="2785"/>
        <v/>
      </c>
      <c r="W1394" t="str">
        <f t="shared" si="2785"/>
        <v/>
      </c>
    </row>
    <row r="1395">
      <c r="A1395">
        <f t="shared" si="33"/>
        <v>9</v>
      </c>
      <c r="B1395">
        <f t="shared" si="34"/>
        <v>1986</v>
      </c>
      <c r="C1395" s="159">
        <f t="shared" si="709"/>
        <v>31685</v>
      </c>
      <c r="D1395" s="156">
        <f t="shared" si="12"/>
        <v>1986.666667</v>
      </c>
      <c r="E1395" s="157">
        <f>('StockBond Returns'!Y1394+'StockBond Returns'!AA1394-'Parameters &amp; Main Results'!$B$33)/'StockBond Returns'!Z1394*12</f>
        <v>0.06901042739</v>
      </c>
      <c r="F1395" s="77">
        <f>'StockBond Returns'!Y1394+'StockBond Returns'!AA1394-'StockBond Returns'!Z1394*'Distribution of Final Value'!$B$7</f>
        <v>11.38988335</v>
      </c>
      <c r="G1395" s="19">
        <f>1/'StockBond Returns'!M1393</f>
        <v>0.07098644508</v>
      </c>
      <c r="H1395">
        <f t="shared" si="7"/>
        <v>1</v>
      </c>
      <c r="I1395" s="71">
        <f t="shared" si="8"/>
        <v>0</v>
      </c>
      <c r="J1395">
        <f t="shared" si="9"/>
        <v>0</v>
      </c>
      <c r="K1395" s="19">
        <f t="shared" ref="K1395:M1395" si="2786">if(H1395=1,$E1395,"")</f>
        <v>0.06901042739</v>
      </c>
      <c r="L1395" t="str">
        <f t="shared" si="2786"/>
        <v/>
      </c>
      <c r="M1395" t="str">
        <f t="shared" si="2786"/>
        <v/>
      </c>
      <c r="N1395" s="158">
        <f>if('StockBond Returns'!AB1393=0,1,0)</f>
        <v>1</v>
      </c>
      <c r="O1395">
        <f>if( and('StockBond Returns'!$AB1393&lt;0,'StockBond Returns'!$AB1393&gt;=-0.1),1,0)</f>
        <v>0</v>
      </c>
      <c r="P1395">
        <f>if( and('StockBond Returns'!$AB1393&lt;-0.1,'StockBond Returns'!$AB1393&gt;=-0.2),1,0)</f>
        <v>0</v>
      </c>
      <c r="Q1395">
        <f>if( and('StockBond Returns'!$AB1393&lt;-0.2,'StockBond Returns'!$AB1393&gt;=-0.3),1,0)</f>
        <v>0</v>
      </c>
      <c r="R1395">
        <f>if('StockBond Returns'!AB1393&lt;-0.3,1,0)</f>
        <v>0</v>
      </c>
      <c r="S1395" s="19">
        <f t="shared" ref="S1395:W1395" si="2787">if(N1395=1,$E1395,"")</f>
        <v>0.06901042739</v>
      </c>
      <c r="T1395" t="str">
        <f t="shared" si="2787"/>
        <v/>
      </c>
      <c r="U1395" t="str">
        <f t="shared" si="2787"/>
        <v/>
      </c>
      <c r="V1395" t="str">
        <f t="shared" si="2787"/>
        <v/>
      </c>
      <c r="W1395" t="str">
        <f t="shared" si="2787"/>
        <v/>
      </c>
    </row>
    <row r="1396">
      <c r="A1396">
        <f t="shared" si="33"/>
        <v>10</v>
      </c>
      <c r="B1396">
        <f t="shared" si="34"/>
        <v>1986</v>
      </c>
      <c r="C1396" s="159">
        <f t="shared" si="709"/>
        <v>31716</v>
      </c>
      <c r="D1396" s="156">
        <f t="shared" si="12"/>
        <v>1986.75</v>
      </c>
      <c r="E1396" s="157">
        <f>('StockBond Returns'!Y1395+'StockBond Returns'!AA1395-'Parameters &amp; Main Results'!$B$33)/'StockBond Returns'!Z1395*12</f>
        <v>0.07469919856</v>
      </c>
      <c r="F1396" s="77">
        <f>'StockBond Returns'!Y1395+'StockBond Returns'!AA1395-'StockBond Returns'!Z1395*'Distribution of Final Value'!$B$7</f>
        <v>13.54589133</v>
      </c>
      <c r="G1396" s="19">
        <f>1/'StockBond Returns'!M1394</f>
        <v>0.07649443875</v>
      </c>
      <c r="H1396">
        <f t="shared" si="7"/>
        <v>1</v>
      </c>
      <c r="I1396" s="71">
        <f t="shared" si="8"/>
        <v>0</v>
      </c>
      <c r="J1396">
        <f t="shared" si="9"/>
        <v>0</v>
      </c>
      <c r="K1396" s="19">
        <f t="shared" ref="K1396:M1396" si="2788">if(H1396=1,$E1396,"")</f>
        <v>0.07469919856</v>
      </c>
      <c r="L1396" t="str">
        <f t="shared" si="2788"/>
        <v/>
      </c>
      <c r="M1396" t="str">
        <f t="shared" si="2788"/>
        <v/>
      </c>
      <c r="N1396" s="158">
        <f>if('StockBond Returns'!AB1394=0,1,0)</f>
        <v>0</v>
      </c>
      <c r="O1396">
        <f>if( and('StockBond Returns'!$AB1394&lt;0,'StockBond Returns'!$AB1394&gt;=-0.1),1,0)</f>
        <v>1</v>
      </c>
      <c r="P1396">
        <f>if( and('StockBond Returns'!$AB1394&lt;-0.1,'StockBond Returns'!$AB1394&gt;=-0.2),1,0)</f>
        <v>0</v>
      </c>
      <c r="Q1396">
        <f>if( and('StockBond Returns'!$AB1394&lt;-0.2,'StockBond Returns'!$AB1394&gt;=-0.3),1,0)</f>
        <v>0</v>
      </c>
      <c r="R1396">
        <f>if('StockBond Returns'!AB1394&lt;-0.3,1,0)</f>
        <v>0</v>
      </c>
      <c r="S1396" t="str">
        <f t="shared" ref="S1396:W1396" si="2789">if(N1396=1,$E1396,"")</f>
        <v/>
      </c>
      <c r="T1396" s="19">
        <f t="shared" si="2789"/>
        <v>0.07469919856</v>
      </c>
      <c r="U1396" t="str">
        <f t="shared" si="2789"/>
        <v/>
      </c>
      <c r="V1396" t="str">
        <f t="shared" si="2789"/>
        <v/>
      </c>
      <c r="W1396" t="str">
        <f t="shared" si="2789"/>
        <v/>
      </c>
    </row>
    <row r="1397">
      <c r="A1397">
        <f t="shared" si="33"/>
        <v>11</v>
      </c>
      <c r="B1397">
        <f t="shared" si="34"/>
        <v>1986</v>
      </c>
      <c r="C1397" s="159">
        <f t="shared" si="709"/>
        <v>31746</v>
      </c>
      <c r="D1397" s="156">
        <f t="shared" si="12"/>
        <v>1986.833333</v>
      </c>
      <c r="E1397" s="157">
        <f>('StockBond Returns'!Y1396+'StockBond Returns'!AA1396-'Parameters &amp; Main Results'!$B$33)/'StockBond Returns'!Z1396*12</f>
        <v>0.07196458134</v>
      </c>
      <c r="F1397" s="77">
        <f>'StockBond Returns'!Y1396+'StockBond Returns'!AA1396-'StockBond Returns'!Z1396*'Distribution of Final Value'!$B$7</f>
        <v>12.46607232</v>
      </c>
      <c r="G1397" s="19">
        <f>1/'StockBond Returns'!M1395</f>
        <v>0.07247403968</v>
      </c>
      <c r="H1397">
        <f t="shared" si="7"/>
        <v>1</v>
      </c>
      <c r="I1397" s="71">
        <f t="shared" si="8"/>
        <v>0</v>
      </c>
      <c r="J1397">
        <f t="shared" si="9"/>
        <v>0</v>
      </c>
      <c r="K1397" s="19">
        <f t="shared" ref="K1397:M1397" si="2790">if(H1397=1,$E1397,"")</f>
        <v>0.07196458134</v>
      </c>
      <c r="L1397" t="str">
        <f t="shared" si="2790"/>
        <v/>
      </c>
      <c r="M1397" t="str">
        <f t="shared" si="2790"/>
        <v/>
      </c>
      <c r="N1397" s="158">
        <f>if('StockBond Returns'!AB1395=0,1,0)</f>
        <v>0</v>
      </c>
      <c r="O1397">
        <f>if( and('StockBond Returns'!$AB1395&lt;0,'StockBond Returns'!$AB1395&gt;=-0.1),1,0)</f>
        <v>1</v>
      </c>
      <c r="P1397">
        <f>if( and('StockBond Returns'!$AB1395&lt;-0.1,'StockBond Returns'!$AB1395&gt;=-0.2),1,0)</f>
        <v>0</v>
      </c>
      <c r="Q1397">
        <f>if( and('StockBond Returns'!$AB1395&lt;-0.2,'StockBond Returns'!$AB1395&gt;=-0.3),1,0)</f>
        <v>0</v>
      </c>
      <c r="R1397">
        <f>if('StockBond Returns'!AB1395&lt;-0.3,1,0)</f>
        <v>0</v>
      </c>
      <c r="S1397" t="str">
        <f t="shared" ref="S1397:W1397" si="2791">if(N1397=1,$E1397,"")</f>
        <v/>
      </c>
      <c r="T1397" s="19">
        <f t="shared" si="2791"/>
        <v>0.07196458134</v>
      </c>
      <c r="U1397" t="str">
        <f t="shared" si="2791"/>
        <v/>
      </c>
      <c r="V1397" t="str">
        <f t="shared" si="2791"/>
        <v/>
      </c>
      <c r="W1397" t="str">
        <f t="shared" si="2791"/>
        <v/>
      </c>
    </row>
    <row r="1398">
      <c r="A1398">
        <f t="shared" si="33"/>
        <v>12</v>
      </c>
      <c r="B1398">
        <f t="shared" si="34"/>
        <v>1986</v>
      </c>
      <c r="C1398" s="159">
        <f t="shared" si="709"/>
        <v>31777</v>
      </c>
      <c r="D1398" s="156">
        <f t="shared" si="12"/>
        <v>1986.916667</v>
      </c>
      <c r="E1398" s="157">
        <f>('StockBond Returns'!Y1397+'StockBond Returns'!AA1397-'Parameters &amp; Main Results'!$B$33)/'StockBond Returns'!Z1397*12</f>
        <v>0.07089764762</v>
      </c>
      <c r="F1398" s="77">
        <f>'StockBond Returns'!Y1397+'StockBond Returns'!AA1397-'StockBond Returns'!Z1397*'Distribution of Final Value'!$B$7</f>
        <v>12.03018927</v>
      </c>
      <c r="G1398" s="19">
        <f>1/'StockBond Returns'!M1396</f>
        <v>0.07093928876</v>
      </c>
      <c r="H1398">
        <f t="shared" si="7"/>
        <v>1</v>
      </c>
      <c r="I1398" s="71">
        <f t="shared" si="8"/>
        <v>0</v>
      </c>
      <c r="J1398">
        <f t="shared" si="9"/>
        <v>0</v>
      </c>
      <c r="K1398" s="19">
        <f t="shared" ref="K1398:M1398" si="2792">if(H1398=1,$E1398,"")</f>
        <v>0.07089764762</v>
      </c>
      <c r="L1398" t="str">
        <f t="shared" si="2792"/>
        <v/>
      </c>
      <c r="M1398" t="str">
        <f t="shared" si="2792"/>
        <v/>
      </c>
      <c r="N1398" s="158">
        <f>if('StockBond Returns'!AB1396=0,1,0)</f>
        <v>0</v>
      </c>
      <c r="O1398">
        <f>if( and('StockBond Returns'!$AB1396&lt;0,'StockBond Returns'!$AB1396&gt;=-0.1),1,0)</f>
        <v>1</v>
      </c>
      <c r="P1398">
        <f>if( and('StockBond Returns'!$AB1396&lt;-0.1,'StockBond Returns'!$AB1396&gt;=-0.2),1,0)</f>
        <v>0</v>
      </c>
      <c r="Q1398">
        <f>if( and('StockBond Returns'!$AB1396&lt;-0.2,'StockBond Returns'!$AB1396&gt;=-0.3),1,0)</f>
        <v>0</v>
      </c>
      <c r="R1398">
        <f>if('StockBond Returns'!AB1396&lt;-0.3,1,0)</f>
        <v>0</v>
      </c>
      <c r="S1398" t="str">
        <f t="shared" ref="S1398:W1398" si="2793">if(N1398=1,$E1398,"")</f>
        <v/>
      </c>
      <c r="T1398" s="19">
        <f t="shared" si="2793"/>
        <v>0.07089764762</v>
      </c>
      <c r="U1398" t="str">
        <f t="shared" si="2793"/>
        <v/>
      </c>
      <c r="V1398" t="str">
        <f t="shared" si="2793"/>
        <v/>
      </c>
      <c r="W1398" t="str">
        <f t="shared" si="2793"/>
        <v/>
      </c>
    </row>
    <row r="1399">
      <c r="A1399">
        <f t="shared" si="33"/>
        <v>1</v>
      </c>
      <c r="B1399">
        <f t="shared" si="34"/>
        <v>1987</v>
      </c>
      <c r="C1399" s="159">
        <f t="shared" si="709"/>
        <v>31808</v>
      </c>
      <c r="D1399" s="156">
        <f t="shared" si="12"/>
        <v>1987</v>
      </c>
      <c r="E1399" s="157">
        <f>('StockBond Returns'!Y1398+'StockBond Returns'!AA1398-'Parameters &amp; Main Results'!$B$33)/'StockBond Returns'!Z1398*12</f>
        <v>0.07290974971</v>
      </c>
      <c r="F1399" s="77">
        <f>'StockBond Returns'!Y1398+'StockBond Returns'!AA1398-'StockBond Returns'!Z1398*'Distribution of Final Value'!$B$7</f>
        <v>12.76856959</v>
      </c>
      <c r="G1399" s="19">
        <f>1/'StockBond Returns'!M1397</f>
        <v>0.07288188898</v>
      </c>
      <c r="H1399">
        <f t="shared" si="7"/>
        <v>1</v>
      </c>
      <c r="I1399" s="71">
        <f t="shared" si="8"/>
        <v>0</v>
      </c>
      <c r="J1399">
        <f t="shared" si="9"/>
        <v>0</v>
      </c>
      <c r="K1399" s="19">
        <f t="shared" ref="K1399:M1399" si="2794">if(H1399=1,$E1399,"")</f>
        <v>0.07290974971</v>
      </c>
      <c r="L1399" t="str">
        <f t="shared" si="2794"/>
        <v/>
      </c>
      <c r="M1399" t="str">
        <f t="shared" si="2794"/>
        <v/>
      </c>
      <c r="N1399" s="158">
        <f>if('StockBond Returns'!AB1397=0,1,0)</f>
        <v>0</v>
      </c>
      <c r="O1399">
        <f>if( and('StockBond Returns'!$AB1397&lt;0,'StockBond Returns'!$AB1397&gt;=-0.1),1,0)</f>
        <v>1</v>
      </c>
      <c r="P1399">
        <f>if( and('StockBond Returns'!$AB1397&lt;-0.1,'StockBond Returns'!$AB1397&gt;=-0.2),1,0)</f>
        <v>0</v>
      </c>
      <c r="Q1399">
        <f>if( and('StockBond Returns'!$AB1397&lt;-0.2,'StockBond Returns'!$AB1397&gt;=-0.3),1,0)</f>
        <v>0</v>
      </c>
      <c r="R1399">
        <f>if('StockBond Returns'!AB1397&lt;-0.3,1,0)</f>
        <v>0</v>
      </c>
      <c r="S1399" t="str">
        <f t="shared" ref="S1399:W1399" si="2795">if(N1399=1,$E1399,"")</f>
        <v/>
      </c>
      <c r="T1399" s="19">
        <f t="shared" si="2795"/>
        <v>0.07290974971</v>
      </c>
      <c r="U1399" t="str">
        <f t="shared" si="2795"/>
        <v/>
      </c>
      <c r="V1399" t="str">
        <f t="shared" si="2795"/>
        <v/>
      </c>
      <c r="W1399" t="str">
        <f t="shared" si="2795"/>
        <v/>
      </c>
    </row>
    <row r="1400">
      <c r="A1400">
        <f t="shared" si="33"/>
        <v>2</v>
      </c>
      <c r="B1400">
        <f t="shared" si="34"/>
        <v>1987</v>
      </c>
      <c r="C1400" s="159">
        <f t="shared" si="709"/>
        <v>31836</v>
      </c>
      <c r="D1400" s="156">
        <f t="shared" si="12"/>
        <v>1987.083333</v>
      </c>
      <c r="E1400" s="157">
        <f>('StockBond Returns'!Y1399+'StockBond Returns'!AA1399-'Parameters &amp; Main Results'!$B$33)/'StockBond Returns'!Z1399*12</f>
        <v>0.06691756985</v>
      </c>
      <c r="F1400" s="77">
        <f>'StockBond Returns'!Y1399+'StockBond Returns'!AA1399-'StockBond Returns'!Z1399*'Distribution of Final Value'!$B$7</f>
        <v>10.46400742</v>
      </c>
      <c r="G1400" s="19">
        <f>1/'StockBond Returns'!M1398</f>
        <v>0.06411741279</v>
      </c>
      <c r="H1400">
        <f t="shared" si="7"/>
        <v>1</v>
      </c>
      <c r="I1400" s="71">
        <f t="shared" si="8"/>
        <v>0</v>
      </c>
      <c r="J1400">
        <f t="shared" si="9"/>
        <v>0</v>
      </c>
      <c r="K1400" s="19">
        <f t="shared" ref="K1400:M1400" si="2796">if(H1400=1,$E1400,"")</f>
        <v>0.06691756985</v>
      </c>
      <c r="L1400" t="str">
        <f t="shared" si="2796"/>
        <v/>
      </c>
      <c r="M1400" t="str">
        <f t="shared" si="2796"/>
        <v/>
      </c>
      <c r="N1400" s="158">
        <f>if('StockBond Returns'!AB1398=0,1,0)</f>
        <v>1</v>
      </c>
      <c r="O1400">
        <f>if( and('StockBond Returns'!$AB1398&lt;0,'StockBond Returns'!$AB1398&gt;=-0.1),1,0)</f>
        <v>0</v>
      </c>
      <c r="P1400">
        <f>if( and('StockBond Returns'!$AB1398&lt;-0.1,'StockBond Returns'!$AB1398&gt;=-0.2),1,0)</f>
        <v>0</v>
      </c>
      <c r="Q1400">
        <f>if( and('StockBond Returns'!$AB1398&lt;-0.2,'StockBond Returns'!$AB1398&gt;=-0.3),1,0)</f>
        <v>0</v>
      </c>
      <c r="R1400">
        <f>if('StockBond Returns'!AB1398&lt;-0.3,1,0)</f>
        <v>0</v>
      </c>
      <c r="S1400" s="19">
        <f t="shared" ref="S1400:W1400" si="2797">if(N1400=1,$E1400,"")</f>
        <v>0.06691756985</v>
      </c>
      <c r="T1400" t="str">
        <f t="shared" si="2797"/>
        <v/>
      </c>
      <c r="U1400" t="str">
        <f t="shared" si="2797"/>
        <v/>
      </c>
      <c r="V1400" t="str">
        <f t="shared" si="2797"/>
        <v/>
      </c>
      <c r="W1400" t="str">
        <f t="shared" si="2797"/>
        <v/>
      </c>
    </row>
    <row r="1401">
      <c r="A1401">
        <f t="shared" si="33"/>
        <v>3</v>
      </c>
      <c r="B1401">
        <f t="shared" si="34"/>
        <v>1987</v>
      </c>
      <c r="C1401" s="159">
        <f t="shared" si="709"/>
        <v>31867</v>
      </c>
      <c r="D1401" s="156">
        <f t="shared" si="12"/>
        <v>1987.166667</v>
      </c>
      <c r="E1401" s="157">
        <f>('StockBond Returns'!Y1400+'StockBond Returns'!AA1400-'Parameters &amp; Main Results'!$B$33)/'StockBond Returns'!Z1400*12</f>
        <v>0.06551270566</v>
      </c>
      <c r="F1401" s="77">
        <f>'StockBond Returns'!Y1400+'StockBond Returns'!AA1400-'StockBond Returns'!Z1400*'Distribution of Final Value'!$B$7</f>
        <v>9.911960982</v>
      </c>
      <c r="G1401" s="19">
        <f>1/'StockBond Returns'!M1399</f>
        <v>0.06273287494</v>
      </c>
      <c r="H1401">
        <f t="shared" si="7"/>
        <v>1</v>
      </c>
      <c r="I1401" s="71">
        <f t="shared" si="8"/>
        <v>0</v>
      </c>
      <c r="J1401">
        <f t="shared" si="9"/>
        <v>0</v>
      </c>
      <c r="K1401" s="19">
        <f t="shared" ref="K1401:M1401" si="2798">if(H1401=1,$E1401,"")</f>
        <v>0.06551270566</v>
      </c>
      <c r="L1401" t="str">
        <f t="shared" si="2798"/>
        <v/>
      </c>
      <c r="M1401" t="str">
        <f t="shared" si="2798"/>
        <v/>
      </c>
      <c r="N1401" s="158">
        <f>if('StockBond Returns'!AB1399=0,1,0)</f>
        <v>1</v>
      </c>
      <c r="O1401">
        <f>if( and('StockBond Returns'!$AB1399&lt;0,'StockBond Returns'!$AB1399&gt;=-0.1),1,0)</f>
        <v>0</v>
      </c>
      <c r="P1401">
        <f>if( and('StockBond Returns'!$AB1399&lt;-0.1,'StockBond Returns'!$AB1399&gt;=-0.2),1,0)</f>
        <v>0</v>
      </c>
      <c r="Q1401">
        <f>if( and('StockBond Returns'!$AB1399&lt;-0.2,'StockBond Returns'!$AB1399&gt;=-0.3),1,0)</f>
        <v>0</v>
      </c>
      <c r="R1401">
        <f>if('StockBond Returns'!AB1399&lt;-0.3,1,0)</f>
        <v>0</v>
      </c>
      <c r="S1401" s="19">
        <f t="shared" ref="S1401:W1401" si="2799">if(N1401=1,$E1401,"")</f>
        <v>0.06551270566</v>
      </c>
      <c r="T1401" t="str">
        <f t="shared" si="2799"/>
        <v/>
      </c>
      <c r="U1401" t="str">
        <f t="shared" si="2799"/>
        <v/>
      </c>
      <c r="V1401" t="str">
        <f t="shared" si="2799"/>
        <v/>
      </c>
      <c r="W1401" t="str">
        <f t="shared" si="2799"/>
        <v/>
      </c>
    </row>
    <row r="1402">
      <c r="A1402">
        <f t="shared" si="33"/>
        <v>4</v>
      </c>
      <c r="B1402">
        <f t="shared" si="34"/>
        <v>1987</v>
      </c>
      <c r="C1402" s="159">
        <f t="shared" si="709"/>
        <v>31897</v>
      </c>
      <c r="D1402" s="156">
        <f t="shared" si="12"/>
        <v>1987.25</v>
      </c>
      <c r="E1402" s="157">
        <f>('StockBond Returns'!Y1401+'StockBond Returns'!AA1401-'Parameters &amp; Main Results'!$B$33)/'StockBond Returns'!Z1401*12</f>
        <v>0.06494048015</v>
      </c>
      <c r="F1402" s="77">
        <f>'StockBond Returns'!Y1401+'StockBond Returns'!AA1401-'StockBond Returns'!Z1401*'Distribution of Final Value'!$B$7</f>
        <v>9.677862616</v>
      </c>
      <c r="G1402" s="19">
        <f>1/'StockBond Returns'!M1400</f>
        <v>0.06101877652</v>
      </c>
      <c r="H1402">
        <f t="shared" si="7"/>
        <v>1</v>
      </c>
      <c r="I1402" s="71">
        <f t="shared" si="8"/>
        <v>0</v>
      </c>
      <c r="J1402">
        <f t="shared" si="9"/>
        <v>0</v>
      </c>
      <c r="K1402" s="19">
        <f t="shared" ref="K1402:M1402" si="2800">if(H1402=1,$E1402,"")</f>
        <v>0.06494048015</v>
      </c>
      <c r="L1402" t="str">
        <f t="shared" si="2800"/>
        <v/>
      </c>
      <c r="M1402" t="str">
        <f t="shared" si="2800"/>
        <v/>
      </c>
      <c r="N1402" s="158">
        <f>if('StockBond Returns'!AB1400=0,1,0)</f>
        <v>1</v>
      </c>
      <c r="O1402">
        <f>if( and('StockBond Returns'!$AB1400&lt;0,'StockBond Returns'!$AB1400&gt;=-0.1),1,0)</f>
        <v>0</v>
      </c>
      <c r="P1402">
        <f>if( and('StockBond Returns'!$AB1400&lt;-0.1,'StockBond Returns'!$AB1400&gt;=-0.2),1,0)</f>
        <v>0</v>
      </c>
      <c r="Q1402">
        <f>if( and('StockBond Returns'!$AB1400&lt;-0.2,'StockBond Returns'!$AB1400&gt;=-0.3),1,0)</f>
        <v>0</v>
      </c>
      <c r="R1402">
        <f>if('StockBond Returns'!AB1400&lt;-0.3,1,0)</f>
        <v>0</v>
      </c>
      <c r="S1402" s="19">
        <f t="shared" ref="S1402:W1402" si="2801">if(N1402=1,$E1402,"")</f>
        <v>0.06494048015</v>
      </c>
      <c r="T1402" t="str">
        <f t="shared" si="2801"/>
        <v/>
      </c>
      <c r="U1402" t="str">
        <f t="shared" si="2801"/>
        <v/>
      </c>
      <c r="V1402" t="str">
        <f t="shared" si="2801"/>
        <v/>
      </c>
      <c r="W1402" t="str">
        <f t="shared" si="2801"/>
        <v/>
      </c>
    </row>
    <row r="1403">
      <c r="A1403">
        <f t="shared" si="33"/>
        <v>5</v>
      </c>
      <c r="B1403">
        <f t="shared" si="34"/>
        <v>1987</v>
      </c>
      <c r="C1403" s="159">
        <f t="shared" si="709"/>
        <v>31928</v>
      </c>
      <c r="D1403" s="156">
        <f t="shared" si="12"/>
        <v>1987.333333</v>
      </c>
      <c r="E1403" s="157">
        <f>('StockBond Returns'!Y1402+'StockBond Returns'!AA1402-'Parameters &amp; Main Results'!$B$33)/'StockBond Returns'!Z1402*12</f>
        <v>0.06663848504</v>
      </c>
      <c r="F1403" s="77">
        <f>'StockBond Returns'!Y1402+'StockBond Returns'!AA1402-'StockBond Returns'!Z1402*'Distribution of Final Value'!$B$7</f>
        <v>10.30167792</v>
      </c>
      <c r="G1403" s="19">
        <f>1/'StockBond Returns'!M1401</f>
        <v>0.06194286915</v>
      </c>
      <c r="H1403">
        <f t="shared" si="7"/>
        <v>1</v>
      </c>
      <c r="I1403" s="71">
        <f t="shared" si="8"/>
        <v>0</v>
      </c>
      <c r="J1403">
        <f t="shared" si="9"/>
        <v>0</v>
      </c>
      <c r="K1403" s="19">
        <f t="shared" ref="K1403:M1403" si="2802">if(H1403=1,$E1403,"")</f>
        <v>0.06663848504</v>
      </c>
      <c r="L1403" t="str">
        <f t="shared" si="2802"/>
        <v/>
      </c>
      <c r="M1403" t="str">
        <f t="shared" si="2802"/>
        <v/>
      </c>
      <c r="N1403" s="158">
        <f>if('StockBond Returns'!AB1401=0,1,0)</f>
        <v>0</v>
      </c>
      <c r="O1403">
        <f>if( and('StockBond Returns'!$AB1401&lt;0,'StockBond Returns'!$AB1401&gt;=-0.1),1,0)</f>
        <v>1</v>
      </c>
      <c r="P1403">
        <f>if( and('StockBond Returns'!$AB1401&lt;-0.1,'StockBond Returns'!$AB1401&gt;=-0.2),1,0)</f>
        <v>0</v>
      </c>
      <c r="Q1403">
        <f>if( and('StockBond Returns'!$AB1401&lt;-0.2,'StockBond Returns'!$AB1401&gt;=-0.3),1,0)</f>
        <v>0</v>
      </c>
      <c r="R1403">
        <f>if('StockBond Returns'!AB1401&lt;-0.3,1,0)</f>
        <v>0</v>
      </c>
      <c r="S1403" t="str">
        <f t="shared" ref="S1403:W1403" si="2803">if(N1403=1,$E1403,"")</f>
        <v/>
      </c>
      <c r="T1403" s="19">
        <f t="shared" si="2803"/>
        <v>0.06663848504</v>
      </c>
      <c r="U1403" t="str">
        <f t="shared" si="2803"/>
        <v/>
      </c>
      <c r="V1403" t="str">
        <f t="shared" si="2803"/>
        <v/>
      </c>
      <c r="W1403" t="str">
        <f t="shared" si="2803"/>
        <v/>
      </c>
    </row>
    <row r="1404">
      <c r="A1404">
        <f t="shared" si="33"/>
        <v>6</v>
      </c>
      <c r="B1404">
        <f t="shared" si="34"/>
        <v>1987</v>
      </c>
      <c r="C1404" s="159">
        <f t="shared" si="709"/>
        <v>31958</v>
      </c>
      <c r="D1404" s="156">
        <f t="shared" si="12"/>
        <v>1987.416667</v>
      </c>
      <c r="E1404" s="157">
        <f>('StockBond Returns'!Y1403+'StockBond Returns'!AA1403-'Parameters &amp; Main Results'!$B$33)/'StockBond Returns'!Z1403*12</f>
        <v>0.0669279325</v>
      </c>
      <c r="F1404" s="77">
        <f>'StockBond Returns'!Y1403+'StockBond Returns'!AA1403-'StockBond Returns'!Z1403*'Distribution of Final Value'!$B$7</f>
        <v>10.3912388</v>
      </c>
      <c r="G1404" s="19">
        <f>1/'StockBond Returns'!M1402</f>
        <v>0.06172413533</v>
      </c>
      <c r="H1404">
        <f t="shared" si="7"/>
        <v>1</v>
      </c>
      <c r="I1404" s="71">
        <f t="shared" si="8"/>
        <v>0</v>
      </c>
      <c r="J1404">
        <f t="shared" si="9"/>
        <v>0</v>
      </c>
      <c r="K1404" s="19">
        <f t="shared" ref="K1404:M1404" si="2804">if(H1404=1,$E1404,"")</f>
        <v>0.0669279325</v>
      </c>
      <c r="L1404" t="str">
        <f t="shared" si="2804"/>
        <v/>
      </c>
      <c r="M1404" t="str">
        <f t="shared" si="2804"/>
        <v/>
      </c>
      <c r="N1404" s="158">
        <f>if('StockBond Returns'!AB1402=0,1,0)</f>
        <v>0</v>
      </c>
      <c r="O1404">
        <f>if( and('StockBond Returns'!$AB1402&lt;0,'StockBond Returns'!$AB1402&gt;=-0.1),1,0)</f>
        <v>1</v>
      </c>
      <c r="P1404">
        <f>if( and('StockBond Returns'!$AB1402&lt;-0.1,'StockBond Returns'!$AB1402&gt;=-0.2),1,0)</f>
        <v>0</v>
      </c>
      <c r="Q1404">
        <f>if( and('StockBond Returns'!$AB1402&lt;-0.2,'StockBond Returns'!$AB1402&gt;=-0.3),1,0)</f>
        <v>0</v>
      </c>
      <c r="R1404">
        <f>if('StockBond Returns'!AB1402&lt;-0.3,1,0)</f>
        <v>0</v>
      </c>
      <c r="S1404" t="str">
        <f t="shared" ref="S1404:W1404" si="2805">if(N1404=1,$E1404,"")</f>
        <v/>
      </c>
      <c r="T1404" s="19">
        <f t="shared" si="2805"/>
        <v>0.0669279325</v>
      </c>
      <c r="U1404" t="str">
        <f t="shared" si="2805"/>
        <v/>
      </c>
      <c r="V1404" t="str">
        <f t="shared" si="2805"/>
        <v/>
      </c>
      <c r="W1404" t="str">
        <f t="shared" si="2805"/>
        <v/>
      </c>
    </row>
    <row r="1405">
      <c r="A1405">
        <f t="shared" si="33"/>
        <v>7</v>
      </c>
      <c r="B1405">
        <f t="shared" si="34"/>
        <v>1987</v>
      </c>
      <c r="C1405" s="159">
        <f t="shared" si="709"/>
        <v>31989</v>
      </c>
      <c r="D1405" s="156">
        <f t="shared" si="12"/>
        <v>1987.5</v>
      </c>
      <c r="E1405" s="157">
        <f>('StockBond Returns'!Y1404+'StockBond Returns'!AA1404-'Parameters &amp; Main Results'!$B$33)/'StockBond Returns'!Z1404*12</f>
        <v>0.06493061382</v>
      </c>
      <c r="F1405" s="77">
        <f>'StockBond Returns'!Y1404+'StockBond Returns'!AA1404-'StockBond Returns'!Z1404*'Distribution of Final Value'!$B$7</f>
        <v>9.620646129</v>
      </c>
      <c r="G1405" s="19">
        <f>1/'StockBond Returns'!M1403</f>
        <v>0.0589263092</v>
      </c>
      <c r="H1405">
        <f t="shared" si="7"/>
        <v>1</v>
      </c>
      <c r="I1405" s="71">
        <f t="shared" si="8"/>
        <v>0</v>
      </c>
      <c r="J1405">
        <f t="shared" si="9"/>
        <v>0</v>
      </c>
      <c r="K1405" s="19">
        <f t="shared" ref="K1405:M1405" si="2806">if(H1405=1,$E1405,"")</f>
        <v>0.06493061382</v>
      </c>
      <c r="L1405" t="str">
        <f t="shared" si="2806"/>
        <v/>
      </c>
      <c r="M1405" t="str">
        <f t="shared" si="2806"/>
        <v/>
      </c>
      <c r="N1405" s="158">
        <f>if('StockBond Returns'!AB1403=0,1,0)</f>
        <v>1</v>
      </c>
      <c r="O1405">
        <f>if( and('StockBond Returns'!$AB1403&lt;0,'StockBond Returns'!$AB1403&gt;=-0.1),1,0)</f>
        <v>0</v>
      </c>
      <c r="P1405">
        <f>if( and('StockBond Returns'!$AB1403&lt;-0.1,'StockBond Returns'!$AB1403&gt;=-0.2),1,0)</f>
        <v>0</v>
      </c>
      <c r="Q1405">
        <f>if( and('StockBond Returns'!$AB1403&lt;-0.2,'StockBond Returns'!$AB1403&gt;=-0.3),1,0)</f>
        <v>0</v>
      </c>
      <c r="R1405">
        <f>if('StockBond Returns'!AB1403&lt;-0.3,1,0)</f>
        <v>0</v>
      </c>
      <c r="S1405" s="19">
        <f t="shared" ref="S1405:W1405" si="2807">if(N1405=1,$E1405,"")</f>
        <v>0.06493061382</v>
      </c>
      <c r="T1405" t="str">
        <f t="shared" si="2807"/>
        <v/>
      </c>
      <c r="U1405" t="str">
        <f t="shared" si="2807"/>
        <v/>
      </c>
      <c r="V1405" t="str">
        <f t="shared" si="2807"/>
        <v/>
      </c>
      <c r="W1405" t="str">
        <f t="shared" si="2807"/>
        <v/>
      </c>
    </row>
    <row r="1406">
      <c r="A1406">
        <f t="shared" si="33"/>
        <v>8</v>
      </c>
      <c r="B1406">
        <f t="shared" si="34"/>
        <v>1987</v>
      </c>
      <c r="C1406" s="159">
        <f t="shared" si="709"/>
        <v>32020</v>
      </c>
      <c r="D1406" s="156">
        <f t="shared" si="12"/>
        <v>1987.583333</v>
      </c>
      <c r="E1406" s="157">
        <f>('StockBond Returns'!Y1405+'StockBond Returns'!AA1405-'Parameters &amp; Main Results'!$B$33)/'StockBond Returns'!Z1405*12</f>
        <v>0.06324271795</v>
      </c>
      <c r="F1406" s="77">
        <f>'StockBond Returns'!Y1405+'StockBond Returns'!AA1405-'StockBond Returns'!Z1405*'Distribution of Final Value'!$B$7</f>
        <v>8.97056923</v>
      </c>
      <c r="G1406" s="19">
        <f>1/'StockBond Returns'!M1404</f>
        <v>0.0562312069</v>
      </c>
      <c r="H1406">
        <f t="shared" si="7"/>
        <v>1</v>
      </c>
      <c r="I1406" s="71">
        <f t="shared" si="8"/>
        <v>0</v>
      </c>
      <c r="J1406">
        <f t="shared" si="9"/>
        <v>0</v>
      </c>
      <c r="K1406" s="19">
        <f t="shared" ref="K1406:M1406" si="2808">if(H1406=1,$E1406,"")</f>
        <v>0.06324271795</v>
      </c>
      <c r="L1406" t="str">
        <f t="shared" si="2808"/>
        <v/>
      </c>
      <c r="M1406" t="str">
        <f t="shared" si="2808"/>
        <v/>
      </c>
      <c r="N1406" s="158">
        <f>if('StockBond Returns'!AB1404=0,1,0)</f>
        <v>1</v>
      </c>
      <c r="O1406">
        <f>if( and('StockBond Returns'!$AB1404&lt;0,'StockBond Returns'!$AB1404&gt;=-0.1),1,0)</f>
        <v>0</v>
      </c>
      <c r="P1406">
        <f>if( and('StockBond Returns'!$AB1404&lt;-0.1,'StockBond Returns'!$AB1404&gt;=-0.2),1,0)</f>
        <v>0</v>
      </c>
      <c r="Q1406">
        <f>if( and('StockBond Returns'!$AB1404&lt;-0.2,'StockBond Returns'!$AB1404&gt;=-0.3),1,0)</f>
        <v>0</v>
      </c>
      <c r="R1406">
        <f>if('StockBond Returns'!AB1404&lt;-0.3,1,0)</f>
        <v>0</v>
      </c>
      <c r="S1406" s="19">
        <f t="shared" ref="S1406:W1406" si="2809">if(N1406=1,$E1406,"")</f>
        <v>0.06324271795</v>
      </c>
      <c r="T1406" t="str">
        <f t="shared" si="2809"/>
        <v/>
      </c>
      <c r="U1406" t="str">
        <f t="shared" si="2809"/>
        <v/>
      </c>
      <c r="V1406" t="str">
        <f t="shared" si="2809"/>
        <v/>
      </c>
      <c r="W1406" t="str">
        <f t="shared" si="2809"/>
        <v/>
      </c>
    </row>
    <row r="1407">
      <c r="A1407">
        <f t="shared" si="33"/>
        <v>9</v>
      </c>
      <c r="B1407">
        <f t="shared" si="34"/>
        <v>1987</v>
      </c>
      <c r="C1407" s="159">
        <f t="shared" si="709"/>
        <v>32050</v>
      </c>
      <c r="D1407" s="156">
        <f t="shared" si="12"/>
        <v>1987.666667</v>
      </c>
      <c r="E1407" s="157">
        <f>('StockBond Returns'!Y1406+'StockBond Returns'!AA1406-'Parameters &amp; Main Results'!$B$33)/'StockBond Returns'!Z1406*12</f>
        <v>0.06234123469</v>
      </c>
      <c r="F1407" s="77">
        <f>'StockBond Returns'!Y1406+'StockBond Returns'!AA1406-'StockBond Returns'!Z1406*'Distribution of Final Value'!$B$7</f>
        <v>8.61850652</v>
      </c>
      <c r="G1407" s="19">
        <f>1/'StockBond Returns'!M1405</f>
        <v>0.0544984012</v>
      </c>
      <c r="H1407">
        <f t="shared" si="7"/>
        <v>1</v>
      </c>
      <c r="I1407" s="71">
        <f t="shared" si="8"/>
        <v>0</v>
      </c>
      <c r="J1407">
        <f t="shared" si="9"/>
        <v>0</v>
      </c>
      <c r="K1407" s="19">
        <f t="shared" ref="K1407:M1407" si="2810">if(H1407=1,$E1407,"")</f>
        <v>0.06234123469</v>
      </c>
      <c r="L1407" t="str">
        <f t="shared" si="2810"/>
        <v/>
      </c>
      <c r="M1407" t="str">
        <f t="shared" si="2810"/>
        <v/>
      </c>
      <c r="N1407" s="158">
        <f>if('StockBond Returns'!AB1405=0,1,0)</f>
        <v>1</v>
      </c>
      <c r="O1407">
        <f>if( and('StockBond Returns'!$AB1405&lt;0,'StockBond Returns'!$AB1405&gt;=-0.1),1,0)</f>
        <v>0</v>
      </c>
      <c r="P1407">
        <f>if( and('StockBond Returns'!$AB1405&lt;-0.1,'StockBond Returns'!$AB1405&gt;=-0.2),1,0)</f>
        <v>0</v>
      </c>
      <c r="Q1407">
        <f>if( and('StockBond Returns'!$AB1405&lt;-0.2,'StockBond Returns'!$AB1405&gt;=-0.3),1,0)</f>
        <v>0</v>
      </c>
      <c r="R1407">
        <f>if('StockBond Returns'!AB1405&lt;-0.3,1,0)</f>
        <v>0</v>
      </c>
      <c r="S1407" s="19">
        <f t="shared" ref="S1407:W1407" si="2811">if(N1407=1,$E1407,"")</f>
        <v>0.06234123469</v>
      </c>
      <c r="T1407" t="str">
        <f t="shared" si="2811"/>
        <v/>
      </c>
      <c r="U1407" t="str">
        <f t="shared" si="2811"/>
        <v/>
      </c>
      <c r="V1407" t="str">
        <f t="shared" si="2811"/>
        <v/>
      </c>
      <c r="W1407" t="str">
        <f t="shared" si="2811"/>
        <v/>
      </c>
    </row>
    <row r="1408">
      <c r="A1408">
        <f t="shared" si="33"/>
        <v>10</v>
      </c>
      <c r="B1408">
        <f t="shared" si="34"/>
        <v>1987</v>
      </c>
      <c r="C1408" s="159">
        <f t="shared" si="709"/>
        <v>32081</v>
      </c>
      <c r="D1408" s="156">
        <f t="shared" si="12"/>
        <v>1987.75</v>
      </c>
      <c r="E1408" s="157">
        <f>('StockBond Returns'!Y1407+'StockBond Returns'!AA1407-'Parameters &amp; Main Results'!$B$33)/'StockBond Returns'!Z1407*12</f>
        <v>0.06441117716</v>
      </c>
      <c r="F1408" s="77">
        <f>'StockBond Returns'!Y1407+'StockBond Returns'!AA1407-'StockBond Returns'!Z1407*'Distribution of Final Value'!$B$7</f>
        <v>9.379463632</v>
      </c>
      <c r="G1408" s="19">
        <f>1/'StockBond Returns'!M1406</f>
        <v>0.05602487174</v>
      </c>
      <c r="H1408">
        <f t="shared" si="7"/>
        <v>1</v>
      </c>
      <c r="I1408" s="71">
        <f t="shared" si="8"/>
        <v>0</v>
      </c>
      <c r="J1408">
        <f t="shared" si="9"/>
        <v>0</v>
      </c>
      <c r="K1408" s="19">
        <f t="shared" ref="K1408:M1408" si="2812">if(H1408=1,$E1408,"")</f>
        <v>0.06441117716</v>
      </c>
      <c r="L1408" t="str">
        <f t="shared" si="2812"/>
        <v/>
      </c>
      <c r="M1408" t="str">
        <f t="shared" si="2812"/>
        <v/>
      </c>
      <c r="N1408" s="158">
        <f>if('StockBond Returns'!AB1406=0,1,0)</f>
        <v>0</v>
      </c>
      <c r="O1408">
        <f>if( and('StockBond Returns'!$AB1406&lt;0,'StockBond Returns'!$AB1406&gt;=-0.1),1,0)</f>
        <v>1</v>
      </c>
      <c r="P1408">
        <f>if( and('StockBond Returns'!$AB1406&lt;-0.1,'StockBond Returns'!$AB1406&gt;=-0.2),1,0)</f>
        <v>0</v>
      </c>
      <c r="Q1408">
        <f>if( and('StockBond Returns'!$AB1406&lt;-0.2,'StockBond Returns'!$AB1406&gt;=-0.3),1,0)</f>
        <v>0</v>
      </c>
      <c r="R1408">
        <f>if('StockBond Returns'!AB1406&lt;-0.3,1,0)</f>
        <v>0</v>
      </c>
      <c r="S1408" t="str">
        <f t="shared" ref="S1408:W1408" si="2813">if(N1408=1,$E1408,"")</f>
        <v/>
      </c>
      <c r="T1408" s="19">
        <f t="shared" si="2813"/>
        <v>0.06441117716</v>
      </c>
      <c r="U1408" t="str">
        <f t="shared" si="2813"/>
        <v/>
      </c>
      <c r="V1408" t="str">
        <f t="shared" si="2813"/>
        <v/>
      </c>
      <c r="W1408" t="str">
        <f t="shared" si="2813"/>
        <v/>
      </c>
    </row>
    <row r="1409">
      <c r="A1409">
        <f t="shared" si="33"/>
        <v>11</v>
      </c>
      <c r="B1409">
        <f t="shared" si="34"/>
        <v>1987</v>
      </c>
      <c r="C1409" s="159">
        <f t="shared" si="709"/>
        <v>32111</v>
      </c>
      <c r="D1409" s="156">
        <f t="shared" si="12"/>
        <v>1987.833333</v>
      </c>
      <c r="E1409" s="157">
        <f>('StockBond Returns'!Y1408+'StockBond Returns'!AA1408-'Parameters &amp; Main Results'!$B$33)/'StockBond Returns'!Z1408*12</f>
        <v>0.07591202257</v>
      </c>
      <c r="F1409" s="77">
        <f>'StockBond Returns'!Y1408+'StockBond Returns'!AA1408-'StockBond Returns'!Z1408*'Distribution of Final Value'!$B$7</f>
        <v>13.65716487</v>
      </c>
      <c r="G1409" s="19">
        <f>1/'StockBond Returns'!M1407</f>
        <v>0.07054715089</v>
      </c>
      <c r="H1409">
        <f t="shared" si="7"/>
        <v>1</v>
      </c>
      <c r="I1409" s="71">
        <f t="shared" si="8"/>
        <v>0</v>
      </c>
      <c r="J1409">
        <f t="shared" si="9"/>
        <v>0</v>
      </c>
      <c r="K1409" s="19">
        <f t="shared" ref="K1409:M1409" si="2814">if(H1409=1,$E1409,"")</f>
        <v>0.07591202257</v>
      </c>
      <c r="L1409" t="str">
        <f t="shared" si="2814"/>
        <v/>
      </c>
      <c r="M1409" t="str">
        <f t="shared" si="2814"/>
        <v/>
      </c>
      <c r="N1409" s="158">
        <f>if('StockBond Returns'!AB1407=0,1,0)</f>
        <v>0</v>
      </c>
      <c r="O1409">
        <f>if( and('StockBond Returns'!$AB1407&lt;0,'StockBond Returns'!$AB1407&gt;=-0.1),1,0)</f>
        <v>0</v>
      </c>
      <c r="P1409">
        <f>if( and('StockBond Returns'!$AB1407&lt;-0.1,'StockBond Returns'!$AB1407&gt;=-0.2),1,0)</f>
        <v>0</v>
      </c>
      <c r="Q1409">
        <f>if( and('StockBond Returns'!$AB1407&lt;-0.2,'StockBond Returns'!$AB1407&gt;=-0.3),1,0)</f>
        <v>1</v>
      </c>
      <c r="R1409">
        <f>if('StockBond Returns'!AB1407&lt;-0.3,1,0)</f>
        <v>0</v>
      </c>
      <c r="S1409" t="str">
        <f t="shared" ref="S1409:W1409" si="2815">if(N1409=1,$E1409,"")</f>
        <v/>
      </c>
      <c r="T1409" t="str">
        <f t="shared" si="2815"/>
        <v/>
      </c>
      <c r="U1409" t="str">
        <f t="shared" si="2815"/>
        <v/>
      </c>
      <c r="V1409" s="19">
        <f t="shared" si="2815"/>
        <v>0.07591202257</v>
      </c>
      <c r="W1409" t="str">
        <f t="shared" si="2815"/>
        <v/>
      </c>
    </row>
    <row r="1410">
      <c r="A1410">
        <f t="shared" si="33"/>
        <v>12</v>
      </c>
      <c r="B1410">
        <f t="shared" si="34"/>
        <v>1987</v>
      </c>
      <c r="C1410" s="159">
        <f t="shared" si="709"/>
        <v>32142</v>
      </c>
      <c r="D1410" s="156">
        <f t="shared" si="12"/>
        <v>1987.916667</v>
      </c>
      <c r="E1410" s="157">
        <f>('StockBond Returns'!Y1409+'StockBond Returns'!AA1409-'Parameters &amp; Main Results'!$B$33)/'StockBond Returns'!Z1409*12</f>
        <v>0.08160138269</v>
      </c>
      <c r="F1410" s="77">
        <f>'StockBond Returns'!Y1409+'StockBond Returns'!AA1409-'StockBond Returns'!Z1409*'Distribution of Final Value'!$B$7</f>
        <v>15.73912778</v>
      </c>
      <c r="G1410" s="19">
        <f>1/'StockBond Returns'!M1408</f>
        <v>0.07827523935</v>
      </c>
      <c r="H1410">
        <f t="shared" si="7"/>
        <v>1</v>
      </c>
      <c r="I1410" s="71">
        <f t="shared" si="8"/>
        <v>0</v>
      </c>
      <c r="J1410">
        <f t="shared" si="9"/>
        <v>0</v>
      </c>
      <c r="K1410" s="19">
        <f t="shared" ref="K1410:M1410" si="2816">if(H1410=1,$E1410,"")</f>
        <v>0.08160138269</v>
      </c>
      <c r="L1410" t="str">
        <f t="shared" si="2816"/>
        <v/>
      </c>
      <c r="M1410" t="str">
        <f t="shared" si="2816"/>
        <v/>
      </c>
      <c r="N1410" s="158">
        <f>if('StockBond Returns'!AB1408=0,1,0)</f>
        <v>0</v>
      </c>
      <c r="O1410">
        <f>if( and('StockBond Returns'!$AB1408&lt;0,'StockBond Returns'!$AB1408&gt;=-0.1),1,0)</f>
        <v>0</v>
      </c>
      <c r="P1410">
        <f>if( and('StockBond Returns'!$AB1408&lt;-0.1,'StockBond Returns'!$AB1408&gt;=-0.2),1,0)</f>
        <v>0</v>
      </c>
      <c r="Q1410">
        <f>if( and('StockBond Returns'!$AB1408&lt;-0.2,'StockBond Returns'!$AB1408&gt;=-0.3),1,0)</f>
        <v>0</v>
      </c>
      <c r="R1410">
        <f>if('StockBond Returns'!AB1408&lt;-0.3,1,0)</f>
        <v>1</v>
      </c>
      <c r="S1410" t="str">
        <f t="shared" ref="S1410:W1410" si="2817">if(N1410=1,$E1410,"")</f>
        <v/>
      </c>
      <c r="T1410" t="str">
        <f t="shared" si="2817"/>
        <v/>
      </c>
      <c r="U1410" t="str">
        <f t="shared" si="2817"/>
        <v/>
      </c>
      <c r="V1410" t="str">
        <f t="shared" si="2817"/>
        <v/>
      </c>
      <c r="W1410" s="19">
        <f t="shared" si="2817"/>
        <v>0.08160138269</v>
      </c>
    </row>
    <row r="1411">
      <c r="A1411">
        <f t="shared" si="33"/>
        <v>1</v>
      </c>
      <c r="B1411">
        <f t="shared" si="34"/>
        <v>1988</v>
      </c>
      <c r="C1411" s="159">
        <f t="shared" si="709"/>
        <v>32173</v>
      </c>
      <c r="D1411" s="156">
        <f t="shared" si="12"/>
        <v>1988</v>
      </c>
      <c r="E1411" s="157">
        <f>('StockBond Returns'!Y1410+'StockBond Returns'!AA1410-'Parameters &amp; Main Results'!$B$33)/'StockBond Returns'!Z1410*12</f>
        <v>0.07756539116</v>
      </c>
      <c r="F1411" s="77">
        <f>'StockBond Returns'!Y1410+'StockBond Returns'!AA1410-'StockBond Returns'!Z1410*'Distribution of Final Value'!$B$7</f>
        <v>14.19190982</v>
      </c>
      <c r="G1411" s="19">
        <f>1/'StockBond Returns'!M1409</f>
        <v>0.0728501388</v>
      </c>
      <c r="H1411">
        <f t="shared" si="7"/>
        <v>1</v>
      </c>
      <c r="I1411" s="71">
        <f t="shared" si="8"/>
        <v>0</v>
      </c>
      <c r="J1411">
        <f t="shared" si="9"/>
        <v>0</v>
      </c>
      <c r="K1411" s="19">
        <f t="shared" ref="K1411:M1411" si="2818">if(H1411=1,$E1411,"")</f>
        <v>0.07756539116</v>
      </c>
      <c r="L1411" t="str">
        <f t="shared" si="2818"/>
        <v/>
      </c>
      <c r="M1411" t="str">
        <f t="shared" si="2818"/>
        <v/>
      </c>
      <c r="N1411" s="158">
        <f>if('StockBond Returns'!AB1409=0,1,0)</f>
        <v>0</v>
      </c>
      <c r="O1411">
        <f>if( and('StockBond Returns'!$AB1409&lt;0,'StockBond Returns'!$AB1409&gt;=-0.1),1,0)</f>
        <v>0</v>
      </c>
      <c r="P1411">
        <f>if( and('StockBond Returns'!$AB1409&lt;-0.1,'StockBond Returns'!$AB1409&gt;=-0.2),1,0)</f>
        <v>0</v>
      </c>
      <c r="Q1411">
        <f>if( and('StockBond Returns'!$AB1409&lt;-0.2,'StockBond Returns'!$AB1409&gt;=-0.3),1,0)</f>
        <v>1</v>
      </c>
      <c r="R1411">
        <f>if('StockBond Returns'!AB1409&lt;-0.3,1,0)</f>
        <v>0</v>
      </c>
      <c r="S1411" t="str">
        <f t="shared" ref="S1411:W1411" si="2819">if(N1411=1,$E1411,"")</f>
        <v/>
      </c>
      <c r="T1411" t="str">
        <f t="shared" si="2819"/>
        <v/>
      </c>
      <c r="U1411" t="str">
        <f t="shared" si="2819"/>
        <v/>
      </c>
      <c r="V1411" s="19">
        <f t="shared" si="2819"/>
        <v>0.07756539116</v>
      </c>
      <c r="W1411" t="str">
        <f t="shared" si="2819"/>
        <v/>
      </c>
    </row>
    <row r="1412">
      <c r="A1412">
        <f t="shared" si="33"/>
        <v>2</v>
      </c>
      <c r="B1412">
        <f t="shared" si="34"/>
        <v>1988</v>
      </c>
      <c r="C1412" s="159">
        <f t="shared" si="709"/>
        <v>32202</v>
      </c>
      <c r="D1412" s="156">
        <f t="shared" si="12"/>
        <v>1988.083333</v>
      </c>
      <c r="E1412" s="157">
        <f>('StockBond Returns'!Y1411+'StockBond Returns'!AA1411-'Parameters &amp; Main Results'!$B$33)/'StockBond Returns'!Z1411*12</f>
        <v>0.07556074264</v>
      </c>
      <c r="F1412" s="77">
        <f>'StockBond Returns'!Y1411+'StockBond Returns'!AA1411-'StockBond Returns'!Z1411*'Distribution of Final Value'!$B$7</f>
        <v>13.41035611</v>
      </c>
      <c r="G1412" s="19">
        <f>1/'StockBond Returns'!M1410</f>
        <v>0.07067024587</v>
      </c>
      <c r="H1412">
        <f t="shared" si="7"/>
        <v>1</v>
      </c>
      <c r="I1412" s="71">
        <f t="shared" si="8"/>
        <v>0</v>
      </c>
      <c r="J1412">
        <f t="shared" si="9"/>
        <v>0</v>
      </c>
      <c r="K1412" s="19">
        <f t="shared" ref="K1412:M1412" si="2820">if(H1412=1,$E1412,"")</f>
        <v>0.07556074264</v>
      </c>
      <c r="L1412" t="str">
        <f t="shared" si="2820"/>
        <v/>
      </c>
      <c r="M1412" t="str">
        <f t="shared" si="2820"/>
        <v/>
      </c>
      <c r="N1412" s="158">
        <f>if('StockBond Returns'!AB1410=0,1,0)</f>
        <v>0</v>
      </c>
      <c r="O1412">
        <f>if( and('StockBond Returns'!$AB1410&lt;0,'StockBond Returns'!$AB1410&gt;=-0.1),1,0)</f>
        <v>0</v>
      </c>
      <c r="P1412">
        <f>if( and('StockBond Returns'!$AB1410&lt;-0.1,'StockBond Returns'!$AB1410&gt;=-0.2),1,0)</f>
        <v>0</v>
      </c>
      <c r="Q1412">
        <f>if( and('StockBond Returns'!$AB1410&lt;-0.2,'StockBond Returns'!$AB1410&gt;=-0.3),1,0)</f>
        <v>1</v>
      </c>
      <c r="R1412">
        <f>if('StockBond Returns'!AB1410&lt;-0.3,1,0)</f>
        <v>0</v>
      </c>
      <c r="S1412" t="str">
        <f t="shared" ref="S1412:W1412" si="2821">if(N1412=1,$E1412,"")</f>
        <v/>
      </c>
      <c r="T1412" t="str">
        <f t="shared" si="2821"/>
        <v/>
      </c>
      <c r="U1412" t="str">
        <f t="shared" si="2821"/>
        <v/>
      </c>
      <c r="V1412" s="19">
        <f t="shared" si="2821"/>
        <v>0.07556074264</v>
      </c>
      <c r="W1412" t="str">
        <f t="shared" si="2821"/>
        <v/>
      </c>
    </row>
    <row r="1413">
      <c r="A1413">
        <f t="shared" si="33"/>
        <v>3</v>
      </c>
      <c r="B1413">
        <f t="shared" si="34"/>
        <v>1988</v>
      </c>
      <c r="C1413" s="159">
        <f t="shared" si="709"/>
        <v>32233</v>
      </c>
      <c r="D1413" s="156">
        <f t="shared" si="12"/>
        <v>1988.166667</v>
      </c>
      <c r="E1413" s="157">
        <f>('StockBond Returns'!Y1412+'StockBond Returns'!AA1412-'Parameters &amp; Main Results'!$B$33)/'StockBond Returns'!Z1412*12</f>
        <v>0.0729501942</v>
      </c>
      <c r="F1413" s="77">
        <f>'StockBond Returns'!Y1412+'StockBond Returns'!AA1412-'StockBond Returns'!Z1412*'Distribution of Final Value'!$B$7</f>
        <v>12.4115947</v>
      </c>
      <c r="G1413" s="19">
        <f>1/'StockBond Returns'!M1411</f>
        <v>0.06740024509</v>
      </c>
      <c r="H1413">
        <f t="shared" si="7"/>
        <v>1</v>
      </c>
      <c r="I1413" s="71">
        <f t="shared" si="8"/>
        <v>0</v>
      </c>
      <c r="J1413">
        <f t="shared" si="9"/>
        <v>0</v>
      </c>
      <c r="K1413" s="19">
        <f t="shared" ref="K1413:M1413" si="2822">if(H1413=1,$E1413,"")</f>
        <v>0.0729501942</v>
      </c>
      <c r="L1413" t="str">
        <f t="shared" si="2822"/>
        <v/>
      </c>
      <c r="M1413" t="str">
        <f t="shared" si="2822"/>
        <v/>
      </c>
      <c r="N1413" s="158">
        <f>if('StockBond Returns'!AB1411=0,1,0)</f>
        <v>0</v>
      </c>
      <c r="O1413">
        <f>if( and('StockBond Returns'!$AB1411&lt;0,'StockBond Returns'!$AB1411&gt;=-0.1),1,0)</f>
        <v>0</v>
      </c>
      <c r="P1413">
        <f>if( and('StockBond Returns'!$AB1411&lt;-0.1,'StockBond Returns'!$AB1411&gt;=-0.2),1,0)</f>
        <v>1</v>
      </c>
      <c r="Q1413">
        <f>if( and('StockBond Returns'!$AB1411&lt;-0.2,'StockBond Returns'!$AB1411&gt;=-0.3),1,0)</f>
        <v>0</v>
      </c>
      <c r="R1413">
        <f>if('StockBond Returns'!AB1411&lt;-0.3,1,0)</f>
        <v>0</v>
      </c>
      <c r="S1413" t="str">
        <f t="shared" ref="S1413:W1413" si="2823">if(N1413=1,$E1413,"")</f>
        <v/>
      </c>
      <c r="T1413" t="str">
        <f t="shared" si="2823"/>
        <v/>
      </c>
      <c r="U1413" s="19">
        <f t="shared" si="2823"/>
        <v>0.0729501942</v>
      </c>
      <c r="V1413" t="str">
        <f t="shared" si="2823"/>
        <v/>
      </c>
      <c r="W1413" t="str">
        <f t="shared" si="2823"/>
        <v/>
      </c>
    </row>
    <row r="1414">
      <c r="A1414">
        <f t="shared" si="33"/>
        <v>4</v>
      </c>
      <c r="B1414">
        <f t="shared" si="34"/>
        <v>1988</v>
      </c>
      <c r="C1414" s="159">
        <f t="shared" si="709"/>
        <v>32263</v>
      </c>
      <c r="D1414" s="156">
        <f t="shared" si="12"/>
        <v>1988.25</v>
      </c>
      <c r="E1414" s="157">
        <f>('StockBond Returns'!Y1413+'StockBond Returns'!AA1413-'Parameters &amp; Main Results'!$B$33)/'StockBond Returns'!Z1413*12</f>
        <v>0.07565170224</v>
      </c>
      <c r="F1414" s="77">
        <f>'StockBond Returns'!Y1413+'StockBond Returns'!AA1413-'StockBond Returns'!Z1413*'Distribution of Final Value'!$B$7</f>
        <v>13.37634563</v>
      </c>
      <c r="G1414" s="19">
        <f>1/'StockBond Returns'!M1412</f>
        <v>0.0699644372</v>
      </c>
      <c r="H1414">
        <f t="shared" si="7"/>
        <v>1</v>
      </c>
      <c r="I1414" s="71">
        <f t="shared" si="8"/>
        <v>0</v>
      </c>
      <c r="J1414">
        <f t="shared" si="9"/>
        <v>0</v>
      </c>
      <c r="K1414" s="19">
        <f t="shared" ref="K1414:M1414" si="2824">if(H1414=1,$E1414,"")</f>
        <v>0.07565170224</v>
      </c>
      <c r="L1414" t="str">
        <f t="shared" si="2824"/>
        <v/>
      </c>
      <c r="M1414" t="str">
        <f t="shared" si="2824"/>
        <v/>
      </c>
      <c r="N1414" s="158">
        <f>if('StockBond Returns'!AB1412=0,1,0)</f>
        <v>0</v>
      </c>
      <c r="O1414">
        <f>if( and('StockBond Returns'!$AB1412&lt;0,'StockBond Returns'!$AB1412&gt;=-0.1),1,0)</f>
        <v>0</v>
      </c>
      <c r="P1414">
        <f>if( and('StockBond Returns'!$AB1412&lt;-0.1,'StockBond Returns'!$AB1412&gt;=-0.2),1,0)</f>
        <v>0</v>
      </c>
      <c r="Q1414">
        <f>if( and('StockBond Returns'!$AB1412&lt;-0.2,'StockBond Returns'!$AB1412&gt;=-0.3),1,0)</f>
        <v>1</v>
      </c>
      <c r="R1414">
        <f>if('StockBond Returns'!AB1412&lt;-0.3,1,0)</f>
        <v>0</v>
      </c>
      <c r="S1414" t="str">
        <f t="shared" ref="S1414:W1414" si="2825">if(N1414=1,$E1414,"")</f>
        <v/>
      </c>
      <c r="T1414" t="str">
        <f t="shared" si="2825"/>
        <v/>
      </c>
      <c r="U1414" t="str">
        <f t="shared" si="2825"/>
        <v/>
      </c>
      <c r="V1414" s="19">
        <f t="shared" si="2825"/>
        <v>0.07565170224</v>
      </c>
      <c r="W1414" t="str">
        <f t="shared" si="2825"/>
        <v/>
      </c>
    </row>
    <row r="1415">
      <c r="A1415">
        <f t="shared" si="33"/>
        <v>5</v>
      </c>
      <c r="B1415">
        <f t="shared" si="34"/>
        <v>1988</v>
      </c>
      <c r="C1415" s="159">
        <f t="shared" si="709"/>
        <v>32294</v>
      </c>
      <c r="D1415" s="156">
        <f t="shared" si="12"/>
        <v>1988.333333</v>
      </c>
      <c r="E1415" s="157">
        <f>('StockBond Returns'!Y1414+'StockBond Returns'!AA1414-'Parameters &amp; Main Results'!$B$33)/'StockBond Returns'!Z1414*12</f>
        <v>0.07609644303</v>
      </c>
      <c r="F1415" s="77">
        <f>'StockBond Returns'!Y1414+'StockBond Returns'!AA1414-'StockBond Returns'!Z1414*'Distribution of Final Value'!$B$7</f>
        <v>13.50442435</v>
      </c>
      <c r="G1415" s="19">
        <f>1/'StockBond Returns'!M1413</f>
        <v>0.06955962954</v>
      </c>
      <c r="H1415">
        <f t="shared" si="7"/>
        <v>1</v>
      </c>
      <c r="I1415" s="71">
        <f t="shared" si="8"/>
        <v>0</v>
      </c>
      <c r="J1415">
        <f t="shared" si="9"/>
        <v>0</v>
      </c>
      <c r="K1415" s="19">
        <f t="shared" ref="K1415:M1415" si="2826">if(H1415=1,$E1415,"")</f>
        <v>0.07609644303</v>
      </c>
      <c r="L1415" t="str">
        <f t="shared" si="2826"/>
        <v/>
      </c>
      <c r="M1415" t="str">
        <f t="shared" si="2826"/>
        <v/>
      </c>
      <c r="N1415" s="158">
        <f>if('StockBond Returns'!AB1413=0,1,0)</f>
        <v>0</v>
      </c>
      <c r="O1415">
        <f>if( and('StockBond Returns'!$AB1413&lt;0,'StockBond Returns'!$AB1413&gt;=-0.1),1,0)</f>
        <v>0</v>
      </c>
      <c r="P1415">
        <f>if( and('StockBond Returns'!$AB1413&lt;-0.1,'StockBond Returns'!$AB1413&gt;=-0.2),1,0)</f>
        <v>0</v>
      </c>
      <c r="Q1415">
        <f>if( and('StockBond Returns'!$AB1413&lt;-0.2,'StockBond Returns'!$AB1413&gt;=-0.3),1,0)</f>
        <v>1</v>
      </c>
      <c r="R1415">
        <f>if('StockBond Returns'!AB1413&lt;-0.3,1,0)</f>
        <v>0</v>
      </c>
      <c r="S1415" t="str">
        <f t="shared" ref="S1415:W1415" si="2827">if(N1415=1,$E1415,"")</f>
        <v/>
      </c>
      <c r="T1415" t="str">
        <f t="shared" si="2827"/>
        <v/>
      </c>
      <c r="U1415" t="str">
        <f t="shared" si="2827"/>
        <v/>
      </c>
      <c r="V1415" s="19">
        <f t="shared" si="2827"/>
        <v>0.07609644303</v>
      </c>
      <c r="W1415" t="str">
        <f t="shared" si="2827"/>
        <v/>
      </c>
    </row>
    <row r="1416">
      <c r="A1416">
        <f t="shared" si="33"/>
        <v>6</v>
      </c>
      <c r="B1416">
        <f t="shared" si="34"/>
        <v>1988</v>
      </c>
      <c r="C1416" s="159">
        <f t="shared" si="709"/>
        <v>32324</v>
      </c>
      <c r="D1416" s="156">
        <f t="shared" si="12"/>
        <v>1988.416667</v>
      </c>
      <c r="E1416" s="157">
        <f>('StockBond Returns'!Y1415+'StockBond Returns'!AA1415-'Parameters &amp; Main Results'!$B$33)/'StockBond Returns'!Z1415*12</f>
        <v>0.0765822594</v>
      </c>
      <c r="F1416" s="77">
        <f>'StockBond Returns'!Y1415+'StockBond Returns'!AA1415-'StockBond Returns'!Z1415*'Distribution of Final Value'!$B$7</f>
        <v>13.64627227</v>
      </c>
      <c r="G1416" s="19">
        <f>1/'StockBond Returns'!M1414</f>
        <v>0.0696188647</v>
      </c>
      <c r="H1416">
        <f t="shared" si="7"/>
        <v>1</v>
      </c>
      <c r="I1416" s="71">
        <f t="shared" si="8"/>
        <v>0</v>
      </c>
      <c r="J1416">
        <f t="shared" si="9"/>
        <v>0</v>
      </c>
      <c r="K1416" s="19">
        <f t="shared" ref="K1416:M1416" si="2828">if(H1416=1,$E1416,"")</f>
        <v>0.0765822594</v>
      </c>
      <c r="L1416" t="str">
        <f t="shared" si="2828"/>
        <v/>
      </c>
      <c r="M1416" t="str">
        <f t="shared" si="2828"/>
        <v/>
      </c>
      <c r="N1416" s="158">
        <f>if('StockBond Returns'!AB1414=0,1,0)</f>
        <v>0</v>
      </c>
      <c r="O1416">
        <f>if( and('StockBond Returns'!$AB1414&lt;0,'StockBond Returns'!$AB1414&gt;=-0.1),1,0)</f>
        <v>0</v>
      </c>
      <c r="P1416">
        <f>if( and('StockBond Returns'!$AB1414&lt;-0.1,'StockBond Returns'!$AB1414&gt;=-0.2),1,0)</f>
        <v>0</v>
      </c>
      <c r="Q1416">
        <f>if( and('StockBond Returns'!$AB1414&lt;-0.2,'StockBond Returns'!$AB1414&gt;=-0.3),1,0)</f>
        <v>1</v>
      </c>
      <c r="R1416">
        <f>if('StockBond Returns'!AB1414&lt;-0.3,1,0)</f>
        <v>0</v>
      </c>
      <c r="S1416" t="str">
        <f t="shared" ref="S1416:W1416" si="2829">if(N1416=1,$E1416,"")</f>
        <v/>
      </c>
      <c r="T1416" t="str">
        <f t="shared" si="2829"/>
        <v/>
      </c>
      <c r="U1416" t="str">
        <f t="shared" si="2829"/>
        <v/>
      </c>
      <c r="V1416" s="19">
        <f t="shared" si="2829"/>
        <v>0.0765822594</v>
      </c>
      <c r="W1416" t="str">
        <f t="shared" si="2829"/>
        <v/>
      </c>
    </row>
    <row r="1417">
      <c r="A1417">
        <f t="shared" si="33"/>
        <v>7</v>
      </c>
      <c r="B1417">
        <f t="shared" si="34"/>
        <v>1988</v>
      </c>
      <c r="C1417" s="159">
        <f t="shared" si="709"/>
        <v>32355</v>
      </c>
      <c r="D1417" s="156">
        <f t="shared" si="12"/>
        <v>1988.5</v>
      </c>
      <c r="E1417" s="157">
        <f>('StockBond Returns'!Y1416+'StockBond Returns'!AA1416-'Parameters &amp; Main Results'!$B$33)/'StockBond Returns'!Z1416*12</f>
        <v>0.0742556361</v>
      </c>
      <c r="F1417" s="77">
        <f>'StockBond Returns'!Y1416+'StockBond Returns'!AA1416-'StockBond Returns'!Z1416*'Distribution of Final Value'!$B$7</f>
        <v>12.75964701</v>
      </c>
      <c r="G1417" s="19">
        <f>1/'StockBond Returns'!M1415</f>
        <v>0.06702769387</v>
      </c>
      <c r="H1417">
        <f t="shared" si="7"/>
        <v>1</v>
      </c>
      <c r="I1417" s="71">
        <f t="shared" si="8"/>
        <v>0</v>
      </c>
      <c r="J1417">
        <f t="shared" si="9"/>
        <v>0</v>
      </c>
      <c r="K1417" s="19">
        <f t="shared" ref="K1417:M1417" si="2830">if(H1417=1,$E1417,"")</f>
        <v>0.0742556361</v>
      </c>
      <c r="L1417" t="str">
        <f t="shared" si="2830"/>
        <v/>
      </c>
      <c r="M1417" t="str">
        <f t="shared" si="2830"/>
        <v/>
      </c>
      <c r="N1417" s="158">
        <f>if('StockBond Returns'!AB1415=0,1,0)</f>
        <v>0</v>
      </c>
      <c r="O1417">
        <f>if( and('StockBond Returns'!$AB1415&lt;0,'StockBond Returns'!$AB1415&gt;=-0.1),1,0)</f>
        <v>0</v>
      </c>
      <c r="P1417">
        <f>if( and('StockBond Returns'!$AB1415&lt;-0.1,'StockBond Returns'!$AB1415&gt;=-0.2),1,0)</f>
        <v>1</v>
      </c>
      <c r="Q1417">
        <f>if( and('StockBond Returns'!$AB1415&lt;-0.2,'StockBond Returns'!$AB1415&gt;=-0.3),1,0)</f>
        <v>0</v>
      </c>
      <c r="R1417">
        <f>if('StockBond Returns'!AB1415&lt;-0.3,1,0)</f>
        <v>0</v>
      </c>
      <c r="S1417" t="str">
        <f t="shared" ref="S1417:W1417" si="2831">if(N1417=1,$E1417,"")</f>
        <v/>
      </c>
      <c r="T1417" t="str">
        <f t="shared" si="2831"/>
        <v/>
      </c>
      <c r="U1417" s="19">
        <f t="shared" si="2831"/>
        <v>0.0742556361</v>
      </c>
      <c r="V1417" t="str">
        <f t="shared" si="2831"/>
        <v/>
      </c>
      <c r="W1417" t="str">
        <f t="shared" si="2831"/>
        <v/>
      </c>
    </row>
    <row r="1418">
      <c r="A1418">
        <f t="shared" si="33"/>
        <v>8</v>
      </c>
      <c r="B1418">
        <f t="shared" si="34"/>
        <v>1988</v>
      </c>
      <c r="C1418" s="159">
        <f t="shared" si="709"/>
        <v>32386</v>
      </c>
      <c r="D1418" s="156">
        <f t="shared" si="12"/>
        <v>1988.583333</v>
      </c>
      <c r="E1418" s="157">
        <f>('StockBond Returns'!Y1417+'StockBond Returns'!AA1417-'Parameters &amp; Main Results'!$B$33)/'StockBond Returns'!Z1417*12</f>
        <v>0.07538109616</v>
      </c>
      <c r="F1418" s="77">
        <f>'StockBond Returns'!Y1417+'StockBond Returns'!AA1417-'StockBond Returns'!Z1417*'Distribution of Final Value'!$B$7</f>
        <v>13.1375061</v>
      </c>
      <c r="G1418" s="19">
        <f>1/'StockBond Returns'!M1416</f>
        <v>0.06767207227</v>
      </c>
      <c r="H1418">
        <f t="shared" si="7"/>
        <v>1</v>
      </c>
      <c r="I1418" s="71">
        <f t="shared" si="8"/>
        <v>0</v>
      </c>
      <c r="J1418">
        <f t="shared" si="9"/>
        <v>0</v>
      </c>
      <c r="K1418" s="19">
        <f t="shared" ref="K1418:M1418" si="2832">if(H1418=1,$E1418,"")</f>
        <v>0.07538109616</v>
      </c>
      <c r="L1418" t="str">
        <f t="shared" si="2832"/>
        <v/>
      </c>
      <c r="M1418" t="str">
        <f t="shared" si="2832"/>
        <v/>
      </c>
      <c r="N1418" s="158">
        <f>if('StockBond Returns'!AB1416=0,1,0)</f>
        <v>0</v>
      </c>
      <c r="O1418">
        <f>if( and('StockBond Returns'!$AB1416&lt;0,'StockBond Returns'!$AB1416&gt;=-0.1),1,0)</f>
        <v>0</v>
      </c>
      <c r="P1418">
        <f>if( and('StockBond Returns'!$AB1416&lt;-0.1,'StockBond Returns'!$AB1416&gt;=-0.2),1,0)</f>
        <v>1</v>
      </c>
      <c r="Q1418">
        <f>if( and('StockBond Returns'!$AB1416&lt;-0.2,'StockBond Returns'!$AB1416&gt;=-0.3),1,0)</f>
        <v>0</v>
      </c>
      <c r="R1418">
        <f>if('StockBond Returns'!AB1416&lt;-0.3,1,0)</f>
        <v>0</v>
      </c>
      <c r="S1418" t="str">
        <f t="shared" ref="S1418:W1418" si="2833">if(N1418=1,$E1418,"")</f>
        <v/>
      </c>
      <c r="T1418" t="str">
        <f t="shared" si="2833"/>
        <v/>
      </c>
      <c r="U1418" s="19">
        <f t="shared" si="2833"/>
        <v>0.07538109616</v>
      </c>
      <c r="V1418" t="str">
        <f t="shared" si="2833"/>
        <v/>
      </c>
      <c r="W1418" t="str">
        <f t="shared" si="2833"/>
        <v/>
      </c>
    </row>
    <row r="1419">
      <c r="A1419">
        <f t="shared" si="33"/>
        <v>9</v>
      </c>
      <c r="B1419">
        <f t="shared" si="34"/>
        <v>1988</v>
      </c>
      <c r="C1419" s="159">
        <f t="shared" si="709"/>
        <v>32416</v>
      </c>
      <c r="D1419" s="156">
        <f t="shared" si="12"/>
        <v>1988.666667</v>
      </c>
      <c r="E1419" s="157">
        <f>('StockBond Returns'!Y1418+'StockBond Returns'!AA1418-'Parameters &amp; Main Results'!$B$33)/'StockBond Returns'!Z1418*12</f>
        <v>0.07817739109</v>
      </c>
      <c r="F1419" s="77">
        <f>'StockBond Returns'!Y1418+'StockBond Returns'!AA1418-'StockBond Returns'!Z1418*'Distribution of Final Value'!$B$7</f>
        <v>14.11908207</v>
      </c>
      <c r="G1419" s="19">
        <f>1/'StockBond Returns'!M1417</f>
        <v>0.07078551651</v>
      </c>
      <c r="H1419">
        <f t="shared" si="7"/>
        <v>1</v>
      </c>
      <c r="I1419" s="71">
        <f t="shared" si="8"/>
        <v>0</v>
      </c>
      <c r="J1419">
        <f t="shared" si="9"/>
        <v>0</v>
      </c>
      <c r="K1419" s="19">
        <f t="shared" ref="K1419:M1419" si="2834">if(H1419=1,$E1419,"")</f>
        <v>0.07817739109</v>
      </c>
      <c r="L1419" t="str">
        <f t="shared" si="2834"/>
        <v/>
      </c>
      <c r="M1419" t="str">
        <f t="shared" si="2834"/>
        <v/>
      </c>
      <c r="N1419" s="158">
        <f>if('StockBond Returns'!AB1417=0,1,0)</f>
        <v>0</v>
      </c>
      <c r="O1419">
        <f>if( and('StockBond Returns'!$AB1417&lt;0,'StockBond Returns'!$AB1417&gt;=-0.1),1,0)</f>
        <v>0</v>
      </c>
      <c r="P1419">
        <f>if( and('StockBond Returns'!$AB1417&lt;-0.1,'StockBond Returns'!$AB1417&gt;=-0.2),1,0)</f>
        <v>0</v>
      </c>
      <c r="Q1419">
        <f>if( and('StockBond Returns'!$AB1417&lt;-0.2,'StockBond Returns'!$AB1417&gt;=-0.3),1,0)</f>
        <v>1</v>
      </c>
      <c r="R1419">
        <f>if('StockBond Returns'!AB1417&lt;-0.3,1,0)</f>
        <v>0</v>
      </c>
      <c r="S1419" t="str">
        <f t="shared" ref="S1419:W1419" si="2835">if(N1419=1,$E1419,"")</f>
        <v/>
      </c>
      <c r="T1419" t="str">
        <f t="shared" si="2835"/>
        <v/>
      </c>
      <c r="U1419" t="str">
        <f t="shared" si="2835"/>
        <v/>
      </c>
      <c r="V1419" s="19">
        <f t="shared" si="2835"/>
        <v>0.07817739109</v>
      </c>
      <c r="W1419" t="str">
        <f t="shared" si="2835"/>
        <v/>
      </c>
    </row>
    <row r="1420">
      <c r="A1420">
        <f t="shared" si="33"/>
        <v>10</v>
      </c>
      <c r="B1420">
        <f t="shared" si="34"/>
        <v>1988</v>
      </c>
      <c r="C1420" s="159">
        <f t="shared" si="709"/>
        <v>32447</v>
      </c>
      <c r="D1420" s="156">
        <f t="shared" si="12"/>
        <v>1988.75</v>
      </c>
      <c r="E1420" s="157">
        <f>('StockBond Returns'!Y1419+'StockBond Returns'!AA1419-'Parameters &amp; Main Results'!$B$33)/'StockBond Returns'!Z1419*12</f>
        <v>0.07598415741</v>
      </c>
      <c r="F1420" s="77">
        <f>'StockBond Returns'!Y1419+'StockBond Returns'!AA1419-'StockBond Returns'!Z1419*'Distribution of Final Value'!$B$7</f>
        <v>13.28452295</v>
      </c>
      <c r="G1420" s="19">
        <f>1/'StockBond Returns'!M1418</f>
        <v>0.06859146993</v>
      </c>
      <c r="H1420">
        <f t="shared" si="7"/>
        <v>1</v>
      </c>
      <c r="I1420" s="71">
        <f t="shared" si="8"/>
        <v>0</v>
      </c>
      <c r="J1420">
        <f t="shared" si="9"/>
        <v>0</v>
      </c>
      <c r="K1420" s="19">
        <f t="shared" ref="K1420:M1420" si="2836">if(H1420=1,$E1420,"")</f>
        <v>0.07598415741</v>
      </c>
      <c r="L1420" t="str">
        <f t="shared" si="2836"/>
        <v/>
      </c>
      <c r="M1420" t="str">
        <f t="shared" si="2836"/>
        <v/>
      </c>
      <c r="N1420" s="158">
        <f>if('StockBond Returns'!AB1418=0,1,0)</f>
        <v>0</v>
      </c>
      <c r="O1420">
        <f>if( and('StockBond Returns'!$AB1418&lt;0,'StockBond Returns'!$AB1418&gt;=-0.1),1,0)</f>
        <v>0</v>
      </c>
      <c r="P1420">
        <f>if( and('StockBond Returns'!$AB1418&lt;-0.1,'StockBond Returns'!$AB1418&gt;=-0.2),1,0)</f>
        <v>1</v>
      </c>
      <c r="Q1420">
        <f>if( and('StockBond Returns'!$AB1418&lt;-0.2,'StockBond Returns'!$AB1418&gt;=-0.3),1,0)</f>
        <v>0</v>
      </c>
      <c r="R1420">
        <f>if('StockBond Returns'!AB1418&lt;-0.3,1,0)</f>
        <v>0</v>
      </c>
      <c r="S1420" t="str">
        <f t="shared" ref="S1420:W1420" si="2837">if(N1420=1,$E1420,"")</f>
        <v/>
      </c>
      <c r="T1420" t="str">
        <f t="shared" si="2837"/>
        <v/>
      </c>
      <c r="U1420" s="19">
        <f t="shared" si="2837"/>
        <v>0.07598415741</v>
      </c>
      <c r="V1420" t="str">
        <f t="shared" si="2837"/>
        <v/>
      </c>
      <c r="W1420" t="str">
        <f t="shared" si="2837"/>
        <v/>
      </c>
    </row>
    <row r="1421">
      <c r="A1421">
        <f t="shared" si="33"/>
        <v>11</v>
      </c>
      <c r="B1421">
        <f t="shared" si="34"/>
        <v>1988</v>
      </c>
      <c r="C1421" s="159">
        <f t="shared" si="709"/>
        <v>32477</v>
      </c>
      <c r="D1421" s="156">
        <f t="shared" si="12"/>
        <v>1988.833333</v>
      </c>
      <c r="E1421" s="157">
        <f>('StockBond Returns'!Y1420+'StockBond Returns'!AA1420-'Parameters &amp; Main Results'!$B$33)/'StockBond Returns'!Z1420*12</f>
        <v>0.07475281399</v>
      </c>
      <c r="F1421" s="77">
        <f>'StockBond Returns'!Y1420+'StockBond Returns'!AA1420-'StockBond Returns'!Z1420*'Distribution of Final Value'!$B$7</f>
        <v>12.80440913</v>
      </c>
      <c r="G1421" s="19">
        <f>1/'StockBond Returns'!M1419</f>
        <v>0.06713536785</v>
      </c>
      <c r="H1421">
        <f t="shared" si="7"/>
        <v>1</v>
      </c>
      <c r="I1421" s="71">
        <f t="shared" si="8"/>
        <v>0</v>
      </c>
      <c r="J1421">
        <f t="shared" si="9"/>
        <v>0</v>
      </c>
      <c r="K1421" s="19">
        <f t="shared" ref="K1421:M1421" si="2838">if(H1421=1,$E1421,"")</f>
        <v>0.07475281399</v>
      </c>
      <c r="L1421" t="str">
        <f t="shared" si="2838"/>
        <v/>
      </c>
      <c r="M1421" t="str">
        <f t="shared" si="2838"/>
        <v/>
      </c>
      <c r="N1421" s="158">
        <f>if('StockBond Returns'!AB1419=0,1,0)</f>
        <v>0</v>
      </c>
      <c r="O1421">
        <f>if( and('StockBond Returns'!$AB1419&lt;0,'StockBond Returns'!$AB1419&gt;=-0.1),1,0)</f>
        <v>0</v>
      </c>
      <c r="P1421">
        <f>if( and('StockBond Returns'!$AB1419&lt;-0.1,'StockBond Returns'!$AB1419&gt;=-0.2),1,0)</f>
        <v>1</v>
      </c>
      <c r="Q1421">
        <f>if( and('StockBond Returns'!$AB1419&lt;-0.2,'StockBond Returns'!$AB1419&gt;=-0.3),1,0)</f>
        <v>0</v>
      </c>
      <c r="R1421">
        <f>if('StockBond Returns'!AB1419&lt;-0.3,1,0)</f>
        <v>0</v>
      </c>
      <c r="S1421" t="str">
        <f t="shared" ref="S1421:W1421" si="2839">if(N1421=1,$E1421,"")</f>
        <v/>
      </c>
      <c r="T1421" t="str">
        <f t="shared" si="2839"/>
        <v/>
      </c>
      <c r="U1421" s="19">
        <f t="shared" si="2839"/>
        <v>0.07475281399</v>
      </c>
      <c r="V1421" t="str">
        <f t="shared" si="2839"/>
        <v/>
      </c>
      <c r="W1421" t="str">
        <f t="shared" si="2839"/>
        <v/>
      </c>
    </row>
    <row r="1422">
      <c r="A1422">
        <f t="shared" si="33"/>
        <v>12</v>
      </c>
      <c r="B1422">
        <f t="shared" si="34"/>
        <v>1988</v>
      </c>
      <c r="C1422" s="159">
        <f t="shared" si="709"/>
        <v>32508</v>
      </c>
      <c r="D1422" s="156">
        <f t="shared" si="12"/>
        <v>1988.916667</v>
      </c>
      <c r="E1422" s="157">
        <f>('StockBond Returns'!Y1421+'StockBond Returns'!AA1421-'Parameters &amp; Main Results'!$B$33)/'StockBond Returns'!Z1421*12</f>
        <v>0.07660877884</v>
      </c>
      <c r="F1422" s="77">
        <f>'StockBond Returns'!Y1421+'StockBond Returns'!AA1421-'StockBond Returns'!Z1421*'Distribution of Final Value'!$B$7</f>
        <v>13.44043619</v>
      </c>
      <c r="G1422" s="19">
        <f>1/'StockBond Returns'!M1420</f>
        <v>0.068542666</v>
      </c>
      <c r="H1422">
        <f t="shared" si="7"/>
        <v>1</v>
      </c>
      <c r="I1422" s="71">
        <f t="shared" si="8"/>
        <v>0</v>
      </c>
      <c r="J1422">
        <f t="shared" si="9"/>
        <v>0</v>
      </c>
      <c r="K1422" s="19">
        <f t="shared" ref="K1422:M1422" si="2840">if(H1422=1,$E1422,"")</f>
        <v>0.07660877884</v>
      </c>
      <c r="L1422" t="str">
        <f t="shared" si="2840"/>
        <v/>
      </c>
      <c r="M1422" t="str">
        <f t="shared" si="2840"/>
        <v/>
      </c>
      <c r="N1422" s="158">
        <f>if('StockBond Returns'!AB1420=0,1,0)</f>
        <v>0</v>
      </c>
      <c r="O1422">
        <f>if( and('StockBond Returns'!$AB1420&lt;0,'StockBond Returns'!$AB1420&gt;=-0.1),1,0)</f>
        <v>0</v>
      </c>
      <c r="P1422">
        <f>if( and('StockBond Returns'!$AB1420&lt;-0.1,'StockBond Returns'!$AB1420&gt;=-0.2),1,0)</f>
        <v>1</v>
      </c>
      <c r="Q1422">
        <f>if( and('StockBond Returns'!$AB1420&lt;-0.2,'StockBond Returns'!$AB1420&gt;=-0.3),1,0)</f>
        <v>0</v>
      </c>
      <c r="R1422">
        <f>if('StockBond Returns'!AB1420&lt;-0.3,1,0)</f>
        <v>0</v>
      </c>
      <c r="S1422" t="str">
        <f t="shared" ref="S1422:W1422" si="2841">if(N1422=1,$E1422,"")</f>
        <v/>
      </c>
      <c r="T1422" t="str">
        <f t="shared" si="2841"/>
        <v/>
      </c>
      <c r="U1422" s="19">
        <f t="shared" si="2841"/>
        <v>0.07660877884</v>
      </c>
      <c r="V1422" t="str">
        <f t="shared" si="2841"/>
        <v/>
      </c>
      <c r="W1422" t="str">
        <f t="shared" si="2841"/>
        <v/>
      </c>
    </row>
    <row r="1423">
      <c r="A1423">
        <f t="shared" si="33"/>
        <v>1</v>
      </c>
      <c r="B1423">
        <f t="shared" si="34"/>
        <v>1989</v>
      </c>
      <c r="C1423" s="159">
        <f t="shared" si="709"/>
        <v>32539</v>
      </c>
      <c r="D1423" s="156">
        <f t="shared" si="12"/>
        <v>1989</v>
      </c>
      <c r="E1423" s="157">
        <f>('StockBond Returns'!Y1422+'StockBond Returns'!AA1422-'Parameters &amp; Main Results'!$B$33)/'StockBond Returns'!Z1422*12</f>
        <v>0.07678501176</v>
      </c>
      <c r="F1423" s="77">
        <f>'StockBond Returns'!Y1422+'StockBond Returns'!AA1422-'StockBond Returns'!Z1422*'Distribution of Final Value'!$B$7</f>
        <v>13.46737297</v>
      </c>
      <c r="G1423" s="19">
        <f>1/'StockBond Returns'!M1421</f>
        <v>0.06831155452</v>
      </c>
      <c r="H1423">
        <f t="shared" si="7"/>
        <v>1</v>
      </c>
      <c r="I1423" s="71">
        <f t="shared" si="8"/>
        <v>0</v>
      </c>
      <c r="J1423">
        <f t="shared" si="9"/>
        <v>0</v>
      </c>
      <c r="K1423" s="19">
        <f t="shared" ref="K1423:M1423" si="2842">if(H1423=1,$E1423,"")</f>
        <v>0.07678501176</v>
      </c>
      <c r="L1423" t="str">
        <f t="shared" si="2842"/>
        <v/>
      </c>
      <c r="M1423" t="str">
        <f t="shared" si="2842"/>
        <v/>
      </c>
      <c r="N1423" s="158">
        <f>if('StockBond Returns'!AB1421=0,1,0)</f>
        <v>0</v>
      </c>
      <c r="O1423">
        <f>if( and('StockBond Returns'!$AB1421&lt;0,'StockBond Returns'!$AB1421&gt;=-0.1),1,0)</f>
        <v>0</v>
      </c>
      <c r="P1423">
        <f>if( and('StockBond Returns'!$AB1421&lt;-0.1,'StockBond Returns'!$AB1421&gt;=-0.2),1,0)</f>
        <v>1</v>
      </c>
      <c r="Q1423">
        <f>if( and('StockBond Returns'!$AB1421&lt;-0.2,'StockBond Returns'!$AB1421&gt;=-0.3),1,0)</f>
        <v>0</v>
      </c>
      <c r="R1423">
        <f>if('StockBond Returns'!AB1421&lt;-0.3,1,0)</f>
        <v>0</v>
      </c>
      <c r="S1423" t="str">
        <f t="shared" ref="S1423:W1423" si="2843">if(N1423=1,$E1423,"")</f>
        <v/>
      </c>
      <c r="T1423" t="str">
        <f t="shared" si="2843"/>
        <v/>
      </c>
      <c r="U1423" s="19">
        <f t="shared" si="2843"/>
        <v>0.07678501176</v>
      </c>
      <c r="V1423" t="str">
        <f t="shared" si="2843"/>
        <v/>
      </c>
      <c r="W1423" t="str">
        <f t="shared" si="2843"/>
        <v/>
      </c>
    </row>
    <row r="1424">
      <c r="A1424">
        <f t="shared" si="33"/>
        <v>2</v>
      </c>
      <c r="B1424">
        <f t="shared" si="34"/>
        <v>1989</v>
      </c>
      <c r="C1424" s="159">
        <f t="shared" si="709"/>
        <v>32567</v>
      </c>
      <c r="D1424" s="156">
        <f t="shared" si="12"/>
        <v>1989.083333</v>
      </c>
      <c r="E1424" s="157">
        <f>('StockBond Returns'!Y1423+'StockBond Returns'!AA1423-'Parameters &amp; Main Results'!$B$33)/'StockBond Returns'!Z1423*12</f>
        <v>0.07284043137</v>
      </c>
      <c r="F1424" s="77">
        <f>'StockBond Returns'!Y1423+'StockBond Returns'!AA1423-'StockBond Returns'!Z1423*'Distribution of Final Value'!$B$7</f>
        <v>12.01731379</v>
      </c>
      <c r="G1424" s="19">
        <f>1/'StockBond Returns'!M1422</f>
        <v>0.06358827368</v>
      </c>
      <c r="H1424">
        <f t="shared" si="7"/>
        <v>1</v>
      </c>
      <c r="I1424" s="71">
        <f t="shared" si="8"/>
        <v>0</v>
      </c>
      <c r="J1424">
        <f t="shared" si="9"/>
        <v>0</v>
      </c>
      <c r="K1424" s="19">
        <f t="shared" ref="K1424:M1424" si="2844">if(H1424=1,$E1424,"")</f>
        <v>0.07284043137</v>
      </c>
      <c r="L1424" t="str">
        <f t="shared" si="2844"/>
        <v/>
      </c>
      <c r="M1424" t="str">
        <f t="shared" si="2844"/>
        <v/>
      </c>
      <c r="N1424" s="158">
        <f>if('StockBond Returns'!AB1422=0,1,0)</f>
        <v>0</v>
      </c>
      <c r="O1424">
        <f>if( and('StockBond Returns'!$AB1422&lt;0,'StockBond Returns'!$AB1422&gt;=-0.1),1,0)</f>
        <v>0</v>
      </c>
      <c r="P1424">
        <f>if( and('StockBond Returns'!$AB1422&lt;-0.1,'StockBond Returns'!$AB1422&gt;=-0.2),1,0)</f>
        <v>1</v>
      </c>
      <c r="Q1424">
        <f>if( and('StockBond Returns'!$AB1422&lt;-0.2,'StockBond Returns'!$AB1422&gt;=-0.3),1,0)</f>
        <v>0</v>
      </c>
      <c r="R1424">
        <f>if('StockBond Returns'!AB1422&lt;-0.3,1,0)</f>
        <v>0</v>
      </c>
      <c r="S1424" t="str">
        <f t="shared" ref="S1424:W1424" si="2845">if(N1424=1,$E1424,"")</f>
        <v/>
      </c>
      <c r="T1424" t="str">
        <f t="shared" si="2845"/>
        <v/>
      </c>
      <c r="U1424" s="19">
        <f t="shared" si="2845"/>
        <v>0.07284043137</v>
      </c>
      <c r="V1424" t="str">
        <f t="shared" si="2845"/>
        <v/>
      </c>
      <c r="W1424" t="str">
        <f t="shared" si="2845"/>
        <v/>
      </c>
    </row>
    <row r="1425">
      <c r="A1425">
        <f t="shared" si="33"/>
        <v>3</v>
      </c>
      <c r="B1425">
        <f t="shared" si="34"/>
        <v>1989</v>
      </c>
      <c r="C1425" s="159">
        <f t="shared" si="709"/>
        <v>32598</v>
      </c>
      <c r="D1425" s="156">
        <f t="shared" si="12"/>
        <v>1989.166667</v>
      </c>
      <c r="E1425" s="157">
        <f>('StockBond Returns'!Y1424+'StockBond Returns'!AA1424-'Parameters &amp; Main Results'!$B$33)/'StockBond Returns'!Z1424*12</f>
        <v>0.07510787855</v>
      </c>
      <c r="F1425" s="77">
        <f>'StockBond Returns'!Y1424+'StockBond Returns'!AA1424-'StockBond Returns'!Z1424*'Distribution of Final Value'!$B$7</f>
        <v>12.79906155</v>
      </c>
      <c r="G1425" s="19">
        <f>1/'StockBond Returns'!M1423</f>
        <v>0.06580397675</v>
      </c>
      <c r="H1425">
        <f t="shared" si="7"/>
        <v>1</v>
      </c>
      <c r="I1425" s="71">
        <f t="shared" si="8"/>
        <v>0</v>
      </c>
      <c r="J1425">
        <f t="shared" si="9"/>
        <v>0</v>
      </c>
      <c r="K1425" s="19">
        <f t="shared" ref="K1425:M1425" si="2846">if(H1425=1,$E1425,"")</f>
        <v>0.07510787855</v>
      </c>
      <c r="L1425" t="str">
        <f t="shared" si="2846"/>
        <v/>
      </c>
      <c r="M1425" t="str">
        <f t="shared" si="2846"/>
        <v/>
      </c>
      <c r="N1425" s="158">
        <f>if('StockBond Returns'!AB1423=0,1,0)</f>
        <v>0</v>
      </c>
      <c r="O1425">
        <f>if( and('StockBond Returns'!$AB1423&lt;0,'StockBond Returns'!$AB1423&gt;=-0.1),1,0)</f>
        <v>0</v>
      </c>
      <c r="P1425">
        <f>if( and('StockBond Returns'!$AB1423&lt;-0.1,'StockBond Returns'!$AB1423&gt;=-0.2),1,0)</f>
        <v>1</v>
      </c>
      <c r="Q1425">
        <f>if( and('StockBond Returns'!$AB1423&lt;-0.2,'StockBond Returns'!$AB1423&gt;=-0.3),1,0)</f>
        <v>0</v>
      </c>
      <c r="R1425">
        <f>if('StockBond Returns'!AB1423&lt;-0.3,1,0)</f>
        <v>0</v>
      </c>
      <c r="S1425" t="str">
        <f t="shared" ref="S1425:W1425" si="2847">if(N1425=1,$E1425,"")</f>
        <v/>
      </c>
      <c r="T1425" t="str">
        <f t="shared" si="2847"/>
        <v/>
      </c>
      <c r="U1425" s="19">
        <f t="shared" si="2847"/>
        <v>0.07510787855</v>
      </c>
      <c r="V1425" t="str">
        <f t="shared" si="2847"/>
        <v/>
      </c>
      <c r="W1425" t="str">
        <f t="shared" si="2847"/>
        <v/>
      </c>
    </row>
    <row r="1426">
      <c r="A1426">
        <f t="shared" si="33"/>
        <v>4</v>
      </c>
      <c r="B1426">
        <f t="shared" si="34"/>
        <v>1989</v>
      </c>
      <c r="C1426" s="159">
        <f t="shared" si="709"/>
        <v>32628</v>
      </c>
      <c r="D1426" s="156">
        <f t="shared" si="12"/>
        <v>1989.25</v>
      </c>
      <c r="E1426" s="157">
        <f>('StockBond Returns'!Y1425+'StockBond Returns'!AA1425-'Parameters &amp; Main Results'!$B$33)/'StockBond Returns'!Z1425*12</f>
        <v>0.07447136419</v>
      </c>
      <c r="F1426" s="77">
        <f>'StockBond Returns'!Y1425+'StockBond Returns'!AA1425-'StockBond Returns'!Z1425*'Distribution of Final Value'!$B$7</f>
        <v>12.53912723</v>
      </c>
      <c r="G1426" s="19">
        <f>1/'StockBond Returns'!M1424</f>
        <v>0.06488285699</v>
      </c>
      <c r="H1426">
        <f t="shared" si="7"/>
        <v>1</v>
      </c>
      <c r="I1426" s="71">
        <f t="shared" si="8"/>
        <v>0</v>
      </c>
      <c r="J1426">
        <f t="shared" si="9"/>
        <v>0</v>
      </c>
      <c r="K1426" s="19">
        <f t="shared" ref="K1426:M1426" si="2848">if(H1426=1,$E1426,"")</f>
        <v>0.07447136419</v>
      </c>
      <c r="L1426" t="str">
        <f t="shared" si="2848"/>
        <v/>
      </c>
      <c r="M1426" t="str">
        <f t="shared" si="2848"/>
        <v/>
      </c>
      <c r="N1426" s="158">
        <f>if('StockBond Returns'!AB1424=0,1,0)</f>
        <v>0</v>
      </c>
      <c r="O1426">
        <f>if( and('StockBond Returns'!$AB1424&lt;0,'StockBond Returns'!$AB1424&gt;=-0.1),1,0)</f>
        <v>0</v>
      </c>
      <c r="P1426">
        <f>if( and('StockBond Returns'!$AB1424&lt;-0.1,'StockBond Returns'!$AB1424&gt;=-0.2),1,0)</f>
        <v>1</v>
      </c>
      <c r="Q1426">
        <f>if( and('StockBond Returns'!$AB1424&lt;-0.2,'StockBond Returns'!$AB1424&gt;=-0.3),1,0)</f>
        <v>0</v>
      </c>
      <c r="R1426">
        <f>if('StockBond Returns'!AB1424&lt;-0.3,1,0)</f>
        <v>0</v>
      </c>
      <c r="S1426" t="str">
        <f t="shared" ref="S1426:W1426" si="2849">if(N1426=1,$E1426,"")</f>
        <v/>
      </c>
      <c r="T1426" t="str">
        <f t="shared" si="2849"/>
        <v/>
      </c>
      <c r="U1426" s="19">
        <f t="shared" si="2849"/>
        <v>0.07447136419</v>
      </c>
      <c r="V1426" t="str">
        <f t="shared" si="2849"/>
        <v/>
      </c>
      <c r="W1426" t="str">
        <f t="shared" si="2849"/>
        <v/>
      </c>
    </row>
    <row r="1427">
      <c r="A1427">
        <f t="shared" si="33"/>
        <v>5</v>
      </c>
      <c r="B1427">
        <f t="shared" si="34"/>
        <v>1989</v>
      </c>
      <c r="C1427" s="159">
        <f t="shared" si="709"/>
        <v>32659</v>
      </c>
      <c r="D1427" s="156">
        <f t="shared" si="12"/>
        <v>1989.333333</v>
      </c>
      <c r="E1427" s="157">
        <f>('StockBond Returns'!Y1426+'StockBond Returns'!AA1426-'Parameters &amp; Main Results'!$B$33)/'StockBond Returns'!Z1426*12</f>
        <v>0.07229624634</v>
      </c>
      <c r="F1427" s="77">
        <f>'StockBond Returns'!Y1426+'StockBond Returns'!AA1426-'StockBond Returns'!Z1426*'Distribution of Final Value'!$B$7</f>
        <v>11.73402181</v>
      </c>
      <c r="G1427" s="19">
        <f>1/'StockBond Returns'!M1425</f>
        <v>0.06234164684</v>
      </c>
      <c r="H1427">
        <f t="shared" si="7"/>
        <v>1</v>
      </c>
      <c r="I1427" s="71">
        <f t="shared" si="8"/>
        <v>0</v>
      </c>
      <c r="J1427">
        <f t="shared" si="9"/>
        <v>0</v>
      </c>
      <c r="K1427" s="19">
        <f t="shared" ref="K1427:M1427" si="2850">if(H1427=1,$E1427,"")</f>
        <v>0.07229624634</v>
      </c>
      <c r="L1427" t="str">
        <f t="shared" si="2850"/>
        <v/>
      </c>
      <c r="M1427" t="str">
        <f t="shared" si="2850"/>
        <v/>
      </c>
      <c r="N1427" s="158">
        <f>if('StockBond Returns'!AB1425=0,1,0)</f>
        <v>0</v>
      </c>
      <c r="O1427">
        <f>if( and('StockBond Returns'!$AB1425&lt;0,'StockBond Returns'!$AB1425&gt;=-0.1),1,0)</f>
        <v>1</v>
      </c>
      <c r="P1427">
        <f>if( and('StockBond Returns'!$AB1425&lt;-0.1,'StockBond Returns'!$AB1425&gt;=-0.2),1,0)</f>
        <v>0</v>
      </c>
      <c r="Q1427">
        <f>if( and('StockBond Returns'!$AB1425&lt;-0.2,'StockBond Returns'!$AB1425&gt;=-0.3),1,0)</f>
        <v>0</v>
      </c>
      <c r="R1427">
        <f>if('StockBond Returns'!AB1425&lt;-0.3,1,0)</f>
        <v>0</v>
      </c>
      <c r="S1427" t="str">
        <f t="shared" ref="S1427:W1427" si="2851">if(N1427=1,$E1427,"")</f>
        <v/>
      </c>
      <c r="T1427" s="19">
        <f t="shared" si="2851"/>
        <v>0.07229624634</v>
      </c>
      <c r="U1427" t="str">
        <f t="shared" si="2851"/>
        <v/>
      </c>
      <c r="V1427" t="str">
        <f t="shared" si="2851"/>
        <v/>
      </c>
      <c r="W1427" t="str">
        <f t="shared" si="2851"/>
        <v/>
      </c>
    </row>
    <row r="1428">
      <c r="A1428">
        <f t="shared" si="33"/>
        <v>6</v>
      </c>
      <c r="B1428">
        <f t="shared" si="34"/>
        <v>1989</v>
      </c>
      <c r="C1428" s="159">
        <f t="shared" si="709"/>
        <v>32689</v>
      </c>
      <c r="D1428" s="156">
        <f t="shared" si="12"/>
        <v>1989.416667</v>
      </c>
      <c r="E1428" s="157">
        <f>('StockBond Returns'!Y1427+'StockBond Returns'!AA1427-'Parameters &amp; Main Results'!$B$33)/'StockBond Returns'!Z1427*12</f>
        <v>0.07027416409</v>
      </c>
      <c r="F1428" s="77">
        <f>'StockBond Returns'!Y1427+'StockBond Returns'!AA1427-'StockBond Returns'!Z1427*'Distribution of Final Value'!$B$7</f>
        <v>10.98922624</v>
      </c>
      <c r="G1428" s="19">
        <f>1/'StockBond Returns'!M1426</f>
        <v>0.06050442802</v>
      </c>
      <c r="H1428">
        <f t="shared" si="7"/>
        <v>1</v>
      </c>
      <c r="I1428" s="71">
        <f t="shared" si="8"/>
        <v>0</v>
      </c>
      <c r="J1428">
        <f t="shared" si="9"/>
        <v>0</v>
      </c>
      <c r="K1428" s="19">
        <f t="shared" ref="K1428:M1428" si="2852">if(H1428=1,$E1428,"")</f>
        <v>0.07027416409</v>
      </c>
      <c r="L1428" t="str">
        <f t="shared" si="2852"/>
        <v/>
      </c>
      <c r="M1428" t="str">
        <f t="shared" si="2852"/>
        <v/>
      </c>
      <c r="N1428" s="158">
        <f>if('StockBond Returns'!AB1426=0,1,0)</f>
        <v>0</v>
      </c>
      <c r="O1428">
        <f>if( and('StockBond Returns'!$AB1426&lt;0,'StockBond Returns'!$AB1426&gt;=-0.1),1,0)</f>
        <v>1</v>
      </c>
      <c r="P1428">
        <f>if( and('StockBond Returns'!$AB1426&lt;-0.1,'StockBond Returns'!$AB1426&gt;=-0.2),1,0)</f>
        <v>0</v>
      </c>
      <c r="Q1428">
        <f>if( and('StockBond Returns'!$AB1426&lt;-0.2,'StockBond Returns'!$AB1426&gt;=-0.3),1,0)</f>
        <v>0</v>
      </c>
      <c r="R1428">
        <f>if('StockBond Returns'!AB1426&lt;-0.3,1,0)</f>
        <v>0</v>
      </c>
      <c r="S1428" t="str">
        <f t="shared" ref="S1428:W1428" si="2853">if(N1428=1,$E1428,"")</f>
        <v/>
      </c>
      <c r="T1428" s="19">
        <f t="shared" si="2853"/>
        <v>0.07027416409</v>
      </c>
      <c r="U1428" t="str">
        <f t="shared" si="2853"/>
        <v/>
      </c>
      <c r="V1428" t="str">
        <f t="shared" si="2853"/>
        <v/>
      </c>
      <c r="W1428" t="str">
        <f t="shared" si="2853"/>
        <v/>
      </c>
    </row>
    <row r="1429">
      <c r="A1429">
        <f t="shared" si="33"/>
        <v>7</v>
      </c>
      <c r="B1429">
        <f t="shared" si="34"/>
        <v>1989</v>
      </c>
      <c r="C1429" s="159">
        <f t="shared" si="709"/>
        <v>32720</v>
      </c>
      <c r="D1429" s="156">
        <f t="shared" si="12"/>
        <v>1989.5</v>
      </c>
      <c r="E1429" s="157">
        <f>('StockBond Returns'!Y1428+'StockBond Returns'!AA1428-'Parameters &amp; Main Results'!$B$33)/'StockBond Returns'!Z1428*12</f>
        <v>0.07048016323</v>
      </c>
      <c r="F1429" s="77">
        <f>'StockBond Returns'!Y1428+'StockBond Returns'!AA1428-'StockBond Returns'!Z1428*'Distribution of Final Value'!$B$7</f>
        <v>11.03824647</v>
      </c>
      <c r="G1429" s="19">
        <f>1/'StockBond Returns'!M1427</f>
        <v>0.06117019652</v>
      </c>
      <c r="H1429">
        <f t="shared" si="7"/>
        <v>1</v>
      </c>
      <c r="I1429" s="71">
        <f t="shared" si="8"/>
        <v>0</v>
      </c>
      <c r="J1429">
        <f t="shared" si="9"/>
        <v>0</v>
      </c>
      <c r="K1429" s="19">
        <f t="shared" ref="K1429:M1429" si="2854">if(H1429=1,$E1429,"")</f>
        <v>0.07048016323</v>
      </c>
      <c r="L1429" t="str">
        <f t="shared" si="2854"/>
        <v/>
      </c>
      <c r="M1429" t="str">
        <f t="shared" si="2854"/>
        <v/>
      </c>
      <c r="N1429" s="158">
        <f>if('StockBond Returns'!AB1427=0,1,0)</f>
        <v>0</v>
      </c>
      <c r="O1429">
        <f>if( and('StockBond Returns'!$AB1427&lt;0,'StockBond Returns'!$AB1427&gt;=-0.1),1,0)</f>
        <v>1</v>
      </c>
      <c r="P1429">
        <f>if( and('StockBond Returns'!$AB1427&lt;-0.1,'StockBond Returns'!$AB1427&gt;=-0.2),1,0)</f>
        <v>0</v>
      </c>
      <c r="Q1429">
        <f>if( and('StockBond Returns'!$AB1427&lt;-0.2,'StockBond Returns'!$AB1427&gt;=-0.3),1,0)</f>
        <v>0</v>
      </c>
      <c r="R1429">
        <f>if('StockBond Returns'!AB1427&lt;-0.3,1,0)</f>
        <v>0</v>
      </c>
      <c r="S1429" t="str">
        <f t="shared" ref="S1429:W1429" si="2855">if(N1429=1,$E1429,"")</f>
        <v/>
      </c>
      <c r="T1429" s="19">
        <f t="shared" si="2855"/>
        <v>0.07048016323</v>
      </c>
      <c r="U1429" t="str">
        <f t="shared" si="2855"/>
        <v/>
      </c>
      <c r="V1429" t="str">
        <f t="shared" si="2855"/>
        <v/>
      </c>
      <c r="W1429" t="str">
        <f t="shared" si="2855"/>
        <v/>
      </c>
    </row>
    <row r="1430">
      <c r="A1430">
        <f t="shared" si="33"/>
        <v>8</v>
      </c>
      <c r="B1430">
        <f t="shared" si="34"/>
        <v>1989</v>
      </c>
      <c r="C1430" s="159">
        <f t="shared" si="709"/>
        <v>32751</v>
      </c>
      <c r="D1430" s="156">
        <f t="shared" si="12"/>
        <v>1989.583333</v>
      </c>
      <c r="E1430" s="157">
        <f>('StockBond Returns'!Y1429+'StockBond Returns'!AA1429-'Parameters &amp; Main Results'!$B$33)/'StockBond Returns'!Z1429*12</f>
        <v>0.06626752273</v>
      </c>
      <c r="F1430" s="77">
        <f>'StockBond Returns'!Y1429+'StockBond Returns'!AA1429-'StockBond Returns'!Z1429*'Distribution of Final Value'!$B$7</f>
        <v>9.526372757</v>
      </c>
      <c r="G1430" s="19">
        <f>1/'StockBond Returns'!M1428</f>
        <v>0.05636888472</v>
      </c>
      <c r="H1430">
        <f t="shared" si="7"/>
        <v>1</v>
      </c>
      <c r="I1430" s="71">
        <f t="shared" si="8"/>
        <v>0</v>
      </c>
      <c r="J1430">
        <f t="shared" si="9"/>
        <v>0</v>
      </c>
      <c r="K1430" s="19">
        <f t="shared" ref="K1430:M1430" si="2856">if(H1430=1,$E1430,"")</f>
        <v>0.06626752273</v>
      </c>
      <c r="L1430" t="str">
        <f t="shared" si="2856"/>
        <v/>
      </c>
      <c r="M1430" t="str">
        <f t="shared" si="2856"/>
        <v/>
      </c>
      <c r="N1430" s="158">
        <f>if('StockBond Returns'!AB1428=0,1,0)</f>
        <v>1</v>
      </c>
      <c r="O1430">
        <f>if( and('StockBond Returns'!$AB1428&lt;0,'StockBond Returns'!$AB1428&gt;=-0.1),1,0)</f>
        <v>0</v>
      </c>
      <c r="P1430">
        <f>if( and('StockBond Returns'!$AB1428&lt;-0.1,'StockBond Returns'!$AB1428&gt;=-0.2),1,0)</f>
        <v>0</v>
      </c>
      <c r="Q1430">
        <f>if( and('StockBond Returns'!$AB1428&lt;-0.2,'StockBond Returns'!$AB1428&gt;=-0.3),1,0)</f>
        <v>0</v>
      </c>
      <c r="R1430">
        <f>if('StockBond Returns'!AB1428&lt;-0.3,1,0)</f>
        <v>0</v>
      </c>
      <c r="S1430" s="19">
        <f t="shared" ref="S1430:W1430" si="2857">if(N1430=1,$E1430,"")</f>
        <v>0.06626752273</v>
      </c>
      <c r="T1430" t="str">
        <f t="shared" si="2857"/>
        <v/>
      </c>
      <c r="U1430" t="str">
        <f t="shared" si="2857"/>
        <v/>
      </c>
      <c r="V1430" t="str">
        <f t="shared" si="2857"/>
        <v/>
      </c>
      <c r="W1430" t="str">
        <f t="shared" si="2857"/>
        <v/>
      </c>
    </row>
    <row r="1431">
      <c r="A1431">
        <f t="shared" si="33"/>
        <v>9</v>
      </c>
      <c r="B1431">
        <f t="shared" si="34"/>
        <v>1989</v>
      </c>
      <c r="C1431" s="159">
        <f t="shared" si="709"/>
        <v>32781</v>
      </c>
      <c r="D1431" s="156">
        <f t="shared" si="12"/>
        <v>1989.666667</v>
      </c>
      <c r="E1431" s="157">
        <f>('StockBond Returns'!Y1430+'StockBond Returns'!AA1430-'Parameters &amp; Main Results'!$B$33)/'StockBond Returns'!Z1430*12</f>
        <v>0.06601763886</v>
      </c>
      <c r="F1431" s="77">
        <f>'StockBond Returns'!Y1430+'StockBond Returns'!AA1430-'StockBond Returns'!Z1430*'Distribution of Final Value'!$B$7</f>
        <v>9.420774221</v>
      </c>
      <c r="G1431" s="19">
        <f>1/'StockBond Returns'!M1429</f>
        <v>0.05560990447</v>
      </c>
      <c r="H1431">
        <f t="shared" si="7"/>
        <v>1</v>
      </c>
      <c r="I1431" s="71">
        <f t="shared" si="8"/>
        <v>0</v>
      </c>
      <c r="J1431">
        <f t="shared" si="9"/>
        <v>0</v>
      </c>
      <c r="K1431" s="19">
        <f t="shared" ref="K1431:M1431" si="2858">if(H1431=1,$E1431,"")</f>
        <v>0.06601763886</v>
      </c>
      <c r="L1431" t="str">
        <f t="shared" si="2858"/>
        <v/>
      </c>
      <c r="M1431" t="str">
        <f t="shared" si="2858"/>
        <v/>
      </c>
      <c r="N1431" s="158">
        <f>if('StockBond Returns'!AB1429=0,1,0)</f>
        <v>1</v>
      </c>
      <c r="O1431">
        <f>if( and('StockBond Returns'!$AB1429&lt;0,'StockBond Returns'!$AB1429&gt;=-0.1),1,0)</f>
        <v>0</v>
      </c>
      <c r="P1431">
        <f>if( and('StockBond Returns'!$AB1429&lt;-0.1,'StockBond Returns'!$AB1429&gt;=-0.2),1,0)</f>
        <v>0</v>
      </c>
      <c r="Q1431">
        <f>if( and('StockBond Returns'!$AB1429&lt;-0.2,'StockBond Returns'!$AB1429&gt;=-0.3),1,0)</f>
        <v>0</v>
      </c>
      <c r="R1431">
        <f>if('StockBond Returns'!AB1429&lt;-0.3,1,0)</f>
        <v>0</v>
      </c>
      <c r="S1431" s="19">
        <f t="shared" ref="S1431:W1431" si="2859">if(N1431=1,$E1431,"")</f>
        <v>0.06601763886</v>
      </c>
      <c r="T1431" t="str">
        <f t="shared" si="2859"/>
        <v/>
      </c>
      <c r="U1431" t="str">
        <f t="shared" si="2859"/>
        <v/>
      </c>
      <c r="V1431" t="str">
        <f t="shared" si="2859"/>
        <v/>
      </c>
      <c r="W1431" t="str">
        <f t="shared" si="2859"/>
        <v/>
      </c>
    </row>
    <row r="1432">
      <c r="A1432">
        <f t="shared" si="33"/>
        <v>10</v>
      </c>
      <c r="B1432">
        <f t="shared" si="34"/>
        <v>1989</v>
      </c>
      <c r="C1432" s="159">
        <f t="shared" si="709"/>
        <v>32812</v>
      </c>
      <c r="D1432" s="156">
        <f t="shared" si="12"/>
        <v>1989.75</v>
      </c>
      <c r="E1432" s="157">
        <f>('StockBond Returns'!Y1431+'StockBond Returns'!AA1431-'Parameters &amp; Main Results'!$B$33)/'StockBond Returns'!Z1431*12</f>
        <v>0.06641209495</v>
      </c>
      <c r="F1432" s="77">
        <f>'StockBond Returns'!Y1431+'StockBond Returns'!AA1431-'StockBond Returns'!Z1431*'Distribution of Final Value'!$B$7</f>
        <v>9.542430227</v>
      </c>
      <c r="G1432" s="19">
        <f>1/'StockBond Returns'!M1430</f>
        <v>0.05587743935</v>
      </c>
      <c r="H1432">
        <f t="shared" si="7"/>
        <v>1</v>
      </c>
      <c r="I1432" s="71">
        <f t="shared" si="8"/>
        <v>0</v>
      </c>
      <c r="J1432">
        <f t="shared" si="9"/>
        <v>0</v>
      </c>
      <c r="K1432" s="19">
        <f t="shared" ref="K1432:M1432" si="2860">if(H1432=1,$E1432,"")</f>
        <v>0.06641209495</v>
      </c>
      <c r="L1432" t="str">
        <f t="shared" si="2860"/>
        <v/>
      </c>
      <c r="M1432" t="str">
        <f t="shared" si="2860"/>
        <v/>
      </c>
      <c r="N1432" s="158">
        <f>if('StockBond Returns'!AB1430=0,1,0)</f>
        <v>0</v>
      </c>
      <c r="O1432">
        <f>if( and('StockBond Returns'!$AB1430&lt;0,'StockBond Returns'!$AB1430&gt;=-0.1),1,0)</f>
        <v>1</v>
      </c>
      <c r="P1432">
        <f>if( and('StockBond Returns'!$AB1430&lt;-0.1,'StockBond Returns'!$AB1430&gt;=-0.2),1,0)</f>
        <v>0</v>
      </c>
      <c r="Q1432">
        <f>if( and('StockBond Returns'!$AB1430&lt;-0.2,'StockBond Returns'!$AB1430&gt;=-0.3),1,0)</f>
        <v>0</v>
      </c>
      <c r="R1432">
        <f>if('StockBond Returns'!AB1430&lt;-0.3,1,0)</f>
        <v>0</v>
      </c>
      <c r="S1432" t="str">
        <f t="shared" ref="S1432:W1432" si="2861">if(N1432=1,$E1432,"")</f>
        <v/>
      </c>
      <c r="T1432" s="19">
        <f t="shared" si="2861"/>
        <v>0.06641209495</v>
      </c>
      <c r="U1432" t="str">
        <f t="shared" si="2861"/>
        <v/>
      </c>
      <c r="V1432" t="str">
        <f t="shared" si="2861"/>
        <v/>
      </c>
      <c r="W1432" t="str">
        <f t="shared" si="2861"/>
        <v/>
      </c>
    </row>
    <row r="1433">
      <c r="A1433">
        <f t="shared" si="33"/>
        <v>11</v>
      </c>
      <c r="B1433">
        <f t="shared" si="34"/>
        <v>1989</v>
      </c>
      <c r="C1433" s="159">
        <f t="shared" si="709"/>
        <v>32842</v>
      </c>
      <c r="D1433" s="156">
        <f t="shared" si="12"/>
        <v>1989.833333</v>
      </c>
      <c r="E1433" s="157">
        <f>('StockBond Returns'!Y1432+'StockBond Returns'!AA1432-'Parameters &amp; Main Results'!$B$33)/'StockBond Returns'!Z1432*12</f>
        <v>0.06792899155</v>
      </c>
      <c r="F1433" s="77">
        <f>'StockBond Returns'!Y1432+'StockBond Returns'!AA1432-'StockBond Returns'!Z1432*'Distribution of Final Value'!$B$7</f>
        <v>10.05744563</v>
      </c>
      <c r="G1433" s="19">
        <f>1/'StockBond Returns'!M1431</f>
        <v>0.05785910308</v>
      </c>
      <c r="H1433">
        <f t="shared" si="7"/>
        <v>1</v>
      </c>
      <c r="I1433" s="71">
        <f t="shared" si="8"/>
        <v>0</v>
      </c>
      <c r="J1433">
        <f t="shared" si="9"/>
        <v>0</v>
      </c>
      <c r="K1433" s="19">
        <f t="shared" ref="K1433:M1433" si="2862">if(H1433=1,$E1433,"")</f>
        <v>0.06792899155</v>
      </c>
      <c r="L1433" t="str">
        <f t="shared" si="2862"/>
        <v/>
      </c>
      <c r="M1433" t="str">
        <f t="shared" si="2862"/>
        <v/>
      </c>
      <c r="N1433" s="158">
        <f>if('StockBond Returns'!AB1431=0,1,0)</f>
        <v>0</v>
      </c>
      <c r="O1433">
        <f>if( and('StockBond Returns'!$AB1431&lt;0,'StockBond Returns'!$AB1431&gt;=-0.1),1,0)</f>
        <v>1</v>
      </c>
      <c r="P1433">
        <f>if( and('StockBond Returns'!$AB1431&lt;-0.1,'StockBond Returns'!$AB1431&gt;=-0.2),1,0)</f>
        <v>0</v>
      </c>
      <c r="Q1433">
        <f>if( and('StockBond Returns'!$AB1431&lt;-0.2,'StockBond Returns'!$AB1431&gt;=-0.3),1,0)</f>
        <v>0</v>
      </c>
      <c r="R1433">
        <f>if('StockBond Returns'!AB1431&lt;-0.3,1,0)</f>
        <v>0</v>
      </c>
      <c r="S1433" t="str">
        <f t="shared" ref="S1433:W1433" si="2863">if(N1433=1,$E1433,"")</f>
        <v/>
      </c>
      <c r="T1433" s="19">
        <f t="shared" si="2863"/>
        <v>0.06792899155</v>
      </c>
      <c r="U1433" t="str">
        <f t="shared" si="2863"/>
        <v/>
      </c>
      <c r="V1433" t="str">
        <f t="shared" si="2863"/>
        <v/>
      </c>
      <c r="W1433" t="str">
        <f t="shared" si="2863"/>
        <v/>
      </c>
    </row>
    <row r="1434">
      <c r="A1434">
        <f t="shared" si="33"/>
        <v>12</v>
      </c>
      <c r="B1434">
        <f t="shared" si="34"/>
        <v>1989</v>
      </c>
      <c r="C1434" s="159">
        <f t="shared" si="709"/>
        <v>32873</v>
      </c>
      <c r="D1434" s="156">
        <f t="shared" si="12"/>
        <v>1989.916667</v>
      </c>
      <c r="E1434" s="157">
        <f>('StockBond Returns'!Y1433+'StockBond Returns'!AA1433-'Parameters &amp; Main Results'!$B$33)/'StockBond Returns'!Z1433*12</f>
        <v>0.06734788596</v>
      </c>
      <c r="F1434" s="77">
        <f>'StockBond Returns'!Y1433+'StockBond Returns'!AA1433-'StockBond Returns'!Z1433*'Distribution of Final Value'!$B$7</f>
        <v>9.833929766</v>
      </c>
      <c r="G1434" s="19">
        <f>1/'StockBond Returns'!M1432</f>
        <v>0.05702611963</v>
      </c>
      <c r="H1434">
        <f t="shared" si="7"/>
        <v>1</v>
      </c>
      <c r="I1434" s="71">
        <f t="shared" si="8"/>
        <v>0</v>
      </c>
      <c r="J1434">
        <f t="shared" si="9"/>
        <v>0</v>
      </c>
      <c r="K1434" s="19">
        <f t="shared" ref="K1434:M1434" si="2864">if(H1434=1,$E1434,"")</f>
        <v>0.06734788596</v>
      </c>
      <c r="L1434" t="str">
        <f t="shared" si="2864"/>
        <v/>
      </c>
      <c r="M1434" t="str">
        <f t="shared" si="2864"/>
        <v/>
      </c>
      <c r="N1434" s="158">
        <f>if('StockBond Returns'!AB1432=0,1,0)</f>
        <v>0</v>
      </c>
      <c r="O1434">
        <f>if( and('StockBond Returns'!$AB1432&lt;0,'StockBond Returns'!$AB1432&gt;=-0.1),1,0)</f>
        <v>1</v>
      </c>
      <c r="P1434">
        <f>if( and('StockBond Returns'!$AB1432&lt;-0.1,'StockBond Returns'!$AB1432&gt;=-0.2),1,0)</f>
        <v>0</v>
      </c>
      <c r="Q1434">
        <f>if( and('StockBond Returns'!$AB1432&lt;-0.2,'StockBond Returns'!$AB1432&gt;=-0.3),1,0)</f>
        <v>0</v>
      </c>
      <c r="R1434">
        <f>if('StockBond Returns'!AB1432&lt;-0.3,1,0)</f>
        <v>0</v>
      </c>
      <c r="S1434" t="str">
        <f t="shared" ref="S1434:W1434" si="2865">if(N1434=1,$E1434,"")</f>
        <v/>
      </c>
      <c r="T1434" s="19">
        <f t="shared" si="2865"/>
        <v>0.06734788596</v>
      </c>
      <c r="U1434" t="str">
        <f t="shared" si="2865"/>
        <v/>
      </c>
      <c r="V1434" t="str">
        <f t="shared" si="2865"/>
        <v/>
      </c>
      <c r="W1434" t="str">
        <f t="shared" si="2865"/>
        <v/>
      </c>
    </row>
    <row r="1435">
      <c r="A1435">
        <f t="shared" si="33"/>
        <v>1</v>
      </c>
      <c r="B1435">
        <f t="shared" si="34"/>
        <v>1990</v>
      </c>
      <c r="C1435" s="159">
        <f t="shared" si="709"/>
        <v>32904</v>
      </c>
      <c r="D1435" s="156">
        <f t="shared" si="12"/>
        <v>1990</v>
      </c>
      <c r="E1435" s="157">
        <f>('StockBond Returns'!Y1434+'StockBond Returns'!AA1434-'Parameters &amp; Main Results'!$B$33)/'StockBond Returns'!Z1434*12</f>
        <v>0.06585336016</v>
      </c>
      <c r="F1435" s="77">
        <f>'StockBond Returns'!Y1434+'StockBond Returns'!AA1434-'StockBond Returns'!Z1434*'Distribution of Final Value'!$B$7</f>
        <v>9.292269364</v>
      </c>
      <c r="G1435" s="19">
        <f>1/'StockBond Returns'!M1433</f>
        <v>0.05490969995</v>
      </c>
      <c r="H1435">
        <f t="shared" si="7"/>
        <v>1</v>
      </c>
      <c r="I1435" s="71">
        <f t="shared" si="8"/>
        <v>0</v>
      </c>
      <c r="J1435">
        <f t="shared" si="9"/>
        <v>0</v>
      </c>
      <c r="K1435" s="19">
        <f t="shared" ref="K1435:M1435" si="2866">if(H1435=1,$E1435,"")</f>
        <v>0.06585336016</v>
      </c>
      <c r="L1435" t="str">
        <f t="shared" si="2866"/>
        <v/>
      </c>
      <c r="M1435" t="str">
        <f t="shared" si="2866"/>
        <v/>
      </c>
      <c r="N1435" s="158">
        <f>if('StockBond Returns'!AB1433=0,1,0)</f>
        <v>1</v>
      </c>
      <c r="O1435">
        <f>if( and('StockBond Returns'!$AB1433&lt;0,'StockBond Returns'!$AB1433&gt;=-0.1),1,0)</f>
        <v>0</v>
      </c>
      <c r="P1435">
        <f>if( and('StockBond Returns'!$AB1433&lt;-0.1,'StockBond Returns'!$AB1433&gt;=-0.2),1,0)</f>
        <v>0</v>
      </c>
      <c r="Q1435">
        <f>if( and('StockBond Returns'!$AB1433&lt;-0.2,'StockBond Returns'!$AB1433&gt;=-0.3),1,0)</f>
        <v>0</v>
      </c>
      <c r="R1435">
        <f>if('StockBond Returns'!AB1433&lt;-0.3,1,0)</f>
        <v>0</v>
      </c>
      <c r="S1435" s="19">
        <f t="shared" ref="S1435:W1435" si="2867">if(N1435=1,$E1435,"")</f>
        <v>0.06585336016</v>
      </c>
      <c r="T1435" t="str">
        <f t="shared" si="2867"/>
        <v/>
      </c>
      <c r="U1435" t="str">
        <f t="shared" si="2867"/>
        <v/>
      </c>
      <c r="V1435" t="str">
        <f t="shared" si="2867"/>
        <v/>
      </c>
      <c r="W1435" t="str">
        <f t="shared" si="2867"/>
        <v/>
      </c>
    </row>
    <row r="1436">
      <c r="A1436">
        <f t="shared" si="33"/>
        <v>2</v>
      </c>
      <c r="B1436">
        <f t="shared" si="34"/>
        <v>1990</v>
      </c>
      <c r="C1436" s="159">
        <f t="shared" si="709"/>
        <v>32932</v>
      </c>
      <c r="D1436" s="156">
        <f t="shared" si="12"/>
        <v>1990.083333</v>
      </c>
      <c r="E1436" s="157">
        <f>('StockBond Returns'!Y1435+'StockBond Returns'!AA1435-'Parameters &amp; Main Results'!$B$33)/'StockBond Returns'!Z1435*12</f>
        <v>0.07168365929</v>
      </c>
      <c r="F1436" s="77">
        <f>'StockBond Returns'!Y1435+'StockBond Returns'!AA1435-'StockBond Returns'!Z1435*'Distribution of Final Value'!$B$7</f>
        <v>11.31091254</v>
      </c>
      <c r="G1436" s="19">
        <f>1/'StockBond Returns'!M1434</f>
        <v>0.06059603108</v>
      </c>
      <c r="H1436">
        <f t="shared" si="7"/>
        <v>1</v>
      </c>
      <c r="I1436" s="71">
        <f t="shared" si="8"/>
        <v>0</v>
      </c>
      <c r="J1436">
        <f t="shared" si="9"/>
        <v>0</v>
      </c>
      <c r="K1436" s="19">
        <f t="shared" ref="K1436:M1436" si="2868">if(H1436=1,$E1436,"")</f>
        <v>0.07168365929</v>
      </c>
      <c r="L1436" t="str">
        <f t="shared" si="2868"/>
        <v/>
      </c>
      <c r="M1436" t="str">
        <f t="shared" si="2868"/>
        <v/>
      </c>
      <c r="N1436" s="158">
        <f>if('StockBond Returns'!AB1434=0,1,0)</f>
        <v>0</v>
      </c>
      <c r="O1436">
        <f>if( and('StockBond Returns'!$AB1434&lt;0,'StockBond Returns'!$AB1434&gt;=-0.1),1,0)</f>
        <v>1</v>
      </c>
      <c r="P1436">
        <f>if( and('StockBond Returns'!$AB1434&lt;-0.1,'StockBond Returns'!$AB1434&gt;=-0.2),1,0)</f>
        <v>0</v>
      </c>
      <c r="Q1436">
        <f>if( and('StockBond Returns'!$AB1434&lt;-0.2,'StockBond Returns'!$AB1434&gt;=-0.3),1,0)</f>
        <v>0</v>
      </c>
      <c r="R1436">
        <f>if('StockBond Returns'!AB1434&lt;-0.3,1,0)</f>
        <v>0</v>
      </c>
      <c r="S1436" t="str">
        <f t="shared" ref="S1436:W1436" si="2869">if(N1436=1,$E1436,"")</f>
        <v/>
      </c>
      <c r="T1436" s="19">
        <f t="shared" si="2869"/>
        <v>0.07168365929</v>
      </c>
      <c r="U1436" t="str">
        <f t="shared" si="2869"/>
        <v/>
      </c>
      <c r="V1436" t="str">
        <f t="shared" si="2869"/>
        <v/>
      </c>
      <c r="W1436" t="str">
        <f t="shared" si="2869"/>
        <v/>
      </c>
    </row>
    <row r="1437">
      <c r="A1437">
        <f t="shared" si="33"/>
        <v>3</v>
      </c>
      <c r="B1437">
        <f t="shared" si="34"/>
        <v>1990</v>
      </c>
      <c r="C1437" s="159">
        <f t="shared" si="709"/>
        <v>32963</v>
      </c>
      <c r="D1437" s="156">
        <f t="shared" si="12"/>
        <v>1990.166667</v>
      </c>
      <c r="E1437" s="157">
        <f>('StockBond Returns'!Y1436+'StockBond Returns'!AA1436-'Parameters &amp; Main Results'!$B$33)/'StockBond Returns'!Z1436*12</f>
        <v>0.07165493435</v>
      </c>
      <c r="F1437" s="77">
        <f>'StockBond Returns'!Y1436+'StockBond Returns'!AA1436-'StockBond Returns'!Z1436*'Distribution of Final Value'!$B$7</f>
        <v>11.27504247</v>
      </c>
      <c r="G1437" s="19">
        <f>1/'StockBond Returns'!M1435</f>
        <v>0.06031351906</v>
      </c>
      <c r="H1437">
        <f t="shared" si="7"/>
        <v>1</v>
      </c>
      <c r="I1437" s="71">
        <f t="shared" si="8"/>
        <v>0</v>
      </c>
      <c r="J1437">
        <f t="shared" si="9"/>
        <v>0</v>
      </c>
      <c r="K1437" s="19">
        <f t="shared" ref="K1437:M1437" si="2870">if(H1437=1,$E1437,"")</f>
        <v>0.07165493435</v>
      </c>
      <c r="L1437" t="str">
        <f t="shared" si="2870"/>
        <v/>
      </c>
      <c r="M1437" t="str">
        <f t="shared" si="2870"/>
        <v/>
      </c>
      <c r="N1437" s="158">
        <f>if('StockBond Returns'!AB1435=0,1,0)</f>
        <v>0</v>
      </c>
      <c r="O1437">
        <f>if( and('StockBond Returns'!$AB1435&lt;0,'StockBond Returns'!$AB1435&gt;=-0.1),1,0)</f>
        <v>1</v>
      </c>
      <c r="P1437">
        <f>if( and('StockBond Returns'!$AB1435&lt;-0.1,'StockBond Returns'!$AB1435&gt;=-0.2),1,0)</f>
        <v>0</v>
      </c>
      <c r="Q1437">
        <f>if( and('StockBond Returns'!$AB1435&lt;-0.2,'StockBond Returns'!$AB1435&gt;=-0.3),1,0)</f>
        <v>0</v>
      </c>
      <c r="R1437">
        <f>if('StockBond Returns'!AB1435&lt;-0.3,1,0)</f>
        <v>0</v>
      </c>
      <c r="S1437" t="str">
        <f t="shared" ref="S1437:W1437" si="2871">if(N1437=1,$E1437,"")</f>
        <v/>
      </c>
      <c r="T1437" s="19">
        <f t="shared" si="2871"/>
        <v>0.07165493435</v>
      </c>
      <c r="U1437" t="str">
        <f t="shared" si="2871"/>
        <v/>
      </c>
      <c r="V1437" t="str">
        <f t="shared" si="2871"/>
        <v/>
      </c>
      <c r="W1437" t="str">
        <f t="shared" si="2871"/>
        <v/>
      </c>
    </row>
    <row r="1438">
      <c r="A1438">
        <f t="shared" si="33"/>
        <v>4</v>
      </c>
      <c r="B1438">
        <f t="shared" si="34"/>
        <v>1990</v>
      </c>
      <c r="C1438" s="159">
        <f t="shared" si="709"/>
        <v>32993</v>
      </c>
      <c r="D1438" s="156">
        <f t="shared" si="12"/>
        <v>1990.25</v>
      </c>
      <c r="E1438" s="157">
        <f>('StockBond Returns'!Y1437+'StockBond Returns'!AA1437-'Parameters &amp; Main Results'!$B$33)/'StockBond Returns'!Z1437*12</f>
        <v>0.07122341813</v>
      </c>
      <c r="F1438" s="77">
        <f>'StockBond Returns'!Y1437+'StockBond Returns'!AA1437-'StockBond Returns'!Z1437*'Distribution of Final Value'!$B$7</f>
        <v>11.09935305</v>
      </c>
      <c r="G1438" s="19">
        <f>1/'StockBond Returns'!M1436</f>
        <v>0.05936238289</v>
      </c>
      <c r="H1438">
        <f t="shared" si="7"/>
        <v>1</v>
      </c>
      <c r="I1438" s="71">
        <f t="shared" si="8"/>
        <v>0</v>
      </c>
      <c r="J1438">
        <f t="shared" si="9"/>
        <v>0</v>
      </c>
      <c r="K1438" s="19">
        <f t="shared" ref="K1438:M1438" si="2872">if(H1438=1,$E1438,"")</f>
        <v>0.07122341813</v>
      </c>
      <c r="L1438" t="str">
        <f t="shared" si="2872"/>
        <v/>
      </c>
      <c r="M1438" t="str">
        <f t="shared" si="2872"/>
        <v/>
      </c>
      <c r="N1438" s="158">
        <f>if('StockBond Returns'!AB1436=0,1,0)</f>
        <v>0</v>
      </c>
      <c r="O1438">
        <f>if( and('StockBond Returns'!$AB1436&lt;0,'StockBond Returns'!$AB1436&gt;=-0.1),1,0)</f>
        <v>1</v>
      </c>
      <c r="P1438">
        <f>if( and('StockBond Returns'!$AB1436&lt;-0.1,'StockBond Returns'!$AB1436&gt;=-0.2),1,0)</f>
        <v>0</v>
      </c>
      <c r="Q1438">
        <f>if( and('StockBond Returns'!$AB1436&lt;-0.2,'StockBond Returns'!$AB1436&gt;=-0.3),1,0)</f>
        <v>0</v>
      </c>
      <c r="R1438">
        <f>if('StockBond Returns'!AB1436&lt;-0.3,1,0)</f>
        <v>0</v>
      </c>
      <c r="S1438" t="str">
        <f t="shared" ref="S1438:W1438" si="2873">if(N1438=1,$E1438,"")</f>
        <v/>
      </c>
      <c r="T1438" s="19">
        <f t="shared" si="2873"/>
        <v>0.07122341813</v>
      </c>
      <c r="U1438" t="str">
        <f t="shared" si="2873"/>
        <v/>
      </c>
      <c r="V1438" t="str">
        <f t="shared" si="2873"/>
        <v/>
      </c>
      <c r="W1438" t="str">
        <f t="shared" si="2873"/>
        <v/>
      </c>
    </row>
    <row r="1439">
      <c r="A1439">
        <f t="shared" si="33"/>
        <v>5</v>
      </c>
      <c r="B1439">
        <f t="shared" si="34"/>
        <v>1990</v>
      </c>
      <c r="C1439" s="159">
        <f t="shared" si="709"/>
        <v>33024</v>
      </c>
      <c r="D1439" s="156">
        <f t="shared" si="12"/>
        <v>1990.333333</v>
      </c>
      <c r="E1439" s="157">
        <f>('StockBond Returns'!Y1438+'StockBond Returns'!AA1438-'Parameters &amp; Main Results'!$B$33)/'StockBond Returns'!Z1438*12</f>
        <v>0.07328648101</v>
      </c>
      <c r="F1439" s="77">
        <f>'StockBond Returns'!Y1438+'StockBond Returns'!AA1438-'StockBond Returns'!Z1438*'Distribution of Final Value'!$B$7</f>
        <v>11.78962805</v>
      </c>
      <c r="G1439" s="19">
        <f>1/'StockBond Returns'!M1437</f>
        <v>0.06080140287</v>
      </c>
      <c r="H1439">
        <f t="shared" si="7"/>
        <v>1</v>
      </c>
      <c r="I1439" s="71">
        <f t="shared" si="8"/>
        <v>0</v>
      </c>
      <c r="J1439">
        <f t="shared" si="9"/>
        <v>0</v>
      </c>
      <c r="K1439" s="19">
        <f t="shared" ref="K1439:M1439" si="2874">if(H1439=1,$E1439,"")</f>
        <v>0.07328648101</v>
      </c>
      <c r="L1439" t="str">
        <f t="shared" si="2874"/>
        <v/>
      </c>
      <c r="M1439" t="str">
        <f t="shared" si="2874"/>
        <v/>
      </c>
      <c r="N1439" s="158">
        <f>if('StockBond Returns'!AB1437=0,1,0)</f>
        <v>0</v>
      </c>
      <c r="O1439">
        <f>if( and('StockBond Returns'!$AB1437&lt;0,'StockBond Returns'!$AB1437&gt;=-0.1),1,0)</f>
        <v>1</v>
      </c>
      <c r="P1439">
        <f>if( and('StockBond Returns'!$AB1437&lt;-0.1,'StockBond Returns'!$AB1437&gt;=-0.2),1,0)</f>
        <v>0</v>
      </c>
      <c r="Q1439">
        <f>if( and('StockBond Returns'!$AB1437&lt;-0.2,'StockBond Returns'!$AB1437&gt;=-0.3),1,0)</f>
        <v>0</v>
      </c>
      <c r="R1439">
        <f>if('StockBond Returns'!AB1437&lt;-0.3,1,0)</f>
        <v>0</v>
      </c>
      <c r="S1439" t="str">
        <f t="shared" ref="S1439:W1439" si="2875">if(N1439=1,$E1439,"")</f>
        <v/>
      </c>
      <c r="T1439" s="19">
        <f t="shared" si="2875"/>
        <v>0.07328648101</v>
      </c>
      <c r="U1439" t="str">
        <f t="shared" si="2875"/>
        <v/>
      </c>
      <c r="V1439" t="str">
        <f t="shared" si="2875"/>
        <v/>
      </c>
      <c r="W1439" t="str">
        <f t="shared" si="2875"/>
        <v/>
      </c>
    </row>
    <row r="1440">
      <c r="A1440">
        <f t="shared" si="33"/>
        <v>6</v>
      </c>
      <c r="B1440">
        <f t="shared" si="34"/>
        <v>1990</v>
      </c>
      <c r="C1440" s="159">
        <f t="shared" si="709"/>
        <v>33054</v>
      </c>
      <c r="D1440" s="156">
        <f t="shared" si="12"/>
        <v>1990.416667</v>
      </c>
      <c r="E1440" s="157">
        <f>('StockBond Returns'!Y1439+'StockBond Returns'!AA1439-'Parameters &amp; Main Results'!$B$33)/'StockBond Returns'!Z1439*12</f>
        <v>0.06828398884</v>
      </c>
      <c r="F1440" s="77">
        <f>'StockBond Returns'!Y1439+'StockBond Returns'!AA1439-'StockBond Returns'!Z1439*'Distribution of Final Value'!$B$7</f>
        <v>10.03115862</v>
      </c>
      <c r="G1440" s="19">
        <f>1/'StockBond Returns'!M1438</f>
        <v>0.05574866584</v>
      </c>
      <c r="H1440">
        <f t="shared" si="7"/>
        <v>1</v>
      </c>
      <c r="I1440" s="71">
        <f t="shared" si="8"/>
        <v>0</v>
      </c>
      <c r="J1440">
        <f t="shared" si="9"/>
        <v>0</v>
      </c>
      <c r="K1440" s="19">
        <f t="shared" ref="K1440:M1440" si="2876">if(H1440=1,$E1440,"")</f>
        <v>0.06828398884</v>
      </c>
      <c r="L1440" t="str">
        <f t="shared" si="2876"/>
        <v/>
      </c>
      <c r="M1440" t="str">
        <f t="shared" si="2876"/>
        <v/>
      </c>
      <c r="N1440" s="158">
        <f>if('StockBond Returns'!AB1438=0,1,0)</f>
        <v>0</v>
      </c>
      <c r="O1440">
        <f>if( and('StockBond Returns'!$AB1438&lt;0,'StockBond Returns'!$AB1438&gt;=-0.1),1,0)</f>
        <v>1</v>
      </c>
      <c r="P1440">
        <f>if( and('StockBond Returns'!$AB1438&lt;-0.1,'StockBond Returns'!$AB1438&gt;=-0.2),1,0)</f>
        <v>0</v>
      </c>
      <c r="Q1440">
        <f>if( and('StockBond Returns'!$AB1438&lt;-0.2,'StockBond Returns'!$AB1438&gt;=-0.3),1,0)</f>
        <v>0</v>
      </c>
      <c r="R1440">
        <f>if('StockBond Returns'!AB1438&lt;-0.3,1,0)</f>
        <v>0</v>
      </c>
      <c r="S1440" t="str">
        <f t="shared" ref="S1440:W1440" si="2877">if(N1440=1,$E1440,"")</f>
        <v/>
      </c>
      <c r="T1440" s="19">
        <f t="shared" si="2877"/>
        <v>0.06828398884</v>
      </c>
      <c r="U1440" t="str">
        <f t="shared" si="2877"/>
        <v/>
      </c>
      <c r="V1440" t="str">
        <f t="shared" si="2877"/>
        <v/>
      </c>
      <c r="W1440" t="str">
        <f t="shared" si="2877"/>
        <v/>
      </c>
    </row>
    <row r="1441">
      <c r="A1441">
        <f t="shared" si="33"/>
        <v>7</v>
      </c>
      <c r="B1441">
        <f t="shared" si="34"/>
        <v>1990</v>
      </c>
      <c r="C1441" s="159">
        <f t="shared" si="709"/>
        <v>33085</v>
      </c>
      <c r="D1441" s="156">
        <f t="shared" si="12"/>
        <v>1990.5</v>
      </c>
      <c r="E1441" s="157">
        <f>('StockBond Returns'!Y1440+'StockBond Returns'!AA1440-'Parameters &amp; Main Results'!$B$33)/'StockBond Returns'!Z1440*12</f>
        <v>0.06888025968</v>
      </c>
      <c r="F1441" s="77">
        <f>'StockBond Returns'!Y1440+'StockBond Returns'!AA1440-'StockBond Returns'!Z1440*'Distribution of Final Value'!$B$7</f>
        <v>10.21687054</v>
      </c>
      <c r="G1441" s="19">
        <f>1/'StockBond Returns'!M1439</f>
        <v>0.05625859981</v>
      </c>
      <c r="H1441">
        <f t="shared" si="7"/>
        <v>1</v>
      </c>
      <c r="I1441" s="71">
        <f t="shared" si="8"/>
        <v>0</v>
      </c>
      <c r="J1441">
        <f t="shared" si="9"/>
        <v>0</v>
      </c>
      <c r="K1441" s="19">
        <f t="shared" ref="K1441:M1441" si="2878">if(H1441=1,$E1441,"")</f>
        <v>0.06888025968</v>
      </c>
      <c r="L1441" t="str">
        <f t="shared" si="2878"/>
        <v/>
      </c>
      <c r="M1441" t="str">
        <f t="shared" si="2878"/>
        <v/>
      </c>
      <c r="N1441" s="158">
        <f>if('StockBond Returns'!AB1439=0,1,0)</f>
        <v>0</v>
      </c>
      <c r="O1441">
        <f>if( and('StockBond Returns'!$AB1439&lt;0,'StockBond Returns'!$AB1439&gt;=-0.1),1,0)</f>
        <v>1</v>
      </c>
      <c r="P1441">
        <f>if( and('StockBond Returns'!$AB1439&lt;-0.1,'StockBond Returns'!$AB1439&gt;=-0.2),1,0)</f>
        <v>0</v>
      </c>
      <c r="Q1441">
        <f>if( and('StockBond Returns'!$AB1439&lt;-0.2,'StockBond Returns'!$AB1439&gt;=-0.3),1,0)</f>
        <v>0</v>
      </c>
      <c r="R1441">
        <f>if('StockBond Returns'!AB1439&lt;-0.3,1,0)</f>
        <v>0</v>
      </c>
      <c r="S1441" t="str">
        <f t="shared" ref="S1441:W1441" si="2879">if(N1441=1,$E1441,"")</f>
        <v/>
      </c>
      <c r="T1441" s="19">
        <f t="shared" si="2879"/>
        <v>0.06888025968</v>
      </c>
      <c r="U1441" t="str">
        <f t="shared" si="2879"/>
        <v/>
      </c>
      <c r="V1441" t="str">
        <f t="shared" si="2879"/>
        <v/>
      </c>
      <c r="W1441" t="str">
        <f t="shared" si="2879"/>
        <v/>
      </c>
    </row>
    <row r="1442">
      <c r="A1442">
        <f t="shared" si="33"/>
        <v>8</v>
      </c>
      <c r="B1442">
        <f t="shared" si="34"/>
        <v>1990</v>
      </c>
      <c r="C1442" s="159">
        <f t="shared" si="709"/>
        <v>33116</v>
      </c>
      <c r="D1442" s="156">
        <f t="shared" si="12"/>
        <v>1990.583333</v>
      </c>
      <c r="E1442" s="157">
        <f>('StockBond Returns'!Y1441+'StockBond Returns'!AA1441-'Parameters &amp; Main Results'!$B$33)/'StockBond Returns'!Z1441*12</f>
        <v>0.06974861963</v>
      </c>
      <c r="F1442" s="77">
        <f>'StockBond Returns'!Y1441+'StockBond Returns'!AA1441-'StockBond Returns'!Z1441*'Distribution of Final Value'!$B$7</f>
        <v>10.49498107</v>
      </c>
      <c r="G1442" s="19">
        <f>1/'StockBond Returns'!M1440</f>
        <v>0.05696086733</v>
      </c>
      <c r="H1442">
        <f t="shared" si="7"/>
        <v>1</v>
      </c>
      <c r="I1442" s="71">
        <f t="shared" si="8"/>
        <v>0</v>
      </c>
      <c r="J1442">
        <f t="shared" si="9"/>
        <v>0</v>
      </c>
      <c r="K1442" s="19">
        <f t="shared" ref="K1442:M1442" si="2880">if(H1442=1,$E1442,"")</f>
        <v>0.06974861963</v>
      </c>
      <c r="L1442" t="str">
        <f t="shared" si="2880"/>
        <v/>
      </c>
      <c r="M1442" t="str">
        <f t="shared" si="2880"/>
        <v/>
      </c>
      <c r="N1442" s="158">
        <f>if('StockBond Returns'!AB1440=0,1,0)</f>
        <v>0</v>
      </c>
      <c r="O1442">
        <f>if( and('StockBond Returns'!$AB1440&lt;0,'StockBond Returns'!$AB1440&gt;=-0.1),1,0)</f>
        <v>1</v>
      </c>
      <c r="P1442">
        <f>if( and('StockBond Returns'!$AB1440&lt;-0.1,'StockBond Returns'!$AB1440&gt;=-0.2),1,0)</f>
        <v>0</v>
      </c>
      <c r="Q1442">
        <f>if( and('StockBond Returns'!$AB1440&lt;-0.2,'StockBond Returns'!$AB1440&gt;=-0.3),1,0)</f>
        <v>0</v>
      </c>
      <c r="R1442">
        <f>if('StockBond Returns'!AB1440&lt;-0.3,1,0)</f>
        <v>0</v>
      </c>
      <c r="S1442" t="str">
        <f t="shared" ref="S1442:W1442" si="2881">if(N1442=1,$E1442,"")</f>
        <v/>
      </c>
      <c r="T1442" s="19">
        <f t="shared" si="2881"/>
        <v>0.06974861963</v>
      </c>
      <c r="U1442" t="str">
        <f t="shared" si="2881"/>
        <v/>
      </c>
      <c r="V1442" t="str">
        <f t="shared" si="2881"/>
        <v/>
      </c>
      <c r="W1442" t="str">
        <f t="shared" si="2881"/>
        <v/>
      </c>
    </row>
    <row r="1443">
      <c r="A1443">
        <f t="shared" si="33"/>
        <v>9</v>
      </c>
      <c r="B1443">
        <f t="shared" si="34"/>
        <v>1990</v>
      </c>
      <c r="C1443" s="159">
        <f t="shared" si="709"/>
        <v>33146</v>
      </c>
      <c r="D1443" s="156">
        <f t="shared" si="12"/>
        <v>1990.666667</v>
      </c>
      <c r="E1443" s="157">
        <f>('StockBond Returns'!Y1442+'StockBond Returns'!AA1442-'Parameters &amp; Main Results'!$B$33)/'StockBond Returns'!Z1442*12</f>
        <v>0.07629635978</v>
      </c>
      <c r="F1443" s="77">
        <f>'StockBond Returns'!Y1442+'StockBond Returns'!AA1442-'StockBond Returns'!Z1442*'Distribution of Final Value'!$B$7</f>
        <v>12.72276287</v>
      </c>
      <c r="G1443" s="19">
        <f>1/'StockBond Returns'!M1441</f>
        <v>0.06341968054</v>
      </c>
      <c r="H1443">
        <f t="shared" si="7"/>
        <v>1</v>
      </c>
      <c r="I1443" s="71">
        <f t="shared" si="8"/>
        <v>0</v>
      </c>
      <c r="J1443">
        <f t="shared" si="9"/>
        <v>0</v>
      </c>
      <c r="K1443" s="19">
        <f t="shared" ref="K1443:M1443" si="2882">if(H1443=1,$E1443,"")</f>
        <v>0.07629635978</v>
      </c>
      <c r="L1443" t="str">
        <f t="shared" si="2882"/>
        <v/>
      </c>
      <c r="M1443" t="str">
        <f t="shared" si="2882"/>
        <v/>
      </c>
      <c r="N1443" s="158">
        <f>if('StockBond Returns'!AB1441=0,1,0)</f>
        <v>0</v>
      </c>
      <c r="O1443">
        <f>if( and('StockBond Returns'!$AB1441&lt;0,'StockBond Returns'!$AB1441&gt;=-0.1),1,0)</f>
        <v>0</v>
      </c>
      <c r="P1443">
        <f>if( and('StockBond Returns'!$AB1441&lt;-0.1,'StockBond Returns'!$AB1441&gt;=-0.2),1,0)</f>
        <v>1</v>
      </c>
      <c r="Q1443">
        <f>if( and('StockBond Returns'!$AB1441&lt;-0.2,'StockBond Returns'!$AB1441&gt;=-0.3),1,0)</f>
        <v>0</v>
      </c>
      <c r="R1443">
        <f>if('StockBond Returns'!AB1441&lt;-0.3,1,0)</f>
        <v>0</v>
      </c>
      <c r="S1443" t="str">
        <f t="shared" ref="S1443:W1443" si="2883">if(N1443=1,$E1443,"")</f>
        <v/>
      </c>
      <c r="T1443" t="str">
        <f t="shared" si="2883"/>
        <v/>
      </c>
      <c r="U1443" s="19">
        <f t="shared" si="2883"/>
        <v>0.07629635978</v>
      </c>
      <c r="V1443" t="str">
        <f t="shared" si="2883"/>
        <v/>
      </c>
      <c r="W1443" t="str">
        <f t="shared" si="2883"/>
        <v/>
      </c>
    </row>
    <row r="1444">
      <c r="A1444">
        <f t="shared" si="33"/>
        <v>10</v>
      </c>
      <c r="B1444">
        <f t="shared" si="34"/>
        <v>1990</v>
      </c>
      <c r="C1444" s="159">
        <f t="shared" si="709"/>
        <v>33177</v>
      </c>
      <c r="D1444" s="156">
        <f t="shared" si="12"/>
        <v>1990.75</v>
      </c>
      <c r="E1444" s="157">
        <f>('StockBond Returns'!Y1443+'StockBond Returns'!AA1443-'Parameters &amp; Main Results'!$B$33)/'StockBond Returns'!Z1443*12</f>
        <v>0.07827851639</v>
      </c>
      <c r="F1444" s="77">
        <f>'StockBond Returns'!Y1443+'StockBond Returns'!AA1443-'StockBond Returns'!Z1443*'Distribution of Final Value'!$B$7</f>
        <v>13.36812761</v>
      </c>
      <c r="G1444" s="19">
        <f>1/'StockBond Returns'!M1442</f>
        <v>0.06545151723</v>
      </c>
      <c r="H1444">
        <f t="shared" si="7"/>
        <v>1</v>
      </c>
      <c r="I1444" s="71">
        <f t="shared" si="8"/>
        <v>0</v>
      </c>
      <c r="J1444">
        <f t="shared" si="9"/>
        <v>0</v>
      </c>
      <c r="K1444" s="19">
        <f t="shared" ref="K1444:M1444" si="2884">if(H1444=1,$E1444,"")</f>
        <v>0.07827851639</v>
      </c>
      <c r="L1444" t="str">
        <f t="shared" si="2884"/>
        <v/>
      </c>
      <c r="M1444" t="str">
        <f t="shared" si="2884"/>
        <v/>
      </c>
      <c r="N1444" s="158">
        <f>if('StockBond Returns'!AB1442=0,1,0)</f>
        <v>0</v>
      </c>
      <c r="O1444">
        <f>if( and('StockBond Returns'!$AB1442&lt;0,'StockBond Returns'!$AB1442&gt;=-0.1),1,0)</f>
        <v>0</v>
      </c>
      <c r="P1444">
        <f>if( and('StockBond Returns'!$AB1442&lt;-0.1,'StockBond Returns'!$AB1442&gt;=-0.2),1,0)</f>
        <v>1</v>
      </c>
      <c r="Q1444">
        <f>if( and('StockBond Returns'!$AB1442&lt;-0.2,'StockBond Returns'!$AB1442&gt;=-0.3),1,0)</f>
        <v>0</v>
      </c>
      <c r="R1444">
        <f>if('StockBond Returns'!AB1442&lt;-0.3,1,0)</f>
        <v>0</v>
      </c>
      <c r="S1444" t="str">
        <f t="shared" ref="S1444:W1444" si="2885">if(N1444=1,$E1444,"")</f>
        <v/>
      </c>
      <c r="T1444" t="str">
        <f t="shared" si="2885"/>
        <v/>
      </c>
      <c r="U1444" s="19">
        <f t="shared" si="2885"/>
        <v>0.07827851639</v>
      </c>
      <c r="V1444" t="str">
        <f t="shared" si="2885"/>
        <v/>
      </c>
      <c r="W1444" t="str">
        <f t="shared" si="2885"/>
        <v/>
      </c>
    </row>
    <row r="1445">
      <c r="A1445">
        <f t="shared" si="33"/>
        <v>11</v>
      </c>
      <c r="B1445">
        <f t="shared" si="34"/>
        <v>1990</v>
      </c>
      <c r="C1445" s="159">
        <f t="shared" si="709"/>
        <v>33207</v>
      </c>
      <c r="D1445" s="156">
        <f t="shared" si="12"/>
        <v>1990.833333</v>
      </c>
      <c r="E1445" s="157">
        <f>('StockBond Returns'!Y1444+'StockBond Returns'!AA1444-'Parameters &amp; Main Results'!$B$33)/'StockBond Returns'!Z1444*12</f>
        <v>0.08087188561</v>
      </c>
      <c r="F1445" s="77">
        <f>'StockBond Returns'!Y1444+'StockBond Returns'!AA1444-'StockBond Returns'!Z1444*'Distribution of Final Value'!$B$7</f>
        <v>14.21647195</v>
      </c>
      <c r="G1445" s="19">
        <f>1/'StockBond Returns'!M1443</f>
        <v>0.06817742407</v>
      </c>
      <c r="H1445">
        <f t="shared" si="7"/>
        <v>1</v>
      </c>
      <c r="I1445" s="71">
        <f t="shared" si="8"/>
        <v>0</v>
      </c>
      <c r="J1445">
        <f t="shared" si="9"/>
        <v>0</v>
      </c>
      <c r="K1445" s="19">
        <f t="shared" ref="K1445:M1445" si="2886">if(H1445=1,$E1445,"")</f>
        <v>0.08087188561</v>
      </c>
      <c r="L1445" t="str">
        <f t="shared" si="2886"/>
        <v/>
      </c>
      <c r="M1445" t="str">
        <f t="shared" si="2886"/>
        <v/>
      </c>
      <c r="N1445" s="158">
        <f>if('StockBond Returns'!AB1443=0,1,0)</f>
        <v>0</v>
      </c>
      <c r="O1445">
        <f>if( and('StockBond Returns'!$AB1443&lt;0,'StockBond Returns'!$AB1443&gt;=-0.1),1,0)</f>
        <v>0</v>
      </c>
      <c r="P1445">
        <f>if( and('StockBond Returns'!$AB1443&lt;-0.1,'StockBond Returns'!$AB1443&gt;=-0.2),1,0)</f>
        <v>1</v>
      </c>
      <c r="Q1445">
        <f>if( and('StockBond Returns'!$AB1443&lt;-0.2,'StockBond Returns'!$AB1443&gt;=-0.3),1,0)</f>
        <v>0</v>
      </c>
      <c r="R1445">
        <f>if('StockBond Returns'!AB1443&lt;-0.3,1,0)</f>
        <v>0</v>
      </c>
      <c r="S1445" t="str">
        <f t="shared" ref="S1445:W1445" si="2887">if(N1445=1,$E1445,"")</f>
        <v/>
      </c>
      <c r="T1445" t="str">
        <f t="shared" si="2887"/>
        <v/>
      </c>
      <c r="U1445" s="19">
        <f t="shared" si="2887"/>
        <v>0.08087188561</v>
      </c>
      <c r="V1445" t="str">
        <f t="shared" si="2887"/>
        <v/>
      </c>
      <c r="W1445" t="str">
        <f t="shared" si="2887"/>
        <v/>
      </c>
    </row>
    <row r="1446">
      <c r="A1446">
        <f t="shared" si="33"/>
        <v>12</v>
      </c>
      <c r="B1446">
        <f t="shared" si="34"/>
        <v>1990</v>
      </c>
      <c r="C1446" s="159">
        <f t="shared" si="709"/>
        <v>33238</v>
      </c>
      <c r="D1446" s="156">
        <f t="shared" si="12"/>
        <v>1990.916667</v>
      </c>
      <c r="E1446" s="157">
        <f>('StockBond Returns'!Y1445+'StockBond Returns'!AA1445-'Parameters &amp; Main Results'!$B$33)/'StockBond Returns'!Z1445*12</f>
        <v>0.07723879049</v>
      </c>
      <c r="F1446" s="77">
        <f>'StockBond Returns'!Y1445+'StockBond Returns'!AA1445-'StockBond Returns'!Z1445*'Distribution of Final Value'!$B$7</f>
        <v>12.93553414</v>
      </c>
      <c r="G1446" s="19">
        <f>1/'StockBond Returns'!M1444</f>
        <v>0.06442706323</v>
      </c>
      <c r="H1446">
        <f t="shared" si="7"/>
        <v>1</v>
      </c>
      <c r="I1446" s="71">
        <f t="shared" si="8"/>
        <v>0</v>
      </c>
      <c r="J1446">
        <f t="shared" si="9"/>
        <v>0</v>
      </c>
      <c r="K1446" s="19">
        <f t="shared" ref="K1446:M1446" si="2888">if(H1446=1,$E1446,"")</f>
        <v>0.07723879049</v>
      </c>
      <c r="L1446" t="str">
        <f t="shared" si="2888"/>
        <v/>
      </c>
      <c r="M1446" t="str">
        <f t="shared" si="2888"/>
        <v/>
      </c>
      <c r="N1446" s="158">
        <f>if('StockBond Returns'!AB1444=0,1,0)</f>
        <v>0</v>
      </c>
      <c r="O1446">
        <f>if( and('StockBond Returns'!$AB1444&lt;0,'StockBond Returns'!$AB1444&gt;=-0.1),1,0)</f>
        <v>0</v>
      </c>
      <c r="P1446">
        <f>if( and('StockBond Returns'!$AB1444&lt;-0.1,'StockBond Returns'!$AB1444&gt;=-0.2),1,0)</f>
        <v>1</v>
      </c>
      <c r="Q1446">
        <f>if( and('StockBond Returns'!$AB1444&lt;-0.2,'StockBond Returns'!$AB1444&gt;=-0.3),1,0)</f>
        <v>0</v>
      </c>
      <c r="R1446">
        <f>if('StockBond Returns'!AB1444&lt;-0.3,1,0)</f>
        <v>0</v>
      </c>
      <c r="S1446" t="str">
        <f t="shared" ref="S1446:W1446" si="2889">if(N1446=1,$E1446,"")</f>
        <v/>
      </c>
      <c r="T1446" t="str">
        <f t="shared" si="2889"/>
        <v/>
      </c>
      <c r="U1446" s="19">
        <f t="shared" si="2889"/>
        <v>0.07723879049</v>
      </c>
      <c r="V1446" t="str">
        <f t="shared" si="2889"/>
        <v/>
      </c>
      <c r="W1446" t="str">
        <f t="shared" si="2889"/>
        <v/>
      </c>
    </row>
    <row r="1447">
      <c r="A1447">
        <f t="shared" si="33"/>
        <v>1</v>
      </c>
      <c r="B1447">
        <f t="shared" si="34"/>
        <v>1991</v>
      </c>
      <c r="C1447" s="159">
        <f t="shared" si="709"/>
        <v>33269</v>
      </c>
      <c r="D1447" s="156">
        <f t="shared" si="12"/>
        <v>1991</v>
      </c>
      <c r="E1447" s="157">
        <f>('StockBond Returns'!Y1446+'StockBond Returns'!AA1446-'Parameters &amp; Main Results'!$B$33)/'StockBond Returns'!Z1446*12</f>
        <v>0.07607251834</v>
      </c>
      <c r="F1447" s="77">
        <f>'StockBond Returns'!Y1446+'StockBond Returns'!AA1446-'StockBond Returns'!Z1446*'Distribution of Final Value'!$B$7</f>
        <v>12.50387636</v>
      </c>
      <c r="G1447" s="19">
        <f>1/'StockBond Returns'!M1445</f>
        <v>0.06282523249</v>
      </c>
      <c r="H1447">
        <f t="shared" si="7"/>
        <v>1</v>
      </c>
      <c r="I1447" s="71">
        <f t="shared" si="8"/>
        <v>0</v>
      </c>
      <c r="J1447">
        <f t="shared" si="9"/>
        <v>0</v>
      </c>
      <c r="K1447" s="19">
        <f t="shared" ref="K1447:M1447" si="2890">if(H1447=1,$E1447,"")</f>
        <v>0.07607251834</v>
      </c>
      <c r="L1447" t="str">
        <f t="shared" si="2890"/>
        <v/>
      </c>
      <c r="M1447" t="str">
        <f t="shared" si="2890"/>
        <v/>
      </c>
      <c r="N1447" s="158">
        <f>if('StockBond Returns'!AB1445=0,1,0)</f>
        <v>0</v>
      </c>
      <c r="O1447">
        <f>if( and('StockBond Returns'!$AB1445&lt;0,'StockBond Returns'!$AB1445&gt;=-0.1),1,0)</f>
        <v>0</v>
      </c>
      <c r="P1447">
        <f>if( and('StockBond Returns'!$AB1445&lt;-0.1,'StockBond Returns'!$AB1445&gt;=-0.2),1,0)</f>
        <v>1</v>
      </c>
      <c r="Q1447">
        <f>if( and('StockBond Returns'!$AB1445&lt;-0.2,'StockBond Returns'!$AB1445&gt;=-0.3),1,0)</f>
        <v>0</v>
      </c>
      <c r="R1447">
        <f>if('StockBond Returns'!AB1445&lt;-0.3,1,0)</f>
        <v>0</v>
      </c>
      <c r="S1447" t="str">
        <f t="shared" ref="S1447:W1447" si="2891">if(N1447=1,$E1447,"")</f>
        <v/>
      </c>
      <c r="T1447" t="str">
        <f t="shared" si="2891"/>
        <v/>
      </c>
      <c r="U1447" s="19">
        <f t="shared" si="2891"/>
        <v>0.07607251834</v>
      </c>
      <c r="V1447" t="str">
        <f t="shared" si="2891"/>
        <v/>
      </c>
      <c r="W1447" t="str">
        <f t="shared" si="2891"/>
        <v/>
      </c>
    </row>
    <row r="1448">
      <c r="A1448">
        <f t="shared" si="33"/>
        <v>2</v>
      </c>
      <c r="B1448">
        <f t="shared" si="34"/>
        <v>1991</v>
      </c>
      <c r="C1448" s="159">
        <f t="shared" si="709"/>
        <v>33297</v>
      </c>
      <c r="D1448" s="156">
        <f t="shared" si="12"/>
        <v>1991.083333</v>
      </c>
      <c r="E1448" s="157">
        <f>('StockBond Returns'!Y1447+'StockBond Returns'!AA1447-'Parameters &amp; Main Results'!$B$33)/'StockBond Returns'!Z1447*12</f>
        <v>0.07423587389</v>
      </c>
      <c r="F1448" s="77">
        <f>'StockBond Returns'!Y1447+'StockBond Returns'!AA1447-'StockBond Returns'!Z1447*'Distribution of Final Value'!$B$7</f>
        <v>11.84858684</v>
      </c>
      <c r="G1448" s="19">
        <f>1/'StockBond Returns'!M1446</f>
        <v>0.0606416064</v>
      </c>
      <c r="H1448">
        <f t="shared" si="7"/>
        <v>1</v>
      </c>
      <c r="I1448" s="71">
        <f t="shared" si="8"/>
        <v>0</v>
      </c>
      <c r="J1448">
        <f t="shared" si="9"/>
        <v>0</v>
      </c>
      <c r="K1448" s="19">
        <f t="shared" ref="K1448:M1448" si="2892">if(H1448=1,$E1448,"")</f>
        <v>0.07423587389</v>
      </c>
      <c r="L1448" t="str">
        <f t="shared" si="2892"/>
        <v/>
      </c>
      <c r="M1448" t="str">
        <f t="shared" si="2892"/>
        <v/>
      </c>
      <c r="N1448" s="158">
        <f>if('StockBond Returns'!AB1446=0,1,0)</f>
        <v>0</v>
      </c>
      <c r="O1448">
        <f>if( and('StockBond Returns'!$AB1446&lt;0,'StockBond Returns'!$AB1446&gt;=-0.1),1,0)</f>
        <v>1</v>
      </c>
      <c r="P1448">
        <f>if( and('StockBond Returns'!$AB1446&lt;-0.1,'StockBond Returns'!$AB1446&gt;=-0.2),1,0)</f>
        <v>0</v>
      </c>
      <c r="Q1448">
        <f>if( and('StockBond Returns'!$AB1446&lt;-0.2,'StockBond Returns'!$AB1446&gt;=-0.3),1,0)</f>
        <v>0</v>
      </c>
      <c r="R1448">
        <f>if('StockBond Returns'!AB1446&lt;-0.3,1,0)</f>
        <v>0</v>
      </c>
      <c r="S1448" t="str">
        <f t="shared" ref="S1448:W1448" si="2893">if(N1448=1,$E1448,"")</f>
        <v/>
      </c>
      <c r="T1448" s="19">
        <f t="shared" si="2893"/>
        <v>0.07423587389</v>
      </c>
      <c r="U1448" t="str">
        <f t="shared" si="2893"/>
        <v/>
      </c>
      <c r="V1448" t="str">
        <f t="shared" si="2893"/>
        <v/>
      </c>
      <c r="W1448" t="str">
        <f t="shared" si="2893"/>
        <v/>
      </c>
    </row>
    <row r="1449">
      <c r="A1449">
        <f t="shared" si="33"/>
        <v>3</v>
      </c>
      <c r="B1449">
        <f t="shared" si="34"/>
        <v>1991</v>
      </c>
      <c r="C1449" s="159">
        <f t="shared" si="709"/>
        <v>33328</v>
      </c>
      <c r="D1449" s="156">
        <f t="shared" si="12"/>
        <v>1991.166667</v>
      </c>
      <c r="E1449" s="157">
        <f>('StockBond Returns'!Y1448+'StockBond Returns'!AA1448-'Parameters &amp; Main Results'!$B$33)/'StockBond Returns'!Z1448*12</f>
        <v>0.07085374473</v>
      </c>
      <c r="F1449" s="77">
        <f>'StockBond Returns'!Y1448+'StockBond Returns'!AA1448-'StockBond Returns'!Z1448*'Distribution of Final Value'!$B$7</f>
        <v>10.67618297</v>
      </c>
      <c r="G1449" s="19">
        <f>1/'StockBond Returns'!M1447</f>
        <v>0.05686633807</v>
      </c>
      <c r="H1449">
        <f t="shared" si="7"/>
        <v>1</v>
      </c>
      <c r="I1449" s="71">
        <f t="shared" si="8"/>
        <v>0</v>
      </c>
      <c r="J1449">
        <f t="shared" si="9"/>
        <v>0</v>
      </c>
      <c r="K1449" s="19">
        <f t="shared" ref="K1449:M1449" si="2894">if(H1449=1,$E1449,"")</f>
        <v>0.07085374473</v>
      </c>
      <c r="L1449" t="str">
        <f t="shared" si="2894"/>
        <v/>
      </c>
      <c r="M1449" t="str">
        <f t="shared" si="2894"/>
        <v/>
      </c>
      <c r="N1449" s="158">
        <f>if('StockBond Returns'!AB1447=0,1,0)</f>
        <v>0</v>
      </c>
      <c r="O1449">
        <f>if( and('StockBond Returns'!$AB1447&lt;0,'StockBond Returns'!$AB1447&gt;=-0.1),1,0)</f>
        <v>1</v>
      </c>
      <c r="P1449">
        <f>if( and('StockBond Returns'!$AB1447&lt;-0.1,'StockBond Returns'!$AB1447&gt;=-0.2),1,0)</f>
        <v>0</v>
      </c>
      <c r="Q1449">
        <f>if( and('StockBond Returns'!$AB1447&lt;-0.2,'StockBond Returns'!$AB1447&gt;=-0.3),1,0)</f>
        <v>0</v>
      </c>
      <c r="R1449">
        <f>if('StockBond Returns'!AB1447&lt;-0.3,1,0)</f>
        <v>0</v>
      </c>
      <c r="S1449" t="str">
        <f t="shared" ref="S1449:W1449" si="2895">if(N1449=1,$E1449,"")</f>
        <v/>
      </c>
      <c r="T1449" s="19">
        <f t="shared" si="2895"/>
        <v>0.07085374473</v>
      </c>
      <c r="U1449" t="str">
        <f t="shared" si="2895"/>
        <v/>
      </c>
      <c r="V1449" t="str">
        <f t="shared" si="2895"/>
        <v/>
      </c>
      <c r="W1449" t="str">
        <f t="shared" si="2895"/>
        <v/>
      </c>
    </row>
    <row r="1450">
      <c r="A1450">
        <f t="shared" si="33"/>
        <v>4</v>
      </c>
      <c r="B1450">
        <f t="shared" si="34"/>
        <v>1991</v>
      </c>
      <c r="C1450" s="159">
        <f t="shared" si="709"/>
        <v>33358</v>
      </c>
      <c r="D1450" s="156">
        <f t="shared" si="12"/>
        <v>1991.25</v>
      </c>
      <c r="E1450" s="157">
        <f>('StockBond Returns'!Y1449+'StockBond Returns'!AA1449-'Parameters &amp; Main Results'!$B$33)/'StockBond Returns'!Z1449*12</f>
        <v>0.07044913553</v>
      </c>
      <c r="F1450" s="77">
        <f>'StockBond Returns'!Y1449+'StockBond Returns'!AA1449-'StockBond Returns'!Z1449*'Distribution of Final Value'!$B$7</f>
        <v>10.51619723</v>
      </c>
      <c r="G1450" s="19">
        <f>1/'StockBond Returns'!M1448</f>
        <v>0.05626919316</v>
      </c>
      <c r="H1450">
        <f t="shared" si="7"/>
        <v>1</v>
      </c>
      <c r="I1450" s="71">
        <f t="shared" si="8"/>
        <v>0</v>
      </c>
      <c r="J1450">
        <f t="shared" si="9"/>
        <v>0</v>
      </c>
      <c r="K1450" s="19">
        <f t="shared" ref="K1450:M1450" si="2896">if(H1450=1,$E1450,"")</f>
        <v>0.07044913553</v>
      </c>
      <c r="L1450" t="str">
        <f t="shared" si="2896"/>
        <v/>
      </c>
      <c r="M1450" t="str">
        <f t="shared" si="2896"/>
        <v/>
      </c>
      <c r="N1450" s="158">
        <f>if('StockBond Returns'!AB1448=0,1,0)</f>
        <v>1</v>
      </c>
      <c r="O1450">
        <f>if( and('StockBond Returns'!$AB1448&lt;0,'StockBond Returns'!$AB1448&gt;=-0.1),1,0)</f>
        <v>0</v>
      </c>
      <c r="P1450">
        <f>if( and('StockBond Returns'!$AB1448&lt;-0.1,'StockBond Returns'!$AB1448&gt;=-0.2),1,0)</f>
        <v>0</v>
      </c>
      <c r="Q1450">
        <f>if( and('StockBond Returns'!$AB1448&lt;-0.2,'StockBond Returns'!$AB1448&gt;=-0.3),1,0)</f>
        <v>0</v>
      </c>
      <c r="R1450">
        <f>if('StockBond Returns'!AB1448&lt;-0.3,1,0)</f>
        <v>0</v>
      </c>
      <c r="S1450" s="19">
        <f t="shared" ref="S1450:W1450" si="2897">if(N1450=1,$E1450,"")</f>
        <v>0.07044913553</v>
      </c>
      <c r="T1450" t="str">
        <f t="shared" si="2897"/>
        <v/>
      </c>
      <c r="U1450" t="str">
        <f t="shared" si="2897"/>
        <v/>
      </c>
      <c r="V1450" t="str">
        <f t="shared" si="2897"/>
        <v/>
      </c>
      <c r="W1450" t="str">
        <f t="shared" si="2897"/>
        <v/>
      </c>
    </row>
    <row r="1451">
      <c r="A1451">
        <f t="shared" si="33"/>
        <v>5</v>
      </c>
      <c r="B1451">
        <f t="shared" si="34"/>
        <v>1991</v>
      </c>
      <c r="C1451" s="159">
        <f t="shared" si="709"/>
        <v>33389</v>
      </c>
      <c r="D1451" s="156">
        <f t="shared" si="12"/>
        <v>1991.333333</v>
      </c>
      <c r="E1451" s="157">
        <f>('StockBond Returns'!Y1450+'StockBond Returns'!AA1450-'Parameters &amp; Main Results'!$B$33)/'StockBond Returns'!Z1450*12</f>
        <v>0.07018486647</v>
      </c>
      <c r="F1451" s="77">
        <f>'StockBond Returns'!Y1450+'StockBond Returns'!AA1450-'StockBond Returns'!Z1450*'Distribution of Final Value'!$B$7</f>
        <v>10.40444114</v>
      </c>
      <c r="G1451" s="19">
        <f>1/'StockBond Returns'!M1449</f>
        <v>0.05571559504</v>
      </c>
      <c r="H1451">
        <f t="shared" si="7"/>
        <v>1</v>
      </c>
      <c r="I1451" s="71">
        <f t="shared" si="8"/>
        <v>0</v>
      </c>
      <c r="J1451">
        <f t="shared" si="9"/>
        <v>0</v>
      </c>
      <c r="K1451" s="19">
        <f t="shared" ref="K1451:M1451" si="2898">if(H1451=1,$E1451,"")</f>
        <v>0.07018486647</v>
      </c>
      <c r="L1451" t="str">
        <f t="shared" si="2898"/>
        <v/>
      </c>
      <c r="M1451" t="str">
        <f t="shared" si="2898"/>
        <v/>
      </c>
      <c r="N1451" s="158">
        <f>if('StockBond Returns'!AB1449=0,1,0)</f>
        <v>1</v>
      </c>
      <c r="O1451">
        <f>if( and('StockBond Returns'!$AB1449&lt;0,'StockBond Returns'!$AB1449&gt;=-0.1),1,0)</f>
        <v>0</v>
      </c>
      <c r="P1451">
        <f>if( and('StockBond Returns'!$AB1449&lt;-0.1,'StockBond Returns'!$AB1449&gt;=-0.2),1,0)</f>
        <v>0</v>
      </c>
      <c r="Q1451">
        <f>if( and('StockBond Returns'!$AB1449&lt;-0.2,'StockBond Returns'!$AB1449&gt;=-0.3),1,0)</f>
        <v>0</v>
      </c>
      <c r="R1451">
        <f>if('StockBond Returns'!AB1449&lt;-0.3,1,0)</f>
        <v>0</v>
      </c>
      <c r="S1451" s="19">
        <f t="shared" ref="S1451:W1451" si="2899">if(N1451=1,$E1451,"")</f>
        <v>0.07018486647</v>
      </c>
      <c r="T1451" t="str">
        <f t="shared" si="2899"/>
        <v/>
      </c>
      <c r="U1451" t="str">
        <f t="shared" si="2899"/>
        <v/>
      </c>
      <c r="V1451" t="str">
        <f t="shared" si="2899"/>
        <v/>
      </c>
      <c r="W1451" t="str">
        <f t="shared" si="2899"/>
        <v/>
      </c>
    </row>
    <row r="1452">
      <c r="A1452">
        <f t="shared" si="33"/>
        <v>6</v>
      </c>
      <c r="B1452">
        <f t="shared" si="34"/>
        <v>1991</v>
      </c>
      <c r="C1452" s="159">
        <f t="shared" si="709"/>
        <v>33419</v>
      </c>
      <c r="D1452" s="156">
        <f t="shared" si="12"/>
        <v>1991.416667</v>
      </c>
      <c r="E1452" s="157">
        <f>('StockBond Returns'!Y1451+'StockBond Returns'!AA1451-'Parameters &amp; Main Results'!$B$33)/'StockBond Returns'!Z1451*12</f>
        <v>0.06857678589</v>
      </c>
      <c r="F1452" s="77">
        <f>'StockBond Returns'!Y1451+'StockBond Returns'!AA1451-'StockBond Returns'!Z1451*'Distribution of Final Value'!$B$7</f>
        <v>9.842286394</v>
      </c>
      <c r="G1452" s="19">
        <f>1/'StockBond Returns'!M1450</f>
        <v>0.05376238535</v>
      </c>
      <c r="H1452">
        <f t="shared" si="7"/>
        <v>1</v>
      </c>
      <c r="I1452" s="71">
        <f t="shared" si="8"/>
        <v>0</v>
      </c>
      <c r="J1452">
        <f t="shared" si="9"/>
        <v>0</v>
      </c>
      <c r="K1452" s="19">
        <f t="shared" ref="K1452:M1452" si="2900">if(H1452=1,$E1452,"")</f>
        <v>0.06857678589</v>
      </c>
      <c r="L1452" t="str">
        <f t="shared" si="2900"/>
        <v/>
      </c>
      <c r="M1452" t="str">
        <f t="shared" si="2900"/>
        <v/>
      </c>
      <c r="N1452" s="158">
        <f>if('StockBond Returns'!AB1450=0,1,0)</f>
        <v>1</v>
      </c>
      <c r="O1452">
        <f>if( and('StockBond Returns'!$AB1450&lt;0,'StockBond Returns'!$AB1450&gt;=-0.1),1,0)</f>
        <v>0</v>
      </c>
      <c r="P1452">
        <f>if( and('StockBond Returns'!$AB1450&lt;-0.1,'StockBond Returns'!$AB1450&gt;=-0.2),1,0)</f>
        <v>0</v>
      </c>
      <c r="Q1452">
        <f>if( and('StockBond Returns'!$AB1450&lt;-0.2,'StockBond Returns'!$AB1450&gt;=-0.3),1,0)</f>
        <v>0</v>
      </c>
      <c r="R1452">
        <f>if('StockBond Returns'!AB1450&lt;-0.3,1,0)</f>
        <v>0</v>
      </c>
      <c r="S1452" s="19">
        <f t="shared" ref="S1452:W1452" si="2901">if(N1452=1,$E1452,"")</f>
        <v>0.06857678589</v>
      </c>
      <c r="T1452" t="str">
        <f t="shared" si="2901"/>
        <v/>
      </c>
      <c r="U1452" t="str">
        <f t="shared" si="2901"/>
        <v/>
      </c>
      <c r="V1452" t="str">
        <f t="shared" si="2901"/>
        <v/>
      </c>
      <c r="W1452" t="str">
        <f t="shared" si="2901"/>
        <v/>
      </c>
    </row>
    <row r="1453">
      <c r="A1453">
        <f t="shared" si="33"/>
        <v>7</v>
      </c>
      <c r="B1453">
        <f t="shared" si="34"/>
        <v>1991</v>
      </c>
      <c r="C1453" s="159">
        <f t="shared" si="709"/>
        <v>33450</v>
      </c>
      <c r="D1453" s="156">
        <f t="shared" si="12"/>
        <v>1991.5</v>
      </c>
      <c r="E1453" s="157">
        <f>('StockBond Returns'!Y1452+'StockBond Returns'!AA1452-'Parameters &amp; Main Results'!$B$33)/'StockBond Returns'!Z1452*12</f>
        <v>0.07071986744</v>
      </c>
      <c r="F1453" s="77">
        <f>'StockBond Returns'!Y1452+'StockBond Returns'!AA1452-'StockBond Returns'!Z1452*'Distribution of Final Value'!$B$7</f>
        <v>10.54031875</v>
      </c>
      <c r="G1453" s="19">
        <f>1/'StockBond Returns'!M1451</f>
        <v>0.05556294354</v>
      </c>
      <c r="H1453">
        <f t="shared" si="7"/>
        <v>1</v>
      </c>
      <c r="I1453" s="71">
        <f t="shared" si="8"/>
        <v>0</v>
      </c>
      <c r="J1453">
        <f t="shared" si="9"/>
        <v>0</v>
      </c>
      <c r="K1453" s="19">
        <f t="shared" ref="K1453:M1453" si="2902">if(H1453=1,$E1453,"")</f>
        <v>0.07071986744</v>
      </c>
      <c r="L1453" t="str">
        <f t="shared" si="2902"/>
        <v/>
      </c>
      <c r="M1453" t="str">
        <f t="shared" si="2902"/>
        <v/>
      </c>
      <c r="N1453" s="158">
        <f>if('StockBond Returns'!AB1451=0,1,0)</f>
        <v>0</v>
      </c>
      <c r="O1453">
        <f>if( and('StockBond Returns'!$AB1451&lt;0,'StockBond Returns'!$AB1451&gt;=-0.1),1,0)</f>
        <v>1</v>
      </c>
      <c r="P1453">
        <f>if( and('StockBond Returns'!$AB1451&lt;-0.1,'StockBond Returns'!$AB1451&gt;=-0.2),1,0)</f>
        <v>0</v>
      </c>
      <c r="Q1453">
        <f>if( and('StockBond Returns'!$AB1451&lt;-0.2,'StockBond Returns'!$AB1451&gt;=-0.3),1,0)</f>
        <v>0</v>
      </c>
      <c r="R1453">
        <f>if('StockBond Returns'!AB1451&lt;-0.3,1,0)</f>
        <v>0</v>
      </c>
      <c r="S1453" t="str">
        <f t="shared" ref="S1453:W1453" si="2903">if(N1453=1,$E1453,"")</f>
        <v/>
      </c>
      <c r="T1453" s="19">
        <f t="shared" si="2903"/>
        <v>0.07071986744</v>
      </c>
      <c r="U1453" t="str">
        <f t="shared" si="2903"/>
        <v/>
      </c>
      <c r="V1453" t="str">
        <f t="shared" si="2903"/>
        <v/>
      </c>
      <c r="W1453" t="str">
        <f t="shared" si="2903"/>
        <v/>
      </c>
    </row>
    <row r="1454">
      <c r="A1454">
        <f t="shared" si="33"/>
        <v>8</v>
      </c>
      <c r="B1454">
        <f t="shared" si="34"/>
        <v>1991</v>
      </c>
      <c r="C1454" s="159">
        <f t="shared" si="709"/>
        <v>33481</v>
      </c>
      <c r="D1454" s="156">
        <f t="shared" si="12"/>
        <v>1991.583333</v>
      </c>
      <c r="E1454" s="157">
        <f>('StockBond Returns'!Y1453+'StockBond Returns'!AA1453-'Parameters &amp; Main Results'!$B$33)/'StockBond Returns'!Z1453*12</f>
        <v>0.06961904397</v>
      </c>
      <c r="F1454" s="77">
        <f>'StockBond Returns'!Y1453+'StockBond Returns'!AA1453-'StockBond Returns'!Z1453*'Distribution of Final Value'!$B$7</f>
        <v>10.14927721</v>
      </c>
      <c r="G1454" s="19">
        <f>1/'StockBond Returns'!M1452</f>
        <v>0.05415841838</v>
      </c>
      <c r="H1454">
        <f t="shared" si="7"/>
        <v>1</v>
      </c>
      <c r="I1454" s="71">
        <f t="shared" si="8"/>
        <v>0</v>
      </c>
      <c r="J1454">
        <f t="shared" si="9"/>
        <v>0</v>
      </c>
      <c r="K1454" s="19">
        <f t="shared" ref="K1454:M1454" si="2904">if(H1454=1,$E1454,"")</f>
        <v>0.06961904397</v>
      </c>
      <c r="L1454" t="str">
        <f t="shared" si="2904"/>
        <v/>
      </c>
      <c r="M1454" t="str">
        <f t="shared" si="2904"/>
        <v/>
      </c>
      <c r="N1454" s="158">
        <f>if('StockBond Returns'!AB1452=0,1,0)</f>
        <v>0</v>
      </c>
      <c r="O1454">
        <f>if( and('StockBond Returns'!$AB1452&lt;0,'StockBond Returns'!$AB1452&gt;=-0.1),1,0)</f>
        <v>1</v>
      </c>
      <c r="P1454">
        <f>if( and('StockBond Returns'!$AB1452&lt;-0.1,'StockBond Returns'!$AB1452&gt;=-0.2),1,0)</f>
        <v>0</v>
      </c>
      <c r="Q1454">
        <f>if( and('StockBond Returns'!$AB1452&lt;-0.2,'StockBond Returns'!$AB1452&gt;=-0.3),1,0)</f>
        <v>0</v>
      </c>
      <c r="R1454">
        <f>if('StockBond Returns'!AB1452&lt;-0.3,1,0)</f>
        <v>0</v>
      </c>
      <c r="S1454" t="str">
        <f t="shared" ref="S1454:W1454" si="2905">if(N1454=1,$E1454,"")</f>
        <v/>
      </c>
      <c r="T1454" s="19">
        <f t="shared" si="2905"/>
        <v>0.06961904397</v>
      </c>
      <c r="U1454" t="str">
        <f t="shared" si="2905"/>
        <v/>
      </c>
      <c r="V1454" t="str">
        <f t="shared" si="2905"/>
        <v/>
      </c>
      <c r="W1454" t="str">
        <f t="shared" si="2905"/>
        <v/>
      </c>
    </row>
    <row r="1455">
      <c r="A1455">
        <f t="shared" si="33"/>
        <v>9</v>
      </c>
      <c r="B1455">
        <f t="shared" si="34"/>
        <v>1991</v>
      </c>
      <c r="C1455" s="159">
        <f t="shared" si="709"/>
        <v>33511</v>
      </c>
      <c r="D1455" s="156">
        <f t="shared" si="12"/>
        <v>1991.666667</v>
      </c>
      <c r="E1455" s="157">
        <f>('StockBond Returns'!Y1454+'StockBond Returns'!AA1454-'Parameters &amp; Main Results'!$B$33)/'StockBond Returns'!Z1454*12</f>
        <v>0.06886416622</v>
      </c>
      <c r="F1455" s="77">
        <f>'StockBond Returns'!Y1454+'StockBond Returns'!AA1454-'StockBond Returns'!Z1454*'Distribution of Final Value'!$B$7</f>
        <v>9.876196443</v>
      </c>
      <c r="G1455" s="19">
        <f>1/'StockBond Returns'!M1453</f>
        <v>0.05363945085</v>
      </c>
      <c r="H1455">
        <f t="shared" si="7"/>
        <v>1</v>
      </c>
      <c r="I1455" s="71">
        <f t="shared" si="8"/>
        <v>0</v>
      </c>
      <c r="J1455">
        <f t="shared" si="9"/>
        <v>0</v>
      </c>
      <c r="K1455" s="19">
        <f t="shared" ref="K1455:M1455" si="2906">if(H1455=1,$E1455,"")</f>
        <v>0.06886416622</v>
      </c>
      <c r="L1455" t="str">
        <f t="shared" si="2906"/>
        <v/>
      </c>
      <c r="M1455" t="str">
        <f t="shared" si="2906"/>
        <v/>
      </c>
      <c r="N1455" s="158">
        <f>if('StockBond Returns'!AB1453=0,1,0)</f>
        <v>1</v>
      </c>
      <c r="O1455">
        <f>if( and('StockBond Returns'!$AB1453&lt;0,'StockBond Returns'!$AB1453&gt;=-0.1),1,0)</f>
        <v>0</v>
      </c>
      <c r="P1455">
        <f>if( and('StockBond Returns'!$AB1453&lt;-0.1,'StockBond Returns'!$AB1453&gt;=-0.2),1,0)</f>
        <v>0</v>
      </c>
      <c r="Q1455">
        <f>if( and('StockBond Returns'!$AB1453&lt;-0.2,'StockBond Returns'!$AB1453&gt;=-0.3),1,0)</f>
        <v>0</v>
      </c>
      <c r="R1455">
        <f>if('StockBond Returns'!AB1453&lt;-0.3,1,0)</f>
        <v>0</v>
      </c>
      <c r="S1455" s="19">
        <f t="shared" ref="S1455:W1455" si="2907">if(N1455=1,$E1455,"")</f>
        <v>0.06886416622</v>
      </c>
      <c r="T1455" t="str">
        <f t="shared" si="2907"/>
        <v/>
      </c>
      <c r="U1455" t="str">
        <f t="shared" si="2907"/>
        <v/>
      </c>
      <c r="V1455" t="str">
        <f t="shared" si="2907"/>
        <v/>
      </c>
      <c r="W1455" t="str">
        <f t="shared" si="2907"/>
        <v/>
      </c>
    </row>
    <row r="1456">
      <c r="A1456">
        <f t="shared" si="33"/>
        <v>10</v>
      </c>
      <c r="B1456">
        <f t="shared" si="34"/>
        <v>1991</v>
      </c>
      <c r="C1456" s="159">
        <f t="shared" si="709"/>
        <v>33542</v>
      </c>
      <c r="D1456" s="156">
        <f t="shared" si="12"/>
        <v>1991.75</v>
      </c>
      <c r="E1456" s="157">
        <f>('StockBond Returns'!Y1455+'StockBond Returns'!AA1455-'Parameters &amp; Main Results'!$B$33)/'StockBond Returns'!Z1455*12</f>
        <v>0.06935385663</v>
      </c>
      <c r="F1456" s="77">
        <f>'StockBond Returns'!Y1455+'StockBond Returns'!AA1455-'StockBond Returns'!Z1455*'Distribution of Final Value'!$B$7</f>
        <v>10.01903846</v>
      </c>
      <c r="G1456" s="19">
        <f>1/'StockBond Returns'!M1454</f>
        <v>0.05438159762</v>
      </c>
      <c r="H1456">
        <f t="shared" si="7"/>
        <v>1</v>
      </c>
      <c r="I1456" s="71">
        <f t="shared" si="8"/>
        <v>0</v>
      </c>
      <c r="J1456">
        <f t="shared" si="9"/>
        <v>0</v>
      </c>
      <c r="K1456" s="19">
        <f t="shared" ref="K1456:M1456" si="2908">if(H1456=1,$E1456,"")</f>
        <v>0.06935385663</v>
      </c>
      <c r="L1456" t="str">
        <f t="shared" si="2908"/>
        <v/>
      </c>
      <c r="M1456" t="str">
        <f t="shared" si="2908"/>
        <v/>
      </c>
      <c r="N1456" s="158">
        <f>if('StockBond Returns'!AB1454=0,1,0)</f>
        <v>0</v>
      </c>
      <c r="O1456">
        <f>if( and('StockBond Returns'!$AB1454&lt;0,'StockBond Returns'!$AB1454&gt;=-0.1),1,0)</f>
        <v>1</v>
      </c>
      <c r="P1456">
        <f>if( and('StockBond Returns'!$AB1454&lt;-0.1,'StockBond Returns'!$AB1454&gt;=-0.2),1,0)</f>
        <v>0</v>
      </c>
      <c r="Q1456">
        <f>if( and('StockBond Returns'!$AB1454&lt;-0.2,'StockBond Returns'!$AB1454&gt;=-0.3),1,0)</f>
        <v>0</v>
      </c>
      <c r="R1456">
        <f>if('StockBond Returns'!AB1454&lt;-0.3,1,0)</f>
        <v>0</v>
      </c>
      <c r="S1456" t="str">
        <f t="shared" ref="S1456:W1456" si="2909">if(N1456=1,$E1456,"")</f>
        <v/>
      </c>
      <c r="T1456" s="19">
        <f t="shared" si="2909"/>
        <v>0.06935385663</v>
      </c>
      <c r="U1456" t="str">
        <f t="shared" si="2909"/>
        <v/>
      </c>
      <c r="V1456" t="str">
        <f t="shared" si="2909"/>
        <v/>
      </c>
      <c r="W1456" t="str">
        <f t="shared" si="2909"/>
        <v/>
      </c>
    </row>
    <row r="1457">
      <c r="A1457">
        <f t="shared" si="33"/>
        <v>11</v>
      </c>
      <c r="B1457">
        <f t="shared" si="34"/>
        <v>1991</v>
      </c>
      <c r="C1457" s="159">
        <f t="shared" si="709"/>
        <v>33572</v>
      </c>
      <c r="D1457" s="156">
        <f t="shared" si="12"/>
        <v>1991.833333</v>
      </c>
      <c r="E1457" s="157">
        <f>('StockBond Returns'!Y1456+'StockBond Returns'!AA1456-'Parameters &amp; Main Results'!$B$33)/'StockBond Returns'!Z1456*12</f>
        <v>0.06903865553</v>
      </c>
      <c r="F1457" s="77">
        <f>'StockBond Returns'!Y1456+'StockBond Returns'!AA1456-'StockBond Returns'!Z1456*'Distribution of Final Value'!$B$7</f>
        <v>9.893540133</v>
      </c>
      <c r="G1457" s="19">
        <f>1/'StockBond Returns'!M1455</f>
        <v>0.05372483564</v>
      </c>
      <c r="H1457">
        <f t="shared" si="7"/>
        <v>1</v>
      </c>
      <c r="I1457" s="71">
        <f t="shared" si="8"/>
        <v>0</v>
      </c>
      <c r="J1457">
        <f t="shared" si="9"/>
        <v>0</v>
      </c>
      <c r="K1457" s="19">
        <f t="shared" ref="K1457:M1457" si="2910">if(H1457=1,$E1457,"")</f>
        <v>0.06903865553</v>
      </c>
      <c r="L1457" t="str">
        <f t="shared" si="2910"/>
        <v/>
      </c>
      <c r="M1457" t="str">
        <f t="shared" si="2910"/>
        <v/>
      </c>
      <c r="N1457" s="158">
        <f>if('StockBond Returns'!AB1455=0,1,0)</f>
        <v>1</v>
      </c>
      <c r="O1457">
        <f>if( and('StockBond Returns'!$AB1455&lt;0,'StockBond Returns'!$AB1455&gt;=-0.1),1,0)</f>
        <v>0</v>
      </c>
      <c r="P1457">
        <f>if( and('StockBond Returns'!$AB1455&lt;-0.1,'StockBond Returns'!$AB1455&gt;=-0.2),1,0)</f>
        <v>0</v>
      </c>
      <c r="Q1457">
        <f>if( and('StockBond Returns'!$AB1455&lt;-0.2,'StockBond Returns'!$AB1455&gt;=-0.3),1,0)</f>
        <v>0</v>
      </c>
      <c r="R1457">
        <f>if('StockBond Returns'!AB1455&lt;-0.3,1,0)</f>
        <v>0</v>
      </c>
      <c r="S1457" s="19">
        <f t="shared" ref="S1457:W1457" si="2911">if(N1457=1,$E1457,"")</f>
        <v>0.06903865553</v>
      </c>
      <c r="T1457" t="str">
        <f t="shared" si="2911"/>
        <v/>
      </c>
      <c r="U1457" t="str">
        <f t="shared" si="2911"/>
        <v/>
      </c>
      <c r="V1457" t="str">
        <f t="shared" si="2911"/>
        <v/>
      </c>
      <c r="W1457" t="str">
        <f t="shared" si="2911"/>
        <v/>
      </c>
    </row>
    <row r="1458">
      <c r="A1458">
        <f t="shared" si="33"/>
        <v>12</v>
      </c>
      <c r="B1458">
        <f t="shared" si="34"/>
        <v>1991</v>
      </c>
      <c r="C1458" s="159">
        <f t="shared" si="709"/>
        <v>33603</v>
      </c>
      <c r="D1458" s="156">
        <f t="shared" si="12"/>
        <v>1991.916667</v>
      </c>
      <c r="E1458" s="157">
        <f>('StockBond Returns'!Y1457+'StockBond Returns'!AA1457-'Parameters &amp; Main Results'!$B$33)/'StockBond Returns'!Z1457*12</f>
        <v>0.07075233539</v>
      </c>
      <c r="F1458" s="77">
        <f>'StockBond Returns'!Y1457+'StockBond Returns'!AA1457-'StockBond Returns'!Z1457*'Distribution of Final Value'!$B$7</f>
        <v>10.44114803</v>
      </c>
      <c r="G1458" s="19">
        <f>1/'StockBond Returns'!M1456</f>
        <v>0.05532606314</v>
      </c>
      <c r="H1458">
        <f t="shared" si="7"/>
        <v>1</v>
      </c>
      <c r="I1458" s="71">
        <f t="shared" si="8"/>
        <v>0</v>
      </c>
      <c r="J1458">
        <f t="shared" si="9"/>
        <v>0</v>
      </c>
      <c r="K1458" s="19">
        <f t="shared" ref="K1458:M1458" si="2912">if(H1458=1,$E1458,"")</f>
        <v>0.07075233539</v>
      </c>
      <c r="L1458" t="str">
        <f t="shared" si="2912"/>
        <v/>
      </c>
      <c r="M1458" t="str">
        <f t="shared" si="2912"/>
        <v/>
      </c>
      <c r="N1458" s="158">
        <f>if('StockBond Returns'!AB1456=0,1,0)</f>
        <v>0</v>
      </c>
      <c r="O1458">
        <f>if( and('StockBond Returns'!$AB1456&lt;0,'StockBond Returns'!$AB1456&gt;=-0.1),1,0)</f>
        <v>1</v>
      </c>
      <c r="P1458">
        <f>if( and('StockBond Returns'!$AB1456&lt;-0.1,'StockBond Returns'!$AB1456&gt;=-0.2),1,0)</f>
        <v>0</v>
      </c>
      <c r="Q1458">
        <f>if( and('StockBond Returns'!$AB1456&lt;-0.2,'StockBond Returns'!$AB1456&gt;=-0.3),1,0)</f>
        <v>0</v>
      </c>
      <c r="R1458">
        <f>if('StockBond Returns'!AB1456&lt;-0.3,1,0)</f>
        <v>0</v>
      </c>
      <c r="S1458" t="str">
        <f t="shared" ref="S1458:W1458" si="2913">if(N1458=1,$E1458,"")</f>
        <v/>
      </c>
      <c r="T1458" s="19">
        <f t="shared" si="2913"/>
        <v>0.07075233539</v>
      </c>
      <c r="U1458" t="str">
        <f t="shared" si="2913"/>
        <v/>
      </c>
      <c r="V1458" t="str">
        <f t="shared" si="2913"/>
        <v/>
      </c>
      <c r="W1458" t="str">
        <f t="shared" si="2913"/>
        <v/>
      </c>
    </row>
    <row r="1459">
      <c r="A1459">
        <f t="shared" si="33"/>
        <v>1</v>
      </c>
      <c r="B1459">
        <f t="shared" si="34"/>
        <v>1992</v>
      </c>
      <c r="C1459" s="159">
        <f t="shared" si="709"/>
        <v>33634</v>
      </c>
      <c r="D1459" s="156">
        <f t="shared" si="12"/>
        <v>1992</v>
      </c>
      <c r="E1459" s="157">
        <f>('StockBond Returns'!Y1458+'StockBond Returns'!AA1458-'Parameters &amp; Main Results'!$B$33)/'StockBond Returns'!Z1458*12</f>
        <v>0.06582884412</v>
      </c>
      <c r="F1459" s="77">
        <f>'StockBond Returns'!Y1458+'StockBond Returns'!AA1458-'StockBond Returns'!Z1458*'Distribution of Final Value'!$B$7</f>
        <v>8.790294463</v>
      </c>
      <c r="G1459" s="19">
        <f>1/'StockBond Returns'!M1457</f>
        <v>0.05050944475</v>
      </c>
      <c r="H1459">
        <f t="shared" si="7"/>
        <v>1</v>
      </c>
      <c r="I1459" s="71">
        <f t="shared" si="8"/>
        <v>0</v>
      </c>
      <c r="J1459">
        <f t="shared" si="9"/>
        <v>0</v>
      </c>
      <c r="K1459" s="19">
        <f t="shared" ref="K1459:M1459" si="2914">if(H1459=1,$E1459,"")</f>
        <v>0.06582884412</v>
      </c>
      <c r="L1459" t="str">
        <f t="shared" si="2914"/>
        <v/>
      </c>
      <c r="M1459" t="str">
        <f t="shared" si="2914"/>
        <v/>
      </c>
      <c r="N1459" s="158">
        <f>if('StockBond Returns'!AB1457=0,1,0)</f>
        <v>1</v>
      </c>
      <c r="O1459">
        <f>if( and('StockBond Returns'!$AB1457&lt;0,'StockBond Returns'!$AB1457&gt;=-0.1),1,0)</f>
        <v>0</v>
      </c>
      <c r="P1459">
        <f>if( and('StockBond Returns'!$AB1457&lt;-0.1,'StockBond Returns'!$AB1457&gt;=-0.2),1,0)</f>
        <v>0</v>
      </c>
      <c r="Q1459">
        <f>if( and('StockBond Returns'!$AB1457&lt;-0.2,'StockBond Returns'!$AB1457&gt;=-0.3),1,0)</f>
        <v>0</v>
      </c>
      <c r="R1459">
        <f>if('StockBond Returns'!AB1457&lt;-0.3,1,0)</f>
        <v>0</v>
      </c>
      <c r="S1459" s="19">
        <f t="shared" ref="S1459:W1459" si="2915">if(N1459=1,$E1459,"")</f>
        <v>0.06582884412</v>
      </c>
      <c r="T1459" t="str">
        <f t="shared" si="2915"/>
        <v/>
      </c>
      <c r="U1459" t="str">
        <f t="shared" si="2915"/>
        <v/>
      </c>
      <c r="V1459" t="str">
        <f t="shared" si="2915"/>
        <v/>
      </c>
      <c r="W1459" t="str">
        <f t="shared" si="2915"/>
        <v/>
      </c>
    </row>
    <row r="1460">
      <c r="A1460">
        <f t="shared" si="33"/>
        <v>2</v>
      </c>
      <c r="B1460">
        <f t="shared" si="34"/>
        <v>1992</v>
      </c>
      <c r="C1460" s="159">
        <f t="shared" si="709"/>
        <v>33663</v>
      </c>
      <c r="D1460" s="156">
        <f t="shared" si="12"/>
        <v>1992.083333</v>
      </c>
      <c r="E1460" s="157">
        <f>('StockBond Returns'!Y1459+'StockBond Returns'!AA1459-'Parameters &amp; Main Results'!$B$33)/'StockBond Returns'!Z1459*12</f>
        <v>0.06772526131</v>
      </c>
      <c r="F1460" s="77">
        <f>'StockBond Returns'!Y1459+'StockBond Returns'!AA1459-'StockBond Returns'!Z1459*'Distribution of Final Value'!$B$7</f>
        <v>9.400519952</v>
      </c>
      <c r="G1460" s="19">
        <f>1/'StockBond Returns'!M1458</f>
        <v>0.0514769891</v>
      </c>
      <c r="H1460">
        <f t="shared" si="7"/>
        <v>1</v>
      </c>
      <c r="I1460" s="71">
        <f t="shared" si="8"/>
        <v>0</v>
      </c>
      <c r="J1460">
        <f t="shared" si="9"/>
        <v>0</v>
      </c>
      <c r="K1460" s="19">
        <f t="shared" ref="K1460:M1460" si="2916">if(H1460=1,$E1460,"")</f>
        <v>0.06772526131</v>
      </c>
      <c r="L1460" t="str">
        <f t="shared" si="2916"/>
        <v/>
      </c>
      <c r="M1460" t="str">
        <f t="shared" si="2916"/>
        <v/>
      </c>
      <c r="N1460" s="158">
        <f>if('StockBond Returns'!AB1458=0,1,0)</f>
        <v>0</v>
      </c>
      <c r="O1460">
        <f>if( and('StockBond Returns'!$AB1458&lt;0,'StockBond Returns'!$AB1458&gt;=-0.1),1,0)</f>
        <v>1</v>
      </c>
      <c r="P1460">
        <f>if( and('StockBond Returns'!$AB1458&lt;-0.1,'StockBond Returns'!$AB1458&gt;=-0.2),1,0)</f>
        <v>0</v>
      </c>
      <c r="Q1460">
        <f>if( and('StockBond Returns'!$AB1458&lt;-0.2,'StockBond Returns'!$AB1458&gt;=-0.3),1,0)</f>
        <v>0</v>
      </c>
      <c r="R1460">
        <f>if('StockBond Returns'!AB1458&lt;-0.3,1,0)</f>
        <v>0</v>
      </c>
      <c r="S1460" t="str">
        <f t="shared" ref="S1460:W1460" si="2917">if(N1460=1,$E1460,"")</f>
        <v/>
      </c>
      <c r="T1460" s="19">
        <f t="shared" si="2917"/>
        <v>0.06772526131</v>
      </c>
      <c r="U1460" t="str">
        <f t="shared" si="2917"/>
        <v/>
      </c>
      <c r="V1460" t="str">
        <f t="shared" si="2917"/>
        <v/>
      </c>
      <c r="W1460" t="str">
        <f t="shared" si="2917"/>
        <v/>
      </c>
    </row>
    <row r="1461">
      <c r="A1461">
        <f t="shared" si="33"/>
        <v>3</v>
      </c>
      <c r="B1461">
        <f t="shared" si="34"/>
        <v>1992</v>
      </c>
      <c r="C1461" s="159">
        <f t="shared" si="709"/>
        <v>33694</v>
      </c>
      <c r="D1461" s="156">
        <f t="shared" si="12"/>
        <v>1992.166667</v>
      </c>
      <c r="E1461" s="157">
        <f>('StockBond Returns'!Y1460+'StockBond Returns'!AA1460-'Parameters &amp; Main Results'!$B$33)/'StockBond Returns'!Z1460*12</f>
        <v>0.06743579638</v>
      </c>
      <c r="F1461" s="77">
        <f>'StockBond Returns'!Y1460+'StockBond Returns'!AA1460-'StockBond Returns'!Z1460*'Distribution of Final Value'!$B$7</f>
        <v>9.286934366</v>
      </c>
      <c r="G1461" s="19">
        <f>1/'StockBond Returns'!M1459</f>
        <v>0.05104742071</v>
      </c>
      <c r="H1461">
        <f t="shared" si="7"/>
        <v>1</v>
      </c>
      <c r="I1461" s="71">
        <f t="shared" si="8"/>
        <v>0</v>
      </c>
      <c r="J1461">
        <f t="shared" si="9"/>
        <v>0</v>
      </c>
      <c r="K1461" s="19">
        <f t="shared" ref="K1461:M1461" si="2918">if(H1461=1,$E1461,"")</f>
        <v>0.06743579638</v>
      </c>
      <c r="L1461" t="str">
        <f t="shared" si="2918"/>
        <v/>
      </c>
      <c r="M1461" t="str">
        <f t="shared" si="2918"/>
        <v/>
      </c>
      <c r="N1461" s="158">
        <f>if('StockBond Returns'!AB1459=0,1,0)</f>
        <v>0</v>
      </c>
      <c r="O1461">
        <f>if( and('StockBond Returns'!$AB1459&lt;0,'StockBond Returns'!$AB1459&gt;=-0.1),1,0)</f>
        <v>1</v>
      </c>
      <c r="P1461">
        <f>if( and('StockBond Returns'!$AB1459&lt;-0.1,'StockBond Returns'!$AB1459&gt;=-0.2),1,0)</f>
        <v>0</v>
      </c>
      <c r="Q1461">
        <f>if( and('StockBond Returns'!$AB1459&lt;-0.2,'StockBond Returns'!$AB1459&gt;=-0.3),1,0)</f>
        <v>0</v>
      </c>
      <c r="R1461">
        <f>if('StockBond Returns'!AB1459&lt;-0.3,1,0)</f>
        <v>0</v>
      </c>
      <c r="S1461" t="str">
        <f t="shared" ref="S1461:W1461" si="2919">if(N1461=1,$E1461,"")</f>
        <v/>
      </c>
      <c r="T1461" s="19">
        <f t="shared" si="2919"/>
        <v>0.06743579638</v>
      </c>
      <c r="U1461" t="str">
        <f t="shared" si="2919"/>
        <v/>
      </c>
      <c r="V1461" t="str">
        <f t="shared" si="2919"/>
        <v/>
      </c>
      <c r="W1461" t="str">
        <f t="shared" si="2919"/>
        <v/>
      </c>
    </row>
    <row r="1462">
      <c r="A1462">
        <f t="shared" si="33"/>
        <v>4</v>
      </c>
      <c r="B1462">
        <f t="shared" si="34"/>
        <v>1992</v>
      </c>
      <c r="C1462" s="159">
        <f t="shared" si="709"/>
        <v>33724</v>
      </c>
      <c r="D1462" s="156">
        <f t="shared" si="12"/>
        <v>1992.25</v>
      </c>
      <c r="E1462" s="157">
        <f>('StockBond Returns'!Y1461+'StockBond Returns'!AA1461-'Parameters &amp; Main Results'!$B$33)/'StockBond Returns'!Z1461*12</f>
        <v>0.06924091306</v>
      </c>
      <c r="F1462" s="77">
        <f>'StockBond Returns'!Y1461+'StockBond Returns'!AA1461-'StockBond Returns'!Z1461*'Distribution of Final Value'!$B$7</f>
        <v>9.862550948</v>
      </c>
      <c r="G1462" s="19">
        <f>1/'StockBond Returns'!M1460</f>
        <v>0.05232908431</v>
      </c>
      <c r="H1462">
        <f t="shared" si="7"/>
        <v>1</v>
      </c>
      <c r="I1462" s="71">
        <f t="shared" si="8"/>
        <v>0</v>
      </c>
      <c r="J1462">
        <f t="shared" si="9"/>
        <v>0</v>
      </c>
      <c r="K1462" s="19">
        <f t="shared" ref="K1462:M1462" si="2920">if(H1462=1,$E1462,"")</f>
        <v>0.06924091306</v>
      </c>
      <c r="L1462" t="str">
        <f t="shared" si="2920"/>
        <v/>
      </c>
      <c r="M1462" t="str">
        <f t="shared" si="2920"/>
        <v/>
      </c>
      <c r="N1462" s="158">
        <f>if('StockBond Returns'!AB1460=0,1,0)</f>
        <v>0</v>
      </c>
      <c r="O1462">
        <f>if( and('StockBond Returns'!$AB1460&lt;0,'StockBond Returns'!$AB1460&gt;=-0.1),1,0)</f>
        <v>1</v>
      </c>
      <c r="P1462">
        <f>if( and('StockBond Returns'!$AB1460&lt;-0.1,'StockBond Returns'!$AB1460&gt;=-0.2),1,0)</f>
        <v>0</v>
      </c>
      <c r="Q1462">
        <f>if( and('StockBond Returns'!$AB1460&lt;-0.2,'StockBond Returns'!$AB1460&gt;=-0.3),1,0)</f>
        <v>0</v>
      </c>
      <c r="R1462">
        <f>if('StockBond Returns'!AB1460&lt;-0.3,1,0)</f>
        <v>0</v>
      </c>
      <c r="S1462" t="str">
        <f t="shared" ref="S1462:W1462" si="2921">if(N1462=1,$E1462,"")</f>
        <v/>
      </c>
      <c r="T1462" s="19">
        <f t="shared" si="2921"/>
        <v>0.06924091306</v>
      </c>
      <c r="U1462" t="str">
        <f t="shared" si="2921"/>
        <v/>
      </c>
      <c r="V1462" t="str">
        <f t="shared" si="2921"/>
        <v/>
      </c>
      <c r="W1462" t="str">
        <f t="shared" si="2921"/>
        <v/>
      </c>
    </row>
    <row r="1463">
      <c r="A1463">
        <f t="shared" si="33"/>
        <v>5</v>
      </c>
      <c r="B1463">
        <f t="shared" si="34"/>
        <v>1992</v>
      </c>
      <c r="C1463" s="159">
        <f t="shared" si="709"/>
        <v>33755</v>
      </c>
      <c r="D1463" s="156">
        <f t="shared" si="12"/>
        <v>1992.333333</v>
      </c>
      <c r="E1463" s="157">
        <f>('StockBond Returns'!Y1462+'StockBond Returns'!AA1462-'Parameters &amp; Main Results'!$B$33)/'StockBond Returns'!Z1462*12</f>
        <v>0.06826025068</v>
      </c>
      <c r="F1463" s="77">
        <f>'StockBond Returns'!Y1462+'StockBond Returns'!AA1462-'StockBond Returns'!Z1462*'Distribution of Final Value'!$B$7</f>
        <v>9.520484357</v>
      </c>
      <c r="G1463" s="19">
        <f>1/'StockBond Returns'!M1461</f>
        <v>0.05086873537</v>
      </c>
      <c r="H1463">
        <f t="shared" si="7"/>
        <v>1</v>
      </c>
      <c r="I1463" s="71">
        <f t="shared" si="8"/>
        <v>0</v>
      </c>
      <c r="J1463">
        <f t="shared" si="9"/>
        <v>0</v>
      </c>
      <c r="K1463" s="19">
        <f t="shared" ref="K1463:M1463" si="2922">if(H1463=1,$E1463,"")</f>
        <v>0.06826025068</v>
      </c>
      <c r="L1463" t="str">
        <f t="shared" si="2922"/>
        <v/>
      </c>
      <c r="M1463" t="str">
        <f t="shared" si="2922"/>
        <v/>
      </c>
      <c r="N1463" s="158">
        <f>if('StockBond Returns'!AB1461=0,1,0)</f>
        <v>0</v>
      </c>
      <c r="O1463">
        <f>if( and('StockBond Returns'!$AB1461&lt;0,'StockBond Returns'!$AB1461&gt;=-0.1),1,0)</f>
        <v>1</v>
      </c>
      <c r="P1463">
        <f>if( and('StockBond Returns'!$AB1461&lt;-0.1,'StockBond Returns'!$AB1461&gt;=-0.2),1,0)</f>
        <v>0</v>
      </c>
      <c r="Q1463">
        <f>if( and('StockBond Returns'!$AB1461&lt;-0.2,'StockBond Returns'!$AB1461&gt;=-0.3),1,0)</f>
        <v>0</v>
      </c>
      <c r="R1463">
        <f>if('StockBond Returns'!AB1461&lt;-0.3,1,0)</f>
        <v>0</v>
      </c>
      <c r="S1463" t="str">
        <f t="shared" ref="S1463:W1463" si="2923">if(N1463=1,$E1463,"")</f>
        <v/>
      </c>
      <c r="T1463" s="19">
        <f t="shared" si="2923"/>
        <v>0.06826025068</v>
      </c>
      <c r="U1463" t="str">
        <f t="shared" si="2923"/>
        <v/>
      </c>
      <c r="V1463" t="str">
        <f t="shared" si="2923"/>
        <v/>
      </c>
      <c r="W1463" t="str">
        <f t="shared" si="2923"/>
        <v/>
      </c>
    </row>
    <row r="1464">
      <c r="A1464">
        <f t="shared" si="33"/>
        <v>6</v>
      </c>
      <c r="B1464">
        <f t="shared" si="34"/>
        <v>1992</v>
      </c>
      <c r="C1464" s="159">
        <f t="shared" si="709"/>
        <v>33785</v>
      </c>
      <c r="D1464" s="156">
        <f t="shared" si="12"/>
        <v>1992.416667</v>
      </c>
      <c r="E1464" s="157">
        <f>('StockBond Returns'!Y1463+'StockBond Returns'!AA1463-'Parameters &amp; Main Results'!$B$33)/'StockBond Returns'!Z1463*12</f>
        <v>0.06783423373</v>
      </c>
      <c r="F1464" s="77">
        <f>'StockBond Returns'!Y1463+'StockBond Returns'!AA1463-'StockBond Returns'!Z1463*'Distribution of Final Value'!$B$7</f>
        <v>9.362137874</v>
      </c>
      <c r="G1464" s="19">
        <f>1/'StockBond Returns'!M1462</f>
        <v>0.05055533133</v>
      </c>
      <c r="H1464">
        <f t="shared" si="7"/>
        <v>1</v>
      </c>
      <c r="I1464" s="71">
        <f t="shared" si="8"/>
        <v>0</v>
      </c>
      <c r="J1464">
        <f t="shared" si="9"/>
        <v>0</v>
      </c>
      <c r="K1464" s="19">
        <f t="shared" ref="K1464:M1464" si="2924">if(H1464=1,$E1464,"")</f>
        <v>0.06783423373</v>
      </c>
      <c r="L1464" t="str">
        <f t="shared" si="2924"/>
        <v/>
      </c>
      <c r="M1464" t="str">
        <f t="shared" si="2924"/>
        <v/>
      </c>
      <c r="N1464" s="158">
        <f>if('StockBond Returns'!AB1462=0,1,0)</f>
        <v>1</v>
      </c>
      <c r="O1464">
        <f>if( and('StockBond Returns'!$AB1462&lt;0,'StockBond Returns'!$AB1462&gt;=-0.1),1,0)</f>
        <v>0</v>
      </c>
      <c r="P1464">
        <f>if( and('StockBond Returns'!$AB1462&lt;-0.1,'StockBond Returns'!$AB1462&gt;=-0.2),1,0)</f>
        <v>0</v>
      </c>
      <c r="Q1464">
        <f>if( and('StockBond Returns'!$AB1462&lt;-0.2,'StockBond Returns'!$AB1462&gt;=-0.3),1,0)</f>
        <v>0</v>
      </c>
      <c r="R1464">
        <f>if('StockBond Returns'!AB1462&lt;-0.3,1,0)</f>
        <v>0</v>
      </c>
      <c r="S1464" s="19">
        <f t="shared" ref="S1464:W1464" si="2925">if(N1464=1,$E1464,"")</f>
        <v>0.06783423373</v>
      </c>
      <c r="T1464" t="str">
        <f t="shared" si="2925"/>
        <v/>
      </c>
      <c r="U1464" t="str">
        <f t="shared" si="2925"/>
        <v/>
      </c>
      <c r="V1464" t="str">
        <f t="shared" si="2925"/>
        <v/>
      </c>
      <c r="W1464" t="str">
        <f t="shared" si="2925"/>
        <v/>
      </c>
    </row>
    <row r="1465">
      <c r="A1465">
        <f t="shared" si="33"/>
        <v>7</v>
      </c>
      <c r="B1465">
        <f t="shared" si="34"/>
        <v>1992</v>
      </c>
      <c r="C1465" s="159">
        <f t="shared" si="709"/>
        <v>33816</v>
      </c>
      <c r="D1465" s="156">
        <f t="shared" si="12"/>
        <v>1992.5</v>
      </c>
      <c r="E1465" s="157">
        <f>('StockBond Returns'!Y1464+'StockBond Returns'!AA1464-'Parameters &amp; Main Results'!$B$33)/'StockBond Returns'!Z1464*12</f>
        <v>0.069062788</v>
      </c>
      <c r="F1465" s="77">
        <f>'StockBond Returns'!Y1464+'StockBond Returns'!AA1464-'StockBond Returns'!Z1464*'Distribution of Final Value'!$B$7</f>
        <v>9.745298059</v>
      </c>
      <c r="G1465" s="19">
        <f>1/'StockBond Returns'!M1463</f>
        <v>0.0517887427</v>
      </c>
      <c r="H1465">
        <f t="shared" si="7"/>
        <v>1</v>
      </c>
      <c r="I1465" s="71">
        <f t="shared" si="8"/>
        <v>0</v>
      </c>
      <c r="J1465">
        <f t="shared" si="9"/>
        <v>0</v>
      </c>
      <c r="K1465" s="19">
        <f t="shared" ref="K1465:M1465" si="2926">if(H1465=1,$E1465,"")</f>
        <v>0.069062788</v>
      </c>
      <c r="L1465" t="str">
        <f t="shared" si="2926"/>
        <v/>
      </c>
      <c r="M1465" t="str">
        <f t="shared" si="2926"/>
        <v/>
      </c>
      <c r="N1465" s="158">
        <f>if('StockBond Returns'!AB1463=0,1,0)</f>
        <v>0</v>
      </c>
      <c r="O1465">
        <f>if( and('StockBond Returns'!$AB1463&lt;0,'StockBond Returns'!$AB1463&gt;=-0.1),1,0)</f>
        <v>1</v>
      </c>
      <c r="P1465">
        <f>if( and('StockBond Returns'!$AB1463&lt;-0.1,'StockBond Returns'!$AB1463&gt;=-0.2),1,0)</f>
        <v>0</v>
      </c>
      <c r="Q1465">
        <f>if( and('StockBond Returns'!$AB1463&lt;-0.2,'StockBond Returns'!$AB1463&gt;=-0.3),1,0)</f>
        <v>0</v>
      </c>
      <c r="R1465">
        <f>if('StockBond Returns'!AB1463&lt;-0.3,1,0)</f>
        <v>0</v>
      </c>
      <c r="S1465" t="str">
        <f t="shared" ref="S1465:W1465" si="2927">if(N1465=1,$E1465,"")</f>
        <v/>
      </c>
      <c r="T1465" s="19">
        <f t="shared" si="2927"/>
        <v>0.069062788</v>
      </c>
      <c r="U1465" t="str">
        <f t="shared" si="2927"/>
        <v/>
      </c>
      <c r="V1465" t="str">
        <f t="shared" si="2927"/>
        <v/>
      </c>
      <c r="W1465" t="str">
        <f t="shared" si="2927"/>
        <v/>
      </c>
    </row>
    <row r="1466">
      <c r="A1466">
        <f t="shared" si="33"/>
        <v>8</v>
      </c>
      <c r="B1466">
        <f t="shared" si="34"/>
        <v>1992</v>
      </c>
      <c r="C1466" s="159">
        <f t="shared" si="709"/>
        <v>33847</v>
      </c>
      <c r="D1466" s="156">
        <f t="shared" si="12"/>
        <v>1992.583333</v>
      </c>
      <c r="E1466" s="157">
        <f>('StockBond Returns'!Y1465+'StockBond Returns'!AA1465-'Parameters &amp; Main Results'!$B$33)/'StockBond Returns'!Z1465*12</f>
        <v>0.06701545215</v>
      </c>
      <c r="F1466" s="77">
        <f>'StockBond Returns'!Y1465+'StockBond Returns'!AA1465-'StockBond Returns'!Z1465*'Distribution of Final Value'!$B$7</f>
        <v>9.05783973</v>
      </c>
      <c r="G1466" s="19">
        <f>1/'StockBond Returns'!M1464</f>
        <v>0.04986595237</v>
      </c>
      <c r="H1466">
        <f t="shared" si="7"/>
        <v>0</v>
      </c>
      <c r="I1466" s="71">
        <f t="shared" si="8"/>
        <v>1</v>
      </c>
      <c r="J1466">
        <f t="shared" si="9"/>
        <v>1</v>
      </c>
      <c r="K1466" t="str">
        <f t="shared" ref="K1466:M1466" si="2928">if(H1466=1,$E1466,"")</f>
        <v/>
      </c>
      <c r="L1466" s="19">
        <f t="shared" si="2928"/>
        <v>0.06701545215</v>
      </c>
      <c r="M1466" s="19">
        <f t="shared" si="2928"/>
        <v>0.06701545215</v>
      </c>
      <c r="N1466" s="158">
        <f>if('StockBond Returns'!AB1464=0,1,0)</f>
        <v>1</v>
      </c>
      <c r="O1466">
        <f>if( and('StockBond Returns'!$AB1464&lt;0,'StockBond Returns'!$AB1464&gt;=-0.1),1,0)</f>
        <v>0</v>
      </c>
      <c r="P1466">
        <f>if( and('StockBond Returns'!$AB1464&lt;-0.1,'StockBond Returns'!$AB1464&gt;=-0.2),1,0)</f>
        <v>0</v>
      </c>
      <c r="Q1466">
        <f>if( and('StockBond Returns'!$AB1464&lt;-0.2,'StockBond Returns'!$AB1464&gt;=-0.3),1,0)</f>
        <v>0</v>
      </c>
      <c r="R1466">
        <f>if('StockBond Returns'!AB1464&lt;-0.3,1,0)</f>
        <v>0</v>
      </c>
      <c r="S1466" s="19">
        <f t="shared" ref="S1466:W1466" si="2929">if(N1466=1,$E1466,"")</f>
        <v>0.06701545215</v>
      </c>
      <c r="T1466" t="str">
        <f t="shared" si="2929"/>
        <v/>
      </c>
      <c r="U1466" t="str">
        <f t="shared" si="2929"/>
        <v/>
      </c>
      <c r="V1466" t="str">
        <f t="shared" si="2929"/>
        <v/>
      </c>
      <c r="W1466" t="str">
        <f t="shared" si="2929"/>
        <v/>
      </c>
    </row>
    <row r="1467">
      <c r="A1467">
        <f t="shared" si="33"/>
        <v>9</v>
      </c>
      <c r="B1467">
        <f t="shared" si="34"/>
        <v>1992</v>
      </c>
      <c r="C1467" s="159">
        <f t="shared" si="709"/>
        <v>33877</v>
      </c>
      <c r="D1467" s="156">
        <f t="shared" si="12"/>
        <v>1992.666667</v>
      </c>
      <c r="E1467" s="157">
        <f>('StockBond Returns'!Y1466+'StockBond Returns'!AA1466-'Parameters &amp; Main Results'!$B$33)/'StockBond Returns'!Z1466*12</f>
        <v>0.06832489366</v>
      </c>
      <c r="F1467" s="77">
        <f>'StockBond Returns'!Y1466+'StockBond Returns'!AA1466-'StockBond Returns'!Z1466*'Distribution of Final Value'!$B$7</f>
        <v>9.466924191</v>
      </c>
      <c r="G1467" s="19">
        <f>1/'StockBond Returns'!M1465</f>
        <v>0.05118205912</v>
      </c>
      <c r="H1467">
        <f t="shared" si="7"/>
        <v>1</v>
      </c>
      <c r="I1467" s="71">
        <f t="shared" si="8"/>
        <v>0</v>
      </c>
      <c r="J1467">
        <f t="shared" si="9"/>
        <v>0</v>
      </c>
      <c r="K1467" s="19">
        <f t="shared" ref="K1467:M1467" si="2930">if(H1467=1,$E1467,"")</f>
        <v>0.06832489366</v>
      </c>
      <c r="L1467" t="str">
        <f t="shared" si="2930"/>
        <v/>
      </c>
      <c r="M1467" t="str">
        <f t="shared" si="2930"/>
        <v/>
      </c>
      <c r="N1467" s="158">
        <f>if('StockBond Returns'!AB1465=0,1,0)</f>
        <v>0</v>
      </c>
      <c r="O1467">
        <f>if( and('StockBond Returns'!$AB1465&lt;0,'StockBond Returns'!$AB1465&gt;=-0.1),1,0)</f>
        <v>1</v>
      </c>
      <c r="P1467">
        <f>if( and('StockBond Returns'!$AB1465&lt;-0.1,'StockBond Returns'!$AB1465&gt;=-0.2),1,0)</f>
        <v>0</v>
      </c>
      <c r="Q1467">
        <f>if( and('StockBond Returns'!$AB1465&lt;-0.2,'StockBond Returns'!$AB1465&gt;=-0.3),1,0)</f>
        <v>0</v>
      </c>
      <c r="R1467">
        <f>if('StockBond Returns'!AB1465&lt;-0.3,1,0)</f>
        <v>0</v>
      </c>
      <c r="S1467" t="str">
        <f t="shared" ref="S1467:W1467" si="2931">if(N1467=1,$E1467,"")</f>
        <v/>
      </c>
      <c r="T1467" s="19">
        <f t="shared" si="2931"/>
        <v>0.06832489366</v>
      </c>
      <c r="U1467" t="str">
        <f t="shared" si="2931"/>
        <v/>
      </c>
      <c r="V1467" t="str">
        <f t="shared" si="2931"/>
        <v/>
      </c>
      <c r="W1467" t="str">
        <f t="shared" si="2931"/>
        <v/>
      </c>
    </row>
    <row r="1468">
      <c r="A1468">
        <f t="shared" si="33"/>
        <v>10</v>
      </c>
      <c r="B1468">
        <f t="shared" si="34"/>
        <v>1992</v>
      </c>
      <c r="C1468" s="159">
        <f t="shared" si="709"/>
        <v>33908</v>
      </c>
      <c r="D1468" s="156">
        <f t="shared" si="12"/>
        <v>1992.75</v>
      </c>
      <c r="E1468" s="157">
        <f>('StockBond Returns'!Y1467+'StockBond Returns'!AA1467-'Parameters &amp; Main Results'!$B$33)/'StockBond Returns'!Z1467*12</f>
        <v>0.06785264707</v>
      </c>
      <c r="F1468" s="77">
        <f>'StockBond Returns'!Y1467+'StockBond Returns'!AA1467-'StockBond Returns'!Z1467*'Distribution of Final Value'!$B$7</f>
        <v>9.294766148</v>
      </c>
      <c r="G1468" s="19">
        <f>1/'StockBond Returns'!M1466</f>
        <v>0.0508214239</v>
      </c>
      <c r="H1468">
        <f t="shared" si="7"/>
        <v>1</v>
      </c>
      <c r="I1468" s="71">
        <f t="shared" si="8"/>
        <v>0</v>
      </c>
      <c r="J1468">
        <f t="shared" si="9"/>
        <v>0</v>
      </c>
      <c r="K1468" s="19">
        <f t="shared" ref="K1468:M1468" si="2932">if(H1468=1,$E1468,"")</f>
        <v>0.06785264707</v>
      </c>
      <c r="L1468" t="str">
        <f t="shared" si="2932"/>
        <v/>
      </c>
      <c r="M1468" t="str">
        <f t="shared" si="2932"/>
        <v/>
      </c>
      <c r="N1468" s="158">
        <f>if('StockBond Returns'!AB1466=0,1,0)</f>
        <v>0</v>
      </c>
      <c r="O1468">
        <f>if( and('StockBond Returns'!$AB1466&lt;0,'StockBond Returns'!$AB1466&gt;=-0.1),1,0)</f>
        <v>1</v>
      </c>
      <c r="P1468">
        <f>if( and('StockBond Returns'!$AB1466&lt;-0.1,'StockBond Returns'!$AB1466&gt;=-0.2),1,0)</f>
        <v>0</v>
      </c>
      <c r="Q1468">
        <f>if( and('StockBond Returns'!$AB1466&lt;-0.2,'StockBond Returns'!$AB1466&gt;=-0.3),1,0)</f>
        <v>0</v>
      </c>
      <c r="R1468">
        <f>if('StockBond Returns'!AB1466&lt;-0.3,1,0)</f>
        <v>0</v>
      </c>
      <c r="S1468" t="str">
        <f t="shared" ref="S1468:W1468" si="2933">if(N1468=1,$E1468,"")</f>
        <v/>
      </c>
      <c r="T1468" s="19">
        <f t="shared" si="2933"/>
        <v>0.06785264707</v>
      </c>
      <c r="U1468" t="str">
        <f t="shared" si="2933"/>
        <v/>
      </c>
      <c r="V1468" t="str">
        <f t="shared" si="2933"/>
        <v/>
      </c>
      <c r="W1468" t="str">
        <f t="shared" si="2933"/>
        <v/>
      </c>
    </row>
    <row r="1469">
      <c r="A1469">
        <f t="shared" si="33"/>
        <v>11</v>
      </c>
      <c r="B1469">
        <f t="shared" si="34"/>
        <v>1992</v>
      </c>
      <c r="C1469" s="159">
        <f t="shared" si="709"/>
        <v>33938</v>
      </c>
      <c r="D1469" s="156">
        <f t="shared" si="12"/>
        <v>1992.833333</v>
      </c>
      <c r="E1469" s="157">
        <f>('StockBond Returns'!Y1468+'StockBond Returns'!AA1468-'Parameters &amp; Main Results'!$B$33)/'StockBond Returns'!Z1468*12</f>
        <v>0.06823251304</v>
      </c>
      <c r="F1469" s="77">
        <f>'StockBond Returns'!Y1468+'StockBond Returns'!AA1468-'StockBond Returns'!Z1468*'Distribution of Final Value'!$B$7</f>
        <v>9.399786571</v>
      </c>
      <c r="G1469" s="19">
        <f>1/'StockBond Returns'!M1467</f>
        <v>0.05037379126</v>
      </c>
      <c r="H1469">
        <f t="shared" si="7"/>
        <v>1</v>
      </c>
      <c r="I1469" s="71">
        <f t="shared" si="8"/>
        <v>0</v>
      </c>
      <c r="J1469">
        <f t="shared" si="9"/>
        <v>0</v>
      </c>
      <c r="K1469" s="19">
        <f t="shared" ref="K1469:M1469" si="2934">if(H1469=1,$E1469,"")</f>
        <v>0.06823251304</v>
      </c>
      <c r="L1469" t="str">
        <f t="shared" si="2934"/>
        <v/>
      </c>
      <c r="M1469" t="str">
        <f t="shared" si="2934"/>
        <v/>
      </c>
      <c r="N1469" s="158">
        <f>if('StockBond Returns'!AB1467=0,1,0)</f>
        <v>0</v>
      </c>
      <c r="O1469">
        <f>if( and('StockBond Returns'!$AB1467&lt;0,'StockBond Returns'!$AB1467&gt;=-0.1),1,0)</f>
        <v>1</v>
      </c>
      <c r="P1469">
        <f>if( and('StockBond Returns'!$AB1467&lt;-0.1,'StockBond Returns'!$AB1467&gt;=-0.2),1,0)</f>
        <v>0</v>
      </c>
      <c r="Q1469">
        <f>if( and('StockBond Returns'!$AB1467&lt;-0.2,'StockBond Returns'!$AB1467&gt;=-0.3),1,0)</f>
        <v>0</v>
      </c>
      <c r="R1469">
        <f>if('StockBond Returns'!AB1467&lt;-0.3,1,0)</f>
        <v>0</v>
      </c>
      <c r="S1469" t="str">
        <f t="shared" ref="S1469:W1469" si="2935">if(N1469=1,$E1469,"")</f>
        <v/>
      </c>
      <c r="T1469" s="19">
        <f t="shared" si="2935"/>
        <v>0.06823251304</v>
      </c>
      <c r="U1469" t="str">
        <f t="shared" si="2935"/>
        <v/>
      </c>
      <c r="V1469" t="str">
        <f t="shared" si="2935"/>
        <v/>
      </c>
      <c r="W1469" t="str">
        <f t="shared" si="2935"/>
        <v/>
      </c>
    </row>
    <row r="1470">
      <c r="A1470">
        <f t="shared" si="33"/>
        <v>12</v>
      </c>
      <c r="B1470">
        <f t="shared" si="34"/>
        <v>1992</v>
      </c>
      <c r="C1470" s="159">
        <f t="shared" si="709"/>
        <v>33969</v>
      </c>
      <c r="D1470" s="156">
        <f t="shared" si="12"/>
        <v>1992.916667</v>
      </c>
      <c r="E1470" s="157">
        <f>('StockBond Returns'!Y1469+'StockBond Returns'!AA1469-'Parameters &amp; Main Results'!$B$33)/'StockBond Returns'!Z1469*12</f>
        <v>0.06768104983</v>
      </c>
      <c r="F1470" s="77">
        <f>'StockBond Returns'!Y1469+'StockBond Returns'!AA1469-'StockBond Returns'!Z1469*'Distribution of Final Value'!$B$7</f>
        <v>9.202842687</v>
      </c>
      <c r="G1470" s="19">
        <f>1/'StockBond Returns'!M1468</f>
        <v>0.04942463656</v>
      </c>
      <c r="H1470">
        <f t="shared" si="7"/>
        <v>0</v>
      </c>
      <c r="I1470" s="71">
        <f t="shared" si="8"/>
        <v>1</v>
      </c>
      <c r="J1470">
        <f t="shared" si="9"/>
        <v>1</v>
      </c>
      <c r="K1470" t="str">
        <f t="shared" ref="K1470:M1470" si="2936">if(H1470=1,$E1470,"")</f>
        <v/>
      </c>
      <c r="L1470" s="19">
        <f t="shared" si="2936"/>
        <v>0.06768104983</v>
      </c>
      <c r="M1470" s="19">
        <f t="shared" si="2936"/>
        <v>0.06768104983</v>
      </c>
      <c r="N1470" s="158">
        <f>if('StockBond Returns'!AB1468=0,1,0)</f>
        <v>1</v>
      </c>
      <c r="O1470">
        <f>if( and('StockBond Returns'!$AB1468&lt;0,'StockBond Returns'!$AB1468&gt;=-0.1),1,0)</f>
        <v>0</v>
      </c>
      <c r="P1470">
        <f>if( and('StockBond Returns'!$AB1468&lt;-0.1,'StockBond Returns'!$AB1468&gt;=-0.2),1,0)</f>
        <v>0</v>
      </c>
      <c r="Q1470">
        <f>if( and('StockBond Returns'!$AB1468&lt;-0.2,'StockBond Returns'!$AB1468&gt;=-0.3),1,0)</f>
        <v>0</v>
      </c>
      <c r="R1470">
        <f>if('StockBond Returns'!AB1468&lt;-0.3,1,0)</f>
        <v>0</v>
      </c>
      <c r="S1470" s="19">
        <f t="shared" ref="S1470:W1470" si="2937">if(N1470=1,$E1470,"")</f>
        <v>0.06768104983</v>
      </c>
      <c r="T1470" t="str">
        <f t="shared" si="2937"/>
        <v/>
      </c>
      <c r="U1470" t="str">
        <f t="shared" si="2937"/>
        <v/>
      </c>
      <c r="V1470" t="str">
        <f t="shared" si="2937"/>
        <v/>
      </c>
      <c r="W1470" t="str">
        <f t="shared" si="2937"/>
        <v/>
      </c>
    </row>
    <row r="1471">
      <c r="A1471">
        <f t="shared" si="33"/>
        <v>1</v>
      </c>
      <c r="B1471">
        <f t="shared" si="34"/>
        <v>1993</v>
      </c>
      <c r="C1471" s="159">
        <f t="shared" si="709"/>
        <v>34000</v>
      </c>
      <c r="D1471" s="156">
        <f t="shared" si="12"/>
        <v>1993</v>
      </c>
      <c r="E1471" s="157">
        <f>('StockBond Returns'!Y1470+'StockBond Returns'!AA1470-'Parameters &amp; Main Results'!$B$33)/'StockBond Returns'!Z1470*12</f>
        <v>0.06713397755</v>
      </c>
      <c r="F1471" s="77">
        <f>'StockBond Returns'!Y1470+'StockBond Returns'!AA1470-'StockBond Returns'!Z1470*'Distribution of Final Value'!$B$7</f>
        <v>9.008487792</v>
      </c>
      <c r="G1471" s="19">
        <f>1/'StockBond Returns'!M1469</f>
        <v>0.04889523067</v>
      </c>
      <c r="H1471">
        <f t="shared" si="7"/>
        <v>0</v>
      </c>
      <c r="I1471" s="71">
        <f t="shared" si="8"/>
        <v>1</v>
      </c>
      <c r="J1471">
        <f t="shared" si="9"/>
        <v>1</v>
      </c>
      <c r="K1471" t="str">
        <f t="shared" ref="K1471:M1471" si="2938">if(H1471=1,$E1471,"")</f>
        <v/>
      </c>
      <c r="L1471" s="19">
        <f t="shared" si="2938"/>
        <v>0.06713397755</v>
      </c>
      <c r="M1471" s="19">
        <f t="shared" si="2938"/>
        <v>0.06713397755</v>
      </c>
      <c r="N1471" s="158">
        <f>if('StockBond Returns'!AB1469=0,1,0)</f>
        <v>1</v>
      </c>
      <c r="O1471">
        <f>if( and('StockBond Returns'!$AB1469&lt;0,'StockBond Returns'!$AB1469&gt;=-0.1),1,0)</f>
        <v>0</v>
      </c>
      <c r="P1471">
        <f>if( and('StockBond Returns'!$AB1469&lt;-0.1,'StockBond Returns'!$AB1469&gt;=-0.2),1,0)</f>
        <v>0</v>
      </c>
      <c r="Q1471">
        <f>if( and('StockBond Returns'!$AB1469&lt;-0.2,'StockBond Returns'!$AB1469&gt;=-0.3),1,0)</f>
        <v>0</v>
      </c>
      <c r="R1471">
        <f>if('StockBond Returns'!AB1469&lt;-0.3,1,0)</f>
        <v>0</v>
      </c>
      <c r="S1471" s="19">
        <f t="shared" ref="S1471:W1471" si="2939">if(N1471=1,$E1471,"")</f>
        <v>0.06713397755</v>
      </c>
      <c r="T1471" t="str">
        <f t="shared" si="2939"/>
        <v/>
      </c>
      <c r="U1471" t="str">
        <f t="shared" si="2939"/>
        <v/>
      </c>
      <c r="V1471" t="str">
        <f t="shared" si="2939"/>
        <v/>
      </c>
      <c r="W1471" t="str">
        <f t="shared" si="2939"/>
        <v/>
      </c>
    </row>
    <row r="1472">
      <c r="A1472">
        <f t="shared" si="33"/>
        <v>2</v>
      </c>
      <c r="B1472">
        <f t="shared" si="34"/>
        <v>1993</v>
      </c>
      <c r="C1472" s="159">
        <f t="shared" si="709"/>
        <v>34028</v>
      </c>
      <c r="D1472" s="156">
        <f t="shared" si="12"/>
        <v>1993.083333</v>
      </c>
      <c r="E1472" s="157">
        <f>('StockBond Returns'!Y1471+'StockBond Returns'!AA1471-'Parameters &amp; Main Results'!$B$33)/'StockBond Returns'!Z1471*12</f>
        <v>0.06642201008</v>
      </c>
      <c r="F1472" s="77">
        <f>'StockBond Returns'!Y1471+'StockBond Returns'!AA1471-'StockBond Returns'!Z1471*'Distribution of Final Value'!$B$7</f>
        <v>8.762143465</v>
      </c>
      <c r="G1472" s="19">
        <f>1/'StockBond Returns'!M1470</f>
        <v>0.04839375525</v>
      </c>
      <c r="H1472">
        <f t="shared" si="7"/>
        <v>0</v>
      </c>
      <c r="I1472" s="71">
        <f t="shared" si="8"/>
        <v>1</v>
      </c>
      <c r="J1472">
        <f t="shared" si="9"/>
        <v>1</v>
      </c>
      <c r="K1472" t="str">
        <f t="shared" ref="K1472:M1472" si="2940">if(H1472=1,$E1472,"")</f>
        <v/>
      </c>
      <c r="L1472" s="19">
        <f t="shared" si="2940"/>
        <v>0.06642201008</v>
      </c>
      <c r="M1472" s="19">
        <f t="shared" si="2940"/>
        <v>0.06642201008</v>
      </c>
      <c r="N1472" s="158">
        <f>if('StockBond Returns'!AB1470=0,1,0)</f>
        <v>1</v>
      </c>
      <c r="O1472">
        <f>if( and('StockBond Returns'!$AB1470&lt;0,'StockBond Returns'!$AB1470&gt;=-0.1),1,0)</f>
        <v>0</v>
      </c>
      <c r="P1472">
        <f>if( and('StockBond Returns'!$AB1470&lt;-0.1,'StockBond Returns'!$AB1470&gt;=-0.2),1,0)</f>
        <v>0</v>
      </c>
      <c r="Q1472">
        <f>if( and('StockBond Returns'!$AB1470&lt;-0.2,'StockBond Returns'!$AB1470&gt;=-0.3),1,0)</f>
        <v>0</v>
      </c>
      <c r="R1472">
        <f>if('StockBond Returns'!AB1470&lt;-0.3,1,0)</f>
        <v>0</v>
      </c>
      <c r="S1472" s="19">
        <f t="shared" ref="S1472:W1472" si="2941">if(N1472=1,$E1472,"")</f>
        <v>0.06642201008</v>
      </c>
      <c r="T1472" t="str">
        <f t="shared" si="2941"/>
        <v/>
      </c>
      <c r="U1472" t="str">
        <f t="shared" si="2941"/>
        <v/>
      </c>
      <c r="V1472" t="str">
        <f t="shared" si="2941"/>
        <v/>
      </c>
      <c r="W1472" t="str">
        <f t="shared" si="2941"/>
        <v/>
      </c>
    </row>
    <row r="1473">
      <c r="A1473">
        <f t="shared" si="33"/>
        <v>3</v>
      </c>
      <c r="B1473">
        <f t="shared" si="34"/>
        <v>1993</v>
      </c>
      <c r="C1473" s="159">
        <f t="shared" si="709"/>
        <v>34059</v>
      </c>
      <c r="D1473" s="156">
        <f t="shared" si="12"/>
        <v>1993.166667</v>
      </c>
      <c r="E1473" s="157">
        <f>('StockBond Returns'!Y1472+'StockBond Returns'!AA1472-'Parameters &amp; Main Results'!$B$33)/'StockBond Returns'!Z1472*12</f>
        <v>0.06628279303</v>
      </c>
      <c r="F1473" s="77">
        <f>'StockBond Returns'!Y1472+'StockBond Returns'!AA1472-'StockBond Returns'!Z1472*'Distribution of Final Value'!$B$7</f>
        <v>8.701389865</v>
      </c>
      <c r="G1473" s="19">
        <f>1/'StockBond Returns'!M1471</f>
        <v>0.04863870903</v>
      </c>
      <c r="H1473">
        <f t="shared" si="7"/>
        <v>0</v>
      </c>
      <c r="I1473" s="71">
        <f t="shared" si="8"/>
        <v>1</v>
      </c>
      <c r="J1473">
        <f t="shared" si="9"/>
        <v>0</v>
      </c>
      <c r="K1473" t="str">
        <f t="shared" ref="K1473:M1473" si="2942">if(H1473=1,$E1473,"")</f>
        <v/>
      </c>
      <c r="L1473" s="19">
        <f t="shared" si="2942"/>
        <v>0.06628279303</v>
      </c>
      <c r="M1473" t="str">
        <f t="shared" si="2942"/>
        <v/>
      </c>
      <c r="N1473" s="158">
        <f>if('StockBond Returns'!AB1471=0,1,0)</f>
        <v>0</v>
      </c>
      <c r="O1473">
        <f>if( and('StockBond Returns'!$AB1471&lt;0,'StockBond Returns'!$AB1471&gt;=-0.1),1,0)</f>
        <v>1</v>
      </c>
      <c r="P1473">
        <f>if( and('StockBond Returns'!$AB1471&lt;-0.1,'StockBond Returns'!$AB1471&gt;=-0.2),1,0)</f>
        <v>0</v>
      </c>
      <c r="Q1473">
        <f>if( and('StockBond Returns'!$AB1471&lt;-0.2,'StockBond Returns'!$AB1471&gt;=-0.3),1,0)</f>
        <v>0</v>
      </c>
      <c r="R1473">
        <f>if('StockBond Returns'!AB1471&lt;-0.3,1,0)</f>
        <v>0</v>
      </c>
      <c r="S1473" t="str">
        <f t="shared" ref="S1473:W1473" si="2943">if(N1473=1,$E1473,"")</f>
        <v/>
      </c>
      <c r="T1473" s="19">
        <f t="shared" si="2943"/>
        <v>0.06628279303</v>
      </c>
      <c r="U1473" t="str">
        <f t="shared" si="2943"/>
        <v/>
      </c>
      <c r="V1473" t="str">
        <f t="shared" si="2943"/>
        <v/>
      </c>
      <c r="W1473" t="str">
        <f t="shared" si="2943"/>
        <v/>
      </c>
    </row>
    <row r="1474">
      <c r="A1474">
        <f t="shared" si="33"/>
        <v>4</v>
      </c>
      <c r="B1474">
        <f t="shared" si="34"/>
        <v>1993</v>
      </c>
      <c r="C1474" s="159">
        <f t="shared" si="709"/>
        <v>34089</v>
      </c>
      <c r="D1474" s="156">
        <f t="shared" si="12"/>
        <v>1993.25</v>
      </c>
      <c r="E1474" s="157">
        <f>('StockBond Returns'!Y1473+'StockBond Returns'!AA1473-'Parameters &amp; Main Results'!$B$33)/'StockBond Returns'!Z1473*12</f>
        <v>0.06547419622</v>
      </c>
      <c r="F1474" s="77">
        <f>'StockBond Returns'!Y1473+'StockBond Returns'!AA1473-'StockBond Returns'!Z1473*'Distribution of Final Value'!$B$7</f>
        <v>8.426095406</v>
      </c>
      <c r="G1474" s="19">
        <f>1/'StockBond Returns'!M1472</f>
        <v>0.04778936879</v>
      </c>
      <c r="H1474">
        <f t="shared" si="7"/>
        <v>0</v>
      </c>
      <c r="I1474" s="71">
        <f t="shared" si="8"/>
        <v>1</v>
      </c>
      <c r="J1474">
        <f t="shared" si="9"/>
        <v>1</v>
      </c>
      <c r="K1474" t="str">
        <f t="shared" ref="K1474:M1474" si="2944">if(H1474=1,$E1474,"")</f>
        <v/>
      </c>
      <c r="L1474" s="19">
        <f t="shared" si="2944"/>
        <v>0.06547419622</v>
      </c>
      <c r="M1474" s="19">
        <f t="shared" si="2944"/>
        <v>0.06547419622</v>
      </c>
      <c r="N1474" s="158">
        <f>if('StockBond Returns'!AB1472=0,1,0)</f>
        <v>1</v>
      </c>
      <c r="O1474">
        <f>if( and('StockBond Returns'!$AB1472&lt;0,'StockBond Returns'!$AB1472&gt;=-0.1),1,0)</f>
        <v>0</v>
      </c>
      <c r="P1474">
        <f>if( and('StockBond Returns'!$AB1472&lt;-0.1,'StockBond Returns'!$AB1472&gt;=-0.2),1,0)</f>
        <v>0</v>
      </c>
      <c r="Q1474">
        <f>if( and('StockBond Returns'!$AB1472&lt;-0.2,'StockBond Returns'!$AB1472&gt;=-0.3),1,0)</f>
        <v>0</v>
      </c>
      <c r="R1474">
        <f>if('StockBond Returns'!AB1472&lt;-0.3,1,0)</f>
        <v>0</v>
      </c>
      <c r="S1474" s="19">
        <f t="shared" ref="S1474:W1474" si="2945">if(N1474=1,$E1474,"")</f>
        <v>0.06547419622</v>
      </c>
      <c r="T1474" t="str">
        <f t="shared" si="2945"/>
        <v/>
      </c>
      <c r="U1474" t="str">
        <f t="shared" si="2945"/>
        <v/>
      </c>
      <c r="V1474" t="str">
        <f t="shared" si="2945"/>
        <v/>
      </c>
      <c r="W1474" t="str">
        <f t="shared" si="2945"/>
        <v/>
      </c>
    </row>
    <row r="1475">
      <c r="A1475">
        <f t="shared" si="33"/>
        <v>5</v>
      </c>
      <c r="B1475">
        <f t="shared" si="34"/>
        <v>1993</v>
      </c>
      <c r="C1475" s="159">
        <f t="shared" si="709"/>
        <v>34120</v>
      </c>
      <c r="D1475" s="156">
        <f t="shared" si="12"/>
        <v>1993.333333</v>
      </c>
      <c r="E1475" s="157">
        <f>('StockBond Returns'!Y1474+'StockBond Returns'!AA1474-'Parameters &amp; Main Results'!$B$33)/'StockBond Returns'!Z1474*12</f>
        <v>0.06717238746</v>
      </c>
      <c r="F1475" s="77">
        <f>'StockBond Returns'!Y1474+'StockBond Returns'!AA1474-'StockBond Returns'!Z1474*'Distribution of Final Value'!$B$7</f>
        <v>8.955460293</v>
      </c>
      <c r="G1475" s="19">
        <f>1/'StockBond Returns'!M1473</f>
        <v>0.0492030862</v>
      </c>
      <c r="H1475">
        <f t="shared" si="7"/>
        <v>0</v>
      </c>
      <c r="I1475" s="71">
        <f t="shared" si="8"/>
        <v>1</v>
      </c>
      <c r="J1475">
        <f t="shared" si="9"/>
        <v>0</v>
      </c>
      <c r="K1475" t="str">
        <f t="shared" ref="K1475:M1475" si="2946">if(H1475=1,$E1475,"")</f>
        <v/>
      </c>
      <c r="L1475" s="19">
        <f t="shared" si="2946"/>
        <v>0.06717238746</v>
      </c>
      <c r="M1475" t="str">
        <f t="shared" si="2946"/>
        <v/>
      </c>
      <c r="N1475" s="158">
        <f>if('StockBond Returns'!AB1473=0,1,0)</f>
        <v>0</v>
      </c>
      <c r="O1475">
        <f>if( and('StockBond Returns'!$AB1473&lt;0,'StockBond Returns'!$AB1473&gt;=-0.1),1,0)</f>
        <v>1</v>
      </c>
      <c r="P1475">
        <f>if( and('StockBond Returns'!$AB1473&lt;-0.1,'StockBond Returns'!$AB1473&gt;=-0.2),1,0)</f>
        <v>0</v>
      </c>
      <c r="Q1475">
        <f>if( and('StockBond Returns'!$AB1473&lt;-0.2,'StockBond Returns'!$AB1473&gt;=-0.3),1,0)</f>
        <v>0</v>
      </c>
      <c r="R1475">
        <f>if('StockBond Returns'!AB1473&lt;-0.3,1,0)</f>
        <v>0</v>
      </c>
      <c r="S1475" t="str">
        <f t="shared" ref="S1475:W1475" si="2947">if(N1475=1,$E1475,"")</f>
        <v/>
      </c>
      <c r="T1475" s="19">
        <f t="shared" si="2947"/>
        <v>0.06717238746</v>
      </c>
      <c r="U1475" t="str">
        <f t="shared" si="2947"/>
        <v/>
      </c>
      <c r="V1475" t="str">
        <f t="shared" si="2947"/>
        <v/>
      </c>
      <c r="W1475" t="str">
        <f t="shared" si="2947"/>
        <v/>
      </c>
    </row>
    <row r="1476">
      <c r="A1476">
        <f t="shared" si="33"/>
        <v>6</v>
      </c>
      <c r="B1476">
        <f t="shared" si="34"/>
        <v>1993</v>
      </c>
      <c r="C1476" s="159">
        <f t="shared" si="709"/>
        <v>34150</v>
      </c>
      <c r="D1476" s="156">
        <f t="shared" si="12"/>
        <v>1993.416667</v>
      </c>
      <c r="E1476" s="157">
        <f>('StockBond Returns'!Y1475+'StockBond Returns'!AA1475-'Parameters &amp; Main Results'!$B$33)/'StockBond Returns'!Z1475*12</f>
        <v>0.06604357781</v>
      </c>
      <c r="F1476" s="77">
        <f>'StockBond Returns'!Y1475+'StockBond Returns'!AA1475-'StockBond Returns'!Z1475*'Distribution of Final Value'!$B$7</f>
        <v>8.577631412</v>
      </c>
      <c r="G1476" s="19">
        <f>1/'StockBond Returns'!M1474</f>
        <v>0.04781718978</v>
      </c>
      <c r="H1476">
        <f t="shared" si="7"/>
        <v>0</v>
      </c>
      <c r="I1476" s="71">
        <f t="shared" si="8"/>
        <v>1</v>
      </c>
      <c r="J1476">
        <f t="shared" si="9"/>
        <v>1</v>
      </c>
      <c r="K1476" t="str">
        <f t="shared" ref="K1476:M1476" si="2948">if(H1476=1,$E1476,"")</f>
        <v/>
      </c>
      <c r="L1476" s="19">
        <f t="shared" si="2948"/>
        <v>0.06604357781</v>
      </c>
      <c r="M1476" s="19">
        <f t="shared" si="2948"/>
        <v>0.06604357781</v>
      </c>
      <c r="N1476" s="158">
        <f>if('StockBond Returns'!AB1474=0,1,0)</f>
        <v>1</v>
      </c>
      <c r="O1476">
        <f>if( and('StockBond Returns'!$AB1474&lt;0,'StockBond Returns'!$AB1474&gt;=-0.1),1,0)</f>
        <v>0</v>
      </c>
      <c r="P1476">
        <f>if( and('StockBond Returns'!$AB1474&lt;-0.1,'StockBond Returns'!$AB1474&gt;=-0.2),1,0)</f>
        <v>0</v>
      </c>
      <c r="Q1476">
        <f>if( and('StockBond Returns'!$AB1474&lt;-0.2,'StockBond Returns'!$AB1474&gt;=-0.3),1,0)</f>
        <v>0</v>
      </c>
      <c r="R1476">
        <f>if('StockBond Returns'!AB1474&lt;-0.3,1,0)</f>
        <v>0</v>
      </c>
      <c r="S1476" s="19">
        <f t="shared" ref="S1476:W1476" si="2949">if(N1476=1,$E1476,"")</f>
        <v>0.06604357781</v>
      </c>
      <c r="T1476" t="str">
        <f t="shared" si="2949"/>
        <v/>
      </c>
      <c r="U1476" t="str">
        <f t="shared" si="2949"/>
        <v/>
      </c>
      <c r="V1476" t="str">
        <f t="shared" si="2949"/>
        <v/>
      </c>
      <c r="W1476" t="str">
        <f t="shared" si="2949"/>
        <v/>
      </c>
    </row>
    <row r="1477">
      <c r="A1477">
        <f t="shared" si="33"/>
        <v>7</v>
      </c>
      <c r="B1477">
        <f t="shared" si="34"/>
        <v>1993</v>
      </c>
      <c r="C1477" s="159">
        <f t="shared" si="709"/>
        <v>34181</v>
      </c>
      <c r="D1477" s="156">
        <f t="shared" si="12"/>
        <v>1993.5</v>
      </c>
      <c r="E1477" s="157">
        <f>('StockBond Returns'!Y1476+'StockBond Returns'!AA1476-'Parameters &amp; Main Results'!$B$33)/'StockBond Returns'!Z1476*12</f>
        <v>0.06616191489</v>
      </c>
      <c r="F1477" s="77">
        <f>'StockBond Returns'!Y1476+'StockBond Returns'!AA1476-'StockBond Returns'!Z1476*'Distribution of Final Value'!$B$7</f>
        <v>8.600040444</v>
      </c>
      <c r="G1477" s="19">
        <f>1/'StockBond Returns'!M1475</f>
        <v>0.04825797454</v>
      </c>
      <c r="H1477">
        <f t="shared" si="7"/>
        <v>0</v>
      </c>
      <c r="I1477" s="71">
        <f t="shared" si="8"/>
        <v>1</v>
      </c>
      <c r="J1477">
        <f t="shared" si="9"/>
        <v>0</v>
      </c>
      <c r="K1477" t="str">
        <f t="shared" ref="K1477:M1477" si="2950">if(H1477=1,$E1477,"")</f>
        <v/>
      </c>
      <c r="L1477" s="19">
        <f t="shared" si="2950"/>
        <v>0.06616191489</v>
      </c>
      <c r="M1477" t="str">
        <f t="shared" si="2950"/>
        <v/>
      </c>
      <c r="N1477" s="158">
        <f>if('StockBond Returns'!AB1475=0,1,0)</f>
        <v>0</v>
      </c>
      <c r="O1477">
        <f>if( and('StockBond Returns'!$AB1475&lt;0,'StockBond Returns'!$AB1475&gt;=-0.1),1,0)</f>
        <v>1</v>
      </c>
      <c r="P1477">
        <f>if( and('StockBond Returns'!$AB1475&lt;-0.1,'StockBond Returns'!$AB1475&gt;=-0.2),1,0)</f>
        <v>0</v>
      </c>
      <c r="Q1477">
        <f>if( and('StockBond Returns'!$AB1475&lt;-0.2,'StockBond Returns'!$AB1475&gt;=-0.3),1,0)</f>
        <v>0</v>
      </c>
      <c r="R1477">
        <f>if('StockBond Returns'!AB1475&lt;-0.3,1,0)</f>
        <v>0</v>
      </c>
      <c r="S1477" t="str">
        <f t="shared" ref="S1477:W1477" si="2951">if(N1477=1,$E1477,"")</f>
        <v/>
      </c>
      <c r="T1477" s="19">
        <f t="shared" si="2951"/>
        <v>0.06616191489</v>
      </c>
      <c r="U1477" t="str">
        <f t="shared" si="2951"/>
        <v/>
      </c>
      <c r="V1477" t="str">
        <f t="shared" si="2951"/>
        <v/>
      </c>
      <c r="W1477" t="str">
        <f t="shared" si="2951"/>
        <v/>
      </c>
    </row>
    <row r="1478">
      <c r="A1478">
        <f t="shared" si="33"/>
        <v>8</v>
      </c>
      <c r="B1478">
        <f t="shared" si="34"/>
        <v>1993</v>
      </c>
      <c r="C1478" s="159">
        <f t="shared" si="709"/>
        <v>34212</v>
      </c>
      <c r="D1478" s="156">
        <f t="shared" si="12"/>
        <v>1993.583333</v>
      </c>
      <c r="E1478" s="157">
        <f>('StockBond Returns'!Y1477+'StockBond Returns'!AA1477-'Parameters &amp; Main Results'!$B$33)/'StockBond Returns'!Z1477*12</f>
        <v>0.06651298122</v>
      </c>
      <c r="F1478" s="77">
        <f>'StockBond Returns'!Y1477+'StockBond Returns'!AA1477-'StockBond Returns'!Z1477*'Distribution of Final Value'!$B$7</f>
        <v>8.696401562</v>
      </c>
      <c r="G1478" s="19">
        <f>1/'StockBond Returns'!M1476</f>
        <v>0.04831831086</v>
      </c>
      <c r="H1478">
        <f t="shared" si="7"/>
        <v>0</v>
      </c>
      <c r="I1478" s="71">
        <f t="shared" si="8"/>
        <v>1</v>
      </c>
      <c r="J1478">
        <f t="shared" si="9"/>
        <v>0</v>
      </c>
      <c r="K1478" t="str">
        <f t="shared" ref="K1478:M1478" si="2952">if(H1478=1,$E1478,"")</f>
        <v/>
      </c>
      <c r="L1478" s="19">
        <f t="shared" si="2952"/>
        <v>0.06651298122</v>
      </c>
      <c r="M1478" t="str">
        <f t="shared" si="2952"/>
        <v/>
      </c>
      <c r="N1478" s="158">
        <f>if('StockBond Returns'!AB1476=0,1,0)</f>
        <v>0</v>
      </c>
      <c r="O1478">
        <f>if( and('StockBond Returns'!$AB1476&lt;0,'StockBond Returns'!$AB1476&gt;=-0.1),1,0)</f>
        <v>1</v>
      </c>
      <c r="P1478">
        <f>if( and('StockBond Returns'!$AB1476&lt;-0.1,'StockBond Returns'!$AB1476&gt;=-0.2),1,0)</f>
        <v>0</v>
      </c>
      <c r="Q1478">
        <f>if( and('StockBond Returns'!$AB1476&lt;-0.2,'StockBond Returns'!$AB1476&gt;=-0.3),1,0)</f>
        <v>0</v>
      </c>
      <c r="R1478">
        <f>if('StockBond Returns'!AB1476&lt;-0.3,1,0)</f>
        <v>0</v>
      </c>
      <c r="S1478" t="str">
        <f t="shared" ref="S1478:W1478" si="2953">if(N1478=1,$E1478,"")</f>
        <v/>
      </c>
      <c r="T1478" s="19">
        <f t="shared" si="2953"/>
        <v>0.06651298122</v>
      </c>
      <c r="U1478" t="str">
        <f t="shared" si="2953"/>
        <v/>
      </c>
      <c r="V1478" t="str">
        <f t="shared" si="2953"/>
        <v/>
      </c>
      <c r="W1478" t="str">
        <f t="shared" si="2953"/>
        <v/>
      </c>
    </row>
    <row r="1479">
      <c r="A1479">
        <f t="shared" si="33"/>
        <v>9</v>
      </c>
      <c r="B1479">
        <f t="shared" si="34"/>
        <v>1993</v>
      </c>
      <c r="C1479" s="159">
        <f t="shared" si="709"/>
        <v>34242</v>
      </c>
      <c r="D1479" s="156">
        <f t="shared" si="12"/>
        <v>1993.666667</v>
      </c>
      <c r="E1479" s="157">
        <f>('StockBond Returns'!Y1478+'StockBond Returns'!AA1478-'Parameters &amp; Main Results'!$B$33)/'StockBond Returns'!Z1478*12</f>
        <v>0.06488147134</v>
      </c>
      <c r="F1479" s="77">
        <f>'StockBond Returns'!Y1478+'StockBond Returns'!AA1478-'StockBond Returns'!Z1478*'Distribution of Final Value'!$B$7</f>
        <v>8.161717636</v>
      </c>
      <c r="G1479" s="19">
        <f>1/'StockBond Returns'!M1477</f>
        <v>0.04707124365</v>
      </c>
      <c r="H1479">
        <f t="shared" si="7"/>
        <v>0</v>
      </c>
      <c r="I1479" s="71">
        <f t="shared" si="8"/>
        <v>1</v>
      </c>
      <c r="J1479">
        <f t="shared" si="9"/>
        <v>1</v>
      </c>
      <c r="K1479" t="str">
        <f t="shared" ref="K1479:M1479" si="2954">if(H1479=1,$E1479,"")</f>
        <v/>
      </c>
      <c r="L1479" s="19">
        <f t="shared" si="2954"/>
        <v>0.06488147134</v>
      </c>
      <c r="M1479" s="19">
        <f t="shared" si="2954"/>
        <v>0.06488147134</v>
      </c>
      <c r="N1479" s="158">
        <f>if('StockBond Returns'!AB1477=0,1,0)</f>
        <v>1</v>
      </c>
      <c r="O1479">
        <f>if( and('StockBond Returns'!$AB1477&lt;0,'StockBond Returns'!$AB1477&gt;=-0.1),1,0)</f>
        <v>0</v>
      </c>
      <c r="P1479">
        <f>if( and('StockBond Returns'!$AB1477&lt;-0.1,'StockBond Returns'!$AB1477&gt;=-0.2),1,0)</f>
        <v>0</v>
      </c>
      <c r="Q1479">
        <f>if( and('StockBond Returns'!$AB1477&lt;-0.2,'StockBond Returns'!$AB1477&gt;=-0.3),1,0)</f>
        <v>0</v>
      </c>
      <c r="R1479">
        <f>if('StockBond Returns'!AB1477&lt;-0.3,1,0)</f>
        <v>0</v>
      </c>
      <c r="S1479" s="19">
        <f t="shared" ref="S1479:W1479" si="2955">if(N1479=1,$E1479,"")</f>
        <v>0.06488147134</v>
      </c>
      <c r="T1479" t="str">
        <f t="shared" si="2955"/>
        <v/>
      </c>
      <c r="U1479" t="str">
        <f t="shared" si="2955"/>
        <v/>
      </c>
      <c r="V1479" t="str">
        <f t="shared" si="2955"/>
        <v/>
      </c>
      <c r="W1479" t="str">
        <f t="shared" si="2955"/>
        <v/>
      </c>
    </row>
    <row r="1480">
      <c r="A1480">
        <f t="shared" si="33"/>
        <v>10</v>
      </c>
      <c r="B1480">
        <f t="shared" si="34"/>
        <v>1993</v>
      </c>
      <c r="C1480" s="159">
        <f t="shared" si="709"/>
        <v>34273</v>
      </c>
      <c r="D1480" s="156">
        <f t="shared" si="12"/>
        <v>1993.75</v>
      </c>
      <c r="E1480" s="157">
        <f>('StockBond Returns'!Y1479+'StockBond Returns'!AA1479-'Parameters &amp; Main Results'!$B$33)/'StockBond Returns'!Z1479*12</f>
        <v>0.06553429885</v>
      </c>
      <c r="F1480" s="77">
        <f>'StockBond Returns'!Y1479+'StockBond Returns'!AA1479-'StockBond Returns'!Z1479*'Distribution of Final Value'!$B$7</f>
        <v>8.355126542</v>
      </c>
      <c r="G1480" s="19">
        <f>1/'StockBond Returns'!M1478</f>
        <v>0.047665965</v>
      </c>
      <c r="H1480">
        <f t="shared" si="7"/>
        <v>0</v>
      </c>
      <c r="I1480" s="71">
        <f t="shared" si="8"/>
        <v>1</v>
      </c>
      <c r="J1480">
        <f t="shared" si="9"/>
        <v>0</v>
      </c>
      <c r="K1480" t="str">
        <f t="shared" ref="K1480:M1480" si="2956">if(H1480=1,$E1480,"")</f>
        <v/>
      </c>
      <c r="L1480" s="19">
        <f t="shared" si="2956"/>
        <v>0.06553429885</v>
      </c>
      <c r="M1480" t="str">
        <f t="shared" si="2956"/>
        <v/>
      </c>
      <c r="N1480" s="158">
        <f>if('StockBond Returns'!AB1478=0,1,0)</f>
        <v>0</v>
      </c>
      <c r="O1480">
        <f>if( and('StockBond Returns'!$AB1478&lt;0,'StockBond Returns'!$AB1478&gt;=-0.1),1,0)</f>
        <v>1</v>
      </c>
      <c r="P1480">
        <f>if( and('StockBond Returns'!$AB1478&lt;-0.1,'StockBond Returns'!$AB1478&gt;=-0.2),1,0)</f>
        <v>0</v>
      </c>
      <c r="Q1480">
        <f>if( and('StockBond Returns'!$AB1478&lt;-0.2,'StockBond Returns'!$AB1478&gt;=-0.3),1,0)</f>
        <v>0</v>
      </c>
      <c r="R1480">
        <f>if('StockBond Returns'!AB1478&lt;-0.3,1,0)</f>
        <v>0</v>
      </c>
      <c r="S1480" t="str">
        <f t="shared" ref="S1480:W1480" si="2957">if(N1480=1,$E1480,"")</f>
        <v/>
      </c>
      <c r="T1480" s="19">
        <f t="shared" si="2957"/>
        <v>0.06553429885</v>
      </c>
      <c r="U1480" t="str">
        <f t="shared" si="2957"/>
        <v/>
      </c>
      <c r="V1480" t="str">
        <f t="shared" si="2957"/>
        <v/>
      </c>
      <c r="W1480" t="str">
        <f t="shared" si="2957"/>
        <v/>
      </c>
    </row>
    <row r="1481">
      <c r="A1481">
        <f t="shared" si="33"/>
        <v>11</v>
      </c>
      <c r="B1481">
        <f t="shared" si="34"/>
        <v>1993</v>
      </c>
      <c r="C1481" s="159">
        <f t="shared" si="709"/>
        <v>34303</v>
      </c>
      <c r="D1481" s="156">
        <f t="shared" si="12"/>
        <v>1993.833333</v>
      </c>
      <c r="E1481" s="157">
        <f>('StockBond Returns'!Y1480+'StockBond Returns'!AA1480-'Parameters &amp; Main Results'!$B$33)/'StockBond Returns'!Z1480*12</f>
        <v>0.06496531077</v>
      </c>
      <c r="F1481" s="77">
        <f>'StockBond Returns'!Y1480+'StockBond Returns'!AA1480-'StockBond Returns'!Z1480*'Distribution of Final Value'!$B$7</f>
        <v>8.160254416</v>
      </c>
      <c r="G1481" s="19">
        <f>1/'StockBond Returns'!M1479</f>
        <v>0.04684762864</v>
      </c>
      <c r="H1481">
        <f t="shared" si="7"/>
        <v>0</v>
      </c>
      <c r="I1481" s="71">
        <f t="shared" si="8"/>
        <v>1</v>
      </c>
      <c r="J1481">
        <f t="shared" si="9"/>
        <v>1</v>
      </c>
      <c r="K1481" t="str">
        <f t="shared" ref="K1481:M1481" si="2958">if(H1481=1,$E1481,"")</f>
        <v/>
      </c>
      <c r="L1481" s="19">
        <f t="shared" si="2958"/>
        <v>0.06496531077</v>
      </c>
      <c r="M1481" s="19">
        <f t="shared" si="2958"/>
        <v>0.06496531077</v>
      </c>
      <c r="N1481" s="158">
        <f>if('StockBond Returns'!AB1479=0,1,0)</f>
        <v>1</v>
      </c>
      <c r="O1481">
        <f>if( and('StockBond Returns'!$AB1479&lt;0,'StockBond Returns'!$AB1479&gt;=-0.1),1,0)</f>
        <v>0</v>
      </c>
      <c r="P1481">
        <f>if( and('StockBond Returns'!$AB1479&lt;-0.1,'StockBond Returns'!$AB1479&gt;=-0.2),1,0)</f>
        <v>0</v>
      </c>
      <c r="Q1481">
        <f>if( and('StockBond Returns'!$AB1479&lt;-0.2,'StockBond Returns'!$AB1479&gt;=-0.3),1,0)</f>
        <v>0</v>
      </c>
      <c r="R1481">
        <f>if('StockBond Returns'!AB1479&lt;-0.3,1,0)</f>
        <v>0</v>
      </c>
      <c r="S1481" s="19">
        <f t="shared" ref="S1481:W1481" si="2959">if(N1481=1,$E1481,"")</f>
        <v>0.06496531077</v>
      </c>
      <c r="T1481" t="str">
        <f t="shared" si="2959"/>
        <v/>
      </c>
      <c r="U1481" t="str">
        <f t="shared" si="2959"/>
        <v/>
      </c>
      <c r="V1481" t="str">
        <f t="shared" si="2959"/>
        <v/>
      </c>
      <c r="W1481" t="str">
        <f t="shared" si="2959"/>
        <v/>
      </c>
    </row>
    <row r="1482">
      <c r="A1482">
        <f t="shared" si="33"/>
        <v>12</v>
      </c>
      <c r="B1482">
        <f t="shared" si="34"/>
        <v>1993</v>
      </c>
      <c r="C1482" s="159">
        <f t="shared" si="709"/>
        <v>34334</v>
      </c>
      <c r="D1482" s="156">
        <f t="shared" si="12"/>
        <v>1993.916667</v>
      </c>
      <c r="E1482" s="157">
        <f>('StockBond Returns'!Y1481+'StockBond Returns'!AA1481-'Parameters &amp; Main Results'!$B$33)/'StockBond Returns'!Z1481*12</f>
        <v>0.06648459551</v>
      </c>
      <c r="F1482" s="77">
        <f>'StockBond Returns'!Y1481+'StockBond Returns'!AA1481-'StockBond Returns'!Z1481*'Distribution of Final Value'!$B$7</f>
        <v>8.626939061</v>
      </c>
      <c r="G1482" s="19">
        <f>1/'StockBond Returns'!M1480</f>
        <v>0.0476464846</v>
      </c>
      <c r="H1482">
        <f t="shared" si="7"/>
        <v>0</v>
      </c>
      <c r="I1482" s="71">
        <f t="shared" si="8"/>
        <v>1</v>
      </c>
      <c r="J1482">
        <f t="shared" si="9"/>
        <v>0</v>
      </c>
      <c r="K1482" t="str">
        <f t="shared" ref="K1482:M1482" si="2960">if(H1482=1,$E1482,"")</f>
        <v/>
      </c>
      <c r="L1482" s="19">
        <f t="shared" si="2960"/>
        <v>0.06648459551</v>
      </c>
      <c r="M1482" t="str">
        <f t="shared" si="2960"/>
        <v/>
      </c>
      <c r="N1482" s="158">
        <f>if('StockBond Returns'!AB1480=0,1,0)</f>
        <v>0</v>
      </c>
      <c r="O1482">
        <f>if( and('StockBond Returns'!$AB1480&lt;0,'StockBond Returns'!$AB1480&gt;=-0.1),1,0)</f>
        <v>1</v>
      </c>
      <c r="P1482">
        <f>if( and('StockBond Returns'!$AB1480&lt;-0.1,'StockBond Returns'!$AB1480&gt;=-0.2),1,0)</f>
        <v>0</v>
      </c>
      <c r="Q1482">
        <f>if( and('StockBond Returns'!$AB1480&lt;-0.2,'StockBond Returns'!$AB1480&gt;=-0.3),1,0)</f>
        <v>0</v>
      </c>
      <c r="R1482">
        <f>if('StockBond Returns'!AB1480&lt;-0.3,1,0)</f>
        <v>0</v>
      </c>
      <c r="S1482" t="str">
        <f t="shared" ref="S1482:W1482" si="2961">if(N1482=1,$E1482,"")</f>
        <v/>
      </c>
      <c r="T1482" s="19">
        <f t="shared" si="2961"/>
        <v>0.06648459551</v>
      </c>
      <c r="U1482" t="str">
        <f t="shared" si="2961"/>
        <v/>
      </c>
      <c r="V1482" t="str">
        <f t="shared" si="2961"/>
        <v/>
      </c>
      <c r="W1482" t="str">
        <f t="shared" si="2961"/>
        <v/>
      </c>
    </row>
    <row r="1483">
      <c r="A1483">
        <f t="shared" si="33"/>
        <v>1</v>
      </c>
      <c r="B1483">
        <f t="shared" si="34"/>
        <v>1994</v>
      </c>
      <c r="C1483" s="159">
        <f t="shared" si="709"/>
        <v>34365</v>
      </c>
      <c r="D1483" s="156">
        <f t="shared" si="12"/>
        <v>1994</v>
      </c>
      <c r="E1483" s="157">
        <f>('StockBond Returns'!Y1482+'StockBond Returns'!AA1482-'Parameters &amp; Main Results'!$B$33)/'StockBond Returns'!Z1482*12</f>
        <v>0.06629318078</v>
      </c>
      <c r="F1483" s="77">
        <f>'StockBond Returns'!Y1482+'StockBond Returns'!AA1482-'StockBond Returns'!Z1482*'Distribution of Final Value'!$B$7</f>
        <v>8.550774361</v>
      </c>
      <c r="G1483" s="19">
        <f>1/'StockBond Returns'!M1481</f>
        <v>0.04719776607</v>
      </c>
      <c r="H1483">
        <f t="shared" si="7"/>
        <v>0</v>
      </c>
      <c r="I1483" s="71">
        <f t="shared" si="8"/>
        <v>1</v>
      </c>
      <c r="J1483">
        <f t="shared" si="9"/>
        <v>0</v>
      </c>
      <c r="K1483" t="str">
        <f t="shared" ref="K1483:M1483" si="2962">if(H1483=1,$E1483,"")</f>
        <v/>
      </c>
      <c r="L1483" s="19">
        <f t="shared" si="2962"/>
        <v>0.06629318078</v>
      </c>
      <c r="M1483" t="str">
        <f t="shared" si="2962"/>
        <v/>
      </c>
      <c r="N1483" s="158">
        <f>if('StockBond Returns'!AB1481=0,1,0)</f>
        <v>0</v>
      </c>
      <c r="O1483">
        <f>if( and('StockBond Returns'!$AB1481&lt;0,'StockBond Returns'!$AB1481&gt;=-0.1),1,0)</f>
        <v>1</v>
      </c>
      <c r="P1483">
        <f>if( and('StockBond Returns'!$AB1481&lt;-0.1,'StockBond Returns'!$AB1481&gt;=-0.2),1,0)</f>
        <v>0</v>
      </c>
      <c r="Q1483">
        <f>if( and('StockBond Returns'!$AB1481&lt;-0.2,'StockBond Returns'!$AB1481&gt;=-0.3),1,0)</f>
        <v>0</v>
      </c>
      <c r="R1483">
        <f>if('StockBond Returns'!AB1481&lt;-0.3,1,0)</f>
        <v>0</v>
      </c>
      <c r="S1483" t="str">
        <f t="shared" ref="S1483:W1483" si="2963">if(N1483=1,$E1483,"")</f>
        <v/>
      </c>
      <c r="T1483" s="19">
        <f t="shared" si="2963"/>
        <v>0.06629318078</v>
      </c>
      <c r="U1483" t="str">
        <f t="shared" si="2963"/>
        <v/>
      </c>
      <c r="V1483" t="str">
        <f t="shared" si="2963"/>
        <v/>
      </c>
      <c r="W1483" t="str">
        <f t="shared" si="2963"/>
        <v/>
      </c>
    </row>
    <row r="1484">
      <c r="A1484">
        <f t="shared" si="33"/>
        <v>2</v>
      </c>
      <c r="B1484">
        <f t="shared" si="34"/>
        <v>1994</v>
      </c>
      <c r="C1484" s="159">
        <f t="shared" si="709"/>
        <v>34393</v>
      </c>
      <c r="D1484" s="156">
        <f t="shared" si="12"/>
        <v>1994.083333</v>
      </c>
      <c r="E1484" s="157">
        <f>('StockBond Returns'!Y1483+'StockBond Returns'!AA1483-'Parameters &amp; Main Results'!$B$33)/'StockBond Returns'!Z1483*12</f>
        <v>0.06477896497</v>
      </c>
      <c r="F1484" s="77">
        <f>'StockBond Returns'!Y1483+'StockBond Returns'!AA1483-'StockBond Returns'!Z1483*'Distribution of Final Value'!$B$7</f>
        <v>8.058170815</v>
      </c>
      <c r="G1484" s="19">
        <f>1/'StockBond Returns'!M1482</f>
        <v>0.04586693681</v>
      </c>
      <c r="H1484">
        <f t="shared" si="7"/>
        <v>0</v>
      </c>
      <c r="I1484" s="71">
        <f t="shared" si="8"/>
        <v>1</v>
      </c>
      <c r="J1484">
        <f t="shared" si="9"/>
        <v>1</v>
      </c>
      <c r="K1484" t="str">
        <f t="shared" ref="K1484:M1484" si="2964">if(H1484=1,$E1484,"")</f>
        <v/>
      </c>
      <c r="L1484" s="19">
        <f t="shared" si="2964"/>
        <v>0.06477896497</v>
      </c>
      <c r="M1484" s="19">
        <f t="shared" si="2964"/>
        <v>0.06477896497</v>
      </c>
      <c r="N1484" s="158">
        <f>if('StockBond Returns'!AB1482=0,1,0)</f>
        <v>1</v>
      </c>
      <c r="O1484">
        <f>if( and('StockBond Returns'!$AB1482&lt;0,'StockBond Returns'!$AB1482&gt;=-0.1),1,0)</f>
        <v>0</v>
      </c>
      <c r="P1484">
        <f>if( and('StockBond Returns'!$AB1482&lt;-0.1,'StockBond Returns'!$AB1482&gt;=-0.2),1,0)</f>
        <v>0</v>
      </c>
      <c r="Q1484">
        <f>if( and('StockBond Returns'!$AB1482&lt;-0.2,'StockBond Returns'!$AB1482&gt;=-0.3),1,0)</f>
        <v>0</v>
      </c>
      <c r="R1484">
        <f>if('StockBond Returns'!AB1482&lt;-0.3,1,0)</f>
        <v>0</v>
      </c>
      <c r="S1484" s="19">
        <f t="shared" ref="S1484:W1484" si="2965">if(N1484=1,$E1484,"")</f>
        <v>0.06477896497</v>
      </c>
      <c r="T1484" t="str">
        <f t="shared" si="2965"/>
        <v/>
      </c>
      <c r="U1484" t="str">
        <f t="shared" si="2965"/>
        <v/>
      </c>
      <c r="V1484" t="str">
        <f t="shared" si="2965"/>
        <v/>
      </c>
      <c r="W1484" t="str">
        <f t="shared" si="2965"/>
        <v/>
      </c>
    </row>
    <row r="1485">
      <c r="A1485">
        <f t="shared" si="33"/>
        <v>3</v>
      </c>
      <c r="B1485">
        <f t="shared" si="34"/>
        <v>1994</v>
      </c>
      <c r="C1485" s="159">
        <f t="shared" si="709"/>
        <v>34424</v>
      </c>
      <c r="D1485" s="156">
        <f t="shared" si="12"/>
        <v>1994.166667</v>
      </c>
      <c r="E1485" s="157">
        <f>('StockBond Returns'!Y1484+'StockBond Returns'!AA1484-'Parameters &amp; Main Results'!$B$33)/'StockBond Returns'!Z1484*12</f>
        <v>0.0670848856</v>
      </c>
      <c r="F1485" s="77">
        <f>'StockBond Returns'!Y1484+'StockBond Returns'!AA1484-'StockBond Returns'!Z1484*'Distribution of Final Value'!$B$7</f>
        <v>8.769990353</v>
      </c>
      <c r="G1485" s="19">
        <f>1/'StockBond Returns'!M1483</f>
        <v>0.04747518023</v>
      </c>
      <c r="H1485">
        <f t="shared" si="7"/>
        <v>0</v>
      </c>
      <c r="I1485" s="71">
        <f t="shared" si="8"/>
        <v>1</v>
      </c>
      <c r="J1485">
        <f t="shared" si="9"/>
        <v>0</v>
      </c>
      <c r="K1485" t="str">
        <f t="shared" ref="K1485:M1485" si="2966">if(H1485=1,$E1485,"")</f>
        <v/>
      </c>
      <c r="L1485" s="19">
        <f t="shared" si="2966"/>
        <v>0.0670848856</v>
      </c>
      <c r="M1485" t="str">
        <f t="shared" si="2966"/>
        <v/>
      </c>
      <c r="N1485" s="158">
        <f>if('StockBond Returns'!AB1483=0,1,0)</f>
        <v>0</v>
      </c>
      <c r="O1485">
        <f>if( and('StockBond Returns'!$AB1483&lt;0,'StockBond Returns'!$AB1483&gt;=-0.1),1,0)</f>
        <v>1</v>
      </c>
      <c r="P1485">
        <f>if( and('StockBond Returns'!$AB1483&lt;-0.1,'StockBond Returns'!$AB1483&gt;=-0.2),1,0)</f>
        <v>0</v>
      </c>
      <c r="Q1485">
        <f>if( and('StockBond Returns'!$AB1483&lt;-0.2,'StockBond Returns'!$AB1483&gt;=-0.3),1,0)</f>
        <v>0</v>
      </c>
      <c r="R1485">
        <f>if('StockBond Returns'!AB1483&lt;-0.3,1,0)</f>
        <v>0</v>
      </c>
      <c r="S1485" t="str">
        <f t="shared" ref="S1485:W1485" si="2967">if(N1485=1,$E1485,"")</f>
        <v/>
      </c>
      <c r="T1485" s="19">
        <f t="shared" si="2967"/>
        <v>0.0670848856</v>
      </c>
      <c r="U1485" t="str">
        <f t="shared" si="2967"/>
        <v/>
      </c>
      <c r="V1485" t="str">
        <f t="shared" si="2967"/>
        <v/>
      </c>
      <c r="W1485" t="str">
        <f t="shared" si="2967"/>
        <v/>
      </c>
    </row>
    <row r="1486">
      <c r="A1486">
        <f t="shared" si="33"/>
        <v>4</v>
      </c>
      <c r="B1486">
        <f t="shared" si="34"/>
        <v>1994</v>
      </c>
      <c r="C1486" s="159">
        <f t="shared" si="709"/>
        <v>34454</v>
      </c>
      <c r="D1486" s="156">
        <f t="shared" si="12"/>
        <v>1994.25</v>
      </c>
      <c r="E1486" s="157">
        <f>('StockBond Returns'!Y1485+'StockBond Returns'!AA1485-'Parameters &amp; Main Results'!$B$33)/'StockBond Returns'!Z1485*12</f>
        <v>0.07057065375</v>
      </c>
      <c r="F1486" s="77">
        <f>'StockBond Returns'!Y1485+'StockBond Returns'!AA1485-'StockBond Returns'!Z1485*'Distribution of Final Value'!$B$7</f>
        <v>9.847963622</v>
      </c>
      <c r="G1486" s="19">
        <f>1/'StockBond Returns'!M1484</f>
        <v>0.0499424244</v>
      </c>
      <c r="H1486">
        <f t="shared" si="7"/>
        <v>0</v>
      </c>
      <c r="I1486" s="71">
        <f t="shared" si="8"/>
        <v>1</v>
      </c>
      <c r="J1486">
        <f t="shared" si="9"/>
        <v>0</v>
      </c>
      <c r="K1486" t="str">
        <f t="shared" ref="K1486:M1486" si="2968">if(H1486=1,$E1486,"")</f>
        <v/>
      </c>
      <c r="L1486" s="19">
        <f t="shared" si="2968"/>
        <v>0.07057065375</v>
      </c>
      <c r="M1486" t="str">
        <f t="shared" si="2968"/>
        <v/>
      </c>
      <c r="N1486" s="158">
        <f>if('StockBond Returns'!AB1484=0,1,0)</f>
        <v>0</v>
      </c>
      <c r="O1486">
        <f>if( and('StockBond Returns'!$AB1484&lt;0,'StockBond Returns'!$AB1484&gt;=-0.1),1,0)</f>
        <v>1</v>
      </c>
      <c r="P1486">
        <f>if( and('StockBond Returns'!$AB1484&lt;-0.1,'StockBond Returns'!$AB1484&gt;=-0.2),1,0)</f>
        <v>0</v>
      </c>
      <c r="Q1486">
        <f>if( and('StockBond Returns'!$AB1484&lt;-0.2,'StockBond Returns'!$AB1484&gt;=-0.3),1,0)</f>
        <v>0</v>
      </c>
      <c r="R1486">
        <f>if('StockBond Returns'!AB1484&lt;-0.3,1,0)</f>
        <v>0</v>
      </c>
      <c r="S1486" t="str">
        <f t="shared" ref="S1486:W1486" si="2969">if(N1486=1,$E1486,"")</f>
        <v/>
      </c>
      <c r="T1486" s="19">
        <f t="shared" si="2969"/>
        <v>0.07057065375</v>
      </c>
      <c r="U1486" t="str">
        <f t="shared" si="2969"/>
        <v/>
      </c>
      <c r="V1486" t="str">
        <f t="shared" si="2969"/>
        <v/>
      </c>
      <c r="W1486" t="str">
        <f t="shared" si="2969"/>
        <v/>
      </c>
    </row>
    <row r="1487">
      <c r="A1487">
        <f t="shared" si="33"/>
        <v>5</v>
      </c>
      <c r="B1487">
        <f t="shared" si="34"/>
        <v>1994</v>
      </c>
      <c r="C1487" s="159">
        <f t="shared" si="709"/>
        <v>34485</v>
      </c>
      <c r="D1487" s="156">
        <f t="shared" si="12"/>
        <v>1994.333333</v>
      </c>
      <c r="E1487" s="157">
        <f>('StockBond Returns'!Y1486+'StockBond Returns'!AA1486-'Parameters &amp; Main Results'!$B$33)/'StockBond Returns'!Z1486*12</f>
        <v>0.07034163597</v>
      </c>
      <c r="F1487" s="77">
        <f>'StockBond Returns'!Y1486+'StockBond Returns'!AA1486-'StockBond Returns'!Z1486*'Distribution of Final Value'!$B$7</f>
        <v>9.754932637</v>
      </c>
      <c r="G1487" s="19">
        <f>1/'StockBond Returns'!M1485</f>
        <v>0.04922497117</v>
      </c>
      <c r="H1487">
        <f t="shared" si="7"/>
        <v>0</v>
      </c>
      <c r="I1487" s="71">
        <f t="shared" si="8"/>
        <v>1</v>
      </c>
      <c r="J1487">
        <f t="shared" si="9"/>
        <v>0</v>
      </c>
      <c r="K1487" t="str">
        <f t="shared" ref="K1487:M1487" si="2970">if(H1487=1,$E1487,"")</f>
        <v/>
      </c>
      <c r="L1487" s="19">
        <f t="shared" si="2970"/>
        <v>0.07034163597</v>
      </c>
      <c r="M1487" t="str">
        <f t="shared" si="2970"/>
        <v/>
      </c>
      <c r="N1487" s="158">
        <f>if('StockBond Returns'!AB1485=0,1,0)</f>
        <v>0</v>
      </c>
      <c r="O1487">
        <f>if( and('StockBond Returns'!$AB1485&lt;0,'StockBond Returns'!$AB1485&gt;=-0.1),1,0)</f>
        <v>1</v>
      </c>
      <c r="P1487">
        <f>if( and('StockBond Returns'!$AB1485&lt;-0.1,'StockBond Returns'!$AB1485&gt;=-0.2),1,0)</f>
        <v>0</v>
      </c>
      <c r="Q1487">
        <f>if( and('StockBond Returns'!$AB1485&lt;-0.2,'StockBond Returns'!$AB1485&gt;=-0.3),1,0)</f>
        <v>0</v>
      </c>
      <c r="R1487">
        <f>if('StockBond Returns'!AB1485&lt;-0.3,1,0)</f>
        <v>0</v>
      </c>
      <c r="S1487" t="str">
        <f t="shared" ref="S1487:W1487" si="2971">if(N1487=1,$E1487,"")</f>
        <v/>
      </c>
      <c r="T1487" s="19">
        <f t="shared" si="2971"/>
        <v>0.07034163597</v>
      </c>
      <c r="U1487" t="str">
        <f t="shared" si="2971"/>
        <v/>
      </c>
      <c r="V1487" t="str">
        <f t="shared" si="2971"/>
        <v/>
      </c>
      <c r="W1487" t="str">
        <f t="shared" si="2971"/>
        <v/>
      </c>
    </row>
    <row r="1488">
      <c r="A1488">
        <f t="shared" si="33"/>
        <v>6</v>
      </c>
      <c r="B1488">
        <f t="shared" si="34"/>
        <v>1994</v>
      </c>
      <c r="C1488" s="159">
        <f t="shared" si="709"/>
        <v>34515</v>
      </c>
      <c r="D1488" s="156">
        <f t="shared" si="12"/>
        <v>1994.416667</v>
      </c>
      <c r="E1488" s="157">
        <f>('StockBond Returns'!Y1487+'StockBond Returns'!AA1487-'Parameters &amp; Main Results'!$B$33)/'StockBond Returns'!Z1487*12</f>
        <v>0.07031722975</v>
      </c>
      <c r="F1488" s="77">
        <f>'StockBond Returns'!Y1487+'StockBond Returns'!AA1487-'StockBond Returns'!Z1487*'Distribution of Final Value'!$B$7</f>
        <v>9.726410148</v>
      </c>
      <c r="G1488" s="19">
        <f>1/'StockBond Returns'!M1486</f>
        <v>0.04890615305</v>
      </c>
      <c r="H1488">
        <f t="shared" si="7"/>
        <v>0</v>
      </c>
      <c r="I1488" s="71">
        <f t="shared" si="8"/>
        <v>1</v>
      </c>
      <c r="J1488">
        <f t="shared" si="9"/>
        <v>0</v>
      </c>
      <c r="K1488" t="str">
        <f t="shared" ref="K1488:M1488" si="2972">if(H1488=1,$E1488,"")</f>
        <v/>
      </c>
      <c r="L1488" s="19">
        <f t="shared" si="2972"/>
        <v>0.07031722975</v>
      </c>
      <c r="M1488" t="str">
        <f t="shared" si="2972"/>
        <v/>
      </c>
      <c r="N1488" s="158">
        <f>if('StockBond Returns'!AB1486=0,1,0)</f>
        <v>0</v>
      </c>
      <c r="O1488">
        <f>if( and('StockBond Returns'!$AB1486&lt;0,'StockBond Returns'!$AB1486&gt;=-0.1),1,0)</f>
        <v>1</v>
      </c>
      <c r="P1488">
        <f>if( and('StockBond Returns'!$AB1486&lt;-0.1,'StockBond Returns'!$AB1486&gt;=-0.2),1,0)</f>
        <v>0</v>
      </c>
      <c r="Q1488">
        <f>if( and('StockBond Returns'!$AB1486&lt;-0.2,'StockBond Returns'!$AB1486&gt;=-0.3),1,0)</f>
        <v>0</v>
      </c>
      <c r="R1488">
        <f>if('StockBond Returns'!AB1486&lt;-0.3,1,0)</f>
        <v>0</v>
      </c>
      <c r="S1488" t="str">
        <f t="shared" ref="S1488:W1488" si="2973">if(N1488=1,$E1488,"")</f>
        <v/>
      </c>
      <c r="T1488" s="19">
        <f t="shared" si="2973"/>
        <v>0.07031722975</v>
      </c>
      <c r="U1488" t="str">
        <f t="shared" si="2973"/>
        <v/>
      </c>
      <c r="V1488" t="str">
        <f t="shared" si="2973"/>
        <v/>
      </c>
      <c r="W1488" t="str">
        <f t="shared" si="2973"/>
        <v/>
      </c>
    </row>
    <row r="1489">
      <c r="A1489">
        <f t="shared" si="33"/>
        <v>7</v>
      </c>
      <c r="B1489">
        <f t="shared" si="34"/>
        <v>1994</v>
      </c>
      <c r="C1489" s="159">
        <f t="shared" si="709"/>
        <v>34546</v>
      </c>
      <c r="D1489" s="156">
        <f t="shared" si="12"/>
        <v>1994.5</v>
      </c>
      <c r="E1489" s="157">
        <f>('StockBond Returns'!Y1488+'StockBond Returns'!AA1488-'Parameters &amp; Main Results'!$B$33)/'StockBond Returns'!Z1488*12</f>
        <v>0.07231277091</v>
      </c>
      <c r="F1489" s="77">
        <f>'StockBond Returns'!Y1488+'StockBond Returns'!AA1488-'StockBond Returns'!Z1488*'Distribution of Final Value'!$B$7</f>
        <v>10.32799175</v>
      </c>
      <c r="G1489" s="19">
        <f>1/'StockBond Returns'!M1487</f>
        <v>0.05045494319</v>
      </c>
      <c r="H1489">
        <f t="shared" si="7"/>
        <v>1</v>
      </c>
      <c r="I1489" s="71">
        <f t="shared" si="8"/>
        <v>0</v>
      </c>
      <c r="J1489">
        <f t="shared" si="9"/>
        <v>0</v>
      </c>
      <c r="K1489" s="19">
        <f t="shared" ref="K1489:M1489" si="2974">if(H1489=1,$E1489,"")</f>
        <v>0.07231277091</v>
      </c>
      <c r="L1489" t="str">
        <f t="shared" si="2974"/>
        <v/>
      </c>
      <c r="M1489" t="str">
        <f t="shared" si="2974"/>
        <v/>
      </c>
      <c r="N1489" s="158">
        <f>if('StockBond Returns'!AB1487=0,1,0)</f>
        <v>0</v>
      </c>
      <c r="O1489">
        <f>if( and('StockBond Returns'!$AB1487&lt;0,'StockBond Returns'!$AB1487&gt;=-0.1),1,0)</f>
        <v>1</v>
      </c>
      <c r="P1489">
        <f>if( and('StockBond Returns'!$AB1487&lt;-0.1,'StockBond Returns'!$AB1487&gt;=-0.2),1,0)</f>
        <v>0</v>
      </c>
      <c r="Q1489">
        <f>if( and('StockBond Returns'!$AB1487&lt;-0.2,'StockBond Returns'!$AB1487&gt;=-0.3),1,0)</f>
        <v>0</v>
      </c>
      <c r="R1489">
        <f>if('StockBond Returns'!AB1487&lt;-0.3,1,0)</f>
        <v>0</v>
      </c>
      <c r="S1489" t="str">
        <f t="shared" ref="S1489:W1489" si="2975">if(N1489=1,$E1489,"")</f>
        <v/>
      </c>
      <c r="T1489" s="19">
        <f t="shared" si="2975"/>
        <v>0.07231277091</v>
      </c>
      <c r="U1489" t="str">
        <f t="shared" si="2975"/>
        <v/>
      </c>
      <c r="V1489" t="str">
        <f t="shared" si="2975"/>
        <v/>
      </c>
      <c r="W1489" t="str">
        <f t="shared" si="2975"/>
        <v/>
      </c>
    </row>
    <row r="1490">
      <c r="A1490">
        <f t="shared" si="33"/>
        <v>8</v>
      </c>
      <c r="B1490">
        <f t="shared" si="34"/>
        <v>1994</v>
      </c>
      <c r="C1490" s="159">
        <f t="shared" si="709"/>
        <v>34577</v>
      </c>
      <c r="D1490" s="156">
        <f t="shared" si="12"/>
        <v>1994.583333</v>
      </c>
      <c r="E1490" s="157">
        <f>('StockBond Returns'!Y1489+'StockBond Returns'!AA1489-'Parameters &amp; Main Results'!$B$33)/'StockBond Returns'!Z1489*12</f>
        <v>0.07053325249</v>
      </c>
      <c r="F1490" s="77">
        <f>'StockBond Returns'!Y1489+'StockBond Returns'!AA1489-'StockBond Returns'!Z1489*'Distribution of Final Value'!$B$7</f>
        <v>9.750489506</v>
      </c>
      <c r="G1490" s="19">
        <f>1/'StockBond Returns'!M1488</f>
        <v>0.04879194818</v>
      </c>
      <c r="H1490">
        <f t="shared" si="7"/>
        <v>0</v>
      </c>
      <c r="I1490" s="71">
        <f t="shared" si="8"/>
        <v>1</v>
      </c>
      <c r="J1490">
        <f t="shared" si="9"/>
        <v>0</v>
      </c>
      <c r="K1490" t="str">
        <f t="shared" ref="K1490:M1490" si="2976">if(H1490=1,$E1490,"")</f>
        <v/>
      </c>
      <c r="L1490" s="19">
        <f t="shared" si="2976"/>
        <v>0.07053325249</v>
      </c>
      <c r="M1490" t="str">
        <f t="shared" si="2976"/>
        <v/>
      </c>
      <c r="N1490" s="158">
        <f>if('StockBond Returns'!AB1488=0,1,0)</f>
        <v>0</v>
      </c>
      <c r="O1490">
        <f>if( and('StockBond Returns'!$AB1488&lt;0,'StockBond Returns'!$AB1488&gt;=-0.1),1,0)</f>
        <v>1</v>
      </c>
      <c r="P1490">
        <f>if( and('StockBond Returns'!$AB1488&lt;-0.1,'StockBond Returns'!$AB1488&gt;=-0.2),1,0)</f>
        <v>0</v>
      </c>
      <c r="Q1490">
        <f>if( and('StockBond Returns'!$AB1488&lt;-0.2,'StockBond Returns'!$AB1488&gt;=-0.3),1,0)</f>
        <v>0</v>
      </c>
      <c r="R1490">
        <f>if('StockBond Returns'!AB1488&lt;-0.3,1,0)</f>
        <v>0</v>
      </c>
      <c r="S1490" t="str">
        <f t="shared" ref="S1490:W1490" si="2977">if(N1490=1,$E1490,"")</f>
        <v/>
      </c>
      <c r="T1490" s="19">
        <f t="shared" si="2977"/>
        <v>0.07053325249</v>
      </c>
      <c r="U1490" t="str">
        <f t="shared" si="2977"/>
        <v/>
      </c>
      <c r="V1490" t="str">
        <f t="shared" si="2977"/>
        <v/>
      </c>
      <c r="W1490" t="str">
        <f t="shared" si="2977"/>
        <v/>
      </c>
    </row>
    <row r="1491">
      <c r="A1491">
        <f t="shared" si="33"/>
        <v>9</v>
      </c>
      <c r="B1491">
        <f t="shared" si="34"/>
        <v>1994</v>
      </c>
      <c r="C1491" s="159">
        <f t="shared" si="709"/>
        <v>34607</v>
      </c>
      <c r="D1491" s="156">
        <f t="shared" si="12"/>
        <v>1994.666667</v>
      </c>
      <c r="E1491" s="157">
        <f>('StockBond Returns'!Y1490+'StockBond Returns'!AA1490-'Parameters &amp; Main Results'!$B$33)/'StockBond Returns'!Z1490*12</f>
        <v>0.06942164604</v>
      </c>
      <c r="F1491" s="77">
        <f>'StockBond Returns'!Y1490+'StockBond Returns'!AA1490-'StockBond Returns'!Z1490*'Distribution of Final Value'!$B$7</f>
        <v>9.384359225</v>
      </c>
      <c r="G1491" s="19">
        <f>1/'StockBond Returns'!M1489</f>
        <v>0.04754390434</v>
      </c>
      <c r="H1491">
        <f t="shared" si="7"/>
        <v>0</v>
      </c>
      <c r="I1491" s="71">
        <f t="shared" si="8"/>
        <v>1</v>
      </c>
      <c r="J1491">
        <f t="shared" si="9"/>
        <v>0</v>
      </c>
      <c r="K1491" t="str">
        <f t="shared" ref="K1491:M1491" si="2978">if(H1491=1,$E1491,"")</f>
        <v/>
      </c>
      <c r="L1491" s="19">
        <f t="shared" si="2978"/>
        <v>0.06942164604</v>
      </c>
      <c r="M1491" t="str">
        <f t="shared" si="2978"/>
        <v/>
      </c>
      <c r="N1491" s="158">
        <f>if('StockBond Returns'!AB1489=0,1,0)</f>
        <v>0</v>
      </c>
      <c r="O1491">
        <f>if( and('StockBond Returns'!$AB1489&lt;0,'StockBond Returns'!$AB1489&gt;=-0.1),1,0)</f>
        <v>1</v>
      </c>
      <c r="P1491">
        <f>if( and('StockBond Returns'!$AB1489&lt;-0.1,'StockBond Returns'!$AB1489&gt;=-0.2),1,0)</f>
        <v>0</v>
      </c>
      <c r="Q1491">
        <f>if( and('StockBond Returns'!$AB1489&lt;-0.2,'StockBond Returns'!$AB1489&gt;=-0.3),1,0)</f>
        <v>0</v>
      </c>
      <c r="R1491">
        <f>if('StockBond Returns'!AB1489&lt;-0.3,1,0)</f>
        <v>0</v>
      </c>
      <c r="S1491" t="str">
        <f t="shared" ref="S1491:W1491" si="2979">if(N1491=1,$E1491,"")</f>
        <v/>
      </c>
      <c r="T1491" s="19">
        <f t="shared" si="2979"/>
        <v>0.06942164604</v>
      </c>
      <c r="U1491" t="str">
        <f t="shared" si="2979"/>
        <v/>
      </c>
      <c r="V1491" t="str">
        <f t="shared" si="2979"/>
        <v/>
      </c>
      <c r="W1491" t="str">
        <f t="shared" si="2979"/>
        <v/>
      </c>
    </row>
    <row r="1492">
      <c r="A1492">
        <f t="shared" si="33"/>
        <v>10</v>
      </c>
      <c r="B1492">
        <f t="shared" si="34"/>
        <v>1994</v>
      </c>
      <c r="C1492" s="159">
        <f t="shared" si="709"/>
        <v>34638</v>
      </c>
      <c r="D1492" s="156">
        <f t="shared" si="12"/>
        <v>1994.75</v>
      </c>
      <c r="E1492" s="157">
        <f>('StockBond Returns'!Y1491+'StockBond Returns'!AA1491-'Parameters &amp; Main Results'!$B$33)/'StockBond Returns'!Z1491*12</f>
        <v>0.0716636676</v>
      </c>
      <c r="F1492" s="77">
        <f>'StockBond Returns'!Y1491+'StockBond Returns'!AA1491-'StockBond Returns'!Z1491*'Distribution of Final Value'!$B$7</f>
        <v>10.05960018</v>
      </c>
      <c r="G1492" s="19">
        <f>1/'StockBond Returns'!M1490</f>
        <v>0.04904775296</v>
      </c>
      <c r="H1492">
        <f t="shared" si="7"/>
        <v>0</v>
      </c>
      <c r="I1492" s="71">
        <f t="shared" si="8"/>
        <v>1</v>
      </c>
      <c r="J1492">
        <f t="shared" si="9"/>
        <v>0</v>
      </c>
      <c r="K1492" t="str">
        <f t="shared" ref="K1492:M1492" si="2980">if(H1492=1,$E1492,"")</f>
        <v/>
      </c>
      <c r="L1492" s="19">
        <f t="shared" si="2980"/>
        <v>0.0716636676</v>
      </c>
      <c r="M1492" t="str">
        <f t="shared" si="2980"/>
        <v/>
      </c>
      <c r="N1492" s="158">
        <f>if('StockBond Returns'!AB1490=0,1,0)</f>
        <v>0</v>
      </c>
      <c r="O1492">
        <f>if( and('StockBond Returns'!$AB1490&lt;0,'StockBond Returns'!$AB1490&gt;=-0.1),1,0)</f>
        <v>1</v>
      </c>
      <c r="P1492">
        <f>if( and('StockBond Returns'!$AB1490&lt;-0.1,'StockBond Returns'!$AB1490&gt;=-0.2),1,0)</f>
        <v>0</v>
      </c>
      <c r="Q1492">
        <f>if( and('StockBond Returns'!$AB1490&lt;-0.2,'StockBond Returns'!$AB1490&gt;=-0.3),1,0)</f>
        <v>0</v>
      </c>
      <c r="R1492">
        <f>if('StockBond Returns'!AB1490&lt;-0.3,1,0)</f>
        <v>0</v>
      </c>
      <c r="S1492" t="str">
        <f t="shared" ref="S1492:W1492" si="2981">if(N1492=1,$E1492,"")</f>
        <v/>
      </c>
      <c r="T1492" s="19">
        <f t="shared" si="2981"/>
        <v>0.0716636676</v>
      </c>
      <c r="U1492" t="str">
        <f t="shared" si="2981"/>
        <v/>
      </c>
      <c r="V1492" t="str">
        <f t="shared" si="2981"/>
        <v/>
      </c>
      <c r="W1492" t="str">
        <f t="shared" si="2981"/>
        <v/>
      </c>
    </row>
    <row r="1493">
      <c r="A1493">
        <f t="shared" si="33"/>
        <v>11</v>
      </c>
      <c r="B1493">
        <f t="shared" si="34"/>
        <v>1994</v>
      </c>
      <c r="C1493" s="159">
        <f t="shared" si="709"/>
        <v>34668</v>
      </c>
      <c r="D1493" s="156">
        <f t="shared" si="12"/>
        <v>1994.833333</v>
      </c>
      <c r="E1493" s="157">
        <f>('StockBond Returns'!Y1492+'StockBond Returns'!AA1492-'Parameters &amp; Main Results'!$B$33)/'StockBond Returns'!Z1492*12</f>
        <v>0.07106052868</v>
      </c>
      <c r="F1493" s="77">
        <f>'StockBond Returns'!Y1492+'StockBond Returns'!AA1492-'StockBond Returns'!Z1492*'Distribution of Final Value'!$B$7</f>
        <v>9.850560882</v>
      </c>
      <c r="G1493" s="19">
        <f>1/'StockBond Returns'!M1491</f>
        <v>0.04814335042</v>
      </c>
      <c r="H1493">
        <f t="shared" si="7"/>
        <v>0</v>
      </c>
      <c r="I1493" s="71">
        <f t="shared" si="8"/>
        <v>1</v>
      </c>
      <c r="J1493">
        <f t="shared" si="9"/>
        <v>0</v>
      </c>
      <c r="K1493" t="str">
        <f t="shared" ref="K1493:M1493" si="2982">if(H1493=1,$E1493,"")</f>
        <v/>
      </c>
      <c r="L1493" s="19">
        <f t="shared" si="2982"/>
        <v>0.07106052868</v>
      </c>
      <c r="M1493" t="str">
        <f t="shared" si="2982"/>
        <v/>
      </c>
      <c r="N1493" s="158">
        <f>if('StockBond Returns'!AB1491=0,1,0)</f>
        <v>0</v>
      </c>
      <c r="O1493">
        <f>if( and('StockBond Returns'!$AB1491&lt;0,'StockBond Returns'!$AB1491&gt;=-0.1),1,0)</f>
        <v>1</v>
      </c>
      <c r="P1493">
        <f>if( and('StockBond Returns'!$AB1491&lt;-0.1,'StockBond Returns'!$AB1491&gt;=-0.2),1,0)</f>
        <v>0</v>
      </c>
      <c r="Q1493">
        <f>if( and('StockBond Returns'!$AB1491&lt;-0.2,'StockBond Returns'!$AB1491&gt;=-0.3),1,0)</f>
        <v>0</v>
      </c>
      <c r="R1493">
        <f>if('StockBond Returns'!AB1491&lt;-0.3,1,0)</f>
        <v>0</v>
      </c>
      <c r="S1493" t="str">
        <f t="shared" ref="S1493:W1493" si="2983">if(N1493=1,$E1493,"")</f>
        <v/>
      </c>
      <c r="T1493" s="19">
        <f t="shared" si="2983"/>
        <v>0.07106052868</v>
      </c>
      <c r="U1493" t="str">
        <f t="shared" si="2983"/>
        <v/>
      </c>
      <c r="V1493" t="str">
        <f t="shared" si="2983"/>
        <v/>
      </c>
      <c r="W1493" t="str">
        <f t="shared" si="2983"/>
        <v/>
      </c>
    </row>
    <row r="1494">
      <c r="A1494">
        <f t="shared" si="33"/>
        <v>12</v>
      </c>
      <c r="B1494">
        <f t="shared" si="34"/>
        <v>1994</v>
      </c>
      <c r="C1494" s="159">
        <f t="shared" si="709"/>
        <v>34699</v>
      </c>
      <c r="D1494" s="156">
        <f t="shared" si="12"/>
        <v>1994.916667</v>
      </c>
      <c r="E1494" s="157">
        <f>('StockBond Returns'!Y1493+'StockBond Returns'!AA1493-'Parameters &amp; Main Results'!$B$33)/'StockBond Returns'!Z1493*12</f>
        <v>0.0736369822</v>
      </c>
      <c r="F1494" s="77">
        <f>'StockBond Returns'!Y1493+'StockBond Returns'!AA1493-'StockBond Returns'!Z1493*'Distribution of Final Value'!$B$7</f>
        <v>10.62348627</v>
      </c>
      <c r="G1494" s="19">
        <f>1/'StockBond Returns'!M1492</f>
        <v>0.050280102</v>
      </c>
      <c r="H1494">
        <f t="shared" si="7"/>
        <v>1</v>
      </c>
      <c r="I1494" s="71">
        <f t="shared" si="8"/>
        <v>0</v>
      </c>
      <c r="J1494">
        <f t="shared" si="9"/>
        <v>0</v>
      </c>
      <c r="K1494" s="19">
        <f t="shared" ref="K1494:M1494" si="2984">if(H1494=1,$E1494,"")</f>
        <v>0.0736369822</v>
      </c>
      <c r="L1494" t="str">
        <f t="shared" si="2984"/>
        <v/>
      </c>
      <c r="M1494" t="str">
        <f t="shared" si="2984"/>
        <v/>
      </c>
      <c r="N1494" s="158">
        <f>if('StockBond Returns'!AB1492=0,1,0)</f>
        <v>0</v>
      </c>
      <c r="O1494">
        <f>if( and('StockBond Returns'!$AB1492&lt;0,'StockBond Returns'!$AB1492&gt;=-0.1),1,0)</f>
        <v>1</v>
      </c>
      <c r="P1494">
        <f>if( and('StockBond Returns'!$AB1492&lt;-0.1,'StockBond Returns'!$AB1492&gt;=-0.2),1,0)</f>
        <v>0</v>
      </c>
      <c r="Q1494">
        <f>if( and('StockBond Returns'!$AB1492&lt;-0.2,'StockBond Returns'!$AB1492&gt;=-0.3),1,0)</f>
        <v>0</v>
      </c>
      <c r="R1494">
        <f>if('StockBond Returns'!AB1492&lt;-0.3,1,0)</f>
        <v>0</v>
      </c>
      <c r="S1494" t="str">
        <f t="shared" ref="S1494:W1494" si="2985">if(N1494=1,$E1494,"")</f>
        <v/>
      </c>
      <c r="T1494" s="19">
        <f t="shared" si="2985"/>
        <v>0.0736369822</v>
      </c>
      <c r="U1494" t="str">
        <f t="shared" si="2985"/>
        <v/>
      </c>
      <c r="V1494" t="str">
        <f t="shared" si="2985"/>
        <v/>
      </c>
      <c r="W1494" t="str">
        <f t="shared" si="2985"/>
        <v/>
      </c>
    </row>
    <row r="1495">
      <c r="A1495">
        <f t="shared" si="33"/>
        <v>1</v>
      </c>
      <c r="B1495">
        <f t="shared" si="34"/>
        <v>1995</v>
      </c>
      <c r="C1495" s="159">
        <f t="shared" si="709"/>
        <v>34730</v>
      </c>
      <c r="D1495" s="156">
        <f t="shared" si="12"/>
        <v>1995</v>
      </c>
      <c r="E1495" s="157">
        <f>('StockBond Returns'!Y1494+'StockBond Returns'!AA1494-'Parameters &amp; Main Results'!$B$33)/'StockBond Returns'!Z1494*12</f>
        <v>0.07321506958</v>
      </c>
      <c r="F1495" s="77">
        <f>'StockBond Returns'!Y1494+'StockBond Returns'!AA1494-'StockBond Returns'!Z1494*'Distribution of Final Value'!$B$7</f>
        <v>10.46808155</v>
      </c>
      <c r="G1495" s="19">
        <f>1/'StockBond Returns'!M1493</f>
        <v>0.04979346269</v>
      </c>
      <c r="H1495">
        <f t="shared" si="7"/>
        <v>0</v>
      </c>
      <c r="I1495" s="71">
        <f t="shared" si="8"/>
        <v>1</v>
      </c>
      <c r="J1495">
        <f t="shared" si="9"/>
        <v>0</v>
      </c>
      <c r="K1495" t="str">
        <f t="shared" ref="K1495:M1495" si="2986">if(H1495=1,$E1495,"")</f>
        <v/>
      </c>
      <c r="L1495" s="19">
        <f t="shared" si="2986"/>
        <v>0.07321506958</v>
      </c>
      <c r="M1495" t="str">
        <f t="shared" si="2986"/>
        <v/>
      </c>
      <c r="N1495" s="158">
        <f>if('StockBond Returns'!AB1493=0,1,0)</f>
        <v>0</v>
      </c>
      <c r="O1495">
        <f>if( and('StockBond Returns'!$AB1493&lt;0,'StockBond Returns'!$AB1493&gt;=-0.1),1,0)</f>
        <v>1</v>
      </c>
      <c r="P1495">
        <f>if( and('StockBond Returns'!$AB1493&lt;-0.1,'StockBond Returns'!$AB1493&gt;=-0.2),1,0)</f>
        <v>0</v>
      </c>
      <c r="Q1495">
        <f>if( and('StockBond Returns'!$AB1493&lt;-0.2,'StockBond Returns'!$AB1493&gt;=-0.3),1,0)</f>
        <v>0</v>
      </c>
      <c r="R1495">
        <f>if('StockBond Returns'!AB1493&lt;-0.3,1,0)</f>
        <v>0</v>
      </c>
      <c r="S1495" t="str">
        <f t="shared" ref="S1495:W1495" si="2987">if(N1495=1,$E1495,"")</f>
        <v/>
      </c>
      <c r="T1495" s="19">
        <f t="shared" si="2987"/>
        <v>0.07321506958</v>
      </c>
      <c r="U1495" t="str">
        <f t="shared" si="2987"/>
        <v/>
      </c>
      <c r="V1495" t="str">
        <f t="shared" si="2987"/>
        <v/>
      </c>
      <c r="W1495" t="str">
        <f t="shared" si="2987"/>
        <v/>
      </c>
    </row>
    <row r="1496">
      <c r="A1496">
        <f t="shared" si="33"/>
        <v>2</v>
      </c>
      <c r="B1496">
        <f t="shared" si="34"/>
        <v>1995</v>
      </c>
      <c r="C1496" s="159">
        <f t="shared" si="709"/>
        <v>34758</v>
      </c>
      <c r="D1496" s="156">
        <f t="shared" si="12"/>
        <v>1995.083333</v>
      </c>
      <c r="E1496" s="157">
        <f>('StockBond Returns'!Y1495+'StockBond Returns'!AA1495-'Parameters &amp; Main Results'!$B$33)/'StockBond Returns'!Z1495*12</f>
        <v>0.07200986345</v>
      </c>
      <c r="F1496" s="77">
        <f>'StockBond Returns'!Y1495+'StockBond Returns'!AA1495-'StockBond Returns'!Z1495*'Distribution of Final Value'!$B$7</f>
        <v>10.07336387</v>
      </c>
      <c r="G1496" s="19">
        <f>1/'StockBond Returns'!M1494</f>
        <v>0.04891458427</v>
      </c>
      <c r="H1496">
        <f t="shared" si="7"/>
        <v>0</v>
      </c>
      <c r="I1496" s="71">
        <f t="shared" si="8"/>
        <v>1</v>
      </c>
      <c r="J1496">
        <f t="shared" si="9"/>
        <v>0</v>
      </c>
      <c r="K1496" t="str">
        <f t="shared" ref="K1496:M1496" si="2988">if(H1496=1,$E1496,"")</f>
        <v/>
      </c>
      <c r="L1496" s="19">
        <f t="shared" si="2988"/>
        <v>0.07200986345</v>
      </c>
      <c r="M1496" t="str">
        <f t="shared" si="2988"/>
        <v/>
      </c>
      <c r="N1496" s="158">
        <f>if('StockBond Returns'!AB1494=0,1,0)</f>
        <v>0</v>
      </c>
      <c r="O1496">
        <f>if( and('StockBond Returns'!$AB1494&lt;0,'StockBond Returns'!$AB1494&gt;=-0.1),1,0)</f>
        <v>1</v>
      </c>
      <c r="P1496">
        <f>if( and('StockBond Returns'!$AB1494&lt;-0.1,'StockBond Returns'!$AB1494&gt;=-0.2),1,0)</f>
        <v>0</v>
      </c>
      <c r="Q1496">
        <f>if( and('StockBond Returns'!$AB1494&lt;-0.2,'StockBond Returns'!$AB1494&gt;=-0.3),1,0)</f>
        <v>0</v>
      </c>
      <c r="R1496">
        <f>if('StockBond Returns'!AB1494&lt;-0.3,1,0)</f>
        <v>0</v>
      </c>
      <c r="S1496" t="str">
        <f t="shared" ref="S1496:W1496" si="2989">if(N1496=1,$E1496,"")</f>
        <v/>
      </c>
      <c r="T1496" s="19">
        <f t="shared" si="2989"/>
        <v>0.07200986345</v>
      </c>
      <c r="U1496" t="str">
        <f t="shared" si="2989"/>
        <v/>
      </c>
      <c r="V1496" t="str">
        <f t="shared" si="2989"/>
        <v/>
      </c>
      <c r="W1496" t="str">
        <f t="shared" si="2989"/>
        <v/>
      </c>
    </row>
    <row r="1497">
      <c r="A1497">
        <f t="shared" si="33"/>
        <v>3</v>
      </c>
      <c r="B1497">
        <f t="shared" si="34"/>
        <v>1995</v>
      </c>
      <c r="C1497" s="159">
        <f t="shared" si="709"/>
        <v>34789</v>
      </c>
      <c r="D1497" s="156">
        <f t="shared" si="12"/>
        <v>1995.166667</v>
      </c>
      <c r="E1497" s="157">
        <f>('StockBond Returns'!Y1496+'StockBond Returns'!AA1496-'Parameters &amp; Main Results'!$B$33)/'StockBond Returns'!Z1496*12</f>
        <v>0.07000520562</v>
      </c>
      <c r="F1497" s="77">
        <f>'StockBond Returns'!Y1496+'StockBond Returns'!AA1496-'StockBond Returns'!Z1496*'Distribution of Final Value'!$B$7</f>
        <v>9.436698571</v>
      </c>
      <c r="G1497" s="19">
        <f>1/'StockBond Returns'!M1495</f>
        <v>0.04753147669</v>
      </c>
      <c r="H1497">
        <f t="shared" si="7"/>
        <v>0</v>
      </c>
      <c r="I1497" s="71">
        <f t="shared" si="8"/>
        <v>1</v>
      </c>
      <c r="J1497">
        <f t="shared" si="9"/>
        <v>1</v>
      </c>
      <c r="K1497" t="str">
        <f t="shared" ref="K1497:M1497" si="2990">if(H1497=1,$E1497,"")</f>
        <v/>
      </c>
      <c r="L1497" s="19">
        <f t="shared" si="2990"/>
        <v>0.07000520562</v>
      </c>
      <c r="M1497" s="19">
        <f t="shared" si="2990"/>
        <v>0.07000520562</v>
      </c>
      <c r="N1497" s="158">
        <f>if('StockBond Returns'!AB1495=0,1,0)</f>
        <v>1</v>
      </c>
      <c r="O1497">
        <f>if( and('StockBond Returns'!$AB1495&lt;0,'StockBond Returns'!$AB1495&gt;=-0.1),1,0)</f>
        <v>0</v>
      </c>
      <c r="P1497">
        <f>if( and('StockBond Returns'!$AB1495&lt;-0.1,'StockBond Returns'!$AB1495&gt;=-0.2),1,0)</f>
        <v>0</v>
      </c>
      <c r="Q1497">
        <f>if( and('StockBond Returns'!$AB1495&lt;-0.2,'StockBond Returns'!$AB1495&gt;=-0.3),1,0)</f>
        <v>0</v>
      </c>
      <c r="R1497">
        <f>if('StockBond Returns'!AB1495&lt;-0.3,1,0)</f>
        <v>0</v>
      </c>
      <c r="S1497" s="19">
        <f t="shared" ref="S1497:W1497" si="2991">if(N1497=1,$E1497,"")</f>
        <v>0.07000520562</v>
      </c>
      <c r="T1497" t="str">
        <f t="shared" si="2991"/>
        <v/>
      </c>
      <c r="U1497" t="str">
        <f t="shared" si="2991"/>
        <v/>
      </c>
      <c r="V1497" t="str">
        <f t="shared" si="2991"/>
        <v/>
      </c>
      <c r="W1497" t="str">
        <f t="shared" si="2991"/>
        <v/>
      </c>
    </row>
    <row r="1498">
      <c r="A1498">
        <f t="shared" si="33"/>
        <v>4</v>
      </c>
      <c r="B1498">
        <f t="shared" si="34"/>
        <v>1995</v>
      </c>
      <c r="C1498" s="159">
        <f t="shared" si="709"/>
        <v>34819</v>
      </c>
      <c r="D1498" s="156">
        <f t="shared" si="12"/>
        <v>1995.25</v>
      </c>
      <c r="E1498" s="157">
        <f>('StockBond Returns'!Y1497+'StockBond Returns'!AA1497-'Parameters &amp; Main Results'!$B$33)/'StockBond Returns'!Z1497*12</f>
        <v>0.06889944199</v>
      </c>
      <c r="F1498" s="77">
        <f>'StockBond Returns'!Y1497+'StockBond Returns'!AA1497-'StockBond Returns'!Z1497*'Distribution of Final Value'!$B$7</f>
        <v>9.079011407</v>
      </c>
      <c r="G1498" s="19">
        <f>1/'StockBond Returns'!M1496</f>
        <v>0.04656141783</v>
      </c>
      <c r="H1498">
        <f t="shared" si="7"/>
        <v>0</v>
      </c>
      <c r="I1498" s="71">
        <f t="shared" si="8"/>
        <v>1</v>
      </c>
      <c r="J1498">
        <f t="shared" si="9"/>
        <v>1</v>
      </c>
      <c r="K1498" t="str">
        <f t="shared" ref="K1498:M1498" si="2992">if(H1498=1,$E1498,"")</f>
        <v/>
      </c>
      <c r="L1498" s="19">
        <f t="shared" si="2992"/>
        <v>0.06889944199</v>
      </c>
      <c r="M1498" s="19">
        <f t="shared" si="2992"/>
        <v>0.06889944199</v>
      </c>
      <c r="N1498" s="158">
        <f>if('StockBond Returns'!AB1496=0,1,0)</f>
        <v>1</v>
      </c>
      <c r="O1498">
        <f>if( and('StockBond Returns'!$AB1496&lt;0,'StockBond Returns'!$AB1496&gt;=-0.1),1,0)</f>
        <v>0</v>
      </c>
      <c r="P1498">
        <f>if( and('StockBond Returns'!$AB1496&lt;-0.1,'StockBond Returns'!$AB1496&gt;=-0.2),1,0)</f>
        <v>0</v>
      </c>
      <c r="Q1498">
        <f>if( and('StockBond Returns'!$AB1496&lt;-0.2,'StockBond Returns'!$AB1496&gt;=-0.3),1,0)</f>
        <v>0</v>
      </c>
      <c r="R1498">
        <f>if('StockBond Returns'!AB1496&lt;-0.3,1,0)</f>
        <v>0</v>
      </c>
      <c r="S1498" s="19">
        <f t="shared" ref="S1498:W1498" si="2993">if(N1498=1,$E1498,"")</f>
        <v>0.06889944199</v>
      </c>
      <c r="T1498" t="str">
        <f t="shared" si="2993"/>
        <v/>
      </c>
      <c r="U1498" t="str">
        <f t="shared" si="2993"/>
        <v/>
      </c>
      <c r="V1498" t="str">
        <f t="shared" si="2993"/>
        <v/>
      </c>
      <c r="W1498" t="str">
        <f t="shared" si="2993"/>
        <v/>
      </c>
    </row>
    <row r="1499">
      <c r="A1499">
        <f t="shared" si="33"/>
        <v>5</v>
      </c>
      <c r="B1499">
        <f t="shared" si="34"/>
        <v>1995</v>
      </c>
      <c r="C1499" s="159">
        <f t="shared" si="709"/>
        <v>34850</v>
      </c>
      <c r="D1499" s="156">
        <f t="shared" si="12"/>
        <v>1995.333333</v>
      </c>
      <c r="E1499" s="157">
        <f>('StockBond Returns'!Y1498+'StockBond Returns'!AA1498-'Parameters &amp; Main Results'!$B$33)/'StockBond Returns'!Z1498*12</f>
        <v>0.06784059287</v>
      </c>
      <c r="F1499" s="77">
        <f>'StockBond Returns'!Y1498+'StockBond Returns'!AA1498-'StockBond Returns'!Z1498*'Distribution of Final Value'!$B$7</f>
        <v>8.737922561</v>
      </c>
      <c r="G1499" s="19">
        <f>1/'StockBond Returns'!M1497</f>
        <v>0.04563434177</v>
      </c>
      <c r="H1499">
        <f t="shared" si="7"/>
        <v>0</v>
      </c>
      <c r="I1499" s="71">
        <f t="shared" si="8"/>
        <v>1</v>
      </c>
      <c r="J1499">
        <f t="shared" si="9"/>
        <v>1</v>
      </c>
      <c r="K1499" t="str">
        <f t="shared" ref="K1499:M1499" si="2994">if(H1499=1,$E1499,"")</f>
        <v/>
      </c>
      <c r="L1499" s="19">
        <f t="shared" si="2994"/>
        <v>0.06784059287</v>
      </c>
      <c r="M1499" s="19">
        <f t="shared" si="2994"/>
        <v>0.06784059287</v>
      </c>
      <c r="N1499" s="158">
        <f>if('StockBond Returns'!AB1497=0,1,0)</f>
        <v>1</v>
      </c>
      <c r="O1499">
        <f>if( and('StockBond Returns'!$AB1497&lt;0,'StockBond Returns'!$AB1497&gt;=-0.1),1,0)</f>
        <v>0</v>
      </c>
      <c r="P1499">
        <f>if( and('StockBond Returns'!$AB1497&lt;-0.1,'StockBond Returns'!$AB1497&gt;=-0.2),1,0)</f>
        <v>0</v>
      </c>
      <c r="Q1499">
        <f>if( and('StockBond Returns'!$AB1497&lt;-0.2,'StockBond Returns'!$AB1497&gt;=-0.3),1,0)</f>
        <v>0</v>
      </c>
      <c r="R1499">
        <f>if('StockBond Returns'!AB1497&lt;-0.3,1,0)</f>
        <v>0</v>
      </c>
      <c r="S1499" s="19">
        <f t="shared" ref="S1499:W1499" si="2995">if(N1499=1,$E1499,"")</f>
        <v>0.06784059287</v>
      </c>
      <c r="T1499" t="str">
        <f t="shared" si="2995"/>
        <v/>
      </c>
      <c r="U1499" t="str">
        <f t="shared" si="2995"/>
        <v/>
      </c>
      <c r="V1499" t="str">
        <f t="shared" si="2995"/>
        <v/>
      </c>
      <c r="W1499" t="str">
        <f t="shared" si="2995"/>
        <v/>
      </c>
    </row>
    <row r="1500">
      <c r="A1500">
        <f t="shared" si="33"/>
        <v>6</v>
      </c>
      <c r="B1500">
        <f t="shared" si="34"/>
        <v>1995</v>
      </c>
      <c r="C1500" s="159">
        <f t="shared" si="709"/>
        <v>34880</v>
      </c>
      <c r="D1500" s="156">
        <f t="shared" si="12"/>
        <v>1995.416667</v>
      </c>
      <c r="E1500" s="157">
        <f>('StockBond Returns'!Y1499+'StockBond Returns'!AA1499-'Parameters &amp; Main Results'!$B$33)/'StockBond Returns'!Z1499*12</f>
        <v>0.06535100348</v>
      </c>
      <c r="F1500" s="77">
        <f>'StockBond Returns'!Y1499+'StockBond Returns'!AA1499-'StockBond Returns'!Z1499*'Distribution of Final Value'!$B$7</f>
        <v>7.963601271</v>
      </c>
      <c r="G1500" s="19">
        <f>1/'StockBond Returns'!M1498</f>
        <v>0.04424429458</v>
      </c>
      <c r="H1500">
        <f t="shared" si="7"/>
        <v>0</v>
      </c>
      <c r="I1500" s="71">
        <f t="shared" si="8"/>
        <v>1</v>
      </c>
      <c r="J1500">
        <f t="shared" si="9"/>
        <v>1</v>
      </c>
      <c r="K1500" t="str">
        <f t="shared" ref="K1500:M1500" si="2996">if(H1500=1,$E1500,"")</f>
        <v/>
      </c>
      <c r="L1500" s="19">
        <f t="shared" si="2996"/>
        <v>0.06535100348</v>
      </c>
      <c r="M1500" s="19">
        <f t="shared" si="2996"/>
        <v>0.06535100348</v>
      </c>
      <c r="N1500" s="158">
        <f>if('StockBond Returns'!AB1498=0,1,0)</f>
        <v>1</v>
      </c>
      <c r="O1500">
        <f>if( and('StockBond Returns'!$AB1498&lt;0,'StockBond Returns'!$AB1498&gt;=-0.1),1,0)</f>
        <v>0</v>
      </c>
      <c r="P1500">
        <f>if( and('StockBond Returns'!$AB1498&lt;-0.1,'StockBond Returns'!$AB1498&gt;=-0.2),1,0)</f>
        <v>0</v>
      </c>
      <c r="Q1500">
        <f>if( and('StockBond Returns'!$AB1498&lt;-0.2,'StockBond Returns'!$AB1498&gt;=-0.3),1,0)</f>
        <v>0</v>
      </c>
      <c r="R1500">
        <f>if('StockBond Returns'!AB1498&lt;-0.3,1,0)</f>
        <v>0</v>
      </c>
      <c r="S1500" s="19">
        <f t="shared" ref="S1500:W1500" si="2997">if(N1500=1,$E1500,"")</f>
        <v>0.06535100348</v>
      </c>
      <c r="T1500" t="str">
        <f t="shared" si="2997"/>
        <v/>
      </c>
      <c r="U1500" t="str">
        <f t="shared" si="2997"/>
        <v/>
      </c>
      <c r="V1500" t="str">
        <f t="shared" si="2997"/>
        <v/>
      </c>
      <c r="W1500" t="str">
        <f t="shared" si="2997"/>
        <v/>
      </c>
    </row>
    <row r="1501">
      <c r="A1501">
        <f t="shared" si="33"/>
        <v>7</v>
      </c>
      <c r="B1501">
        <f t="shared" si="34"/>
        <v>1995</v>
      </c>
      <c r="C1501" s="159">
        <f t="shared" si="709"/>
        <v>34911</v>
      </c>
      <c r="D1501" s="156">
        <f t="shared" si="12"/>
        <v>1995.5</v>
      </c>
      <c r="E1501" s="157">
        <f>('StockBond Returns'!Y1500+'StockBond Returns'!AA1500-'Parameters &amp; Main Results'!$B$33)/'StockBond Returns'!Z1500*12</f>
        <v>0.06451736106</v>
      </c>
      <c r="F1501" s="77">
        <f>'StockBond Returns'!Y1500+'StockBond Returns'!AA1500-'StockBond Returns'!Z1500*'Distribution of Final Value'!$B$7</f>
        <v>7.696731848</v>
      </c>
      <c r="G1501" s="19">
        <f>1/'StockBond Returns'!M1499</f>
        <v>0.04358093353</v>
      </c>
      <c r="H1501">
        <f t="shared" si="7"/>
        <v>0</v>
      </c>
      <c r="I1501" s="71">
        <f t="shared" si="8"/>
        <v>1</v>
      </c>
      <c r="J1501">
        <f t="shared" si="9"/>
        <v>1</v>
      </c>
      <c r="K1501" t="str">
        <f t="shared" ref="K1501:M1501" si="2998">if(H1501=1,$E1501,"")</f>
        <v/>
      </c>
      <c r="L1501" s="19">
        <f t="shared" si="2998"/>
        <v>0.06451736106</v>
      </c>
      <c r="M1501" s="19">
        <f t="shared" si="2998"/>
        <v>0.06451736106</v>
      </c>
      <c r="N1501" s="158">
        <f>if('StockBond Returns'!AB1499=0,1,0)</f>
        <v>1</v>
      </c>
      <c r="O1501">
        <f>if( and('StockBond Returns'!$AB1499&lt;0,'StockBond Returns'!$AB1499&gt;=-0.1),1,0)</f>
        <v>0</v>
      </c>
      <c r="P1501">
        <f>if( and('StockBond Returns'!$AB1499&lt;-0.1,'StockBond Returns'!$AB1499&gt;=-0.2),1,0)</f>
        <v>0</v>
      </c>
      <c r="Q1501">
        <f>if( and('StockBond Returns'!$AB1499&lt;-0.2,'StockBond Returns'!$AB1499&gt;=-0.3),1,0)</f>
        <v>0</v>
      </c>
      <c r="R1501">
        <f>if('StockBond Returns'!AB1499&lt;-0.3,1,0)</f>
        <v>0</v>
      </c>
      <c r="S1501" s="19">
        <f t="shared" ref="S1501:W1501" si="2999">if(N1501=1,$E1501,"")</f>
        <v>0.06451736106</v>
      </c>
      <c r="T1501" t="str">
        <f t="shared" si="2999"/>
        <v/>
      </c>
      <c r="U1501" t="str">
        <f t="shared" si="2999"/>
        <v/>
      </c>
      <c r="V1501" t="str">
        <f t="shared" si="2999"/>
        <v/>
      </c>
      <c r="W1501" t="str">
        <f t="shared" si="2999"/>
        <v/>
      </c>
    </row>
    <row r="1502">
      <c r="A1502">
        <f t="shared" si="33"/>
        <v>8</v>
      </c>
      <c r="B1502">
        <f t="shared" si="34"/>
        <v>1995</v>
      </c>
      <c r="C1502" s="159">
        <f t="shared" si="709"/>
        <v>34942</v>
      </c>
      <c r="D1502" s="156">
        <f t="shared" si="12"/>
        <v>1995.583333</v>
      </c>
      <c r="E1502" s="157">
        <f>('StockBond Returns'!Y1501+'StockBond Returns'!AA1501-'Parameters &amp; Main Results'!$B$33)/'StockBond Returns'!Z1501*12</f>
        <v>0.06356323973</v>
      </c>
      <c r="F1502" s="77">
        <f>'StockBond Returns'!Y1501+'StockBond Returns'!AA1501-'StockBond Returns'!Z1501*'Distribution of Final Value'!$B$7</f>
        <v>7.394758348</v>
      </c>
      <c r="G1502" s="19">
        <f>1/'StockBond Returns'!M1500</f>
        <v>0.04242120929</v>
      </c>
      <c r="H1502">
        <f t="shared" si="7"/>
        <v>0</v>
      </c>
      <c r="I1502" s="71">
        <f t="shared" si="8"/>
        <v>1</v>
      </c>
      <c r="J1502">
        <f t="shared" si="9"/>
        <v>1</v>
      </c>
      <c r="K1502" t="str">
        <f t="shared" ref="K1502:M1502" si="3000">if(H1502=1,$E1502,"")</f>
        <v/>
      </c>
      <c r="L1502" s="19">
        <f t="shared" si="3000"/>
        <v>0.06356323973</v>
      </c>
      <c r="M1502" s="19">
        <f t="shared" si="3000"/>
        <v>0.06356323973</v>
      </c>
      <c r="N1502" s="158">
        <f>if('StockBond Returns'!AB1500=0,1,0)</f>
        <v>1</v>
      </c>
      <c r="O1502">
        <f>if( and('StockBond Returns'!$AB1500&lt;0,'StockBond Returns'!$AB1500&gt;=-0.1),1,0)</f>
        <v>0</v>
      </c>
      <c r="P1502">
        <f>if( and('StockBond Returns'!$AB1500&lt;-0.1,'StockBond Returns'!$AB1500&gt;=-0.2),1,0)</f>
        <v>0</v>
      </c>
      <c r="Q1502">
        <f>if( and('StockBond Returns'!$AB1500&lt;-0.2,'StockBond Returns'!$AB1500&gt;=-0.3),1,0)</f>
        <v>0</v>
      </c>
      <c r="R1502">
        <f>if('StockBond Returns'!AB1500&lt;-0.3,1,0)</f>
        <v>0</v>
      </c>
      <c r="S1502" s="19">
        <f t="shared" ref="S1502:W1502" si="3001">if(N1502=1,$E1502,"")</f>
        <v>0.06356323973</v>
      </c>
      <c r="T1502" t="str">
        <f t="shared" si="3001"/>
        <v/>
      </c>
      <c r="U1502" t="str">
        <f t="shared" si="3001"/>
        <v/>
      </c>
      <c r="V1502" t="str">
        <f t="shared" si="3001"/>
        <v/>
      </c>
      <c r="W1502" t="str">
        <f t="shared" si="3001"/>
        <v/>
      </c>
    </row>
    <row r="1503">
      <c r="A1503">
        <f t="shared" si="33"/>
        <v>9</v>
      </c>
      <c r="B1503">
        <f t="shared" si="34"/>
        <v>1995</v>
      </c>
      <c r="C1503" s="159">
        <f t="shared" si="709"/>
        <v>34972</v>
      </c>
      <c r="D1503" s="156">
        <f t="shared" si="12"/>
        <v>1995.666667</v>
      </c>
      <c r="E1503" s="157">
        <f>('StockBond Returns'!Y1502+'StockBond Returns'!AA1502-'Parameters &amp; Main Results'!$B$33)/'StockBond Returns'!Z1502*12</f>
        <v>0.06360219571</v>
      </c>
      <c r="F1503" s="77">
        <f>'StockBond Returns'!Y1502+'StockBond Returns'!AA1502-'StockBond Returns'!Z1502*'Distribution of Final Value'!$B$7</f>
        <v>7.394970825</v>
      </c>
      <c r="G1503" s="19">
        <f>1/'StockBond Returns'!M1501</f>
        <v>0.04273608999</v>
      </c>
      <c r="H1503">
        <f t="shared" si="7"/>
        <v>0</v>
      </c>
      <c r="I1503" s="71">
        <f t="shared" si="8"/>
        <v>1</v>
      </c>
      <c r="J1503">
        <f t="shared" si="9"/>
        <v>1</v>
      </c>
      <c r="K1503" t="str">
        <f t="shared" ref="K1503:M1503" si="3002">if(H1503=1,$E1503,"")</f>
        <v/>
      </c>
      <c r="L1503" s="19">
        <f t="shared" si="3002"/>
        <v>0.06360219571</v>
      </c>
      <c r="M1503" s="19">
        <f t="shared" si="3002"/>
        <v>0.06360219571</v>
      </c>
      <c r="N1503" s="158">
        <f>if('StockBond Returns'!AB1501=0,1,0)</f>
        <v>1</v>
      </c>
      <c r="O1503">
        <f>if( and('StockBond Returns'!$AB1501&lt;0,'StockBond Returns'!$AB1501&gt;=-0.1),1,0)</f>
        <v>0</v>
      </c>
      <c r="P1503">
        <f>if( and('StockBond Returns'!$AB1501&lt;-0.1,'StockBond Returns'!$AB1501&gt;=-0.2),1,0)</f>
        <v>0</v>
      </c>
      <c r="Q1503">
        <f>if( and('StockBond Returns'!$AB1501&lt;-0.2,'StockBond Returns'!$AB1501&gt;=-0.3),1,0)</f>
        <v>0</v>
      </c>
      <c r="R1503">
        <f>if('StockBond Returns'!AB1501&lt;-0.3,1,0)</f>
        <v>0</v>
      </c>
      <c r="S1503" s="19">
        <f t="shared" ref="S1503:W1503" si="3003">if(N1503=1,$E1503,"")</f>
        <v>0.06360219571</v>
      </c>
      <c r="T1503" t="str">
        <f t="shared" si="3003"/>
        <v/>
      </c>
      <c r="U1503" t="str">
        <f t="shared" si="3003"/>
        <v/>
      </c>
      <c r="V1503" t="str">
        <f t="shared" si="3003"/>
        <v/>
      </c>
      <c r="W1503" t="str">
        <f t="shared" si="3003"/>
        <v/>
      </c>
    </row>
    <row r="1504">
      <c r="A1504">
        <f t="shared" si="33"/>
        <v>10</v>
      </c>
      <c r="B1504">
        <f t="shared" si="34"/>
        <v>1995</v>
      </c>
      <c r="C1504" s="159">
        <f t="shared" si="709"/>
        <v>35003</v>
      </c>
      <c r="D1504" s="156">
        <f t="shared" si="12"/>
        <v>1995.75</v>
      </c>
      <c r="E1504" s="157">
        <f>('StockBond Returns'!Y1503+'StockBond Returns'!AA1503-'Parameters &amp; Main Results'!$B$33)/'StockBond Returns'!Z1503*12</f>
        <v>0.06208358666</v>
      </c>
      <c r="F1504" s="77">
        <f>'StockBond Returns'!Y1503+'StockBond Returns'!AA1503-'StockBond Returns'!Z1503*'Distribution of Final Value'!$B$7</f>
        <v>6.924396638</v>
      </c>
      <c r="G1504" s="19">
        <f>1/'StockBond Returns'!M1502</f>
        <v>0.04154884063</v>
      </c>
      <c r="H1504">
        <f t="shared" si="7"/>
        <v>0</v>
      </c>
      <c r="I1504" s="71">
        <f t="shared" si="8"/>
        <v>1</v>
      </c>
      <c r="J1504">
        <f t="shared" si="9"/>
        <v>1</v>
      </c>
      <c r="K1504" t="str">
        <f t="shared" ref="K1504:M1504" si="3004">if(H1504=1,$E1504,"")</f>
        <v/>
      </c>
      <c r="L1504" s="19">
        <f t="shared" si="3004"/>
        <v>0.06208358666</v>
      </c>
      <c r="M1504" s="19">
        <f t="shared" si="3004"/>
        <v>0.06208358666</v>
      </c>
      <c r="N1504" s="158">
        <f>if('StockBond Returns'!AB1502=0,1,0)</f>
        <v>1</v>
      </c>
      <c r="O1504">
        <f>if( and('StockBond Returns'!$AB1502&lt;0,'StockBond Returns'!$AB1502&gt;=-0.1),1,0)</f>
        <v>0</v>
      </c>
      <c r="P1504">
        <f>if( and('StockBond Returns'!$AB1502&lt;-0.1,'StockBond Returns'!$AB1502&gt;=-0.2),1,0)</f>
        <v>0</v>
      </c>
      <c r="Q1504">
        <f>if( and('StockBond Returns'!$AB1502&lt;-0.2,'StockBond Returns'!$AB1502&gt;=-0.3),1,0)</f>
        <v>0</v>
      </c>
      <c r="R1504">
        <f>if('StockBond Returns'!AB1502&lt;-0.3,1,0)</f>
        <v>0</v>
      </c>
      <c r="S1504" s="19">
        <f t="shared" ref="S1504:W1504" si="3005">if(N1504=1,$E1504,"")</f>
        <v>0.06208358666</v>
      </c>
      <c r="T1504" t="str">
        <f t="shared" si="3005"/>
        <v/>
      </c>
      <c r="U1504" t="str">
        <f t="shared" si="3005"/>
        <v/>
      </c>
      <c r="V1504" t="str">
        <f t="shared" si="3005"/>
        <v/>
      </c>
      <c r="W1504" t="str">
        <f t="shared" si="3005"/>
        <v/>
      </c>
    </row>
    <row r="1505">
      <c r="A1505">
        <f t="shared" si="33"/>
        <v>11</v>
      </c>
      <c r="B1505">
        <f t="shared" si="34"/>
        <v>1995</v>
      </c>
      <c r="C1505" s="159">
        <f t="shared" si="709"/>
        <v>35033</v>
      </c>
      <c r="D1505" s="156">
        <f t="shared" si="12"/>
        <v>1995.833333</v>
      </c>
      <c r="E1505" s="157">
        <f>('StockBond Returns'!Y1504+'StockBond Returns'!AA1504-'Parameters &amp; Main Results'!$B$33)/'StockBond Returns'!Z1504*12</f>
        <v>0.06225863057</v>
      </c>
      <c r="F1505" s="77">
        <f>'StockBond Returns'!Y1504+'StockBond Returns'!AA1504-'StockBond Returns'!Z1504*'Distribution of Final Value'!$B$7</f>
        <v>6.967237381</v>
      </c>
      <c r="G1505" s="19">
        <f>1/'StockBond Returns'!M1503</f>
        <v>0.04189626362</v>
      </c>
      <c r="H1505">
        <f t="shared" si="7"/>
        <v>0</v>
      </c>
      <c r="I1505" s="71">
        <f t="shared" si="8"/>
        <v>1</v>
      </c>
      <c r="J1505">
        <f t="shared" si="9"/>
        <v>0</v>
      </c>
      <c r="K1505" t="str">
        <f t="shared" ref="K1505:M1505" si="3006">if(H1505=1,$E1505,"")</f>
        <v/>
      </c>
      <c r="L1505" s="19">
        <f t="shared" si="3006"/>
        <v>0.06225863057</v>
      </c>
      <c r="M1505" t="str">
        <f t="shared" si="3006"/>
        <v/>
      </c>
      <c r="N1505" s="158">
        <f>if('StockBond Returns'!AB1503=0,1,0)</f>
        <v>0</v>
      </c>
      <c r="O1505">
        <f>if( and('StockBond Returns'!$AB1503&lt;0,'StockBond Returns'!$AB1503&gt;=-0.1),1,0)</f>
        <v>1</v>
      </c>
      <c r="P1505">
        <f>if( and('StockBond Returns'!$AB1503&lt;-0.1,'StockBond Returns'!$AB1503&gt;=-0.2),1,0)</f>
        <v>0</v>
      </c>
      <c r="Q1505">
        <f>if( and('StockBond Returns'!$AB1503&lt;-0.2,'StockBond Returns'!$AB1503&gt;=-0.3),1,0)</f>
        <v>0</v>
      </c>
      <c r="R1505">
        <f>if('StockBond Returns'!AB1503&lt;-0.3,1,0)</f>
        <v>0</v>
      </c>
      <c r="S1505" t="str">
        <f t="shared" ref="S1505:W1505" si="3007">if(N1505=1,$E1505,"")</f>
        <v/>
      </c>
      <c r="T1505" s="19">
        <f t="shared" si="3007"/>
        <v>0.06225863057</v>
      </c>
      <c r="U1505" t="str">
        <f t="shared" si="3007"/>
        <v/>
      </c>
      <c r="V1505" t="str">
        <f t="shared" si="3007"/>
        <v/>
      </c>
      <c r="W1505" t="str">
        <f t="shared" si="3007"/>
        <v/>
      </c>
    </row>
    <row r="1506">
      <c r="A1506">
        <f t="shared" si="33"/>
        <v>12</v>
      </c>
      <c r="B1506">
        <f t="shared" si="34"/>
        <v>1995</v>
      </c>
      <c r="C1506" s="159">
        <f t="shared" si="709"/>
        <v>35064</v>
      </c>
      <c r="D1506" s="156">
        <f t="shared" si="12"/>
        <v>1995.916667</v>
      </c>
      <c r="E1506" s="157">
        <f>('StockBond Returns'!Y1505+'StockBond Returns'!AA1505-'Parameters &amp; Main Results'!$B$33)/'StockBond Returns'!Z1505*12</f>
        <v>0.0603166277</v>
      </c>
      <c r="F1506" s="77">
        <f>'StockBond Returns'!Y1505+'StockBond Returns'!AA1505-'StockBond Returns'!Z1505*'Distribution of Final Value'!$B$7</f>
        <v>6.371919361</v>
      </c>
      <c r="G1506" s="19">
        <f>1/'StockBond Returns'!M1504</f>
        <v>0.04040422909</v>
      </c>
      <c r="H1506">
        <f t="shared" si="7"/>
        <v>0</v>
      </c>
      <c r="I1506" s="71">
        <f t="shared" si="8"/>
        <v>1</v>
      </c>
      <c r="J1506">
        <f t="shared" si="9"/>
        <v>1</v>
      </c>
      <c r="K1506" t="str">
        <f t="shared" ref="K1506:M1506" si="3008">if(H1506=1,$E1506,"")</f>
        <v/>
      </c>
      <c r="L1506" s="19">
        <f t="shared" si="3008"/>
        <v>0.0603166277</v>
      </c>
      <c r="M1506" s="19">
        <f t="shared" si="3008"/>
        <v>0.0603166277</v>
      </c>
      <c r="N1506" s="158">
        <f>if('StockBond Returns'!AB1504=0,1,0)</f>
        <v>1</v>
      </c>
      <c r="O1506">
        <f>if( and('StockBond Returns'!$AB1504&lt;0,'StockBond Returns'!$AB1504&gt;=-0.1),1,0)</f>
        <v>0</v>
      </c>
      <c r="P1506">
        <f>if( and('StockBond Returns'!$AB1504&lt;-0.1,'StockBond Returns'!$AB1504&gt;=-0.2),1,0)</f>
        <v>0</v>
      </c>
      <c r="Q1506">
        <f>if( and('StockBond Returns'!$AB1504&lt;-0.2,'StockBond Returns'!$AB1504&gt;=-0.3),1,0)</f>
        <v>0</v>
      </c>
      <c r="R1506">
        <f>if('StockBond Returns'!AB1504&lt;-0.3,1,0)</f>
        <v>0</v>
      </c>
      <c r="S1506" s="19">
        <f t="shared" ref="S1506:W1506" si="3009">if(N1506=1,$E1506,"")</f>
        <v>0.0603166277</v>
      </c>
      <c r="T1506" t="str">
        <f t="shared" si="3009"/>
        <v/>
      </c>
      <c r="U1506" t="str">
        <f t="shared" si="3009"/>
        <v/>
      </c>
      <c r="V1506" t="str">
        <f t="shared" si="3009"/>
        <v/>
      </c>
      <c r="W1506" t="str">
        <f t="shared" si="3009"/>
        <v/>
      </c>
    </row>
    <row r="1507">
      <c r="A1507">
        <f t="shared" si="33"/>
        <v>1</v>
      </c>
      <c r="B1507">
        <f t="shared" si="34"/>
        <v>1996</v>
      </c>
      <c r="C1507" s="159">
        <f t="shared" si="709"/>
        <v>35095</v>
      </c>
      <c r="D1507" s="156">
        <f t="shared" si="12"/>
        <v>1996</v>
      </c>
      <c r="E1507" s="157">
        <f>('StockBond Returns'!Y1506+'StockBond Returns'!AA1506-'Parameters &amp; Main Results'!$B$33)/'StockBond Returns'!Z1506*12</f>
        <v>0.05922443653</v>
      </c>
      <c r="F1507" s="77">
        <f>'StockBond Returns'!Y1506+'StockBond Returns'!AA1506-'StockBond Returns'!Z1506*'Distribution of Final Value'!$B$7</f>
        <v>6.035010938</v>
      </c>
      <c r="G1507" s="19">
        <f>1/'StockBond Returns'!M1505</f>
        <v>0.03955972116</v>
      </c>
      <c r="H1507">
        <f t="shared" si="7"/>
        <v>0</v>
      </c>
      <c r="I1507" s="71">
        <f t="shared" si="8"/>
        <v>1</v>
      </c>
      <c r="J1507">
        <f t="shared" si="9"/>
        <v>1</v>
      </c>
      <c r="K1507" t="str">
        <f t="shared" ref="K1507:M1507" si="3010">if(H1507=1,$E1507,"")</f>
        <v/>
      </c>
      <c r="L1507" s="19">
        <f t="shared" si="3010"/>
        <v>0.05922443653</v>
      </c>
      <c r="M1507" s="19">
        <f t="shared" si="3010"/>
        <v>0.05922443653</v>
      </c>
      <c r="N1507" s="158">
        <f>if('StockBond Returns'!AB1505=0,1,0)</f>
        <v>1</v>
      </c>
      <c r="O1507">
        <f>if( and('StockBond Returns'!$AB1505&lt;0,'StockBond Returns'!$AB1505&gt;=-0.1),1,0)</f>
        <v>0</v>
      </c>
      <c r="P1507">
        <f>if( and('StockBond Returns'!$AB1505&lt;-0.1,'StockBond Returns'!$AB1505&gt;=-0.2),1,0)</f>
        <v>0</v>
      </c>
      <c r="Q1507">
        <f>if( and('StockBond Returns'!$AB1505&lt;-0.2,'StockBond Returns'!$AB1505&gt;=-0.3),1,0)</f>
        <v>0</v>
      </c>
      <c r="R1507">
        <f>if('StockBond Returns'!AB1505&lt;-0.3,1,0)</f>
        <v>0</v>
      </c>
      <c r="S1507" s="19">
        <f t="shared" ref="S1507:W1507" si="3011">if(N1507=1,$E1507,"")</f>
        <v>0.05922443653</v>
      </c>
      <c r="T1507" t="str">
        <f t="shared" si="3011"/>
        <v/>
      </c>
      <c r="U1507" t="str">
        <f t="shared" si="3011"/>
        <v/>
      </c>
      <c r="V1507" t="str">
        <f t="shared" si="3011"/>
        <v/>
      </c>
      <c r="W1507" t="str">
        <f t="shared" si="3011"/>
        <v/>
      </c>
    </row>
    <row r="1508">
      <c r="A1508">
        <f t="shared" si="33"/>
        <v>2</v>
      </c>
      <c r="B1508">
        <f t="shared" si="34"/>
        <v>1996</v>
      </c>
      <c r="C1508" s="159">
        <f t="shared" si="709"/>
        <v>35124</v>
      </c>
      <c r="D1508" s="156">
        <f t="shared" si="12"/>
        <v>1996.083333</v>
      </c>
      <c r="E1508" s="157">
        <f>('StockBond Returns'!Y1507+'StockBond Returns'!AA1507-'Parameters &amp; Main Results'!$B$33)/'StockBond Returns'!Z1507*12</f>
        <v>0.05863034057</v>
      </c>
      <c r="F1508" s="77">
        <f>'StockBond Returns'!Y1507+'StockBond Returns'!AA1507-'StockBond Returns'!Z1507*'Distribution of Final Value'!$B$7</f>
        <v>5.849198802</v>
      </c>
      <c r="G1508" s="19">
        <f>1/'StockBond Returns'!M1506</f>
        <v>0.03901222259</v>
      </c>
      <c r="H1508">
        <f t="shared" si="7"/>
        <v>0</v>
      </c>
      <c r="I1508" s="71">
        <f t="shared" si="8"/>
        <v>1</v>
      </c>
      <c r="J1508">
        <f t="shared" si="9"/>
        <v>1</v>
      </c>
      <c r="K1508" t="str">
        <f t="shared" ref="K1508:M1508" si="3012">if(H1508=1,$E1508,"")</f>
        <v/>
      </c>
      <c r="L1508" s="19">
        <f t="shared" si="3012"/>
        <v>0.05863034057</v>
      </c>
      <c r="M1508" s="19">
        <f t="shared" si="3012"/>
        <v>0.05863034057</v>
      </c>
      <c r="N1508" s="158">
        <f>if('StockBond Returns'!AB1506=0,1,0)</f>
        <v>1</v>
      </c>
      <c r="O1508">
        <f>if( and('StockBond Returns'!$AB1506&lt;0,'StockBond Returns'!$AB1506&gt;=-0.1),1,0)</f>
        <v>0</v>
      </c>
      <c r="P1508">
        <f>if( and('StockBond Returns'!$AB1506&lt;-0.1,'StockBond Returns'!$AB1506&gt;=-0.2),1,0)</f>
        <v>0</v>
      </c>
      <c r="Q1508">
        <f>if( and('StockBond Returns'!$AB1506&lt;-0.2,'StockBond Returns'!$AB1506&gt;=-0.3),1,0)</f>
        <v>0</v>
      </c>
      <c r="R1508">
        <f>if('StockBond Returns'!AB1506&lt;-0.3,1,0)</f>
        <v>0</v>
      </c>
      <c r="S1508" s="19">
        <f t="shared" ref="S1508:W1508" si="3013">if(N1508=1,$E1508,"")</f>
        <v>0.05863034057</v>
      </c>
      <c r="T1508" t="str">
        <f t="shared" si="3013"/>
        <v/>
      </c>
      <c r="U1508" t="str">
        <f t="shared" si="3013"/>
        <v/>
      </c>
      <c r="V1508" t="str">
        <f t="shared" si="3013"/>
        <v/>
      </c>
      <c r="W1508" t="str">
        <f t="shared" si="3013"/>
        <v/>
      </c>
    </row>
    <row r="1509">
      <c r="A1509">
        <f t="shared" si="33"/>
        <v>3</v>
      </c>
      <c r="B1509">
        <f t="shared" si="34"/>
        <v>1996</v>
      </c>
      <c r="C1509" s="159">
        <f t="shared" si="709"/>
        <v>35155</v>
      </c>
      <c r="D1509" s="156">
        <f t="shared" si="12"/>
        <v>1996.166667</v>
      </c>
      <c r="E1509" s="157">
        <f>('StockBond Returns'!Y1508+'StockBond Returns'!AA1508-'Parameters &amp; Main Results'!$B$33)/'StockBond Returns'!Z1508*12</f>
        <v>0.05909478937</v>
      </c>
      <c r="F1509" s="77">
        <f>'StockBond Returns'!Y1508+'StockBond Returns'!AA1508-'StockBond Returns'!Z1508*'Distribution of Final Value'!$B$7</f>
        <v>5.981869849</v>
      </c>
      <c r="G1509" s="19">
        <f>1/'StockBond Returns'!M1507</f>
        <v>0.03904458956</v>
      </c>
      <c r="H1509">
        <f t="shared" si="7"/>
        <v>0</v>
      </c>
      <c r="I1509" s="71">
        <f t="shared" si="8"/>
        <v>1</v>
      </c>
      <c r="J1509">
        <f t="shared" si="9"/>
        <v>1</v>
      </c>
      <c r="K1509" t="str">
        <f t="shared" ref="K1509:M1509" si="3014">if(H1509=1,$E1509,"")</f>
        <v/>
      </c>
      <c r="L1509" s="19">
        <f t="shared" si="3014"/>
        <v>0.05909478937</v>
      </c>
      <c r="M1509" s="19">
        <f t="shared" si="3014"/>
        <v>0.05909478937</v>
      </c>
      <c r="N1509" s="158">
        <f>if('StockBond Returns'!AB1507=0,1,0)</f>
        <v>1</v>
      </c>
      <c r="O1509">
        <f>if( and('StockBond Returns'!$AB1507&lt;0,'StockBond Returns'!$AB1507&gt;=-0.1),1,0)</f>
        <v>0</v>
      </c>
      <c r="P1509">
        <f>if( and('StockBond Returns'!$AB1507&lt;-0.1,'StockBond Returns'!$AB1507&gt;=-0.2),1,0)</f>
        <v>0</v>
      </c>
      <c r="Q1509">
        <f>if( and('StockBond Returns'!$AB1507&lt;-0.2,'StockBond Returns'!$AB1507&gt;=-0.3),1,0)</f>
        <v>0</v>
      </c>
      <c r="R1509">
        <f>if('StockBond Returns'!AB1507&lt;-0.3,1,0)</f>
        <v>0</v>
      </c>
      <c r="S1509" s="19">
        <f t="shared" ref="S1509:W1509" si="3015">if(N1509=1,$E1509,"")</f>
        <v>0.05909478937</v>
      </c>
      <c r="T1509" t="str">
        <f t="shared" si="3015"/>
        <v/>
      </c>
      <c r="U1509" t="str">
        <f t="shared" si="3015"/>
        <v/>
      </c>
      <c r="V1509" t="str">
        <f t="shared" si="3015"/>
        <v/>
      </c>
      <c r="W1509" t="str">
        <f t="shared" si="3015"/>
        <v/>
      </c>
    </row>
    <row r="1510">
      <c r="A1510">
        <f t="shared" si="33"/>
        <v>4</v>
      </c>
      <c r="B1510">
        <f t="shared" si="34"/>
        <v>1996</v>
      </c>
      <c r="C1510" s="159">
        <f t="shared" si="709"/>
        <v>35185</v>
      </c>
      <c r="D1510" s="156">
        <f t="shared" si="12"/>
        <v>1996.25</v>
      </c>
      <c r="E1510" s="157">
        <f>('StockBond Returns'!Y1509+'StockBond Returns'!AA1509-'Parameters &amp; Main Results'!$B$33)/'StockBond Returns'!Z1509*12</f>
        <v>0.05872723744</v>
      </c>
      <c r="F1510" s="77">
        <f>'StockBond Returns'!Y1509+'StockBond Returns'!AA1509-'StockBond Returns'!Z1509*'Distribution of Final Value'!$B$7</f>
        <v>5.86454867</v>
      </c>
      <c r="G1510" s="19">
        <f>1/'StockBond Returns'!M1508</f>
        <v>0.03861939118</v>
      </c>
      <c r="H1510">
        <f t="shared" si="7"/>
        <v>0</v>
      </c>
      <c r="I1510" s="71">
        <f t="shared" si="8"/>
        <v>1</v>
      </c>
      <c r="J1510">
        <f t="shared" si="9"/>
        <v>1</v>
      </c>
      <c r="K1510" t="str">
        <f t="shared" ref="K1510:M1510" si="3016">if(H1510=1,$E1510,"")</f>
        <v/>
      </c>
      <c r="L1510" s="19">
        <f t="shared" si="3016"/>
        <v>0.05872723744</v>
      </c>
      <c r="M1510" s="19">
        <f t="shared" si="3016"/>
        <v>0.05872723744</v>
      </c>
      <c r="N1510" s="158">
        <f>if('StockBond Returns'!AB1508=0,1,0)</f>
        <v>1</v>
      </c>
      <c r="O1510">
        <f>if( and('StockBond Returns'!$AB1508&lt;0,'StockBond Returns'!$AB1508&gt;=-0.1),1,0)</f>
        <v>0</v>
      </c>
      <c r="P1510">
        <f>if( and('StockBond Returns'!$AB1508&lt;-0.1,'StockBond Returns'!$AB1508&gt;=-0.2),1,0)</f>
        <v>0</v>
      </c>
      <c r="Q1510">
        <f>if( and('StockBond Returns'!$AB1508&lt;-0.2,'StockBond Returns'!$AB1508&gt;=-0.3),1,0)</f>
        <v>0</v>
      </c>
      <c r="R1510">
        <f>if('StockBond Returns'!AB1508&lt;-0.3,1,0)</f>
        <v>0</v>
      </c>
      <c r="S1510" s="19">
        <f t="shared" ref="S1510:W1510" si="3017">if(N1510=1,$E1510,"")</f>
        <v>0.05872723744</v>
      </c>
      <c r="T1510" t="str">
        <f t="shared" si="3017"/>
        <v/>
      </c>
      <c r="U1510" t="str">
        <f t="shared" si="3017"/>
        <v/>
      </c>
      <c r="V1510" t="str">
        <f t="shared" si="3017"/>
        <v/>
      </c>
      <c r="W1510" t="str">
        <f t="shared" si="3017"/>
        <v/>
      </c>
    </row>
    <row r="1511">
      <c r="A1511">
        <f t="shared" si="33"/>
        <v>5</v>
      </c>
      <c r="B1511">
        <f t="shared" si="34"/>
        <v>1996</v>
      </c>
      <c r="C1511" s="159">
        <f t="shared" si="709"/>
        <v>35216</v>
      </c>
      <c r="D1511" s="156">
        <f t="shared" si="12"/>
        <v>1996.333333</v>
      </c>
      <c r="E1511" s="157">
        <f>('StockBond Returns'!Y1510+'StockBond Returns'!AA1510-'Parameters &amp; Main Results'!$B$33)/'StockBond Returns'!Z1510*12</f>
        <v>0.05939156726</v>
      </c>
      <c r="F1511" s="77">
        <f>'StockBond Returns'!Y1510+'StockBond Returns'!AA1510-'StockBond Returns'!Z1510*'Distribution of Final Value'!$B$7</f>
        <v>6.056672304</v>
      </c>
      <c r="G1511" s="19">
        <f>1/'StockBond Returns'!M1509</f>
        <v>0.0389117167</v>
      </c>
      <c r="H1511">
        <f t="shared" si="7"/>
        <v>0</v>
      </c>
      <c r="I1511" s="71">
        <f t="shared" si="8"/>
        <v>1</v>
      </c>
      <c r="J1511">
        <f t="shared" si="9"/>
        <v>0</v>
      </c>
      <c r="K1511" t="str">
        <f t="shared" ref="K1511:M1511" si="3018">if(H1511=1,$E1511,"")</f>
        <v/>
      </c>
      <c r="L1511" s="19">
        <f t="shared" si="3018"/>
        <v>0.05939156726</v>
      </c>
      <c r="M1511" t="str">
        <f t="shared" si="3018"/>
        <v/>
      </c>
      <c r="N1511" s="158">
        <f>if('StockBond Returns'!AB1509=0,1,0)</f>
        <v>0</v>
      </c>
      <c r="O1511">
        <f>if( and('StockBond Returns'!$AB1509&lt;0,'StockBond Returns'!$AB1509&gt;=-0.1),1,0)</f>
        <v>1</v>
      </c>
      <c r="P1511">
        <f>if( and('StockBond Returns'!$AB1509&lt;-0.1,'StockBond Returns'!$AB1509&gt;=-0.2),1,0)</f>
        <v>0</v>
      </c>
      <c r="Q1511">
        <f>if( and('StockBond Returns'!$AB1509&lt;-0.2,'StockBond Returns'!$AB1509&gt;=-0.3),1,0)</f>
        <v>0</v>
      </c>
      <c r="R1511">
        <f>if('StockBond Returns'!AB1509&lt;-0.3,1,0)</f>
        <v>0</v>
      </c>
      <c r="S1511" t="str">
        <f t="shared" ref="S1511:W1511" si="3019">if(N1511=1,$E1511,"")</f>
        <v/>
      </c>
      <c r="T1511" s="19">
        <f t="shared" si="3019"/>
        <v>0.05939156726</v>
      </c>
      <c r="U1511" t="str">
        <f t="shared" si="3019"/>
        <v/>
      </c>
      <c r="V1511" t="str">
        <f t="shared" si="3019"/>
        <v/>
      </c>
      <c r="W1511" t="str">
        <f t="shared" si="3019"/>
        <v/>
      </c>
    </row>
    <row r="1512">
      <c r="A1512">
        <f t="shared" si="33"/>
        <v>6</v>
      </c>
      <c r="B1512">
        <f t="shared" si="34"/>
        <v>1996</v>
      </c>
      <c r="C1512" s="159">
        <f t="shared" si="709"/>
        <v>35246</v>
      </c>
      <c r="D1512" s="156">
        <f t="shared" si="12"/>
        <v>1996.416667</v>
      </c>
      <c r="E1512" s="157">
        <f>('StockBond Returns'!Y1511+'StockBond Returns'!AA1511-'Parameters &amp; Main Results'!$B$33)/'StockBond Returns'!Z1511*12</f>
        <v>0.05878022462</v>
      </c>
      <c r="F1512" s="77">
        <f>'StockBond Returns'!Y1511+'StockBond Returns'!AA1511-'StockBond Returns'!Z1511*'Distribution of Final Value'!$B$7</f>
        <v>5.866484093</v>
      </c>
      <c r="G1512" s="19">
        <f>1/'StockBond Returns'!M1510</f>
        <v>0.03828181279</v>
      </c>
      <c r="H1512">
        <f t="shared" si="7"/>
        <v>0</v>
      </c>
      <c r="I1512" s="71">
        <f t="shared" si="8"/>
        <v>1</v>
      </c>
      <c r="J1512">
        <f t="shared" si="9"/>
        <v>1</v>
      </c>
      <c r="K1512" t="str">
        <f t="shared" ref="K1512:M1512" si="3020">if(H1512=1,$E1512,"")</f>
        <v/>
      </c>
      <c r="L1512" s="19">
        <f t="shared" si="3020"/>
        <v>0.05878022462</v>
      </c>
      <c r="M1512" s="19">
        <f t="shared" si="3020"/>
        <v>0.05878022462</v>
      </c>
      <c r="N1512" s="158">
        <f>if('StockBond Returns'!AB1510=0,1,0)</f>
        <v>1</v>
      </c>
      <c r="O1512">
        <f>if( and('StockBond Returns'!$AB1510&lt;0,'StockBond Returns'!$AB1510&gt;=-0.1),1,0)</f>
        <v>0</v>
      </c>
      <c r="P1512">
        <f>if( and('StockBond Returns'!$AB1510&lt;-0.1,'StockBond Returns'!$AB1510&gt;=-0.2),1,0)</f>
        <v>0</v>
      </c>
      <c r="Q1512">
        <f>if( and('StockBond Returns'!$AB1510&lt;-0.2,'StockBond Returns'!$AB1510&gt;=-0.3),1,0)</f>
        <v>0</v>
      </c>
      <c r="R1512">
        <f>if('StockBond Returns'!AB1510&lt;-0.3,1,0)</f>
        <v>0</v>
      </c>
      <c r="S1512" s="19">
        <f t="shared" ref="S1512:W1512" si="3021">if(N1512=1,$E1512,"")</f>
        <v>0.05878022462</v>
      </c>
      <c r="T1512" t="str">
        <f t="shared" si="3021"/>
        <v/>
      </c>
      <c r="U1512" t="str">
        <f t="shared" si="3021"/>
        <v/>
      </c>
      <c r="V1512" t="str">
        <f t="shared" si="3021"/>
        <v/>
      </c>
      <c r="W1512" t="str">
        <f t="shared" si="3021"/>
        <v/>
      </c>
    </row>
    <row r="1513">
      <c r="A1513">
        <f t="shared" si="33"/>
        <v>7</v>
      </c>
      <c r="B1513">
        <f t="shared" si="34"/>
        <v>1996</v>
      </c>
      <c r="C1513" s="159">
        <f t="shared" si="709"/>
        <v>35277</v>
      </c>
      <c r="D1513" s="156">
        <f t="shared" si="12"/>
        <v>1996.5</v>
      </c>
      <c r="E1513" s="157">
        <f>('StockBond Returns'!Y1512+'StockBond Returns'!AA1512-'Parameters &amp; Main Results'!$B$33)/'StockBond Returns'!Z1512*12</f>
        <v>0.05844202187</v>
      </c>
      <c r="F1513" s="77">
        <f>'StockBond Returns'!Y1512+'StockBond Returns'!AA1512-'StockBond Returns'!Z1512*'Distribution of Final Value'!$B$7</f>
        <v>5.758636288</v>
      </c>
      <c r="G1513" s="19">
        <f>1/'StockBond Returns'!M1511</f>
        <v>0.0380903969</v>
      </c>
      <c r="H1513">
        <f t="shared" si="7"/>
        <v>0</v>
      </c>
      <c r="I1513" s="71">
        <f t="shared" si="8"/>
        <v>1</v>
      </c>
      <c r="J1513">
        <f t="shared" si="9"/>
        <v>1</v>
      </c>
      <c r="K1513" t="str">
        <f t="shared" ref="K1513:M1513" si="3022">if(H1513=1,$E1513,"")</f>
        <v/>
      </c>
      <c r="L1513" s="19">
        <f t="shared" si="3022"/>
        <v>0.05844202187</v>
      </c>
      <c r="M1513" s="19">
        <f t="shared" si="3022"/>
        <v>0.05844202187</v>
      </c>
      <c r="N1513" s="158">
        <f>if('StockBond Returns'!AB1511=0,1,0)</f>
        <v>1</v>
      </c>
      <c r="O1513">
        <f>if( and('StockBond Returns'!$AB1511&lt;0,'StockBond Returns'!$AB1511&gt;=-0.1),1,0)</f>
        <v>0</v>
      </c>
      <c r="P1513">
        <f>if( and('StockBond Returns'!$AB1511&lt;-0.1,'StockBond Returns'!$AB1511&gt;=-0.2),1,0)</f>
        <v>0</v>
      </c>
      <c r="Q1513">
        <f>if( and('StockBond Returns'!$AB1511&lt;-0.2,'StockBond Returns'!$AB1511&gt;=-0.3),1,0)</f>
        <v>0</v>
      </c>
      <c r="R1513">
        <f>if('StockBond Returns'!AB1511&lt;-0.3,1,0)</f>
        <v>0</v>
      </c>
      <c r="S1513" s="19">
        <f t="shared" ref="S1513:W1513" si="3023">if(N1513=1,$E1513,"")</f>
        <v>0.05844202187</v>
      </c>
      <c r="T1513" t="str">
        <f t="shared" si="3023"/>
        <v/>
      </c>
      <c r="U1513" t="str">
        <f t="shared" si="3023"/>
        <v/>
      </c>
      <c r="V1513" t="str">
        <f t="shared" si="3023"/>
        <v/>
      </c>
      <c r="W1513" t="str">
        <f t="shared" si="3023"/>
        <v/>
      </c>
    </row>
    <row r="1514">
      <c r="A1514">
        <f t="shared" si="33"/>
        <v>8</v>
      </c>
      <c r="B1514">
        <f t="shared" si="34"/>
        <v>1996</v>
      </c>
      <c r="C1514" s="159">
        <f t="shared" si="709"/>
        <v>35308</v>
      </c>
      <c r="D1514" s="156">
        <f t="shared" si="12"/>
        <v>1996.583333</v>
      </c>
      <c r="E1514" s="157">
        <f>('StockBond Returns'!Y1513+'StockBond Returns'!AA1513-'Parameters &amp; Main Results'!$B$33)/'StockBond Returns'!Z1513*12</f>
        <v>0.06113682147</v>
      </c>
      <c r="F1514" s="77">
        <f>'StockBond Returns'!Y1513+'StockBond Returns'!AA1513-'StockBond Returns'!Z1513*'Distribution of Final Value'!$B$7</f>
        <v>6.5560817</v>
      </c>
      <c r="G1514" s="19">
        <f>1/'StockBond Returns'!M1512</f>
        <v>0.04048681912</v>
      </c>
      <c r="H1514">
        <f t="shared" si="7"/>
        <v>0</v>
      </c>
      <c r="I1514" s="71">
        <f t="shared" si="8"/>
        <v>1</v>
      </c>
      <c r="J1514">
        <f t="shared" si="9"/>
        <v>0</v>
      </c>
      <c r="K1514" t="str">
        <f t="shared" ref="K1514:M1514" si="3024">if(H1514=1,$E1514,"")</f>
        <v/>
      </c>
      <c r="L1514" s="19">
        <f t="shared" si="3024"/>
        <v>0.06113682147</v>
      </c>
      <c r="M1514" t="str">
        <f t="shared" si="3024"/>
        <v/>
      </c>
      <c r="N1514" s="158">
        <f>if('StockBond Returns'!AB1512=0,1,0)</f>
        <v>0</v>
      </c>
      <c r="O1514">
        <f>if( and('StockBond Returns'!$AB1512&lt;0,'StockBond Returns'!$AB1512&gt;=-0.1),1,0)</f>
        <v>1</v>
      </c>
      <c r="P1514">
        <f>if( and('StockBond Returns'!$AB1512&lt;-0.1,'StockBond Returns'!$AB1512&gt;=-0.2),1,0)</f>
        <v>0</v>
      </c>
      <c r="Q1514">
        <f>if( and('StockBond Returns'!$AB1512&lt;-0.2,'StockBond Returns'!$AB1512&gt;=-0.3),1,0)</f>
        <v>0</v>
      </c>
      <c r="R1514">
        <f>if('StockBond Returns'!AB1512&lt;-0.3,1,0)</f>
        <v>0</v>
      </c>
      <c r="S1514" t="str">
        <f t="shared" ref="S1514:W1514" si="3025">if(N1514=1,$E1514,"")</f>
        <v/>
      </c>
      <c r="T1514" s="19">
        <f t="shared" si="3025"/>
        <v>0.06113682147</v>
      </c>
      <c r="U1514" t="str">
        <f t="shared" si="3025"/>
        <v/>
      </c>
      <c r="V1514" t="str">
        <f t="shared" si="3025"/>
        <v/>
      </c>
      <c r="W1514" t="str">
        <f t="shared" si="3025"/>
        <v/>
      </c>
    </row>
    <row r="1515">
      <c r="A1515">
        <f t="shared" si="33"/>
        <v>9</v>
      </c>
      <c r="B1515">
        <f t="shared" si="34"/>
        <v>1996</v>
      </c>
      <c r="C1515" s="159">
        <f t="shared" si="709"/>
        <v>35338</v>
      </c>
      <c r="D1515" s="156">
        <f t="shared" si="12"/>
        <v>1996.666667</v>
      </c>
      <c r="E1515" s="157">
        <f>('StockBond Returns'!Y1514+'StockBond Returns'!AA1514-'Parameters &amp; Main Results'!$B$33)/'StockBond Returns'!Z1514*12</f>
        <v>0.06046225467</v>
      </c>
      <c r="F1515" s="77">
        <f>'StockBond Returns'!Y1514+'StockBond Returns'!AA1514-'StockBond Returns'!Z1514*'Distribution of Final Value'!$B$7</f>
        <v>6.346211155</v>
      </c>
      <c r="G1515" s="19">
        <f>1/'StockBond Returns'!M1513</f>
        <v>0.03982908841</v>
      </c>
      <c r="H1515">
        <f t="shared" si="7"/>
        <v>0</v>
      </c>
      <c r="I1515" s="71">
        <f t="shared" si="8"/>
        <v>1</v>
      </c>
      <c r="J1515">
        <f t="shared" si="9"/>
        <v>0</v>
      </c>
      <c r="K1515" t="str">
        <f t="shared" ref="K1515:M1515" si="3026">if(H1515=1,$E1515,"")</f>
        <v/>
      </c>
      <c r="L1515" s="19">
        <f t="shared" si="3026"/>
        <v>0.06046225467</v>
      </c>
      <c r="M1515" t="str">
        <f t="shared" si="3026"/>
        <v/>
      </c>
      <c r="N1515" s="158">
        <f>if('StockBond Returns'!AB1513=0,1,0)</f>
        <v>0</v>
      </c>
      <c r="O1515">
        <f>if( and('StockBond Returns'!$AB1513&lt;0,'StockBond Returns'!$AB1513&gt;=-0.1),1,0)</f>
        <v>1</v>
      </c>
      <c r="P1515">
        <f>if( and('StockBond Returns'!$AB1513&lt;-0.1,'StockBond Returns'!$AB1513&gt;=-0.2),1,0)</f>
        <v>0</v>
      </c>
      <c r="Q1515">
        <f>if( and('StockBond Returns'!$AB1513&lt;-0.2,'StockBond Returns'!$AB1513&gt;=-0.3),1,0)</f>
        <v>0</v>
      </c>
      <c r="R1515">
        <f>if('StockBond Returns'!AB1513&lt;-0.3,1,0)</f>
        <v>0</v>
      </c>
      <c r="S1515" t="str">
        <f t="shared" ref="S1515:W1515" si="3027">if(N1515=1,$E1515,"")</f>
        <v/>
      </c>
      <c r="T1515" s="19">
        <f t="shared" si="3027"/>
        <v>0.06046225467</v>
      </c>
      <c r="U1515" t="str">
        <f t="shared" si="3027"/>
        <v/>
      </c>
      <c r="V1515" t="str">
        <f t="shared" si="3027"/>
        <v/>
      </c>
      <c r="W1515" t="str">
        <f t="shared" si="3027"/>
        <v/>
      </c>
    </row>
    <row r="1516">
      <c r="A1516">
        <f t="shared" si="33"/>
        <v>10</v>
      </c>
      <c r="B1516">
        <f t="shared" si="34"/>
        <v>1996</v>
      </c>
      <c r="C1516" s="159">
        <f t="shared" si="709"/>
        <v>35369</v>
      </c>
      <c r="D1516" s="156">
        <f t="shared" si="12"/>
        <v>1996.75</v>
      </c>
      <c r="E1516" s="157">
        <f>('StockBond Returns'!Y1515+'StockBond Returns'!AA1515-'Parameters &amp; Main Results'!$B$33)/'StockBond Returns'!Z1515*12</f>
        <v>0.05837324108</v>
      </c>
      <c r="F1516" s="77">
        <f>'StockBond Returns'!Y1515+'StockBond Returns'!AA1515-'StockBond Returns'!Z1515*'Distribution of Final Value'!$B$7</f>
        <v>5.716428758</v>
      </c>
      <c r="G1516" s="19">
        <f>1/'StockBond Returns'!M1514</f>
        <v>0.0382363935</v>
      </c>
      <c r="H1516">
        <f t="shared" si="7"/>
        <v>0</v>
      </c>
      <c r="I1516" s="71">
        <f t="shared" si="8"/>
        <v>1</v>
      </c>
      <c r="J1516">
        <f t="shared" si="9"/>
        <v>1</v>
      </c>
      <c r="K1516" t="str">
        <f t="shared" ref="K1516:M1516" si="3028">if(H1516=1,$E1516,"")</f>
        <v/>
      </c>
      <c r="L1516" s="19">
        <f t="shared" si="3028"/>
        <v>0.05837324108</v>
      </c>
      <c r="M1516" s="19">
        <f t="shared" si="3028"/>
        <v>0.05837324108</v>
      </c>
      <c r="N1516" s="158">
        <f>if('StockBond Returns'!AB1514=0,1,0)</f>
        <v>1</v>
      </c>
      <c r="O1516">
        <f>if( and('StockBond Returns'!$AB1514&lt;0,'StockBond Returns'!$AB1514&gt;=-0.1),1,0)</f>
        <v>0</v>
      </c>
      <c r="P1516">
        <f>if( and('StockBond Returns'!$AB1514&lt;-0.1,'StockBond Returns'!$AB1514&gt;=-0.2),1,0)</f>
        <v>0</v>
      </c>
      <c r="Q1516">
        <f>if( and('StockBond Returns'!$AB1514&lt;-0.2,'StockBond Returns'!$AB1514&gt;=-0.3),1,0)</f>
        <v>0</v>
      </c>
      <c r="R1516">
        <f>if('StockBond Returns'!AB1514&lt;-0.3,1,0)</f>
        <v>0</v>
      </c>
      <c r="S1516" s="19">
        <f t="shared" ref="S1516:W1516" si="3029">if(N1516=1,$E1516,"")</f>
        <v>0.05837324108</v>
      </c>
      <c r="T1516" t="str">
        <f t="shared" si="3029"/>
        <v/>
      </c>
      <c r="U1516" t="str">
        <f t="shared" si="3029"/>
        <v/>
      </c>
      <c r="V1516" t="str">
        <f t="shared" si="3029"/>
        <v/>
      </c>
      <c r="W1516" t="str">
        <f t="shared" si="3029"/>
        <v/>
      </c>
    </row>
    <row r="1517">
      <c r="A1517">
        <f t="shared" si="33"/>
        <v>11</v>
      </c>
      <c r="B1517">
        <f t="shared" si="34"/>
        <v>1996</v>
      </c>
      <c r="C1517" s="159">
        <f t="shared" si="709"/>
        <v>35399</v>
      </c>
      <c r="D1517" s="156">
        <f t="shared" si="12"/>
        <v>1996.833333</v>
      </c>
      <c r="E1517" s="157">
        <f>('StockBond Returns'!Y1516+'StockBond Returns'!AA1516-'Parameters &amp; Main Results'!$B$33)/'StockBond Returns'!Z1516*12</f>
        <v>0.05721616976</v>
      </c>
      <c r="F1517" s="77">
        <f>'StockBond Returns'!Y1516+'StockBond Returns'!AA1516-'StockBond Returns'!Z1516*'Distribution of Final Value'!$B$7</f>
        <v>5.366135983</v>
      </c>
      <c r="G1517" s="19">
        <f>1/'StockBond Returns'!M1515</f>
        <v>0.03755542228</v>
      </c>
      <c r="H1517">
        <f t="shared" si="7"/>
        <v>0</v>
      </c>
      <c r="I1517" s="71">
        <f t="shared" si="8"/>
        <v>1</v>
      </c>
      <c r="J1517">
        <f t="shared" si="9"/>
        <v>1</v>
      </c>
      <c r="K1517" t="str">
        <f t="shared" ref="K1517:M1517" si="3030">if(H1517=1,$E1517,"")</f>
        <v/>
      </c>
      <c r="L1517" s="19">
        <f t="shared" si="3030"/>
        <v>0.05721616976</v>
      </c>
      <c r="M1517" s="19">
        <f t="shared" si="3030"/>
        <v>0.05721616976</v>
      </c>
      <c r="N1517" s="158">
        <f>if('StockBond Returns'!AB1515=0,1,0)</f>
        <v>1</v>
      </c>
      <c r="O1517">
        <f>if( and('StockBond Returns'!$AB1515&lt;0,'StockBond Returns'!$AB1515&gt;=-0.1),1,0)</f>
        <v>0</v>
      </c>
      <c r="P1517">
        <f>if( and('StockBond Returns'!$AB1515&lt;-0.1,'StockBond Returns'!$AB1515&gt;=-0.2),1,0)</f>
        <v>0</v>
      </c>
      <c r="Q1517">
        <f>if( and('StockBond Returns'!$AB1515&lt;-0.2,'StockBond Returns'!$AB1515&gt;=-0.3),1,0)</f>
        <v>0</v>
      </c>
      <c r="R1517">
        <f>if('StockBond Returns'!AB1515&lt;-0.3,1,0)</f>
        <v>0</v>
      </c>
      <c r="S1517" s="19">
        <f t="shared" ref="S1517:W1517" si="3031">if(N1517=1,$E1517,"")</f>
        <v>0.05721616976</v>
      </c>
      <c r="T1517" t="str">
        <f t="shared" si="3031"/>
        <v/>
      </c>
      <c r="U1517" t="str">
        <f t="shared" si="3031"/>
        <v/>
      </c>
      <c r="V1517" t="str">
        <f t="shared" si="3031"/>
        <v/>
      </c>
      <c r="W1517" t="str">
        <f t="shared" si="3031"/>
        <v/>
      </c>
    </row>
    <row r="1518">
      <c r="A1518">
        <f t="shared" si="33"/>
        <v>12</v>
      </c>
      <c r="B1518">
        <f t="shared" si="34"/>
        <v>1996</v>
      </c>
      <c r="C1518" s="159">
        <f t="shared" si="709"/>
        <v>35430</v>
      </c>
      <c r="D1518" s="156">
        <f t="shared" si="12"/>
        <v>1996.916667</v>
      </c>
      <c r="E1518" s="157">
        <f>('StockBond Returns'!Y1517+'StockBond Returns'!AA1517-'Parameters &amp; Main Results'!$B$33)/'StockBond Returns'!Z1517*12</f>
        <v>0.05428212565</v>
      </c>
      <c r="F1518" s="77">
        <f>'StockBond Returns'!Y1517+'StockBond Returns'!AA1517-'StockBond Returns'!Z1517*'Distribution of Final Value'!$B$7</f>
        <v>4.489633443</v>
      </c>
      <c r="G1518" s="19">
        <f>1/'StockBond Returns'!M1516</f>
        <v>0.03524983155</v>
      </c>
      <c r="H1518">
        <f t="shared" si="7"/>
        <v>0</v>
      </c>
      <c r="I1518" s="71">
        <f t="shared" si="8"/>
        <v>1</v>
      </c>
      <c r="J1518">
        <f t="shared" si="9"/>
        <v>1</v>
      </c>
      <c r="K1518" t="str">
        <f t="shared" ref="K1518:M1518" si="3032">if(H1518=1,$E1518,"")</f>
        <v/>
      </c>
      <c r="L1518" s="19">
        <f t="shared" si="3032"/>
        <v>0.05428212565</v>
      </c>
      <c r="M1518" s="19">
        <f t="shared" si="3032"/>
        <v>0.05428212565</v>
      </c>
      <c r="N1518" s="158">
        <f>if('StockBond Returns'!AB1516=0,1,0)</f>
        <v>1</v>
      </c>
      <c r="O1518">
        <f>if( and('StockBond Returns'!$AB1516&lt;0,'StockBond Returns'!$AB1516&gt;=-0.1),1,0)</f>
        <v>0</v>
      </c>
      <c r="P1518">
        <f>if( and('StockBond Returns'!$AB1516&lt;-0.1,'StockBond Returns'!$AB1516&gt;=-0.2),1,0)</f>
        <v>0</v>
      </c>
      <c r="Q1518">
        <f>if( and('StockBond Returns'!$AB1516&lt;-0.2,'StockBond Returns'!$AB1516&gt;=-0.3),1,0)</f>
        <v>0</v>
      </c>
      <c r="R1518">
        <f>if('StockBond Returns'!AB1516&lt;-0.3,1,0)</f>
        <v>0</v>
      </c>
      <c r="S1518" s="19">
        <f t="shared" ref="S1518:W1518" si="3033">if(N1518=1,$E1518,"")</f>
        <v>0.05428212565</v>
      </c>
      <c r="T1518" t="str">
        <f t="shared" si="3033"/>
        <v/>
      </c>
      <c r="U1518" t="str">
        <f t="shared" si="3033"/>
        <v/>
      </c>
      <c r="V1518" t="str">
        <f t="shared" si="3033"/>
        <v/>
      </c>
      <c r="W1518" t="str">
        <f t="shared" si="3033"/>
        <v/>
      </c>
    </row>
    <row r="1519">
      <c r="A1519">
        <f t="shared" si="33"/>
        <v>1</v>
      </c>
      <c r="B1519">
        <f t="shared" si="34"/>
        <v>1997</v>
      </c>
      <c r="C1519" s="159">
        <f t="shared" si="709"/>
        <v>35461</v>
      </c>
      <c r="D1519" s="156">
        <f t="shared" si="12"/>
        <v>1997</v>
      </c>
      <c r="E1519" s="157">
        <f>('StockBond Returns'!Y1518+'StockBond Returns'!AA1518-'Parameters &amp; Main Results'!$B$33)/'StockBond Returns'!Z1518*12</f>
        <v>0.05572690618</v>
      </c>
      <c r="F1519" s="77">
        <f>'StockBond Returns'!Y1518+'StockBond Returns'!AA1518-'StockBond Returns'!Z1518*'Distribution of Final Value'!$B$7</f>
        <v>4.914612044</v>
      </c>
      <c r="G1519" s="19">
        <f>1/'StockBond Returns'!M1517</f>
        <v>0.03619212422</v>
      </c>
      <c r="H1519">
        <f t="shared" si="7"/>
        <v>0</v>
      </c>
      <c r="I1519" s="71">
        <f t="shared" si="8"/>
        <v>1</v>
      </c>
      <c r="J1519">
        <f t="shared" si="9"/>
        <v>0</v>
      </c>
      <c r="K1519" t="str">
        <f t="shared" ref="K1519:M1519" si="3034">if(H1519=1,$E1519,"")</f>
        <v/>
      </c>
      <c r="L1519" s="19">
        <f t="shared" si="3034"/>
        <v>0.05572690618</v>
      </c>
      <c r="M1519" t="str">
        <f t="shared" si="3034"/>
        <v/>
      </c>
      <c r="N1519" s="158">
        <f>if('StockBond Returns'!AB1517=0,1,0)</f>
        <v>0</v>
      </c>
      <c r="O1519">
        <f>if( and('StockBond Returns'!$AB1517&lt;0,'StockBond Returns'!$AB1517&gt;=-0.1),1,0)</f>
        <v>1</v>
      </c>
      <c r="P1519">
        <f>if( and('StockBond Returns'!$AB1517&lt;-0.1,'StockBond Returns'!$AB1517&gt;=-0.2),1,0)</f>
        <v>0</v>
      </c>
      <c r="Q1519">
        <f>if( and('StockBond Returns'!$AB1517&lt;-0.2,'StockBond Returns'!$AB1517&gt;=-0.3),1,0)</f>
        <v>0</v>
      </c>
      <c r="R1519">
        <f>if('StockBond Returns'!AB1517&lt;-0.3,1,0)</f>
        <v>0</v>
      </c>
      <c r="S1519" t="str">
        <f t="shared" ref="S1519:W1519" si="3035">if(N1519=1,$E1519,"")</f>
        <v/>
      </c>
      <c r="T1519" s="19">
        <f t="shared" si="3035"/>
        <v>0.05572690618</v>
      </c>
      <c r="U1519" t="str">
        <f t="shared" si="3035"/>
        <v/>
      </c>
      <c r="V1519" t="str">
        <f t="shared" si="3035"/>
        <v/>
      </c>
      <c r="W1519" t="str">
        <f t="shared" si="3035"/>
        <v/>
      </c>
    </row>
    <row r="1520">
      <c r="A1520">
        <f t="shared" si="33"/>
        <v>2</v>
      </c>
      <c r="B1520">
        <f t="shared" si="34"/>
        <v>1997</v>
      </c>
      <c r="C1520" s="159">
        <f t="shared" si="709"/>
        <v>35489</v>
      </c>
      <c r="D1520" s="156">
        <f t="shared" si="12"/>
        <v>1997.083333</v>
      </c>
      <c r="E1520" s="157">
        <f>('StockBond Returns'!Y1519+'StockBond Returns'!AA1519-'Parameters &amp; Main Results'!$B$33)/'StockBond Returns'!Z1519*12</f>
        <v>0.05363496485</v>
      </c>
      <c r="F1520" s="77">
        <f>'StockBond Returns'!Y1519+'StockBond Returns'!AA1519-'StockBond Returns'!Z1519*'Distribution of Final Value'!$B$7</f>
        <v>4.29027282</v>
      </c>
      <c r="G1520" s="19">
        <f>1/'StockBond Returns'!M1518</f>
        <v>0.03439948731</v>
      </c>
      <c r="H1520">
        <f t="shared" si="7"/>
        <v>0</v>
      </c>
      <c r="I1520" s="71">
        <f t="shared" si="8"/>
        <v>1</v>
      </c>
      <c r="J1520">
        <f t="shared" si="9"/>
        <v>1</v>
      </c>
      <c r="K1520" t="str">
        <f t="shared" ref="K1520:M1520" si="3036">if(H1520=1,$E1520,"")</f>
        <v/>
      </c>
      <c r="L1520" s="19">
        <f t="shared" si="3036"/>
        <v>0.05363496485</v>
      </c>
      <c r="M1520" s="19">
        <f t="shared" si="3036"/>
        <v>0.05363496485</v>
      </c>
      <c r="N1520" s="158">
        <f>if('StockBond Returns'!AB1518=0,1,0)</f>
        <v>1</v>
      </c>
      <c r="O1520">
        <f>if( and('StockBond Returns'!$AB1518&lt;0,'StockBond Returns'!$AB1518&gt;=-0.1),1,0)</f>
        <v>0</v>
      </c>
      <c r="P1520">
        <f>if( and('StockBond Returns'!$AB1518&lt;-0.1,'StockBond Returns'!$AB1518&gt;=-0.2),1,0)</f>
        <v>0</v>
      </c>
      <c r="Q1520">
        <f>if( and('StockBond Returns'!$AB1518&lt;-0.2,'StockBond Returns'!$AB1518&gt;=-0.3),1,0)</f>
        <v>0</v>
      </c>
      <c r="R1520">
        <f>if('StockBond Returns'!AB1518&lt;-0.3,1,0)</f>
        <v>0</v>
      </c>
      <c r="S1520" s="19">
        <f t="shared" ref="S1520:W1520" si="3037">if(N1520=1,$E1520,"")</f>
        <v>0.05363496485</v>
      </c>
      <c r="T1520" t="str">
        <f t="shared" si="3037"/>
        <v/>
      </c>
      <c r="U1520" t="str">
        <f t="shared" si="3037"/>
        <v/>
      </c>
      <c r="V1520" t="str">
        <f t="shared" si="3037"/>
        <v/>
      </c>
      <c r="W1520" t="str">
        <f t="shared" si="3037"/>
        <v/>
      </c>
    </row>
    <row r="1521">
      <c r="A1521">
        <f t="shared" si="33"/>
        <v>3</v>
      </c>
      <c r="B1521">
        <f t="shared" si="34"/>
        <v>1997</v>
      </c>
      <c r="C1521" s="159">
        <f t="shared" si="709"/>
        <v>35520</v>
      </c>
      <c r="D1521" s="156">
        <f t="shared" si="12"/>
        <v>1997.166667</v>
      </c>
      <c r="E1521" s="157">
        <f>('StockBond Returns'!Y1520+'StockBond Returns'!AA1520-'Parameters &amp; Main Results'!$B$33)/'StockBond Returns'!Z1520*12</f>
        <v>0.05360276475</v>
      </c>
      <c r="F1521" s="77">
        <f>'StockBond Returns'!Y1520+'StockBond Returns'!AA1520-'StockBond Returns'!Z1520*'Distribution of Final Value'!$B$7</f>
        <v>4.277583102</v>
      </c>
      <c r="G1521" s="19">
        <f>1/'StockBond Returns'!M1519</f>
        <v>0.0344968543</v>
      </c>
      <c r="H1521">
        <f t="shared" si="7"/>
        <v>0</v>
      </c>
      <c r="I1521" s="71">
        <f t="shared" si="8"/>
        <v>1</v>
      </c>
      <c r="J1521">
        <f t="shared" si="9"/>
        <v>1</v>
      </c>
      <c r="K1521" t="str">
        <f t="shared" ref="K1521:M1521" si="3038">if(H1521=1,$E1521,"")</f>
        <v/>
      </c>
      <c r="L1521" s="19">
        <f t="shared" si="3038"/>
        <v>0.05360276475</v>
      </c>
      <c r="M1521" s="19">
        <f t="shared" si="3038"/>
        <v>0.05360276475</v>
      </c>
      <c r="N1521" s="158">
        <f>if('StockBond Returns'!AB1519=0,1,0)</f>
        <v>1</v>
      </c>
      <c r="O1521">
        <f>if( and('StockBond Returns'!$AB1519&lt;0,'StockBond Returns'!$AB1519&gt;=-0.1),1,0)</f>
        <v>0</v>
      </c>
      <c r="P1521">
        <f>if( and('StockBond Returns'!$AB1519&lt;-0.1,'StockBond Returns'!$AB1519&gt;=-0.2),1,0)</f>
        <v>0</v>
      </c>
      <c r="Q1521">
        <f>if( and('StockBond Returns'!$AB1519&lt;-0.2,'StockBond Returns'!$AB1519&gt;=-0.3),1,0)</f>
        <v>0</v>
      </c>
      <c r="R1521">
        <f>if('StockBond Returns'!AB1519&lt;-0.3,1,0)</f>
        <v>0</v>
      </c>
      <c r="S1521" s="19">
        <f t="shared" ref="S1521:W1521" si="3039">if(N1521=1,$E1521,"")</f>
        <v>0.05360276475</v>
      </c>
      <c r="T1521" t="str">
        <f t="shared" si="3039"/>
        <v/>
      </c>
      <c r="U1521" t="str">
        <f t="shared" si="3039"/>
        <v/>
      </c>
      <c r="V1521" t="str">
        <f t="shared" si="3039"/>
        <v/>
      </c>
      <c r="W1521" t="str">
        <f t="shared" si="3039"/>
        <v/>
      </c>
    </row>
    <row r="1522">
      <c r="A1522">
        <f t="shared" si="33"/>
        <v>4</v>
      </c>
      <c r="B1522">
        <f t="shared" si="34"/>
        <v>1997</v>
      </c>
      <c r="C1522" s="159">
        <f t="shared" si="709"/>
        <v>35550</v>
      </c>
      <c r="D1522" s="156">
        <f t="shared" si="12"/>
        <v>1997.25</v>
      </c>
      <c r="E1522" s="157">
        <f>('StockBond Returns'!Y1521+'StockBond Returns'!AA1521-'Parameters &amp; Main Results'!$B$33)/'StockBond Returns'!Z1521*12</f>
        <v>0.05581803544</v>
      </c>
      <c r="F1522" s="77">
        <f>'StockBond Returns'!Y1521+'StockBond Returns'!AA1521-'StockBond Returns'!Z1521*'Distribution of Final Value'!$B$7</f>
        <v>4.929849083</v>
      </c>
      <c r="G1522" s="19">
        <f>1/'StockBond Returns'!M1520</f>
        <v>0.0363260879</v>
      </c>
      <c r="H1522">
        <f t="shared" si="7"/>
        <v>0</v>
      </c>
      <c r="I1522" s="71">
        <f t="shared" si="8"/>
        <v>1</v>
      </c>
      <c r="J1522">
        <f t="shared" si="9"/>
        <v>0</v>
      </c>
      <c r="K1522" t="str">
        <f t="shared" ref="K1522:M1522" si="3040">if(H1522=1,$E1522,"")</f>
        <v/>
      </c>
      <c r="L1522" s="19">
        <f t="shared" si="3040"/>
        <v>0.05581803544</v>
      </c>
      <c r="M1522" t="str">
        <f t="shared" si="3040"/>
        <v/>
      </c>
      <c r="N1522" s="158">
        <f>if('StockBond Returns'!AB1520=0,1,0)</f>
        <v>0</v>
      </c>
      <c r="O1522">
        <f>if( and('StockBond Returns'!$AB1520&lt;0,'StockBond Returns'!$AB1520&gt;=-0.1),1,0)</f>
        <v>1</v>
      </c>
      <c r="P1522">
        <f>if( and('StockBond Returns'!$AB1520&lt;-0.1,'StockBond Returns'!$AB1520&gt;=-0.2),1,0)</f>
        <v>0</v>
      </c>
      <c r="Q1522">
        <f>if( and('StockBond Returns'!$AB1520&lt;-0.2,'StockBond Returns'!$AB1520&gt;=-0.3),1,0)</f>
        <v>0</v>
      </c>
      <c r="R1522">
        <f>if('StockBond Returns'!AB1520&lt;-0.3,1,0)</f>
        <v>0</v>
      </c>
      <c r="S1522" t="str">
        <f t="shared" ref="S1522:W1522" si="3041">if(N1522=1,$E1522,"")</f>
        <v/>
      </c>
      <c r="T1522" s="19">
        <f t="shared" si="3041"/>
        <v>0.05581803544</v>
      </c>
      <c r="U1522" t="str">
        <f t="shared" si="3041"/>
        <v/>
      </c>
      <c r="V1522" t="str">
        <f t="shared" si="3041"/>
        <v/>
      </c>
      <c r="W1522" t="str">
        <f t="shared" si="3041"/>
        <v/>
      </c>
    </row>
    <row r="1523">
      <c r="A1523">
        <f t="shared" si="33"/>
        <v>5</v>
      </c>
      <c r="B1523">
        <f t="shared" si="34"/>
        <v>1997</v>
      </c>
      <c r="C1523" s="159">
        <f t="shared" si="709"/>
        <v>35581</v>
      </c>
      <c r="D1523" s="156">
        <f t="shared" si="12"/>
        <v>1997.333333</v>
      </c>
      <c r="E1523" s="157">
        <f>('StockBond Returns'!Y1522+'StockBond Returns'!AA1522-'Parameters &amp; Main Results'!$B$33)/'StockBond Returns'!Z1522*12</f>
        <v>0.05348174401</v>
      </c>
      <c r="F1523" s="77">
        <f>'StockBond Returns'!Y1522+'StockBond Returns'!AA1522-'StockBond Returns'!Z1522*'Distribution of Final Value'!$B$7</f>
        <v>4.234804371</v>
      </c>
      <c r="G1523" s="19">
        <f>1/'StockBond Returns'!M1521</f>
        <v>0.03455900508</v>
      </c>
      <c r="H1523">
        <f t="shared" si="7"/>
        <v>0</v>
      </c>
      <c r="I1523" s="71">
        <f t="shared" si="8"/>
        <v>1</v>
      </c>
      <c r="J1523">
        <f t="shared" si="9"/>
        <v>1</v>
      </c>
      <c r="K1523" t="str">
        <f t="shared" ref="K1523:M1523" si="3042">if(H1523=1,$E1523,"")</f>
        <v/>
      </c>
      <c r="L1523" s="19">
        <f t="shared" si="3042"/>
        <v>0.05348174401</v>
      </c>
      <c r="M1523" s="19">
        <f t="shared" si="3042"/>
        <v>0.05348174401</v>
      </c>
      <c r="N1523" s="158">
        <f>if('StockBond Returns'!AB1521=0,1,0)</f>
        <v>1</v>
      </c>
      <c r="O1523">
        <f>if( and('StockBond Returns'!$AB1521&lt;0,'StockBond Returns'!$AB1521&gt;=-0.1),1,0)</f>
        <v>0</v>
      </c>
      <c r="P1523">
        <f>if( and('StockBond Returns'!$AB1521&lt;-0.1,'StockBond Returns'!$AB1521&gt;=-0.2),1,0)</f>
        <v>0</v>
      </c>
      <c r="Q1523">
        <f>if( and('StockBond Returns'!$AB1521&lt;-0.2,'StockBond Returns'!$AB1521&gt;=-0.3),1,0)</f>
        <v>0</v>
      </c>
      <c r="R1523">
        <f>if('StockBond Returns'!AB1521&lt;-0.3,1,0)</f>
        <v>0</v>
      </c>
      <c r="S1523" s="19">
        <f t="shared" ref="S1523:W1523" si="3043">if(N1523=1,$E1523,"")</f>
        <v>0.05348174401</v>
      </c>
      <c r="T1523" t="str">
        <f t="shared" si="3043"/>
        <v/>
      </c>
      <c r="U1523" t="str">
        <f t="shared" si="3043"/>
        <v/>
      </c>
      <c r="V1523" t="str">
        <f t="shared" si="3043"/>
        <v/>
      </c>
      <c r="W1523" t="str">
        <f t="shared" si="3043"/>
        <v/>
      </c>
    </row>
    <row r="1524">
      <c r="A1524">
        <f t="shared" si="33"/>
        <v>6</v>
      </c>
      <c r="B1524">
        <f t="shared" si="34"/>
        <v>1997</v>
      </c>
      <c r="C1524" s="159">
        <f t="shared" si="709"/>
        <v>35611</v>
      </c>
      <c r="D1524" s="156">
        <f t="shared" si="12"/>
        <v>1997.416667</v>
      </c>
      <c r="E1524" s="157">
        <f>('StockBond Returns'!Y1523+'StockBond Returns'!AA1523-'Parameters &amp; Main Results'!$B$33)/'StockBond Returns'!Z1523*12</f>
        <v>0.05138048269</v>
      </c>
      <c r="F1524" s="77">
        <f>'StockBond Returns'!Y1523+'StockBond Returns'!AA1523-'StockBond Returns'!Z1523*'Distribution of Final Value'!$B$7</f>
        <v>3.611153352</v>
      </c>
      <c r="G1524" s="19">
        <f>1/'StockBond Returns'!M1522</f>
        <v>0.03288924015</v>
      </c>
      <c r="H1524">
        <f t="shared" si="7"/>
        <v>0</v>
      </c>
      <c r="I1524" s="71">
        <f t="shared" si="8"/>
        <v>1</v>
      </c>
      <c r="J1524">
        <f t="shared" si="9"/>
        <v>1</v>
      </c>
      <c r="K1524" t="str">
        <f t="shared" ref="K1524:M1524" si="3044">if(H1524=1,$E1524,"")</f>
        <v/>
      </c>
      <c r="L1524" s="19">
        <f t="shared" si="3044"/>
        <v>0.05138048269</v>
      </c>
      <c r="M1524" s="19">
        <f t="shared" si="3044"/>
        <v>0.05138048269</v>
      </c>
      <c r="N1524" s="158">
        <f>if('StockBond Returns'!AB1522=0,1,0)</f>
        <v>1</v>
      </c>
      <c r="O1524">
        <f>if( and('StockBond Returns'!$AB1522&lt;0,'StockBond Returns'!$AB1522&gt;=-0.1),1,0)</f>
        <v>0</v>
      </c>
      <c r="P1524">
        <f>if( and('StockBond Returns'!$AB1522&lt;-0.1,'StockBond Returns'!$AB1522&gt;=-0.2),1,0)</f>
        <v>0</v>
      </c>
      <c r="Q1524">
        <f>if( and('StockBond Returns'!$AB1522&lt;-0.2,'StockBond Returns'!$AB1522&gt;=-0.3),1,0)</f>
        <v>0</v>
      </c>
      <c r="R1524">
        <f>if('StockBond Returns'!AB1522&lt;-0.3,1,0)</f>
        <v>0</v>
      </c>
      <c r="S1524" s="19">
        <f t="shared" ref="S1524:W1524" si="3045">if(N1524=1,$E1524,"")</f>
        <v>0.05138048269</v>
      </c>
      <c r="T1524" t="str">
        <f t="shared" si="3045"/>
        <v/>
      </c>
      <c r="U1524" t="str">
        <f t="shared" si="3045"/>
        <v/>
      </c>
      <c r="V1524" t="str">
        <f t="shared" si="3045"/>
        <v/>
      </c>
      <c r="W1524" t="str">
        <f t="shared" si="3045"/>
        <v/>
      </c>
    </row>
    <row r="1525">
      <c r="A1525">
        <f t="shared" si="33"/>
        <v>7</v>
      </c>
      <c r="B1525">
        <f t="shared" si="34"/>
        <v>1997</v>
      </c>
      <c r="C1525" s="159">
        <f t="shared" si="709"/>
        <v>35642</v>
      </c>
      <c r="D1525" s="156">
        <f t="shared" si="12"/>
        <v>1997.5</v>
      </c>
      <c r="E1525" s="157">
        <f>('StockBond Returns'!Y1524+'StockBond Returns'!AA1524-'Parameters &amp; Main Results'!$B$33)/'StockBond Returns'!Z1524*12</f>
        <v>0.04974646144</v>
      </c>
      <c r="F1525" s="77">
        <f>'StockBond Returns'!Y1524+'StockBond Returns'!AA1524-'StockBond Returns'!Z1524*'Distribution of Final Value'!$B$7</f>
        <v>3.126854089</v>
      </c>
      <c r="G1525" s="19">
        <f>1/'StockBond Returns'!M1523</f>
        <v>0.03167340111</v>
      </c>
      <c r="H1525">
        <f t="shared" si="7"/>
        <v>0</v>
      </c>
      <c r="I1525" s="71">
        <f t="shared" si="8"/>
        <v>1</v>
      </c>
      <c r="J1525">
        <f t="shared" si="9"/>
        <v>1</v>
      </c>
      <c r="K1525" t="str">
        <f t="shared" ref="K1525:M1525" si="3046">if(H1525=1,$E1525,"")</f>
        <v/>
      </c>
      <c r="L1525" s="19">
        <f t="shared" si="3046"/>
        <v>0.04974646144</v>
      </c>
      <c r="M1525" s="19">
        <f t="shared" si="3046"/>
        <v>0.04974646144</v>
      </c>
      <c r="N1525" s="158">
        <f>if('StockBond Returns'!AB1523=0,1,0)</f>
        <v>1</v>
      </c>
      <c r="O1525">
        <f>if( and('StockBond Returns'!$AB1523&lt;0,'StockBond Returns'!$AB1523&gt;=-0.1),1,0)</f>
        <v>0</v>
      </c>
      <c r="P1525">
        <f>if( and('StockBond Returns'!$AB1523&lt;-0.1,'StockBond Returns'!$AB1523&gt;=-0.2),1,0)</f>
        <v>0</v>
      </c>
      <c r="Q1525">
        <f>if( and('StockBond Returns'!$AB1523&lt;-0.2,'StockBond Returns'!$AB1523&gt;=-0.3),1,0)</f>
        <v>0</v>
      </c>
      <c r="R1525">
        <f>if('StockBond Returns'!AB1523&lt;-0.3,1,0)</f>
        <v>0</v>
      </c>
      <c r="S1525" s="19">
        <f t="shared" ref="S1525:W1525" si="3047">if(N1525=1,$E1525,"")</f>
        <v>0.04974646144</v>
      </c>
      <c r="T1525" t="str">
        <f t="shared" si="3047"/>
        <v/>
      </c>
      <c r="U1525" t="str">
        <f t="shared" si="3047"/>
        <v/>
      </c>
      <c r="V1525" t="str">
        <f t="shared" si="3047"/>
        <v/>
      </c>
      <c r="W1525" t="str">
        <f t="shared" si="3047"/>
        <v/>
      </c>
    </row>
    <row r="1526">
      <c r="A1526">
        <f t="shared" si="33"/>
        <v>8</v>
      </c>
      <c r="B1526">
        <f t="shared" si="34"/>
        <v>1997</v>
      </c>
      <c r="C1526" s="159">
        <f t="shared" si="709"/>
        <v>35673</v>
      </c>
      <c r="D1526" s="156">
        <f t="shared" si="12"/>
        <v>1997.583333</v>
      </c>
      <c r="E1526" s="157">
        <f>('StockBond Returns'!Y1525+'StockBond Returns'!AA1525-'Parameters &amp; Main Results'!$B$33)/'StockBond Returns'!Z1525*12</f>
        <v>0.04679068315</v>
      </c>
      <c r="F1526" s="77">
        <f>'StockBond Returns'!Y1525+'StockBond Returns'!AA1525-'StockBond Returns'!Z1525*'Distribution of Final Value'!$B$7</f>
        <v>2.253489371</v>
      </c>
      <c r="G1526" s="19">
        <f>1/'StockBond Returns'!M1524</f>
        <v>0.02959140709</v>
      </c>
      <c r="H1526">
        <f t="shared" si="7"/>
        <v>0</v>
      </c>
      <c r="I1526" s="71">
        <f t="shared" si="8"/>
        <v>1</v>
      </c>
      <c r="J1526">
        <f t="shared" si="9"/>
        <v>1</v>
      </c>
      <c r="K1526" t="str">
        <f t="shared" ref="K1526:M1526" si="3048">if(H1526=1,$E1526,"")</f>
        <v/>
      </c>
      <c r="L1526" s="19">
        <f t="shared" si="3048"/>
        <v>0.04679068315</v>
      </c>
      <c r="M1526" s="19">
        <f t="shared" si="3048"/>
        <v>0.04679068315</v>
      </c>
      <c r="N1526" s="158">
        <f>if('StockBond Returns'!AB1524=0,1,0)</f>
        <v>1</v>
      </c>
      <c r="O1526">
        <f>if( and('StockBond Returns'!$AB1524&lt;0,'StockBond Returns'!$AB1524&gt;=-0.1),1,0)</f>
        <v>0</v>
      </c>
      <c r="P1526">
        <f>if( and('StockBond Returns'!$AB1524&lt;-0.1,'StockBond Returns'!$AB1524&gt;=-0.2),1,0)</f>
        <v>0</v>
      </c>
      <c r="Q1526">
        <f>if( and('StockBond Returns'!$AB1524&lt;-0.2,'StockBond Returns'!$AB1524&gt;=-0.3),1,0)</f>
        <v>0</v>
      </c>
      <c r="R1526">
        <f>if('StockBond Returns'!AB1524&lt;-0.3,1,0)</f>
        <v>0</v>
      </c>
      <c r="S1526" s="19">
        <f t="shared" ref="S1526:W1526" si="3049">if(N1526=1,$E1526,"")</f>
        <v>0.04679068315</v>
      </c>
      <c r="T1526" t="str">
        <f t="shared" si="3049"/>
        <v/>
      </c>
      <c r="U1526" t="str">
        <f t="shared" si="3049"/>
        <v/>
      </c>
      <c r="V1526" t="str">
        <f t="shared" si="3049"/>
        <v/>
      </c>
      <c r="W1526" t="str">
        <f t="shared" si="3049"/>
        <v/>
      </c>
    </row>
    <row r="1527">
      <c r="A1527">
        <f t="shared" si="33"/>
        <v>9</v>
      </c>
      <c r="B1527">
        <f t="shared" si="34"/>
        <v>1997</v>
      </c>
      <c r="C1527" s="159">
        <f t="shared" si="709"/>
        <v>35703</v>
      </c>
      <c r="D1527" s="156">
        <f t="shared" si="12"/>
        <v>1997.666667</v>
      </c>
      <c r="E1527" s="157">
        <f>('StockBond Returns'!Y1526+'StockBond Returns'!AA1526-'Parameters &amp; Main Results'!$B$33)/'StockBond Returns'!Z1526*12</f>
        <v>0.04821891775</v>
      </c>
      <c r="F1527" s="77">
        <f>'StockBond Returns'!Y1526+'StockBond Returns'!AA1526-'StockBond Returns'!Z1526*'Distribution of Final Value'!$B$7</f>
        <v>2.674367074</v>
      </c>
      <c r="G1527" s="19">
        <f>1/'StockBond Returns'!M1525</f>
        <v>0.03067651011</v>
      </c>
      <c r="H1527">
        <f t="shared" si="7"/>
        <v>0</v>
      </c>
      <c r="I1527" s="71">
        <f t="shared" si="8"/>
        <v>1</v>
      </c>
      <c r="J1527">
        <f t="shared" si="9"/>
        <v>0</v>
      </c>
      <c r="K1527" t="str">
        <f t="shared" ref="K1527:M1527" si="3050">if(H1527=1,$E1527,"")</f>
        <v/>
      </c>
      <c r="L1527" s="19">
        <f t="shared" si="3050"/>
        <v>0.04821891775</v>
      </c>
      <c r="M1527" t="str">
        <f t="shared" si="3050"/>
        <v/>
      </c>
      <c r="N1527" s="158">
        <f>if('StockBond Returns'!AB1525=0,1,0)</f>
        <v>0</v>
      </c>
      <c r="O1527">
        <f>if( and('StockBond Returns'!$AB1525&lt;0,'StockBond Returns'!$AB1525&gt;=-0.1),1,0)</f>
        <v>1</v>
      </c>
      <c r="P1527">
        <f>if( and('StockBond Returns'!$AB1525&lt;-0.1,'StockBond Returns'!$AB1525&gt;=-0.2),1,0)</f>
        <v>0</v>
      </c>
      <c r="Q1527">
        <f>if( and('StockBond Returns'!$AB1525&lt;-0.2,'StockBond Returns'!$AB1525&gt;=-0.3),1,0)</f>
        <v>0</v>
      </c>
      <c r="R1527">
        <f>if('StockBond Returns'!AB1525&lt;-0.3,1,0)</f>
        <v>0</v>
      </c>
      <c r="S1527" t="str">
        <f t="shared" ref="S1527:W1527" si="3051">if(N1527=1,$E1527,"")</f>
        <v/>
      </c>
      <c r="T1527" s="19">
        <f t="shared" si="3051"/>
        <v>0.04821891775</v>
      </c>
      <c r="U1527" t="str">
        <f t="shared" si="3051"/>
        <v/>
      </c>
      <c r="V1527" t="str">
        <f t="shared" si="3051"/>
        <v/>
      </c>
      <c r="W1527" t="str">
        <f t="shared" si="3051"/>
        <v/>
      </c>
    </row>
    <row r="1528">
      <c r="A1528">
        <f t="shared" si="33"/>
        <v>10</v>
      </c>
      <c r="B1528">
        <f t="shared" si="34"/>
        <v>1997</v>
      </c>
      <c r="C1528" s="159">
        <f t="shared" si="709"/>
        <v>35734</v>
      </c>
      <c r="D1528" s="156">
        <f t="shared" si="12"/>
        <v>1997.75</v>
      </c>
      <c r="E1528" s="157">
        <f>('StockBond Returns'!Y1527+'StockBond Returns'!AA1527-'Parameters &amp; Main Results'!$B$33)/'StockBond Returns'!Z1527*12</f>
        <v>0.04746967834</v>
      </c>
      <c r="F1528" s="77">
        <f>'StockBond Returns'!Y1527+'StockBond Returns'!AA1527-'StockBond Returns'!Z1527*'Distribution of Final Value'!$B$7</f>
        <v>2.452642351</v>
      </c>
      <c r="G1528" s="19">
        <f>1/'StockBond Returns'!M1526</f>
        <v>0.03028076244</v>
      </c>
      <c r="H1528">
        <f t="shared" si="7"/>
        <v>0</v>
      </c>
      <c r="I1528" s="71">
        <f t="shared" si="8"/>
        <v>1</v>
      </c>
      <c r="J1528">
        <f t="shared" si="9"/>
        <v>0</v>
      </c>
      <c r="K1528" t="str">
        <f t="shared" ref="K1528:M1528" si="3052">if(H1528=1,$E1528,"")</f>
        <v/>
      </c>
      <c r="L1528" s="19">
        <f t="shared" si="3052"/>
        <v>0.04746967834</v>
      </c>
      <c r="M1528" t="str">
        <f t="shared" si="3052"/>
        <v/>
      </c>
      <c r="N1528" s="158">
        <f>if('StockBond Returns'!AB1526=0,1,0)</f>
        <v>0</v>
      </c>
      <c r="O1528">
        <f>if( and('StockBond Returns'!$AB1526&lt;0,'StockBond Returns'!$AB1526&gt;=-0.1),1,0)</f>
        <v>1</v>
      </c>
      <c r="P1528">
        <f>if( and('StockBond Returns'!$AB1526&lt;-0.1,'StockBond Returns'!$AB1526&gt;=-0.2),1,0)</f>
        <v>0</v>
      </c>
      <c r="Q1528">
        <f>if( and('StockBond Returns'!$AB1526&lt;-0.2,'StockBond Returns'!$AB1526&gt;=-0.3),1,0)</f>
        <v>0</v>
      </c>
      <c r="R1528">
        <f>if('StockBond Returns'!AB1526&lt;-0.3,1,0)</f>
        <v>0</v>
      </c>
      <c r="S1528" t="str">
        <f t="shared" ref="S1528:W1528" si="3053">if(N1528=1,$E1528,"")</f>
        <v/>
      </c>
      <c r="T1528" s="19">
        <f t="shared" si="3053"/>
        <v>0.04746967834</v>
      </c>
      <c r="U1528" t="str">
        <f t="shared" si="3053"/>
        <v/>
      </c>
      <c r="V1528" t="str">
        <f t="shared" si="3053"/>
        <v/>
      </c>
      <c r="W1528" t="str">
        <f t="shared" si="3053"/>
        <v/>
      </c>
    </row>
    <row r="1529">
      <c r="A1529">
        <f t="shared" si="33"/>
        <v>11</v>
      </c>
      <c r="B1529">
        <f t="shared" si="34"/>
        <v>1997</v>
      </c>
      <c r="C1529" s="159">
        <f t="shared" si="709"/>
        <v>35764</v>
      </c>
      <c r="D1529" s="156">
        <f t="shared" si="12"/>
        <v>1997.833333</v>
      </c>
      <c r="E1529" s="157">
        <f>('StockBond Returns'!Y1528+'StockBond Returns'!AA1528-'Parameters &amp; Main Results'!$B$33)/'StockBond Returns'!Z1528*12</f>
        <v>0.04860435645</v>
      </c>
      <c r="F1529" s="77">
        <f>'StockBond Returns'!Y1528+'StockBond Returns'!AA1528-'StockBond Returns'!Z1528*'Distribution of Final Value'!$B$7</f>
        <v>2.78656564</v>
      </c>
      <c r="G1529" s="19">
        <f>1/'StockBond Returns'!M1527</f>
        <v>0.03160801409</v>
      </c>
      <c r="H1529">
        <f t="shared" si="7"/>
        <v>0</v>
      </c>
      <c r="I1529" s="71">
        <f t="shared" si="8"/>
        <v>1</v>
      </c>
      <c r="J1529">
        <f t="shared" si="9"/>
        <v>0</v>
      </c>
      <c r="K1529" t="str">
        <f t="shared" ref="K1529:M1529" si="3054">if(H1529=1,$E1529,"")</f>
        <v/>
      </c>
      <c r="L1529" s="19">
        <f t="shared" si="3054"/>
        <v>0.04860435645</v>
      </c>
      <c r="M1529" t="str">
        <f t="shared" si="3054"/>
        <v/>
      </c>
      <c r="N1529" s="158">
        <f>if('StockBond Returns'!AB1527=0,1,0)</f>
        <v>0</v>
      </c>
      <c r="O1529">
        <f>if( and('StockBond Returns'!$AB1527&lt;0,'StockBond Returns'!$AB1527&gt;=-0.1),1,0)</f>
        <v>1</v>
      </c>
      <c r="P1529">
        <f>if( and('StockBond Returns'!$AB1527&lt;-0.1,'StockBond Returns'!$AB1527&gt;=-0.2),1,0)</f>
        <v>0</v>
      </c>
      <c r="Q1529">
        <f>if( and('StockBond Returns'!$AB1527&lt;-0.2,'StockBond Returns'!$AB1527&gt;=-0.3),1,0)</f>
        <v>0</v>
      </c>
      <c r="R1529">
        <f>if('StockBond Returns'!AB1527&lt;-0.3,1,0)</f>
        <v>0</v>
      </c>
      <c r="S1529" t="str">
        <f t="shared" ref="S1529:W1529" si="3055">if(N1529=1,$E1529,"")</f>
        <v/>
      </c>
      <c r="T1529" s="19">
        <f t="shared" si="3055"/>
        <v>0.04860435645</v>
      </c>
      <c r="U1529" t="str">
        <f t="shared" si="3055"/>
        <v/>
      </c>
      <c r="V1529" t="str">
        <f t="shared" si="3055"/>
        <v/>
      </c>
      <c r="W1529" t="str">
        <f t="shared" si="3055"/>
        <v/>
      </c>
    </row>
    <row r="1530">
      <c r="A1530">
        <f t="shared" si="33"/>
        <v>12</v>
      </c>
      <c r="B1530">
        <f t="shared" si="34"/>
        <v>1997</v>
      </c>
      <c r="C1530" s="159">
        <f t="shared" si="709"/>
        <v>35795</v>
      </c>
      <c r="D1530" s="156">
        <f t="shared" si="12"/>
        <v>1997.916667</v>
      </c>
      <c r="E1530" s="157">
        <f>('StockBond Returns'!Y1529+'StockBond Returns'!AA1529-'Parameters &amp; Main Results'!$B$33)/'StockBond Returns'!Z1529*12</f>
        <v>0.04650544157</v>
      </c>
      <c r="F1530" s="77">
        <f>'StockBond Returns'!Y1529+'StockBond Returns'!AA1529-'StockBond Returns'!Z1529*'Distribution of Final Value'!$B$7</f>
        <v>2.167118495</v>
      </c>
      <c r="G1530" s="19">
        <f>1/'StockBond Returns'!M1528</f>
        <v>0.02978736408</v>
      </c>
      <c r="H1530">
        <f t="shared" si="7"/>
        <v>0</v>
      </c>
      <c r="I1530" s="71">
        <f t="shared" si="8"/>
        <v>1</v>
      </c>
      <c r="J1530">
        <f t="shared" si="9"/>
        <v>1</v>
      </c>
      <c r="K1530" t="str">
        <f t="shared" ref="K1530:M1530" si="3056">if(H1530=1,$E1530,"")</f>
        <v/>
      </c>
      <c r="L1530" s="19">
        <f t="shared" si="3056"/>
        <v>0.04650544157</v>
      </c>
      <c r="M1530" s="19">
        <f t="shared" si="3056"/>
        <v>0.04650544157</v>
      </c>
      <c r="N1530" s="158">
        <f>if('StockBond Returns'!AB1528=0,1,0)</f>
        <v>1</v>
      </c>
      <c r="O1530">
        <f>if( and('StockBond Returns'!$AB1528&lt;0,'StockBond Returns'!$AB1528&gt;=-0.1),1,0)</f>
        <v>0</v>
      </c>
      <c r="P1530">
        <f>if( and('StockBond Returns'!$AB1528&lt;-0.1,'StockBond Returns'!$AB1528&gt;=-0.2),1,0)</f>
        <v>0</v>
      </c>
      <c r="Q1530">
        <f>if( and('StockBond Returns'!$AB1528&lt;-0.2,'StockBond Returns'!$AB1528&gt;=-0.3),1,0)</f>
        <v>0</v>
      </c>
      <c r="R1530">
        <f>if('StockBond Returns'!AB1528&lt;-0.3,1,0)</f>
        <v>0</v>
      </c>
      <c r="S1530" s="19">
        <f t="shared" ref="S1530:W1530" si="3057">if(N1530=1,$E1530,"")</f>
        <v>0.04650544157</v>
      </c>
      <c r="T1530" t="str">
        <f t="shared" si="3057"/>
        <v/>
      </c>
      <c r="U1530" t="str">
        <f t="shared" si="3057"/>
        <v/>
      </c>
      <c r="V1530" t="str">
        <f t="shared" si="3057"/>
        <v/>
      </c>
      <c r="W1530" t="str">
        <f t="shared" si="3057"/>
        <v/>
      </c>
    </row>
    <row r="1531">
      <c r="A1531">
        <f t="shared" si="33"/>
        <v>1</v>
      </c>
      <c r="B1531">
        <f t="shared" si="34"/>
        <v>1998</v>
      </c>
      <c r="C1531" s="159">
        <f t="shared" si="709"/>
        <v>35826</v>
      </c>
      <c r="D1531" s="156">
        <f t="shared" si="12"/>
        <v>1998</v>
      </c>
      <c r="E1531" s="157">
        <f>('StockBond Returns'!Y1530+'StockBond Returns'!AA1530-'Parameters &amp; Main Results'!$B$33)/'StockBond Returns'!Z1530*12</f>
        <v>0.04665017256</v>
      </c>
      <c r="F1531" s="77">
        <f>'StockBond Returns'!Y1530+'StockBond Returns'!AA1530-'StockBond Returns'!Z1530*'Distribution of Final Value'!$B$7</f>
        <v>2.209412359</v>
      </c>
      <c r="G1531" s="19">
        <f>1/'StockBond Returns'!M1529</f>
        <v>0.03002333375</v>
      </c>
      <c r="H1531">
        <f t="shared" si="7"/>
        <v>0</v>
      </c>
      <c r="I1531" s="71">
        <f t="shared" si="8"/>
        <v>1</v>
      </c>
      <c r="J1531">
        <f t="shared" si="9"/>
        <v>0</v>
      </c>
      <c r="K1531" t="str">
        <f t="shared" ref="K1531:M1531" si="3058">if(H1531=1,$E1531,"")</f>
        <v/>
      </c>
      <c r="L1531" s="19">
        <f t="shared" si="3058"/>
        <v>0.04665017256</v>
      </c>
      <c r="M1531" t="str">
        <f t="shared" si="3058"/>
        <v/>
      </c>
      <c r="N1531" s="158">
        <f>if('StockBond Returns'!AB1529=0,1,0)</f>
        <v>0</v>
      </c>
      <c r="O1531">
        <f>if( and('StockBond Returns'!$AB1529&lt;0,'StockBond Returns'!$AB1529&gt;=-0.1),1,0)</f>
        <v>1</v>
      </c>
      <c r="P1531">
        <f>if( and('StockBond Returns'!$AB1529&lt;-0.1,'StockBond Returns'!$AB1529&gt;=-0.2),1,0)</f>
        <v>0</v>
      </c>
      <c r="Q1531">
        <f>if( and('StockBond Returns'!$AB1529&lt;-0.2,'StockBond Returns'!$AB1529&gt;=-0.3),1,0)</f>
        <v>0</v>
      </c>
      <c r="R1531">
        <f>if('StockBond Returns'!AB1529&lt;-0.3,1,0)</f>
        <v>0</v>
      </c>
      <c r="S1531" t="str">
        <f t="shared" ref="S1531:W1531" si="3059">if(N1531=1,$E1531,"")</f>
        <v/>
      </c>
      <c r="T1531" s="19">
        <f t="shared" si="3059"/>
        <v>0.04665017256</v>
      </c>
      <c r="U1531" t="str">
        <f t="shared" si="3059"/>
        <v/>
      </c>
      <c r="V1531" t="str">
        <f t="shared" si="3059"/>
        <v/>
      </c>
      <c r="W1531" t="str">
        <f t="shared" si="3059"/>
        <v/>
      </c>
    </row>
    <row r="1532">
      <c r="A1532">
        <f t="shared" si="33"/>
        <v>2</v>
      </c>
      <c r="B1532">
        <f t="shared" si="34"/>
        <v>1998</v>
      </c>
      <c r="C1532" s="159">
        <f t="shared" si="709"/>
        <v>35854</v>
      </c>
      <c r="D1532" s="156">
        <f t="shared" si="12"/>
        <v>1998.083333</v>
      </c>
      <c r="E1532" s="157">
        <f>('StockBond Returns'!Y1531+'StockBond Returns'!AA1531-'Parameters &amp; Main Results'!$B$33)/'StockBond Returns'!Z1531*12</f>
        <v>0.04554351965</v>
      </c>
      <c r="F1532" s="77">
        <f>'StockBond Returns'!Y1531+'StockBond Returns'!AA1531-'StockBond Returns'!Z1531*'Distribution of Final Value'!$B$7</f>
        <v>1.883029486</v>
      </c>
      <c r="G1532" s="19">
        <f>1/'StockBond Returns'!M1530</f>
        <v>0.02927994551</v>
      </c>
      <c r="H1532">
        <f t="shared" si="7"/>
        <v>0</v>
      </c>
      <c r="I1532" s="71">
        <f t="shared" si="8"/>
        <v>1</v>
      </c>
      <c r="J1532">
        <f t="shared" si="9"/>
        <v>1</v>
      </c>
      <c r="K1532" t="str">
        <f t="shared" ref="K1532:M1532" si="3060">if(H1532=1,$E1532,"")</f>
        <v/>
      </c>
      <c r="L1532" s="19">
        <f t="shared" si="3060"/>
        <v>0.04554351965</v>
      </c>
      <c r="M1532" s="19">
        <f t="shared" si="3060"/>
        <v>0.04554351965</v>
      </c>
      <c r="N1532" s="158">
        <f>if('StockBond Returns'!AB1530=0,1,0)</f>
        <v>1</v>
      </c>
      <c r="O1532">
        <f>if( and('StockBond Returns'!$AB1530&lt;0,'StockBond Returns'!$AB1530&gt;=-0.1),1,0)</f>
        <v>0</v>
      </c>
      <c r="P1532">
        <f>if( and('StockBond Returns'!$AB1530&lt;-0.1,'StockBond Returns'!$AB1530&gt;=-0.2),1,0)</f>
        <v>0</v>
      </c>
      <c r="Q1532">
        <f>if( and('StockBond Returns'!$AB1530&lt;-0.2,'StockBond Returns'!$AB1530&gt;=-0.3),1,0)</f>
        <v>0</v>
      </c>
      <c r="R1532">
        <f>if('StockBond Returns'!AB1530&lt;-0.3,1,0)</f>
        <v>0</v>
      </c>
      <c r="S1532" s="19">
        <f t="shared" ref="S1532:W1532" si="3061">if(N1532=1,$E1532,"")</f>
        <v>0.04554351965</v>
      </c>
      <c r="T1532" t="str">
        <f t="shared" si="3061"/>
        <v/>
      </c>
      <c r="U1532" t="str">
        <f t="shared" si="3061"/>
        <v/>
      </c>
      <c r="V1532" t="str">
        <f t="shared" si="3061"/>
        <v/>
      </c>
      <c r="W1532" t="str">
        <f t="shared" si="3061"/>
        <v/>
      </c>
    </row>
    <row r="1533">
      <c r="A1533">
        <f t="shared" si="33"/>
        <v>3</v>
      </c>
      <c r="B1533">
        <f t="shared" si="34"/>
        <v>1998</v>
      </c>
      <c r="C1533" s="159">
        <f t="shared" si="709"/>
        <v>35885</v>
      </c>
      <c r="D1533" s="156">
        <f t="shared" si="12"/>
        <v>1998.166667</v>
      </c>
      <c r="E1533" s="157">
        <f>('StockBond Returns'!Y1532+'StockBond Returns'!AA1532-'Parameters &amp; Main Results'!$B$33)/'StockBond Returns'!Z1532*12</f>
        <v>0.04417044494</v>
      </c>
      <c r="F1533" s="77">
        <f>'StockBond Returns'!Y1532+'StockBond Returns'!AA1532-'StockBond Returns'!Z1532*'Distribution of Final Value'!$B$7</f>
        <v>1.478419073</v>
      </c>
      <c r="G1533" s="19">
        <f>1/'StockBond Returns'!M1531</f>
        <v>0.0281515393</v>
      </c>
      <c r="H1533">
        <f t="shared" si="7"/>
        <v>0</v>
      </c>
      <c r="I1533" s="71">
        <f t="shared" si="8"/>
        <v>1</v>
      </c>
      <c r="J1533">
        <f t="shared" si="9"/>
        <v>1</v>
      </c>
      <c r="K1533" t="str">
        <f t="shared" ref="K1533:M1533" si="3062">if(H1533=1,$E1533,"")</f>
        <v/>
      </c>
      <c r="L1533" s="19">
        <f t="shared" si="3062"/>
        <v>0.04417044494</v>
      </c>
      <c r="M1533" s="19">
        <f t="shared" si="3062"/>
        <v>0.04417044494</v>
      </c>
      <c r="N1533" s="158">
        <f>if('StockBond Returns'!AB1531=0,1,0)</f>
        <v>1</v>
      </c>
      <c r="O1533">
        <f>if( and('StockBond Returns'!$AB1531&lt;0,'StockBond Returns'!$AB1531&gt;=-0.1),1,0)</f>
        <v>0</v>
      </c>
      <c r="P1533">
        <f>if( and('StockBond Returns'!$AB1531&lt;-0.1,'StockBond Returns'!$AB1531&gt;=-0.2),1,0)</f>
        <v>0</v>
      </c>
      <c r="Q1533">
        <f>if( and('StockBond Returns'!$AB1531&lt;-0.2,'StockBond Returns'!$AB1531&gt;=-0.3),1,0)</f>
        <v>0</v>
      </c>
      <c r="R1533">
        <f>if('StockBond Returns'!AB1531&lt;-0.3,1,0)</f>
        <v>0</v>
      </c>
      <c r="S1533" s="19">
        <f t="shared" ref="S1533:W1533" si="3063">if(N1533=1,$E1533,"")</f>
        <v>0.04417044494</v>
      </c>
      <c r="T1533" t="str">
        <f t="shared" si="3063"/>
        <v/>
      </c>
      <c r="U1533" t="str">
        <f t="shared" si="3063"/>
        <v/>
      </c>
      <c r="V1533" t="str">
        <f t="shared" si="3063"/>
        <v/>
      </c>
      <c r="W1533" t="str">
        <f t="shared" si="3063"/>
        <v/>
      </c>
    </row>
    <row r="1534">
      <c r="A1534">
        <f t="shared" si="33"/>
        <v>4</v>
      </c>
      <c r="B1534">
        <f t="shared" si="34"/>
        <v>1998</v>
      </c>
      <c r="C1534" s="159">
        <f t="shared" si="709"/>
        <v>35915</v>
      </c>
      <c r="D1534" s="156">
        <f t="shared" si="12"/>
        <v>1998.25</v>
      </c>
      <c r="E1534" s="157">
        <f>('StockBond Returns'!Y1533+'StockBond Returns'!AA1533-'Parameters &amp; Main Results'!$B$33)/'StockBond Returns'!Z1533*12</f>
        <v>0.04265946688</v>
      </c>
      <c r="F1534" s="77">
        <f>'StockBond Returns'!Y1533+'StockBond Returns'!AA1533-'StockBond Returns'!Z1533*'Distribution of Final Value'!$B$7</f>
        <v>1.033365294</v>
      </c>
      <c r="G1534" s="19">
        <f>1/'StockBond Returns'!M1532</f>
        <v>0.02692738751</v>
      </c>
      <c r="H1534">
        <f t="shared" si="7"/>
        <v>0</v>
      </c>
      <c r="I1534" s="71">
        <f t="shared" si="8"/>
        <v>1</v>
      </c>
      <c r="J1534">
        <f t="shared" si="9"/>
        <v>1</v>
      </c>
      <c r="K1534" t="str">
        <f t="shared" ref="K1534:M1534" si="3064">if(H1534=1,$E1534,"")</f>
        <v/>
      </c>
      <c r="L1534" s="19">
        <f t="shared" si="3064"/>
        <v>0.04265946688</v>
      </c>
      <c r="M1534" s="19">
        <f t="shared" si="3064"/>
        <v>0.04265946688</v>
      </c>
      <c r="N1534" s="158">
        <f>if('StockBond Returns'!AB1532=0,1,0)</f>
        <v>1</v>
      </c>
      <c r="O1534">
        <f>if( and('StockBond Returns'!$AB1532&lt;0,'StockBond Returns'!$AB1532&gt;=-0.1),1,0)</f>
        <v>0</v>
      </c>
      <c r="P1534">
        <f>if( and('StockBond Returns'!$AB1532&lt;-0.1,'StockBond Returns'!$AB1532&gt;=-0.2),1,0)</f>
        <v>0</v>
      </c>
      <c r="Q1534">
        <f>if( and('StockBond Returns'!$AB1532&lt;-0.2,'StockBond Returns'!$AB1532&gt;=-0.3),1,0)</f>
        <v>0</v>
      </c>
      <c r="R1534">
        <f>if('StockBond Returns'!AB1532&lt;-0.3,1,0)</f>
        <v>0</v>
      </c>
      <c r="S1534" s="19">
        <f t="shared" ref="S1534:W1534" si="3065">if(N1534=1,$E1534,"")</f>
        <v>0.04265946688</v>
      </c>
      <c r="T1534" t="str">
        <f t="shared" si="3065"/>
        <v/>
      </c>
      <c r="U1534" t="str">
        <f t="shared" si="3065"/>
        <v/>
      </c>
      <c r="V1534" t="str">
        <f t="shared" si="3065"/>
        <v/>
      </c>
      <c r="W1534" t="str">
        <f t="shared" si="3065"/>
        <v/>
      </c>
    </row>
    <row r="1535">
      <c r="A1535">
        <f t="shared" si="33"/>
        <v>5</v>
      </c>
      <c r="B1535">
        <f t="shared" si="34"/>
        <v>1998</v>
      </c>
      <c r="C1535" s="159">
        <f t="shared" si="709"/>
        <v>35946</v>
      </c>
      <c r="D1535" s="156">
        <f t="shared" si="12"/>
        <v>1998.333333</v>
      </c>
      <c r="E1535" s="157">
        <f>('StockBond Returns'!Y1534+'StockBond Returns'!AA1534-'Parameters &amp; Main Results'!$B$33)/'StockBond Returns'!Z1534*12</f>
        <v>0.0424910003</v>
      </c>
      <c r="F1535" s="77">
        <f>'StockBond Returns'!Y1534+'StockBond Returns'!AA1534-'StockBond Returns'!Z1534*'Distribution of Final Value'!$B$7</f>
        <v>0.9838443037</v>
      </c>
      <c r="G1535" s="19">
        <f>1/'StockBond Returns'!M1533</f>
        <v>0.02683709894</v>
      </c>
      <c r="H1535">
        <f t="shared" si="7"/>
        <v>0</v>
      </c>
      <c r="I1535" s="71">
        <f t="shared" si="8"/>
        <v>1</v>
      </c>
      <c r="J1535">
        <f t="shared" si="9"/>
        <v>1</v>
      </c>
      <c r="K1535" t="str">
        <f t="shared" ref="K1535:M1535" si="3066">if(H1535=1,$E1535,"")</f>
        <v/>
      </c>
      <c r="L1535" s="19">
        <f t="shared" si="3066"/>
        <v>0.0424910003</v>
      </c>
      <c r="M1535" s="19">
        <f t="shared" si="3066"/>
        <v>0.0424910003</v>
      </c>
      <c r="N1535" s="158">
        <f>if('StockBond Returns'!AB1533=0,1,0)</f>
        <v>1</v>
      </c>
      <c r="O1535">
        <f>if( and('StockBond Returns'!$AB1533&lt;0,'StockBond Returns'!$AB1533&gt;=-0.1),1,0)</f>
        <v>0</v>
      </c>
      <c r="P1535">
        <f>if( and('StockBond Returns'!$AB1533&lt;-0.1,'StockBond Returns'!$AB1533&gt;=-0.2),1,0)</f>
        <v>0</v>
      </c>
      <c r="Q1535">
        <f>if( and('StockBond Returns'!$AB1533&lt;-0.2,'StockBond Returns'!$AB1533&gt;=-0.3),1,0)</f>
        <v>0</v>
      </c>
      <c r="R1535">
        <f>if('StockBond Returns'!AB1533&lt;-0.3,1,0)</f>
        <v>0</v>
      </c>
      <c r="S1535" s="19">
        <f t="shared" ref="S1535:W1535" si="3067">if(N1535=1,$E1535,"")</f>
        <v>0.0424910003</v>
      </c>
      <c r="T1535" t="str">
        <f t="shared" si="3067"/>
        <v/>
      </c>
      <c r="U1535" t="str">
        <f t="shared" si="3067"/>
        <v/>
      </c>
      <c r="V1535" t="str">
        <f t="shared" si="3067"/>
        <v/>
      </c>
      <c r="W1535" t="str">
        <f t="shared" si="3067"/>
        <v/>
      </c>
    </row>
    <row r="1536">
      <c r="A1536">
        <f t="shared" si="33"/>
        <v>6</v>
      </c>
      <c r="B1536">
        <f t="shared" si="34"/>
        <v>1998</v>
      </c>
      <c r="C1536" s="159">
        <f t="shared" si="709"/>
        <v>35976</v>
      </c>
      <c r="D1536" s="156">
        <f t="shared" si="12"/>
        <v>1998.416667</v>
      </c>
      <c r="E1536" s="157">
        <f>('StockBond Returns'!Y1535+'StockBond Returns'!AA1535-'Parameters &amp; Main Results'!$B$33)/'StockBond Returns'!Z1535*12</f>
        <v>0.04311687644</v>
      </c>
      <c r="F1536" s="77">
        <f>'StockBond Returns'!Y1535+'StockBond Returns'!AA1535-'StockBond Returns'!Z1535*'Distribution of Final Value'!$B$7</f>
        <v>1.168366873</v>
      </c>
      <c r="G1536" s="19">
        <f>1/'StockBond Returns'!M1534</f>
        <v>0.02749131869</v>
      </c>
      <c r="H1536">
        <f t="shared" si="7"/>
        <v>0</v>
      </c>
      <c r="I1536" s="71">
        <f t="shared" si="8"/>
        <v>1</v>
      </c>
      <c r="J1536">
        <f t="shared" si="9"/>
        <v>0</v>
      </c>
      <c r="K1536" t="str">
        <f t="shared" ref="K1536:M1536" si="3068">if(H1536=1,$E1536,"")</f>
        <v/>
      </c>
      <c r="L1536" s="19">
        <f t="shared" si="3068"/>
        <v>0.04311687644</v>
      </c>
      <c r="M1536" t="str">
        <f t="shared" si="3068"/>
        <v/>
      </c>
      <c r="N1536" s="158">
        <f>if('StockBond Returns'!AB1534=0,1,0)</f>
        <v>0</v>
      </c>
      <c r="O1536">
        <f>if( and('StockBond Returns'!$AB1534&lt;0,'StockBond Returns'!$AB1534&gt;=-0.1),1,0)</f>
        <v>1</v>
      </c>
      <c r="P1536">
        <f>if( and('StockBond Returns'!$AB1534&lt;-0.1,'StockBond Returns'!$AB1534&gt;=-0.2),1,0)</f>
        <v>0</v>
      </c>
      <c r="Q1536">
        <f>if( and('StockBond Returns'!$AB1534&lt;-0.2,'StockBond Returns'!$AB1534&gt;=-0.3),1,0)</f>
        <v>0</v>
      </c>
      <c r="R1536">
        <f>if('StockBond Returns'!AB1534&lt;-0.3,1,0)</f>
        <v>0</v>
      </c>
      <c r="S1536" t="str">
        <f t="shared" ref="S1536:W1536" si="3069">if(N1536=1,$E1536,"")</f>
        <v/>
      </c>
      <c r="T1536" s="19">
        <f t="shared" si="3069"/>
        <v>0.04311687644</v>
      </c>
      <c r="U1536" t="str">
        <f t="shared" si="3069"/>
        <v/>
      </c>
      <c r="V1536" t="str">
        <f t="shared" si="3069"/>
        <v/>
      </c>
      <c r="W1536" t="str">
        <f t="shared" si="3069"/>
        <v/>
      </c>
    </row>
    <row r="1537">
      <c r="A1537">
        <f t="shared" si="33"/>
        <v>7</v>
      </c>
      <c r="B1537">
        <f t="shared" si="34"/>
        <v>1998</v>
      </c>
      <c r="C1537" s="159">
        <f t="shared" si="709"/>
        <v>36007</v>
      </c>
      <c r="D1537" s="156">
        <f t="shared" si="12"/>
        <v>1998.5</v>
      </c>
      <c r="E1537" s="157">
        <f>('StockBond Returns'!Y1536+'StockBond Returns'!AA1536-'Parameters &amp; Main Results'!$B$33)/'StockBond Returns'!Z1536*12</f>
        <v>0.0419303201</v>
      </c>
      <c r="F1537" s="77">
        <f>'StockBond Returns'!Y1536+'StockBond Returns'!AA1536-'StockBond Returns'!Z1536*'Distribution of Final Value'!$B$7</f>
        <v>0.8188132035</v>
      </c>
      <c r="G1537" s="19">
        <f>1/'StockBond Returns'!M1535</f>
        <v>0.0265623161</v>
      </c>
      <c r="H1537">
        <f t="shared" si="7"/>
        <v>0</v>
      </c>
      <c r="I1537" s="71">
        <f t="shared" si="8"/>
        <v>1</v>
      </c>
      <c r="J1537">
        <f t="shared" si="9"/>
        <v>1</v>
      </c>
      <c r="K1537" t="str">
        <f t="shared" ref="K1537:M1537" si="3070">if(H1537=1,$E1537,"")</f>
        <v/>
      </c>
      <c r="L1537" s="19">
        <f t="shared" si="3070"/>
        <v>0.0419303201</v>
      </c>
      <c r="M1537" s="19">
        <f t="shared" si="3070"/>
        <v>0.0419303201</v>
      </c>
      <c r="N1537" s="158">
        <f>if('StockBond Returns'!AB1535=0,1,0)</f>
        <v>1</v>
      </c>
      <c r="O1537">
        <f>if( and('StockBond Returns'!$AB1535&lt;0,'StockBond Returns'!$AB1535&gt;=-0.1),1,0)</f>
        <v>0</v>
      </c>
      <c r="P1537">
        <f>if( and('StockBond Returns'!$AB1535&lt;-0.1,'StockBond Returns'!$AB1535&gt;=-0.2),1,0)</f>
        <v>0</v>
      </c>
      <c r="Q1537">
        <f>if( and('StockBond Returns'!$AB1535&lt;-0.2,'StockBond Returns'!$AB1535&gt;=-0.3),1,0)</f>
        <v>0</v>
      </c>
      <c r="R1537">
        <f>if('StockBond Returns'!AB1535&lt;-0.3,1,0)</f>
        <v>0</v>
      </c>
      <c r="S1537" s="19">
        <f t="shared" ref="S1537:W1537" si="3071">if(N1537=1,$E1537,"")</f>
        <v>0.0419303201</v>
      </c>
      <c r="T1537" t="str">
        <f t="shared" si="3071"/>
        <v/>
      </c>
      <c r="U1537" t="str">
        <f t="shared" si="3071"/>
        <v/>
      </c>
      <c r="V1537" t="str">
        <f t="shared" si="3071"/>
        <v/>
      </c>
      <c r="W1537" t="str">
        <f t="shared" si="3071"/>
        <v/>
      </c>
    </row>
    <row r="1538">
      <c r="A1538">
        <f t="shared" si="33"/>
        <v>8</v>
      </c>
      <c r="B1538">
        <f t="shared" si="34"/>
        <v>1998</v>
      </c>
      <c r="C1538" s="159">
        <f t="shared" si="709"/>
        <v>36038</v>
      </c>
      <c r="D1538" s="156">
        <f t="shared" si="12"/>
        <v>1998.583333</v>
      </c>
      <c r="E1538" s="157">
        <f>('StockBond Returns'!Y1537+'StockBond Returns'!AA1537-'Parameters &amp; Main Results'!$B$33)/'StockBond Returns'!Z1537*12</f>
        <v>0.04248857961</v>
      </c>
      <c r="F1538" s="77">
        <f>'StockBond Returns'!Y1537+'StockBond Returns'!AA1537-'StockBond Returns'!Z1537*'Distribution of Final Value'!$B$7</f>
        <v>0.9834637288</v>
      </c>
      <c r="G1538" s="19">
        <f>1/'StockBond Returns'!M1536</f>
        <v>0.02697472308</v>
      </c>
      <c r="H1538">
        <f t="shared" si="7"/>
        <v>0</v>
      </c>
      <c r="I1538" s="71">
        <f t="shared" si="8"/>
        <v>1</v>
      </c>
      <c r="J1538">
        <f t="shared" si="9"/>
        <v>0</v>
      </c>
      <c r="K1538" t="str">
        <f t="shared" ref="K1538:M1538" si="3072">if(H1538=1,$E1538,"")</f>
        <v/>
      </c>
      <c r="L1538" s="19">
        <f t="shared" si="3072"/>
        <v>0.04248857961</v>
      </c>
      <c r="M1538" t="str">
        <f t="shared" si="3072"/>
        <v/>
      </c>
      <c r="N1538" s="158">
        <f>if('StockBond Returns'!AB1536=0,1,0)</f>
        <v>0</v>
      </c>
      <c r="O1538">
        <f>if( and('StockBond Returns'!$AB1536&lt;0,'StockBond Returns'!$AB1536&gt;=-0.1),1,0)</f>
        <v>1</v>
      </c>
      <c r="P1538">
        <f>if( and('StockBond Returns'!$AB1536&lt;-0.1,'StockBond Returns'!$AB1536&gt;=-0.2),1,0)</f>
        <v>0</v>
      </c>
      <c r="Q1538">
        <f>if( and('StockBond Returns'!$AB1536&lt;-0.2,'StockBond Returns'!$AB1536&gt;=-0.3),1,0)</f>
        <v>0</v>
      </c>
      <c r="R1538">
        <f>if('StockBond Returns'!AB1536&lt;-0.3,1,0)</f>
        <v>0</v>
      </c>
      <c r="S1538" t="str">
        <f t="shared" ref="S1538:W1538" si="3073">if(N1538=1,$E1538,"")</f>
        <v/>
      </c>
      <c r="T1538" s="19">
        <f t="shared" si="3073"/>
        <v>0.04248857961</v>
      </c>
      <c r="U1538" t="str">
        <f t="shared" si="3073"/>
        <v/>
      </c>
      <c r="V1538" t="str">
        <f t="shared" si="3073"/>
        <v/>
      </c>
      <c r="W1538" t="str">
        <f t="shared" si="3073"/>
        <v/>
      </c>
    </row>
    <row r="1539">
      <c r="A1539">
        <f t="shared" si="33"/>
        <v>9</v>
      </c>
      <c r="B1539">
        <f t="shared" si="34"/>
        <v>1998</v>
      </c>
      <c r="C1539" s="159">
        <f t="shared" si="709"/>
        <v>36068</v>
      </c>
      <c r="D1539" s="156">
        <f t="shared" si="12"/>
        <v>1998.666667</v>
      </c>
      <c r="E1539" s="157">
        <f>('StockBond Returns'!Y1538+'StockBond Returns'!AA1538-'Parameters &amp; Main Results'!$B$33)/'StockBond Returns'!Z1538*12</f>
        <v>0.04721829195</v>
      </c>
      <c r="F1539" s="77">
        <f>'StockBond Returns'!Y1538+'StockBond Returns'!AA1538-'StockBond Returns'!Z1538*'Distribution of Final Value'!$B$7</f>
        <v>2.377786255</v>
      </c>
      <c r="G1539" s="19">
        <f>1/'StockBond Returns'!M1537</f>
        <v>0.03169025091</v>
      </c>
      <c r="H1539">
        <f t="shared" si="7"/>
        <v>0</v>
      </c>
      <c r="I1539" s="71">
        <f t="shared" si="8"/>
        <v>1</v>
      </c>
      <c r="J1539">
        <f t="shared" si="9"/>
        <v>0</v>
      </c>
      <c r="K1539" t="str">
        <f t="shared" ref="K1539:M1539" si="3074">if(H1539=1,$E1539,"")</f>
        <v/>
      </c>
      <c r="L1539" s="19">
        <f t="shared" si="3074"/>
        <v>0.04721829195</v>
      </c>
      <c r="M1539" t="str">
        <f t="shared" si="3074"/>
        <v/>
      </c>
      <c r="N1539" s="158">
        <f>if('StockBond Returns'!AB1537=0,1,0)</f>
        <v>0</v>
      </c>
      <c r="O1539">
        <f>if( and('StockBond Returns'!$AB1537&lt;0,'StockBond Returns'!$AB1537&gt;=-0.1),1,0)</f>
        <v>0</v>
      </c>
      <c r="P1539">
        <f>if( and('StockBond Returns'!$AB1537&lt;-0.1,'StockBond Returns'!$AB1537&gt;=-0.2),1,0)</f>
        <v>1</v>
      </c>
      <c r="Q1539">
        <f>if( and('StockBond Returns'!$AB1537&lt;-0.2,'StockBond Returns'!$AB1537&gt;=-0.3),1,0)</f>
        <v>0</v>
      </c>
      <c r="R1539">
        <f>if('StockBond Returns'!AB1537&lt;-0.3,1,0)</f>
        <v>0</v>
      </c>
      <c r="S1539" t="str">
        <f t="shared" ref="S1539:W1539" si="3075">if(N1539=1,$E1539,"")</f>
        <v/>
      </c>
      <c r="T1539" t="str">
        <f t="shared" si="3075"/>
        <v/>
      </c>
      <c r="U1539" s="19">
        <f t="shared" si="3075"/>
        <v>0.04721829195</v>
      </c>
      <c r="V1539" t="str">
        <f t="shared" si="3075"/>
        <v/>
      </c>
      <c r="W1539" t="str">
        <f t="shared" si="3075"/>
        <v/>
      </c>
    </row>
    <row r="1540">
      <c r="A1540">
        <f t="shared" si="33"/>
        <v>10</v>
      </c>
      <c r="B1540">
        <f t="shared" si="34"/>
        <v>1998</v>
      </c>
      <c r="C1540" s="159">
        <f t="shared" si="709"/>
        <v>36099</v>
      </c>
      <c r="D1540" s="156">
        <f t="shared" si="12"/>
        <v>1998.75</v>
      </c>
      <c r="E1540" s="157">
        <f>('StockBond Returns'!Y1539+'StockBond Returns'!AA1539-'Parameters &amp; Main Results'!$B$33)/'StockBond Returns'!Z1539*12</f>
        <v>0.04475863624</v>
      </c>
      <c r="F1540" s="77">
        <f>'StockBond Returns'!Y1539+'StockBond Returns'!AA1539-'StockBond Returns'!Z1539*'Distribution of Final Value'!$B$7</f>
        <v>1.652396222</v>
      </c>
      <c r="G1540" s="19">
        <f>1/'StockBond Returns'!M1538</f>
        <v>0.02992720784</v>
      </c>
      <c r="H1540">
        <f t="shared" si="7"/>
        <v>0</v>
      </c>
      <c r="I1540" s="71">
        <f t="shared" si="8"/>
        <v>1</v>
      </c>
      <c r="J1540">
        <f t="shared" si="9"/>
        <v>0</v>
      </c>
      <c r="K1540" t="str">
        <f t="shared" ref="K1540:M1540" si="3076">if(H1540=1,$E1540,"")</f>
        <v/>
      </c>
      <c r="L1540" s="19">
        <f t="shared" si="3076"/>
        <v>0.04475863624</v>
      </c>
      <c r="M1540" t="str">
        <f t="shared" si="3076"/>
        <v/>
      </c>
      <c r="N1540" s="158">
        <f>if('StockBond Returns'!AB1538=0,1,0)</f>
        <v>0</v>
      </c>
      <c r="O1540">
        <f>if( and('StockBond Returns'!$AB1538&lt;0,'StockBond Returns'!$AB1538&gt;=-0.1),1,0)</f>
        <v>0</v>
      </c>
      <c r="P1540">
        <f>if( and('StockBond Returns'!$AB1538&lt;-0.1,'StockBond Returns'!$AB1538&gt;=-0.2),1,0)</f>
        <v>1</v>
      </c>
      <c r="Q1540">
        <f>if( and('StockBond Returns'!$AB1538&lt;-0.2,'StockBond Returns'!$AB1538&gt;=-0.3),1,0)</f>
        <v>0</v>
      </c>
      <c r="R1540">
        <f>if('StockBond Returns'!AB1538&lt;-0.3,1,0)</f>
        <v>0</v>
      </c>
      <c r="S1540" t="str">
        <f t="shared" ref="S1540:W1540" si="3077">if(N1540=1,$E1540,"")</f>
        <v/>
      </c>
      <c r="T1540" t="str">
        <f t="shared" si="3077"/>
        <v/>
      </c>
      <c r="U1540" s="19">
        <f t="shared" si="3077"/>
        <v>0.04475863624</v>
      </c>
      <c r="V1540" t="str">
        <f t="shared" si="3077"/>
        <v/>
      </c>
      <c r="W1540" t="str">
        <f t="shared" si="3077"/>
        <v/>
      </c>
    </row>
    <row r="1541">
      <c r="A1541">
        <f t="shared" si="33"/>
        <v>11</v>
      </c>
      <c r="B1541">
        <f t="shared" si="34"/>
        <v>1998</v>
      </c>
      <c r="C1541" s="159">
        <f t="shared" si="709"/>
        <v>36129</v>
      </c>
      <c r="D1541" s="156">
        <f t="shared" si="12"/>
        <v>1998.833333</v>
      </c>
      <c r="E1541" s="157">
        <f>('StockBond Returns'!Y1540+'StockBond Returns'!AA1540-'Parameters &amp; Main Results'!$B$33)/'StockBond Returns'!Z1540*12</f>
        <v>0.0422329227</v>
      </c>
      <c r="F1541" s="77">
        <f>'StockBond Returns'!Y1540+'StockBond Returns'!AA1540-'StockBond Returns'!Z1540*'Distribution of Final Value'!$B$7</f>
        <v>0.9080303838</v>
      </c>
      <c r="G1541" s="19">
        <f>1/'StockBond Returns'!M1539</f>
        <v>0.02750159869</v>
      </c>
      <c r="H1541">
        <f t="shared" si="7"/>
        <v>0</v>
      </c>
      <c r="I1541" s="71">
        <f t="shared" si="8"/>
        <v>1</v>
      </c>
      <c r="J1541">
        <f t="shared" si="9"/>
        <v>0</v>
      </c>
      <c r="K1541" t="str">
        <f t="shared" ref="K1541:M1541" si="3078">if(H1541=1,$E1541,"")</f>
        <v/>
      </c>
      <c r="L1541" s="19">
        <f t="shared" si="3078"/>
        <v>0.0422329227</v>
      </c>
      <c r="M1541" t="str">
        <f t="shared" si="3078"/>
        <v/>
      </c>
      <c r="N1541" s="158">
        <f>if('StockBond Returns'!AB1539=0,1,0)</f>
        <v>0</v>
      </c>
      <c r="O1541">
        <f>if( and('StockBond Returns'!$AB1539&lt;0,'StockBond Returns'!$AB1539&gt;=-0.1),1,0)</f>
        <v>1</v>
      </c>
      <c r="P1541">
        <f>if( and('StockBond Returns'!$AB1539&lt;-0.1,'StockBond Returns'!$AB1539&gt;=-0.2),1,0)</f>
        <v>0</v>
      </c>
      <c r="Q1541">
        <f>if( and('StockBond Returns'!$AB1539&lt;-0.2,'StockBond Returns'!$AB1539&gt;=-0.3),1,0)</f>
        <v>0</v>
      </c>
      <c r="R1541">
        <f>if('StockBond Returns'!AB1539&lt;-0.3,1,0)</f>
        <v>0</v>
      </c>
      <c r="S1541" t="str">
        <f t="shared" ref="S1541:W1541" si="3079">if(N1541=1,$E1541,"")</f>
        <v/>
      </c>
      <c r="T1541" s="19">
        <f t="shared" si="3079"/>
        <v>0.0422329227</v>
      </c>
      <c r="U1541" t="str">
        <f t="shared" si="3079"/>
        <v/>
      </c>
      <c r="V1541" t="str">
        <f t="shared" si="3079"/>
        <v/>
      </c>
      <c r="W1541" t="str">
        <f t="shared" si="3079"/>
        <v/>
      </c>
    </row>
    <row r="1542">
      <c r="A1542">
        <f t="shared" si="33"/>
        <v>12</v>
      </c>
      <c r="B1542">
        <f t="shared" si="34"/>
        <v>1998</v>
      </c>
      <c r="C1542" s="159">
        <f t="shared" si="709"/>
        <v>36160</v>
      </c>
      <c r="D1542" s="156">
        <f t="shared" si="12"/>
        <v>1998.916667</v>
      </c>
      <c r="E1542" s="157">
        <f>('StockBond Returns'!Y1541+'StockBond Returns'!AA1541-'Parameters &amp; Main Results'!$B$33)/'StockBond Returns'!Z1541*12</f>
        <v>0.04100805409</v>
      </c>
      <c r="F1542" s="77">
        <f>'StockBond Returns'!Y1541+'StockBond Returns'!AA1541-'StockBond Returns'!Z1541*'Distribution of Final Value'!$B$7</f>
        <v>0.5471199644</v>
      </c>
      <c r="G1542" s="19">
        <f>1/'StockBond Returns'!M1540</f>
        <v>0.02631832792</v>
      </c>
      <c r="H1542">
        <f t="shared" si="7"/>
        <v>0</v>
      </c>
      <c r="I1542" s="71">
        <f t="shared" si="8"/>
        <v>1</v>
      </c>
      <c r="J1542">
        <f t="shared" si="9"/>
        <v>1</v>
      </c>
      <c r="K1542" t="str">
        <f t="shared" ref="K1542:M1542" si="3080">if(H1542=1,$E1542,"")</f>
        <v/>
      </c>
      <c r="L1542" s="19">
        <f t="shared" si="3080"/>
        <v>0.04100805409</v>
      </c>
      <c r="M1542" s="19">
        <f t="shared" si="3080"/>
        <v>0.04100805409</v>
      </c>
      <c r="N1542" s="158">
        <f>if('StockBond Returns'!AB1540=0,1,0)</f>
        <v>1</v>
      </c>
      <c r="O1542">
        <f>if( and('StockBond Returns'!$AB1540&lt;0,'StockBond Returns'!$AB1540&gt;=-0.1),1,0)</f>
        <v>0</v>
      </c>
      <c r="P1542">
        <f>if( and('StockBond Returns'!$AB1540&lt;-0.1,'StockBond Returns'!$AB1540&gt;=-0.2),1,0)</f>
        <v>0</v>
      </c>
      <c r="Q1542">
        <f>if( and('StockBond Returns'!$AB1540&lt;-0.2,'StockBond Returns'!$AB1540&gt;=-0.3),1,0)</f>
        <v>0</v>
      </c>
      <c r="R1542">
        <f>if('StockBond Returns'!AB1540&lt;-0.3,1,0)</f>
        <v>0</v>
      </c>
      <c r="S1542" s="19">
        <f t="shared" ref="S1542:W1542" si="3081">if(N1542=1,$E1542,"")</f>
        <v>0.04100805409</v>
      </c>
      <c r="T1542" t="str">
        <f t="shared" si="3081"/>
        <v/>
      </c>
      <c r="U1542" t="str">
        <f t="shared" si="3081"/>
        <v/>
      </c>
      <c r="V1542" t="str">
        <f t="shared" si="3081"/>
        <v/>
      </c>
      <c r="W1542" t="str">
        <f t="shared" si="3081"/>
        <v/>
      </c>
    </row>
    <row r="1543">
      <c r="A1543">
        <f t="shared" si="33"/>
        <v>1</v>
      </c>
      <c r="B1543">
        <f t="shared" si="34"/>
        <v>1999</v>
      </c>
      <c r="C1543" s="159">
        <f t="shared" si="709"/>
        <v>36191</v>
      </c>
      <c r="D1543" s="156">
        <f t="shared" si="12"/>
        <v>1999</v>
      </c>
      <c r="E1543" s="157">
        <f>('StockBond Returns'!Y1542+'StockBond Returns'!AA1542-'Parameters &amp; Main Results'!$B$33)/'StockBond Returns'!Z1542*12</f>
        <v>0.03944618631</v>
      </c>
      <c r="F1543" s="77">
        <f>'StockBond Returns'!Y1542+'StockBond Returns'!AA1542-'StockBond Returns'!Z1542*'Distribution of Final Value'!$B$7</f>
        <v>0.08672042293</v>
      </c>
      <c r="G1543" s="19">
        <f>1/'StockBond Returns'!M1541</f>
        <v>0.02493867943</v>
      </c>
      <c r="H1543">
        <f t="shared" si="7"/>
        <v>0</v>
      </c>
      <c r="I1543" s="71">
        <f t="shared" si="8"/>
        <v>1</v>
      </c>
      <c r="J1543">
        <f t="shared" si="9"/>
        <v>1</v>
      </c>
      <c r="K1543" t="str">
        <f t="shared" ref="K1543:M1543" si="3082">if(H1543=1,$E1543,"")</f>
        <v/>
      </c>
      <c r="L1543" s="19">
        <f t="shared" si="3082"/>
        <v>0.03944618631</v>
      </c>
      <c r="M1543" s="19">
        <f t="shared" si="3082"/>
        <v>0.03944618631</v>
      </c>
      <c r="N1543" s="158">
        <f>if('StockBond Returns'!AB1541=0,1,0)</f>
        <v>1</v>
      </c>
      <c r="O1543">
        <f>if( and('StockBond Returns'!$AB1541&lt;0,'StockBond Returns'!$AB1541&gt;=-0.1),1,0)</f>
        <v>0</v>
      </c>
      <c r="P1543">
        <f>if( and('StockBond Returns'!$AB1541&lt;-0.1,'StockBond Returns'!$AB1541&gt;=-0.2),1,0)</f>
        <v>0</v>
      </c>
      <c r="Q1543">
        <f>if( and('StockBond Returns'!$AB1541&lt;-0.2,'StockBond Returns'!$AB1541&gt;=-0.3),1,0)</f>
        <v>0</v>
      </c>
      <c r="R1543">
        <f>if('StockBond Returns'!AB1541&lt;-0.3,1,0)</f>
        <v>0</v>
      </c>
      <c r="S1543" s="19">
        <f t="shared" ref="S1543:W1543" si="3083">if(N1543=1,$E1543,"")</f>
        <v>0.03944618631</v>
      </c>
      <c r="T1543" t="str">
        <f t="shared" si="3083"/>
        <v/>
      </c>
      <c r="U1543" t="str">
        <f t="shared" si="3083"/>
        <v/>
      </c>
      <c r="V1543" t="str">
        <f t="shared" si="3083"/>
        <v/>
      </c>
      <c r="W1543" t="str">
        <f t="shared" si="3083"/>
        <v/>
      </c>
    </row>
    <row r="1544">
      <c r="A1544">
        <f t="shared" si="33"/>
        <v>2</v>
      </c>
      <c r="B1544">
        <f t="shared" si="34"/>
        <v>1999</v>
      </c>
      <c r="C1544" s="159">
        <f t="shared" si="709"/>
        <v>36219</v>
      </c>
      <c r="D1544" s="156">
        <f t="shared" si="12"/>
        <v>1999.083333</v>
      </c>
      <c r="E1544" s="157">
        <f>('StockBond Returns'!Y1543+'StockBond Returns'!AA1543-'Parameters &amp; Main Results'!$B$33)/'StockBond Returns'!Z1543*12</f>
        <v>0.03857810013</v>
      </c>
      <c r="F1544" s="77">
        <f>'StockBond Returns'!Y1543+'StockBond Returns'!AA1543-'StockBond Returns'!Z1543*'Distribution of Final Value'!$B$7</f>
        <v>-0.1693860822</v>
      </c>
      <c r="G1544" s="19">
        <f>1/'StockBond Returns'!M1542</f>
        <v>0.02417545025</v>
      </c>
      <c r="H1544">
        <f t="shared" si="7"/>
        <v>0</v>
      </c>
      <c r="I1544" s="71">
        <f t="shared" si="8"/>
        <v>1</v>
      </c>
      <c r="J1544">
        <f t="shared" si="9"/>
        <v>1</v>
      </c>
      <c r="K1544" t="str">
        <f t="shared" ref="K1544:M1544" si="3084">if(H1544=1,$E1544,"")</f>
        <v/>
      </c>
      <c r="L1544" s="19">
        <f t="shared" si="3084"/>
        <v>0.03857810013</v>
      </c>
      <c r="M1544" s="19">
        <f t="shared" si="3084"/>
        <v>0.03857810013</v>
      </c>
      <c r="N1544" s="158">
        <f>if('StockBond Returns'!AB1542=0,1,0)</f>
        <v>1</v>
      </c>
      <c r="O1544">
        <f>if( and('StockBond Returns'!$AB1542&lt;0,'StockBond Returns'!$AB1542&gt;=-0.1),1,0)</f>
        <v>0</v>
      </c>
      <c r="P1544">
        <f>if( and('StockBond Returns'!$AB1542&lt;-0.1,'StockBond Returns'!$AB1542&gt;=-0.2),1,0)</f>
        <v>0</v>
      </c>
      <c r="Q1544">
        <f>if( and('StockBond Returns'!$AB1542&lt;-0.2,'StockBond Returns'!$AB1542&gt;=-0.3),1,0)</f>
        <v>0</v>
      </c>
      <c r="R1544">
        <f>if('StockBond Returns'!AB1542&lt;-0.3,1,0)</f>
        <v>0</v>
      </c>
      <c r="S1544" s="19">
        <f t="shared" ref="S1544:W1544" si="3085">if(N1544=1,$E1544,"")</f>
        <v>0.03857810013</v>
      </c>
      <c r="T1544" t="str">
        <f t="shared" si="3085"/>
        <v/>
      </c>
      <c r="U1544" t="str">
        <f t="shared" si="3085"/>
        <v/>
      </c>
      <c r="V1544" t="str">
        <f t="shared" si="3085"/>
        <v/>
      </c>
      <c r="W1544" t="str">
        <f t="shared" si="3085"/>
        <v/>
      </c>
    </row>
    <row r="1545">
      <c r="A1545">
        <f t="shared" si="33"/>
        <v>3</v>
      </c>
      <c r="B1545">
        <f t="shared" si="34"/>
        <v>1999</v>
      </c>
      <c r="C1545" s="159">
        <f t="shared" si="709"/>
        <v>36250</v>
      </c>
      <c r="D1545" s="156">
        <f t="shared" si="12"/>
        <v>1999.166667</v>
      </c>
      <c r="E1545" s="157">
        <f>('StockBond Returns'!Y1544+'StockBond Returns'!AA1544-'Parameters &amp; Main Results'!$B$33)/'StockBond Returns'!Z1544*12</f>
        <v>0.0399009631</v>
      </c>
      <c r="F1545" s="77">
        <f>'StockBond Returns'!Y1544+'StockBond Returns'!AA1544-'StockBond Returns'!Z1544*'Distribution of Final Value'!$B$7</f>
        <v>0.2207752824</v>
      </c>
      <c r="G1545" s="19">
        <f>1/'StockBond Returns'!M1543</f>
        <v>0.02496102364</v>
      </c>
      <c r="H1545">
        <f t="shared" si="7"/>
        <v>0</v>
      </c>
      <c r="I1545" s="71">
        <f t="shared" si="8"/>
        <v>1</v>
      </c>
      <c r="J1545">
        <f t="shared" si="9"/>
        <v>0</v>
      </c>
      <c r="K1545" t="str">
        <f t="shared" ref="K1545:M1545" si="3086">if(H1545=1,$E1545,"")</f>
        <v/>
      </c>
      <c r="L1545" s="19">
        <f t="shared" si="3086"/>
        <v>0.0399009631</v>
      </c>
      <c r="M1545" t="str">
        <f t="shared" si="3086"/>
        <v/>
      </c>
      <c r="N1545" s="158">
        <f>if('StockBond Returns'!AB1543=0,1,0)</f>
        <v>0</v>
      </c>
      <c r="O1545">
        <f>if( and('StockBond Returns'!$AB1543&lt;0,'StockBond Returns'!$AB1543&gt;=-0.1),1,0)</f>
        <v>1</v>
      </c>
      <c r="P1545">
        <f>if( and('StockBond Returns'!$AB1543&lt;-0.1,'StockBond Returns'!$AB1543&gt;=-0.2),1,0)</f>
        <v>0</v>
      </c>
      <c r="Q1545">
        <f>if( and('StockBond Returns'!$AB1543&lt;-0.2,'StockBond Returns'!$AB1543&gt;=-0.3),1,0)</f>
        <v>0</v>
      </c>
      <c r="R1545">
        <f>if('StockBond Returns'!AB1543&lt;-0.3,1,0)</f>
        <v>0</v>
      </c>
      <c r="S1545" t="str">
        <f t="shared" ref="S1545:W1545" si="3087">if(N1545=1,$E1545,"")</f>
        <v/>
      </c>
      <c r="T1545" s="19">
        <f t="shared" si="3087"/>
        <v>0.0399009631</v>
      </c>
      <c r="U1545" t="str">
        <f t="shared" si="3087"/>
        <v/>
      </c>
      <c r="V1545" t="str">
        <f t="shared" si="3087"/>
        <v/>
      </c>
      <c r="W1545" t="str">
        <f t="shared" si="3087"/>
        <v/>
      </c>
    </row>
    <row r="1546">
      <c r="A1546">
        <f t="shared" si="33"/>
        <v>4</v>
      </c>
      <c r="B1546">
        <f t="shared" si="34"/>
        <v>1999</v>
      </c>
      <c r="C1546" s="159">
        <f t="shared" si="709"/>
        <v>36280</v>
      </c>
      <c r="D1546" s="156">
        <f t="shared" si="12"/>
        <v>1999.25</v>
      </c>
      <c r="E1546" s="157">
        <f>('StockBond Returns'!Y1545+'StockBond Returns'!AA1545-'Parameters &amp; Main Results'!$B$33)/'StockBond Returns'!Z1545*12</f>
        <v>0.03879067761</v>
      </c>
      <c r="F1546" s="77">
        <f>'StockBond Returns'!Y1545+'StockBond Returns'!AA1545-'StockBond Returns'!Z1545*'Distribution of Final Value'!$B$7</f>
        <v>-0.1069895677</v>
      </c>
      <c r="G1546" s="19">
        <f>1/'StockBond Returns'!M1544</f>
        <v>0.02409169256</v>
      </c>
      <c r="H1546">
        <f t="shared" si="7"/>
        <v>0</v>
      </c>
      <c r="I1546" s="71">
        <f t="shared" si="8"/>
        <v>1</v>
      </c>
      <c r="J1546">
        <f t="shared" si="9"/>
        <v>1</v>
      </c>
      <c r="K1546" t="str">
        <f t="shared" ref="K1546:M1546" si="3088">if(H1546=1,$E1546,"")</f>
        <v/>
      </c>
      <c r="L1546" s="19">
        <f t="shared" si="3088"/>
        <v>0.03879067761</v>
      </c>
      <c r="M1546" s="19">
        <f t="shared" si="3088"/>
        <v>0.03879067761</v>
      </c>
      <c r="N1546" s="158">
        <f>if('StockBond Returns'!AB1544=0,1,0)</f>
        <v>1</v>
      </c>
      <c r="O1546">
        <f>if( and('StockBond Returns'!$AB1544&lt;0,'StockBond Returns'!$AB1544&gt;=-0.1),1,0)</f>
        <v>0</v>
      </c>
      <c r="P1546">
        <f>if( and('StockBond Returns'!$AB1544&lt;-0.1,'StockBond Returns'!$AB1544&gt;=-0.2),1,0)</f>
        <v>0</v>
      </c>
      <c r="Q1546">
        <f>if( and('StockBond Returns'!$AB1544&lt;-0.2,'StockBond Returns'!$AB1544&gt;=-0.3),1,0)</f>
        <v>0</v>
      </c>
      <c r="R1546">
        <f>if('StockBond Returns'!AB1544&lt;-0.3,1,0)</f>
        <v>0</v>
      </c>
      <c r="S1546" s="19">
        <f t="shared" ref="S1546:W1546" si="3089">if(N1546=1,$E1546,"")</f>
        <v>0.03879067761</v>
      </c>
      <c r="T1546" t="str">
        <f t="shared" si="3089"/>
        <v/>
      </c>
      <c r="U1546" t="str">
        <f t="shared" si="3089"/>
        <v/>
      </c>
      <c r="V1546" t="str">
        <f t="shared" si="3089"/>
        <v/>
      </c>
      <c r="W1546" t="str">
        <f t="shared" si="3089"/>
        <v/>
      </c>
    </row>
    <row r="1547">
      <c r="A1547">
        <f t="shared" si="33"/>
        <v>5</v>
      </c>
      <c r="B1547">
        <f t="shared" si="34"/>
        <v>1999</v>
      </c>
      <c r="C1547" s="159">
        <f t="shared" si="709"/>
        <v>36311</v>
      </c>
      <c r="D1547" s="156">
        <f t="shared" si="12"/>
        <v>1999.333333</v>
      </c>
      <c r="E1547" s="157">
        <f>('StockBond Returns'!Y1546+'StockBond Returns'!AA1546-'Parameters &amp; Main Results'!$B$33)/'StockBond Returns'!Z1546*12</f>
        <v>0.03811338484</v>
      </c>
      <c r="F1547" s="77">
        <f>'StockBond Returns'!Y1546+'StockBond Returns'!AA1546-'StockBond Returns'!Z1546*'Distribution of Final Value'!$B$7</f>
        <v>-0.3071820972</v>
      </c>
      <c r="G1547" s="19">
        <f>1/'StockBond Returns'!M1545</f>
        <v>0.0234093629</v>
      </c>
      <c r="H1547">
        <f t="shared" si="7"/>
        <v>0</v>
      </c>
      <c r="I1547" s="71">
        <f t="shared" si="8"/>
        <v>1</v>
      </c>
      <c r="J1547">
        <f t="shared" si="9"/>
        <v>1</v>
      </c>
      <c r="K1547" t="str">
        <f t="shared" ref="K1547:M1547" si="3090">if(H1547=1,$E1547,"")</f>
        <v/>
      </c>
      <c r="L1547" s="19">
        <f t="shared" si="3090"/>
        <v>0.03811338484</v>
      </c>
      <c r="M1547" s="19">
        <f t="shared" si="3090"/>
        <v>0.03811338484</v>
      </c>
      <c r="N1547" s="158">
        <f>if('StockBond Returns'!AB1545=0,1,0)</f>
        <v>1</v>
      </c>
      <c r="O1547">
        <f>if( and('StockBond Returns'!$AB1545&lt;0,'StockBond Returns'!$AB1545&gt;=-0.1),1,0)</f>
        <v>0</v>
      </c>
      <c r="P1547">
        <f>if( and('StockBond Returns'!$AB1545&lt;-0.1,'StockBond Returns'!$AB1545&gt;=-0.2),1,0)</f>
        <v>0</v>
      </c>
      <c r="Q1547">
        <f>if( and('StockBond Returns'!$AB1545&lt;-0.2,'StockBond Returns'!$AB1545&gt;=-0.3),1,0)</f>
        <v>0</v>
      </c>
      <c r="R1547">
        <f>if('StockBond Returns'!AB1545&lt;-0.3,1,0)</f>
        <v>0</v>
      </c>
      <c r="S1547" s="19">
        <f t="shared" ref="S1547:W1547" si="3091">if(N1547=1,$E1547,"")</f>
        <v>0.03811338484</v>
      </c>
      <c r="T1547" t="str">
        <f t="shared" si="3091"/>
        <v/>
      </c>
      <c r="U1547" t="str">
        <f t="shared" si="3091"/>
        <v/>
      </c>
      <c r="V1547" t="str">
        <f t="shared" si="3091"/>
        <v/>
      </c>
      <c r="W1547" t="str">
        <f t="shared" si="3091"/>
        <v/>
      </c>
    </row>
    <row r="1548">
      <c r="A1548">
        <f t="shared" si="33"/>
        <v>6</v>
      </c>
      <c r="B1548">
        <f t="shared" si="34"/>
        <v>1999</v>
      </c>
      <c r="C1548" s="159">
        <f t="shared" si="709"/>
        <v>36341</v>
      </c>
      <c r="D1548" s="156">
        <f t="shared" si="12"/>
        <v>1999.416667</v>
      </c>
      <c r="E1548" s="157">
        <f>('StockBond Returns'!Y1547+'StockBond Returns'!AA1547-'Parameters &amp; Main Results'!$B$33)/'StockBond Returns'!Z1547*12</f>
        <v>0.03923018958</v>
      </c>
      <c r="F1548" s="77">
        <f>'StockBond Returns'!Y1547+'StockBond Returns'!AA1547-'StockBond Returns'!Z1547*'Distribution of Final Value'!$B$7</f>
        <v>0.02253083682</v>
      </c>
      <c r="G1548" s="19">
        <f>1/'StockBond Returns'!M1546</f>
        <v>0.02418453893</v>
      </c>
      <c r="H1548">
        <f t="shared" si="7"/>
        <v>0</v>
      </c>
      <c r="I1548" s="71">
        <f t="shared" si="8"/>
        <v>1</v>
      </c>
      <c r="J1548">
        <f t="shared" si="9"/>
        <v>0</v>
      </c>
      <c r="K1548" t="str">
        <f t="shared" ref="K1548:M1548" si="3092">if(H1548=1,$E1548,"")</f>
        <v/>
      </c>
      <c r="L1548" s="19">
        <f t="shared" si="3092"/>
        <v>0.03923018958</v>
      </c>
      <c r="M1548" t="str">
        <f t="shared" si="3092"/>
        <v/>
      </c>
      <c r="N1548" s="158">
        <f>if('StockBond Returns'!AB1546=0,1,0)</f>
        <v>0</v>
      </c>
      <c r="O1548">
        <f>if( and('StockBond Returns'!$AB1546&lt;0,'StockBond Returns'!$AB1546&gt;=-0.1),1,0)</f>
        <v>1</v>
      </c>
      <c r="P1548">
        <f>if( and('StockBond Returns'!$AB1546&lt;-0.1,'StockBond Returns'!$AB1546&gt;=-0.2),1,0)</f>
        <v>0</v>
      </c>
      <c r="Q1548">
        <f>if( and('StockBond Returns'!$AB1546&lt;-0.2,'StockBond Returns'!$AB1546&gt;=-0.3),1,0)</f>
        <v>0</v>
      </c>
      <c r="R1548">
        <f>if('StockBond Returns'!AB1546&lt;-0.3,1,0)</f>
        <v>0</v>
      </c>
      <c r="S1548" t="str">
        <f t="shared" ref="S1548:W1548" si="3093">if(N1548=1,$E1548,"")</f>
        <v/>
      </c>
      <c r="T1548" s="19">
        <f t="shared" si="3093"/>
        <v>0.03923018958</v>
      </c>
      <c r="U1548" t="str">
        <f t="shared" si="3093"/>
        <v/>
      </c>
      <c r="V1548" t="str">
        <f t="shared" si="3093"/>
        <v/>
      </c>
      <c r="W1548" t="str">
        <f t="shared" si="3093"/>
        <v/>
      </c>
    </row>
    <row r="1549">
      <c r="A1549">
        <f t="shared" si="33"/>
        <v>7</v>
      </c>
      <c r="B1549">
        <f t="shared" si="34"/>
        <v>1999</v>
      </c>
      <c r="C1549" s="159">
        <f t="shared" si="709"/>
        <v>36372</v>
      </c>
      <c r="D1549" s="156">
        <f t="shared" si="12"/>
        <v>1999.5</v>
      </c>
      <c r="E1549" s="157">
        <f>('StockBond Returns'!Y1548+'StockBond Returns'!AA1548-'Parameters &amp; Main Results'!$B$33)/'StockBond Returns'!Z1548*12</f>
        <v>0.03772274969</v>
      </c>
      <c r="F1549" s="77">
        <f>'StockBond Returns'!Y1548+'StockBond Returns'!AA1548-'StockBond Returns'!Z1548*'Distribution of Final Value'!$B$7</f>
        <v>-0.4231840353</v>
      </c>
      <c r="G1549" s="19">
        <f>1/'StockBond Returns'!M1547</f>
        <v>0.02284124477</v>
      </c>
      <c r="H1549">
        <f t="shared" si="7"/>
        <v>0</v>
      </c>
      <c r="I1549" s="71">
        <f t="shared" si="8"/>
        <v>1</v>
      </c>
      <c r="J1549">
        <f t="shared" si="9"/>
        <v>1</v>
      </c>
      <c r="K1549" t="str">
        <f t="shared" ref="K1549:M1549" si="3094">if(H1549=1,$E1549,"")</f>
        <v/>
      </c>
      <c r="L1549" s="19">
        <f t="shared" si="3094"/>
        <v>0.03772274969</v>
      </c>
      <c r="M1549" s="19">
        <f t="shared" si="3094"/>
        <v>0.03772274969</v>
      </c>
      <c r="N1549" s="158">
        <f>if('StockBond Returns'!AB1547=0,1,0)</f>
        <v>1</v>
      </c>
      <c r="O1549">
        <f>if( and('StockBond Returns'!$AB1547&lt;0,'StockBond Returns'!$AB1547&gt;=-0.1),1,0)</f>
        <v>0</v>
      </c>
      <c r="P1549">
        <f>if( and('StockBond Returns'!$AB1547&lt;-0.1,'StockBond Returns'!$AB1547&gt;=-0.2),1,0)</f>
        <v>0</v>
      </c>
      <c r="Q1549">
        <f>if( and('StockBond Returns'!$AB1547&lt;-0.2,'StockBond Returns'!$AB1547&gt;=-0.3),1,0)</f>
        <v>0</v>
      </c>
      <c r="R1549">
        <f>if('StockBond Returns'!AB1547&lt;-0.3,1,0)</f>
        <v>0</v>
      </c>
      <c r="S1549" s="19">
        <f t="shared" ref="S1549:W1549" si="3095">if(N1549=1,$E1549,"")</f>
        <v>0.03772274969</v>
      </c>
      <c r="T1549" t="str">
        <f t="shared" si="3095"/>
        <v/>
      </c>
      <c r="U1549" t="str">
        <f t="shared" si="3095"/>
        <v/>
      </c>
      <c r="V1549" t="str">
        <f t="shared" si="3095"/>
        <v/>
      </c>
      <c r="W1549" t="str">
        <f t="shared" si="3095"/>
        <v/>
      </c>
    </row>
    <row r="1550">
      <c r="A1550">
        <f t="shared" si="33"/>
        <v>8</v>
      </c>
      <c r="B1550">
        <f t="shared" si="34"/>
        <v>1999</v>
      </c>
      <c r="C1550" s="159">
        <f t="shared" si="709"/>
        <v>36403</v>
      </c>
      <c r="D1550" s="156">
        <f t="shared" si="12"/>
        <v>1999.583333</v>
      </c>
      <c r="E1550" s="157">
        <f>('StockBond Returns'!Y1549+'StockBond Returns'!AA1549-'Parameters &amp; Main Results'!$B$33)/'StockBond Returns'!Z1549*12</f>
        <v>0.0389080353</v>
      </c>
      <c r="F1550" s="77">
        <f>'StockBond Returns'!Y1549+'StockBond Returns'!AA1549-'StockBond Returns'!Z1549*'Distribution of Final Value'!$B$7</f>
        <v>-0.07297623268</v>
      </c>
      <c r="G1550" s="19">
        <f>1/'StockBond Returns'!M1548</f>
        <v>0.02372597661</v>
      </c>
      <c r="H1550">
        <f t="shared" si="7"/>
        <v>0</v>
      </c>
      <c r="I1550" s="71">
        <f t="shared" si="8"/>
        <v>1</v>
      </c>
      <c r="J1550">
        <f t="shared" si="9"/>
        <v>0</v>
      </c>
      <c r="K1550" t="str">
        <f t="shared" ref="K1550:M1550" si="3096">if(H1550=1,$E1550,"")</f>
        <v/>
      </c>
      <c r="L1550" s="19">
        <f t="shared" si="3096"/>
        <v>0.0389080353</v>
      </c>
      <c r="M1550" t="str">
        <f t="shared" si="3096"/>
        <v/>
      </c>
      <c r="N1550" s="158">
        <f>if('StockBond Returns'!AB1548=0,1,0)</f>
        <v>0</v>
      </c>
      <c r="O1550">
        <f>if( and('StockBond Returns'!$AB1548&lt;0,'StockBond Returns'!$AB1548&gt;=-0.1),1,0)</f>
        <v>1</v>
      </c>
      <c r="P1550">
        <f>if( and('StockBond Returns'!$AB1548&lt;-0.1,'StockBond Returns'!$AB1548&gt;=-0.2),1,0)</f>
        <v>0</v>
      </c>
      <c r="Q1550">
        <f>if( and('StockBond Returns'!$AB1548&lt;-0.2,'StockBond Returns'!$AB1548&gt;=-0.3),1,0)</f>
        <v>0</v>
      </c>
      <c r="R1550">
        <f>if('StockBond Returns'!AB1548&lt;-0.3,1,0)</f>
        <v>0</v>
      </c>
      <c r="S1550" t="str">
        <f t="shared" ref="S1550:W1550" si="3097">if(N1550=1,$E1550,"")</f>
        <v/>
      </c>
      <c r="T1550" s="19">
        <f t="shared" si="3097"/>
        <v>0.0389080353</v>
      </c>
      <c r="U1550" t="str">
        <f t="shared" si="3097"/>
        <v/>
      </c>
      <c r="V1550" t="str">
        <f t="shared" si="3097"/>
        <v/>
      </c>
      <c r="W1550" t="str">
        <f t="shared" si="3097"/>
        <v/>
      </c>
    </row>
    <row r="1551">
      <c r="A1551">
        <f t="shared" si="33"/>
        <v>9</v>
      </c>
      <c r="B1551">
        <f t="shared" si="34"/>
        <v>1999</v>
      </c>
      <c r="C1551" s="159">
        <f t="shared" si="709"/>
        <v>36433</v>
      </c>
      <c r="D1551" s="156">
        <f t="shared" si="12"/>
        <v>1999.666667</v>
      </c>
      <c r="E1551" s="157">
        <f>('StockBond Returns'!Y1550+'StockBond Returns'!AA1550-'Parameters &amp; Main Results'!$B$33)/'StockBond Returns'!Z1550*12</f>
        <v>0.0392305144</v>
      </c>
      <c r="F1551" s="77">
        <f>'StockBond Returns'!Y1550+'StockBond Returns'!AA1550-'StockBond Returns'!Z1550*'Distribution of Final Value'!$B$7</f>
        <v>0.02230249194</v>
      </c>
      <c r="G1551" s="19">
        <f>1/'StockBond Returns'!M1549</f>
        <v>0.02397674447</v>
      </c>
      <c r="H1551">
        <f t="shared" si="7"/>
        <v>0</v>
      </c>
      <c r="I1551" s="71">
        <f t="shared" si="8"/>
        <v>1</v>
      </c>
      <c r="J1551">
        <f t="shared" si="9"/>
        <v>0</v>
      </c>
      <c r="K1551" t="str">
        <f t="shared" ref="K1551:M1551" si="3098">if(H1551=1,$E1551,"")</f>
        <v/>
      </c>
      <c r="L1551" s="19">
        <f t="shared" si="3098"/>
        <v>0.0392305144</v>
      </c>
      <c r="M1551" t="str">
        <f t="shared" si="3098"/>
        <v/>
      </c>
      <c r="N1551" s="158">
        <f>if('StockBond Returns'!AB1549=0,1,0)</f>
        <v>0</v>
      </c>
      <c r="O1551">
        <f>if( and('StockBond Returns'!$AB1549&lt;0,'StockBond Returns'!$AB1549&gt;=-0.1),1,0)</f>
        <v>1</v>
      </c>
      <c r="P1551">
        <f>if( and('StockBond Returns'!$AB1549&lt;-0.1,'StockBond Returns'!$AB1549&gt;=-0.2),1,0)</f>
        <v>0</v>
      </c>
      <c r="Q1551">
        <f>if( and('StockBond Returns'!$AB1549&lt;-0.2,'StockBond Returns'!$AB1549&gt;=-0.3),1,0)</f>
        <v>0</v>
      </c>
      <c r="R1551">
        <f>if('StockBond Returns'!AB1549&lt;-0.3,1,0)</f>
        <v>0</v>
      </c>
      <c r="S1551" t="str">
        <f t="shared" ref="S1551:W1551" si="3099">if(N1551=1,$E1551,"")</f>
        <v/>
      </c>
      <c r="T1551" s="19">
        <f t="shared" si="3099"/>
        <v>0.0392305144</v>
      </c>
      <c r="U1551" t="str">
        <f t="shared" si="3099"/>
        <v/>
      </c>
      <c r="V1551" t="str">
        <f t="shared" si="3099"/>
        <v/>
      </c>
      <c r="W1551" t="str">
        <f t="shared" si="3099"/>
        <v/>
      </c>
    </row>
    <row r="1552">
      <c r="A1552">
        <f t="shared" si="33"/>
        <v>10</v>
      </c>
      <c r="B1552">
        <f t="shared" si="34"/>
        <v>1999</v>
      </c>
      <c r="C1552" s="159">
        <f t="shared" si="709"/>
        <v>36464</v>
      </c>
      <c r="D1552" s="156">
        <f t="shared" si="12"/>
        <v>1999.75</v>
      </c>
      <c r="E1552" s="157">
        <f>('StockBond Returns'!Y1551+'StockBond Returns'!AA1551-'Parameters &amp; Main Results'!$B$33)/'StockBond Returns'!Z1551*12</f>
        <v>0.04019781656</v>
      </c>
      <c r="F1552" s="77">
        <f>'StockBond Returns'!Y1551+'StockBond Returns'!AA1551-'StockBond Returns'!Z1551*'Distribution of Final Value'!$B$7</f>
        <v>0.3085604573</v>
      </c>
      <c r="G1552" s="19">
        <f>1/'StockBond Returns'!M1550</f>
        <v>0.02486831479</v>
      </c>
      <c r="H1552">
        <f t="shared" si="7"/>
        <v>0</v>
      </c>
      <c r="I1552" s="71">
        <f t="shared" si="8"/>
        <v>1</v>
      </c>
      <c r="J1552">
        <f t="shared" si="9"/>
        <v>0</v>
      </c>
      <c r="K1552" t="str">
        <f t="shared" ref="K1552:M1552" si="3100">if(H1552=1,$E1552,"")</f>
        <v/>
      </c>
      <c r="L1552" s="19">
        <f t="shared" si="3100"/>
        <v>0.04019781656</v>
      </c>
      <c r="M1552" t="str">
        <f t="shared" si="3100"/>
        <v/>
      </c>
      <c r="N1552" s="158">
        <f>if('StockBond Returns'!AB1550=0,1,0)</f>
        <v>0</v>
      </c>
      <c r="O1552">
        <f>if( and('StockBond Returns'!$AB1550&lt;0,'StockBond Returns'!$AB1550&gt;=-0.1),1,0)</f>
        <v>1</v>
      </c>
      <c r="P1552">
        <f>if( and('StockBond Returns'!$AB1550&lt;-0.1,'StockBond Returns'!$AB1550&gt;=-0.2),1,0)</f>
        <v>0</v>
      </c>
      <c r="Q1552">
        <f>if( and('StockBond Returns'!$AB1550&lt;-0.2,'StockBond Returns'!$AB1550&gt;=-0.3),1,0)</f>
        <v>0</v>
      </c>
      <c r="R1552">
        <f>if('StockBond Returns'!AB1550&lt;-0.3,1,0)</f>
        <v>0</v>
      </c>
      <c r="S1552" t="str">
        <f t="shared" ref="S1552:W1552" si="3101">if(N1552=1,$E1552,"")</f>
        <v/>
      </c>
      <c r="T1552" s="19">
        <f t="shared" si="3101"/>
        <v>0.04019781656</v>
      </c>
      <c r="U1552" t="str">
        <f t="shared" si="3101"/>
        <v/>
      </c>
      <c r="V1552" t="str">
        <f t="shared" si="3101"/>
        <v/>
      </c>
      <c r="W1552" t="str">
        <f t="shared" si="3101"/>
        <v/>
      </c>
    </row>
    <row r="1553">
      <c r="A1553">
        <f t="shared" si="33"/>
        <v>11</v>
      </c>
      <c r="B1553">
        <f t="shared" si="34"/>
        <v>1999</v>
      </c>
      <c r="C1553" s="159">
        <f t="shared" si="709"/>
        <v>36494</v>
      </c>
      <c r="D1553" s="156">
        <f t="shared" si="12"/>
        <v>1999.833333</v>
      </c>
      <c r="E1553" s="157">
        <f>('StockBond Returns'!Y1552+'StockBond Returns'!AA1552-'Parameters &amp; Main Results'!$B$33)/'StockBond Returns'!Z1552*12</f>
        <v>0.03882836083</v>
      </c>
      <c r="F1553" s="77">
        <f>'StockBond Returns'!Y1552+'StockBond Returns'!AA1552-'StockBond Returns'!Z1552*'Distribution of Final Value'!$B$7</f>
        <v>-0.09696409436</v>
      </c>
      <c r="G1553" s="19">
        <f>1/'StockBond Returns'!M1551</f>
        <v>0.02367380751</v>
      </c>
      <c r="H1553">
        <f t="shared" si="7"/>
        <v>0</v>
      </c>
      <c r="I1553" s="71">
        <f t="shared" si="8"/>
        <v>1</v>
      </c>
      <c r="J1553">
        <f t="shared" si="9"/>
        <v>0</v>
      </c>
      <c r="K1553" t="str">
        <f t="shared" ref="K1553:M1553" si="3102">if(H1553=1,$E1553,"")</f>
        <v/>
      </c>
      <c r="L1553" s="19">
        <f t="shared" si="3102"/>
        <v>0.03882836083</v>
      </c>
      <c r="M1553" t="str">
        <f t="shared" si="3102"/>
        <v/>
      </c>
      <c r="N1553" s="158">
        <f>if('StockBond Returns'!AB1551=0,1,0)</f>
        <v>0</v>
      </c>
      <c r="O1553">
        <f>if( and('StockBond Returns'!$AB1551&lt;0,'StockBond Returns'!$AB1551&gt;=-0.1),1,0)</f>
        <v>1</v>
      </c>
      <c r="P1553">
        <f>if( and('StockBond Returns'!$AB1551&lt;-0.1,'StockBond Returns'!$AB1551&gt;=-0.2),1,0)</f>
        <v>0</v>
      </c>
      <c r="Q1553">
        <f>if( and('StockBond Returns'!$AB1551&lt;-0.2,'StockBond Returns'!$AB1551&gt;=-0.3),1,0)</f>
        <v>0</v>
      </c>
      <c r="R1553">
        <f>if('StockBond Returns'!AB1551&lt;-0.3,1,0)</f>
        <v>0</v>
      </c>
      <c r="S1553" t="str">
        <f t="shared" ref="S1553:W1553" si="3103">if(N1553=1,$E1553,"")</f>
        <v/>
      </c>
      <c r="T1553" s="19">
        <f t="shared" si="3103"/>
        <v>0.03882836083</v>
      </c>
      <c r="U1553" t="str">
        <f t="shared" si="3103"/>
        <v/>
      </c>
      <c r="V1553" t="str">
        <f t="shared" si="3103"/>
        <v/>
      </c>
      <c r="W1553" t="str">
        <f t="shared" si="3103"/>
        <v/>
      </c>
    </row>
    <row r="1554">
      <c r="A1554">
        <f t="shared" si="33"/>
        <v>12</v>
      </c>
      <c r="B1554">
        <f t="shared" si="34"/>
        <v>1999</v>
      </c>
      <c r="C1554" s="159">
        <f t="shared" si="709"/>
        <v>36525</v>
      </c>
      <c r="D1554" s="156">
        <f t="shared" si="12"/>
        <v>1999.916667</v>
      </c>
      <c r="E1554" s="157">
        <f>('StockBond Returns'!Y1553+'StockBond Returns'!AA1553-'Parameters &amp; Main Results'!$B$33)/'StockBond Returns'!Z1553*12</f>
        <v>0.03831598865</v>
      </c>
      <c r="F1554" s="77">
        <f>'StockBond Returns'!Y1553+'StockBond Returns'!AA1553-'StockBond Returns'!Z1553*'Distribution of Final Value'!$B$7</f>
        <v>-0.2489237258</v>
      </c>
      <c r="G1554" s="19">
        <f>1/'StockBond Returns'!M1552</f>
        <v>0.02317853265</v>
      </c>
      <c r="H1554">
        <f t="shared" si="7"/>
        <v>0</v>
      </c>
      <c r="I1554" s="71">
        <f t="shared" si="8"/>
        <v>1</v>
      </c>
      <c r="J1554">
        <f t="shared" si="9"/>
        <v>1</v>
      </c>
      <c r="K1554" t="str">
        <f t="shared" ref="K1554:M1554" si="3104">if(H1554=1,$E1554,"")</f>
        <v/>
      </c>
      <c r="L1554" s="19">
        <f t="shared" si="3104"/>
        <v>0.03831598865</v>
      </c>
      <c r="M1554" s="19">
        <f t="shared" si="3104"/>
        <v>0.03831598865</v>
      </c>
      <c r="N1554" s="158">
        <f>if('StockBond Returns'!AB1552=0,1,0)</f>
        <v>1</v>
      </c>
      <c r="O1554">
        <f>if( and('StockBond Returns'!$AB1552&lt;0,'StockBond Returns'!$AB1552&gt;=-0.1),1,0)</f>
        <v>0</v>
      </c>
      <c r="P1554">
        <f>if( and('StockBond Returns'!$AB1552&lt;-0.1,'StockBond Returns'!$AB1552&gt;=-0.2),1,0)</f>
        <v>0</v>
      </c>
      <c r="Q1554">
        <f>if( and('StockBond Returns'!$AB1552&lt;-0.2,'StockBond Returns'!$AB1552&gt;=-0.3),1,0)</f>
        <v>0</v>
      </c>
      <c r="R1554">
        <f>if('StockBond Returns'!AB1552&lt;-0.3,1,0)</f>
        <v>0</v>
      </c>
      <c r="S1554" s="19">
        <f t="shared" ref="S1554:W1554" si="3105">if(N1554=1,$E1554,"")</f>
        <v>0.03831598865</v>
      </c>
      <c r="T1554" t="str">
        <f t="shared" si="3105"/>
        <v/>
      </c>
      <c r="U1554" t="str">
        <f t="shared" si="3105"/>
        <v/>
      </c>
      <c r="V1554" t="str">
        <f t="shared" si="3105"/>
        <v/>
      </c>
      <c r="W1554" t="str">
        <f t="shared" si="3105"/>
        <v/>
      </c>
    </row>
    <row r="1555">
      <c r="A1555">
        <f t="shared" si="33"/>
        <v>1</v>
      </c>
      <c r="B1555">
        <f t="shared" si="34"/>
        <v>2000</v>
      </c>
      <c r="C1555" s="159">
        <f t="shared" si="709"/>
        <v>36556</v>
      </c>
      <c r="D1555" s="156">
        <f t="shared" si="12"/>
        <v>2000</v>
      </c>
      <c r="E1555" s="157">
        <f>('StockBond Returns'!Y1554+'StockBond Returns'!AA1554-'Parameters &amp; Main Results'!$B$33)/'StockBond Returns'!Z1554*12</f>
        <v>0.03705484001</v>
      </c>
      <c r="F1555" s="77">
        <f>'StockBond Returns'!Y1554+'StockBond Returns'!AA1554-'StockBond Returns'!Z1554*'Distribution of Final Value'!$B$7</f>
        <v>-0.6230016197</v>
      </c>
      <c r="G1555" s="19">
        <f>1/'StockBond Returns'!M1553</f>
        <v>0.02200073754</v>
      </c>
      <c r="H1555">
        <f t="shared" si="7"/>
        <v>0</v>
      </c>
      <c r="I1555" s="71">
        <f t="shared" si="8"/>
        <v>1</v>
      </c>
      <c r="J1555">
        <f t="shared" si="9"/>
        <v>1</v>
      </c>
      <c r="K1555" t="str">
        <f t="shared" ref="K1555:M1555" si="3106">if(H1555=1,$E1555,"")</f>
        <v/>
      </c>
      <c r="L1555" s="19">
        <f t="shared" si="3106"/>
        <v>0.03705484001</v>
      </c>
      <c r="M1555" s="19">
        <f t="shared" si="3106"/>
        <v>0.03705484001</v>
      </c>
      <c r="N1555" s="158">
        <f>if('StockBond Returns'!AB1553=0,1,0)</f>
        <v>1</v>
      </c>
      <c r="O1555">
        <f>if( and('StockBond Returns'!$AB1553&lt;0,'StockBond Returns'!$AB1553&gt;=-0.1),1,0)</f>
        <v>0</v>
      </c>
      <c r="P1555">
        <f>if( and('StockBond Returns'!$AB1553&lt;-0.1,'StockBond Returns'!$AB1553&gt;=-0.2),1,0)</f>
        <v>0</v>
      </c>
      <c r="Q1555">
        <f>if( and('StockBond Returns'!$AB1553&lt;-0.2,'StockBond Returns'!$AB1553&gt;=-0.3),1,0)</f>
        <v>0</v>
      </c>
      <c r="R1555">
        <f>if('StockBond Returns'!AB1553&lt;-0.3,1,0)</f>
        <v>0</v>
      </c>
      <c r="S1555" s="19">
        <f t="shared" ref="S1555:W1555" si="3107">if(N1555=1,$E1555,"")</f>
        <v>0.03705484001</v>
      </c>
      <c r="T1555" t="str">
        <f t="shared" si="3107"/>
        <v/>
      </c>
      <c r="U1555" t="str">
        <f t="shared" si="3107"/>
        <v/>
      </c>
      <c r="V1555" t="str">
        <f t="shared" si="3107"/>
        <v/>
      </c>
      <c r="W1555" t="str">
        <f t="shared" si="3107"/>
        <v/>
      </c>
    </row>
    <row r="1556">
      <c r="A1556">
        <f t="shared" si="33"/>
        <v>2</v>
      </c>
      <c r="B1556">
        <f t="shared" si="34"/>
        <v>2000</v>
      </c>
      <c r="C1556" s="159">
        <f t="shared" si="709"/>
        <v>36585</v>
      </c>
      <c r="D1556" s="156">
        <f t="shared" si="12"/>
        <v>2000.083333</v>
      </c>
      <c r="E1556" s="157">
        <f>('StockBond Returns'!Y1555+'StockBond Returns'!AA1555-'Parameters &amp; Main Results'!$B$33)/'StockBond Returns'!Z1555*12</f>
        <v>0.03878423433</v>
      </c>
      <c r="F1556" s="77">
        <f>'StockBond Returns'!Y1555+'StockBond Returns'!AA1555-'StockBond Returns'!Z1555*'Distribution of Final Value'!$B$7</f>
        <v>-0.1105941979</v>
      </c>
      <c r="G1556" s="19">
        <f>1/'StockBond Returns'!M1554</f>
        <v>0.0233553539</v>
      </c>
      <c r="H1556">
        <f t="shared" si="7"/>
        <v>0</v>
      </c>
      <c r="I1556" s="71">
        <f t="shared" si="8"/>
        <v>1</v>
      </c>
      <c r="J1556">
        <f t="shared" si="9"/>
        <v>0</v>
      </c>
      <c r="K1556" t="str">
        <f t="shared" ref="K1556:M1556" si="3108">if(H1556=1,$E1556,"")</f>
        <v/>
      </c>
      <c r="L1556" s="19">
        <f t="shared" si="3108"/>
        <v>0.03878423433</v>
      </c>
      <c r="M1556" t="str">
        <f t="shared" si="3108"/>
        <v/>
      </c>
      <c r="N1556" s="158">
        <f>if('StockBond Returns'!AB1554=0,1,0)</f>
        <v>0</v>
      </c>
      <c r="O1556">
        <f>if( and('StockBond Returns'!$AB1554&lt;0,'StockBond Returns'!$AB1554&gt;=-0.1),1,0)</f>
        <v>1</v>
      </c>
      <c r="P1556">
        <f>if( and('StockBond Returns'!$AB1554&lt;-0.1,'StockBond Returns'!$AB1554&gt;=-0.2),1,0)</f>
        <v>0</v>
      </c>
      <c r="Q1556">
        <f>if( and('StockBond Returns'!$AB1554&lt;-0.2,'StockBond Returns'!$AB1554&gt;=-0.3),1,0)</f>
        <v>0</v>
      </c>
      <c r="R1556">
        <f>if('StockBond Returns'!AB1554&lt;-0.3,1,0)</f>
        <v>0</v>
      </c>
      <c r="S1556" t="str">
        <f t="shared" ref="S1556:W1556" si="3109">if(N1556=1,$E1556,"")</f>
        <v/>
      </c>
      <c r="T1556" s="19">
        <f t="shared" si="3109"/>
        <v>0.03878423433</v>
      </c>
      <c r="U1556" t="str">
        <f t="shared" si="3109"/>
        <v/>
      </c>
      <c r="V1556" t="str">
        <f t="shared" si="3109"/>
        <v/>
      </c>
      <c r="W1556" t="str">
        <f t="shared" si="3109"/>
        <v/>
      </c>
    </row>
    <row r="1557">
      <c r="A1557">
        <f t="shared" si="33"/>
        <v>3</v>
      </c>
      <c r="B1557">
        <f t="shared" si="34"/>
        <v>2000</v>
      </c>
      <c r="C1557" s="159">
        <f t="shared" si="709"/>
        <v>36616</v>
      </c>
      <c r="D1557" s="156">
        <f t="shared" si="12"/>
        <v>2000.166667</v>
      </c>
      <c r="E1557" s="157">
        <f>('StockBond Returns'!Y1556+'StockBond Returns'!AA1556-'Parameters &amp; Main Results'!$B$33)/'StockBond Returns'!Z1556*12</f>
        <v>0.03935472224</v>
      </c>
      <c r="F1557" s="77">
        <f>'StockBond Returns'!Y1556+'StockBond Returns'!AA1556-'StockBond Returns'!Z1556*'Distribution of Final Value'!$B$7</f>
        <v>0.05852353887</v>
      </c>
      <c r="G1557" s="19">
        <f>1/'StockBond Returns'!M1555</f>
        <v>0.02409421532</v>
      </c>
      <c r="H1557">
        <f t="shared" si="7"/>
        <v>0</v>
      </c>
      <c r="I1557" s="71">
        <f t="shared" si="8"/>
        <v>1</v>
      </c>
      <c r="J1557">
        <f t="shared" si="9"/>
        <v>0</v>
      </c>
      <c r="K1557" t="str">
        <f t="shared" ref="K1557:M1557" si="3110">if(H1557=1,$E1557,"")</f>
        <v/>
      </c>
      <c r="L1557" s="19">
        <f t="shared" si="3110"/>
        <v>0.03935472224</v>
      </c>
      <c r="M1557" t="str">
        <f t="shared" si="3110"/>
        <v/>
      </c>
      <c r="N1557" s="158">
        <f>if('StockBond Returns'!AB1555=0,1,0)</f>
        <v>0</v>
      </c>
      <c r="O1557">
        <f>if( and('StockBond Returns'!$AB1555&lt;0,'StockBond Returns'!$AB1555&gt;=-0.1),1,0)</f>
        <v>1</v>
      </c>
      <c r="P1557">
        <f>if( and('StockBond Returns'!$AB1555&lt;-0.1,'StockBond Returns'!$AB1555&gt;=-0.2),1,0)</f>
        <v>0</v>
      </c>
      <c r="Q1557">
        <f>if( and('StockBond Returns'!$AB1555&lt;-0.2,'StockBond Returns'!$AB1555&gt;=-0.3),1,0)</f>
        <v>0</v>
      </c>
      <c r="R1557">
        <f>if('StockBond Returns'!AB1555&lt;-0.3,1,0)</f>
        <v>0</v>
      </c>
      <c r="S1557" t="str">
        <f t="shared" ref="S1557:W1557" si="3111">if(N1557=1,$E1557,"")</f>
        <v/>
      </c>
      <c r="T1557" s="19">
        <f t="shared" si="3111"/>
        <v>0.03935472224</v>
      </c>
      <c r="U1557" t="str">
        <f t="shared" si="3111"/>
        <v/>
      </c>
      <c r="V1557" t="str">
        <f t="shared" si="3111"/>
        <v/>
      </c>
      <c r="W1557" t="str">
        <f t="shared" si="3111"/>
        <v/>
      </c>
    </row>
    <row r="1558">
      <c r="A1558">
        <f t="shared" si="33"/>
        <v>4</v>
      </c>
      <c r="B1558">
        <f t="shared" si="34"/>
        <v>2000</v>
      </c>
      <c r="C1558" s="159">
        <f t="shared" si="709"/>
        <v>36646</v>
      </c>
      <c r="D1558" s="156">
        <f t="shared" si="12"/>
        <v>2000.25</v>
      </c>
      <c r="E1558" s="157">
        <f>('StockBond Returns'!Y1557+'StockBond Returns'!AA1557-'Parameters &amp; Main Results'!$B$33)/'StockBond Returns'!Z1557*12</f>
        <v>0.03677232973</v>
      </c>
      <c r="F1558" s="77">
        <f>'StockBond Returns'!Y1557+'StockBond Returns'!AA1557-'StockBond Returns'!Z1557*'Distribution of Final Value'!$B$7</f>
        <v>-0.7081575391</v>
      </c>
      <c r="G1558" s="19">
        <f>1/'StockBond Returns'!M1556</f>
        <v>0.02226672201</v>
      </c>
      <c r="H1558">
        <f t="shared" si="7"/>
        <v>0</v>
      </c>
      <c r="I1558" s="71">
        <f t="shared" si="8"/>
        <v>1</v>
      </c>
      <c r="J1558">
        <f t="shared" si="9"/>
        <v>1</v>
      </c>
      <c r="K1558" t="str">
        <f t="shared" ref="K1558:M1558" si="3112">if(H1558=1,$E1558,"")</f>
        <v/>
      </c>
      <c r="L1558" s="19">
        <f t="shared" si="3112"/>
        <v>0.03677232973</v>
      </c>
      <c r="M1558" s="19">
        <f t="shared" si="3112"/>
        <v>0.03677232973</v>
      </c>
      <c r="N1558" s="158">
        <f>if('StockBond Returns'!AB1556=0,1,0)</f>
        <v>1</v>
      </c>
      <c r="O1558">
        <f>if( and('StockBond Returns'!$AB1556&lt;0,'StockBond Returns'!$AB1556&gt;=-0.1),1,0)</f>
        <v>0</v>
      </c>
      <c r="P1558">
        <f>if( and('StockBond Returns'!$AB1556&lt;-0.1,'StockBond Returns'!$AB1556&gt;=-0.2),1,0)</f>
        <v>0</v>
      </c>
      <c r="Q1558">
        <f>if( and('StockBond Returns'!$AB1556&lt;-0.2,'StockBond Returns'!$AB1556&gt;=-0.3),1,0)</f>
        <v>0</v>
      </c>
      <c r="R1558">
        <f>if('StockBond Returns'!AB1556&lt;-0.3,1,0)</f>
        <v>0</v>
      </c>
      <c r="S1558" s="19">
        <f t="shared" ref="S1558:W1558" si="3113">if(N1558=1,$E1558,"")</f>
        <v>0.03677232973</v>
      </c>
      <c r="T1558" t="str">
        <f t="shared" si="3113"/>
        <v/>
      </c>
      <c r="U1558" t="str">
        <f t="shared" si="3113"/>
        <v/>
      </c>
      <c r="V1558" t="str">
        <f t="shared" si="3113"/>
        <v/>
      </c>
      <c r="W1558" t="str">
        <f t="shared" si="3113"/>
        <v/>
      </c>
    </row>
    <row r="1559">
      <c r="A1559">
        <f t="shared" si="33"/>
        <v>5</v>
      </c>
      <c r="B1559">
        <f t="shared" si="34"/>
        <v>2000</v>
      </c>
      <c r="C1559" s="159">
        <f t="shared" si="709"/>
        <v>36677</v>
      </c>
      <c r="D1559" s="156">
        <f t="shared" si="12"/>
        <v>2000.333333</v>
      </c>
      <c r="E1559" s="157">
        <f>('StockBond Returns'!Y1558+'StockBond Returns'!AA1558-'Parameters &amp; Main Results'!$B$33)/'StockBond Returns'!Z1558*12</f>
        <v>0.03746708699</v>
      </c>
      <c r="F1559" s="77">
        <f>'StockBond Returns'!Y1558+'StockBond Returns'!AA1558-'StockBond Returns'!Z1558*'Distribution of Final Value'!$B$7</f>
        <v>-0.5023860839</v>
      </c>
      <c r="G1559" s="19">
        <f>1/'StockBond Returns'!M1557</f>
        <v>0.02286560851</v>
      </c>
      <c r="H1559">
        <f t="shared" si="7"/>
        <v>0</v>
      </c>
      <c r="I1559" s="71">
        <f t="shared" si="8"/>
        <v>1</v>
      </c>
      <c r="J1559">
        <f t="shared" si="9"/>
        <v>0</v>
      </c>
      <c r="K1559" t="str">
        <f t="shared" ref="K1559:M1559" si="3114">if(H1559=1,$E1559,"")</f>
        <v/>
      </c>
      <c r="L1559" s="19">
        <f t="shared" si="3114"/>
        <v>0.03746708699</v>
      </c>
      <c r="M1559" t="str">
        <f t="shared" si="3114"/>
        <v/>
      </c>
      <c r="N1559" s="158">
        <f>if('StockBond Returns'!AB1557=0,1,0)</f>
        <v>0</v>
      </c>
      <c r="O1559">
        <f>if( and('StockBond Returns'!$AB1557&lt;0,'StockBond Returns'!$AB1557&gt;=-0.1),1,0)</f>
        <v>1</v>
      </c>
      <c r="P1559">
        <f>if( and('StockBond Returns'!$AB1557&lt;-0.1,'StockBond Returns'!$AB1557&gt;=-0.2),1,0)</f>
        <v>0</v>
      </c>
      <c r="Q1559">
        <f>if( and('StockBond Returns'!$AB1557&lt;-0.2,'StockBond Returns'!$AB1557&gt;=-0.3),1,0)</f>
        <v>0</v>
      </c>
      <c r="R1559">
        <f>if('StockBond Returns'!AB1557&lt;-0.3,1,0)</f>
        <v>0</v>
      </c>
      <c r="S1559" t="str">
        <f t="shared" ref="S1559:W1559" si="3115">if(N1559=1,$E1559,"")</f>
        <v/>
      </c>
      <c r="T1559" s="19">
        <f t="shared" si="3115"/>
        <v>0.03746708699</v>
      </c>
      <c r="U1559" t="str">
        <f t="shared" si="3115"/>
        <v/>
      </c>
      <c r="V1559" t="str">
        <f t="shared" si="3115"/>
        <v/>
      </c>
      <c r="W1559" t="str">
        <f t="shared" si="3115"/>
        <v/>
      </c>
    </row>
    <row r="1560">
      <c r="A1560">
        <f t="shared" si="33"/>
        <v>6</v>
      </c>
      <c r="B1560">
        <f t="shared" si="34"/>
        <v>2000</v>
      </c>
      <c r="C1560" s="159">
        <f t="shared" si="709"/>
        <v>36707</v>
      </c>
      <c r="D1560" s="156">
        <f t="shared" si="12"/>
        <v>2000.416667</v>
      </c>
      <c r="E1560" s="157">
        <f>('StockBond Returns'!Y1559+'StockBond Returns'!AA1559-'Parameters &amp; Main Results'!$B$33)/'StockBond Returns'!Z1559*12</f>
        <v>0.03849478272</v>
      </c>
      <c r="F1560" s="77">
        <f>'StockBond Returns'!Y1559+'StockBond Returns'!AA1559-'StockBond Returns'!Z1559*'Distribution of Final Value'!$B$7</f>
        <v>-0.1973702325</v>
      </c>
      <c r="G1560" s="19">
        <f>1/'StockBond Returns'!M1558</f>
        <v>0.02379322478</v>
      </c>
      <c r="H1560">
        <f t="shared" si="7"/>
        <v>0</v>
      </c>
      <c r="I1560" s="71">
        <f t="shared" si="8"/>
        <v>1</v>
      </c>
      <c r="J1560">
        <f t="shared" si="9"/>
        <v>0</v>
      </c>
      <c r="K1560" t="str">
        <f t="shared" ref="K1560:M1560" si="3116">if(H1560=1,$E1560,"")</f>
        <v/>
      </c>
      <c r="L1560" s="19">
        <f t="shared" si="3116"/>
        <v>0.03849478272</v>
      </c>
      <c r="M1560" t="str">
        <f t="shared" si="3116"/>
        <v/>
      </c>
      <c r="N1560" s="158">
        <f>if('StockBond Returns'!AB1558=0,1,0)</f>
        <v>0</v>
      </c>
      <c r="O1560">
        <f>if( and('StockBond Returns'!$AB1558&lt;0,'StockBond Returns'!$AB1558&gt;=-0.1),1,0)</f>
        <v>1</v>
      </c>
      <c r="P1560">
        <f>if( and('StockBond Returns'!$AB1558&lt;-0.1,'StockBond Returns'!$AB1558&gt;=-0.2),1,0)</f>
        <v>0</v>
      </c>
      <c r="Q1560">
        <f>if( and('StockBond Returns'!$AB1558&lt;-0.2,'StockBond Returns'!$AB1558&gt;=-0.3),1,0)</f>
        <v>0</v>
      </c>
      <c r="R1560">
        <f>if('StockBond Returns'!AB1558&lt;-0.3,1,0)</f>
        <v>0</v>
      </c>
      <c r="S1560" t="str">
        <f t="shared" ref="S1560:W1560" si="3117">if(N1560=1,$E1560,"")</f>
        <v/>
      </c>
      <c r="T1560" s="19">
        <f t="shared" si="3117"/>
        <v>0.03849478272</v>
      </c>
      <c r="U1560" t="str">
        <f t="shared" si="3117"/>
        <v/>
      </c>
      <c r="V1560" t="str">
        <f t="shared" si="3117"/>
        <v/>
      </c>
      <c r="W1560" t="str">
        <f t="shared" si="3117"/>
        <v/>
      </c>
    </row>
    <row r="1561">
      <c r="A1561">
        <f t="shared" si="33"/>
        <v>7</v>
      </c>
      <c r="B1561">
        <f t="shared" si="34"/>
        <v>2000</v>
      </c>
      <c r="C1561" s="159">
        <f t="shared" si="709"/>
        <v>36738</v>
      </c>
      <c r="D1561" s="156">
        <f t="shared" si="12"/>
        <v>2000.5</v>
      </c>
      <c r="E1561" s="157">
        <f>('StockBond Returns'!Y1560+'StockBond Returns'!AA1560-'Parameters &amp; Main Results'!$B$33)/'StockBond Returns'!Z1560*12</f>
        <v>0.03791490575</v>
      </c>
      <c r="F1561" s="77">
        <f>'StockBond Returns'!Y1560+'StockBond Returns'!AA1560-'StockBond Returns'!Z1560*'Distribution of Final Value'!$B$7</f>
        <v>-0.3700170024</v>
      </c>
      <c r="G1561" s="19">
        <f>1/'StockBond Returns'!M1559</f>
        <v>0.02349260152</v>
      </c>
      <c r="H1561">
        <f t="shared" si="7"/>
        <v>0</v>
      </c>
      <c r="I1561" s="71">
        <f t="shared" si="8"/>
        <v>1</v>
      </c>
      <c r="J1561">
        <f t="shared" si="9"/>
        <v>0</v>
      </c>
      <c r="K1561" t="str">
        <f t="shared" ref="K1561:M1561" si="3118">if(H1561=1,$E1561,"")</f>
        <v/>
      </c>
      <c r="L1561" s="19">
        <f t="shared" si="3118"/>
        <v>0.03791490575</v>
      </c>
      <c r="M1561" t="str">
        <f t="shared" si="3118"/>
        <v/>
      </c>
      <c r="N1561" s="158">
        <f>if('StockBond Returns'!AB1559=0,1,0)</f>
        <v>0</v>
      </c>
      <c r="O1561">
        <f>if( and('StockBond Returns'!$AB1559&lt;0,'StockBond Returns'!$AB1559&gt;=-0.1),1,0)</f>
        <v>1</v>
      </c>
      <c r="P1561">
        <f>if( and('StockBond Returns'!$AB1559&lt;-0.1,'StockBond Returns'!$AB1559&gt;=-0.2),1,0)</f>
        <v>0</v>
      </c>
      <c r="Q1561">
        <f>if( and('StockBond Returns'!$AB1559&lt;-0.2,'StockBond Returns'!$AB1559&gt;=-0.3),1,0)</f>
        <v>0</v>
      </c>
      <c r="R1561">
        <f>if('StockBond Returns'!AB1559&lt;-0.3,1,0)</f>
        <v>0</v>
      </c>
      <c r="S1561" t="str">
        <f t="shared" ref="S1561:W1561" si="3119">if(N1561=1,$E1561,"")</f>
        <v/>
      </c>
      <c r="T1561" s="19">
        <f t="shared" si="3119"/>
        <v>0.03791490575</v>
      </c>
      <c r="U1561" t="str">
        <f t="shared" si="3119"/>
        <v/>
      </c>
      <c r="V1561" t="str">
        <f t="shared" si="3119"/>
        <v/>
      </c>
      <c r="W1561" t="str">
        <f t="shared" si="3119"/>
        <v/>
      </c>
    </row>
    <row r="1562">
      <c r="A1562">
        <f t="shared" si="33"/>
        <v>8</v>
      </c>
      <c r="B1562">
        <f t="shared" si="34"/>
        <v>2000</v>
      </c>
      <c r="C1562" s="159">
        <f t="shared" si="709"/>
        <v>36769</v>
      </c>
      <c r="D1562" s="156">
        <f t="shared" si="12"/>
        <v>2000.583333</v>
      </c>
      <c r="E1562" s="157">
        <f>('StockBond Returns'!Y1561+'StockBond Returns'!AA1561-'Parameters &amp; Main Results'!$B$33)/'StockBond Returns'!Z1561*12</f>
        <v>0.03852363847</v>
      </c>
      <c r="F1562" s="77">
        <f>'StockBond Returns'!Y1561+'StockBond Returns'!AA1561-'StockBond Returns'!Z1561*'Distribution of Final Value'!$B$7</f>
        <v>-0.189239736</v>
      </c>
      <c r="G1562" s="19">
        <f>1/'StockBond Returns'!M1560</f>
        <v>0.02407666753</v>
      </c>
      <c r="H1562">
        <f t="shared" si="7"/>
        <v>0</v>
      </c>
      <c r="I1562" s="71">
        <f t="shared" si="8"/>
        <v>1</v>
      </c>
      <c r="J1562">
        <f t="shared" si="9"/>
        <v>0</v>
      </c>
      <c r="K1562" t="str">
        <f t="shared" ref="K1562:M1562" si="3120">if(H1562=1,$E1562,"")</f>
        <v/>
      </c>
      <c r="L1562" s="19">
        <f t="shared" si="3120"/>
        <v>0.03852363847</v>
      </c>
      <c r="M1562" t="str">
        <f t="shared" si="3120"/>
        <v/>
      </c>
      <c r="N1562" s="158">
        <f>if('StockBond Returns'!AB1560=0,1,0)</f>
        <v>0</v>
      </c>
      <c r="O1562">
        <f>if( and('StockBond Returns'!$AB1560&lt;0,'StockBond Returns'!$AB1560&gt;=-0.1),1,0)</f>
        <v>1</v>
      </c>
      <c r="P1562">
        <f>if( and('StockBond Returns'!$AB1560&lt;-0.1,'StockBond Returns'!$AB1560&gt;=-0.2),1,0)</f>
        <v>0</v>
      </c>
      <c r="Q1562">
        <f>if( and('StockBond Returns'!$AB1560&lt;-0.2,'StockBond Returns'!$AB1560&gt;=-0.3),1,0)</f>
        <v>0</v>
      </c>
      <c r="R1562">
        <f>if('StockBond Returns'!AB1560&lt;-0.3,1,0)</f>
        <v>0</v>
      </c>
      <c r="S1562" t="str">
        <f t="shared" ref="S1562:W1562" si="3121">if(N1562=1,$E1562,"")</f>
        <v/>
      </c>
      <c r="T1562" s="19">
        <f t="shared" si="3121"/>
        <v>0.03852363847</v>
      </c>
      <c r="U1562" t="str">
        <f t="shared" si="3121"/>
        <v/>
      </c>
      <c r="V1562" t="str">
        <f t="shared" si="3121"/>
        <v/>
      </c>
      <c r="W1562" t="str">
        <f t="shared" si="3121"/>
        <v/>
      </c>
    </row>
    <row r="1563">
      <c r="A1563">
        <f t="shared" si="33"/>
        <v>9</v>
      </c>
      <c r="B1563">
        <f t="shared" si="34"/>
        <v>2000</v>
      </c>
      <c r="C1563" s="159">
        <f t="shared" si="709"/>
        <v>36799</v>
      </c>
      <c r="D1563" s="156">
        <f t="shared" si="12"/>
        <v>2000.666667</v>
      </c>
      <c r="E1563" s="157">
        <f>('StockBond Returns'!Y1562+'StockBond Returns'!AA1562-'Parameters &amp; Main Results'!$B$33)/'StockBond Returns'!Z1562*12</f>
        <v>0.03672246955</v>
      </c>
      <c r="F1563" s="77">
        <f>'StockBond Returns'!Y1562+'StockBond Returns'!AA1562-'StockBond Returns'!Z1562*'Distribution of Final Value'!$B$7</f>
        <v>-0.7255835065</v>
      </c>
      <c r="G1563" s="19">
        <f>1/'StockBond Returns'!M1561</f>
        <v>0.02283135256</v>
      </c>
      <c r="H1563">
        <f t="shared" si="7"/>
        <v>0</v>
      </c>
      <c r="I1563" s="71">
        <f t="shared" si="8"/>
        <v>1</v>
      </c>
      <c r="J1563">
        <f t="shared" si="9"/>
        <v>1</v>
      </c>
      <c r="K1563" t="str">
        <f t="shared" ref="K1563:M1563" si="3122">if(H1563=1,$E1563,"")</f>
        <v/>
      </c>
      <c r="L1563" s="19">
        <f t="shared" si="3122"/>
        <v>0.03672246955</v>
      </c>
      <c r="M1563" s="19">
        <f t="shared" si="3122"/>
        <v>0.03672246955</v>
      </c>
      <c r="N1563" s="158">
        <f>if('StockBond Returns'!AB1561=0,1,0)</f>
        <v>1</v>
      </c>
      <c r="O1563">
        <f>if( and('StockBond Returns'!$AB1561&lt;0,'StockBond Returns'!$AB1561&gt;=-0.1),1,0)</f>
        <v>0</v>
      </c>
      <c r="P1563">
        <f>if( and('StockBond Returns'!$AB1561&lt;-0.1,'StockBond Returns'!$AB1561&gt;=-0.2),1,0)</f>
        <v>0</v>
      </c>
      <c r="Q1563">
        <f>if( and('StockBond Returns'!$AB1561&lt;-0.2,'StockBond Returns'!$AB1561&gt;=-0.3),1,0)</f>
        <v>0</v>
      </c>
      <c r="R1563">
        <f>if('StockBond Returns'!AB1561&lt;-0.3,1,0)</f>
        <v>0</v>
      </c>
      <c r="S1563" s="19">
        <f t="shared" ref="S1563:W1563" si="3123">if(N1563=1,$E1563,"")</f>
        <v>0.03672246955</v>
      </c>
      <c r="T1563" t="str">
        <f t="shared" si="3123"/>
        <v/>
      </c>
      <c r="U1563" t="str">
        <f t="shared" si="3123"/>
        <v/>
      </c>
      <c r="V1563" t="str">
        <f t="shared" si="3123"/>
        <v/>
      </c>
      <c r="W1563" t="str">
        <f t="shared" si="3123"/>
        <v/>
      </c>
    </row>
    <row r="1564">
      <c r="A1564">
        <f t="shared" si="33"/>
        <v>10</v>
      </c>
      <c r="B1564">
        <f t="shared" si="34"/>
        <v>2000</v>
      </c>
      <c r="C1564" s="159">
        <f t="shared" si="709"/>
        <v>36830</v>
      </c>
      <c r="D1564" s="156">
        <f t="shared" si="12"/>
        <v>2000.75</v>
      </c>
      <c r="E1564" s="157">
        <f>('StockBond Returns'!Y1563+'StockBond Returns'!AA1563-'Parameters &amp; Main Results'!$B$33)/'StockBond Returns'!Z1563*12</f>
        <v>0.03849215668</v>
      </c>
      <c r="F1564" s="77">
        <f>'StockBond Returns'!Y1563+'StockBond Returns'!AA1563-'StockBond Returns'!Z1563*'Distribution of Final Value'!$B$7</f>
        <v>-0.1991051452</v>
      </c>
      <c r="G1564" s="19">
        <f>1/'StockBond Returns'!M1562</f>
        <v>0.02439627267</v>
      </c>
      <c r="H1564">
        <f t="shared" si="7"/>
        <v>0</v>
      </c>
      <c r="I1564" s="71">
        <f t="shared" si="8"/>
        <v>1</v>
      </c>
      <c r="J1564">
        <f t="shared" si="9"/>
        <v>0</v>
      </c>
      <c r="K1564" t="str">
        <f t="shared" ref="K1564:M1564" si="3124">if(H1564=1,$E1564,"")</f>
        <v/>
      </c>
      <c r="L1564" s="19">
        <f t="shared" si="3124"/>
        <v>0.03849215668</v>
      </c>
      <c r="M1564" t="str">
        <f t="shared" si="3124"/>
        <v/>
      </c>
      <c r="N1564" s="158">
        <f>if('StockBond Returns'!AB1562=0,1,0)</f>
        <v>0</v>
      </c>
      <c r="O1564">
        <f>if( and('StockBond Returns'!$AB1562&lt;0,'StockBond Returns'!$AB1562&gt;=-0.1),1,0)</f>
        <v>1</v>
      </c>
      <c r="P1564">
        <f>if( and('StockBond Returns'!$AB1562&lt;-0.1,'StockBond Returns'!$AB1562&gt;=-0.2),1,0)</f>
        <v>0</v>
      </c>
      <c r="Q1564">
        <f>if( and('StockBond Returns'!$AB1562&lt;-0.2,'StockBond Returns'!$AB1562&gt;=-0.3),1,0)</f>
        <v>0</v>
      </c>
      <c r="R1564">
        <f>if('StockBond Returns'!AB1562&lt;-0.3,1,0)</f>
        <v>0</v>
      </c>
      <c r="S1564" t="str">
        <f t="shared" ref="S1564:W1564" si="3125">if(N1564=1,$E1564,"")</f>
        <v/>
      </c>
      <c r="T1564" s="19">
        <f t="shared" si="3125"/>
        <v>0.03849215668</v>
      </c>
      <c r="U1564" t="str">
        <f t="shared" si="3125"/>
        <v/>
      </c>
      <c r="V1564" t="str">
        <f t="shared" si="3125"/>
        <v/>
      </c>
      <c r="W1564" t="str">
        <f t="shared" si="3125"/>
        <v/>
      </c>
    </row>
    <row r="1565">
      <c r="A1565">
        <f t="shared" si="33"/>
        <v>11</v>
      </c>
      <c r="B1565">
        <f t="shared" si="34"/>
        <v>2000</v>
      </c>
      <c r="C1565" s="159">
        <f t="shared" si="709"/>
        <v>36860</v>
      </c>
      <c r="D1565" s="156">
        <f t="shared" si="12"/>
        <v>2000.833333</v>
      </c>
      <c r="E1565" s="157">
        <f>('StockBond Returns'!Y1564+'StockBond Returns'!AA1564-'Parameters &amp; Main Results'!$B$33)/'StockBond Returns'!Z1564*12</f>
        <v>0.03871093542</v>
      </c>
      <c r="F1565" s="77">
        <f>'StockBond Returns'!Y1564+'StockBond Returns'!AA1564-'StockBond Returns'!Z1564*'Distribution of Final Value'!$B$7</f>
        <v>-0.1341282589</v>
      </c>
      <c r="G1565" s="19">
        <f>1/'StockBond Returns'!M1563</f>
        <v>0.02470260007</v>
      </c>
      <c r="H1565">
        <f t="shared" si="7"/>
        <v>0</v>
      </c>
      <c r="I1565" s="71">
        <f t="shared" si="8"/>
        <v>1</v>
      </c>
      <c r="J1565">
        <f t="shared" si="9"/>
        <v>0</v>
      </c>
      <c r="K1565" t="str">
        <f t="shared" ref="K1565:M1565" si="3126">if(H1565=1,$E1565,"")</f>
        <v/>
      </c>
      <c r="L1565" s="19">
        <f t="shared" si="3126"/>
        <v>0.03871093542</v>
      </c>
      <c r="M1565" t="str">
        <f t="shared" si="3126"/>
        <v/>
      </c>
      <c r="N1565" s="158">
        <f>if('StockBond Returns'!AB1563=0,1,0)</f>
        <v>0</v>
      </c>
      <c r="O1565">
        <f>if( and('StockBond Returns'!$AB1563&lt;0,'StockBond Returns'!$AB1563&gt;=-0.1),1,0)</f>
        <v>1</v>
      </c>
      <c r="P1565">
        <f>if( and('StockBond Returns'!$AB1563&lt;-0.1,'StockBond Returns'!$AB1563&gt;=-0.2),1,0)</f>
        <v>0</v>
      </c>
      <c r="Q1565">
        <f>if( and('StockBond Returns'!$AB1563&lt;-0.2,'StockBond Returns'!$AB1563&gt;=-0.3),1,0)</f>
        <v>0</v>
      </c>
      <c r="R1565">
        <f>if('StockBond Returns'!AB1563&lt;-0.3,1,0)</f>
        <v>0</v>
      </c>
      <c r="S1565" t="str">
        <f t="shared" ref="S1565:W1565" si="3127">if(N1565=1,$E1565,"")</f>
        <v/>
      </c>
      <c r="T1565" s="19">
        <f t="shared" si="3127"/>
        <v>0.03871093542</v>
      </c>
      <c r="U1565" t="str">
        <f t="shared" si="3127"/>
        <v/>
      </c>
      <c r="V1565" t="str">
        <f t="shared" si="3127"/>
        <v/>
      </c>
      <c r="W1565" t="str">
        <f t="shared" si="3127"/>
        <v/>
      </c>
    </row>
    <row r="1566">
      <c r="A1566">
        <f t="shared" si="33"/>
        <v>12</v>
      </c>
      <c r="B1566">
        <f t="shared" si="34"/>
        <v>2000</v>
      </c>
      <c r="C1566" s="159">
        <f t="shared" si="709"/>
        <v>36891</v>
      </c>
      <c r="D1566" s="156">
        <f t="shared" si="12"/>
        <v>2000.916667</v>
      </c>
      <c r="E1566" s="157">
        <f>('StockBond Returns'!Y1565+'StockBond Returns'!AA1565-'Parameters &amp; Main Results'!$B$33)/'StockBond Returns'!Z1565*12</f>
        <v>0.04097392099</v>
      </c>
      <c r="F1566" s="77">
        <f>'StockBond Returns'!Y1565+'StockBond Returns'!AA1565-'StockBond Returns'!Z1565*'Distribution of Final Value'!$B$7</f>
        <v>0.5403534889</v>
      </c>
      <c r="G1566" s="19">
        <f>1/'StockBond Returns'!M1564</f>
        <v>0.02702220518</v>
      </c>
      <c r="H1566">
        <f t="shared" si="7"/>
        <v>0</v>
      </c>
      <c r="I1566" s="71">
        <f t="shared" si="8"/>
        <v>1</v>
      </c>
      <c r="J1566">
        <f t="shared" si="9"/>
        <v>0</v>
      </c>
      <c r="K1566" t="str">
        <f t="shared" ref="K1566:M1566" si="3128">if(H1566=1,$E1566,"")</f>
        <v/>
      </c>
      <c r="L1566" s="19">
        <f t="shared" si="3128"/>
        <v>0.04097392099</v>
      </c>
      <c r="M1566" t="str">
        <f t="shared" si="3128"/>
        <v/>
      </c>
      <c r="N1566" s="158">
        <f>if('StockBond Returns'!AB1564=0,1,0)</f>
        <v>0</v>
      </c>
      <c r="O1566">
        <f>if( and('StockBond Returns'!$AB1564&lt;0,'StockBond Returns'!$AB1564&gt;=-0.1),1,0)</f>
        <v>0</v>
      </c>
      <c r="P1566">
        <f>if( and('StockBond Returns'!$AB1564&lt;-0.1,'StockBond Returns'!$AB1564&gt;=-0.2),1,0)</f>
        <v>1</v>
      </c>
      <c r="Q1566">
        <f>if( and('StockBond Returns'!$AB1564&lt;-0.2,'StockBond Returns'!$AB1564&gt;=-0.3),1,0)</f>
        <v>0</v>
      </c>
      <c r="R1566">
        <f>if('StockBond Returns'!AB1564&lt;-0.3,1,0)</f>
        <v>0</v>
      </c>
      <c r="S1566" t="str">
        <f t="shared" ref="S1566:W1566" si="3129">if(N1566=1,$E1566,"")</f>
        <v/>
      </c>
      <c r="T1566" t="str">
        <f t="shared" si="3129"/>
        <v/>
      </c>
      <c r="U1566" s="19">
        <f t="shared" si="3129"/>
        <v>0.04097392099</v>
      </c>
      <c r="V1566" t="str">
        <f t="shared" si="3129"/>
        <v/>
      </c>
      <c r="W1566" t="str">
        <f t="shared" si="3129"/>
        <v/>
      </c>
    </row>
    <row r="1567">
      <c r="A1567">
        <f t="shared" si="33"/>
        <v>1</v>
      </c>
      <c r="B1567">
        <f t="shared" si="34"/>
        <v>2001</v>
      </c>
      <c r="C1567" s="159">
        <f t="shared" si="709"/>
        <v>36922</v>
      </c>
      <c r="D1567" s="156">
        <f t="shared" si="12"/>
        <v>2001</v>
      </c>
      <c r="E1567" s="157">
        <f>('StockBond Returns'!Y1566+'StockBond Returns'!AA1566-'Parameters &amp; Main Results'!$B$33)/'StockBond Returns'!Z1566*12</f>
        <v>0.04157179019</v>
      </c>
      <c r="F1567" s="77">
        <f>'StockBond Returns'!Y1566+'StockBond Returns'!AA1566-'StockBond Returns'!Z1566*'Distribution of Final Value'!$B$7</f>
        <v>0.7187242421</v>
      </c>
      <c r="G1567" s="19">
        <f>1/'StockBond Returns'!M1565</f>
        <v>0.02782456599</v>
      </c>
      <c r="H1567">
        <f t="shared" si="7"/>
        <v>0</v>
      </c>
      <c r="I1567" s="71">
        <f t="shared" si="8"/>
        <v>1</v>
      </c>
      <c r="J1567">
        <f t="shared" si="9"/>
        <v>0</v>
      </c>
      <c r="K1567" t="str">
        <f t="shared" ref="K1567:M1567" si="3130">if(H1567=1,$E1567,"")</f>
        <v/>
      </c>
      <c r="L1567" s="19">
        <f t="shared" si="3130"/>
        <v>0.04157179019</v>
      </c>
      <c r="M1567" t="str">
        <f t="shared" si="3130"/>
        <v/>
      </c>
      <c r="N1567" s="158">
        <f>if('StockBond Returns'!AB1565=0,1,0)</f>
        <v>0</v>
      </c>
      <c r="O1567">
        <f>if( and('StockBond Returns'!$AB1565&lt;0,'StockBond Returns'!$AB1565&gt;=-0.1),1,0)</f>
        <v>0</v>
      </c>
      <c r="P1567">
        <f>if( and('StockBond Returns'!$AB1565&lt;-0.1,'StockBond Returns'!$AB1565&gt;=-0.2),1,0)</f>
        <v>1</v>
      </c>
      <c r="Q1567">
        <f>if( and('StockBond Returns'!$AB1565&lt;-0.2,'StockBond Returns'!$AB1565&gt;=-0.3),1,0)</f>
        <v>0</v>
      </c>
      <c r="R1567">
        <f>if('StockBond Returns'!AB1565&lt;-0.3,1,0)</f>
        <v>0</v>
      </c>
      <c r="S1567" t="str">
        <f t="shared" ref="S1567:W1567" si="3131">if(N1567=1,$E1567,"")</f>
        <v/>
      </c>
      <c r="T1567" t="str">
        <f t="shared" si="3131"/>
        <v/>
      </c>
      <c r="U1567" s="19">
        <f t="shared" si="3131"/>
        <v>0.04157179019</v>
      </c>
      <c r="V1567" t="str">
        <f t="shared" si="3131"/>
        <v/>
      </c>
      <c r="W1567" t="str">
        <f t="shared" si="3131"/>
        <v/>
      </c>
    </row>
    <row r="1568">
      <c r="A1568">
        <f t="shared" si="33"/>
        <v>2</v>
      </c>
      <c r="B1568">
        <f t="shared" si="34"/>
        <v>2001</v>
      </c>
      <c r="C1568" s="159">
        <f t="shared" si="709"/>
        <v>36950</v>
      </c>
      <c r="D1568" s="156">
        <f t="shared" si="12"/>
        <v>2001.083333</v>
      </c>
      <c r="E1568" s="157">
        <f>('StockBond Returns'!Y1567+'StockBond Returns'!AA1567-'Parameters &amp; Main Results'!$B$33)/'StockBond Returns'!Z1567*12</f>
        <v>0.04003444118</v>
      </c>
      <c r="F1568" s="77">
        <f>'StockBond Returns'!Y1567+'StockBond Returns'!AA1567-'StockBond Returns'!Z1567*'Distribution of Final Value'!$B$7</f>
        <v>0.2602730318</v>
      </c>
      <c r="G1568" s="19">
        <f>1/'StockBond Returns'!M1566</f>
        <v>0.0264410486</v>
      </c>
      <c r="H1568">
        <f t="shared" si="7"/>
        <v>0</v>
      </c>
      <c r="I1568" s="71">
        <f t="shared" si="8"/>
        <v>1</v>
      </c>
      <c r="J1568">
        <f t="shared" si="9"/>
        <v>0</v>
      </c>
      <c r="K1568" t="str">
        <f t="shared" ref="K1568:M1568" si="3132">if(H1568=1,$E1568,"")</f>
        <v/>
      </c>
      <c r="L1568" s="19">
        <f t="shared" si="3132"/>
        <v>0.04003444118</v>
      </c>
      <c r="M1568" t="str">
        <f t="shared" si="3132"/>
        <v/>
      </c>
      <c r="N1568" s="158">
        <f>if('StockBond Returns'!AB1566=0,1,0)</f>
        <v>0</v>
      </c>
      <c r="O1568">
        <f>if( and('StockBond Returns'!$AB1566&lt;0,'StockBond Returns'!$AB1566&gt;=-0.1),1,0)</f>
        <v>0</v>
      </c>
      <c r="P1568">
        <f>if( and('StockBond Returns'!$AB1566&lt;-0.1,'StockBond Returns'!$AB1566&gt;=-0.2),1,0)</f>
        <v>1</v>
      </c>
      <c r="Q1568">
        <f>if( and('StockBond Returns'!$AB1566&lt;-0.2,'StockBond Returns'!$AB1566&gt;=-0.3),1,0)</f>
        <v>0</v>
      </c>
      <c r="R1568">
        <f>if('StockBond Returns'!AB1566&lt;-0.3,1,0)</f>
        <v>0</v>
      </c>
      <c r="S1568" t="str">
        <f t="shared" ref="S1568:W1568" si="3133">if(N1568=1,$E1568,"")</f>
        <v/>
      </c>
      <c r="T1568" t="str">
        <f t="shared" si="3133"/>
        <v/>
      </c>
      <c r="U1568" s="19">
        <f t="shared" si="3133"/>
        <v>0.04003444118</v>
      </c>
      <c r="V1568" t="str">
        <f t="shared" si="3133"/>
        <v/>
      </c>
      <c r="W1568" t="str">
        <f t="shared" si="3133"/>
        <v/>
      </c>
    </row>
    <row r="1569">
      <c r="A1569">
        <f t="shared" si="33"/>
        <v>3</v>
      </c>
      <c r="B1569">
        <f t="shared" si="34"/>
        <v>2001</v>
      </c>
      <c r="C1569" s="159">
        <f t="shared" si="709"/>
        <v>36981</v>
      </c>
      <c r="D1569" s="156">
        <f t="shared" si="12"/>
        <v>2001.166667</v>
      </c>
      <c r="E1569" s="157">
        <f>('StockBond Returns'!Y1568+'StockBond Returns'!AA1568-'Parameters &amp; Main Results'!$B$33)/'StockBond Returns'!Z1568*12</f>
        <v>0.04282497541</v>
      </c>
      <c r="F1569" s="77">
        <f>'StockBond Returns'!Y1568+'StockBond Returns'!AA1568-'StockBond Returns'!Z1568*'Distribution of Final Value'!$B$7</f>
        <v>1.092924761</v>
      </c>
      <c r="G1569" s="19">
        <f>1/'StockBond Returns'!M1567</f>
        <v>0.02938705588</v>
      </c>
      <c r="H1569">
        <f t="shared" si="7"/>
        <v>0</v>
      </c>
      <c r="I1569" s="71">
        <f t="shared" si="8"/>
        <v>1</v>
      </c>
      <c r="J1569">
        <f t="shared" si="9"/>
        <v>0</v>
      </c>
      <c r="K1569" t="str">
        <f t="shared" ref="K1569:M1569" si="3134">if(H1569=1,$E1569,"")</f>
        <v/>
      </c>
      <c r="L1569" s="19">
        <f t="shared" si="3134"/>
        <v>0.04282497541</v>
      </c>
      <c r="M1569" t="str">
        <f t="shared" si="3134"/>
        <v/>
      </c>
      <c r="N1569" s="158">
        <f>if('StockBond Returns'!AB1567=0,1,0)</f>
        <v>0</v>
      </c>
      <c r="O1569">
        <f>if( and('StockBond Returns'!$AB1567&lt;0,'StockBond Returns'!$AB1567&gt;=-0.1),1,0)</f>
        <v>0</v>
      </c>
      <c r="P1569">
        <f>if( and('StockBond Returns'!$AB1567&lt;-0.1,'StockBond Returns'!$AB1567&gt;=-0.2),1,0)</f>
        <v>1</v>
      </c>
      <c r="Q1569">
        <f>if( and('StockBond Returns'!$AB1567&lt;-0.2,'StockBond Returns'!$AB1567&gt;=-0.3),1,0)</f>
        <v>0</v>
      </c>
      <c r="R1569">
        <f>if('StockBond Returns'!AB1567&lt;-0.3,1,0)</f>
        <v>0</v>
      </c>
      <c r="S1569" t="str">
        <f t="shared" ref="S1569:W1569" si="3135">if(N1569=1,$E1569,"")</f>
        <v/>
      </c>
      <c r="T1569" t="str">
        <f t="shared" si="3135"/>
        <v/>
      </c>
      <c r="U1569" s="19">
        <f t="shared" si="3135"/>
        <v>0.04282497541</v>
      </c>
      <c r="V1569" t="str">
        <f t="shared" si="3135"/>
        <v/>
      </c>
      <c r="W1569" t="str">
        <f t="shared" si="3135"/>
        <v/>
      </c>
    </row>
    <row r="1570">
      <c r="A1570">
        <f t="shared" si="33"/>
        <v>4</v>
      </c>
      <c r="B1570">
        <f t="shared" si="34"/>
        <v>2001</v>
      </c>
      <c r="C1570" s="159">
        <f t="shared" si="709"/>
        <v>37011</v>
      </c>
      <c r="D1570" s="156">
        <f t="shared" si="12"/>
        <v>2001.25</v>
      </c>
      <c r="E1570" s="157">
        <f>('StockBond Returns'!Y1569+'StockBond Returns'!AA1569-'Parameters &amp; Main Results'!$B$33)/'StockBond Returns'!Z1569*12</f>
        <v>0.04543913657</v>
      </c>
      <c r="F1570" s="77">
        <f>'StockBond Returns'!Y1569+'StockBond Returns'!AA1569-'StockBond Returns'!Z1569*'Distribution of Final Value'!$B$7</f>
        <v>1.873141093</v>
      </c>
      <c r="G1570" s="19">
        <f>1/'StockBond Returns'!M1568</f>
        <v>0.03201434544</v>
      </c>
      <c r="H1570">
        <f t="shared" si="7"/>
        <v>0</v>
      </c>
      <c r="I1570" s="71">
        <f t="shared" si="8"/>
        <v>1</v>
      </c>
      <c r="J1570">
        <f t="shared" si="9"/>
        <v>0</v>
      </c>
      <c r="K1570" t="str">
        <f t="shared" ref="K1570:M1570" si="3136">if(H1570=1,$E1570,"")</f>
        <v/>
      </c>
      <c r="L1570" s="19">
        <f t="shared" si="3136"/>
        <v>0.04543913657</v>
      </c>
      <c r="M1570" t="str">
        <f t="shared" si="3136"/>
        <v/>
      </c>
      <c r="N1570" s="158">
        <f>if('StockBond Returns'!AB1568=0,1,0)</f>
        <v>0</v>
      </c>
      <c r="O1570">
        <f>if( and('StockBond Returns'!$AB1568&lt;0,'StockBond Returns'!$AB1568&gt;=-0.1),1,0)</f>
        <v>0</v>
      </c>
      <c r="P1570">
        <f>if( and('StockBond Returns'!$AB1568&lt;-0.1,'StockBond Returns'!$AB1568&gt;=-0.2),1,0)</f>
        <v>0</v>
      </c>
      <c r="Q1570">
        <f>if( and('StockBond Returns'!$AB1568&lt;-0.2,'StockBond Returns'!$AB1568&gt;=-0.3),1,0)</f>
        <v>1</v>
      </c>
      <c r="R1570">
        <f>if('StockBond Returns'!AB1568&lt;-0.3,1,0)</f>
        <v>0</v>
      </c>
      <c r="S1570" t="str">
        <f t="shared" ref="S1570:W1570" si="3137">if(N1570=1,$E1570,"")</f>
        <v/>
      </c>
      <c r="T1570" t="str">
        <f t="shared" si="3137"/>
        <v/>
      </c>
      <c r="U1570" t="str">
        <f t="shared" si="3137"/>
        <v/>
      </c>
      <c r="V1570" s="19">
        <f t="shared" si="3137"/>
        <v>0.04543913657</v>
      </c>
      <c r="W1570" t="str">
        <f t="shared" si="3137"/>
        <v/>
      </c>
    </row>
    <row r="1571">
      <c r="A1571">
        <f t="shared" si="33"/>
        <v>5</v>
      </c>
      <c r="B1571">
        <f t="shared" si="34"/>
        <v>2001</v>
      </c>
      <c r="C1571" s="159">
        <f t="shared" si="709"/>
        <v>37042</v>
      </c>
      <c r="D1571" s="156">
        <f t="shared" si="12"/>
        <v>2001.333333</v>
      </c>
      <c r="E1571" s="157">
        <f>('StockBond Returns'!Y1570+'StockBond Returns'!AA1570-'Parameters &amp; Main Results'!$B$33)/'StockBond Returns'!Z1570*12</f>
        <v>0.04308809101</v>
      </c>
      <c r="F1571" s="77">
        <f>'StockBond Returns'!Y1570+'StockBond Returns'!AA1570-'StockBond Returns'!Z1570*'Distribution of Final Value'!$B$7</f>
        <v>1.171453934</v>
      </c>
      <c r="G1571" s="19">
        <f>1/'StockBond Returns'!M1569</f>
        <v>0.02959800807</v>
      </c>
      <c r="H1571">
        <f t="shared" si="7"/>
        <v>0</v>
      </c>
      <c r="I1571" s="71">
        <f t="shared" si="8"/>
        <v>1</v>
      </c>
      <c r="J1571">
        <f t="shared" si="9"/>
        <v>0</v>
      </c>
      <c r="K1571" t="str">
        <f t="shared" ref="K1571:M1571" si="3138">if(H1571=1,$E1571,"")</f>
        <v/>
      </c>
      <c r="L1571" s="19">
        <f t="shared" si="3138"/>
        <v>0.04308809101</v>
      </c>
      <c r="M1571" t="str">
        <f t="shared" si="3138"/>
        <v/>
      </c>
      <c r="N1571" s="158">
        <f>if('StockBond Returns'!AB1569=0,1,0)</f>
        <v>0</v>
      </c>
      <c r="O1571">
        <f>if( and('StockBond Returns'!$AB1569&lt;0,'StockBond Returns'!$AB1569&gt;=-0.1),1,0)</f>
        <v>0</v>
      </c>
      <c r="P1571">
        <f>if( and('StockBond Returns'!$AB1569&lt;-0.1,'StockBond Returns'!$AB1569&gt;=-0.2),1,0)</f>
        <v>1</v>
      </c>
      <c r="Q1571">
        <f>if( and('StockBond Returns'!$AB1569&lt;-0.2,'StockBond Returns'!$AB1569&gt;=-0.3),1,0)</f>
        <v>0</v>
      </c>
      <c r="R1571">
        <f>if('StockBond Returns'!AB1569&lt;-0.3,1,0)</f>
        <v>0</v>
      </c>
      <c r="S1571" t="str">
        <f t="shared" ref="S1571:W1571" si="3139">if(N1571=1,$E1571,"")</f>
        <v/>
      </c>
      <c r="T1571" t="str">
        <f t="shared" si="3139"/>
        <v/>
      </c>
      <c r="U1571" s="19">
        <f t="shared" si="3139"/>
        <v>0.04308809101</v>
      </c>
      <c r="V1571" t="str">
        <f t="shared" si="3139"/>
        <v/>
      </c>
      <c r="W1571" t="str">
        <f t="shared" si="3139"/>
        <v/>
      </c>
    </row>
    <row r="1572">
      <c r="A1572">
        <f t="shared" si="33"/>
        <v>6</v>
      </c>
      <c r="B1572">
        <f t="shared" si="34"/>
        <v>2001</v>
      </c>
      <c r="C1572" s="159">
        <f t="shared" si="709"/>
        <v>37072</v>
      </c>
      <c r="D1572" s="156">
        <f t="shared" si="12"/>
        <v>2001.416667</v>
      </c>
      <c r="E1572" s="157">
        <f>('StockBond Returns'!Y1571+'StockBond Returns'!AA1571-'Parameters &amp; Main Results'!$B$33)/'StockBond Returns'!Z1571*12</f>
        <v>0.04324586094</v>
      </c>
      <c r="F1572" s="77">
        <f>'StockBond Returns'!Y1571+'StockBond Returns'!AA1571-'StockBond Returns'!Z1571*'Distribution of Final Value'!$B$7</f>
        <v>1.218625868</v>
      </c>
      <c r="G1572" s="19">
        <f>1/'StockBond Returns'!M1570</f>
        <v>0.02968735812</v>
      </c>
      <c r="H1572">
        <f t="shared" si="7"/>
        <v>0</v>
      </c>
      <c r="I1572" s="71">
        <f t="shared" si="8"/>
        <v>1</v>
      </c>
      <c r="J1572">
        <f t="shared" si="9"/>
        <v>0</v>
      </c>
      <c r="K1572" t="str">
        <f t="shared" ref="K1572:M1572" si="3140">if(H1572=1,$E1572,"")</f>
        <v/>
      </c>
      <c r="L1572" s="19">
        <f t="shared" si="3140"/>
        <v>0.04324586094</v>
      </c>
      <c r="M1572" t="str">
        <f t="shared" si="3140"/>
        <v/>
      </c>
      <c r="N1572" s="158">
        <f>if('StockBond Returns'!AB1570=0,1,0)</f>
        <v>0</v>
      </c>
      <c r="O1572">
        <f>if( and('StockBond Returns'!$AB1570&lt;0,'StockBond Returns'!$AB1570&gt;=-0.1),1,0)</f>
        <v>0</v>
      </c>
      <c r="P1572">
        <f>if( and('StockBond Returns'!$AB1570&lt;-0.1,'StockBond Returns'!$AB1570&gt;=-0.2),1,0)</f>
        <v>1</v>
      </c>
      <c r="Q1572">
        <f>if( and('StockBond Returns'!$AB1570&lt;-0.2,'StockBond Returns'!$AB1570&gt;=-0.3),1,0)</f>
        <v>0</v>
      </c>
      <c r="R1572">
        <f>if('StockBond Returns'!AB1570&lt;-0.3,1,0)</f>
        <v>0</v>
      </c>
      <c r="S1572" t="str">
        <f t="shared" ref="S1572:W1572" si="3141">if(N1572=1,$E1572,"")</f>
        <v/>
      </c>
      <c r="T1572" t="str">
        <f t="shared" si="3141"/>
        <v/>
      </c>
      <c r="U1572" s="19">
        <f t="shared" si="3141"/>
        <v>0.04324586094</v>
      </c>
      <c r="V1572" t="str">
        <f t="shared" si="3141"/>
        <v/>
      </c>
      <c r="W1572" t="str">
        <f t="shared" si="3141"/>
        <v/>
      </c>
    </row>
    <row r="1573">
      <c r="A1573">
        <f t="shared" si="33"/>
        <v>7</v>
      </c>
      <c r="B1573">
        <f t="shared" si="34"/>
        <v>2001</v>
      </c>
      <c r="C1573" s="159">
        <f t="shared" si="709"/>
        <v>37103</v>
      </c>
      <c r="D1573" s="156">
        <f t="shared" si="12"/>
        <v>2001.5</v>
      </c>
      <c r="E1573" s="157">
        <f>('StockBond Returns'!Y1572+'StockBond Returns'!AA1572-'Parameters &amp; Main Results'!$B$33)/'StockBond Returns'!Z1572*12</f>
        <v>0.04388870898</v>
      </c>
      <c r="F1573" s="77">
        <f>'StockBond Returns'!Y1572+'StockBond Returns'!AA1572-'StockBond Returns'!Z1572*'Distribution of Final Value'!$B$7</f>
        <v>1.410562332</v>
      </c>
      <c r="G1573" s="19">
        <f>1/'StockBond Returns'!M1571</f>
        <v>0.03028888679</v>
      </c>
      <c r="H1573">
        <f t="shared" si="7"/>
        <v>0</v>
      </c>
      <c r="I1573" s="71">
        <f t="shared" si="8"/>
        <v>1</v>
      </c>
      <c r="J1573">
        <f t="shared" si="9"/>
        <v>0</v>
      </c>
      <c r="K1573" t="str">
        <f t="shared" ref="K1573:M1573" si="3142">if(H1573=1,$E1573,"")</f>
        <v/>
      </c>
      <c r="L1573" s="19">
        <f t="shared" si="3142"/>
        <v>0.04388870898</v>
      </c>
      <c r="M1573" t="str">
        <f t="shared" si="3142"/>
        <v/>
      </c>
      <c r="N1573" s="158">
        <f>if('StockBond Returns'!AB1571=0,1,0)</f>
        <v>0</v>
      </c>
      <c r="O1573">
        <f>if( and('StockBond Returns'!$AB1571&lt;0,'StockBond Returns'!$AB1571&gt;=-0.1),1,0)</f>
        <v>0</v>
      </c>
      <c r="P1573">
        <f>if( and('StockBond Returns'!$AB1571&lt;-0.1,'StockBond Returns'!$AB1571&gt;=-0.2),1,0)</f>
        <v>0</v>
      </c>
      <c r="Q1573">
        <f>if( and('StockBond Returns'!$AB1571&lt;-0.2,'StockBond Returns'!$AB1571&gt;=-0.3),1,0)</f>
        <v>1</v>
      </c>
      <c r="R1573">
        <f>if('StockBond Returns'!AB1571&lt;-0.3,1,0)</f>
        <v>0</v>
      </c>
      <c r="S1573" t="str">
        <f t="shared" ref="S1573:W1573" si="3143">if(N1573=1,$E1573,"")</f>
        <v/>
      </c>
      <c r="T1573" t="str">
        <f t="shared" si="3143"/>
        <v/>
      </c>
      <c r="U1573" t="str">
        <f t="shared" si="3143"/>
        <v/>
      </c>
      <c r="V1573" s="19">
        <f t="shared" si="3143"/>
        <v>0.04388870898</v>
      </c>
      <c r="W1573" t="str">
        <f t="shared" si="3143"/>
        <v/>
      </c>
    </row>
    <row r="1574">
      <c r="A1574">
        <f t="shared" si="33"/>
        <v>8</v>
      </c>
      <c r="B1574">
        <f t="shared" si="34"/>
        <v>2001</v>
      </c>
      <c r="C1574" s="159">
        <f t="shared" si="709"/>
        <v>37134</v>
      </c>
      <c r="D1574" s="156">
        <f t="shared" si="12"/>
        <v>2001.583333</v>
      </c>
      <c r="E1574" s="157">
        <f>('StockBond Returns'!Y1573+'StockBond Returns'!AA1573-'Parameters &amp; Main Results'!$B$33)/'StockBond Returns'!Z1573*12</f>
        <v>0.04425158885</v>
      </c>
      <c r="F1574" s="77">
        <f>'StockBond Returns'!Y1573+'StockBond Returns'!AA1573-'StockBond Returns'!Z1573*'Distribution of Final Value'!$B$7</f>
        <v>1.518901183</v>
      </c>
      <c r="G1574" s="19">
        <f>1/'StockBond Returns'!M1572</f>
        <v>0.03091755086</v>
      </c>
      <c r="H1574">
        <f t="shared" si="7"/>
        <v>0</v>
      </c>
      <c r="I1574" s="71">
        <f t="shared" si="8"/>
        <v>1</v>
      </c>
      <c r="J1574">
        <f t="shared" si="9"/>
        <v>0</v>
      </c>
      <c r="K1574" t="str">
        <f t="shared" ref="K1574:M1574" si="3144">if(H1574=1,$E1574,"")</f>
        <v/>
      </c>
      <c r="L1574" s="19">
        <f t="shared" si="3144"/>
        <v>0.04425158885</v>
      </c>
      <c r="M1574" t="str">
        <f t="shared" si="3144"/>
        <v/>
      </c>
      <c r="N1574" s="158">
        <f>if('StockBond Returns'!AB1572=0,1,0)</f>
        <v>0</v>
      </c>
      <c r="O1574">
        <f>if( and('StockBond Returns'!$AB1572&lt;0,'StockBond Returns'!$AB1572&gt;=-0.1),1,0)</f>
        <v>0</v>
      </c>
      <c r="P1574">
        <f>if( and('StockBond Returns'!$AB1572&lt;-0.1,'StockBond Returns'!$AB1572&gt;=-0.2),1,0)</f>
        <v>0</v>
      </c>
      <c r="Q1574">
        <f>if( and('StockBond Returns'!$AB1572&lt;-0.2,'StockBond Returns'!$AB1572&gt;=-0.3),1,0)</f>
        <v>1</v>
      </c>
      <c r="R1574">
        <f>if('StockBond Returns'!AB1572&lt;-0.3,1,0)</f>
        <v>0</v>
      </c>
      <c r="S1574" t="str">
        <f t="shared" ref="S1574:W1574" si="3145">if(N1574=1,$E1574,"")</f>
        <v/>
      </c>
      <c r="T1574" t="str">
        <f t="shared" si="3145"/>
        <v/>
      </c>
      <c r="U1574" t="str">
        <f t="shared" si="3145"/>
        <v/>
      </c>
      <c r="V1574" s="19">
        <f t="shared" si="3145"/>
        <v>0.04425158885</v>
      </c>
      <c r="W1574" t="str">
        <f t="shared" si="3145"/>
        <v/>
      </c>
    </row>
    <row r="1575">
      <c r="A1575">
        <f t="shared" si="33"/>
        <v>9</v>
      </c>
      <c r="B1575">
        <f t="shared" si="34"/>
        <v>2001</v>
      </c>
      <c r="C1575" s="159">
        <f t="shared" si="709"/>
        <v>37164</v>
      </c>
      <c r="D1575" s="156">
        <f t="shared" si="12"/>
        <v>2001.666667</v>
      </c>
      <c r="E1575" s="157">
        <f>('StockBond Returns'!Y1574+'StockBond Returns'!AA1574-'Parameters &amp; Main Results'!$B$33)/'StockBond Returns'!Z1574*12</f>
        <v>0.04627367289</v>
      </c>
      <c r="F1575" s="77">
        <f>'StockBond Returns'!Y1574+'StockBond Returns'!AA1574-'StockBond Returns'!Z1574*'Distribution of Final Value'!$B$7</f>
        <v>2.122400496</v>
      </c>
      <c r="G1575" s="19">
        <f>1/'StockBond Returns'!M1573</f>
        <v>0.0331045764</v>
      </c>
      <c r="H1575">
        <f t="shared" si="7"/>
        <v>0</v>
      </c>
      <c r="I1575" s="71">
        <f t="shared" si="8"/>
        <v>1</v>
      </c>
      <c r="J1575">
        <f t="shared" si="9"/>
        <v>0</v>
      </c>
      <c r="K1575" t="str">
        <f t="shared" ref="K1575:M1575" si="3146">if(H1575=1,$E1575,"")</f>
        <v/>
      </c>
      <c r="L1575" s="19">
        <f t="shared" si="3146"/>
        <v>0.04627367289</v>
      </c>
      <c r="M1575" t="str">
        <f t="shared" si="3146"/>
        <v/>
      </c>
      <c r="N1575" s="158">
        <f>if('StockBond Returns'!AB1573=0,1,0)</f>
        <v>0</v>
      </c>
      <c r="O1575">
        <f>if( and('StockBond Returns'!$AB1573&lt;0,'StockBond Returns'!$AB1573&gt;=-0.1),1,0)</f>
        <v>0</v>
      </c>
      <c r="P1575">
        <f>if( and('StockBond Returns'!$AB1573&lt;-0.1,'StockBond Returns'!$AB1573&gt;=-0.2),1,0)</f>
        <v>0</v>
      </c>
      <c r="Q1575">
        <f>if( and('StockBond Returns'!$AB1573&lt;-0.2,'StockBond Returns'!$AB1573&gt;=-0.3),1,0)</f>
        <v>1</v>
      </c>
      <c r="R1575">
        <f>if('StockBond Returns'!AB1573&lt;-0.3,1,0)</f>
        <v>0</v>
      </c>
      <c r="S1575" t="str">
        <f t="shared" ref="S1575:W1575" si="3147">if(N1575=1,$E1575,"")</f>
        <v/>
      </c>
      <c r="T1575" t="str">
        <f t="shared" si="3147"/>
        <v/>
      </c>
      <c r="U1575" t="str">
        <f t="shared" si="3147"/>
        <v/>
      </c>
      <c r="V1575" s="19">
        <f t="shared" si="3147"/>
        <v>0.04627367289</v>
      </c>
      <c r="W1575" t="str">
        <f t="shared" si="3147"/>
        <v/>
      </c>
    </row>
    <row r="1576">
      <c r="A1576">
        <f t="shared" si="33"/>
        <v>10</v>
      </c>
      <c r="B1576">
        <f t="shared" si="34"/>
        <v>2001</v>
      </c>
      <c r="C1576" s="159">
        <f t="shared" si="709"/>
        <v>37195</v>
      </c>
      <c r="D1576" s="156">
        <f t="shared" si="12"/>
        <v>2001.75</v>
      </c>
      <c r="E1576" s="157">
        <f>('StockBond Returns'!Y1575+'StockBond Returns'!AA1575-'Parameters &amp; Main Results'!$B$33)/'StockBond Returns'!Z1575*12</f>
        <v>0.04932064765</v>
      </c>
      <c r="F1576" s="77">
        <f>'StockBond Returns'!Y1575+'StockBond Returns'!AA1575-'StockBond Returns'!Z1575*'Distribution of Final Value'!$B$7</f>
        <v>3.031313022</v>
      </c>
      <c r="G1576" s="19">
        <f>1/'StockBond Returns'!M1574</f>
        <v>0.03635557423</v>
      </c>
      <c r="H1576">
        <f t="shared" si="7"/>
        <v>0</v>
      </c>
      <c r="I1576" s="71">
        <f t="shared" si="8"/>
        <v>1</v>
      </c>
      <c r="J1576">
        <f t="shared" si="9"/>
        <v>0</v>
      </c>
      <c r="K1576" t="str">
        <f t="shared" ref="K1576:M1576" si="3148">if(H1576=1,$E1576,"")</f>
        <v/>
      </c>
      <c r="L1576" s="19">
        <f t="shared" si="3148"/>
        <v>0.04932064765</v>
      </c>
      <c r="M1576" t="str">
        <f t="shared" si="3148"/>
        <v/>
      </c>
      <c r="N1576" s="158">
        <f>if('StockBond Returns'!AB1574=0,1,0)</f>
        <v>0</v>
      </c>
      <c r="O1576">
        <f>if( and('StockBond Returns'!$AB1574&lt;0,'StockBond Returns'!$AB1574&gt;=-0.1),1,0)</f>
        <v>0</v>
      </c>
      <c r="P1576">
        <f>if( and('StockBond Returns'!$AB1574&lt;-0.1,'StockBond Returns'!$AB1574&gt;=-0.2),1,0)</f>
        <v>0</v>
      </c>
      <c r="Q1576">
        <f>if( and('StockBond Returns'!$AB1574&lt;-0.2,'StockBond Returns'!$AB1574&gt;=-0.3),1,0)</f>
        <v>0</v>
      </c>
      <c r="R1576">
        <f>if('StockBond Returns'!AB1574&lt;-0.3,1,0)</f>
        <v>1</v>
      </c>
      <c r="S1576" t="str">
        <f t="shared" ref="S1576:W1576" si="3149">if(N1576=1,$E1576,"")</f>
        <v/>
      </c>
      <c r="T1576" t="str">
        <f t="shared" si="3149"/>
        <v/>
      </c>
      <c r="U1576" t="str">
        <f t="shared" si="3149"/>
        <v/>
      </c>
      <c r="V1576" t="str">
        <f t="shared" si="3149"/>
        <v/>
      </c>
      <c r="W1576" s="19">
        <f t="shared" si="3149"/>
        <v>0.04932064765</v>
      </c>
    </row>
    <row r="1577">
      <c r="A1577">
        <f t="shared" si="33"/>
        <v>11</v>
      </c>
      <c r="B1577">
        <f t="shared" si="34"/>
        <v>2001</v>
      </c>
      <c r="C1577" s="159">
        <f t="shared" si="709"/>
        <v>37225</v>
      </c>
      <c r="D1577" s="156">
        <f t="shared" si="12"/>
        <v>2001.833333</v>
      </c>
      <c r="E1577" s="157">
        <f>('StockBond Returns'!Y1576+'StockBond Returns'!AA1576-'Parameters &amp; Main Results'!$B$33)/'StockBond Returns'!Z1576*12</f>
        <v>0.04828640253</v>
      </c>
      <c r="F1577" s="77">
        <f>'StockBond Returns'!Y1576+'StockBond Returns'!AA1576-'StockBond Returns'!Z1576*'Distribution of Final Value'!$B$7</f>
        <v>2.721644822</v>
      </c>
      <c r="G1577" s="19">
        <f>1/'StockBond Returns'!M1575</f>
        <v>0.03554776637</v>
      </c>
      <c r="H1577">
        <f t="shared" si="7"/>
        <v>0</v>
      </c>
      <c r="I1577" s="71">
        <f t="shared" si="8"/>
        <v>1</v>
      </c>
      <c r="J1577">
        <f t="shared" si="9"/>
        <v>0</v>
      </c>
      <c r="K1577" t="str">
        <f t="shared" ref="K1577:M1577" si="3150">if(H1577=1,$E1577,"")</f>
        <v/>
      </c>
      <c r="L1577" s="19">
        <f t="shared" si="3150"/>
        <v>0.04828640253</v>
      </c>
      <c r="M1577" t="str">
        <f t="shared" si="3150"/>
        <v/>
      </c>
      <c r="N1577" s="158">
        <f>if('StockBond Returns'!AB1575=0,1,0)</f>
        <v>0</v>
      </c>
      <c r="O1577">
        <f>if( and('StockBond Returns'!$AB1575&lt;0,'StockBond Returns'!$AB1575&gt;=-0.1),1,0)</f>
        <v>0</v>
      </c>
      <c r="P1577">
        <f>if( and('StockBond Returns'!$AB1575&lt;-0.1,'StockBond Returns'!$AB1575&gt;=-0.2),1,0)</f>
        <v>0</v>
      </c>
      <c r="Q1577">
        <f>if( and('StockBond Returns'!$AB1575&lt;-0.2,'StockBond Returns'!$AB1575&gt;=-0.3),1,0)</f>
        <v>0</v>
      </c>
      <c r="R1577">
        <f>if('StockBond Returns'!AB1575&lt;-0.3,1,0)</f>
        <v>1</v>
      </c>
      <c r="S1577" t="str">
        <f t="shared" ref="S1577:W1577" si="3151">if(N1577=1,$E1577,"")</f>
        <v/>
      </c>
      <c r="T1577" t="str">
        <f t="shared" si="3151"/>
        <v/>
      </c>
      <c r="U1577" t="str">
        <f t="shared" si="3151"/>
        <v/>
      </c>
      <c r="V1577" t="str">
        <f t="shared" si="3151"/>
        <v/>
      </c>
      <c r="W1577" s="19">
        <f t="shared" si="3151"/>
        <v>0.04828640253</v>
      </c>
    </row>
    <row r="1578">
      <c r="A1578">
        <f t="shared" si="33"/>
        <v>12</v>
      </c>
      <c r="B1578">
        <f t="shared" si="34"/>
        <v>2001</v>
      </c>
      <c r="C1578" s="159">
        <f t="shared" si="709"/>
        <v>37256</v>
      </c>
      <c r="D1578" s="156">
        <f t="shared" si="12"/>
        <v>2001.916667</v>
      </c>
      <c r="E1578" s="157">
        <f>('StockBond Returns'!Y1577+'StockBond Returns'!AA1577-'Parameters &amp; Main Results'!$B$33)/'StockBond Returns'!Z1577*12</f>
        <v>0.04621564884</v>
      </c>
      <c r="F1578" s="77">
        <f>'StockBond Returns'!Y1577+'StockBond Returns'!AA1577-'StockBond Returns'!Z1577*'Distribution of Final Value'!$B$7</f>
        <v>2.103362633</v>
      </c>
      <c r="G1578" s="19">
        <f>1/'StockBond Returns'!M1576</f>
        <v>0.0330419016</v>
      </c>
      <c r="H1578">
        <f t="shared" si="7"/>
        <v>0</v>
      </c>
      <c r="I1578" s="71">
        <f t="shared" si="8"/>
        <v>1</v>
      </c>
      <c r="J1578">
        <f t="shared" si="9"/>
        <v>0</v>
      </c>
      <c r="K1578" t="str">
        <f t="shared" ref="K1578:M1578" si="3152">if(H1578=1,$E1578,"")</f>
        <v/>
      </c>
      <c r="L1578" s="19">
        <f t="shared" si="3152"/>
        <v>0.04621564884</v>
      </c>
      <c r="M1578" t="str">
        <f t="shared" si="3152"/>
        <v/>
      </c>
      <c r="N1578" s="158">
        <f>if('StockBond Returns'!AB1576=0,1,0)</f>
        <v>0</v>
      </c>
      <c r="O1578">
        <f>if( and('StockBond Returns'!$AB1576&lt;0,'StockBond Returns'!$AB1576&gt;=-0.1),1,0)</f>
        <v>0</v>
      </c>
      <c r="P1578">
        <f>if( and('StockBond Returns'!$AB1576&lt;-0.1,'StockBond Returns'!$AB1576&gt;=-0.2),1,0)</f>
        <v>0</v>
      </c>
      <c r="Q1578">
        <f>if( and('StockBond Returns'!$AB1576&lt;-0.2,'StockBond Returns'!$AB1576&gt;=-0.3),1,0)</f>
        <v>1</v>
      </c>
      <c r="R1578">
        <f>if('StockBond Returns'!AB1576&lt;-0.3,1,0)</f>
        <v>0</v>
      </c>
      <c r="S1578" t="str">
        <f t="shared" ref="S1578:W1578" si="3153">if(N1578=1,$E1578,"")</f>
        <v/>
      </c>
      <c r="T1578" t="str">
        <f t="shared" si="3153"/>
        <v/>
      </c>
      <c r="U1578" t="str">
        <f t="shared" si="3153"/>
        <v/>
      </c>
      <c r="V1578" s="19">
        <f t="shared" si="3153"/>
        <v>0.04621564884</v>
      </c>
      <c r="W1578" t="str">
        <f t="shared" si="3153"/>
        <v/>
      </c>
    </row>
    <row r="1579">
      <c r="A1579">
        <f t="shared" si="33"/>
        <v>1</v>
      </c>
      <c r="B1579">
        <f t="shared" si="34"/>
        <v>2002</v>
      </c>
      <c r="C1579" s="159">
        <f t="shared" si="709"/>
        <v>37287</v>
      </c>
      <c r="D1579" s="156">
        <f t="shared" si="12"/>
        <v>2002</v>
      </c>
      <c r="E1579" s="157">
        <f>('StockBond Returns'!Y1578+'StockBond Returns'!AA1578-'Parameters &amp; Main Results'!$B$33)/'StockBond Returns'!Z1578*12</f>
        <v>0.04625877107</v>
      </c>
      <c r="F1579" s="77">
        <f>'StockBond Returns'!Y1578+'StockBond Returns'!AA1578-'StockBond Returns'!Z1578*'Distribution of Final Value'!$B$7</f>
        <v>2.115916306</v>
      </c>
      <c r="G1579" s="19">
        <f>1/'StockBond Returns'!M1577</f>
        <v>0.03269697762</v>
      </c>
      <c r="H1579">
        <f t="shared" si="7"/>
        <v>0</v>
      </c>
      <c r="I1579" s="71">
        <f t="shared" si="8"/>
        <v>1</v>
      </c>
      <c r="J1579">
        <f t="shared" si="9"/>
        <v>0</v>
      </c>
      <c r="K1579" t="str">
        <f t="shared" ref="K1579:M1579" si="3154">if(H1579=1,$E1579,"")</f>
        <v/>
      </c>
      <c r="L1579" s="19">
        <f t="shared" si="3154"/>
        <v>0.04625877107</v>
      </c>
      <c r="M1579" t="str">
        <f t="shared" si="3154"/>
        <v/>
      </c>
      <c r="N1579" s="158">
        <f>if('StockBond Returns'!AB1577=0,1,0)</f>
        <v>0</v>
      </c>
      <c r="O1579">
        <f>if( and('StockBond Returns'!$AB1577&lt;0,'StockBond Returns'!$AB1577&gt;=-0.1),1,0)</f>
        <v>0</v>
      </c>
      <c r="P1579">
        <f>if( and('StockBond Returns'!$AB1577&lt;-0.1,'StockBond Returns'!$AB1577&gt;=-0.2),1,0)</f>
        <v>0</v>
      </c>
      <c r="Q1579">
        <f>if( and('StockBond Returns'!$AB1577&lt;-0.2,'StockBond Returns'!$AB1577&gt;=-0.3),1,0)</f>
        <v>1</v>
      </c>
      <c r="R1579">
        <f>if('StockBond Returns'!AB1577&lt;-0.3,1,0)</f>
        <v>0</v>
      </c>
      <c r="S1579" t="str">
        <f t="shared" ref="S1579:W1579" si="3155">if(N1579=1,$E1579,"")</f>
        <v/>
      </c>
      <c r="T1579" t="str">
        <f t="shared" si="3155"/>
        <v/>
      </c>
      <c r="U1579" t="str">
        <f t="shared" si="3155"/>
        <v/>
      </c>
      <c r="V1579" s="19">
        <f t="shared" si="3155"/>
        <v>0.04625877107</v>
      </c>
      <c r="W1579" t="str">
        <f t="shared" si="3155"/>
        <v/>
      </c>
    </row>
    <row r="1580">
      <c r="A1580">
        <f t="shared" si="33"/>
        <v>2</v>
      </c>
      <c r="B1580">
        <f t="shared" si="34"/>
        <v>2002</v>
      </c>
      <c r="C1580" s="159">
        <f t="shared" si="709"/>
        <v>37315</v>
      </c>
      <c r="D1580" s="156">
        <f t="shared" si="12"/>
        <v>2002.083333</v>
      </c>
      <c r="E1580" s="157">
        <f>('StockBond Returns'!Y1579+'StockBond Returns'!AA1579-'Parameters &amp; Main Results'!$B$33)/'StockBond Returns'!Z1579*12</f>
        <v>0.04694770224</v>
      </c>
      <c r="F1580" s="77">
        <f>'StockBond Returns'!Y1579+'StockBond Returns'!AA1579-'StockBond Returns'!Z1579*'Distribution of Final Value'!$B$7</f>
        <v>2.320960952</v>
      </c>
      <c r="G1580" s="19">
        <f>1/'StockBond Returns'!M1578</f>
        <v>0.03332067337</v>
      </c>
      <c r="H1580">
        <f t="shared" si="7"/>
        <v>0</v>
      </c>
      <c r="I1580" s="71">
        <f t="shared" si="8"/>
        <v>1</v>
      </c>
      <c r="J1580">
        <f t="shared" si="9"/>
        <v>0</v>
      </c>
      <c r="K1580" t="str">
        <f t="shared" ref="K1580:M1580" si="3156">if(H1580=1,$E1580,"")</f>
        <v/>
      </c>
      <c r="L1580" s="19">
        <f t="shared" si="3156"/>
        <v>0.04694770224</v>
      </c>
      <c r="M1580" t="str">
        <f t="shared" si="3156"/>
        <v/>
      </c>
      <c r="N1580" s="158">
        <f>if('StockBond Returns'!AB1578=0,1,0)</f>
        <v>0</v>
      </c>
      <c r="O1580">
        <f>if( and('StockBond Returns'!$AB1578&lt;0,'StockBond Returns'!$AB1578&gt;=-0.1),1,0)</f>
        <v>0</v>
      </c>
      <c r="P1580">
        <f>if( and('StockBond Returns'!$AB1578&lt;-0.1,'StockBond Returns'!$AB1578&gt;=-0.2),1,0)</f>
        <v>0</v>
      </c>
      <c r="Q1580">
        <f>if( and('StockBond Returns'!$AB1578&lt;-0.2,'StockBond Returns'!$AB1578&gt;=-0.3),1,0)</f>
        <v>1</v>
      </c>
      <c r="R1580">
        <f>if('StockBond Returns'!AB1578&lt;-0.3,1,0)</f>
        <v>0</v>
      </c>
      <c r="S1580" t="str">
        <f t="shared" ref="S1580:W1580" si="3157">if(N1580=1,$E1580,"")</f>
        <v/>
      </c>
      <c r="T1580" t="str">
        <f t="shared" si="3157"/>
        <v/>
      </c>
      <c r="U1580" t="str">
        <f t="shared" si="3157"/>
        <v/>
      </c>
      <c r="V1580" s="19">
        <f t="shared" si="3157"/>
        <v>0.04694770224</v>
      </c>
      <c r="W1580" t="str">
        <f t="shared" si="3157"/>
        <v/>
      </c>
    </row>
    <row r="1581">
      <c r="A1581">
        <f t="shared" si="33"/>
        <v>3</v>
      </c>
      <c r="B1581">
        <f t="shared" si="34"/>
        <v>2002</v>
      </c>
      <c r="C1581" s="159">
        <f t="shared" si="709"/>
        <v>37346</v>
      </c>
      <c r="D1581" s="156">
        <f t="shared" si="12"/>
        <v>2002.166667</v>
      </c>
      <c r="E1581" s="157">
        <f>('StockBond Returns'!Y1580+'StockBond Returns'!AA1580-'Parameters &amp; Main Results'!$B$33)/'StockBond Returns'!Z1580*12</f>
        <v>0.04764099779</v>
      </c>
      <c r="F1581" s="77">
        <f>'StockBond Returns'!Y1580+'StockBond Returns'!AA1580-'StockBond Returns'!Z1580*'Distribution of Final Value'!$B$7</f>
        <v>2.527106854</v>
      </c>
      <c r="G1581" s="19">
        <f>1/'StockBond Returns'!M1579</f>
        <v>0.03419289437</v>
      </c>
      <c r="H1581">
        <f t="shared" si="7"/>
        <v>0</v>
      </c>
      <c r="I1581" s="71">
        <f t="shared" si="8"/>
        <v>1</v>
      </c>
      <c r="J1581">
        <f t="shared" si="9"/>
        <v>0</v>
      </c>
      <c r="K1581" t="str">
        <f t="shared" ref="K1581:M1581" si="3158">if(H1581=1,$E1581,"")</f>
        <v/>
      </c>
      <c r="L1581" s="19">
        <f t="shared" si="3158"/>
        <v>0.04764099779</v>
      </c>
      <c r="M1581" t="str">
        <f t="shared" si="3158"/>
        <v/>
      </c>
      <c r="N1581" s="158">
        <f>if('StockBond Returns'!AB1579=0,1,0)</f>
        <v>0</v>
      </c>
      <c r="O1581">
        <f>if( and('StockBond Returns'!$AB1579&lt;0,'StockBond Returns'!$AB1579&gt;=-0.1),1,0)</f>
        <v>0</v>
      </c>
      <c r="P1581">
        <f>if( and('StockBond Returns'!$AB1579&lt;-0.1,'StockBond Returns'!$AB1579&gt;=-0.2),1,0)</f>
        <v>0</v>
      </c>
      <c r="Q1581">
        <f>if( and('StockBond Returns'!$AB1579&lt;-0.2,'StockBond Returns'!$AB1579&gt;=-0.3),1,0)</f>
        <v>1</v>
      </c>
      <c r="R1581">
        <f>if('StockBond Returns'!AB1579&lt;-0.3,1,0)</f>
        <v>0</v>
      </c>
      <c r="S1581" t="str">
        <f t="shared" ref="S1581:W1581" si="3159">if(N1581=1,$E1581,"")</f>
        <v/>
      </c>
      <c r="T1581" t="str">
        <f t="shared" si="3159"/>
        <v/>
      </c>
      <c r="U1581" t="str">
        <f t="shared" si="3159"/>
        <v/>
      </c>
      <c r="V1581" s="19">
        <f t="shared" si="3159"/>
        <v>0.04764099779</v>
      </c>
      <c r="W1581" t="str">
        <f t="shared" si="3159"/>
        <v/>
      </c>
    </row>
    <row r="1582">
      <c r="A1582">
        <f t="shared" si="33"/>
        <v>4</v>
      </c>
      <c r="B1582">
        <f t="shared" si="34"/>
        <v>2002</v>
      </c>
      <c r="C1582" s="159">
        <f t="shared" si="709"/>
        <v>37376</v>
      </c>
      <c r="D1582" s="156">
        <f t="shared" si="12"/>
        <v>2002.25</v>
      </c>
      <c r="E1582" s="157">
        <f>('StockBond Returns'!Y1581+'StockBond Returns'!AA1581-'Parameters &amp; Main Results'!$B$33)/'StockBond Returns'!Z1581*12</f>
        <v>0.04709510178</v>
      </c>
      <c r="F1582" s="77">
        <f>'StockBond Returns'!Y1581+'StockBond Returns'!AA1581-'StockBond Returns'!Z1581*'Distribution of Final Value'!$B$7</f>
        <v>2.363827023</v>
      </c>
      <c r="G1582" s="19">
        <f>1/'StockBond Returns'!M1580</f>
        <v>0.0332206204</v>
      </c>
      <c r="H1582">
        <f t="shared" si="7"/>
        <v>0</v>
      </c>
      <c r="I1582" s="71">
        <f t="shared" si="8"/>
        <v>1</v>
      </c>
      <c r="J1582">
        <f t="shared" si="9"/>
        <v>0</v>
      </c>
      <c r="K1582" t="str">
        <f t="shared" ref="K1582:M1582" si="3160">if(H1582=1,$E1582,"")</f>
        <v/>
      </c>
      <c r="L1582" s="19">
        <f t="shared" si="3160"/>
        <v>0.04709510178</v>
      </c>
      <c r="M1582" t="str">
        <f t="shared" si="3160"/>
        <v/>
      </c>
      <c r="N1582" s="158">
        <f>if('StockBond Returns'!AB1580=0,1,0)</f>
        <v>0</v>
      </c>
      <c r="O1582">
        <f>if( and('StockBond Returns'!$AB1580&lt;0,'StockBond Returns'!$AB1580&gt;=-0.1),1,0)</f>
        <v>0</v>
      </c>
      <c r="P1582">
        <f>if( and('StockBond Returns'!$AB1580&lt;-0.1,'StockBond Returns'!$AB1580&gt;=-0.2),1,0)</f>
        <v>0</v>
      </c>
      <c r="Q1582">
        <f>if( and('StockBond Returns'!$AB1580&lt;-0.2,'StockBond Returns'!$AB1580&gt;=-0.3),1,0)</f>
        <v>1</v>
      </c>
      <c r="R1582">
        <f>if('StockBond Returns'!AB1580&lt;-0.3,1,0)</f>
        <v>0</v>
      </c>
      <c r="S1582" t="str">
        <f t="shared" ref="S1582:W1582" si="3161">if(N1582=1,$E1582,"")</f>
        <v/>
      </c>
      <c r="T1582" t="str">
        <f t="shared" si="3161"/>
        <v/>
      </c>
      <c r="U1582" t="str">
        <f t="shared" si="3161"/>
        <v/>
      </c>
      <c r="V1582" s="19">
        <f t="shared" si="3161"/>
        <v>0.04709510178</v>
      </c>
      <c r="W1582" t="str">
        <f t="shared" si="3161"/>
        <v/>
      </c>
    </row>
    <row r="1583">
      <c r="A1583">
        <f t="shared" si="33"/>
        <v>5</v>
      </c>
      <c r="B1583">
        <f t="shared" si="34"/>
        <v>2002</v>
      </c>
      <c r="C1583" s="159">
        <f t="shared" si="709"/>
        <v>37407</v>
      </c>
      <c r="D1583" s="156">
        <f t="shared" si="12"/>
        <v>2002.333333</v>
      </c>
      <c r="E1583" s="157">
        <f>('StockBond Returns'!Y1582+'StockBond Returns'!AA1582-'Parameters &amp; Main Results'!$B$33)/'StockBond Returns'!Z1582*12</f>
        <v>0.04928569759</v>
      </c>
      <c r="F1583" s="77">
        <f>'StockBond Returns'!Y1582+'StockBond Returns'!AA1582-'StockBond Returns'!Z1582*'Distribution of Final Value'!$B$7</f>
        <v>3.015812302</v>
      </c>
      <c r="G1583" s="19">
        <f>1/'StockBond Returns'!M1581</f>
        <v>0.03559655018</v>
      </c>
      <c r="H1583">
        <f t="shared" si="7"/>
        <v>0</v>
      </c>
      <c r="I1583" s="71">
        <f t="shared" si="8"/>
        <v>1</v>
      </c>
      <c r="J1583">
        <f t="shared" si="9"/>
        <v>0</v>
      </c>
      <c r="K1583" t="str">
        <f t="shared" ref="K1583:M1583" si="3162">if(H1583=1,$E1583,"")</f>
        <v/>
      </c>
      <c r="L1583" s="19">
        <f t="shared" si="3162"/>
        <v>0.04928569759</v>
      </c>
      <c r="M1583" t="str">
        <f t="shared" si="3162"/>
        <v/>
      </c>
      <c r="N1583" s="158">
        <f>if('StockBond Returns'!AB1581=0,1,0)</f>
        <v>0</v>
      </c>
      <c r="O1583">
        <f>if( and('StockBond Returns'!$AB1581&lt;0,'StockBond Returns'!$AB1581&gt;=-0.1),1,0)</f>
        <v>0</v>
      </c>
      <c r="P1583">
        <f>if( and('StockBond Returns'!$AB1581&lt;-0.1,'StockBond Returns'!$AB1581&gt;=-0.2),1,0)</f>
        <v>0</v>
      </c>
      <c r="Q1583">
        <f>if( and('StockBond Returns'!$AB1581&lt;-0.2,'StockBond Returns'!$AB1581&gt;=-0.3),1,0)</f>
        <v>0</v>
      </c>
      <c r="R1583">
        <f>if('StockBond Returns'!AB1581&lt;-0.3,1,0)</f>
        <v>1</v>
      </c>
      <c r="S1583" t="str">
        <f t="shared" ref="S1583:W1583" si="3163">if(N1583=1,$E1583,"")</f>
        <v/>
      </c>
      <c r="T1583" t="str">
        <f t="shared" si="3163"/>
        <v/>
      </c>
      <c r="U1583" t="str">
        <f t="shared" si="3163"/>
        <v/>
      </c>
      <c r="V1583" t="str">
        <f t="shared" si="3163"/>
        <v/>
      </c>
      <c r="W1583" s="19">
        <f t="shared" si="3163"/>
        <v>0.04928569759</v>
      </c>
    </row>
    <row r="1584">
      <c r="A1584">
        <f t="shared" si="33"/>
        <v>6</v>
      </c>
      <c r="B1584">
        <f t="shared" si="34"/>
        <v>2002</v>
      </c>
      <c r="C1584" s="159">
        <f t="shared" si="709"/>
        <v>37437</v>
      </c>
      <c r="D1584" s="156">
        <f t="shared" si="12"/>
        <v>2002.416667</v>
      </c>
      <c r="E1584" s="157">
        <f>('StockBond Returns'!Y1583+'StockBond Returns'!AA1583-'Parameters &amp; Main Results'!$B$33)/'StockBond Returns'!Z1583*12</f>
        <v>0.04971086148</v>
      </c>
      <c r="F1584" s="77">
        <f>'StockBond Returns'!Y1583+'StockBond Returns'!AA1583-'StockBond Returns'!Z1583*'Distribution of Final Value'!$B$7</f>
        <v>3.14123738</v>
      </c>
      <c r="G1584" s="19">
        <f>1/'StockBond Returns'!M1582</f>
        <v>0.03595507053</v>
      </c>
      <c r="H1584">
        <f t="shared" si="7"/>
        <v>0</v>
      </c>
      <c r="I1584" s="71">
        <f t="shared" si="8"/>
        <v>1</v>
      </c>
      <c r="J1584">
        <f t="shared" si="9"/>
        <v>0</v>
      </c>
      <c r="K1584" t="str">
        <f t="shared" ref="K1584:M1584" si="3164">if(H1584=1,$E1584,"")</f>
        <v/>
      </c>
      <c r="L1584" s="19">
        <f t="shared" si="3164"/>
        <v>0.04971086148</v>
      </c>
      <c r="M1584" t="str">
        <f t="shared" si="3164"/>
        <v/>
      </c>
      <c r="N1584" s="158">
        <f>if('StockBond Returns'!AB1582=0,1,0)</f>
        <v>0</v>
      </c>
      <c r="O1584">
        <f>if( and('StockBond Returns'!$AB1582&lt;0,'StockBond Returns'!$AB1582&gt;=-0.1),1,0)</f>
        <v>0</v>
      </c>
      <c r="P1584">
        <f>if( and('StockBond Returns'!$AB1582&lt;-0.1,'StockBond Returns'!$AB1582&gt;=-0.2),1,0)</f>
        <v>0</v>
      </c>
      <c r="Q1584">
        <f>if( and('StockBond Returns'!$AB1582&lt;-0.2,'StockBond Returns'!$AB1582&gt;=-0.3),1,0)</f>
        <v>0</v>
      </c>
      <c r="R1584">
        <f>if('StockBond Returns'!AB1582&lt;-0.3,1,0)</f>
        <v>1</v>
      </c>
      <c r="S1584" t="str">
        <f t="shared" ref="S1584:W1584" si="3165">if(N1584=1,$E1584,"")</f>
        <v/>
      </c>
      <c r="T1584" t="str">
        <f t="shared" si="3165"/>
        <v/>
      </c>
      <c r="U1584" t="str">
        <f t="shared" si="3165"/>
        <v/>
      </c>
      <c r="V1584" t="str">
        <f t="shared" si="3165"/>
        <v/>
      </c>
      <c r="W1584" s="19">
        <f t="shared" si="3165"/>
        <v>0.04971086148</v>
      </c>
    </row>
    <row r="1585">
      <c r="A1585">
        <f t="shared" si="33"/>
        <v>7</v>
      </c>
      <c r="B1585">
        <f t="shared" si="34"/>
        <v>2002</v>
      </c>
      <c r="C1585" s="159">
        <f t="shared" si="709"/>
        <v>37468</v>
      </c>
      <c r="D1585" s="156">
        <f t="shared" si="12"/>
        <v>2002.5</v>
      </c>
      <c r="E1585" s="157">
        <f>('StockBond Returns'!Y1584+'StockBond Returns'!AA1584-'Parameters &amp; Main Results'!$B$33)/'StockBond Returns'!Z1584*12</f>
        <v>0.05320149123</v>
      </c>
      <c r="F1585" s="77">
        <f>'StockBond Returns'!Y1584+'StockBond Returns'!AA1584-'StockBond Returns'!Z1584*'Distribution of Final Value'!$B$7</f>
        <v>4.178723202</v>
      </c>
      <c r="G1585" s="19">
        <f>1/'StockBond Returns'!M1583</f>
        <v>0.03967149364</v>
      </c>
      <c r="H1585">
        <f t="shared" si="7"/>
        <v>0</v>
      </c>
      <c r="I1585" s="71">
        <f t="shared" si="8"/>
        <v>1</v>
      </c>
      <c r="J1585">
        <f t="shared" si="9"/>
        <v>0</v>
      </c>
      <c r="K1585" t="str">
        <f t="shared" ref="K1585:M1585" si="3166">if(H1585=1,$E1585,"")</f>
        <v/>
      </c>
      <c r="L1585" s="19">
        <f t="shared" si="3166"/>
        <v>0.05320149123</v>
      </c>
      <c r="M1585" t="str">
        <f t="shared" si="3166"/>
        <v/>
      </c>
      <c r="N1585" s="158">
        <f>if('StockBond Returns'!AB1583=0,1,0)</f>
        <v>0</v>
      </c>
      <c r="O1585">
        <f>if( and('StockBond Returns'!$AB1583&lt;0,'StockBond Returns'!$AB1583&gt;=-0.1),1,0)</f>
        <v>0</v>
      </c>
      <c r="P1585">
        <f>if( and('StockBond Returns'!$AB1583&lt;-0.1,'StockBond Returns'!$AB1583&gt;=-0.2),1,0)</f>
        <v>0</v>
      </c>
      <c r="Q1585">
        <f>if( and('StockBond Returns'!$AB1583&lt;-0.2,'StockBond Returns'!$AB1583&gt;=-0.3),1,0)</f>
        <v>0</v>
      </c>
      <c r="R1585">
        <f>if('StockBond Returns'!AB1583&lt;-0.3,1,0)</f>
        <v>1</v>
      </c>
      <c r="S1585" t="str">
        <f t="shared" ref="S1585:W1585" si="3167">if(N1585=1,$E1585,"")</f>
        <v/>
      </c>
      <c r="T1585" t="str">
        <f t="shared" si="3167"/>
        <v/>
      </c>
      <c r="U1585" t="str">
        <f t="shared" si="3167"/>
        <v/>
      </c>
      <c r="V1585" t="str">
        <f t="shared" si="3167"/>
        <v/>
      </c>
      <c r="W1585" s="19">
        <f t="shared" si="3167"/>
        <v>0.05320149123</v>
      </c>
    </row>
    <row r="1586">
      <c r="A1586">
        <f t="shared" si="33"/>
        <v>8</v>
      </c>
      <c r="B1586">
        <f t="shared" si="34"/>
        <v>2002</v>
      </c>
      <c r="C1586" s="159">
        <f t="shared" si="709"/>
        <v>37499</v>
      </c>
      <c r="D1586" s="156">
        <f t="shared" si="12"/>
        <v>2002.583333</v>
      </c>
      <c r="E1586" s="157">
        <f>('StockBond Returns'!Y1585+'StockBond Returns'!AA1585-'Parameters &amp; Main Results'!$B$33)/'StockBond Returns'!Z1585*12</f>
        <v>0.05545732109</v>
      </c>
      <c r="F1586" s="77">
        <f>'StockBond Returns'!Y1585+'StockBond Returns'!AA1585-'StockBond Returns'!Z1585*'Distribution of Final Value'!$B$7</f>
        <v>4.846617531</v>
      </c>
      <c r="G1586" s="19">
        <f>1/'StockBond Returns'!M1584</f>
        <v>0.04224465824</v>
      </c>
      <c r="H1586">
        <f t="shared" si="7"/>
        <v>0</v>
      </c>
      <c r="I1586" s="71">
        <f t="shared" si="8"/>
        <v>1</v>
      </c>
      <c r="J1586">
        <f t="shared" si="9"/>
        <v>0</v>
      </c>
      <c r="K1586" t="str">
        <f t="shared" ref="K1586:M1586" si="3168">if(H1586=1,$E1586,"")</f>
        <v/>
      </c>
      <c r="L1586" s="19">
        <f t="shared" si="3168"/>
        <v>0.05545732109</v>
      </c>
      <c r="M1586" t="str">
        <f t="shared" si="3168"/>
        <v/>
      </c>
      <c r="N1586" s="158">
        <f>if('StockBond Returns'!AB1584=0,1,0)</f>
        <v>0</v>
      </c>
      <c r="O1586">
        <f>if( and('StockBond Returns'!$AB1584&lt;0,'StockBond Returns'!$AB1584&gt;=-0.1),1,0)</f>
        <v>0</v>
      </c>
      <c r="P1586">
        <f>if( and('StockBond Returns'!$AB1584&lt;-0.1,'StockBond Returns'!$AB1584&gt;=-0.2),1,0)</f>
        <v>0</v>
      </c>
      <c r="Q1586">
        <f>if( and('StockBond Returns'!$AB1584&lt;-0.2,'StockBond Returns'!$AB1584&gt;=-0.3),1,0)</f>
        <v>0</v>
      </c>
      <c r="R1586">
        <f>if('StockBond Returns'!AB1584&lt;-0.3,1,0)</f>
        <v>1</v>
      </c>
      <c r="S1586" t="str">
        <f t="shared" ref="S1586:W1586" si="3169">if(N1586=1,$E1586,"")</f>
        <v/>
      </c>
      <c r="T1586" t="str">
        <f t="shared" si="3169"/>
        <v/>
      </c>
      <c r="U1586" t="str">
        <f t="shared" si="3169"/>
        <v/>
      </c>
      <c r="V1586" t="str">
        <f t="shared" si="3169"/>
        <v/>
      </c>
      <c r="W1586" s="19">
        <f t="shared" si="3169"/>
        <v>0.05545732109</v>
      </c>
    </row>
    <row r="1587">
      <c r="A1587">
        <f t="shared" si="33"/>
        <v>9</v>
      </c>
      <c r="B1587">
        <f t="shared" si="34"/>
        <v>2002</v>
      </c>
      <c r="C1587" s="159">
        <f t="shared" si="709"/>
        <v>37529</v>
      </c>
      <c r="D1587" s="156">
        <f t="shared" si="12"/>
        <v>2002.666667</v>
      </c>
      <c r="E1587" s="157">
        <f>('StockBond Returns'!Y1586+'StockBond Returns'!AA1586-'Parameters &amp; Main Results'!$B$33)/'StockBond Returns'!Z1586*12</f>
        <v>0.05685383199</v>
      </c>
      <c r="F1587" s="77">
        <f>'StockBond Returns'!Y1586+'StockBond Returns'!AA1586-'StockBond Returns'!Z1586*'Distribution of Final Value'!$B$7</f>
        <v>5.257219651</v>
      </c>
      <c r="G1587" s="19">
        <f>1/'StockBond Returns'!M1585</f>
        <v>0.04406035628</v>
      </c>
      <c r="H1587">
        <f t="shared" si="7"/>
        <v>0</v>
      </c>
      <c r="I1587" s="71">
        <f t="shared" si="8"/>
        <v>1</v>
      </c>
      <c r="J1587">
        <f t="shared" si="9"/>
        <v>0</v>
      </c>
      <c r="K1587" t="str">
        <f t="shared" ref="K1587:M1587" si="3170">if(H1587=1,$E1587,"")</f>
        <v/>
      </c>
      <c r="L1587" s="19">
        <f t="shared" si="3170"/>
        <v>0.05685383199</v>
      </c>
      <c r="M1587" t="str">
        <f t="shared" si="3170"/>
        <v/>
      </c>
      <c r="N1587" s="158">
        <f>if('StockBond Returns'!AB1585=0,1,0)</f>
        <v>0</v>
      </c>
      <c r="O1587">
        <f>if( and('StockBond Returns'!$AB1585&lt;0,'StockBond Returns'!$AB1585&gt;=-0.1),1,0)</f>
        <v>0</v>
      </c>
      <c r="P1587">
        <f>if( and('StockBond Returns'!$AB1585&lt;-0.1,'StockBond Returns'!$AB1585&gt;=-0.2),1,0)</f>
        <v>0</v>
      </c>
      <c r="Q1587">
        <f>if( and('StockBond Returns'!$AB1585&lt;-0.2,'StockBond Returns'!$AB1585&gt;=-0.3),1,0)</f>
        <v>0</v>
      </c>
      <c r="R1587">
        <f>if('StockBond Returns'!AB1585&lt;-0.3,1,0)</f>
        <v>1</v>
      </c>
      <c r="S1587" t="str">
        <f t="shared" ref="S1587:W1587" si="3171">if(N1587=1,$E1587,"")</f>
        <v/>
      </c>
      <c r="T1587" t="str">
        <f t="shared" si="3171"/>
        <v/>
      </c>
      <c r="U1587" t="str">
        <f t="shared" si="3171"/>
        <v/>
      </c>
      <c r="V1587" t="str">
        <f t="shared" si="3171"/>
        <v/>
      </c>
      <c r="W1587" s="19">
        <f t="shared" si="3171"/>
        <v>0.05685383199</v>
      </c>
    </row>
    <row r="1588">
      <c r="A1588">
        <f t="shared" si="33"/>
        <v>10</v>
      </c>
      <c r="B1588">
        <f t="shared" si="34"/>
        <v>2002</v>
      </c>
      <c r="C1588" s="159">
        <f t="shared" si="709"/>
        <v>37560</v>
      </c>
      <c r="D1588" s="156">
        <f t="shared" si="12"/>
        <v>2002.75</v>
      </c>
      <c r="E1588" s="157">
        <f>('StockBond Returns'!Y1587+'StockBond Returns'!AA1587-'Parameters &amp; Main Results'!$B$33)/'StockBond Returns'!Z1587*12</f>
        <v>0.05961678162</v>
      </c>
      <c r="F1588" s="77">
        <f>'StockBond Returns'!Y1587+'StockBond Returns'!AA1587-'StockBond Returns'!Z1587*'Distribution of Final Value'!$B$7</f>
        <v>6.071956794</v>
      </c>
      <c r="G1588" s="19">
        <f>1/'StockBond Returns'!M1586</f>
        <v>0.04759356584</v>
      </c>
      <c r="H1588">
        <f t="shared" si="7"/>
        <v>0</v>
      </c>
      <c r="I1588" s="71">
        <f t="shared" si="8"/>
        <v>1</v>
      </c>
      <c r="J1588">
        <f t="shared" si="9"/>
        <v>0</v>
      </c>
      <c r="K1588" t="str">
        <f t="shared" ref="K1588:M1588" si="3172">if(H1588=1,$E1588,"")</f>
        <v/>
      </c>
      <c r="L1588" s="19">
        <f t="shared" si="3172"/>
        <v>0.05961678162</v>
      </c>
      <c r="M1588" t="str">
        <f t="shared" si="3172"/>
        <v/>
      </c>
      <c r="N1588" s="158">
        <f>if('StockBond Returns'!AB1586=0,1,0)</f>
        <v>0</v>
      </c>
      <c r="O1588">
        <f>if( and('StockBond Returns'!$AB1586&lt;0,'StockBond Returns'!$AB1586&gt;=-0.1),1,0)</f>
        <v>0</v>
      </c>
      <c r="P1588">
        <f>if( and('StockBond Returns'!$AB1586&lt;-0.1,'StockBond Returns'!$AB1586&gt;=-0.2),1,0)</f>
        <v>0</v>
      </c>
      <c r="Q1588">
        <f>if( and('StockBond Returns'!$AB1586&lt;-0.2,'StockBond Returns'!$AB1586&gt;=-0.3),1,0)</f>
        <v>0</v>
      </c>
      <c r="R1588">
        <f>if('StockBond Returns'!AB1586&lt;-0.3,1,0)</f>
        <v>1</v>
      </c>
      <c r="S1588" t="str">
        <f t="shared" ref="S1588:W1588" si="3173">if(N1588=1,$E1588,"")</f>
        <v/>
      </c>
      <c r="T1588" t="str">
        <f t="shared" si="3173"/>
        <v/>
      </c>
      <c r="U1588" t="str">
        <f t="shared" si="3173"/>
        <v/>
      </c>
      <c r="V1588" t="str">
        <f t="shared" si="3173"/>
        <v/>
      </c>
      <c r="W1588" s="19">
        <f t="shared" si="3173"/>
        <v>0.05961678162</v>
      </c>
    </row>
    <row r="1589">
      <c r="A1589">
        <f t="shared" si="33"/>
        <v>11</v>
      </c>
      <c r="B1589">
        <f t="shared" si="34"/>
        <v>2002</v>
      </c>
      <c r="C1589" s="159">
        <f t="shared" si="709"/>
        <v>37590</v>
      </c>
      <c r="D1589" s="156">
        <f t="shared" si="12"/>
        <v>2002.833333</v>
      </c>
      <c r="E1589" s="157">
        <f>('StockBond Returns'!Y1588+'StockBond Returns'!AA1588-'Parameters &amp; Main Results'!$B$33)/'StockBond Returns'!Z1588*12</f>
        <v>0.05664024484</v>
      </c>
      <c r="F1589" s="77">
        <f>'StockBond Returns'!Y1588+'StockBond Returns'!AA1588-'StockBond Returns'!Z1588*'Distribution of Final Value'!$B$7</f>
        <v>5.182236567</v>
      </c>
      <c r="G1589" s="19">
        <f>1/'StockBond Returns'!M1587</f>
        <v>0.04394446906</v>
      </c>
      <c r="H1589">
        <f t="shared" si="7"/>
        <v>0</v>
      </c>
      <c r="I1589" s="71">
        <f t="shared" si="8"/>
        <v>1</v>
      </c>
      <c r="J1589">
        <f t="shared" si="9"/>
        <v>0</v>
      </c>
      <c r="K1589" t="str">
        <f t="shared" ref="K1589:M1589" si="3174">if(H1589=1,$E1589,"")</f>
        <v/>
      </c>
      <c r="L1589" s="19">
        <f t="shared" si="3174"/>
        <v>0.05664024484</v>
      </c>
      <c r="M1589" t="str">
        <f t="shared" si="3174"/>
        <v/>
      </c>
      <c r="N1589" s="158">
        <f>if('StockBond Returns'!AB1587=0,1,0)</f>
        <v>0</v>
      </c>
      <c r="O1589">
        <f>if( and('StockBond Returns'!$AB1587&lt;0,'StockBond Returns'!$AB1587&gt;=-0.1),1,0)</f>
        <v>0</v>
      </c>
      <c r="P1589">
        <f>if( and('StockBond Returns'!$AB1587&lt;-0.1,'StockBond Returns'!$AB1587&gt;=-0.2),1,0)</f>
        <v>0</v>
      </c>
      <c r="Q1589">
        <f>if( and('StockBond Returns'!$AB1587&lt;-0.2,'StockBond Returns'!$AB1587&gt;=-0.3),1,0)</f>
        <v>0</v>
      </c>
      <c r="R1589">
        <f>if('StockBond Returns'!AB1587&lt;-0.3,1,0)</f>
        <v>1</v>
      </c>
      <c r="S1589" t="str">
        <f t="shared" ref="S1589:W1589" si="3175">if(N1589=1,$E1589,"")</f>
        <v/>
      </c>
      <c r="T1589" t="str">
        <f t="shared" si="3175"/>
        <v/>
      </c>
      <c r="U1589" t="str">
        <f t="shared" si="3175"/>
        <v/>
      </c>
      <c r="V1589" t="str">
        <f t="shared" si="3175"/>
        <v/>
      </c>
      <c r="W1589" s="19">
        <f t="shared" si="3175"/>
        <v>0.05664024484</v>
      </c>
    </row>
    <row r="1590">
      <c r="A1590">
        <f t="shared" si="33"/>
        <v>12</v>
      </c>
      <c r="B1590">
        <f t="shared" si="34"/>
        <v>2002</v>
      </c>
      <c r="C1590" s="159">
        <f t="shared" si="709"/>
        <v>37621</v>
      </c>
      <c r="D1590" s="156">
        <f t="shared" si="12"/>
        <v>2002.916667</v>
      </c>
      <c r="E1590" s="157">
        <f>('StockBond Returns'!Y1589+'StockBond Returns'!AA1589-'Parameters &amp; Main Results'!$B$33)/'StockBond Returns'!Z1589*12</f>
        <v>0.05494376552</v>
      </c>
      <c r="F1590" s="77">
        <f>'StockBond Returns'!Y1589+'StockBond Returns'!AA1589-'StockBond Returns'!Z1589*'Distribution of Final Value'!$B$7</f>
        <v>4.674820083</v>
      </c>
      <c r="G1590" s="19">
        <f>1/'StockBond Returns'!M1588</f>
        <v>0.04170207609</v>
      </c>
      <c r="H1590">
        <f t="shared" si="7"/>
        <v>0</v>
      </c>
      <c r="I1590" s="71">
        <f t="shared" si="8"/>
        <v>1</v>
      </c>
      <c r="J1590">
        <f t="shared" si="9"/>
        <v>0</v>
      </c>
      <c r="K1590" t="str">
        <f t="shared" ref="K1590:M1590" si="3176">if(H1590=1,$E1590,"")</f>
        <v/>
      </c>
      <c r="L1590" s="19">
        <f t="shared" si="3176"/>
        <v>0.05494376552</v>
      </c>
      <c r="M1590" t="str">
        <f t="shared" si="3176"/>
        <v/>
      </c>
      <c r="N1590" s="158">
        <f>if('StockBond Returns'!AB1588=0,1,0)</f>
        <v>0</v>
      </c>
      <c r="O1590">
        <f>if( and('StockBond Returns'!$AB1588&lt;0,'StockBond Returns'!$AB1588&gt;=-0.1),1,0)</f>
        <v>0</v>
      </c>
      <c r="P1590">
        <f>if( and('StockBond Returns'!$AB1588&lt;-0.1,'StockBond Returns'!$AB1588&gt;=-0.2),1,0)</f>
        <v>0</v>
      </c>
      <c r="Q1590">
        <f>if( and('StockBond Returns'!$AB1588&lt;-0.2,'StockBond Returns'!$AB1588&gt;=-0.3),1,0)</f>
        <v>0</v>
      </c>
      <c r="R1590">
        <f>if('StockBond Returns'!AB1588&lt;-0.3,1,0)</f>
        <v>1</v>
      </c>
      <c r="S1590" t="str">
        <f t="shared" ref="S1590:W1590" si="3177">if(N1590=1,$E1590,"")</f>
        <v/>
      </c>
      <c r="T1590" t="str">
        <f t="shared" si="3177"/>
        <v/>
      </c>
      <c r="U1590" t="str">
        <f t="shared" si="3177"/>
        <v/>
      </c>
      <c r="V1590" t="str">
        <f t="shared" si="3177"/>
        <v/>
      </c>
      <c r="W1590" s="19">
        <f t="shared" si="3177"/>
        <v>0.05494376552</v>
      </c>
    </row>
    <row r="1591">
      <c r="A1591">
        <f t="shared" si="33"/>
        <v>1</v>
      </c>
      <c r="B1591">
        <f t="shared" si="34"/>
        <v>2003</v>
      </c>
      <c r="C1591" s="159">
        <f t="shared" si="709"/>
        <v>37652</v>
      </c>
      <c r="D1591" s="156">
        <f t="shared" si="12"/>
        <v>2003</v>
      </c>
      <c r="E1591" s="157">
        <f>('StockBond Returns'!Y1590+'StockBond Returns'!AA1590-'Parameters &amp; Main Results'!$B$33)/'StockBond Returns'!Z1590*12</f>
        <v>0.05717060667</v>
      </c>
      <c r="F1591" s="77">
        <f>'StockBond Returns'!Y1590+'StockBond Returns'!AA1590-'StockBond Returns'!Z1590*'Distribution of Final Value'!$B$7</f>
        <v>5.329657512</v>
      </c>
      <c r="G1591" s="19">
        <f>1/'StockBond Returns'!M1589</f>
        <v>0.04423985642</v>
      </c>
      <c r="H1591">
        <f t="shared" si="7"/>
        <v>0</v>
      </c>
      <c r="I1591" s="71">
        <f t="shared" si="8"/>
        <v>1</v>
      </c>
      <c r="J1591">
        <f t="shared" si="9"/>
        <v>0</v>
      </c>
      <c r="K1591" t="str">
        <f t="shared" ref="K1591:M1591" si="3178">if(H1591=1,$E1591,"")</f>
        <v/>
      </c>
      <c r="L1591" s="19">
        <f t="shared" si="3178"/>
        <v>0.05717060667</v>
      </c>
      <c r="M1591" t="str">
        <f t="shared" si="3178"/>
        <v/>
      </c>
      <c r="N1591" s="158">
        <f>if('StockBond Returns'!AB1589=0,1,0)</f>
        <v>0</v>
      </c>
      <c r="O1591">
        <f>if( and('StockBond Returns'!$AB1589&lt;0,'StockBond Returns'!$AB1589&gt;=-0.1),1,0)</f>
        <v>0</v>
      </c>
      <c r="P1591">
        <f>if( and('StockBond Returns'!$AB1589&lt;-0.1,'StockBond Returns'!$AB1589&gt;=-0.2),1,0)</f>
        <v>0</v>
      </c>
      <c r="Q1591">
        <f>if( and('StockBond Returns'!$AB1589&lt;-0.2,'StockBond Returns'!$AB1589&gt;=-0.3),1,0)</f>
        <v>0</v>
      </c>
      <c r="R1591">
        <f>if('StockBond Returns'!AB1589&lt;-0.3,1,0)</f>
        <v>1</v>
      </c>
      <c r="S1591" t="str">
        <f t="shared" ref="S1591:W1591" si="3179">if(N1591=1,$E1591,"")</f>
        <v/>
      </c>
      <c r="T1591" t="str">
        <f t="shared" si="3179"/>
        <v/>
      </c>
      <c r="U1591" t="str">
        <f t="shared" si="3179"/>
        <v/>
      </c>
      <c r="V1591" t="str">
        <f t="shared" si="3179"/>
        <v/>
      </c>
      <c r="W1591" s="19">
        <f t="shared" si="3179"/>
        <v>0.05717060667</v>
      </c>
    </row>
    <row r="1592">
      <c r="A1592">
        <f t="shared" si="33"/>
        <v>2</v>
      </c>
      <c r="B1592">
        <f t="shared" si="34"/>
        <v>2003</v>
      </c>
      <c r="C1592" s="159">
        <f t="shared" si="709"/>
        <v>37680</v>
      </c>
      <c r="D1592" s="156">
        <f t="shared" si="12"/>
        <v>2003.083333</v>
      </c>
      <c r="E1592" s="157">
        <f>('StockBond Returns'!Y1591+'StockBond Returns'!AA1591-'Parameters &amp; Main Results'!$B$33)/'StockBond Returns'!Z1591*12</f>
        <v>0.05895003746</v>
      </c>
      <c r="F1592" s="77">
        <f>'StockBond Returns'!Y1591+'StockBond Returns'!AA1591-'StockBond Returns'!Z1591*'Distribution of Final Value'!$B$7</f>
        <v>5.850042146</v>
      </c>
      <c r="G1592" s="19">
        <f>1/'StockBond Returns'!M1590</f>
        <v>0.04571984569</v>
      </c>
      <c r="H1592">
        <f t="shared" si="7"/>
        <v>0</v>
      </c>
      <c r="I1592" s="71">
        <f t="shared" si="8"/>
        <v>1</v>
      </c>
      <c r="J1592">
        <f t="shared" si="9"/>
        <v>0</v>
      </c>
      <c r="K1592" t="str">
        <f t="shared" ref="K1592:M1592" si="3180">if(H1592=1,$E1592,"")</f>
        <v/>
      </c>
      <c r="L1592" s="19">
        <f t="shared" si="3180"/>
        <v>0.05895003746</v>
      </c>
      <c r="M1592" t="str">
        <f t="shared" si="3180"/>
        <v/>
      </c>
      <c r="N1592" s="158">
        <f>if('StockBond Returns'!AB1590=0,1,0)</f>
        <v>0</v>
      </c>
      <c r="O1592">
        <f>if( and('StockBond Returns'!$AB1590&lt;0,'StockBond Returns'!$AB1590&gt;=-0.1),1,0)</f>
        <v>0</v>
      </c>
      <c r="P1592">
        <f>if( and('StockBond Returns'!$AB1590&lt;-0.1,'StockBond Returns'!$AB1590&gt;=-0.2),1,0)</f>
        <v>0</v>
      </c>
      <c r="Q1592">
        <f>if( and('StockBond Returns'!$AB1590&lt;-0.2,'StockBond Returns'!$AB1590&gt;=-0.3),1,0)</f>
        <v>0</v>
      </c>
      <c r="R1592">
        <f>if('StockBond Returns'!AB1590&lt;-0.3,1,0)</f>
        <v>1</v>
      </c>
      <c r="S1592" t="str">
        <f t="shared" ref="S1592:W1592" si="3181">if(N1592=1,$E1592,"")</f>
        <v/>
      </c>
      <c r="T1592" t="str">
        <f t="shared" si="3181"/>
        <v/>
      </c>
      <c r="U1592" t="str">
        <f t="shared" si="3181"/>
        <v/>
      </c>
      <c r="V1592" t="str">
        <f t="shared" si="3181"/>
        <v/>
      </c>
      <c r="W1592" s="19">
        <f t="shared" si="3181"/>
        <v>0.05895003746</v>
      </c>
    </row>
    <row r="1593">
      <c r="A1593">
        <f t="shared" si="33"/>
        <v>3</v>
      </c>
      <c r="B1593">
        <f t="shared" si="34"/>
        <v>2003</v>
      </c>
      <c r="C1593" s="159">
        <f t="shared" si="709"/>
        <v>37711</v>
      </c>
      <c r="D1593" s="156">
        <f t="shared" si="12"/>
        <v>2003.166667</v>
      </c>
      <c r="E1593" s="157">
        <f>('StockBond Returns'!Y1592+'StockBond Returns'!AA1592-'Parameters &amp; Main Results'!$B$33)/'StockBond Returns'!Z1592*12</f>
        <v>0.0597959747</v>
      </c>
      <c r="F1593" s="77">
        <f>'StockBond Returns'!Y1592+'StockBond Returns'!AA1592-'StockBond Returns'!Z1592*'Distribution of Final Value'!$B$7</f>
        <v>6.092867492</v>
      </c>
      <c r="G1593" s="19">
        <f>1/'StockBond Returns'!M1591</f>
        <v>0.04690756828</v>
      </c>
      <c r="H1593">
        <f t="shared" si="7"/>
        <v>0</v>
      </c>
      <c r="I1593" s="71">
        <f t="shared" si="8"/>
        <v>1</v>
      </c>
      <c r="J1593">
        <f t="shared" si="9"/>
        <v>0</v>
      </c>
      <c r="K1593" t="str">
        <f t="shared" ref="K1593:M1593" si="3182">if(H1593=1,$E1593,"")</f>
        <v/>
      </c>
      <c r="L1593" s="19">
        <f t="shared" si="3182"/>
        <v>0.0597959747</v>
      </c>
      <c r="M1593" t="str">
        <f t="shared" si="3182"/>
        <v/>
      </c>
      <c r="N1593" s="158">
        <f>if('StockBond Returns'!AB1591=0,1,0)</f>
        <v>0</v>
      </c>
      <c r="O1593">
        <f>if( and('StockBond Returns'!$AB1591&lt;0,'StockBond Returns'!$AB1591&gt;=-0.1),1,0)</f>
        <v>0</v>
      </c>
      <c r="P1593">
        <f>if( and('StockBond Returns'!$AB1591&lt;-0.1,'StockBond Returns'!$AB1591&gt;=-0.2),1,0)</f>
        <v>0</v>
      </c>
      <c r="Q1593">
        <f>if( and('StockBond Returns'!$AB1591&lt;-0.2,'StockBond Returns'!$AB1591&gt;=-0.3),1,0)</f>
        <v>0</v>
      </c>
      <c r="R1593">
        <f>if('StockBond Returns'!AB1591&lt;-0.3,1,0)</f>
        <v>1</v>
      </c>
      <c r="S1593" t="str">
        <f t="shared" ref="S1593:W1593" si="3183">if(N1593=1,$E1593,"")</f>
        <v/>
      </c>
      <c r="T1593" t="str">
        <f t="shared" si="3183"/>
        <v/>
      </c>
      <c r="U1593" t="str">
        <f t="shared" si="3183"/>
        <v/>
      </c>
      <c r="V1593" t="str">
        <f t="shared" si="3183"/>
        <v/>
      </c>
      <c r="W1593" s="19">
        <f t="shared" si="3183"/>
        <v>0.0597959747</v>
      </c>
    </row>
    <row r="1594">
      <c r="A1594">
        <f t="shared" si="33"/>
        <v>4</v>
      </c>
      <c r="B1594">
        <f t="shared" si="34"/>
        <v>2003</v>
      </c>
      <c r="C1594" s="159">
        <f t="shared" si="709"/>
        <v>37741</v>
      </c>
      <c r="D1594" s="156">
        <f t="shared" si="12"/>
        <v>2003.25</v>
      </c>
      <c r="E1594" s="157">
        <f>('StockBond Returns'!Y1593+'StockBond Returns'!AA1593-'Parameters &amp; Main Results'!$B$33)/'StockBond Returns'!Z1593*12</f>
        <v>0.05983753761</v>
      </c>
      <c r="F1594" s="77">
        <f>'StockBond Returns'!Y1593+'StockBond Returns'!AA1593-'StockBond Returns'!Z1593*'Distribution of Final Value'!$B$7</f>
        <v>6.097554557</v>
      </c>
      <c r="G1594" s="19">
        <f>1/'StockBond Returns'!M1592</f>
        <v>0.04684118813</v>
      </c>
      <c r="H1594">
        <f t="shared" si="7"/>
        <v>0</v>
      </c>
      <c r="I1594" s="71">
        <f t="shared" si="8"/>
        <v>1</v>
      </c>
      <c r="J1594">
        <f t="shared" si="9"/>
        <v>0</v>
      </c>
      <c r="K1594" t="str">
        <f t="shared" ref="K1594:M1594" si="3184">if(H1594=1,$E1594,"")</f>
        <v/>
      </c>
      <c r="L1594" s="19">
        <f t="shared" si="3184"/>
        <v>0.05983753761</v>
      </c>
      <c r="M1594" t="str">
        <f t="shared" si="3184"/>
        <v/>
      </c>
      <c r="N1594" s="158">
        <f>if('StockBond Returns'!AB1592=0,1,0)</f>
        <v>0</v>
      </c>
      <c r="O1594">
        <f>if( and('StockBond Returns'!$AB1592&lt;0,'StockBond Returns'!$AB1592&gt;=-0.1),1,0)</f>
        <v>0</v>
      </c>
      <c r="P1594">
        <f>if( and('StockBond Returns'!$AB1592&lt;-0.1,'StockBond Returns'!$AB1592&gt;=-0.2),1,0)</f>
        <v>0</v>
      </c>
      <c r="Q1594">
        <f>if( and('StockBond Returns'!$AB1592&lt;-0.2,'StockBond Returns'!$AB1592&gt;=-0.3),1,0)</f>
        <v>0</v>
      </c>
      <c r="R1594">
        <f>if('StockBond Returns'!AB1592&lt;-0.3,1,0)</f>
        <v>1</v>
      </c>
      <c r="S1594" t="str">
        <f t="shared" ref="S1594:W1594" si="3185">if(N1594=1,$E1594,"")</f>
        <v/>
      </c>
      <c r="T1594" t="str">
        <f t="shared" si="3185"/>
        <v/>
      </c>
      <c r="U1594" t="str">
        <f t="shared" si="3185"/>
        <v/>
      </c>
      <c r="V1594" t="str">
        <f t="shared" si="3185"/>
        <v/>
      </c>
      <c r="W1594" s="19">
        <f t="shared" si="3185"/>
        <v>0.05983753761</v>
      </c>
    </row>
    <row r="1595">
      <c r="A1595">
        <f t="shared" si="33"/>
        <v>5</v>
      </c>
      <c r="B1595">
        <f t="shared" si="34"/>
        <v>2003</v>
      </c>
      <c r="C1595" s="159">
        <f t="shared" si="709"/>
        <v>37772</v>
      </c>
      <c r="D1595" s="156">
        <f t="shared" si="12"/>
        <v>2003.333333</v>
      </c>
      <c r="E1595" s="157">
        <f>('StockBond Returns'!Y1594+'StockBond Returns'!AA1594-'Parameters &amp; Main Results'!$B$33)/'StockBond Returns'!Z1594*12</f>
        <v>0.05649383694</v>
      </c>
      <c r="F1595" s="77">
        <f>'StockBond Returns'!Y1594+'StockBond Returns'!AA1594-'StockBond Returns'!Z1594*'Distribution of Final Value'!$B$7</f>
        <v>5.105615567</v>
      </c>
      <c r="G1595" s="19">
        <f>1/'StockBond Returns'!M1593</f>
        <v>0.04327965821</v>
      </c>
      <c r="H1595">
        <f t="shared" si="7"/>
        <v>0</v>
      </c>
      <c r="I1595" s="71">
        <f t="shared" si="8"/>
        <v>1</v>
      </c>
      <c r="J1595">
        <f t="shared" si="9"/>
        <v>0</v>
      </c>
      <c r="K1595" t="str">
        <f t="shared" ref="K1595:M1595" si="3186">if(H1595=1,$E1595,"")</f>
        <v/>
      </c>
      <c r="L1595" s="19">
        <f t="shared" si="3186"/>
        <v>0.05649383694</v>
      </c>
      <c r="M1595" t="str">
        <f t="shared" si="3186"/>
        <v/>
      </c>
      <c r="N1595" s="158">
        <f>if('StockBond Returns'!AB1593=0,1,0)</f>
        <v>0</v>
      </c>
      <c r="O1595">
        <f>if( and('StockBond Returns'!$AB1593&lt;0,'StockBond Returns'!$AB1593&gt;=-0.1),1,0)</f>
        <v>0</v>
      </c>
      <c r="P1595">
        <f>if( and('StockBond Returns'!$AB1593&lt;-0.1,'StockBond Returns'!$AB1593&gt;=-0.2),1,0)</f>
        <v>0</v>
      </c>
      <c r="Q1595">
        <f>if( and('StockBond Returns'!$AB1593&lt;-0.2,'StockBond Returns'!$AB1593&gt;=-0.3),1,0)</f>
        <v>0</v>
      </c>
      <c r="R1595">
        <f>if('StockBond Returns'!AB1593&lt;-0.3,1,0)</f>
        <v>1</v>
      </c>
      <c r="S1595" t="str">
        <f t="shared" ref="S1595:W1595" si="3187">if(N1595=1,$E1595,"")</f>
        <v/>
      </c>
      <c r="T1595" t="str">
        <f t="shared" si="3187"/>
        <v/>
      </c>
      <c r="U1595" t="str">
        <f t="shared" si="3187"/>
        <v/>
      </c>
      <c r="V1595" t="str">
        <f t="shared" si="3187"/>
        <v/>
      </c>
      <c r="W1595" s="19">
        <f t="shared" si="3187"/>
        <v>0.05649383694</v>
      </c>
    </row>
    <row r="1596">
      <c r="A1596">
        <f t="shared" si="33"/>
        <v>6</v>
      </c>
      <c r="B1596">
        <f t="shared" si="34"/>
        <v>2003</v>
      </c>
      <c r="C1596" s="159">
        <f t="shared" si="709"/>
        <v>37802</v>
      </c>
      <c r="D1596" s="156">
        <f t="shared" si="12"/>
        <v>2003.416667</v>
      </c>
      <c r="E1596" s="157">
        <f>('StockBond Returns'!Y1595+'StockBond Returns'!AA1595-'Parameters &amp; Main Results'!$B$33)/'StockBond Returns'!Z1595*12</f>
        <v>0.05380499908</v>
      </c>
      <c r="F1596" s="77">
        <f>'StockBond Returns'!Y1595+'StockBond Returns'!AA1595-'StockBond Returns'!Z1595*'Distribution of Final Value'!$B$7</f>
        <v>4.309913988</v>
      </c>
      <c r="G1596" s="19">
        <f>1/'StockBond Returns'!M1594</f>
        <v>0.04102824904</v>
      </c>
      <c r="H1596">
        <f t="shared" si="7"/>
        <v>0</v>
      </c>
      <c r="I1596" s="71">
        <f t="shared" si="8"/>
        <v>1</v>
      </c>
      <c r="J1596">
        <f t="shared" si="9"/>
        <v>0</v>
      </c>
      <c r="K1596" t="str">
        <f t="shared" ref="K1596:M1596" si="3188">if(H1596=1,$E1596,"")</f>
        <v/>
      </c>
      <c r="L1596" s="19">
        <f t="shared" si="3188"/>
        <v>0.05380499908</v>
      </c>
      <c r="M1596" t="str">
        <f t="shared" si="3188"/>
        <v/>
      </c>
      <c r="N1596" s="158">
        <f>if('StockBond Returns'!AB1594=0,1,0)</f>
        <v>0</v>
      </c>
      <c r="O1596">
        <f>if( and('StockBond Returns'!$AB1594&lt;0,'StockBond Returns'!$AB1594&gt;=-0.1),1,0)</f>
        <v>0</v>
      </c>
      <c r="P1596">
        <f>if( and('StockBond Returns'!$AB1594&lt;-0.1,'StockBond Returns'!$AB1594&gt;=-0.2),1,0)</f>
        <v>0</v>
      </c>
      <c r="Q1596">
        <f>if( and('StockBond Returns'!$AB1594&lt;-0.2,'StockBond Returns'!$AB1594&gt;=-0.3),1,0)</f>
        <v>0</v>
      </c>
      <c r="R1596">
        <f>if('StockBond Returns'!AB1594&lt;-0.3,1,0)</f>
        <v>1</v>
      </c>
      <c r="S1596" t="str">
        <f t="shared" ref="S1596:W1596" si="3189">if(N1596=1,$E1596,"")</f>
        <v/>
      </c>
      <c r="T1596" t="str">
        <f t="shared" si="3189"/>
        <v/>
      </c>
      <c r="U1596" t="str">
        <f t="shared" si="3189"/>
        <v/>
      </c>
      <c r="V1596" t="str">
        <f t="shared" si="3189"/>
        <v/>
      </c>
      <c r="W1596" s="19">
        <f t="shared" si="3189"/>
        <v>0.05380499908</v>
      </c>
    </row>
    <row r="1597">
      <c r="A1597">
        <f t="shared" si="33"/>
        <v>7</v>
      </c>
      <c r="B1597">
        <f t="shared" si="34"/>
        <v>2003</v>
      </c>
      <c r="C1597" s="159">
        <f t="shared" si="709"/>
        <v>37833</v>
      </c>
      <c r="D1597" s="156">
        <f t="shared" si="12"/>
        <v>2003.5</v>
      </c>
      <c r="E1597" s="157">
        <f>('StockBond Returns'!Y1596+'StockBond Returns'!AA1596-'Parameters &amp; Main Results'!$B$33)/'StockBond Returns'!Z1596*12</f>
        <v>0.05386621892</v>
      </c>
      <c r="F1597" s="77">
        <f>'StockBond Returns'!Y1596+'StockBond Returns'!AA1596-'StockBond Returns'!Z1596*'Distribution of Final Value'!$B$7</f>
        <v>4.324686981</v>
      </c>
      <c r="G1597" s="19">
        <f>1/'StockBond Returns'!M1595</f>
        <v>0.04082813074</v>
      </c>
      <c r="H1597">
        <f t="shared" si="7"/>
        <v>0</v>
      </c>
      <c r="I1597" s="71">
        <f t="shared" si="8"/>
        <v>1</v>
      </c>
      <c r="J1597">
        <f t="shared" si="9"/>
        <v>0</v>
      </c>
      <c r="K1597" t="str">
        <f t="shared" ref="K1597:M1597" si="3190">if(H1597=1,$E1597,"")</f>
        <v/>
      </c>
      <c r="L1597" s="19">
        <f t="shared" si="3190"/>
        <v>0.05386621892</v>
      </c>
      <c r="M1597" t="str">
        <f t="shared" si="3190"/>
        <v/>
      </c>
      <c r="N1597" s="158">
        <f>if('StockBond Returns'!AB1595=0,1,0)</f>
        <v>0</v>
      </c>
      <c r="O1597">
        <f>if( and('StockBond Returns'!$AB1595&lt;0,'StockBond Returns'!$AB1595&gt;=-0.1),1,0)</f>
        <v>0</v>
      </c>
      <c r="P1597">
        <f>if( and('StockBond Returns'!$AB1595&lt;-0.1,'StockBond Returns'!$AB1595&gt;=-0.2),1,0)</f>
        <v>0</v>
      </c>
      <c r="Q1597">
        <f>if( and('StockBond Returns'!$AB1595&lt;-0.2,'StockBond Returns'!$AB1595&gt;=-0.3),1,0)</f>
        <v>0</v>
      </c>
      <c r="R1597">
        <f>if('StockBond Returns'!AB1595&lt;-0.3,1,0)</f>
        <v>1</v>
      </c>
      <c r="S1597" t="str">
        <f t="shared" ref="S1597:W1597" si="3191">if(N1597=1,$E1597,"")</f>
        <v/>
      </c>
      <c r="T1597" t="str">
        <f t="shared" si="3191"/>
        <v/>
      </c>
      <c r="U1597" t="str">
        <f t="shared" si="3191"/>
        <v/>
      </c>
      <c r="V1597" t="str">
        <f t="shared" si="3191"/>
        <v/>
      </c>
      <c r="W1597" s="19">
        <f t="shared" si="3191"/>
        <v>0.05386621892</v>
      </c>
    </row>
    <row r="1598">
      <c r="A1598">
        <f t="shared" si="33"/>
        <v>8</v>
      </c>
      <c r="B1598">
        <f t="shared" si="34"/>
        <v>2003</v>
      </c>
      <c r="C1598" s="159">
        <f t="shared" si="709"/>
        <v>37864</v>
      </c>
      <c r="D1598" s="156">
        <f t="shared" si="12"/>
        <v>2003.583333</v>
      </c>
      <c r="E1598" s="157">
        <f>('StockBond Returns'!Y1597+'StockBond Returns'!AA1597-'Parameters &amp; Main Results'!$B$33)/'StockBond Returns'!Z1597*12</f>
        <v>0.0545050013</v>
      </c>
      <c r="F1598" s="77">
        <f>'StockBond Returns'!Y1597+'StockBond Returns'!AA1597-'StockBond Returns'!Z1597*'Distribution of Final Value'!$B$7</f>
        <v>4.508999898</v>
      </c>
      <c r="G1598" s="19">
        <f>1/'StockBond Returns'!M1596</f>
        <v>0.04030395931</v>
      </c>
      <c r="H1598">
        <f t="shared" si="7"/>
        <v>0</v>
      </c>
      <c r="I1598" s="71">
        <f t="shared" si="8"/>
        <v>1</v>
      </c>
      <c r="J1598">
        <f t="shared" si="9"/>
        <v>0</v>
      </c>
      <c r="K1598" t="str">
        <f t="shared" ref="K1598:M1598" si="3192">if(H1598=1,$E1598,"")</f>
        <v/>
      </c>
      <c r="L1598" s="19">
        <f t="shared" si="3192"/>
        <v>0.0545050013</v>
      </c>
      <c r="M1598" t="str">
        <f t="shared" si="3192"/>
        <v/>
      </c>
      <c r="N1598" s="158">
        <f>if('StockBond Returns'!AB1596=0,1,0)</f>
        <v>0</v>
      </c>
      <c r="O1598">
        <f>if( and('StockBond Returns'!$AB1596&lt;0,'StockBond Returns'!$AB1596&gt;=-0.1),1,0)</f>
        <v>0</v>
      </c>
      <c r="P1598">
        <f>if( and('StockBond Returns'!$AB1596&lt;-0.1,'StockBond Returns'!$AB1596&gt;=-0.2),1,0)</f>
        <v>0</v>
      </c>
      <c r="Q1598">
        <f>if( and('StockBond Returns'!$AB1596&lt;-0.2,'StockBond Returns'!$AB1596&gt;=-0.3),1,0)</f>
        <v>0</v>
      </c>
      <c r="R1598">
        <f>if('StockBond Returns'!AB1596&lt;-0.3,1,0)</f>
        <v>1</v>
      </c>
      <c r="S1598" t="str">
        <f t="shared" ref="S1598:W1598" si="3193">if(N1598=1,$E1598,"")</f>
        <v/>
      </c>
      <c r="T1598" t="str">
        <f t="shared" si="3193"/>
        <v/>
      </c>
      <c r="U1598" t="str">
        <f t="shared" si="3193"/>
        <v/>
      </c>
      <c r="V1598" t="str">
        <f t="shared" si="3193"/>
        <v/>
      </c>
      <c r="W1598" s="19">
        <f t="shared" si="3193"/>
        <v>0.0545050013</v>
      </c>
    </row>
    <row r="1599">
      <c r="A1599">
        <f t="shared" si="33"/>
        <v>9</v>
      </c>
      <c r="B1599">
        <f t="shared" si="34"/>
        <v>2003</v>
      </c>
      <c r="C1599" s="159">
        <f t="shared" si="709"/>
        <v>37894</v>
      </c>
      <c r="D1599" s="156">
        <f t="shared" si="12"/>
        <v>2003.666667</v>
      </c>
      <c r="E1599" s="157">
        <f>('StockBond Returns'!Y1598+'StockBond Returns'!AA1598-'Parameters &amp; Main Results'!$B$33)/'StockBond Returns'!Z1598*12</f>
        <v>0.05355067799</v>
      </c>
      <c r="F1599" s="77">
        <f>'StockBond Returns'!Y1598+'StockBond Returns'!AA1598-'StockBond Returns'!Z1598*'Distribution of Final Value'!$B$7</f>
        <v>4.225405765</v>
      </c>
      <c r="G1599" s="19">
        <f>1/'StockBond Returns'!M1597</f>
        <v>0.03929180093</v>
      </c>
      <c r="H1599">
        <f t="shared" si="7"/>
        <v>0</v>
      </c>
      <c r="I1599" s="71">
        <f t="shared" si="8"/>
        <v>1</v>
      </c>
      <c r="J1599">
        <f t="shared" si="9"/>
        <v>0</v>
      </c>
      <c r="K1599" t="str">
        <f t="shared" ref="K1599:M1599" si="3194">if(H1599=1,$E1599,"")</f>
        <v/>
      </c>
      <c r="L1599" s="19">
        <f t="shared" si="3194"/>
        <v>0.05355067799</v>
      </c>
      <c r="M1599" t="str">
        <f t="shared" si="3194"/>
        <v/>
      </c>
      <c r="N1599" s="158">
        <f>if('StockBond Returns'!AB1597=0,1,0)</f>
        <v>0</v>
      </c>
      <c r="O1599">
        <f>if( and('StockBond Returns'!$AB1597&lt;0,'StockBond Returns'!$AB1597&gt;=-0.1),1,0)</f>
        <v>0</v>
      </c>
      <c r="P1599">
        <f>if( and('StockBond Returns'!$AB1597&lt;-0.1,'StockBond Returns'!$AB1597&gt;=-0.2),1,0)</f>
        <v>0</v>
      </c>
      <c r="Q1599">
        <f>if( and('StockBond Returns'!$AB1597&lt;-0.2,'StockBond Returns'!$AB1597&gt;=-0.3),1,0)</f>
        <v>0</v>
      </c>
      <c r="R1599">
        <f>if('StockBond Returns'!AB1597&lt;-0.3,1,0)</f>
        <v>1</v>
      </c>
      <c r="S1599" t="str">
        <f t="shared" ref="S1599:W1599" si="3195">if(N1599=1,$E1599,"")</f>
        <v/>
      </c>
      <c r="T1599" t="str">
        <f t="shared" si="3195"/>
        <v/>
      </c>
      <c r="U1599" t="str">
        <f t="shared" si="3195"/>
        <v/>
      </c>
      <c r="V1599" t="str">
        <f t="shared" si="3195"/>
        <v/>
      </c>
      <c r="W1599" s="19">
        <f t="shared" si="3195"/>
        <v>0.05355067799</v>
      </c>
    </row>
    <row r="1600">
      <c r="A1600">
        <f t="shared" si="33"/>
        <v>10</v>
      </c>
      <c r="B1600">
        <f t="shared" si="34"/>
        <v>2003</v>
      </c>
      <c r="C1600" s="159">
        <f t="shared" si="709"/>
        <v>37925</v>
      </c>
      <c r="D1600" s="156">
        <f t="shared" si="12"/>
        <v>2003.75</v>
      </c>
      <c r="E1600" s="157">
        <f>('StockBond Returns'!Y1599+'StockBond Returns'!AA1599-'Parameters &amp; Main Results'!$B$33)/'StockBond Returns'!Z1599*12</f>
        <v>0.05431596558</v>
      </c>
      <c r="F1600" s="77">
        <f>'StockBond Returns'!Y1599+'StockBond Returns'!AA1599-'StockBond Returns'!Z1599*'Distribution of Final Value'!$B$7</f>
        <v>4.446686116</v>
      </c>
      <c r="G1600" s="19">
        <f>1/'StockBond Returns'!M1598</f>
        <v>0.04054736444</v>
      </c>
      <c r="H1600">
        <f t="shared" si="7"/>
        <v>0</v>
      </c>
      <c r="I1600" s="71">
        <f t="shared" si="8"/>
        <v>1</v>
      </c>
      <c r="J1600">
        <f t="shared" si="9"/>
        <v>0</v>
      </c>
      <c r="K1600" t="str">
        <f t="shared" ref="K1600:M1600" si="3196">if(H1600=1,$E1600,"")</f>
        <v/>
      </c>
      <c r="L1600" s="19">
        <f t="shared" si="3196"/>
        <v>0.05431596558</v>
      </c>
      <c r="M1600" t="str">
        <f t="shared" si="3196"/>
        <v/>
      </c>
      <c r="N1600" s="158">
        <f>if('StockBond Returns'!AB1598=0,1,0)</f>
        <v>0</v>
      </c>
      <c r="O1600">
        <f>if( and('StockBond Returns'!$AB1598&lt;0,'StockBond Returns'!$AB1598&gt;=-0.1),1,0)</f>
        <v>0</v>
      </c>
      <c r="P1600">
        <f>if( and('StockBond Returns'!$AB1598&lt;-0.1,'StockBond Returns'!$AB1598&gt;=-0.2),1,0)</f>
        <v>0</v>
      </c>
      <c r="Q1600">
        <f>if( and('StockBond Returns'!$AB1598&lt;-0.2,'StockBond Returns'!$AB1598&gt;=-0.3),1,0)</f>
        <v>0</v>
      </c>
      <c r="R1600">
        <f>if('StockBond Returns'!AB1598&lt;-0.3,1,0)</f>
        <v>1</v>
      </c>
      <c r="S1600" t="str">
        <f t="shared" ref="S1600:W1600" si="3197">if(N1600=1,$E1600,"")</f>
        <v/>
      </c>
      <c r="T1600" t="str">
        <f t="shared" si="3197"/>
        <v/>
      </c>
      <c r="U1600" t="str">
        <f t="shared" si="3197"/>
        <v/>
      </c>
      <c r="V1600" t="str">
        <f t="shared" si="3197"/>
        <v/>
      </c>
      <c r="W1600" s="19">
        <f t="shared" si="3197"/>
        <v>0.05431596558</v>
      </c>
    </row>
    <row r="1601">
      <c r="A1601">
        <f t="shared" si="33"/>
        <v>11</v>
      </c>
      <c r="B1601">
        <f t="shared" si="34"/>
        <v>2003</v>
      </c>
      <c r="C1601" s="159">
        <f t="shared" si="709"/>
        <v>37955</v>
      </c>
      <c r="D1601" s="156">
        <f t="shared" si="12"/>
        <v>2003.833333</v>
      </c>
      <c r="E1601" s="157">
        <f>('StockBond Returns'!Y1600+'StockBond Returns'!AA1600-'Parameters &amp; Main Results'!$B$33)/'StockBond Returns'!Z1600*12</f>
        <v>0.05263670103</v>
      </c>
      <c r="F1601" s="77">
        <f>'StockBond Returns'!Y1600+'StockBond Returns'!AA1600-'StockBond Returns'!Z1600*'Distribution of Final Value'!$B$7</f>
        <v>3.9513255</v>
      </c>
      <c r="G1601" s="19">
        <f>1/'StockBond Returns'!M1599</f>
        <v>0.03849268292</v>
      </c>
      <c r="H1601">
        <f t="shared" si="7"/>
        <v>0</v>
      </c>
      <c r="I1601" s="71">
        <f t="shared" si="8"/>
        <v>1</v>
      </c>
      <c r="J1601">
        <f t="shared" si="9"/>
        <v>0</v>
      </c>
      <c r="K1601" t="str">
        <f t="shared" ref="K1601:M1601" si="3198">if(H1601=1,$E1601,"")</f>
        <v/>
      </c>
      <c r="L1601" s="19">
        <f t="shared" si="3198"/>
        <v>0.05263670103</v>
      </c>
      <c r="M1601" t="str">
        <f t="shared" si="3198"/>
        <v/>
      </c>
      <c r="N1601" s="158">
        <f>if('StockBond Returns'!AB1599=0,1,0)</f>
        <v>0</v>
      </c>
      <c r="O1601">
        <f>if( and('StockBond Returns'!$AB1599&lt;0,'StockBond Returns'!$AB1599&gt;=-0.1),1,0)</f>
        <v>0</v>
      </c>
      <c r="P1601">
        <f>if( and('StockBond Returns'!$AB1599&lt;-0.1,'StockBond Returns'!$AB1599&gt;=-0.2),1,0)</f>
        <v>0</v>
      </c>
      <c r="Q1601">
        <f>if( and('StockBond Returns'!$AB1599&lt;-0.2,'StockBond Returns'!$AB1599&gt;=-0.3),1,0)</f>
        <v>0</v>
      </c>
      <c r="R1601">
        <f>if('StockBond Returns'!AB1599&lt;-0.3,1,0)</f>
        <v>1</v>
      </c>
      <c r="S1601" t="str">
        <f t="shared" ref="S1601:W1601" si="3199">if(N1601=1,$E1601,"")</f>
        <v/>
      </c>
      <c r="T1601" t="str">
        <f t="shared" si="3199"/>
        <v/>
      </c>
      <c r="U1601" t="str">
        <f t="shared" si="3199"/>
        <v/>
      </c>
      <c r="V1601" t="str">
        <f t="shared" si="3199"/>
        <v/>
      </c>
      <c r="W1601" s="19">
        <f t="shared" si="3199"/>
        <v>0.05263670103</v>
      </c>
    </row>
    <row r="1602">
      <c r="A1602">
        <f t="shared" si="33"/>
        <v>12</v>
      </c>
      <c r="B1602">
        <f t="shared" si="34"/>
        <v>2003</v>
      </c>
      <c r="C1602" s="159">
        <f t="shared" si="709"/>
        <v>37986</v>
      </c>
      <c r="D1602" s="156">
        <f t="shared" si="12"/>
        <v>2003.916667</v>
      </c>
      <c r="E1602" s="157">
        <f>('StockBond Returns'!Y1601+'StockBond Returns'!AA1601-'Parameters &amp; Main Results'!$B$33)/'StockBond Returns'!Z1601*12</f>
        <v>0.05206771708</v>
      </c>
      <c r="F1602" s="77">
        <f>'StockBond Returns'!Y1601+'StockBond Returns'!AA1601-'StockBond Returns'!Z1601*'Distribution of Final Value'!$B$7</f>
        <v>3.782218643</v>
      </c>
      <c r="G1602" s="19">
        <f>1/'StockBond Returns'!M1600</f>
        <v>0.03781217685</v>
      </c>
      <c r="H1602">
        <f t="shared" si="7"/>
        <v>0</v>
      </c>
      <c r="I1602" s="71">
        <f t="shared" si="8"/>
        <v>1</v>
      </c>
      <c r="J1602">
        <f t="shared" si="9"/>
        <v>0</v>
      </c>
      <c r="K1602" t="str">
        <f t="shared" ref="K1602:M1602" si="3200">if(H1602=1,$E1602,"")</f>
        <v/>
      </c>
      <c r="L1602" s="19">
        <f t="shared" si="3200"/>
        <v>0.05206771708</v>
      </c>
      <c r="M1602" t="str">
        <f t="shared" si="3200"/>
        <v/>
      </c>
      <c r="N1602" s="158">
        <f>if('StockBond Returns'!AB1600=0,1,0)</f>
        <v>0</v>
      </c>
      <c r="O1602">
        <f>if( and('StockBond Returns'!$AB1600&lt;0,'StockBond Returns'!$AB1600&gt;=-0.1),1,0)</f>
        <v>0</v>
      </c>
      <c r="P1602">
        <f>if( and('StockBond Returns'!$AB1600&lt;-0.1,'StockBond Returns'!$AB1600&gt;=-0.2),1,0)</f>
        <v>0</v>
      </c>
      <c r="Q1602">
        <f>if( and('StockBond Returns'!$AB1600&lt;-0.2,'StockBond Returns'!$AB1600&gt;=-0.3),1,0)</f>
        <v>0</v>
      </c>
      <c r="R1602">
        <f>if('StockBond Returns'!AB1600&lt;-0.3,1,0)</f>
        <v>1</v>
      </c>
      <c r="S1602" t="str">
        <f t="shared" ref="S1602:W1602" si="3201">if(N1602=1,$E1602,"")</f>
        <v/>
      </c>
      <c r="T1602" t="str">
        <f t="shared" si="3201"/>
        <v/>
      </c>
      <c r="U1602" t="str">
        <f t="shared" si="3201"/>
        <v/>
      </c>
      <c r="V1602" t="str">
        <f t="shared" si="3201"/>
        <v/>
      </c>
      <c r="W1602" s="19">
        <f t="shared" si="3201"/>
        <v>0.05206771708</v>
      </c>
    </row>
    <row r="1603">
      <c r="A1603">
        <f t="shared" si="33"/>
        <v>1</v>
      </c>
      <c r="B1603">
        <f t="shared" si="34"/>
        <v>2004</v>
      </c>
      <c r="C1603" s="159">
        <f t="shared" si="709"/>
        <v>38017</v>
      </c>
      <c r="D1603" s="156">
        <f t="shared" si="12"/>
        <v>2004</v>
      </c>
      <c r="E1603" s="157">
        <f>('StockBond Returns'!Y1602+'StockBond Returns'!AA1602-'Parameters &amp; Main Results'!$B$33)/'StockBond Returns'!Z1602*12</f>
        <v>0.05078225516</v>
      </c>
      <c r="F1603" s="77">
        <f>'StockBond Returns'!Y1602+'StockBond Returns'!AA1602-'StockBond Returns'!Z1602*'Distribution of Final Value'!$B$7</f>
        <v>3.403927797</v>
      </c>
      <c r="G1603" s="19">
        <f>1/'StockBond Returns'!M1601</f>
        <v>0.03648816438</v>
      </c>
      <c r="H1603">
        <f t="shared" si="7"/>
        <v>0</v>
      </c>
      <c r="I1603" s="71">
        <f t="shared" si="8"/>
        <v>1</v>
      </c>
      <c r="J1603">
        <f t="shared" si="9"/>
        <v>0</v>
      </c>
      <c r="K1603" t="str">
        <f t="shared" ref="K1603:M1603" si="3202">if(H1603=1,$E1603,"")</f>
        <v/>
      </c>
      <c r="L1603" s="19">
        <f t="shared" si="3202"/>
        <v>0.05078225516</v>
      </c>
      <c r="M1603" t="str">
        <f t="shared" si="3202"/>
        <v/>
      </c>
      <c r="N1603" s="158">
        <f>if('StockBond Returns'!AB1601=0,1,0)</f>
        <v>0</v>
      </c>
      <c r="O1603">
        <f>if( and('StockBond Returns'!$AB1601&lt;0,'StockBond Returns'!$AB1601&gt;=-0.1),1,0)</f>
        <v>0</v>
      </c>
      <c r="P1603">
        <f>if( and('StockBond Returns'!$AB1601&lt;-0.1,'StockBond Returns'!$AB1601&gt;=-0.2),1,0)</f>
        <v>0</v>
      </c>
      <c r="Q1603">
        <f>if( and('StockBond Returns'!$AB1601&lt;-0.2,'StockBond Returns'!$AB1601&gt;=-0.3),1,0)</f>
        <v>1</v>
      </c>
      <c r="R1603">
        <f>if('StockBond Returns'!AB1601&lt;-0.3,1,0)</f>
        <v>0</v>
      </c>
      <c r="S1603" t="str">
        <f t="shared" ref="S1603:W1603" si="3203">if(N1603=1,$E1603,"")</f>
        <v/>
      </c>
      <c r="T1603" t="str">
        <f t="shared" si="3203"/>
        <v/>
      </c>
      <c r="U1603" t="str">
        <f t="shared" si="3203"/>
        <v/>
      </c>
      <c r="V1603" s="19">
        <f t="shared" si="3203"/>
        <v>0.05078225516</v>
      </c>
      <c r="W1603" t="str">
        <f t="shared" si="3203"/>
        <v/>
      </c>
    </row>
    <row r="1604">
      <c r="A1604">
        <f t="shared" si="33"/>
        <v>2</v>
      </c>
      <c r="B1604">
        <f t="shared" si="34"/>
        <v>2004</v>
      </c>
      <c r="C1604" s="159">
        <f t="shared" si="709"/>
        <v>38046</v>
      </c>
      <c r="D1604" s="156">
        <f t="shared" si="12"/>
        <v>2004.083333</v>
      </c>
      <c r="E1604" s="157">
        <f>('StockBond Returns'!Y1603+'StockBond Returns'!AA1603-'Parameters &amp; Main Results'!$B$33)/'StockBond Returns'!Z1603*12</f>
        <v>0.05022557453</v>
      </c>
      <c r="F1604" s="77">
        <f>'StockBond Returns'!Y1603+'StockBond Returns'!AA1603-'StockBond Returns'!Z1603*'Distribution of Final Value'!$B$7</f>
        <v>3.23948487</v>
      </c>
      <c r="G1604" s="19">
        <f>1/'StockBond Returns'!M1602</f>
        <v>0.03606793573</v>
      </c>
      <c r="H1604">
        <f t="shared" si="7"/>
        <v>0</v>
      </c>
      <c r="I1604" s="71">
        <f t="shared" si="8"/>
        <v>1</v>
      </c>
      <c r="J1604">
        <f t="shared" si="9"/>
        <v>0</v>
      </c>
      <c r="K1604" t="str">
        <f t="shared" ref="K1604:M1604" si="3204">if(H1604=1,$E1604,"")</f>
        <v/>
      </c>
      <c r="L1604" s="19">
        <f t="shared" si="3204"/>
        <v>0.05022557453</v>
      </c>
      <c r="M1604" t="str">
        <f t="shared" si="3204"/>
        <v/>
      </c>
      <c r="N1604" s="158">
        <f>if('StockBond Returns'!AB1602=0,1,0)</f>
        <v>0</v>
      </c>
      <c r="O1604">
        <f>if( and('StockBond Returns'!$AB1602&lt;0,'StockBond Returns'!$AB1602&gt;=-0.1),1,0)</f>
        <v>0</v>
      </c>
      <c r="P1604">
        <f>if( and('StockBond Returns'!$AB1602&lt;-0.1,'StockBond Returns'!$AB1602&gt;=-0.2),1,0)</f>
        <v>0</v>
      </c>
      <c r="Q1604">
        <f>if( and('StockBond Returns'!$AB1602&lt;-0.2,'StockBond Returns'!$AB1602&gt;=-0.3),1,0)</f>
        <v>1</v>
      </c>
      <c r="R1604">
        <f>if('StockBond Returns'!AB1602&lt;-0.3,1,0)</f>
        <v>0</v>
      </c>
      <c r="S1604" t="str">
        <f t="shared" ref="S1604:W1604" si="3205">if(N1604=1,$E1604,"")</f>
        <v/>
      </c>
      <c r="T1604" t="str">
        <f t="shared" si="3205"/>
        <v/>
      </c>
      <c r="U1604" t="str">
        <f t="shared" si="3205"/>
        <v/>
      </c>
      <c r="V1604" s="19">
        <f t="shared" si="3205"/>
        <v>0.05022557453</v>
      </c>
      <c r="W1604" t="str">
        <f t="shared" si="3205"/>
        <v/>
      </c>
    </row>
    <row r="1605">
      <c r="A1605">
        <f t="shared" si="33"/>
        <v>3</v>
      </c>
      <c r="B1605">
        <f t="shared" si="34"/>
        <v>2004</v>
      </c>
      <c r="C1605" s="159">
        <f t="shared" si="709"/>
        <v>38077</v>
      </c>
      <c r="D1605" s="156">
        <f t="shared" si="12"/>
        <v>2004.166667</v>
      </c>
      <c r="E1605" s="157">
        <f>('StockBond Returns'!Y1604+'StockBond Returns'!AA1604-'Parameters &amp; Main Results'!$B$33)/'StockBond Returns'!Z1604*12</f>
        <v>0.04958644455</v>
      </c>
      <c r="F1605" s="77">
        <f>'StockBond Returns'!Y1604+'StockBond Returns'!AA1604-'StockBond Returns'!Z1604*'Distribution of Final Value'!$B$7</f>
        <v>3.051257441</v>
      </c>
      <c r="G1605" s="19">
        <f>1/'StockBond Returns'!M1603</f>
        <v>0.03577072611</v>
      </c>
      <c r="H1605">
        <f t="shared" si="7"/>
        <v>0</v>
      </c>
      <c r="I1605" s="71">
        <f t="shared" si="8"/>
        <v>1</v>
      </c>
      <c r="J1605">
        <f t="shared" si="9"/>
        <v>0</v>
      </c>
      <c r="K1605" t="str">
        <f t="shared" ref="K1605:M1605" si="3206">if(H1605=1,$E1605,"")</f>
        <v/>
      </c>
      <c r="L1605" s="19">
        <f t="shared" si="3206"/>
        <v>0.04958644455</v>
      </c>
      <c r="M1605" t="str">
        <f t="shared" si="3206"/>
        <v/>
      </c>
      <c r="N1605" s="158">
        <f>if('StockBond Returns'!AB1603=0,1,0)</f>
        <v>0</v>
      </c>
      <c r="O1605">
        <f>if( and('StockBond Returns'!$AB1603&lt;0,'StockBond Returns'!$AB1603&gt;=-0.1),1,0)</f>
        <v>0</v>
      </c>
      <c r="P1605">
        <f>if( and('StockBond Returns'!$AB1603&lt;-0.1,'StockBond Returns'!$AB1603&gt;=-0.2),1,0)</f>
        <v>0</v>
      </c>
      <c r="Q1605">
        <f>if( and('StockBond Returns'!$AB1603&lt;-0.2,'StockBond Returns'!$AB1603&gt;=-0.3),1,0)</f>
        <v>1</v>
      </c>
      <c r="R1605">
        <f>if('StockBond Returns'!AB1603&lt;-0.3,1,0)</f>
        <v>0</v>
      </c>
      <c r="S1605" t="str">
        <f t="shared" ref="S1605:W1605" si="3207">if(N1605=1,$E1605,"")</f>
        <v/>
      </c>
      <c r="T1605" t="str">
        <f t="shared" si="3207"/>
        <v/>
      </c>
      <c r="U1605" t="str">
        <f t="shared" si="3207"/>
        <v/>
      </c>
      <c r="V1605" s="19">
        <f t="shared" si="3207"/>
        <v>0.04958644455</v>
      </c>
      <c r="W1605" t="str">
        <f t="shared" si="3207"/>
        <v/>
      </c>
    </row>
    <row r="1606">
      <c r="A1606">
        <f t="shared" si="33"/>
        <v>4</v>
      </c>
      <c r="B1606">
        <f t="shared" si="34"/>
        <v>2004</v>
      </c>
      <c r="C1606" s="159">
        <f t="shared" si="709"/>
        <v>38107</v>
      </c>
      <c r="D1606" s="156">
        <f t="shared" si="12"/>
        <v>2004.25</v>
      </c>
      <c r="E1606" s="157">
        <f>('StockBond Returns'!Y1605+'StockBond Returns'!AA1605-'Parameters &amp; Main Results'!$B$33)/'StockBond Returns'!Z1605*12</f>
        <v>0.05061199898</v>
      </c>
      <c r="F1606" s="77">
        <f>'StockBond Returns'!Y1605+'StockBond Returns'!AA1605-'StockBond Returns'!Z1605*'Distribution of Final Value'!$B$7</f>
        <v>3.349579489</v>
      </c>
      <c r="G1606" s="19">
        <f>1/'StockBond Returns'!M1604</f>
        <v>0.03711969872</v>
      </c>
      <c r="H1606">
        <f t="shared" si="7"/>
        <v>0</v>
      </c>
      <c r="I1606" s="71">
        <f t="shared" si="8"/>
        <v>1</v>
      </c>
      <c r="J1606">
        <f t="shared" si="9"/>
        <v>0</v>
      </c>
      <c r="K1606" t="str">
        <f t="shared" ref="K1606:M1606" si="3208">if(H1606=1,$E1606,"")</f>
        <v/>
      </c>
      <c r="L1606" s="19">
        <f t="shared" si="3208"/>
        <v>0.05061199898</v>
      </c>
      <c r="M1606" t="str">
        <f t="shared" si="3208"/>
        <v/>
      </c>
      <c r="N1606" s="158">
        <f>if('StockBond Returns'!AB1604=0,1,0)</f>
        <v>0</v>
      </c>
      <c r="O1606">
        <f>if( and('StockBond Returns'!$AB1604&lt;0,'StockBond Returns'!$AB1604&gt;=-0.1),1,0)</f>
        <v>0</v>
      </c>
      <c r="P1606">
        <f>if( and('StockBond Returns'!$AB1604&lt;-0.1,'StockBond Returns'!$AB1604&gt;=-0.2),1,0)</f>
        <v>0</v>
      </c>
      <c r="Q1606">
        <f>if( and('StockBond Returns'!$AB1604&lt;-0.2,'StockBond Returns'!$AB1604&gt;=-0.3),1,0)</f>
        <v>1</v>
      </c>
      <c r="R1606">
        <f>if('StockBond Returns'!AB1604&lt;-0.3,1,0)</f>
        <v>0</v>
      </c>
      <c r="S1606" t="str">
        <f t="shared" ref="S1606:W1606" si="3209">if(N1606=1,$E1606,"")</f>
        <v/>
      </c>
      <c r="T1606" t="str">
        <f t="shared" si="3209"/>
        <v/>
      </c>
      <c r="U1606" t="str">
        <f t="shared" si="3209"/>
        <v/>
      </c>
      <c r="V1606" s="19">
        <f t="shared" si="3209"/>
        <v>0.05061199898</v>
      </c>
      <c r="W1606" t="str">
        <f t="shared" si="3209"/>
        <v/>
      </c>
    </row>
    <row r="1607">
      <c r="A1607">
        <f t="shared" si="33"/>
        <v>5</v>
      </c>
      <c r="B1607">
        <f t="shared" si="34"/>
        <v>2004</v>
      </c>
      <c r="C1607" s="159">
        <f t="shared" si="709"/>
        <v>38138</v>
      </c>
      <c r="D1607" s="156">
        <f t="shared" si="12"/>
        <v>2004.333333</v>
      </c>
      <c r="E1607" s="157">
        <f>('StockBond Returns'!Y1606+'StockBond Returns'!AA1606-'Parameters &amp; Main Results'!$B$33)/'StockBond Returns'!Z1606*12</f>
        <v>0.05211575332</v>
      </c>
      <c r="F1607" s="77">
        <f>'StockBond Returns'!Y1606+'StockBond Returns'!AA1606-'StockBond Returns'!Z1606*'Distribution of Final Value'!$B$7</f>
        <v>3.786950173</v>
      </c>
      <c r="G1607" s="19">
        <f>1/'StockBond Returns'!M1605</f>
        <v>0.03804880114</v>
      </c>
      <c r="H1607">
        <f t="shared" si="7"/>
        <v>0</v>
      </c>
      <c r="I1607" s="71">
        <f t="shared" si="8"/>
        <v>1</v>
      </c>
      <c r="J1607">
        <f t="shared" si="9"/>
        <v>0</v>
      </c>
      <c r="K1607" t="str">
        <f t="shared" ref="K1607:M1607" si="3210">if(H1607=1,$E1607,"")</f>
        <v/>
      </c>
      <c r="L1607" s="19">
        <f t="shared" si="3210"/>
        <v>0.05211575332</v>
      </c>
      <c r="M1607" t="str">
        <f t="shared" si="3210"/>
        <v/>
      </c>
      <c r="N1607" s="158">
        <f>if('StockBond Returns'!AB1605=0,1,0)</f>
        <v>0</v>
      </c>
      <c r="O1607">
        <f>if( and('StockBond Returns'!$AB1605&lt;0,'StockBond Returns'!$AB1605&gt;=-0.1),1,0)</f>
        <v>0</v>
      </c>
      <c r="P1607">
        <f>if( and('StockBond Returns'!$AB1605&lt;-0.1,'StockBond Returns'!$AB1605&gt;=-0.2),1,0)</f>
        <v>0</v>
      </c>
      <c r="Q1607">
        <f>if( and('StockBond Returns'!$AB1605&lt;-0.2,'StockBond Returns'!$AB1605&gt;=-0.3),1,0)</f>
        <v>1</v>
      </c>
      <c r="R1607">
        <f>if('StockBond Returns'!AB1605&lt;-0.3,1,0)</f>
        <v>0</v>
      </c>
      <c r="S1607" t="str">
        <f t="shared" ref="S1607:W1607" si="3211">if(N1607=1,$E1607,"")</f>
        <v/>
      </c>
      <c r="T1607" t="str">
        <f t="shared" si="3211"/>
        <v/>
      </c>
      <c r="U1607" t="str">
        <f t="shared" si="3211"/>
        <v/>
      </c>
      <c r="V1607" s="19">
        <f t="shared" si="3211"/>
        <v>0.05211575332</v>
      </c>
      <c r="W1607" t="str">
        <f t="shared" si="3211"/>
        <v/>
      </c>
    </row>
    <row r="1608">
      <c r="A1608">
        <f t="shared" si="33"/>
        <v>6</v>
      </c>
      <c r="B1608">
        <f t="shared" si="34"/>
        <v>2004</v>
      </c>
      <c r="C1608" s="159">
        <f t="shared" si="709"/>
        <v>38168</v>
      </c>
      <c r="D1608" s="156">
        <f t="shared" si="12"/>
        <v>2004.416667</v>
      </c>
      <c r="E1608" s="157">
        <f>('StockBond Returns'!Y1607+'StockBond Returns'!AA1607-'Parameters &amp; Main Results'!$B$33)/'StockBond Returns'!Z1607*12</f>
        <v>0.05208195707</v>
      </c>
      <c r="F1608" s="77">
        <f>'StockBond Returns'!Y1607+'StockBond Returns'!AA1607-'StockBond Returns'!Z1607*'Distribution of Final Value'!$B$7</f>
        <v>3.774797742</v>
      </c>
      <c r="G1608" s="19">
        <f>1/'StockBond Returns'!M1606</f>
        <v>0.037971595</v>
      </c>
      <c r="H1608">
        <f t="shared" si="7"/>
        <v>0</v>
      </c>
      <c r="I1608" s="71">
        <f t="shared" si="8"/>
        <v>1</v>
      </c>
      <c r="J1608">
        <f t="shared" si="9"/>
        <v>0</v>
      </c>
      <c r="K1608" t="str">
        <f t="shared" ref="K1608:M1608" si="3212">if(H1608=1,$E1608,"")</f>
        <v/>
      </c>
      <c r="L1608" s="19">
        <f t="shared" si="3212"/>
        <v>0.05208195707</v>
      </c>
      <c r="M1608" t="str">
        <f t="shared" si="3212"/>
        <v/>
      </c>
      <c r="N1608" s="158">
        <f>if('StockBond Returns'!AB1606=0,1,0)</f>
        <v>0</v>
      </c>
      <c r="O1608">
        <f>if( and('StockBond Returns'!$AB1606&lt;0,'StockBond Returns'!$AB1606&gt;=-0.1),1,0)</f>
        <v>0</v>
      </c>
      <c r="P1608">
        <f>if( and('StockBond Returns'!$AB1606&lt;-0.1,'StockBond Returns'!$AB1606&gt;=-0.2),1,0)</f>
        <v>0</v>
      </c>
      <c r="Q1608">
        <f>if( and('StockBond Returns'!$AB1606&lt;-0.2,'StockBond Returns'!$AB1606&gt;=-0.3),1,0)</f>
        <v>1</v>
      </c>
      <c r="R1608">
        <f>if('StockBond Returns'!AB1606&lt;-0.3,1,0)</f>
        <v>0</v>
      </c>
      <c r="S1608" t="str">
        <f t="shared" ref="S1608:W1608" si="3213">if(N1608=1,$E1608,"")</f>
        <v/>
      </c>
      <c r="T1608" t="str">
        <f t="shared" si="3213"/>
        <v/>
      </c>
      <c r="U1608" t="str">
        <f t="shared" si="3213"/>
        <v/>
      </c>
      <c r="V1608" s="19">
        <f t="shared" si="3213"/>
        <v>0.05208195707</v>
      </c>
      <c r="W1608" t="str">
        <f t="shared" si="3213"/>
        <v/>
      </c>
    </row>
    <row r="1609">
      <c r="A1609">
        <f t="shared" si="33"/>
        <v>7</v>
      </c>
      <c r="B1609">
        <f t="shared" si="34"/>
        <v>2004</v>
      </c>
      <c r="C1609" s="159">
        <f t="shared" si="709"/>
        <v>38199</v>
      </c>
      <c r="D1609" s="156">
        <f t="shared" si="12"/>
        <v>2004.5</v>
      </c>
      <c r="E1609" s="157">
        <f>('StockBond Returns'!Y1608+'StockBond Returns'!AA1608-'Parameters &amp; Main Results'!$B$33)/'StockBond Returns'!Z1608*12</f>
        <v>0.05166915308</v>
      </c>
      <c r="F1609" s="77">
        <f>'StockBond Returns'!Y1608+'StockBond Returns'!AA1608-'StockBond Returns'!Z1608*'Distribution of Final Value'!$B$7</f>
        <v>3.652169786</v>
      </c>
      <c r="G1609" s="19">
        <f>1/'StockBond Returns'!M1607</f>
        <v>0.03760868024</v>
      </c>
      <c r="H1609">
        <f t="shared" si="7"/>
        <v>0</v>
      </c>
      <c r="I1609" s="71">
        <f t="shared" si="8"/>
        <v>1</v>
      </c>
      <c r="J1609">
        <f t="shared" si="9"/>
        <v>0</v>
      </c>
      <c r="K1609" t="str">
        <f t="shared" ref="K1609:M1609" si="3214">if(H1609=1,$E1609,"")</f>
        <v/>
      </c>
      <c r="L1609" s="19">
        <f t="shared" si="3214"/>
        <v>0.05166915308</v>
      </c>
      <c r="M1609" t="str">
        <f t="shared" si="3214"/>
        <v/>
      </c>
      <c r="N1609" s="158">
        <f>if('StockBond Returns'!AB1607=0,1,0)</f>
        <v>0</v>
      </c>
      <c r="O1609">
        <f>if( and('StockBond Returns'!$AB1607&lt;0,'StockBond Returns'!$AB1607&gt;=-0.1),1,0)</f>
        <v>0</v>
      </c>
      <c r="P1609">
        <f>if( and('StockBond Returns'!$AB1607&lt;-0.1,'StockBond Returns'!$AB1607&gt;=-0.2),1,0)</f>
        <v>0</v>
      </c>
      <c r="Q1609">
        <f>if( and('StockBond Returns'!$AB1607&lt;-0.2,'StockBond Returns'!$AB1607&gt;=-0.3),1,0)</f>
        <v>1</v>
      </c>
      <c r="R1609">
        <f>if('StockBond Returns'!AB1607&lt;-0.3,1,0)</f>
        <v>0</v>
      </c>
      <c r="S1609" t="str">
        <f t="shared" ref="S1609:W1609" si="3215">if(N1609=1,$E1609,"")</f>
        <v/>
      </c>
      <c r="T1609" t="str">
        <f t="shared" si="3215"/>
        <v/>
      </c>
      <c r="U1609" t="str">
        <f t="shared" si="3215"/>
        <v/>
      </c>
      <c r="V1609" s="19">
        <f t="shared" si="3215"/>
        <v>0.05166915308</v>
      </c>
      <c r="W1609" t="str">
        <f t="shared" si="3215"/>
        <v/>
      </c>
    </row>
    <row r="1610">
      <c r="A1610">
        <f t="shared" si="33"/>
        <v>8</v>
      </c>
      <c r="B1610">
        <f t="shared" si="34"/>
        <v>2004</v>
      </c>
      <c r="C1610" s="159">
        <f t="shared" si="709"/>
        <v>38230</v>
      </c>
      <c r="D1610" s="156">
        <f t="shared" si="12"/>
        <v>2004.583333</v>
      </c>
      <c r="E1610" s="157">
        <f>('StockBond Returns'!Y1609+'StockBond Returns'!AA1609-'Parameters &amp; Main Results'!$B$33)/'StockBond Returns'!Z1609*12</f>
        <v>0.05286546299</v>
      </c>
      <c r="F1610" s="77">
        <f>'StockBond Returns'!Y1609+'StockBond Returns'!AA1609-'StockBond Returns'!Z1609*'Distribution of Final Value'!$B$7</f>
        <v>3.998667384</v>
      </c>
      <c r="G1610" s="19">
        <f>1/'StockBond Returns'!M1608</f>
        <v>0.03888965278</v>
      </c>
      <c r="H1610">
        <f t="shared" si="7"/>
        <v>0</v>
      </c>
      <c r="I1610" s="71">
        <f t="shared" si="8"/>
        <v>1</v>
      </c>
      <c r="J1610">
        <f t="shared" si="9"/>
        <v>0</v>
      </c>
      <c r="K1610" t="str">
        <f t="shared" ref="K1610:M1610" si="3216">if(H1610=1,$E1610,"")</f>
        <v/>
      </c>
      <c r="L1610" s="19">
        <f t="shared" si="3216"/>
        <v>0.05286546299</v>
      </c>
      <c r="M1610" t="str">
        <f t="shared" si="3216"/>
        <v/>
      </c>
      <c r="N1610" s="158">
        <f>if('StockBond Returns'!AB1608=0,1,0)</f>
        <v>0</v>
      </c>
      <c r="O1610">
        <f>if( and('StockBond Returns'!$AB1608&lt;0,'StockBond Returns'!$AB1608&gt;=-0.1),1,0)</f>
        <v>0</v>
      </c>
      <c r="P1610">
        <f>if( and('StockBond Returns'!$AB1608&lt;-0.1,'StockBond Returns'!$AB1608&gt;=-0.2),1,0)</f>
        <v>0</v>
      </c>
      <c r="Q1610">
        <f>if( and('StockBond Returns'!$AB1608&lt;-0.2,'StockBond Returns'!$AB1608&gt;=-0.3),1,0)</f>
        <v>1</v>
      </c>
      <c r="R1610">
        <f>if('StockBond Returns'!AB1608&lt;-0.3,1,0)</f>
        <v>0</v>
      </c>
      <c r="S1610" t="str">
        <f t="shared" ref="S1610:W1610" si="3217">if(N1610=1,$E1610,"")</f>
        <v/>
      </c>
      <c r="T1610" t="str">
        <f t="shared" si="3217"/>
        <v/>
      </c>
      <c r="U1610" t="str">
        <f t="shared" si="3217"/>
        <v/>
      </c>
      <c r="V1610" s="19">
        <f t="shared" si="3217"/>
        <v>0.05286546299</v>
      </c>
      <c r="W1610" t="str">
        <f t="shared" si="3217"/>
        <v/>
      </c>
    </row>
    <row r="1611">
      <c r="A1611">
        <f t="shared" si="33"/>
        <v>9</v>
      </c>
      <c r="B1611">
        <f t="shared" si="34"/>
        <v>2004</v>
      </c>
      <c r="C1611" s="159">
        <f t="shared" si="709"/>
        <v>38260</v>
      </c>
      <c r="D1611" s="156">
        <f t="shared" si="12"/>
        <v>2004.666667</v>
      </c>
      <c r="E1611" s="157">
        <f>('StockBond Returns'!Y1610+'StockBond Returns'!AA1610-'Parameters &amp; Main Results'!$B$33)/'StockBond Returns'!Z1610*12</f>
        <v>0.05268080219</v>
      </c>
      <c r="F1611" s="77">
        <f>'StockBond Returns'!Y1610+'StockBond Returns'!AA1610-'StockBond Returns'!Z1610*'Distribution of Final Value'!$B$7</f>
        <v>3.942238017</v>
      </c>
      <c r="G1611" s="19">
        <f>1/'StockBond Returns'!M1609</f>
        <v>0.03917240843</v>
      </c>
      <c r="H1611">
        <f t="shared" si="7"/>
        <v>0</v>
      </c>
      <c r="I1611" s="71">
        <f t="shared" si="8"/>
        <v>1</v>
      </c>
      <c r="J1611">
        <f t="shared" si="9"/>
        <v>0</v>
      </c>
      <c r="K1611" t="str">
        <f t="shared" ref="K1611:M1611" si="3218">if(H1611=1,$E1611,"")</f>
        <v/>
      </c>
      <c r="L1611" s="19">
        <f t="shared" si="3218"/>
        <v>0.05268080219</v>
      </c>
      <c r="M1611" t="str">
        <f t="shared" si="3218"/>
        <v/>
      </c>
      <c r="N1611" s="158">
        <f>if('StockBond Returns'!AB1609=0,1,0)</f>
        <v>0</v>
      </c>
      <c r="O1611">
        <f>if( and('StockBond Returns'!$AB1609&lt;0,'StockBond Returns'!$AB1609&gt;=-0.1),1,0)</f>
        <v>0</v>
      </c>
      <c r="P1611">
        <f>if( and('StockBond Returns'!$AB1609&lt;-0.1,'StockBond Returns'!$AB1609&gt;=-0.2),1,0)</f>
        <v>0</v>
      </c>
      <c r="Q1611">
        <f>if( and('StockBond Returns'!$AB1609&lt;-0.2,'StockBond Returns'!$AB1609&gt;=-0.3),1,0)</f>
        <v>1</v>
      </c>
      <c r="R1611">
        <f>if('StockBond Returns'!AB1609&lt;-0.3,1,0)</f>
        <v>0</v>
      </c>
      <c r="S1611" t="str">
        <f t="shared" ref="S1611:W1611" si="3219">if(N1611=1,$E1611,"")</f>
        <v/>
      </c>
      <c r="T1611" t="str">
        <f t="shared" si="3219"/>
        <v/>
      </c>
      <c r="U1611" t="str">
        <f t="shared" si="3219"/>
        <v/>
      </c>
      <c r="V1611" s="19">
        <f t="shared" si="3219"/>
        <v>0.05268080219</v>
      </c>
      <c r="W1611" t="str">
        <f t="shared" si="3219"/>
        <v/>
      </c>
    </row>
    <row r="1612">
      <c r="A1612">
        <f t="shared" si="33"/>
        <v>10</v>
      </c>
      <c r="B1612">
        <f t="shared" si="34"/>
        <v>2004</v>
      </c>
      <c r="C1612" s="159">
        <f t="shared" si="709"/>
        <v>38291</v>
      </c>
      <c r="D1612" s="156">
        <f t="shared" si="12"/>
        <v>2004.75</v>
      </c>
      <c r="E1612" s="157">
        <f>('StockBond Returns'!Y1611+'StockBond Returns'!AA1611-'Parameters &amp; Main Results'!$B$33)/'StockBond Returns'!Z1611*12</f>
        <v>0.05260318687</v>
      </c>
      <c r="F1612" s="77">
        <f>'StockBond Returns'!Y1611+'StockBond Returns'!AA1611-'StockBond Returns'!Z1611*'Distribution of Final Value'!$B$7</f>
        <v>3.9170906</v>
      </c>
      <c r="G1612" s="19">
        <f>1/'StockBond Returns'!M1610</f>
        <v>0.03906605429</v>
      </c>
      <c r="H1612">
        <f t="shared" si="7"/>
        <v>0</v>
      </c>
      <c r="I1612" s="71">
        <f t="shared" si="8"/>
        <v>1</v>
      </c>
      <c r="J1612">
        <f t="shared" si="9"/>
        <v>0</v>
      </c>
      <c r="K1612" t="str">
        <f t="shared" ref="K1612:M1612" si="3220">if(H1612=1,$E1612,"")</f>
        <v/>
      </c>
      <c r="L1612" s="19">
        <f t="shared" si="3220"/>
        <v>0.05260318687</v>
      </c>
      <c r="M1612" t="str">
        <f t="shared" si="3220"/>
        <v/>
      </c>
      <c r="N1612" s="158">
        <f>if('StockBond Returns'!AB1610=0,1,0)</f>
        <v>0</v>
      </c>
      <c r="O1612">
        <f>if( and('StockBond Returns'!$AB1610&lt;0,'StockBond Returns'!$AB1610&gt;=-0.1),1,0)</f>
        <v>0</v>
      </c>
      <c r="P1612">
        <f>if( and('StockBond Returns'!$AB1610&lt;-0.1,'StockBond Returns'!$AB1610&gt;=-0.2),1,0)</f>
        <v>0</v>
      </c>
      <c r="Q1612">
        <f>if( and('StockBond Returns'!$AB1610&lt;-0.2,'StockBond Returns'!$AB1610&gt;=-0.3),1,0)</f>
        <v>1</v>
      </c>
      <c r="R1612">
        <f>if('StockBond Returns'!AB1610&lt;-0.3,1,0)</f>
        <v>0</v>
      </c>
      <c r="S1612" t="str">
        <f t="shared" ref="S1612:W1612" si="3221">if(N1612=1,$E1612,"")</f>
        <v/>
      </c>
      <c r="T1612" t="str">
        <f t="shared" si="3221"/>
        <v/>
      </c>
      <c r="U1612" t="str">
        <f t="shared" si="3221"/>
        <v/>
      </c>
      <c r="V1612" s="19">
        <f t="shared" si="3221"/>
        <v>0.05260318687</v>
      </c>
      <c r="W1612" t="str">
        <f t="shared" si="3221"/>
        <v/>
      </c>
    </row>
    <row r="1613">
      <c r="A1613">
        <f t="shared" si="33"/>
        <v>11</v>
      </c>
      <c r="B1613">
        <f t="shared" si="34"/>
        <v>2004</v>
      </c>
      <c r="C1613" s="159">
        <f t="shared" si="709"/>
        <v>38321</v>
      </c>
      <c r="D1613" s="156">
        <f t="shared" si="12"/>
        <v>2004.833333</v>
      </c>
      <c r="E1613" s="157">
        <f>('StockBond Returns'!Y1612+'StockBond Returns'!AA1612-'Parameters &amp; Main Results'!$B$33)/'StockBond Returns'!Z1612*12</f>
        <v>0.05234967637</v>
      </c>
      <c r="F1613" s="77">
        <f>'StockBond Returns'!Y1612+'StockBond Returns'!AA1612-'StockBond Returns'!Z1612*'Distribution of Final Value'!$B$7</f>
        <v>3.84085671</v>
      </c>
      <c r="G1613" s="19">
        <f>1/'StockBond Returns'!M1611</f>
        <v>0.03888905985</v>
      </c>
      <c r="H1613">
        <f t="shared" si="7"/>
        <v>0</v>
      </c>
      <c r="I1613" s="71">
        <f t="shared" si="8"/>
        <v>1</v>
      </c>
      <c r="J1613">
        <f t="shared" si="9"/>
        <v>0</v>
      </c>
      <c r="K1613" t="str">
        <f t="shared" ref="K1613:M1613" si="3222">if(H1613=1,$E1613,"")</f>
        <v/>
      </c>
      <c r="L1613" s="19">
        <f t="shared" si="3222"/>
        <v>0.05234967637</v>
      </c>
      <c r="M1613" t="str">
        <f t="shared" si="3222"/>
        <v/>
      </c>
      <c r="N1613" s="158">
        <f>if('StockBond Returns'!AB1611=0,1,0)</f>
        <v>0</v>
      </c>
      <c r="O1613">
        <f>if( and('StockBond Returns'!$AB1611&lt;0,'StockBond Returns'!$AB1611&gt;=-0.1),1,0)</f>
        <v>0</v>
      </c>
      <c r="P1613">
        <f>if( and('StockBond Returns'!$AB1611&lt;-0.1,'StockBond Returns'!$AB1611&gt;=-0.2),1,0)</f>
        <v>0</v>
      </c>
      <c r="Q1613">
        <f>if( and('StockBond Returns'!$AB1611&lt;-0.2,'StockBond Returns'!$AB1611&gt;=-0.3),1,0)</f>
        <v>1</v>
      </c>
      <c r="R1613">
        <f>if('StockBond Returns'!AB1611&lt;-0.3,1,0)</f>
        <v>0</v>
      </c>
      <c r="S1613" t="str">
        <f t="shared" ref="S1613:W1613" si="3223">if(N1613=1,$E1613,"")</f>
        <v/>
      </c>
      <c r="T1613" t="str">
        <f t="shared" si="3223"/>
        <v/>
      </c>
      <c r="U1613" t="str">
        <f t="shared" si="3223"/>
        <v/>
      </c>
      <c r="V1613" s="19">
        <f t="shared" si="3223"/>
        <v>0.05234967637</v>
      </c>
      <c r="W1613" t="str">
        <f t="shared" si="3223"/>
        <v/>
      </c>
    </row>
    <row r="1614">
      <c r="A1614">
        <f t="shared" si="33"/>
        <v>12</v>
      </c>
      <c r="B1614">
        <f t="shared" si="34"/>
        <v>2004</v>
      </c>
      <c r="C1614" s="159">
        <f t="shared" si="709"/>
        <v>38352</v>
      </c>
      <c r="D1614" s="156">
        <f t="shared" si="12"/>
        <v>2004.916667</v>
      </c>
      <c r="E1614" s="157">
        <f>('StockBond Returns'!Y1613+'StockBond Returns'!AA1613-'Parameters &amp; Main Results'!$B$33)/'StockBond Returns'!Z1613*12</f>
        <v>0.05155094978</v>
      </c>
      <c r="F1614" s="77">
        <f>'StockBond Returns'!Y1613+'StockBond Returns'!AA1613-'StockBond Returns'!Z1613*'Distribution of Final Value'!$B$7</f>
        <v>3.606377092</v>
      </c>
      <c r="G1614" s="19">
        <f>1/'StockBond Returns'!M1612</f>
        <v>0.03762822682</v>
      </c>
      <c r="H1614">
        <f t="shared" si="7"/>
        <v>0</v>
      </c>
      <c r="I1614" s="71">
        <f t="shared" si="8"/>
        <v>1</v>
      </c>
      <c r="J1614">
        <f t="shared" si="9"/>
        <v>0</v>
      </c>
      <c r="K1614" t="str">
        <f t="shared" ref="K1614:M1614" si="3224">if(H1614=1,$E1614,"")</f>
        <v/>
      </c>
      <c r="L1614" s="19">
        <f t="shared" si="3224"/>
        <v>0.05155094978</v>
      </c>
      <c r="M1614" t="str">
        <f t="shared" si="3224"/>
        <v/>
      </c>
      <c r="N1614" s="158">
        <f>if('StockBond Returns'!AB1612=0,1,0)</f>
        <v>0</v>
      </c>
      <c r="O1614">
        <f>if( and('StockBond Returns'!$AB1612&lt;0,'StockBond Returns'!$AB1612&gt;=-0.1),1,0)</f>
        <v>0</v>
      </c>
      <c r="P1614">
        <f>if( and('StockBond Returns'!$AB1612&lt;-0.1,'StockBond Returns'!$AB1612&gt;=-0.2),1,0)</f>
        <v>0</v>
      </c>
      <c r="Q1614">
        <f>if( and('StockBond Returns'!$AB1612&lt;-0.2,'StockBond Returns'!$AB1612&gt;=-0.3),1,0)</f>
        <v>1</v>
      </c>
      <c r="R1614">
        <f>if('StockBond Returns'!AB1612&lt;-0.3,1,0)</f>
        <v>0</v>
      </c>
      <c r="S1614" t="str">
        <f t="shared" ref="S1614:W1614" si="3225">if(N1614=1,$E1614,"")</f>
        <v/>
      </c>
      <c r="T1614" t="str">
        <f t="shared" si="3225"/>
        <v/>
      </c>
      <c r="U1614" t="str">
        <f t="shared" si="3225"/>
        <v/>
      </c>
      <c r="V1614" s="19">
        <f t="shared" si="3225"/>
        <v>0.05155094978</v>
      </c>
      <c r="W1614" t="str">
        <f t="shared" si="3225"/>
        <v/>
      </c>
    </row>
    <row r="1615">
      <c r="A1615">
        <f t="shared" si="33"/>
        <v>1</v>
      </c>
      <c r="B1615">
        <f t="shared" si="34"/>
        <v>2005</v>
      </c>
      <c r="C1615" s="159">
        <f t="shared" si="709"/>
        <v>38383</v>
      </c>
      <c r="D1615" s="156">
        <f t="shared" si="12"/>
        <v>2005</v>
      </c>
      <c r="E1615" s="157">
        <f>('StockBond Returns'!Y1614+'StockBond Returns'!AA1614-'Parameters &amp; Main Results'!$B$33)/'StockBond Returns'!Z1614*12</f>
        <v>0.05033254514</v>
      </c>
      <c r="F1615" s="77">
        <f>'StockBond Returns'!Y1614+'StockBond Returns'!AA1614-'StockBond Returns'!Z1614*'Distribution of Final Value'!$B$7</f>
        <v>3.250544334</v>
      </c>
      <c r="G1615" s="19">
        <f>1/'StockBond Returns'!M1613</f>
        <v>0.03645310307</v>
      </c>
      <c r="H1615">
        <f t="shared" si="7"/>
        <v>0</v>
      </c>
      <c r="I1615" s="71">
        <f t="shared" si="8"/>
        <v>1</v>
      </c>
      <c r="J1615">
        <f t="shared" si="9"/>
        <v>0</v>
      </c>
      <c r="K1615" t="str">
        <f t="shared" ref="K1615:M1615" si="3226">if(H1615=1,$E1615,"")</f>
        <v/>
      </c>
      <c r="L1615" s="19">
        <f t="shared" si="3226"/>
        <v>0.05033254514</v>
      </c>
      <c r="M1615" t="str">
        <f t="shared" si="3226"/>
        <v/>
      </c>
      <c r="N1615" s="158">
        <f>if('StockBond Returns'!AB1613=0,1,0)</f>
        <v>0</v>
      </c>
      <c r="O1615">
        <f>if( and('StockBond Returns'!$AB1613&lt;0,'StockBond Returns'!$AB1613&gt;=-0.1),1,0)</f>
        <v>0</v>
      </c>
      <c r="P1615">
        <f>if( and('StockBond Returns'!$AB1613&lt;-0.1,'StockBond Returns'!$AB1613&gt;=-0.2),1,0)</f>
        <v>0</v>
      </c>
      <c r="Q1615">
        <f>if( and('StockBond Returns'!$AB1613&lt;-0.2,'StockBond Returns'!$AB1613&gt;=-0.3),1,0)</f>
        <v>1</v>
      </c>
      <c r="R1615">
        <f>if('StockBond Returns'!AB1613&lt;-0.3,1,0)</f>
        <v>0</v>
      </c>
      <c r="S1615" t="str">
        <f t="shared" ref="S1615:W1615" si="3227">if(N1615=1,$E1615,"")</f>
        <v/>
      </c>
      <c r="T1615" t="str">
        <f t="shared" si="3227"/>
        <v/>
      </c>
      <c r="U1615" t="str">
        <f t="shared" si="3227"/>
        <v/>
      </c>
      <c r="V1615" s="19">
        <f t="shared" si="3227"/>
        <v>0.05033254514</v>
      </c>
      <c r="W1615" t="str">
        <f t="shared" si="3227"/>
        <v/>
      </c>
    </row>
    <row r="1616">
      <c r="A1616">
        <f t="shared" si="33"/>
        <v>2</v>
      </c>
      <c r="B1616">
        <f t="shared" si="34"/>
        <v>2005</v>
      </c>
      <c r="C1616" s="159">
        <f t="shared" si="709"/>
        <v>38411</v>
      </c>
      <c r="D1616" s="156">
        <f t="shared" si="12"/>
        <v>2005.083333</v>
      </c>
      <c r="E1616" s="157">
        <f>('StockBond Returns'!Y1615+'StockBond Returns'!AA1615-'Parameters &amp; Main Results'!$B$33)/'StockBond Returns'!Z1615*12</f>
        <v>0.05126675939</v>
      </c>
      <c r="F1616" s="77">
        <f>'StockBond Returns'!Y1615+'StockBond Returns'!AA1615-'StockBond Returns'!Z1615*'Distribution of Final Value'!$B$7</f>
        <v>3.520211216</v>
      </c>
      <c r="G1616" s="19">
        <f>1/'StockBond Returns'!M1614</f>
        <v>0.03761646994</v>
      </c>
      <c r="H1616">
        <f t="shared" si="7"/>
        <v>0</v>
      </c>
      <c r="I1616" s="71">
        <f t="shared" si="8"/>
        <v>1</v>
      </c>
      <c r="J1616">
        <f t="shared" si="9"/>
        <v>0</v>
      </c>
      <c r="K1616" t="str">
        <f t="shared" ref="K1616:M1616" si="3228">if(H1616=1,$E1616,"")</f>
        <v/>
      </c>
      <c r="L1616" s="19">
        <f t="shared" si="3228"/>
        <v>0.05126675939</v>
      </c>
      <c r="M1616" t="str">
        <f t="shared" si="3228"/>
        <v/>
      </c>
      <c r="N1616" s="158">
        <f>if('StockBond Returns'!AB1614=0,1,0)</f>
        <v>0</v>
      </c>
      <c r="O1616">
        <f>if( and('StockBond Returns'!$AB1614&lt;0,'StockBond Returns'!$AB1614&gt;=-0.1),1,0)</f>
        <v>0</v>
      </c>
      <c r="P1616">
        <f>if( and('StockBond Returns'!$AB1614&lt;-0.1,'StockBond Returns'!$AB1614&gt;=-0.2),1,0)</f>
        <v>0</v>
      </c>
      <c r="Q1616">
        <f>if( and('StockBond Returns'!$AB1614&lt;-0.2,'StockBond Returns'!$AB1614&gt;=-0.3),1,0)</f>
        <v>1</v>
      </c>
      <c r="R1616">
        <f>if('StockBond Returns'!AB1614&lt;-0.3,1,0)</f>
        <v>0</v>
      </c>
      <c r="S1616" t="str">
        <f t="shared" ref="S1616:W1616" si="3229">if(N1616=1,$E1616,"")</f>
        <v/>
      </c>
      <c r="T1616" t="str">
        <f t="shared" si="3229"/>
        <v/>
      </c>
      <c r="U1616" t="str">
        <f t="shared" si="3229"/>
        <v/>
      </c>
      <c r="V1616" s="19">
        <f t="shared" si="3229"/>
        <v>0.05126675939</v>
      </c>
      <c r="W1616" t="str">
        <f t="shared" si="3229"/>
        <v/>
      </c>
    </row>
    <row r="1617">
      <c r="A1617">
        <f t="shared" si="33"/>
        <v>3</v>
      </c>
      <c r="B1617">
        <f t="shared" si="34"/>
        <v>2005</v>
      </c>
      <c r="C1617" s="159">
        <f t="shared" si="709"/>
        <v>38442</v>
      </c>
      <c r="D1617" s="156">
        <f t="shared" si="12"/>
        <v>2005.166667</v>
      </c>
      <c r="E1617" s="157">
        <f>('StockBond Returns'!Y1616+'StockBond Returns'!AA1616-'Parameters &amp; Main Results'!$B$33)/'StockBond Returns'!Z1616*12</f>
        <v>0.05106431214</v>
      </c>
      <c r="F1617" s="77">
        <f>'StockBond Returns'!Y1616+'StockBond Returns'!AA1616-'StockBond Returns'!Z1616*'Distribution of Final Value'!$B$7</f>
        <v>3.45960352</v>
      </c>
      <c r="G1617" s="19">
        <f>1/'StockBond Returns'!M1615</f>
        <v>0.03726702796</v>
      </c>
      <c r="H1617">
        <f t="shared" si="7"/>
        <v>0</v>
      </c>
      <c r="I1617" s="71">
        <f t="shared" si="8"/>
        <v>1</v>
      </c>
      <c r="J1617">
        <f t="shared" si="9"/>
        <v>0</v>
      </c>
      <c r="K1617" t="str">
        <f t="shared" ref="K1617:M1617" si="3230">if(H1617=1,$E1617,"")</f>
        <v/>
      </c>
      <c r="L1617" s="19">
        <f t="shared" si="3230"/>
        <v>0.05106431214</v>
      </c>
      <c r="M1617" t="str">
        <f t="shared" si="3230"/>
        <v/>
      </c>
      <c r="N1617" s="158">
        <f>if('StockBond Returns'!AB1615=0,1,0)</f>
        <v>0</v>
      </c>
      <c r="O1617">
        <f>if( and('StockBond Returns'!$AB1615&lt;0,'StockBond Returns'!$AB1615&gt;=-0.1),1,0)</f>
        <v>0</v>
      </c>
      <c r="P1617">
        <f>if( and('StockBond Returns'!$AB1615&lt;-0.1,'StockBond Returns'!$AB1615&gt;=-0.2),1,0)</f>
        <v>0</v>
      </c>
      <c r="Q1617">
        <f>if( and('StockBond Returns'!$AB1615&lt;-0.2,'StockBond Returns'!$AB1615&gt;=-0.3),1,0)</f>
        <v>1</v>
      </c>
      <c r="R1617">
        <f>if('StockBond Returns'!AB1615&lt;-0.3,1,0)</f>
        <v>0</v>
      </c>
      <c r="S1617" t="str">
        <f t="shared" ref="S1617:W1617" si="3231">if(N1617=1,$E1617,"")</f>
        <v/>
      </c>
      <c r="T1617" t="str">
        <f t="shared" si="3231"/>
        <v/>
      </c>
      <c r="U1617" t="str">
        <f t="shared" si="3231"/>
        <v/>
      </c>
      <c r="V1617" s="19">
        <f t="shared" si="3231"/>
        <v>0.05106431214</v>
      </c>
      <c r="W1617" t="str">
        <f t="shared" si="3231"/>
        <v/>
      </c>
    </row>
    <row r="1618">
      <c r="A1618">
        <f t="shared" si="33"/>
        <v>4</v>
      </c>
      <c r="B1618">
        <f t="shared" si="34"/>
        <v>2005</v>
      </c>
      <c r="C1618" s="159">
        <f t="shared" si="709"/>
        <v>38472</v>
      </c>
      <c r="D1618" s="156">
        <f t="shared" si="12"/>
        <v>2005.25</v>
      </c>
      <c r="E1618" s="157">
        <f>('StockBond Returns'!Y1617+'StockBond Returns'!AA1617-'Parameters &amp; Main Results'!$B$33)/'StockBond Returns'!Z1617*12</f>
        <v>0.0522175073</v>
      </c>
      <c r="F1618" s="77">
        <f>'StockBond Returns'!Y1617+'StockBond Returns'!AA1617-'StockBond Returns'!Z1617*'Distribution of Final Value'!$B$7</f>
        <v>3.792152071</v>
      </c>
      <c r="G1618" s="19">
        <f>1/'StockBond Returns'!M1616</f>
        <v>0.0384265005</v>
      </c>
      <c r="H1618">
        <f t="shared" si="7"/>
        <v>0</v>
      </c>
      <c r="I1618" s="71">
        <f t="shared" si="8"/>
        <v>1</v>
      </c>
      <c r="J1618">
        <f t="shared" si="9"/>
        <v>0</v>
      </c>
      <c r="K1618" t="str">
        <f t="shared" ref="K1618:M1618" si="3232">if(H1618=1,$E1618,"")</f>
        <v/>
      </c>
      <c r="L1618" s="19">
        <f t="shared" si="3232"/>
        <v>0.0522175073</v>
      </c>
      <c r="M1618" t="str">
        <f t="shared" si="3232"/>
        <v/>
      </c>
      <c r="N1618" s="158">
        <f>if('StockBond Returns'!AB1616=0,1,0)</f>
        <v>0</v>
      </c>
      <c r="O1618">
        <f>if( and('StockBond Returns'!$AB1616&lt;0,'StockBond Returns'!$AB1616&gt;=-0.1),1,0)</f>
        <v>0</v>
      </c>
      <c r="P1618">
        <f>if( and('StockBond Returns'!$AB1616&lt;-0.1,'StockBond Returns'!$AB1616&gt;=-0.2),1,0)</f>
        <v>0</v>
      </c>
      <c r="Q1618">
        <f>if( and('StockBond Returns'!$AB1616&lt;-0.2,'StockBond Returns'!$AB1616&gt;=-0.3),1,0)</f>
        <v>1</v>
      </c>
      <c r="R1618">
        <f>if('StockBond Returns'!AB1616&lt;-0.3,1,0)</f>
        <v>0</v>
      </c>
      <c r="S1618" t="str">
        <f t="shared" ref="S1618:W1618" si="3233">if(N1618=1,$E1618,"")</f>
        <v/>
      </c>
      <c r="T1618" t="str">
        <f t="shared" si="3233"/>
        <v/>
      </c>
      <c r="U1618" t="str">
        <f t="shared" si="3233"/>
        <v/>
      </c>
      <c r="V1618" s="19">
        <f t="shared" si="3233"/>
        <v>0.0522175073</v>
      </c>
      <c r="W1618" t="str">
        <f t="shared" si="3233"/>
        <v/>
      </c>
    </row>
    <row r="1619">
      <c r="A1619">
        <f t="shared" si="33"/>
        <v>5</v>
      </c>
      <c r="B1619">
        <f t="shared" si="34"/>
        <v>2005</v>
      </c>
      <c r="C1619" s="159">
        <f t="shared" si="709"/>
        <v>38503</v>
      </c>
      <c r="D1619" s="156">
        <f t="shared" si="12"/>
        <v>2005.333333</v>
      </c>
      <c r="E1619" s="157">
        <f>('StockBond Returns'!Y1618+'StockBond Returns'!AA1618-'Parameters &amp; Main Results'!$B$33)/'StockBond Returns'!Z1618*12</f>
        <v>0.05278795208</v>
      </c>
      <c r="F1619" s="77">
        <f>'StockBond Returns'!Y1618+'StockBond Returns'!AA1618-'StockBond Returns'!Z1618*'Distribution of Final Value'!$B$7</f>
        <v>3.955112566</v>
      </c>
      <c r="G1619" s="19">
        <f>1/'StockBond Returns'!M1617</f>
        <v>0.03943312657</v>
      </c>
      <c r="H1619">
        <f t="shared" si="7"/>
        <v>0</v>
      </c>
      <c r="I1619" s="71">
        <f t="shared" si="8"/>
        <v>1</v>
      </c>
      <c r="J1619">
        <f t="shared" si="9"/>
        <v>0</v>
      </c>
      <c r="K1619" t="str">
        <f t="shared" ref="K1619:M1619" si="3234">if(H1619=1,$E1619,"")</f>
        <v/>
      </c>
      <c r="L1619" s="19">
        <f t="shared" si="3234"/>
        <v>0.05278795208</v>
      </c>
      <c r="M1619" t="str">
        <f t="shared" si="3234"/>
        <v/>
      </c>
      <c r="N1619" s="158">
        <f>if('StockBond Returns'!AB1617=0,1,0)</f>
        <v>0</v>
      </c>
      <c r="O1619">
        <f>if( and('StockBond Returns'!$AB1617&lt;0,'StockBond Returns'!$AB1617&gt;=-0.1),1,0)</f>
        <v>0</v>
      </c>
      <c r="P1619">
        <f>if( and('StockBond Returns'!$AB1617&lt;-0.1,'StockBond Returns'!$AB1617&gt;=-0.2),1,0)</f>
        <v>0</v>
      </c>
      <c r="Q1619">
        <f>if( and('StockBond Returns'!$AB1617&lt;-0.2,'StockBond Returns'!$AB1617&gt;=-0.3),1,0)</f>
        <v>1</v>
      </c>
      <c r="R1619">
        <f>if('StockBond Returns'!AB1617&lt;-0.3,1,0)</f>
        <v>0</v>
      </c>
      <c r="S1619" t="str">
        <f t="shared" ref="S1619:W1619" si="3235">if(N1619=1,$E1619,"")</f>
        <v/>
      </c>
      <c r="T1619" t="str">
        <f t="shared" si="3235"/>
        <v/>
      </c>
      <c r="U1619" t="str">
        <f t="shared" si="3235"/>
        <v/>
      </c>
      <c r="V1619" s="19">
        <f t="shared" si="3235"/>
        <v>0.05278795208</v>
      </c>
      <c r="W1619" t="str">
        <f t="shared" si="3235"/>
        <v/>
      </c>
    </row>
    <row r="1620">
      <c r="A1620">
        <f t="shared" si="33"/>
        <v>6</v>
      </c>
      <c r="B1620">
        <f t="shared" si="34"/>
        <v>2005</v>
      </c>
      <c r="C1620" s="159">
        <f t="shared" si="709"/>
        <v>38533</v>
      </c>
      <c r="D1620" s="156">
        <f t="shared" si="12"/>
        <v>2005.416667</v>
      </c>
      <c r="E1620" s="157">
        <f>('StockBond Returns'!Y1619+'StockBond Returns'!AA1619-'Parameters &amp; Main Results'!$B$33)/'StockBond Returns'!Z1619*12</f>
        <v>0.05168438237</v>
      </c>
      <c r="F1620" s="77">
        <f>'StockBond Returns'!Y1619+'StockBond Returns'!AA1619-'StockBond Returns'!Z1619*'Distribution of Final Value'!$B$7</f>
        <v>3.632994989</v>
      </c>
      <c r="G1620" s="19">
        <f>1/'StockBond Returns'!M1618</f>
        <v>0.03855344513</v>
      </c>
      <c r="H1620">
        <f t="shared" si="7"/>
        <v>0</v>
      </c>
      <c r="I1620" s="71">
        <f t="shared" si="8"/>
        <v>1</v>
      </c>
      <c r="J1620">
        <f t="shared" si="9"/>
        <v>0</v>
      </c>
      <c r="K1620" t="str">
        <f t="shared" ref="K1620:M1620" si="3236">if(H1620=1,$E1620,"")</f>
        <v/>
      </c>
      <c r="L1620" s="19">
        <f t="shared" si="3236"/>
        <v>0.05168438237</v>
      </c>
      <c r="M1620" t="str">
        <f t="shared" si="3236"/>
        <v/>
      </c>
      <c r="N1620" s="158">
        <f>if('StockBond Returns'!AB1618=0,1,0)</f>
        <v>0</v>
      </c>
      <c r="O1620">
        <f>if( and('StockBond Returns'!$AB1618&lt;0,'StockBond Returns'!$AB1618&gt;=-0.1),1,0)</f>
        <v>0</v>
      </c>
      <c r="P1620">
        <f>if( and('StockBond Returns'!$AB1618&lt;-0.1,'StockBond Returns'!$AB1618&gt;=-0.2),1,0)</f>
        <v>0</v>
      </c>
      <c r="Q1620">
        <f>if( and('StockBond Returns'!$AB1618&lt;-0.2,'StockBond Returns'!$AB1618&gt;=-0.3),1,0)</f>
        <v>1</v>
      </c>
      <c r="R1620">
        <f>if('StockBond Returns'!AB1618&lt;-0.3,1,0)</f>
        <v>0</v>
      </c>
      <c r="S1620" t="str">
        <f t="shared" ref="S1620:W1620" si="3237">if(N1620=1,$E1620,"")</f>
        <v/>
      </c>
      <c r="T1620" t="str">
        <f t="shared" si="3237"/>
        <v/>
      </c>
      <c r="U1620" t="str">
        <f t="shared" si="3237"/>
        <v/>
      </c>
      <c r="V1620" s="19">
        <f t="shared" si="3237"/>
        <v>0.05168438237</v>
      </c>
      <c r="W1620" t="str">
        <f t="shared" si="3237"/>
        <v/>
      </c>
    </row>
    <row r="1621">
      <c r="A1621">
        <f t="shared" si="33"/>
        <v>7</v>
      </c>
      <c r="B1621">
        <f t="shared" si="34"/>
        <v>2005</v>
      </c>
      <c r="C1621" s="159">
        <f t="shared" si="709"/>
        <v>38564</v>
      </c>
      <c r="D1621" s="156">
        <f t="shared" si="12"/>
        <v>2005.5</v>
      </c>
      <c r="E1621" s="157">
        <f>('StockBond Returns'!Y1620+'StockBond Returns'!AA1620-'Parameters &amp; Main Results'!$B$33)/'StockBond Returns'!Z1620*12</f>
        <v>0.05175420248</v>
      </c>
      <c r="F1621" s="77">
        <f>'StockBond Returns'!Y1620+'StockBond Returns'!AA1620-'StockBond Returns'!Z1620*'Distribution of Final Value'!$B$7</f>
        <v>3.651137251</v>
      </c>
      <c r="G1621" s="19">
        <f>1/'StockBond Returns'!M1619</f>
        <v>0.03871225025</v>
      </c>
      <c r="H1621">
        <f t="shared" si="7"/>
        <v>0</v>
      </c>
      <c r="I1621" s="71">
        <f t="shared" si="8"/>
        <v>1</v>
      </c>
      <c r="J1621">
        <f t="shared" si="9"/>
        <v>0</v>
      </c>
      <c r="K1621" t="str">
        <f t="shared" ref="K1621:M1621" si="3238">if(H1621=1,$E1621,"")</f>
        <v/>
      </c>
      <c r="L1621" s="19">
        <f t="shared" si="3238"/>
        <v>0.05175420248</v>
      </c>
      <c r="M1621" t="str">
        <f t="shared" si="3238"/>
        <v/>
      </c>
      <c r="N1621" s="158">
        <f>if('StockBond Returns'!AB1619=0,1,0)</f>
        <v>0</v>
      </c>
      <c r="O1621">
        <f>if( and('StockBond Returns'!$AB1619&lt;0,'StockBond Returns'!$AB1619&gt;=-0.1),1,0)</f>
        <v>0</v>
      </c>
      <c r="P1621">
        <f>if( and('StockBond Returns'!$AB1619&lt;-0.1,'StockBond Returns'!$AB1619&gt;=-0.2),1,0)</f>
        <v>0</v>
      </c>
      <c r="Q1621">
        <f>if( and('StockBond Returns'!$AB1619&lt;-0.2,'StockBond Returns'!$AB1619&gt;=-0.3),1,0)</f>
        <v>1</v>
      </c>
      <c r="R1621">
        <f>if('StockBond Returns'!AB1619&lt;-0.3,1,0)</f>
        <v>0</v>
      </c>
      <c r="S1621" t="str">
        <f t="shared" ref="S1621:W1621" si="3239">if(N1621=1,$E1621,"")</f>
        <v/>
      </c>
      <c r="T1621" t="str">
        <f t="shared" si="3239"/>
        <v/>
      </c>
      <c r="U1621" t="str">
        <f t="shared" si="3239"/>
        <v/>
      </c>
      <c r="V1621" s="19">
        <f t="shared" si="3239"/>
        <v>0.05175420248</v>
      </c>
      <c r="W1621" t="str">
        <f t="shared" si="3239"/>
        <v/>
      </c>
    </row>
    <row r="1622">
      <c r="A1622">
        <f t="shared" si="33"/>
        <v>8</v>
      </c>
      <c r="B1622">
        <f t="shared" si="34"/>
        <v>2005</v>
      </c>
      <c r="C1622" s="159">
        <f t="shared" si="709"/>
        <v>38595</v>
      </c>
      <c r="D1622" s="156">
        <f t="shared" si="12"/>
        <v>2005.583333</v>
      </c>
      <c r="E1622" s="157">
        <f>('StockBond Returns'!Y1621+'StockBond Returns'!AA1621-'Parameters &amp; Main Results'!$B$33)/'StockBond Returns'!Z1621*12</f>
        <v>0.05113894492</v>
      </c>
      <c r="F1622" s="77">
        <f>'StockBond Returns'!Y1621+'StockBond Returns'!AA1621-'StockBond Returns'!Z1621*'Distribution of Final Value'!$B$7</f>
        <v>3.471128135</v>
      </c>
      <c r="G1622" s="19">
        <f>1/'StockBond Returns'!M1620</f>
        <v>0.03763665835</v>
      </c>
      <c r="H1622">
        <f t="shared" si="7"/>
        <v>0</v>
      </c>
      <c r="I1622" s="71">
        <f t="shared" si="8"/>
        <v>1</v>
      </c>
      <c r="J1622">
        <f t="shared" si="9"/>
        <v>0</v>
      </c>
      <c r="K1622" t="str">
        <f t="shared" ref="K1622:M1622" si="3240">if(H1622=1,$E1622,"")</f>
        <v/>
      </c>
      <c r="L1622" s="19">
        <f t="shared" si="3240"/>
        <v>0.05113894492</v>
      </c>
      <c r="M1622" t="str">
        <f t="shared" si="3240"/>
        <v/>
      </c>
      <c r="N1622" s="158">
        <f>if('StockBond Returns'!AB1620=0,1,0)</f>
        <v>0</v>
      </c>
      <c r="O1622">
        <f>if( and('StockBond Returns'!$AB1620&lt;0,'StockBond Returns'!$AB1620&gt;=-0.1),1,0)</f>
        <v>0</v>
      </c>
      <c r="P1622">
        <f>if( and('StockBond Returns'!$AB1620&lt;-0.1,'StockBond Returns'!$AB1620&gt;=-0.2),1,0)</f>
        <v>0</v>
      </c>
      <c r="Q1622">
        <f>if( and('StockBond Returns'!$AB1620&lt;-0.2,'StockBond Returns'!$AB1620&gt;=-0.3),1,0)</f>
        <v>1</v>
      </c>
      <c r="R1622">
        <f>if('StockBond Returns'!AB1620&lt;-0.3,1,0)</f>
        <v>0</v>
      </c>
      <c r="S1622" t="str">
        <f t="shared" ref="S1622:W1622" si="3241">if(N1622=1,$E1622,"")</f>
        <v/>
      </c>
      <c r="T1622" t="str">
        <f t="shared" si="3241"/>
        <v/>
      </c>
      <c r="U1622" t="str">
        <f t="shared" si="3241"/>
        <v/>
      </c>
      <c r="V1622" s="19">
        <f t="shared" si="3241"/>
        <v>0.05113894492</v>
      </c>
      <c r="W1622" t="str">
        <f t="shared" si="3241"/>
        <v/>
      </c>
    </row>
    <row r="1623">
      <c r="A1623">
        <f t="shared" si="33"/>
        <v>9</v>
      </c>
      <c r="B1623">
        <f t="shared" si="34"/>
        <v>2005</v>
      </c>
      <c r="C1623" s="159">
        <f t="shared" si="709"/>
        <v>38625</v>
      </c>
      <c r="D1623" s="156">
        <f t="shared" si="12"/>
        <v>2005.666667</v>
      </c>
      <c r="E1623" s="157">
        <f>('StockBond Returns'!Y1622+'StockBond Returns'!AA1622-'Parameters &amp; Main Results'!$B$33)/'StockBond Returns'!Z1622*12</f>
        <v>0.05171200549</v>
      </c>
      <c r="F1623" s="77">
        <f>'StockBond Returns'!Y1622+'StockBond Returns'!AA1622-'StockBond Returns'!Z1622*'Distribution of Final Value'!$B$7</f>
        <v>3.634937208</v>
      </c>
      <c r="G1623" s="19">
        <f>1/'StockBond Returns'!M1621</f>
        <v>0.03843142725</v>
      </c>
      <c r="H1623">
        <f t="shared" si="7"/>
        <v>0</v>
      </c>
      <c r="I1623" s="71">
        <f t="shared" si="8"/>
        <v>1</v>
      </c>
      <c r="J1623">
        <f t="shared" si="9"/>
        <v>0</v>
      </c>
      <c r="K1623" t="str">
        <f t="shared" ref="K1623:M1623" si="3242">if(H1623=1,$E1623,"")</f>
        <v/>
      </c>
      <c r="L1623" s="19">
        <f t="shared" si="3242"/>
        <v>0.05171200549</v>
      </c>
      <c r="M1623" t="str">
        <f t="shared" si="3242"/>
        <v/>
      </c>
      <c r="N1623" s="158">
        <f>if('StockBond Returns'!AB1621=0,1,0)</f>
        <v>0</v>
      </c>
      <c r="O1623">
        <f>if( and('StockBond Returns'!$AB1621&lt;0,'StockBond Returns'!$AB1621&gt;=-0.1),1,0)</f>
        <v>0</v>
      </c>
      <c r="P1623">
        <f>if( and('StockBond Returns'!$AB1621&lt;-0.1,'StockBond Returns'!$AB1621&gt;=-0.2),1,0)</f>
        <v>0</v>
      </c>
      <c r="Q1623">
        <f>if( and('StockBond Returns'!$AB1621&lt;-0.2,'StockBond Returns'!$AB1621&gt;=-0.3),1,0)</f>
        <v>1</v>
      </c>
      <c r="R1623">
        <f>if('StockBond Returns'!AB1621&lt;-0.3,1,0)</f>
        <v>0</v>
      </c>
      <c r="S1623" t="str">
        <f t="shared" ref="S1623:W1623" si="3243">if(N1623=1,$E1623,"")</f>
        <v/>
      </c>
      <c r="T1623" t="str">
        <f t="shared" si="3243"/>
        <v/>
      </c>
      <c r="U1623" t="str">
        <f t="shared" si="3243"/>
        <v/>
      </c>
      <c r="V1623" s="19">
        <f t="shared" si="3243"/>
        <v>0.05171200549</v>
      </c>
      <c r="W1623" t="str">
        <f t="shared" si="3243"/>
        <v/>
      </c>
    </row>
    <row r="1624">
      <c r="A1624">
        <f t="shared" si="33"/>
        <v>10</v>
      </c>
      <c r="B1624">
        <f t="shared" si="34"/>
        <v>2005</v>
      </c>
      <c r="C1624" s="159">
        <f t="shared" si="709"/>
        <v>38656</v>
      </c>
      <c r="D1624" s="156">
        <f t="shared" si="12"/>
        <v>2005.75</v>
      </c>
      <c r="E1624" s="157">
        <f>('StockBond Returns'!Y1623+'StockBond Returns'!AA1623-'Parameters &amp; Main Results'!$B$33)/'StockBond Returns'!Z1623*12</f>
        <v>0.05258545927</v>
      </c>
      <c r="F1624" s="77">
        <f>'StockBond Returns'!Y1623+'StockBond Returns'!AA1623-'StockBond Returns'!Z1623*'Distribution of Final Value'!$B$7</f>
        <v>3.885156309</v>
      </c>
      <c r="G1624" s="19">
        <f>1/'StockBond Returns'!M1622</f>
        <v>0.03877354377</v>
      </c>
      <c r="H1624">
        <f t="shared" si="7"/>
        <v>0</v>
      </c>
      <c r="I1624" s="71">
        <f t="shared" si="8"/>
        <v>1</v>
      </c>
      <c r="J1624">
        <f t="shared" si="9"/>
        <v>0</v>
      </c>
      <c r="K1624" t="str">
        <f t="shared" ref="K1624:M1624" si="3244">if(H1624=1,$E1624,"")</f>
        <v/>
      </c>
      <c r="L1624" s="19">
        <f t="shared" si="3244"/>
        <v>0.05258545927</v>
      </c>
      <c r="M1624" t="str">
        <f t="shared" si="3244"/>
        <v/>
      </c>
      <c r="N1624" s="158">
        <f>if('StockBond Returns'!AB1622=0,1,0)</f>
        <v>0</v>
      </c>
      <c r="O1624">
        <f>if( and('StockBond Returns'!$AB1622&lt;0,'StockBond Returns'!$AB1622&gt;=-0.1),1,0)</f>
        <v>0</v>
      </c>
      <c r="P1624">
        <f>if( and('StockBond Returns'!$AB1622&lt;-0.1,'StockBond Returns'!$AB1622&gt;=-0.2),1,0)</f>
        <v>0</v>
      </c>
      <c r="Q1624">
        <f>if( and('StockBond Returns'!$AB1622&lt;-0.2,'StockBond Returns'!$AB1622&gt;=-0.3),1,0)</f>
        <v>1</v>
      </c>
      <c r="R1624">
        <f>if('StockBond Returns'!AB1622&lt;-0.3,1,0)</f>
        <v>0</v>
      </c>
      <c r="S1624" t="str">
        <f t="shared" ref="S1624:W1624" si="3245">if(N1624=1,$E1624,"")</f>
        <v/>
      </c>
      <c r="T1624" t="str">
        <f t="shared" si="3245"/>
        <v/>
      </c>
      <c r="U1624" t="str">
        <f t="shared" si="3245"/>
        <v/>
      </c>
      <c r="V1624" s="19">
        <f t="shared" si="3245"/>
        <v>0.05258545927</v>
      </c>
      <c r="W1624" t="str">
        <f t="shared" si="3245"/>
        <v/>
      </c>
    </row>
    <row r="1625">
      <c r="A1625">
        <f t="shared" si="33"/>
        <v>11</v>
      </c>
      <c r="B1625">
        <f t="shared" si="34"/>
        <v>2005</v>
      </c>
      <c r="C1625" s="159">
        <f t="shared" si="709"/>
        <v>38686</v>
      </c>
      <c r="D1625" s="156">
        <f t="shared" si="12"/>
        <v>2005.833333</v>
      </c>
      <c r="E1625" s="157">
        <f>('StockBond Returns'!Y1624+'StockBond Returns'!AA1624-'Parameters &amp; Main Results'!$B$33)/'StockBond Returns'!Z1624*12</f>
        <v>0.05372300712</v>
      </c>
      <c r="F1625" s="77">
        <f>'StockBond Returns'!Y1624+'StockBond Returns'!AA1624-'StockBond Returns'!Z1624*'Distribution of Final Value'!$B$7</f>
        <v>4.211013669</v>
      </c>
      <c r="G1625" s="19">
        <f>1/'StockBond Returns'!M1623</f>
        <v>0.03969729001</v>
      </c>
      <c r="H1625">
        <f t="shared" si="7"/>
        <v>0</v>
      </c>
      <c r="I1625" s="71">
        <f t="shared" si="8"/>
        <v>1</v>
      </c>
      <c r="J1625">
        <f t="shared" si="9"/>
        <v>0</v>
      </c>
      <c r="K1625" t="str">
        <f t="shared" ref="K1625:M1625" si="3246">if(H1625=1,$E1625,"")</f>
        <v/>
      </c>
      <c r="L1625" s="19">
        <f t="shared" si="3246"/>
        <v>0.05372300712</v>
      </c>
      <c r="M1625" t="str">
        <f t="shared" si="3246"/>
        <v/>
      </c>
      <c r="N1625" s="158">
        <f>if('StockBond Returns'!AB1623=0,1,0)</f>
        <v>0</v>
      </c>
      <c r="O1625">
        <f>if( and('StockBond Returns'!$AB1623&lt;0,'StockBond Returns'!$AB1623&gt;=-0.1),1,0)</f>
        <v>0</v>
      </c>
      <c r="P1625">
        <f>if( and('StockBond Returns'!$AB1623&lt;-0.1,'StockBond Returns'!$AB1623&gt;=-0.2),1,0)</f>
        <v>0</v>
      </c>
      <c r="Q1625">
        <f>if( and('StockBond Returns'!$AB1623&lt;-0.2,'StockBond Returns'!$AB1623&gt;=-0.3),1,0)</f>
        <v>1</v>
      </c>
      <c r="R1625">
        <f>if('StockBond Returns'!AB1623&lt;-0.3,1,0)</f>
        <v>0</v>
      </c>
      <c r="S1625" t="str">
        <f t="shared" ref="S1625:W1625" si="3247">if(N1625=1,$E1625,"")</f>
        <v/>
      </c>
      <c r="T1625" t="str">
        <f t="shared" si="3247"/>
        <v/>
      </c>
      <c r="U1625" t="str">
        <f t="shared" si="3247"/>
        <v/>
      </c>
      <c r="V1625" s="19">
        <f t="shared" si="3247"/>
        <v>0.05372300712</v>
      </c>
      <c r="W1625" t="str">
        <f t="shared" si="3247"/>
        <v/>
      </c>
    </row>
    <row r="1626">
      <c r="A1626">
        <f t="shared" si="33"/>
        <v>12</v>
      </c>
      <c r="B1626">
        <f t="shared" si="34"/>
        <v>2005</v>
      </c>
      <c r="C1626" s="159">
        <f t="shared" si="709"/>
        <v>38717</v>
      </c>
      <c r="D1626" s="156">
        <f t="shared" si="12"/>
        <v>2005.916667</v>
      </c>
      <c r="E1626" s="157">
        <f>('StockBond Returns'!Y1625+'StockBond Returns'!AA1625-'Parameters &amp; Main Results'!$B$33)/'StockBond Returns'!Z1625*12</f>
        <v>0.05210149342</v>
      </c>
      <c r="F1626" s="77">
        <f>'StockBond Returns'!Y1625+'StockBond Returns'!AA1625-'StockBond Returns'!Z1625*'Distribution of Final Value'!$B$7</f>
        <v>3.740260344</v>
      </c>
      <c r="G1626" s="19">
        <f>1/'StockBond Returns'!M1624</f>
        <v>0.03818896512</v>
      </c>
      <c r="H1626">
        <f t="shared" si="7"/>
        <v>0</v>
      </c>
      <c r="I1626" s="71">
        <f t="shared" si="8"/>
        <v>1</v>
      </c>
      <c r="J1626">
        <f t="shared" si="9"/>
        <v>0</v>
      </c>
      <c r="K1626" t="str">
        <f t="shared" ref="K1626:M1626" si="3248">if(H1626=1,$E1626,"")</f>
        <v/>
      </c>
      <c r="L1626" s="19">
        <f t="shared" si="3248"/>
        <v>0.05210149342</v>
      </c>
      <c r="M1626" t="str">
        <f t="shared" si="3248"/>
        <v/>
      </c>
      <c r="N1626" s="158">
        <f>if('StockBond Returns'!AB1624=0,1,0)</f>
        <v>0</v>
      </c>
      <c r="O1626">
        <f>if( and('StockBond Returns'!$AB1624&lt;0,'StockBond Returns'!$AB1624&gt;=-0.1),1,0)</f>
        <v>0</v>
      </c>
      <c r="P1626">
        <f>if( and('StockBond Returns'!$AB1624&lt;-0.1,'StockBond Returns'!$AB1624&gt;=-0.2),1,0)</f>
        <v>0</v>
      </c>
      <c r="Q1626">
        <f>if( and('StockBond Returns'!$AB1624&lt;-0.2,'StockBond Returns'!$AB1624&gt;=-0.3),1,0)</f>
        <v>1</v>
      </c>
      <c r="R1626">
        <f>if('StockBond Returns'!AB1624&lt;-0.3,1,0)</f>
        <v>0</v>
      </c>
      <c r="S1626" t="str">
        <f t="shared" ref="S1626:W1626" si="3249">if(N1626=1,$E1626,"")</f>
        <v/>
      </c>
      <c r="T1626" t="str">
        <f t="shared" si="3249"/>
        <v/>
      </c>
      <c r="U1626" t="str">
        <f t="shared" si="3249"/>
        <v/>
      </c>
      <c r="V1626" s="19">
        <f t="shared" si="3249"/>
        <v>0.05210149342</v>
      </c>
      <c r="W1626" t="str">
        <f t="shared" si="3249"/>
        <v/>
      </c>
    </row>
    <row r="1627">
      <c r="A1627">
        <f t="shared" si="33"/>
        <v>1</v>
      </c>
      <c r="B1627">
        <f t="shared" si="34"/>
        <v>2006</v>
      </c>
      <c r="C1627" s="159">
        <f t="shared" si="709"/>
        <v>38748</v>
      </c>
      <c r="D1627" s="156">
        <f t="shared" si="12"/>
        <v>2006</v>
      </c>
      <c r="E1627" s="157">
        <f>('StockBond Returns'!Y1626+'StockBond Returns'!AA1626-'Parameters &amp; Main Results'!$B$33)/'StockBond Returns'!Z1626*12</f>
        <v>0.0515237237</v>
      </c>
      <c r="F1627" s="77">
        <f>'StockBond Returns'!Y1626+'StockBond Returns'!AA1626-'StockBond Returns'!Z1626*'Distribution of Final Value'!$B$7</f>
        <v>3.571486825</v>
      </c>
      <c r="G1627" s="19">
        <f>1/'StockBond Returns'!M1625</f>
        <v>0.03761545838</v>
      </c>
      <c r="H1627">
        <f t="shared" si="7"/>
        <v>0</v>
      </c>
      <c r="I1627" s="71">
        <f t="shared" si="8"/>
        <v>1</v>
      </c>
      <c r="J1627">
        <f t="shared" si="9"/>
        <v>0</v>
      </c>
      <c r="K1627" t="str">
        <f t="shared" ref="K1627:M1627" si="3250">if(H1627=1,$E1627,"")</f>
        <v/>
      </c>
      <c r="L1627" s="19">
        <f t="shared" si="3250"/>
        <v>0.0515237237</v>
      </c>
      <c r="M1627" t="str">
        <f t="shared" si="3250"/>
        <v/>
      </c>
      <c r="N1627" s="158">
        <f>if('StockBond Returns'!AB1625=0,1,0)</f>
        <v>0</v>
      </c>
      <c r="O1627">
        <f>if( and('StockBond Returns'!$AB1625&lt;0,'StockBond Returns'!$AB1625&gt;=-0.1),1,0)</f>
        <v>0</v>
      </c>
      <c r="P1627">
        <f>if( and('StockBond Returns'!$AB1625&lt;-0.1,'StockBond Returns'!$AB1625&gt;=-0.2),1,0)</f>
        <v>0</v>
      </c>
      <c r="Q1627">
        <f>if( and('StockBond Returns'!$AB1625&lt;-0.2,'StockBond Returns'!$AB1625&gt;=-0.3),1,0)</f>
        <v>1</v>
      </c>
      <c r="R1627">
        <f>if('StockBond Returns'!AB1625&lt;-0.3,1,0)</f>
        <v>0</v>
      </c>
      <c r="S1627" t="str">
        <f t="shared" ref="S1627:W1627" si="3251">if(N1627=1,$E1627,"")</f>
        <v/>
      </c>
      <c r="T1627" t="str">
        <f t="shared" si="3251"/>
        <v/>
      </c>
      <c r="U1627" t="str">
        <f t="shared" si="3251"/>
        <v/>
      </c>
      <c r="V1627" s="19">
        <f t="shared" si="3251"/>
        <v>0.0515237237</v>
      </c>
      <c r="W1627" t="str">
        <f t="shared" si="3251"/>
        <v/>
      </c>
    </row>
    <row r="1628">
      <c r="A1628">
        <f t="shared" si="33"/>
        <v>2</v>
      </c>
      <c r="B1628">
        <f t="shared" si="34"/>
        <v>2006</v>
      </c>
      <c r="C1628" s="159">
        <f t="shared" si="709"/>
        <v>38776</v>
      </c>
      <c r="D1628" s="156">
        <f t="shared" si="12"/>
        <v>2006.083333</v>
      </c>
      <c r="E1628" s="157">
        <f>('StockBond Returns'!Y1627+'StockBond Returns'!AA1627-'Parameters &amp; Main Results'!$B$33)/'StockBond Returns'!Z1627*12</f>
        <v>0.0517503444</v>
      </c>
      <c r="F1628" s="77">
        <f>'StockBond Returns'!Y1627+'StockBond Returns'!AA1627-'StockBond Returns'!Z1627*'Distribution of Final Value'!$B$7</f>
        <v>3.634793881</v>
      </c>
      <c r="G1628" s="19">
        <f>1/'StockBond Returns'!M1626</f>
        <v>0.03774062494</v>
      </c>
      <c r="H1628">
        <f t="shared" si="7"/>
        <v>0</v>
      </c>
      <c r="I1628" s="71">
        <f t="shared" si="8"/>
        <v>1</v>
      </c>
      <c r="J1628">
        <f t="shared" si="9"/>
        <v>0</v>
      </c>
      <c r="K1628" t="str">
        <f t="shared" ref="K1628:M1628" si="3252">if(H1628=1,$E1628,"")</f>
        <v/>
      </c>
      <c r="L1628" s="19">
        <f t="shared" si="3252"/>
        <v>0.0517503444</v>
      </c>
      <c r="M1628" t="str">
        <f t="shared" si="3252"/>
        <v/>
      </c>
      <c r="N1628" s="158">
        <f>if('StockBond Returns'!AB1626=0,1,0)</f>
        <v>0</v>
      </c>
      <c r="O1628">
        <f>if( and('StockBond Returns'!$AB1626&lt;0,'StockBond Returns'!$AB1626&gt;=-0.1),1,0)</f>
        <v>0</v>
      </c>
      <c r="P1628">
        <f>if( and('StockBond Returns'!$AB1626&lt;-0.1,'StockBond Returns'!$AB1626&gt;=-0.2),1,0)</f>
        <v>0</v>
      </c>
      <c r="Q1628">
        <f>if( and('StockBond Returns'!$AB1626&lt;-0.2,'StockBond Returns'!$AB1626&gt;=-0.3),1,0)</f>
        <v>1</v>
      </c>
      <c r="R1628">
        <f>if('StockBond Returns'!AB1626&lt;-0.3,1,0)</f>
        <v>0</v>
      </c>
      <c r="S1628" t="str">
        <f t="shared" ref="S1628:W1628" si="3253">if(N1628=1,$E1628,"")</f>
        <v/>
      </c>
      <c r="T1628" t="str">
        <f t="shared" si="3253"/>
        <v/>
      </c>
      <c r="U1628" t="str">
        <f t="shared" si="3253"/>
        <v/>
      </c>
      <c r="V1628" s="19">
        <f t="shared" si="3253"/>
        <v>0.0517503444</v>
      </c>
      <c r="W1628" t="str">
        <f t="shared" si="3253"/>
        <v/>
      </c>
    </row>
    <row r="1629">
      <c r="A1629">
        <f t="shared" si="33"/>
        <v>3</v>
      </c>
      <c r="B1629">
        <f t="shared" si="34"/>
        <v>2006</v>
      </c>
      <c r="C1629" s="159">
        <f t="shared" si="709"/>
        <v>38807</v>
      </c>
      <c r="D1629" s="156">
        <f t="shared" si="12"/>
        <v>2006.166667</v>
      </c>
      <c r="E1629" s="157">
        <f>('StockBond Returns'!Y1628+'StockBond Returns'!AA1628-'Parameters &amp; Main Results'!$B$33)/'StockBond Returns'!Z1628*12</f>
        <v>0.05184701982</v>
      </c>
      <c r="F1629" s="77">
        <f>'StockBond Returns'!Y1628+'StockBond Returns'!AA1628-'StockBond Returns'!Z1628*'Distribution of Final Value'!$B$7</f>
        <v>3.660550914</v>
      </c>
      <c r="G1629" s="19">
        <f>1/'StockBond Returns'!M1627</f>
        <v>0.03797649722</v>
      </c>
      <c r="H1629">
        <f t="shared" si="7"/>
        <v>0</v>
      </c>
      <c r="I1629" s="71">
        <f t="shared" si="8"/>
        <v>1</v>
      </c>
      <c r="J1629">
        <f t="shared" si="9"/>
        <v>0</v>
      </c>
      <c r="K1629" t="str">
        <f t="shared" ref="K1629:M1629" si="3254">if(H1629=1,$E1629,"")</f>
        <v/>
      </c>
      <c r="L1629" s="19">
        <f t="shared" si="3254"/>
        <v>0.05184701982</v>
      </c>
      <c r="M1629" t="str">
        <f t="shared" si="3254"/>
        <v/>
      </c>
      <c r="N1629" s="158">
        <f>if('StockBond Returns'!AB1627=0,1,0)</f>
        <v>0</v>
      </c>
      <c r="O1629">
        <f>if( and('StockBond Returns'!$AB1627&lt;0,'StockBond Returns'!$AB1627&gt;=-0.1),1,0)</f>
        <v>0</v>
      </c>
      <c r="P1629">
        <f>if( and('StockBond Returns'!$AB1627&lt;-0.1,'StockBond Returns'!$AB1627&gt;=-0.2),1,0)</f>
        <v>0</v>
      </c>
      <c r="Q1629">
        <f>if( and('StockBond Returns'!$AB1627&lt;-0.2,'StockBond Returns'!$AB1627&gt;=-0.3),1,0)</f>
        <v>1</v>
      </c>
      <c r="R1629">
        <f>if('StockBond Returns'!AB1627&lt;-0.3,1,0)</f>
        <v>0</v>
      </c>
      <c r="S1629" t="str">
        <f t="shared" ref="S1629:W1629" si="3255">if(N1629=1,$E1629,"")</f>
        <v/>
      </c>
      <c r="T1629" t="str">
        <f t="shared" si="3255"/>
        <v/>
      </c>
      <c r="U1629" t="str">
        <f t="shared" si="3255"/>
        <v/>
      </c>
      <c r="V1629" s="19">
        <f t="shared" si="3255"/>
        <v>0.05184701982</v>
      </c>
      <c r="W1629" t="str">
        <f t="shared" si="3255"/>
        <v/>
      </c>
    </row>
    <row r="1630">
      <c r="A1630">
        <f t="shared" si="33"/>
        <v>4</v>
      </c>
      <c r="B1630">
        <f t="shared" si="34"/>
        <v>2006</v>
      </c>
      <c r="C1630" s="159">
        <f t="shared" si="709"/>
        <v>38837</v>
      </c>
      <c r="D1630" s="156">
        <f t="shared" si="12"/>
        <v>2006.25</v>
      </c>
      <c r="E1630" s="157">
        <f>('StockBond Returns'!Y1629+'StockBond Returns'!AA1629-'Parameters &amp; Main Results'!$B$33)/'StockBond Returns'!Z1629*12</f>
        <v>0.05191652623</v>
      </c>
      <c r="F1630" s="77">
        <f>'StockBond Returns'!Y1629+'StockBond Returns'!AA1629-'StockBond Returns'!Z1629*'Distribution of Final Value'!$B$7</f>
        <v>3.678431424</v>
      </c>
      <c r="G1630" s="19">
        <f>1/'StockBond Returns'!M1628</f>
        <v>0.03795063609</v>
      </c>
      <c r="H1630">
        <f t="shared" si="7"/>
        <v>0</v>
      </c>
      <c r="I1630" s="71">
        <f t="shared" si="8"/>
        <v>1</v>
      </c>
      <c r="J1630">
        <f t="shared" si="9"/>
        <v>0</v>
      </c>
      <c r="K1630" t="str">
        <f t="shared" ref="K1630:M1630" si="3256">if(H1630=1,$E1630,"")</f>
        <v/>
      </c>
      <c r="L1630" s="19">
        <f t="shared" si="3256"/>
        <v>0.05191652623</v>
      </c>
      <c r="M1630" t="str">
        <f t="shared" si="3256"/>
        <v/>
      </c>
      <c r="N1630" s="158">
        <f>if('StockBond Returns'!AB1628=0,1,0)</f>
        <v>0</v>
      </c>
      <c r="O1630">
        <f>if( and('StockBond Returns'!$AB1628&lt;0,'StockBond Returns'!$AB1628&gt;=-0.1),1,0)</f>
        <v>0</v>
      </c>
      <c r="P1630">
        <f>if( and('StockBond Returns'!$AB1628&lt;-0.1,'StockBond Returns'!$AB1628&gt;=-0.2),1,0)</f>
        <v>1</v>
      </c>
      <c r="Q1630">
        <f>if( and('StockBond Returns'!$AB1628&lt;-0.2,'StockBond Returns'!$AB1628&gt;=-0.3),1,0)</f>
        <v>0</v>
      </c>
      <c r="R1630">
        <f>if('StockBond Returns'!AB1628&lt;-0.3,1,0)</f>
        <v>0</v>
      </c>
      <c r="S1630" t="str">
        <f t="shared" ref="S1630:W1630" si="3257">if(N1630=1,$E1630,"")</f>
        <v/>
      </c>
      <c r="T1630" t="str">
        <f t="shared" si="3257"/>
        <v/>
      </c>
      <c r="U1630" s="19">
        <f t="shared" si="3257"/>
        <v>0.05191652623</v>
      </c>
      <c r="V1630" t="str">
        <f t="shared" si="3257"/>
        <v/>
      </c>
      <c r="W1630" t="str">
        <f t="shared" si="3257"/>
        <v/>
      </c>
    </row>
    <row r="1631">
      <c r="A1631">
        <f t="shared" si="33"/>
        <v>5</v>
      </c>
      <c r="B1631">
        <f t="shared" si="34"/>
        <v>2006</v>
      </c>
      <c r="C1631" s="159">
        <f t="shared" si="709"/>
        <v>38868</v>
      </c>
      <c r="D1631" s="156">
        <f t="shared" si="12"/>
        <v>2006.333333</v>
      </c>
      <c r="E1631" s="157">
        <f>('StockBond Returns'!Y1630+'StockBond Returns'!AA1630-'Parameters &amp; Main Results'!$B$33)/'StockBond Returns'!Z1630*12</f>
        <v>0.05218244674</v>
      </c>
      <c r="F1631" s="77">
        <f>'StockBond Returns'!Y1630+'StockBond Returns'!AA1630-'StockBond Returns'!Z1630*'Distribution of Final Value'!$B$7</f>
        <v>3.752742877</v>
      </c>
      <c r="G1631" s="19">
        <f>1/'StockBond Returns'!M1629</f>
        <v>0.03815640483</v>
      </c>
      <c r="H1631">
        <f t="shared" si="7"/>
        <v>0</v>
      </c>
      <c r="I1631" s="71">
        <f t="shared" si="8"/>
        <v>1</v>
      </c>
      <c r="J1631">
        <f t="shared" si="9"/>
        <v>0</v>
      </c>
      <c r="K1631" t="str">
        <f t="shared" ref="K1631:M1631" si="3258">if(H1631=1,$E1631,"")</f>
        <v/>
      </c>
      <c r="L1631" s="19">
        <f t="shared" si="3258"/>
        <v>0.05218244674</v>
      </c>
      <c r="M1631" t="str">
        <f t="shared" si="3258"/>
        <v/>
      </c>
      <c r="N1631" s="158">
        <f>if('StockBond Returns'!AB1629=0,1,0)</f>
        <v>0</v>
      </c>
      <c r="O1631">
        <f>if( and('StockBond Returns'!$AB1629&lt;0,'StockBond Returns'!$AB1629&gt;=-0.1),1,0)</f>
        <v>0</v>
      </c>
      <c r="P1631">
        <f>if( and('StockBond Returns'!$AB1629&lt;-0.1,'StockBond Returns'!$AB1629&gt;=-0.2),1,0)</f>
        <v>1</v>
      </c>
      <c r="Q1631">
        <f>if( and('StockBond Returns'!$AB1629&lt;-0.2,'StockBond Returns'!$AB1629&gt;=-0.3),1,0)</f>
        <v>0</v>
      </c>
      <c r="R1631">
        <f>if('StockBond Returns'!AB1629&lt;-0.3,1,0)</f>
        <v>0</v>
      </c>
      <c r="S1631" t="str">
        <f t="shared" ref="S1631:W1631" si="3259">if(N1631=1,$E1631,"")</f>
        <v/>
      </c>
      <c r="T1631" t="str">
        <f t="shared" si="3259"/>
        <v/>
      </c>
      <c r="U1631" s="19">
        <f t="shared" si="3259"/>
        <v>0.05218244674</v>
      </c>
      <c r="V1631" t="str">
        <f t="shared" si="3259"/>
        <v/>
      </c>
      <c r="W1631" t="str">
        <f t="shared" si="3259"/>
        <v/>
      </c>
    </row>
    <row r="1632">
      <c r="A1632">
        <f t="shared" si="33"/>
        <v>6</v>
      </c>
      <c r="B1632">
        <f t="shared" si="34"/>
        <v>2006</v>
      </c>
      <c r="C1632" s="159">
        <f t="shared" si="709"/>
        <v>38898</v>
      </c>
      <c r="D1632" s="156">
        <f t="shared" si="12"/>
        <v>2006.416667</v>
      </c>
      <c r="E1632" s="157">
        <f>('StockBond Returns'!Y1631+'StockBond Returns'!AA1631-'Parameters &amp; Main Results'!$B$33)/'StockBond Returns'!Z1631*12</f>
        <v>0.05350888369</v>
      </c>
      <c r="F1632" s="77">
        <f>'StockBond Returns'!Y1631+'StockBond Returns'!AA1631-'StockBond Returns'!Z1631*'Distribution of Final Value'!$B$7</f>
        <v>4.131607138</v>
      </c>
      <c r="G1632" s="19">
        <f>1/'StockBond Returns'!M1630</f>
        <v>0.03959682488</v>
      </c>
      <c r="H1632">
        <f t="shared" si="7"/>
        <v>0</v>
      </c>
      <c r="I1632" s="71">
        <f t="shared" si="8"/>
        <v>1</v>
      </c>
      <c r="J1632">
        <f t="shared" si="9"/>
        <v>0</v>
      </c>
      <c r="K1632" t="str">
        <f t="shared" ref="K1632:M1632" si="3260">if(H1632=1,$E1632,"")</f>
        <v/>
      </c>
      <c r="L1632" s="19">
        <f t="shared" si="3260"/>
        <v>0.05350888369</v>
      </c>
      <c r="M1632" t="str">
        <f t="shared" si="3260"/>
        <v/>
      </c>
      <c r="N1632" s="158">
        <f>if('StockBond Returns'!AB1630=0,1,0)</f>
        <v>0</v>
      </c>
      <c r="O1632">
        <f>if( and('StockBond Returns'!$AB1630&lt;0,'StockBond Returns'!$AB1630&gt;=-0.1),1,0)</f>
        <v>0</v>
      </c>
      <c r="P1632">
        <f>if( and('StockBond Returns'!$AB1630&lt;-0.1,'StockBond Returns'!$AB1630&gt;=-0.2),1,0)</f>
        <v>0</v>
      </c>
      <c r="Q1632">
        <f>if( and('StockBond Returns'!$AB1630&lt;-0.2,'StockBond Returns'!$AB1630&gt;=-0.3),1,0)</f>
        <v>1</v>
      </c>
      <c r="R1632">
        <f>if('StockBond Returns'!AB1630&lt;-0.3,1,0)</f>
        <v>0</v>
      </c>
      <c r="S1632" t="str">
        <f t="shared" ref="S1632:W1632" si="3261">if(N1632=1,$E1632,"")</f>
        <v/>
      </c>
      <c r="T1632" t="str">
        <f t="shared" si="3261"/>
        <v/>
      </c>
      <c r="U1632" t="str">
        <f t="shared" si="3261"/>
        <v/>
      </c>
      <c r="V1632" s="19">
        <f t="shared" si="3261"/>
        <v>0.05350888369</v>
      </c>
      <c r="W1632" t="str">
        <f t="shared" si="3261"/>
        <v/>
      </c>
    </row>
    <row r="1633">
      <c r="A1633">
        <f t="shared" si="33"/>
        <v>7</v>
      </c>
      <c r="B1633">
        <f t="shared" si="34"/>
        <v>2006</v>
      </c>
      <c r="C1633" s="159">
        <f t="shared" si="709"/>
        <v>38929</v>
      </c>
      <c r="D1633" s="156">
        <f t="shared" si="12"/>
        <v>2006.5</v>
      </c>
      <c r="E1633" s="157">
        <f>('StockBond Returns'!Y1632+'StockBond Returns'!AA1632-'Parameters &amp; Main Results'!$B$33)/'StockBond Returns'!Z1632*12</f>
        <v>0.05377802269</v>
      </c>
      <c r="F1633" s="77">
        <f>'StockBond Returns'!Y1632+'StockBond Returns'!AA1632-'StockBond Returns'!Z1632*'Distribution of Final Value'!$B$7</f>
        <v>4.205936314</v>
      </c>
      <c r="G1633" s="19">
        <f>1/'StockBond Returns'!M1631</f>
        <v>0.03986300266</v>
      </c>
      <c r="H1633">
        <f t="shared" si="7"/>
        <v>0</v>
      </c>
      <c r="I1633" s="71">
        <f t="shared" si="8"/>
        <v>1</v>
      </c>
      <c r="J1633">
        <f t="shared" si="9"/>
        <v>0</v>
      </c>
      <c r="K1633" t="str">
        <f t="shared" ref="K1633:M1633" si="3262">if(H1633=1,$E1633,"")</f>
        <v/>
      </c>
      <c r="L1633" s="19">
        <f t="shared" si="3262"/>
        <v>0.05377802269</v>
      </c>
      <c r="M1633" t="str">
        <f t="shared" si="3262"/>
        <v/>
      </c>
      <c r="N1633" s="158">
        <f>if('StockBond Returns'!AB1631=0,1,0)</f>
        <v>0</v>
      </c>
      <c r="O1633">
        <f>if( and('StockBond Returns'!$AB1631&lt;0,'StockBond Returns'!$AB1631&gt;=-0.1),1,0)</f>
        <v>0</v>
      </c>
      <c r="P1633">
        <f>if( and('StockBond Returns'!$AB1631&lt;-0.1,'StockBond Returns'!$AB1631&gt;=-0.2),1,0)</f>
        <v>0</v>
      </c>
      <c r="Q1633">
        <f>if( and('StockBond Returns'!$AB1631&lt;-0.2,'StockBond Returns'!$AB1631&gt;=-0.3),1,0)</f>
        <v>1</v>
      </c>
      <c r="R1633">
        <f>if('StockBond Returns'!AB1631&lt;-0.3,1,0)</f>
        <v>0</v>
      </c>
      <c r="S1633" t="str">
        <f t="shared" ref="S1633:W1633" si="3263">if(N1633=1,$E1633,"")</f>
        <v/>
      </c>
      <c r="T1633" t="str">
        <f t="shared" si="3263"/>
        <v/>
      </c>
      <c r="U1633" t="str">
        <f t="shared" si="3263"/>
        <v/>
      </c>
      <c r="V1633" s="19">
        <f t="shared" si="3263"/>
        <v>0.05377802269</v>
      </c>
      <c r="W1633" t="str">
        <f t="shared" si="3263"/>
        <v/>
      </c>
    </row>
    <row r="1634">
      <c r="A1634">
        <f t="shared" si="33"/>
        <v>8</v>
      </c>
      <c r="B1634">
        <f t="shared" si="34"/>
        <v>2006</v>
      </c>
      <c r="C1634" s="159">
        <f t="shared" si="709"/>
        <v>38960</v>
      </c>
      <c r="D1634" s="156">
        <f t="shared" si="12"/>
        <v>2006.583333</v>
      </c>
      <c r="E1634" s="157">
        <f>('StockBond Returns'!Y1633+'StockBond Returns'!AA1633-'Parameters &amp; Main Results'!$B$33)/'StockBond Returns'!Z1633*12</f>
        <v>0.05381548641</v>
      </c>
      <c r="F1634" s="77">
        <f>'StockBond Returns'!Y1633+'StockBond Returns'!AA1633-'StockBond Returns'!Z1633*'Distribution of Final Value'!$B$7</f>
        <v>4.213594307</v>
      </c>
      <c r="G1634" s="19">
        <f>1/'StockBond Returns'!M1632</f>
        <v>0.03997031368</v>
      </c>
      <c r="H1634">
        <f t="shared" si="7"/>
        <v>0</v>
      </c>
      <c r="I1634" s="71">
        <f t="shared" si="8"/>
        <v>1</v>
      </c>
      <c r="J1634">
        <f t="shared" si="9"/>
        <v>0</v>
      </c>
      <c r="K1634" t="str">
        <f t="shared" ref="K1634:M1634" si="3264">if(H1634=1,$E1634,"")</f>
        <v/>
      </c>
      <c r="L1634" s="19">
        <f t="shared" si="3264"/>
        <v>0.05381548641</v>
      </c>
      <c r="M1634" t="str">
        <f t="shared" si="3264"/>
        <v/>
      </c>
      <c r="N1634" s="158">
        <f>if('StockBond Returns'!AB1632=0,1,0)</f>
        <v>0</v>
      </c>
      <c r="O1634">
        <f>if( and('StockBond Returns'!$AB1632&lt;0,'StockBond Returns'!$AB1632&gt;=-0.1),1,0)</f>
        <v>0</v>
      </c>
      <c r="P1634">
        <f>if( and('StockBond Returns'!$AB1632&lt;-0.1,'StockBond Returns'!$AB1632&gt;=-0.2),1,0)</f>
        <v>0</v>
      </c>
      <c r="Q1634">
        <f>if( and('StockBond Returns'!$AB1632&lt;-0.2,'StockBond Returns'!$AB1632&gt;=-0.3),1,0)</f>
        <v>1</v>
      </c>
      <c r="R1634">
        <f>if('StockBond Returns'!AB1632&lt;-0.3,1,0)</f>
        <v>0</v>
      </c>
      <c r="S1634" t="str">
        <f t="shared" ref="S1634:W1634" si="3265">if(N1634=1,$E1634,"")</f>
        <v/>
      </c>
      <c r="T1634" t="str">
        <f t="shared" si="3265"/>
        <v/>
      </c>
      <c r="U1634" t="str">
        <f t="shared" si="3265"/>
        <v/>
      </c>
      <c r="V1634" s="19">
        <f t="shared" si="3265"/>
        <v>0.05381548641</v>
      </c>
      <c r="W1634" t="str">
        <f t="shared" si="3265"/>
        <v/>
      </c>
    </row>
    <row r="1635">
      <c r="A1635">
        <f t="shared" si="33"/>
        <v>9</v>
      </c>
      <c r="B1635">
        <f t="shared" si="34"/>
        <v>2006</v>
      </c>
      <c r="C1635" s="159">
        <f t="shared" si="709"/>
        <v>38990</v>
      </c>
      <c r="D1635" s="156">
        <f t="shared" si="12"/>
        <v>2006.666667</v>
      </c>
      <c r="E1635" s="157">
        <f>('StockBond Returns'!Y1634+'StockBond Returns'!AA1634-'Parameters &amp; Main Results'!$B$33)/'StockBond Returns'!Z1634*12</f>
        <v>0.0530275884</v>
      </c>
      <c r="F1635" s="77">
        <f>'StockBond Returns'!Y1634+'StockBond Returns'!AA1634-'StockBond Returns'!Z1634*'Distribution of Final Value'!$B$7</f>
        <v>3.984620076</v>
      </c>
      <c r="G1635" s="19">
        <f>1/'StockBond Returns'!M1633</f>
        <v>0.03940757092</v>
      </c>
      <c r="H1635">
        <f t="shared" si="7"/>
        <v>0</v>
      </c>
      <c r="I1635" s="71">
        <f t="shared" si="8"/>
        <v>1</v>
      </c>
      <c r="J1635">
        <f t="shared" si="9"/>
        <v>0</v>
      </c>
      <c r="K1635" t="str">
        <f t="shared" ref="K1635:M1635" si="3266">if(H1635=1,$E1635,"")</f>
        <v/>
      </c>
      <c r="L1635" s="19">
        <f t="shared" si="3266"/>
        <v>0.0530275884</v>
      </c>
      <c r="M1635" t="str">
        <f t="shared" si="3266"/>
        <v/>
      </c>
      <c r="N1635" s="158">
        <f>if('StockBond Returns'!AB1633=0,1,0)</f>
        <v>0</v>
      </c>
      <c r="O1635">
        <f>if( and('StockBond Returns'!$AB1633&lt;0,'StockBond Returns'!$AB1633&gt;=-0.1),1,0)</f>
        <v>0</v>
      </c>
      <c r="P1635">
        <f>if( and('StockBond Returns'!$AB1633&lt;-0.1,'StockBond Returns'!$AB1633&gt;=-0.2),1,0)</f>
        <v>1</v>
      </c>
      <c r="Q1635">
        <f>if( and('StockBond Returns'!$AB1633&lt;-0.2,'StockBond Returns'!$AB1633&gt;=-0.3),1,0)</f>
        <v>0</v>
      </c>
      <c r="R1635">
        <f>if('StockBond Returns'!AB1633&lt;-0.3,1,0)</f>
        <v>0</v>
      </c>
      <c r="S1635" t="str">
        <f t="shared" ref="S1635:W1635" si="3267">if(N1635=1,$E1635,"")</f>
        <v/>
      </c>
      <c r="T1635" t="str">
        <f t="shared" si="3267"/>
        <v/>
      </c>
      <c r="U1635" s="19">
        <f t="shared" si="3267"/>
        <v>0.0530275884</v>
      </c>
      <c r="V1635" t="str">
        <f t="shared" si="3267"/>
        <v/>
      </c>
      <c r="W1635" t="str">
        <f t="shared" si="3267"/>
        <v/>
      </c>
    </row>
    <row r="1636">
      <c r="A1636">
        <f t="shared" si="33"/>
        <v>10</v>
      </c>
      <c r="B1636">
        <f t="shared" si="34"/>
        <v>2006</v>
      </c>
      <c r="C1636" s="159">
        <f t="shared" si="709"/>
        <v>39021</v>
      </c>
      <c r="D1636" s="156">
        <f t="shared" si="12"/>
        <v>2006.75</v>
      </c>
      <c r="E1636" s="157">
        <f>('StockBond Returns'!Y1635+'StockBond Returns'!AA1635-'Parameters &amp; Main Results'!$B$33)/'StockBond Returns'!Z1635*12</f>
        <v>0.05198201135</v>
      </c>
      <c r="F1636" s="77">
        <f>'StockBond Returns'!Y1635+'StockBond Returns'!AA1635-'StockBond Returns'!Z1635*'Distribution of Final Value'!$B$7</f>
        <v>3.682418734</v>
      </c>
      <c r="G1636" s="19">
        <f>1/'StockBond Returns'!M1634</f>
        <v>0.0385974744</v>
      </c>
      <c r="H1636">
        <f t="shared" si="7"/>
        <v>0</v>
      </c>
      <c r="I1636" s="71">
        <f t="shared" si="8"/>
        <v>1</v>
      </c>
      <c r="J1636">
        <f t="shared" si="9"/>
        <v>0</v>
      </c>
      <c r="K1636" t="str">
        <f t="shared" ref="K1636:M1636" si="3268">if(H1636=1,$E1636,"")</f>
        <v/>
      </c>
      <c r="L1636" s="19">
        <f t="shared" si="3268"/>
        <v>0.05198201135</v>
      </c>
      <c r="M1636" t="str">
        <f t="shared" si="3268"/>
        <v/>
      </c>
      <c r="N1636" s="158">
        <f>if('StockBond Returns'!AB1634=0,1,0)</f>
        <v>0</v>
      </c>
      <c r="O1636">
        <f>if( and('StockBond Returns'!$AB1634&lt;0,'StockBond Returns'!$AB1634&gt;=-0.1),1,0)</f>
        <v>0</v>
      </c>
      <c r="P1636">
        <f>if( and('StockBond Returns'!$AB1634&lt;-0.1,'StockBond Returns'!$AB1634&gt;=-0.2),1,0)</f>
        <v>1</v>
      </c>
      <c r="Q1636">
        <f>if( and('StockBond Returns'!$AB1634&lt;-0.2,'StockBond Returns'!$AB1634&gt;=-0.3),1,0)</f>
        <v>0</v>
      </c>
      <c r="R1636">
        <f>if('StockBond Returns'!AB1634&lt;-0.3,1,0)</f>
        <v>0</v>
      </c>
      <c r="S1636" t="str">
        <f t="shared" ref="S1636:W1636" si="3269">if(N1636=1,$E1636,"")</f>
        <v/>
      </c>
      <c r="T1636" t="str">
        <f t="shared" si="3269"/>
        <v/>
      </c>
      <c r="U1636" s="19">
        <f t="shared" si="3269"/>
        <v>0.05198201135</v>
      </c>
      <c r="V1636" t="str">
        <f t="shared" si="3269"/>
        <v/>
      </c>
      <c r="W1636" t="str">
        <f t="shared" si="3269"/>
        <v/>
      </c>
    </row>
    <row r="1637">
      <c r="A1637">
        <f t="shared" si="33"/>
        <v>11</v>
      </c>
      <c r="B1637">
        <f t="shared" si="34"/>
        <v>2006</v>
      </c>
      <c r="C1637" s="159">
        <f t="shared" si="709"/>
        <v>39051</v>
      </c>
      <c r="D1637" s="156">
        <f t="shared" si="12"/>
        <v>2006.833333</v>
      </c>
      <c r="E1637" s="157">
        <f>('StockBond Returns'!Y1636+'StockBond Returns'!AA1636-'Parameters &amp; Main Results'!$B$33)/'StockBond Returns'!Z1636*12</f>
        <v>0.0505465394</v>
      </c>
      <c r="F1637" s="77">
        <f>'StockBond Returns'!Y1636+'StockBond Returns'!AA1636-'StockBond Returns'!Z1636*'Distribution of Final Value'!$B$7</f>
        <v>3.269303428</v>
      </c>
      <c r="G1637" s="19">
        <f>1/'StockBond Returns'!M1635</f>
        <v>0.03728359605</v>
      </c>
      <c r="H1637">
        <f t="shared" si="7"/>
        <v>0</v>
      </c>
      <c r="I1637" s="71">
        <f t="shared" si="8"/>
        <v>1</v>
      </c>
      <c r="J1637">
        <f t="shared" si="9"/>
        <v>0</v>
      </c>
      <c r="K1637" t="str">
        <f t="shared" ref="K1637:M1637" si="3270">if(H1637=1,$E1637,"")</f>
        <v/>
      </c>
      <c r="L1637" s="19">
        <f t="shared" si="3270"/>
        <v>0.0505465394</v>
      </c>
      <c r="M1637" t="str">
        <f t="shared" si="3270"/>
        <v/>
      </c>
      <c r="N1637" s="158">
        <f>if('StockBond Returns'!AB1635=0,1,0)</f>
        <v>0</v>
      </c>
      <c r="O1637">
        <f>if( and('StockBond Returns'!$AB1635&lt;0,'StockBond Returns'!$AB1635&gt;=-0.1),1,0)</f>
        <v>0</v>
      </c>
      <c r="P1637">
        <f>if( and('StockBond Returns'!$AB1635&lt;-0.1,'StockBond Returns'!$AB1635&gt;=-0.2),1,0)</f>
        <v>1</v>
      </c>
      <c r="Q1637">
        <f>if( and('StockBond Returns'!$AB1635&lt;-0.2,'StockBond Returns'!$AB1635&gt;=-0.3),1,0)</f>
        <v>0</v>
      </c>
      <c r="R1637">
        <f>if('StockBond Returns'!AB1635&lt;-0.3,1,0)</f>
        <v>0</v>
      </c>
      <c r="S1637" t="str">
        <f t="shared" ref="S1637:W1637" si="3271">if(N1637=1,$E1637,"")</f>
        <v/>
      </c>
      <c r="T1637" t="str">
        <f t="shared" si="3271"/>
        <v/>
      </c>
      <c r="U1637" s="19">
        <f t="shared" si="3271"/>
        <v>0.0505465394</v>
      </c>
      <c r="V1637" t="str">
        <f t="shared" si="3271"/>
        <v/>
      </c>
      <c r="W1637" t="str">
        <f t="shared" si="3271"/>
        <v/>
      </c>
    </row>
    <row r="1638">
      <c r="A1638">
        <f t="shared" si="33"/>
        <v>12</v>
      </c>
      <c r="B1638">
        <f t="shared" si="34"/>
        <v>2006</v>
      </c>
      <c r="C1638" s="159">
        <f t="shared" si="709"/>
        <v>39082</v>
      </c>
      <c r="D1638" s="156">
        <f t="shared" si="12"/>
        <v>2006.916667</v>
      </c>
      <c r="E1638" s="157">
        <f>('StockBond Returns'!Y1637+'StockBond Returns'!AA1637-'Parameters &amp; Main Results'!$B$33)/'StockBond Returns'!Z1637*12</f>
        <v>0.04987366095</v>
      </c>
      <c r="F1638" s="77">
        <f>'StockBond Returns'!Y1637+'StockBond Returns'!AA1637-'StockBond Returns'!Z1637*'Distribution of Final Value'!$B$7</f>
        <v>3.075227896</v>
      </c>
      <c r="G1638" s="19">
        <f>1/'StockBond Returns'!M1636</f>
        <v>0.036818138</v>
      </c>
      <c r="H1638">
        <f t="shared" si="7"/>
        <v>0</v>
      </c>
      <c r="I1638" s="71">
        <f t="shared" si="8"/>
        <v>1</v>
      </c>
      <c r="J1638">
        <f t="shared" si="9"/>
        <v>0</v>
      </c>
      <c r="K1638" t="str">
        <f t="shared" ref="K1638:M1638" si="3272">if(H1638=1,$E1638,"")</f>
        <v/>
      </c>
      <c r="L1638" s="19">
        <f t="shared" si="3272"/>
        <v>0.04987366095</v>
      </c>
      <c r="M1638" t="str">
        <f t="shared" si="3272"/>
        <v/>
      </c>
      <c r="N1638" s="158">
        <f>if('StockBond Returns'!AB1636=0,1,0)</f>
        <v>0</v>
      </c>
      <c r="O1638">
        <f>if( and('StockBond Returns'!$AB1636&lt;0,'StockBond Returns'!$AB1636&gt;=-0.1),1,0)</f>
        <v>0</v>
      </c>
      <c r="P1638">
        <f>if( and('StockBond Returns'!$AB1636&lt;-0.1,'StockBond Returns'!$AB1636&gt;=-0.2),1,0)</f>
        <v>1</v>
      </c>
      <c r="Q1638">
        <f>if( and('StockBond Returns'!$AB1636&lt;-0.2,'StockBond Returns'!$AB1636&gt;=-0.3),1,0)</f>
        <v>0</v>
      </c>
      <c r="R1638">
        <f>if('StockBond Returns'!AB1636&lt;-0.3,1,0)</f>
        <v>0</v>
      </c>
      <c r="S1638" t="str">
        <f t="shared" ref="S1638:W1638" si="3273">if(N1638=1,$E1638,"")</f>
        <v/>
      </c>
      <c r="T1638" t="str">
        <f t="shared" si="3273"/>
        <v/>
      </c>
      <c r="U1638" s="19">
        <f t="shared" si="3273"/>
        <v>0.04987366095</v>
      </c>
      <c r="V1638" t="str">
        <f t="shared" si="3273"/>
        <v/>
      </c>
      <c r="W1638" t="str">
        <f t="shared" si="3273"/>
        <v/>
      </c>
    </row>
    <row r="1639">
      <c r="A1639">
        <f t="shared" si="33"/>
        <v>1</v>
      </c>
      <c r="B1639">
        <f t="shared" si="34"/>
        <v>2007</v>
      </c>
      <c r="C1639" s="159">
        <f t="shared" si="709"/>
        <v>39113</v>
      </c>
      <c r="D1639" s="156">
        <f t="shared" si="12"/>
        <v>2007</v>
      </c>
      <c r="E1639" s="157">
        <f>('StockBond Returns'!Y1638+'StockBond Returns'!AA1638-'Parameters &amp; Main Results'!$B$33)/'StockBond Returns'!Z1638*12</f>
        <v>0.05004773988</v>
      </c>
      <c r="F1639" s="77">
        <f>'StockBond Returns'!Y1638+'StockBond Returns'!AA1638-'StockBond Returns'!Z1638*'Distribution of Final Value'!$B$7</f>
        <v>3.123734739</v>
      </c>
      <c r="G1639" s="19">
        <f>1/'StockBond Returns'!M1637</f>
        <v>0.03664784406</v>
      </c>
      <c r="H1639">
        <f t="shared" si="7"/>
        <v>0</v>
      </c>
      <c r="I1639" s="71">
        <f t="shared" si="8"/>
        <v>1</v>
      </c>
      <c r="J1639">
        <f t="shared" si="9"/>
        <v>0</v>
      </c>
      <c r="K1639" t="str">
        <f t="shared" ref="K1639:M1639" si="3274">if(H1639=1,$E1639,"")</f>
        <v/>
      </c>
      <c r="L1639" s="19">
        <f t="shared" si="3274"/>
        <v>0.05004773988</v>
      </c>
      <c r="M1639" t="str">
        <f t="shared" si="3274"/>
        <v/>
      </c>
      <c r="N1639" s="158">
        <f>if('StockBond Returns'!AB1637=0,1,0)</f>
        <v>0</v>
      </c>
      <c r="O1639">
        <f>if( and('StockBond Returns'!$AB1637&lt;0,'StockBond Returns'!$AB1637&gt;=-0.1),1,0)</f>
        <v>0</v>
      </c>
      <c r="P1639">
        <f>if( and('StockBond Returns'!$AB1637&lt;-0.1,'StockBond Returns'!$AB1637&gt;=-0.2),1,0)</f>
        <v>1</v>
      </c>
      <c r="Q1639">
        <f>if( and('StockBond Returns'!$AB1637&lt;-0.2,'StockBond Returns'!$AB1637&gt;=-0.3),1,0)</f>
        <v>0</v>
      </c>
      <c r="R1639">
        <f>if('StockBond Returns'!AB1637&lt;-0.3,1,0)</f>
        <v>0</v>
      </c>
      <c r="S1639" t="str">
        <f t="shared" ref="S1639:W1639" si="3275">if(N1639=1,$E1639,"")</f>
        <v/>
      </c>
      <c r="T1639" t="str">
        <f t="shared" si="3275"/>
        <v/>
      </c>
      <c r="U1639" s="19">
        <f t="shared" si="3275"/>
        <v>0.05004773988</v>
      </c>
      <c r="V1639" t="str">
        <f t="shared" si="3275"/>
        <v/>
      </c>
      <c r="W1639" t="str">
        <f t="shared" si="3275"/>
        <v/>
      </c>
    </row>
    <row r="1640">
      <c r="A1640">
        <f t="shared" si="33"/>
        <v>2</v>
      </c>
      <c r="B1640">
        <f t="shared" si="34"/>
        <v>2007</v>
      </c>
      <c r="C1640" s="159">
        <f t="shared" si="709"/>
        <v>39141</v>
      </c>
      <c r="D1640" s="156">
        <f t="shared" si="12"/>
        <v>2007.083333</v>
      </c>
      <c r="E1640" s="157">
        <f>('StockBond Returns'!Y1639+'StockBond Returns'!AA1639-'Parameters &amp; Main Results'!$B$33)/'StockBond Returns'!Z1639*12</f>
        <v>0.04979701129</v>
      </c>
      <c r="F1640" s="77">
        <f>'StockBond Returns'!Y1639+'StockBond Returns'!AA1639-'StockBond Returns'!Z1639*'Distribution of Final Value'!$B$7</f>
        <v>3.050713393</v>
      </c>
      <c r="G1640" s="19">
        <f>1/'StockBond Returns'!M1638</f>
        <v>0.03639470451</v>
      </c>
      <c r="H1640">
        <f t="shared" si="7"/>
        <v>0</v>
      </c>
      <c r="I1640" s="71">
        <f t="shared" si="8"/>
        <v>1</v>
      </c>
      <c r="J1640">
        <f t="shared" si="9"/>
        <v>0</v>
      </c>
      <c r="K1640" t="str">
        <f t="shared" ref="K1640:M1640" si="3276">if(H1640=1,$E1640,"")</f>
        <v/>
      </c>
      <c r="L1640" s="19">
        <f t="shared" si="3276"/>
        <v>0.04979701129</v>
      </c>
      <c r="M1640" t="str">
        <f t="shared" si="3276"/>
        <v/>
      </c>
      <c r="N1640" s="158">
        <f>if('StockBond Returns'!AB1638=0,1,0)</f>
        <v>0</v>
      </c>
      <c r="O1640">
        <f>if( and('StockBond Returns'!$AB1638&lt;0,'StockBond Returns'!$AB1638&gt;=-0.1),1,0)</f>
        <v>0</v>
      </c>
      <c r="P1640">
        <f>if( and('StockBond Returns'!$AB1638&lt;-0.1,'StockBond Returns'!$AB1638&gt;=-0.2),1,0)</f>
        <v>1</v>
      </c>
      <c r="Q1640">
        <f>if( and('StockBond Returns'!$AB1638&lt;-0.2,'StockBond Returns'!$AB1638&gt;=-0.3),1,0)</f>
        <v>0</v>
      </c>
      <c r="R1640">
        <f>if('StockBond Returns'!AB1638&lt;-0.3,1,0)</f>
        <v>0</v>
      </c>
      <c r="S1640" t="str">
        <f t="shared" ref="S1640:W1640" si="3277">if(N1640=1,$E1640,"")</f>
        <v/>
      </c>
      <c r="T1640" t="str">
        <f t="shared" si="3277"/>
        <v/>
      </c>
      <c r="U1640" s="19">
        <f t="shared" si="3277"/>
        <v>0.04979701129</v>
      </c>
      <c r="V1640" t="str">
        <f t="shared" si="3277"/>
        <v/>
      </c>
      <c r="W1640" t="str">
        <f t="shared" si="3277"/>
        <v/>
      </c>
    </row>
    <row r="1641">
      <c r="A1641">
        <f t="shared" si="33"/>
        <v>3</v>
      </c>
      <c r="B1641">
        <f t="shared" si="34"/>
        <v>2007</v>
      </c>
      <c r="C1641" s="159">
        <f t="shared" si="709"/>
        <v>39172</v>
      </c>
      <c r="D1641" s="156">
        <f t="shared" si="12"/>
        <v>2007.166667</v>
      </c>
      <c r="E1641" s="157">
        <f>('StockBond Returns'!Y1640+'StockBond Returns'!AA1640-'Parameters &amp; Main Results'!$B$33)/'StockBond Returns'!Z1640*12</f>
        <v>0.05057585743</v>
      </c>
      <c r="F1641" s="77">
        <f>'StockBond Returns'!Y1640+'StockBond Returns'!AA1640-'StockBond Returns'!Z1640*'Distribution of Final Value'!$B$7</f>
        <v>3.272014844</v>
      </c>
      <c r="G1641" s="19">
        <f>1/'StockBond Returns'!M1639</f>
        <v>0.0375980344</v>
      </c>
      <c r="H1641">
        <f t="shared" si="7"/>
        <v>0</v>
      </c>
      <c r="I1641" s="71">
        <f t="shared" si="8"/>
        <v>1</v>
      </c>
      <c r="J1641">
        <f t="shared" si="9"/>
        <v>0</v>
      </c>
      <c r="K1641" t="str">
        <f t="shared" ref="K1641:M1641" si="3278">if(H1641=1,$E1641,"")</f>
        <v/>
      </c>
      <c r="L1641" s="19">
        <f t="shared" si="3278"/>
        <v>0.05057585743</v>
      </c>
      <c r="M1641" t="str">
        <f t="shared" si="3278"/>
        <v/>
      </c>
      <c r="N1641" s="158">
        <f>if('StockBond Returns'!AB1639=0,1,0)</f>
        <v>0</v>
      </c>
      <c r="O1641">
        <f>if( and('StockBond Returns'!$AB1639&lt;0,'StockBond Returns'!$AB1639&gt;=-0.1),1,0)</f>
        <v>0</v>
      </c>
      <c r="P1641">
        <f>if( and('StockBond Returns'!$AB1639&lt;-0.1,'StockBond Returns'!$AB1639&gt;=-0.2),1,0)</f>
        <v>1</v>
      </c>
      <c r="Q1641">
        <f>if( and('StockBond Returns'!$AB1639&lt;-0.2,'StockBond Returns'!$AB1639&gt;=-0.3),1,0)</f>
        <v>0</v>
      </c>
      <c r="R1641">
        <f>if('StockBond Returns'!AB1639&lt;-0.3,1,0)</f>
        <v>0</v>
      </c>
      <c r="S1641" t="str">
        <f t="shared" ref="S1641:W1641" si="3279">if(N1641=1,$E1641,"")</f>
        <v/>
      </c>
      <c r="T1641" t="str">
        <f t="shared" si="3279"/>
        <v/>
      </c>
      <c r="U1641" s="19">
        <f t="shared" si="3279"/>
        <v>0.05057585743</v>
      </c>
      <c r="V1641" t="str">
        <f t="shared" si="3279"/>
        <v/>
      </c>
      <c r="W1641" t="str">
        <f t="shared" si="3279"/>
        <v/>
      </c>
    </row>
    <row r="1642">
      <c r="A1642">
        <f t="shared" si="33"/>
        <v>4</v>
      </c>
      <c r="B1642">
        <f t="shared" si="34"/>
        <v>2007</v>
      </c>
      <c r="C1642" s="159">
        <f t="shared" si="709"/>
        <v>39202</v>
      </c>
      <c r="D1642" s="156">
        <f t="shared" si="12"/>
        <v>2007.25</v>
      </c>
      <c r="E1642" s="157">
        <f>('StockBond Returns'!Y1641+'StockBond Returns'!AA1641-'Parameters &amp; Main Results'!$B$33)/'StockBond Returns'!Z1641*12</f>
        <v>0.05055617428</v>
      </c>
      <c r="F1642" s="77">
        <f>'StockBond Returns'!Y1641+'StockBond Returns'!AA1641-'StockBond Returns'!Z1641*'Distribution of Final Value'!$B$7</f>
        <v>3.264847022</v>
      </c>
      <c r="G1642" s="19">
        <f>1/'StockBond Returns'!M1640</f>
        <v>0.03765670562</v>
      </c>
      <c r="H1642">
        <f t="shared" si="7"/>
        <v>0</v>
      </c>
      <c r="I1642" s="71">
        <f t="shared" si="8"/>
        <v>1</v>
      </c>
      <c r="J1642">
        <f t="shared" si="9"/>
        <v>0</v>
      </c>
      <c r="K1642" t="str">
        <f t="shared" ref="K1642:M1642" si="3280">if(H1642=1,$E1642,"")</f>
        <v/>
      </c>
      <c r="L1642" s="19">
        <f t="shared" si="3280"/>
        <v>0.05055617428</v>
      </c>
      <c r="M1642" t="str">
        <f t="shared" si="3280"/>
        <v/>
      </c>
      <c r="N1642" s="158">
        <f>if('StockBond Returns'!AB1640=0,1,0)</f>
        <v>0</v>
      </c>
      <c r="O1642">
        <f>if( and('StockBond Returns'!$AB1640&lt;0,'StockBond Returns'!$AB1640&gt;=-0.1),1,0)</f>
        <v>0</v>
      </c>
      <c r="P1642">
        <f>if( and('StockBond Returns'!$AB1640&lt;-0.1,'StockBond Returns'!$AB1640&gt;=-0.2),1,0)</f>
        <v>1</v>
      </c>
      <c r="Q1642">
        <f>if( and('StockBond Returns'!$AB1640&lt;-0.2,'StockBond Returns'!$AB1640&gt;=-0.3),1,0)</f>
        <v>0</v>
      </c>
      <c r="R1642">
        <f>if('StockBond Returns'!AB1640&lt;-0.3,1,0)</f>
        <v>0</v>
      </c>
      <c r="S1642" t="str">
        <f t="shared" ref="S1642:W1642" si="3281">if(N1642=1,$E1642,"")</f>
        <v/>
      </c>
      <c r="T1642" t="str">
        <f t="shared" si="3281"/>
        <v/>
      </c>
      <c r="U1642" s="19">
        <f t="shared" si="3281"/>
        <v>0.05055617428</v>
      </c>
      <c r="V1642" t="str">
        <f t="shared" si="3281"/>
        <v/>
      </c>
      <c r="W1642" t="str">
        <f t="shared" si="3281"/>
        <v/>
      </c>
    </row>
    <row r="1643">
      <c r="A1643">
        <f t="shared" si="33"/>
        <v>5</v>
      </c>
      <c r="B1643">
        <f t="shared" si="34"/>
        <v>2007</v>
      </c>
      <c r="C1643" s="159">
        <f t="shared" si="709"/>
        <v>39233</v>
      </c>
      <c r="D1643" s="156">
        <f t="shared" si="12"/>
        <v>2007.333333</v>
      </c>
      <c r="E1643" s="157">
        <f>('StockBond Returns'!Y1642+'StockBond Returns'!AA1642-'Parameters &amp; Main Results'!$B$33)/'StockBond Returns'!Z1642*12</f>
        <v>0.04932955575</v>
      </c>
      <c r="F1643" s="77">
        <f>'StockBond Returns'!Y1642+'StockBond Returns'!AA1642-'StockBond Returns'!Z1642*'Distribution of Final Value'!$B$7</f>
        <v>2.913165833</v>
      </c>
      <c r="G1643" s="19">
        <f>1/'StockBond Returns'!M1641</f>
        <v>0.03660123841</v>
      </c>
      <c r="H1643">
        <f t="shared" si="7"/>
        <v>0</v>
      </c>
      <c r="I1643" s="71">
        <f t="shared" si="8"/>
        <v>1</v>
      </c>
      <c r="J1643">
        <f t="shared" si="9"/>
        <v>0</v>
      </c>
      <c r="K1643" t="str">
        <f t="shared" ref="K1643:M1643" si="3282">if(H1643=1,$E1643,"")</f>
        <v/>
      </c>
      <c r="L1643" s="19">
        <f t="shared" si="3282"/>
        <v>0.04932955575</v>
      </c>
      <c r="M1643" t="str">
        <f t="shared" si="3282"/>
        <v/>
      </c>
      <c r="N1643" s="158">
        <f>if('StockBond Returns'!AB1641=0,1,0)</f>
        <v>0</v>
      </c>
      <c r="O1643">
        <f>if( and('StockBond Returns'!$AB1641&lt;0,'StockBond Returns'!$AB1641&gt;=-0.1),1,0)</f>
        <v>1</v>
      </c>
      <c r="P1643">
        <f>if( and('StockBond Returns'!$AB1641&lt;-0.1,'StockBond Returns'!$AB1641&gt;=-0.2),1,0)</f>
        <v>0</v>
      </c>
      <c r="Q1643">
        <f>if( and('StockBond Returns'!$AB1641&lt;-0.2,'StockBond Returns'!$AB1641&gt;=-0.3),1,0)</f>
        <v>0</v>
      </c>
      <c r="R1643">
        <f>if('StockBond Returns'!AB1641&lt;-0.3,1,0)</f>
        <v>0</v>
      </c>
      <c r="S1643" t="str">
        <f t="shared" ref="S1643:W1643" si="3283">if(N1643=1,$E1643,"")</f>
        <v/>
      </c>
      <c r="T1643" s="19">
        <f t="shared" si="3283"/>
        <v>0.04932955575</v>
      </c>
      <c r="U1643" t="str">
        <f t="shared" si="3283"/>
        <v/>
      </c>
      <c r="V1643" t="str">
        <f t="shared" si="3283"/>
        <v/>
      </c>
      <c r="W1643" t="str">
        <f t="shared" si="3283"/>
        <v/>
      </c>
    </row>
    <row r="1644">
      <c r="A1644">
        <f t="shared" si="33"/>
        <v>6</v>
      </c>
      <c r="B1644">
        <f t="shared" si="34"/>
        <v>2007</v>
      </c>
      <c r="C1644" s="159">
        <f t="shared" si="709"/>
        <v>39263</v>
      </c>
      <c r="D1644" s="156">
        <f t="shared" si="12"/>
        <v>2007.416667</v>
      </c>
      <c r="E1644" s="157">
        <f>('StockBond Returns'!Y1643+'StockBond Returns'!AA1643-'Parameters &amp; Main Results'!$B$33)/'StockBond Returns'!Z1643*12</f>
        <v>0.04867723499</v>
      </c>
      <c r="F1644" s="77">
        <f>'StockBond Returns'!Y1643+'StockBond Returns'!AA1643-'StockBond Returns'!Z1643*'Distribution of Final Value'!$B$7</f>
        <v>2.72594938</v>
      </c>
      <c r="G1644" s="19">
        <f>1/'StockBond Returns'!M1642</f>
        <v>0.035837649</v>
      </c>
      <c r="H1644">
        <f t="shared" si="7"/>
        <v>0</v>
      </c>
      <c r="I1644" s="71">
        <f t="shared" si="8"/>
        <v>1</v>
      </c>
      <c r="J1644">
        <f t="shared" si="9"/>
        <v>0</v>
      </c>
      <c r="K1644" t="str">
        <f t="shared" ref="K1644:M1644" si="3284">if(H1644=1,$E1644,"")</f>
        <v/>
      </c>
      <c r="L1644" s="19">
        <f t="shared" si="3284"/>
        <v>0.04867723499</v>
      </c>
      <c r="M1644" t="str">
        <f t="shared" si="3284"/>
        <v/>
      </c>
      <c r="N1644" s="158">
        <f>if('StockBond Returns'!AB1642=0,1,0)</f>
        <v>0</v>
      </c>
      <c r="O1644">
        <f>if( and('StockBond Returns'!$AB1642&lt;0,'StockBond Returns'!$AB1642&gt;=-0.1),1,0)</f>
        <v>1</v>
      </c>
      <c r="P1644">
        <f>if( and('StockBond Returns'!$AB1642&lt;-0.1,'StockBond Returns'!$AB1642&gt;=-0.2),1,0)</f>
        <v>0</v>
      </c>
      <c r="Q1644">
        <f>if( and('StockBond Returns'!$AB1642&lt;-0.2,'StockBond Returns'!$AB1642&gt;=-0.3),1,0)</f>
        <v>0</v>
      </c>
      <c r="R1644">
        <f>if('StockBond Returns'!AB1642&lt;-0.3,1,0)</f>
        <v>0</v>
      </c>
      <c r="S1644" t="str">
        <f t="shared" ref="S1644:W1644" si="3285">if(N1644=1,$E1644,"")</f>
        <v/>
      </c>
      <c r="T1644" s="19">
        <f t="shared" si="3285"/>
        <v>0.04867723499</v>
      </c>
      <c r="U1644" t="str">
        <f t="shared" si="3285"/>
        <v/>
      </c>
      <c r="V1644" t="str">
        <f t="shared" si="3285"/>
        <v/>
      </c>
      <c r="W1644" t="str">
        <f t="shared" si="3285"/>
        <v/>
      </c>
    </row>
    <row r="1645">
      <c r="A1645">
        <f t="shared" si="33"/>
        <v>7</v>
      </c>
      <c r="B1645">
        <f t="shared" si="34"/>
        <v>2007</v>
      </c>
      <c r="C1645" s="159">
        <f t="shared" si="709"/>
        <v>39294</v>
      </c>
      <c r="D1645" s="156">
        <f t="shared" si="12"/>
        <v>2007.5</v>
      </c>
      <c r="E1645" s="157">
        <f>('StockBond Returns'!Y1644+'StockBond Returns'!AA1644-'Parameters &amp; Main Results'!$B$33)/'StockBond Returns'!Z1644*12</f>
        <v>0.04925919482</v>
      </c>
      <c r="F1645" s="77">
        <f>'StockBond Returns'!Y1644+'StockBond Returns'!AA1644-'StockBond Returns'!Z1644*'Distribution of Final Value'!$B$7</f>
        <v>2.891073798</v>
      </c>
      <c r="G1645" s="19">
        <f>1/'StockBond Returns'!M1643</f>
        <v>0.03634625878</v>
      </c>
      <c r="H1645">
        <f t="shared" si="7"/>
        <v>0</v>
      </c>
      <c r="I1645" s="71">
        <f t="shared" si="8"/>
        <v>1</v>
      </c>
      <c r="J1645">
        <f t="shared" si="9"/>
        <v>0</v>
      </c>
      <c r="K1645" t="str">
        <f t="shared" ref="K1645:M1645" si="3286">if(H1645=1,$E1645,"")</f>
        <v/>
      </c>
      <c r="L1645" s="19">
        <f t="shared" si="3286"/>
        <v>0.04925919482</v>
      </c>
      <c r="M1645" t="str">
        <f t="shared" si="3286"/>
        <v/>
      </c>
      <c r="N1645" s="158">
        <f>if('StockBond Returns'!AB1643=0,1,0)</f>
        <v>0</v>
      </c>
      <c r="O1645">
        <f>if( and('StockBond Returns'!$AB1643&lt;0,'StockBond Returns'!$AB1643&gt;=-0.1),1,0)</f>
        <v>1</v>
      </c>
      <c r="P1645">
        <f>if( and('StockBond Returns'!$AB1643&lt;-0.1,'StockBond Returns'!$AB1643&gt;=-0.2),1,0)</f>
        <v>0</v>
      </c>
      <c r="Q1645">
        <f>if( and('StockBond Returns'!$AB1643&lt;-0.2,'StockBond Returns'!$AB1643&gt;=-0.3),1,0)</f>
        <v>0</v>
      </c>
      <c r="R1645">
        <f>if('StockBond Returns'!AB1643&lt;-0.3,1,0)</f>
        <v>0</v>
      </c>
      <c r="S1645" t="str">
        <f t="shared" ref="S1645:W1645" si="3287">if(N1645=1,$E1645,"")</f>
        <v/>
      </c>
      <c r="T1645" s="19">
        <f t="shared" si="3287"/>
        <v>0.04925919482</v>
      </c>
      <c r="U1645" t="str">
        <f t="shared" si="3287"/>
        <v/>
      </c>
      <c r="V1645" t="str">
        <f t="shared" si="3287"/>
        <v/>
      </c>
      <c r="W1645" t="str">
        <f t="shared" si="3287"/>
        <v/>
      </c>
    </row>
    <row r="1646">
      <c r="A1646">
        <f t="shared" si="33"/>
        <v>8</v>
      </c>
      <c r="B1646">
        <f t="shared" si="34"/>
        <v>2007</v>
      </c>
      <c r="C1646" s="159">
        <f t="shared" si="709"/>
        <v>39325</v>
      </c>
      <c r="D1646" s="156">
        <f t="shared" si="12"/>
        <v>2007.583333</v>
      </c>
      <c r="E1646" s="157">
        <f>('StockBond Returns'!Y1645+'StockBond Returns'!AA1645-'Parameters &amp; Main Results'!$B$33)/'StockBond Returns'!Z1645*12</f>
        <v>0.05075772668</v>
      </c>
      <c r="F1646" s="77">
        <f>'StockBond Returns'!Y1645+'StockBond Returns'!AA1645-'StockBond Returns'!Z1645*'Distribution of Final Value'!$B$7</f>
        <v>3.317281564</v>
      </c>
      <c r="G1646" s="19">
        <f>1/'StockBond Returns'!M1644</f>
        <v>0.03812346732</v>
      </c>
      <c r="H1646">
        <f t="shared" si="7"/>
        <v>0</v>
      </c>
      <c r="I1646" s="71">
        <f t="shared" si="8"/>
        <v>1</v>
      </c>
      <c r="J1646">
        <f t="shared" si="9"/>
        <v>0</v>
      </c>
      <c r="K1646" t="str">
        <f t="shared" ref="K1646:M1646" si="3288">if(H1646=1,$E1646,"")</f>
        <v/>
      </c>
      <c r="L1646" s="19">
        <f t="shared" si="3288"/>
        <v>0.05075772668</v>
      </c>
      <c r="M1646" t="str">
        <f t="shared" si="3288"/>
        <v/>
      </c>
      <c r="N1646" s="158">
        <f>if('StockBond Returns'!AB1644=0,1,0)</f>
        <v>0</v>
      </c>
      <c r="O1646">
        <f>if( and('StockBond Returns'!$AB1644&lt;0,'StockBond Returns'!$AB1644&gt;=-0.1),1,0)</f>
        <v>0</v>
      </c>
      <c r="P1646">
        <f>if( and('StockBond Returns'!$AB1644&lt;-0.1,'StockBond Returns'!$AB1644&gt;=-0.2),1,0)</f>
        <v>1</v>
      </c>
      <c r="Q1646">
        <f>if( and('StockBond Returns'!$AB1644&lt;-0.2,'StockBond Returns'!$AB1644&gt;=-0.3),1,0)</f>
        <v>0</v>
      </c>
      <c r="R1646">
        <f>if('StockBond Returns'!AB1644&lt;-0.3,1,0)</f>
        <v>0</v>
      </c>
      <c r="S1646" t="str">
        <f t="shared" ref="S1646:W1646" si="3289">if(N1646=1,$E1646,"")</f>
        <v/>
      </c>
      <c r="T1646" t="str">
        <f t="shared" si="3289"/>
        <v/>
      </c>
      <c r="U1646" s="19">
        <f t="shared" si="3289"/>
        <v>0.05075772668</v>
      </c>
      <c r="V1646" t="str">
        <f t="shared" si="3289"/>
        <v/>
      </c>
      <c r="W1646" t="str">
        <f t="shared" si="3289"/>
        <v/>
      </c>
    </row>
    <row r="1647">
      <c r="A1647">
        <f t="shared" si="33"/>
        <v>9</v>
      </c>
      <c r="B1647">
        <f t="shared" si="34"/>
        <v>2007</v>
      </c>
      <c r="C1647" s="159">
        <f t="shared" si="709"/>
        <v>39355</v>
      </c>
      <c r="D1647" s="156">
        <f t="shared" si="12"/>
        <v>2007.666667</v>
      </c>
      <c r="E1647" s="157">
        <f>('StockBond Returns'!Y1646+'StockBond Returns'!AA1646-'Parameters &amp; Main Results'!$B$33)/'StockBond Returns'!Z1646*12</f>
        <v>0.05012923335</v>
      </c>
      <c r="F1647" s="77">
        <f>'StockBond Returns'!Y1646+'StockBond Returns'!AA1646-'StockBond Returns'!Z1646*'Distribution of Final Value'!$B$7</f>
        <v>3.136563786</v>
      </c>
      <c r="G1647" s="19">
        <f>1/'StockBond Returns'!M1645</f>
        <v>0.0377403963</v>
      </c>
      <c r="H1647">
        <f t="shared" si="7"/>
        <v>0</v>
      </c>
      <c r="I1647" s="71">
        <f t="shared" si="8"/>
        <v>1</v>
      </c>
      <c r="J1647">
        <f t="shared" si="9"/>
        <v>0</v>
      </c>
      <c r="K1647" t="str">
        <f t="shared" ref="K1647:M1647" si="3290">if(H1647=1,$E1647,"")</f>
        <v/>
      </c>
      <c r="L1647" s="19">
        <f t="shared" si="3290"/>
        <v>0.05012923335</v>
      </c>
      <c r="M1647" t="str">
        <f t="shared" si="3290"/>
        <v/>
      </c>
      <c r="N1647" s="158">
        <f>if('StockBond Returns'!AB1645=0,1,0)</f>
        <v>0</v>
      </c>
      <c r="O1647">
        <f>if( and('StockBond Returns'!$AB1645&lt;0,'StockBond Returns'!$AB1645&gt;=-0.1),1,0)</f>
        <v>1</v>
      </c>
      <c r="P1647">
        <f>if( and('StockBond Returns'!$AB1645&lt;-0.1,'StockBond Returns'!$AB1645&gt;=-0.2),1,0)</f>
        <v>0</v>
      </c>
      <c r="Q1647">
        <f>if( and('StockBond Returns'!$AB1645&lt;-0.2,'StockBond Returns'!$AB1645&gt;=-0.3),1,0)</f>
        <v>0</v>
      </c>
      <c r="R1647">
        <f>if('StockBond Returns'!AB1645&lt;-0.3,1,0)</f>
        <v>0</v>
      </c>
      <c r="S1647" t="str">
        <f t="shared" ref="S1647:W1647" si="3291">if(N1647=1,$E1647,"")</f>
        <v/>
      </c>
      <c r="T1647" s="19">
        <f t="shared" si="3291"/>
        <v>0.05012923335</v>
      </c>
      <c r="U1647" t="str">
        <f t="shared" si="3291"/>
        <v/>
      </c>
      <c r="V1647" t="str">
        <f t="shared" si="3291"/>
        <v/>
      </c>
      <c r="W1647" t="str">
        <f t="shared" si="3291"/>
        <v/>
      </c>
    </row>
    <row r="1648">
      <c r="A1648">
        <f t="shared" si="33"/>
        <v>10</v>
      </c>
      <c r="B1648">
        <f t="shared" si="34"/>
        <v>2007</v>
      </c>
      <c r="C1648" s="159">
        <f t="shared" si="709"/>
        <v>39386</v>
      </c>
      <c r="D1648" s="156">
        <f t="shared" si="12"/>
        <v>2007.75</v>
      </c>
      <c r="E1648" s="157">
        <f>('StockBond Returns'!Y1647+'StockBond Returns'!AA1647-'Parameters &amp; Main Results'!$B$33)/'StockBond Returns'!Z1647*12</f>
        <v>0.04870451777</v>
      </c>
      <c r="F1648" s="77">
        <f>'StockBond Returns'!Y1647+'StockBond Returns'!AA1647-'StockBond Returns'!Z1647*'Distribution of Final Value'!$B$7</f>
        <v>2.729383225</v>
      </c>
      <c r="G1648" s="19">
        <f>1/'StockBond Returns'!M1646</f>
        <v>0.03620972952</v>
      </c>
      <c r="H1648">
        <f t="shared" si="7"/>
        <v>0</v>
      </c>
      <c r="I1648" s="71">
        <f t="shared" si="8"/>
        <v>1</v>
      </c>
      <c r="J1648">
        <f t="shared" si="9"/>
        <v>0</v>
      </c>
      <c r="K1648" t="str">
        <f t="shared" ref="K1648:M1648" si="3292">if(H1648=1,$E1648,"")</f>
        <v/>
      </c>
      <c r="L1648" s="19">
        <f t="shared" si="3292"/>
        <v>0.04870451777</v>
      </c>
      <c r="M1648" t="str">
        <f t="shared" si="3292"/>
        <v/>
      </c>
      <c r="N1648" s="158">
        <f>if('StockBond Returns'!AB1646=0,1,0)</f>
        <v>0</v>
      </c>
      <c r="O1648">
        <f>if( and('StockBond Returns'!$AB1646&lt;0,'StockBond Returns'!$AB1646&gt;=-0.1),1,0)</f>
        <v>1</v>
      </c>
      <c r="P1648">
        <f>if( and('StockBond Returns'!$AB1646&lt;-0.1,'StockBond Returns'!$AB1646&gt;=-0.2),1,0)</f>
        <v>0</v>
      </c>
      <c r="Q1648">
        <f>if( and('StockBond Returns'!$AB1646&lt;-0.2,'StockBond Returns'!$AB1646&gt;=-0.3),1,0)</f>
        <v>0</v>
      </c>
      <c r="R1648">
        <f>if('StockBond Returns'!AB1646&lt;-0.3,1,0)</f>
        <v>0</v>
      </c>
      <c r="S1648" t="str">
        <f t="shared" ref="S1648:W1648" si="3293">if(N1648=1,$E1648,"")</f>
        <v/>
      </c>
      <c r="T1648" s="19">
        <f t="shared" si="3293"/>
        <v>0.04870451777</v>
      </c>
      <c r="U1648" t="str">
        <f t="shared" si="3293"/>
        <v/>
      </c>
      <c r="V1648" t="str">
        <f t="shared" si="3293"/>
        <v/>
      </c>
      <c r="W1648" t="str">
        <f t="shared" si="3293"/>
        <v/>
      </c>
    </row>
    <row r="1649">
      <c r="A1649">
        <f t="shared" si="33"/>
        <v>11</v>
      </c>
      <c r="B1649">
        <f t="shared" si="34"/>
        <v>2007</v>
      </c>
      <c r="C1649" s="159">
        <f t="shared" si="709"/>
        <v>39416</v>
      </c>
      <c r="D1649" s="156">
        <f t="shared" si="12"/>
        <v>2007.833333</v>
      </c>
      <c r="E1649" s="157">
        <f>('StockBond Returns'!Y1648+'StockBond Returns'!AA1648-'Parameters &amp; Main Results'!$B$33)/'StockBond Returns'!Z1648*12</f>
        <v>0.04878518779</v>
      </c>
      <c r="F1649" s="77">
        <f>'StockBond Returns'!Y1648+'StockBond Returns'!AA1648-'StockBond Returns'!Z1648*'Distribution of Final Value'!$B$7</f>
        <v>2.751475091</v>
      </c>
      <c r="G1649" s="19">
        <f>1/'StockBond Returns'!M1647</f>
        <v>0.03637272871</v>
      </c>
      <c r="H1649">
        <f t="shared" si="7"/>
        <v>0</v>
      </c>
      <c r="I1649" s="71">
        <f t="shared" si="8"/>
        <v>1</v>
      </c>
      <c r="J1649">
        <f t="shared" si="9"/>
        <v>0</v>
      </c>
      <c r="K1649" t="str">
        <f t="shared" ref="K1649:M1649" si="3294">if(H1649=1,$E1649,"")</f>
        <v/>
      </c>
      <c r="L1649" s="19">
        <f t="shared" si="3294"/>
        <v>0.04878518779</v>
      </c>
      <c r="M1649" t="str">
        <f t="shared" si="3294"/>
        <v/>
      </c>
      <c r="N1649" s="158">
        <f>if('StockBond Returns'!AB1647=0,1,0)</f>
        <v>0</v>
      </c>
      <c r="O1649">
        <f>if( and('StockBond Returns'!$AB1647&lt;0,'StockBond Returns'!$AB1647&gt;=-0.1),1,0)</f>
        <v>1</v>
      </c>
      <c r="P1649">
        <f>if( and('StockBond Returns'!$AB1647&lt;-0.1,'StockBond Returns'!$AB1647&gt;=-0.2),1,0)</f>
        <v>0</v>
      </c>
      <c r="Q1649">
        <f>if( and('StockBond Returns'!$AB1647&lt;-0.2,'StockBond Returns'!$AB1647&gt;=-0.3),1,0)</f>
        <v>0</v>
      </c>
      <c r="R1649">
        <f>if('StockBond Returns'!AB1647&lt;-0.3,1,0)</f>
        <v>0</v>
      </c>
      <c r="S1649" t="str">
        <f t="shared" ref="S1649:W1649" si="3295">if(N1649=1,$E1649,"")</f>
        <v/>
      </c>
      <c r="T1649" s="19">
        <f t="shared" si="3295"/>
        <v>0.04878518779</v>
      </c>
      <c r="U1649" t="str">
        <f t="shared" si="3295"/>
        <v/>
      </c>
      <c r="V1649" t="str">
        <f t="shared" si="3295"/>
        <v/>
      </c>
      <c r="W1649" t="str">
        <f t="shared" si="3295"/>
        <v/>
      </c>
    </row>
    <row r="1650">
      <c r="A1650">
        <f t="shared" si="33"/>
        <v>12</v>
      </c>
      <c r="B1650">
        <f t="shared" si="34"/>
        <v>2007</v>
      </c>
      <c r="C1650" s="159">
        <f t="shared" si="709"/>
        <v>39447</v>
      </c>
      <c r="D1650" s="156">
        <f t="shared" si="12"/>
        <v>2007.916667</v>
      </c>
      <c r="E1650" s="157">
        <f>('StockBond Returns'!Y1649+'StockBond Returns'!AA1649-'Parameters &amp; Main Results'!$B$33)/'StockBond Returns'!Z1649*12</f>
        <v>0.05031486325</v>
      </c>
      <c r="F1650" s="77">
        <f>'StockBond Returns'!Y1649+'StockBond Returns'!AA1649-'StockBond Returns'!Z1649*'Distribution of Final Value'!$B$7</f>
        <v>3.185972093</v>
      </c>
      <c r="G1650" s="19">
        <f>1/'StockBond Returns'!M1648</f>
        <v>0.03840079017</v>
      </c>
      <c r="H1650">
        <f t="shared" si="7"/>
        <v>0</v>
      </c>
      <c r="I1650" s="71">
        <f t="shared" si="8"/>
        <v>1</v>
      </c>
      <c r="J1650">
        <f t="shared" si="9"/>
        <v>0</v>
      </c>
      <c r="K1650" t="str">
        <f t="shared" ref="K1650:M1650" si="3296">if(H1650=1,$E1650,"")</f>
        <v/>
      </c>
      <c r="L1650" s="19">
        <f t="shared" si="3296"/>
        <v>0.05031486325</v>
      </c>
      <c r="M1650" t="str">
        <f t="shared" si="3296"/>
        <v/>
      </c>
      <c r="N1650" s="158">
        <f>if('StockBond Returns'!AB1648=0,1,0)</f>
        <v>0</v>
      </c>
      <c r="O1650">
        <f>if( and('StockBond Returns'!$AB1648&lt;0,'StockBond Returns'!$AB1648&gt;=-0.1),1,0)</f>
        <v>1</v>
      </c>
      <c r="P1650">
        <f>if( and('StockBond Returns'!$AB1648&lt;-0.1,'StockBond Returns'!$AB1648&gt;=-0.2),1,0)</f>
        <v>0</v>
      </c>
      <c r="Q1650">
        <f>if( and('StockBond Returns'!$AB1648&lt;-0.2,'StockBond Returns'!$AB1648&gt;=-0.3),1,0)</f>
        <v>0</v>
      </c>
      <c r="R1650">
        <f>if('StockBond Returns'!AB1648&lt;-0.3,1,0)</f>
        <v>0</v>
      </c>
      <c r="S1650" t="str">
        <f t="shared" ref="S1650:W1650" si="3297">if(N1650=1,$E1650,"")</f>
        <v/>
      </c>
      <c r="T1650" s="19">
        <f t="shared" si="3297"/>
        <v>0.05031486325</v>
      </c>
      <c r="U1650" t="str">
        <f t="shared" si="3297"/>
        <v/>
      </c>
      <c r="V1650" t="str">
        <f t="shared" si="3297"/>
        <v/>
      </c>
      <c r="W1650" t="str">
        <f t="shared" si="3297"/>
        <v/>
      </c>
    </row>
    <row r="1651">
      <c r="A1651">
        <f t="shared" si="33"/>
        <v>1</v>
      </c>
      <c r="B1651">
        <f t="shared" si="34"/>
        <v>2008</v>
      </c>
      <c r="C1651" s="159">
        <f t="shared" si="709"/>
        <v>39478</v>
      </c>
      <c r="D1651" s="156">
        <f t="shared" si="12"/>
        <v>2008</v>
      </c>
      <c r="E1651" s="157">
        <f>('StockBond Returns'!Y1650+'StockBond Returns'!AA1650-'Parameters &amp; Main Results'!$B$33)/'StockBond Returns'!Z1650*12</f>
        <v>0.05093560011</v>
      </c>
      <c r="F1651" s="77">
        <f>'StockBond Returns'!Y1650+'StockBond Returns'!AA1650-'StockBond Returns'!Z1650*'Distribution of Final Value'!$B$7</f>
        <v>3.361135078</v>
      </c>
      <c r="G1651" s="19">
        <f>1/'StockBond Returns'!M1649</f>
        <v>0.0388124141</v>
      </c>
      <c r="H1651">
        <f t="shared" si="7"/>
        <v>0</v>
      </c>
      <c r="I1651" s="71">
        <f t="shared" si="8"/>
        <v>1</v>
      </c>
      <c r="J1651">
        <f t="shared" si="9"/>
        <v>0</v>
      </c>
      <c r="K1651" t="str">
        <f t="shared" ref="K1651:M1651" si="3298">if(H1651=1,$E1651,"")</f>
        <v/>
      </c>
      <c r="L1651" s="19">
        <f t="shared" si="3298"/>
        <v>0.05093560011</v>
      </c>
      <c r="M1651" t="str">
        <f t="shared" si="3298"/>
        <v/>
      </c>
      <c r="N1651" s="158">
        <f>if('StockBond Returns'!AB1649=0,1,0)</f>
        <v>0</v>
      </c>
      <c r="O1651">
        <f>if( and('StockBond Returns'!$AB1649&lt;0,'StockBond Returns'!$AB1649&gt;=-0.1),1,0)</f>
        <v>0</v>
      </c>
      <c r="P1651">
        <f>if( and('StockBond Returns'!$AB1649&lt;-0.1,'StockBond Returns'!$AB1649&gt;=-0.2),1,0)</f>
        <v>1</v>
      </c>
      <c r="Q1651">
        <f>if( and('StockBond Returns'!$AB1649&lt;-0.2,'StockBond Returns'!$AB1649&gt;=-0.3),1,0)</f>
        <v>0</v>
      </c>
      <c r="R1651">
        <f>if('StockBond Returns'!AB1649&lt;-0.3,1,0)</f>
        <v>0</v>
      </c>
      <c r="S1651" t="str">
        <f t="shared" ref="S1651:W1651" si="3299">if(N1651=1,$E1651,"")</f>
        <v/>
      </c>
      <c r="T1651" t="str">
        <f t="shared" si="3299"/>
        <v/>
      </c>
      <c r="U1651" s="19">
        <f t="shared" si="3299"/>
        <v>0.05093560011</v>
      </c>
      <c r="V1651" t="str">
        <f t="shared" si="3299"/>
        <v/>
      </c>
      <c r="W1651" t="str">
        <f t="shared" si="3299"/>
        <v/>
      </c>
    </row>
    <row r="1652">
      <c r="A1652">
        <f t="shared" si="33"/>
        <v>2</v>
      </c>
      <c r="B1652">
        <f t="shared" si="34"/>
        <v>2008</v>
      </c>
      <c r="C1652" s="159">
        <f t="shared" si="709"/>
        <v>39507</v>
      </c>
      <c r="D1652" s="156">
        <f t="shared" si="12"/>
        <v>2008.083333</v>
      </c>
      <c r="E1652" s="157">
        <f>('StockBond Returns'!Y1651+'StockBond Returns'!AA1651-'Parameters &amp; Main Results'!$B$33)/'StockBond Returns'!Z1651*12</f>
        <v>0.05320062749</v>
      </c>
      <c r="F1652" s="77">
        <f>'StockBond Returns'!Y1651+'StockBond Returns'!AA1651-'StockBond Returns'!Z1651*'Distribution of Final Value'!$B$7</f>
        <v>4.003497614</v>
      </c>
      <c r="G1652" s="19">
        <f>1/'StockBond Returns'!M1650</f>
        <v>0.04163429791</v>
      </c>
      <c r="H1652">
        <f t="shared" si="7"/>
        <v>0</v>
      </c>
      <c r="I1652" s="71">
        <f t="shared" si="8"/>
        <v>1</v>
      </c>
      <c r="J1652">
        <f t="shared" si="9"/>
        <v>0</v>
      </c>
      <c r="K1652" t="str">
        <f t="shared" ref="K1652:M1652" si="3300">if(H1652=1,$E1652,"")</f>
        <v/>
      </c>
      <c r="L1652" s="19">
        <f t="shared" si="3300"/>
        <v>0.05320062749</v>
      </c>
      <c r="M1652" t="str">
        <f t="shared" si="3300"/>
        <v/>
      </c>
      <c r="N1652" s="158">
        <f>if('StockBond Returns'!AB1650=0,1,0)</f>
        <v>0</v>
      </c>
      <c r="O1652">
        <f>if( and('StockBond Returns'!$AB1650&lt;0,'StockBond Returns'!$AB1650&gt;=-0.1),1,0)</f>
        <v>0</v>
      </c>
      <c r="P1652">
        <f>if( and('StockBond Returns'!$AB1650&lt;-0.1,'StockBond Returns'!$AB1650&gt;=-0.2),1,0)</f>
        <v>1</v>
      </c>
      <c r="Q1652">
        <f>if( and('StockBond Returns'!$AB1650&lt;-0.2,'StockBond Returns'!$AB1650&gt;=-0.3),1,0)</f>
        <v>0</v>
      </c>
      <c r="R1652">
        <f>if('StockBond Returns'!AB1650&lt;-0.3,1,0)</f>
        <v>0</v>
      </c>
      <c r="S1652" t="str">
        <f t="shared" ref="S1652:W1652" si="3301">if(N1652=1,$E1652,"")</f>
        <v/>
      </c>
      <c r="T1652" t="str">
        <f t="shared" si="3301"/>
        <v/>
      </c>
      <c r="U1652" s="19">
        <f t="shared" si="3301"/>
        <v>0.05320062749</v>
      </c>
      <c r="V1652" t="str">
        <f t="shared" si="3301"/>
        <v/>
      </c>
      <c r="W1652" t="str">
        <f t="shared" si="3301"/>
        <v/>
      </c>
    </row>
    <row r="1653">
      <c r="A1653">
        <f t="shared" si="33"/>
        <v>3</v>
      </c>
      <c r="B1653">
        <f t="shared" si="34"/>
        <v>2008</v>
      </c>
      <c r="C1653" s="159">
        <f t="shared" si="709"/>
        <v>39538</v>
      </c>
      <c r="D1653" s="156">
        <f t="shared" si="12"/>
        <v>2008.166667</v>
      </c>
      <c r="E1653" s="157">
        <f>('StockBond Returns'!Y1652+'StockBond Returns'!AA1652-'Parameters &amp; Main Results'!$B$33)/'StockBond Returns'!Z1652*12</f>
        <v>0.05464825633</v>
      </c>
      <c r="F1653" s="77">
        <f>'StockBond Returns'!Y1652+'StockBond Returns'!AA1652-'StockBond Returns'!Z1652*'Distribution of Final Value'!$B$7</f>
        <v>4.412081684</v>
      </c>
      <c r="G1653" s="19">
        <f>1/'StockBond Returns'!M1651</f>
        <v>0.04333711513</v>
      </c>
      <c r="H1653">
        <f t="shared" si="7"/>
        <v>0</v>
      </c>
      <c r="I1653" s="71">
        <f t="shared" si="8"/>
        <v>1</v>
      </c>
      <c r="J1653">
        <f t="shared" si="9"/>
        <v>0</v>
      </c>
      <c r="K1653" t="str">
        <f t="shared" ref="K1653:M1653" si="3302">if(H1653=1,$E1653,"")</f>
        <v/>
      </c>
      <c r="L1653" s="19">
        <f t="shared" si="3302"/>
        <v>0.05464825633</v>
      </c>
      <c r="M1653" t="str">
        <f t="shared" si="3302"/>
        <v/>
      </c>
      <c r="N1653" s="158">
        <f>if('StockBond Returns'!AB1651=0,1,0)</f>
        <v>0</v>
      </c>
      <c r="O1653">
        <f>if( and('StockBond Returns'!$AB1651&lt;0,'StockBond Returns'!$AB1651&gt;=-0.1),1,0)</f>
        <v>0</v>
      </c>
      <c r="P1653">
        <f>if( and('StockBond Returns'!$AB1651&lt;-0.1,'StockBond Returns'!$AB1651&gt;=-0.2),1,0)</f>
        <v>1</v>
      </c>
      <c r="Q1653">
        <f>if( and('StockBond Returns'!$AB1651&lt;-0.2,'StockBond Returns'!$AB1651&gt;=-0.3),1,0)</f>
        <v>0</v>
      </c>
      <c r="R1653">
        <f>if('StockBond Returns'!AB1651&lt;-0.3,1,0)</f>
        <v>0</v>
      </c>
      <c r="S1653" t="str">
        <f t="shared" ref="S1653:W1653" si="3303">if(N1653=1,$E1653,"")</f>
        <v/>
      </c>
      <c r="T1653" t="str">
        <f t="shared" si="3303"/>
        <v/>
      </c>
      <c r="U1653" s="19">
        <f t="shared" si="3303"/>
        <v>0.05464825633</v>
      </c>
      <c r="V1653" t="str">
        <f t="shared" si="3303"/>
        <v/>
      </c>
      <c r="W1653" t="str">
        <f t="shared" si="3303"/>
        <v/>
      </c>
    </row>
    <row r="1654">
      <c r="A1654">
        <f t="shared" si="33"/>
        <v>4</v>
      </c>
      <c r="B1654">
        <f t="shared" si="34"/>
        <v>2008</v>
      </c>
      <c r="C1654" s="159">
        <f t="shared" si="709"/>
        <v>39568</v>
      </c>
      <c r="D1654" s="156">
        <f t="shared" si="12"/>
        <v>2008.25</v>
      </c>
      <c r="E1654" s="157">
        <f>('StockBond Returns'!Y1653+'StockBond Returns'!AA1653-'Parameters &amp; Main Results'!$B$33)/'StockBond Returns'!Z1653*12</f>
        <v>0.05511317255</v>
      </c>
      <c r="F1654" s="77">
        <f>'StockBond Returns'!Y1653+'StockBond Returns'!AA1653-'StockBond Returns'!Z1653*'Distribution of Final Value'!$B$7</f>
        <v>4.540529746</v>
      </c>
      <c r="G1654" s="19">
        <f>1/'StockBond Returns'!M1652</f>
        <v>0.04404182783</v>
      </c>
      <c r="H1654">
        <f t="shared" si="7"/>
        <v>0</v>
      </c>
      <c r="I1654" s="71">
        <f t="shared" si="8"/>
        <v>1</v>
      </c>
      <c r="J1654">
        <f t="shared" si="9"/>
        <v>0</v>
      </c>
      <c r="K1654" t="str">
        <f t="shared" ref="K1654:M1654" si="3304">if(H1654=1,$E1654,"")</f>
        <v/>
      </c>
      <c r="L1654" s="19">
        <f t="shared" si="3304"/>
        <v>0.05511317255</v>
      </c>
      <c r="M1654" t="str">
        <f t="shared" si="3304"/>
        <v/>
      </c>
      <c r="N1654" s="158">
        <f>if('StockBond Returns'!AB1652=0,1,0)</f>
        <v>0</v>
      </c>
      <c r="O1654">
        <f>if( and('StockBond Returns'!$AB1652&lt;0,'StockBond Returns'!$AB1652&gt;=-0.1),1,0)</f>
        <v>0</v>
      </c>
      <c r="P1654">
        <f>if( and('StockBond Returns'!$AB1652&lt;-0.1,'StockBond Returns'!$AB1652&gt;=-0.2),1,0)</f>
        <v>1</v>
      </c>
      <c r="Q1654">
        <f>if( and('StockBond Returns'!$AB1652&lt;-0.2,'StockBond Returns'!$AB1652&gt;=-0.3),1,0)</f>
        <v>0</v>
      </c>
      <c r="R1654">
        <f>if('StockBond Returns'!AB1652&lt;-0.3,1,0)</f>
        <v>0</v>
      </c>
      <c r="S1654" t="str">
        <f t="shared" ref="S1654:W1654" si="3305">if(N1654=1,$E1654,"")</f>
        <v/>
      </c>
      <c r="T1654" t="str">
        <f t="shared" si="3305"/>
        <v/>
      </c>
      <c r="U1654" s="19">
        <f t="shared" si="3305"/>
        <v>0.05511317255</v>
      </c>
      <c r="V1654" t="str">
        <f t="shared" si="3305"/>
        <v/>
      </c>
      <c r="W1654" t="str">
        <f t="shared" si="3305"/>
        <v/>
      </c>
    </row>
    <row r="1655">
      <c r="A1655">
        <f t="shared" si="33"/>
        <v>5</v>
      </c>
      <c r="B1655">
        <f t="shared" si="34"/>
        <v>2008</v>
      </c>
      <c r="C1655" s="159">
        <f t="shared" si="709"/>
        <v>39599</v>
      </c>
      <c r="D1655" s="156">
        <f t="shared" si="12"/>
        <v>2008.333333</v>
      </c>
      <c r="E1655" s="157">
        <f>('StockBond Returns'!Y1654+'StockBond Returns'!AA1654-'Parameters &amp; Main Results'!$B$33)/'StockBond Returns'!Z1654*12</f>
        <v>0.05384743932</v>
      </c>
      <c r="F1655" s="77">
        <f>'StockBond Returns'!Y1654+'StockBond Returns'!AA1654-'StockBond Returns'!Z1654*'Distribution of Final Value'!$B$7</f>
        <v>4.177702599</v>
      </c>
      <c r="G1655" s="19">
        <f>1/'StockBond Returns'!M1653</f>
        <v>0.04234825997</v>
      </c>
      <c r="H1655">
        <f t="shared" si="7"/>
        <v>0</v>
      </c>
      <c r="I1655" s="71">
        <f t="shared" si="8"/>
        <v>1</v>
      </c>
      <c r="J1655">
        <f t="shared" si="9"/>
        <v>0</v>
      </c>
      <c r="K1655" t="str">
        <f t="shared" ref="K1655:M1655" si="3306">if(H1655=1,$E1655,"")</f>
        <v/>
      </c>
      <c r="L1655" s="19">
        <f t="shared" si="3306"/>
        <v>0.05384743932</v>
      </c>
      <c r="M1655" t="str">
        <f t="shared" si="3306"/>
        <v/>
      </c>
      <c r="N1655" s="158">
        <f>if('StockBond Returns'!AB1653=0,1,0)</f>
        <v>0</v>
      </c>
      <c r="O1655">
        <f>if( and('StockBond Returns'!$AB1653&lt;0,'StockBond Returns'!$AB1653&gt;=-0.1),1,0)</f>
        <v>0</v>
      </c>
      <c r="P1655">
        <f>if( and('StockBond Returns'!$AB1653&lt;-0.1,'StockBond Returns'!$AB1653&gt;=-0.2),1,0)</f>
        <v>1</v>
      </c>
      <c r="Q1655">
        <f>if( and('StockBond Returns'!$AB1653&lt;-0.2,'StockBond Returns'!$AB1653&gt;=-0.3),1,0)</f>
        <v>0</v>
      </c>
      <c r="R1655">
        <f>if('StockBond Returns'!AB1653&lt;-0.3,1,0)</f>
        <v>0</v>
      </c>
      <c r="S1655" t="str">
        <f t="shared" ref="S1655:W1655" si="3307">if(N1655=1,$E1655,"")</f>
        <v/>
      </c>
      <c r="T1655" t="str">
        <f t="shared" si="3307"/>
        <v/>
      </c>
      <c r="U1655" s="19">
        <f t="shared" si="3307"/>
        <v>0.05384743932</v>
      </c>
      <c r="V1655" t="str">
        <f t="shared" si="3307"/>
        <v/>
      </c>
      <c r="W1655" t="str">
        <f t="shared" si="3307"/>
        <v/>
      </c>
    </row>
    <row r="1656">
      <c r="A1656">
        <f t="shared" si="33"/>
        <v>6</v>
      </c>
      <c r="B1656">
        <f t="shared" si="34"/>
        <v>2008</v>
      </c>
      <c r="C1656" s="159">
        <f t="shared" si="709"/>
        <v>39629</v>
      </c>
      <c r="D1656" s="156">
        <f t="shared" si="12"/>
        <v>2008.416667</v>
      </c>
      <c r="E1656" s="157">
        <f>('StockBond Returns'!Y1655+'StockBond Returns'!AA1655-'Parameters &amp; Main Results'!$B$33)/'StockBond Returns'!Z1655*12</f>
        <v>0.05455455906</v>
      </c>
      <c r="F1656" s="77">
        <f>'StockBond Returns'!Y1655+'StockBond Returns'!AA1655-'StockBond Returns'!Z1655*'Distribution of Final Value'!$B$7</f>
        <v>4.375040068</v>
      </c>
      <c r="G1656" s="19">
        <f>1/'StockBond Returns'!M1654</f>
        <v>0.04273492938</v>
      </c>
      <c r="H1656">
        <f t="shared" si="7"/>
        <v>0</v>
      </c>
      <c r="I1656" s="71">
        <f t="shared" si="8"/>
        <v>1</v>
      </c>
      <c r="J1656">
        <f t="shared" si="9"/>
        <v>0</v>
      </c>
      <c r="K1656" t="str">
        <f t="shared" ref="K1656:M1656" si="3308">if(H1656=1,$E1656,"")</f>
        <v/>
      </c>
      <c r="L1656" s="19">
        <f t="shared" si="3308"/>
        <v>0.05455455906</v>
      </c>
      <c r="M1656" t="str">
        <f t="shared" si="3308"/>
        <v/>
      </c>
      <c r="N1656" s="158">
        <f>if('StockBond Returns'!AB1654=0,1,0)</f>
        <v>0</v>
      </c>
      <c r="O1656">
        <f>if( and('StockBond Returns'!$AB1654&lt;0,'StockBond Returns'!$AB1654&gt;=-0.1),1,0)</f>
        <v>0</v>
      </c>
      <c r="P1656">
        <f>if( and('StockBond Returns'!$AB1654&lt;-0.1,'StockBond Returns'!$AB1654&gt;=-0.2),1,0)</f>
        <v>1</v>
      </c>
      <c r="Q1656">
        <f>if( and('StockBond Returns'!$AB1654&lt;-0.2,'StockBond Returns'!$AB1654&gt;=-0.3),1,0)</f>
        <v>0</v>
      </c>
      <c r="R1656">
        <f>if('StockBond Returns'!AB1654&lt;-0.3,1,0)</f>
        <v>0</v>
      </c>
      <c r="S1656" t="str">
        <f t="shared" ref="S1656:W1656" si="3309">if(N1656=1,$E1656,"")</f>
        <v/>
      </c>
      <c r="T1656" t="str">
        <f t="shared" si="3309"/>
        <v/>
      </c>
      <c r="U1656" s="19">
        <f t="shared" si="3309"/>
        <v>0.05455455906</v>
      </c>
      <c r="V1656" t="str">
        <f t="shared" si="3309"/>
        <v/>
      </c>
      <c r="W1656" t="str">
        <f t="shared" si="3309"/>
        <v/>
      </c>
    </row>
    <row r="1657">
      <c r="A1657">
        <f t="shared" si="33"/>
        <v>7</v>
      </c>
      <c r="B1657">
        <f t="shared" si="34"/>
        <v>2008</v>
      </c>
      <c r="C1657" s="159">
        <f t="shared" si="709"/>
        <v>39660</v>
      </c>
      <c r="D1657" s="156">
        <f t="shared" si="12"/>
        <v>2008.5</v>
      </c>
      <c r="E1657" s="157">
        <f>('StockBond Returns'!Y1656+'StockBond Returns'!AA1656-'Parameters &amp; Main Results'!$B$33)/'StockBond Returns'!Z1656*12</f>
        <v>0.05841311202</v>
      </c>
      <c r="F1657" s="77">
        <f>'StockBond Returns'!Y1656+'StockBond Returns'!AA1656-'StockBond Returns'!Z1656*'Distribution of Final Value'!$B$7</f>
        <v>5.46423665</v>
      </c>
      <c r="G1657" s="19">
        <f>1/'StockBond Returns'!M1655</f>
        <v>0.04674400289</v>
      </c>
      <c r="H1657">
        <f t="shared" si="7"/>
        <v>0</v>
      </c>
      <c r="I1657" s="71">
        <f t="shared" si="8"/>
        <v>1</v>
      </c>
      <c r="J1657">
        <f t="shared" si="9"/>
        <v>0</v>
      </c>
      <c r="K1657" t="str">
        <f t="shared" ref="K1657:M1657" si="3310">if(H1657=1,$E1657,"")</f>
        <v/>
      </c>
      <c r="L1657" s="19">
        <f t="shared" si="3310"/>
        <v>0.05841311202</v>
      </c>
      <c r="M1657" t="str">
        <f t="shared" si="3310"/>
        <v/>
      </c>
      <c r="N1657" s="158">
        <f>if('StockBond Returns'!AB1655=0,1,0)</f>
        <v>0</v>
      </c>
      <c r="O1657">
        <f>if( and('StockBond Returns'!$AB1655&lt;0,'StockBond Returns'!$AB1655&gt;=-0.1),1,0)</f>
        <v>0</v>
      </c>
      <c r="P1657">
        <f>if( and('StockBond Returns'!$AB1655&lt;-0.1,'StockBond Returns'!$AB1655&gt;=-0.2),1,0)</f>
        <v>0</v>
      </c>
      <c r="Q1657">
        <f>if( and('StockBond Returns'!$AB1655&lt;-0.2,'StockBond Returns'!$AB1655&gt;=-0.3),1,0)</f>
        <v>1</v>
      </c>
      <c r="R1657">
        <f>if('StockBond Returns'!AB1655&lt;-0.3,1,0)</f>
        <v>0</v>
      </c>
      <c r="S1657" t="str">
        <f t="shared" ref="S1657:W1657" si="3311">if(N1657=1,$E1657,"")</f>
        <v/>
      </c>
      <c r="T1657" t="str">
        <f t="shared" si="3311"/>
        <v/>
      </c>
      <c r="U1657" t="str">
        <f t="shared" si="3311"/>
        <v/>
      </c>
      <c r="V1657" s="19">
        <f t="shared" si="3311"/>
        <v>0.05841311202</v>
      </c>
      <c r="W1657" t="str">
        <f t="shared" si="3311"/>
        <v/>
      </c>
    </row>
    <row r="1658">
      <c r="A1658">
        <f t="shared" si="33"/>
        <v>8</v>
      </c>
      <c r="B1658">
        <f t="shared" si="34"/>
        <v>2008</v>
      </c>
      <c r="C1658" s="159">
        <f t="shared" si="709"/>
        <v>39691</v>
      </c>
      <c r="D1658" s="156">
        <f t="shared" si="12"/>
        <v>2008.583333</v>
      </c>
      <c r="E1658" s="157">
        <f>('StockBond Returns'!Y1657+'StockBond Returns'!AA1657-'Parameters &amp; Main Results'!$B$33)/'StockBond Returns'!Z1657*12</f>
        <v>0.05940284832</v>
      </c>
      <c r="F1658" s="77">
        <f>'StockBond Returns'!Y1657+'StockBond Returns'!AA1657-'StockBond Returns'!Z1657*'Distribution of Final Value'!$B$7</f>
        <v>5.738116728</v>
      </c>
      <c r="G1658" s="19">
        <f>1/'StockBond Returns'!M1656</f>
        <v>0.04745111485</v>
      </c>
      <c r="H1658">
        <f t="shared" si="7"/>
        <v>0</v>
      </c>
      <c r="I1658" s="71">
        <f t="shared" si="8"/>
        <v>1</v>
      </c>
      <c r="J1658">
        <f t="shared" si="9"/>
        <v>0</v>
      </c>
      <c r="K1658" t="str">
        <f t="shared" ref="K1658:M1658" si="3312">if(H1658=1,$E1658,"")</f>
        <v/>
      </c>
      <c r="L1658" s="19">
        <f t="shared" si="3312"/>
        <v>0.05940284832</v>
      </c>
      <c r="M1658" t="str">
        <f t="shared" si="3312"/>
        <v/>
      </c>
      <c r="N1658" s="158">
        <f>if('StockBond Returns'!AB1656=0,1,0)</f>
        <v>0</v>
      </c>
      <c r="O1658">
        <f>if( and('StockBond Returns'!$AB1656&lt;0,'StockBond Returns'!$AB1656&gt;=-0.1),1,0)</f>
        <v>0</v>
      </c>
      <c r="P1658">
        <f>if( and('StockBond Returns'!$AB1656&lt;-0.1,'StockBond Returns'!$AB1656&gt;=-0.2),1,0)</f>
        <v>0</v>
      </c>
      <c r="Q1658">
        <f>if( and('StockBond Returns'!$AB1656&lt;-0.2,'StockBond Returns'!$AB1656&gt;=-0.3),1,0)</f>
        <v>1</v>
      </c>
      <c r="R1658">
        <f>if('StockBond Returns'!AB1656&lt;-0.3,1,0)</f>
        <v>0</v>
      </c>
      <c r="S1658" t="str">
        <f t="shared" ref="S1658:W1658" si="3313">if(N1658=1,$E1658,"")</f>
        <v/>
      </c>
      <c r="T1658" t="str">
        <f t="shared" si="3313"/>
        <v/>
      </c>
      <c r="U1658" t="str">
        <f t="shared" si="3313"/>
        <v/>
      </c>
      <c r="V1658" s="19">
        <f t="shared" si="3313"/>
        <v>0.05940284832</v>
      </c>
      <c r="W1658" t="str">
        <f t="shared" si="3313"/>
        <v/>
      </c>
    </row>
    <row r="1659">
      <c r="A1659">
        <f t="shared" si="33"/>
        <v>9</v>
      </c>
      <c r="B1659">
        <f t="shared" si="34"/>
        <v>2008</v>
      </c>
      <c r="C1659" s="159">
        <f t="shared" si="709"/>
        <v>39721</v>
      </c>
      <c r="D1659" s="156">
        <f t="shared" si="12"/>
        <v>2008.666667</v>
      </c>
      <c r="E1659" s="157">
        <f>('StockBond Returns'!Y1658+'StockBond Returns'!AA1658-'Parameters &amp; Main Results'!$B$33)/'StockBond Returns'!Z1658*12</f>
        <v>0.05890120533</v>
      </c>
      <c r="F1659" s="77">
        <f>'StockBond Returns'!Y1658+'StockBond Returns'!AA1658-'StockBond Returns'!Z1658*'Distribution of Final Value'!$B$7</f>
        <v>5.589564938</v>
      </c>
      <c r="G1659" s="19">
        <f>1/'StockBond Returns'!M1657</f>
        <v>0.04686771107</v>
      </c>
      <c r="H1659">
        <f t="shared" si="7"/>
        <v>0</v>
      </c>
      <c r="I1659" s="71">
        <f t="shared" si="8"/>
        <v>1</v>
      </c>
      <c r="J1659">
        <f t="shared" si="9"/>
        <v>0</v>
      </c>
      <c r="K1659" t="str">
        <f t="shared" ref="K1659:M1659" si="3314">if(H1659=1,$E1659,"")</f>
        <v/>
      </c>
      <c r="L1659" s="19">
        <f t="shared" si="3314"/>
        <v>0.05890120533</v>
      </c>
      <c r="M1659" t="str">
        <f t="shared" si="3314"/>
        <v/>
      </c>
      <c r="N1659" s="158">
        <f>if('StockBond Returns'!AB1657=0,1,0)</f>
        <v>0</v>
      </c>
      <c r="O1659">
        <f>if( and('StockBond Returns'!$AB1657&lt;0,'StockBond Returns'!$AB1657&gt;=-0.1),1,0)</f>
        <v>0</v>
      </c>
      <c r="P1659">
        <f>if( and('StockBond Returns'!$AB1657&lt;-0.1,'StockBond Returns'!$AB1657&gt;=-0.2),1,0)</f>
        <v>0</v>
      </c>
      <c r="Q1659">
        <f>if( and('StockBond Returns'!$AB1657&lt;-0.2,'StockBond Returns'!$AB1657&gt;=-0.3),1,0)</f>
        <v>1</v>
      </c>
      <c r="R1659">
        <f>if('StockBond Returns'!AB1657&lt;-0.3,1,0)</f>
        <v>0</v>
      </c>
      <c r="S1659" t="str">
        <f t="shared" ref="S1659:W1659" si="3315">if(N1659=1,$E1659,"")</f>
        <v/>
      </c>
      <c r="T1659" t="str">
        <f t="shared" si="3315"/>
        <v/>
      </c>
      <c r="U1659" t="str">
        <f t="shared" si="3315"/>
        <v/>
      </c>
      <c r="V1659" s="19">
        <f t="shared" si="3315"/>
        <v>0.05890120533</v>
      </c>
      <c r="W1659" t="str">
        <f t="shared" si="3315"/>
        <v/>
      </c>
    </row>
    <row r="1660">
      <c r="A1660">
        <f t="shared" si="33"/>
        <v>10</v>
      </c>
      <c r="B1660">
        <f t="shared" si="34"/>
        <v>2008</v>
      </c>
      <c r="C1660" s="159">
        <f t="shared" si="709"/>
        <v>39752</v>
      </c>
      <c r="D1660" s="156">
        <f t="shared" si="12"/>
        <v>2008.75</v>
      </c>
      <c r="E1660" s="157">
        <f>('StockBond Returns'!Y1659+'StockBond Returns'!AA1659-'Parameters &amp; Main Results'!$B$33)/'StockBond Returns'!Z1659*12</f>
        <v>0.06315974103</v>
      </c>
      <c r="F1660" s="77">
        <f>'StockBond Returns'!Y1659+'StockBond Returns'!AA1659-'StockBond Returns'!Z1659*'Distribution of Final Value'!$B$7</f>
        <v>6.78472085</v>
      </c>
      <c r="G1660" s="19">
        <f>1/'StockBond Returns'!M1658</f>
        <v>0.05123939945</v>
      </c>
      <c r="H1660">
        <f t="shared" si="7"/>
        <v>1</v>
      </c>
      <c r="I1660" s="71">
        <f t="shared" si="8"/>
        <v>0</v>
      </c>
      <c r="J1660">
        <f t="shared" si="9"/>
        <v>0</v>
      </c>
      <c r="K1660" s="19">
        <f t="shared" ref="K1660:M1660" si="3316">if(H1660=1,$E1660,"")</f>
        <v>0.06315974103</v>
      </c>
      <c r="L1660" t="str">
        <f t="shared" si="3316"/>
        <v/>
      </c>
      <c r="M1660" t="str">
        <f t="shared" si="3316"/>
        <v/>
      </c>
      <c r="N1660" s="158">
        <f>if('StockBond Returns'!AB1658=0,1,0)</f>
        <v>0</v>
      </c>
      <c r="O1660">
        <f>if( and('StockBond Returns'!$AB1658&lt;0,'StockBond Returns'!$AB1658&gt;=-0.1),1,0)</f>
        <v>0</v>
      </c>
      <c r="P1660">
        <f>if( and('StockBond Returns'!$AB1658&lt;-0.1,'StockBond Returns'!$AB1658&gt;=-0.2),1,0)</f>
        <v>0</v>
      </c>
      <c r="Q1660">
        <f>if( and('StockBond Returns'!$AB1658&lt;-0.2,'StockBond Returns'!$AB1658&gt;=-0.3),1,0)</f>
        <v>0</v>
      </c>
      <c r="R1660">
        <f>if('StockBond Returns'!AB1658&lt;-0.3,1,0)</f>
        <v>1</v>
      </c>
      <c r="S1660" t="str">
        <f t="shared" ref="S1660:W1660" si="3317">if(N1660=1,$E1660,"")</f>
        <v/>
      </c>
      <c r="T1660" t="str">
        <f t="shared" si="3317"/>
        <v/>
      </c>
      <c r="U1660" t="str">
        <f t="shared" si="3317"/>
        <v/>
      </c>
      <c r="V1660" t="str">
        <f t="shared" si="3317"/>
        <v/>
      </c>
      <c r="W1660" s="19">
        <f t="shared" si="3317"/>
        <v>0.06315974103</v>
      </c>
    </row>
    <row r="1661">
      <c r="A1661">
        <f t="shared" si="33"/>
        <v>11</v>
      </c>
      <c r="B1661">
        <f t="shared" si="34"/>
        <v>2008</v>
      </c>
      <c r="C1661" s="159">
        <f t="shared" si="709"/>
        <v>39782</v>
      </c>
      <c r="D1661" s="156">
        <f t="shared" si="12"/>
        <v>2008.833333</v>
      </c>
      <c r="E1661" s="157">
        <f>('StockBond Returns'!Y1660+'StockBond Returns'!AA1660-'Parameters &amp; Main Results'!$B$33)/'StockBond Returns'!Z1660*12</f>
        <v>0.07202403178</v>
      </c>
      <c r="F1661" s="77">
        <f>'StockBond Returns'!Y1660+'StockBond Returns'!AA1660-'StockBond Returns'!Z1660*'Distribution of Final Value'!$B$7</f>
        <v>9.271768363</v>
      </c>
      <c r="G1661" s="19">
        <f>1/'StockBond Returns'!M1659</f>
        <v>0.06102580426</v>
      </c>
      <c r="H1661">
        <f t="shared" si="7"/>
        <v>1</v>
      </c>
      <c r="I1661" s="71">
        <f t="shared" si="8"/>
        <v>0</v>
      </c>
      <c r="J1661">
        <f t="shared" si="9"/>
        <v>0</v>
      </c>
      <c r="K1661" s="19">
        <f t="shared" ref="K1661:M1661" si="3318">if(H1661=1,$E1661,"")</f>
        <v>0.07202403178</v>
      </c>
      <c r="L1661" t="str">
        <f t="shared" si="3318"/>
        <v/>
      </c>
      <c r="M1661" t="str">
        <f t="shared" si="3318"/>
        <v/>
      </c>
      <c r="N1661" s="158">
        <f>if('StockBond Returns'!AB1659=0,1,0)</f>
        <v>0</v>
      </c>
      <c r="O1661">
        <f>if( and('StockBond Returns'!$AB1659&lt;0,'StockBond Returns'!$AB1659&gt;=-0.1),1,0)</f>
        <v>0</v>
      </c>
      <c r="P1661">
        <f>if( and('StockBond Returns'!$AB1659&lt;-0.1,'StockBond Returns'!$AB1659&gt;=-0.2),1,0)</f>
        <v>0</v>
      </c>
      <c r="Q1661">
        <f>if( and('StockBond Returns'!$AB1659&lt;-0.2,'StockBond Returns'!$AB1659&gt;=-0.3),1,0)</f>
        <v>0</v>
      </c>
      <c r="R1661">
        <f>if('StockBond Returns'!AB1659&lt;-0.3,1,0)</f>
        <v>1</v>
      </c>
      <c r="S1661" t="str">
        <f t="shared" ref="S1661:W1661" si="3319">if(N1661=1,$E1661,"")</f>
        <v/>
      </c>
      <c r="T1661" t="str">
        <f t="shared" si="3319"/>
        <v/>
      </c>
      <c r="U1661" t="str">
        <f t="shared" si="3319"/>
        <v/>
      </c>
      <c r="V1661" t="str">
        <f t="shared" si="3319"/>
        <v/>
      </c>
      <c r="W1661" s="19">
        <f t="shared" si="3319"/>
        <v>0.07202403178</v>
      </c>
    </row>
    <row r="1662">
      <c r="A1662">
        <f t="shared" si="33"/>
        <v>12</v>
      </c>
      <c r="B1662">
        <f t="shared" si="34"/>
        <v>2008</v>
      </c>
      <c r="C1662" s="159">
        <f t="shared" si="709"/>
        <v>39813</v>
      </c>
      <c r="D1662" s="156">
        <f t="shared" si="12"/>
        <v>2008.916667</v>
      </c>
      <c r="E1662" s="157">
        <f>('StockBond Returns'!Y1661+'StockBond Returns'!AA1661-'Parameters &amp; Main Results'!$B$33)/'StockBond Returns'!Z1661*12</f>
        <v>0.07825656212</v>
      </c>
      <c r="F1662" s="77">
        <f>'StockBond Returns'!Y1661+'StockBond Returns'!AA1661-'StockBond Returns'!Z1661*'Distribution of Final Value'!$B$7</f>
        <v>11.00280311</v>
      </c>
      <c r="G1662" s="19">
        <f>1/'StockBond Returns'!M1660</f>
        <v>0.07089794141</v>
      </c>
      <c r="H1662">
        <f t="shared" si="7"/>
        <v>1</v>
      </c>
      <c r="I1662" s="71">
        <f t="shared" si="8"/>
        <v>0</v>
      </c>
      <c r="J1662">
        <f t="shared" si="9"/>
        <v>0</v>
      </c>
      <c r="K1662" s="19">
        <f t="shared" ref="K1662:M1662" si="3320">if(H1662=1,$E1662,"")</f>
        <v>0.07825656212</v>
      </c>
      <c r="L1662" t="str">
        <f t="shared" si="3320"/>
        <v/>
      </c>
      <c r="M1662" t="str">
        <f t="shared" si="3320"/>
        <v/>
      </c>
      <c r="N1662" s="158">
        <f>if('StockBond Returns'!AB1660=0,1,0)</f>
        <v>0</v>
      </c>
      <c r="O1662">
        <f>if( and('StockBond Returns'!$AB1660&lt;0,'StockBond Returns'!$AB1660&gt;=-0.1),1,0)</f>
        <v>0</v>
      </c>
      <c r="P1662">
        <f>if( and('StockBond Returns'!$AB1660&lt;-0.1,'StockBond Returns'!$AB1660&gt;=-0.2),1,0)</f>
        <v>0</v>
      </c>
      <c r="Q1662">
        <f>if( and('StockBond Returns'!$AB1660&lt;-0.2,'StockBond Returns'!$AB1660&gt;=-0.3),1,0)</f>
        <v>0</v>
      </c>
      <c r="R1662">
        <f>if('StockBond Returns'!AB1660&lt;-0.3,1,0)</f>
        <v>1</v>
      </c>
      <c r="S1662" t="str">
        <f t="shared" ref="S1662:W1662" si="3321">if(N1662=1,$E1662,"")</f>
        <v/>
      </c>
      <c r="T1662" t="str">
        <f t="shared" si="3321"/>
        <v/>
      </c>
      <c r="U1662" t="str">
        <f t="shared" si="3321"/>
        <v/>
      </c>
      <c r="V1662" t="str">
        <f t="shared" si="3321"/>
        <v/>
      </c>
      <c r="W1662" s="19">
        <f t="shared" si="3321"/>
        <v>0.07825656212</v>
      </c>
    </row>
    <row r="1663">
      <c r="A1663">
        <f t="shared" si="33"/>
        <v>1</v>
      </c>
      <c r="B1663">
        <f t="shared" si="34"/>
        <v>2009</v>
      </c>
      <c r="C1663" s="159">
        <f t="shared" si="709"/>
        <v>39844</v>
      </c>
      <c r="D1663" s="156">
        <f t="shared" si="12"/>
        <v>2009</v>
      </c>
      <c r="E1663" s="157">
        <f>('StockBond Returns'!Y1662+'StockBond Returns'!AA1662-'Parameters &amp; Main Results'!$B$33)/'StockBond Returns'!Z1662*12</f>
        <v>0.07127945532</v>
      </c>
      <c r="F1663" s="77">
        <f>'StockBond Returns'!Y1662+'StockBond Returns'!AA1662-'StockBond Returns'!Z1662*'Distribution of Final Value'!$B$7</f>
        <v>9.016949929</v>
      </c>
      <c r="G1663" s="19">
        <f>1/'StockBond Returns'!M1661</f>
        <v>0.06318633974</v>
      </c>
      <c r="H1663">
        <f t="shared" si="7"/>
        <v>1</v>
      </c>
      <c r="I1663" s="71">
        <f t="shared" si="8"/>
        <v>0</v>
      </c>
      <c r="J1663">
        <f t="shared" si="9"/>
        <v>0</v>
      </c>
      <c r="K1663" s="19">
        <f t="shared" ref="K1663:M1663" si="3322">if(H1663=1,$E1663,"")</f>
        <v>0.07127945532</v>
      </c>
      <c r="L1663" t="str">
        <f t="shared" si="3322"/>
        <v/>
      </c>
      <c r="M1663" t="str">
        <f t="shared" si="3322"/>
        <v/>
      </c>
      <c r="N1663" s="158">
        <f>if('StockBond Returns'!AB1661=0,1,0)</f>
        <v>0</v>
      </c>
      <c r="O1663">
        <f>if( and('StockBond Returns'!$AB1661&lt;0,'StockBond Returns'!$AB1661&gt;=-0.1),1,0)</f>
        <v>0</v>
      </c>
      <c r="P1663">
        <f>if( and('StockBond Returns'!$AB1661&lt;-0.1,'StockBond Returns'!$AB1661&gt;=-0.2),1,0)</f>
        <v>0</v>
      </c>
      <c r="Q1663">
        <f>if( and('StockBond Returns'!$AB1661&lt;-0.2,'StockBond Returns'!$AB1661&gt;=-0.3),1,0)</f>
        <v>0</v>
      </c>
      <c r="R1663">
        <f>if('StockBond Returns'!AB1661&lt;-0.3,1,0)</f>
        <v>1</v>
      </c>
      <c r="S1663" t="str">
        <f t="shared" ref="S1663:W1663" si="3323">if(N1663=1,$E1663,"")</f>
        <v/>
      </c>
      <c r="T1663" t="str">
        <f t="shared" si="3323"/>
        <v/>
      </c>
      <c r="U1663" t="str">
        <f t="shared" si="3323"/>
        <v/>
      </c>
      <c r="V1663" t="str">
        <f t="shared" si="3323"/>
        <v/>
      </c>
      <c r="W1663" s="19">
        <f t="shared" si="3323"/>
        <v>0.07127945532</v>
      </c>
    </row>
    <row r="1664">
      <c r="A1664">
        <f t="shared" si="33"/>
        <v>2</v>
      </c>
      <c r="B1664">
        <f t="shared" si="34"/>
        <v>2009</v>
      </c>
      <c r="C1664" s="159">
        <f t="shared" si="709"/>
        <v>39872</v>
      </c>
      <c r="D1664" s="156">
        <f t="shared" si="12"/>
        <v>2009.083333</v>
      </c>
      <c r="E1664" s="157">
        <f>('StockBond Returns'!Y1663+'StockBond Returns'!AA1663-'Parameters &amp; Main Results'!$B$33)/'StockBond Returns'!Z1663*12</f>
        <v>0.07763241932</v>
      </c>
      <c r="F1664" s="77">
        <f>'StockBond Returns'!Y1663+'StockBond Returns'!AA1663-'StockBond Returns'!Z1663*'Distribution of Final Value'!$B$7</f>
        <v>10.77396883</v>
      </c>
      <c r="G1664" s="19">
        <f>1/'StockBond Returns'!M1662</f>
        <v>0.0691039646</v>
      </c>
      <c r="H1664">
        <f t="shared" si="7"/>
        <v>1</v>
      </c>
      <c r="I1664" s="71">
        <f t="shared" si="8"/>
        <v>0</v>
      </c>
      <c r="J1664">
        <f t="shared" si="9"/>
        <v>0</v>
      </c>
      <c r="K1664" s="19">
        <f t="shared" ref="K1664:M1664" si="3324">if(H1664=1,$E1664,"")</f>
        <v>0.07763241932</v>
      </c>
      <c r="L1664" t="str">
        <f t="shared" si="3324"/>
        <v/>
      </c>
      <c r="M1664" t="str">
        <f t="shared" si="3324"/>
        <v/>
      </c>
      <c r="N1664" s="158">
        <f>if('StockBond Returns'!AB1662=0,1,0)</f>
        <v>0</v>
      </c>
      <c r="O1664">
        <f>if( and('StockBond Returns'!$AB1662&lt;0,'StockBond Returns'!$AB1662&gt;=-0.1),1,0)</f>
        <v>0</v>
      </c>
      <c r="P1664">
        <f>if( and('StockBond Returns'!$AB1662&lt;-0.1,'StockBond Returns'!$AB1662&gt;=-0.2),1,0)</f>
        <v>0</v>
      </c>
      <c r="Q1664">
        <f>if( and('StockBond Returns'!$AB1662&lt;-0.2,'StockBond Returns'!$AB1662&gt;=-0.3),1,0)</f>
        <v>0</v>
      </c>
      <c r="R1664">
        <f>if('StockBond Returns'!AB1662&lt;-0.3,1,0)</f>
        <v>1</v>
      </c>
      <c r="S1664" t="str">
        <f t="shared" ref="S1664:W1664" si="3325">if(N1664=1,$E1664,"")</f>
        <v/>
      </c>
      <c r="T1664" t="str">
        <f t="shared" si="3325"/>
        <v/>
      </c>
      <c r="U1664" t="str">
        <f t="shared" si="3325"/>
        <v/>
      </c>
      <c r="V1664" t="str">
        <f t="shared" si="3325"/>
        <v/>
      </c>
      <c r="W1664" s="19">
        <f t="shared" si="3325"/>
        <v>0.07763241932</v>
      </c>
    </row>
    <row r="1665">
      <c r="A1665">
        <f t="shared" si="33"/>
        <v>3</v>
      </c>
      <c r="B1665">
        <f t="shared" si="34"/>
        <v>2009</v>
      </c>
      <c r="C1665" s="159">
        <f t="shared" si="709"/>
        <v>39903</v>
      </c>
      <c r="D1665" s="156">
        <f t="shared" si="12"/>
        <v>2009.166667</v>
      </c>
      <c r="E1665" s="157">
        <f>('StockBond Returns'!Y1664+'StockBond Returns'!AA1664-'Parameters &amp; Main Results'!$B$33)/'StockBond Returns'!Z1664*12</f>
        <v>0.0882389689</v>
      </c>
      <c r="F1665" s="77">
        <f>'StockBond Returns'!Y1664+'StockBond Returns'!AA1664-'StockBond Returns'!Z1664*'Distribution of Final Value'!$B$7</f>
        <v>13.70279808</v>
      </c>
      <c r="G1665" s="19">
        <f>1/'StockBond Returns'!M1663</f>
        <v>0.0813601352</v>
      </c>
      <c r="H1665">
        <f t="shared" si="7"/>
        <v>1</v>
      </c>
      <c r="I1665" s="71">
        <f t="shared" si="8"/>
        <v>0</v>
      </c>
      <c r="J1665">
        <f t="shared" si="9"/>
        <v>0</v>
      </c>
      <c r="K1665" s="19">
        <f t="shared" ref="K1665:M1665" si="3326">if(H1665=1,$E1665,"")</f>
        <v>0.0882389689</v>
      </c>
      <c r="L1665" t="str">
        <f t="shared" si="3326"/>
        <v/>
      </c>
      <c r="M1665" t="str">
        <f t="shared" si="3326"/>
        <v/>
      </c>
      <c r="N1665" s="158">
        <f>if('StockBond Returns'!AB1663=0,1,0)</f>
        <v>0</v>
      </c>
      <c r="O1665">
        <f>if( and('StockBond Returns'!$AB1663&lt;0,'StockBond Returns'!$AB1663&gt;=-0.1),1,0)</f>
        <v>0</v>
      </c>
      <c r="P1665">
        <f>if( and('StockBond Returns'!$AB1663&lt;-0.1,'StockBond Returns'!$AB1663&gt;=-0.2),1,0)</f>
        <v>0</v>
      </c>
      <c r="Q1665">
        <f>if( and('StockBond Returns'!$AB1663&lt;-0.2,'StockBond Returns'!$AB1663&gt;=-0.3),1,0)</f>
        <v>0</v>
      </c>
      <c r="R1665">
        <f>if('StockBond Returns'!AB1663&lt;-0.3,1,0)</f>
        <v>1</v>
      </c>
      <c r="S1665" t="str">
        <f t="shared" ref="S1665:W1665" si="3327">if(N1665=1,$E1665,"")</f>
        <v/>
      </c>
      <c r="T1665" t="str">
        <f t="shared" si="3327"/>
        <v/>
      </c>
      <c r="U1665" t="str">
        <f t="shared" si="3327"/>
        <v/>
      </c>
      <c r="V1665" t="str">
        <f t="shared" si="3327"/>
        <v/>
      </c>
      <c r="W1665" s="19">
        <f t="shared" si="3327"/>
        <v>0.0882389689</v>
      </c>
    </row>
    <row r="1666">
      <c r="A1666">
        <f t="shared" si="33"/>
        <v>4</v>
      </c>
      <c r="B1666">
        <f t="shared" si="34"/>
        <v>2009</v>
      </c>
      <c r="C1666" s="159">
        <f t="shared" si="709"/>
        <v>39933</v>
      </c>
      <c r="D1666" s="156">
        <f t="shared" si="12"/>
        <v>2009.25</v>
      </c>
      <c r="E1666" s="157">
        <f>('StockBond Returns'!Y1665+'StockBond Returns'!AA1665-'Parameters &amp; Main Results'!$B$33)/'StockBond Returns'!Z1665*12</f>
        <v>0.07990384909</v>
      </c>
      <c r="F1666" s="77">
        <f>'StockBond Returns'!Y1665+'StockBond Returns'!AA1665-'StockBond Returns'!Z1665*'Distribution of Final Value'!$B$7</f>
        <v>11.33768025</v>
      </c>
      <c r="G1666" s="19">
        <f>1/'StockBond Returns'!M1664</f>
        <v>0.07122205946</v>
      </c>
      <c r="H1666">
        <f t="shared" si="7"/>
        <v>1</v>
      </c>
      <c r="I1666" s="71">
        <f t="shared" si="8"/>
        <v>0</v>
      </c>
      <c r="J1666">
        <f t="shared" si="9"/>
        <v>0</v>
      </c>
      <c r="K1666" s="19">
        <f t="shared" ref="K1666:M1666" si="3328">if(H1666=1,$E1666,"")</f>
        <v>0.07990384909</v>
      </c>
      <c r="L1666" t="str">
        <f t="shared" si="3328"/>
        <v/>
      </c>
      <c r="M1666" t="str">
        <f t="shared" si="3328"/>
        <v/>
      </c>
      <c r="N1666" s="158">
        <f>if('StockBond Returns'!AB1664=0,1,0)</f>
        <v>0</v>
      </c>
      <c r="O1666">
        <f>if( and('StockBond Returns'!$AB1664&lt;0,'StockBond Returns'!$AB1664&gt;=-0.1),1,0)</f>
        <v>0</v>
      </c>
      <c r="P1666">
        <f>if( and('StockBond Returns'!$AB1664&lt;-0.1,'StockBond Returns'!$AB1664&gt;=-0.2),1,0)</f>
        <v>0</v>
      </c>
      <c r="Q1666">
        <f>if( and('StockBond Returns'!$AB1664&lt;-0.2,'StockBond Returns'!$AB1664&gt;=-0.3),1,0)</f>
        <v>0</v>
      </c>
      <c r="R1666">
        <f>if('StockBond Returns'!AB1664&lt;-0.3,1,0)</f>
        <v>1</v>
      </c>
      <c r="S1666" t="str">
        <f t="shared" ref="S1666:W1666" si="3329">if(N1666=1,$E1666,"")</f>
        <v/>
      </c>
      <c r="T1666" t="str">
        <f t="shared" si="3329"/>
        <v/>
      </c>
      <c r="U1666" t="str">
        <f t="shared" si="3329"/>
        <v/>
      </c>
      <c r="V1666" t="str">
        <f t="shared" si="3329"/>
        <v/>
      </c>
      <c r="W1666" s="19">
        <f t="shared" si="3329"/>
        <v>0.07990384909</v>
      </c>
    </row>
    <row r="1667">
      <c r="A1667">
        <f t="shared" si="33"/>
        <v>5</v>
      </c>
      <c r="B1667">
        <f t="shared" si="34"/>
        <v>2009</v>
      </c>
      <c r="C1667" s="159">
        <f t="shared" si="709"/>
        <v>39964</v>
      </c>
      <c r="D1667" s="156">
        <f t="shared" si="12"/>
        <v>2009.333333</v>
      </c>
      <c r="E1667" s="157">
        <f>('StockBond Returns'!Y1666+'StockBond Returns'!AA1666-'Parameters &amp; Main Results'!$B$33)/'StockBond Returns'!Z1666*12</f>
        <v>0.07577073503</v>
      </c>
      <c r="F1667" s="77">
        <f>'StockBond Returns'!Y1666+'StockBond Returns'!AA1666-'StockBond Returns'!Z1666*'Distribution of Final Value'!$B$7</f>
        <v>10.15990208</v>
      </c>
      <c r="G1667" s="19">
        <f>1/'StockBond Returns'!M1665</f>
        <v>0.06486150651</v>
      </c>
      <c r="H1667">
        <f t="shared" si="7"/>
        <v>1</v>
      </c>
      <c r="I1667" s="71">
        <f t="shared" si="8"/>
        <v>0</v>
      </c>
      <c r="J1667">
        <f t="shared" si="9"/>
        <v>0</v>
      </c>
      <c r="K1667" s="19">
        <f t="shared" ref="K1667:M1667" si="3330">if(H1667=1,$E1667,"")</f>
        <v>0.07577073503</v>
      </c>
      <c r="L1667" t="str">
        <f t="shared" si="3330"/>
        <v/>
      </c>
      <c r="M1667" t="str">
        <f t="shared" si="3330"/>
        <v/>
      </c>
      <c r="N1667" s="158">
        <f>if('StockBond Returns'!AB1665=0,1,0)</f>
        <v>0</v>
      </c>
      <c r="O1667">
        <f>if( and('StockBond Returns'!$AB1665&lt;0,'StockBond Returns'!$AB1665&gt;=-0.1),1,0)</f>
        <v>0</v>
      </c>
      <c r="P1667">
        <f>if( and('StockBond Returns'!$AB1665&lt;-0.1,'StockBond Returns'!$AB1665&gt;=-0.2),1,0)</f>
        <v>0</v>
      </c>
      <c r="Q1667">
        <f>if( and('StockBond Returns'!$AB1665&lt;-0.2,'StockBond Returns'!$AB1665&gt;=-0.3),1,0)</f>
        <v>0</v>
      </c>
      <c r="R1667">
        <f>if('StockBond Returns'!AB1665&lt;-0.3,1,0)</f>
        <v>1</v>
      </c>
      <c r="S1667" t="str">
        <f t="shared" ref="S1667:W1667" si="3331">if(N1667=1,$E1667,"")</f>
        <v/>
      </c>
      <c r="T1667" t="str">
        <f t="shared" si="3331"/>
        <v/>
      </c>
      <c r="U1667" t="str">
        <f t="shared" si="3331"/>
        <v/>
      </c>
      <c r="V1667" t="str">
        <f t="shared" si="3331"/>
        <v/>
      </c>
      <c r="W1667" s="19">
        <f t="shared" si="3331"/>
        <v>0.07577073503</v>
      </c>
    </row>
    <row r="1668">
      <c r="A1668">
        <f t="shared" si="33"/>
        <v>6</v>
      </c>
      <c r="B1668">
        <f t="shared" si="34"/>
        <v>2009</v>
      </c>
      <c r="C1668" s="159">
        <f t="shared" si="709"/>
        <v>39994</v>
      </c>
      <c r="D1668" s="156">
        <f t="shared" si="12"/>
        <v>2009.416667</v>
      </c>
      <c r="E1668" s="157">
        <f>('StockBond Returns'!Y1667+'StockBond Returns'!AA1667-'Parameters &amp; Main Results'!$B$33)/'StockBond Returns'!Z1667*12</f>
        <v>0.07229324272</v>
      </c>
      <c r="F1668" s="77">
        <f>'StockBond Returns'!Y1667+'StockBond Returns'!AA1667-'StockBond Returns'!Z1667*'Distribution of Final Value'!$B$7</f>
        <v>9.173182093</v>
      </c>
      <c r="G1668" s="19">
        <f>1/'StockBond Returns'!M1666</f>
        <v>0.05983165657</v>
      </c>
      <c r="H1668">
        <f t="shared" si="7"/>
        <v>1</v>
      </c>
      <c r="I1668" s="71">
        <f t="shared" si="8"/>
        <v>0</v>
      </c>
      <c r="J1668">
        <f t="shared" si="9"/>
        <v>0</v>
      </c>
      <c r="K1668" s="19">
        <f t="shared" ref="K1668:M1668" si="3332">if(H1668=1,$E1668,"")</f>
        <v>0.07229324272</v>
      </c>
      <c r="L1668" t="str">
        <f t="shared" si="3332"/>
        <v/>
      </c>
      <c r="M1668" t="str">
        <f t="shared" si="3332"/>
        <v/>
      </c>
      <c r="N1668" s="158">
        <f>if('StockBond Returns'!AB1666=0,1,0)</f>
        <v>0</v>
      </c>
      <c r="O1668">
        <f>if( and('StockBond Returns'!$AB1666&lt;0,'StockBond Returns'!$AB1666&gt;=-0.1),1,0)</f>
        <v>0</v>
      </c>
      <c r="P1668">
        <f>if( and('StockBond Returns'!$AB1666&lt;-0.1,'StockBond Returns'!$AB1666&gt;=-0.2),1,0)</f>
        <v>0</v>
      </c>
      <c r="Q1668">
        <f>if( and('StockBond Returns'!$AB1666&lt;-0.2,'StockBond Returns'!$AB1666&gt;=-0.3),1,0)</f>
        <v>0</v>
      </c>
      <c r="R1668">
        <f>if('StockBond Returns'!AB1666&lt;-0.3,1,0)</f>
        <v>1</v>
      </c>
      <c r="S1668" t="str">
        <f t="shared" ref="S1668:W1668" si="3333">if(N1668=1,$E1668,"")</f>
        <v/>
      </c>
      <c r="T1668" t="str">
        <f t="shared" si="3333"/>
        <v/>
      </c>
      <c r="U1668" t="str">
        <f t="shared" si="3333"/>
        <v/>
      </c>
      <c r="V1668" t="str">
        <f t="shared" si="3333"/>
        <v/>
      </c>
      <c r="W1668" s="19">
        <f t="shared" si="3333"/>
        <v>0.07229324272</v>
      </c>
    </row>
    <row r="1669">
      <c r="A1669">
        <f t="shared" si="33"/>
        <v>7</v>
      </c>
      <c r="B1669">
        <f t="shared" si="34"/>
        <v>2009</v>
      </c>
      <c r="C1669" s="159">
        <f t="shared" si="709"/>
        <v>40025</v>
      </c>
      <c r="D1669" s="156">
        <f t="shared" si="12"/>
        <v>2009.5</v>
      </c>
      <c r="E1669" s="157">
        <f>('StockBond Returns'!Y1668+'StockBond Returns'!AA1668-'Parameters &amp; Main Results'!$B$33)/'StockBond Returns'!Z1668*12</f>
        <v>0.07461111073</v>
      </c>
      <c r="F1669" s="77">
        <f>'StockBond Returns'!Y1668+'StockBond Returns'!AA1668-'StockBond Returns'!Z1668*'Distribution of Final Value'!$B$7</f>
        <v>9.791513616</v>
      </c>
      <c r="G1669" s="19">
        <f>1/'StockBond Returns'!M1667</f>
        <v>0.06148593329</v>
      </c>
      <c r="H1669">
        <f t="shared" si="7"/>
        <v>1</v>
      </c>
      <c r="I1669" s="71">
        <f t="shared" si="8"/>
        <v>0</v>
      </c>
      <c r="J1669">
        <f t="shared" si="9"/>
        <v>0</v>
      </c>
      <c r="K1669" s="19">
        <f t="shared" ref="K1669:M1669" si="3334">if(H1669=1,$E1669,"")</f>
        <v>0.07461111073</v>
      </c>
      <c r="L1669" t="str">
        <f t="shared" si="3334"/>
        <v/>
      </c>
      <c r="M1669" t="str">
        <f t="shared" si="3334"/>
        <v/>
      </c>
      <c r="N1669" s="158">
        <f>if('StockBond Returns'!AB1667=0,1,0)</f>
        <v>0</v>
      </c>
      <c r="O1669">
        <f>if( and('StockBond Returns'!$AB1667&lt;0,'StockBond Returns'!$AB1667&gt;=-0.1),1,0)</f>
        <v>0</v>
      </c>
      <c r="P1669">
        <f>if( and('StockBond Returns'!$AB1667&lt;-0.1,'StockBond Returns'!$AB1667&gt;=-0.2),1,0)</f>
        <v>0</v>
      </c>
      <c r="Q1669">
        <f>if( and('StockBond Returns'!$AB1667&lt;-0.2,'StockBond Returns'!$AB1667&gt;=-0.3),1,0)</f>
        <v>0</v>
      </c>
      <c r="R1669">
        <f>if('StockBond Returns'!AB1667&lt;-0.3,1,0)</f>
        <v>1</v>
      </c>
      <c r="S1669" t="str">
        <f t="shared" ref="S1669:W1669" si="3335">if(N1669=1,$E1669,"")</f>
        <v/>
      </c>
      <c r="T1669" t="str">
        <f t="shared" si="3335"/>
        <v/>
      </c>
      <c r="U1669" t="str">
        <f t="shared" si="3335"/>
        <v/>
      </c>
      <c r="V1669" t="str">
        <f t="shared" si="3335"/>
        <v/>
      </c>
      <c r="W1669" s="19">
        <f t="shared" si="3335"/>
        <v>0.07461111073</v>
      </c>
    </row>
    <row r="1670">
      <c r="A1670">
        <f t="shared" si="33"/>
        <v>8</v>
      </c>
      <c r="B1670">
        <f t="shared" si="34"/>
        <v>2009</v>
      </c>
      <c r="C1670" s="159">
        <f t="shared" si="709"/>
        <v>40056</v>
      </c>
      <c r="D1670" s="156">
        <f t="shared" si="12"/>
        <v>2009.583333</v>
      </c>
      <c r="E1670" s="157">
        <f>('StockBond Returns'!Y1669+'StockBond Returns'!AA1669-'Parameters &amp; Main Results'!$B$33)/'StockBond Returns'!Z1669*12</f>
        <v>0.07100114724</v>
      </c>
      <c r="F1670" s="77">
        <f>'StockBond Returns'!Y1669+'StockBond Returns'!AA1669-'StockBond Returns'!Z1669*'Distribution of Final Value'!$B$7</f>
        <v>8.77489777</v>
      </c>
      <c r="G1670" s="19">
        <f>1/'StockBond Returns'!M1668</f>
        <v>0.05676589043</v>
      </c>
      <c r="H1670">
        <f t="shared" si="7"/>
        <v>1</v>
      </c>
      <c r="I1670" s="71">
        <f t="shared" si="8"/>
        <v>0</v>
      </c>
      <c r="J1670">
        <f t="shared" si="9"/>
        <v>0</v>
      </c>
      <c r="K1670" s="19">
        <f t="shared" ref="K1670:M1670" si="3336">if(H1670=1,$E1670,"")</f>
        <v>0.07100114724</v>
      </c>
      <c r="L1670" t="str">
        <f t="shared" si="3336"/>
        <v/>
      </c>
      <c r="M1670" t="str">
        <f t="shared" si="3336"/>
        <v/>
      </c>
      <c r="N1670" s="158">
        <f>if('StockBond Returns'!AB1668=0,1,0)</f>
        <v>0</v>
      </c>
      <c r="O1670">
        <f>if( and('StockBond Returns'!$AB1668&lt;0,'StockBond Returns'!$AB1668&gt;=-0.1),1,0)</f>
        <v>0</v>
      </c>
      <c r="P1670">
        <f>if( and('StockBond Returns'!$AB1668&lt;-0.1,'StockBond Returns'!$AB1668&gt;=-0.2),1,0)</f>
        <v>0</v>
      </c>
      <c r="Q1670">
        <f>if( and('StockBond Returns'!$AB1668&lt;-0.2,'StockBond Returns'!$AB1668&gt;=-0.3),1,0)</f>
        <v>0</v>
      </c>
      <c r="R1670">
        <f>if('StockBond Returns'!AB1668&lt;-0.3,1,0)</f>
        <v>1</v>
      </c>
      <c r="S1670" t="str">
        <f t="shared" ref="S1670:W1670" si="3337">if(N1670=1,$E1670,"")</f>
        <v/>
      </c>
      <c r="T1670" t="str">
        <f t="shared" si="3337"/>
        <v/>
      </c>
      <c r="U1670" t="str">
        <f t="shared" si="3337"/>
        <v/>
      </c>
      <c r="V1670" t="str">
        <f t="shared" si="3337"/>
        <v/>
      </c>
      <c r="W1670" s="19">
        <f t="shared" si="3337"/>
        <v>0.07100114724</v>
      </c>
    </row>
    <row r="1671">
      <c r="A1671">
        <f t="shared" si="33"/>
        <v>9</v>
      </c>
      <c r="B1671">
        <f t="shared" si="34"/>
        <v>2009</v>
      </c>
      <c r="C1671" s="159">
        <f t="shared" si="709"/>
        <v>40086</v>
      </c>
      <c r="D1671" s="156">
        <f t="shared" si="12"/>
        <v>2009.666667</v>
      </c>
      <c r="E1671" s="157">
        <f>('StockBond Returns'!Y1670+'StockBond Returns'!AA1670-'Parameters &amp; Main Results'!$B$33)/'StockBond Returns'!Z1670*12</f>
        <v>0.06955966484</v>
      </c>
      <c r="F1671" s="77">
        <f>'StockBond Returns'!Y1670+'StockBond Returns'!AA1670-'StockBond Returns'!Z1670*'Distribution of Final Value'!$B$7</f>
        <v>8.360589673</v>
      </c>
      <c r="G1671" s="19">
        <f>1/'StockBond Returns'!M1669</f>
        <v>0.05467703099</v>
      </c>
      <c r="H1671">
        <f t="shared" si="7"/>
        <v>1</v>
      </c>
      <c r="I1671" s="71">
        <f t="shared" si="8"/>
        <v>0</v>
      </c>
      <c r="J1671">
        <f t="shared" si="9"/>
        <v>0</v>
      </c>
      <c r="K1671" s="19">
        <f t="shared" ref="K1671:M1671" si="3338">if(H1671=1,$E1671,"")</f>
        <v>0.06955966484</v>
      </c>
      <c r="L1671" t="str">
        <f t="shared" si="3338"/>
        <v/>
      </c>
      <c r="M1671" t="str">
        <f t="shared" si="3338"/>
        <v/>
      </c>
      <c r="N1671" s="158">
        <f>if('StockBond Returns'!AB1669=0,1,0)</f>
        <v>0</v>
      </c>
      <c r="O1671">
        <f>if( and('StockBond Returns'!$AB1669&lt;0,'StockBond Returns'!$AB1669&gt;=-0.1),1,0)</f>
        <v>0</v>
      </c>
      <c r="P1671">
        <f>if( and('StockBond Returns'!$AB1669&lt;-0.1,'StockBond Returns'!$AB1669&gt;=-0.2),1,0)</f>
        <v>0</v>
      </c>
      <c r="Q1671">
        <f>if( and('StockBond Returns'!$AB1669&lt;-0.2,'StockBond Returns'!$AB1669&gt;=-0.3),1,0)</f>
        <v>0</v>
      </c>
      <c r="R1671">
        <f>if('StockBond Returns'!AB1669&lt;-0.3,1,0)</f>
        <v>1</v>
      </c>
      <c r="S1671" t="str">
        <f t="shared" ref="S1671:W1671" si="3339">if(N1671=1,$E1671,"")</f>
        <v/>
      </c>
      <c r="T1671" t="str">
        <f t="shared" si="3339"/>
        <v/>
      </c>
      <c r="U1671" t="str">
        <f t="shared" si="3339"/>
        <v/>
      </c>
      <c r="V1671" t="str">
        <f t="shared" si="3339"/>
        <v/>
      </c>
      <c r="W1671" s="19">
        <f t="shared" si="3339"/>
        <v>0.06955966484</v>
      </c>
    </row>
    <row r="1672">
      <c r="A1672">
        <f t="shared" si="33"/>
        <v>10</v>
      </c>
      <c r="B1672">
        <f t="shared" si="34"/>
        <v>2009</v>
      </c>
      <c r="C1672" s="159">
        <f t="shared" si="709"/>
        <v>40117</v>
      </c>
      <c r="D1672" s="156">
        <f t="shared" si="12"/>
        <v>2009.75</v>
      </c>
      <c r="E1672" s="157">
        <f>('StockBond Returns'!Y1671+'StockBond Returns'!AA1671-'Parameters &amp; Main Results'!$B$33)/'StockBond Returns'!Z1671*12</f>
        <v>0.06802789353</v>
      </c>
      <c r="F1672" s="77">
        <f>'StockBond Returns'!Y1671+'StockBond Returns'!AA1671-'StockBond Returns'!Z1671*'Distribution of Final Value'!$B$7</f>
        <v>7.924281777</v>
      </c>
      <c r="G1672" s="19">
        <f>1/'StockBond Returns'!M1670</f>
        <v>0.05247194779</v>
      </c>
      <c r="H1672">
        <f t="shared" si="7"/>
        <v>1</v>
      </c>
      <c r="I1672" s="71">
        <f t="shared" si="8"/>
        <v>0</v>
      </c>
      <c r="J1672">
        <f t="shared" si="9"/>
        <v>0</v>
      </c>
      <c r="K1672" s="19">
        <f t="shared" ref="K1672:M1672" si="3340">if(H1672=1,$E1672,"")</f>
        <v>0.06802789353</v>
      </c>
      <c r="L1672" t="str">
        <f t="shared" si="3340"/>
        <v/>
      </c>
      <c r="M1672" t="str">
        <f t="shared" si="3340"/>
        <v/>
      </c>
      <c r="N1672" s="158">
        <f>if('StockBond Returns'!AB1670=0,1,0)</f>
        <v>0</v>
      </c>
      <c r="O1672">
        <f>if( and('StockBond Returns'!$AB1670&lt;0,'StockBond Returns'!$AB1670&gt;=-0.1),1,0)</f>
        <v>0</v>
      </c>
      <c r="P1672">
        <f>if( and('StockBond Returns'!$AB1670&lt;-0.1,'StockBond Returns'!$AB1670&gt;=-0.2),1,0)</f>
        <v>0</v>
      </c>
      <c r="Q1672">
        <f>if( and('StockBond Returns'!$AB1670&lt;-0.2,'StockBond Returns'!$AB1670&gt;=-0.3),1,0)</f>
        <v>0</v>
      </c>
      <c r="R1672">
        <f>if('StockBond Returns'!AB1670&lt;-0.3,1,0)</f>
        <v>1</v>
      </c>
      <c r="S1672" t="str">
        <f t="shared" ref="S1672:W1672" si="3341">if(N1672=1,$E1672,"")</f>
        <v/>
      </c>
      <c r="T1672" t="str">
        <f t="shared" si="3341"/>
        <v/>
      </c>
      <c r="U1672" t="str">
        <f t="shared" si="3341"/>
        <v/>
      </c>
      <c r="V1672" t="str">
        <f t="shared" si="3341"/>
        <v/>
      </c>
      <c r="W1672" s="19">
        <f t="shared" si="3341"/>
        <v>0.06802789353</v>
      </c>
    </row>
    <row r="1673">
      <c r="A1673">
        <f t="shared" si="33"/>
        <v>11</v>
      </c>
      <c r="B1673">
        <f t="shared" si="34"/>
        <v>2009</v>
      </c>
      <c r="C1673" s="159">
        <f t="shared" si="709"/>
        <v>40147</v>
      </c>
      <c r="D1673" s="156">
        <f t="shared" si="12"/>
        <v>2009.833333</v>
      </c>
      <c r="E1673" s="157">
        <f>('StockBond Returns'!Y1672+'StockBond Returns'!AA1672-'Parameters &amp; Main Results'!$B$33)/'StockBond Returns'!Z1672*12</f>
        <v>0.06930459327</v>
      </c>
      <c r="F1673" s="77">
        <f>'StockBond Returns'!Y1672+'StockBond Returns'!AA1672-'StockBond Returns'!Z1672*'Distribution of Final Value'!$B$7</f>
        <v>8.258172965</v>
      </c>
      <c r="G1673" s="19">
        <f>1/'StockBond Returns'!M1671</f>
        <v>0.05288566364</v>
      </c>
      <c r="H1673">
        <f t="shared" si="7"/>
        <v>1</v>
      </c>
      <c r="I1673" s="71">
        <f t="shared" si="8"/>
        <v>0</v>
      </c>
      <c r="J1673">
        <f t="shared" si="9"/>
        <v>0</v>
      </c>
      <c r="K1673" s="19">
        <f t="shared" ref="K1673:M1673" si="3342">if(H1673=1,$E1673,"")</f>
        <v>0.06930459327</v>
      </c>
      <c r="L1673" t="str">
        <f t="shared" si="3342"/>
        <v/>
      </c>
      <c r="M1673" t="str">
        <f t="shared" si="3342"/>
        <v/>
      </c>
      <c r="N1673" s="158">
        <f>if('StockBond Returns'!AB1671=0,1,0)</f>
        <v>0</v>
      </c>
      <c r="O1673">
        <f>if( and('StockBond Returns'!$AB1671&lt;0,'StockBond Returns'!$AB1671&gt;=-0.1),1,0)</f>
        <v>0</v>
      </c>
      <c r="P1673">
        <f>if( and('StockBond Returns'!$AB1671&lt;-0.1,'StockBond Returns'!$AB1671&gt;=-0.2),1,0)</f>
        <v>0</v>
      </c>
      <c r="Q1673">
        <f>if( and('StockBond Returns'!$AB1671&lt;-0.2,'StockBond Returns'!$AB1671&gt;=-0.3),1,0)</f>
        <v>0</v>
      </c>
      <c r="R1673">
        <f>if('StockBond Returns'!AB1671&lt;-0.3,1,0)</f>
        <v>1</v>
      </c>
      <c r="S1673" t="str">
        <f t="shared" ref="S1673:W1673" si="3343">if(N1673=1,$E1673,"")</f>
        <v/>
      </c>
      <c r="T1673" t="str">
        <f t="shared" si="3343"/>
        <v/>
      </c>
      <c r="U1673" t="str">
        <f t="shared" si="3343"/>
        <v/>
      </c>
      <c r="V1673" t="str">
        <f t="shared" si="3343"/>
        <v/>
      </c>
      <c r="W1673" s="19">
        <f t="shared" si="3343"/>
        <v>0.06930459327</v>
      </c>
    </row>
    <row r="1674">
      <c r="A1674">
        <f t="shared" si="33"/>
        <v>12</v>
      </c>
      <c r="B1674">
        <f t="shared" si="34"/>
        <v>2009</v>
      </c>
      <c r="C1674" s="159">
        <f t="shared" si="709"/>
        <v>40178</v>
      </c>
      <c r="D1674" s="156">
        <f t="shared" si="12"/>
        <v>2009.916667</v>
      </c>
      <c r="E1674" s="157">
        <f>('StockBond Returns'!Y1673+'StockBond Returns'!AA1673-'Parameters &amp; Main Results'!$B$33)/'StockBond Returns'!Z1673*12</f>
        <v>0.06696661122</v>
      </c>
      <c r="F1674" s="77">
        <f>'StockBond Returns'!Y1673+'StockBond Returns'!AA1673-'StockBond Returns'!Z1673*'Distribution of Final Value'!$B$7</f>
        <v>7.60408224</v>
      </c>
      <c r="G1674" s="19">
        <f>1/'StockBond Returns'!M1672</f>
        <v>0.05012425356</v>
      </c>
      <c r="H1674">
        <f t="shared" si="7"/>
        <v>1</v>
      </c>
      <c r="I1674" s="71">
        <f t="shared" si="8"/>
        <v>0</v>
      </c>
      <c r="J1674">
        <f t="shared" si="9"/>
        <v>0</v>
      </c>
      <c r="K1674" s="19">
        <f t="shared" ref="K1674:M1674" si="3344">if(H1674=1,$E1674,"")</f>
        <v>0.06696661122</v>
      </c>
      <c r="L1674" t="str">
        <f t="shared" si="3344"/>
        <v/>
      </c>
      <c r="M1674" t="str">
        <f t="shared" si="3344"/>
        <v/>
      </c>
      <c r="N1674" s="158">
        <f>if('StockBond Returns'!AB1672=0,1,0)</f>
        <v>0</v>
      </c>
      <c r="O1674">
        <f>if( and('StockBond Returns'!$AB1672&lt;0,'StockBond Returns'!$AB1672&gt;=-0.1),1,0)</f>
        <v>0</v>
      </c>
      <c r="P1674">
        <f>if( and('StockBond Returns'!$AB1672&lt;-0.1,'StockBond Returns'!$AB1672&gt;=-0.2),1,0)</f>
        <v>0</v>
      </c>
      <c r="Q1674">
        <f>if( and('StockBond Returns'!$AB1672&lt;-0.2,'StockBond Returns'!$AB1672&gt;=-0.3),1,0)</f>
        <v>0</v>
      </c>
      <c r="R1674">
        <f>if('StockBond Returns'!AB1672&lt;-0.3,1,0)</f>
        <v>1</v>
      </c>
      <c r="S1674" t="str">
        <f t="shared" ref="S1674:W1674" si="3345">if(N1674=1,$E1674,"")</f>
        <v/>
      </c>
      <c r="T1674" t="str">
        <f t="shared" si="3345"/>
        <v/>
      </c>
      <c r="U1674" t="str">
        <f t="shared" si="3345"/>
        <v/>
      </c>
      <c r="V1674" t="str">
        <f t="shared" si="3345"/>
        <v/>
      </c>
      <c r="W1674" s="19">
        <f t="shared" si="3345"/>
        <v>0.06696661122</v>
      </c>
    </row>
    <row r="1675">
      <c r="A1675">
        <f t="shared" si="33"/>
        <v>1</v>
      </c>
      <c r="B1675">
        <f t="shared" si="34"/>
        <v>2010</v>
      </c>
      <c r="C1675" s="159">
        <f t="shared" si="709"/>
        <v>40209</v>
      </c>
      <c r="D1675" s="156">
        <f t="shared" si="12"/>
        <v>2010</v>
      </c>
      <c r="E1675" s="157">
        <f>('StockBond Returns'!Y1674+'StockBond Returns'!AA1674-'Parameters &amp; Main Results'!$B$33)/'StockBond Returns'!Z1674*12</f>
        <v>0.06718863313</v>
      </c>
      <c r="F1675" s="77">
        <f>'StockBond Returns'!Y1674+'StockBond Returns'!AA1674-'StockBond Returns'!Z1674*'Distribution of Final Value'!$B$7</f>
        <v>7.650810322</v>
      </c>
      <c r="G1675" s="19">
        <f>1/'StockBond Returns'!M1673</f>
        <v>0.04899856056</v>
      </c>
      <c r="H1675">
        <f t="shared" si="7"/>
        <v>0</v>
      </c>
      <c r="I1675" s="71">
        <f t="shared" si="8"/>
        <v>1</v>
      </c>
      <c r="J1675">
        <f t="shared" si="9"/>
        <v>0</v>
      </c>
      <c r="K1675" t="str">
        <f t="shared" ref="K1675:M1675" si="3346">if(H1675=1,$E1675,"")</f>
        <v/>
      </c>
      <c r="L1675" s="19">
        <f t="shared" si="3346"/>
        <v>0.06718863313</v>
      </c>
      <c r="M1675" t="str">
        <f t="shared" si="3346"/>
        <v/>
      </c>
      <c r="N1675" s="158">
        <f>if('StockBond Returns'!AB1673=0,1,0)</f>
        <v>0</v>
      </c>
      <c r="O1675">
        <f>if( and('StockBond Returns'!$AB1673&lt;0,'StockBond Returns'!$AB1673&gt;=-0.1),1,0)</f>
        <v>0</v>
      </c>
      <c r="P1675">
        <f>if( and('StockBond Returns'!$AB1673&lt;-0.1,'StockBond Returns'!$AB1673&gt;=-0.2),1,0)</f>
        <v>0</v>
      </c>
      <c r="Q1675">
        <f>if( and('StockBond Returns'!$AB1673&lt;-0.2,'StockBond Returns'!$AB1673&gt;=-0.3),1,0)</f>
        <v>0</v>
      </c>
      <c r="R1675">
        <f>if('StockBond Returns'!AB1673&lt;-0.3,1,0)</f>
        <v>1</v>
      </c>
      <c r="S1675" t="str">
        <f t="shared" ref="S1675:W1675" si="3347">if(N1675=1,$E1675,"")</f>
        <v/>
      </c>
      <c r="T1675" t="str">
        <f t="shared" si="3347"/>
        <v/>
      </c>
      <c r="U1675" t="str">
        <f t="shared" si="3347"/>
        <v/>
      </c>
      <c r="V1675" t="str">
        <f t="shared" si="3347"/>
        <v/>
      </c>
      <c r="W1675" s="19">
        <f t="shared" si="3347"/>
        <v>0.06718863313</v>
      </c>
    </row>
    <row r="1676">
      <c r="A1676">
        <f t="shared" si="33"/>
        <v>2</v>
      </c>
      <c r="B1676">
        <f t="shared" si="34"/>
        <v>2010</v>
      </c>
      <c r="C1676" s="159">
        <f t="shared" si="709"/>
        <v>40237</v>
      </c>
      <c r="D1676" s="156">
        <f t="shared" si="12"/>
        <v>2010.083333</v>
      </c>
      <c r="E1676" s="157">
        <f>('StockBond Returns'!Y1675+'StockBond Returns'!AA1675-'Parameters &amp; Main Results'!$B$33)/'StockBond Returns'!Z1675*12</f>
        <v>0.0683413842</v>
      </c>
      <c r="F1676" s="77">
        <f>'StockBond Returns'!Y1675+'StockBond Returns'!AA1675-'StockBond Returns'!Z1675*'Distribution of Final Value'!$B$7</f>
        <v>7.950075933</v>
      </c>
      <c r="G1676" s="19">
        <f>1/'StockBond Returns'!M1674</f>
        <v>0.05025238539</v>
      </c>
      <c r="H1676">
        <f t="shared" si="7"/>
        <v>1</v>
      </c>
      <c r="I1676" s="71">
        <f t="shared" si="8"/>
        <v>0</v>
      </c>
      <c r="J1676">
        <f t="shared" si="9"/>
        <v>0</v>
      </c>
      <c r="K1676" s="19">
        <f t="shared" ref="K1676:M1676" si="3348">if(H1676=1,$E1676,"")</f>
        <v>0.0683413842</v>
      </c>
      <c r="L1676" t="str">
        <f t="shared" si="3348"/>
        <v/>
      </c>
      <c r="M1676" t="str">
        <f t="shared" si="3348"/>
        <v/>
      </c>
      <c r="N1676" s="158">
        <f>if('StockBond Returns'!AB1674=0,1,0)</f>
        <v>0</v>
      </c>
      <c r="O1676">
        <f>if( and('StockBond Returns'!$AB1674&lt;0,'StockBond Returns'!$AB1674&gt;=-0.1),1,0)</f>
        <v>0</v>
      </c>
      <c r="P1676">
        <f>if( and('StockBond Returns'!$AB1674&lt;-0.1,'StockBond Returns'!$AB1674&gt;=-0.2),1,0)</f>
        <v>0</v>
      </c>
      <c r="Q1676">
        <f>if( and('StockBond Returns'!$AB1674&lt;-0.2,'StockBond Returns'!$AB1674&gt;=-0.3),1,0)</f>
        <v>0</v>
      </c>
      <c r="R1676">
        <f>if('StockBond Returns'!AB1674&lt;-0.3,1,0)</f>
        <v>1</v>
      </c>
      <c r="S1676" t="str">
        <f t="shared" ref="S1676:W1676" si="3349">if(N1676=1,$E1676,"")</f>
        <v/>
      </c>
      <c r="T1676" t="str">
        <f t="shared" si="3349"/>
        <v/>
      </c>
      <c r="U1676" t="str">
        <f t="shared" si="3349"/>
        <v/>
      </c>
      <c r="V1676" t="str">
        <f t="shared" si="3349"/>
        <v/>
      </c>
      <c r="W1676" s="19">
        <f t="shared" si="3349"/>
        <v>0.0683413842</v>
      </c>
    </row>
    <row r="1677">
      <c r="A1677">
        <f t="shared" si="33"/>
        <v>3</v>
      </c>
      <c r="B1677">
        <f t="shared" si="34"/>
        <v>2010</v>
      </c>
      <c r="C1677" s="159">
        <f t="shared" si="709"/>
        <v>40268</v>
      </c>
      <c r="D1677" s="156">
        <f t="shared" si="12"/>
        <v>2010.166667</v>
      </c>
      <c r="E1677" s="157">
        <f>('StockBond Returns'!Y1676+'StockBond Returns'!AA1676-'Parameters &amp; Main Results'!$B$33)/'StockBond Returns'!Z1676*12</f>
        <v>0.06723454455</v>
      </c>
      <c r="F1677" s="77">
        <f>'StockBond Returns'!Y1676+'StockBond Returns'!AA1676-'StockBond Returns'!Z1676*'Distribution of Final Value'!$B$7</f>
        <v>7.634728316</v>
      </c>
      <c r="G1677" s="19">
        <f>1/'StockBond Returns'!M1675</f>
        <v>0.04900487275</v>
      </c>
      <c r="H1677">
        <f t="shared" si="7"/>
        <v>0</v>
      </c>
      <c r="I1677" s="71">
        <f t="shared" si="8"/>
        <v>1</v>
      </c>
      <c r="J1677">
        <f t="shared" si="9"/>
        <v>0</v>
      </c>
      <c r="K1677" t="str">
        <f t="shared" ref="K1677:M1677" si="3350">if(H1677=1,$E1677,"")</f>
        <v/>
      </c>
      <c r="L1677" s="19">
        <f t="shared" si="3350"/>
        <v>0.06723454455</v>
      </c>
      <c r="M1677" t="str">
        <f t="shared" si="3350"/>
        <v/>
      </c>
      <c r="N1677" s="158">
        <f>if('StockBond Returns'!AB1675=0,1,0)</f>
        <v>0</v>
      </c>
      <c r="O1677">
        <f>if( and('StockBond Returns'!$AB1675&lt;0,'StockBond Returns'!$AB1675&gt;=-0.1),1,0)</f>
        <v>0</v>
      </c>
      <c r="P1677">
        <f>if( and('StockBond Returns'!$AB1675&lt;-0.1,'StockBond Returns'!$AB1675&gt;=-0.2),1,0)</f>
        <v>0</v>
      </c>
      <c r="Q1677">
        <f>if( and('StockBond Returns'!$AB1675&lt;-0.2,'StockBond Returns'!$AB1675&gt;=-0.3),1,0)</f>
        <v>0</v>
      </c>
      <c r="R1677">
        <f>if('StockBond Returns'!AB1675&lt;-0.3,1,0)</f>
        <v>1</v>
      </c>
      <c r="S1677" t="str">
        <f t="shared" ref="S1677:W1677" si="3351">if(N1677=1,$E1677,"")</f>
        <v/>
      </c>
      <c r="T1677" t="str">
        <f t="shared" si="3351"/>
        <v/>
      </c>
      <c r="U1677" t="str">
        <f t="shared" si="3351"/>
        <v/>
      </c>
      <c r="V1677" t="str">
        <f t="shared" si="3351"/>
        <v/>
      </c>
      <c r="W1677" s="19">
        <f t="shared" si="3351"/>
        <v>0.06723454455</v>
      </c>
    </row>
    <row r="1678">
      <c r="A1678">
        <f t="shared" si="33"/>
        <v>4</v>
      </c>
      <c r="B1678">
        <f t="shared" si="34"/>
        <v>2010</v>
      </c>
      <c r="C1678" s="159">
        <f t="shared" si="709"/>
        <v>40298</v>
      </c>
      <c r="D1678" s="156">
        <f t="shared" si="12"/>
        <v>2010.25</v>
      </c>
      <c r="E1678" s="157">
        <f>('StockBond Returns'!Y1677+'StockBond Returns'!AA1677-'Parameters &amp; Main Results'!$B$33)/'StockBond Returns'!Z1677*12</f>
        <v>0.06546459409</v>
      </c>
      <c r="F1678" s="77">
        <f>'StockBond Returns'!Y1677+'StockBond Returns'!AA1677-'StockBond Returns'!Z1677*'Distribution of Final Value'!$B$7</f>
        <v>7.141793358</v>
      </c>
      <c r="G1678" s="19">
        <f>1/'StockBond Returns'!M1676</f>
        <v>0.04690105986</v>
      </c>
      <c r="H1678">
        <f t="shared" si="7"/>
        <v>0</v>
      </c>
      <c r="I1678" s="71">
        <f t="shared" si="8"/>
        <v>1</v>
      </c>
      <c r="J1678">
        <f t="shared" si="9"/>
        <v>0</v>
      </c>
      <c r="K1678" t="str">
        <f t="shared" ref="K1678:M1678" si="3352">if(H1678=1,$E1678,"")</f>
        <v/>
      </c>
      <c r="L1678" s="19">
        <f t="shared" si="3352"/>
        <v>0.06546459409</v>
      </c>
      <c r="M1678" t="str">
        <f t="shared" si="3352"/>
        <v/>
      </c>
      <c r="N1678" s="158">
        <f>if('StockBond Returns'!AB1676=0,1,0)</f>
        <v>0</v>
      </c>
      <c r="O1678">
        <f>if( and('StockBond Returns'!$AB1676&lt;0,'StockBond Returns'!$AB1676&gt;=-0.1),1,0)</f>
        <v>0</v>
      </c>
      <c r="P1678">
        <f>if( and('StockBond Returns'!$AB1676&lt;-0.1,'StockBond Returns'!$AB1676&gt;=-0.2),1,0)</f>
        <v>0</v>
      </c>
      <c r="Q1678">
        <f>if( and('StockBond Returns'!$AB1676&lt;-0.2,'StockBond Returns'!$AB1676&gt;=-0.3),1,0)</f>
        <v>1</v>
      </c>
      <c r="R1678">
        <f>if('StockBond Returns'!AB1676&lt;-0.3,1,0)</f>
        <v>0</v>
      </c>
      <c r="S1678" t="str">
        <f t="shared" ref="S1678:W1678" si="3353">if(N1678=1,$E1678,"")</f>
        <v/>
      </c>
      <c r="T1678" t="str">
        <f t="shared" si="3353"/>
        <v/>
      </c>
      <c r="U1678" t="str">
        <f t="shared" si="3353"/>
        <v/>
      </c>
      <c r="V1678" s="19">
        <f t="shared" si="3353"/>
        <v>0.06546459409</v>
      </c>
      <c r="W1678" t="str">
        <f t="shared" si="3353"/>
        <v/>
      </c>
    </row>
    <row r="1679">
      <c r="A1679">
        <f t="shared" si="33"/>
        <v>5</v>
      </c>
      <c r="B1679">
        <f t="shared" si="34"/>
        <v>2010</v>
      </c>
      <c r="C1679" s="159">
        <f t="shared" si="709"/>
        <v>40329</v>
      </c>
      <c r="D1679" s="156">
        <f t="shared" si="12"/>
        <v>2010.333333</v>
      </c>
      <c r="E1679" s="157">
        <f>('StockBond Returns'!Y1678+'StockBond Returns'!AA1678-'Parameters &amp; Main Results'!$B$33)/'StockBond Returns'!Z1678*12</f>
        <v>0.06481124871</v>
      </c>
      <c r="F1679" s="77">
        <f>'StockBond Returns'!Y1678+'StockBond Returns'!AA1678-'StockBond Returns'!Z1678*'Distribution of Final Value'!$B$7</f>
        <v>6.953319598</v>
      </c>
      <c r="G1679" s="19">
        <f>1/'StockBond Returns'!M1677</f>
        <v>0.04627217765</v>
      </c>
      <c r="H1679">
        <f t="shared" si="7"/>
        <v>0</v>
      </c>
      <c r="I1679" s="71">
        <f t="shared" si="8"/>
        <v>1</v>
      </c>
      <c r="J1679">
        <f t="shared" si="9"/>
        <v>0</v>
      </c>
      <c r="K1679" t="str">
        <f t="shared" ref="K1679:M1679" si="3354">if(H1679=1,$E1679,"")</f>
        <v/>
      </c>
      <c r="L1679" s="19">
        <f t="shared" si="3354"/>
        <v>0.06481124871</v>
      </c>
      <c r="M1679" t="str">
        <f t="shared" si="3354"/>
        <v/>
      </c>
      <c r="N1679" s="158">
        <f>if('StockBond Returns'!AB1677=0,1,0)</f>
        <v>0</v>
      </c>
      <c r="O1679">
        <f>if( and('StockBond Returns'!$AB1677&lt;0,'StockBond Returns'!$AB1677&gt;=-0.1),1,0)</f>
        <v>0</v>
      </c>
      <c r="P1679">
        <f>if( and('StockBond Returns'!$AB1677&lt;-0.1,'StockBond Returns'!$AB1677&gt;=-0.2),1,0)</f>
        <v>0</v>
      </c>
      <c r="Q1679">
        <f>if( and('StockBond Returns'!$AB1677&lt;-0.2,'StockBond Returns'!$AB1677&gt;=-0.3),1,0)</f>
        <v>1</v>
      </c>
      <c r="R1679">
        <f>if('StockBond Returns'!AB1677&lt;-0.3,1,0)</f>
        <v>0</v>
      </c>
      <c r="S1679" t="str">
        <f t="shared" ref="S1679:W1679" si="3355">if(N1679=1,$E1679,"")</f>
        <v/>
      </c>
      <c r="T1679" t="str">
        <f t="shared" si="3355"/>
        <v/>
      </c>
      <c r="U1679" t="str">
        <f t="shared" si="3355"/>
        <v/>
      </c>
      <c r="V1679" s="19">
        <f t="shared" si="3355"/>
        <v>0.06481124871</v>
      </c>
      <c r="W1679" t="str">
        <f t="shared" si="3355"/>
        <v/>
      </c>
    </row>
    <row r="1680">
      <c r="A1680">
        <f t="shared" si="33"/>
        <v>6</v>
      </c>
      <c r="B1680">
        <f t="shared" si="34"/>
        <v>2010</v>
      </c>
      <c r="C1680" s="159">
        <f t="shared" si="709"/>
        <v>40359</v>
      </c>
      <c r="D1680" s="156">
        <f t="shared" si="12"/>
        <v>2010.416667</v>
      </c>
      <c r="E1680" s="157">
        <f>('StockBond Returns'!Y1679+'StockBond Returns'!AA1679-'Parameters &amp; Main Results'!$B$33)/'StockBond Returns'!Z1679*12</f>
        <v>0.06939727183</v>
      </c>
      <c r="F1680" s="77">
        <f>'StockBond Returns'!Y1679+'StockBond Returns'!AA1679-'StockBond Returns'!Z1679*'Distribution of Final Value'!$B$7</f>
        <v>8.17899658</v>
      </c>
      <c r="G1680" s="19">
        <f>1/'StockBond Returns'!M1678</f>
        <v>0.05130650336</v>
      </c>
      <c r="H1680">
        <f t="shared" si="7"/>
        <v>1</v>
      </c>
      <c r="I1680" s="71">
        <f t="shared" si="8"/>
        <v>0</v>
      </c>
      <c r="J1680">
        <f t="shared" si="9"/>
        <v>0</v>
      </c>
      <c r="K1680" s="19">
        <f t="shared" ref="K1680:M1680" si="3356">if(H1680=1,$E1680,"")</f>
        <v>0.06939727183</v>
      </c>
      <c r="L1680" t="str">
        <f t="shared" si="3356"/>
        <v/>
      </c>
      <c r="M1680" t="str">
        <f t="shared" si="3356"/>
        <v/>
      </c>
      <c r="N1680" s="158">
        <f>if('StockBond Returns'!AB1678=0,1,0)</f>
        <v>0</v>
      </c>
      <c r="O1680">
        <f>if( and('StockBond Returns'!$AB1678&lt;0,'StockBond Returns'!$AB1678&gt;=-0.1),1,0)</f>
        <v>0</v>
      </c>
      <c r="P1680">
        <f>if( and('StockBond Returns'!$AB1678&lt;-0.1,'StockBond Returns'!$AB1678&gt;=-0.2),1,0)</f>
        <v>0</v>
      </c>
      <c r="Q1680">
        <f>if( and('StockBond Returns'!$AB1678&lt;-0.2,'StockBond Returns'!$AB1678&gt;=-0.3),1,0)</f>
        <v>0</v>
      </c>
      <c r="R1680">
        <f>if('StockBond Returns'!AB1678&lt;-0.3,1,0)</f>
        <v>1</v>
      </c>
      <c r="S1680" t="str">
        <f t="shared" ref="S1680:W1680" si="3357">if(N1680=1,$E1680,"")</f>
        <v/>
      </c>
      <c r="T1680" t="str">
        <f t="shared" si="3357"/>
        <v/>
      </c>
      <c r="U1680" t="str">
        <f t="shared" si="3357"/>
        <v/>
      </c>
      <c r="V1680" t="str">
        <f t="shared" si="3357"/>
        <v/>
      </c>
      <c r="W1680" s="19">
        <f t="shared" si="3357"/>
        <v>0.06939727183</v>
      </c>
    </row>
    <row r="1681">
      <c r="A1681">
        <f t="shared" si="33"/>
        <v>7</v>
      </c>
      <c r="B1681">
        <f t="shared" si="34"/>
        <v>2010</v>
      </c>
      <c r="C1681" s="159">
        <f t="shared" si="709"/>
        <v>40390</v>
      </c>
      <c r="D1681" s="156">
        <f t="shared" si="12"/>
        <v>2010.5</v>
      </c>
      <c r="E1681" s="157">
        <f>('StockBond Returns'!Y1680+'StockBond Returns'!AA1680-'Parameters &amp; Main Results'!$B$33)/'StockBond Returns'!Z1680*12</f>
        <v>0.07107597363</v>
      </c>
      <c r="F1681" s="77">
        <f>'StockBond Returns'!Y1680+'StockBond Returns'!AA1680-'StockBond Returns'!Z1680*'Distribution of Final Value'!$B$7</f>
        <v>8.614487171</v>
      </c>
      <c r="G1681" s="19">
        <f>1/'StockBond Returns'!M1679</f>
        <v>0.05324076445</v>
      </c>
      <c r="H1681">
        <f t="shared" si="7"/>
        <v>1</v>
      </c>
      <c r="I1681" s="71">
        <f t="shared" si="8"/>
        <v>0</v>
      </c>
      <c r="J1681">
        <f t="shared" si="9"/>
        <v>0</v>
      </c>
      <c r="K1681" s="19">
        <f t="shared" ref="K1681:M1681" si="3358">if(H1681=1,$E1681,"")</f>
        <v>0.07107597363</v>
      </c>
      <c r="L1681" t="str">
        <f t="shared" si="3358"/>
        <v/>
      </c>
      <c r="M1681" t="str">
        <f t="shared" si="3358"/>
        <v/>
      </c>
      <c r="N1681" s="158">
        <f>if('StockBond Returns'!AB1679=0,1,0)</f>
        <v>0</v>
      </c>
      <c r="O1681">
        <f>if( and('StockBond Returns'!$AB1679&lt;0,'StockBond Returns'!$AB1679&gt;=-0.1),1,0)</f>
        <v>0</v>
      </c>
      <c r="P1681">
        <f>if( and('StockBond Returns'!$AB1679&lt;-0.1,'StockBond Returns'!$AB1679&gt;=-0.2),1,0)</f>
        <v>0</v>
      </c>
      <c r="Q1681">
        <f>if( and('StockBond Returns'!$AB1679&lt;-0.2,'StockBond Returns'!$AB1679&gt;=-0.3),1,0)</f>
        <v>0</v>
      </c>
      <c r="R1681">
        <f>if('StockBond Returns'!AB1679&lt;-0.3,1,0)</f>
        <v>1</v>
      </c>
      <c r="S1681" t="str">
        <f t="shared" ref="S1681:W1681" si="3359">if(N1681=1,$E1681,"")</f>
        <v/>
      </c>
      <c r="T1681" t="str">
        <f t="shared" si="3359"/>
        <v/>
      </c>
      <c r="U1681" t="str">
        <f t="shared" si="3359"/>
        <v/>
      </c>
      <c r="V1681" t="str">
        <f t="shared" si="3359"/>
        <v/>
      </c>
      <c r="W1681" s="19">
        <f t="shared" si="3359"/>
        <v>0.07107597363</v>
      </c>
    </row>
    <row r="1682">
      <c r="A1682">
        <f t="shared" si="33"/>
        <v>8</v>
      </c>
      <c r="B1682">
        <f t="shared" si="34"/>
        <v>2010</v>
      </c>
      <c r="C1682" s="159">
        <f t="shared" si="709"/>
        <v>40421</v>
      </c>
      <c r="D1682" s="156">
        <f t="shared" si="12"/>
        <v>2010.583333</v>
      </c>
      <c r="E1682" s="157">
        <f>('StockBond Returns'!Y1681+'StockBond Returns'!AA1681-'Parameters &amp; Main Results'!$B$33)/'StockBond Returns'!Z1681*12</f>
        <v>0.06690835882</v>
      </c>
      <c r="F1682" s="77">
        <f>'StockBond Returns'!Y1681+'StockBond Returns'!AA1681-'StockBond Returns'!Z1681*'Distribution of Final Value'!$B$7</f>
        <v>7.476773674</v>
      </c>
      <c r="G1682" s="19">
        <f>1/'StockBond Returns'!M1680</f>
        <v>0.04876229642</v>
      </c>
      <c r="H1682">
        <f t="shared" si="7"/>
        <v>0</v>
      </c>
      <c r="I1682" s="71">
        <f t="shared" si="8"/>
        <v>1</v>
      </c>
      <c r="J1682">
        <f t="shared" si="9"/>
        <v>0</v>
      </c>
      <c r="K1682" t="str">
        <f t="shared" ref="K1682:M1682" si="3360">if(H1682=1,$E1682,"")</f>
        <v/>
      </c>
      <c r="L1682" s="19">
        <f t="shared" si="3360"/>
        <v>0.06690835882</v>
      </c>
      <c r="M1682" t="str">
        <f t="shared" si="3360"/>
        <v/>
      </c>
      <c r="N1682" s="158">
        <f>if('StockBond Returns'!AB1680=0,1,0)</f>
        <v>0</v>
      </c>
      <c r="O1682">
        <f>if( and('StockBond Returns'!$AB1680&lt;0,'StockBond Returns'!$AB1680&gt;=-0.1),1,0)</f>
        <v>0</v>
      </c>
      <c r="P1682">
        <f>if( and('StockBond Returns'!$AB1680&lt;-0.1,'StockBond Returns'!$AB1680&gt;=-0.2),1,0)</f>
        <v>0</v>
      </c>
      <c r="Q1682">
        <f>if( and('StockBond Returns'!$AB1680&lt;-0.2,'StockBond Returns'!$AB1680&gt;=-0.3),1,0)</f>
        <v>1</v>
      </c>
      <c r="R1682">
        <f>if('StockBond Returns'!AB1680&lt;-0.3,1,0)</f>
        <v>0</v>
      </c>
      <c r="S1682" t="str">
        <f t="shared" ref="S1682:W1682" si="3361">if(N1682=1,$E1682,"")</f>
        <v/>
      </c>
      <c r="T1682" t="str">
        <f t="shared" si="3361"/>
        <v/>
      </c>
      <c r="U1682" t="str">
        <f t="shared" si="3361"/>
        <v/>
      </c>
      <c r="V1682" s="19">
        <f t="shared" si="3361"/>
        <v>0.06690835882</v>
      </c>
      <c r="W1682" t="str">
        <f t="shared" si="3361"/>
        <v/>
      </c>
    </row>
    <row r="1683">
      <c r="A1683">
        <f t="shared" si="33"/>
        <v>9</v>
      </c>
      <c r="B1683">
        <f t="shared" si="34"/>
        <v>2010</v>
      </c>
      <c r="C1683" s="159">
        <f t="shared" si="709"/>
        <v>40451</v>
      </c>
      <c r="D1683" s="156">
        <f t="shared" si="12"/>
        <v>2010.666667</v>
      </c>
      <c r="E1683" s="157">
        <f>('StockBond Returns'!Y1682+'StockBond Returns'!AA1682-'Parameters &amp; Main Results'!$B$33)/'StockBond Returns'!Z1682*12</f>
        <v>0.07001665967</v>
      </c>
      <c r="F1683" s="77">
        <f>'StockBond Returns'!Y1682+'StockBond Returns'!AA1682-'StockBond Returns'!Z1682*'Distribution of Final Value'!$B$7</f>
        <v>8.296635361</v>
      </c>
      <c r="G1683" s="19">
        <f>1/'StockBond Returns'!M1681</f>
        <v>0.05241023038</v>
      </c>
      <c r="H1683">
        <f t="shared" si="7"/>
        <v>1</v>
      </c>
      <c r="I1683" s="71">
        <f t="shared" si="8"/>
        <v>0</v>
      </c>
      <c r="J1683">
        <f t="shared" si="9"/>
        <v>0</v>
      </c>
      <c r="K1683" s="19">
        <f t="shared" ref="K1683:M1683" si="3362">if(H1683=1,$E1683,"")</f>
        <v>0.07001665967</v>
      </c>
      <c r="L1683" t="str">
        <f t="shared" si="3362"/>
        <v/>
      </c>
      <c r="M1683" t="str">
        <f t="shared" si="3362"/>
        <v/>
      </c>
      <c r="N1683" s="158">
        <f>if('StockBond Returns'!AB1681=0,1,0)</f>
        <v>0</v>
      </c>
      <c r="O1683">
        <f>if( and('StockBond Returns'!$AB1681&lt;0,'StockBond Returns'!$AB1681&gt;=-0.1),1,0)</f>
        <v>0</v>
      </c>
      <c r="P1683">
        <f>if( and('StockBond Returns'!$AB1681&lt;-0.1,'StockBond Returns'!$AB1681&gt;=-0.2),1,0)</f>
        <v>0</v>
      </c>
      <c r="Q1683">
        <f>if( and('StockBond Returns'!$AB1681&lt;-0.2,'StockBond Returns'!$AB1681&gt;=-0.3),1,0)</f>
        <v>0</v>
      </c>
      <c r="R1683">
        <f>if('StockBond Returns'!AB1681&lt;-0.3,1,0)</f>
        <v>1</v>
      </c>
      <c r="S1683" t="str">
        <f t="shared" ref="S1683:W1683" si="3363">if(N1683=1,$E1683,"")</f>
        <v/>
      </c>
      <c r="T1683" t="str">
        <f t="shared" si="3363"/>
        <v/>
      </c>
      <c r="U1683" t="str">
        <f t="shared" si="3363"/>
        <v/>
      </c>
      <c r="V1683" t="str">
        <f t="shared" si="3363"/>
        <v/>
      </c>
      <c r="W1683" s="19">
        <f t="shared" si="3363"/>
        <v>0.07001665967</v>
      </c>
    </row>
    <row r="1684">
      <c r="A1684">
        <f t="shared" si="33"/>
        <v>10</v>
      </c>
      <c r="B1684">
        <f t="shared" si="34"/>
        <v>2010</v>
      </c>
      <c r="C1684" s="159">
        <f t="shared" si="709"/>
        <v>40482</v>
      </c>
      <c r="D1684" s="156">
        <f t="shared" si="12"/>
        <v>2010.75</v>
      </c>
      <c r="E1684" s="157">
        <f>('StockBond Returns'!Y1683+'StockBond Returns'!AA1683-'Parameters &amp; Main Results'!$B$33)/'StockBond Returns'!Z1683*12</f>
        <v>0.06620944123</v>
      </c>
      <c r="F1684" s="77">
        <f>'StockBond Returns'!Y1683+'StockBond Returns'!AA1683-'StockBond Returns'!Z1683*'Distribution of Final Value'!$B$7</f>
        <v>7.261189325</v>
      </c>
      <c r="G1684" s="19">
        <f>1/'StockBond Returns'!M1682</f>
        <v>0.04824231585</v>
      </c>
      <c r="H1684">
        <f t="shared" si="7"/>
        <v>0</v>
      </c>
      <c r="I1684" s="71">
        <f t="shared" si="8"/>
        <v>1</v>
      </c>
      <c r="J1684">
        <f t="shared" si="9"/>
        <v>0</v>
      </c>
      <c r="K1684" t="str">
        <f t="shared" ref="K1684:M1684" si="3364">if(H1684=1,$E1684,"")</f>
        <v/>
      </c>
      <c r="L1684" s="19">
        <f t="shared" si="3364"/>
        <v>0.06620944123</v>
      </c>
      <c r="M1684" t="str">
        <f t="shared" si="3364"/>
        <v/>
      </c>
      <c r="N1684" s="158">
        <f>if('StockBond Returns'!AB1682=0,1,0)</f>
        <v>0</v>
      </c>
      <c r="O1684">
        <f>if( and('StockBond Returns'!$AB1682&lt;0,'StockBond Returns'!$AB1682&gt;=-0.1),1,0)</f>
        <v>0</v>
      </c>
      <c r="P1684">
        <f>if( and('StockBond Returns'!$AB1682&lt;-0.1,'StockBond Returns'!$AB1682&gt;=-0.2),1,0)</f>
        <v>0</v>
      </c>
      <c r="Q1684">
        <f>if( and('StockBond Returns'!$AB1682&lt;-0.2,'StockBond Returns'!$AB1682&gt;=-0.3),1,0)</f>
        <v>1</v>
      </c>
      <c r="R1684">
        <f>if('StockBond Returns'!AB1682&lt;-0.3,1,0)</f>
        <v>0</v>
      </c>
      <c r="S1684" t="str">
        <f t="shared" ref="S1684:W1684" si="3365">if(N1684=1,$E1684,"")</f>
        <v/>
      </c>
      <c r="T1684" t="str">
        <f t="shared" si="3365"/>
        <v/>
      </c>
      <c r="U1684" t="str">
        <f t="shared" si="3365"/>
        <v/>
      </c>
      <c r="V1684" s="19">
        <f t="shared" si="3365"/>
        <v>0.06620944123</v>
      </c>
      <c r="W1684" t="str">
        <f t="shared" si="3365"/>
        <v/>
      </c>
    </row>
    <row r="1685">
      <c r="A1685">
        <f t="shared" si="33"/>
        <v>11</v>
      </c>
      <c r="B1685">
        <f t="shared" si="34"/>
        <v>2010</v>
      </c>
      <c r="C1685" s="159">
        <f t="shared" si="709"/>
        <v>40512</v>
      </c>
      <c r="D1685" s="156">
        <f t="shared" si="12"/>
        <v>2010.833333</v>
      </c>
      <c r="E1685" s="157">
        <f>('StockBond Returns'!Y1684+'StockBond Returns'!AA1684-'Parameters &amp; Main Results'!$B$33)/'StockBond Returns'!Z1684*12</f>
        <v>0.0650066178</v>
      </c>
      <c r="F1685" s="77">
        <f>'StockBond Returns'!Y1684+'StockBond Returns'!AA1684-'StockBond Returns'!Z1684*'Distribution of Final Value'!$B$7</f>
        <v>6.927436601</v>
      </c>
      <c r="G1685" s="19">
        <f>1/'StockBond Returns'!M1683</f>
        <v>0.04657187914</v>
      </c>
      <c r="H1685">
        <f t="shared" si="7"/>
        <v>0</v>
      </c>
      <c r="I1685" s="71">
        <f t="shared" si="8"/>
        <v>1</v>
      </c>
      <c r="J1685">
        <f t="shared" si="9"/>
        <v>0</v>
      </c>
      <c r="K1685" t="str">
        <f t="shared" ref="K1685:M1685" si="3366">if(H1685=1,$E1685,"")</f>
        <v/>
      </c>
      <c r="L1685" s="19">
        <f t="shared" si="3366"/>
        <v>0.0650066178</v>
      </c>
      <c r="M1685" t="str">
        <f t="shared" si="3366"/>
        <v/>
      </c>
      <c r="N1685" s="158">
        <f>if('StockBond Returns'!AB1683=0,1,0)</f>
        <v>0</v>
      </c>
      <c r="O1685">
        <f>if( and('StockBond Returns'!$AB1683&lt;0,'StockBond Returns'!$AB1683&gt;=-0.1),1,0)</f>
        <v>0</v>
      </c>
      <c r="P1685">
        <f>if( and('StockBond Returns'!$AB1683&lt;-0.1,'StockBond Returns'!$AB1683&gt;=-0.2),1,0)</f>
        <v>0</v>
      </c>
      <c r="Q1685">
        <f>if( and('StockBond Returns'!$AB1683&lt;-0.2,'StockBond Returns'!$AB1683&gt;=-0.3),1,0)</f>
        <v>1</v>
      </c>
      <c r="R1685">
        <f>if('StockBond Returns'!AB1683&lt;-0.3,1,0)</f>
        <v>0</v>
      </c>
      <c r="S1685" t="str">
        <f t="shared" ref="S1685:W1685" si="3367">if(N1685=1,$E1685,"")</f>
        <v/>
      </c>
      <c r="T1685" t="str">
        <f t="shared" si="3367"/>
        <v/>
      </c>
      <c r="U1685" t="str">
        <f t="shared" si="3367"/>
        <v/>
      </c>
      <c r="V1685" s="19">
        <f t="shared" si="3367"/>
        <v>0.0650066178</v>
      </c>
      <c r="W1685" t="str">
        <f t="shared" si="3367"/>
        <v/>
      </c>
    </row>
    <row r="1686">
      <c r="A1686">
        <f t="shared" si="33"/>
        <v>12</v>
      </c>
      <c r="B1686">
        <f t="shared" si="34"/>
        <v>2010</v>
      </c>
      <c r="C1686" s="159">
        <f t="shared" si="709"/>
        <v>40543</v>
      </c>
      <c r="D1686" s="156">
        <f t="shared" si="12"/>
        <v>2010.916667</v>
      </c>
      <c r="E1686" s="157">
        <f>('StockBond Returns'!Y1685+'StockBond Returns'!AA1685-'Parameters &amp; Main Results'!$B$33)/'StockBond Returns'!Z1685*12</f>
        <v>0.06573647178</v>
      </c>
      <c r="F1686" s="77">
        <f>'StockBond Returns'!Y1685+'StockBond Returns'!AA1685-'StockBond Returns'!Z1685*'Distribution of Final Value'!$B$7</f>
        <v>7.11070583</v>
      </c>
      <c r="G1686" s="19">
        <f>1/'StockBond Returns'!M1684</f>
        <v>0.04679729304</v>
      </c>
      <c r="H1686">
        <f t="shared" si="7"/>
        <v>0</v>
      </c>
      <c r="I1686" s="71">
        <f t="shared" si="8"/>
        <v>1</v>
      </c>
      <c r="J1686">
        <f t="shared" si="9"/>
        <v>0</v>
      </c>
      <c r="K1686" t="str">
        <f t="shared" ref="K1686:M1686" si="3368">if(H1686=1,$E1686,"")</f>
        <v/>
      </c>
      <c r="L1686" s="19">
        <f t="shared" si="3368"/>
        <v>0.06573647178</v>
      </c>
      <c r="M1686" t="str">
        <f t="shared" si="3368"/>
        <v/>
      </c>
      <c r="N1686" s="158">
        <f>if('StockBond Returns'!AB1684=0,1,0)</f>
        <v>0</v>
      </c>
      <c r="O1686">
        <f>if( and('StockBond Returns'!$AB1684&lt;0,'StockBond Returns'!$AB1684&gt;=-0.1),1,0)</f>
        <v>0</v>
      </c>
      <c r="P1686">
        <f>if( and('StockBond Returns'!$AB1684&lt;-0.1,'StockBond Returns'!$AB1684&gt;=-0.2),1,0)</f>
        <v>0</v>
      </c>
      <c r="Q1686">
        <f>if( and('StockBond Returns'!$AB1684&lt;-0.2,'StockBond Returns'!$AB1684&gt;=-0.3),1,0)</f>
        <v>1</v>
      </c>
      <c r="R1686">
        <f>if('StockBond Returns'!AB1684&lt;-0.3,1,0)</f>
        <v>0</v>
      </c>
      <c r="S1686" t="str">
        <f t="shared" ref="S1686:W1686" si="3369">if(N1686=1,$E1686,"")</f>
        <v/>
      </c>
      <c r="T1686" t="str">
        <f t="shared" si="3369"/>
        <v/>
      </c>
      <c r="U1686" t="str">
        <f t="shared" si="3369"/>
        <v/>
      </c>
      <c r="V1686" s="19">
        <f t="shared" si="3369"/>
        <v>0.06573647178</v>
      </c>
      <c r="W1686" t="str">
        <f t="shared" si="3369"/>
        <v/>
      </c>
    </row>
    <row r="1687">
      <c r="A1687">
        <f t="shared" si="33"/>
        <v>1</v>
      </c>
      <c r="B1687">
        <f t="shared" si="34"/>
        <v>2011</v>
      </c>
      <c r="C1687" s="159">
        <f t="shared" si="709"/>
        <v>40574</v>
      </c>
      <c r="D1687" s="156">
        <f t="shared" si="12"/>
        <v>2011</v>
      </c>
      <c r="E1687" s="157">
        <f>('StockBond Returns'!Y1686+'StockBond Returns'!AA1686-'Parameters &amp; Main Results'!$B$33)/'StockBond Returns'!Z1686*12</f>
        <v>0.06387188807</v>
      </c>
      <c r="F1687" s="77">
        <f>'StockBond Returns'!Y1686+'StockBond Returns'!AA1686-'StockBond Returns'!Z1686*'Distribution of Final Value'!$B$7</f>
        <v>6.602509164</v>
      </c>
      <c r="G1687" s="19">
        <f>1/'StockBond Returns'!M1685</f>
        <v>0.04407811901</v>
      </c>
      <c r="H1687">
        <f t="shared" si="7"/>
        <v>0</v>
      </c>
      <c r="I1687" s="71">
        <f t="shared" si="8"/>
        <v>1</v>
      </c>
      <c r="J1687">
        <f t="shared" si="9"/>
        <v>0</v>
      </c>
      <c r="K1687" t="str">
        <f t="shared" ref="K1687:M1687" si="3370">if(H1687=1,$E1687,"")</f>
        <v/>
      </c>
      <c r="L1687" s="19">
        <f t="shared" si="3370"/>
        <v>0.06387188807</v>
      </c>
      <c r="M1687" t="str">
        <f t="shared" si="3370"/>
        <v/>
      </c>
      <c r="N1687" s="158">
        <f>if('StockBond Returns'!AB1685=0,1,0)</f>
        <v>0</v>
      </c>
      <c r="O1687">
        <f>if( and('StockBond Returns'!$AB1685&lt;0,'StockBond Returns'!$AB1685&gt;=-0.1),1,0)</f>
        <v>0</v>
      </c>
      <c r="P1687">
        <f>if( and('StockBond Returns'!$AB1685&lt;-0.1,'StockBond Returns'!$AB1685&gt;=-0.2),1,0)</f>
        <v>0</v>
      </c>
      <c r="Q1687">
        <f>if( and('StockBond Returns'!$AB1685&lt;-0.2,'StockBond Returns'!$AB1685&gt;=-0.3),1,0)</f>
        <v>1</v>
      </c>
      <c r="R1687">
        <f>if('StockBond Returns'!AB1685&lt;-0.3,1,0)</f>
        <v>0</v>
      </c>
      <c r="S1687" t="str">
        <f t="shared" ref="S1687:W1687" si="3371">if(N1687=1,$E1687,"")</f>
        <v/>
      </c>
      <c r="T1687" t="str">
        <f t="shared" si="3371"/>
        <v/>
      </c>
      <c r="U1687" t="str">
        <f t="shared" si="3371"/>
        <v/>
      </c>
      <c r="V1687" s="19">
        <f t="shared" si="3371"/>
        <v>0.06387188807</v>
      </c>
      <c r="W1687" t="str">
        <f t="shared" si="3371"/>
        <v/>
      </c>
    </row>
    <row r="1688">
      <c r="A1688">
        <f t="shared" si="33"/>
        <v>2</v>
      </c>
      <c r="B1688">
        <f t="shared" si="34"/>
        <v>2011</v>
      </c>
      <c r="C1688" s="159">
        <f t="shared" si="709"/>
        <v>40602</v>
      </c>
      <c r="D1688" s="156">
        <f t="shared" si="12"/>
        <v>2011.083333</v>
      </c>
      <c r="E1688" s="157">
        <f>('StockBond Returns'!Y1687+'StockBond Returns'!AA1687-'Parameters &amp; Main Results'!$B$33)/'StockBond Returns'!Z1687*12</f>
        <v>0.06336831277</v>
      </c>
      <c r="F1688" s="77">
        <f>'StockBond Returns'!Y1687+'StockBond Returns'!AA1687-'StockBond Returns'!Z1687*'Distribution of Final Value'!$B$7</f>
        <v>6.458587085</v>
      </c>
      <c r="G1688" s="19">
        <f>1/'StockBond Returns'!M1686</f>
        <v>0.04340088959</v>
      </c>
      <c r="H1688">
        <f t="shared" si="7"/>
        <v>0</v>
      </c>
      <c r="I1688" s="71">
        <f t="shared" si="8"/>
        <v>1</v>
      </c>
      <c r="J1688">
        <f t="shared" si="9"/>
        <v>0</v>
      </c>
      <c r="K1688" t="str">
        <f t="shared" ref="K1688:M1688" si="3372">if(H1688=1,$E1688,"")</f>
        <v/>
      </c>
      <c r="L1688" s="19">
        <f t="shared" si="3372"/>
        <v>0.06336831277</v>
      </c>
      <c r="M1688" t="str">
        <f t="shared" si="3372"/>
        <v/>
      </c>
      <c r="N1688" s="158">
        <f>if('StockBond Returns'!AB1686=0,1,0)</f>
        <v>0</v>
      </c>
      <c r="O1688">
        <f>if( and('StockBond Returns'!$AB1686&lt;0,'StockBond Returns'!$AB1686&gt;=-0.1),1,0)</f>
        <v>0</v>
      </c>
      <c r="P1688">
        <f>if( and('StockBond Returns'!$AB1686&lt;-0.1,'StockBond Returns'!$AB1686&gt;=-0.2),1,0)</f>
        <v>1</v>
      </c>
      <c r="Q1688">
        <f>if( and('StockBond Returns'!$AB1686&lt;-0.2,'StockBond Returns'!$AB1686&gt;=-0.3),1,0)</f>
        <v>0</v>
      </c>
      <c r="R1688">
        <f>if('StockBond Returns'!AB1686&lt;-0.3,1,0)</f>
        <v>0</v>
      </c>
      <c r="S1688" t="str">
        <f t="shared" ref="S1688:W1688" si="3373">if(N1688=1,$E1688,"")</f>
        <v/>
      </c>
      <c r="T1688" t="str">
        <f t="shared" si="3373"/>
        <v/>
      </c>
      <c r="U1688" s="19">
        <f t="shared" si="3373"/>
        <v>0.06336831277</v>
      </c>
      <c r="V1688" t="str">
        <f t="shared" si="3373"/>
        <v/>
      </c>
      <c r="W1688" t="str">
        <f t="shared" si="3373"/>
        <v/>
      </c>
    </row>
    <row r="1689">
      <c r="A1689">
        <f t="shared" si="33"/>
        <v>3</v>
      </c>
      <c r="B1689">
        <f t="shared" si="34"/>
        <v>2011</v>
      </c>
      <c r="C1689" s="159">
        <f t="shared" si="709"/>
        <v>40633</v>
      </c>
      <c r="D1689" s="156">
        <f t="shared" si="12"/>
        <v>2011.166667</v>
      </c>
      <c r="E1689" s="157">
        <f>('StockBond Returns'!Y1688+'StockBond Returns'!AA1688-'Parameters &amp; Main Results'!$B$33)/'StockBond Returns'!Z1688*12</f>
        <v>0.06219014975</v>
      </c>
      <c r="F1689" s="77">
        <f>'StockBond Returns'!Y1688+'StockBond Returns'!AA1688-'StockBond Returns'!Z1688*'Distribution of Final Value'!$B$7</f>
        <v>6.136418806</v>
      </c>
      <c r="G1689" s="19">
        <f>1/'StockBond Returns'!M1687</f>
        <v>0.04237595512</v>
      </c>
      <c r="H1689">
        <f t="shared" si="7"/>
        <v>0</v>
      </c>
      <c r="I1689" s="71">
        <f t="shared" si="8"/>
        <v>1</v>
      </c>
      <c r="J1689">
        <f t="shared" si="9"/>
        <v>0</v>
      </c>
      <c r="K1689" t="str">
        <f t="shared" ref="K1689:M1689" si="3374">if(H1689=1,$E1689,"")</f>
        <v/>
      </c>
      <c r="L1689" s="19">
        <f t="shared" si="3374"/>
        <v>0.06219014975</v>
      </c>
      <c r="M1689" t="str">
        <f t="shared" si="3374"/>
        <v/>
      </c>
      <c r="N1689" s="158">
        <f>if('StockBond Returns'!AB1687=0,1,0)</f>
        <v>0</v>
      </c>
      <c r="O1689">
        <f>if( and('StockBond Returns'!$AB1687&lt;0,'StockBond Returns'!$AB1687&gt;=-0.1),1,0)</f>
        <v>0</v>
      </c>
      <c r="P1689">
        <f>if( and('StockBond Returns'!$AB1687&lt;-0.1,'StockBond Returns'!$AB1687&gt;=-0.2),1,0)</f>
        <v>1</v>
      </c>
      <c r="Q1689">
        <f>if( and('StockBond Returns'!$AB1687&lt;-0.2,'StockBond Returns'!$AB1687&gt;=-0.3),1,0)</f>
        <v>0</v>
      </c>
      <c r="R1689">
        <f>if('StockBond Returns'!AB1687&lt;-0.3,1,0)</f>
        <v>0</v>
      </c>
      <c r="S1689" t="str">
        <f t="shared" ref="S1689:W1689" si="3375">if(N1689=1,$E1689,"")</f>
        <v/>
      </c>
      <c r="T1689" t="str">
        <f t="shared" si="3375"/>
        <v/>
      </c>
      <c r="U1689" s="19">
        <f t="shared" si="3375"/>
        <v>0.06219014975</v>
      </c>
      <c r="V1689" t="str">
        <f t="shared" si="3375"/>
        <v/>
      </c>
      <c r="W1689" t="str">
        <f t="shared" si="3375"/>
        <v/>
      </c>
    </row>
    <row r="1690">
      <c r="A1690">
        <f t="shared" si="33"/>
        <v>4</v>
      </c>
      <c r="B1690">
        <f t="shared" si="34"/>
        <v>2011</v>
      </c>
      <c r="C1690" s="159">
        <f t="shared" si="709"/>
        <v>40663</v>
      </c>
      <c r="D1690" s="156">
        <f t="shared" si="12"/>
        <v>2011.25</v>
      </c>
      <c r="E1690" s="157">
        <f>('StockBond Returns'!Y1689+'StockBond Returns'!AA1689-'Parameters &amp; Main Results'!$B$33)/'StockBond Returns'!Z1689*12</f>
        <v>0.06279265359</v>
      </c>
      <c r="F1690" s="77">
        <f>'StockBond Returns'!Y1689+'StockBond Returns'!AA1689-'StockBond Returns'!Z1689*'Distribution of Final Value'!$B$7</f>
        <v>6.28746266</v>
      </c>
      <c r="G1690" s="19">
        <f>1/'StockBond Returns'!M1688</f>
        <v>0.04296650364</v>
      </c>
      <c r="H1690">
        <f t="shared" si="7"/>
        <v>0</v>
      </c>
      <c r="I1690" s="71">
        <f t="shared" si="8"/>
        <v>1</v>
      </c>
      <c r="J1690">
        <f t="shared" si="9"/>
        <v>0</v>
      </c>
      <c r="K1690" t="str">
        <f t="shared" ref="K1690:M1690" si="3376">if(H1690=1,$E1690,"")</f>
        <v/>
      </c>
      <c r="L1690" s="19">
        <f t="shared" si="3376"/>
        <v>0.06279265359</v>
      </c>
      <c r="M1690" t="str">
        <f t="shared" si="3376"/>
        <v/>
      </c>
      <c r="N1690" s="158">
        <f>if('StockBond Returns'!AB1688=0,1,0)</f>
        <v>0</v>
      </c>
      <c r="O1690">
        <f>if( and('StockBond Returns'!$AB1688&lt;0,'StockBond Returns'!$AB1688&gt;=-0.1),1,0)</f>
        <v>0</v>
      </c>
      <c r="P1690">
        <f>if( and('StockBond Returns'!$AB1688&lt;-0.1,'StockBond Returns'!$AB1688&gt;=-0.2),1,0)</f>
        <v>1</v>
      </c>
      <c r="Q1690">
        <f>if( and('StockBond Returns'!$AB1688&lt;-0.2,'StockBond Returns'!$AB1688&gt;=-0.3),1,0)</f>
        <v>0</v>
      </c>
      <c r="R1690">
        <f>if('StockBond Returns'!AB1688&lt;-0.3,1,0)</f>
        <v>0</v>
      </c>
      <c r="S1690" t="str">
        <f t="shared" ref="S1690:W1690" si="3377">if(N1690=1,$E1690,"")</f>
        <v/>
      </c>
      <c r="T1690" t="str">
        <f t="shared" si="3377"/>
        <v/>
      </c>
      <c r="U1690" s="19">
        <f t="shared" si="3377"/>
        <v>0.06279265359</v>
      </c>
      <c r="V1690" t="str">
        <f t="shared" si="3377"/>
        <v/>
      </c>
      <c r="W1690" t="str">
        <f t="shared" si="3377"/>
        <v/>
      </c>
    </row>
    <row r="1691">
      <c r="A1691">
        <f t="shared" si="33"/>
        <v>5</v>
      </c>
      <c r="B1691">
        <f t="shared" si="34"/>
        <v>2011</v>
      </c>
      <c r="C1691" s="159">
        <f t="shared" si="709"/>
        <v>40694</v>
      </c>
      <c r="D1691" s="156">
        <f t="shared" si="12"/>
        <v>2011.333333</v>
      </c>
      <c r="E1691" s="157">
        <f>('StockBond Returns'!Y1690+'StockBond Returns'!AA1690-'Parameters &amp; Main Results'!$B$33)/'StockBond Returns'!Z1690*12</f>
        <v>0.06189595877</v>
      </c>
      <c r="F1691" s="77">
        <f>'StockBond Returns'!Y1690+'StockBond Returns'!AA1690-'StockBond Returns'!Z1690*'Distribution of Final Value'!$B$7</f>
        <v>6.041226383</v>
      </c>
      <c r="G1691" s="19">
        <f>1/'StockBond Returns'!M1689</f>
        <v>0.04226481908</v>
      </c>
      <c r="H1691">
        <f t="shared" si="7"/>
        <v>0</v>
      </c>
      <c r="I1691" s="71">
        <f t="shared" si="8"/>
        <v>1</v>
      </c>
      <c r="J1691">
        <f t="shared" si="9"/>
        <v>0</v>
      </c>
      <c r="K1691" t="str">
        <f t="shared" ref="K1691:M1691" si="3378">if(H1691=1,$E1691,"")</f>
        <v/>
      </c>
      <c r="L1691" s="19">
        <f t="shared" si="3378"/>
        <v>0.06189595877</v>
      </c>
      <c r="M1691" t="str">
        <f t="shared" si="3378"/>
        <v/>
      </c>
      <c r="N1691" s="158">
        <f>if('StockBond Returns'!AB1689=0,1,0)</f>
        <v>0</v>
      </c>
      <c r="O1691">
        <f>if( and('StockBond Returns'!$AB1689&lt;0,'StockBond Returns'!$AB1689&gt;=-0.1),1,0)</f>
        <v>0</v>
      </c>
      <c r="P1691">
        <f>if( and('StockBond Returns'!$AB1689&lt;-0.1,'StockBond Returns'!$AB1689&gt;=-0.2),1,0)</f>
        <v>1</v>
      </c>
      <c r="Q1691">
        <f>if( and('StockBond Returns'!$AB1689&lt;-0.2,'StockBond Returns'!$AB1689&gt;=-0.3),1,0)</f>
        <v>0</v>
      </c>
      <c r="R1691">
        <f>if('StockBond Returns'!AB1689&lt;-0.3,1,0)</f>
        <v>0</v>
      </c>
      <c r="S1691" t="str">
        <f t="shared" ref="S1691:W1691" si="3379">if(N1691=1,$E1691,"")</f>
        <v/>
      </c>
      <c r="T1691" t="str">
        <f t="shared" si="3379"/>
        <v/>
      </c>
      <c r="U1691" s="19">
        <f t="shared" si="3379"/>
        <v>0.06189595877</v>
      </c>
      <c r="V1691" t="str">
        <f t="shared" si="3379"/>
        <v/>
      </c>
      <c r="W1691" t="str">
        <f t="shared" si="3379"/>
        <v/>
      </c>
    </row>
    <row r="1692">
      <c r="A1692">
        <f t="shared" si="33"/>
        <v>6</v>
      </c>
      <c r="B1692">
        <f t="shared" si="34"/>
        <v>2011</v>
      </c>
      <c r="C1692" s="159">
        <f t="shared" si="709"/>
        <v>40724</v>
      </c>
      <c r="D1692" s="156">
        <f t="shared" si="12"/>
        <v>2011.416667</v>
      </c>
      <c r="E1692" s="157">
        <f>('StockBond Returns'!Y1691+'StockBond Returns'!AA1691-'Parameters &amp; Main Results'!$B$33)/'StockBond Returns'!Z1691*12</f>
        <v>0.06230455945</v>
      </c>
      <c r="F1692" s="77">
        <f>'StockBond Returns'!Y1691+'StockBond Returns'!AA1691-'StockBond Returns'!Z1691*'Distribution of Final Value'!$B$7</f>
        <v>6.140879319</v>
      </c>
      <c r="G1692" s="19">
        <f>1/'StockBond Returns'!M1690</f>
        <v>0.04314397326</v>
      </c>
      <c r="H1692">
        <f t="shared" si="7"/>
        <v>0</v>
      </c>
      <c r="I1692" s="71">
        <f t="shared" si="8"/>
        <v>1</v>
      </c>
      <c r="J1692">
        <f t="shared" si="9"/>
        <v>0</v>
      </c>
      <c r="K1692" t="str">
        <f t="shared" ref="K1692:M1692" si="3380">if(H1692=1,$E1692,"")</f>
        <v/>
      </c>
      <c r="L1692" s="19">
        <f t="shared" si="3380"/>
        <v>0.06230455945</v>
      </c>
      <c r="M1692" t="str">
        <f t="shared" si="3380"/>
        <v/>
      </c>
      <c r="N1692" s="158">
        <f>if('StockBond Returns'!AB1690=0,1,0)</f>
        <v>0</v>
      </c>
      <c r="O1692">
        <f>if( and('StockBond Returns'!$AB1690&lt;0,'StockBond Returns'!$AB1690&gt;=-0.1),1,0)</f>
        <v>0</v>
      </c>
      <c r="P1692">
        <f>if( and('StockBond Returns'!$AB1690&lt;-0.1,'StockBond Returns'!$AB1690&gt;=-0.2),1,0)</f>
        <v>1</v>
      </c>
      <c r="Q1692">
        <f>if( and('StockBond Returns'!$AB1690&lt;-0.2,'StockBond Returns'!$AB1690&gt;=-0.3),1,0)</f>
        <v>0</v>
      </c>
      <c r="R1692">
        <f>if('StockBond Returns'!AB1690&lt;-0.3,1,0)</f>
        <v>0</v>
      </c>
      <c r="S1692" t="str">
        <f t="shared" ref="S1692:W1692" si="3381">if(N1692=1,$E1692,"")</f>
        <v/>
      </c>
      <c r="T1692" t="str">
        <f t="shared" si="3381"/>
        <v/>
      </c>
      <c r="U1692" s="19">
        <f t="shared" si="3381"/>
        <v>0.06230455945</v>
      </c>
      <c r="V1692" t="str">
        <f t="shared" si="3381"/>
        <v/>
      </c>
      <c r="W1692" t="str">
        <f t="shared" si="3381"/>
        <v/>
      </c>
    </row>
    <row r="1693">
      <c r="A1693">
        <f t="shared" si="33"/>
        <v>7</v>
      </c>
      <c r="B1693">
        <f t="shared" si="34"/>
        <v>2011</v>
      </c>
      <c r="C1693" s="159">
        <f t="shared" si="709"/>
        <v>40755</v>
      </c>
      <c r="D1693" s="156">
        <f t="shared" si="12"/>
        <v>2011.5</v>
      </c>
      <c r="E1693" s="157">
        <f>('StockBond Returns'!Y1692+'StockBond Returns'!AA1692-'Parameters &amp; Main Results'!$B$33)/'StockBond Returns'!Z1692*12</f>
        <v>0.06368453834</v>
      </c>
      <c r="F1693" s="77">
        <f>'StockBond Returns'!Y1692+'StockBond Returns'!AA1692-'StockBond Returns'!Z1692*'Distribution of Final Value'!$B$7</f>
        <v>6.4962119</v>
      </c>
      <c r="G1693" s="19">
        <f>1/'StockBond Returns'!M1691</f>
        <v>0.04410454429</v>
      </c>
      <c r="H1693">
        <f t="shared" si="7"/>
        <v>0</v>
      </c>
      <c r="I1693" s="71">
        <f t="shared" si="8"/>
        <v>1</v>
      </c>
      <c r="J1693">
        <f t="shared" si="9"/>
        <v>0</v>
      </c>
      <c r="K1693" t="str">
        <f t="shared" ref="K1693:M1693" si="3382">if(H1693=1,$E1693,"")</f>
        <v/>
      </c>
      <c r="L1693" s="19">
        <f t="shared" si="3382"/>
        <v>0.06368453834</v>
      </c>
      <c r="M1693" t="str">
        <f t="shared" si="3382"/>
        <v/>
      </c>
      <c r="N1693" s="158">
        <f>if('StockBond Returns'!AB1691=0,1,0)</f>
        <v>0</v>
      </c>
      <c r="O1693">
        <f>if( and('StockBond Returns'!$AB1691&lt;0,'StockBond Returns'!$AB1691&gt;=-0.1),1,0)</f>
        <v>0</v>
      </c>
      <c r="P1693">
        <f>if( and('StockBond Returns'!$AB1691&lt;-0.1,'StockBond Returns'!$AB1691&gt;=-0.2),1,0)</f>
        <v>1</v>
      </c>
      <c r="Q1693">
        <f>if( and('StockBond Returns'!$AB1691&lt;-0.2,'StockBond Returns'!$AB1691&gt;=-0.3),1,0)</f>
        <v>0</v>
      </c>
      <c r="R1693">
        <f>if('StockBond Returns'!AB1691&lt;-0.3,1,0)</f>
        <v>0</v>
      </c>
      <c r="S1693" t="str">
        <f t="shared" ref="S1693:W1693" si="3383">if(N1693=1,$E1693,"")</f>
        <v/>
      </c>
      <c r="T1693" t="str">
        <f t="shared" si="3383"/>
        <v/>
      </c>
      <c r="U1693" s="19">
        <f t="shared" si="3383"/>
        <v>0.06368453834</v>
      </c>
      <c r="V1693" t="str">
        <f t="shared" si="3383"/>
        <v/>
      </c>
      <c r="W1693" t="str">
        <f t="shared" si="3383"/>
        <v/>
      </c>
    </row>
    <row r="1694">
      <c r="A1694">
        <f t="shared" si="33"/>
        <v>8</v>
      </c>
      <c r="B1694">
        <f t="shared" si="34"/>
        <v>2011</v>
      </c>
      <c r="C1694" s="159">
        <f t="shared" si="709"/>
        <v>40786</v>
      </c>
      <c r="D1694" s="156">
        <f t="shared" si="12"/>
        <v>2011.583333</v>
      </c>
      <c r="E1694" s="157">
        <f>('StockBond Returns'!Y1693+'StockBond Returns'!AA1693-'Parameters &amp; Main Results'!$B$33)/'StockBond Returns'!Z1693*12</f>
        <v>0.06472747151</v>
      </c>
      <c r="F1694" s="77">
        <f>'StockBond Returns'!Y1693+'StockBond Returns'!AA1693-'StockBond Returns'!Z1693*'Distribution of Final Value'!$B$7</f>
        <v>6.760988158</v>
      </c>
      <c r="G1694" s="19">
        <f>1/'StockBond Returns'!M1692</f>
        <v>0.04554077656</v>
      </c>
      <c r="H1694">
        <f t="shared" si="7"/>
        <v>0</v>
      </c>
      <c r="I1694" s="71">
        <f t="shared" si="8"/>
        <v>1</v>
      </c>
      <c r="J1694">
        <f t="shared" si="9"/>
        <v>0</v>
      </c>
      <c r="K1694" t="str">
        <f t="shared" ref="K1694:M1694" si="3384">if(H1694=1,$E1694,"")</f>
        <v/>
      </c>
      <c r="L1694" s="19">
        <f t="shared" si="3384"/>
        <v>0.06472747151</v>
      </c>
      <c r="M1694" t="str">
        <f t="shared" si="3384"/>
        <v/>
      </c>
      <c r="N1694" s="158">
        <f>if('StockBond Returns'!AB1692=0,1,0)</f>
        <v>0</v>
      </c>
      <c r="O1694">
        <f>if( and('StockBond Returns'!$AB1692&lt;0,'StockBond Returns'!$AB1692&gt;=-0.1),1,0)</f>
        <v>0</v>
      </c>
      <c r="P1694">
        <f>if( and('StockBond Returns'!$AB1692&lt;-0.1,'StockBond Returns'!$AB1692&gt;=-0.2),1,0)</f>
        <v>0</v>
      </c>
      <c r="Q1694">
        <f>if( and('StockBond Returns'!$AB1692&lt;-0.2,'StockBond Returns'!$AB1692&gt;=-0.3),1,0)</f>
        <v>1</v>
      </c>
      <c r="R1694">
        <f>if('StockBond Returns'!AB1692&lt;-0.3,1,0)</f>
        <v>0</v>
      </c>
      <c r="S1694" t="str">
        <f t="shared" ref="S1694:W1694" si="3385">if(N1694=1,$E1694,"")</f>
        <v/>
      </c>
      <c r="T1694" t="str">
        <f t="shared" si="3385"/>
        <v/>
      </c>
      <c r="U1694" t="str">
        <f t="shared" si="3385"/>
        <v/>
      </c>
      <c r="V1694" s="19">
        <f t="shared" si="3385"/>
        <v>0.06472747151</v>
      </c>
      <c r="W1694" t="str">
        <f t="shared" si="3385"/>
        <v/>
      </c>
    </row>
    <row r="1695">
      <c r="A1695">
        <f t="shared" si="33"/>
        <v>9</v>
      </c>
      <c r="B1695">
        <f t="shared" si="34"/>
        <v>2011</v>
      </c>
      <c r="C1695" s="159">
        <f t="shared" si="709"/>
        <v>40816</v>
      </c>
      <c r="D1695" s="156">
        <f t="shared" si="12"/>
        <v>2011.666667</v>
      </c>
      <c r="E1695" s="157">
        <f>('StockBond Returns'!Y1694+'StockBond Returns'!AA1694-'Parameters &amp; Main Results'!$B$33)/'StockBond Returns'!Z1694*12</f>
        <v>0.06671738054</v>
      </c>
      <c r="F1695" s="77">
        <f>'StockBond Returns'!Y1694+'StockBond Returns'!AA1694-'StockBond Returns'!Z1694*'Distribution of Final Value'!$B$7</f>
        <v>7.273261594</v>
      </c>
      <c r="G1695" s="19">
        <f>1/'StockBond Returns'!M1693</f>
        <v>0.04850162031</v>
      </c>
      <c r="H1695">
        <f t="shared" si="7"/>
        <v>0</v>
      </c>
      <c r="I1695" s="71">
        <f t="shared" si="8"/>
        <v>1</v>
      </c>
      <c r="J1695">
        <f t="shared" si="9"/>
        <v>0</v>
      </c>
      <c r="K1695" t="str">
        <f t="shared" ref="K1695:M1695" si="3386">if(H1695=1,$E1695,"")</f>
        <v/>
      </c>
      <c r="L1695" s="19">
        <f t="shared" si="3386"/>
        <v>0.06671738054</v>
      </c>
      <c r="M1695" t="str">
        <f t="shared" si="3386"/>
        <v/>
      </c>
      <c r="N1695" s="158">
        <f>if('StockBond Returns'!AB1693=0,1,0)</f>
        <v>0</v>
      </c>
      <c r="O1695">
        <f>if( and('StockBond Returns'!$AB1693&lt;0,'StockBond Returns'!$AB1693&gt;=-0.1),1,0)</f>
        <v>0</v>
      </c>
      <c r="P1695">
        <f>if( and('StockBond Returns'!$AB1693&lt;-0.1,'StockBond Returns'!$AB1693&gt;=-0.2),1,0)</f>
        <v>0</v>
      </c>
      <c r="Q1695">
        <f>if( and('StockBond Returns'!$AB1693&lt;-0.2,'StockBond Returns'!$AB1693&gt;=-0.3),1,0)</f>
        <v>1</v>
      </c>
      <c r="R1695">
        <f>if('StockBond Returns'!AB1693&lt;-0.3,1,0)</f>
        <v>0</v>
      </c>
      <c r="S1695" t="str">
        <f t="shared" ref="S1695:W1695" si="3387">if(N1695=1,$E1695,"")</f>
        <v/>
      </c>
      <c r="T1695" t="str">
        <f t="shared" si="3387"/>
        <v/>
      </c>
      <c r="U1695" t="str">
        <f t="shared" si="3387"/>
        <v/>
      </c>
      <c r="V1695" s="19">
        <f t="shared" si="3387"/>
        <v>0.06671738054</v>
      </c>
      <c r="W1695" t="str">
        <f t="shared" si="3387"/>
        <v/>
      </c>
    </row>
    <row r="1696">
      <c r="A1696">
        <f t="shared" si="33"/>
        <v>10</v>
      </c>
      <c r="B1696">
        <f t="shared" si="34"/>
        <v>2011</v>
      </c>
      <c r="C1696" s="159">
        <f t="shared" si="709"/>
        <v>40847</v>
      </c>
      <c r="D1696" s="156">
        <f t="shared" si="12"/>
        <v>2011.75</v>
      </c>
      <c r="E1696" s="157">
        <f>('StockBond Returns'!Y1695+'StockBond Returns'!AA1695-'Parameters &amp; Main Results'!$B$33)/'StockBond Returns'!Z1695*12</f>
        <v>0.07047281648</v>
      </c>
      <c r="F1696" s="77">
        <f>'StockBond Returns'!Y1695+'StockBond Returns'!AA1695-'StockBond Returns'!Z1695*'Distribution of Final Value'!$B$7</f>
        <v>8.245824826</v>
      </c>
      <c r="G1696" s="19">
        <f>1/'StockBond Returns'!M1694</f>
        <v>0.05267144011</v>
      </c>
      <c r="H1696">
        <f t="shared" si="7"/>
        <v>1</v>
      </c>
      <c r="I1696" s="71">
        <f t="shared" si="8"/>
        <v>0</v>
      </c>
      <c r="J1696">
        <f t="shared" si="9"/>
        <v>0</v>
      </c>
      <c r="K1696" s="19">
        <f t="shared" ref="K1696:M1696" si="3388">if(H1696=1,$E1696,"")</f>
        <v>0.07047281648</v>
      </c>
      <c r="L1696" t="str">
        <f t="shared" si="3388"/>
        <v/>
      </c>
      <c r="M1696" t="str">
        <f t="shared" si="3388"/>
        <v/>
      </c>
      <c r="N1696" s="158">
        <f>if('StockBond Returns'!AB1694=0,1,0)</f>
        <v>0</v>
      </c>
      <c r="O1696">
        <f>if( and('StockBond Returns'!$AB1694&lt;0,'StockBond Returns'!$AB1694&gt;=-0.1),1,0)</f>
        <v>0</v>
      </c>
      <c r="P1696">
        <f>if( and('StockBond Returns'!$AB1694&lt;-0.1,'StockBond Returns'!$AB1694&gt;=-0.2),1,0)</f>
        <v>0</v>
      </c>
      <c r="Q1696">
        <f>if( and('StockBond Returns'!$AB1694&lt;-0.2,'StockBond Returns'!$AB1694&gt;=-0.3),1,0)</f>
        <v>0</v>
      </c>
      <c r="R1696">
        <f>if('StockBond Returns'!AB1694&lt;-0.3,1,0)</f>
        <v>1</v>
      </c>
      <c r="S1696" t="str">
        <f t="shared" ref="S1696:W1696" si="3389">if(N1696=1,$E1696,"")</f>
        <v/>
      </c>
      <c r="T1696" t="str">
        <f t="shared" si="3389"/>
        <v/>
      </c>
      <c r="U1696" t="str">
        <f t="shared" si="3389"/>
        <v/>
      </c>
      <c r="V1696" t="str">
        <f t="shared" si="3389"/>
        <v/>
      </c>
      <c r="W1696" s="19">
        <f t="shared" si="3389"/>
        <v>0.07047281648</v>
      </c>
    </row>
    <row r="1697">
      <c r="A1697">
        <f t="shared" si="33"/>
        <v>11</v>
      </c>
      <c r="B1697">
        <f t="shared" si="34"/>
        <v>2011</v>
      </c>
      <c r="C1697" s="159">
        <f t="shared" si="709"/>
        <v>40877</v>
      </c>
      <c r="D1697" s="156">
        <f t="shared" si="12"/>
        <v>2011.833333</v>
      </c>
      <c r="E1697" s="157">
        <f>('StockBond Returns'!Y1696+'StockBond Returns'!AA1696-'Parameters &amp; Main Results'!$B$33)/'StockBond Returns'!Z1696*12</f>
        <v>0.06572279386</v>
      </c>
      <c r="F1697" s="77">
        <f>'StockBond Returns'!Y1696+'StockBond Returns'!AA1696-'StockBond Returns'!Z1696*'Distribution of Final Value'!$B$7</f>
        <v>6.985009757</v>
      </c>
      <c r="G1697" s="19">
        <f>1/'StockBond Returns'!M1695</f>
        <v>0.04778931524</v>
      </c>
      <c r="H1697">
        <f t="shared" si="7"/>
        <v>0</v>
      </c>
      <c r="I1697" s="71">
        <f t="shared" si="8"/>
        <v>1</v>
      </c>
      <c r="J1697">
        <f t="shared" si="9"/>
        <v>0</v>
      </c>
      <c r="K1697" t="str">
        <f t="shared" ref="K1697:M1697" si="3390">if(H1697=1,$E1697,"")</f>
        <v/>
      </c>
      <c r="L1697" s="19">
        <f t="shared" si="3390"/>
        <v>0.06572279386</v>
      </c>
      <c r="M1697" t="str">
        <f t="shared" si="3390"/>
        <v/>
      </c>
      <c r="N1697" s="158">
        <f>if('StockBond Returns'!AB1695=0,1,0)</f>
        <v>0</v>
      </c>
      <c r="O1697">
        <f>if( and('StockBond Returns'!$AB1695&lt;0,'StockBond Returns'!$AB1695&gt;=-0.1),1,0)</f>
        <v>0</v>
      </c>
      <c r="P1697">
        <f>if( and('StockBond Returns'!$AB1695&lt;-0.1,'StockBond Returns'!$AB1695&gt;=-0.2),1,0)</f>
        <v>0</v>
      </c>
      <c r="Q1697">
        <f>if( and('StockBond Returns'!$AB1695&lt;-0.2,'StockBond Returns'!$AB1695&gt;=-0.3),1,0)</f>
        <v>1</v>
      </c>
      <c r="R1697">
        <f>if('StockBond Returns'!AB1695&lt;-0.3,1,0)</f>
        <v>0</v>
      </c>
      <c r="S1697" t="str">
        <f t="shared" ref="S1697:W1697" si="3391">if(N1697=1,$E1697,"")</f>
        <v/>
      </c>
      <c r="T1697" t="str">
        <f t="shared" si="3391"/>
        <v/>
      </c>
      <c r="U1697" t="str">
        <f t="shared" si="3391"/>
        <v/>
      </c>
      <c r="V1697" s="19">
        <f t="shared" si="3391"/>
        <v>0.06572279386</v>
      </c>
      <c r="W1697" t="str">
        <f t="shared" si="3391"/>
        <v/>
      </c>
    </row>
    <row r="1698">
      <c r="A1698">
        <f t="shared" si="33"/>
        <v>12</v>
      </c>
      <c r="B1698">
        <f t="shared" si="34"/>
        <v>2011</v>
      </c>
      <c r="C1698" s="159">
        <f t="shared" si="709"/>
        <v>40908</v>
      </c>
      <c r="D1698" s="156">
        <f t="shared" si="12"/>
        <v>2011.916667</v>
      </c>
      <c r="E1698" s="157">
        <f>('StockBond Returns'!Y1697+'StockBond Returns'!AA1697-'Parameters &amp; Main Results'!$B$33)/'StockBond Returns'!Z1697*12</f>
        <v>0.06639475329</v>
      </c>
      <c r="F1698" s="77">
        <f>'StockBond Returns'!Y1697+'StockBond Returns'!AA1697-'StockBond Returns'!Z1697*'Distribution of Final Value'!$B$7</f>
        <v>7.148907759</v>
      </c>
      <c r="G1698" s="19">
        <f>1/'StockBond Returns'!M1696</f>
        <v>0.04834190264</v>
      </c>
      <c r="H1698">
        <f t="shared" si="7"/>
        <v>0</v>
      </c>
      <c r="I1698" s="71">
        <f t="shared" si="8"/>
        <v>1</v>
      </c>
      <c r="J1698">
        <f t="shared" si="9"/>
        <v>0</v>
      </c>
      <c r="K1698" t="str">
        <f t="shared" ref="K1698:M1698" si="3392">if(H1698=1,$E1698,"")</f>
        <v/>
      </c>
      <c r="L1698" s="19">
        <f t="shared" si="3392"/>
        <v>0.06639475329</v>
      </c>
      <c r="M1698" t="str">
        <f t="shared" si="3392"/>
        <v/>
      </c>
      <c r="N1698" s="158">
        <f>if('StockBond Returns'!AB1696=0,1,0)</f>
        <v>0</v>
      </c>
      <c r="O1698">
        <f>if( and('StockBond Returns'!$AB1696&lt;0,'StockBond Returns'!$AB1696&gt;=-0.1),1,0)</f>
        <v>0</v>
      </c>
      <c r="P1698">
        <f>if( and('StockBond Returns'!$AB1696&lt;-0.1,'StockBond Returns'!$AB1696&gt;=-0.2),1,0)</f>
        <v>0</v>
      </c>
      <c r="Q1698">
        <f>if( and('StockBond Returns'!$AB1696&lt;-0.2,'StockBond Returns'!$AB1696&gt;=-0.3),1,0)</f>
        <v>1</v>
      </c>
      <c r="R1698">
        <f>if('StockBond Returns'!AB1696&lt;-0.3,1,0)</f>
        <v>0</v>
      </c>
      <c r="S1698" t="str">
        <f t="shared" ref="S1698:W1698" si="3393">if(N1698=1,$E1698,"")</f>
        <v/>
      </c>
      <c r="T1698" t="str">
        <f t="shared" si="3393"/>
        <v/>
      </c>
      <c r="U1698" t="str">
        <f t="shared" si="3393"/>
        <v/>
      </c>
      <c r="V1698" s="19">
        <f t="shared" si="3393"/>
        <v>0.06639475329</v>
      </c>
      <c r="W1698" t="str">
        <f t="shared" si="3393"/>
        <v/>
      </c>
    </row>
    <row r="1699">
      <c r="A1699">
        <f t="shared" si="33"/>
        <v>1</v>
      </c>
      <c r="B1699">
        <f t="shared" si="34"/>
        <v>2012</v>
      </c>
      <c r="C1699" s="159">
        <f t="shared" si="709"/>
        <v>40939</v>
      </c>
      <c r="D1699" s="156">
        <f t="shared" si="12"/>
        <v>2012</v>
      </c>
      <c r="E1699" s="157">
        <f>('StockBond Returns'!Y1698+'StockBond Returns'!AA1698-'Parameters &amp; Main Results'!$B$33)/'StockBond Returns'!Z1698*12</f>
        <v>0.0651756897</v>
      </c>
      <c r="F1699" s="77">
        <f>'StockBond Returns'!Y1698+'StockBond Returns'!AA1698-'StockBond Returns'!Z1698*'Distribution of Final Value'!$B$7</f>
        <v>6.818446056</v>
      </c>
      <c r="G1699" s="19">
        <f>1/'StockBond Returns'!M1697</f>
        <v>0.04743715059</v>
      </c>
      <c r="H1699">
        <f t="shared" si="7"/>
        <v>0</v>
      </c>
      <c r="I1699" s="71">
        <f t="shared" si="8"/>
        <v>1</v>
      </c>
      <c r="J1699">
        <f t="shared" si="9"/>
        <v>0</v>
      </c>
      <c r="K1699" t="str">
        <f t="shared" ref="K1699:M1699" si="3394">if(H1699=1,$E1699,"")</f>
        <v/>
      </c>
      <c r="L1699" s="19">
        <f t="shared" si="3394"/>
        <v>0.0651756897</v>
      </c>
      <c r="M1699" t="str">
        <f t="shared" si="3394"/>
        <v/>
      </c>
      <c r="N1699" s="158">
        <f>if('StockBond Returns'!AB1697=0,1,0)</f>
        <v>0</v>
      </c>
      <c r="O1699">
        <f>if( and('StockBond Returns'!$AB1697&lt;0,'StockBond Returns'!$AB1697&gt;=-0.1),1,0)</f>
        <v>0</v>
      </c>
      <c r="P1699">
        <f>if( and('StockBond Returns'!$AB1697&lt;-0.1,'StockBond Returns'!$AB1697&gt;=-0.2),1,0)</f>
        <v>0</v>
      </c>
      <c r="Q1699">
        <f>if( and('StockBond Returns'!$AB1697&lt;-0.2,'StockBond Returns'!$AB1697&gt;=-0.3),1,0)</f>
        <v>1</v>
      </c>
      <c r="R1699">
        <f>if('StockBond Returns'!AB1697&lt;-0.3,1,0)</f>
        <v>0</v>
      </c>
      <c r="S1699" t="str">
        <f t="shared" ref="S1699:W1699" si="3395">if(N1699=1,$E1699,"")</f>
        <v/>
      </c>
      <c r="T1699" t="str">
        <f t="shared" si="3395"/>
        <v/>
      </c>
      <c r="U1699" t="str">
        <f t="shared" si="3395"/>
        <v/>
      </c>
      <c r="V1699" s="19">
        <f t="shared" si="3395"/>
        <v>0.0651756897</v>
      </c>
      <c r="W1699" t="str">
        <f t="shared" si="3395"/>
        <v/>
      </c>
    </row>
    <row r="1700">
      <c r="A1700">
        <f t="shared" si="33"/>
        <v>2</v>
      </c>
      <c r="B1700">
        <f t="shared" si="34"/>
        <v>2012</v>
      </c>
      <c r="C1700" s="159">
        <f t="shared" si="709"/>
        <v>40968</v>
      </c>
      <c r="D1700" s="156">
        <f t="shared" si="12"/>
        <v>2012.083333</v>
      </c>
      <c r="E1700" s="157">
        <f>('StockBond Returns'!Y1699+'StockBond Returns'!AA1699-'Parameters &amp; Main Results'!$B$33)/'StockBond Returns'!Z1699*12</f>
        <v>0.06420848155</v>
      </c>
      <c r="F1700" s="77">
        <f>'StockBond Returns'!Y1699+'StockBond Returns'!AA1699-'StockBond Returns'!Z1699*'Distribution of Final Value'!$B$7</f>
        <v>6.555391056</v>
      </c>
      <c r="G1700" s="19">
        <f>1/'StockBond Returns'!M1698</f>
        <v>0.04671596052</v>
      </c>
      <c r="H1700">
        <f t="shared" si="7"/>
        <v>0</v>
      </c>
      <c r="I1700" s="71">
        <f t="shared" si="8"/>
        <v>1</v>
      </c>
      <c r="J1700">
        <f t="shared" si="9"/>
        <v>0</v>
      </c>
      <c r="K1700" t="str">
        <f t="shared" ref="K1700:M1700" si="3396">if(H1700=1,$E1700,"")</f>
        <v/>
      </c>
      <c r="L1700" s="19">
        <f t="shared" si="3396"/>
        <v>0.06420848155</v>
      </c>
      <c r="M1700" t="str">
        <f t="shared" si="3396"/>
        <v/>
      </c>
      <c r="N1700" s="158">
        <f>if('StockBond Returns'!AB1698=0,1,0)</f>
        <v>0</v>
      </c>
      <c r="O1700">
        <f>if( and('StockBond Returns'!$AB1698&lt;0,'StockBond Returns'!$AB1698&gt;=-0.1),1,0)</f>
        <v>0</v>
      </c>
      <c r="P1700">
        <f>if( and('StockBond Returns'!$AB1698&lt;-0.1,'StockBond Returns'!$AB1698&gt;=-0.2),1,0)</f>
        <v>1</v>
      </c>
      <c r="Q1700">
        <f>if( and('StockBond Returns'!$AB1698&lt;-0.2,'StockBond Returns'!$AB1698&gt;=-0.3),1,0)</f>
        <v>0</v>
      </c>
      <c r="R1700">
        <f>if('StockBond Returns'!AB1698&lt;-0.3,1,0)</f>
        <v>0</v>
      </c>
      <c r="S1700" t="str">
        <f t="shared" ref="S1700:W1700" si="3397">if(N1700=1,$E1700,"")</f>
        <v/>
      </c>
      <c r="T1700" t="str">
        <f t="shared" si="3397"/>
        <v/>
      </c>
      <c r="U1700" s="19">
        <f t="shared" si="3397"/>
        <v>0.06420848155</v>
      </c>
      <c r="V1700" t="str">
        <f t="shared" si="3397"/>
        <v/>
      </c>
      <c r="W1700" t="str">
        <f t="shared" si="3397"/>
        <v/>
      </c>
    </row>
    <row r="1701">
      <c r="A1701">
        <f t="shared" si="33"/>
        <v>3</v>
      </c>
      <c r="B1701">
        <f t="shared" si="34"/>
        <v>2012</v>
      </c>
      <c r="C1701" s="159">
        <f t="shared" si="709"/>
        <v>40999</v>
      </c>
      <c r="D1701" s="156">
        <f t="shared" si="12"/>
        <v>2012.166667</v>
      </c>
      <c r="E1701" s="157">
        <f>('StockBond Returns'!Y1700+'StockBond Returns'!AA1700-'Parameters &amp; Main Results'!$B$33)/'StockBond Returns'!Z1700*12</f>
        <v>0.06284595603</v>
      </c>
      <c r="F1701" s="77">
        <f>'StockBond Returns'!Y1700+'StockBond Returns'!AA1700-'StockBond Returns'!Z1700*'Distribution of Final Value'!$B$7</f>
        <v>6.190903985</v>
      </c>
      <c r="G1701" s="19">
        <f>1/'StockBond Returns'!M1699</f>
        <v>0.04543386706</v>
      </c>
      <c r="H1701">
        <f t="shared" si="7"/>
        <v>0</v>
      </c>
      <c r="I1701" s="71">
        <f t="shared" si="8"/>
        <v>1</v>
      </c>
      <c r="J1701">
        <f t="shared" si="9"/>
        <v>0</v>
      </c>
      <c r="K1701" t="str">
        <f t="shared" ref="K1701:M1701" si="3398">if(H1701=1,$E1701,"")</f>
        <v/>
      </c>
      <c r="L1701" s="19">
        <f t="shared" si="3398"/>
        <v>0.06284595603</v>
      </c>
      <c r="M1701" t="str">
        <f t="shared" si="3398"/>
        <v/>
      </c>
      <c r="N1701" s="158">
        <f>if('StockBond Returns'!AB1699=0,1,0)</f>
        <v>0</v>
      </c>
      <c r="O1701">
        <f>if( and('StockBond Returns'!$AB1699&lt;0,'StockBond Returns'!$AB1699&gt;=-0.1),1,0)</f>
        <v>0</v>
      </c>
      <c r="P1701">
        <f>if( and('StockBond Returns'!$AB1699&lt;-0.1,'StockBond Returns'!$AB1699&gt;=-0.2),1,0)</f>
        <v>1</v>
      </c>
      <c r="Q1701">
        <f>if( and('StockBond Returns'!$AB1699&lt;-0.2,'StockBond Returns'!$AB1699&gt;=-0.3),1,0)</f>
        <v>0</v>
      </c>
      <c r="R1701">
        <f>if('StockBond Returns'!AB1699&lt;-0.3,1,0)</f>
        <v>0</v>
      </c>
      <c r="S1701" t="str">
        <f t="shared" ref="S1701:W1701" si="3399">if(N1701=1,$E1701,"")</f>
        <v/>
      </c>
      <c r="T1701" t="str">
        <f t="shared" si="3399"/>
        <v/>
      </c>
      <c r="U1701" s="19">
        <f t="shared" si="3399"/>
        <v>0.06284595603</v>
      </c>
      <c r="V1701" t="str">
        <f t="shared" si="3399"/>
        <v/>
      </c>
      <c r="W1701" t="str">
        <f t="shared" si="3399"/>
        <v/>
      </c>
    </row>
    <row r="1702">
      <c r="A1702">
        <f t="shared" si="33"/>
        <v>4</v>
      </c>
      <c r="B1702">
        <f t="shared" si="34"/>
        <v>2012</v>
      </c>
      <c r="C1702" s="159">
        <f t="shared" si="709"/>
        <v>41029</v>
      </c>
      <c r="D1702" s="156">
        <f t="shared" si="12"/>
        <v>2012.25</v>
      </c>
      <c r="E1702" s="157">
        <f>('StockBond Returns'!Y1701+'StockBond Returns'!AA1701-'Parameters &amp; Main Results'!$B$33)/'StockBond Returns'!Z1701*12</f>
        <v>0.06174057221</v>
      </c>
      <c r="F1702" s="77">
        <f>'StockBond Returns'!Y1701+'StockBond Returns'!AA1701-'StockBond Returns'!Z1701*'Distribution of Final Value'!$B$7</f>
        <v>5.894984453</v>
      </c>
      <c r="G1702" s="19">
        <f>1/'StockBond Returns'!M1700</f>
        <v>0.04439114784</v>
      </c>
      <c r="H1702">
        <f t="shared" si="7"/>
        <v>0</v>
      </c>
      <c r="I1702" s="71">
        <f t="shared" si="8"/>
        <v>1</v>
      </c>
      <c r="J1702">
        <f t="shared" si="9"/>
        <v>0</v>
      </c>
      <c r="K1702" t="str">
        <f t="shared" ref="K1702:M1702" si="3400">if(H1702=1,$E1702,"")</f>
        <v/>
      </c>
      <c r="L1702" s="19">
        <f t="shared" si="3400"/>
        <v>0.06174057221</v>
      </c>
      <c r="M1702" t="str">
        <f t="shared" si="3400"/>
        <v/>
      </c>
      <c r="N1702" s="158">
        <f>if('StockBond Returns'!AB1700=0,1,0)</f>
        <v>0</v>
      </c>
      <c r="O1702">
        <f>if( and('StockBond Returns'!$AB1700&lt;0,'StockBond Returns'!$AB1700&gt;=-0.1),1,0)</f>
        <v>0</v>
      </c>
      <c r="P1702">
        <f>if( and('StockBond Returns'!$AB1700&lt;-0.1,'StockBond Returns'!$AB1700&gt;=-0.2),1,0)</f>
        <v>1</v>
      </c>
      <c r="Q1702">
        <f>if( and('StockBond Returns'!$AB1700&lt;-0.2,'StockBond Returns'!$AB1700&gt;=-0.3),1,0)</f>
        <v>0</v>
      </c>
      <c r="R1702">
        <f>if('StockBond Returns'!AB1700&lt;-0.3,1,0)</f>
        <v>0</v>
      </c>
      <c r="S1702" t="str">
        <f t="shared" ref="S1702:W1702" si="3401">if(N1702=1,$E1702,"")</f>
        <v/>
      </c>
      <c r="T1702" t="str">
        <f t="shared" si="3401"/>
        <v/>
      </c>
      <c r="U1702" s="19">
        <f t="shared" si="3401"/>
        <v>0.06174057221</v>
      </c>
      <c r="V1702" t="str">
        <f t="shared" si="3401"/>
        <v/>
      </c>
      <c r="W1702" t="str">
        <f t="shared" si="3401"/>
        <v/>
      </c>
    </row>
    <row r="1703">
      <c r="A1703">
        <f t="shared" si="33"/>
        <v>5</v>
      </c>
      <c r="B1703">
        <f t="shared" si="34"/>
        <v>2012</v>
      </c>
      <c r="C1703" s="159">
        <f t="shared" si="709"/>
        <v>41060</v>
      </c>
      <c r="D1703" s="156">
        <f t="shared" si="12"/>
        <v>2012.333333</v>
      </c>
      <c r="E1703" s="157">
        <f>('StockBond Returns'!Y1702+'StockBond Returns'!AA1702-'Parameters &amp; Main Results'!$B$33)/'StockBond Returns'!Z1702*12</f>
        <v>0.06238803344</v>
      </c>
      <c r="F1703" s="77">
        <f>'StockBond Returns'!Y1702+'StockBond Returns'!AA1702-'StockBond Returns'!Z1702*'Distribution of Final Value'!$B$7</f>
        <v>6.054927429</v>
      </c>
      <c r="G1703" s="19">
        <f>1/'StockBond Returns'!M1701</f>
        <v>0.04553820178</v>
      </c>
      <c r="H1703">
        <f t="shared" si="7"/>
        <v>0</v>
      </c>
      <c r="I1703" s="71">
        <f t="shared" si="8"/>
        <v>1</v>
      </c>
      <c r="J1703">
        <f t="shared" si="9"/>
        <v>0</v>
      </c>
      <c r="K1703" t="str">
        <f t="shared" ref="K1703:M1703" si="3402">if(H1703=1,$E1703,"")</f>
        <v/>
      </c>
      <c r="L1703" s="19">
        <f t="shared" si="3402"/>
        <v>0.06238803344</v>
      </c>
      <c r="M1703" t="str">
        <f t="shared" si="3402"/>
        <v/>
      </c>
      <c r="N1703" s="158">
        <f>if('StockBond Returns'!AB1701=0,1,0)</f>
        <v>0</v>
      </c>
      <c r="O1703">
        <f>if( and('StockBond Returns'!$AB1701&lt;0,'StockBond Returns'!$AB1701&gt;=-0.1),1,0)</f>
        <v>0</v>
      </c>
      <c r="P1703">
        <f>if( and('StockBond Returns'!$AB1701&lt;-0.1,'StockBond Returns'!$AB1701&gt;=-0.2),1,0)</f>
        <v>1</v>
      </c>
      <c r="Q1703">
        <f>if( and('StockBond Returns'!$AB1701&lt;-0.2,'StockBond Returns'!$AB1701&gt;=-0.3),1,0)</f>
        <v>0</v>
      </c>
      <c r="R1703">
        <f>if('StockBond Returns'!AB1701&lt;-0.3,1,0)</f>
        <v>0</v>
      </c>
      <c r="S1703" t="str">
        <f t="shared" ref="S1703:W1703" si="3403">if(N1703=1,$E1703,"")</f>
        <v/>
      </c>
      <c r="T1703" t="str">
        <f t="shared" si="3403"/>
        <v/>
      </c>
      <c r="U1703" s="19">
        <f t="shared" si="3403"/>
        <v>0.06238803344</v>
      </c>
      <c r="V1703" t="str">
        <f t="shared" si="3403"/>
        <v/>
      </c>
      <c r="W1703" t="str">
        <f t="shared" si="3403"/>
        <v/>
      </c>
    </row>
    <row r="1704">
      <c r="A1704">
        <f t="shared" si="33"/>
        <v>6</v>
      </c>
      <c r="B1704">
        <f t="shared" si="34"/>
        <v>2012</v>
      </c>
      <c r="C1704" s="159">
        <f t="shared" si="709"/>
        <v>41090</v>
      </c>
      <c r="D1704" s="156">
        <f t="shared" si="12"/>
        <v>2012.416667</v>
      </c>
      <c r="E1704" s="157">
        <f>('StockBond Returns'!Y1703+'StockBond Returns'!AA1703-'Parameters &amp; Main Results'!$B$33)/'StockBond Returns'!Z1703*12</f>
        <v>0.06482942249</v>
      </c>
      <c r="F1704" s="77">
        <f>'StockBond Returns'!Y1703+'StockBond Returns'!AA1703-'StockBond Returns'!Z1703*'Distribution of Final Value'!$B$7</f>
        <v>6.678553496</v>
      </c>
      <c r="G1704" s="19">
        <f>1/'StockBond Returns'!M1702</f>
        <v>0.04887968698</v>
      </c>
      <c r="H1704">
        <f t="shared" si="7"/>
        <v>0</v>
      </c>
      <c r="I1704" s="71">
        <f t="shared" si="8"/>
        <v>1</v>
      </c>
      <c r="J1704">
        <f t="shared" si="9"/>
        <v>0</v>
      </c>
      <c r="K1704" t="str">
        <f t="shared" ref="K1704:M1704" si="3404">if(H1704=1,$E1704,"")</f>
        <v/>
      </c>
      <c r="L1704" s="19">
        <f t="shared" si="3404"/>
        <v>0.06482942249</v>
      </c>
      <c r="M1704" t="str">
        <f t="shared" si="3404"/>
        <v/>
      </c>
      <c r="N1704" s="158">
        <f>if('StockBond Returns'!AB1702=0,1,0)</f>
        <v>0</v>
      </c>
      <c r="O1704">
        <f>if( and('StockBond Returns'!$AB1702&lt;0,'StockBond Returns'!$AB1702&gt;=-0.1),1,0)</f>
        <v>0</v>
      </c>
      <c r="P1704">
        <f>if( and('StockBond Returns'!$AB1702&lt;-0.1,'StockBond Returns'!$AB1702&gt;=-0.2),1,0)</f>
        <v>1</v>
      </c>
      <c r="Q1704">
        <f>if( and('StockBond Returns'!$AB1702&lt;-0.2,'StockBond Returns'!$AB1702&gt;=-0.3),1,0)</f>
        <v>0</v>
      </c>
      <c r="R1704">
        <f>if('StockBond Returns'!AB1702&lt;-0.3,1,0)</f>
        <v>0</v>
      </c>
      <c r="S1704" t="str">
        <f t="shared" ref="S1704:W1704" si="3405">if(N1704=1,$E1704,"")</f>
        <v/>
      </c>
      <c r="T1704" t="str">
        <f t="shared" si="3405"/>
        <v/>
      </c>
      <c r="U1704" s="19">
        <f t="shared" si="3405"/>
        <v>0.06482942249</v>
      </c>
      <c r="V1704" t="str">
        <f t="shared" si="3405"/>
        <v/>
      </c>
      <c r="W1704" t="str">
        <f t="shared" si="3405"/>
        <v/>
      </c>
    </row>
    <row r="1705">
      <c r="A1705">
        <f t="shared" si="33"/>
        <v>7</v>
      </c>
      <c r="B1705">
        <f t="shared" si="34"/>
        <v>2012</v>
      </c>
      <c r="C1705" s="159">
        <f t="shared" si="709"/>
        <v>41121</v>
      </c>
      <c r="D1705" s="156">
        <f t="shared" si="12"/>
        <v>2012.5</v>
      </c>
      <c r="E1705" s="157">
        <f>('StockBond Returns'!Y1704+'StockBond Returns'!AA1704-'Parameters &amp; Main Results'!$B$33)/'StockBond Returns'!Z1704*12</f>
        <v>0.06315663701</v>
      </c>
      <c r="F1705" s="77">
        <f>'StockBond Returns'!Y1704+'StockBond Returns'!AA1704-'StockBond Returns'!Z1704*'Distribution of Final Value'!$B$7</f>
        <v>6.235486022</v>
      </c>
      <c r="G1705" s="19">
        <f>1/'StockBond Returns'!M1703</f>
        <v>0.04716973347</v>
      </c>
      <c r="H1705">
        <f t="shared" si="7"/>
        <v>0</v>
      </c>
      <c r="I1705" s="71">
        <f t="shared" si="8"/>
        <v>1</v>
      </c>
      <c r="J1705">
        <f t="shared" si="9"/>
        <v>0</v>
      </c>
      <c r="K1705" t="str">
        <f t="shared" ref="K1705:M1705" si="3406">if(H1705=1,$E1705,"")</f>
        <v/>
      </c>
      <c r="L1705" s="19">
        <f t="shared" si="3406"/>
        <v>0.06315663701</v>
      </c>
      <c r="M1705" t="str">
        <f t="shared" si="3406"/>
        <v/>
      </c>
      <c r="N1705" s="158">
        <f>if('StockBond Returns'!AB1703=0,1,0)</f>
        <v>0</v>
      </c>
      <c r="O1705">
        <f>if( and('StockBond Returns'!$AB1703&lt;0,'StockBond Returns'!$AB1703&gt;=-0.1),1,0)</f>
        <v>0</v>
      </c>
      <c r="P1705">
        <f>if( and('StockBond Returns'!$AB1703&lt;-0.1,'StockBond Returns'!$AB1703&gt;=-0.2),1,0)</f>
        <v>1</v>
      </c>
      <c r="Q1705">
        <f>if( and('StockBond Returns'!$AB1703&lt;-0.2,'StockBond Returns'!$AB1703&gt;=-0.3),1,0)</f>
        <v>0</v>
      </c>
      <c r="R1705">
        <f>if('StockBond Returns'!AB1703&lt;-0.3,1,0)</f>
        <v>0</v>
      </c>
      <c r="S1705" t="str">
        <f t="shared" ref="S1705:W1705" si="3407">if(N1705=1,$E1705,"")</f>
        <v/>
      </c>
      <c r="T1705" t="str">
        <f t="shared" si="3407"/>
        <v/>
      </c>
      <c r="U1705" s="19">
        <f t="shared" si="3407"/>
        <v>0.06315663701</v>
      </c>
      <c r="V1705" t="str">
        <f t="shared" si="3407"/>
        <v/>
      </c>
      <c r="W1705" t="str">
        <f t="shared" si="3407"/>
        <v/>
      </c>
    </row>
    <row r="1706">
      <c r="A1706">
        <f t="shared" si="33"/>
        <v>8</v>
      </c>
      <c r="B1706">
        <f t="shared" si="34"/>
        <v>2012</v>
      </c>
      <c r="C1706" s="159">
        <f t="shared" si="709"/>
        <v>41152</v>
      </c>
      <c r="D1706" s="156">
        <f t="shared" si="12"/>
        <v>2012.583333</v>
      </c>
      <c r="E1706" s="157">
        <f>('StockBond Returns'!Y1705+'StockBond Returns'!AA1705-'Parameters &amp; Main Results'!$B$33)/'StockBond Returns'!Z1705*12</f>
        <v>0.06271370915</v>
      </c>
      <c r="F1706" s="77">
        <f>'StockBond Returns'!Y1705+'StockBond Returns'!AA1705-'StockBond Returns'!Z1705*'Distribution of Final Value'!$B$7</f>
        <v>6.112062463</v>
      </c>
      <c r="G1706" s="19">
        <f>1/'StockBond Returns'!M1704</f>
        <v>0.04694592966</v>
      </c>
      <c r="H1706">
        <f t="shared" si="7"/>
        <v>0</v>
      </c>
      <c r="I1706" s="71">
        <f t="shared" si="8"/>
        <v>1</v>
      </c>
      <c r="J1706">
        <f t="shared" si="9"/>
        <v>0</v>
      </c>
      <c r="K1706" t="str">
        <f t="shared" ref="K1706:M1706" si="3408">if(H1706=1,$E1706,"")</f>
        <v/>
      </c>
      <c r="L1706" s="19">
        <f t="shared" si="3408"/>
        <v>0.06271370915</v>
      </c>
      <c r="M1706" t="str">
        <f t="shared" si="3408"/>
        <v/>
      </c>
      <c r="N1706" s="158">
        <f>if('StockBond Returns'!AB1704=0,1,0)</f>
        <v>0</v>
      </c>
      <c r="O1706">
        <f>if( and('StockBond Returns'!$AB1704&lt;0,'StockBond Returns'!$AB1704&gt;=-0.1),1,0)</f>
        <v>0</v>
      </c>
      <c r="P1706">
        <f>if( and('StockBond Returns'!$AB1704&lt;-0.1,'StockBond Returns'!$AB1704&gt;=-0.2),1,0)</f>
        <v>1</v>
      </c>
      <c r="Q1706">
        <f>if( and('StockBond Returns'!$AB1704&lt;-0.2,'StockBond Returns'!$AB1704&gt;=-0.3),1,0)</f>
        <v>0</v>
      </c>
      <c r="R1706">
        <f>if('StockBond Returns'!AB1704&lt;-0.3,1,0)</f>
        <v>0</v>
      </c>
      <c r="S1706" t="str">
        <f t="shared" ref="S1706:W1706" si="3409">if(N1706=1,$E1706,"")</f>
        <v/>
      </c>
      <c r="T1706" t="str">
        <f t="shared" si="3409"/>
        <v/>
      </c>
      <c r="U1706" s="19">
        <f t="shared" si="3409"/>
        <v>0.06271370915</v>
      </c>
      <c r="V1706" t="str">
        <f t="shared" si="3409"/>
        <v/>
      </c>
      <c r="W1706" t="str">
        <f t="shared" si="3409"/>
        <v/>
      </c>
    </row>
    <row r="1707">
      <c r="A1707">
        <f t="shared" si="33"/>
        <v>9</v>
      </c>
      <c r="B1707">
        <f t="shared" si="34"/>
        <v>2012</v>
      </c>
      <c r="C1707" s="159">
        <f t="shared" si="709"/>
        <v>41182</v>
      </c>
      <c r="D1707" s="156">
        <f t="shared" si="12"/>
        <v>2012.666667</v>
      </c>
      <c r="E1707" s="157">
        <f>('StockBond Returns'!Y1706+'StockBond Returns'!AA1706-'Parameters &amp; Main Results'!$B$33)/'StockBond Returns'!Z1706*12</f>
        <v>0.06240369723</v>
      </c>
      <c r="F1707" s="77">
        <f>'StockBond Returns'!Y1706+'StockBond Returns'!AA1706-'StockBond Returns'!Z1706*'Distribution of Final Value'!$B$7</f>
        <v>6.023470182</v>
      </c>
      <c r="G1707" s="19">
        <f>1/'StockBond Returns'!M1705</f>
        <v>0.04660227827</v>
      </c>
      <c r="H1707">
        <f t="shared" si="7"/>
        <v>0</v>
      </c>
      <c r="I1707" s="71">
        <f t="shared" si="8"/>
        <v>1</v>
      </c>
      <c r="J1707">
        <f t="shared" si="9"/>
        <v>0</v>
      </c>
      <c r="K1707" t="str">
        <f t="shared" ref="K1707:M1707" si="3410">if(H1707=1,$E1707,"")</f>
        <v/>
      </c>
      <c r="L1707" s="19">
        <f t="shared" si="3410"/>
        <v>0.06240369723</v>
      </c>
      <c r="M1707" t="str">
        <f t="shared" si="3410"/>
        <v/>
      </c>
      <c r="N1707" s="158">
        <f>if('StockBond Returns'!AB1705=0,1,0)</f>
        <v>0</v>
      </c>
      <c r="O1707">
        <f>if( and('StockBond Returns'!$AB1705&lt;0,'StockBond Returns'!$AB1705&gt;=-0.1),1,0)</f>
        <v>0</v>
      </c>
      <c r="P1707">
        <f>if( and('StockBond Returns'!$AB1705&lt;-0.1,'StockBond Returns'!$AB1705&gt;=-0.2),1,0)</f>
        <v>1</v>
      </c>
      <c r="Q1707">
        <f>if( and('StockBond Returns'!$AB1705&lt;-0.2,'StockBond Returns'!$AB1705&gt;=-0.3),1,0)</f>
        <v>0</v>
      </c>
      <c r="R1707">
        <f>if('StockBond Returns'!AB1705&lt;-0.3,1,0)</f>
        <v>0</v>
      </c>
      <c r="S1707" t="str">
        <f t="shared" ref="S1707:W1707" si="3411">if(N1707=1,$E1707,"")</f>
        <v/>
      </c>
      <c r="T1707" t="str">
        <f t="shared" si="3411"/>
        <v/>
      </c>
      <c r="U1707" s="19">
        <f t="shared" si="3411"/>
        <v>0.06240369723</v>
      </c>
      <c r="V1707" t="str">
        <f t="shared" si="3411"/>
        <v/>
      </c>
      <c r="W1707" t="str">
        <f t="shared" si="3411"/>
        <v/>
      </c>
    </row>
    <row r="1708">
      <c r="A1708">
        <f t="shared" si="33"/>
        <v>10</v>
      </c>
      <c r="B1708">
        <f t="shared" si="34"/>
        <v>2012</v>
      </c>
      <c r="C1708" s="159">
        <f t="shared" si="709"/>
        <v>41213</v>
      </c>
      <c r="D1708" s="156">
        <f t="shared" si="12"/>
        <v>2012.75</v>
      </c>
      <c r="E1708" s="157">
        <f>('StockBond Returns'!Y1707+'StockBond Returns'!AA1707-'Parameters &amp; Main Results'!$B$33)/'StockBond Returns'!Z1707*12</f>
        <v>0.06178492908</v>
      </c>
      <c r="F1708" s="77">
        <f>'StockBond Returns'!Y1707+'StockBond Returns'!AA1707-'StockBond Returns'!Z1707*'Distribution of Final Value'!$B$7</f>
        <v>5.85582835</v>
      </c>
      <c r="G1708" s="19">
        <f>1/'StockBond Returns'!M1706</f>
        <v>0.04587189959</v>
      </c>
      <c r="H1708">
        <f t="shared" si="7"/>
        <v>0</v>
      </c>
      <c r="I1708" s="71">
        <f t="shared" si="8"/>
        <v>1</v>
      </c>
      <c r="J1708">
        <f t="shared" si="9"/>
        <v>0</v>
      </c>
      <c r="K1708" t="str">
        <f t="shared" ref="K1708:M1708" si="3412">if(H1708=1,$E1708,"")</f>
        <v/>
      </c>
      <c r="L1708" s="19">
        <f t="shared" si="3412"/>
        <v>0.06178492908</v>
      </c>
      <c r="M1708" t="str">
        <f t="shared" si="3412"/>
        <v/>
      </c>
      <c r="N1708" s="158">
        <f>if('StockBond Returns'!AB1706=0,1,0)</f>
        <v>0</v>
      </c>
      <c r="O1708">
        <f>if( and('StockBond Returns'!$AB1706&lt;0,'StockBond Returns'!$AB1706&gt;=-0.1),1,0)</f>
        <v>0</v>
      </c>
      <c r="P1708">
        <f>if( and('StockBond Returns'!$AB1706&lt;-0.1,'StockBond Returns'!$AB1706&gt;=-0.2),1,0)</f>
        <v>1</v>
      </c>
      <c r="Q1708">
        <f>if( and('StockBond Returns'!$AB1706&lt;-0.2,'StockBond Returns'!$AB1706&gt;=-0.3),1,0)</f>
        <v>0</v>
      </c>
      <c r="R1708">
        <f>if('StockBond Returns'!AB1706&lt;-0.3,1,0)</f>
        <v>0</v>
      </c>
      <c r="S1708" t="str">
        <f t="shared" ref="S1708:W1708" si="3413">if(N1708=1,$E1708,"")</f>
        <v/>
      </c>
      <c r="T1708" t="str">
        <f t="shared" si="3413"/>
        <v/>
      </c>
      <c r="U1708" s="19">
        <f t="shared" si="3413"/>
        <v>0.06178492908</v>
      </c>
      <c r="V1708" t="str">
        <f t="shared" si="3413"/>
        <v/>
      </c>
      <c r="W1708" t="str">
        <f t="shared" si="3413"/>
        <v/>
      </c>
    </row>
    <row r="1709">
      <c r="A1709">
        <f t="shared" si="33"/>
        <v>11</v>
      </c>
      <c r="B1709">
        <f t="shared" si="34"/>
        <v>2012</v>
      </c>
      <c r="C1709" s="159">
        <f t="shared" si="709"/>
        <v>41243</v>
      </c>
      <c r="D1709" s="156">
        <f t="shared" si="12"/>
        <v>2012.833333</v>
      </c>
      <c r="E1709" s="157">
        <f>('StockBond Returns'!Y1708+'StockBond Returns'!AA1708-'Parameters &amp; Main Results'!$B$33)/'StockBond Returns'!Z1708*12</f>
        <v>0.06329640066</v>
      </c>
      <c r="F1709" s="77">
        <f>'StockBond Returns'!Y1708+'StockBond Returns'!AA1708-'StockBond Returns'!Z1708*'Distribution of Final Value'!$B$7</f>
        <v>6.236343991</v>
      </c>
      <c r="G1709" s="19">
        <f>1/'StockBond Returns'!M1707</f>
        <v>0.04718754095</v>
      </c>
      <c r="H1709">
        <f t="shared" si="7"/>
        <v>0</v>
      </c>
      <c r="I1709" s="71">
        <f t="shared" si="8"/>
        <v>1</v>
      </c>
      <c r="J1709">
        <f t="shared" si="9"/>
        <v>0</v>
      </c>
      <c r="K1709" t="str">
        <f t="shared" ref="K1709:M1709" si="3414">if(H1709=1,$E1709,"")</f>
        <v/>
      </c>
      <c r="L1709" s="19">
        <f t="shared" si="3414"/>
        <v>0.06329640066</v>
      </c>
      <c r="M1709" t="str">
        <f t="shared" si="3414"/>
        <v/>
      </c>
      <c r="N1709" s="158">
        <f>if('StockBond Returns'!AB1707=0,1,0)</f>
        <v>0</v>
      </c>
      <c r="O1709">
        <f>if( and('StockBond Returns'!$AB1707&lt;0,'StockBond Returns'!$AB1707&gt;=-0.1),1,0)</f>
        <v>0</v>
      </c>
      <c r="P1709">
        <f>if( and('StockBond Returns'!$AB1707&lt;-0.1,'StockBond Returns'!$AB1707&gt;=-0.2),1,0)</f>
        <v>1</v>
      </c>
      <c r="Q1709">
        <f>if( and('StockBond Returns'!$AB1707&lt;-0.2,'StockBond Returns'!$AB1707&gt;=-0.3),1,0)</f>
        <v>0</v>
      </c>
      <c r="R1709">
        <f>if('StockBond Returns'!AB1707&lt;-0.3,1,0)</f>
        <v>0</v>
      </c>
      <c r="S1709" t="str">
        <f t="shared" ref="S1709:W1709" si="3415">if(N1709=1,$E1709,"")</f>
        <v/>
      </c>
      <c r="T1709" t="str">
        <f t="shared" si="3415"/>
        <v/>
      </c>
      <c r="U1709" s="19">
        <f t="shared" si="3415"/>
        <v>0.06329640066</v>
      </c>
      <c r="V1709" t="str">
        <f t="shared" si="3415"/>
        <v/>
      </c>
      <c r="W1709" t="str">
        <f t="shared" si="3415"/>
        <v/>
      </c>
    </row>
    <row r="1710">
      <c r="A1710">
        <f t="shared" si="33"/>
        <v>12</v>
      </c>
      <c r="B1710">
        <f t="shared" si="34"/>
        <v>2012</v>
      </c>
      <c r="C1710" s="159">
        <f t="shared" si="709"/>
        <v>41274</v>
      </c>
      <c r="D1710" s="156">
        <f t="shared" si="12"/>
        <v>2012.916667</v>
      </c>
      <c r="E1710" s="157">
        <f>('StockBond Returns'!Y1709+'StockBond Returns'!AA1709-'Parameters &amp; Main Results'!$B$33)/'StockBond Returns'!Z1709*12</f>
        <v>0.06306802607</v>
      </c>
      <c r="F1710" s="77">
        <f>'StockBond Returns'!Y1709+'StockBond Returns'!AA1709-'StockBond Returns'!Z1709*'Distribution of Final Value'!$B$7</f>
        <v>6.168583538</v>
      </c>
      <c r="G1710" s="19">
        <f>1/'StockBond Returns'!M1708</f>
        <v>0.04711889351</v>
      </c>
      <c r="H1710">
        <f t="shared" si="7"/>
        <v>0</v>
      </c>
      <c r="I1710" s="71">
        <f t="shared" si="8"/>
        <v>1</v>
      </c>
      <c r="J1710">
        <f t="shared" si="9"/>
        <v>0</v>
      </c>
      <c r="K1710" t="str">
        <f t="shared" ref="K1710:M1710" si="3416">if(H1710=1,$E1710,"")</f>
        <v/>
      </c>
      <c r="L1710" s="19">
        <f t="shared" si="3416"/>
        <v>0.06306802607</v>
      </c>
      <c r="M1710" t="str">
        <f t="shared" si="3416"/>
        <v/>
      </c>
      <c r="N1710" s="158">
        <f>if('StockBond Returns'!AB1708=0,1,0)</f>
        <v>0</v>
      </c>
      <c r="O1710">
        <f>if( and('StockBond Returns'!$AB1708&lt;0,'StockBond Returns'!$AB1708&gt;=-0.1),1,0)</f>
        <v>0</v>
      </c>
      <c r="P1710">
        <f>if( and('StockBond Returns'!$AB1708&lt;-0.1,'StockBond Returns'!$AB1708&gt;=-0.2),1,0)</f>
        <v>1</v>
      </c>
      <c r="Q1710">
        <f>if( and('StockBond Returns'!$AB1708&lt;-0.2,'StockBond Returns'!$AB1708&gt;=-0.3),1,0)</f>
        <v>0</v>
      </c>
      <c r="R1710">
        <f>if('StockBond Returns'!AB1708&lt;-0.3,1,0)</f>
        <v>0</v>
      </c>
      <c r="S1710" t="str">
        <f t="shared" ref="S1710:W1710" si="3417">if(N1710=1,$E1710,"")</f>
        <v/>
      </c>
      <c r="T1710" t="str">
        <f t="shared" si="3417"/>
        <v/>
      </c>
      <c r="U1710" s="19">
        <f t="shared" si="3417"/>
        <v>0.06306802607</v>
      </c>
      <c r="V1710" t="str">
        <f t="shared" si="3417"/>
        <v/>
      </c>
      <c r="W1710" t="str">
        <f t="shared" si="3417"/>
        <v/>
      </c>
    </row>
    <row r="1711">
      <c r="A1711">
        <f t="shared" si="33"/>
        <v>1</v>
      </c>
      <c r="B1711">
        <f t="shared" si="34"/>
        <v>2013</v>
      </c>
      <c r="C1711" s="159">
        <f t="shared" si="709"/>
        <v>41305</v>
      </c>
      <c r="D1711" s="156">
        <f t="shared" si="12"/>
        <v>2013</v>
      </c>
      <c r="E1711" s="157">
        <f>('StockBond Returns'!Y1710+'StockBond Returns'!AA1710-'Parameters &amp; Main Results'!$B$33)/'StockBond Returns'!Z1710*12</f>
        <v>0.06314134811</v>
      </c>
      <c r="F1711" s="77">
        <f>'StockBond Returns'!Y1710+'StockBond Returns'!AA1710-'StockBond Returns'!Z1710*'Distribution of Final Value'!$B$7</f>
        <v>6.178422044</v>
      </c>
      <c r="G1711" s="19">
        <f>1/'StockBond Returns'!M1709</f>
        <v>0.04695607775</v>
      </c>
      <c r="H1711">
        <f t="shared" si="7"/>
        <v>0</v>
      </c>
      <c r="I1711" s="71">
        <f t="shared" si="8"/>
        <v>1</v>
      </c>
      <c r="J1711">
        <f t="shared" si="9"/>
        <v>0</v>
      </c>
      <c r="K1711" t="str">
        <f t="shared" ref="K1711:M1711" si="3418">if(H1711=1,$E1711,"")</f>
        <v/>
      </c>
      <c r="L1711" s="19">
        <f t="shared" si="3418"/>
        <v>0.06314134811</v>
      </c>
      <c r="M1711" t="str">
        <f t="shared" si="3418"/>
        <v/>
      </c>
      <c r="N1711" s="158">
        <f>if('StockBond Returns'!AB1709=0,1,0)</f>
        <v>0</v>
      </c>
      <c r="O1711">
        <f>if( and('StockBond Returns'!$AB1709&lt;0,'StockBond Returns'!$AB1709&gt;=-0.1),1,0)</f>
        <v>0</v>
      </c>
      <c r="P1711">
        <f>if( and('StockBond Returns'!$AB1709&lt;-0.1,'StockBond Returns'!$AB1709&gt;=-0.2),1,0)</f>
        <v>1</v>
      </c>
      <c r="Q1711">
        <f>if( and('StockBond Returns'!$AB1709&lt;-0.2,'StockBond Returns'!$AB1709&gt;=-0.3),1,0)</f>
        <v>0</v>
      </c>
      <c r="R1711">
        <f>if('StockBond Returns'!AB1709&lt;-0.3,1,0)</f>
        <v>0</v>
      </c>
      <c r="S1711" t="str">
        <f t="shared" ref="S1711:W1711" si="3419">if(N1711=1,$E1711,"")</f>
        <v/>
      </c>
      <c r="T1711" t="str">
        <f t="shared" si="3419"/>
        <v/>
      </c>
      <c r="U1711" s="19">
        <f t="shared" si="3419"/>
        <v>0.06314134811</v>
      </c>
      <c r="V1711" t="str">
        <f t="shared" si="3419"/>
        <v/>
      </c>
      <c r="W1711" t="str">
        <f t="shared" si="3419"/>
        <v/>
      </c>
    </row>
    <row r="1712">
      <c r="A1712">
        <f t="shared" si="33"/>
        <v>2</v>
      </c>
      <c r="B1712">
        <f t="shared" si="34"/>
        <v>2013</v>
      </c>
      <c r="C1712" s="159">
        <f t="shared" si="709"/>
        <v>41333</v>
      </c>
      <c r="D1712" s="156">
        <f t="shared" si="12"/>
        <v>2013.083333</v>
      </c>
      <c r="E1712" s="157">
        <f>('StockBond Returns'!Y1711+'StockBond Returns'!AA1711-'Parameters &amp; Main Results'!$B$33)/'StockBond Returns'!Z1711*12</f>
        <v>0.06152845731</v>
      </c>
      <c r="F1712" s="77">
        <f>'StockBond Returns'!Y1711+'StockBond Returns'!AA1711-'StockBond Returns'!Z1711*'Distribution of Final Value'!$B$7</f>
        <v>5.7568609</v>
      </c>
      <c r="G1712" s="19">
        <f>1/'StockBond Returns'!M1710</f>
        <v>0.0451213236</v>
      </c>
      <c r="H1712">
        <f t="shared" si="7"/>
        <v>0</v>
      </c>
      <c r="I1712" s="71">
        <f t="shared" si="8"/>
        <v>1</v>
      </c>
      <c r="J1712">
        <f t="shared" si="9"/>
        <v>0</v>
      </c>
      <c r="K1712" t="str">
        <f t="shared" ref="K1712:M1712" si="3420">if(H1712=1,$E1712,"")</f>
        <v/>
      </c>
      <c r="L1712" s="19">
        <f t="shared" si="3420"/>
        <v>0.06152845731</v>
      </c>
      <c r="M1712" t="str">
        <f t="shared" si="3420"/>
        <v/>
      </c>
      <c r="N1712" s="158">
        <f>if('StockBond Returns'!AB1710=0,1,0)</f>
        <v>0</v>
      </c>
      <c r="O1712">
        <f>if( and('StockBond Returns'!$AB1710&lt;0,'StockBond Returns'!$AB1710&gt;=-0.1),1,0)</f>
        <v>1</v>
      </c>
      <c r="P1712">
        <f>if( and('StockBond Returns'!$AB1710&lt;-0.1,'StockBond Returns'!$AB1710&gt;=-0.2),1,0)</f>
        <v>0</v>
      </c>
      <c r="Q1712">
        <f>if( and('StockBond Returns'!$AB1710&lt;-0.2,'StockBond Returns'!$AB1710&gt;=-0.3),1,0)</f>
        <v>0</v>
      </c>
      <c r="R1712">
        <f>if('StockBond Returns'!AB1710&lt;-0.3,1,0)</f>
        <v>0</v>
      </c>
      <c r="S1712" t="str">
        <f t="shared" ref="S1712:W1712" si="3421">if(N1712=1,$E1712,"")</f>
        <v/>
      </c>
      <c r="T1712" s="19">
        <f t="shared" si="3421"/>
        <v>0.06152845731</v>
      </c>
      <c r="U1712" t="str">
        <f t="shared" si="3421"/>
        <v/>
      </c>
      <c r="V1712" t="str">
        <f t="shared" si="3421"/>
        <v/>
      </c>
      <c r="W1712" t="str">
        <f t="shared" si="3421"/>
        <v/>
      </c>
    </row>
    <row r="1713">
      <c r="A1713">
        <f t="shared" si="33"/>
        <v>3</v>
      </c>
      <c r="B1713">
        <f t="shared" si="34"/>
        <v>2013</v>
      </c>
      <c r="C1713" s="159">
        <f t="shared" si="709"/>
        <v>41364</v>
      </c>
      <c r="D1713" s="156">
        <f t="shared" si="12"/>
        <v>2013.166667</v>
      </c>
      <c r="E1713" s="157">
        <f>('StockBond Returns'!Y1712+'StockBond Returns'!AA1712-'Parameters &amp; Main Results'!$B$33)/'StockBond Returns'!Z1712*12</f>
        <v>0.06133323321</v>
      </c>
      <c r="F1713" s="77">
        <f>'StockBond Returns'!Y1712+'StockBond Returns'!AA1712-'StockBond Returns'!Z1712*'Distribution of Final Value'!$B$7</f>
        <v>5.699385896</v>
      </c>
      <c r="G1713" s="19">
        <f>1/'StockBond Returns'!M1711</f>
        <v>0.04527491923</v>
      </c>
      <c r="H1713">
        <f t="shared" si="7"/>
        <v>0</v>
      </c>
      <c r="I1713" s="71">
        <f t="shared" si="8"/>
        <v>1</v>
      </c>
      <c r="J1713">
        <f t="shared" si="9"/>
        <v>0</v>
      </c>
      <c r="K1713" t="str">
        <f t="shared" ref="K1713:M1713" si="3422">if(H1713=1,$E1713,"")</f>
        <v/>
      </c>
      <c r="L1713" s="19">
        <f t="shared" si="3422"/>
        <v>0.06133323321</v>
      </c>
      <c r="M1713" t="str">
        <f t="shared" si="3422"/>
        <v/>
      </c>
      <c r="N1713" s="158">
        <f>if('StockBond Returns'!AB1711=0,1,0)</f>
        <v>0</v>
      </c>
      <c r="O1713">
        <f>if( and('StockBond Returns'!$AB1711&lt;0,'StockBond Returns'!$AB1711&gt;=-0.1),1,0)</f>
        <v>1</v>
      </c>
      <c r="P1713">
        <f>if( and('StockBond Returns'!$AB1711&lt;-0.1,'StockBond Returns'!$AB1711&gt;=-0.2),1,0)</f>
        <v>0</v>
      </c>
      <c r="Q1713">
        <f>if( and('StockBond Returns'!$AB1711&lt;-0.2,'StockBond Returns'!$AB1711&gt;=-0.3),1,0)</f>
        <v>0</v>
      </c>
      <c r="R1713">
        <f>if('StockBond Returns'!AB1711&lt;-0.3,1,0)</f>
        <v>0</v>
      </c>
      <c r="S1713" t="str">
        <f t="shared" ref="S1713:W1713" si="3423">if(N1713=1,$E1713,"")</f>
        <v/>
      </c>
      <c r="T1713" s="19">
        <f t="shared" si="3423"/>
        <v>0.06133323321</v>
      </c>
      <c r="U1713" t="str">
        <f t="shared" si="3423"/>
        <v/>
      </c>
      <c r="V1713" t="str">
        <f t="shared" si="3423"/>
        <v/>
      </c>
      <c r="W1713" t="str">
        <f t="shared" si="3423"/>
        <v/>
      </c>
    </row>
    <row r="1714">
      <c r="A1714">
        <f t="shared" si="33"/>
        <v>4</v>
      </c>
      <c r="B1714">
        <f t="shared" si="34"/>
        <v>2013</v>
      </c>
      <c r="C1714" s="159">
        <f t="shared" si="709"/>
        <v>41394</v>
      </c>
      <c r="D1714" s="156">
        <f t="shared" si="12"/>
        <v>2013.25</v>
      </c>
      <c r="E1714" s="157">
        <f>('StockBond Returns'!Y1713+'StockBond Returns'!AA1713-'Parameters &amp; Main Results'!$B$33)/'StockBond Returns'!Z1713*12</f>
        <v>0.05995314086</v>
      </c>
      <c r="F1714" s="77">
        <f>'StockBond Returns'!Y1713+'StockBond Returns'!AA1713-'StockBond Returns'!Z1713*'Distribution of Final Value'!$B$7</f>
        <v>5.339899491</v>
      </c>
      <c r="G1714" s="19">
        <f>1/'StockBond Returns'!M1712</f>
        <v>0.04428081965</v>
      </c>
      <c r="H1714">
        <f t="shared" si="7"/>
        <v>0</v>
      </c>
      <c r="I1714" s="71">
        <f t="shared" si="8"/>
        <v>1</v>
      </c>
      <c r="J1714">
        <f t="shared" si="9"/>
        <v>0</v>
      </c>
      <c r="K1714" t="str">
        <f t="shared" ref="K1714:M1714" si="3424">if(H1714=1,$E1714,"")</f>
        <v/>
      </c>
      <c r="L1714" s="19">
        <f t="shared" si="3424"/>
        <v>0.05995314086</v>
      </c>
      <c r="M1714" t="str">
        <f t="shared" si="3424"/>
        <v/>
      </c>
      <c r="N1714" s="158">
        <f>if('StockBond Returns'!AB1712=0,1,0)</f>
        <v>0</v>
      </c>
      <c r="O1714">
        <f>if( and('StockBond Returns'!$AB1712&lt;0,'StockBond Returns'!$AB1712&gt;=-0.1),1,0)</f>
        <v>1</v>
      </c>
      <c r="P1714">
        <f>if( and('StockBond Returns'!$AB1712&lt;-0.1,'StockBond Returns'!$AB1712&gt;=-0.2),1,0)</f>
        <v>0</v>
      </c>
      <c r="Q1714">
        <f>if( and('StockBond Returns'!$AB1712&lt;-0.2,'StockBond Returns'!$AB1712&gt;=-0.3),1,0)</f>
        <v>0</v>
      </c>
      <c r="R1714">
        <f>if('StockBond Returns'!AB1712&lt;-0.3,1,0)</f>
        <v>0</v>
      </c>
      <c r="S1714" t="str">
        <f t="shared" ref="S1714:W1714" si="3425">if(N1714=1,$E1714,"")</f>
        <v/>
      </c>
      <c r="T1714" s="19">
        <f t="shared" si="3425"/>
        <v>0.05995314086</v>
      </c>
      <c r="U1714" t="str">
        <f t="shared" si="3425"/>
        <v/>
      </c>
      <c r="V1714" t="str">
        <f t="shared" si="3425"/>
        <v/>
      </c>
      <c r="W1714" t="str">
        <f t="shared" si="3425"/>
        <v/>
      </c>
    </row>
    <row r="1715">
      <c r="A1715">
        <f t="shared" si="33"/>
        <v>5</v>
      </c>
      <c r="B1715">
        <f t="shared" si="34"/>
        <v>2013</v>
      </c>
      <c r="C1715" s="159">
        <f t="shared" si="709"/>
        <v>41425</v>
      </c>
      <c r="D1715" s="156">
        <f t="shared" si="12"/>
        <v>2013.333333</v>
      </c>
      <c r="E1715" s="157">
        <f>('StockBond Returns'!Y1714+'StockBond Returns'!AA1714-'Parameters &amp; Main Results'!$B$33)/'StockBond Returns'!Z1714*12</f>
        <v>0.05883400308</v>
      </c>
      <c r="F1715" s="77">
        <f>'StockBond Returns'!Y1714+'StockBond Returns'!AA1714-'StockBond Returns'!Z1714*'Distribution of Final Value'!$B$7</f>
        <v>5.048417995</v>
      </c>
      <c r="G1715" s="19">
        <f>1/'StockBond Returns'!M1713</f>
        <v>0.04351193574</v>
      </c>
      <c r="H1715">
        <f t="shared" si="7"/>
        <v>0</v>
      </c>
      <c r="I1715" s="71">
        <f t="shared" si="8"/>
        <v>1</v>
      </c>
      <c r="J1715">
        <f t="shared" si="9"/>
        <v>0</v>
      </c>
      <c r="K1715" t="str">
        <f t="shared" ref="K1715:M1715" si="3426">if(H1715=1,$E1715,"")</f>
        <v/>
      </c>
      <c r="L1715" s="19">
        <f t="shared" si="3426"/>
        <v>0.05883400308</v>
      </c>
      <c r="M1715" t="str">
        <f t="shared" si="3426"/>
        <v/>
      </c>
      <c r="N1715" s="158">
        <f>if('StockBond Returns'!AB1713=0,1,0)</f>
        <v>0</v>
      </c>
      <c r="O1715">
        <f>if( and('StockBond Returns'!$AB1713&lt;0,'StockBond Returns'!$AB1713&gt;=-0.1),1,0)</f>
        <v>1</v>
      </c>
      <c r="P1715">
        <f>if( and('StockBond Returns'!$AB1713&lt;-0.1,'StockBond Returns'!$AB1713&gt;=-0.2),1,0)</f>
        <v>0</v>
      </c>
      <c r="Q1715">
        <f>if( and('StockBond Returns'!$AB1713&lt;-0.2,'StockBond Returns'!$AB1713&gt;=-0.3),1,0)</f>
        <v>0</v>
      </c>
      <c r="R1715">
        <f>if('StockBond Returns'!AB1713&lt;-0.3,1,0)</f>
        <v>0</v>
      </c>
      <c r="S1715" t="str">
        <f t="shared" ref="S1715:W1715" si="3427">if(N1715=1,$E1715,"")</f>
        <v/>
      </c>
      <c r="T1715" s="19">
        <f t="shared" si="3427"/>
        <v>0.05883400308</v>
      </c>
      <c r="U1715" t="str">
        <f t="shared" si="3427"/>
        <v/>
      </c>
      <c r="V1715" t="str">
        <f t="shared" si="3427"/>
        <v/>
      </c>
      <c r="W1715" t="str">
        <f t="shared" si="3427"/>
        <v/>
      </c>
    </row>
    <row r="1716">
      <c r="A1716">
        <f t="shared" si="33"/>
        <v>6</v>
      </c>
      <c r="B1716">
        <f t="shared" si="34"/>
        <v>2013</v>
      </c>
      <c r="C1716" s="159">
        <f t="shared" si="709"/>
        <v>41455</v>
      </c>
      <c r="D1716" s="156">
        <f t="shared" si="12"/>
        <v>2013.416667</v>
      </c>
      <c r="E1716" s="157">
        <f>('StockBond Returns'!Y1715+'StockBond Returns'!AA1715-'Parameters &amp; Main Results'!$B$33)/'StockBond Returns'!Z1715*12</f>
        <v>0.05867248916</v>
      </c>
      <c r="F1716" s="77">
        <f>'StockBond Returns'!Y1715+'StockBond Returns'!AA1715-'StockBond Returns'!Z1715*'Distribution of Final Value'!$B$7</f>
        <v>5.00177743</v>
      </c>
      <c r="G1716" s="19">
        <f>1/'StockBond Returns'!M1714</f>
        <v>0.04295178047</v>
      </c>
      <c r="H1716">
        <f t="shared" si="7"/>
        <v>0</v>
      </c>
      <c r="I1716" s="71">
        <f t="shared" si="8"/>
        <v>1</v>
      </c>
      <c r="J1716">
        <f t="shared" si="9"/>
        <v>1</v>
      </c>
      <c r="K1716" t="str">
        <f t="shared" ref="K1716:M1716" si="3428">if(H1716=1,$E1716,"")</f>
        <v/>
      </c>
      <c r="L1716" s="19">
        <f t="shared" si="3428"/>
        <v>0.05867248916</v>
      </c>
      <c r="M1716" s="19">
        <f t="shared" si="3428"/>
        <v>0.05867248916</v>
      </c>
      <c r="N1716" s="158">
        <f>if('StockBond Returns'!AB1714=0,1,0)</f>
        <v>1</v>
      </c>
      <c r="O1716">
        <f>if( and('StockBond Returns'!$AB1714&lt;0,'StockBond Returns'!$AB1714&gt;=-0.1),1,0)</f>
        <v>0</v>
      </c>
      <c r="P1716">
        <f>if( and('StockBond Returns'!$AB1714&lt;-0.1,'StockBond Returns'!$AB1714&gt;=-0.2),1,0)</f>
        <v>0</v>
      </c>
      <c r="Q1716">
        <f>if( and('StockBond Returns'!$AB1714&lt;-0.2,'StockBond Returns'!$AB1714&gt;=-0.3),1,0)</f>
        <v>0</v>
      </c>
      <c r="R1716">
        <f>if('StockBond Returns'!AB1714&lt;-0.3,1,0)</f>
        <v>0</v>
      </c>
      <c r="S1716" s="19">
        <f t="shared" ref="S1716:W1716" si="3429">if(N1716=1,$E1716,"")</f>
        <v>0.05867248916</v>
      </c>
      <c r="T1716" t="str">
        <f t="shared" si="3429"/>
        <v/>
      </c>
      <c r="U1716" t="str">
        <f t="shared" si="3429"/>
        <v/>
      </c>
      <c r="V1716" t="str">
        <f t="shared" si="3429"/>
        <v/>
      </c>
      <c r="W1716" t="str">
        <f t="shared" si="3429"/>
        <v/>
      </c>
    </row>
    <row r="1717">
      <c r="A1717">
        <f t="shared" si="33"/>
        <v>7</v>
      </c>
      <c r="B1717">
        <f t="shared" si="34"/>
        <v>2013</v>
      </c>
      <c r="C1717" s="159">
        <f t="shared" si="709"/>
        <v>41486</v>
      </c>
      <c r="D1717" s="156">
        <f t="shared" si="12"/>
        <v>2013.5</v>
      </c>
      <c r="E1717" s="157">
        <f>('StockBond Returns'!Y1716+'StockBond Returns'!AA1716-'Parameters &amp; Main Results'!$B$33)/'StockBond Returns'!Z1716*12</f>
        <v>0.05985609644</v>
      </c>
      <c r="F1717" s="77">
        <f>'StockBond Returns'!Y1716+'StockBond Returns'!AA1716-'StockBond Returns'!Z1716*'Distribution of Final Value'!$B$7</f>
        <v>5.297220541</v>
      </c>
      <c r="G1717" s="19">
        <f>1/'StockBond Returns'!M1715</f>
        <v>0.04372277532</v>
      </c>
      <c r="H1717">
        <f t="shared" si="7"/>
        <v>0</v>
      </c>
      <c r="I1717" s="71">
        <f t="shared" si="8"/>
        <v>1</v>
      </c>
      <c r="J1717">
        <f t="shared" si="9"/>
        <v>0</v>
      </c>
      <c r="K1717" t="str">
        <f t="shared" ref="K1717:M1717" si="3430">if(H1717=1,$E1717,"")</f>
        <v/>
      </c>
      <c r="L1717" s="19">
        <f t="shared" si="3430"/>
        <v>0.05985609644</v>
      </c>
      <c r="M1717" t="str">
        <f t="shared" si="3430"/>
        <v/>
      </c>
      <c r="N1717" s="158">
        <f>if('StockBond Returns'!AB1715=0,1,0)</f>
        <v>0</v>
      </c>
      <c r="O1717">
        <f>if( and('StockBond Returns'!$AB1715&lt;0,'StockBond Returns'!$AB1715&gt;=-0.1),1,0)</f>
        <v>1</v>
      </c>
      <c r="P1717">
        <f>if( and('StockBond Returns'!$AB1715&lt;-0.1,'StockBond Returns'!$AB1715&gt;=-0.2),1,0)</f>
        <v>0</v>
      </c>
      <c r="Q1717">
        <f>if( and('StockBond Returns'!$AB1715&lt;-0.2,'StockBond Returns'!$AB1715&gt;=-0.3),1,0)</f>
        <v>0</v>
      </c>
      <c r="R1717">
        <f>if('StockBond Returns'!AB1715&lt;-0.3,1,0)</f>
        <v>0</v>
      </c>
      <c r="S1717" t="str">
        <f t="shared" ref="S1717:W1717" si="3431">if(N1717=1,$E1717,"")</f>
        <v/>
      </c>
      <c r="T1717" s="19">
        <f t="shared" si="3431"/>
        <v>0.05985609644</v>
      </c>
      <c r="U1717" t="str">
        <f t="shared" si="3431"/>
        <v/>
      </c>
      <c r="V1717" t="str">
        <f t="shared" si="3431"/>
        <v/>
      </c>
      <c r="W1717" t="str">
        <f t="shared" si="3431"/>
        <v/>
      </c>
    </row>
    <row r="1718">
      <c r="A1718">
        <f t="shared" si="33"/>
        <v>8</v>
      </c>
      <c r="B1718">
        <f t="shared" si="34"/>
        <v>2013</v>
      </c>
      <c r="C1718" s="159">
        <f t="shared" si="709"/>
        <v>41517</v>
      </c>
      <c r="D1718" s="156">
        <f t="shared" si="12"/>
        <v>2013.583333</v>
      </c>
      <c r="E1718" s="157">
        <f>('StockBond Returns'!Y1717+'StockBond Returns'!AA1717-'Parameters &amp; Main Results'!$B$33)/'StockBond Returns'!Z1717*12</f>
        <v>0.05838425082</v>
      </c>
      <c r="F1718" s="77">
        <f>'StockBond Returns'!Y1717+'StockBond Returns'!AA1717-'StockBond Returns'!Z1717*'Distribution of Final Value'!$B$7</f>
        <v>4.917303844</v>
      </c>
      <c r="G1718" s="19">
        <f>1/'StockBond Returns'!M1716</f>
        <v>0.04213631437</v>
      </c>
      <c r="H1718">
        <f t="shared" si="7"/>
        <v>0</v>
      </c>
      <c r="I1718" s="71">
        <f t="shared" si="8"/>
        <v>1</v>
      </c>
      <c r="J1718">
        <f t="shared" si="9"/>
        <v>1</v>
      </c>
      <c r="K1718" t="str">
        <f t="shared" ref="K1718:M1718" si="3432">if(H1718=1,$E1718,"")</f>
        <v/>
      </c>
      <c r="L1718" s="19">
        <f t="shared" si="3432"/>
        <v>0.05838425082</v>
      </c>
      <c r="M1718" s="19">
        <f t="shared" si="3432"/>
        <v>0.05838425082</v>
      </c>
      <c r="N1718" s="158">
        <f>if('StockBond Returns'!AB1716=0,1,0)</f>
        <v>1</v>
      </c>
      <c r="O1718">
        <f>if( and('StockBond Returns'!$AB1716&lt;0,'StockBond Returns'!$AB1716&gt;=-0.1),1,0)</f>
        <v>0</v>
      </c>
      <c r="P1718">
        <f>if( and('StockBond Returns'!$AB1716&lt;-0.1,'StockBond Returns'!$AB1716&gt;=-0.2),1,0)</f>
        <v>0</v>
      </c>
      <c r="Q1718">
        <f>if( and('StockBond Returns'!$AB1716&lt;-0.2,'StockBond Returns'!$AB1716&gt;=-0.3),1,0)</f>
        <v>0</v>
      </c>
      <c r="R1718">
        <f>if('StockBond Returns'!AB1716&lt;-0.3,1,0)</f>
        <v>0</v>
      </c>
      <c r="S1718" s="19">
        <f t="shared" ref="S1718:W1718" si="3433">if(N1718=1,$E1718,"")</f>
        <v>0.05838425082</v>
      </c>
      <c r="T1718" t="str">
        <f t="shared" si="3433"/>
        <v/>
      </c>
      <c r="U1718" t="str">
        <f t="shared" si="3433"/>
        <v/>
      </c>
      <c r="V1718" t="str">
        <f t="shared" si="3433"/>
        <v/>
      </c>
      <c r="W1718" t="str">
        <f t="shared" si="3433"/>
        <v/>
      </c>
    </row>
    <row r="1719">
      <c r="A1719">
        <f t="shared" si="33"/>
        <v>9</v>
      </c>
      <c r="B1719">
        <f t="shared" si="34"/>
        <v>2013</v>
      </c>
      <c r="C1719" s="159">
        <f t="shared" si="709"/>
        <v>41547</v>
      </c>
      <c r="D1719" s="156">
        <f t="shared" si="12"/>
        <v>2013.666667</v>
      </c>
      <c r="E1719" s="157">
        <f>('StockBond Returns'!Y1718+'StockBond Returns'!AA1718-'Parameters &amp; Main Results'!$B$33)/'StockBond Returns'!Z1718*12</f>
        <v>0.06026015736</v>
      </c>
      <c r="F1719" s="77">
        <f>'StockBond Returns'!Y1718+'StockBond Returns'!AA1718-'StockBond Returns'!Z1718*'Distribution of Final Value'!$B$7</f>
        <v>5.387814676</v>
      </c>
      <c r="G1719" s="19">
        <f>1/'StockBond Returns'!M1717</f>
        <v>0.04378759911</v>
      </c>
      <c r="H1719">
        <f t="shared" si="7"/>
        <v>0</v>
      </c>
      <c r="I1719" s="71">
        <f t="shared" si="8"/>
        <v>1</v>
      </c>
      <c r="J1719">
        <f t="shared" si="9"/>
        <v>0</v>
      </c>
      <c r="K1719" t="str">
        <f t="shared" ref="K1719:M1719" si="3434">if(H1719=1,$E1719,"")</f>
        <v/>
      </c>
      <c r="L1719" s="19">
        <f t="shared" si="3434"/>
        <v>0.06026015736</v>
      </c>
      <c r="M1719" t="str">
        <f t="shared" si="3434"/>
        <v/>
      </c>
      <c r="N1719" s="158">
        <f>if('StockBond Returns'!AB1717=0,1,0)</f>
        <v>0</v>
      </c>
      <c r="O1719">
        <f>if( and('StockBond Returns'!$AB1717&lt;0,'StockBond Returns'!$AB1717&gt;=-0.1),1,0)</f>
        <v>1</v>
      </c>
      <c r="P1719">
        <f>if( and('StockBond Returns'!$AB1717&lt;-0.1,'StockBond Returns'!$AB1717&gt;=-0.2),1,0)</f>
        <v>0</v>
      </c>
      <c r="Q1719">
        <f>if( and('StockBond Returns'!$AB1717&lt;-0.2,'StockBond Returns'!$AB1717&gt;=-0.3),1,0)</f>
        <v>0</v>
      </c>
      <c r="R1719">
        <f>if('StockBond Returns'!AB1717&lt;-0.3,1,0)</f>
        <v>0</v>
      </c>
      <c r="S1719" t="str">
        <f t="shared" ref="S1719:W1719" si="3435">if(N1719=1,$E1719,"")</f>
        <v/>
      </c>
      <c r="T1719" s="19">
        <f t="shared" si="3435"/>
        <v>0.06026015736</v>
      </c>
      <c r="U1719" t="str">
        <f t="shared" si="3435"/>
        <v/>
      </c>
      <c r="V1719" t="str">
        <f t="shared" si="3435"/>
        <v/>
      </c>
      <c r="W1719" t="str">
        <f t="shared" si="3435"/>
        <v/>
      </c>
    </row>
    <row r="1720">
      <c r="A1720">
        <f t="shared" si="33"/>
        <v>10</v>
      </c>
      <c r="B1720">
        <f t="shared" si="34"/>
        <v>2013</v>
      </c>
      <c r="C1720" s="159">
        <f t="shared" si="709"/>
        <v>41578</v>
      </c>
      <c r="D1720" s="156">
        <f t="shared" si="12"/>
        <v>2013.75</v>
      </c>
      <c r="E1720" s="157">
        <f>('StockBond Returns'!Y1719+'StockBond Returns'!AA1719-'Parameters &amp; Main Results'!$B$33)/'StockBond Returns'!Z1719*12</f>
        <v>0.05893581344</v>
      </c>
      <c r="F1720" s="77">
        <f>'StockBond Returns'!Y1719+'StockBond Returns'!AA1719-'StockBond Returns'!Z1719*'Distribution of Final Value'!$B$7</f>
        <v>5.045866572</v>
      </c>
      <c r="G1720" s="19">
        <f>1/'StockBond Returns'!M1718</f>
        <v>0.04280052315</v>
      </c>
      <c r="H1720">
        <f t="shared" si="7"/>
        <v>0</v>
      </c>
      <c r="I1720" s="71">
        <f t="shared" si="8"/>
        <v>1</v>
      </c>
      <c r="J1720">
        <f t="shared" si="9"/>
        <v>0</v>
      </c>
      <c r="K1720" t="str">
        <f t="shared" ref="K1720:M1720" si="3436">if(H1720=1,$E1720,"")</f>
        <v/>
      </c>
      <c r="L1720" s="19">
        <f t="shared" si="3436"/>
        <v>0.05893581344</v>
      </c>
      <c r="M1720" t="str">
        <f t="shared" si="3436"/>
        <v/>
      </c>
      <c r="N1720" s="158">
        <f>if('StockBond Returns'!AB1718=0,1,0)</f>
        <v>0</v>
      </c>
      <c r="O1720">
        <f>if( and('StockBond Returns'!$AB1718&lt;0,'StockBond Returns'!$AB1718&gt;=-0.1),1,0)</f>
        <v>1</v>
      </c>
      <c r="P1720">
        <f>if( and('StockBond Returns'!$AB1718&lt;-0.1,'StockBond Returns'!$AB1718&gt;=-0.2),1,0)</f>
        <v>0</v>
      </c>
      <c r="Q1720">
        <f>if( and('StockBond Returns'!$AB1718&lt;-0.2,'StockBond Returns'!$AB1718&gt;=-0.3),1,0)</f>
        <v>0</v>
      </c>
      <c r="R1720">
        <f>if('StockBond Returns'!AB1718&lt;-0.3,1,0)</f>
        <v>0</v>
      </c>
      <c r="S1720" t="str">
        <f t="shared" ref="S1720:W1720" si="3437">if(N1720=1,$E1720,"")</f>
        <v/>
      </c>
      <c r="T1720" s="19">
        <f t="shared" si="3437"/>
        <v>0.05893581344</v>
      </c>
      <c r="U1720" t="str">
        <f t="shared" si="3437"/>
        <v/>
      </c>
      <c r="V1720" t="str">
        <f t="shared" si="3437"/>
        <v/>
      </c>
      <c r="W1720" t="str">
        <f t="shared" si="3437"/>
        <v/>
      </c>
    </row>
    <row r="1721">
      <c r="A1721">
        <f t="shared" si="33"/>
        <v>11</v>
      </c>
      <c r="B1721">
        <f t="shared" si="34"/>
        <v>2013</v>
      </c>
      <c r="C1721" s="159">
        <f t="shared" si="709"/>
        <v>41608</v>
      </c>
      <c r="D1721" s="156">
        <f t="shared" si="12"/>
        <v>2013.833333</v>
      </c>
      <c r="E1721" s="157">
        <f>('StockBond Returns'!Y1720+'StockBond Returns'!AA1720-'Parameters &amp; Main Results'!$B$33)/'StockBond Returns'!Z1720*12</f>
        <v>0.0571940219</v>
      </c>
      <c r="F1721" s="77">
        <f>'StockBond Returns'!Y1720+'StockBond Returns'!AA1720-'StockBond Returns'!Z1720*'Distribution of Final Value'!$B$7</f>
        <v>4.599671967</v>
      </c>
      <c r="G1721" s="19">
        <f>1/'StockBond Returns'!M1719</f>
        <v>0.04108351535</v>
      </c>
      <c r="H1721">
        <f t="shared" si="7"/>
        <v>0</v>
      </c>
      <c r="I1721" s="71">
        <f t="shared" si="8"/>
        <v>1</v>
      </c>
      <c r="J1721">
        <f t="shared" si="9"/>
        <v>1</v>
      </c>
      <c r="K1721" t="str">
        <f t="shared" ref="K1721:M1721" si="3438">if(H1721=1,$E1721,"")</f>
        <v/>
      </c>
      <c r="L1721" s="19">
        <f t="shared" si="3438"/>
        <v>0.0571940219</v>
      </c>
      <c r="M1721" s="19">
        <f t="shared" si="3438"/>
        <v>0.0571940219</v>
      </c>
      <c r="N1721" s="158">
        <f>if('StockBond Returns'!AB1719=0,1,0)</f>
        <v>1</v>
      </c>
      <c r="O1721">
        <f>if( and('StockBond Returns'!$AB1719&lt;0,'StockBond Returns'!$AB1719&gt;=-0.1),1,0)</f>
        <v>0</v>
      </c>
      <c r="P1721">
        <f>if( and('StockBond Returns'!$AB1719&lt;-0.1,'StockBond Returns'!$AB1719&gt;=-0.2),1,0)</f>
        <v>0</v>
      </c>
      <c r="Q1721">
        <f>if( and('StockBond Returns'!$AB1719&lt;-0.2,'StockBond Returns'!$AB1719&gt;=-0.3),1,0)</f>
        <v>0</v>
      </c>
      <c r="R1721">
        <f>if('StockBond Returns'!AB1719&lt;-0.3,1,0)</f>
        <v>0</v>
      </c>
      <c r="S1721" s="19">
        <f t="shared" ref="S1721:W1721" si="3439">if(N1721=1,$E1721,"")</f>
        <v>0.0571940219</v>
      </c>
      <c r="T1721" t="str">
        <f t="shared" si="3439"/>
        <v/>
      </c>
      <c r="U1721" t="str">
        <f t="shared" si="3439"/>
        <v/>
      </c>
      <c r="V1721" t="str">
        <f t="shared" si="3439"/>
        <v/>
      </c>
      <c r="W1721" t="str">
        <f t="shared" si="3439"/>
        <v/>
      </c>
    </row>
    <row r="1722">
      <c r="A1722">
        <f t="shared" si="33"/>
        <v>12</v>
      </c>
      <c r="B1722">
        <f t="shared" si="34"/>
        <v>2013</v>
      </c>
      <c r="C1722" s="159">
        <f t="shared" si="709"/>
        <v>41639</v>
      </c>
      <c r="D1722" s="156">
        <f t="shared" si="12"/>
        <v>2013.916667</v>
      </c>
      <c r="E1722" s="157">
        <f>('StockBond Returns'!Y1721+'StockBond Returns'!AA1721-'Parameters &amp; Main Results'!$B$33)/'StockBond Returns'!Z1721*12</f>
        <v>0.0564053678</v>
      </c>
      <c r="F1722" s="77">
        <f>'StockBond Returns'!Y1721+'StockBond Returns'!AA1721-'StockBond Returns'!Z1721*'Distribution of Final Value'!$B$7</f>
        <v>4.395953739</v>
      </c>
      <c r="G1722" s="19">
        <f>1/'StockBond Returns'!M1720</f>
        <v>0.040080533</v>
      </c>
      <c r="H1722">
        <f t="shared" si="7"/>
        <v>0</v>
      </c>
      <c r="I1722" s="71">
        <f t="shared" si="8"/>
        <v>1</v>
      </c>
      <c r="J1722">
        <f t="shared" si="9"/>
        <v>1</v>
      </c>
      <c r="K1722" t="str">
        <f t="shared" ref="K1722:M1722" si="3440">if(H1722=1,$E1722,"")</f>
        <v/>
      </c>
      <c r="L1722" s="19">
        <f t="shared" si="3440"/>
        <v>0.0564053678</v>
      </c>
      <c r="M1722" s="19">
        <f t="shared" si="3440"/>
        <v>0.0564053678</v>
      </c>
      <c r="N1722" s="158">
        <f>if('StockBond Returns'!AB1720=0,1,0)</f>
        <v>1</v>
      </c>
      <c r="O1722">
        <f>if( and('StockBond Returns'!$AB1720&lt;0,'StockBond Returns'!$AB1720&gt;=-0.1),1,0)</f>
        <v>0</v>
      </c>
      <c r="P1722">
        <f>if( and('StockBond Returns'!$AB1720&lt;-0.1,'StockBond Returns'!$AB1720&gt;=-0.2),1,0)</f>
        <v>0</v>
      </c>
      <c r="Q1722">
        <f>if( and('StockBond Returns'!$AB1720&lt;-0.2,'StockBond Returns'!$AB1720&gt;=-0.3),1,0)</f>
        <v>0</v>
      </c>
      <c r="R1722">
        <f>if('StockBond Returns'!AB1720&lt;-0.3,1,0)</f>
        <v>0</v>
      </c>
      <c r="S1722" s="19">
        <f t="shared" ref="S1722:W1722" si="3441">if(N1722=1,$E1722,"")</f>
        <v>0.0564053678</v>
      </c>
      <c r="T1722" t="str">
        <f t="shared" si="3441"/>
        <v/>
      </c>
      <c r="U1722" t="str">
        <f t="shared" si="3441"/>
        <v/>
      </c>
      <c r="V1722" t="str">
        <f t="shared" si="3441"/>
        <v/>
      </c>
      <c r="W1722" t="str">
        <f t="shared" si="3441"/>
        <v/>
      </c>
    </row>
    <row r="1723">
      <c r="A1723">
        <f t="shared" si="33"/>
        <v>1</v>
      </c>
      <c r="B1723">
        <f t="shared" si="34"/>
        <v>2014</v>
      </c>
      <c r="C1723" s="159">
        <f t="shared" si="709"/>
        <v>41670</v>
      </c>
      <c r="D1723" s="156">
        <f t="shared" si="12"/>
        <v>2014</v>
      </c>
      <c r="E1723" s="157">
        <f>('StockBond Returns'!Y1722+'StockBond Returns'!AA1722-'Parameters &amp; Main Results'!$B$33)/'StockBond Returns'!Z1722*12</f>
        <v>0.0560367541</v>
      </c>
      <c r="F1723" s="77">
        <f>'StockBond Returns'!Y1722+'StockBond Returns'!AA1722-'StockBond Returns'!Z1722*'Distribution of Final Value'!$B$7</f>
        <v>4.298957967</v>
      </c>
      <c r="G1723" s="19">
        <f>1/'StockBond Returns'!M1721</f>
        <v>0.03933917401</v>
      </c>
      <c r="H1723">
        <f t="shared" si="7"/>
        <v>0</v>
      </c>
      <c r="I1723" s="71">
        <f t="shared" si="8"/>
        <v>1</v>
      </c>
      <c r="J1723">
        <f t="shared" si="9"/>
        <v>1</v>
      </c>
      <c r="K1723" t="str">
        <f t="shared" ref="K1723:M1723" si="3442">if(H1723=1,$E1723,"")</f>
        <v/>
      </c>
      <c r="L1723" s="19">
        <f t="shared" si="3442"/>
        <v>0.0560367541</v>
      </c>
      <c r="M1723" s="19">
        <f t="shared" si="3442"/>
        <v>0.0560367541</v>
      </c>
      <c r="N1723" s="158">
        <f>if('StockBond Returns'!AB1721=0,1,0)</f>
        <v>1</v>
      </c>
      <c r="O1723">
        <f>if( and('StockBond Returns'!$AB1721&lt;0,'StockBond Returns'!$AB1721&gt;=-0.1),1,0)</f>
        <v>0</v>
      </c>
      <c r="P1723">
        <f>if( and('StockBond Returns'!$AB1721&lt;-0.1,'StockBond Returns'!$AB1721&gt;=-0.2),1,0)</f>
        <v>0</v>
      </c>
      <c r="Q1723">
        <f>if( and('StockBond Returns'!$AB1721&lt;-0.2,'StockBond Returns'!$AB1721&gt;=-0.3),1,0)</f>
        <v>0</v>
      </c>
      <c r="R1723">
        <f>if('StockBond Returns'!AB1721&lt;-0.3,1,0)</f>
        <v>0</v>
      </c>
      <c r="S1723" s="19">
        <f t="shared" ref="S1723:W1723" si="3443">if(N1723=1,$E1723,"")</f>
        <v>0.0560367541</v>
      </c>
      <c r="T1723" t="str">
        <f t="shared" si="3443"/>
        <v/>
      </c>
      <c r="U1723" t="str">
        <f t="shared" si="3443"/>
        <v/>
      </c>
      <c r="V1723" t="str">
        <f t="shared" si="3443"/>
        <v/>
      </c>
      <c r="W1723" t="str">
        <f t="shared" si="3443"/>
        <v/>
      </c>
    </row>
    <row r="1724">
      <c r="A1724">
        <f t="shared" si="33"/>
        <v>2</v>
      </c>
      <c r="B1724">
        <f t="shared" si="34"/>
        <v>2014</v>
      </c>
      <c r="C1724" s="159">
        <f t="shared" si="709"/>
        <v>41698</v>
      </c>
      <c r="D1724" s="156">
        <f t="shared" si="12"/>
        <v>2014.083333</v>
      </c>
      <c r="E1724" s="157">
        <f>('StockBond Returns'!Y1723+'StockBond Returns'!AA1723-'Parameters &amp; Main Results'!$B$33)/'StockBond Returns'!Z1723*12</f>
        <v>0.05742936973</v>
      </c>
      <c r="F1724" s="77">
        <f>'StockBond Returns'!Y1723+'StockBond Returns'!AA1723-'StockBond Returns'!Z1723*'Distribution of Final Value'!$B$7</f>
        <v>4.64653349</v>
      </c>
      <c r="G1724" s="19">
        <f>1/'StockBond Returns'!M1722</f>
        <v>0.0411233431</v>
      </c>
      <c r="H1724">
        <f t="shared" si="7"/>
        <v>0</v>
      </c>
      <c r="I1724" s="71">
        <f t="shared" si="8"/>
        <v>1</v>
      </c>
      <c r="J1724">
        <f t="shared" si="9"/>
        <v>0</v>
      </c>
      <c r="K1724" t="str">
        <f t="shared" ref="K1724:M1724" si="3444">if(H1724=1,$E1724,"")</f>
        <v/>
      </c>
      <c r="L1724" s="19">
        <f t="shared" si="3444"/>
        <v>0.05742936973</v>
      </c>
      <c r="M1724" t="str">
        <f t="shared" si="3444"/>
        <v/>
      </c>
      <c r="N1724" s="158">
        <f>if('StockBond Returns'!AB1722=0,1,0)</f>
        <v>0</v>
      </c>
      <c r="O1724">
        <f>if( and('StockBond Returns'!$AB1722&lt;0,'StockBond Returns'!$AB1722&gt;=-0.1),1,0)</f>
        <v>1</v>
      </c>
      <c r="P1724">
        <f>if( and('StockBond Returns'!$AB1722&lt;-0.1,'StockBond Returns'!$AB1722&gt;=-0.2),1,0)</f>
        <v>0</v>
      </c>
      <c r="Q1724">
        <f>if( and('StockBond Returns'!$AB1722&lt;-0.2,'StockBond Returns'!$AB1722&gt;=-0.3),1,0)</f>
        <v>0</v>
      </c>
      <c r="R1724">
        <f>if('StockBond Returns'!AB1722&lt;-0.3,1,0)</f>
        <v>0</v>
      </c>
      <c r="S1724" t="str">
        <f t="shared" ref="S1724:W1724" si="3445">if(N1724=1,$E1724,"")</f>
        <v/>
      </c>
      <c r="T1724" s="19">
        <f t="shared" si="3445"/>
        <v>0.05742936973</v>
      </c>
      <c r="U1724" t="str">
        <f t="shared" si="3445"/>
        <v/>
      </c>
      <c r="V1724" t="str">
        <f t="shared" si="3445"/>
        <v/>
      </c>
      <c r="W1724" t="str">
        <f t="shared" si="3445"/>
        <v/>
      </c>
    </row>
    <row r="1725">
      <c r="A1725">
        <f t="shared" si="33"/>
        <v>3</v>
      </c>
      <c r="B1725">
        <f t="shared" si="34"/>
        <v>2014</v>
      </c>
      <c r="C1725" s="159">
        <f t="shared" si="709"/>
        <v>41729</v>
      </c>
      <c r="D1725" s="156">
        <f t="shared" si="12"/>
        <v>2014.166667</v>
      </c>
      <c r="E1725" s="157">
        <f>('StockBond Returns'!Y1724+'StockBond Returns'!AA1724-'Parameters &amp; Main Results'!$B$33)/'StockBond Returns'!Z1724*12</f>
        <v>0.05582088174</v>
      </c>
      <c r="F1725" s="77">
        <f>'StockBond Returns'!Y1724+'StockBond Returns'!AA1724-'StockBond Returns'!Z1724*'Distribution of Final Value'!$B$7</f>
        <v>4.236675235</v>
      </c>
      <c r="G1725" s="19">
        <f>1/'StockBond Returns'!M1723</f>
        <v>0.03973790929</v>
      </c>
      <c r="H1725">
        <f t="shared" si="7"/>
        <v>0</v>
      </c>
      <c r="I1725" s="71">
        <f t="shared" si="8"/>
        <v>1</v>
      </c>
      <c r="J1725">
        <f t="shared" si="9"/>
        <v>1</v>
      </c>
      <c r="K1725" t="str">
        <f t="shared" ref="K1725:M1725" si="3446">if(H1725=1,$E1725,"")</f>
        <v/>
      </c>
      <c r="L1725" s="19">
        <f t="shared" si="3446"/>
        <v>0.05582088174</v>
      </c>
      <c r="M1725" s="19">
        <f t="shared" si="3446"/>
        <v>0.05582088174</v>
      </c>
      <c r="N1725" s="158">
        <f>if('StockBond Returns'!AB1723=0,1,0)</f>
        <v>1</v>
      </c>
      <c r="O1725">
        <f>if( and('StockBond Returns'!$AB1723&lt;0,'StockBond Returns'!$AB1723&gt;=-0.1),1,0)</f>
        <v>0</v>
      </c>
      <c r="P1725">
        <f>if( and('StockBond Returns'!$AB1723&lt;-0.1,'StockBond Returns'!$AB1723&gt;=-0.2),1,0)</f>
        <v>0</v>
      </c>
      <c r="Q1725">
        <f>if( and('StockBond Returns'!$AB1723&lt;-0.2,'StockBond Returns'!$AB1723&gt;=-0.3),1,0)</f>
        <v>0</v>
      </c>
      <c r="R1725">
        <f>if('StockBond Returns'!AB1723&lt;-0.3,1,0)</f>
        <v>0</v>
      </c>
      <c r="S1725" s="19">
        <f t="shared" ref="S1725:W1725" si="3447">if(N1725=1,$E1725,"")</f>
        <v>0.05582088174</v>
      </c>
      <c r="T1725" t="str">
        <f t="shared" si="3447"/>
        <v/>
      </c>
      <c r="U1725" t="str">
        <f t="shared" si="3447"/>
        <v/>
      </c>
      <c r="V1725" t="str">
        <f t="shared" si="3447"/>
        <v/>
      </c>
      <c r="W1725" t="str">
        <f t="shared" si="3447"/>
        <v/>
      </c>
    </row>
    <row r="1726">
      <c r="A1726">
        <f t="shared" si="33"/>
        <v>4</v>
      </c>
      <c r="B1726">
        <f t="shared" si="34"/>
        <v>2014</v>
      </c>
      <c r="C1726" s="159">
        <f t="shared" si="709"/>
        <v>41759</v>
      </c>
      <c r="D1726" s="156">
        <f t="shared" si="12"/>
        <v>2014.25</v>
      </c>
      <c r="E1726" s="157">
        <f>('StockBond Returns'!Y1725+'StockBond Returns'!AA1725-'Parameters &amp; Main Results'!$B$33)/'StockBond Returns'!Z1725*12</f>
        <v>0.05589761075</v>
      </c>
      <c r="F1726" s="77">
        <f>'StockBond Returns'!Y1725+'StockBond Returns'!AA1725-'StockBond Returns'!Z1725*'Distribution of Final Value'!$B$7</f>
        <v>4.252415516</v>
      </c>
      <c r="G1726" s="19">
        <f>1/'StockBond Returns'!M1724</f>
        <v>0.03988170202</v>
      </c>
      <c r="H1726">
        <f t="shared" si="7"/>
        <v>0</v>
      </c>
      <c r="I1726" s="71">
        <f t="shared" si="8"/>
        <v>1</v>
      </c>
      <c r="J1726">
        <f t="shared" si="9"/>
        <v>1</v>
      </c>
      <c r="K1726" t="str">
        <f t="shared" ref="K1726:M1726" si="3448">if(H1726=1,$E1726,"")</f>
        <v/>
      </c>
      <c r="L1726" s="19">
        <f t="shared" si="3448"/>
        <v>0.05589761075</v>
      </c>
      <c r="M1726" s="19">
        <f t="shared" si="3448"/>
        <v>0.05589761075</v>
      </c>
      <c r="N1726" s="158">
        <f>if('StockBond Returns'!AB1724=0,1,0)</f>
        <v>1</v>
      </c>
      <c r="O1726">
        <f>if( and('StockBond Returns'!$AB1724&lt;0,'StockBond Returns'!$AB1724&gt;=-0.1),1,0)</f>
        <v>0</v>
      </c>
      <c r="P1726">
        <f>if( and('StockBond Returns'!$AB1724&lt;-0.1,'StockBond Returns'!$AB1724&gt;=-0.2),1,0)</f>
        <v>0</v>
      </c>
      <c r="Q1726">
        <f>if( and('StockBond Returns'!$AB1724&lt;-0.2,'StockBond Returns'!$AB1724&gt;=-0.3),1,0)</f>
        <v>0</v>
      </c>
      <c r="R1726">
        <f>if('StockBond Returns'!AB1724&lt;-0.3,1,0)</f>
        <v>0</v>
      </c>
      <c r="S1726" s="19">
        <f t="shared" ref="S1726:W1726" si="3449">if(N1726=1,$E1726,"")</f>
        <v>0.05589761075</v>
      </c>
      <c r="T1726" t="str">
        <f t="shared" si="3449"/>
        <v/>
      </c>
      <c r="U1726" t="str">
        <f t="shared" si="3449"/>
        <v/>
      </c>
      <c r="V1726" t="str">
        <f t="shared" si="3449"/>
        <v/>
      </c>
      <c r="W1726" t="str">
        <f t="shared" si="3449"/>
        <v/>
      </c>
    </row>
    <row r="1727">
      <c r="A1727">
        <f t="shared" si="33"/>
        <v>5</v>
      </c>
      <c r="B1727">
        <f t="shared" si="34"/>
        <v>2014</v>
      </c>
      <c r="C1727" s="159">
        <f t="shared" si="709"/>
        <v>41790</v>
      </c>
      <c r="D1727" s="156">
        <f t="shared" si="12"/>
        <v>2014.333333</v>
      </c>
      <c r="E1727" s="157">
        <f>('StockBond Returns'!Y1726+'StockBond Returns'!AA1726-'Parameters &amp; Main Results'!$B$33)/'StockBond Returns'!Z1726*12</f>
        <v>0.05582737205</v>
      </c>
      <c r="F1727" s="77">
        <f>'StockBond Returns'!Y1726+'StockBond Returns'!AA1726-'StockBond Returns'!Z1726*'Distribution of Final Value'!$B$7</f>
        <v>4.231132732</v>
      </c>
      <c r="G1727" s="19">
        <f>1/'StockBond Returns'!M1725</f>
        <v>0.03992318096</v>
      </c>
      <c r="H1727">
        <f t="shared" si="7"/>
        <v>0</v>
      </c>
      <c r="I1727" s="71">
        <f t="shared" si="8"/>
        <v>1</v>
      </c>
      <c r="J1727">
        <f t="shared" si="9"/>
        <v>1</v>
      </c>
      <c r="K1727" t="str">
        <f t="shared" ref="K1727:M1727" si="3450">if(H1727=1,$E1727,"")</f>
        <v/>
      </c>
      <c r="L1727" s="19">
        <f t="shared" si="3450"/>
        <v>0.05582737205</v>
      </c>
      <c r="M1727" s="19">
        <f t="shared" si="3450"/>
        <v>0.05582737205</v>
      </c>
      <c r="N1727" s="158">
        <f>if('StockBond Returns'!AB1725=0,1,0)</f>
        <v>1</v>
      </c>
      <c r="O1727">
        <f>if( and('StockBond Returns'!$AB1725&lt;0,'StockBond Returns'!$AB1725&gt;=-0.1),1,0)</f>
        <v>0</v>
      </c>
      <c r="P1727">
        <f>if( and('StockBond Returns'!$AB1725&lt;-0.1,'StockBond Returns'!$AB1725&gt;=-0.2),1,0)</f>
        <v>0</v>
      </c>
      <c r="Q1727">
        <f>if( and('StockBond Returns'!$AB1725&lt;-0.2,'StockBond Returns'!$AB1725&gt;=-0.3),1,0)</f>
        <v>0</v>
      </c>
      <c r="R1727">
        <f>if('StockBond Returns'!AB1725&lt;-0.3,1,0)</f>
        <v>0</v>
      </c>
      <c r="S1727" s="19">
        <f t="shared" ref="S1727:W1727" si="3451">if(N1727=1,$E1727,"")</f>
        <v>0.05582737205</v>
      </c>
      <c r="T1727" t="str">
        <f t="shared" si="3451"/>
        <v/>
      </c>
      <c r="U1727" t="str">
        <f t="shared" si="3451"/>
        <v/>
      </c>
      <c r="V1727" t="str">
        <f t="shared" si="3451"/>
        <v/>
      </c>
      <c r="W1727" t="str">
        <f t="shared" si="3451"/>
        <v/>
      </c>
    </row>
    <row r="1728">
      <c r="A1728">
        <f t="shared" si="33"/>
        <v>6</v>
      </c>
      <c r="B1728">
        <f t="shared" si="34"/>
        <v>2014</v>
      </c>
      <c r="C1728" s="159">
        <f t="shared" si="709"/>
        <v>41820</v>
      </c>
      <c r="D1728" s="156">
        <f t="shared" si="12"/>
        <v>2014.416667</v>
      </c>
      <c r="E1728" s="157">
        <f>('StockBond Returns'!Y1727+'StockBond Returns'!AA1727-'Parameters &amp; Main Results'!$B$33)/'StockBond Returns'!Z1727*12</f>
        <v>0.05497599725</v>
      </c>
      <c r="F1728" s="77">
        <f>'StockBond Returns'!Y1727+'StockBond Returns'!AA1727-'StockBond Returns'!Z1727*'Distribution of Final Value'!$B$7</f>
        <v>4.013603499</v>
      </c>
      <c r="G1728" s="19">
        <f>1/'StockBond Returns'!M1726</f>
        <v>0.03938650961</v>
      </c>
      <c r="H1728">
        <f t="shared" si="7"/>
        <v>0</v>
      </c>
      <c r="I1728" s="71">
        <f t="shared" si="8"/>
        <v>1</v>
      </c>
      <c r="J1728">
        <f t="shared" si="9"/>
        <v>1</v>
      </c>
      <c r="K1728" t="str">
        <f t="shared" ref="K1728:M1728" si="3452">if(H1728=1,$E1728,"")</f>
        <v/>
      </c>
      <c r="L1728" s="19">
        <f t="shared" si="3452"/>
        <v>0.05497599725</v>
      </c>
      <c r="M1728" s="19">
        <f t="shared" si="3452"/>
        <v>0.05497599725</v>
      </c>
      <c r="N1728" s="158">
        <f>if('StockBond Returns'!AB1726=0,1,0)</f>
        <v>1</v>
      </c>
      <c r="O1728">
        <f>if( and('StockBond Returns'!$AB1726&lt;0,'StockBond Returns'!$AB1726&gt;=-0.1),1,0)</f>
        <v>0</v>
      </c>
      <c r="P1728">
        <f>if( and('StockBond Returns'!$AB1726&lt;-0.1,'StockBond Returns'!$AB1726&gt;=-0.2),1,0)</f>
        <v>0</v>
      </c>
      <c r="Q1728">
        <f>if( and('StockBond Returns'!$AB1726&lt;-0.2,'StockBond Returns'!$AB1726&gt;=-0.3),1,0)</f>
        <v>0</v>
      </c>
      <c r="R1728">
        <f>if('StockBond Returns'!AB1726&lt;-0.3,1,0)</f>
        <v>0</v>
      </c>
      <c r="S1728" s="19">
        <f t="shared" ref="S1728:W1728" si="3453">if(N1728=1,$E1728,"")</f>
        <v>0.05497599725</v>
      </c>
      <c r="T1728" t="str">
        <f t="shared" si="3453"/>
        <v/>
      </c>
      <c r="U1728" t="str">
        <f t="shared" si="3453"/>
        <v/>
      </c>
      <c r="V1728" t="str">
        <f t="shared" si="3453"/>
        <v/>
      </c>
      <c r="W1728" t="str">
        <f t="shared" si="3453"/>
        <v/>
      </c>
    </row>
    <row r="1729">
      <c r="A1729">
        <f t="shared" si="33"/>
        <v>7</v>
      </c>
      <c r="B1729">
        <f t="shared" si="34"/>
        <v>2014</v>
      </c>
      <c r="C1729" s="159">
        <f t="shared" si="709"/>
        <v>41851</v>
      </c>
      <c r="D1729" s="156">
        <f t="shared" si="12"/>
        <v>2014.5</v>
      </c>
      <c r="E1729" s="157">
        <f>('StockBond Returns'!Y1728+'StockBond Returns'!AA1728-'Parameters &amp; Main Results'!$B$33)/'StockBond Returns'!Z1728*12</f>
        <v>0.05447834413</v>
      </c>
      <c r="F1729" s="77">
        <f>'StockBond Returns'!Y1728+'StockBond Returns'!AA1728-'StockBond Returns'!Z1728*'Distribution of Final Value'!$B$7</f>
        <v>3.885535537</v>
      </c>
      <c r="G1729" s="19">
        <f>1/'StockBond Returns'!M1727</f>
        <v>0.03886440287</v>
      </c>
      <c r="H1729">
        <f t="shared" si="7"/>
        <v>0</v>
      </c>
      <c r="I1729" s="71">
        <f t="shared" si="8"/>
        <v>1</v>
      </c>
      <c r="J1729">
        <f t="shared" si="9"/>
        <v>1</v>
      </c>
      <c r="K1729" t="str">
        <f t="shared" ref="K1729:M1729" si="3454">if(H1729=1,$E1729,"")</f>
        <v/>
      </c>
      <c r="L1729" s="19">
        <f t="shared" si="3454"/>
        <v>0.05447834413</v>
      </c>
      <c r="M1729" s="19">
        <f t="shared" si="3454"/>
        <v>0.05447834413</v>
      </c>
      <c r="N1729" s="158">
        <f>if('StockBond Returns'!AB1727=0,1,0)</f>
        <v>1</v>
      </c>
      <c r="O1729">
        <f>if( and('StockBond Returns'!$AB1727&lt;0,'StockBond Returns'!$AB1727&gt;=-0.1),1,0)</f>
        <v>0</v>
      </c>
      <c r="P1729">
        <f>if( and('StockBond Returns'!$AB1727&lt;-0.1,'StockBond Returns'!$AB1727&gt;=-0.2),1,0)</f>
        <v>0</v>
      </c>
      <c r="Q1729">
        <f>if( and('StockBond Returns'!$AB1727&lt;-0.2,'StockBond Returns'!$AB1727&gt;=-0.3),1,0)</f>
        <v>0</v>
      </c>
      <c r="R1729">
        <f>if('StockBond Returns'!AB1727&lt;-0.3,1,0)</f>
        <v>0</v>
      </c>
      <c r="S1729" s="19">
        <f t="shared" ref="S1729:W1729" si="3455">if(N1729=1,$E1729,"")</f>
        <v>0.05447834413</v>
      </c>
      <c r="T1729" t="str">
        <f t="shared" si="3455"/>
        <v/>
      </c>
      <c r="U1729" t="str">
        <f t="shared" si="3455"/>
        <v/>
      </c>
      <c r="V1729" t="str">
        <f t="shared" si="3455"/>
        <v/>
      </c>
      <c r="W1729" t="str">
        <f t="shared" si="3455"/>
        <v/>
      </c>
    </row>
    <row r="1730">
      <c r="A1730">
        <f t="shared" si="33"/>
        <v>8</v>
      </c>
      <c r="B1730">
        <f t="shared" si="34"/>
        <v>2014</v>
      </c>
      <c r="C1730" s="159">
        <f t="shared" si="709"/>
        <v>41882</v>
      </c>
      <c r="D1730" s="156">
        <f t="shared" si="12"/>
        <v>2014.583333</v>
      </c>
      <c r="E1730" s="157">
        <f>('StockBond Returns'!Y1729+'StockBond Returns'!AA1729-'Parameters &amp; Main Results'!$B$33)/'StockBond Returns'!Z1729*12</f>
        <v>0.05534686701</v>
      </c>
      <c r="F1730" s="77">
        <f>'StockBond Returns'!Y1729+'StockBond Returns'!AA1729-'StockBond Returns'!Z1729*'Distribution of Final Value'!$B$7</f>
        <v>4.100604094</v>
      </c>
      <c r="G1730" s="19">
        <f>1/'StockBond Returns'!M1728</f>
        <v>0.03958458436</v>
      </c>
      <c r="H1730">
        <f t="shared" si="7"/>
        <v>0</v>
      </c>
      <c r="I1730" s="71">
        <f t="shared" si="8"/>
        <v>1</v>
      </c>
      <c r="J1730">
        <f t="shared" si="9"/>
        <v>0</v>
      </c>
      <c r="K1730" t="str">
        <f t="shared" ref="K1730:M1730" si="3456">if(H1730=1,$E1730,"")</f>
        <v/>
      </c>
      <c r="L1730" s="19">
        <f t="shared" si="3456"/>
        <v>0.05534686701</v>
      </c>
      <c r="M1730" t="str">
        <f t="shared" si="3456"/>
        <v/>
      </c>
      <c r="N1730" s="158">
        <f>if('StockBond Returns'!AB1728=0,1,0)</f>
        <v>0</v>
      </c>
      <c r="O1730">
        <f>if( and('StockBond Returns'!$AB1728&lt;0,'StockBond Returns'!$AB1728&gt;=-0.1),1,0)</f>
        <v>1</v>
      </c>
      <c r="P1730">
        <f>if( and('StockBond Returns'!$AB1728&lt;-0.1,'StockBond Returns'!$AB1728&gt;=-0.2),1,0)</f>
        <v>0</v>
      </c>
      <c r="Q1730">
        <f>if( and('StockBond Returns'!$AB1728&lt;-0.2,'StockBond Returns'!$AB1728&gt;=-0.3),1,0)</f>
        <v>0</v>
      </c>
      <c r="R1730">
        <f>if('StockBond Returns'!AB1728&lt;-0.3,1,0)</f>
        <v>0</v>
      </c>
      <c r="S1730" t="str">
        <f t="shared" ref="S1730:W1730" si="3457">if(N1730=1,$E1730,"")</f>
        <v/>
      </c>
      <c r="T1730" s="19">
        <f t="shared" si="3457"/>
        <v>0.05534686701</v>
      </c>
      <c r="U1730" t="str">
        <f t="shared" si="3457"/>
        <v/>
      </c>
      <c r="V1730" t="str">
        <f t="shared" si="3457"/>
        <v/>
      </c>
      <c r="W1730" t="str">
        <f t="shared" si="3457"/>
        <v/>
      </c>
    </row>
    <row r="1731">
      <c r="A1731">
        <f t="shared" si="33"/>
        <v>9</v>
      </c>
      <c r="B1731">
        <f t="shared" si="34"/>
        <v>2014</v>
      </c>
      <c r="C1731" s="159">
        <f t="shared" si="709"/>
        <v>41912</v>
      </c>
      <c r="D1731" s="156">
        <f t="shared" si="12"/>
        <v>2014.666667</v>
      </c>
      <c r="E1731" s="157">
        <f>('StockBond Returns'!Y1730+'StockBond Returns'!AA1730-'Parameters &amp; Main Results'!$B$33)/'StockBond Returns'!Z1730*12</f>
        <v>0.05374841813</v>
      </c>
      <c r="F1731" s="77">
        <f>'StockBond Returns'!Y1730+'StockBond Returns'!AA1730-'StockBond Returns'!Z1730*'Distribution of Final Value'!$B$7</f>
        <v>3.696593816</v>
      </c>
      <c r="G1731" s="19">
        <f>1/'StockBond Returns'!M1729</f>
        <v>0.03822040103</v>
      </c>
      <c r="H1731">
        <f t="shared" si="7"/>
        <v>0</v>
      </c>
      <c r="I1731" s="71">
        <f t="shared" si="8"/>
        <v>1</v>
      </c>
      <c r="J1731">
        <f t="shared" si="9"/>
        <v>1</v>
      </c>
      <c r="K1731" t="str">
        <f t="shared" ref="K1731:M1731" si="3458">if(H1731=1,$E1731,"")</f>
        <v/>
      </c>
      <c r="L1731" s="19">
        <f t="shared" si="3458"/>
        <v>0.05374841813</v>
      </c>
      <c r="M1731" s="19">
        <f t="shared" si="3458"/>
        <v>0.05374841813</v>
      </c>
      <c r="N1731" s="158">
        <f>if('StockBond Returns'!AB1729=0,1,0)</f>
        <v>1</v>
      </c>
      <c r="O1731">
        <f>if( and('StockBond Returns'!$AB1729&lt;0,'StockBond Returns'!$AB1729&gt;=-0.1),1,0)</f>
        <v>0</v>
      </c>
      <c r="P1731">
        <f>if( and('StockBond Returns'!$AB1729&lt;-0.1,'StockBond Returns'!$AB1729&gt;=-0.2),1,0)</f>
        <v>0</v>
      </c>
      <c r="Q1731">
        <f>if( and('StockBond Returns'!$AB1729&lt;-0.2,'StockBond Returns'!$AB1729&gt;=-0.3),1,0)</f>
        <v>0</v>
      </c>
      <c r="R1731">
        <f>if('StockBond Returns'!AB1729&lt;-0.3,1,0)</f>
        <v>0</v>
      </c>
      <c r="S1731" s="19">
        <f t="shared" ref="S1731:W1731" si="3459">if(N1731=1,$E1731,"")</f>
        <v>0.05374841813</v>
      </c>
      <c r="T1731" t="str">
        <f t="shared" si="3459"/>
        <v/>
      </c>
      <c r="U1731" t="str">
        <f t="shared" si="3459"/>
        <v/>
      </c>
      <c r="V1731" t="str">
        <f t="shared" si="3459"/>
        <v/>
      </c>
      <c r="W1731" t="str">
        <f t="shared" si="3459"/>
        <v/>
      </c>
    </row>
    <row r="1732">
      <c r="A1732">
        <f t="shared" si="33"/>
        <v>10</v>
      </c>
      <c r="B1732">
        <f t="shared" si="34"/>
        <v>2014</v>
      </c>
      <c r="C1732" s="159">
        <f t="shared" si="709"/>
        <v>41943</v>
      </c>
      <c r="D1732" s="156">
        <f t="shared" si="12"/>
        <v>2014.75</v>
      </c>
      <c r="E1732" s="157">
        <f>('StockBond Returns'!Y1731+'StockBond Returns'!AA1731-'Parameters &amp; Main Results'!$B$33)/'StockBond Returns'!Z1731*12</f>
        <v>0.05466672056</v>
      </c>
      <c r="F1732" s="77">
        <f>'StockBond Returns'!Y1731+'StockBond Returns'!AA1731-'StockBond Returns'!Z1731*'Distribution of Final Value'!$B$7</f>
        <v>3.924150016</v>
      </c>
      <c r="G1732" s="19">
        <f>1/'StockBond Returns'!M1730</f>
        <v>0.03899220868</v>
      </c>
      <c r="H1732">
        <f t="shared" si="7"/>
        <v>0</v>
      </c>
      <c r="I1732" s="71">
        <f t="shared" si="8"/>
        <v>1</v>
      </c>
      <c r="J1732">
        <f t="shared" si="9"/>
        <v>0</v>
      </c>
      <c r="K1732" t="str">
        <f t="shared" ref="K1732:M1732" si="3460">if(H1732=1,$E1732,"")</f>
        <v/>
      </c>
      <c r="L1732" s="19">
        <f t="shared" si="3460"/>
        <v>0.05466672056</v>
      </c>
      <c r="M1732" t="str">
        <f t="shared" si="3460"/>
        <v/>
      </c>
      <c r="N1732" s="158">
        <f>if('StockBond Returns'!AB1730=0,1,0)</f>
        <v>0</v>
      </c>
      <c r="O1732">
        <f>if( and('StockBond Returns'!$AB1730&lt;0,'StockBond Returns'!$AB1730&gt;=-0.1),1,0)</f>
        <v>1</v>
      </c>
      <c r="P1732">
        <f>if( and('StockBond Returns'!$AB1730&lt;-0.1,'StockBond Returns'!$AB1730&gt;=-0.2),1,0)</f>
        <v>0</v>
      </c>
      <c r="Q1732">
        <f>if( and('StockBond Returns'!$AB1730&lt;-0.2,'StockBond Returns'!$AB1730&gt;=-0.3),1,0)</f>
        <v>0</v>
      </c>
      <c r="R1732">
        <f>if('StockBond Returns'!AB1730&lt;-0.3,1,0)</f>
        <v>0</v>
      </c>
      <c r="S1732" t="str">
        <f t="shared" ref="S1732:W1732" si="3461">if(N1732=1,$E1732,"")</f>
        <v/>
      </c>
      <c r="T1732" s="19">
        <f t="shared" si="3461"/>
        <v>0.05466672056</v>
      </c>
      <c r="U1732" t="str">
        <f t="shared" si="3461"/>
        <v/>
      </c>
      <c r="V1732" t="str">
        <f t="shared" si="3461"/>
        <v/>
      </c>
      <c r="W1732" t="str">
        <f t="shared" si="3461"/>
        <v/>
      </c>
    </row>
    <row r="1733">
      <c r="A1733">
        <f t="shared" si="33"/>
        <v>11</v>
      </c>
      <c r="B1733">
        <f t="shared" si="34"/>
        <v>2014</v>
      </c>
      <c r="C1733" s="159">
        <f t="shared" si="709"/>
        <v>41973</v>
      </c>
      <c r="D1733" s="156">
        <f t="shared" si="12"/>
        <v>2014.833333</v>
      </c>
      <c r="E1733" s="157">
        <f>('StockBond Returns'!Y1732+'StockBond Returns'!AA1732-'Parameters &amp; Main Results'!$B$33)/'StockBond Returns'!Z1732*12</f>
        <v>0.0537189796</v>
      </c>
      <c r="F1733" s="77">
        <f>'StockBond Returns'!Y1732+'StockBond Returns'!AA1732-'StockBond Returns'!Z1732*'Distribution of Final Value'!$B$7</f>
        <v>3.683989383</v>
      </c>
      <c r="G1733" s="19">
        <f>1/'StockBond Returns'!M1731</f>
        <v>0.03815049328</v>
      </c>
      <c r="H1733">
        <f t="shared" si="7"/>
        <v>0</v>
      </c>
      <c r="I1733" s="71">
        <f t="shared" si="8"/>
        <v>1</v>
      </c>
      <c r="J1733">
        <f t="shared" si="9"/>
        <v>1</v>
      </c>
      <c r="K1733" t="str">
        <f t="shared" ref="K1733:M1733" si="3462">if(H1733=1,$E1733,"")</f>
        <v/>
      </c>
      <c r="L1733" s="19">
        <f t="shared" si="3462"/>
        <v>0.0537189796</v>
      </c>
      <c r="M1733" s="19">
        <f t="shared" si="3462"/>
        <v>0.0537189796</v>
      </c>
      <c r="N1733" s="158">
        <f>if('StockBond Returns'!AB1731=0,1,0)</f>
        <v>1</v>
      </c>
      <c r="O1733">
        <f>if( and('StockBond Returns'!$AB1731&lt;0,'StockBond Returns'!$AB1731&gt;=-0.1),1,0)</f>
        <v>0</v>
      </c>
      <c r="P1733">
        <f>if( and('StockBond Returns'!$AB1731&lt;-0.1,'StockBond Returns'!$AB1731&gt;=-0.2),1,0)</f>
        <v>0</v>
      </c>
      <c r="Q1733">
        <f>if( and('StockBond Returns'!$AB1731&lt;-0.2,'StockBond Returns'!$AB1731&gt;=-0.3),1,0)</f>
        <v>0</v>
      </c>
      <c r="R1733">
        <f>if('StockBond Returns'!AB1731&lt;-0.3,1,0)</f>
        <v>0</v>
      </c>
      <c r="S1733" s="19">
        <f t="shared" ref="S1733:W1733" si="3463">if(N1733=1,$E1733,"")</f>
        <v>0.0537189796</v>
      </c>
      <c r="T1733" t="str">
        <f t="shared" si="3463"/>
        <v/>
      </c>
      <c r="U1733" t="str">
        <f t="shared" si="3463"/>
        <v/>
      </c>
      <c r="V1733" t="str">
        <f t="shared" si="3463"/>
        <v/>
      </c>
      <c r="W1733" t="str">
        <f t="shared" si="3463"/>
        <v/>
      </c>
    </row>
    <row r="1734">
      <c r="A1734">
        <f t="shared" si="33"/>
        <v>12</v>
      </c>
      <c r="B1734">
        <f t="shared" si="34"/>
        <v>2014</v>
      </c>
      <c r="C1734" s="159">
        <f t="shared" si="709"/>
        <v>42004</v>
      </c>
      <c r="D1734" s="156">
        <f t="shared" si="12"/>
        <v>2014.916667</v>
      </c>
      <c r="E1734" s="157">
        <f>('StockBond Returns'!Y1733+'StockBond Returns'!AA1733-'Parameters &amp; Main Results'!$B$33)/'StockBond Returns'!Z1733*12</f>
        <v>0.05263450649</v>
      </c>
      <c r="F1734" s="77">
        <f>'StockBond Returns'!Y1733+'StockBond Returns'!AA1733-'StockBond Returns'!Z1733*'Distribution of Final Value'!$B$7</f>
        <v>3.410263481</v>
      </c>
      <c r="G1734" s="19">
        <f>1/'StockBond Returns'!M1732</f>
        <v>0.03716643774</v>
      </c>
      <c r="H1734">
        <f t="shared" si="7"/>
        <v>0</v>
      </c>
      <c r="I1734" s="71">
        <f t="shared" si="8"/>
        <v>1</v>
      </c>
      <c r="J1734">
        <f t="shared" si="9"/>
        <v>1</v>
      </c>
      <c r="K1734" t="str">
        <f t="shared" ref="K1734:M1734" si="3464">if(H1734=1,$E1734,"")</f>
        <v/>
      </c>
      <c r="L1734" s="19">
        <f t="shared" si="3464"/>
        <v>0.05263450649</v>
      </c>
      <c r="M1734" s="19">
        <f t="shared" si="3464"/>
        <v>0.05263450649</v>
      </c>
      <c r="N1734" s="158">
        <f>if('StockBond Returns'!AB1732=0,1,0)</f>
        <v>1</v>
      </c>
      <c r="O1734">
        <f>if( and('StockBond Returns'!$AB1732&lt;0,'StockBond Returns'!$AB1732&gt;=-0.1),1,0)</f>
        <v>0</v>
      </c>
      <c r="P1734">
        <f>if( and('StockBond Returns'!$AB1732&lt;-0.1,'StockBond Returns'!$AB1732&gt;=-0.2),1,0)</f>
        <v>0</v>
      </c>
      <c r="Q1734">
        <f>if( and('StockBond Returns'!$AB1732&lt;-0.2,'StockBond Returns'!$AB1732&gt;=-0.3),1,0)</f>
        <v>0</v>
      </c>
      <c r="R1734">
        <f>if('StockBond Returns'!AB1732&lt;-0.3,1,0)</f>
        <v>0</v>
      </c>
      <c r="S1734" s="19">
        <f t="shared" ref="S1734:W1734" si="3465">if(N1734=1,$E1734,"")</f>
        <v>0.05263450649</v>
      </c>
      <c r="T1734" t="str">
        <f t="shared" si="3465"/>
        <v/>
      </c>
      <c r="U1734" t="str">
        <f t="shared" si="3465"/>
        <v/>
      </c>
      <c r="V1734" t="str">
        <f t="shared" si="3465"/>
        <v/>
      </c>
      <c r="W1734" t="str">
        <f t="shared" si="3465"/>
        <v/>
      </c>
    </row>
    <row r="1735">
      <c r="A1735">
        <f t="shared" si="33"/>
        <v>1</v>
      </c>
      <c r="B1735">
        <f t="shared" si="34"/>
        <v>2015</v>
      </c>
      <c r="C1735" s="159">
        <f t="shared" si="709"/>
        <v>42035</v>
      </c>
      <c r="D1735" s="156">
        <f t="shared" si="12"/>
        <v>2015</v>
      </c>
      <c r="E1735" s="157">
        <f>('StockBond Returns'!Y1734+'StockBond Returns'!AA1734-'Parameters &amp; Main Results'!$B$33)/'StockBond Returns'!Z1734*12</f>
        <v>0.05276071553</v>
      </c>
      <c r="F1735" s="77">
        <f>'StockBond Returns'!Y1734+'StockBond Returns'!AA1734-'StockBond Returns'!Z1734*'Distribution of Final Value'!$B$7</f>
        <v>3.439829427</v>
      </c>
      <c r="G1735" s="19">
        <f>1/'StockBond Returns'!M1733</f>
        <v>0.0372377414</v>
      </c>
      <c r="H1735">
        <f t="shared" si="7"/>
        <v>0</v>
      </c>
      <c r="I1735" s="71">
        <f t="shared" si="8"/>
        <v>1</v>
      </c>
      <c r="J1735">
        <f t="shared" si="9"/>
        <v>1</v>
      </c>
      <c r="K1735" t="str">
        <f t="shared" ref="K1735:M1735" si="3466">if(H1735=1,$E1735,"")</f>
        <v/>
      </c>
      <c r="L1735" s="19">
        <f t="shared" si="3466"/>
        <v>0.05276071553</v>
      </c>
      <c r="M1735" s="19">
        <f t="shared" si="3466"/>
        <v>0.05276071553</v>
      </c>
      <c r="N1735" s="158">
        <f>if('StockBond Returns'!AB1733=0,1,0)</f>
        <v>1</v>
      </c>
      <c r="O1735">
        <f>if( and('StockBond Returns'!$AB1733&lt;0,'StockBond Returns'!$AB1733&gt;=-0.1),1,0)</f>
        <v>0</v>
      </c>
      <c r="P1735">
        <f>if( and('StockBond Returns'!$AB1733&lt;-0.1,'StockBond Returns'!$AB1733&gt;=-0.2),1,0)</f>
        <v>0</v>
      </c>
      <c r="Q1735">
        <f>if( and('StockBond Returns'!$AB1733&lt;-0.2,'StockBond Returns'!$AB1733&gt;=-0.3),1,0)</f>
        <v>0</v>
      </c>
      <c r="R1735">
        <f>if('StockBond Returns'!AB1733&lt;-0.3,1,0)</f>
        <v>0</v>
      </c>
      <c r="S1735" s="19">
        <f t="shared" ref="S1735:W1735" si="3467">if(N1735=1,$E1735,"")</f>
        <v>0.05276071553</v>
      </c>
      <c r="T1735" t="str">
        <f t="shared" si="3467"/>
        <v/>
      </c>
      <c r="U1735" t="str">
        <f t="shared" si="3467"/>
        <v/>
      </c>
      <c r="V1735" t="str">
        <f t="shared" si="3467"/>
        <v/>
      </c>
      <c r="W1735" t="str">
        <f t="shared" si="3467"/>
        <v/>
      </c>
    </row>
    <row r="1736">
      <c r="A1736">
        <f t="shared" si="33"/>
        <v>2</v>
      </c>
      <c r="B1736">
        <f t="shared" si="34"/>
        <v>2015</v>
      </c>
      <c r="C1736" s="159">
        <f t="shared" si="709"/>
        <v>42063</v>
      </c>
      <c r="D1736" s="156">
        <f t="shared" si="12"/>
        <v>2015.083333</v>
      </c>
      <c r="E1736" s="157">
        <f>('StockBond Returns'!Y1735+'StockBond Returns'!AA1735-'Parameters &amp; Main Results'!$B$33)/'StockBond Returns'!Z1735*12</f>
        <v>0.05324156465</v>
      </c>
      <c r="F1736" s="77">
        <f>'StockBond Returns'!Y1735+'StockBond Returns'!AA1735-'StockBond Returns'!Z1735*'Distribution of Final Value'!$B$7</f>
        <v>3.557917762</v>
      </c>
      <c r="G1736" s="19">
        <f>1/'StockBond Returns'!M1734</f>
        <v>0.03837480516</v>
      </c>
      <c r="H1736">
        <f t="shared" si="7"/>
        <v>0</v>
      </c>
      <c r="I1736" s="71">
        <f t="shared" si="8"/>
        <v>1</v>
      </c>
      <c r="J1736">
        <f t="shared" si="9"/>
        <v>0</v>
      </c>
      <c r="K1736" t="str">
        <f t="shared" ref="K1736:M1736" si="3468">if(H1736=1,$E1736,"")</f>
        <v/>
      </c>
      <c r="L1736" s="19">
        <f t="shared" si="3468"/>
        <v>0.05324156465</v>
      </c>
      <c r="M1736" t="str">
        <f t="shared" si="3468"/>
        <v/>
      </c>
      <c r="N1736" s="158">
        <f>if('StockBond Returns'!AB1734=0,1,0)</f>
        <v>0</v>
      </c>
      <c r="O1736">
        <f>if( and('StockBond Returns'!$AB1734&lt;0,'StockBond Returns'!$AB1734&gt;=-0.1),1,0)</f>
        <v>1</v>
      </c>
      <c r="P1736">
        <f>if( and('StockBond Returns'!$AB1734&lt;-0.1,'StockBond Returns'!$AB1734&gt;=-0.2),1,0)</f>
        <v>0</v>
      </c>
      <c r="Q1736">
        <f>if( and('StockBond Returns'!$AB1734&lt;-0.2,'StockBond Returns'!$AB1734&gt;=-0.3),1,0)</f>
        <v>0</v>
      </c>
      <c r="R1736">
        <f>if('StockBond Returns'!AB1734&lt;-0.3,1,0)</f>
        <v>0</v>
      </c>
      <c r="S1736" t="str">
        <f t="shared" ref="S1736:W1736" si="3469">if(N1736=1,$E1736,"")</f>
        <v/>
      </c>
      <c r="T1736" s="19">
        <f t="shared" si="3469"/>
        <v>0.05324156465</v>
      </c>
      <c r="U1736" t="str">
        <f t="shared" si="3469"/>
        <v/>
      </c>
      <c r="V1736" t="str">
        <f t="shared" si="3469"/>
        <v/>
      </c>
      <c r="W1736" t="str">
        <f t="shared" si="3469"/>
        <v/>
      </c>
    </row>
    <row r="1737">
      <c r="A1737">
        <f t="shared" si="33"/>
        <v>3</v>
      </c>
      <c r="B1737">
        <f t="shared" si="34"/>
        <v>2015</v>
      </c>
      <c r="C1737" s="159">
        <f t="shared" si="709"/>
        <v>42094</v>
      </c>
      <c r="D1737" s="156">
        <f t="shared" si="12"/>
        <v>2015.166667</v>
      </c>
      <c r="E1737" s="157">
        <f>('StockBond Returns'!Y1736+'StockBond Returns'!AA1736-'Parameters &amp; Main Results'!$B$33)/'StockBond Returns'!Z1736*12</f>
        <v>0.0517073704</v>
      </c>
      <c r="F1737" s="77">
        <f>'StockBond Returns'!Y1736+'StockBond Returns'!AA1736-'StockBond Returns'!Z1736*'Distribution of Final Value'!$B$7</f>
        <v>3.172674039</v>
      </c>
      <c r="G1737" s="19">
        <f>1/'StockBond Returns'!M1735</f>
        <v>0.0366506698</v>
      </c>
      <c r="H1737">
        <f t="shared" si="7"/>
        <v>0</v>
      </c>
      <c r="I1737" s="71">
        <f t="shared" si="8"/>
        <v>1</v>
      </c>
      <c r="J1737">
        <f t="shared" si="9"/>
        <v>1</v>
      </c>
      <c r="K1737" t="str">
        <f t="shared" ref="K1737:M1737" si="3470">if(H1737=1,$E1737,"")</f>
        <v/>
      </c>
      <c r="L1737" s="19">
        <f t="shared" si="3470"/>
        <v>0.0517073704</v>
      </c>
      <c r="M1737" s="19">
        <f t="shared" si="3470"/>
        <v>0.0517073704</v>
      </c>
      <c r="N1737" s="158">
        <f>if('StockBond Returns'!AB1735=0,1,0)</f>
        <v>1</v>
      </c>
      <c r="O1737">
        <f>if( and('StockBond Returns'!$AB1735&lt;0,'StockBond Returns'!$AB1735&gt;=-0.1),1,0)</f>
        <v>0</v>
      </c>
      <c r="P1737">
        <f>if( and('StockBond Returns'!$AB1735&lt;-0.1,'StockBond Returns'!$AB1735&gt;=-0.2),1,0)</f>
        <v>0</v>
      </c>
      <c r="Q1737">
        <f>if( and('StockBond Returns'!$AB1735&lt;-0.2,'StockBond Returns'!$AB1735&gt;=-0.3),1,0)</f>
        <v>0</v>
      </c>
      <c r="R1737">
        <f>if('StockBond Returns'!AB1735&lt;-0.3,1,0)</f>
        <v>0</v>
      </c>
      <c r="S1737" s="19">
        <f t="shared" ref="S1737:W1737" si="3471">if(N1737=1,$E1737,"")</f>
        <v>0.0517073704</v>
      </c>
      <c r="T1737" t="str">
        <f t="shared" si="3471"/>
        <v/>
      </c>
      <c r="U1737" t="str">
        <f t="shared" si="3471"/>
        <v/>
      </c>
      <c r="V1737" t="str">
        <f t="shared" si="3471"/>
        <v/>
      </c>
      <c r="W1737" t="str">
        <f t="shared" si="3471"/>
        <v/>
      </c>
    </row>
    <row r="1738">
      <c r="A1738">
        <f t="shared" si="33"/>
        <v>4</v>
      </c>
      <c r="B1738">
        <f t="shared" si="34"/>
        <v>2015</v>
      </c>
      <c r="C1738" s="159">
        <f t="shared" si="709"/>
        <v>42124</v>
      </c>
      <c r="D1738" s="156">
        <f t="shared" si="12"/>
        <v>2015.25</v>
      </c>
      <c r="E1738" s="157">
        <f>('StockBond Returns'!Y1737+'StockBond Returns'!AA1737-'Parameters &amp; Main Results'!$B$33)/'StockBond Returns'!Z1737*12</f>
        <v>0.05256650589</v>
      </c>
      <c r="F1738" s="77">
        <f>'StockBond Returns'!Y1737+'StockBond Returns'!AA1737-'StockBond Returns'!Z1737*'Distribution of Final Value'!$B$7</f>
        <v>3.385429697</v>
      </c>
      <c r="G1738" s="19">
        <f>1/'StockBond Returns'!M1736</f>
        <v>0.03763201851</v>
      </c>
      <c r="H1738">
        <f t="shared" si="7"/>
        <v>0</v>
      </c>
      <c r="I1738" s="71">
        <f t="shared" si="8"/>
        <v>1</v>
      </c>
      <c r="J1738">
        <f t="shared" si="9"/>
        <v>0</v>
      </c>
      <c r="K1738" t="str">
        <f t="shared" ref="K1738:M1738" si="3472">if(H1738=1,$E1738,"")</f>
        <v/>
      </c>
      <c r="L1738" s="19">
        <f t="shared" si="3472"/>
        <v>0.05256650589</v>
      </c>
      <c r="M1738" t="str">
        <f t="shared" si="3472"/>
        <v/>
      </c>
      <c r="N1738" s="158">
        <f>if('StockBond Returns'!AB1736=0,1,0)</f>
        <v>0</v>
      </c>
      <c r="O1738">
        <f>if( and('StockBond Returns'!$AB1736&lt;0,'StockBond Returns'!$AB1736&gt;=-0.1),1,0)</f>
        <v>1</v>
      </c>
      <c r="P1738">
        <f>if( and('StockBond Returns'!$AB1736&lt;-0.1,'StockBond Returns'!$AB1736&gt;=-0.2),1,0)</f>
        <v>0</v>
      </c>
      <c r="Q1738">
        <f>if( and('StockBond Returns'!$AB1736&lt;-0.2,'StockBond Returns'!$AB1736&gt;=-0.3),1,0)</f>
        <v>0</v>
      </c>
      <c r="R1738">
        <f>if('StockBond Returns'!AB1736&lt;-0.3,1,0)</f>
        <v>0</v>
      </c>
      <c r="S1738" t="str">
        <f t="shared" ref="S1738:W1738" si="3473">if(N1738=1,$E1738,"")</f>
        <v/>
      </c>
      <c r="T1738" s="19">
        <f t="shared" si="3473"/>
        <v>0.05256650589</v>
      </c>
      <c r="U1738" t="str">
        <f t="shared" si="3473"/>
        <v/>
      </c>
      <c r="V1738" t="str">
        <f t="shared" si="3473"/>
        <v/>
      </c>
      <c r="W1738" t="str">
        <f t="shared" si="3473"/>
        <v/>
      </c>
    </row>
    <row r="1739">
      <c r="A1739">
        <f t="shared" si="33"/>
        <v>5</v>
      </c>
      <c r="B1739">
        <f t="shared" si="34"/>
        <v>2015</v>
      </c>
      <c r="C1739" s="159">
        <f t="shared" si="709"/>
        <v>42155</v>
      </c>
      <c r="D1739" s="156">
        <f t="shared" si="12"/>
        <v>2015.333333</v>
      </c>
      <c r="E1739" s="157">
        <f>('StockBond Returns'!Y1738+'StockBond Returns'!AA1738-'Parameters &amp; Main Results'!$B$33)/'StockBond Returns'!Z1738*12</f>
        <v>0.05251586294</v>
      </c>
      <c r="F1739" s="77">
        <f>'StockBond Returns'!Y1738+'StockBond Returns'!AA1738-'StockBond Returns'!Z1738*'Distribution of Final Value'!$B$7</f>
        <v>3.370856</v>
      </c>
      <c r="G1739" s="19">
        <f>1/'StockBond Returns'!M1737</f>
        <v>0.03749279162</v>
      </c>
      <c r="H1739">
        <f t="shared" si="7"/>
        <v>0</v>
      </c>
      <c r="I1739" s="71">
        <f t="shared" si="8"/>
        <v>1</v>
      </c>
      <c r="J1739">
        <f t="shared" si="9"/>
        <v>0</v>
      </c>
      <c r="K1739" t="str">
        <f t="shared" ref="K1739:M1739" si="3474">if(H1739=1,$E1739,"")</f>
        <v/>
      </c>
      <c r="L1739" s="19">
        <f t="shared" si="3474"/>
        <v>0.05251586294</v>
      </c>
      <c r="M1739" t="str">
        <f t="shared" si="3474"/>
        <v/>
      </c>
      <c r="N1739" s="158">
        <f>if('StockBond Returns'!AB1737=0,1,0)</f>
        <v>0</v>
      </c>
      <c r="O1739">
        <f>if( and('StockBond Returns'!$AB1737&lt;0,'StockBond Returns'!$AB1737&gt;=-0.1),1,0)</f>
        <v>1</v>
      </c>
      <c r="P1739">
        <f>if( and('StockBond Returns'!$AB1737&lt;-0.1,'StockBond Returns'!$AB1737&gt;=-0.2),1,0)</f>
        <v>0</v>
      </c>
      <c r="Q1739">
        <f>if( and('StockBond Returns'!$AB1737&lt;-0.2,'StockBond Returns'!$AB1737&gt;=-0.3),1,0)</f>
        <v>0</v>
      </c>
      <c r="R1739">
        <f>if('StockBond Returns'!AB1737&lt;-0.3,1,0)</f>
        <v>0</v>
      </c>
      <c r="S1739" t="str">
        <f t="shared" ref="S1739:W1739" si="3475">if(N1739=1,$E1739,"")</f>
        <v/>
      </c>
      <c r="T1739" s="19">
        <f t="shared" si="3475"/>
        <v>0.05251586294</v>
      </c>
      <c r="U1739" t="str">
        <f t="shared" si="3475"/>
        <v/>
      </c>
      <c r="V1739" t="str">
        <f t="shared" si="3475"/>
        <v/>
      </c>
      <c r="W1739" t="str">
        <f t="shared" si="3475"/>
        <v/>
      </c>
    </row>
    <row r="1740">
      <c r="A1740">
        <f t="shared" si="33"/>
        <v>6</v>
      </c>
      <c r="B1740">
        <f t="shared" si="34"/>
        <v>2015</v>
      </c>
      <c r="C1740" s="159">
        <f t="shared" si="709"/>
        <v>42185</v>
      </c>
      <c r="D1740" s="156">
        <f t="shared" si="12"/>
        <v>2015.416667</v>
      </c>
      <c r="E1740" s="157">
        <f>('StockBond Returns'!Y1739+'StockBond Returns'!AA1739-'Parameters &amp; Main Results'!$B$33)/'StockBond Returns'!Z1739*12</f>
        <v>0.05245820038</v>
      </c>
      <c r="F1740" s="77">
        <f>'StockBond Returns'!Y1739+'StockBond Returns'!AA1739-'StockBond Returns'!Z1739*'Distribution of Final Value'!$B$7</f>
        <v>3.354563977</v>
      </c>
      <c r="G1740" s="19">
        <f>1/'StockBond Returns'!M1738</f>
        <v>0.03738546985</v>
      </c>
      <c r="H1740">
        <f t="shared" si="7"/>
        <v>0</v>
      </c>
      <c r="I1740" s="71">
        <f t="shared" si="8"/>
        <v>1</v>
      </c>
      <c r="J1740">
        <f t="shared" si="9"/>
        <v>0</v>
      </c>
      <c r="K1740" t="str">
        <f t="shared" ref="K1740:M1740" si="3476">if(H1740=1,$E1740,"")</f>
        <v/>
      </c>
      <c r="L1740" s="19">
        <f t="shared" si="3476"/>
        <v>0.05245820038</v>
      </c>
      <c r="M1740" t="str">
        <f t="shared" si="3476"/>
        <v/>
      </c>
      <c r="N1740" s="158">
        <f>if('StockBond Returns'!AB1738=0,1,0)</f>
        <v>0</v>
      </c>
      <c r="O1740">
        <f>if( and('StockBond Returns'!$AB1738&lt;0,'StockBond Returns'!$AB1738&gt;=-0.1),1,0)</f>
        <v>1</v>
      </c>
      <c r="P1740">
        <f>if( and('StockBond Returns'!$AB1738&lt;-0.1,'StockBond Returns'!$AB1738&gt;=-0.2),1,0)</f>
        <v>0</v>
      </c>
      <c r="Q1740">
        <f>if( and('StockBond Returns'!$AB1738&lt;-0.2,'StockBond Returns'!$AB1738&gt;=-0.3),1,0)</f>
        <v>0</v>
      </c>
      <c r="R1740">
        <f>if('StockBond Returns'!AB1738&lt;-0.3,1,0)</f>
        <v>0</v>
      </c>
      <c r="S1740" t="str">
        <f t="shared" ref="S1740:W1740" si="3477">if(N1740=1,$E1740,"")</f>
        <v/>
      </c>
      <c r="T1740" s="19">
        <f t="shared" si="3477"/>
        <v>0.05245820038</v>
      </c>
      <c r="U1740" t="str">
        <f t="shared" si="3477"/>
        <v/>
      </c>
      <c r="V1740" t="str">
        <f t="shared" si="3477"/>
        <v/>
      </c>
      <c r="W1740" t="str">
        <f t="shared" si="3477"/>
        <v/>
      </c>
    </row>
    <row r="1741">
      <c r="A1741">
        <f t="shared" si="33"/>
        <v>7</v>
      </c>
      <c r="B1741">
        <f t="shared" si="34"/>
        <v>2015</v>
      </c>
      <c r="C1741" s="159">
        <f t="shared" si="709"/>
        <v>42216</v>
      </c>
      <c r="D1741" s="156">
        <f t="shared" si="12"/>
        <v>2015.5</v>
      </c>
      <c r="E1741" s="157">
        <f>('StockBond Returns'!Y1740+'StockBond Returns'!AA1740-'Parameters &amp; Main Results'!$B$33)/'StockBond Returns'!Z1740*12</f>
        <v>0.05378936245</v>
      </c>
      <c r="F1741" s="77">
        <f>'StockBond Returns'!Y1740+'StockBond Returns'!AA1740-'StockBond Returns'!Z1740*'Distribution of Final Value'!$B$7</f>
        <v>3.68418811</v>
      </c>
      <c r="G1741" s="19">
        <f>1/'StockBond Returns'!M1739</f>
        <v>0.03840355724</v>
      </c>
      <c r="H1741">
        <f t="shared" si="7"/>
        <v>0</v>
      </c>
      <c r="I1741" s="71">
        <f t="shared" si="8"/>
        <v>1</v>
      </c>
      <c r="J1741">
        <f t="shared" si="9"/>
        <v>0</v>
      </c>
      <c r="K1741" t="str">
        <f t="shared" ref="K1741:M1741" si="3478">if(H1741=1,$E1741,"")</f>
        <v/>
      </c>
      <c r="L1741" s="19">
        <f t="shared" si="3478"/>
        <v>0.05378936245</v>
      </c>
      <c r="M1741" t="str">
        <f t="shared" si="3478"/>
        <v/>
      </c>
      <c r="N1741" s="158">
        <f>if('StockBond Returns'!AB1739=0,1,0)</f>
        <v>0</v>
      </c>
      <c r="O1741">
        <f>if( and('StockBond Returns'!$AB1739&lt;0,'StockBond Returns'!$AB1739&gt;=-0.1),1,0)</f>
        <v>1</v>
      </c>
      <c r="P1741">
        <f>if( and('StockBond Returns'!$AB1739&lt;-0.1,'StockBond Returns'!$AB1739&gt;=-0.2),1,0)</f>
        <v>0</v>
      </c>
      <c r="Q1741">
        <f>if( and('StockBond Returns'!$AB1739&lt;-0.2,'StockBond Returns'!$AB1739&gt;=-0.3),1,0)</f>
        <v>0</v>
      </c>
      <c r="R1741">
        <f>if('StockBond Returns'!AB1739&lt;-0.3,1,0)</f>
        <v>0</v>
      </c>
      <c r="S1741" t="str">
        <f t="shared" ref="S1741:W1741" si="3479">if(N1741=1,$E1741,"")</f>
        <v/>
      </c>
      <c r="T1741" s="19">
        <f t="shared" si="3479"/>
        <v>0.05378936245</v>
      </c>
      <c r="U1741" t="str">
        <f t="shared" si="3479"/>
        <v/>
      </c>
      <c r="V1741" t="str">
        <f t="shared" si="3479"/>
        <v/>
      </c>
      <c r="W1741" t="str">
        <f t="shared" si="3479"/>
        <v/>
      </c>
    </row>
    <row r="1742">
      <c r="A1742">
        <f t="shared" si="33"/>
        <v>8</v>
      </c>
      <c r="B1742">
        <f t="shared" si="34"/>
        <v>2015</v>
      </c>
      <c r="C1742" s="159">
        <f t="shared" si="709"/>
        <v>42247</v>
      </c>
      <c r="D1742" s="156">
        <f t="shared" si="12"/>
        <v>2015.583333</v>
      </c>
      <c r="E1742" s="157">
        <f>('StockBond Returns'!Y1741+'StockBond Returns'!AA1741-'Parameters &amp; Main Results'!$B$33)/'StockBond Returns'!Z1741*12</f>
        <v>0.05307648919</v>
      </c>
      <c r="F1742" s="77">
        <f>'StockBond Returns'!Y1741+'StockBond Returns'!AA1741-'StockBond Returns'!Z1741*'Distribution of Final Value'!$B$7</f>
        <v>3.504298605</v>
      </c>
      <c r="G1742" s="19">
        <f>1/'StockBond Returns'!M1740</f>
        <v>0.03773110341</v>
      </c>
      <c r="H1742">
        <f t="shared" si="7"/>
        <v>0</v>
      </c>
      <c r="I1742" s="71">
        <f t="shared" si="8"/>
        <v>1</v>
      </c>
      <c r="J1742">
        <f t="shared" si="9"/>
        <v>0</v>
      </c>
      <c r="K1742" t="str">
        <f t="shared" ref="K1742:M1742" si="3480">if(H1742=1,$E1742,"")</f>
        <v/>
      </c>
      <c r="L1742" s="19">
        <f t="shared" si="3480"/>
        <v>0.05307648919</v>
      </c>
      <c r="M1742" t="str">
        <f t="shared" si="3480"/>
        <v/>
      </c>
      <c r="N1742" s="158">
        <f>if('StockBond Returns'!AB1740=0,1,0)</f>
        <v>0</v>
      </c>
      <c r="O1742">
        <f>if( and('StockBond Returns'!$AB1740&lt;0,'StockBond Returns'!$AB1740&gt;=-0.1),1,0)</f>
        <v>1</v>
      </c>
      <c r="P1742">
        <f>if( and('StockBond Returns'!$AB1740&lt;-0.1,'StockBond Returns'!$AB1740&gt;=-0.2),1,0)</f>
        <v>0</v>
      </c>
      <c r="Q1742">
        <f>if( and('StockBond Returns'!$AB1740&lt;-0.2,'StockBond Returns'!$AB1740&gt;=-0.3),1,0)</f>
        <v>0</v>
      </c>
      <c r="R1742">
        <f>if('StockBond Returns'!AB1740&lt;-0.3,1,0)</f>
        <v>0</v>
      </c>
      <c r="S1742" t="str">
        <f t="shared" ref="S1742:W1742" si="3481">if(N1742=1,$E1742,"")</f>
        <v/>
      </c>
      <c r="T1742" s="19">
        <f t="shared" si="3481"/>
        <v>0.05307648919</v>
      </c>
      <c r="U1742" t="str">
        <f t="shared" si="3481"/>
        <v/>
      </c>
      <c r="V1742" t="str">
        <f t="shared" si="3481"/>
        <v/>
      </c>
      <c r="W1742" t="str">
        <f t="shared" si="3481"/>
        <v/>
      </c>
    </row>
    <row r="1743">
      <c r="A1743">
        <f t="shared" si="33"/>
        <v>9</v>
      </c>
      <c r="B1743">
        <f t="shared" si="34"/>
        <v>2015</v>
      </c>
      <c r="C1743" s="159">
        <f t="shared" si="709"/>
        <v>42277</v>
      </c>
      <c r="D1743" s="156">
        <f t="shared" si="12"/>
        <v>2015.666667</v>
      </c>
      <c r="E1743" s="157">
        <f>('StockBond Returns'!Y1742+'StockBond Returns'!AA1742-'Parameters &amp; Main Results'!$B$33)/'StockBond Returns'!Z1742*12</f>
        <v>0.0557275054</v>
      </c>
      <c r="F1743" s="77">
        <f>'StockBond Returns'!Y1742+'StockBond Returns'!AA1742-'StockBond Returns'!Z1742*'Distribution of Final Value'!$B$7</f>
        <v>4.161456295</v>
      </c>
      <c r="G1743" s="19">
        <f>1/'StockBond Returns'!M1741</f>
        <v>0.04025594208</v>
      </c>
      <c r="H1743">
        <f t="shared" si="7"/>
        <v>0</v>
      </c>
      <c r="I1743" s="71">
        <f t="shared" si="8"/>
        <v>1</v>
      </c>
      <c r="J1743">
        <f t="shared" si="9"/>
        <v>0</v>
      </c>
      <c r="K1743" t="str">
        <f t="shared" ref="K1743:M1743" si="3482">if(H1743=1,$E1743,"")</f>
        <v/>
      </c>
      <c r="L1743" s="19">
        <f t="shared" si="3482"/>
        <v>0.0557275054</v>
      </c>
      <c r="M1743" t="str">
        <f t="shared" si="3482"/>
        <v/>
      </c>
      <c r="N1743" s="158">
        <f>if('StockBond Returns'!AB1741=0,1,0)</f>
        <v>0</v>
      </c>
      <c r="O1743">
        <f>if( and('StockBond Returns'!$AB1741&lt;0,'StockBond Returns'!$AB1741&gt;=-0.1),1,0)</f>
        <v>1</v>
      </c>
      <c r="P1743">
        <f>if( and('StockBond Returns'!$AB1741&lt;-0.1,'StockBond Returns'!$AB1741&gt;=-0.2),1,0)</f>
        <v>0</v>
      </c>
      <c r="Q1743">
        <f>if( and('StockBond Returns'!$AB1741&lt;-0.2,'StockBond Returns'!$AB1741&gt;=-0.3),1,0)</f>
        <v>0</v>
      </c>
      <c r="R1743">
        <f>if('StockBond Returns'!AB1741&lt;-0.3,1,0)</f>
        <v>0</v>
      </c>
      <c r="S1743" t="str">
        <f t="shared" ref="S1743:W1743" si="3483">if(N1743=1,$E1743,"")</f>
        <v/>
      </c>
      <c r="T1743" s="19">
        <f t="shared" si="3483"/>
        <v>0.0557275054</v>
      </c>
      <c r="U1743" t="str">
        <f t="shared" si="3483"/>
        <v/>
      </c>
      <c r="V1743" t="str">
        <f t="shared" si="3483"/>
        <v/>
      </c>
      <c r="W1743" t="str">
        <f t="shared" si="3483"/>
        <v/>
      </c>
    </row>
    <row r="1744">
      <c r="A1744">
        <f t="shared" si="33"/>
        <v>10</v>
      </c>
      <c r="B1744">
        <f t="shared" si="34"/>
        <v>2015</v>
      </c>
      <c r="C1744" s="159">
        <f t="shared" si="709"/>
        <v>42308</v>
      </c>
      <c r="D1744" s="156">
        <f t="shared" si="12"/>
        <v>2015.75</v>
      </c>
      <c r="E1744" s="157">
        <f>('StockBond Returns'!Y1743+'StockBond Returns'!AA1743-'Parameters &amp; Main Results'!$B$33)/'StockBond Returns'!Z1743*12</f>
        <v>0.05664622919</v>
      </c>
      <c r="F1744" s="77">
        <f>'StockBond Returns'!Y1743+'StockBond Returns'!AA1743-'StockBond Returns'!Z1743*'Distribution of Final Value'!$B$7</f>
        <v>4.38628738</v>
      </c>
      <c r="G1744" s="19">
        <f>1/'StockBond Returns'!M1742</f>
        <v>0.04134008097</v>
      </c>
      <c r="H1744">
        <f t="shared" si="7"/>
        <v>0</v>
      </c>
      <c r="I1744" s="71">
        <f t="shared" si="8"/>
        <v>1</v>
      </c>
      <c r="J1744">
        <f t="shared" si="9"/>
        <v>0</v>
      </c>
      <c r="K1744" t="str">
        <f t="shared" ref="K1744:M1744" si="3484">if(H1744=1,$E1744,"")</f>
        <v/>
      </c>
      <c r="L1744" s="19">
        <f t="shared" si="3484"/>
        <v>0.05664622919</v>
      </c>
      <c r="M1744" t="str">
        <f t="shared" si="3484"/>
        <v/>
      </c>
      <c r="N1744" s="158">
        <f>if('StockBond Returns'!AB1742=0,1,0)</f>
        <v>0</v>
      </c>
      <c r="O1744">
        <f>if( and('StockBond Returns'!$AB1742&lt;0,'StockBond Returns'!$AB1742&gt;=-0.1),1,0)</f>
        <v>1</v>
      </c>
      <c r="P1744">
        <f>if( and('StockBond Returns'!$AB1742&lt;-0.1,'StockBond Returns'!$AB1742&gt;=-0.2),1,0)</f>
        <v>0</v>
      </c>
      <c r="Q1744">
        <f>if( and('StockBond Returns'!$AB1742&lt;-0.2,'StockBond Returns'!$AB1742&gt;=-0.3),1,0)</f>
        <v>0</v>
      </c>
      <c r="R1744">
        <f>if('StockBond Returns'!AB1742&lt;-0.3,1,0)</f>
        <v>0</v>
      </c>
      <c r="S1744" t="str">
        <f t="shared" ref="S1744:W1744" si="3485">if(N1744=1,$E1744,"")</f>
        <v/>
      </c>
      <c r="T1744" s="19">
        <f t="shared" si="3485"/>
        <v>0.05664622919</v>
      </c>
      <c r="U1744" t="str">
        <f t="shared" si="3485"/>
        <v/>
      </c>
      <c r="V1744" t="str">
        <f t="shared" si="3485"/>
        <v/>
      </c>
      <c r="W1744" t="str">
        <f t="shared" si="3485"/>
        <v/>
      </c>
    </row>
    <row r="1745">
      <c r="A1745">
        <f t="shared" si="33"/>
        <v>11</v>
      </c>
      <c r="B1745">
        <f t="shared" si="34"/>
        <v>2015</v>
      </c>
      <c r="C1745" s="159">
        <f t="shared" si="709"/>
        <v>42338</v>
      </c>
      <c r="D1745" s="156">
        <f t="shared" si="12"/>
        <v>2015.833333</v>
      </c>
      <c r="E1745" s="157">
        <f>('StockBond Returns'!Y1744+'StockBond Returns'!AA1744-'Parameters &amp; Main Results'!$B$33)/'StockBond Returns'!Z1744*12</f>
        <v>0.05372237498</v>
      </c>
      <c r="F1745" s="77">
        <f>'StockBond Returns'!Y1744+'StockBond Returns'!AA1744-'StockBond Returns'!Z1744*'Distribution of Final Value'!$B$7</f>
        <v>3.65648987</v>
      </c>
      <c r="G1745" s="19">
        <f>1/'StockBond Returns'!M1743</f>
        <v>0.03819972219</v>
      </c>
      <c r="H1745">
        <f t="shared" si="7"/>
        <v>0</v>
      </c>
      <c r="I1745" s="71">
        <f t="shared" si="8"/>
        <v>1</v>
      </c>
      <c r="J1745">
        <f t="shared" si="9"/>
        <v>0</v>
      </c>
      <c r="K1745" t="str">
        <f t="shared" ref="K1745:M1745" si="3486">if(H1745=1,$E1745,"")</f>
        <v/>
      </c>
      <c r="L1745" s="19">
        <f t="shared" si="3486"/>
        <v>0.05372237498</v>
      </c>
      <c r="M1745" t="str">
        <f t="shared" si="3486"/>
        <v/>
      </c>
      <c r="N1745" s="158">
        <f>if('StockBond Returns'!AB1743=0,1,0)</f>
        <v>0</v>
      </c>
      <c r="O1745">
        <f>if( and('StockBond Returns'!$AB1743&lt;0,'StockBond Returns'!$AB1743&gt;=-0.1),1,0)</f>
        <v>1</v>
      </c>
      <c r="P1745">
        <f>if( and('StockBond Returns'!$AB1743&lt;-0.1,'StockBond Returns'!$AB1743&gt;=-0.2),1,0)</f>
        <v>0</v>
      </c>
      <c r="Q1745">
        <f>if( and('StockBond Returns'!$AB1743&lt;-0.2,'StockBond Returns'!$AB1743&gt;=-0.3),1,0)</f>
        <v>0</v>
      </c>
      <c r="R1745">
        <f>if('StockBond Returns'!AB1743&lt;-0.3,1,0)</f>
        <v>0</v>
      </c>
      <c r="S1745" t="str">
        <f t="shared" ref="S1745:W1745" si="3487">if(N1745=1,$E1745,"")</f>
        <v/>
      </c>
      <c r="T1745" s="19">
        <f t="shared" si="3487"/>
        <v>0.05372237498</v>
      </c>
      <c r="U1745" t="str">
        <f t="shared" si="3487"/>
        <v/>
      </c>
      <c r="V1745" t="str">
        <f t="shared" si="3487"/>
        <v/>
      </c>
      <c r="W1745" t="str">
        <f t="shared" si="3487"/>
        <v/>
      </c>
    </row>
    <row r="1746">
      <c r="A1746">
        <f t="shared" si="33"/>
        <v>12</v>
      </c>
      <c r="B1746">
        <f t="shared" si="34"/>
        <v>2015</v>
      </c>
      <c r="C1746" s="159">
        <f t="shared" si="709"/>
        <v>42369</v>
      </c>
      <c r="D1746" s="156">
        <f t="shared" si="12"/>
        <v>2015.916667</v>
      </c>
      <c r="E1746" s="157">
        <f>('StockBond Returns'!Y1745+'StockBond Returns'!AA1745-'Parameters &amp; Main Results'!$B$33)/'StockBond Returns'!Z1745*12</f>
        <v>0.05392718644</v>
      </c>
      <c r="F1746" s="77">
        <f>'StockBond Returns'!Y1745+'StockBond Returns'!AA1745-'StockBond Returns'!Z1745*'Distribution of Final Value'!$B$7</f>
        <v>3.704861523</v>
      </c>
      <c r="G1746" s="19">
        <f>1/'StockBond Returns'!M1744</f>
        <v>0.03813416417</v>
      </c>
      <c r="H1746">
        <f t="shared" si="7"/>
        <v>0</v>
      </c>
      <c r="I1746" s="71">
        <f t="shared" si="8"/>
        <v>1</v>
      </c>
      <c r="J1746">
        <f t="shared" si="9"/>
        <v>0</v>
      </c>
      <c r="K1746" t="str">
        <f t="shared" ref="K1746:M1746" si="3488">if(H1746=1,$E1746,"")</f>
        <v/>
      </c>
      <c r="L1746" s="19">
        <f t="shared" si="3488"/>
        <v>0.05392718644</v>
      </c>
      <c r="M1746" t="str">
        <f t="shared" si="3488"/>
        <v/>
      </c>
      <c r="N1746" s="158">
        <f>if('StockBond Returns'!AB1744=0,1,0)</f>
        <v>0</v>
      </c>
      <c r="O1746">
        <f>if( and('StockBond Returns'!$AB1744&lt;0,'StockBond Returns'!$AB1744&gt;=-0.1),1,0)</f>
        <v>1</v>
      </c>
      <c r="P1746">
        <f>if( and('StockBond Returns'!$AB1744&lt;-0.1,'StockBond Returns'!$AB1744&gt;=-0.2),1,0)</f>
        <v>0</v>
      </c>
      <c r="Q1746">
        <f>if( and('StockBond Returns'!$AB1744&lt;-0.2,'StockBond Returns'!$AB1744&gt;=-0.3),1,0)</f>
        <v>0</v>
      </c>
      <c r="R1746">
        <f>if('StockBond Returns'!AB1744&lt;-0.3,1,0)</f>
        <v>0</v>
      </c>
      <c r="S1746" t="str">
        <f t="shared" ref="S1746:W1746" si="3489">if(N1746=1,$E1746,"")</f>
        <v/>
      </c>
      <c r="T1746" s="19">
        <f t="shared" si="3489"/>
        <v>0.05392718644</v>
      </c>
      <c r="U1746" t="str">
        <f t="shared" si="3489"/>
        <v/>
      </c>
      <c r="V1746" t="str">
        <f t="shared" si="3489"/>
        <v/>
      </c>
      <c r="W1746" t="str">
        <f t="shared" si="3489"/>
        <v/>
      </c>
    </row>
  </sheetData>
  <mergeCells count="8">
    <mergeCell ref="A1:J1"/>
    <mergeCell ref="A2:J2"/>
    <mergeCell ref="A3:S3"/>
    <mergeCell ref="A4:D5"/>
    <mergeCell ref="H6:J6"/>
    <mergeCell ref="K6:M6"/>
    <mergeCell ref="N6:P6"/>
    <mergeCell ref="S6:V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23" width="10.86"/>
    <col customWidth="1" min="24" max="24" width="12.0"/>
    <col customWidth="1" min="25" max="28" width="10.86"/>
  </cols>
  <sheetData>
    <row r="1" ht="21.75" customHeight="1">
      <c r="A1" s="1" t="str">
        <f>'Parameters &amp; Main Results'!A1</f>
        <v>https://earlyretirementnow.com/2017/01/25/the-ultimate-guide-to-safe-withdrawal-rates-part-7-toolbox</v>
      </c>
      <c r="N1" s="1" t="str">
        <f>'Parameters &amp; Main Results'!K1</f>
        <v/>
      </c>
      <c r="AA1" s="1"/>
      <c r="AB1" s="1"/>
    </row>
    <row r="2" ht="18.75" customHeight="1">
      <c r="A2" s="1" t="str">
        <f>'Parameters &amp; Main Results'!A2</f>
        <v>https://earlyretirementnow.com/2018/08/29/google-sheet-updates-swr-series-part-28</v>
      </c>
      <c r="N2" s="1" t="str">
        <f>'Parameters &amp; Main Results'!K2</f>
        <v/>
      </c>
      <c r="AA2" s="2"/>
      <c r="AB2" s="2"/>
    </row>
    <row r="3" ht="18.75" customHeight="1">
      <c r="A3" s="2" t="s">
        <v>90</v>
      </c>
      <c r="AB3" s="2"/>
    </row>
    <row r="4" ht="31.5" customHeight="1">
      <c r="A4" s="155" t="s">
        <v>109</v>
      </c>
      <c r="E4" s="70" t="s">
        <v>125</v>
      </c>
      <c r="N4" s="70" t="s">
        <v>126</v>
      </c>
      <c r="X4" s="155" t="s">
        <v>127</v>
      </c>
      <c r="AB4" s="155" t="s">
        <v>128</v>
      </c>
    </row>
    <row r="5" ht="40.5" customHeight="1">
      <c r="A5" s="70" t="s">
        <v>58</v>
      </c>
      <c r="B5" s="70" t="s">
        <v>111</v>
      </c>
      <c r="C5" s="70" t="s">
        <v>129</v>
      </c>
      <c r="D5" s="70" t="s">
        <v>112</v>
      </c>
      <c r="E5" s="160" t="s">
        <v>130</v>
      </c>
      <c r="F5" s="160" t="s">
        <v>131</v>
      </c>
      <c r="G5" s="160" t="s">
        <v>132</v>
      </c>
      <c r="H5" s="160" t="s">
        <v>133</v>
      </c>
      <c r="I5" s="161" t="s">
        <v>134</v>
      </c>
      <c r="J5" s="161" t="s">
        <v>135</v>
      </c>
      <c r="K5" s="161" t="s">
        <v>136</v>
      </c>
      <c r="L5" s="160" t="s">
        <v>137</v>
      </c>
      <c r="M5" s="160" t="s">
        <v>138</v>
      </c>
      <c r="N5" s="160" t="s">
        <v>131</v>
      </c>
      <c r="O5" s="160" t="s">
        <v>132</v>
      </c>
      <c r="P5" s="160" t="s">
        <v>133</v>
      </c>
      <c r="Q5" s="161" t="s">
        <v>134</v>
      </c>
      <c r="R5" s="161" t="s">
        <v>135</v>
      </c>
      <c r="S5" s="161" t="s">
        <v>136</v>
      </c>
      <c r="T5" s="160" t="s">
        <v>137</v>
      </c>
      <c r="U5" s="160" t="s">
        <v>139</v>
      </c>
      <c r="V5" s="160" t="s">
        <v>140</v>
      </c>
      <c r="W5" s="160" t="s">
        <v>141</v>
      </c>
      <c r="X5" s="70" t="s">
        <v>142</v>
      </c>
      <c r="Y5" s="70" t="s">
        <v>143</v>
      </c>
      <c r="Z5" s="70" t="s">
        <v>144</v>
      </c>
      <c r="AA5" s="70" t="s">
        <v>145</v>
      </c>
      <c r="AB5" s="70" t="s">
        <v>146</v>
      </c>
    </row>
    <row r="6">
      <c r="A6" s="71">
        <v>1.0</v>
      </c>
      <c r="B6" s="71">
        <v>1871.0</v>
      </c>
      <c r="C6" s="77">
        <f>B6</f>
        <v>1871</v>
      </c>
      <c r="D6" s="71" t="s">
        <v>116</v>
      </c>
      <c r="E6" s="162">
        <v>12.46406116</v>
      </c>
      <c r="F6" s="163">
        <v>100.0</v>
      </c>
      <c r="G6" s="163">
        <v>100.0</v>
      </c>
      <c r="H6" s="163">
        <v>100.0</v>
      </c>
      <c r="I6" s="163">
        <v>100.0</v>
      </c>
      <c r="J6" s="163">
        <v>12.46406116</v>
      </c>
      <c r="K6" s="163">
        <v>12.46406116</v>
      </c>
      <c r="L6" s="163">
        <v>22.59</v>
      </c>
      <c r="M6" s="164">
        <v>11.09725</v>
      </c>
      <c r="U6" s="71" t="s">
        <v>147</v>
      </c>
      <c r="AA6" s="77">
        <f>sum('Cash Flow Assist'!$P$11:offset('Cash Flow Assist'!$P$11,'Parameters &amp; Main Results'!$B$32-1,0))</f>
        <v>720</v>
      </c>
      <c r="AB6" s="165">
        <v>0.0</v>
      </c>
    </row>
    <row r="7">
      <c r="A7">
        <f t="shared" ref="A7:A17" si="2">A6+1</f>
        <v>2</v>
      </c>
      <c r="B7" s="71">
        <v>1871.0</v>
      </c>
      <c r="C7" s="77">
        <f t="shared" ref="C7:C2477" si="3">C6+1/12</f>
        <v>1871.083333</v>
      </c>
      <c r="D7" s="71" t="s">
        <v>116</v>
      </c>
      <c r="E7" s="162">
        <v>12.84464132</v>
      </c>
      <c r="F7" s="163">
        <v>101.8668</v>
      </c>
      <c r="G7" s="163">
        <v>102.2934</v>
      </c>
      <c r="H7" s="163">
        <v>100.52916667</v>
      </c>
      <c r="I7" s="163">
        <v>101.8668</v>
      </c>
      <c r="J7" s="163">
        <v>12.84464132</v>
      </c>
      <c r="K7" s="163">
        <v>12.84464132</v>
      </c>
      <c r="L7" s="163">
        <v>22.59</v>
      </c>
      <c r="M7" s="164">
        <v>10.91933677</v>
      </c>
      <c r="N7" s="19">
        <f t="shared" ref="N7:T7" si="1">F7/F6/$E7*$E6-1</f>
        <v>-0.0115146124</v>
      </c>
      <c r="O7" s="19">
        <f t="shared" si="1"/>
        <v>-0.007375011804</v>
      </c>
      <c r="P7" s="19">
        <f t="shared" si="1"/>
        <v>-0.02449461178</v>
      </c>
      <c r="Q7" s="19">
        <f t="shared" si="1"/>
        <v>-0.0115146124</v>
      </c>
      <c r="R7" s="19">
        <f t="shared" si="1"/>
        <v>0</v>
      </c>
      <c r="S7" s="19">
        <f t="shared" si="1"/>
        <v>0</v>
      </c>
      <c r="T7" s="19">
        <f t="shared" si="1"/>
        <v>-0.0296294891</v>
      </c>
      <c r="U7" s="166">
        <v>0.0</v>
      </c>
      <c r="V7" s="166">
        <v>0.0</v>
      </c>
      <c r="W7" s="19">
        <f t="array" ref="W7">mmult(N7:T7,'Parameters &amp; Main Results'!$B$6:$B$12)-'Parameters &amp; Main Results'!$B$16/12+mmult(U7:V7,'Parameters &amp; Main Results'!$B$14:$B$15)</f>
        <v>-0.01052137892</v>
      </c>
      <c r="X7" s="77">
        <f t="shared" ref="X7:X2476" si="5">X8*(1+W7)</f>
        <v>51850.59929</v>
      </c>
      <c r="Y7" s="77">
        <f>X7/offset(X7,'Parameters &amp; Main Results'!$B$32,0)</f>
        <v>34.64772928</v>
      </c>
      <c r="Z7" s="77">
        <f>sumproduct(X7:offset(X7,'Parameters &amp; Main Results'!$B$32-1,0) , 'Cash Flow Assist'!$P$11:offset('Cash Flow Assist'!$P$11,'Parameters &amp; Main Results'!$B$32-1,0)  )/offset(X7,'Parameters &amp; Main Results'!$B$32,0)</f>
        <v>5563.62135</v>
      </c>
      <c r="AA7" s="77">
        <f>sumproduct(X7:offset(X7,'Parameters &amp; Main Results'!$B$32-1,0),'Parameters &amp; Main Results'!$B$36:offset('Parameters &amp; Main Results'!$B$36,'Parameters &amp; Main Results'!$B$32-1,0)   )/offset(X7,'Parameters &amp; Main Results'!$B$32,0)</f>
        <v>0.764843577</v>
      </c>
      <c r="AB7" s="167">
        <f t="shared" ref="AB7:AB1745" si="6">min( (1+AB6)*(1+N7)-1,0)</f>
        <v>-0.0115146124</v>
      </c>
    </row>
    <row r="8">
      <c r="A8">
        <f t="shared" si="2"/>
        <v>3</v>
      </c>
      <c r="B8" s="71">
        <v>1871.0</v>
      </c>
      <c r="C8" s="77">
        <f t="shared" si="3"/>
        <v>1871.166667</v>
      </c>
      <c r="D8" s="71" t="s">
        <v>116</v>
      </c>
      <c r="E8" s="162">
        <v>13.0349719</v>
      </c>
      <c r="F8" s="163">
        <v>104.8665</v>
      </c>
      <c r="G8" s="163">
        <v>103.4404</v>
      </c>
      <c r="H8" s="163">
        <v>101.06113351</v>
      </c>
      <c r="I8" s="163">
        <v>104.8665</v>
      </c>
      <c r="J8" s="163">
        <v>13.0349719</v>
      </c>
      <c r="K8" s="163">
        <v>13.0349719</v>
      </c>
      <c r="L8" s="163">
        <v>22.59</v>
      </c>
      <c r="M8" s="164">
        <v>11.1932198</v>
      </c>
      <c r="N8" s="19">
        <f t="shared" ref="N8:T8" si="4">F8/F7/$E8*$E7-1</f>
        <v>0.0144157692</v>
      </c>
      <c r="O8" s="19">
        <f t="shared" si="4"/>
        <v>-0.003552413693</v>
      </c>
      <c r="P8" s="19">
        <f t="shared" si="4"/>
        <v>-0.009387133372</v>
      </c>
      <c r="Q8" s="19">
        <f t="shared" si="4"/>
        <v>0.0144157692</v>
      </c>
      <c r="R8" s="19">
        <f t="shared" si="4"/>
        <v>0</v>
      </c>
      <c r="S8" s="19">
        <f t="shared" si="4"/>
        <v>0</v>
      </c>
      <c r="T8" s="19">
        <f t="shared" si="4"/>
        <v>-0.01460153359</v>
      </c>
      <c r="U8" s="166">
        <v>0.0</v>
      </c>
      <c r="V8" s="166">
        <v>0.0</v>
      </c>
      <c r="W8" s="19">
        <f t="array" ref="W8">mmult(N8:T8,'Parameters &amp; Main Results'!$B$6:$B$12)-'Parameters &amp; Main Results'!$B$16/12+mmult(U8:V8,'Parameters &amp; Main Results'!$B$14:$B$15)</f>
        <v>0.009882056812</v>
      </c>
      <c r="X8" s="77">
        <f t="shared" si="5"/>
        <v>52401.93996</v>
      </c>
      <c r="Y8" s="77">
        <f>X8/offset(X8,'Parameters &amp; Main Results'!$B$32,0)</f>
        <v>38.57191199</v>
      </c>
      <c r="Z8" s="77">
        <f>sumproduct(X8:offset(X8,'Parameters &amp; Main Results'!$B$32-1,0) , 'Cash Flow Assist'!$P$11:offset('Cash Flow Assist'!$P$11,'Parameters &amp; Main Results'!$B$32-1,0)  )/offset(X8,'Parameters &amp; Main Results'!$B$32,0)</f>
        <v>6091.522668</v>
      </c>
      <c r="AA8" s="77">
        <f>sumproduct(X8:offset(X8,'Parameters &amp; Main Results'!$B$32-1,0),'Parameters &amp; Main Results'!$B$36:offset('Parameters &amp; Main Results'!$B$36,'Parameters &amp; Main Results'!$B$32-1,0)   )/offset(X8,'Parameters &amp; Main Results'!$B$32,0)</f>
        <v>0.8384898763</v>
      </c>
      <c r="AB8" s="167">
        <f t="shared" si="6"/>
        <v>0</v>
      </c>
    </row>
    <row r="9">
      <c r="A9">
        <f t="shared" si="2"/>
        <v>4</v>
      </c>
      <c r="B9" s="71">
        <v>1871.0</v>
      </c>
      <c r="C9" s="77">
        <f t="shared" si="3"/>
        <v>1871.25</v>
      </c>
      <c r="D9" s="71" t="s">
        <v>116</v>
      </c>
      <c r="E9" s="162">
        <v>12.55922645</v>
      </c>
      <c r="F9" s="163">
        <v>108.4461</v>
      </c>
      <c r="G9" s="163">
        <v>105.0518</v>
      </c>
      <c r="H9" s="163">
        <v>101.59591534</v>
      </c>
      <c r="I9" s="163">
        <v>108.4461</v>
      </c>
      <c r="J9" s="163">
        <v>12.55922645</v>
      </c>
      <c r="K9" s="163">
        <v>12.55922645</v>
      </c>
      <c r="L9" s="163">
        <v>22.59</v>
      </c>
      <c r="M9" s="164">
        <v>12.08019752</v>
      </c>
      <c r="N9" s="19">
        <f t="shared" ref="N9:T9" si="7">F9/F8/$E9*$E8-1</f>
        <v>0.07330801661</v>
      </c>
      <c r="O9" s="19">
        <f t="shared" si="7"/>
        <v>0.05404830716</v>
      </c>
      <c r="P9" s="19">
        <f t="shared" si="7"/>
        <v>0.04337227124</v>
      </c>
      <c r="Q9" s="19">
        <f t="shared" si="7"/>
        <v>0.07330801661</v>
      </c>
      <c r="R9" s="19">
        <f t="shared" si="7"/>
        <v>0</v>
      </c>
      <c r="S9" s="19">
        <f t="shared" si="7"/>
        <v>0</v>
      </c>
      <c r="T9" s="19">
        <f t="shared" si="7"/>
        <v>0.03788015543</v>
      </c>
      <c r="U9" s="166">
        <v>0.0</v>
      </c>
      <c r="V9" s="166">
        <v>0.0</v>
      </c>
      <c r="W9" s="19">
        <f t="array" ref="W9">mmult(N9:T9,'Parameters &amp; Main Results'!$B$6:$B$12)-'Parameters &amp; Main Results'!$B$16/12+mmult(U9:V9,'Parameters &amp; Main Results'!$B$14:$B$15)</f>
        <v>0.06845142258</v>
      </c>
      <c r="X9" s="77">
        <f t="shared" si="5"/>
        <v>51889.16825</v>
      </c>
      <c r="Y9" s="77">
        <f>X9/offset(X9,'Parameters &amp; Main Results'!$B$32,0)</f>
        <v>36.5910835</v>
      </c>
      <c r="Z9" s="77">
        <f>sumproduct(X9:offset(X9,'Parameters &amp; Main Results'!$B$32-1,0) , 'Cash Flow Assist'!$P$11:offset('Cash Flow Assist'!$P$11,'Parameters &amp; Main Results'!$B$32-1,0)  )/offset(X9,'Parameters &amp; Main Results'!$B$32,0)</f>
        <v>5799.808341</v>
      </c>
      <c r="AA9" s="77">
        <f>sumproduct(X9:offset(X9,'Parameters &amp; Main Results'!$B$32-1,0),'Parameters &amp; Main Results'!$B$36:offset('Parameters &amp; Main Results'!$B$36,'Parameters &amp; Main Results'!$B$32-1,0)   )/offset(X9,'Parameters &amp; Main Results'!$B$32,0)</f>
        <v>0.7994813469</v>
      </c>
      <c r="AB9" s="167">
        <f t="shared" si="6"/>
        <v>0</v>
      </c>
    </row>
    <row r="10">
      <c r="A10">
        <f t="shared" si="2"/>
        <v>5</v>
      </c>
      <c r="B10" s="71">
        <v>1871.0</v>
      </c>
      <c r="C10" s="77">
        <f t="shared" si="3"/>
        <v>1871.333333</v>
      </c>
      <c r="D10" s="71" t="s">
        <v>116</v>
      </c>
      <c r="E10" s="162">
        <v>12.27381157</v>
      </c>
      <c r="F10" s="163">
        <v>111.4745</v>
      </c>
      <c r="G10" s="163">
        <v>106.7299</v>
      </c>
      <c r="H10" s="163">
        <v>102.13352706</v>
      </c>
      <c r="I10" s="163">
        <v>111.4745</v>
      </c>
      <c r="J10" s="163">
        <v>12.27381157</v>
      </c>
      <c r="K10" s="163">
        <v>12.27381157</v>
      </c>
      <c r="L10" s="163">
        <v>22.59</v>
      </c>
      <c r="M10" s="164">
        <v>12.59776749</v>
      </c>
      <c r="N10" s="19">
        <f t="shared" ref="N10:T10" si="8">F10/F9/$E10*$E9-1</f>
        <v>0.05182874246</v>
      </c>
      <c r="O10" s="19">
        <f t="shared" si="8"/>
        <v>0.03959945654</v>
      </c>
      <c r="P10" s="19">
        <f t="shared" si="8"/>
        <v>0.02866869172</v>
      </c>
      <c r="Q10" s="19">
        <f t="shared" si="8"/>
        <v>0.05182874246</v>
      </c>
      <c r="R10" s="19">
        <f t="shared" si="8"/>
        <v>0</v>
      </c>
      <c r="S10" s="19">
        <f t="shared" si="8"/>
        <v>0</v>
      </c>
      <c r="T10" s="19">
        <f t="shared" si="8"/>
        <v>0.02325397277</v>
      </c>
      <c r="U10" s="166">
        <v>0.0</v>
      </c>
      <c r="V10" s="166">
        <v>0.0</v>
      </c>
      <c r="W10" s="19">
        <f t="array" ref="W10">mmult(N10:T10,'Parameters &amp; Main Results'!$B$6:$B$12)-'Parameters &amp; Main Results'!$B$16/12+mmult(U10:V10,'Parameters &amp; Main Results'!$B$14:$B$15)</f>
        <v>0.04872975431</v>
      </c>
      <c r="X10" s="77">
        <f t="shared" si="5"/>
        <v>48564.83613</v>
      </c>
      <c r="Y10" s="77">
        <f>X10/offset(X10,'Parameters &amp; Main Results'!$B$32,0)</f>
        <v>32.11975853</v>
      </c>
      <c r="Z10" s="77">
        <f>sumproduct(X10:offset(X10,'Parameters &amp; Main Results'!$B$32-1,0) , 'Cash Flow Assist'!$P$11:offset('Cash Flow Assist'!$P$11,'Parameters &amp; Main Results'!$B$32-1,0)  )/offset(X10,'Parameters &amp; Main Results'!$B$32,0)</f>
        <v>5406.200211</v>
      </c>
      <c r="AA10" s="77">
        <f>sumproduct(X10:offset(X10,'Parameters &amp; Main Results'!$B$32-1,0),'Parameters &amp; Main Results'!$B$36:offset('Parameters &amp; Main Results'!$B$36,'Parameters &amp; Main Results'!$B$32-1,0)   )/offset(X10,'Parameters &amp; Main Results'!$B$32,0)</f>
        <v>0.746235511</v>
      </c>
      <c r="AB10" s="167">
        <f t="shared" si="6"/>
        <v>0</v>
      </c>
    </row>
    <row r="11">
      <c r="A11">
        <f t="shared" si="2"/>
        <v>6</v>
      </c>
      <c r="B11" s="71">
        <v>1871.0</v>
      </c>
      <c r="C11" s="77">
        <f t="shared" si="3"/>
        <v>1871.416667</v>
      </c>
      <c r="D11" s="71" t="s">
        <v>116</v>
      </c>
      <c r="E11" s="162">
        <v>12.08348099</v>
      </c>
      <c r="F11" s="163">
        <v>111.0829</v>
      </c>
      <c r="G11" s="163">
        <v>107.9494</v>
      </c>
      <c r="H11" s="163">
        <v>102.67398364</v>
      </c>
      <c r="I11" s="163">
        <v>111.0829</v>
      </c>
      <c r="J11" s="163">
        <v>12.08348099</v>
      </c>
      <c r="K11" s="163">
        <v>12.08348099</v>
      </c>
      <c r="L11" s="163">
        <v>22.59</v>
      </c>
      <c r="M11" s="164">
        <v>12.60602298</v>
      </c>
      <c r="N11" s="19">
        <f t="shared" ref="N11:T11" si="9">F11/F10/$E11*$E10-1</f>
        <v>0.01218305984</v>
      </c>
      <c r="O11" s="19">
        <f t="shared" si="9"/>
        <v>0.02735731781</v>
      </c>
      <c r="P11" s="19">
        <f t="shared" si="9"/>
        <v>0.02112632111</v>
      </c>
      <c r="Q11" s="19">
        <f t="shared" si="9"/>
        <v>0.01218305984</v>
      </c>
      <c r="R11" s="19">
        <f t="shared" si="9"/>
        <v>0</v>
      </c>
      <c r="S11" s="19">
        <f t="shared" si="9"/>
        <v>0</v>
      </c>
      <c r="T11" s="19">
        <f t="shared" si="9"/>
        <v>0.0157513038</v>
      </c>
      <c r="U11" s="166">
        <v>0.0</v>
      </c>
      <c r="V11" s="166">
        <v>0.0</v>
      </c>
      <c r="W11" s="19">
        <f t="array" ref="W11">mmult(N11:T11,'Parameters &amp; Main Results'!$B$6:$B$12)-'Parameters &amp; Main Results'!$B$16/12+mmult(U11:V11,'Parameters &amp; Main Results'!$B$14:$B$15)</f>
        <v>0.01593495767</v>
      </c>
      <c r="X11" s="77">
        <f t="shared" si="5"/>
        <v>46308.24665</v>
      </c>
      <c r="Y11" s="77">
        <f>X11/offset(X11,'Parameters &amp; Main Results'!$B$32,0)</f>
        <v>28.02307894</v>
      </c>
      <c r="Z11" s="77">
        <f>sumproduct(X11:offset(X11,'Parameters &amp; Main Results'!$B$32-1,0) , 'Cash Flow Assist'!$P$11:offset('Cash Flow Assist'!$P$11,'Parameters &amp; Main Results'!$B$32-1,0)  )/offset(X11,'Parameters &amp; Main Results'!$B$32,0)</f>
        <v>4918.040914</v>
      </c>
      <c r="AA11" s="77">
        <f>sumproduct(X11:offset(X11,'Parameters &amp; Main Results'!$B$32-1,0),'Parameters &amp; Main Results'!$B$36:offset('Parameters &amp; Main Results'!$B$36,'Parameters &amp; Main Results'!$B$32-1,0)   )/offset(X11,'Parameters &amp; Main Results'!$B$32,0)</f>
        <v>0.6794953209</v>
      </c>
      <c r="AB11" s="167">
        <f t="shared" si="6"/>
        <v>0</v>
      </c>
    </row>
    <row r="12">
      <c r="A12">
        <f t="shared" si="2"/>
        <v>7</v>
      </c>
      <c r="B12" s="71">
        <v>1871.0</v>
      </c>
      <c r="C12" s="77">
        <f t="shared" si="3"/>
        <v>1871.5</v>
      </c>
      <c r="D12" s="71" t="s">
        <v>116</v>
      </c>
      <c r="E12" s="162">
        <v>12.08348099</v>
      </c>
      <c r="F12" s="163">
        <v>109.5497</v>
      </c>
      <c r="G12" s="163">
        <v>106.6293</v>
      </c>
      <c r="H12" s="163">
        <v>103.21730013</v>
      </c>
      <c r="I12" s="163">
        <v>109.5497</v>
      </c>
      <c r="J12" s="163">
        <v>12.08348099</v>
      </c>
      <c r="K12" s="163">
        <v>12.08348099</v>
      </c>
      <c r="L12" s="163">
        <v>22.59</v>
      </c>
      <c r="M12" s="164">
        <v>12.28616144</v>
      </c>
      <c r="N12" s="19">
        <f t="shared" ref="N12:T12" si="10">F12/F11/$E12*$E11-1</f>
        <v>-0.01380230441</v>
      </c>
      <c r="O12" s="19">
        <f t="shared" si="10"/>
        <v>-0.0122288776</v>
      </c>
      <c r="P12" s="19">
        <f t="shared" si="10"/>
        <v>0.005291666601</v>
      </c>
      <c r="Q12" s="19">
        <f t="shared" si="10"/>
        <v>-0.01380230441</v>
      </c>
      <c r="R12" s="19">
        <f t="shared" si="10"/>
        <v>0</v>
      </c>
      <c r="S12" s="19">
        <f t="shared" si="10"/>
        <v>0</v>
      </c>
      <c r="T12" s="19">
        <f t="shared" si="10"/>
        <v>0</v>
      </c>
      <c r="U12" s="166">
        <v>0.0</v>
      </c>
      <c r="V12" s="166">
        <v>0.0</v>
      </c>
      <c r="W12" s="19">
        <f t="array" ref="W12">mmult(N12:T12,'Parameters &amp; Main Results'!$B$6:$B$12)-'Parameters &amp; Main Results'!$B$16/12+mmult(U12:V12,'Parameters &amp; Main Results'!$B$14:$B$15)</f>
        <v>-0.01345061437</v>
      </c>
      <c r="X12" s="77">
        <f t="shared" si="5"/>
        <v>45581.90098</v>
      </c>
      <c r="Y12" s="77">
        <f>X12/offset(X12,'Parameters &amp; Main Results'!$B$32,0)</f>
        <v>31.01631686</v>
      </c>
      <c r="Z12" s="77">
        <f>sumproduct(X12:offset(X12,'Parameters &amp; Main Results'!$B$32-1,0) , 'Cash Flow Assist'!$P$11:offset('Cash Flow Assist'!$P$11,'Parameters &amp; Main Results'!$B$32-1,0)  )/offset(X12,'Parameters &amp; Main Results'!$B$32,0)</f>
        <v>5499.706652</v>
      </c>
      <c r="AA12" s="77">
        <f>sumproduct(X12:offset(X12,'Parameters &amp; Main Results'!$B$32-1,0),'Parameters &amp; Main Results'!$B$36:offset('Parameters &amp; Main Results'!$B$36,'Parameters &amp; Main Results'!$B$32-1,0)   )/offset(X12,'Parameters &amp; Main Results'!$B$32,0)</f>
        <v>0.7604770447</v>
      </c>
      <c r="AB12" s="167">
        <f t="shared" si="6"/>
        <v>-0.01380230441</v>
      </c>
    </row>
    <row r="13">
      <c r="A13">
        <f t="shared" si="2"/>
        <v>8</v>
      </c>
      <c r="B13" s="71">
        <v>1871.0</v>
      </c>
      <c r="C13" s="77">
        <f t="shared" si="3"/>
        <v>1871.583333</v>
      </c>
      <c r="D13" s="71" t="s">
        <v>116</v>
      </c>
      <c r="E13" s="162">
        <v>11.8932314</v>
      </c>
      <c r="F13" s="163">
        <v>111.175</v>
      </c>
      <c r="G13" s="163">
        <v>107.499</v>
      </c>
      <c r="H13" s="163">
        <v>103.76349168</v>
      </c>
      <c r="I13" s="163">
        <v>111.175</v>
      </c>
      <c r="J13" s="163">
        <v>11.8932314</v>
      </c>
      <c r="K13" s="163">
        <v>11.8932314</v>
      </c>
      <c r="L13" s="163">
        <v>22.59</v>
      </c>
      <c r="M13" s="164">
        <v>12.54666051</v>
      </c>
      <c r="N13" s="19">
        <f t="shared" ref="N13:T13" si="11">F13/F12/$E13*$E12-1</f>
        <v>0.03106997412</v>
      </c>
      <c r="O13" s="19">
        <f t="shared" si="11"/>
        <v>0.02428322572</v>
      </c>
      <c r="P13" s="19">
        <f t="shared" si="11"/>
        <v>0.02137277376</v>
      </c>
      <c r="Q13" s="19">
        <f t="shared" si="11"/>
        <v>0.03106997412</v>
      </c>
      <c r="R13" s="19">
        <f t="shared" si="11"/>
        <v>0</v>
      </c>
      <c r="S13" s="19">
        <f t="shared" si="11"/>
        <v>0</v>
      </c>
      <c r="T13" s="19">
        <f t="shared" si="11"/>
        <v>0.01599645913</v>
      </c>
      <c r="U13" s="166">
        <v>0.0</v>
      </c>
      <c r="V13" s="166">
        <v>0.0</v>
      </c>
      <c r="W13" s="19">
        <f t="array" ref="W13">mmult(N13:T13,'Parameters &amp; Main Results'!$B$6:$B$12)-'Parameters &amp; Main Results'!$B$16/12+mmult(U13:V13,'Parameters &amp; Main Results'!$B$14:$B$15)</f>
        <v>0.02933162035</v>
      </c>
      <c r="X13" s="77">
        <f t="shared" si="5"/>
        <v>46203.36462</v>
      </c>
      <c r="Y13" s="77">
        <f>X13/offset(X13,'Parameters &amp; Main Results'!$B$32,0)</f>
        <v>29.78019741</v>
      </c>
      <c r="Z13" s="77">
        <f>sumproduct(X13:offset(X13,'Parameters &amp; Main Results'!$B$32-1,0) , 'Cash Flow Assist'!$P$11:offset('Cash Flow Assist'!$P$11,'Parameters &amp; Main Results'!$B$32-1,0)  )/offset(X13,'Parameters &amp; Main Results'!$B$32,0)</f>
        <v>5181.063531</v>
      </c>
      <c r="AA13" s="77">
        <f>sumproduct(X13:offset(X13,'Parameters &amp; Main Results'!$B$32-1,0),'Parameters &amp; Main Results'!$B$36:offset('Parameters &amp; Main Results'!$B$36,'Parameters &amp; Main Results'!$B$32-1,0)   )/offset(X13,'Parameters &amp; Main Results'!$B$32,0)</f>
        <v>0.7168892609</v>
      </c>
      <c r="AB13" s="167">
        <f t="shared" si="6"/>
        <v>0</v>
      </c>
    </row>
    <row r="14">
      <c r="A14">
        <f t="shared" si="2"/>
        <v>9</v>
      </c>
      <c r="B14" s="71">
        <v>1871.0</v>
      </c>
      <c r="C14" s="77">
        <f t="shared" si="3"/>
        <v>1871.666667</v>
      </c>
      <c r="D14" s="71" t="s">
        <v>116</v>
      </c>
      <c r="E14" s="162">
        <v>12.17864628</v>
      </c>
      <c r="F14" s="163">
        <v>112.8066</v>
      </c>
      <c r="G14" s="163">
        <v>108.9061</v>
      </c>
      <c r="H14" s="163">
        <v>104.31257349</v>
      </c>
      <c r="I14" s="163">
        <v>112.8066</v>
      </c>
      <c r="J14" s="163">
        <v>12.17864628</v>
      </c>
      <c r="K14" s="163">
        <v>12.17864628</v>
      </c>
      <c r="L14" s="163">
        <v>22.59</v>
      </c>
      <c r="M14" s="164">
        <v>12.30542294</v>
      </c>
      <c r="N14" s="19">
        <f t="shared" ref="N14:T14" si="12">F14/F13/$E14*$E13-1</f>
        <v>-0.009103661723</v>
      </c>
      <c r="O14" s="19">
        <f t="shared" si="12"/>
        <v>-0.01065301738</v>
      </c>
      <c r="P14" s="19">
        <f t="shared" si="12"/>
        <v>-0.01826802904</v>
      </c>
      <c r="Q14" s="19">
        <f t="shared" si="12"/>
        <v>-0.009103661723</v>
      </c>
      <c r="R14" s="19">
        <f t="shared" si="12"/>
        <v>0</v>
      </c>
      <c r="S14" s="19">
        <f t="shared" si="12"/>
        <v>0</v>
      </c>
      <c r="T14" s="19">
        <f t="shared" si="12"/>
        <v>-0.02343568188</v>
      </c>
      <c r="U14" s="166">
        <v>0.0</v>
      </c>
      <c r="V14" s="166">
        <v>0.0</v>
      </c>
      <c r="W14" s="19">
        <f t="array" ref="W14">mmult(N14:T14,'Parameters &amp; Main Results'!$B$6:$B$12)-'Parameters &amp; Main Results'!$B$16/12+mmult(U14:V14,'Parameters &amp; Main Results'!$B$14:$B$15)</f>
        <v>-0.009532667303</v>
      </c>
      <c r="X14" s="77">
        <f t="shared" si="5"/>
        <v>44886.76313</v>
      </c>
      <c r="Y14" s="77">
        <f>X14/offset(X14,'Parameters &amp; Main Results'!$B$32,0)</f>
        <v>29.25191254</v>
      </c>
      <c r="Z14" s="77">
        <f>sumproduct(X14:offset(X14,'Parameters &amp; Main Results'!$B$32-1,0) , 'Cash Flow Assist'!$P$11:offset('Cash Flow Assist'!$P$11,'Parameters &amp; Main Results'!$B$32-1,0)  )/offset(X14,'Parameters &amp; Main Results'!$B$32,0)</f>
        <v>5209.328511</v>
      </c>
      <c r="AA14" s="77">
        <f>sumproduct(X14:offset(X14,'Parameters &amp; Main Results'!$B$32-1,0),'Parameters &amp; Main Results'!$B$36:offset('Parameters &amp; Main Results'!$B$36,'Parameters &amp; Main Results'!$B$32-1,0)   )/offset(X14,'Parameters &amp; Main Results'!$B$32,0)</f>
        <v>0.7213338161</v>
      </c>
      <c r="AB14" s="167">
        <f t="shared" si="6"/>
        <v>-0.009103661723</v>
      </c>
    </row>
    <row r="15">
      <c r="A15">
        <f t="shared" si="2"/>
        <v>10</v>
      </c>
      <c r="B15" s="71">
        <v>1871.0</v>
      </c>
      <c r="C15" s="77">
        <f t="shared" si="3"/>
        <v>1871.75</v>
      </c>
      <c r="D15" s="71" t="s">
        <v>116</v>
      </c>
      <c r="E15" s="162">
        <v>12.36889587</v>
      </c>
      <c r="F15" s="163">
        <v>107.486</v>
      </c>
      <c r="G15" s="163">
        <v>108.5851</v>
      </c>
      <c r="H15" s="163">
        <v>104.86456086</v>
      </c>
      <c r="I15" s="163">
        <v>107.486</v>
      </c>
      <c r="J15" s="163">
        <v>12.36889587</v>
      </c>
      <c r="K15" s="163">
        <v>12.36889587</v>
      </c>
      <c r="L15" s="163">
        <v>22.59</v>
      </c>
      <c r="M15" s="164">
        <v>11.47066276</v>
      </c>
      <c r="N15" s="19">
        <f t="shared" ref="N15:T15" si="13">F15/F14/$E15*$E14-1</f>
        <v>-0.06182150222</v>
      </c>
      <c r="O15" s="19">
        <f t="shared" si="13"/>
        <v>-0.01828344831</v>
      </c>
      <c r="P15" s="19">
        <f t="shared" si="13"/>
        <v>-0.01017101725</v>
      </c>
      <c r="Q15" s="19">
        <f t="shared" si="13"/>
        <v>-0.06182150222</v>
      </c>
      <c r="R15" s="19">
        <f t="shared" si="13"/>
        <v>0</v>
      </c>
      <c r="S15" s="19">
        <f t="shared" si="13"/>
        <v>0</v>
      </c>
      <c r="T15" s="19">
        <f t="shared" si="13"/>
        <v>-0.01538129126</v>
      </c>
      <c r="U15" s="166">
        <v>0.0</v>
      </c>
      <c r="V15" s="166">
        <v>0.0</v>
      </c>
      <c r="W15" s="19">
        <f t="array" ref="W15">mmult(N15:T15,'Parameters &amp; Main Results'!$B$6:$B$12)-'Parameters &amp; Main Results'!$B$16/12+mmult(U15:V15,'Parameters &amp; Main Results'!$B$14:$B$15)</f>
        <v>-0.05097865541</v>
      </c>
      <c r="X15" s="77">
        <f t="shared" si="5"/>
        <v>45318.7719</v>
      </c>
      <c r="Y15" s="77">
        <f>X15/offset(X15,'Parameters &amp; Main Results'!$B$32,0)</f>
        <v>23.09935869</v>
      </c>
      <c r="Z15" s="77">
        <f>sumproduct(X15:offset(X15,'Parameters &amp; Main Results'!$B$32-1,0) , 'Cash Flow Assist'!$P$11:offset('Cash Flow Assist'!$P$11,'Parameters &amp; Main Results'!$B$32-1,0)  )/offset(X15,'Parameters &amp; Main Results'!$B$32,0)</f>
        <v>4052.339528</v>
      </c>
      <c r="AA15" s="77">
        <f>sumproduct(X15:offset(X15,'Parameters &amp; Main Results'!$B$32-1,0),'Parameters &amp; Main Results'!$B$36:offset('Parameters &amp; Main Results'!$B$36,'Parameters &amp; Main Results'!$B$32-1,0)   )/offset(X15,'Parameters &amp; Main Results'!$B$32,0)</f>
        <v>0.561378023</v>
      </c>
      <c r="AB15" s="167">
        <f t="shared" si="6"/>
        <v>-0.0703623619</v>
      </c>
    </row>
    <row r="16">
      <c r="A16">
        <f t="shared" si="2"/>
        <v>11</v>
      </c>
      <c r="B16" s="71">
        <v>1871.0</v>
      </c>
      <c r="C16" s="77">
        <f t="shared" si="3"/>
        <v>1871.833333</v>
      </c>
      <c r="D16" s="71" t="s">
        <v>116</v>
      </c>
      <c r="E16" s="162">
        <v>12.36889587</v>
      </c>
      <c r="F16" s="163">
        <v>109.1344</v>
      </c>
      <c r="G16" s="163">
        <v>109.2235</v>
      </c>
      <c r="H16" s="163">
        <v>105.41946916</v>
      </c>
      <c r="I16" s="163">
        <v>109.1344</v>
      </c>
      <c r="J16" s="163">
        <v>12.36889587</v>
      </c>
      <c r="K16" s="163">
        <v>12.36889587</v>
      </c>
      <c r="L16" s="163">
        <v>22.59</v>
      </c>
      <c r="M16" s="164">
        <v>11.59512551</v>
      </c>
      <c r="N16" s="19">
        <f t="shared" ref="N16:T16" si="14">F16/F15/$E16*$E15-1</f>
        <v>0.01533595073</v>
      </c>
      <c r="O16" s="19">
        <f t="shared" si="14"/>
        <v>0.005879259677</v>
      </c>
      <c r="P16" s="19">
        <f t="shared" si="14"/>
        <v>0.005291666655</v>
      </c>
      <c r="Q16" s="19">
        <f t="shared" si="14"/>
        <v>0.01533595073</v>
      </c>
      <c r="R16" s="19">
        <f t="shared" si="14"/>
        <v>0</v>
      </c>
      <c r="S16" s="19">
        <f t="shared" si="14"/>
        <v>0</v>
      </c>
      <c r="T16" s="19">
        <f t="shared" si="14"/>
        <v>0</v>
      </c>
      <c r="U16" s="166">
        <v>0.0</v>
      </c>
      <c r="V16" s="166">
        <v>0.0</v>
      </c>
      <c r="W16" s="19">
        <f t="array" ref="W16">mmult(N16:T16,'Parameters &amp; Main Results'!$B$6:$B$12)-'Parameters &amp; Main Results'!$B$16/12+mmult(U16:V16,'Parameters &amp; Main Results'!$B$14:$B$15)</f>
        <v>0.0129301113</v>
      </c>
      <c r="X16" s="77">
        <f t="shared" si="5"/>
        <v>47753.164</v>
      </c>
      <c r="Y16" s="77">
        <f>X16/offset(X16,'Parameters &amp; Main Results'!$B$32,0)</f>
        <v>25.99660702</v>
      </c>
      <c r="Z16" s="77">
        <f>sumproduct(X16:offset(X16,'Parameters &amp; Main Results'!$B$32-1,0) , 'Cash Flow Assist'!$P$11:offset('Cash Flow Assist'!$P$11,'Parameters &amp; Main Results'!$B$32-1,0)  )/offset(X16,'Parameters &amp; Main Results'!$B$32,0)</f>
        <v>4304.509335</v>
      </c>
      <c r="AA16" s="77">
        <f>sumproduct(X16:offset(X16,'Parameters &amp; Main Results'!$B$32-1,0),'Parameters &amp; Main Results'!$B$36:offset('Parameters &amp; Main Results'!$B$36,'Parameters &amp; Main Results'!$B$32-1,0)   )/offset(X16,'Parameters &amp; Main Results'!$B$32,0)</f>
        <v>0.5968832692</v>
      </c>
      <c r="AB16" s="167">
        <f t="shared" si="6"/>
        <v>-0.05610548489</v>
      </c>
    </row>
    <row r="17">
      <c r="A17">
        <f t="shared" si="2"/>
        <v>12</v>
      </c>
      <c r="B17" s="71">
        <v>1871.0</v>
      </c>
      <c r="C17" s="77">
        <f t="shared" si="3"/>
        <v>1871.916667</v>
      </c>
      <c r="D17" s="71" t="s">
        <v>116</v>
      </c>
      <c r="E17" s="162">
        <v>12.65439174</v>
      </c>
      <c r="F17" s="163">
        <v>112.2546</v>
      </c>
      <c r="G17" s="163">
        <v>110.1027</v>
      </c>
      <c r="H17" s="163">
        <v>105.97731385</v>
      </c>
      <c r="I17" s="163">
        <v>112.2546</v>
      </c>
      <c r="J17" s="163">
        <v>12.65439174</v>
      </c>
      <c r="K17" s="163">
        <v>12.65439174</v>
      </c>
      <c r="L17" s="163">
        <v>22.59</v>
      </c>
      <c r="M17" s="164">
        <v>11.606941</v>
      </c>
      <c r="N17" s="19">
        <f t="shared" ref="N17:T17" si="15">F17/F16/$E17*$E16-1</f>
        <v>0.005384395256</v>
      </c>
      <c r="O17" s="19">
        <f t="shared" si="15"/>
        <v>-0.01469306711</v>
      </c>
      <c r="P17" s="19">
        <f t="shared" si="15"/>
        <v>-0.01738872959</v>
      </c>
      <c r="Q17" s="19">
        <f t="shared" si="15"/>
        <v>0.005384395256</v>
      </c>
      <c r="R17" s="19">
        <f t="shared" si="15"/>
        <v>0</v>
      </c>
      <c r="S17" s="19">
        <f t="shared" si="15"/>
        <v>0</v>
      </c>
      <c r="T17" s="19">
        <f t="shared" si="15"/>
        <v>-0.0225610109</v>
      </c>
      <c r="U17" s="166">
        <v>0.0</v>
      </c>
      <c r="V17" s="166">
        <v>0.0</v>
      </c>
      <c r="W17" s="19">
        <f t="array" ref="W17">mmult(N17:T17,'Parameters &amp; Main Results'!$B$6:$B$12)-'Parameters &amp; Main Results'!$B$16/12+mmult(U17:V17,'Parameters &amp; Main Results'!$B$14:$B$15)</f>
        <v>0.000323362999</v>
      </c>
      <c r="X17" s="77">
        <f t="shared" si="5"/>
        <v>47143.5921</v>
      </c>
      <c r="Y17" s="77">
        <f>X17/offset(X17,'Parameters &amp; Main Results'!$B$32,0)</f>
        <v>24.21713819</v>
      </c>
      <c r="Z17" s="77">
        <f>sumproduct(X17:offset(X17,'Parameters &amp; Main Results'!$B$32-1,0) , 'Cash Flow Assist'!$P$11:offset('Cash Flow Assist'!$P$11,'Parameters &amp; Main Results'!$B$32-1,0)  )/offset(X17,'Parameters &amp; Main Results'!$B$32,0)</f>
        <v>4038.126827</v>
      </c>
      <c r="AA17" s="77">
        <f>sumproduct(X17:offset(X17,'Parameters &amp; Main Results'!$B$32-1,0),'Parameters &amp; Main Results'!$B$36:offset('Parameters &amp; Main Results'!$B$36,'Parameters &amp; Main Results'!$B$32-1,0)   )/offset(X17,'Parameters &amp; Main Results'!$B$32,0)</f>
        <v>0.5606168601</v>
      </c>
      <c r="AB17" s="167">
        <f t="shared" si="6"/>
        <v>-0.05102318374</v>
      </c>
    </row>
    <row r="18">
      <c r="A18">
        <f t="shared" ref="A18:A2477" si="17">A6</f>
        <v>1</v>
      </c>
      <c r="B18">
        <f t="shared" ref="B18:B2477" si="18">B6+1</f>
        <v>1872</v>
      </c>
      <c r="C18" s="77">
        <f t="shared" si="3"/>
        <v>1872</v>
      </c>
      <c r="D18" s="71" t="s">
        <v>116</v>
      </c>
      <c r="E18" s="162">
        <v>12.65439174</v>
      </c>
      <c r="F18" s="163">
        <v>115.422</v>
      </c>
      <c r="G18" s="163">
        <v>107.3128</v>
      </c>
      <c r="H18" s="163">
        <v>106.66704954</v>
      </c>
      <c r="I18" s="163">
        <v>115.422</v>
      </c>
      <c r="J18" s="163">
        <v>12.65439174</v>
      </c>
      <c r="K18" s="163">
        <v>12.65439174</v>
      </c>
      <c r="L18" s="163">
        <v>23.19</v>
      </c>
      <c r="M18" s="164">
        <v>11.90273721</v>
      </c>
      <c r="N18" s="19">
        <f t="shared" ref="N18:T18" si="16">F18/F17/$E18*$E17-1</f>
        <v>0.02821621564</v>
      </c>
      <c r="O18" s="19">
        <f t="shared" si="16"/>
        <v>-0.0253390698</v>
      </c>
      <c r="P18" s="19">
        <f t="shared" si="16"/>
        <v>0.006508333387</v>
      </c>
      <c r="Q18" s="19">
        <f t="shared" si="16"/>
        <v>0.02821621564</v>
      </c>
      <c r="R18" s="19">
        <f t="shared" si="16"/>
        <v>0</v>
      </c>
      <c r="S18" s="19">
        <f t="shared" si="16"/>
        <v>0</v>
      </c>
      <c r="T18" s="19">
        <f t="shared" si="16"/>
        <v>0.02656042497</v>
      </c>
      <c r="U18" s="166">
        <v>0.0</v>
      </c>
      <c r="V18" s="166">
        <v>0.0</v>
      </c>
      <c r="W18" s="19">
        <f t="array" ref="W18">mmult(N18:T18,'Parameters &amp; Main Results'!$B$6:$B$12)-'Parameters &amp; Main Results'!$B$16/12+mmult(U18:V18,'Parameters &amp; Main Results'!$B$14:$B$15)</f>
        <v>0.01478572761</v>
      </c>
      <c r="X18" s="77">
        <f t="shared" si="5"/>
        <v>47128.35254</v>
      </c>
      <c r="Y18" s="77">
        <f>X18/offset(X18,'Parameters &amp; Main Results'!$B$32,0)</f>
        <v>21.70282087</v>
      </c>
      <c r="Z18" s="77">
        <f>sumproduct(X18:offset(X18,'Parameters &amp; Main Results'!$B$32-1,0) , 'Cash Flow Assist'!$P$11:offset('Cash Flow Assist'!$P$11,'Parameters &amp; Main Results'!$B$32-1,0)  )/offset(X18,'Parameters &amp; Main Results'!$B$32,0)</f>
        <v>3599.229656</v>
      </c>
      <c r="AA18" s="77">
        <f>sumproduct(X18:offset(X18,'Parameters &amp; Main Results'!$B$32-1,0),'Parameters &amp; Main Results'!$B$36:offset('Parameters &amp; Main Results'!$B$36,'Parameters &amp; Main Results'!$B$32-1,0)   )/offset(X18,'Parameters &amp; Main Results'!$B$32,0)</f>
        <v>0.500270921</v>
      </c>
      <c r="AB18" s="167">
        <f t="shared" si="6"/>
        <v>-0.02424664926</v>
      </c>
    </row>
    <row r="19">
      <c r="A19">
        <f t="shared" si="17"/>
        <v>2</v>
      </c>
      <c r="B19">
        <f t="shared" si="18"/>
        <v>1872</v>
      </c>
      <c r="C19" s="77">
        <f t="shared" si="3"/>
        <v>1872.083333</v>
      </c>
      <c r="D19" s="71" t="s">
        <v>116</v>
      </c>
      <c r="E19" s="162">
        <v>12.65439174</v>
      </c>
      <c r="F19" s="163">
        <v>116.5362</v>
      </c>
      <c r="G19" s="163">
        <v>107.231</v>
      </c>
      <c r="H19" s="163">
        <v>107.36127425</v>
      </c>
      <c r="I19" s="163">
        <v>116.5362</v>
      </c>
      <c r="J19" s="163">
        <v>12.65439174</v>
      </c>
      <c r="K19" s="163">
        <v>12.65439174</v>
      </c>
      <c r="L19" s="163">
        <v>23.19</v>
      </c>
      <c r="M19" s="164">
        <v>11.97712516</v>
      </c>
      <c r="N19" s="19">
        <f t="shared" ref="N19:T19" si="19">F19/F18/$E19*$E18-1</f>
        <v>0.00965327234</v>
      </c>
      <c r="O19" s="19">
        <f t="shared" si="19"/>
        <v>-0.0007622576244</v>
      </c>
      <c r="P19" s="19">
        <f t="shared" si="19"/>
        <v>0.006508333295</v>
      </c>
      <c r="Q19" s="19">
        <f t="shared" si="19"/>
        <v>0.00965327234</v>
      </c>
      <c r="R19" s="19">
        <f t="shared" si="19"/>
        <v>0</v>
      </c>
      <c r="S19" s="19">
        <f t="shared" si="19"/>
        <v>0</v>
      </c>
      <c r="T19" s="19">
        <f t="shared" si="19"/>
        <v>0</v>
      </c>
      <c r="U19" s="166">
        <v>0.0</v>
      </c>
      <c r="V19" s="166">
        <v>0.0</v>
      </c>
      <c r="W19" s="19">
        <f t="array" ref="W19">mmult(N19:T19,'Parameters &amp; Main Results'!$B$6:$B$12)-'Parameters &amp; Main Results'!$B$16/12+mmult(U19:V19,'Parameters &amp; Main Results'!$B$14:$B$15)</f>
        <v>0.007007723182</v>
      </c>
      <c r="X19" s="77">
        <f t="shared" si="5"/>
        <v>46441.67853</v>
      </c>
      <c r="Y19" s="77">
        <f>X19/offset(X19,'Parameters &amp; Main Results'!$B$32,0)</f>
        <v>21.32584869</v>
      </c>
      <c r="Z19" s="77">
        <f>sumproduct(X19:offset(X19,'Parameters &amp; Main Results'!$B$32-1,0) , 'Cash Flow Assist'!$P$11:offset('Cash Flow Assist'!$P$11,'Parameters &amp; Main Results'!$B$32-1,0)  )/offset(X19,'Parameters &amp; Main Results'!$B$32,0)</f>
        <v>3568.360855</v>
      </c>
      <c r="AA19" s="77">
        <f>sumproduct(X19:offset(X19,'Parameters &amp; Main Results'!$B$32-1,0),'Parameters &amp; Main Results'!$B$36:offset('Parameters &amp; Main Results'!$B$36,'Parameters &amp; Main Results'!$B$32-1,0)   )/offset(X19,'Parameters &amp; Main Results'!$B$32,0)</f>
        <v>0.4965604604</v>
      </c>
      <c r="AB19" s="167">
        <f t="shared" si="6"/>
        <v>-0.01482743643</v>
      </c>
    </row>
    <row r="20">
      <c r="A20">
        <f t="shared" si="17"/>
        <v>3</v>
      </c>
      <c r="B20">
        <f t="shared" si="18"/>
        <v>1872</v>
      </c>
      <c r="C20" s="77">
        <f t="shared" si="3"/>
        <v>1872.166667</v>
      </c>
      <c r="D20" s="71" t="s">
        <v>116</v>
      </c>
      <c r="E20" s="162">
        <v>12.84464132</v>
      </c>
      <c r="F20" s="163">
        <v>120.6218</v>
      </c>
      <c r="G20" s="163">
        <v>108.1232</v>
      </c>
      <c r="H20" s="163">
        <v>108.06001721</v>
      </c>
      <c r="I20" s="163">
        <v>120.6218</v>
      </c>
      <c r="J20" s="163">
        <v>12.84464132</v>
      </c>
      <c r="K20" s="163">
        <v>12.84464132</v>
      </c>
      <c r="L20" s="163">
        <v>23.19</v>
      </c>
      <c r="M20" s="164">
        <v>12.16637776</v>
      </c>
      <c r="N20" s="19">
        <f t="shared" ref="N20:T20" si="20">F20/F19/$E20*$E19-1</f>
        <v>0.01972776849</v>
      </c>
      <c r="O20" s="19">
        <f t="shared" si="20"/>
        <v>-0.006614474065</v>
      </c>
      <c r="P20" s="19">
        <f t="shared" si="20"/>
        <v>-0.008399656925</v>
      </c>
      <c r="Q20" s="19">
        <f t="shared" si="20"/>
        <v>0.01972776849</v>
      </c>
      <c r="R20" s="19">
        <f t="shared" si="20"/>
        <v>0</v>
      </c>
      <c r="S20" s="19">
        <f t="shared" si="20"/>
        <v>0</v>
      </c>
      <c r="T20" s="19">
        <f t="shared" si="20"/>
        <v>-0.01481159148</v>
      </c>
      <c r="U20" s="166">
        <v>0.0</v>
      </c>
      <c r="V20" s="166">
        <v>0.0</v>
      </c>
      <c r="W20" s="19">
        <f t="array" ref="W20">mmult(N20:T20,'Parameters &amp; Main Results'!$B$6:$B$12)-'Parameters &amp; Main Results'!$B$16/12+mmult(U20:V20,'Parameters &amp; Main Results'!$B$14:$B$15)</f>
        <v>0.01310054118</v>
      </c>
      <c r="X20" s="77">
        <f t="shared" si="5"/>
        <v>46118.4929</v>
      </c>
      <c r="Y20" s="77">
        <f>X20/offset(X20,'Parameters &amp; Main Results'!$B$32,0)</f>
        <v>22.52216769</v>
      </c>
      <c r="Z20" s="77">
        <f>sumproduct(X20:offset(X20,'Parameters &amp; Main Results'!$B$32-1,0) , 'Cash Flow Assist'!$P$11:offset('Cash Flow Assist'!$P$11,'Parameters &amp; Main Results'!$B$32-1,0)  )/offset(X20,'Parameters &amp; Main Results'!$B$32,0)</f>
        <v>3773.32803</v>
      </c>
      <c r="AA20" s="77">
        <f>sumproduct(X20:offset(X20,'Parameters &amp; Main Results'!$B$32-1,0),'Parameters &amp; Main Results'!$B$36:offset('Parameters &amp; Main Results'!$B$36,'Parameters &amp; Main Results'!$B$32-1,0)   )/offset(X20,'Parameters &amp; Main Results'!$B$32,0)</f>
        <v>0.525753095</v>
      </c>
      <c r="AB20" s="167">
        <f t="shared" si="6"/>
        <v>0</v>
      </c>
    </row>
    <row r="21">
      <c r="A21">
        <f t="shared" si="17"/>
        <v>4</v>
      </c>
      <c r="B21">
        <f t="shared" si="18"/>
        <v>1872</v>
      </c>
      <c r="C21" s="77">
        <f t="shared" si="3"/>
        <v>1872.25</v>
      </c>
      <c r="D21" s="71" t="s">
        <v>116</v>
      </c>
      <c r="E21" s="162">
        <v>13.13013719</v>
      </c>
      <c r="F21" s="163">
        <v>124.7275</v>
      </c>
      <c r="G21" s="163">
        <v>110.7828</v>
      </c>
      <c r="H21" s="163">
        <v>108.76330782</v>
      </c>
      <c r="I21" s="163">
        <v>124.7275</v>
      </c>
      <c r="J21" s="163">
        <v>13.13013719</v>
      </c>
      <c r="K21" s="163">
        <v>13.13013719</v>
      </c>
      <c r="L21" s="163">
        <v>23.19</v>
      </c>
      <c r="M21" s="164">
        <v>12.26713077</v>
      </c>
      <c r="N21" s="19">
        <f t="shared" ref="N21:T21" si="21">F21/F20/$E21*$E20-1</f>
        <v>0.01155413574</v>
      </c>
      <c r="O21" s="19">
        <f t="shared" si="21"/>
        <v>0.002319465314</v>
      </c>
      <c r="P21" s="19">
        <f t="shared" si="21"/>
        <v>-0.01537673674</v>
      </c>
      <c r="Q21" s="19">
        <f t="shared" si="21"/>
        <v>0.01155413574</v>
      </c>
      <c r="R21" s="19">
        <f t="shared" si="21"/>
        <v>0</v>
      </c>
      <c r="S21" s="19">
        <f t="shared" si="21"/>
        <v>0</v>
      </c>
      <c r="T21" s="19">
        <f t="shared" si="21"/>
        <v>-0.02174355575</v>
      </c>
      <c r="U21" s="166">
        <v>0.0</v>
      </c>
      <c r="V21" s="166">
        <v>0.0</v>
      </c>
      <c r="W21" s="19">
        <f t="array" ref="W21">mmult(N21:T21,'Parameters &amp; Main Results'!$B$6:$B$12)-'Parameters &amp; Main Results'!$B$16/12+mmult(U21:V21,'Parameters &amp; Main Results'!$B$14:$B$15)</f>
        <v>0.009203801465</v>
      </c>
      <c r="X21" s="77">
        <f t="shared" si="5"/>
        <v>45522.12838</v>
      </c>
      <c r="Y21" s="77">
        <f>X21/offset(X21,'Parameters &amp; Main Results'!$B$32,0)</f>
        <v>20.59459305</v>
      </c>
      <c r="Z21" s="77">
        <f>sumproduct(X21:offset(X21,'Parameters &amp; Main Results'!$B$32-1,0) , 'Cash Flow Assist'!$P$11:offset('Cash Flow Assist'!$P$11,'Parameters &amp; Main Results'!$B$32-1,0)  )/offset(X21,'Parameters &amp; Main Results'!$B$32,0)</f>
        <v>3475.649165</v>
      </c>
      <c r="AA21" s="77">
        <f>sumproduct(X21:offset(X21,'Parameters &amp; Main Results'!$B$32-1,0),'Parameters &amp; Main Results'!$B$36:offset('Parameters &amp; Main Results'!$B$36,'Parameters &amp; Main Results'!$B$32-1,0)   )/offset(X21,'Parameters &amp; Main Results'!$B$32,0)</f>
        <v>0.4848329768</v>
      </c>
      <c r="AB21" s="167">
        <f t="shared" si="6"/>
        <v>0</v>
      </c>
    </row>
    <row r="22">
      <c r="A22">
        <f t="shared" si="17"/>
        <v>5</v>
      </c>
      <c r="B22">
        <f t="shared" si="18"/>
        <v>1872</v>
      </c>
      <c r="C22" s="77">
        <f t="shared" si="3"/>
        <v>1872.333333</v>
      </c>
      <c r="D22" s="71" t="s">
        <v>116</v>
      </c>
      <c r="E22" s="162">
        <v>13.13013719</v>
      </c>
      <c r="F22" s="163">
        <v>125.2607</v>
      </c>
      <c r="G22" s="163">
        <v>113.517</v>
      </c>
      <c r="H22" s="163">
        <v>109.47117568</v>
      </c>
      <c r="I22" s="163">
        <v>125.2607</v>
      </c>
      <c r="J22" s="163">
        <v>13.13013719</v>
      </c>
      <c r="K22" s="163">
        <v>13.13013719</v>
      </c>
      <c r="L22" s="163">
        <v>23.19</v>
      </c>
      <c r="M22" s="164">
        <v>12.29016392</v>
      </c>
      <c r="N22" s="19">
        <f t="shared" ref="N22:T22" si="22">F22/F21/$E22*$E21-1</f>
        <v>0.004274919324</v>
      </c>
      <c r="O22" s="19">
        <f t="shared" si="22"/>
        <v>0.02468072661</v>
      </c>
      <c r="P22" s="19">
        <f t="shared" si="22"/>
        <v>0.006508333317</v>
      </c>
      <c r="Q22" s="19">
        <f t="shared" si="22"/>
        <v>0.004274919324</v>
      </c>
      <c r="R22" s="19">
        <f t="shared" si="22"/>
        <v>0</v>
      </c>
      <c r="S22" s="19">
        <f t="shared" si="22"/>
        <v>0</v>
      </c>
      <c r="T22" s="19">
        <f t="shared" si="22"/>
        <v>0</v>
      </c>
      <c r="U22" s="166">
        <v>0.0</v>
      </c>
      <c r="V22" s="166">
        <v>0.0</v>
      </c>
      <c r="W22" s="19">
        <f t="array" ref="W22">mmult(N22:T22,'Parameters &amp; Main Results'!$B$6:$B$12)-'Parameters &amp; Main Results'!$B$16/12+mmult(U22:V22,'Parameters &amp; Main Results'!$B$14:$B$15)</f>
        <v>0.009334704479</v>
      </c>
      <c r="X22" s="77">
        <f t="shared" si="5"/>
        <v>45106.97276</v>
      </c>
      <c r="Y22" s="77">
        <f>X22/offset(X22,'Parameters &amp; Main Results'!$B$32,0)</f>
        <v>17.6277074</v>
      </c>
      <c r="Z22" s="77">
        <f>sumproduct(X22:offset(X22,'Parameters &amp; Main Results'!$B$32-1,0) , 'Cash Flow Assist'!$P$11:offset('Cash Flow Assist'!$P$11,'Parameters &amp; Main Results'!$B$32-1,0)  )/offset(X22,'Parameters &amp; Main Results'!$B$32,0)</f>
        <v>2985.39697</v>
      </c>
      <c r="AA22" s="77">
        <f>sumproduct(X22:offset(X22,'Parameters &amp; Main Results'!$B$32-1,0),'Parameters &amp; Main Results'!$B$36:offset('Parameters &amp; Main Results'!$B$36,'Parameters &amp; Main Results'!$B$32-1,0)   )/offset(X22,'Parameters &amp; Main Results'!$B$32,0)</f>
        <v>0.4168978182</v>
      </c>
      <c r="AB22" s="167">
        <f t="shared" si="6"/>
        <v>0</v>
      </c>
    </row>
    <row r="23">
      <c r="A23">
        <f t="shared" si="17"/>
        <v>6</v>
      </c>
      <c r="B23">
        <f t="shared" si="18"/>
        <v>1872</v>
      </c>
      <c r="C23" s="77">
        <f t="shared" si="3"/>
        <v>1872.416667</v>
      </c>
      <c r="D23" s="71" t="s">
        <v>116</v>
      </c>
      <c r="E23" s="162">
        <v>13.0349719</v>
      </c>
      <c r="F23" s="163">
        <v>124.5942</v>
      </c>
      <c r="G23" s="163">
        <v>115.2771</v>
      </c>
      <c r="H23" s="163">
        <v>110.18365059</v>
      </c>
      <c r="I23" s="163">
        <v>124.5942</v>
      </c>
      <c r="J23" s="163">
        <v>13.0349719</v>
      </c>
      <c r="K23" s="163">
        <v>13.0349719</v>
      </c>
      <c r="L23" s="163">
        <v>23.19</v>
      </c>
      <c r="M23" s="164">
        <v>12.27704757</v>
      </c>
      <c r="N23" s="19">
        <f t="shared" ref="N23:T23" si="23">F23/F22/$E23*$E22-1</f>
        <v>0.001941017398</v>
      </c>
      <c r="O23" s="19">
        <f t="shared" si="23"/>
        <v>0.02291913303</v>
      </c>
      <c r="P23" s="19">
        <f t="shared" si="23"/>
        <v>0.01385661603</v>
      </c>
      <c r="Q23" s="19">
        <f t="shared" si="23"/>
        <v>0.001941017398</v>
      </c>
      <c r="R23" s="19">
        <f t="shared" si="23"/>
        <v>0</v>
      </c>
      <c r="S23" s="19">
        <f t="shared" si="23"/>
        <v>0</v>
      </c>
      <c r="T23" s="19">
        <f t="shared" si="23"/>
        <v>0.007300766793</v>
      </c>
      <c r="U23" s="166">
        <v>0.0</v>
      </c>
      <c r="V23" s="166">
        <v>0.0</v>
      </c>
      <c r="W23" s="19">
        <f t="array" ref="W23">mmult(N23:T23,'Parameters &amp; Main Results'!$B$6:$B$12)-'Parameters &amp; Main Results'!$B$16/12+mmult(U23:V23,'Parameters &amp; Main Results'!$B$14:$B$15)</f>
        <v>0.007143879638</v>
      </c>
      <c r="X23" s="77">
        <f t="shared" si="5"/>
        <v>44689.80662</v>
      </c>
      <c r="Y23" s="77">
        <f>X23/offset(X23,'Parameters &amp; Main Results'!$B$32,0)</f>
        <v>14.68081783</v>
      </c>
      <c r="Z23" s="77">
        <f>sumproduct(X23:offset(X23,'Parameters &amp; Main Results'!$B$32-1,0) , 'Cash Flow Assist'!$P$11:offset('Cash Flow Assist'!$P$11,'Parameters &amp; Main Results'!$B$32-1,0)  )/offset(X23,'Parameters &amp; Main Results'!$B$32,0)</f>
        <v>2495.548803</v>
      </c>
      <c r="AA23" s="77">
        <f>sumproduct(X23:offset(X23,'Parameters &amp; Main Results'!$B$32-1,0),'Parameters &amp; Main Results'!$B$36:offset('Parameters &amp; Main Results'!$B$36,'Parameters &amp; Main Results'!$B$32-1,0)   )/offset(X23,'Parameters &amp; Main Results'!$B$32,0)</f>
        <v>0.3488633902</v>
      </c>
      <c r="AB23" s="167">
        <f t="shared" si="6"/>
        <v>0</v>
      </c>
    </row>
    <row r="24">
      <c r="A24">
        <f t="shared" si="17"/>
        <v>7</v>
      </c>
      <c r="B24">
        <f t="shared" si="18"/>
        <v>1872</v>
      </c>
      <c r="C24" s="77">
        <f t="shared" si="3"/>
        <v>1872.5</v>
      </c>
      <c r="D24" s="71" t="s">
        <v>116</v>
      </c>
      <c r="E24" s="162">
        <v>12.84464132</v>
      </c>
      <c r="F24" s="163">
        <v>124.2272</v>
      </c>
      <c r="G24" s="163">
        <v>113.2225</v>
      </c>
      <c r="H24" s="163">
        <v>110.90076251</v>
      </c>
      <c r="I24" s="163">
        <v>124.2272</v>
      </c>
      <c r="J24" s="163">
        <v>12.84464132</v>
      </c>
      <c r="K24" s="163">
        <v>12.84464132</v>
      </c>
      <c r="L24" s="163">
        <v>23.19</v>
      </c>
      <c r="M24" s="164">
        <v>12.3738556</v>
      </c>
      <c r="N24" s="19">
        <f t="shared" ref="N24:T24" si="24">F24/F23/$E24*$E23-1</f>
        <v>0.0118286881</v>
      </c>
      <c r="O24" s="19">
        <f t="shared" si="24"/>
        <v>-0.003269344797</v>
      </c>
      <c r="P24" s="19">
        <f t="shared" si="24"/>
        <v>0.02142267071</v>
      </c>
      <c r="Q24" s="19">
        <f t="shared" si="24"/>
        <v>0.0118286881</v>
      </c>
      <c r="R24" s="19">
        <f t="shared" si="24"/>
        <v>0</v>
      </c>
      <c r="S24" s="19">
        <f t="shared" si="24"/>
        <v>0</v>
      </c>
      <c r="T24" s="19">
        <f t="shared" si="24"/>
        <v>0.01481789762</v>
      </c>
      <c r="U24" s="166">
        <v>0.0</v>
      </c>
      <c r="V24" s="166">
        <v>0.0</v>
      </c>
      <c r="W24" s="19">
        <f t="array" ref="W24">mmult(N24:T24,'Parameters &amp; Main Results'!$B$6:$B$12)-'Parameters &amp; Main Results'!$B$16/12+mmult(U24:V24,'Parameters &amp; Main Results'!$B$14:$B$15)</f>
        <v>0.008012513209</v>
      </c>
      <c r="X24" s="77">
        <f t="shared" si="5"/>
        <v>44372.81259</v>
      </c>
      <c r="Y24" s="77">
        <f>X24/offset(X24,'Parameters &amp; Main Results'!$B$32,0)</f>
        <v>14.68928295</v>
      </c>
      <c r="Z24" s="77">
        <f>sumproduct(X24:offset(X24,'Parameters &amp; Main Results'!$B$32-1,0) , 'Cash Flow Assist'!$P$11:offset('Cash Flow Assist'!$P$11,'Parameters &amp; Main Results'!$B$32-1,0)  )/offset(X24,'Parameters &amp; Main Results'!$B$32,0)</f>
        <v>2501.039447</v>
      </c>
      <c r="AA24" s="77">
        <f>sumproduct(X24:offset(X24,'Parameters &amp; Main Results'!$B$32-1,0),'Parameters &amp; Main Results'!$B$36:offset('Parameters &amp; Main Results'!$B$36,'Parameters &amp; Main Results'!$B$32-1,0)   )/offset(X24,'Parameters &amp; Main Results'!$B$32,0)</f>
        <v>0.3500416853</v>
      </c>
      <c r="AB24" s="167">
        <f t="shared" si="6"/>
        <v>0</v>
      </c>
    </row>
    <row r="25">
      <c r="A25">
        <f t="shared" si="17"/>
        <v>8</v>
      </c>
      <c r="B25">
        <f t="shared" si="18"/>
        <v>1872</v>
      </c>
      <c r="C25" s="77">
        <f t="shared" si="3"/>
        <v>1872.583333</v>
      </c>
      <c r="D25" s="71" t="s">
        <v>116</v>
      </c>
      <c r="E25" s="162">
        <v>12.93980661</v>
      </c>
      <c r="F25" s="163">
        <v>123.3193</v>
      </c>
      <c r="G25" s="163">
        <v>113.5755</v>
      </c>
      <c r="H25" s="163">
        <v>111.62254164</v>
      </c>
      <c r="I25" s="163">
        <v>123.3193</v>
      </c>
      <c r="J25" s="163">
        <v>12.93980661</v>
      </c>
      <c r="K25" s="163">
        <v>12.93980661</v>
      </c>
      <c r="L25" s="163">
        <v>23.19</v>
      </c>
      <c r="M25" s="164">
        <v>12.12469398</v>
      </c>
      <c r="N25" s="19">
        <f t="shared" ref="N25:T25" si="25">F25/F24/$E25*$E24-1</f>
        <v>-0.01460909413</v>
      </c>
      <c r="O25" s="19">
        <f t="shared" si="25"/>
        <v>-0.004259634531</v>
      </c>
      <c r="P25" s="19">
        <f t="shared" si="25"/>
        <v>-0.0008939919285</v>
      </c>
      <c r="Q25" s="19">
        <f t="shared" si="25"/>
        <v>-0.01460909413</v>
      </c>
      <c r="R25" s="19">
        <f t="shared" si="25"/>
        <v>0</v>
      </c>
      <c r="S25" s="19">
        <f t="shared" si="25"/>
        <v>0</v>
      </c>
      <c r="T25" s="19">
        <f t="shared" si="25"/>
        <v>-0.007354459991</v>
      </c>
      <c r="U25" s="166">
        <v>0.0</v>
      </c>
      <c r="V25" s="166">
        <v>0.0</v>
      </c>
      <c r="W25" s="19">
        <f t="array" ref="W25">mmult(N25:T25,'Parameters &amp; Main Results'!$B$6:$B$12)-'Parameters &amp; Main Results'!$B$16/12+mmult(U25:V25,'Parameters &amp; Main Results'!$B$14:$B$15)</f>
        <v>-0.01206339589</v>
      </c>
      <c r="X25" s="77">
        <f t="shared" si="5"/>
        <v>44020.10095</v>
      </c>
      <c r="Y25" s="77">
        <f>X25/offset(X25,'Parameters &amp; Main Results'!$B$32,0)</f>
        <v>18.8467614</v>
      </c>
      <c r="Z25" s="77">
        <f>sumproduct(X25:offset(X25,'Parameters &amp; Main Results'!$B$32-1,0) , 'Cash Flow Assist'!$P$11:offset('Cash Flow Assist'!$P$11,'Parameters &amp; Main Results'!$B$32-1,0)  )/offset(X25,'Parameters &amp; Main Results'!$B$32,0)</f>
        <v>3216.910572</v>
      </c>
      <c r="AA25" s="77">
        <f>sumproduct(X25:offset(X25,'Parameters &amp; Main Results'!$B$32-1,0),'Parameters &amp; Main Results'!$B$36:offset('Parameters &amp; Main Results'!$B$36,'Parameters &amp; Main Results'!$B$32-1,0)   )/offset(X25,'Parameters &amp; Main Results'!$B$32,0)</f>
        <v>0.4509521451</v>
      </c>
      <c r="AB25" s="167">
        <f t="shared" si="6"/>
        <v>-0.01460909413</v>
      </c>
    </row>
    <row r="26">
      <c r="A26">
        <f t="shared" si="17"/>
        <v>9</v>
      </c>
      <c r="B26">
        <f t="shared" si="18"/>
        <v>1872</v>
      </c>
      <c r="C26" s="77">
        <f t="shared" si="3"/>
        <v>1872.666667</v>
      </c>
      <c r="D26" s="71" t="s">
        <v>116</v>
      </c>
      <c r="E26" s="162">
        <v>13.0349719</v>
      </c>
      <c r="F26" s="163">
        <v>122.1222</v>
      </c>
      <c r="G26" s="163">
        <v>112.5588</v>
      </c>
      <c r="H26" s="163">
        <v>112.34901835</v>
      </c>
      <c r="I26" s="163">
        <v>122.1222</v>
      </c>
      <c r="J26" s="163">
        <v>13.0349719</v>
      </c>
      <c r="K26" s="163">
        <v>13.0349719</v>
      </c>
      <c r="L26" s="163">
        <v>23.19</v>
      </c>
      <c r="M26" s="164">
        <v>11.8512146</v>
      </c>
      <c r="N26" s="19">
        <f t="shared" ref="N26:T26" si="26">F26/F25/$E26*$E25-1</f>
        <v>-0.01693721666</v>
      </c>
      <c r="O26" s="19">
        <f t="shared" si="26"/>
        <v>-0.01618716668</v>
      </c>
      <c r="P26" s="19">
        <f t="shared" si="26"/>
        <v>-0.0008399492706</v>
      </c>
      <c r="Q26" s="19">
        <f t="shared" si="26"/>
        <v>-0.01693721666</v>
      </c>
      <c r="R26" s="19">
        <f t="shared" si="26"/>
        <v>0</v>
      </c>
      <c r="S26" s="19">
        <f t="shared" si="26"/>
        <v>0</v>
      </c>
      <c r="T26" s="19">
        <f t="shared" si="26"/>
        <v>-0.007300766793</v>
      </c>
      <c r="U26" s="166">
        <v>0.0</v>
      </c>
      <c r="V26" s="166">
        <v>0.0</v>
      </c>
      <c r="W26" s="19">
        <f t="array" ref="W26">mmult(N26:T26,'Parameters &amp; Main Results'!$B$6:$B$12)-'Parameters &amp; Main Results'!$B$16/12+mmult(U26:V26,'Parameters &amp; Main Results'!$B$14:$B$15)</f>
        <v>-0.01679137083</v>
      </c>
      <c r="X26" s="77">
        <f t="shared" si="5"/>
        <v>44557.61712</v>
      </c>
      <c r="Y26" s="77">
        <f>X26/offset(X26,'Parameters &amp; Main Results'!$B$32,0)</f>
        <v>24.79872129</v>
      </c>
      <c r="Z26" s="77">
        <f>sumproduct(X26:offset(X26,'Parameters &amp; Main Results'!$B$32-1,0) , 'Cash Flow Assist'!$P$11:offset('Cash Flow Assist'!$P$11,'Parameters &amp; Main Results'!$B$32-1,0)  )/offset(X26,'Parameters &amp; Main Results'!$B$32,0)</f>
        <v>4158.574967</v>
      </c>
      <c r="AA26" s="77">
        <f>sumproduct(X26:offset(X26,'Parameters &amp; Main Results'!$B$32-1,0),'Parameters &amp; Main Results'!$B$36:offset('Parameters &amp; Main Results'!$B$36,'Parameters &amp; Main Results'!$B$32-1,0)   )/offset(X26,'Parameters &amp; Main Results'!$B$32,0)</f>
        <v>0.5839304068</v>
      </c>
      <c r="AB26" s="167">
        <f t="shared" si="6"/>
        <v>-0.03129887339</v>
      </c>
    </row>
    <row r="27">
      <c r="A27">
        <f t="shared" si="17"/>
        <v>10</v>
      </c>
      <c r="B27">
        <f t="shared" si="18"/>
        <v>1872</v>
      </c>
      <c r="C27" s="77">
        <f t="shared" si="3"/>
        <v>1872.75</v>
      </c>
      <c r="D27" s="71" t="s">
        <v>116</v>
      </c>
      <c r="E27" s="162">
        <v>12.74947603</v>
      </c>
      <c r="F27" s="163">
        <v>123.0651</v>
      </c>
      <c r="G27" s="163">
        <v>114.4102</v>
      </c>
      <c r="H27" s="163">
        <v>113.08022321</v>
      </c>
      <c r="I27" s="163">
        <v>123.0651</v>
      </c>
      <c r="J27" s="163">
        <v>12.74947603</v>
      </c>
      <c r="K27" s="163">
        <v>12.74947603</v>
      </c>
      <c r="L27" s="163">
        <v>23.19</v>
      </c>
      <c r="M27" s="164">
        <v>12.14152655</v>
      </c>
      <c r="N27" s="19">
        <f t="shared" ref="N27:T27" si="27">F27/F26/$E27*$E26-1</f>
        <v>0.03028660154</v>
      </c>
      <c r="O27" s="19">
        <f t="shared" si="27"/>
        <v>0.03920936764</v>
      </c>
      <c r="P27" s="19">
        <f t="shared" si="27"/>
        <v>0.02904682601</v>
      </c>
      <c r="Q27" s="19">
        <f t="shared" si="27"/>
        <v>0.03028660154</v>
      </c>
      <c r="R27" s="19">
        <f t="shared" si="27"/>
        <v>0</v>
      </c>
      <c r="S27" s="19">
        <f t="shared" si="27"/>
        <v>0</v>
      </c>
      <c r="T27" s="19">
        <f t="shared" si="27"/>
        <v>0.02239275319</v>
      </c>
      <c r="U27" s="166">
        <v>0.0</v>
      </c>
      <c r="V27" s="166">
        <v>0.0</v>
      </c>
      <c r="W27" s="19">
        <f t="array" ref="W27">mmult(N27:T27,'Parameters &amp; Main Results'!$B$6:$B$12)-'Parameters &amp; Main Results'!$B$16/12+mmult(U27:V27,'Parameters &amp; Main Results'!$B$14:$B$15)</f>
        <v>0.0324756264</v>
      </c>
      <c r="X27" s="77">
        <f t="shared" si="5"/>
        <v>45318.57817</v>
      </c>
      <c r="Y27" s="77">
        <f>X27/offset(X27,'Parameters &amp; Main Results'!$B$32,0)</f>
        <v>24.8326469</v>
      </c>
      <c r="Z27" s="77">
        <f>sumproduct(X27:offset(X27,'Parameters &amp; Main Results'!$B$32-1,0) , 'Cash Flow Assist'!$P$11:offset('Cash Flow Assist'!$P$11,'Parameters &amp; Main Results'!$B$32-1,0)  )/offset(X27,'Parameters &amp; Main Results'!$B$32,0)</f>
        <v>4070.909238</v>
      </c>
      <c r="AA27" s="77">
        <f>sumproduct(X27:offset(X27,'Parameters &amp; Main Results'!$B$32-1,0),'Parameters &amp; Main Results'!$B$36:offset('Parameters &amp; Main Results'!$B$36,'Parameters &amp; Main Results'!$B$32-1,0)   )/offset(X27,'Parameters &amp; Main Results'!$B$32,0)</f>
        <v>0.5725657493</v>
      </c>
      <c r="AB27" s="167">
        <f t="shared" si="6"/>
        <v>-0.001960208365</v>
      </c>
    </row>
    <row r="28">
      <c r="A28">
        <f t="shared" si="17"/>
        <v>11</v>
      </c>
      <c r="B28">
        <f t="shared" si="18"/>
        <v>1872</v>
      </c>
      <c r="C28" s="77">
        <f t="shared" si="3"/>
        <v>1872.833333</v>
      </c>
      <c r="D28" s="71" t="s">
        <v>116</v>
      </c>
      <c r="E28" s="162">
        <v>13.13013719</v>
      </c>
      <c r="F28" s="163">
        <v>123.3833</v>
      </c>
      <c r="G28" s="163">
        <v>115.3871</v>
      </c>
      <c r="H28" s="163">
        <v>113.816187</v>
      </c>
      <c r="I28" s="163">
        <v>123.3833</v>
      </c>
      <c r="J28" s="163">
        <v>13.13013719</v>
      </c>
      <c r="K28" s="163">
        <v>13.13013719</v>
      </c>
      <c r="L28" s="163">
        <v>23.19</v>
      </c>
      <c r="M28" s="164">
        <v>11.74011766</v>
      </c>
      <c r="N28" s="19">
        <f t="shared" ref="N28:T28" si="28">F28/F27/$E28*$E27-1</f>
        <v>-0.02648074515</v>
      </c>
      <c r="O28" s="19">
        <f t="shared" si="28"/>
        <v>-0.0207003786</v>
      </c>
      <c r="P28" s="19">
        <f t="shared" si="28"/>
        <v>-0.02267176004</v>
      </c>
      <c r="Q28" s="19">
        <f t="shared" si="28"/>
        <v>-0.02648074515</v>
      </c>
      <c r="R28" s="19">
        <f t="shared" si="28"/>
        <v>0</v>
      </c>
      <c r="S28" s="19">
        <f t="shared" si="28"/>
        <v>0</v>
      </c>
      <c r="T28" s="19">
        <f t="shared" si="28"/>
        <v>-0.02899140767</v>
      </c>
      <c r="U28" s="166">
        <v>0.0</v>
      </c>
      <c r="V28" s="166">
        <v>0.0</v>
      </c>
      <c r="W28" s="19">
        <f t="array" ref="W28">mmult(N28:T28,'Parameters &amp; Main Results'!$B$6:$B$12)-'Parameters &amp; Main Results'!$B$16/12+mmult(U28:V28,'Parameters &amp; Main Results'!$B$14:$B$15)</f>
        <v>-0.02507732018</v>
      </c>
      <c r="X28" s="77">
        <f t="shared" si="5"/>
        <v>43893.12156</v>
      </c>
      <c r="Y28" s="77">
        <f>X28/offset(X28,'Parameters &amp; Main Results'!$B$32,0)</f>
        <v>21.768603</v>
      </c>
      <c r="Z28" s="77">
        <f>sumproduct(X28:offset(X28,'Parameters &amp; Main Results'!$B$32-1,0) , 'Cash Flow Assist'!$P$11:offset('Cash Flow Assist'!$P$11,'Parameters &amp; Main Results'!$B$32-1,0)  )/offset(X28,'Parameters &amp; Main Results'!$B$32,0)</f>
        <v>3662.931334</v>
      </c>
      <c r="AA28" s="77">
        <f>sumproduct(X28:offset(X28,'Parameters &amp; Main Results'!$B$32-1,0),'Parameters &amp; Main Results'!$B$36:offset('Parameters &amp; Main Results'!$B$36,'Parameters &amp; Main Results'!$B$32-1,0)   )/offset(X28,'Parameters &amp; Main Results'!$B$32,0)</f>
        <v>0.5161409686</v>
      </c>
      <c r="AB28" s="167">
        <f t="shared" si="6"/>
        <v>-0.02838904573</v>
      </c>
    </row>
    <row r="29">
      <c r="A29">
        <f t="shared" si="17"/>
        <v>12</v>
      </c>
      <c r="B29">
        <f t="shared" si="18"/>
        <v>1872</v>
      </c>
      <c r="C29" s="77">
        <f t="shared" si="3"/>
        <v>1872.916667</v>
      </c>
      <c r="D29" s="71" t="s">
        <v>116</v>
      </c>
      <c r="E29" s="162">
        <v>12.93980661</v>
      </c>
      <c r="F29" s="163">
        <v>126.8002</v>
      </c>
      <c r="G29" s="163">
        <v>116.7518</v>
      </c>
      <c r="H29" s="163">
        <v>114.55694068</v>
      </c>
      <c r="I29" s="163">
        <v>126.8002</v>
      </c>
      <c r="J29" s="163">
        <v>12.93980661</v>
      </c>
      <c r="K29" s="163">
        <v>12.93980661</v>
      </c>
      <c r="L29" s="163">
        <v>23.19</v>
      </c>
      <c r="M29" s="164">
        <v>12.17533903</v>
      </c>
      <c r="N29" s="19">
        <f t="shared" ref="N29:T29" si="29">F29/F28/$E29*$E28-1</f>
        <v>0.04280963465</v>
      </c>
      <c r="O29" s="19">
        <f t="shared" si="29"/>
        <v>0.02671002984</v>
      </c>
      <c r="P29" s="19">
        <f t="shared" si="29"/>
        <v>0.02131298384</v>
      </c>
      <c r="Q29" s="19">
        <f t="shared" si="29"/>
        <v>0.04280963465</v>
      </c>
      <c r="R29" s="19">
        <f t="shared" si="29"/>
        <v>0</v>
      </c>
      <c r="S29" s="19">
        <f t="shared" si="29"/>
        <v>0</v>
      </c>
      <c r="T29" s="19">
        <f t="shared" si="29"/>
        <v>0.01470891998</v>
      </c>
      <c r="U29" s="166">
        <v>0.0</v>
      </c>
      <c r="V29" s="166">
        <v>0.0</v>
      </c>
      <c r="W29" s="19">
        <f t="array" ref="W29">mmult(N29:T29,'Parameters &amp; Main Results'!$B$6:$B$12)-'Parameters &amp; Main Results'!$B$16/12+mmult(U29:V29,'Parameters &amp; Main Results'!$B$14:$B$15)</f>
        <v>0.03874306678</v>
      </c>
      <c r="X29" s="77">
        <f t="shared" si="5"/>
        <v>45022.15659</v>
      </c>
      <c r="Y29" s="77">
        <f>X29/offset(X29,'Parameters &amp; Main Results'!$B$32,0)</f>
        <v>21.60485489</v>
      </c>
      <c r="Z29" s="77">
        <f>sumproduct(X29:offset(X29,'Parameters &amp; Main Results'!$B$32-1,0) , 'Cash Flow Assist'!$P$11:offset('Cash Flow Assist'!$P$11,'Parameters &amp; Main Results'!$B$32-1,0)  )/offset(X29,'Parameters &amp; Main Results'!$B$32,0)</f>
        <v>3524.116966</v>
      </c>
      <c r="AA29" s="77">
        <f>sumproduct(X29:offset(X29,'Parameters &amp; Main Results'!$B$32-1,0),'Parameters &amp; Main Results'!$B$36:offset('Parameters &amp; Main Results'!$B$36,'Parameters &amp; Main Results'!$B$32-1,0)   )/offset(X29,'Parameters &amp; Main Results'!$B$32,0)</f>
        <v>0.4974659546</v>
      </c>
      <c r="AB29" s="167">
        <f t="shared" si="6"/>
        <v>0</v>
      </c>
    </row>
    <row r="30">
      <c r="A30">
        <f t="shared" si="17"/>
        <v>1</v>
      </c>
      <c r="B30">
        <f t="shared" si="18"/>
        <v>1873</v>
      </c>
      <c r="C30" s="77">
        <f t="shared" si="3"/>
        <v>1873</v>
      </c>
      <c r="D30" s="71" t="s">
        <v>116</v>
      </c>
      <c r="E30" s="162">
        <v>12.93980661</v>
      </c>
      <c r="F30" s="163">
        <v>128.3488</v>
      </c>
      <c r="G30" s="163">
        <v>115.406</v>
      </c>
      <c r="H30" s="163">
        <v>115.35406606</v>
      </c>
      <c r="I30" s="163">
        <v>128.3488</v>
      </c>
      <c r="J30" s="163">
        <v>12.93980661</v>
      </c>
      <c r="K30" s="163">
        <v>12.93980661</v>
      </c>
      <c r="L30" s="163">
        <v>22.74</v>
      </c>
      <c r="M30" s="164">
        <v>12.24853128</v>
      </c>
      <c r="N30" s="19">
        <f t="shared" ref="N30:T30" si="30">F30/F29/$E30*$E29-1</f>
        <v>0.01221291449</v>
      </c>
      <c r="O30" s="19">
        <f t="shared" si="30"/>
        <v>-0.01152701714</v>
      </c>
      <c r="P30" s="19">
        <f t="shared" si="30"/>
        <v>0.006958333343</v>
      </c>
      <c r="Q30" s="19">
        <f t="shared" si="30"/>
        <v>0.01221291449</v>
      </c>
      <c r="R30" s="19">
        <f t="shared" si="30"/>
        <v>0</v>
      </c>
      <c r="S30" s="19">
        <f t="shared" si="30"/>
        <v>0</v>
      </c>
      <c r="T30" s="19">
        <f t="shared" si="30"/>
        <v>-0.01940491591</v>
      </c>
      <c r="U30" s="166">
        <v>0.0</v>
      </c>
      <c r="V30" s="166">
        <v>0.0</v>
      </c>
      <c r="W30" s="19">
        <f t="array" ref="W30">mmult(N30:T30,'Parameters &amp; Main Results'!$B$6:$B$12)-'Parameters &amp; Main Results'!$B$16/12+mmult(U30:V30,'Parameters &amp; Main Results'!$B$14:$B$15)</f>
        <v>0.006236264916</v>
      </c>
      <c r="X30" s="77">
        <f t="shared" si="5"/>
        <v>43342.91899</v>
      </c>
      <c r="Y30" s="77">
        <f>X30/offset(X30,'Parameters &amp; Main Results'!$B$32,0)</f>
        <v>21.91448674</v>
      </c>
      <c r="Z30" s="77">
        <f>sumproduct(X30:offset(X30,'Parameters &amp; Main Results'!$B$32-1,0) , 'Cash Flow Assist'!$P$11:offset('Cash Flow Assist'!$P$11,'Parameters &amp; Main Results'!$B$32-1,0)  )/offset(X30,'Parameters &amp; Main Results'!$B$32,0)</f>
        <v>3691.405126</v>
      </c>
      <c r="AA30" s="77">
        <f>sumproduct(X30:offset(X30,'Parameters &amp; Main Results'!$B$32-1,0),'Parameters &amp; Main Results'!$B$36:offset('Parameters &amp; Main Results'!$B$36,'Parameters &amp; Main Results'!$B$32-1,0)   )/offset(X30,'Parameters &amp; Main Results'!$B$32,0)</f>
        <v>0.5220905604</v>
      </c>
      <c r="AB30" s="167">
        <f t="shared" si="6"/>
        <v>0</v>
      </c>
    </row>
    <row r="31">
      <c r="A31">
        <f t="shared" si="17"/>
        <v>2</v>
      </c>
      <c r="B31">
        <f t="shared" si="18"/>
        <v>1873</v>
      </c>
      <c r="C31" s="77">
        <f t="shared" si="3"/>
        <v>1873.083333</v>
      </c>
      <c r="D31" s="71" t="s">
        <v>116</v>
      </c>
      <c r="E31" s="162">
        <v>13.22522149</v>
      </c>
      <c r="F31" s="163">
        <v>130.2278</v>
      </c>
      <c r="G31" s="163">
        <v>116.2079</v>
      </c>
      <c r="H31" s="163">
        <v>116.1567381</v>
      </c>
      <c r="I31" s="163">
        <v>130.2278</v>
      </c>
      <c r="J31" s="163">
        <v>13.22522149</v>
      </c>
      <c r="K31" s="163">
        <v>13.22522149</v>
      </c>
      <c r="L31" s="163">
        <v>22.74</v>
      </c>
      <c r="M31" s="164">
        <v>12.0830497</v>
      </c>
      <c r="N31" s="19">
        <f t="shared" ref="N31:T31" si="31">F31/F30/$E31*$E30-1</f>
        <v>-0.007257252826</v>
      </c>
      <c r="O31" s="19">
        <f t="shared" si="31"/>
        <v>-0.01478254833</v>
      </c>
      <c r="P31" s="19">
        <f t="shared" si="31"/>
        <v>-0.01477293918</v>
      </c>
      <c r="Q31" s="19">
        <f t="shared" si="31"/>
        <v>-0.007257252826</v>
      </c>
      <c r="R31" s="19">
        <f t="shared" si="31"/>
        <v>0</v>
      </c>
      <c r="S31" s="19">
        <f t="shared" si="31"/>
        <v>0</v>
      </c>
      <c r="T31" s="19">
        <f t="shared" si="31"/>
        <v>-0.02158110397</v>
      </c>
      <c r="U31" s="166">
        <v>0.0</v>
      </c>
      <c r="V31" s="166">
        <v>0.0</v>
      </c>
      <c r="W31" s="19">
        <f t="array" ref="W31">mmult(N31:T31,'Parameters &amp; Main Results'!$B$6:$B$12)-'Parameters &amp; Main Results'!$B$16/12+mmult(U31:V31,'Parameters &amp; Main Results'!$B$14:$B$15)</f>
        <v>-0.009180243368</v>
      </c>
      <c r="X31" s="77">
        <f t="shared" si="5"/>
        <v>43074.29627</v>
      </c>
      <c r="Y31" s="77">
        <f>X31/offset(X31,'Parameters &amp; Main Results'!$B$32,0)</f>
        <v>22.39132671</v>
      </c>
      <c r="Z31" s="77">
        <f>sumproduct(X31:offset(X31,'Parameters &amp; Main Results'!$B$32-1,0) , 'Cash Flow Assist'!$P$11:offset('Cash Flow Assist'!$P$11,'Parameters &amp; Main Results'!$B$32-1,0)  )/offset(X31,'Parameters &amp; Main Results'!$B$32,0)</f>
        <v>3773.745512</v>
      </c>
      <c r="AA31" s="77">
        <f>sumproduct(X31:offset(X31,'Parameters &amp; Main Results'!$B$32-1,0),'Parameters &amp; Main Results'!$B$36:offset('Parameters &amp; Main Results'!$B$36,'Parameters &amp; Main Results'!$B$32-1,0)   )/offset(X31,'Parameters &amp; Main Results'!$B$32,0)</f>
        <v>0.5347523666</v>
      </c>
      <c r="AB31" s="167">
        <f t="shared" si="6"/>
        <v>-0.007257252826</v>
      </c>
    </row>
    <row r="32">
      <c r="A32">
        <f t="shared" si="17"/>
        <v>3</v>
      </c>
      <c r="B32">
        <f t="shared" si="18"/>
        <v>1873</v>
      </c>
      <c r="C32" s="77">
        <f t="shared" si="3"/>
        <v>1873.166667</v>
      </c>
      <c r="D32" s="71" t="s">
        <v>116</v>
      </c>
      <c r="E32" s="162">
        <v>13.22522149</v>
      </c>
      <c r="F32" s="163">
        <v>129.6495</v>
      </c>
      <c r="G32" s="163">
        <v>117.7725</v>
      </c>
      <c r="H32" s="163">
        <v>116.9649954</v>
      </c>
      <c r="I32" s="163">
        <v>129.6495</v>
      </c>
      <c r="J32" s="163">
        <v>13.22522149</v>
      </c>
      <c r="K32" s="163">
        <v>13.22522149</v>
      </c>
      <c r="L32" s="163">
        <v>22.74</v>
      </c>
      <c r="M32" s="164">
        <v>11.95811165</v>
      </c>
      <c r="N32" s="19">
        <f t="shared" ref="N32:T32" si="32">F32/F31/$E32*$E31-1</f>
        <v>-0.004440680101</v>
      </c>
      <c r="O32" s="19">
        <f t="shared" si="32"/>
        <v>0.01346380065</v>
      </c>
      <c r="P32" s="19">
        <f t="shared" si="32"/>
        <v>0.006958333311</v>
      </c>
      <c r="Q32" s="19">
        <f t="shared" si="32"/>
        <v>-0.004440680101</v>
      </c>
      <c r="R32" s="19">
        <f t="shared" si="32"/>
        <v>0</v>
      </c>
      <c r="S32" s="19">
        <f t="shared" si="32"/>
        <v>0</v>
      </c>
      <c r="T32" s="19">
        <f t="shared" si="32"/>
        <v>0</v>
      </c>
      <c r="U32" s="166">
        <v>0.0</v>
      </c>
      <c r="V32" s="166">
        <v>0.0</v>
      </c>
      <c r="W32" s="19">
        <f t="array" ref="W32">mmult(N32:T32,'Parameters &amp; Main Results'!$B$6:$B$12)-'Parameters &amp; Main Results'!$B$16/12+mmult(U32:V32,'Parameters &amp; Main Results'!$B$14:$B$15)</f>
        <v>-0.000006226578631</v>
      </c>
      <c r="X32" s="77">
        <f t="shared" si="5"/>
        <v>43473.39259</v>
      </c>
      <c r="Y32" s="77">
        <f>X32/offset(X32,'Parameters &amp; Main Results'!$B$32,0)</f>
        <v>19.8109423</v>
      </c>
      <c r="Z32" s="77">
        <f>sumproduct(X32:offset(X32,'Parameters &amp; Main Results'!$B$32-1,0) , 'Cash Flow Assist'!$P$11:offset('Cash Flow Assist'!$P$11,'Parameters &amp; Main Results'!$B$32-1,0)  )/offset(X32,'Parameters &amp; Main Results'!$B$32,0)</f>
        <v>3289.453781</v>
      </c>
      <c r="AA32" s="77">
        <f>sumproduct(X32:offset(X32,'Parameters &amp; Main Results'!$B$32-1,0),'Parameters &amp; Main Results'!$B$36:offset('Parameters &amp; Main Results'!$B$36,'Parameters &amp; Main Results'!$B$32-1,0)   )/offset(X32,'Parameters &amp; Main Results'!$B$32,0)</f>
        <v>0.4670663256</v>
      </c>
      <c r="AB32" s="167">
        <f t="shared" si="6"/>
        <v>-0.01166570579</v>
      </c>
    </row>
    <row r="33">
      <c r="A33">
        <f t="shared" si="17"/>
        <v>4</v>
      </c>
      <c r="B33">
        <f t="shared" si="18"/>
        <v>1873</v>
      </c>
      <c r="C33" s="77">
        <f t="shared" si="3"/>
        <v>1873.25</v>
      </c>
      <c r="D33" s="71" t="s">
        <v>116</v>
      </c>
      <c r="E33" s="162">
        <v>13.22522149</v>
      </c>
      <c r="F33" s="163">
        <v>128.4692</v>
      </c>
      <c r="G33" s="163">
        <v>119.2158</v>
      </c>
      <c r="H33" s="163">
        <v>117.77887683</v>
      </c>
      <c r="I33" s="163">
        <v>128.4692</v>
      </c>
      <c r="J33" s="163">
        <v>13.22522149</v>
      </c>
      <c r="K33" s="163">
        <v>13.22522149</v>
      </c>
      <c r="L33" s="163">
        <v>22.74</v>
      </c>
      <c r="M33" s="164">
        <v>11.77320324</v>
      </c>
      <c r="N33" s="19">
        <f t="shared" ref="N33:T33" si="33">F33/F32/$E33*$E32-1</f>
        <v>-0.00910377595</v>
      </c>
      <c r="O33" s="19">
        <f t="shared" si="33"/>
        <v>0.01225498312</v>
      </c>
      <c r="P33" s="19">
        <f t="shared" si="33"/>
        <v>0.006958333365</v>
      </c>
      <c r="Q33" s="19">
        <f t="shared" si="33"/>
        <v>-0.00910377595</v>
      </c>
      <c r="R33" s="19">
        <f t="shared" si="33"/>
        <v>0</v>
      </c>
      <c r="S33" s="19">
        <f t="shared" si="33"/>
        <v>0</v>
      </c>
      <c r="T33" s="19">
        <f t="shared" si="33"/>
        <v>0</v>
      </c>
      <c r="U33" s="166">
        <v>0.0</v>
      </c>
      <c r="V33" s="166">
        <v>0.0</v>
      </c>
      <c r="W33" s="19">
        <f t="array" ref="W33">mmult(N33:T33,'Parameters &amp; Main Results'!$B$6:$B$12)-'Parameters &amp; Main Results'!$B$16/12+mmult(U33:V33,'Parameters &amp; Main Results'!$B$14:$B$15)</f>
        <v>-0.003805752848</v>
      </c>
      <c r="X33" s="77">
        <f t="shared" si="5"/>
        <v>43473.66328</v>
      </c>
      <c r="Y33" s="77">
        <f>X33/offset(X33,'Parameters &amp; Main Results'!$B$32,0)</f>
        <v>20.51348571</v>
      </c>
      <c r="Z33" s="77">
        <f>sumproduct(X33:offset(X33,'Parameters &amp; Main Results'!$B$32-1,0) , 'Cash Flow Assist'!$P$11:offset('Cash Flow Assist'!$P$11,'Parameters &amp; Main Results'!$B$32-1,0)  )/offset(X33,'Parameters &amp; Main Results'!$B$32,0)</f>
        <v>3386.606571</v>
      </c>
      <c r="AA33" s="77">
        <f>sumproduct(X33:offset(X33,'Parameters &amp; Main Results'!$B$32-1,0),'Parameters &amp; Main Results'!$B$36:offset('Parameters &amp; Main Results'!$B$36,'Parameters &amp; Main Results'!$B$32-1,0)   )/offset(X33,'Parameters &amp; Main Results'!$B$32,0)</f>
        <v>0.4818734397</v>
      </c>
      <c r="AB33" s="167">
        <f t="shared" si="6"/>
        <v>-0.02066327977</v>
      </c>
    </row>
    <row r="34">
      <c r="A34">
        <f t="shared" si="17"/>
        <v>5</v>
      </c>
      <c r="B34">
        <f t="shared" si="18"/>
        <v>1873</v>
      </c>
      <c r="C34" s="77">
        <f t="shared" si="3"/>
        <v>1873.333333</v>
      </c>
      <c r="D34" s="71" t="s">
        <v>116</v>
      </c>
      <c r="E34" s="162">
        <v>12.93980661</v>
      </c>
      <c r="F34" s="163">
        <v>129.5035</v>
      </c>
      <c r="G34" s="163">
        <v>121.4934</v>
      </c>
      <c r="H34" s="163">
        <v>118.59842152</v>
      </c>
      <c r="I34" s="163">
        <v>129.5035</v>
      </c>
      <c r="J34" s="163">
        <v>12.93980661</v>
      </c>
      <c r="K34" s="163">
        <v>12.93980661</v>
      </c>
      <c r="L34" s="163">
        <v>22.74</v>
      </c>
      <c r="M34" s="164">
        <v>12.05017428</v>
      </c>
      <c r="N34" s="19">
        <f t="shared" ref="N34:T34" si="34">F34/F33/$E34*$E33-1</f>
        <v>0.03028565888</v>
      </c>
      <c r="O34" s="19">
        <f t="shared" si="34"/>
        <v>0.04158336918</v>
      </c>
      <c r="P34" s="19">
        <f t="shared" si="34"/>
        <v>0.02916893517</v>
      </c>
      <c r="Q34" s="19">
        <f t="shared" si="34"/>
        <v>0.03028565888</v>
      </c>
      <c r="R34" s="19">
        <f t="shared" si="34"/>
        <v>0</v>
      </c>
      <c r="S34" s="19">
        <f t="shared" si="34"/>
        <v>0</v>
      </c>
      <c r="T34" s="19">
        <f t="shared" si="34"/>
        <v>0.02205712099</v>
      </c>
      <c r="U34" s="166">
        <v>0.0</v>
      </c>
      <c r="V34" s="166">
        <v>0.0</v>
      </c>
      <c r="W34" s="19">
        <f t="array" ref="W34">mmult(N34:T34,'Parameters &amp; Main Results'!$B$6:$B$12)-'Parameters &amp; Main Results'!$B$16/12+mmult(U34:V34,'Parameters &amp; Main Results'!$B$14:$B$15)</f>
        <v>0.03306841979</v>
      </c>
      <c r="X34" s="77">
        <f t="shared" si="5"/>
        <v>43639.74537</v>
      </c>
      <c r="Y34" s="77">
        <f>X34/offset(X34,'Parameters &amp; Main Results'!$B$32,0)</f>
        <v>27.23005878</v>
      </c>
      <c r="Z34" s="77">
        <f>sumproduct(X34:offset(X34,'Parameters &amp; Main Results'!$B$32-1,0) , 'Cash Flow Assist'!$P$11:offset('Cash Flow Assist'!$P$11,'Parameters &amp; Main Results'!$B$32-1,0)  )/offset(X34,'Parameters &amp; Main Results'!$B$32,0)</f>
        <v>4452.544493</v>
      </c>
      <c r="AA34" s="77">
        <f>sumproduct(X34:offset(X34,'Parameters &amp; Main Results'!$B$32-1,0),'Parameters &amp; Main Results'!$B$36:offset('Parameters &amp; Main Results'!$B$36,'Parameters &amp; Main Results'!$B$32-1,0)   )/offset(X34,'Parameters &amp; Main Results'!$B$32,0)</f>
        <v>0.6347744333</v>
      </c>
      <c r="AB34" s="167">
        <f t="shared" si="6"/>
        <v>0</v>
      </c>
    </row>
    <row r="35">
      <c r="A35">
        <f t="shared" si="17"/>
        <v>6</v>
      </c>
      <c r="B35">
        <f t="shared" si="18"/>
        <v>1873</v>
      </c>
      <c r="C35" s="77">
        <f t="shared" si="3"/>
        <v>1873.416667</v>
      </c>
      <c r="D35" s="71" t="s">
        <v>116</v>
      </c>
      <c r="E35" s="162">
        <v>12.55922645</v>
      </c>
      <c r="F35" s="163">
        <v>128.6401</v>
      </c>
      <c r="G35" s="163">
        <v>123.4619</v>
      </c>
      <c r="H35" s="163">
        <v>119.42366887</v>
      </c>
      <c r="I35" s="163">
        <v>128.6401</v>
      </c>
      <c r="J35" s="163">
        <v>12.55922645</v>
      </c>
      <c r="K35" s="163">
        <v>12.55922645</v>
      </c>
      <c r="L35" s="163">
        <v>22.74</v>
      </c>
      <c r="M35" s="164">
        <v>12.23861457</v>
      </c>
      <c r="N35" s="19">
        <f t="shared" ref="N35:T35" si="35">F35/F34/$E35*$E34-1</f>
        <v>0.02343380414</v>
      </c>
      <c r="O35" s="19">
        <f t="shared" si="35"/>
        <v>0.04699634315</v>
      </c>
      <c r="P35" s="19">
        <f t="shared" si="35"/>
        <v>0.03747202501</v>
      </c>
      <c r="Q35" s="19">
        <f t="shared" si="35"/>
        <v>0.02343380414</v>
      </c>
      <c r="R35" s="19">
        <f t="shared" si="35"/>
        <v>0</v>
      </c>
      <c r="S35" s="19">
        <f t="shared" si="35"/>
        <v>0</v>
      </c>
      <c r="T35" s="19">
        <f t="shared" si="35"/>
        <v>0.03030283446</v>
      </c>
      <c r="U35" s="166">
        <v>0.0</v>
      </c>
      <c r="V35" s="166">
        <v>0.0</v>
      </c>
      <c r="W35" s="19">
        <f t="array" ref="W35">mmult(N35:T35,'Parameters &amp; Main Results'!$B$6:$B$12)-'Parameters &amp; Main Results'!$B$16/12+mmult(U35:V35,'Parameters &amp; Main Results'!$B$14:$B$15)</f>
        <v>0.02928277223</v>
      </c>
      <c r="X35" s="77">
        <f t="shared" si="5"/>
        <v>42242.84136</v>
      </c>
      <c r="Y35" s="77">
        <f>X35/offset(X35,'Parameters &amp; Main Results'!$B$32,0)</f>
        <v>29.69594205</v>
      </c>
      <c r="Z35" s="77">
        <f>sumproduct(X35:offset(X35,'Parameters &amp; Main Results'!$B$32-1,0) , 'Cash Flow Assist'!$P$11:offset('Cash Flow Assist'!$P$11,'Parameters &amp; Main Results'!$B$32-1,0)  )/offset(X35,'Parameters &amp; Main Results'!$B$32,0)</f>
        <v>4986.776174</v>
      </c>
      <c r="AA35" s="77">
        <f>sumproduct(X35:offset(X35,'Parameters &amp; Main Results'!$B$32-1,0),'Parameters &amp; Main Results'!$B$36:offset('Parameters &amp; Main Results'!$B$36,'Parameters &amp; Main Results'!$B$32-1,0)   )/offset(X35,'Parameters &amp; Main Results'!$B$32,0)</f>
        <v>0.7122716415</v>
      </c>
      <c r="AB35" s="167">
        <f t="shared" si="6"/>
        <v>0</v>
      </c>
    </row>
    <row r="36">
      <c r="A36">
        <f t="shared" si="17"/>
        <v>7</v>
      </c>
      <c r="B36">
        <f t="shared" si="18"/>
        <v>1873</v>
      </c>
      <c r="C36" s="77">
        <f t="shared" si="3"/>
        <v>1873.5</v>
      </c>
      <c r="D36" s="71" t="s">
        <v>116</v>
      </c>
      <c r="E36" s="162">
        <v>12.55922645</v>
      </c>
      <c r="F36" s="163">
        <v>129.0666</v>
      </c>
      <c r="G36" s="163">
        <v>120.9298</v>
      </c>
      <c r="H36" s="163">
        <v>120.25465856</v>
      </c>
      <c r="I36" s="163">
        <v>129.0666</v>
      </c>
      <c r="J36" s="163">
        <v>12.55922645</v>
      </c>
      <c r="K36" s="163">
        <v>12.55922645</v>
      </c>
      <c r="L36" s="163">
        <v>22.74</v>
      </c>
      <c r="M36" s="164">
        <v>12.17073427</v>
      </c>
      <c r="N36" s="19">
        <f t="shared" ref="N36:T36" si="36">F36/F35/$E36*$E35-1</f>
        <v>0.003315451403</v>
      </c>
      <c r="O36" s="19">
        <f t="shared" si="36"/>
        <v>-0.02050916113</v>
      </c>
      <c r="P36" s="19">
        <f t="shared" si="36"/>
        <v>0.006958333284</v>
      </c>
      <c r="Q36" s="19">
        <f t="shared" si="36"/>
        <v>0.003315451403</v>
      </c>
      <c r="R36" s="19">
        <f t="shared" si="36"/>
        <v>0</v>
      </c>
      <c r="S36" s="19">
        <f t="shared" si="36"/>
        <v>0</v>
      </c>
      <c r="T36" s="19">
        <f t="shared" si="36"/>
        <v>0</v>
      </c>
      <c r="U36" s="166">
        <v>0.0</v>
      </c>
      <c r="V36" s="166">
        <v>0.0</v>
      </c>
      <c r="W36" s="19">
        <f t="array" ref="W36">mmult(N36:T36,'Parameters &amp; Main Results'!$B$6:$B$12)-'Parameters &amp; Main Results'!$B$16/12+mmult(U36:V36,'Parameters &amp; Main Results'!$B$14:$B$15)</f>
        <v>-0.002682368396</v>
      </c>
      <c r="X36" s="77">
        <f t="shared" si="5"/>
        <v>41041.04576</v>
      </c>
      <c r="Y36" s="77">
        <f>X36/offset(X36,'Parameters &amp; Main Results'!$B$32,0)</f>
        <v>31.59349257</v>
      </c>
      <c r="Z36" s="77">
        <f>sumproduct(X36:offset(X36,'Parameters &amp; Main Results'!$B$32-1,0) , 'Cash Flow Assist'!$P$11:offset('Cash Flow Assist'!$P$11,'Parameters &amp; Main Results'!$B$32-1,0)  )/offset(X36,'Parameters &amp; Main Results'!$B$32,0)</f>
        <v>5429.361832</v>
      </c>
      <c r="AA36" s="77">
        <f>sumproduct(X36:offset(X36,'Parameters &amp; Main Results'!$B$32-1,0),'Parameters &amp; Main Results'!$B$36:offset('Parameters &amp; Main Results'!$B$36,'Parameters &amp; Main Results'!$B$32-1,0)   )/offset(X36,'Parameters &amp; Main Results'!$B$32,0)</f>
        <v>0.7766312069</v>
      </c>
      <c r="AB36" s="167">
        <f t="shared" si="6"/>
        <v>0</v>
      </c>
    </row>
    <row r="37">
      <c r="A37">
        <f t="shared" si="17"/>
        <v>8</v>
      </c>
      <c r="B37">
        <f t="shared" si="18"/>
        <v>1873</v>
      </c>
      <c r="C37" s="77">
        <f t="shared" si="3"/>
        <v>1873.583333</v>
      </c>
      <c r="D37" s="71" t="s">
        <v>116</v>
      </c>
      <c r="E37" s="162">
        <v>12.55922645</v>
      </c>
      <c r="F37" s="163">
        <v>129.8184</v>
      </c>
      <c r="G37" s="163">
        <v>121.2361</v>
      </c>
      <c r="H37" s="163">
        <v>121.09143056</v>
      </c>
      <c r="I37" s="163">
        <v>129.8184</v>
      </c>
      <c r="J37" s="163">
        <v>12.55922645</v>
      </c>
      <c r="K37" s="163">
        <v>12.55922645</v>
      </c>
      <c r="L37" s="163">
        <v>22.74</v>
      </c>
      <c r="M37" s="164">
        <v>12.13352636</v>
      </c>
      <c r="N37" s="19">
        <f t="shared" ref="N37:T37" si="37">F37/F36/$E37*$E36-1</f>
        <v>0.005824899703</v>
      </c>
      <c r="O37" s="19">
        <f t="shared" si="37"/>
        <v>0.002532874445</v>
      </c>
      <c r="P37" s="19">
        <f t="shared" si="37"/>
        <v>0.00695833334</v>
      </c>
      <c r="Q37" s="19">
        <f t="shared" si="37"/>
        <v>0.005824899703</v>
      </c>
      <c r="R37" s="19">
        <f t="shared" si="37"/>
        <v>0</v>
      </c>
      <c r="S37" s="19">
        <f t="shared" si="37"/>
        <v>0</v>
      </c>
      <c r="T37" s="19">
        <f t="shared" si="37"/>
        <v>0</v>
      </c>
      <c r="U37" s="166">
        <v>0.0</v>
      </c>
      <c r="V37" s="166">
        <v>0.0</v>
      </c>
      <c r="W37" s="19">
        <f t="array" ref="W37">mmult(N37:T37,'Parameters &amp; Main Results'!$B$6:$B$12)-'Parameters &amp; Main Results'!$B$16/12+mmult(U37:V37,'Parameters &amp; Main Results'!$B$14:$B$15)</f>
        <v>0.004960226722</v>
      </c>
      <c r="X37" s="77">
        <f t="shared" si="5"/>
        <v>41151.42905</v>
      </c>
      <c r="Y37" s="77">
        <f>X37/offset(X37,'Parameters &amp; Main Results'!$B$32,0)</f>
        <v>28.74341259</v>
      </c>
      <c r="Z37" s="77">
        <f>sumproduct(X37:offset(X37,'Parameters &amp; Main Results'!$B$32-1,0) , 'Cash Flow Assist'!$P$11:offset('Cash Flow Assist'!$P$11,'Parameters &amp; Main Results'!$B$32-1,0)  )/offset(X37,'Parameters &amp; Main Results'!$B$32,0)</f>
        <v>4898.565052</v>
      </c>
      <c r="AA37" s="77">
        <f>sumproduct(X37:offset(X37,'Parameters &amp; Main Results'!$B$32-1,0),'Parameters &amp; Main Results'!$B$36:offset('Parameters &amp; Main Results'!$B$36,'Parameters &amp; Main Results'!$B$32-1,0)   )/offset(X37,'Parameters &amp; Main Results'!$B$32,0)</f>
        <v>0.7019953759</v>
      </c>
      <c r="AB37" s="167">
        <f t="shared" si="6"/>
        <v>0</v>
      </c>
    </row>
    <row r="38">
      <c r="A38">
        <f t="shared" si="17"/>
        <v>9</v>
      </c>
      <c r="B38">
        <f t="shared" si="18"/>
        <v>1873</v>
      </c>
      <c r="C38" s="77">
        <f t="shared" si="3"/>
        <v>1873.666667</v>
      </c>
      <c r="D38" s="71" t="s">
        <v>116</v>
      </c>
      <c r="E38" s="162">
        <v>12.55922645</v>
      </c>
      <c r="F38" s="163">
        <v>120.5147</v>
      </c>
      <c r="G38" s="163">
        <v>119.0074</v>
      </c>
      <c r="H38" s="163">
        <v>121.9340251</v>
      </c>
      <c r="I38" s="163">
        <v>120.5147</v>
      </c>
      <c r="J38" s="163">
        <v>12.55922645</v>
      </c>
      <c r="K38" s="163">
        <v>12.55922645</v>
      </c>
      <c r="L38" s="163">
        <v>22.74</v>
      </c>
      <c r="M38" s="164">
        <v>11.15895646</v>
      </c>
      <c r="N38" s="19">
        <f t="shared" ref="N38:T38" si="38">F38/F37/$E38*$E37-1</f>
        <v>-0.07166703641</v>
      </c>
      <c r="O38" s="19">
        <f t="shared" si="38"/>
        <v>-0.01838313836</v>
      </c>
      <c r="P38" s="19">
        <f t="shared" si="38"/>
        <v>0.006958333353</v>
      </c>
      <c r="Q38" s="19">
        <f t="shared" si="38"/>
        <v>-0.07166703641</v>
      </c>
      <c r="R38" s="19">
        <f t="shared" si="38"/>
        <v>0</v>
      </c>
      <c r="S38" s="19">
        <f t="shared" si="38"/>
        <v>0</v>
      </c>
      <c r="T38" s="19">
        <f t="shared" si="38"/>
        <v>0</v>
      </c>
      <c r="U38" s="166">
        <v>0.0</v>
      </c>
      <c r="V38" s="166">
        <v>0.0</v>
      </c>
      <c r="W38" s="19">
        <f t="array" ref="W38">mmult(N38:T38,'Parameters &amp; Main Results'!$B$6:$B$12)-'Parameters &amp; Main Results'!$B$16/12+mmult(U38:V38,'Parameters &amp; Main Results'!$B$14:$B$15)</f>
        <v>-0.05838772857</v>
      </c>
      <c r="X38" s="77">
        <f t="shared" si="5"/>
        <v>40948.31612</v>
      </c>
      <c r="Y38" s="77">
        <f>X38/offset(X38,'Parameters &amp; Main Results'!$B$32,0)</f>
        <v>30.91203613</v>
      </c>
      <c r="Z38" s="77">
        <f>sumproduct(X38:offset(X38,'Parameters &amp; Main Results'!$B$32-1,0) , 'Cash Flow Assist'!$P$11:offset('Cash Flow Assist'!$P$11,'Parameters &amp; Main Results'!$B$32-1,0)  )/offset(X38,'Parameters &amp; Main Results'!$B$32,0)</f>
        <v>5264.297011</v>
      </c>
      <c r="AA38" s="77">
        <f>sumproduct(X38:offset(X38,'Parameters &amp; Main Results'!$B$32-1,0),'Parameters &amp; Main Results'!$B$36:offset('Parameters &amp; Main Results'!$B$36,'Parameters &amp; Main Results'!$B$32-1,0)   )/offset(X38,'Parameters &amp; Main Results'!$B$32,0)</f>
        <v>0.7559917092</v>
      </c>
      <c r="AB38" s="167">
        <f t="shared" si="6"/>
        <v>-0.07166703641</v>
      </c>
    </row>
    <row r="39">
      <c r="A39">
        <f t="shared" si="17"/>
        <v>10</v>
      </c>
      <c r="B39">
        <f t="shared" si="18"/>
        <v>1873</v>
      </c>
      <c r="C39" s="77">
        <f t="shared" si="3"/>
        <v>1873.75</v>
      </c>
      <c r="D39" s="71" t="s">
        <v>116</v>
      </c>
      <c r="E39" s="162">
        <v>12.27381157</v>
      </c>
      <c r="F39" s="163">
        <v>110.8427</v>
      </c>
      <c r="G39" s="163">
        <v>116.7707</v>
      </c>
      <c r="H39" s="163">
        <v>122.78248269</v>
      </c>
      <c r="I39" s="163">
        <v>110.8427</v>
      </c>
      <c r="J39" s="163">
        <v>12.27381157</v>
      </c>
      <c r="K39" s="163">
        <v>12.27381157</v>
      </c>
      <c r="L39" s="163">
        <v>22.74</v>
      </c>
      <c r="M39" s="164">
        <v>10.3967598</v>
      </c>
      <c r="N39" s="19">
        <f t="shared" ref="N39:T39" si="39">F39/F38/$E39*$E38-1</f>
        <v>-0.05886806234</v>
      </c>
      <c r="O39" s="19">
        <f t="shared" si="39"/>
        <v>0.004022293385</v>
      </c>
      <c r="P39" s="19">
        <f t="shared" si="39"/>
        <v>0.03037411498</v>
      </c>
      <c r="Q39" s="19">
        <f t="shared" si="39"/>
        <v>-0.05886806234</v>
      </c>
      <c r="R39" s="19">
        <f t="shared" si="39"/>
        <v>0</v>
      </c>
      <c r="S39" s="19">
        <f t="shared" si="39"/>
        <v>0</v>
      </c>
      <c r="T39" s="19">
        <f t="shared" si="39"/>
        <v>0.02325397277</v>
      </c>
      <c r="U39" s="166">
        <v>0.0</v>
      </c>
      <c r="V39" s="166">
        <v>0.0</v>
      </c>
      <c r="W39" s="19">
        <f t="array" ref="W39">mmult(N39:T39,'Parameters &amp; Main Results'!$B$6:$B$12)-'Parameters &amp; Main Results'!$B$16/12+mmult(U39:V39,'Parameters &amp; Main Results'!$B$14:$B$15)</f>
        <v>-0.04318714008</v>
      </c>
      <c r="X39" s="77">
        <f t="shared" si="5"/>
        <v>43487.44952</v>
      </c>
      <c r="Y39" s="77">
        <f>X39/offset(X39,'Parameters &amp; Main Results'!$B$32,0)</f>
        <v>30.12488909</v>
      </c>
      <c r="Z39" s="77">
        <f>sumproduct(X39:offset(X39,'Parameters &amp; Main Results'!$B$32-1,0) , 'Cash Flow Assist'!$P$11:offset('Cash Flow Assist'!$P$11,'Parameters &amp; Main Results'!$B$32-1,0)  )/offset(X39,'Parameters &amp; Main Results'!$B$32,0)</f>
        <v>4803.254683</v>
      </c>
      <c r="AA39" s="77">
        <f>sumproduct(X39:offset(X39,'Parameters &amp; Main Results'!$B$32-1,0),'Parameters &amp; Main Results'!$B$36:offset('Parameters &amp; Main Results'!$B$36,'Parameters &amp; Main Results'!$B$32-1,0)   )/offset(X39,'Parameters &amp; Main Results'!$B$32,0)</f>
        <v>0.6913862755</v>
      </c>
      <c r="AB39" s="167">
        <f t="shared" si="6"/>
        <v>-0.1263161992</v>
      </c>
    </row>
    <row r="40">
      <c r="A40">
        <f t="shared" si="17"/>
        <v>11</v>
      </c>
      <c r="B40">
        <f t="shared" si="18"/>
        <v>1873</v>
      </c>
      <c r="C40" s="77">
        <f t="shared" si="3"/>
        <v>1873.833333</v>
      </c>
      <c r="D40" s="71" t="s">
        <v>116</v>
      </c>
      <c r="E40" s="162">
        <v>11.8932314</v>
      </c>
      <c r="F40" s="163">
        <v>107.5597</v>
      </c>
      <c r="G40" s="163">
        <v>117.0133</v>
      </c>
      <c r="H40" s="163">
        <v>123.63684413</v>
      </c>
      <c r="I40" s="163">
        <v>107.5597</v>
      </c>
      <c r="J40" s="163">
        <v>11.8932314</v>
      </c>
      <c r="K40" s="163">
        <v>11.8932314</v>
      </c>
      <c r="L40" s="163">
        <v>22.74</v>
      </c>
      <c r="M40" s="164">
        <v>10.30833226</v>
      </c>
      <c r="N40" s="19">
        <f t="shared" ref="N40:T40" si="40">F40/F39/$E40*$E39-1</f>
        <v>0.001433392954</v>
      </c>
      <c r="O40" s="19">
        <f t="shared" si="40"/>
        <v>0.03414378585</v>
      </c>
      <c r="P40" s="19">
        <f t="shared" si="40"/>
        <v>0.0391807261</v>
      </c>
      <c r="Q40" s="19">
        <f t="shared" si="40"/>
        <v>0.001433392954</v>
      </c>
      <c r="R40" s="19">
        <f t="shared" si="40"/>
        <v>0</v>
      </c>
      <c r="S40" s="19">
        <f t="shared" si="40"/>
        <v>0</v>
      </c>
      <c r="T40" s="19">
        <f t="shared" si="40"/>
        <v>0.03199972801</v>
      </c>
      <c r="U40" s="166">
        <v>0.0</v>
      </c>
      <c r="V40" s="166">
        <v>0.0</v>
      </c>
      <c r="W40" s="19">
        <f t="array" ref="W40">mmult(N40:T40,'Parameters &amp; Main Results'!$B$6:$B$12)-'Parameters &amp; Main Results'!$B$16/12+mmult(U40:V40,'Parameters &amp; Main Results'!$B$14:$B$15)</f>
        <v>0.009569324511</v>
      </c>
      <c r="X40" s="77">
        <f t="shared" si="5"/>
        <v>45450.31881</v>
      </c>
      <c r="Y40" s="77">
        <f>X40/offset(X40,'Parameters &amp; Main Results'!$B$32,0)</f>
        <v>29.42832269</v>
      </c>
      <c r="Z40" s="77">
        <f>sumproduct(X40:offset(X40,'Parameters &amp; Main Results'!$B$32-1,0) , 'Cash Flow Assist'!$P$11:offset('Cash Flow Assist'!$P$11,'Parameters &amp; Main Results'!$B$32-1,0)  )/offset(X40,'Parameters &amp; Main Results'!$B$32,0)</f>
        <v>4462.325832</v>
      </c>
      <c r="AA40" s="77">
        <f>sumproduct(X40:offset(X40,'Parameters &amp; Main Results'!$B$32-1,0),'Parameters &amp; Main Results'!$B$36:offset('Parameters &amp; Main Results'!$B$36,'Parameters &amp; Main Results'!$B$32-1,0)   )/offset(X40,'Parameters &amp; Main Results'!$B$32,0)</f>
        <v>0.6440477834</v>
      </c>
      <c r="AB40" s="167">
        <f t="shared" si="6"/>
        <v>-0.125063867</v>
      </c>
    </row>
    <row r="41">
      <c r="A41">
        <f t="shared" si="17"/>
        <v>12</v>
      </c>
      <c r="B41">
        <f t="shared" si="18"/>
        <v>1873</v>
      </c>
      <c r="C41" s="77">
        <f t="shared" si="3"/>
        <v>1873.916667</v>
      </c>
      <c r="D41" s="71" t="s">
        <v>116</v>
      </c>
      <c r="E41" s="162">
        <v>12.17864628</v>
      </c>
      <c r="F41" s="163">
        <v>118.4764</v>
      </c>
      <c r="G41" s="163">
        <v>123.2833</v>
      </c>
      <c r="H41" s="163">
        <v>124.4971505</v>
      </c>
      <c r="I41" s="163">
        <v>118.4764</v>
      </c>
      <c r="J41" s="163">
        <v>12.17864628</v>
      </c>
      <c r="K41" s="163">
        <v>12.17864628</v>
      </c>
      <c r="L41" s="163">
        <v>22.74</v>
      </c>
      <c r="M41" s="164">
        <v>10.97444469</v>
      </c>
      <c r="N41" s="19">
        <f t="shared" ref="N41:T41" si="41">F41/F40/$E41*$E40-1</f>
        <v>0.07568006213</v>
      </c>
      <c r="O41" s="19">
        <f t="shared" si="41"/>
        <v>0.02889220114</v>
      </c>
      <c r="P41" s="19">
        <f t="shared" si="41"/>
        <v>-0.01664042187</v>
      </c>
      <c r="Q41" s="19">
        <f t="shared" si="41"/>
        <v>0.07568006213</v>
      </c>
      <c r="R41" s="19">
        <f t="shared" si="41"/>
        <v>0</v>
      </c>
      <c r="S41" s="19">
        <f t="shared" si="41"/>
        <v>0</v>
      </c>
      <c r="T41" s="19">
        <f t="shared" si="41"/>
        <v>-0.02343568188</v>
      </c>
      <c r="U41" s="166">
        <v>0.0</v>
      </c>
      <c r="V41" s="166">
        <v>0.0</v>
      </c>
      <c r="W41" s="19">
        <f t="array" ref="W41">mmult(N41:T41,'Parameters &amp; Main Results'!$B$6:$B$12)-'Parameters &amp; Main Results'!$B$16/12+mmult(U41:V41,'Parameters &amp; Main Results'!$B$14:$B$15)</f>
        <v>0.06394143022</v>
      </c>
      <c r="X41" s="77">
        <f t="shared" si="5"/>
        <v>45019.51248</v>
      </c>
      <c r="Y41" s="77">
        <f>X41/offset(X41,'Parameters &amp; Main Results'!$B$32,0)</f>
        <v>31.36693947</v>
      </c>
      <c r="Z41" s="77">
        <f>sumproduct(X41:offset(X41,'Parameters &amp; Main Results'!$B$32-1,0) , 'Cash Flow Assist'!$P$11:offset('Cash Flow Assist'!$P$11,'Parameters &amp; Main Results'!$B$32-1,0)  )/offset(X41,'Parameters &amp; Main Results'!$B$32,0)</f>
        <v>4771.208907</v>
      </c>
      <c r="AA41" s="77">
        <f>sumproduct(X41:offset(X41,'Parameters &amp; Main Results'!$B$32-1,0),'Parameters &amp; Main Results'!$B$36:offset('Parameters &amp; Main Results'!$B$36,'Parameters &amp; Main Results'!$B$32-1,0)   )/offset(X41,'Parameters &amp; Main Results'!$B$32,0)</f>
        <v>0.6906853373</v>
      </c>
      <c r="AB41" s="167">
        <f t="shared" si="6"/>
        <v>-0.05884864608</v>
      </c>
    </row>
    <row r="42">
      <c r="A42">
        <f t="shared" si="17"/>
        <v>1</v>
      </c>
      <c r="B42">
        <f t="shared" si="18"/>
        <v>1874</v>
      </c>
      <c r="C42" s="77">
        <f t="shared" si="3"/>
        <v>1874</v>
      </c>
      <c r="D42" s="71" t="s">
        <v>116</v>
      </c>
      <c r="E42" s="162">
        <v>12.36889587</v>
      </c>
      <c r="F42" s="163">
        <v>125.336</v>
      </c>
      <c r="G42" s="163">
        <v>122.1424</v>
      </c>
      <c r="H42" s="163">
        <v>125.20885922</v>
      </c>
      <c r="I42" s="163">
        <v>125.336</v>
      </c>
      <c r="J42" s="163">
        <v>12.36889587</v>
      </c>
      <c r="K42" s="163">
        <v>12.36889587</v>
      </c>
      <c r="L42" s="163">
        <v>23.09</v>
      </c>
      <c r="M42" s="164">
        <v>11.3380005</v>
      </c>
      <c r="N42" s="19">
        <f t="shared" ref="N42:T42" si="42">F42/F41/$E42*$E41-1</f>
        <v>0.04162660646</v>
      </c>
      <c r="O42" s="19">
        <f t="shared" si="42"/>
        <v>-0.02449324304</v>
      </c>
      <c r="P42" s="19">
        <f t="shared" si="42"/>
        <v>-0.009752554237</v>
      </c>
      <c r="Q42" s="19">
        <f t="shared" si="42"/>
        <v>0.04162660646</v>
      </c>
      <c r="R42" s="19">
        <f t="shared" si="42"/>
        <v>0</v>
      </c>
      <c r="S42" s="19">
        <f t="shared" si="42"/>
        <v>0</v>
      </c>
      <c r="T42" s="19">
        <f t="shared" si="42"/>
        <v>-0.0002266497495</v>
      </c>
      <c r="U42" s="166">
        <v>0.0</v>
      </c>
      <c r="V42" s="166">
        <v>0.0</v>
      </c>
      <c r="W42" s="19">
        <f t="array" ref="W42">mmult(N42:T42,'Parameters &amp; Main Results'!$B$6:$B$12)-'Parameters &amp; Main Results'!$B$16/12+mmult(U42:V42,'Parameters &amp; Main Results'!$B$14:$B$15)</f>
        <v>0.02505497742</v>
      </c>
      <c r="X42" s="77">
        <f t="shared" si="5"/>
        <v>42313.90113</v>
      </c>
      <c r="Y42" s="77">
        <f>X42/offset(X42,'Parameters &amp; Main Results'!$B$32,0)</f>
        <v>30.00683486</v>
      </c>
      <c r="Z42" s="77">
        <f>sumproduct(X42:offset(X42,'Parameters &amp; Main Results'!$B$32-1,0) , 'Cash Flow Assist'!$P$11:offset('Cash Flow Assist'!$P$11,'Parameters &amp; Main Results'!$B$32-1,0)  )/offset(X42,'Parameters &amp; Main Results'!$B$32,0)</f>
        <v>4825.265803</v>
      </c>
      <c r="AA42" s="77">
        <f>sumproduct(X42:offset(X42,'Parameters &amp; Main Results'!$B$32-1,0),'Parameters &amp; Main Results'!$B$36:offset('Parameters &amp; Main Results'!$B$36,'Parameters &amp; Main Results'!$B$32-1,0)   )/offset(X42,'Parameters &amp; Main Results'!$B$32,0)</f>
        <v>0.7006605937</v>
      </c>
      <c r="AB42" s="167">
        <f t="shared" si="6"/>
        <v>-0.01967170904</v>
      </c>
    </row>
    <row r="43">
      <c r="A43">
        <f t="shared" si="17"/>
        <v>2</v>
      </c>
      <c r="B43">
        <f t="shared" si="18"/>
        <v>1874</v>
      </c>
      <c r="C43" s="77">
        <f t="shared" si="3"/>
        <v>1874.083333</v>
      </c>
      <c r="D43" s="71" t="s">
        <v>116</v>
      </c>
      <c r="E43" s="162">
        <v>12.36889587</v>
      </c>
      <c r="F43" s="163">
        <v>129.5509</v>
      </c>
      <c r="G43" s="163">
        <v>125.0287</v>
      </c>
      <c r="H43" s="163">
        <v>125.92463653</v>
      </c>
      <c r="I43" s="163">
        <v>129.5509</v>
      </c>
      <c r="J43" s="163">
        <v>12.36889587</v>
      </c>
      <c r="K43" s="163">
        <v>12.36889587</v>
      </c>
      <c r="L43" s="163">
        <v>23.09</v>
      </c>
      <c r="M43" s="164">
        <v>11.63337352</v>
      </c>
      <c r="N43" s="19">
        <f t="shared" ref="N43:T43" si="43">F43/F42/$E43*$E42-1</f>
        <v>0.03362880577</v>
      </c>
      <c r="O43" s="19">
        <f t="shared" si="43"/>
        <v>0.02363061476</v>
      </c>
      <c r="P43" s="19">
        <f t="shared" si="43"/>
        <v>0.005716666652</v>
      </c>
      <c r="Q43" s="19">
        <f t="shared" si="43"/>
        <v>0.03362880577</v>
      </c>
      <c r="R43" s="19">
        <f t="shared" si="43"/>
        <v>0</v>
      </c>
      <c r="S43" s="19">
        <f t="shared" si="43"/>
        <v>0</v>
      </c>
      <c r="T43" s="19">
        <f t="shared" si="43"/>
        <v>0</v>
      </c>
      <c r="U43" s="166">
        <v>0.0</v>
      </c>
      <c r="V43" s="166">
        <v>0.0</v>
      </c>
      <c r="W43" s="19">
        <f t="array" ref="W43">mmult(N43:T43,'Parameters &amp; Main Results'!$B$6:$B$12)-'Parameters &amp; Main Results'!$B$16/12+mmult(U43:V43,'Parameters &amp; Main Results'!$B$14:$B$15)</f>
        <v>0.03108759135</v>
      </c>
      <c r="X43" s="77">
        <f t="shared" si="5"/>
        <v>41279.64066</v>
      </c>
      <c r="Y43" s="77">
        <f>X43/offset(X43,'Parameters &amp; Main Results'!$B$32,0)</f>
        <v>31.7224563</v>
      </c>
      <c r="Z43" s="77">
        <f>sumproduct(X43:offset(X43,'Parameters &amp; Main Results'!$B$32-1,0) , 'Cash Flow Assist'!$P$11:offset('Cash Flow Assist'!$P$11,'Parameters &amp; Main Results'!$B$32-1,0)  )/offset(X43,'Parameters &amp; Main Results'!$B$32,0)</f>
        <v>5197.522795</v>
      </c>
      <c r="AA43" s="77">
        <f>sumproduct(X43:offset(X43,'Parameters &amp; Main Results'!$B$32-1,0),'Parameters &amp; Main Results'!$B$36:offset('Parameters &amp; Main Results'!$B$36,'Parameters &amp; Main Results'!$B$32-1,0)   )/offset(X43,'Parameters &amp; Main Results'!$B$32,0)</f>
        <v>0.756744536</v>
      </c>
      <c r="AB43" s="167">
        <f t="shared" si="6"/>
        <v>0</v>
      </c>
    </row>
    <row r="44">
      <c r="A44">
        <f t="shared" si="17"/>
        <v>3</v>
      </c>
      <c r="B44">
        <f t="shared" si="18"/>
        <v>1874</v>
      </c>
      <c r="C44" s="77">
        <f t="shared" si="3"/>
        <v>1874.166667</v>
      </c>
      <c r="D44" s="71" t="s">
        <v>116</v>
      </c>
      <c r="E44" s="162">
        <v>12.36889587</v>
      </c>
      <c r="F44" s="163">
        <v>128.4266</v>
      </c>
      <c r="G44" s="163">
        <v>126.3435</v>
      </c>
      <c r="H44" s="163">
        <v>126.6445057</v>
      </c>
      <c r="I44" s="163">
        <v>128.4266</v>
      </c>
      <c r="J44" s="163">
        <v>12.36889587</v>
      </c>
      <c r="K44" s="163">
        <v>12.36889587</v>
      </c>
      <c r="L44" s="163">
        <v>23.09</v>
      </c>
      <c r="M44" s="164">
        <v>11.44821086</v>
      </c>
      <c r="N44" s="19">
        <f t="shared" ref="N44:T44" si="44">F44/F43/$E44*$E43-1</f>
        <v>-0.008678442218</v>
      </c>
      <c r="O44" s="19">
        <f t="shared" si="44"/>
        <v>0.01051598553</v>
      </c>
      <c r="P44" s="19">
        <f t="shared" si="44"/>
        <v>0.005716666649</v>
      </c>
      <c r="Q44" s="19">
        <f t="shared" si="44"/>
        <v>-0.008678442218</v>
      </c>
      <c r="R44" s="19">
        <f t="shared" si="44"/>
        <v>0</v>
      </c>
      <c r="S44" s="19">
        <f t="shared" si="44"/>
        <v>0</v>
      </c>
      <c r="T44" s="19">
        <f t="shared" si="44"/>
        <v>0</v>
      </c>
      <c r="U44" s="166">
        <v>0.0</v>
      </c>
      <c r="V44" s="166">
        <v>0.0</v>
      </c>
      <c r="W44" s="19">
        <f t="array" ref="W44">mmult(N44:T44,'Parameters &amp; Main Results'!$B$6:$B$12)-'Parameters &amp; Main Results'!$B$16/12+mmult(U44:V44,'Parameters &amp; Main Results'!$B$14:$B$15)</f>
        <v>-0.003921501948</v>
      </c>
      <c r="X44" s="77">
        <f t="shared" si="5"/>
        <v>40035.04747</v>
      </c>
      <c r="Y44" s="77">
        <f>X44/offset(X44,'Parameters &amp; Main Results'!$B$32,0)</f>
        <v>29.89338538</v>
      </c>
      <c r="Z44" s="77">
        <f>sumproduct(X44:offset(X44,'Parameters &amp; Main Results'!$B$32-1,0) , 'Cash Flow Assist'!$P$11:offset('Cash Flow Assist'!$P$11,'Parameters &amp; Main Results'!$B$32-1,0)  )/offset(X44,'Parameters &amp; Main Results'!$B$32,0)</f>
        <v>5020.252175</v>
      </c>
      <c r="AA44" s="77">
        <f>sumproduct(X44:offset(X44,'Parameters &amp; Main Results'!$B$32-1,0),'Parameters &amp; Main Results'!$B$36:offset('Parameters &amp; Main Results'!$B$36,'Parameters &amp; Main Results'!$B$32-1,0)   )/offset(X44,'Parameters &amp; Main Results'!$B$32,0)</f>
        <v>0.7329478922</v>
      </c>
      <c r="AB44" s="167">
        <f t="shared" si="6"/>
        <v>-0.008678442218</v>
      </c>
    </row>
    <row r="45">
      <c r="A45">
        <f t="shared" si="17"/>
        <v>4</v>
      </c>
      <c r="B45">
        <f t="shared" si="18"/>
        <v>1874</v>
      </c>
      <c r="C45" s="77">
        <f t="shared" si="3"/>
        <v>1874.25</v>
      </c>
      <c r="D45" s="71" t="s">
        <v>116</v>
      </c>
      <c r="E45" s="162">
        <v>12.17864628</v>
      </c>
      <c r="F45" s="163">
        <v>125.2772</v>
      </c>
      <c r="G45" s="163">
        <v>127.7027</v>
      </c>
      <c r="H45" s="163">
        <v>127.36849012</v>
      </c>
      <c r="I45" s="163">
        <v>125.2772</v>
      </c>
      <c r="J45" s="163">
        <v>12.17864628</v>
      </c>
      <c r="K45" s="163">
        <v>12.17864628</v>
      </c>
      <c r="L45" s="163">
        <v>23.09</v>
      </c>
      <c r="M45" s="164">
        <v>11.2590769</v>
      </c>
      <c r="N45" s="19">
        <f t="shared" ref="N45:T45" si="45">F45/F44/$E45*$E44-1</f>
        <v>-0.009284473001</v>
      </c>
      <c r="O45" s="19">
        <f t="shared" si="45"/>
        <v>0.02654760095</v>
      </c>
      <c r="P45" s="19">
        <f t="shared" si="45"/>
        <v>0.02142754115</v>
      </c>
      <c r="Q45" s="19">
        <f t="shared" si="45"/>
        <v>-0.009284473001</v>
      </c>
      <c r="R45" s="19">
        <f t="shared" si="45"/>
        <v>0</v>
      </c>
      <c r="S45" s="19">
        <f t="shared" si="45"/>
        <v>0</v>
      </c>
      <c r="T45" s="19">
        <f t="shared" si="45"/>
        <v>0.0156215712</v>
      </c>
      <c r="U45" s="166">
        <v>0.0</v>
      </c>
      <c r="V45" s="166">
        <v>0.0</v>
      </c>
      <c r="W45" s="19">
        <f t="array" ref="W45">mmult(N45:T45,'Parameters &amp; Main Results'!$B$6:$B$12)-'Parameters &amp; Main Results'!$B$16/12+mmult(U45:V45,'Parameters &amp; Main Results'!$B$14:$B$15)</f>
        <v>-0.0003681211797</v>
      </c>
      <c r="X45" s="77">
        <f t="shared" si="5"/>
        <v>40192.66307</v>
      </c>
      <c r="Y45" s="77">
        <f>X45/offset(X45,'Parameters &amp; Main Results'!$B$32,0)</f>
        <v>30.17691613</v>
      </c>
      <c r="Z45" s="77">
        <f>sumproduct(X45:offset(X45,'Parameters &amp; Main Results'!$B$32-1,0) , 'Cash Flow Assist'!$P$11:offset('Cash Flow Assist'!$P$11,'Parameters &amp; Main Results'!$B$32-1,0)  )/offset(X45,'Parameters &amp; Main Results'!$B$32,0)</f>
        <v>5018.941216</v>
      </c>
      <c r="AA45" s="77">
        <f>sumproduct(X45:offset(X45,'Parameters &amp; Main Results'!$B$32-1,0),'Parameters &amp; Main Results'!$B$36:offset('Parameters &amp; Main Results'!$B$36,'Parameters &amp; Main Results'!$B$32-1,0)   )/offset(X45,'Parameters &amp; Main Results'!$B$32,0)</f>
        <v>0.7347221687</v>
      </c>
      <c r="AB45" s="167">
        <f t="shared" si="6"/>
        <v>-0.01788234046</v>
      </c>
    </row>
    <row r="46">
      <c r="A46">
        <f t="shared" si="17"/>
        <v>5</v>
      </c>
      <c r="B46">
        <f t="shared" si="18"/>
        <v>1874</v>
      </c>
      <c r="C46" s="77">
        <f t="shared" si="3"/>
        <v>1874.333333</v>
      </c>
      <c r="D46" s="71" t="s">
        <v>116</v>
      </c>
      <c r="E46" s="162">
        <v>12.08348099</v>
      </c>
      <c r="F46" s="163">
        <v>122.8932</v>
      </c>
      <c r="G46" s="163">
        <v>128.279</v>
      </c>
      <c r="H46" s="163">
        <v>128.09661333</v>
      </c>
      <c r="I46" s="163">
        <v>122.8932</v>
      </c>
      <c r="J46" s="163">
        <v>12.08348099</v>
      </c>
      <c r="K46" s="163">
        <v>12.08348099</v>
      </c>
      <c r="L46" s="163">
        <v>23.09</v>
      </c>
      <c r="M46" s="164">
        <v>11.03703844</v>
      </c>
      <c r="N46" s="19">
        <f t="shared" ref="N46:T46" si="46">F46/F45/$E46*$E45-1</f>
        <v>-0.01130401969</v>
      </c>
      <c r="O46" s="19">
        <f t="shared" si="46"/>
        <v>0.01242401883</v>
      </c>
      <c r="P46" s="19">
        <f t="shared" si="46"/>
        <v>0.01363734111</v>
      </c>
      <c r="Q46" s="19">
        <f t="shared" si="46"/>
        <v>-0.01130401969</v>
      </c>
      <c r="R46" s="19">
        <f t="shared" si="46"/>
        <v>0</v>
      </c>
      <c r="S46" s="19">
        <f t="shared" si="46"/>
        <v>0</v>
      </c>
      <c r="T46" s="19">
        <f t="shared" si="46"/>
        <v>0.007875651899</v>
      </c>
      <c r="U46" s="166">
        <v>0.0</v>
      </c>
      <c r="V46" s="166">
        <v>0.0</v>
      </c>
      <c r="W46" s="19">
        <f t="array" ref="W46">mmult(N46:T46,'Parameters &amp; Main Results'!$B$6:$B$12)-'Parameters &amp; Main Results'!$B$16/12+mmult(U46:V46,'Parameters &amp; Main Results'!$B$14:$B$15)</f>
        <v>-0.005413676729</v>
      </c>
      <c r="X46" s="77">
        <f t="shared" si="5"/>
        <v>40207.46429</v>
      </c>
      <c r="Y46" s="77">
        <f>X46/offset(X46,'Parameters &amp; Main Results'!$B$32,0)</f>
        <v>29.69675687</v>
      </c>
      <c r="Z46" s="77">
        <f>sumproduct(X46:offset(X46,'Parameters &amp; Main Results'!$B$32-1,0) , 'Cash Flow Assist'!$P$11:offset('Cash Flow Assist'!$P$11,'Parameters &amp; Main Results'!$B$32-1,0)  )/offset(X46,'Parameters &amp; Main Results'!$B$32,0)</f>
        <v>4908.562176</v>
      </c>
      <c r="AA46" s="77">
        <f>sumproduct(X46:offset(X46,'Parameters &amp; Main Results'!$B$32-1,0),'Parameters &amp; Main Results'!$B$36:offset('Parameters &amp; Main Results'!$B$36,'Parameters &amp; Main Results'!$B$32-1,0)   )/offset(X46,'Parameters &amp; Main Results'!$B$32,0)</f>
        <v>0.7205981753</v>
      </c>
      <c r="AB46" s="167">
        <f t="shared" si="6"/>
        <v>-0.02898421782</v>
      </c>
    </row>
    <row r="47">
      <c r="A47">
        <f t="shared" si="17"/>
        <v>6</v>
      </c>
      <c r="B47">
        <f t="shared" si="18"/>
        <v>1874</v>
      </c>
      <c r="C47" s="77">
        <f t="shared" si="3"/>
        <v>1874.416667</v>
      </c>
      <c r="D47" s="71" t="s">
        <v>116</v>
      </c>
      <c r="E47" s="162">
        <v>11.79806612</v>
      </c>
      <c r="F47" s="163">
        <v>122.8908</v>
      </c>
      <c r="G47" s="163">
        <v>129.1971</v>
      </c>
      <c r="H47" s="163">
        <v>128.82889896</v>
      </c>
      <c r="I47" s="163">
        <v>122.8908</v>
      </c>
      <c r="J47" s="163">
        <v>11.79806612</v>
      </c>
      <c r="K47" s="163">
        <v>11.79806612</v>
      </c>
      <c r="L47" s="163">
        <v>23.09</v>
      </c>
      <c r="M47" s="164">
        <v>11.20551394</v>
      </c>
      <c r="N47" s="19">
        <f t="shared" ref="N47:T47" si="47">F47/F46/$E47*$E46-1</f>
        <v>0.02417166398</v>
      </c>
      <c r="O47" s="19">
        <f t="shared" si="47"/>
        <v>0.03152186279</v>
      </c>
      <c r="P47" s="19">
        <f t="shared" si="47"/>
        <v>0.03004662785</v>
      </c>
      <c r="Q47" s="19">
        <f t="shared" si="47"/>
        <v>0.02417166398</v>
      </c>
      <c r="R47" s="19">
        <f t="shared" si="47"/>
        <v>0</v>
      </c>
      <c r="S47" s="19">
        <f t="shared" si="47"/>
        <v>0</v>
      </c>
      <c r="T47" s="19">
        <f t="shared" si="47"/>
        <v>0.02419166557</v>
      </c>
      <c r="U47" s="166">
        <v>0.0</v>
      </c>
      <c r="V47" s="166">
        <v>0.0</v>
      </c>
      <c r="W47" s="19">
        <f t="array" ref="W47">mmult(N47:T47,'Parameters &amp; Main Results'!$B$6:$B$12)-'Parameters &amp; Main Results'!$B$16/12+mmult(U47:V47,'Parameters &amp; Main Results'!$B$14:$B$15)</f>
        <v>0.02596754701</v>
      </c>
      <c r="X47" s="77">
        <f t="shared" si="5"/>
        <v>40426.31932</v>
      </c>
      <c r="Y47" s="77">
        <f>X47/offset(X47,'Parameters &amp; Main Results'!$B$32,0)</f>
        <v>28.15205909</v>
      </c>
      <c r="Z47" s="77">
        <f>sumproduct(X47:offset(X47,'Parameters &amp; Main Results'!$B$32-1,0) , 'Cash Flow Assist'!$P$11:offset('Cash Flow Assist'!$P$11,'Parameters &amp; Main Results'!$B$32-1,0)  )/offset(X47,'Parameters &amp; Main Results'!$B$32,0)</f>
        <v>4600.991912</v>
      </c>
      <c r="AA47" s="77">
        <f>sumproduct(X47:offset(X47,'Parameters &amp; Main Results'!$B$32-1,0),'Parameters &amp; Main Results'!$B$36:offset('Parameters &amp; Main Results'!$B$36,'Parameters &amp; Main Results'!$B$32-1,0)   )/offset(X47,'Parameters &amp; Main Results'!$B$32,0)</f>
        <v>0.6773413226</v>
      </c>
      <c r="AB47" s="167">
        <f t="shared" si="6"/>
        <v>-0.005513150617</v>
      </c>
    </row>
    <row r="48">
      <c r="A48">
        <f t="shared" si="17"/>
        <v>7</v>
      </c>
      <c r="B48">
        <f t="shared" si="18"/>
        <v>1874</v>
      </c>
      <c r="C48" s="77">
        <f t="shared" si="3"/>
        <v>1874.5</v>
      </c>
      <c r="D48" s="71" t="s">
        <v>116</v>
      </c>
      <c r="E48" s="162">
        <v>11.8932314</v>
      </c>
      <c r="F48" s="163">
        <v>123.5729</v>
      </c>
      <c r="G48" s="163">
        <v>125.2761</v>
      </c>
      <c r="H48" s="163">
        <v>129.56537084</v>
      </c>
      <c r="I48" s="163">
        <v>123.5729</v>
      </c>
      <c r="J48" s="163">
        <v>11.8932314</v>
      </c>
      <c r="K48" s="163">
        <v>11.8932314</v>
      </c>
      <c r="L48" s="163">
        <v>23.09</v>
      </c>
      <c r="M48" s="164">
        <v>11.07504741</v>
      </c>
      <c r="N48" s="19">
        <f t="shared" ref="N48:T48" si="48">F48/F47/$E48*$E47-1</f>
        <v>-0.002495590141</v>
      </c>
      <c r="O48" s="19">
        <f t="shared" si="48"/>
        <v>-0.03810777062</v>
      </c>
      <c r="P48" s="19">
        <f t="shared" si="48"/>
        <v>-0.002330709548</v>
      </c>
      <c r="Q48" s="19">
        <f t="shared" si="48"/>
        <v>-0.002495590141</v>
      </c>
      <c r="R48" s="19">
        <f t="shared" si="48"/>
        <v>0</v>
      </c>
      <c r="S48" s="19">
        <f t="shared" si="48"/>
        <v>0</v>
      </c>
      <c r="T48" s="19">
        <f t="shared" si="48"/>
        <v>-0.008001633601</v>
      </c>
      <c r="U48" s="166">
        <v>0.0</v>
      </c>
      <c r="V48" s="166">
        <v>0.0</v>
      </c>
      <c r="W48" s="19">
        <f t="array" ref="W48">mmult(N48:T48,'Parameters &amp; Main Results'!$B$6:$B$12)-'Parameters &amp; Main Results'!$B$16/12+mmult(U48:V48,'Parameters &amp; Main Results'!$B$14:$B$15)</f>
        <v>-0.01144030193</v>
      </c>
      <c r="X48" s="77">
        <f t="shared" si="5"/>
        <v>39403.11702</v>
      </c>
      <c r="Y48" s="77">
        <f>X48/offset(X48,'Parameters &amp; Main Results'!$B$32,0)</f>
        <v>27.77173774</v>
      </c>
      <c r="Z48" s="77">
        <f>sumproduct(X48:offset(X48,'Parameters &amp; Main Results'!$B$32-1,0) , 'Cash Flow Assist'!$P$11:offset('Cash Flow Assist'!$P$11,'Parameters &amp; Main Results'!$B$32-1,0)  )/offset(X48,'Parameters &amp; Main Results'!$B$32,0)</f>
        <v>4629.216237</v>
      </c>
      <c r="AA48" s="77">
        <f>sumproduct(X48:offset(X48,'Parameters &amp; Main Results'!$B$32-1,0),'Parameters &amp; Main Results'!$B$36:offset('Parameters &amp; Main Results'!$B$36,'Parameters &amp; Main Results'!$B$32-1,0)   )/offset(X48,'Parameters &amp; Main Results'!$B$32,0)</f>
        <v>0.6833737351</v>
      </c>
      <c r="AB48" s="167">
        <f t="shared" si="6"/>
        <v>-0.007994982194</v>
      </c>
    </row>
    <row r="49">
      <c r="A49">
        <f t="shared" si="17"/>
        <v>8</v>
      </c>
      <c r="B49">
        <f t="shared" si="18"/>
        <v>1874</v>
      </c>
      <c r="C49" s="77">
        <f t="shared" si="3"/>
        <v>1874.583333</v>
      </c>
      <c r="D49" s="71" t="s">
        <v>116</v>
      </c>
      <c r="E49" s="162">
        <v>11.79806612</v>
      </c>
      <c r="F49" s="163">
        <v>124.5977</v>
      </c>
      <c r="G49" s="163">
        <v>125.9296</v>
      </c>
      <c r="H49" s="163">
        <v>130.30605287</v>
      </c>
      <c r="I49" s="163">
        <v>124.5977</v>
      </c>
      <c r="J49" s="163">
        <v>11.79806612</v>
      </c>
      <c r="K49" s="163">
        <v>11.79806612</v>
      </c>
      <c r="L49" s="163">
        <v>23.09</v>
      </c>
      <c r="M49" s="164">
        <v>11.15872692</v>
      </c>
      <c r="N49" s="19">
        <f t="shared" ref="N49:T49" si="49">F49/F48/$E49*$E48-1</f>
        <v>0.01642615008</v>
      </c>
      <c r="O49" s="19">
        <f t="shared" si="49"/>
        <v>0.01332473106</v>
      </c>
      <c r="P49" s="19">
        <f t="shared" si="49"/>
        <v>0.01382895444</v>
      </c>
      <c r="Q49" s="19">
        <f t="shared" si="49"/>
        <v>0.01642615008</v>
      </c>
      <c r="R49" s="19">
        <f t="shared" si="49"/>
        <v>0</v>
      </c>
      <c r="S49" s="19">
        <f t="shared" si="49"/>
        <v>0</v>
      </c>
      <c r="T49" s="19">
        <f t="shared" si="49"/>
        <v>0.008066176188</v>
      </c>
      <c r="U49" s="166">
        <v>0.0</v>
      </c>
      <c r="V49" s="166">
        <v>0.0</v>
      </c>
      <c r="W49" s="19">
        <f t="array" ref="W49">mmult(N49:T49,'Parameters &amp; Main Results'!$B$6:$B$12)-'Parameters &amp; Main Results'!$B$16/12+mmult(U49:V49,'Parameters &amp; Main Results'!$B$14:$B$15)</f>
        <v>0.01560912866</v>
      </c>
      <c r="X49" s="77">
        <f t="shared" si="5"/>
        <v>39859.11736</v>
      </c>
      <c r="Y49" s="77">
        <f>X49/offset(X49,'Parameters &amp; Main Results'!$B$32,0)</f>
        <v>25.75270982</v>
      </c>
      <c r="Z49" s="77">
        <f>sumproduct(X49:offset(X49,'Parameters &amp; Main Results'!$B$32-1,0) , 'Cash Flow Assist'!$P$11:offset('Cash Flow Assist'!$P$11,'Parameters &amp; Main Results'!$B$32-1,0)  )/offset(X49,'Parameters &amp; Main Results'!$B$32,0)</f>
        <v>4219.017629</v>
      </c>
      <c r="AA49" s="77">
        <f>sumproduct(X49:offset(X49,'Parameters &amp; Main Results'!$B$32-1,0),'Parameters &amp; Main Results'!$B$36:offset('Parameters &amp; Main Results'!$B$36,'Parameters &amp; Main Results'!$B$32-1,0)   )/offset(X49,'Parameters &amp; Main Results'!$B$32,0)</f>
        <v>0.6243911012</v>
      </c>
      <c r="AB49" s="167">
        <f t="shared" si="6"/>
        <v>0</v>
      </c>
    </row>
    <row r="50">
      <c r="A50">
        <f t="shared" si="17"/>
        <v>9</v>
      </c>
      <c r="B50">
        <f t="shared" si="18"/>
        <v>1874</v>
      </c>
      <c r="C50" s="77">
        <f t="shared" si="3"/>
        <v>1874.666667</v>
      </c>
      <c r="D50" s="71" t="s">
        <v>116</v>
      </c>
      <c r="E50" s="162">
        <v>11.79806612</v>
      </c>
      <c r="F50" s="163">
        <v>127.3709</v>
      </c>
      <c r="G50" s="163">
        <v>126.0418</v>
      </c>
      <c r="H50" s="163">
        <v>131.05096914</v>
      </c>
      <c r="I50" s="163">
        <v>127.3709</v>
      </c>
      <c r="J50" s="163">
        <v>11.79806612</v>
      </c>
      <c r="K50" s="163">
        <v>11.79806612</v>
      </c>
      <c r="L50" s="163">
        <v>23.09</v>
      </c>
      <c r="M50" s="164">
        <v>11.30698992</v>
      </c>
      <c r="N50" s="19">
        <f t="shared" ref="N50:T50" si="50">F50/F49/$E50*$E49-1</f>
        <v>0.02225723268</v>
      </c>
      <c r="O50" s="19">
        <f t="shared" si="50"/>
        <v>0.0008909740045</v>
      </c>
      <c r="P50" s="19">
        <f t="shared" si="50"/>
        <v>0.005716666675</v>
      </c>
      <c r="Q50" s="19">
        <f t="shared" si="50"/>
        <v>0.02225723268</v>
      </c>
      <c r="R50" s="19">
        <f t="shared" si="50"/>
        <v>0</v>
      </c>
      <c r="S50" s="19">
        <f t="shared" si="50"/>
        <v>0</v>
      </c>
      <c r="T50" s="19">
        <f t="shared" si="50"/>
        <v>0</v>
      </c>
      <c r="U50" s="166">
        <v>0.0</v>
      </c>
      <c r="V50" s="166">
        <v>0.0</v>
      </c>
      <c r="W50" s="19">
        <f t="array" ref="W50">mmult(N50:T50,'Parameters &amp; Main Results'!$B$6:$B$12)-'Parameters &amp; Main Results'!$B$16/12+mmult(U50:V50,'Parameters &amp; Main Results'!$B$14:$B$15)</f>
        <v>0.01687400134</v>
      </c>
      <c r="X50" s="77">
        <f t="shared" si="5"/>
        <v>39246.51348</v>
      </c>
      <c r="Y50" s="77">
        <f>X50/offset(X50,'Parameters &amp; Main Results'!$B$32,0)</f>
        <v>26.40335236</v>
      </c>
      <c r="Z50" s="77">
        <f>sumproduct(X50:offset(X50,'Parameters &amp; Main Results'!$B$32-1,0) , 'Cash Flow Assist'!$P$11:offset('Cash Flow Assist'!$P$11,'Parameters &amp; Main Results'!$B$32-1,0)  )/offset(X50,'Parameters &amp; Main Results'!$B$32,0)</f>
        <v>4367.355967</v>
      </c>
      <c r="AA50" s="77">
        <f>sumproduct(X50:offset(X50,'Parameters &amp; Main Results'!$B$32-1,0),'Parameters &amp; Main Results'!$B$36:offset('Parameters &amp; Main Results'!$B$36,'Parameters &amp; Main Results'!$B$32-1,0)   )/offset(X50,'Parameters &amp; Main Results'!$B$32,0)</f>
        <v>0.6480917961</v>
      </c>
      <c r="AB50" s="167">
        <f t="shared" si="6"/>
        <v>0</v>
      </c>
    </row>
    <row r="51">
      <c r="A51">
        <f t="shared" si="17"/>
        <v>10</v>
      </c>
      <c r="B51">
        <f t="shared" si="18"/>
        <v>1874</v>
      </c>
      <c r="C51" s="77">
        <f t="shared" si="3"/>
        <v>1874.75</v>
      </c>
      <c r="D51" s="71" t="s">
        <v>116</v>
      </c>
      <c r="E51" s="162">
        <v>11.60773554</v>
      </c>
      <c r="F51" s="163">
        <v>127.7225</v>
      </c>
      <c r="G51" s="163">
        <v>126.6996</v>
      </c>
      <c r="H51" s="163">
        <v>131.80014385</v>
      </c>
      <c r="I51" s="163">
        <v>127.7225</v>
      </c>
      <c r="J51" s="163">
        <v>11.60773554</v>
      </c>
      <c r="K51" s="163">
        <v>11.60773554</v>
      </c>
      <c r="L51" s="163">
        <v>23.09</v>
      </c>
      <c r="M51" s="164">
        <v>11.42478883</v>
      </c>
      <c r="N51" s="19">
        <f t="shared" ref="N51:T51" si="51">F51/F50/$E51*$E50-1</f>
        <v>0.01920257902</v>
      </c>
      <c r="O51" s="19">
        <f t="shared" si="51"/>
        <v>0.02170135153</v>
      </c>
      <c r="P51" s="19">
        <f t="shared" si="51"/>
        <v>0.02220727641</v>
      </c>
      <c r="Q51" s="19">
        <f t="shared" si="51"/>
        <v>0.01920257902</v>
      </c>
      <c r="R51" s="19">
        <f t="shared" si="51"/>
        <v>0</v>
      </c>
      <c r="S51" s="19">
        <f t="shared" si="51"/>
        <v>0</v>
      </c>
      <c r="T51" s="19">
        <f t="shared" si="51"/>
        <v>0.01639687425</v>
      </c>
      <c r="U51" s="166">
        <v>0.0</v>
      </c>
      <c r="V51" s="166">
        <v>0.0</v>
      </c>
      <c r="W51" s="19">
        <f t="array" ref="W51">mmult(N51:T51,'Parameters &amp; Main Results'!$B$6:$B$12)-'Parameters &amp; Main Results'!$B$16/12+mmult(U51:V51,'Parameters &amp; Main Results'!$B$14:$B$15)</f>
        <v>0.01978560548</v>
      </c>
      <c r="X51" s="77">
        <f t="shared" si="5"/>
        <v>38595.25706</v>
      </c>
      <c r="Y51" s="77">
        <f>X51/offset(X51,'Parameters &amp; Main Results'!$B$32,0)</f>
        <v>25.49062542</v>
      </c>
      <c r="Z51" s="77">
        <f>sumproduct(X51:offset(X51,'Parameters &amp; Main Results'!$B$32-1,0) , 'Cash Flow Assist'!$P$11:offset('Cash Flow Assist'!$P$11,'Parameters &amp; Main Results'!$B$32-1,0)  )/offset(X51,'Parameters &amp; Main Results'!$B$32,0)</f>
        <v>4262.590796</v>
      </c>
      <c r="AA51" s="77">
        <f>sumproduct(X51:offset(X51,'Parameters &amp; Main Results'!$B$32-1,0),'Parameters &amp; Main Results'!$B$36:offset('Parameters &amp; Main Results'!$B$36,'Parameters &amp; Main Results'!$B$32-1,0)   )/offset(X51,'Parameters &amp; Main Results'!$B$32,0)</f>
        <v>0.6343482501</v>
      </c>
      <c r="AB51" s="167">
        <f t="shared" si="6"/>
        <v>0</v>
      </c>
    </row>
    <row r="52">
      <c r="A52">
        <f t="shared" si="17"/>
        <v>11</v>
      </c>
      <c r="B52">
        <f t="shared" si="18"/>
        <v>1874</v>
      </c>
      <c r="C52" s="77">
        <f t="shared" si="3"/>
        <v>1874.833333</v>
      </c>
      <c r="D52" s="71" t="s">
        <v>116</v>
      </c>
      <c r="E52" s="162">
        <v>11.51265124</v>
      </c>
      <c r="F52" s="163">
        <v>129.1264</v>
      </c>
      <c r="G52" s="163">
        <v>128.8547</v>
      </c>
      <c r="H52" s="163">
        <v>132.55360134</v>
      </c>
      <c r="I52" s="163">
        <v>129.1264</v>
      </c>
      <c r="J52" s="163">
        <v>11.51265124</v>
      </c>
      <c r="K52" s="163">
        <v>11.51265124</v>
      </c>
      <c r="L52" s="163">
        <v>23.09</v>
      </c>
      <c r="M52" s="164">
        <v>11.54270432</v>
      </c>
      <c r="N52" s="19">
        <f t="shared" ref="N52:T52" si="52">F52/F51/$E52*$E51-1</f>
        <v>0.01934169523</v>
      </c>
      <c r="O52" s="19">
        <f t="shared" si="52"/>
        <v>0.02540912258</v>
      </c>
      <c r="P52" s="19">
        <f t="shared" si="52"/>
        <v>0.01402299536</v>
      </c>
      <c r="Q52" s="19">
        <f t="shared" si="52"/>
        <v>0.01934169523</v>
      </c>
      <c r="R52" s="19">
        <f t="shared" si="52"/>
        <v>0</v>
      </c>
      <c r="S52" s="19">
        <f t="shared" si="52"/>
        <v>0</v>
      </c>
      <c r="T52" s="19">
        <f t="shared" si="52"/>
        <v>0.008259114084</v>
      </c>
      <c r="U52" s="166">
        <v>0.0</v>
      </c>
      <c r="V52" s="166">
        <v>0.0</v>
      </c>
      <c r="W52" s="19">
        <f t="array" ref="W52">mmult(N52:T52,'Parameters &amp; Main Results'!$B$6:$B$12)-'Parameters &amp; Main Results'!$B$16/12+mmult(U52:V52,'Parameters &amp; Main Results'!$B$14:$B$15)</f>
        <v>0.0208168854</v>
      </c>
      <c r="X52" s="77">
        <f t="shared" si="5"/>
        <v>37846.44229</v>
      </c>
      <c r="Y52" s="77">
        <f>X52/offset(X52,'Parameters &amp; Main Results'!$B$32,0)</f>
        <v>24.72869464</v>
      </c>
      <c r="Z52" s="77">
        <f>sumproduct(X52:offset(X52,'Parameters &amp; Main Results'!$B$32-1,0) , 'Cash Flow Assist'!$P$11:offset('Cash Flow Assist'!$P$11,'Parameters &amp; Main Results'!$B$32-1,0)  )/offset(X52,'Parameters &amp; Main Results'!$B$32,0)</f>
        <v>4192.767646</v>
      </c>
      <c r="AA52" s="77">
        <f>sumproduct(X52:offset(X52,'Parameters &amp; Main Results'!$B$32-1,0),'Parameters &amp; Main Results'!$B$36:offset('Parameters &amp; Main Results'!$B$36,'Parameters &amp; Main Results'!$B$32-1,0)   )/offset(X52,'Parameters &amp; Main Results'!$B$32,0)</f>
        <v>0.6255374575</v>
      </c>
      <c r="AB52" s="167">
        <f t="shared" si="6"/>
        <v>0</v>
      </c>
    </row>
    <row r="53">
      <c r="A53">
        <f t="shared" si="17"/>
        <v>12</v>
      </c>
      <c r="B53">
        <f t="shared" si="18"/>
        <v>1874</v>
      </c>
      <c r="C53" s="77">
        <f t="shared" si="3"/>
        <v>1874.916667</v>
      </c>
      <c r="D53" s="71" t="s">
        <v>116</v>
      </c>
      <c r="E53" s="162">
        <v>11.51265124</v>
      </c>
      <c r="F53" s="163">
        <v>129.4895</v>
      </c>
      <c r="G53" s="163">
        <v>131.3638</v>
      </c>
      <c r="H53" s="163">
        <v>133.31136609</v>
      </c>
      <c r="I53" s="163">
        <v>129.4895</v>
      </c>
      <c r="J53" s="163">
        <v>11.51265124</v>
      </c>
      <c r="K53" s="163">
        <v>11.51265124</v>
      </c>
      <c r="L53" s="163">
        <v>23.09</v>
      </c>
      <c r="M53" s="164">
        <v>11.47116792</v>
      </c>
      <c r="N53" s="19">
        <f t="shared" ref="N53:T53" si="53">F53/F52/$E53*$E52-1</f>
        <v>0.002811973384</v>
      </c>
      <c r="O53" s="19">
        <f t="shared" si="53"/>
        <v>0.01947232037</v>
      </c>
      <c r="P53" s="19">
        <f t="shared" si="53"/>
        <v>0.005716666634</v>
      </c>
      <c r="Q53" s="19">
        <f t="shared" si="53"/>
        <v>0.002811973384</v>
      </c>
      <c r="R53" s="19">
        <f t="shared" si="53"/>
        <v>0</v>
      </c>
      <c r="S53" s="19">
        <f t="shared" si="53"/>
        <v>0</v>
      </c>
      <c r="T53" s="19">
        <f t="shared" si="53"/>
        <v>0</v>
      </c>
      <c r="U53" s="166">
        <v>0.0</v>
      </c>
      <c r="V53" s="166">
        <v>0.0</v>
      </c>
      <c r="W53" s="19">
        <f t="array" ref="W53">mmult(N53:T53,'Parameters &amp; Main Results'!$B$6:$B$12)-'Parameters &amp; Main Results'!$B$16/12+mmult(U53:V53,'Parameters &amp; Main Results'!$B$14:$B$15)</f>
        <v>0.006935393465</v>
      </c>
      <c r="X53" s="77">
        <f t="shared" si="5"/>
        <v>37074.66327</v>
      </c>
      <c r="Y53" s="77">
        <f>X53/offset(X53,'Parameters &amp; Main Results'!$B$32,0)</f>
        <v>25.84002518</v>
      </c>
      <c r="Z53" s="77">
        <f>sumproduct(X53:offset(X53,'Parameters &amp; Main Results'!$B$32-1,0) , 'Cash Flow Assist'!$P$11:offset('Cash Flow Assist'!$P$11,'Parameters &amp; Main Results'!$B$32-1,0)  )/offset(X53,'Parameters &amp; Main Results'!$B$32,0)</f>
        <v>4447.086109</v>
      </c>
      <c r="AA53" s="77">
        <f>sumproduct(X53:offset(X53,'Parameters &amp; Main Results'!$B$32-1,0),'Parameters &amp; Main Results'!$B$36:offset('Parameters &amp; Main Results'!$B$36,'Parameters &amp; Main Results'!$B$32-1,0)   )/offset(X53,'Parameters &amp; Main Results'!$B$32,0)</f>
        <v>0.6650693674</v>
      </c>
      <c r="AB53" s="167">
        <f t="shared" si="6"/>
        <v>0</v>
      </c>
    </row>
    <row r="54">
      <c r="A54">
        <f t="shared" si="17"/>
        <v>1</v>
      </c>
      <c r="B54">
        <f t="shared" si="18"/>
        <v>1875</v>
      </c>
      <c r="C54" s="77">
        <f t="shared" si="3"/>
        <v>1875</v>
      </c>
      <c r="D54" s="71" t="s">
        <v>116</v>
      </c>
      <c r="E54" s="162">
        <v>11.51265124</v>
      </c>
      <c r="F54" s="163">
        <v>130.2578</v>
      </c>
      <c r="G54" s="163">
        <v>129.9715</v>
      </c>
      <c r="H54" s="163">
        <v>133.86238641</v>
      </c>
      <c r="I54" s="163">
        <v>130.2578</v>
      </c>
      <c r="J54" s="163">
        <v>11.51265124</v>
      </c>
      <c r="K54" s="163">
        <v>11.51265124</v>
      </c>
      <c r="L54" s="163">
        <v>23.54</v>
      </c>
      <c r="M54" s="164">
        <v>11.43317201</v>
      </c>
      <c r="N54" s="19">
        <f t="shared" ref="N54:T54" si="54">F54/F53/$E54*$E53-1</f>
        <v>0.005933299611</v>
      </c>
      <c r="O54" s="19">
        <f t="shared" si="54"/>
        <v>-0.01059881033</v>
      </c>
      <c r="P54" s="19">
        <f t="shared" si="54"/>
        <v>0.004133333385</v>
      </c>
      <c r="Q54" s="19">
        <f t="shared" si="54"/>
        <v>0.005933299611</v>
      </c>
      <c r="R54" s="19">
        <f t="shared" si="54"/>
        <v>0</v>
      </c>
      <c r="S54" s="19">
        <f t="shared" si="54"/>
        <v>0</v>
      </c>
      <c r="T54" s="19">
        <f t="shared" si="54"/>
        <v>0.01948895626</v>
      </c>
      <c r="U54" s="166">
        <v>0.0</v>
      </c>
      <c r="V54" s="166">
        <v>0.0</v>
      </c>
      <c r="W54" s="19">
        <f t="array" ref="W54">mmult(N54:T54,'Parameters &amp; Main Results'!$B$6:$B$12)-'Parameters &amp; Main Results'!$B$16/12+mmult(U54:V54,'Parameters &amp; Main Results'!$B$14:$B$15)</f>
        <v>0.00175860546</v>
      </c>
      <c r="X54" s="77">
        <f t="shared" si="5"/>
        <v>36819.30689</v>
      </c>
      <c r="Y54" s="77">
        <f>X54/offset(X54,'Parameters &amp; Main Results'!$B$32,0)</f>
        <v>25.865308</v>
      </c>
      <c r="Z54" s="77">
        <f>sumproduct(X54:offset(X54,'Parameters &amp; Main Results'!$B$32-1,0) , 'Cash Flow Assist'!$P$11:offset('Cash Flow Assist'!$P$11,'Parameters &amp; Main Results'!$B$32-1,0)  )/offset(X54,'Parameters &amp; Main Results'!$B$32,0)</f>
        <v>4457.272994</v>
      </c>
      <c r="AA54" s="77">
        <f>sumproduct(X54:offset(X54,'Parameters &amp; Main Results'!$B$32-1,0),'Parameters &amp; Main Results'!$B$36:offset('Parameters &amp; Main Results'!$B$36,'Parameters &amp; Main Results'!$B$32-1,0)   )/offset(X54,'Parameters &amp; Main Results'!$B$32,0)</f>
        <v>0.6681549667</v>
      </c>
      <c r="AB54" s="167">
        <f t="shared" si="6"/>
        <v>0</v>
      </c>
    </row>
    <row r="55">
      <c r="A55">
        <f t="shared" si="17"/>
        <v>2</v>
      </c>
      <c r="B55">
        <f t="shared" si="18"/>
        <v>1875</v>
      </c>
      <c r="C55" s="77">
        <f t="shared" si="3"/>
        <v>1875.083333</v>
      </c>
      <c r="D55" s="71" t="s">
        <v>116</v>
      </c>
      <c r="E55" s="162">
        <v>11.51265124</v>
      </c>
      <c r="F55" s="163">
        <v>130.6779</v>
      </c>
      <c r="G55" s="163">
        <v>131.4659</v>
      </c>
      <c r="H55" s="163">
        <v>134.41568427</v>
      </c>
      <c r="I55" s="163">
        <v>130.6779</v>
      </c>
      <c r="J55" s="163">
        <v>11.51265124</v>
      </c>
      <c r="K55" s="163">
        <v>11.51265124</v>
      </c>
      <c r="L55" s="163">
        <v>23.54</v>
      </c>
      <c r="M55" s="164">
        <v>11.37073193</v>
      </c>
      <c r="N55" s="19">
        <f t="shared" ref="N55:T55" si="55">F55/F54/$E55*$E54-1</f>
        <v>0.003225142755</v>
      </c>
      <c r="O55" s="19">
        <f t="shared" si="55"/>
        <v>0.01149790531</v>
      </c>
      <c r="P55" s="19">
        <f t="shared" si="55"/>
        <v>0.004133333305</v>
      </c>
      <c r="Q55" s="19">
        <f t="shared" si="55"/>
        <v>0.003225142755</v>
      </c>
      <c r="R55" s="19">
        <f t="shared" si="55"/>
        <v>0</v>
      </c>
      <c r="S55" s="19">
        <f t="shared" si="55"/>
        <v>0</v>
      </c>
      <c r="T55" s="19">
        <f t="shared" si="55"/>
        <v>0</v>
      </c>
      <c r="U55" s="166">
        <v>0.0</v>
      </c>
      <c r="V55" s="166">
        <v>0.0</v>
      </c>
      <c r="W55" s="19">
        <f t="array" ref="W55">mmult(N55:T55,'Parameters &amp; Main Results'!$B$6:$B$12)-'Parameters &amp; Main Results'!$B$16/12+mmult(U55:V55,'Parameters &amp; Main Results'!$B$14:$B$15)</f>
        <v>0.005251666727</v>
      </c>
      <c r="X55" s="77">
        <f t="shared" si="5"/>
        <v>36754.66993</v>
      </c>
      <c r="Y55" s="77">
        <f>X55/offset(X55,'Parameters &amp; Main Results'!$B$32,0)</f>
        <v>24.82000522</v>
      </c>
      <c r="Z55" s="77">
        <f>sumproduct(X55:offset(X55,'Parameters &amp; Main Results'!$B$32-1,0) , 'Cash Flow Assist'!$P$11:offset('Cash Flow Assist'!$P$11,'Parameters &amp; Main Results'!$B$32-1,0)  )/offset(X55,'Parameters &amp; Main Results'!$B$32,0)</f>
        <v>4260.75925</v>
      </c>
      <c r="AA55" s="77">
        <f>sumproduct(X55:offset(X55,'Parameters &amp; Main Results'!$B$32-1,0),'Parameters &amp; Main Results'!$B$36:offset('Parameters &amp; Main Results'!$B$36,'Parameters &amp; Main Results'!$B$32-1,0)   )/offset(X55,'Parameters &amp; Main Results'!$B$32,0)</f>
        <v>0.6400130893</v>
      </c>
      <c r="AB55" s="167">
        <f t="shared" si="6"/>
        <v>0</v>
      </c>
    </row>
    <row r="56">
      <c r="A56">
        <f t="shared" si="17"/>
        <v>3</v>
      </c>
      <c r="B56">
        <f t="shared" si="18"/>
        <v>1875</v>
      </c>
      <c r="C56" s="77">
        <f t="shared" si="3"/>
        <v>1875.166667</v>
      </c>
      <c r="D56" s="71" t="s">
        <v>116</v>
      </c>
      <c r="E56" s="162">
        <v>11.51265124</v>
      </c>
      <c r="F56" s="163">
        <v>132.8884</v>
      </c>
      <c r="G56" s="163">
        <v>132.1301</v>
      </c>
      <c r="H56" s="163">
        <v>134.9712691</v>
      </c>
      <c r="I56" s="163">
        <v>132.8884</v>
      </c>
      <c r="J56" s="163">
        <v>11.51265124</v>
      </c>
      <c r="K56" s="163">
        <v>11.51265124</v>
      </c>
      <c r="L56" s="163">
        <v>23.54</v>
      </c>
      <c r="M56" s="164">
        <v>11.46986634</v>
      </c>
      <c r="N56" s="19">
        <f t="shared" ref="N56:T56" si="56">F56/F55/$E56*$E55-1</f>
        <v>0.01691563761</v>
      </c>
      <c r="O56" s="19">
        <f t="shared" si="56"/>
        <v>0.0050522607</v>
      </c>
      <c r="P56" s="19">
        <f t="shared" si="56"/>
        <v>0.004133333346</v>
      </c>
      <c r="Q56" s="19">
        <f t="shared" si="56"/>
        <v>0.01691563761</v>
      </c>
      <c r="R56" s="19">
        <f t="shared" si="56"/>
        <v>0</v>
      </c>
      <c r="S56" s="19">
        <f t="shared" si="56"/>
        <v>0</v>
      </c>
      <c r="T56" s="19">
        <f t="shared" si="56"/>
        <v>0</v>
      </c>
      <c r="U56" s="166">
        <v>0.0</v>
      </c>
      <c r="V56" s="166">
        <v>0.0</v>
      </c>
      <c r="W56" s="19">
        <f t="array" ref="W56">mmult(N56:T56,'Parameters &amp; Main Results'!$B$6:$B$12)-'Parameters &amp; Main Results'!$B$16/12+mmult(U56:V56,'Parameters &amp; Main Results'!$B$14:$B$15)</f>
        <v>0.01390812672</v>
      </c>
      <c r="X56" s="77">
        <f t="shared" si="5"/>
        <v>36562.65505</v>
      </c>
      <c r="Y56" s="77">
        <f>X56/offset(X56,'Parameters &amp; Main Results'!$B$32,0)</f>
        <v>23.88079887</v>
      </c>
      <c r="Z56" s="77">
        <f>sumproduct(X56:offset(X56,'Parameters &amp; Main Results'!$B$32-1,0) , 'Cash Flow Assist'!$P$11:offset('Cash Flow Assist'!$P$11,'Parameters &amp; Main Results'!$B$32-1,0)  )/offset(X56,'Parameters &amp; Main Results'!$B$32,0)</f>
        <v>4098.019501</v>
      </c>
      <c r="AA56" s="77">
        <f>sumproduct(X56:offset(X56,'Parameters &amp; Main Results'!$B$32-1,0),'Parameters &amp; Main Results'!$B$36:offset('Parameters &amp; Main Results'!$B$36,'Parameters &amp; Main Results'!$B$32-1,0)   )/offset(X56,'Parameters &amp; Main Results'!$B$32,0)</f>
        <v>0.6169234473</v>
      </c>
      <c r="AB56" s="167">
        <f t="shared" si="6"/>
        <v>0</v>
      </c>
    </row>
    <row r="57">
      <c r="A57">
        <f t="shared" si="17"/>
        <v>4</v>
      </c>
      <c r="B57">
        <f t="shared" si="18"/>
        <v>1875</v>
      </c>
      <c r="C57" s="77">
        <f t="shared" si="3"/>
        <v>1875.25</v>
      </c>
      <c r="D57" s="71" t="s">
        <v>116</v>
      </c>
      <c r="E57" s="162">
        <v>11.60773554</v>
      </c>
      <c r="F57" s="163">
        <v>135.4184</v>
      </c>
      <c r="G57" s="163">
        <v>134.3299</v>
      </c>
      <c r="H57" s="163">
        <v>135.52915034</v>
      </c>
      <c r="I57" s="163">
        <v>135.4184</v>
      </c>
      <c r="J57" s="163">
        <v>11.60773554</v>
      </c>
      <c r="K57" s="163">
        <v>11.60773554</v>
      </c>
      <c r="L57" s="163">
        <v>23.54</v>
      </c>
      <c r="M57" s="164">
        <v>11.51039244</v>
      </c>
      <c r="N57" s="19">
        <f t="shared" ref="N57:T57" si="57">F57/F56/$E57*$E56-1</f>
        <v>0.01069111833</v>
      </c>
      <c r="O57" s="19">
        <f t="shared" si="57"/>
        <v>0.008320905026</v>
      </c>
      <c r="P57" s="19">
        <f t="shared" si="57"/>
        <v>-0.004091984624</v>
      </c>
      <c r="Q57" s="19">
        <f t="shared" si="57"/>
        <v>0.01069111833</v>
      </c>
      <c r="R57" s="19">
        <f t="shared" si="57"/>
        <v>0</v>
      </c>
      <c r="S57" s="19">
        <f t="shared" si="57"/>
        <v>0</v>
      </c>
      <c r="T57" s="19">
        <f t="shared" si="57"/>
        <v>-0.008191459882</v>
      </c>
      <c r="U57" s="166">
        <v>0.0</v>
      </c>
      <c r="V57" s="166">
        <v>0.0</v>
      </c>
      <c r="W57" s="19">
        <f t="array" ref="W57">mmult(N57:T57,'Parameters &amp; Main Results'!$B$6:$B$12)-'Parameters &amp; Main Results'!$B$16/12+mmult(U57:V57,'Parameters &amp; Main Results'!$B$14:$B$15)</f>
        <v>0.01005689834</v>
      </c>
      <c r="X57" s="77">
        <f t="shared" si="5"/>
        <v>36061.11252</v>
      </c>
      <c r="Y57" s="77">
        <f>X57/offset(X57,'Parameters &amp; Main Results'!$B$32,0)</f>
        <v>23.06900392</v>
      </c>
      <c r="Z57" s="77">
        <f>sumproduct(X57:offset(X57,'Parameters &amp; Main Results'!$B$32-1,0) , 'Cash Flow Assist'!$P$11:offset('Cash Flow Assist'!$P$11,'Parameters &amp; Main Results'!$B$32-1,0)  )/offset(X57,'Parameters &amp; Main Results'!$B$32,0)</f>
        <v>3991.360829</v>
      </c>
      <c r="AA57" s="77">
        <f>sumproduct(X57:offset(X57,'Parameters &amp; Main Results'!$B$32-1,0),'Parameters &amp; Main Results'!$B$36:offset('Parameters &amp; Main Results'!$B$36,'Parameters &amp; Main Results'!$B$32-1,0)   )/offset(X57,'Parameters &amp; Main Results'!$B$32,0)</f>
        <v>0.6022106318</v>
      </c>
      <c r="AB57" s="167">
        <f t="shared" si="6"/>
        <v>0</v>
      </c>
    </row>
    <row r="58">
      <c r="A58">
        <f t="shared" si="17"/>
        <v>5</v>
      </c>
      <c r="B58">
        <f t="shared" si="18"/>
        <v>1875</v>
      </c>
      <c r="C58" s="77">
        <f t="shared" si="3"/>
        <v>1875.333333</v>
      </c>
      <c r="D58" s="71" t="s">
        <v>116</v>
      </c>
      <c r="E58" s="162">
        <v>11.32232066</v>
      </c>
      <c r="F58" s="163">
        <v>131.0601</v>
      </c>
      <c r="G58" s="163">
        <v>136.6036</v>
      </c>
      <c r="H58" s="163">
        <v>136.0893375</v>
      </c>
      <c r="I58" s="163">
        <v>131.0601</v>
      </c>
      <c r="J58" s="163">
        <v>11.32232066</v>
      </c>
      <c r="K58" s="163">
        <v>11.32232066</v>
      </c>
      <c r="L58" s="163">
        <v>23.54</v>
      </c>
      <c r="M58" s="164">
        <v>11.34649877</v>
      </c>
      <c r="N58" s="19">
        <f t="shared" ref="N58:T58" si="58">F58/F57/$E58*$E57-1</f>
        <v>-0.007787094831</v>
      </c>
      <c r="O58" s="19">
        <f t="shared" si="58"/>
        <v>0.04256107923</v>
      </c>
      <c r="P58" s="19">
        <f t="shared" si="58"/>
        <v>0.02944568792</v>
      </c>
      <c r="Q58" s="19">
        <f t="shared" si="58"/>
        <v>-0.007787094831</v>
      </c>
      <c r="R58" s="19">
        <f t="shared" si="58"/>
        <v>0</v>
      </c>
      <c r="S58" s="19">
        <f t="shared" si="58"/>
        <v>0</v>
      </c>
      <c r="T58" s="19">
        <f t="shared" si="58"/>
        <v>0.02520816082</v>
      </c>
      <c r="U58" s="166">
        <v>0.0</v>
      </c>
      <c r="V58" s="166">
        <v>0.0</v>
      </c>
      <c r="W58" s="19">
        <f t="array" ref="W58">mmult(N58:T58,'Parameters &amp; Main Results'!$B$6:$B$12)-'Parameters &amp; Main Results'!$B$16/12+mmult(U58:V58,'Parameters &amp; Main Results'!$B$14:$B$15)</f>
        <v>0.004758282017</v>
      </c>
      <c r="X58" s="77">
        <f t="shared" si="5"/>
        <v>35702.06053</v>
      </c>
      <c r="Y58" s="77">
        <f>X58/offset(X58,'Parameters &amp; Main Results'!$B$32,0)</f>
        <v>24.41618738</v>
      </c>
      <c r="Z58" s="77">
        <f>sumproduct(X58:offset(X58,'Parameters &amp; Main Results'!$B$32-1,0) , 'Cash Flow Assist'!$P$11:offset('Cash Flow Assist'!$P$11,'Parameters &amp; Main Results'!$B$32-1,0)  )/offset(X58,'Parameters &amp; Main Results'!$B$32,0)</f>
        <v>4243.34043</v>
      </c>
      <c r="AA58" s="77">
        <f>sumproduct(X58:offset(X58,'Parameters &amp; Main Results'!$B$32-1,0),'Parameters &amp; Main Results'!$B$36:offset('Parameters &amp; Main Results'!$B$36,'Parameters &amp; Main Results'!$B$32-1,0)   )/offset(X58,'Parameters &amp; Main Results'!$B$32,0)</f>
        <v>0.6416152685</v>
      </c>
      <c r="AB58" s="167">
        <f t="shared" si="6"/>
        <v>-0.007787094831</v>
      </c>
    </row>
    <row r="59">
      <c r="A59">
        <f t="shared" si="17"/>
        <v>6</v>
      </c>
      <c r="B59">
        <f t="shared" si="18"/>
        <v>1875</v>
      </c>
      <c r="C59" s="77">
        <f t="shared" si="3"/>
        <v>1875.416667</v>
      </c>
      <c r="D59" s="71" t="s">
        <v>116</v>
      </c>
      <c r="E59" s="162">
        <v>11.13207107</v>
      </c>
      <c r="F59" s="163">
        <v>128.8748</v>
      </c>
      <c r="G59" s="163">
        <v>138.606</v>
      </c>
      <c r="H59" s="163">
        <v>136.65184009</v>
      </c>
      <c r="I59" s="163">
        <v>128.8748</v>
      </c>
      <c r="J59" s="163">
        <v>11.13207107</v>
      </c>
      <c r="K59" s="163">
        <v>11.13207107</v>
      </c>
      <c r="L59" s="163">
        <v>23.54</v>
      </c>
      <c r="M59" s="164">
        <v>11.27131295</v>
      </c>
      <c r="N59" s="19">
        <f t="shared" ref="N59:T59" si="59">F59/F58/$E59*$E58-1</f>
        <v>0.0001312315582</v>
      </c>
      <c r="O59" s="19">
        <f t="shared" si="59"/>
        <v>0.0319992124</v>
      </c>
      <c r="P59" s="19">
        <f t="shared" si="59"/>
        <v>0.02129419705</v>
      </c>
      <c r="Q59" s="19">
        <f t="shared" si="59"/>
        <v>0.0001312315582</v>
      </c>
      <c r="R59" s="19">
        <f t="shared" si="59"/>
        <v>0</v>
      </c>
      <c r="S59" s="19">
        <f t="shared" si="59"/>
        <v>0</v>
      </c>
      <c r="T59" s="19">
        <f t="shared" si="59"/>
        <v>0.01709022416</v>
      </c>
      <c r="U59" s="166">
        <v>0.0</v>
      </c>
      <c r="V59" s="166">
        <v>0.0</v>
      </c>
      <c r="W59" s="19">
        <f t="array" ref="W59">mmult(N59:T59,'Parameters &amp; Main Results'!$B$6:$B$12)-'Parameters &amp; Main Results'!$B$16/12+mmult(U59:V59,'Parameters &amp; Main Results'!$B$14:$B$15)</f>
        <v>0.008056560101</v>
      </c>
      <c r="X59" s="77">
        <f t="shared" si="5"/>
        <v>35532.98457</v>
      </c>
      <c r="Y59" s="77">
        <f>X59/offset(X59,'Parameters &amp; Main Results'!$B$32,0)</f>
        <v>24.97376349</v>
      </c>
      <c r="Z59" s="77">
        <f>sumproduct(X59:offset(X59,'Parameters &amp; Main Results'!$B$32-1,0) , 'Cash Flow Assist'!$P$11:offset('Cash Flow Assist'!$P$11,'Parameters &amp; Main Results'!$B$32-1,0)  )/offset(X59,'Parameters &amp; Main Results'!$B$32,0)</f>
        <v>4336.829958</v>
      </c>
      <c r="AA59" s="77">
        <f>sumproduct(X59:offset(X59,'Parameters &amp; Main Results'!$B$32-1,0),'Parameters &amp; Main Results'!$B$36:offset('Parameters &amp; Main Results'!$B$36,'Parameters &amp; Main Results'!$B$32-1,0)   )/offset(X59,'Parameters &amp; Main Results'!$B$32,0)</f>
        <v>0.657197183</v>
      </c>
      <c r="AB59" s="167">
        <f t="shared" si="6"/>
        <v>-0.007656885186</v>
      </c>
    </row>
    <row r="60">
      <c r="A60">
        <f t="shared" si="17"/>
        <v>7</v>
      </c>
      <c r="B60">
        <f t="shared" si="18"/>
        <v>1875</v>
      </c>
      <c r="C60" s="77">
        <f t="shared" si="3"/>
        <v>1875.5</v>
      </c>
      <c r="D60" s="71" t="s">
        <v>116</v>
      </c>
      <c r="E60" s="162">
        <v>11.13207107</v>
      </c>
      <c r="F60" s="163">
        <v>129.9131</v>
      </c>
      <c r="G60" s="163">
        <v>133.6748</v>
      </c>
      <c r="H60" s="163">
        <v>137.2166677</v>
      </c>
      <c r="I60" s="163">
        <v>129.9131</v>
      </c>
      <c r="J60" s="163">
        <v>11.13207107</v>
      </c>
      <c r="K60" s="163">
        <v>11.13207107</v>
      </c>
      <c r="L60" s="163">
        <v>23.54</v>
      </c>
      <c r="M60" s="164">
        <v>11.2915678</v>
      </c>
      <c r="N60" s="19">
        <f t="shared" ref="N60:T60" si="60">F60/F59/$E60*$E59-1</f>
        <v>0.008056656538</v>
      </c>
      <c r="O60" s="19">
        <f t="shared" si="60"/>
        <v>-0.03557710344</v>
      </c>
      <c r="P60" s="19">
        <f t="shared" si="60"/>
        <v>0.004133333365</v>
      </c>
      <c r="Q60" s="19">
        <f t="shared" si="60"/>
        <v>0.008056656538</v>
      </c>
      <c r="R60" s="19">
        <f t="shared" si="60"/>
        <v>0</v>
      </c>
      <c r="S60" s="19">
        <f t="shared" si="60"/>
        <v>0</v>
      </c>
      <c r="T60" s="19">
        <f t="shared" si="60"/>
        <v>0</v>
      </c>
      <c r="U60" s="166">
        <v>0.0</v>
      </c>
      <c r="V60" s="166">
        <v>0.0</v>
      </c>
      <c r="W60" s="19">
        <f t="array" ref="W60">mmult(N60:T60,'Parameters &amp; Main Results'!$B$6:$B$12)-'Parameters &amp; Main Results'!$B$16/12+mmult(U60:V60,'Parameters &amp; Main Results'!$B$14:$B$15)</f>
        <v>-0.002893450124</v>
      </c>
      <c r="X60" s="77">
        <f t="shared" si="5"/>
        <v>35248.99889</v>
      </c>
      <c r="Y60" s="77">
        <f>X60/offset(X60,'Parameters &amp; Main Results'!$B$32,0)</f>
        <v>26.29742553</v>
      </c>
      <c r="Z60" s="77">
        <f>sumproduct(X60:offset(X60,'Parameters &amp; Main Results'!$B$32-1,0) , 'Cash Flow Assist'!$P$11:offset('Cash Flow Assist'!$P$11,'Parameters &amp; Main Results'!$B$32-1,0)  )/offset(X60,'Parameters &amp; Main Results'!$B$32,0)</f>
        <v>4578.035091</v>
      </c>
      <c r="AA60" s="77">
        <f>sumproduct(X60:offset(X60,'Parameters &amp; Main Results'!$B$32-1,0),'Parameters &amp; Main Results'!$B$36:offset('Parameters &amp; Main Results'!$B$36,'Parameters &amp; Main Results'!$B$32-1,0)   )/offset(X60,'Parameters &amp; Main Results'!$B$32,0)</f>
        <v>0.695269637</v>
      </c>
      <c r="AB60" s="167">
        <f t="shared" si="6"/>
        <v>0</v>
      </c>
    </row>
    <row r="61">
      <c r="A61">
        <f t="shared" si="17"/>
        <v>8</v>
      </c>
      <c r="B61">
        <f t="shared" si="18"/>
        <v>1875</v>
      </c>
      <c r="C61" s="77">
        <f t="shared" si="3"/>
        <v>1875.583333</v>
      </c>
      <c r="D61" s="71" t="s">
        <v>116</v>
      </c>
      <c r="E61" s="162">
        <v>11.22715537</v>
      </c>
      <c r="F61" s="163">
        <v>131.3196</v>
      </c>
      <c r="G61" s="163">
        <v>134.0769</v>
      </c>
      <c r="H61" s="163">
        <v>137.78382993</v>
      </c>
      <c r="I61" s="163">
        <v>131.3196</v>
      </c>
      <c r="J61" s="163">
        <v>11.22715537</v>
      </c>
      <c r="K61" s="163">
        <v>11.22715537</v>
      </c>
      <c r="L61" s="163">
        <v>23.54</v>
      </c>
      <c r="M61" s="164">
        <v>11.25261821</v>
      </c>
      <c r="N61" s="19">
        <f t="shared" ref="N61:T61" si="61">F61/F60/$E61*$E60-1</f>
        <v>0.002265641533</v>
      </c>
      <c r="O61" s="19">
        <f t="shared" si="61"/>
        <v>-0.00548656465</v>
      </c>
      <c r="P61" s="19">
        <f t="shared" si="61"/>
        <v>-0.004370807892</v>
      </c>
      <c r="Q61" s="19">
        <f t="shared" si="61"/>
        <v>0.002265641533</v>
      </c>
      <c r="R61" s="19">
        <f t="shared" si="61"/>
        <v>0</v>
      </c>
      <c r="S61" s="19">
        <f t="shared" si="61"/>
        <v>0</v>
      </c>
      <c r="T61" s="19">
        <f t="shared" si="61"/>
        <v>-0.00846913549</v>
      </c>
      <c r="U61" s="166">
        <v>0.0</v>
      </c>
      <c r="V61" s="166">
        <v>0.0</v>
      </c>
      <c r="W61" s="19">
        <f t="array" ref="W61">mmult(N61:T61,'Parameters &amp; Main Results'!$B$6:$B$12)-'Parameters &amp; Main Results'!$B$16/12+mmult(U61:V61,'Parameters &amp; Main Results'!$B$14:$B$15)</f>
        <v>0.0002859233208</v>
      </c>
      <c r="X61" s="77">
        <f t="shared" si="5"/>
        <v>35351.28607</v>
      </c>
      <c r="Y61" s="77">
        <f>X61/offset(X61,'Parameters &amp; Main Results'!$B$32,0)</f>
        <v>28.1192321</v>
      </c>
      <c r="Z61" s="77">
        <f>sumproduct(X61:offset(X61,'Parameters &amp; Main Results'!$B$32-1,0) , 'Cash Flow Assist'!$P$11:offset('Cash Flow Assist'!$P$11,'Parameters &amp; Main Results'!$B$32-1,0)  )/offset(X61,'Parameters &amp; Main Results'!$B$32,0)</f>
        <v>4854.051928</v>
      </c>
      <c r="AA61" s="77">
        <f>sumproduct(X61:offset(X61,'Parameters &amp; Main Results'!$B$32-1,0),'Parameters &amp; Main Results'!$B$36:offset('Parameters &amp; Main Results'!$B$36,'Parameters &amp; Main Results'!$B$32-1,0)   )/offset(X61,'Parameters &amp; Main Results'!$B$32,0)</f>
        <v>0.7388372236</v>
      </c>
      <c r="AB61" s="167">
        <f t="shared" si="6"/>
        <v>0</v>
      </c>
    </row>
    <row r="62">
      <c r="A62">
        <f t="shared" si="17"/>
        <v>9</v>
      </c>
      <c r="B62">
        <f t="shared" si="18"/>
        <v>1875</v>
      </c>
      <c r="C62" s="77">
        <f t="shared" si="3"/>
        <v>1875.666667</v>
      </c>
      <c r="D62" s="71" t="s">
        <v>116</v>
      </c>
      <c r="E62" s="162">
        <v>11.13207107</v>
      </c>
      <c r="F62" s="163">
        <v>130.5154</v>
      </c>
      <c r="G62" s="163">
        <v>134.3311</v>
      </c>
      <c r="H62" s="163">
        <v>138.35333642</v>
      </c>
      <c r="I62" s="163">
        <v>130.5154</v>
      </c>
      <c r="J62" s="163">
        <v>11.13207107</v>
      </c>
      <c r="K62" s="163">
        <v>11.13207107</v>
      </c>
      <c r="L62" s="163">
        <v>23.54</v>
      </c>
      <c r="M62" s="164">
        <v>11.22017097</v>
      </c>
      <c r="N62" s="19">
        <f t="shared" ref="N62:T62" si="62">F62/F61/$E62*$E61-1</f>
        <v>0.002365175855</v>
      </c>
      <c r="O62" s="19">
        <f t="shared" si="62"/>
        <v>0.0104535953</v>
      </c>
      <c r="P62" s="19">
        <f t="shared" si="62"/>
        <v>0.01271011244</v>
      </c>
      <c r="Q62" s="19">
        <f t="shared" si="62"/>
        <v>0.002365175855</v>
      </c>
      <c r="R62" s="19">
        <f t="shared" si="62"/>
        <v>0</v>
      </c>
      <c r="S62" s="19">
        <f t="shared" si="62"/>
        <v>0</v>
      </c>
      <c r="T62" s="19">
        <f t="shared" si="62"/>
        <v>0.008541474394</v>
      </c>
      <c r="U62" s="166">
        <v>0.0</v>
      </c>
      <c r="V62" s="166">
        <v>0.0</v>
      </c>
      <c r="W62" s="19">
        <f t="array" ref="W62">mmult(N62:T62,'Parameters &amp; Main Results'!$B$6:$B$12)-'Parameters &amp; Main Results'!$B$16/12+mmult(U62:V62,'Parameters &amp; Main Results'!$B$14:$B$15)</f>
        <v>0.004345614048</v>
      </c>
      <c r="X62" s="77">
        <f t="shared" si="5"/>
        <v>35341.18121</v>
      </c>
      <c r="Y62" s="77">
        <f>X62/offset(X62,'Parameters &amp; Main Results'!$B$32,0)</f>
        <v>28.56130307</v>
      </c>
      <c r="Z62" s="77">
        <f>sumproduct(X62:offset(X62,'Parameters &amp; Main Results'!$B$32-1,0) , 'Cash Flow Assist'!$P$11:offset('Cash Flow Assist'!$P$11,'Parameters &amp; Main Results'!$B$32-1,0)  )/offset(X62,'Parameters &amp; Main Results'!$B$32,0)</f>
        <v>4904.220198</v>
      </c>
      <c r="AA62" s="77">
        <f>sumproduct(X62:offset(X62,'Parameters &amp; Main Results'!$B$32-1,0),'Parameters &amp; Main Results'!$B$36:offset('Parameters &amp; Main Results'!$B$36,'Parameters &amp; Main Results'!$B$32-1,0)   )/offset(X62,'Parameters &amp; Main Results'!$B$32,0)</f>
        <v>0.748034452</v>
      </c>
      <c r="AB62" s="167">
        <f t="shared" si="6"/>
        <v>0</v>
      </c>
    </row>
    <row r="63">
      <c r="A63">
        <f t="shared" si="17"/>
        <v>10</v>
      </c>
      <c r="B63">
        <f t="shared" si="18"/>
        <v>1875</v>
      </c>
      <c r="C63" s="77">
        <f t="shared" si="3"/>
        <v>1875.75</v>
      </c>
      <c r="D63" s="71" t="s">
        <v>116</v>
      </c>
      <c r="E63" s="162">
        <v>11.13207107</v>
      </c>
      <c r="F63" s="163">
        <v>129.3391</v>
      </c>
      <c r="G63" s="163">
        <v>135.2282</v>
      </c>
      <c r="H63" s="163">
        <v>138.92519688</v>
      </c>
      <c r="I63" s="163">
        <v>129.3391</v>
      </c>
      <c r="J63" s="163">
        <v>11.13207107</v>
      </c>
      <c r="K63" s="163">
        <v>11.13207107</v>
      </c>
      <c r="L63" s="163">
        <v>23.54</v>
      </c>
      <c r="M63" s="164">
        <v>11.06249861</v>
      </c>
      <c r="N63" s="19">
        <f t="shared" ref="N63:T63" si="63">F63/F62/$E63*$E62-1</f>
        <v>-0.009012729532</v>
      </c>
      <c r="O63" s="19">
        <f t="shared" si="63"/>
        <v>0.0066782748</v>
      </c>
      <c r="P63" s="19">
        <f t="shared" si="63"/>
        <v>0.004133333354</v>
      </c>
      <c r="Q63" s="19">
        <f t="shared" si="63"/>
        <v>-0.009012729532</v>
      </c>
      <c r="R63" s="19">
        <f t="shared" si="63"/>
        <v>0</v>
      </c>
      <c r="S63" s="19">
        <f t="shared" si="63"/>
        <v>0</v>
      </c>
      <c r="T63" s="19">
        <f t="shared" si="63"/>
        <v>0</v>
      </c>
      <c r="U63" s="166">
        <v>0.0</v>
      </c>
      <c r="V63" s="166">
        <v>0.0</v>
      </c>
      <c r="W63" s="19">
        <f t="array" ref="W63">mmult(N63:T63,'Parameters &amp; Main Results'!$B$6:$B$12)-'Parameters &amp; Main Results'!$B$16/12+mmult(U63:V63,'Parameters &amp; Main Results'!$B$14:$B$15)</f>
        <v>-0.005131645116</v>
      </c>
      <c r="X63" s="77">
        <f t="shared" si="5"/>
        <v>35188.26658</v>
      </c>
      <c r="Y63" s="77">
        <f>X63/offset(X63,'Parameters &amp; Main Results'!$B$32,0)</f>
        <v>29.00254188</v>
      </c>
      <c r="Z63" s="77">
        <f>sumproduct(X63:offset(X63,'Parameters &amp; Main Results'!$B$32-1,0) , 'Cash Flow Assist'!$P$11:offset('Cash Flow Assist'!$P$11,'Parameters &amp; Main Results'!$B$32-1,0)  )/offset(X63,'Parameters &amp; Main Results'!$B$32,0)</f>
        <v>4973.517057</v>
      </c>
      <c r="AA63" s="77">
        <f>sumproduct(X63:offset(X63,'Parameters &amp; Main Results'!$B$32-1,0),'Parameters &amp; Main Results'!$B$36:offset('Parameters &amp; Main Results'!$B$36,'Parameters &amp; Main Results'!$B$32-1,0)   )/offset(X63,'Parameters &amp; Main Results'!$B$32,0)</f>
        <v>0.7602185445</v>
      </c>
      <c r="AB63" s="167">
        <f t="shared" si="6"/>
        <v>-0.009012729532</v>
      </c>
    </row>
    <row r="64">
      <c r="A64">
        <f t="shared" si="17"/>
        <v>11</v>
      </c>
      <c r="B64">
        <f t="shared" si="18"/>
        <v>1875</v>
      </c>
      <c r="C64" s="77">
        <f t="shared" si="3"/>
        <v>1875.833333</v>
      </c>
      <c r="D64" s="71" t="s">
        <v>116</v>
      </c>
      <c r="E64" s="162">
        <v>11.03690579</v>
      </c>
      <c r="F64" s="163">
        <v>131.8905</v>
      </c>
      <c r="G64" s="163">
        <v>136.4133</v>
      </c>
      <c r="H64" s="163">
        <v>139.49942103</v>
      </c>
      <c r="I64" s="163">
        <v>131.8905</v>
      </c>
      <c r="J64" s="163">
        <v>11.03690579</v>
      </c>
      <c r="K64" s="163">
        <v>11.03690579</v>
      </c>
      <c r="L64" s="163">
        <v>23.54</v>
      </c>
      <c r="M64" s="164">
        <v>11.32506793</v>
      </c>
      <c r="N64" s="19">
        <f t="shared" ref="N64:T64" si="64">F64/F63/$E64*$E63-1</f>
        <v>0.02851899059</v>
      </c>
      <c r="O64" s="19">
        <f t="shared" si="64"/>
        <v>0.01746172942</v>
      </c>
      <c r="P64" s="19">
        <f t="shared" si="64"/>
        <v>0.01279143297</v>
      </c>
      <c r="Q64" s="19">
        <f t="shared" si="64"/>
        <v>0.02851899059</v>
      </c>
      <c r="R64" s="19">
        <f t="shared" si="64"/>
        <v>0</v>
      </c>
      <c r="S64" s="19">
        <f t="shared" si="64"/>
        <v>0</v>
      </c>
      <c r="T64" s="19">
        <f t="shared" si="64"/>
        <v>0.008622460118</v>
      </c>
      <c r="U64" s="166">
        <v>0.0</v>
      </c>
      <c r="V64" s="166">
        <v>0.0</v>
      </c>
      <c r="W64" s="19">
        <f t="array" ref="W64">mmult(N64:T64,'Parameters &amp; Main Results'!$B$6:$B$12)-'Parameters &amp; Main Results'!$B$16/12+mmult(U64:V64,'Parameters &amp; Main Results'!$B$14:$B$15)</f>
        <v>0.02571300863</v>
      </c>
      <c r="X64" s="77">
        <f t="shared" si="5"/>
        <v>35369.7717</v>
      </c>
      <c r="Y64" s="77">
        <f>X64/offset(X64,'Parameters &amp; Main Results'!$B$32,0)</f>
        <v>30.93075685</v>
      </c>
      <c r="Z64" s="77">
        <f>sumproduct(X64:offset(X64,'Parameters &amp; Main Results'!$B$32-1,0) , 'Cash Flow Assist'!$P$11:offset('Cash Flow Assist'!$P$11,'Parameters &amp; Main Results'!$B$32-1,0)  )/offset(X64,'Parameters &amp; Main Results'!$B$32,0)</f>
        <v>5247.247896</v>
      </c>
      <c r="AA64" s="77">
        <f>sumproduct(X64:offset(X64,'Parameters &amp; Main Results'!$B$32-1,0),'Parameters &amp; Main Results'!$B$36:offset('Parameters &amp; Main Results'!$B$36,'Parameters &amp; Main Results'!$B$32-1,0)   )/offset(X64,'Parameters &amp; Main Results'!$B$32,0)</f>
        <v>0.8036763305</v>
      </c>
      <c r="AB64" s="167">
        <f t="shared" si="6"/>
        <v>0</v>
      </c>
    </row>
    <row r="65">
      <c r="A65">
        <f t="shared" si="17"/>
        <v>12</v>
      </c>
      <c r="B65">
        <f t="shared" si="18"/>
        <v>1875</v>
      </c>
      <c r="C65" s="77">
        <f t="shared" si="3"/>
        <v>1875.916667</v>
      </c>
      <c r="D65" s="71" t="s">
        <v>116</v>
      </c>
      <c r="E65" s="162">
        <v>10.9417405</v>
      </c>
      <c r="F65" s="163">
        <v>132.6126</v>
      </c>
      <c r="G65" s="163">
        <v>137.8115</v>
      </c>
      <c r="H65" s="163">
        <v>140.07601863</v>
      </c>
      <c r="I65" s="163">
        <v>132.6126</v>
      </c>
      <c r="J65" s="163">
        <v>10.9417405</v>
      </c>
      <c r="K65" s="163">
        <v>10.9417405</v>
      </c>
      <c r="L65" s="163">
        <v>23.54</v>
      </c>
      <c r="M65" s="164">
        <v>11.43214828</v>
      </c>
      <c r="N65" s="19">
        <f t="shared" ref="N65:T65" si="65">F65/F64/$E65*$E64-1</f>
        <v>0.01422006932</v>
      </c>
      <c r="O65" s="19">
        <f t="shared" si="65"/>
        <v>0.01903633479</v>
      </c>
      <c r="P65" s="19">
        <f t="shared" si="65"/>
        <v>0.01286673725</v>
      </c>
      <c r="Q65" s="19">
        <f t="shared" si="65"/>
        <v>0.01422006932</v>
      </c>
      <c r="R65" s="19">
        <f t="shared" si="65"/>
        <v>0</v>
      </c>
      <c r="S65" s="19">
        <f t="shared" si="65"/>
        <v>0</v>
      </c>
      <c r="T65" s="19">
        <f t="shared" si="65"/>
        <v>0.008697454486</v>
      </c>
      <c r="U65" s="166">
        <v>0.0</v>
      </c>
      <c r="V65" s="166">
        <v>0.0</v>
      </c>
      <c r="W65" s="19">
        <f t="array" ref="W65">mmult(N65:T65,'Parameters &amp; Main Results'!$B$6:$B$12)-'Parameters &amp; Main Results'!$B$16/12+mmult(U65:V65,'Parameters &amp; Main Results'!$B$14:$B$15)</f>
        <v>0.01538246902</v>
      </c>
      <c r="X65" s="77">
        <f t="shared" si="5"/>
        <v>34483.10726</v>
      </c>
      <c r="Y65" s="77">
        <f>X65/offset(X65,'Parameters &amp; Main Results'!$B$32,0)</f>
        <v>30.87922257</v>
      </c>
      <c r="Z65" s="77">
        <f>sumproduct(X65:offset(X65,'Parameters &amp; Main Results'!$B$32-1,0) , 'Cash Flow Assist'!$P$11:offset('Cash Flow Assist'!$P$11,'Parameters &amp; Main Results'!$B$32-1,0)  )/offset(X65,'Parameters &amp; Main Results'!$B$32,0)</f>
        <v>5342.553881</v>
      </c>
      <c r="AA65" s="77">
        <f>sumproduct(X65:offset(X65,'Parameters &amp; Main Results'!$B$32-1,0),'Parameters &amp; Main Results'!$B$36:offset('Parameters &amp; Main Results'!$B$36,'Parameters &amp; Main Results'!$B$32-1,0)   )/offset(X65,'Parameters &amp; Main Results'!$B$32,0)</f>
        <v>0.8199112129</v>
      </c>
      <c r="AB65" s="167">
        <f t="shared" si="6"/>
        <v>0</v>
      </c>
    </row>
    <row r="66">
      <c r="A66">
        <f t="shared" si="17"/>
        <v>1</v>
      </c>
      <c r="B66">
        <f t="shared" si="18"/>
        <v>1876</v>
      </c>
      <c r="C66" s="77">
        <f t="shared" si="3"/>
        <v>1876</v>
      </c>
      <c r="D66" s="71" t="s">
        <v>116</v>
      </c>
      <c r="E66" s="162">
        <v>10.84657521</v>
      </c>
      <c r="F66" s="163">
        <v>136.4159</v>
      </c>
      <c r="G66" s="163">
        <v>136.0752</v>
      </c>
      <c r="H66" s="163">
        <v>140.69818962</v>
      </c>
      <c r="I66" s="163">
        <v>136.4159</v>
      </c>
      <c r="J66" s="163">
        <v>10.84657521</v>
      </c>
      <c r="K66" s="163">
        <v>10.84657521</v>
      </c>
      <c r="L66" s="163">
        <v>22.3</v>
      </c>
      <c r="M66" s="164">
        <v>11.8065897</v>
      </c>
      <c r="N66" s="19">
        <f t="shared" ref="N66:T66" si="66">F66/F65/$E66*$E65-1</f>
        <v>0.03770517205</v>
      </c>
      <c r="O66" s="19">
        <f t="shared" si="66"/>
        <v>-0.003935871264</v>
      </c>
      <c r="P66" s="19">
        <f t="shared" si="66"/>
        <v>0.01325440075</v>
      </c>
      <c r="Q66" s="19">
        <f t="shared" si="66"/>
        <v>0.03770517205</v>
      </c>
      <c r="R66" s="19">
        <f t="shared" si="66"/>
        <v>0</v>
      </c>
      <c r="S66" s="19">
        <f t="shared" si="66"/>
        <v>0</v>
      </c>
      <c r="T66" s="19">
        <f t="shared" si="66"/>
        <v>-0.04436470115</v>
      </c>
      <c r="U66" s="166">
        <v>0.0</v>
      </c>
      <c r="V66" s="166">
        <v>0.0</v>
      </c>
      <c r="W66" s="19">
        <f t="array" ref="W66">mmult(N66:T66,'Parameters &amp; Main Results'!$B$6:$B$12)-'Parameters &amp; Main Results'!$B$16/12+mmult(U66:V66,'Parameters &amp; Main Results'!$B$14:$B$15)</f>
        <v>0.02725324455</v>
      </c>
      <c r="X66" s="77">
        <f t="shared" si="5"/>
        <v>33960.70773</v>
      </c>
      <c r="Y66" s="77">
        <f>X66/offset(X66,'Parameters &amp; Main Results'!$B$32,0)</f>
        <v>31.37552655</v>
      </c>
      <c r="Z66" s="77">
        <f>sumproduct(X66:offset(X66,'Parameters &amp; Main Results'!$B$32-1,0) , 'Cash Flow Assist'!$P$11:offset('Cash Flow Assist'!$P$11,'Parameters &amp; Main Results'!$B$32-1,0)  )/offset(X66,'Parameters &amp; Main Results'!$B$32,0)</f>
        <v>5481.097747</v>
      </c>
      <c r="AA66" s="77">
        <f>sumproduct(X66:offset(X66,'Parameters &amp; Main Results'!$B$32-1,0),'Parameters &amp; Main Results'!$B$36:offset('Parameters &amp; Main Results'!$B$36,'Parameters &amp; Main Results'!$B$32-1,0)   )/offset(X66,'Parameters &amp; Main Results'!$B$32,0)</f>
        <v>0.8428995935</v>
      </c>
      <c r="AB66" s="167">
        <f t="shared" si="6"/>
        <v>0</v>
      </c>
    </row>
    <row r="67">
      <c r="A67">
        <f t="shared" si="17"/>
        <v>2</v>
      </c>
      <c r="B67">
        <f t="shared" si="18"/>
        <v>1876</v>
      </c>
      <c r="C67" s="77">
        <f t="shared" si="3"/>
        <v>1876.083333</v>
      </c>
      <c r="D67" s="71" t="s">
        <v>116</v>
      </c>
      <c r="E67" s="162">
        <v>10.84657521</v>
      </c>
      <c r="F67" s="163">
        <v>139.104</v>
      </c>
      <c r="G67" s="163">
        <v>137.9148</v>
      </c>
      <c r="H67" s="163">
        <v>141.32312408</v>
      </c>
      <c r="I67" s="163">
        <v>139.104</v>
      </c>
      <c r="J67" s="163">
        <v>10.84657521</v>
      </c>
      <c r="K67" s="163">
        <v>10.84657521</v>
      </c>
      <c r="L67" s="163">
        <v>22.3</v>
      </c>
      <c r="M67" s="164">
        <v>11.98398123</v>
      </c>
      <c r="N67" s="19">
        <f t="shared" ref="N67:T67" si="67">F67/F66/$E67*$E66-1</f>
        <v>0.01970518099</v>
      </c>
      <c r="O67" s="19">
        <f t="shared" si="67"/>
        <v>0.01351899538</v>
      </c>
      <c r="P67" s="19">
        <f t="shared" si="67"/>
        <v>0.004441666675</v>
      </c>
      <c r="Q67" s="19">
        <f t="shared" si="67"/>
        <v>0.01970518099</v>
      </c>
      <c r="R67" s="19">
        <f t="shared" si="67"/>
        <v>0</v>
      </c>
      <c r="S67" s="19">
        <f t="shared" si="67"/>
        <v>0</v>
      </c>
      <c r="T67" s="19">
        <f t="shared" si="67"/>
        <v>0</v>
      </c>
      <c r="U67" s="166">
        <v>0.0</v>
      </c>
      <c r="V67" s="166">
        <v>0.0</v>
      </c>
      <c r="W67" s="19">
        <f t="array" ref="W67">mmult(N67:T67,'Parameters &amp; Main Results'!$B$6:$B$12)-'Parameters &amp; Main Results'!$B$16/12+mmult(U67:V67,'Parameters &amp; Main Results'!$B$14:$B$15)</f>
        <v>0.01811696792</v>
      </c>
      <c r="X67" s="77">
        <f t="shared" si="5"/>
        <v>33059.72301</v>
      </c>
      <c r="Y67" s="77">
        <f>X67/offset(X67,'Parameters &amp; Main Results'!$B$32,0)</f>
        <v>32.14665079</v>
      </c>
      <c r="Z67" s="77">
        <f>sumproduct(X67:offset(X67,'Parameters &amp; Main Results'!$B$32-1,0) , 'Cash Flow Assist'!$P$11:offset('Cash Flow Assist'!$P$11,'Parameters &amp; Main Results'!$B$32-1,0)  )/offset(X67,'Parameters &amp; Main Results'!$B$32,0)</f>
        <v>5736.88681</v>
      </c>
      <c r="AA67" s="77">
        <f>sumproduct(X67:offset(X67,'Parameters &amp; Main Results'!$B$32-1,0),'Parameters &amp; Main Results'!$B$36:offset('Parameters &amp; Main Results'!$B$36,'Parameters &amp; Main Results'!$B$32-1,0)   )/offset(X67,'Parameters &amp; Main Results'!$B$32,0)</f>
        <v>0.8842043216</v>
      </c>
      <c r="AB67" s="167">
        <f t="shared" si="6"/>
        <v>0</v>
      </c>
    </row>
    <row r="68">
      <c r="A68">
        <f t="shared" si="17"/>
        <v>3</v>
      </c>
      <c r="B68">
        <f t="shared" si="18"/>
        <v>1876</v>
      </c>
      <c r="C68" s="77">
        <f t="shared" si="3"/>
        <v>1876.166667</v>
      </c>
      <c r="D68" s="71" t="s">
        <v>116</v>
      </c>
      <c r="E68" s="162">
        <v>10.84657521</v>
      </c>
      <c r="F68" s="163">
        <v>139.4666</v>
      </c>
      <c r="G68" s="163">
        <v>137.9675</v>
      </c>
      <c r="H68" s="163">
        <v>141.95083429</v>
      </c>
      <c r="I68" s="163">
        <v>139.4666</v>
      </c>
      <c r="J68" s="163">
        <v>10.84657521</v>
      </c>
      <c r="K68" s="163">
        <v>10.84657521</v>
      </c>
      <c r="L68" s="163">
        <v>22.3</v>
      </c>
      <c r="M68" s="164">
        <v>11.96671149</v>
      </c>
      <c r="N68" s="19">
        <f t="shared" ref="N68:T68" si="68">F68/F67/$E68*$E67-1</f>
        <v>0.00260668277</v>
      </c>
      <c r="O68" s="19">
        <f t="shared" si="68"/>
        <v>0.0003821199755</v>
      </c>
      <c r="P68" s="19">
        <f t="shared" si="68"/>
        <v>0.004441666671</v>
      </c>
      <c r="Q68" s="19">
        <f t="shared" si="68"/>
        <v>0.00260668277</v>
      </c>
      <c r="R68" s="19">
        <f t="shared" si="68"/>
        <v>0</v>
      </c>
      <c r="S68" s="19">
        <f t="shared" si="68"/>
        <v>0</v>
      </c>
      <c r="T68" s="19">
        <f t="shared" si="68"/>
        <v>0</v>
      </c>
      <c r="U68" s="166">
        <v>0.0</v>
      </c>
      <c r="V68" s="166">
        <v>0.0</v>
      </c>
      <c r="W68" s="19">
        <f t="array" ref="W68">mmult(N68:T68,'Parameters &amp; Main Results'!$B$6:$B$12)-'Parameters &amp; Main Results'!$B$16/12+mmult(U68:V68,'Parameters &amp; Main Results'!$B$14:$B$15)</f>
        <v>0.002008875405</v>
      </c>
      <c r="X68" s="77">
        <f t="shared" si="5"/>
        <v>32471.43899</v>
      </c>
      <c r="Y68" s="77">
        <f>X68/offset(X68,'Parameters &amp; Main Results'!$B$32,0)</f>
        <v>32.09704911</v>
      </c>
      <c r="Z68" s="77">
        <f>sumproduct(X68:offset(X68,'Parameters &amp; Main Results'!$B$32-1,0) , 'Cash Flow Assist'!$P$11:offset('Cash Flow Assist'!$P$11,'Parameters &amp; Main Results'!$B$32-1,0)  )/offset(X68,'Parameters &amp; Main Results'!$B$32,0)</f>
        <v>5800.147522</v>
      </c>
      <c r="AA68" s="77">
        <f>sumproduct(X68:offset(X68,'Parameters &amp; Main Results'!$B$32-1,0),'Parameters &amp; Main Results'!$B$36:offset('Parameters &amp; Main Results'!$B$36,'Parameters &amp; Main Results'!$B$32-1,0)   )/offset(X68,'Parameters &amp; Main Results'!$B$32,0)</f>
        <v>0.8960341011</v>
      </c>
      <c r="AB68" s="167">
        <f t="shared" si="6"/>
        <v>0</v>
      </c>
    </row>
    <row r="69">
      <c r="A69">
        <f t="shared" si="17"/>
        <v>4</v>
      </c>
      <c r="B69">
        <f t="shared" si="18"/>
        <v>1876</v>
      </c>
      <c r="C69" s="77">
        <f t="shared" si="3"/>
        <v>1876.25</v>
      </c>
      <c r="D69" s="71" t="s">
        <v>116</v>
      </c>
      <c r="E69" s="162">
        <v>10.75149091</v>
      </c>
      <c r="F69" s="163">
        <v>134.7918</v>
      </c>
      <c r="G69" s="163">
        <v>138.0853</v>
      </c>
      <c r="H69" s="163">
        <v>142.58133257</v>
      </c>
      <c r="I69" s="163">
        <v>134.7918</v>
      </c>
      <c r="J69" s="163">
        <v>10.75149091</v>
      </c>
      <c r="K69" s="163">
        <v>10.75149091</v>
      </c>
      <c r="L69" s="163">
        <v>22.3</v>
      </c>
      <c r="M69" s="164">
        <v>11.62532006</v>
      </c>
      <c r="N69" s="19">
        <f t="shared" ref="N69:T69" si="69">F69/F68/$E69*$E68-1</f>
        <v>-0.02497174923</v>
      </c>
      <c r="O69" s="19">
        <f t="shared" si="69"/>
        <v>0.009705199961</v>
      </c>
      <c r="P69" s="19">
        <f t="shared" si="69"/>
        <v>0.01332477254</v>
      </c>
      <c r="Q69" s="19">
        <f t="shared" si="69"/>
        <v>-0.02497174923</v>
      </c>
      <c r="R69" s="19">
        <f t="shared" si="69"/>
        <v>0</v>
      </c>
      <c r="S69" s="19">
        <f t="shared" si="69"/>
        <v>0</v>
      </c>
      <c r="T69" s="19">
        <f t="shared" si="69"/>
        <v>0.008843824619</v>
      </c>
      <c r="U69" s="166">
        <v>0.0</v>
      </c>
      <c r="V69" s="166">
        <v>0.0</v>
      </c>
      <c r="W69" s="19">
        <f t="array" ref="W69">mmult(N69:T69,'Parameters &amp; Main Results'!$B$6:$B$12)-'Parameters &amp; Main Results'!$B$16/12+mmult(U69:V69,'Parameters &amp; Main Results'!$B$14:$B$15)</f>
        <v>-0.0163441786</v>
      </c>
      <c r="X69" s="77">
        <f t="shared" si="5"/>
        <v>32406.3387</v>
      </c>
      <c r="Y69" s="77">
        <f>X69/offset(X69,'Parameters &amp; Main Results'!$B$32,0)</f>
        <v>32.99444254</v>
      </c>
      <c r="Z69" s="77">
        <f>sumproduct(X69:offset(X69,'Parameters &amp; Main Results'!$B$32-1,0) , 'Cash Flow Assist'!$P$11:offset('Cash Flow Assist'!$P$11,'Parameters &amp; Main Results'!$B$32-1,0)  )/offset(X69,'Parameters &amp; Main Results'!$B$32,0)</f>
        <v>5942.259248</v>
      </c>
      <c r="AA69" s="77">
        <f>sumproduct(X69:offset(X69,'Parameters &amp; Main Results'!$B$32-1,0),'Parameters &amp; Main Results'!$B$36:offset('Parameters &amp; Main Results'!$B$36,'Parameters &amp; Main Results'!$B$32-1,0)   )/offset(X69,'Parameters &amp; Main Results'!$B$32,0)</f>
        <v>0.9201794246</v>
      </c>
      <c r="AB69" s="167">
        <f t="shared" si="6"/>
        <v>-0.02497174923</v>
      </c>
    </row>
    <row r="70">
      <c r="A70">
        <f t="shared" si="17"/>
        <v>5</v>
      </c>
      <c r="B70">
        <f t="shared" si="18"/>
        <v>1876</v>
      </c>
      <c r="C70" s="77">
        <f t="shared" si="3"/>
        <v>1876.333333</v>
      </c>
      <c r="D70" s="71" t="s">
        <v>116</v>
      </c>
      <c r="E70" s="162">
        <v>10.37091074</v>
      </c>
      <c r="F70" s="163">
        <v>130.4645</v>
      </c>
      <c r="G70" s="163">
        <v>138.638</v>
      </c>
      <c r="H70" s="163">
        <v>143.21463133</v>
      </c>
      <c r="I70" s="163">
        <v>130.4645</v>
      </c>
      <c r="J70" s="163">
        <v>10.37091074</v>
      </c>
      <c r="K70" s="163">
        <v>10.37091074</v>
      </c>
      <c r="L70" s="163">
        <v>22.3</v>
      </c>
      <c r="M70" s="164">
        <v>11.62229976</v>
      </c>
      <c r="N70" s="19">
        <f t="shared" ref="N70:T70" si="70">F70/F69/$E70*$E69-1</f>
        <v>0.00341520328</v>
      </c>
      <c r="O70" s="19">
        <f t="shared" si="70"/>
        <v>0.04084637125</v>
      </c>
      <c r="P70" s="19">
        <f t="shared" si="70"/>
        <v>0.04130155202</v>
      </c>
      <c r="Q70" s="19">
        <f t="shared" si="70"/>
        <v>0.00341520328</v>
      </c>
      <c r="R70" s="19">
        <f t="shared" si="70"/>
        <v>0</v>
      </c>
      <c r="S70" s="19">
        <f t="shared" si="70"/>
        <v>0</v>
      </c>
      <c r="T70" s="19">
        <f t="shared" si="70"/>
        <v>0.03669688994</v>
      </c>
      <c r="U70" s="166">
        <v>0.0</v>
      </c>
      <c r="V70" s="166">
        <v>0.0</v>
      </c>
      <c r="W70" s="19">
        <f t="array" ref="W70">mmult(N70:T70,'Parameters &amp; Main Results'!$B$6:$B$12)-'Parameters &amp; Main Results'!$B$16/12+mmult(U70:V70,'Parameters &amp; Main Results'!$B$14:$B$15)</f>
        <v>0.01273132861</v>
      </c>
      <c r="X70" s="77">
        <f t="shared" si="5"/>
        <v>32944.7943</v>
      </c>
      <c r="Y70" s="77">
        <f>X70/offset(X70,'Parameters &amp; Main Results'!$B$32,0)</f>
        <v>31.69844489</v>
      </c>
      <c r="Z70" s="77">
        <f>sumproduct(X70:offset(X70,'Parameters &amp; Main Results'!$B$32-1,0) , 'Cash Flow Assist'!$P$11:offset('Cash Flow Assist'!$P$11,'Parameters &amp; Main Results'!$B$32-1,0)  )/offset(X70,'Parameters &amp; Main Results'!$B$32,0)</f>
        <v>5585.309806</v>
      </c>
      <c r="AA70" s="77">
        <f>sumproduct(X70:offset(X70,'Parameters &amp; Main Results'!$B$32-1,0),'Parameters &amp; Main Results'!$B$36:offset('Parameters &amp; Main Results'!$B$36,'Parameters &amp; Main Results'!$B$32-1,0)   )/offset(X70,'Parameters &amp; Main Results'!$B$32,0)</f>
        <v>0.867115893</v>
      </c>
      <c r="AB70" s="167">
        <f t="shared" si="6"/>
        <v>-0.02164182955</v>
      </c>
    </row>
    <row r="71">
      <c r="A71">
        <f t="shared" si="17"/>
        <v>6</v>
      </c>
      <c r="B71">
        <f t="shared" si="18"/>
        <v>1876</v>
      </c>
      <c r="C71" s="77">
        <f t="shared" si="3"/>
        <v>1876.416667</v>
      </c>
      <c r="D71" s="71" t="s">
        <v>116</v>
      </c>
      <c r="E71" s="162">
        <v>10.08541488</v>
      </c>
      <c r="F71" s="163">
        <v>130.4076</v>
      </c>
      <c r="G71" s="163">
        <v>140.4358</v>
      </c>
      <c r="H71" s="163">
        <v>143.85074298</v>
      </c>
      <c r="I71" s="163">
        <v>130.4076</v>
      </c>
      <c r="J71" s="163">
        <v>10.08541488</v>
      </c>
      <c r="K71" s="163">
        <v>10.08541488</v>
      </c>
      <c r="L71" s="163">
        <v>22.3</v>
      </c>
      <c r="M71" s="164">
        <v>11.89703965</v>
      </c>
      <c r="N71" s="19">
        <f t="shared" ref="N71:T71" si="71">F71/F70/$E71*$E70-1</f>
        <v>0.02785931535</v>
      </c>
      <c r="O71" s="19">
        <f t="shared" si="71"/>
        <v>0.04164246368</v>
      </c>
      <c r="P71" s="19">
        <f t="shared" si="71"/>
        <v>0.03287519573</v>
      </c>
      <c r="Q71" s="19">
        <f t="shared" si="71"/>
        <v>0.02785931535</v>
      </c>
      <c r="R71" s="19">
        <f t="shared" si="71"/>
        <v>0</v>
      </c>
      <c r="S71" s="19">
        <f t="shared" si="71"/>
        <v>0</v>
      </c>
      <c r="T71" s="19">
        <f t="shared" si="71"/>
        <v>0.02830779531</v>
      </c>
      <c r="U71" s="166">
        <v>0.0</v>
      </c>
      <c r="V71" s="166">
        <v>0.0</v>
      </c>
      <c r="W71" s="19">
        <f t="array" ref="W71">mmult(N71:T71,'Parameters &amp; Main Results'!$B$6:$B$12)-'Parameters &amp; Main Results'!$B$16/12+mmult(U71:V71,'Parameters &amp; Main Results'!$B$14:$B$15)</f>
        <v>0.03126343576</v>
      </c>
      <c r="X71" s="77">
        <f t="shared" si="5"/>
        <v>32530.63608</v>
      </c>
      <c r="Y71" s="77">
        <f>X71/offset(X71,'Parameters &amp; Main Results'!$B$32,0)</f>
        <v>32.48162595</v>
      </c>
      <c r="Z71" s="77">
        <f>sumproduct(X71:offset(X71,'Parameters &amp; Main Results'!$B$32-1,0) , 'Cash Flow Assist'!$P$11:offset('Cash Flow Assist'!$P$11,'Parameters &amp; Main Results'!$B$32-1,0)  )/offset(X71,'Parameters &amp; Main Results'!$B$32,0)</f>
        <v>5764.315291</v>
      </c>
      <c r="AA71" s="77">
        <f>sumproduct(X71:offset(X71,'Parameters &amp; Main Results'!$B$32-1,0),'Parameters &amp; Main Results'!$B$36:offset('Parameters &amp; Main Results'!$B$36,'Parameters &amp; Main Results'!$B$32-1,0)   )/offset(X71,'Parameters &amp; Main Results'!$B$32,0)</f>
        <v>0.8976189612</v>
      </c>
      <c r="AB71" s="167">
        <f t="shared" si="6"/>
        <v>0</v>
      </c>
    </row>
    <row r="72">
      <c r="A72">
        <f t="shared" si="17"/>
        <v>7</v>
      </c>
      <c r="B72">
        <f t="shared" si="18"/>
        <v>1876</v>
      </c>
      <c r="C72" s="77">
        <f t="shared" si="3"/>
        <v>1876.5</v>
      </c>
      <c r="D72" s="71" t="s">
        <v>116</v>
      </c>
      <c r="E72" s="162">
        <v>10.08541488</v>
      </c>
      <c r="F72" s="163">
        <v>129.5289</v>
      </c>
      <c r="G72" s="163">
        <v>138.1513</v>
      </c>
      <c r="H72" s="163">
        <v>144.48968003</v>
      </c>
      <c r="I72" s="163">
        <v>129.5289</v>
      </c>
      <c r="J72" s="163">
        <v>10.08541488</v>
      </c>
      <c r="K72" s="163">
        <v>10.08541488</v>
      </c>
      <c r="L72" s="163">
        <v>22.3</v>
      </c>
      <c r="M72" s="164">
        <v>11.76923261</v>
      </c>
      <c r="N72" s="19">
        <f t="shared" ref="N72:T72" si="72">F72/F71/$E72*$E71-1</f>
        <v>-0.006738104221</v>
      </c>
      <c r="O72" s="19">
        <f t="shared" si="72"/>
        <v>-0.01626721961</v>
      </c>
      <c r="P72" s="19">
        <f t="shared" si="72"/>
        <v>0.004441666666</v>
      </c>
      <c r="Q72" s="19">
        <f t="shared" si="72"/>
        <v>-0.006738104221</v>
      </c>
      <c r="R72" s="19">
        <f t="shared" si="72"/>
        <v>0</v>
      </c>
      <c r="S72" s="19">
        <f t="shared" si="72"/>
        <v>0</v>
      </c>
      <c r="T72" s="19">
        <f t="shared" si="72"/>
        <v>0</v>
      </c>
      <c r="U72" s="166">
        <v>0.0</v>
      </c>
      <c r="V72" s="166">
        <v>0.0</v>
      </c>
      <c r="W72" s="19">
        <f t="array" ref="W72">mmult(N72:T72,'Parameters &amp; Main Results'!$B$6:$B$12)-'Parameters &amp; Main Results'!$B$16/12+mmult(U72:V72,'Parameters &amp; Main Results'!$B$14:$B$15)</f>
        <v>-0.009162049735</v>
      </c>
      <c r="X72" s="77">
        <f t="shared" si="5"/>
        <v>31544.44825</v>
      </c>
      <c r="Y72" s="77">
        <f>X72/offset(X72,'Parameters &amp; Main Results'!$B$32,0)</f>
        <v>32.06409328</v>
      </c>
      <c r="Z72" s="77">
        <f>sumproduct(X72:offset(X72,'Parameters &amp; Main Results'!$B$32-1,0) , 'Cash Flow Assist'!$P$11:offset('Cash Flow Assist'!$P$11,'Parameters &amp; Main Results'!$B$32-1,0)  )/offset(X72,'Parameters &amp; Main Results'!$B$32,0)</f>
        <v>5836.06558</v>
      </c>
      <c r="AA72" s="77">
        <f>sumproduct(X72:offset(X72,'Parameters &amp; Main Results'!$B$32-1,0),'Parameters &amp; Main Results'!$B$36:offset('Parameters &amp; Main Results'!$B$36,'Parameters &amp; Main Results'!$B$32-1,0)   )/offset(X72,'Parameters &amp; Main Results'!$B$32,0)</f>
        <v>0.9114063797</v>
      </c>
      <c r="AB72" s="167">
        <f t="shared" si="6"/>
        <v>-0.006738104221</v>
      </c>
    </row>
    <row r="73">
      <c r="A73">
        <f t="shared" si="17"/>
        <v>8</v>
      </c>
      <c r="B73">
        <f t="shared" si="18"/>
        <v>1876</v>
      </c>
      <c r="C73" s="77">
        <f t="shared" si="3"/>
        <v>1876.583333</v>
      </c>
      <c r="D73" s="71" t="s">
        <v>116</v>
      </c>
      <c r="E73" s="162">
        <v>10.18058017</v>
      </c>
      <c r="F73" s="163">
        <v>124.7265</v>
      </c>
      <c r="G73" s="163">
        <v>135.9226</v>
      </c>
      <c r="H73" s="163">
        <v>145.13145503</v>
      </c>
      <c r="I73" s="163">
        <v>124.7265</v>
      </c>
      <c r="J73" s="163">
        <v>10.18058017</v>
      </c>
      <c r="K73" s="163">
        <v>10.18058017</v>
      </c>
      <c r="L73" s="163">
        <v>22.3</v>
      </c>
      <c r="M73" s="164">
        <v>11.1814286</v>
      </c>
      <c r="N73" s="19">
        <f t="shared" ref="N73:T73" si="73">F73/F72/$E73*$E72-1</f>
        <v>-0.04607704801</v>
      </c>
      <c r="O73" s="19">
        <f t="shared" si="73"/>
        <v>-0.02532924002</v>
      </c>
      <c r="P73" s="19">
        <f t="shared" si="73"/>
        <v>-0.004947580369</v>
      </c>
      <c r="Q73" s="19">
        <f t="shared" si="73"/>
        <v>-0.04607704801</v>
      </c>
      <c r="R73" s="19">
        <f t="shared" si="73"/>
        <v>0</v>
      </c>
      <c r="S73" s="19">
        <f t="shared" si="73"/>
        <v>0</v>
      </c>
      <c r="T73" s="19">
        <f t="shared" si="73"/>
        <v>-0.009347727577</v>
      </c>
      <c r="U73" s="166">
        <v>0.0</v>
      </c>
      <c r="V73" s="166">
        <v>0.0</v>
      </c>
      <c r="W73" s="19">
        <f t="array" ref="W73">mmult(N73:T73,'Parameters &amp; Main Results'!$B$6:$B$12)-'Parameters &amp; Main Results'!$B$16/12+mmult(U73:V73,'Parameters &amp; Main Results'!$B$14:$B$15)</f>
        <v>-0.04093176268</v>
      </c>
      <c r="X73" s="77">
        <f t="shared" si="5"/>
        <v>31836.13248</v>
      </c>
      <c r="Y73" s="77">
        <f>X73/offset(X73,'Parameters &amp; Main Results'!$B$32,0)</f>
        <v>33.89055237</v>
      </c>
      <c r="Z73" s="77">
        <f>sumproduct(X73:offset(X73,'Parameters &amp; Main Results'!$B$32-1,0) , 'Cash Flow Assist'!$P$11:offset('Cash Flow Assist'!$P$11,'Parameters &amp; Main Results'!$B$32-1,0)  )/offset(X73,'Parameters &amp; Main Results'!$B$32,0)</f>
        <v>6079.455046</v>
      </c>
      <c r="AA73" s="77">
        <f>sumproduct(X73:offset(X73,'Parameters &amp; Main Results'!$B$32-1,0),'Parameters &amp; Main Results'!$B$36:offset('Parameters &amp; Main Results'!$B$36,'Parameters &amp; Main Results'!$B$32-1,0)   )/offset(X73,'Parameters &amp; Main Results'!$B$32,0)</f>
        <v>0.9522017712</v>
      </c>
      <c r="AB73" s="167">
        <f t="shared" si="6"/>
        <v>-0.05250468028</v>
      </c>
    </row>
    <row r="74">
      <c r="A74">
        <f t="shared" si="17"/>
        <v>9</v>
      </c>
      <c r="B74">
        <f t="shared" si="18"/>
        <v>1876</v>
      </c>
      <c r="C74" s="77">
        <f t="shared" si="3"/>
        <v>1876.666667</v>
      </c>
      <c r="D74" s="71" t="s">
        <v>116</v>
      </c>
      <c r="E74" s="162">
        <v>10.27574545</v>
      </c>
      <c r="F74" s="163">
        <v>117.924</v>
      </c>
      <c r="G74" s="163">
        <v>133.9845</v>
      </c>
      <c r="H74" s="163">
        <v>145.77608057</v>
      </c>
      <c r="I74" s="163">
        <v>117.924</v>
      </c>
      <c r="J74" s="163">
        <v>10.27574545</v>
      </c>
      <c r="K74" s="163">
        <v>10.27574545</v>
      </c>
      <c r="L74" s="163">
        <v>22.3</v>
      </c>
      <c r="M74" s="164">
        <v>10.431435</v>
      </c>
      <c r="N74" s="19">
        <f t="shared" ref="N74:T74" si="74">F74/F73/$E74*$E73-1</f>
        <v>-0.06329539065</v>
      </c>
      <c r="O74" s="19">
        <f t="shared" si="74"/>
        <v>-0.02338795266</v>
      </c>
      <c r="P74" s="19">
        <f t="shared" si="74"/>
        <v>-0.004860624184</v>
      </c>
      <c r="Q74" s="19">
        <f t="shared" si="74"/>
        <v>-0.06329539065</v>
      </c>
      <c r="R74" s="19">
        <f t="shared" si="74"/>
        <v>0</v>
      </c>
      <c r="S74" s="19">
        <f t="shared" si="74"/>
        <v>0</v>
      </c>
      <c r="T74" s="19">
        <f t="shared" si="74"/>
        <v>-0.009261155841</v>
      </c>
      <c r="U74" s="166">
        <v>0.0</v>
      </c>
      <c r="V74" s="166">
        <v>0.0</v>
      </c>
      <c r="W74" s="19">
        <f t="array" ref="W74">mmult(N74:T74,'Parameters &amp; Main Results'!$B$6:$B$12)-'Parameters &amp; Main Results'!$B$16/12+mmult(U74:V74,'Parameters &amp; Main Results'!$B$14:$B$15)</f>
        <v>-0.05336019782</v>
      </c>
      <c r="X74" s="77">
        <f t="shared" si="5"/>
        <v>33194.85646</v>
      </c>
      <c r="Y74" s="77">
        <f>X74/offset(X74,'Parameters &amp; Main Results'!$B$32,0)</f>
        <v>35.44854372</v>
      </c>
      <c r="Z74" s="77">
        <f>sumproduct(X74:offset(X74,'Parameters &amp; Main Results'!$B$32-1,0) , 'Cash Flow Assist'!$P$11:offset('Cash Flow Assist'!$P$11,'Parameters &amp; Main Results'!$B$32-1,0)  )/offset(X74,'Parameters &amp; Main Results'!$B$32,0)</f>
        <v>6065.658404</v>
      </c>
      <c r="AA74" s="77">
        <f>sumproduct(X74:offset(X74,'Parameters &amp; Main Results'!$B$32-1,0),'Parameters &amp; Main Results'!$B$36:offset('Parameters &amp; Main Results'!$B$36,'Parameters &amp; Main Results'!$B$32-1,0)   )/offset(X74,'Parameters &amp; Main Results'!$B$32,0)</f>
        <v>0.9526801755</v>
      </c>
      <c r="AB74" s="167">
        <f t="shared" si="6"/>
        <v>-0.1124767667</v>
      </c>
    </row>
    <row r="75">
      <c r="A75">
        <f t="shared" si="17"/>
        <v>10</v>
      </c>
      <c r="B75">
        <f t="shared" si="18"/>
        <v>1876</v>
      </c>
      <c r="C75" s="77">
        <f t="shared" si="3"/>
        <v>1876.75</v>
      </c>
      <c r="D75" s="71" t="s">
        <v>116</v>
      </c>
      <c r="E75" s="162">
        <v>10.46599504</v>
      </c>
      <c r="F75" s="163">
        <v>117.7917</v>
      </c>
      <c r="G75" s="163">
        <v>133.4489</v>
      </c>
      <c r="H75" s="163">
        <v>146.42356933</v>
      </c>
      <c r="I75" s="163">
        <v>117.7917</v>
      </c>
      <c r="J75" s="163">
        <v>10.46599504</v>
      </c>
      <c r="K75" s="163">
        <v>10.46599504</v>
      </c>
      <c r="L75" s="163">
        <v>22.3</v>
      </c>
      <c r="M75" s="164">
        <v>10.19530167</v>
      </c>
      <c r="N75" s="19">
        <f t="shared" ref="N75:T75" si="75">F75/F74/$E75*$E74-1</f>
        <v>-0.01927939396</v>
      </c>
      <c r="O75" s="19">
        <f t="shared" si="75"/>
        <v>-0.02210269052</v>
      </c>
      <c r="P75" s="19">
        <f t="shared" si="75"/>
        <v>-0.01381695226</v>
      </c>
      <c r="Q75" s="19">
        <f t="shared" si="75"/>
        <v>-0.01927939396</v>
      </c>
      <c r="R75" s="19">
        <f t="shared" si="75"/>
        <v>0</v>
      </c>
      <c r="S75" s="19">
        <f t="shared" si="75"/>
        <v>0</v>
      </c>
      <c r="T75" s="19">
        <f t="shared" si="75"/>
        <v>-0.01817787886</v>
      </c>
      <c r="U75" s="166">
        <v>0.0</v>
      </c>
      <c r="V75" s="166">
        <v>0.0</v>
      </c>
      <c r="W75" s="19">
        <f t="array" ref="W75">mmult(N75:T75,'Parameters &amp; Main Results'!$B$6:$B$12)-'Parameters &amp; Main Results'!$B$16/12+mmult(U75:V75,'Parameters &amp; Main Results'!$B$14:$B$15)</f>
        <v>-0.02002688477</v>
      </c>
      <c r="X75" s="77">
        <f t="shared" si="5"/>
        <v>35065.98432</v>
      </c>
      <c r="Y75" s="77">
        <f>X75/offset(X75,'Parameters &amp; Main Results'!$B$32,0)</f>
        <v>37.57492736</v>
      </c>
      <c r="Z75" s="77">
        <f>sumproduct(X75:offset(X75,'Parameters &amp; Main Results'!$B$32-1,0) , 'Cash Flow Assist'!$P$11:offset('Cash Flow Assist'!$P$11,'Parameters &amp; Main Results'!$B$32-1,0)  )/offset(X75,'Parameters &amp; Main Results'!$B$32,0)</f>
        <v>6051.861109</v>
      </c>
      <c r="AA75" s="77">
        <f>sumproduct(X75:offset(X75,'Parameters &amp; Main Results'!$B$32-1,0),'Parameters &amp; Main Results'!$B$36:offset('Parameters &amp; Main Results'!$B$36,'Parameters &amp; Main Results'!$B$32-1,0)   )/offset(X75,'Parameters &amp; Main Results'!$B$32,0)</f>
        <v>0.9533629801</v>
      </c>
      <c r="AB75" s="167">
        <f t="shared" si="6"/>
        <v>-0.1295876767</v>
      </c>
    </row>
    <row r="76">
      <c r="A76">
        <f t="shared" si="17"/>
        <v>11</v>
      </c>
      <c r="B76">
        <f t="shared" si="18"/>
        <v>1876</v>
      </c>
      <c r="C76" s="77">
        <f t="shared" si="3"/>
        <v>1876.833333</v>
      </c>
      <c r="D76" s="71" t="s">
        <v>116</v>
      </c>
      <c r="E76" s="162">
        <v>10.56116033</v>
      </c>
      <c r="F76" s="163">
        <v>116.4594</v>
      </c>
      <c r="G76" s="163">
        <v>134.3799</v>
      </c>
      <c r="H76" s="163">
        <v>147.07393402</v>
      </c>
      <c r="I76" s="163">
        <v>116.4594</v>
      </c>
      <c r="J76" s="163">
        <v>10.56116033</v>
      </c>
      <c r="K76" s="163">
        <v>10.56116033</v>
      </c>
      <c r="L76" s="163">
        <v>22.3</v>
      </c>
      <c r="M76" s="164">
        <v>9.95866577</v>
      </c>
      <c r="N76" s="19">
        <f t="shared" ref="N76:T76" si="76">F76/F75/$E76*$E75-1</f>
        <v>-0.0202195998</v>
      </c>
      <c r="O76" s="19">
        <f t="shared" si="76"/>
        <v>-0.002097285255</v>
      </c>
      <c r="P76" s="19">
        <f t="shared" si="76"/>
        <v>-0.004609231085</v>
      </c>
      <c r="Q76" s="19">
        <f t="shared" si="76"/>
        <v>-0.0202195998</v>
      </c>
      <c r="R76" s="19">
        <f t="shared" si="76"/>
        <v>0</v>
      </c>
      <c r="S76" s="19">
        <f t="shared" si="76"/>
        <v>0</v>
      </c>
      <c r="T76" s="19">
        <f t="shared" si="76"/>
        <v>-0.009010874471</v>
      </c>
      <c r="U76" s="166">
        <v>0.0</v>
      </c>
      <c r="V76" s="166">
        <v>0.0</v>
      </c>
      <c r="W76" s="19">
        <f t="array" ref="W76">mmult(N76:T76,'Parameters &amp; Main Results'!$B$6:$B$12)-'Parameters &amp; Main Results'!$B$16/12+mmult(U76:V76,'Parameters &amp; Main Results'!$B$14:$B$15)</f>
        <v>-0.01573068783</v>
      </c>
      <c r="X76" s="77">
        <f t="shared" si="5"/>
        <v>35782.5983</v>
      </c>
      <c r="Y76" s="77">
        <f>X76/offset(X76,'Parameters &amp; Main Results'!$B$32,0)</f>
        <v>40.63360802</v>
      </c>
      <c r="Z76" s="77">
        <f>sumproduct(X76:offset(X76,'Parameters &amp; Main Results'!$B$32-1,0) , 'Cash Flow Assist'!$P$11:offset('Cash Flow Assist'!$P$11,'Parameters &amp; Main Results'!$B$32-1,0)  )/offset(X76,'Parameters &amp; Main Results'!$B$32,0)</f>
        <v>6374.669782</v>
      </c>
      <c r="AA76" s="77">
        <f>sumproduct(X76:offset(X76,'Parameters &amp; Main Results'!$B$32-1,0),'Parameters &amp; Main Results'!$B$36:offset('Parameters &amp; Main Results'!$B$36,'Parameters &amp; Main Results'!$B$32-1,0)   )/offset(X76,'Parameters &amp; Main Results'!$B$32,0)</f>
        <v>1.007504103</v>
      </c>
      <c r="AB76" s="167">
        <f t="shared" si="6"/>
        <v>-0.1471870656</v>
      </c>
    </row>
    <row r="77">
      <c r="A77">
        <f t="shared" si="17"/>
        <v>12</v>
      </c>
      <c r="B77">
        <f t="shared" si="18"/>
        <v>1876</v>
      </c>
      <c r="C77" s="77">
        <f t="shared" si="3"/>
        <v>1876.916667</v>
      </c>
      <c r="D77" s="71" t="s">
        <v>116</v>
      </c>
      <c r="E77" s="162">
        <v>10.75149091</v>
      </c>
      <c r="F77" s="163">
        <v>116.3405</v>
      </c>
      <c r="G77" s="163">
        <v>134.6549</v>
      </c>
      <c r="H77" s="163">
        <v>147.72718741</v>
      </c>
      <c r="I77" s="163">
        <v>116.3405</v>
      </c>
      <c r="J77" s="163">
        <v>10.75149091</v>
      </c>
      <c r="K77" s="163">
        <v>10.75149091</v>
      </c>
      <c r="L77" s="163">
        <v>22.3</v>
      </c>
      <c r="M77" s="164">
        <v>9.74339121</v>
      </c>
      <c r="N77" s="19">
        <f t="shared" ref="N77:T77" si="77">F77/F76/$E77*$E76-1</f>
        <v>-0.01870559801</v>
      </c>
      <c r="O77" s="19">
        <f t="shared" si="77"/>
        <v>-0.01569250554</v>
      </c>
      <c r="P77" s="19">
        <f t="shared" si="77"/>
        <v>-0.01333967795</v>
      </c>
      <c r="Q77" s="19">
        <f t="shared" si="77"/>
        <v>-0.01870559801</v>
      </c>
      <c r="R77" s="19">
        <f t="shared" si="77"/>
        <v>0</v>
      </c>
      <c r="S77" s="19">
        <f t="shared" si="77"/>
        <v>0</v>
      </c>
      <c r="T77" s="19">
        <f t="shared" si="77"/>
        <v>-0.01770271506</v>
      </c>
      <c r="U77" s="166">
        <v>0.0</v>
      </c>
      <c r="V77" s="166">
        <v>0.0</v>
      </c>
      <c r="W77" s="19">
        <f t="array" ref="W77">mmult(N77:T77,'Parameters &amp; Main Results'!$B$6:$B$12)-'Parameters &amp; Main Results'!$B$16/12+mmult(U77:V77,'Parameters &amp; Main Results'!$B$14:$B$15)</f>
        <v>-0.01799399156</v>
      </c>
      <c r="X77" s="77">
        <f t="shared" si="5"/>
        <v>36354.47926</v>
      </c>
      <c r="Y77" s="77">
        <f>X77/offset(X77,'Parameters &amp; Main Results'!$B$32,0)</f>
        <v>41.63184762</v>
      </c>
      <c r="Z77" s="77">
        <f>sumproduct(X77:offset(X77,'Parameters &amp; Main Results'!$B$32-1,0) , 'Cash Flow Assist'!$P$11:offset('Cash Flow Assist'!$P$11,'Parameters &amp; Main Results'!$B$32-1,0)  )/offset(X77,'Parameters &amp; Main Results'!$B$32,0)</f>
        <v>6388.565359</v>
      </c>
      <c r="AA77" s="77">
        <f>sumproduct(X77:offset(X77,'Parameters &amp; Main Results'!$B$32-1,0),'Parameters &amp; Main Results'!$B$36:offset('Parameters &amp; Main Results'!$B$36,'Parameters &amp; Main Results'!$B$32-1,0)   )/offset(X77,'Parameters &amp; Main Results'!$B$32,0)</f>
        <v>1.013004297</v>
      </c>
      <c r="AB77" s="167">
        <f t="shared" si="6"/>
        <v>-0.1631394415</v>
      </c>
    </row>
    <row r="78">
      <c r="A78">
        <f t="shared" si="17"/>
        <v>1</v>
      </c>
      <c r="B78">
        <f t="shared" si="18"/>
        <v>1877</v>
      </c>
      <c r="C78" s="77">
        <f t="shared" si="3"/>
        <v>1877</v>
      </c>
      <c r="D78" s="71" t="s">
        <v>116</v>
      </c>
      <c r="E78" s="162">
        <v>10.9417405</v>
      </c>
      <c r="F78" s="163">
        <v>116.1303</v>
      </c>
      <c r="G78" s="163">
        <v>132.0167</v>
      </c>
      <c r="H78" s="163">
        <v>148.34641053</v>
      </c>
      <c r="I78" s="163">
        <v>116.1303</v>
      </c>
      <c r="J78" s="163">
        <v>10.9417405</v>
      </c>
      <c r="K78" s="163">
        <v>10.9417405</v>
      </c>
      <c r="L78" s="163">
        <v>21.25</v>
      </c>
      <c r="M78" s="164">
        <v>9.5389593</v>
      </c>
      <c r="N78" s="19">
        <f t="shared" ref="N78:T78" si="78">F78/F77/$E78*$E77-1</f>
        <v>-0.01916285738</v>
      </c>
      <c r="O78" s="19">
        <f t="shared" si="78"/>
        <v>-0.03663915165</v>
      </c>
      <c r="P78" s="19">
        <f t="shared" si="78"/>
        <v>-0.01326872306</v>
      </c>
      <c r="Q78" s="19">
        <f t="shared" si="78"/>
        <v>-0.01916285738</v>
      </c>
      <c r="R78" s="19">
        <f t="shared" si="78"/>
        <v>0</v>
      </c>
      <c r="S78" s="19">
        <f t="shared" si="78"/>
        <v>0</v>
      </c>
      <c r="T78" s="19">
        <f t="shared" si="78"/>
        <v>-0.06365401456</v>
      </c>
      <c r="U78" s="166">
        <v>0.0</v>
      </c>
      <c r="V78" s="166">
        <v>0.0</v>
      </c>
      <c r="W78" s="19">
        <f t="array" ref="W78">mmult(N78:T78,'Parameters &amp; Main Results'!$B$6:$B$12)-'Parameters &amp; Main Results'!$B$16/12+mmult(U78:V78,'Parameters &amp; Main Results'!$B$14:$B$15)</f>
        <v>-0.02357359761</v>
      </c>
      <c r="X78" s="77">
        <f t="shared" si="5"/>
        <v>37020.62813</v>
      </c>
      <c r="Y78" s="77">
        <f>X78/offset(X78,'Parameters &amp; Main Results'!$B$32,0)</f>
        <v>42.33091183</v>
      </c>
      <c r="Z78" s="77">
        <f>sumproduct(X78:offset(X78,'Parameters &amp; Main Results'!$B$32-1,0) , 'Cash Flow Assist'!$P$11:offset('Cash Flow Assist'!$P$11,'Parameters &amp; Main Results'!$B$32-1,0)  )/offset(X78,'Parameters &amp; Main Results'!$B$32,0)</f>
        <v>6338.382627</v>
      </c>
      <c r="AA78" s="77">
        <f>sumproduct(X78:offset(X78,'Parameters &amp; Main Results'!$B$32-1,0),'Parameters &amp; Main Results'!$B$36:offset('Parameters &amp; Main Results'!$B$36,'Parameters &amp; Main Results'!$B$32-1,0)   )/offset(X78,'Parameters &amp; Main Results'!$B$32,0)</f>
        <v>1.008522564</v>
      </c>
      <c r="AB78" s="167">
        <f t="shared" si="6"/>
        <v>-0.179176081</v>
      </c>
    </row>
    <row r="79">
      <c r="A79">
        <f t="shared" si="17"/>
        <v>2</v>
      </c>
      <c r="B79">
        <f t="shared" si="18"/>
        <v>1877</v>
      </c>
      <c r="C79" s="77">
        <f t="shared" si="3"/>
        <v>1877.083333</v>
      </c>
      <c r="D79" s="71" t="s">
        <v>116</v>
      </c>
      <c r="E79" s="162">
        <v>10.65632562</v>
      </c>
      <c r="F79" s="163">
        <v>109.8298</v>
      </c>
      <c r="G79" s="163">
        <v>131.9177</v>
      </c>
      <c r="H79" s="163">
        <v>148.96822924</v>
      </c>
      <c r="I79" s="163">
        <v>109.8298</v>
      </c>
      <c r="J79" s="163">
        <v>10.65632562</v>
      </c>
      <c r="K79" s="163">
        <v>10.65632562</v>
      </c>
      <c r="L79" s="163">
        <v>21.25</v>
      </c>
      <c r="M79" s="164">
        <v>9.24341217</v>
      </c>
      <c r="N79" s="19">
        <f t="shared" ref="N79:T79" si="79">F79/F78/$E79*$E78-1</f>
        <v>-0.02892321265</v>
      </c>
      <c r="O79" s="19">
        <f t="shared" si="79"/>
        <v>0.0260136207</v>
      </c>
      <c r="P79" s="19">
        <f t="shared" si="79"/>
        <v>0.03108754567</v>
      </c>
      <c r="Q79" s="19">
        <f t="shared" si="79"/>
        <v>-0.02892321265</v>
      </c>
      <c r="R79" s="19">
        <f t="shared" si="79"/>
        <v>0</v>
      </c>
      <c r="S79" s="19">
        <f t="shared" si="79"/>
        <v>0</v>
      </c>
      <c r="T79" s="19">
        <f t="shared" si="79"/>
        <v>0.02678361099</v>
      </c>
      <c r="U79" s="166">
        <v>0.0</v>
      </c>
      <c r="V79" s="166">
        <v>0.0</v>
      </c>
      <c r="W79" s="19">
        <f t="array" ref="W79">mmult(N79:T79,'Parameters &amp; Main Results'!$B$6:$B$12)-'Parameters &amp; Main Results'!$B$16/12+mmult(U79:V79,'Parameters &amp; Main Results'!$B$14:$B$15)</f>
        <v>-0.01523067098</v>
      </c>
      <c r="X79" s="77">
        <f t="shared" si="5"/>
        <v>37914.40711</v>
      </c>
      <c r="Y79" s="77">
        <f>X79/offset(X79,'Parameters &amp; Main Results'!$B$32,0)</f>
        <v>44.46078698</v>
      </c>
      <c r="Z79" s="77">
        <f>sumproduct(X79:offset(X79,'Parameters &amp; Main Results'!$B$32-1,0) , 'Cash Flow Assist'!$P$11:offset('Cash Flow Assist'!$P$11,'Parameters &amp; Main Results'!$B$32-1,0)  )/offset(X79,'Parameters &amp; Main Results'!$B$32,0)</f>
        <v>6457.974061</v>
      </c>
      <c r="AA79" s="77">
        <f>sumproduct(X79:offset(X79,'Parameters &amp; Main Results'!$B$32-1,0),'Parameters &amp; Main Results'!$B$36:offset('Parameters &amp; Main Results'!$B$36,'Parameters &amp; Main Results'!$B$32-1,0)   )/offset(X79,'Parameters &amp; Main Results'!$B$32,0)</f>
        <v>1.031174315</v>
      </c>
      <c r="AB79" s="167">
        <f t="shared" si="6"/>
        <v>-0.2029169458</v>
      </c>
    </row>
    <row r="80">
      <c r="A80">
        <f t="shared" si="17"/>
        <v>3</v>
      </c>
      <c r="B80">
        <f t="shared" si="18"/>
        <v>1877</v>
      </c>
      <c r="C80" s="77">
        <f t="shared" si="3"/>
        <v>1877.166667</v>
      </c>
      <c r="D80" s="71" t="s">
        <v>116</v>
      </c>
      <c r="E80" s="162">
        <v>10.18058017</v>
      </c>
      <c r="F80" s="163">
        <v>104.7039</v>
      </c>
      <c r="G80" s="163">
        <v>131.4381</v>
      </c>
      <c r="H80" s="163">
        <v>149.5926544</v>
      </c>
      <c r="I80" s="163">
        <v>104.7039</v>
      </c>
      <c r="J80" s="163">
        <v>10.18058017</v>
      </c>
      <c r="K80" s="163">
        <v>10.18058017</v>
      </c>
      <c r="L80" s="163">
        <v>21.25</v>
      </c>
      <c r="M80" s="164">
        <v>9.19873789</v>
      </c>
      <c r="N80" s="19">
        <f t="shared" ref="N80:T80" si="80">F80/F79/$E80*$E79-1</f>
        <v>-0.002121604439</v>
      </c>
      <c r="O80" s="19">
        <f t="shared" si="80"/>
        <v>0.04292518741</v>
      </c>
      <c r="P80" s="19">
        <f t="shared" si="80"/>
        <v>0.05111822766</v>
      </c>
      <c r="Q80" s="19">
        <f t="shared" si="80"/>
        <v>-0.002121604439</v>
      </c>
      <c r="R80" s="19">
        <f t="shared" si="80"/>
        <v>0</v>
      </c>
      <c r="S80" s="19">
        <f t="shared" si="80"/>
        <v>0</v>
      </c>
      <c r="T80" s="19">
        <f t="shared" si="80"/>
        <v>0.04673068156</v>
      </c>
      <c r="U80" s="166">
        <v>0.0</v>
      </c>
      <c r="V80" s="166">
        <v>0.0</v>
      </c>
      <c r="W80" s="19">
        <f t="array" ref="W80">mmult(N80:T80,'Parameters &amp; Main Results'!$B$6:$B$12)-'Parameters &amp; Main Results'!$B$16/12+mmult(U80:V80,'Parameters &amp; Main Results'!$B$14:$B$15)</f>
        <v>0.009098426857</v>
      </c>
      <c r="X80" s="77">
        <f t="shared" si="5"/>
        <v>38500.80013</v>
      </c>
      <c r="Y80" s="77">
        <f>X80/offset(X80,'Parameters &amp; Main Results'!$B$32,0)</f>
        <v>45.80069954</v>
      </c>
      <c r="Z80" s="77">
        <f>sumproduct(X80:offset(X80,'Parameters &amp; Main Results'!$B$32-1,0) , 'Cash Flow Assist'!$P$11:offset('Cash Flow Assist'!$P$11,'Parameters &amp; Main Results'!$B$32-1,0)  )/offset(X80,'Parameters &amp; Main Results'!$B$32,0)</f>
        <v>6507.185506</v>
      </c>
      <c r="AA80" s="77">
        <f>sumproduct(X80:offset(X80,'Parameters &amp; Main Results'!$B$32-1,0),'Parameters &amp; Main Results'!$B$36:offset('Parameters &amp; Main Results'!$B$36,'Parameters &amp; Main Results'!$B$32-1,0)   )/offset(X80,'Parameters &amp; Main Results'!$B$32,0)</f>
        <v>1.043110698</v>
      </c>
      <c r="AB80" s="167">
        <f t="shared" si="6"/>
        <v>-0.2046080407</v>
      </c>
    </row>
    <row r="81">
      <c r="A81">
        <f t="shared" si="17"/>
        <v>4</v>
      </c>
      <c r="B81">
        <f t="shared" si="18"/>
        <v>1877</v>
      </c>
      <c r="C81" s="77">
        <f t="shared" si="3"/>
        <v>1877.25</v>
      </c>
      <c r="D81" s="71" t="s">
        <v>116</v>
      </c>
      <c r="E81" s="162">
        <v>10.46599504</v>
      </c>
      <c r="F81" s="163">
        <v>97.8982</v>
      </c>
      <c r="G81" s="163">
        <v>132.8484</v>
      </c>
      <c r="H81" s="163">
        <v>150.21969694</v>
      </c>
      <c r="I81" s="163">
        <v>97.8982</v>
      </c>
      <c r="J81" s="163">
        <v>10.46599504</v>
      </c>
      <c r="K81" s="163">
        <v>10.46599504</v>
      </c>
      <c r="L81" s="163">
        <v>21.25</v>
      </c>
      <c r="M81" s="164">
        <v>8.3355525</v>
      </c>
      <c r="N81" s="19">
        <f t="shared" ref="N81:T81" si="81">F81/F80/$E81*$E80-1</f>
        <v>-0.09049759488</v>
      </c>
      <c r="O81" s="19">
        <f t="shared" si="81"/>
        <v>-0.01683352904</v>
      </c>
      <c r="P81" s="19">
        <f t="shared" si="81"/>
        <v>-0.02319332951</v>
      </c>
      <c r="Q81" s="19">
        <f t="shared" si="81"/>
        <v>-0.09049759488</v>
      </c>
      <c r="R81" s="19">
        <f t="shared" si="81"/>
        <v>0</v>
      </c>
      <c r="S81" s="19">
        <f t="shared" si="81"/>
        <v>0</v>
      </c>
      <c r="T81" s="19">
        <f t="shared" si="81"/>
        <v>-0.02727068653</v>
      </c>
      <c r="U81" s="166">
        <v>0.0</v>
      </c>
      <c r="V81" s="166">
        <v>0.0</v>
      </c>
      <c r="W81" s="19">
        <f t="array" ref="W81">mmult(N81:T81,'Parameters &amp; Main Results'!$B$6:$B$12)-'Parameters &amp; Main Results'!$B$16/12+mmult(U81:V81,'Parameters &amp; Main Results'!$B$14:$B$15)</f>
        <v>-0.07212324508</v>
      </c>
      <c r="X81" s="77">
        <f t="shared" si="5"/>
        <v>38153.66183</v>
      </c>
      <c r="Y81" s="77">
        <f>X81/offset(X81,'Parameters &amp; Main Results'!$B$32,0)</f>
        <v>44.6241983</v>
      </c>
      <c r="Z81" s="77">
        <f>sumproduct(X81:offset(X81,'Parameters &amp; Main Results'!$B$32-1,0) , 'Cash Flow Assist'!$P$11:offset('Cash Flow Assist'!$P$11,'Parameters &amp; Main Results'!$B$32-1,0)  )/offset(X81,'Parameters &amp; Main Results'!$B$32,0)</f>
        <v>6353.670073</v>
      </c>
      <c r="AA81" s="77">
        <f>sumproduct(X81:offset(X81,'Parameters &amp; Main Results'!$B$32-1,0),'Parameters &amp; Main Results'!$B$36:offset('Parameters &amp; Main Results'!$B$36,'Parameters &amp; Main Results'!$B$32-1,0)   )/offset(X81,'Parameters &amp; Main Results'!$B$32,0)</f>
        <v>1.02284916</v>
      </c>
      <c r="AB81" s="167">
        <f t="shared" si="6"/>
        <v>-0.2765891</v>
      </c>
    </row>
    <row r="82">
      <c r="A82">
        <f t="shared" si="17"/>
        <v>5</v>
      </c>
      <c r="B82">
        <f t="shared" si="18"/>
        <v>1877</v>
      </c>
      <c r="C82" s="77">
        <f t="shared" si="3"/>
        <v>1877.333333</v>
      </c>
      <c r="D82" s="71" t="s">
        <v>116</v>
      </c>
      <c r="E82" s="162">
        <v>10.65632562</v>
      </c>
      <c r="F82" s="163">
        <v>98.4481</v>
      </c>
      <c r="G82" s="163">
        <v>135.2513</v>
      </c>
      <c r="H82" s="163">
        <v>150.84936784</v>
      </c>
      <c r="I82" s="163">
        <v>98.4481</v>
      </c>
      <c r="J82" s="163">
        <v>10.65632562</v>
      </c>
      <c r="K82" s="163">
        <v>10.65632562</v>
      </c>
      <c r="L82" s="163">
        <v>21.25</v>
      </c>
      <c r="M82" s="164">
        <v>8.20708741</v>
      </c>
      <c r="N82" s="19">
        <f t="shared" ref="N82:T82" si="82">F82/F81/$E82*$E81-1</f>
        <v>-0.01234407331</v>
      </c>
      <c r="O82" s="19">
        <f t="shared" si="82"/>
        <v>-0.00009633105379</v>
      </c>
      <c r="P82" s="19">
        <f t="shared" si="82"/>
        <v>-0.01374400731</v>
      </c>
      <c r="Q82" s="19">
        <f t="shared" si="82"/>
        <v>-0.01234407331</v>
      </c>
      <c r="R82" s="19">
        <f t="shared" si="82"/>
        <v>0</v>
      </c>
      <c r="S82" s="19">
        <f t="shared" si="82"/>
        <v>0</v>
      </c>
      <c r="T82" s="19">
        <f t="shared" si="82"/>
        <v>-0.01786080745</v>
      </c>
      <c r="U82" s="166">
        <v>0.0</v>
      </c>
      <c r="V82" s="166">
        <v>0.0</v>
      </c>
      <c r="W82" s="19">
        <f t="array" ref="W82">mmult(N82:T82,'Parameters &amp; Main Results'!$B$6:$B$12)-'Parameters &amp; Main Results'!$B$16/12+mmult(U82:V82,'Parameters &amp; Main Results'!$B$14:$B$15)</f>
        <v>-0.009323804413</v>
      </c>
      <c r="X82" s="77">
        <f t="shared" si="5"/>
        <v>41119.32067</v>
      </c>
      <c r="Y82" s="77">
        <f>X82/offset(X82,'Parameters &amp; Main Results'!$B$32,0)</f>
        <v>44.87884719</v>
      </c>
      <c r="Z82" s="77">
        <f>sumproduct(X82:offset(X82,'Parameters &amp; Main Results'!$B$32-1,0) , 'Cash Flow Assist'!$P$11:offset('Cash Flow Assist'!$P$11,'Parameters &amp; Main Results'!$B$32-1,0)  )/offset(X82,'Parameters &amp; Main Results'!$B$32,0)</f>
        <v>5888.356251</v>
      </c>
      <c r="AA82" s="77">
        <f>sumproduct(X82:offset(X82,'Parameters &amp; Main Results'!$B$32-1,0),'Parameters &amp; Main Results'!$B$36:offset('Parameters &amp; Main Results'!$B$36,'Parameters &amp; Main Results'!$B$32-1,0)   )/offset(X82,'Parameters &amp; Main Results'!$B$32,0)</f>
        <v>0.9520249483</v>
      </c>
      <c r="AB82" s="167">
        <f t="shared" si="6"/>
        <v>-0.2855189372</v>
      </c>
    </row>
    <row r="83">
      <c r="A83">
        <f t="shared" si="17"/>
        <v>6</v>
      </c>
      <c r="B83">
        <f t="shared" si="18"/>
        <v>1877</v>
      </c>
      <c r="C83" s="77">
        <f t="shared" si="3"/>
        <v>1877.416667</v>
      </c>
      <c r="D83" s="71" t="s">
        <v>116</v>
      </c>
      <c r="E83" s="162">
        <v>10.08541488</v>
      </c>
      <c r="F83" s="163">
        <v>91.9242</v>
      </c>
      <c r="G83" s="163">
        <v>133.9331</v>
      </c>
      <c r="H83" s="163">
        <v>151.48167811</v>
      </c>
      <c r="I83" s="163">
        <v>91.9242</v>
      </c>
      <c r="J83" s="163">
        <v>10.08541488</v>
      </c>
      <c r="K83" s="163">
        <v>10.08541488</v>
      </c>
      <c r="L83" s="163">
        <v>21.25</v>
      </c>
      <c r="M83" s="164">
        <v>8.0702526</v>
      </c>
      <c r="N83" s="19">
        <f t="shared" ref="N83:T83" si="83">F83/F82/$E83*$E82-1</f>
        <v>-0.01341107876</v>
      </c>
      <c r="O83" s="19">
        <f t="shared" si="83"/>
        <v>0.04630954493</v>
      </c>
      <c r="P83" s="19">
        <f t="shared" si="83"/>
        <v>0.06103650791</v>
      </c>
      <c r="Q83" s="19">
        <f t="shared" si="83"/>
        <v>-0.01341107876</v>
      </c>
      <c r="R83" s="19">
        <f t="shared" si="83"/>
        <v>0</v>
      </c>
      <c r="S83" s="19">
        <f t="shared" si="83"/>
        <v>0</v>
      </c>
      <c r="T83" s="19">
        <f t="shared" si="83"/>
        <v>0.0566075612</v>
      </c>
      <c r="U83" s="166">
        <v>0.0</v>
      </c>
      <c r="V83" s="166">
        <v>0.0</v>
      </c>
      <c r="W83" s="19">
        <f t="array" ref="W83">mmult(N83:T83,'Parameters &amp; Main Results'!$B$6:$B$12)-'Parameters &amp; Main Results'!$B$16/12+mmult(U83:V83,'Parameters &amp; Main Results'!$B$14:$B$15)</f>
        <v>0.001477410494</v>
      </c>
      <c r="X83" s="77">
        <f t="shared" si="5"/>
        <v>41506.31746</v>
      </c>
      <c r="Y83" s="77">
        <f>X83/offset(X83,'Parameters &amp; Main Results'!$B$32,0)</f>
        <v>44.83182608</v>
      </c>
      <c r="Z83" s="77">
        <f>sumproduct(X83:offset(X83,'Parameters &amp; Main Results'!$B$32-1,0) , 'Cash Flow Assist'!$P$11:offset('Cash Flow Assist'!$P$11,'Parameters &amp; Main Results'!$B$32-1,0)  )/offset(X83,'Parameters &amp; Main Results'!$B$32,0)</f>
        <v>5783.918273</v>
      </c>
      <c r="AA83" s="77">
        <f>sumproduct(X83:offset(X83,'Parameters &amp; Main Results'!$B$32-1,0),'Parameters &amp; Main Results'!$B$36:offset('Parameters &amp; Main Results'!$B$36,'Parameters &amp; Main Results'!$B$32-1,0)   )/offset(X83,'Parameters &amp; Main Results'!$B$32,0)</f>
        <v>0.9398257687</v>
      </c>
      <c r="AB83" s="167">
        <f t="shared" si="6"/>
        <v>-0.295100899</v>
      </c>
    </row>
    <row r="84">
      <c r="A84">
        <f t="shared" si="17"/>
        <v>7</v>
      </c>
      <c r="B84">
        <f t="shared" si="18"/>
        <v>1877</v>
      </c>
      <c r="C84" s="77">
        <f t="shared" si="3"/>
        <v>1877.5</v>
      </c>
      <c r="D84" s="71" t="s">
        <v>116</v>
      </c>
      <c r="E84" s="162">
        <v>10.18058017</v>
      </c>
      <c r="F84" s="163">
        <v>96.194</v>
      </c>
      <c r="G84" s="163">
        <v>134.4422</v>
      </c>
      <c r="H84" s="163">
        <v>152.11663881</v>
      </c>
      <c r="I84" s="163">
        <v>96.194</v>
      </c>
      <c r="J84" s="163">
        <v>10.18058017</v>
      </c>
      <c r="K84" s="163">
        <v>10.18058017</v>
      </c>
      <c r="L84" s="163">
        <v>21.25</v>
      </c>
      <c r="M84" s="164">
        <v>8.33729412</v>
      </c>
      <c r="N84" s="19">
        <f t="shared" ref="N84:T84" si="84">F84/F83/$E84*$E83-1</f>
        <v>0.03666721814</v>
      </c>
      <c r="O84" s="19">
        <f t="shared" si="84"/>
        <v>-0.005582108235</v>
      </c>
      <c r="P84" s="19">
        <f t="shared" si="84"/>
        <v>-0.005195243473</v>
      </c>
      <c r="Q84" s="19">
        <f t="shared" si="84"/>
        <v>0.03666721814</v>
      </c>
      <c r="R84" s="19">
        <f t="shared" si="84"/>
        <v>0</v>
      </c>
      <c r="S84" s="19">
        <f t="shared" si="84"/>
        <v>0</v>
      </c>
      <c r="T84" s="19">
        <f t="shared" si="84"/>
        <v>-0.009347727577</v>
      </c>
      <c r="U84" s="166">
        <v>0.0</v>
      </c>
      <c r="V84" s="166">
        <v>0.0</v>
      </c>
      <c r="W84" s="19">
        <f t="array" ref="W84">mmult(N84:T84,'Parameters &amp; Main Results'!$B$6:$B$12)-'Parameters &amp; Main Results'!$B$16/12+mmult(U84:V84,'Parameters &amp; Main Results'!$B$14:$B$15)</f>
        <v>0.02606321988</v>
      </c>
      <c r="X84" s="77">
        <f t="shared" si="5"/>
        <v>41445.08605</v>
      </c>
      <c r="Y84" s="77">
        <f>X84/offset(X84,'Parameters &amp; Main Results'!$B$32,0)</f>
        <v>43.14605128</v>
      </c>
      <c r="Z84" s="77">
        <f>sumproduct(X84:offset(X84,'Parameters &amp; Main Results'!$B$32-1,0) , 'Cash Flow Assist'!$P$11:offset('Cash Flow Assist'!$P$11,'Parameters &amp; Main Results'!$B$32-1,0)  )/offset(X84,'Parameters &amp; Main Results'!$B$32,0)</f>
        <v>5532.408211</v>
      </c>
      <c r="AA84" s="77">
        <f>sumproduct(X84:offset(X84,'Parameters &amp; Main Results'!$B$32-1,0),'Parameters &amp; Main Results'!$B$36:offset('Parameters &amp; Main Results'!$B$36,'Parameters &amp; Main Results'!$B$32-1,0)   )/offset(X84,'Parameters &amp; Main Results'!$B$32,0)</f>
        <v>0.9037131118</v>
      </c>
      <c r="AB84" s="167">
        <f t="shared" si="6"/>
        <v>-0.2692542099</v>
      </c>
    </row>
    <row r="85">
      <c r="A85">
        <f t="shared" si="17"/>
        <v>8</v>
      </c>
      <c r="B85">
        <f t="shared" si="18"/>
        <v>1877</v>
      </c>
      <c r="C85" s="77">
        <f t="shared" si="3"/>
        <v>1877.583333</v>
      </c>
      <c r="D85" s="71" t="s">
        <v>116</v>
      </c>
      <c r="E85" s="162">
        <v>9.8</v>
      </c>
      <c r="F85" s="163">
        <v>103.3612</v>
      </c>
      <c r="G85" s="163">
        <v>133.6727</v>
      </c>
      <c r="H85" s="163">
        <v>152.75426105</v>
      </c>
      <c r="I85" s="163">
        <v>103.3612</v>
      </c>
      <c r="J85" s="163">
        <v>9.8</v>
      </c>
      <c r="K85" s="163">
        <v>9.8</v>
      </c>
      <c r="L85" s="163">
        <v>21.25</v>
      </c>
      <c r="M85" s="164">
        <v>9.28321758</v>
      </c>
      <c r="N85" s="19">
        <f t="shared" ref="N85:T85" si="85">F85/F84/$E85*$E84-1</f>
        <v>0.1162359643</v>
      </c>
      <c r="O85" s="19">
        <f t="shared" si="85"/>
        <v>0.03288878569</v>
      </c>
      <c r="P85" s="19">
        <f t="shared" si="85"/>
        <v>0.04318916003</v>
      </c>
      <c r="Q85" s="19">
        <f t="shared" si="85"/>
        <v>0.1162359643</v>
      </c>
      <c r="R85" s="19">
        <f t="shared" si="85"/>
        <v>0</v>
      </c>
      <c r="S85" s="19">
        <f t="shared" si="85"/>
        <v>0</v>
      </c>
      <c r="T85" s="19">
        <f t="shared" si="85"/>
        <v>0.03883471122</v>
      </c>
      <c r="U85" s="166">
        <v>0.0</v>
      </c>
      <c r="V85" s="166">
        <v>0.0</v>
      </c>
      <c r="W85" s="19">
        <f t="array" ref="W85">mmult(N85:T85,'Parameters &amp; Main Results'!$B$6:$B$12)-'Parameters &amp; Main Results'!$B$16/12+mmult(U85:V85,'Parameters &amp; Main Results'!$B$14:$B$15)</f>
        <v>0.09535750301</v>
      </c>
      <c r="X85" s="77">
        <f t="shared" si="5"/>
        <v>40392.33182</v>
      </c>
      <c r="Y85" s="77">
        <f>X85/offset(X85,'Parameters &amp; Main Results'!$B$32,0)</f>
        <v>45.19609062</v>
      </c>
      <c r="Z85" s="77">
        <f>sumproduct(X85:offset(X85,'Parameters &amp; Main Results'!$B$32-1,0) , 'Cash Flow Assist'!$P$11:offset('Cash Flow Assist'!$P$11,'Parameters &amp; Main Results'!$B$32-1,0)  )/offset(X85,'Parameters &amp; Main Results'!$B$32,0)</f>
        <v>5901.019071</v>
      </c>
      <c r="AA85" s="77">
        <f>sumproduct(X85:offset(X85,'Parameters &amp; Main Results'!$B$32-1,0),'Parameters &amp; Main Results'!$B$36:offset('Parameters &amp; Main Results'!$B$36,'Parameters &amp; Main Results'!$B$32-1,0)   )/offset(X85,'Parameters &amp; Main Results'!$B$32,0)</f>
        <v>0.9689795127</v>
      </c>
      <c r="AB85" s="167">
        <f t="shared" si="6"/>
        <v>-0.1843152683</v>
      </c>
    </row>
    <row r="86">
      <c r="A86">
        <f t="shared" si="17"/>
        <v>9</v>
      </c>
      <c r="B86">
        <f t="shared" si="18"/>
        <v>1877</v>
      </c>
      <c r="C86" s="77">
        <f t="shared" si="3"/>
        <v>1877.666667</v>
      </c>
      <c r="D86" s="71" t="s">
        <v>116</v>
      </c>
      <c r="E86" s="162">
        <v>9.70483471</v>
      </c>
      <c r="F86" s="163">
        <v>110.1288</v>
      </c>
      <c r="G86" s="163">
        <v>130.8299</v>
      </c>
      <c r="H86" s="163">
        <v>153.394556</v>
      </c>
      <c r="I86" s="163">
        <v>110.1288</v>
      </c>
      <c r="J86" s="163">
        <v>9.70483471</v>
      </c>
      <c r="K86" s="163">
        <v>9.70483471</v>
      </c>
      <c r="L86" s="163">
        <v>21.25</v>
      </c>
      <c r="M86" s="164">
        <v>9.96138132</v>
      </c>
      <c r="N86" s="19">
        <f t="shared" ref="N86:T86" si="86">F86/F85/$E86*$E85-1</f>
        <v>0.07592326125</v>
      </c>
      <c r="O86" s="19">
        <f t="shared" si="86"/>
        <v>-0.01166944562</v>
      </c>
      <c r="P86" s="19">
        <f t="shared" si="86"/>
        <v>0.01403873716</v>
      </c>
      <c r="Q86" s="19">
        <f t="shared" si="86"/>
        <v>0.07592326125</v>
      </c>
      <c r="R86" s="19">
        <f t="shared" si="86"/>
        <v>0</v>
      </c>
      <c r="S86" s="19">
        <f t="shared" si="86"/>
        <v>0</v>
      </c>
      <c r="T86" s="19">
        <f t="shared" si="86"/>
        <v>0.009805967113</v>
      </c>
      <c r="U86" s="166">
        <v>0.0</v>
      </c>
      <c r="V86" s="166">
        <v>0.0</v>
      </c>
      <c r="W86" s="19">
        <f t="array" ref="W86">mmult(N86:T86,'Parameters &amp; Main Results'!$B$6:$B$12)-'Parameters &amp; Main Results'!$B$16/12+mmult(U86:V86,'Parameters &amp; Main Results'!$B$14:$B$15)</f>
        <v>0.05398341787</v>
      </c>
      <c r="X86" s="77">
        <f t="shared" si="5"/>
        <v>36875.93476</v>
      </c>
      <c r="Y86" s="77">
        <f>X86/offset(X86,'Parameters &amp; Main Results'!$B$32,0)</f>
        <v>39.62038645</v>
      </c>
      <c r="Z86" s="77">
        <f>sumproduct(X86:offset(X86,'Parameters &amp; Main Results'!$B$32-1,0) , 'Cash Flow Assist'!$P$11:offset('Cash Flow Assist'!$P$11,'Parameters &amp; Main Results'!$B$32-1,0)  )/offset(X86,'Parameters &amp; Main Results'!$B$32,0)</f>
        <v>5623.877106</v>
      </c>
      <c r="AA86" s="77">
        <f>sumproduct(X86:offset(X86,'Parameters &amp; Main Results'!$B$32-1,0),'Parameters &amp; Main Results'!$B$36:offset('Parameters &amp; Main Results'!$B$36,'Parameters &amp; Main Results'!$B$32-1,0)   )/offset(X86,'Parameters &amp; Main Results'!$B$32,0)</f>
        <v>0.9281320809</v>
      </c>
      <c r="AB86" s="167">
        <f t="shared" si="6"/>
        <v>-0.1223858233</v>
      </c>
    </row>
    <row r="87">
      <c r="A87">
        <f t="shared" si="17"/>
        <v>10</v>
      </c>
      <c r="B87">
        <f t="shared" si="18"/>
        <v>1877</v>
      </c>
      <c r="C87" s="77">
        <f t="shared" si="3"/>
        <v>1877.75</v>
      </c>
      <c r="D87" s="71" t="s">
        <v>116</v>
      </c>
      <c r="E87" s="162">
        <v>9.70483471</v>
      </c>
      <c r="F87" s="163">
        <v>113.103</v>
      </c>
      <c r="G87" s="163">
        <v>130.8601</v>
      </c>
      <c r="H87" s="163">
        <v>154.03753484</v>
      </c>
      <c r="I87" s="163">
        <v>113.103</v>
      </c>
      <c r="J87" s="163">
        <v>9.70483471</v>
      </c>
      <c r="K87" s="163">
        <v>9.70483471</v>
      </c>
      <c r="L87" s="163">
        <v>21.25</v>
      </c>
      <c r="M87" s="164">
        <v>10.20271248</v>
      </c>
      <c r="N87" s="19">
        <f t="shared" ref="N87:T87" si="87">F87/F86/$E87*$E86-1</f>
        <v>0.02700655959</v>
      </c>
      <c r="O87" s="19">
        <f t="shared" si="87"/>
        <v>0.000230834083</v>
      </c>
      <c r="P87" s="19">
        <f t="shared" si="87"/>
        <v>0.00419166662</v>
      </c>
      <c r="Q87" s="19">
        <f t="shared" si="87"/>
        <v>0.02700655959</v>
      </c>
      <c r="R87" s="19">
        <f t="shared" si="87"/>
        <v>0</v>
      </c>
      <c r="S87" s="19">
        <f t="shared" si="87"/>
        <v>0</v>
      </c>
      <c r="T87" s="19">
        <f t="shared" si="87"/>
        <v>0</v>
      </c>
      <c r="U87" s="166">
        <v>0.0</v>
      </c>
      <c r="V87" s="166">
        <v>0.0</v>
      </c>
      <c r="W87" s="19">
        <f t="array" ref="W87">mmult(N87:T87,'Parameters &amp; Main Results'!$B$6:$B$12)-'Parameters &amp; Main Results'!$B$16/12+mmult(U87:V87,'Parameters &amp; Main Results'!$B$14:$B$15)</f>
        <v>0.02027096155</v>
      </c>
      <c r="X87" s="77">
        <f t="shared" si="5"/>
        <v>34987.20581</v>
      </c>
      <c r="Y87" s="77">
        <f>X87/offset(X87,'Parameters &amp; Main Results'!$B$32,0)</f>
        <v>33.50390536</v>
      </c>
      <c r="Z87" s="77">
        <f>sumproduct(X87:offset(X87,'Parameters &amp; Main Results'!$B$32-1,0) , 'Cash Flow Assist'!$P$11:offset('Cash Flow Assist'!$P$11,'Parameters &amp; Main Results'!$B$32-1,0)  )/offset(X87,'Parameters &amp; Main Results'!$B$32,0)</f>
        <v>4977.985692</v>
      </c>
      <c r="AA87" s="77">
        <f>sumproduct(X87:offset(X87,'Parameters &amp; Main Results'!$B$32-1,0),'Parameters &amp; Main Results'!$B$36:offset('Parameters &amp; Main Results'!$B$36,'Parameters &amp; Main Results'!$B$32-1,0)   )/offset(X87,'Parameters &amp; Main Results'!$B$32,0)</f>
        <v>0.8253799797</v>
      </c>
      <c r="AB87" s="167">
        <f t="shared" si="6"/>
        <v>-0.09868448379</v>
      </c>
    </row>
    <row r="88">
      <c r="A88">
        <f t="shared" si="17"/>
        <v>11</v>
      </c>
      <c r="B88">
        <f t="shared" si="18"/>
        <v>1877</v>
      </c>
      <c r="C88" s="77">
        <f t="shared" si="3"/>
        <v>1877.833333</v>
      </c>
      <c r="D88" s="71" t="s">
        <v>116</v>
      </c>
      <c r="E88" s="162">
        <v>9.51458512</v>
      </c>
      <c r="F88" s="163">
        <v>111.8369</v>
      </c>
      <c r="G88" s="163">
        <v>132.0088</v>
      </c>
      <c r="H88" s="163">
        <v>154.68320884</v>
      </c>
      <c r="I88" s="163">
        <v>111.8369</v>
      </c>
      <c r="J88" s="163">
        <v>9.51458512</v>
      </c>
      <c r="K88" s="163">
        <v>9.51458512</v>
      </c>
      <c r="L88" s="163">
        <v>21.25</v>
      </c>
      <c r="M88" s="164">
        <v>10.26094399</v>
      </c>
      <c r="N88" s="19">
        <f t="shared" ref="N88:T88" si="88">F88/F87/$E88*$E87-1</f>
        <v>0.008577517837</v>
      </c>
      <c r="O88" s="19">
        <f t="shared" si="88"/>
        <v>0.02894917333</v>
      </c>
      <c r="P88" s="19">
        <f t="shared" si="88"/>
        <v>0.02427105536</v>
      </c>
      <c r="Q88" s="19">
        <f t="shared" si="88"/>
        <v>0.008577517837</v>
      </c>
      <c r="R88" s="19">
        <f t="shared" si="88"/>
        <v>0</v>
      </c>
      <c r="S88" s="19">
        <f t="shared" si="88"/>
        <v>0</v>
      </c>
      <c r="T88" s="19">
        <f t="shared" si="88"/>
        <v>0.01999557391</v>
      </c>
      <c r="U88" s="166">
        <v>0.0</v>
      </c>
      <c r="V88" s="166">
        <v>0.0</v>
      </c>
      <c r="W88" s="19">
        <f t="array" ref="W88">mmult(N88:T88,'Parameters &amp; Main Results'!$B$6:$B$12)-'Parameters &amp; Main Results'!$B$16/12+mmult(U88:V88,'Parameters &amp; Main Results'!$B$14:$B$15)</f>
        <v>0.01362876504</v>
      </c>
      <c r="X88" s="77">
        <f t="shared" si="5"/>
        <v>34292.07253</v>
      </c>
      <c r="Y88" s="77">
        <f>X88/offset(X88,'Parameters &amp; Main Results'!$B$32,0)</f>
        <v>30.47396114</v>
      </c>
      <c r="Z88" s="77">
        <f>sumproduct(X88:offset(X88,'Parameters &amp; Main Results'!$B$32-1,0) , 'Cash Flow Assist'!$P$11:offset('Cash Flow Assist'!$P$11,'Parameters &amp; Main Results'!$B$32-1,0)  )/offset(X88,'Parameters &amp; Main Results'!$B$32,0)</f>
        <v>4589.417941</v>
      </c>
      <c r="AA88" s="77">
        <f>sumproduct(X88:offset(X88,'Parameters &amp; Main Results'!$B$32-1,0),'Parameters &amp; Main Results'!$B$36:offset('Parameters &amp; Main Results'!$B$36,'Parameters &amp; Main Results'!$B$32-1,0)   )/offset(X88,'Parameters &amp; Main Results'!$B$32,0)</f>
        <v>0.7643428944</v>
      </c>
      <c r="AB88" s="167">
        <f t="shared" si="6"/>
        <v>-0.09095343387</v>
      </c>
    </row>
    <row r="89">
      <c r="A89">
        <f t="shared" si="17"/>
        <v>12</v>
      </c>
      <c r="B89">
        <f t="shared" si="18"/>
        <v>1877</v>
      </c>
      <c r="C89" s="77">
        <f t="shared" si="3"/>
        <v>1877.916667</v>
      </c>
      <c r="D89" s="71" t="s">
        <v>116</v>
      </c>
      <c r="E89" s="162">
        <v>9.51458512</v>
      </c>
      <c r="F89" s="163">
        <v>111.8504</v>
      </c>
      <c r="G89" s="163">
        <v>131.9533</v>
      </c>
      <c r="H89" s="163">
        <v>155.33158929</v>
      </c>
      <c r="I89" s="163">
        <v>111.8504</v>
      </c>
      <c r="J89" s="163">
        <v>9.51458512</v>
      </c>
      <c r="K89" s="163">
        <v>9.51458512</v>
      </c>
      <c r="L89" s="163">
        <v>21.25</v>
      </c>
      <c r="M89" s="164">
        <v>10.22933468</v>
      </c>
      <c r="N89" s="19">
        <f t="shared" ref="N89:T89" si="89">F89/F88/$E89*$E88-1</f>
        <v>0.0001207115004</v>
      </c>
      <c r="O89" s="19">
        <f t="shared" si="89"/>
        <v>-0.000420426517</v>
      </c>
      <c r="P89" s="19">
        <f t="shared" si="89"/>
        <v>0.004191666664</v>
      </c>
      <c r="Q89" s="19">
        <f t="shared" si="89"/>
        <v>0.0001207115004</v>
      </c>
      <c r="R89" s="19">
        <f t="shared" si="89"/>
        <v>0</v>
      </c>
      <c r="S89" s="19">
        <f t="shared" si="89"/>
        <v>0</v>
      </c>
      <c r="T89" s="19">
        <f t="shared" si="89"/>
        <v>0</v>
      </c>
      <c r="U89" s="166">
        <v>0.0</v>
      </c>
      <c r="V89" s="166">
        <v>0.0</v>
      </c>
      <c r="W89" s="19">
        <f t="array" ref="W89">mmult(N89:T89,'Parameters &amp; Main Results'!$B$6:$B$12)-'Parameters &amp; Main Results'!$B$16/12+mmult(U89:V89,'Parameters &amp; Main Results'!$B$14:$B$15)</f>
        <v>-0.00005623967062</v>
      </c>
      <c r="X89" s="77">
        <f t="shared" si="5"/>
        <v>33830.99781</v>
      </c>
      <c r="Y89" s="77">
        <f>X89/offset(X89,'Parameters &amp; Main Results'!$B$32,0)</f>
        <v>28.13759971</v>
      </c>
      <c r="Z89" s="77">
        <f>sumproduct(X89:offset(X89,'Parameters &amp; Main Results'!$B$32-1,0) , 'Cash Flow Assist'!$P$11:offset('Cash Flow Assist'!$P$11,'Parameters &amp; Main Results'!$B$32-1,0)  )/offset(X89,'Parameters &amp; Main Results'!$B$32,0)</f>
        <v>4267.72642</v>
      </c>
      <c r="AA89" s="77">
        <f>sumproduct(X89:offset(X89,'Parameters &amp; Main Results'!$B$32-1,0),'Parameters &amp; Main Results'!$B$36:offset('Parameters &amp; Main Results'!$B$36,'Parameters &amp; Main Results'!$B$32-1,0)   )/offset(X89,'Parameters &amp; Main Results'!$B$32,0)</f>
        <v>0.7138141329</v>
      </c>
      <c r="AB89" s="167">
        <f t="shared" si="6"/>
        <v>-0.0908437015</v>
      </c>
    </row>
    <row r="90">
      <c r="A90">
        <f t="shared" si="17"/>
        <v>1</v>
      </c>
      <c r="B90">
        <f t="shared" si="18"/>
        <v>1878</v>
      </c>
      <c r="C90" s="77">
        <f t="shared" si="3"/>
        <v>1878</v>
      </c>
      <c r="D90" s="71" t="s">
        <v>116</v>
      </c>
      <c r="E90" s="162">
        <v>9.22908926</v>
      </c>
      <c r="F90" s="163">
        <v>112.3099</v>
      </c>
      <c r="G90" s="163">
        <v>132.3843</v>
      </c>
      <c r="H90" s="163">
        <v>155.96585995</v>
      </c>
      <c r="I90" s="163">
        <v>112.3099</v>
      </c>
      <c r="J90" s="163">
        <v>9.22908926</v>
      </c>
      <c r="K90" s="163">
        <v>9.22908926</v>
      </c>
      <c r="L90" s="163">
        <v>20.69</v>
      </c>
      <c r="M90" s="164">
        <v>10.55260483</v>
      </c>
      <c r="N90" s="19">
        <f t="shared" ref="N90:T90" si="90">F90/F89/$E90*$E89-1</f>
        <v>0.03516959746</v>
      </c>
      <c r="O90" s="19">
        <f t="shared" si="90"/>
        <v>0.0343016963</v>
      </c>
      <c r="P90" s="19">
        <f t="shared" si="90"/>
        <v>0.03514399673</v>
      </c>
      <c r="Q90" s="19">
        <f t="shared" si="90"/>
        <v>0.03516959746</v>
      </c>
      <c r="R90" s="19">
        <f t="shared" si="90"/>
        <v>0</v>
      </c>
      <c r="S90" s="19">
        <f t="shared" si="90"/>
        <v>0</v>
      </c>
      <c r="T90" s="19">
        <f t="shared" si="90"/>
        <v>0.003766195887</v>
      </c>
      <c r="U90" s="166">
        <v>0.0</v>
      </c>
      <c r="V90" s="166">
        <v>0.0</v>
      </c>
      <c r="W90" s="19">
        <f t="array" ref="W90">mmult(N90:T90,'Parameters &amp; Main Results'!$B$6:$B$12)-'Parameters &amp; Main Results'!$B$16/12+mmult(U90:V90,'Parameters &amp; Main Results'!$B$14:$B$15)</f>
        <v>0.0349109555</v>
      </c>
      <c r="X90" s="77">
        <f t="shared" si="5"/>
        <v>33832.90056</v>
      </c>
      <c r="Y90" s="77">
        <f>X90/offset(X90,'Parameters &amp; Main Results'!$B$32,0)</f>
        <v>27.39872811</v>
      </c>
      <c r="Z90" s="77">
        <f>sumproduct(X90:offset(X90,'Parameters &amp; Main Results'!$B$32-1,0) , 'Cash Flow Assist'!$P$11:offset('Cash Flow Assist'!$P$11,'Parameters &amp; Main Results'!$B$32-1,0)  )/offset(X90,'Parameters &amp; Main Results'!$B$32,0)</f>
        <v>4129.002012</v>
      </c>
      <c r="AA90" s="77">
        <f>sumproduct(X90:offset(X90,'Parameters &amp; Main Results'!$B$32-1,0),'Parameters &amp; Main Results'!$B$36:offset('Parameters &amp; Main Results'!$B$36,'Parameters &amp; Main Results'!$B$32-1,0)   )/offset(X90,'Parameters &amp; Main Results'!$B$32,0)</f>
        <v>0.693637607</v>
      </c>
      <c r="AB90" s="167">
        <f t="shared" si="6"/>
        <v>-0.05886904045</v>
      </c>
    </row>
    <row r="91">
      <c r="A91">
        <f t="shared" si="17"/>
        <v>2</v>
      </c>
      <c r="B91">
        <f t="shared" si="18"/>
        <v>1878</v>
      </c>
      <c r="C91" s="77">
        <f t="shared" si="3"/>
        <v>1878.083333</v>
      </c>
      <c r="D91" s="71" t="s">
        <v>116</v>
      </c>
      <c r="E91" s="162">
        <v>9.13400496</v>
      </c>
      <c r="F91" s="163">
        <v>110.6292</v>
      </c>
      <c r="G91" s="163">
        <v>132.8166</v>
      </c>
      <c r="H91" s="163">
        <v>156.60272054</v>
      </c>
      <c r="I91" s="163">
        <v>110.6292</v>
      </c>
      <c r="J91" s="163">
        <v>9.13400496</v>
      </c>
      <c r="K91" s="163">
        <v>9.13400496</v>
      </c>
      <c r="L91" s="163">
        <v>20.69</v>
      </c>
      <c r="M91" s="164">
        <v>10.46079345</v>
      </c>
      <c r="N91" s="19">
        <f t="shared" ref="N91:T91" si="91">F91/F90/$E91*$E90-1</f>
        <v>-0.004710701416</v>
      </c>
      <c r="O91" s="19">
        <f t="shared" si="91"/>
        <v>0.01370941078</v>
      </c>
      <c r="P91" s="19">
        <f t="shared" si="91"/>
        <v>0.01453576477</v>
      </c>
      <c r="Q91" s="19">
        <f t="shared" si="91"/>
        <v>-0.004710701416</v>
      </c>
      <c r="R91" s="19">
        <f t="shared" si="91"/>
        <v>0</v>
      </c>
      <c r="S91" s="19">
        <f t="shared" si="91"/>
        <v>0</v>
      </c>
      <c r="T91" s="19">
        <f t="shared" si="91"/>
        <v>0.01040992428</v>
      </c>
      <c r="U91" s="166">
        <v>0.0</v>
      </c>
      <c r="V91" s="166">
        <v>0.0</v>
      </c>
      <c r="W91" s="19">
        <f t="array" ref="W91">mmult(N91:T91,'Parameters &amp; Main Results'!$B$6:$B$12)-'Parameters &amp; Main Results'!$B$16/12+mmult(U91:V91,'Parameters &amp; Main Results'!$B$14:$B$15)</f>
        <v>-0.0001473400344</v>
      </c>
      <c r="X91" s="77">
        <f t="shared" si="5"/>
        <v>32691.60538</v>
      </c>
      <c r="Y91" s="77">
        <f>X91/offset(X91,'Parameters &amp; Main Results'!$B$32,0)</f>
        <v>27.28582264</v>
      </c>
      <c r="Z91" s="77">
        <f>sumproduct(X91:offset(X91,'Parameters &amp; Main Results'!$B$32-1,0) , 'Cash Flow Assist'!$P$11:offset('Cash Flow Assist'!$P$11,'Parameters &amp; Main Results'!$B$32-1,0)  )/offset(X91,'Parameters &amp; Main Results'!$B$32,0)</f>
        <v>4228.332749</v>
      </c>
      <c r="AA91" s="77">
        <f>sumproduct(X91:offset(X91,'Parameters &amp; Main Results'!$B$32-1,0),'Parameters &amp; Main Results'!$B$36:offset('Parameters &amp; Main Results'!$B$36,'Parameters &amp; Main Results'!$B$32-1,0)   )/offset(X91,'Parameters &amp; Main Results'!$B$32,0)</f>
        <v>0.7133915144</v>
      </c>
      <c r="AB91" s="167">
        <f t="shared" si="6"/>
        <v>-0.06330242739</v>
      </c>
    </row>
    <row r="92">
      <c r="A92">
        <f t="shared" si="17"/>
        <v>3</v>
      </c>
      <c r="B92">
        <f t="shared" si="18"/>
        <v>1878</v>
      </c>
      <c r="C92" s="77">
        <f t="shared" si="3"/>
        <v>1878.166667</v>
      </c>
      <c r="D92" s="71" t="s">
        <v>116</v>
      </c>
      <c r="E92" s="162">
        <v>8.94367438</v>
      </c>
      <c r="F92" s="163">
        <v>112.8303</v>
      </c>
      <c r="G92" s="163">
        <v>132.3584</v>
      </c>
      <c r="H92" s="163">
        <v>157.24218165</v>
      </c>
      <c r="I92" s="163">
        <v>112.8303</v>
      </c>
      <c r="J92" s="163">
        <v>8.94367438</v>
      </c>
      <c r="K92" s="163">
        <v>8.94367438</v>
      </c>
      <c r="L92" s="163">
        <v>20.69</v>
      </c>
      <c r="M92" s="164">
        <v>10.85129094</v>
      </c>
      <c r="N92" s="19">
        <f t="shared" ref="N92:T92" si="92">F92/F91/$E92*$E91-1</f>
        <v>0.04160063267</v>
      </c>
      <c r="O92" s="19">
        <f t="shared" si="92"/>
        <v>0.0177577407</v>
      </c>
      <c r="P92" s="19">
        <f t="shared" si="92"/>
        <v>0.02545125832</v>
      </c>
      <c r="Q92" s="19">
        <f t="shared" si="92"/>
        <v>0.04160063267</v>
      </c>
      <c r="R92" s="19">
        <f t="shared" si="92"/>
        <v>0</v>
      </c>
      <c r="S92" s="19">
        <f t="shared" si="92"/>
        <v>0</v>
      </c>
      <c r="T92" s="19">
        <f t="shared" si="92"/>
        <v>0.02128102745</v>
      </c>
      <c r="U92" s="166">
        <v>0.0</v>
      </c>
      <c r="V92" s="166">
        <v>0.0</v>
      </c>
      <c r="W92" s="19">
        <f t="array" ref="W92">mmult(N92:T92,'Parameters &amp; Main Results'!$B$6:$B$12)-'Parameters &amp; Main Results'!$B$16/12+mmult(U92:V92,'Parameters &amp; Main Results'!$B$14:$B$15)</f>
        <v>0.03559824301</v>
      </c>
      <c r="X92" s="77">
        <f t="shared" si="5"/>
        <v>32696.42287</v>
      </c>
      <c r="Y92" s="77">
        <f>X92/offset(X92,'Parameters &amp; Main Results'!$B$32,0)</f>
        <v>28.90937443</v>
      </c>
      <c r="Z92" s="77">
        <f>sumproduct(X92:offset(X92,'Parameters &amp; Main Results'!$B$32-1,0) , 'Cash Flow Assist'!$P$11:offset('Cash Flow Assist'!$P$11,'Parameters &amp; Main Results'!$B$32-1,0)  )/offset(X92,'Parameters &amp; Main Results'!$B$32,0)</f>
        <v>4451.419732</v>
      </c>
      <c r="AA92" s="77">
        <f>sumproduct(X92:offset(X92,'Parameters &amp; Main Results'!$B$32-1,0),'Parameters &amp; Main Results'!$B$36:offset('Parameters &amp; Main Results'!$B$36,'Parameters &amp; Main Results'!$B$32-1,0)   )/offset(X92,'Parameters &amp; Main Results'!$B$32,0)</f>
        <v>0.7541199318</v>
      </c>
      <c r="AB92" s="167">
        <f t="shared" si="6"/>
        <v>-0.02433521575</v>
      </c>
    </row>
    <row r="93">
      <c r="A93">
        <f t="shared" si="17"/>
        <v>4</v>
      </c>
      <c r="B93">
        <f t="shared" si="18"/>
        <v>1878</v>
      </c>
      <c r="C93" s="77">
        <f t="shared" si="3"/>
        <v>1878.25</v>
      </c>
      <c r="D93" s="71" t="s">
        <v>116</v>
      </c>
      <c r="E93" s="162">
        <v>8.84850909</v>
      </c>
      <c r="F93" s="163">
        <v>116.7798</v>
      </c>
      <c r="G93" s="163">
        <v>131.732</v>
      </c>
      <c r="H93" s="163">
        <v>157.88425389</v>
      </c>
      <c r="I93" s="163">
        <v>116.7798</v>
      </c>
      <c r="J93" s="163">
        <v>8.84850909</v>
      </c>
      <c r="K93" s="163">
        <v>8.84850909</v>
      </c>
      <c r="L93" s="163">
        <v>20.69</v>
      </c>
      <c r="M93" s="164">
        <v>11.30357396</v>
      </c>
      <c r="N93" s="19">
        <f t="shared" ref="N93:T93" si="93">F93/F92/$E93*$E92-1</f>
        <v>0.04613531238</v>
      </c>
      <c r="O93" s="19">
        <f t="shared" si="93"/>
        <v>0.005971448196</v>
      </c>
      <c r="P93" s="19">
        <f t="shared" si="93"/>
        <v>0.01488220132</v>
      </c>
      <c r="Q93" s="19">
        <f t="shared" si="93"/>
        <v>0.04613531238</v>
      </c>
      <c r="R93" s="19">
        <f t="shared" si="93"/>
        <v>0</v>
      </c>
      <c r="S93" s="19">
        <f t="shared" si="93"/>
        <v>0</v>
      </c>
      <c r="T93" s="19">
        <f t="shared" si="93"/>
        <v>0.01075495194</v>
      </c>
      <c r="U93" s="166">
        <v>0.0</v>
      </c>
      <c r="V93" s="166">
        <v>0.0</v>
      </c>
      <c r="W93" s="19">
        <f t="array" ref="W93">mmult(N93:T93,'Parameters &amp; Main Results'!$B$6:$B$12)-'Parameters &amp; Main Results'!$B$16/12+mmult(U93:V93,'Parameters &amp; Main Results'!$B$14:$B$15)</f>
        <v>0.03605267967</v>
      </c>
      <c r="X93" s="77">
        <f t="shared" si="5"/>
        <v>31572.49743</v>
      </c>
      <c r="Y93" s="77">
        <f>X93/offset(X93,'Parameters &amp; Main Results'!$B$32,0)</f>
        <v>22.78600591</v>
      </c>
      <c r="Z93" s="77">
        <f>sumproduct(X93:offset(X93,'Parameters &amp; Main Results'!$B$32-1,0) , 'Cash Flow Assist'!$P$11:offset('Cash Flow Assist'!$P$11,'Parameters &amp; Main Results'!$B$32-1,0)  )/offset(X93,'Parameters &amp; Main Results'!$B$32,0)</f>
        <v>3610.670561</v>
      </c>
      <c r="AA93" s="77">
        <f>sumproduct(X93:offset(X93,'Parameters &amp; Main Results'!$B$32-1,0),'Parameters &amp; Main Results'!$B$36:offset('Parameters &amp; Main Results'!$B$36,'Parameters &amp; Main Results'!$B$32-1,0)   )/offset(X93,'Parameters &amp; Main Results'!$B$32,0)</f>
        <v>0.6141851708</v>
      </c>
      <c r="AB93" s="167">
        <f t="shared" si="6"/>
        <v>0</v>
      </c>
    </row>
    <row r="94">
      <c r="A94">
        <f t="shared" si="17"/>
        <v>5</v>
      </c>
      <c r="B94">
        <f t="shared" si="18"/>
        <v>1878</v>
      </c>
      <c r="C94" s="77">
        <f t="shared" si="3"/>
        <v>1878.333333</v>
      </c>
      <c r="D94" s="71" t="s">
        <v>116</v>
      </c>
      <c r="E94" s="162">
        <v>8.56309422</v>
      </c>
      <c r="F94" s="163">
        <v>117.6946</v>
      </c>
      <c r="G94" s="163">
        <v>134.6247</v>
      </c>
      <c r="H94" s="163">
        <v>158.52894793</v>
      </c>
      <c r="I94" s="163">
        <v>117.6946</v>
      </c>
      <c r="J94" s="163">
        <v>8.56309422</v>
      </c>
      <c r="K94" s="163">
        <v>8.56309422</v>
      </c>
      <c r="L94" s="163">
        <v>20.69</v>
      </c>
      <c r="M94" s="164">
        <v>11.72030619</v>
      </c>
      <c r="N94" s="19">
        <f t="shared" ref="N94:T94" si="94">F94/F93/$E94*$E93-1</f>
        <v>0.04142545542</v>
      </c>
      <c r="O94" s="19">
        <f t="shared" si="94"/>
        <v>0.05602169824</v>
      </c>
      <c r="P94" s="19">
        <f t="shared" si="94"/>
        <v>0.03755024458</v>
      </c>
      <c r="Q94" s="19">
        <f t="shared" si="94"/>
        <v>0.04142545542</v>
      </c>
      <c r="R94" s="19">
        <f t="shared" si="94"/>
        <v>0</v>
      </c>
      <c r="S94" s="19">
        <f t="shared" si="94"/>
        <v>0</v>
      </c>
      <c r="T94" s="19">
        <f t="shared" si="94"/>
        <v>0.03333081041</v>
      </c>
      <c r="U94" s="166">
        <v>0.0</v>
      </c>
      <c r="V94" s="166">
        <v>0.0</v>
      </c>
      <c r="W94" s="19">
        <f t="array" ref="W94">mmult(N94:T94,'Parameters &amp; Main Results'!$B$6:$B$12)-'Parameters &amp; Main Results'!$B$16/12+mmult(U94:V94,'Parameters &amp; Main Results'!$B$14:$B$15)</f>
        <v>0.04503284946</v>
      </c>
      <c r="X94" s="77">
        <f t="shared" si="5"/>
        <v>30473.83406</v>
      </c>
      <c r="Y94" s="77">
        <f>X94/offset(X94,'Parameters &amp; Main Results'!$B$32,0)</f>
        <v>24.31614103</v>
      </c>
      <c r="Z94" s="77">
        <f>sumproduct(X94:offset(X94,'Parameters &amp; Main Results'!$B$32-1,0) , 'Cash Flow Assist'!$P$11:offset('Cash Flow Assist'!$P$11,'Parameters &amp; Main Results'!$B$32-1,0)  )/offset(X94,'Parameters &amp; Main Results'!$B$32,0)</f>
        <v>3967.964469</v>
      </c>
      <c r="AA94" s="77">
        <f>sumproduct(X94:offset(X94,'Parameters &amp; Main Results'!$B$32-1,0),'Parameters &amp; Main Results'!$B$36:offset('Parameters &amp; Main Results'!$B$36,'Parameters &amp; Main Results'!$B$32-1,0)   )/offset(X94,'Parameters &amp; Main Results'!$B$32,0)</f>
        <v>0.6776224187</v>
      </c>
      <c r="AB94" s="167">
        <f t="shared" si="6"/>
        <v>0</v>
      </c>
    </row>
    <row r="95">
      <c r="A95">
        <f t="shared" si="17"/>
        <v>6</v>
      </c>
      <c r="B95">
        <f t="shared" si="18"/>
        <v>1878</v>
      </c>
      <c r="C95" s="77">
        <f t="shared" si="3"/>
        <v>1878.416667</v>
      </c>
      <c r="D95" s="71" t="s">
        <v>116</v>
      </c>
      <c r="E95" s="162">
        <v>8.37284463</v>
      </c>
      <c r="F95" s="163">
        <v>120.7547</v>
      </c>
      <c r="G95" s="163">
        <v>133.5829</v>
      </c>
      <c r="H95" s="163">
        <v>159.17627447</v>
      </c>
      <c r="I95" s="163">
        <v>120.7547</v>
      </c>
      <c r="J95" s="163">
        <v>8.37284463</v>
      </c>
      <c r="K95" s="163">
        <v>8.37284463</v>
      </c>
      <c r="L95" s="163">
        <v>20.69</v>
      </c>
      <c r="M95" s="164">
        <v>12.24488775</v>
      </c>
      <c r="N95" s="19">
        <f t="shared" ref="N95:T95" si="95">F95/F94/$E95*$E94-1</f>
        <v>0.04931334539</v>
      </c>
      <c r="O95" s="19">
        <f t="shared" si="95"/>
        <v>0.01480782947</v>
      </c>
      <c r="P95" s="19">
        <f t="shared" si="95"/>
        <v>0.02689833243</v>
      </c>
      <c r="Q95" s="19">
        <f t="shared" si="95"/>
        <v>0.04931334539</v>
      </c>
      <c r="R95" s="19">
        <f t="shared" si="95"/>
        <v>0</v>
      </c>
      <c r="S95" s="19">
        <f t="shared" si="95"/>
        <v>0</v>
      </c>
      <c r="T95" s="19">
        <f t="shared" si="95"/>
        <v>0.02272221669</v>
      </c>
      <c r="U95" s="166">
        <v>0.0</v>
      </c>
      <c r="V95" s="166">
        <v>0.0</v>
      </c>
      <c r="W95" s="19">
        <f t="array" ref="W95">mmult(N95:T95,'Parameters &amp; Main Results'!$B$6:$B$12)-'Parameters &amp; Main Results'!$B$16/12+mmult(U95:V95,'Parameters &amp; Main Results'!$B$14:$B$15)</f>
        <v>0.04064529974</v>
      </c>
      <c r="X95" s="77">
        <f t="shared" si="5"/>
        <v>29160.64703</v>
      </c>
      <c r="Y95" s="77">
        <f>X95/offset(X95,'Parameters &amp; Main Results'!$B$32,0)</f>
        <v>22.80099814</v>
      </c>
      <c r="Z95" s="77">
        <f>sumproduct(X95:offset(X95,'Parameters &amp; Main Results'!$B$32-1,0) , 'Cash Flow Assist'!$P$11:offset('Cash Flow Assist'!$P$11,'Parameters &amp; Main Results'!$B$32-1,0)  )/offset(X95,'Parameters &amp; Main Results'!$B$32,0)</f>
        <v>3865.426672</v>
      </c>
      <c r="AA95" s="77">
        <f>sumproduct(X95:offset(X95,'Parameters &amp; Main Results'!$B$32-1,0),'Parameters &amp; Main Results'!$B$36:offset('Parameters &amp; Main Results'!$B$36,'Parameters &amp; Main Results'!$B$32-1,0)   )/offset(X95,'Parameters &amp; Main Results'!$B$32,0)</f>
        <v>0.6624822796</v>
      </c>
      <c r="AB95" s="167">
        <f t="shared" si="6"/>
        <v>0</v>
      </c>
    </row>
    <row r="96">
      <c r="A96">
        <f t="shared" si="17"/>
        <v>7</v>
      </c>
      <c r="B96">
        <f t="shared" si="18"/>
        <v>1878</v>
      </c>
      <c r="C96" s="77">
        <f t="shared" si="3"/>
        <v>1878.5</v>
      </c>
      <c r="D96" s="71" t="s">
        <v>116</v>
      </c>
      <c r="E96" s="162">
        <v>8.46792893</v>
      </c>
      <c r="F96" s="163">
        <v>123.3822</v>
      </c>
      <c r="G96" s="163">
        <v>132.8685</v>
      </c>
      <c r="H96" s="163">
        <v>159.82624426</v>
      </c>
      <c r="I96" s="163">
        <v>123.3822</v>
      </c>
      <c r="J96" s="163">
        <v>8.46792893</v>
      </c>
      <c r="K96" s="163">
        <v>8.46792893</v>
      </c>
      <c r="L96" s="163">
        <v>20.69</v>
      </c>
      <c r="M96" s="164">
        <v>12.31465968</v>
      </c>
      <c r="N96" s="19">
        <f t="shared" ref="N96:T96" si="96">F96/F95/$E96*$E95-1</f>
        <v>0.01028590601</v>
      </c>
      <c r="O96" s="19">
        <f t="shared" si="96"/>
        <v>-0.01651669371</v>
      </c>
      <c r="P96" s="19">
        <f t="shared" si="96"/>
        <v>-0.007191272482</v>
      </c>
      <c r="Q96" s="19">
        <f t="shared" si="96"/>
        <v>0.01028590601</v>
      </c>
      <c r="R96" s="19">
        <f t="shared" si="96"/>
        <v>0</v>
      </c>
      <c r="S96" s="19">
        <f t="shared" si="96"/>
        <v>0</v>
      </c>
      <c r="T96" s="19">
        <f t="shared" si="96"/>
        <v>-0.01122875508</v>
      </c>
      <c r="U96" s="166">
        <v>0.0</v>
      </c>
      <c r="V96" s="166">
        <v>0.0</v>
      </c>
      <c r="W96" s="19">
        <f t="array" ref="W96">mmult(N96:T96,'Parameters &amp; Main Results'!$B$6:$B$12)-'Parameters &amp; Main Results'!$B$16/12+mmult(U96:V96,'Parameters &amp; Main Results'!$B$14:$B$15)</f>
        <v>0.003543589415</v>
      </c>
      <c r="X96" s="77">
        <f t="shared" si="5"/>
        <v>28021.69677</v>
      </c>
      <c r="Y96" s="77">
        <f>X96/offset(X96,'Parameters &amp; Main Results'!$B$32,0)</f>
        <v>26.08431854</v>
      </c>
      <c r="Z96" s="77">
        <f>sumproduct(X96:offset(X96,'Parameters &amp; Main Results'!$B$32-1,0) , 'Cash Flow Assist'!$P$11:offset('Cash Flow Assist'!$P$11,'Parameters &amp; Main Results'!$B$32-1,0)  )/offset(X96,'Parameters &amp; Main Results'!$B$32,0)</f>
        <v>4575.825442</v>
      </c>
      <c r="AA96" s="77">
        <f>sumproduct(X96:offset(X96,'Parameters &amp; Main Results'!$B$32-1,0),'Parameters &amp; Main Results'!$B$36:offset('Parameters &amp; Main Results'!$B$36,'Parameters &amp; Main Results'!$B$32-1,0)   )/offset(X96,'Parameters &amp; Main Results'!$B$32,0)</f>
        <v>0.7868988763</v>
      </c>
      <c r="AB96" s="167">
        <f t="shared" si="6"/>
        <v>0</v>
      </c>
    </row>
    <row r="97">
      <c r="A97">
        <f t="shared" si="17"/>
        <v>8</v>
      </c>
      <c r="B97">
        <f t="shared" si="18"/>
        <v>1878</v>
      </c>
      <c r="C97" s="77">
        <f t="shared" si="3"/>
        <v>1878.583333</v>
      </c>
      <c r="D97" s="71" t="s">
        <v>116</v>
      </c>
      <c r="E97" s="162">
        <v>8.56309422</v>
      </c>
      <c r="F97" s="163">
        <v>122.4997</v>
      </c>
      <c r="G97" s="163">
        <v>133.5602</v>
      </c>
      <c r="H97" s="163">
        <v>160.47886809</v>
      </c>
      <c r="I97" s="163">
        <v>122.4997</v>
      </c>
      <c r="J97" s="163">
        <v>8.56309422</v>
      </c>
      <c r="K97" s="163">
        <v>8.56309422</v>
      </c>
      <c r="L97" s="163">
        <v>20.69</v>
      </c>
      <c r="M97" s="164">
        <v>12.03652943</v>
      </c>
      <c r="N97" s="19">
        <f t="shared" ref="N97:T97" si="97">F97/F96/$E97*$E96-1</f>
        <v>-0.01818650509</v>
      </c>
      <c r="O97" s="19">
        <f t="shared" si="97"/>
        <v>-0.005965379498</v>
      </c>
      <c r="P97" s="19">
        <f t="shared" si="97"/>
        <v>-0.007075469686</v>
      </c>
      <c r="Q97" s="19">
        <f t="shared" si="97"/>
        <v>-0.01818650509</v>
      </c>
      <c r="R97" s="19">
        <f t="shared" si="97"/>
        <v>0</v>
      </c>
      <c r="S97" s="19">
        <f t="shared" si="97"/>
        <v>0</v>
      </c>
      <c r="T97" s="19">
        <f t="shared" si="97"/>
        <v>-0.0111134232</v>
      </c>
      <c r="U97" s="166">
        <v>0.0</v>
      </c>
      <c r="V97" s="166">
        <v>0.0</v>
      </c>
      <c r="W97" s="19">
        <f t="array" ref="W97">mmult(N97:T97,'Parameters &amp; Main Results'!$B$6:$B$12)-'Parameters &amp; Main Results'!$B$16/12+mmult(U97:V97,'Parameters &amp; Main Results'!$B$14:$B$15)</f>
        <v>-0.01517289036</v>
      </c>
      <c r="X97" s="77">
        <f t="shared" si="5"/>
        <v>27922.75</v>
      </c>
      <c r="Y97" s="77">
        <f>X97/offset(X97,'Parameters &amp; Main Results'!$B$32,0)</f>
        <v>27.50462837</v>
      </c>
      <c r="Z97" s="77">
        <f>sumproduct(X97:offset(X97,'Parameters &amp; Main Results'!$B$32-1,0) , 'Cash Flow Assist'!$P$11:offset('Cash Flow Assist'!$P$11,'Parameters &amp; Main Results'!$B$32-1,0)  )/offset(X97,'Parameters &amp; Main Results'!$B$32,0)</f>
        <v>4815.536266</v>
      </c>
      <c r="AA97" s="77">
        <f>sumproduct(X97:offset(X97,'Parameters &amp; Main Results'!$B$32-1,0),'Parameters &amp; Main Results'!$B$36:offset('Parameters &amp; Main Results'!$B$36,'Parameters &amp; Main Results'!$B$32-1,0)   )/offset(X97,'Parameters &amp; Main Results'!$B$32,0)</f>
        <v>0.8306055283</v>
      </c>
      <c r="AB97" s="167">
        <f t="shared" si="6"/>
        <v>-0.01818650509</v>
      </c>
    </row>
    <row r="98">
      <c r="A98">
        <f t="shared" si="17"/>
        <v>9</v>
      </c>
      <c r="B98">
        <f t="shared" si="18"/>
        <v>1878</v>
      </c>
      <c r="C98" s="77">
        <f t="shared" si="3"/>
        <v>1878.666667</v>
      </c>
      <c r="D98" s="71" t="s">
        <v>116</v>
      </c>
      <c r="E98" s="162">
        <v>8.56309422</v>
      </c>
      <c r="F98" s="163">
        <v>125.6307</v>
      </c>
      <c r="G98" s="163">
        <v>134.0833</v>
      </c>
      <c r="H98" s="163">
        <v>161.1341568</v>
      </c>
      <c r="I98" s="163">
        <v>125.6307</v>
      </c>
      <c r="J98" s="163">
        <v>8.56309422</v>
      </c>
      <c r="K98" s="163">
        <v>8.56309422</v>
      </c>
      <c r="L98" s="163">
        <v>20.69</v>
      </c>
      <c r="M98" s="164">
        <v>12.28764189</v>
      </c>
      <c r="N98" s="19">
        <f t="shared" ref="N98:T98" si="98">F98/F97/$E98*$E97-1</f>
        <v>0.02555924627</v>
      </c>
      <c r="O98" s="19">
        <f t="shared" si="98"/>
        <v>0.003916585929</v>
      </c>
      <c r="P98" s="19">
        <f t="shared" si="98"/>
        <v>0.004083333325</v>
      </c>
      <c r="Q98" s="19">
        <f t="shared" si="98"/>
        <v>0.02555924627</v>
      </c>
      <c r="R98" s="19">
        <f t="shared" si="98"/>
        <v>0</v>
      </c>
      <c r="S98" s="19">
        <f t="shared" si="98"/>
        <v>0</v>
      </c>
      <c r="T98" s="19">
        <f t="shared" si="98"/>
        <v>0</v>
      </c>
      <c r="U98" s="166">
        <v>0.0</v>
      </c>
      <c r="V98" s="166">
        <v>0.0</v>
      </c>
      <c r="W98" s="19">
        <f t="array" ref="W98">mmult(N98:T98,'Parameters &amp; Main Results'!$B$6:$B$12)-'Parameters &amp; Main Results'!$B$16/12+mmult(U98:V98,'Parameters &amp; Main Results'!$B$14:$B$15)</f>
        <v>0.02010691452</v>
      </c>
      <c r="X98" s="77">
        <f t="shared" si="5"/>
        <v>28352.94615</v>
      </c>
      <c r="Y98" s="77">
        <f>X98/offset(X98,'Parameters &amp; Main Results'!$B$32,0)</f>
        <v>27.47228599</v>
      </c>
      <c r="Z98" s="77">
        <f>sumproduct(X98:offset(X98,'Parameters &amp; Main Results'!$B$32-1,0) , 'Cash Flow Assist'!$P$11:offset('Cash Flow Assist'!$P$11,'Parameters &amp; Main Results'!$B$32-1,0)  )/offset(X98,'Parameters &amp; Main Results'!$B$32,0)</f>
        <v>4710.822262</v>
      </c>
      <c r="AA98" s="77">
        <f>sumproduct(X98:offset(X98,'Parameters &amp; Main Results'!$B$32-1,0),'Parameters &amp; Main Results'!$B$36:offset('Parameters &amp; Main Results'!$B$36,'Parameters &amp; Main Results'!$B$32-1,0)   )/offset(X98,'Parameters &amp; Main Results'!$B$32,0)</f>
        <v>0.8149450303</v>
      </c>
      <c r="AB98" s="167">
        <f t="shared" si="6"/>
        <v>0</v>
      </c>
    </row>
    <row r="99">
      <c r="A99">
        <f t="shared" si="17"/>
        <v>10</v>
      </c>
      <c r="B99">
        <f t="shared" si="18"/>
        <v>1878</v>
      </c>
      <c r="C99" s="77">
        <f t="shared" si="3"/>
        <v>1878.75</v>
      </c>
      <c r="D99" s="71" t="s">
        <v>116</v>
      </c>
      <c r="E99" s="162">
        <v>8.46792893</v>
      </c>
      <c r="F99" s="163">
        <v>124.7796</v>
      </c>
      <c r="G99" s="163">
        <v>133.5288</v>
      </c>
      <c r="H99" s="163">
        <v>161.79212127</v>
      </c>
      <c r="I99" s="163">
        <v>124.7796</v>
      </c>
      <c r="J99" s="163">
        <v>8.46792893</v>
      </c>
      <c r="K99" s="163">
        <v>8.46792893</v>
      </c>
      <c r="L99" s="163">
        <v>20.69</v>
      </c>
      <c r="M99" s="164">
        <v>12.28427225</v>
      </c>
      <c r="N99" s="19">
        <f t="shared" ref="N99:T99" si="99">F99/F98/$E99*$E98-1</f>
        <v>0.004387566095</v>
      </c>
      <c r="O99" s="19">
        <f t="shared" si="99"/>
        <v>0.007056354549</v>
      </c>
      <c r="P99" s="19">
        <f t="shared" si="99"/>
        <v>0.01536754252</v>
      </c>
      <c r="Q99" s="19">
        <f t="shared" si="99"/>
        <v>0.004387566095</v>
      </c>
      <c r="R99" s="19">
        <f t="shared" si="99"/>
        <v>0</v>
      </c>
      <c r="S99" s="19">
        <f t="shared" si="99"/>
        <v>0</v>
      </c>
      <c r="T99" s="19">
        <f t="shared" si="99"/>
        <v>0.0112383194</v>
      </c>
      <c r="U99" s="166">
        <v>0.0</v>
      </c>
      <c r="V99" s="166">
        <v>0.0</v>
      </c>
      <c r="W99" s="19">
        <f t="array" ref="W99">mmult(N99:T99,'Parameters &amp; Main Results'!$B$6:$B$12)-'Parameters &amp; Main Results'!$B$16/12+mmult(U99:V99,'Parameters &amp; Main Results'!$B$14:$B$15)</f>
        <v>0.005013096542</v>
      </c>
      <c r="X99" s="77">
        <f t="shared" si="5"/>
        <v>27794.0927</v>
      </c>
      <c r="Y99" s="77">
        <f>X99/offset(X99,'Parameters &amp; Main Results'!$B$32,0)</f>
        <v>27.3055362</v>
      </c>
      <c r="Z99" s="77">
        <f>sumproduct(X99:offset(X99,'Parameters &amp; Main Results'!$B$32-1,0) , 'Cash Flow Assist'!$P$11:offset('Cash Flow Assist'!$P$11,'Parameters &amp; Main Results'!$B$32-1,0)  )/offset(X99,'Parameters &amp; Main Results'!$B$32,0)</f>
        <v>4749.533291</v>
      </c>
      <c r="AA99" s="77">
        <f>sumproduct(X99:offset(X99,'Parameters &amp; Main Results'!$B$32-1,0),'Parameters &amp; Main Results'!$B$36:offset('Parameters &amp; Main Results'!$B$36,'Parameters &amp; Main Results'!$B$32-1,0)   )/offset(X99,'Parameters &amp; Main Results'!$B$32,0)</f>
        <v>0.824030119</v>
      </c>
      <c r="AB99" s="167">
        <f t="shared" si="6"/>
        <v>0</v>
      </c>
    </row>
    <row r="100">
      <c r="A100">
        <f t="shared" si="17"/>
        <v>11</v>
      </c>
      <c r="B100">
        <f t="shared" si="18"/>
        <v>1878</v>
      </c>
      <c r="C100" s="77">
        <f t="shared" si="3"/>
        <v>1878.833333</v>
      </c>
      <c r="D100" s="71" t="s">
        <v>116</v>
      </c>
      <c r="E100" s="162">
        <v>8.37284463</v>
      </c>
      <c r="F100" s="163">
        <v>124.8408</v>
      </c>
      <c r="G100" s="163">
        <v>134.3086</v>
      </c>
      <c r="H100" s="163">
        <v>162.45277243</v>
      </c>
      <c r="I100" s="163">
        <v>124.8408</v>
      </c>
      <c r="J100" s="163">
        <v>8.37284463</v>
      </c>
      <c r="K100" s="163">
        <v>8.37284463</v>
      </c>
      <c r="L100" s="163">
        <v>20.69</v>
      </c>
      <c r="M100" s="164">
        <v>12.36797155</v>
      </c>
      <c r="N100" s="19">
        <f t="shared" ref="N100:T100" si="100">F100/F99/$E100*$E99-1</f>
        <v>0.01185230652</v>
      </c>
      <c r="O100" s="19">
        <f t="shared" si="100"/>
        <v>0.01726253046</v>
      </c>
      <c r="P100" s="19">
        <f t="shared" si="100"/>
        <v>0.01548597664</v>
      </c>
      <c r="Q100" s="19">
        <f t="shared" si="100"/>
        <v>0.01185230652</v>
      </c>
      <c r="R100" s="19">
        <f t="shared" si="100"/>
        <v>0</v>
      </c>
      <c r="S100" s="19">
        <f t="shared" si="100"/>
        <v>0</v>
      </c>
      <c r="T100" s="19">
        <f t="shared" si="100"/>
        <v>0.01135627188</v>
      </c>
      <c r="U100" s="166">
        <v>0.0</v>
      </c>
      <c r="V100" s="166">
        <v>0.0</v>
      </c>
      <c r="W100" s="19">
        <f t="array" ref="W100">mmult(N100:T100,'Parameters &amp; Main Results'!$B$6:$B$12)-'Parameters &amp; Main Results'!$B$16/12+mmult(U100:V100,'Parameters &amp; Main Results'!$B$14:$B$15)</f>
        <v>0.01316319583</v>
      </c>
      <c r="X100" s="77">
        <f t="shared" si="5"/>
        <v>27655.45324</v>
      </c>
      <c r="Y100" s="77">
        <f>X100/offset(X100,'Parameters &amp; Main Results'!$B$32,0)</f>
        <v>29.05547266</v>
      </c>
      <c r="Z100" s="77">
        <f>sumproduct(X100:offset(X100,'Parameters &amp; Main Results'!$B$32-1,0) , 'Cash Flow Assist'!$P$11:offset('Cash Flow Assist'!$P$11,'Parameters &amp; Main Results'!$B$32-1,0)  )/offset(X100,'Parameters &amp; Main Results'!$B$32,0)</f>
        <v>5051.121841</v>
      </c>
      <c r="AA100" s="77">
        <f>sumproduct(X100:offset(X100,'Parameters &amp; Main Results'!$B$32-1,0),'Parameters &amp; Main Results'!$B$36:offset('Parameters &amp; Main Results'!$B$36,'Parameters &amp; Main Results'!$B$32-1,0)   )/offset(X100,'Parameters &amp; Main Results'!$B$32,0)</f>
        <v>0.8788208502</v>
      </c>
      <c r="AB100" s="167">
        <f t="shared" si="6"/>
        <v>0</v>
      </c>
    </row>
    <row r="101">
      <c r="A101">
        <f t="shared" si="17"/>
        <v>12</v>
      </c>
      <c r="B101">
        <f t="shared" si="18"/>
        <v>1878</v>
      </c>
      <c r="C101" s="77">
        <f t="shared" si="3"/>
        <v>1878.916667</v>
      </c>
      <c r="D101" s="71" t="s">
        <v>116</v>
      </c>
      <c r="E101" s="162">
        <v>8.18251405</v>
      </c>
      <c r="F101" s="163">
        <v>124.4508</v>
      </c>
      <c r="G101" s="163">
        <v>135.0894</v>
      </c>
      <c r="H101" s="163">
        <v>163.11612125</v>
      </c>
      <c r="I101" s="163">
        <v>124.4508</v>
      </c>
      <c r="J101" s="163">
        <v>8.18251405</v>
      </c>
      <c r="K101" s="163">
        <v>8.18251405</v>
      </c>
      <c r="L101" s="163">
        <v>20.69</v>
      </c>
      <c r="M101" s="164">
        <v>12.55129772</v>
      </c>
      <c r="N101" s="19">
        <f t="shared" ref="N101:T101" si="101">F101/F100/$E101*$E100-1</f>
        <v>0.02006400364</v>
      </c>
      <c r="O101" s="19">
        <f t="shared" si="101"/>
        <v>0.02920935068</v>
      </c>
      <c r="P101" s="19">
        <f t="shared" si="101"/>
        <v>0.02743896242</v>
      </c>
      <c r="Q101" s="19">
        <f t="shared" si="101"/>
        <v>0.02006400364</v>
      </c>
      <c r="R101" s="19">
        <f t="shared" si="101"/>
        <v>0</v>
      </c>
      <c r="S101" s="19">
        <f t="shared" si="101"/>
        <v>0</v>
      </c>
      <c r="T101" s="19">
        <f t="shared" si="101"/>
        <v>0.02326064811</v>
      </c>
      <c r="U101" s="166">
        <v>0.0</v>
      </c>
      <c r="V101" s="166">
        <v>0.0</v>
      </c>
      <c r="W101" s="19">
        <f t="array" ref="W101">mmult(N101:T101,'Parameters &amp; Main Results'!$B$6:$B$12)-'Parameters &amp; Main Results'!$B$16/12+mmult(U101:V101,'Parameters &amp; Main Results'!$B$14:$B$15)</f>
        <v>0.02230867374</v>
      </c>
      <c r="X101" s="77">
        <f t="shared" si="5"/>
        <v>27296.14869</v>
      </c>
      <c r="Y101" s="77">
        <f>X101/offset(X101,'Parameters &amp; Main Results'!$B$32,0)</f>
        <v>28.03628968</v>
      </c>
      <c r="Z101" s="77">
        <f>sumproduct(X101:offset(X101,'Parameters &amp; Main Results'!$B$32-1,0) , 'Cash Flow Assist'!$P$11:offset('Cash Flow Assist'!$P$11,'Parameters &amp; Main Results'!$B$32-1,0)  )/offset(X101,'Parameters &amp; Main Results'!$B$32,0)</f>
        <v>4910.671868</v>
      </c>
      <c r="AA101" s="77">
        <f>sumproduct(X101:offset(X101,'Parameters &amp; Main Results'!$B$32-1,0),'Parameters &amp; Main Results'!$B$36:offset('Parameters &amp; Main Results'!$B$36,'Parameters &amp; Main Results'!$B$32-1,0)   )/offset(X101,'Parameters &amp; Main Results'!$B$32,0)</f>
        <v>0.8567478951</v>
      </c>
      <c r="AB101" s="167">
        <f t="shared" si="6"/>
        <v>0</v>
      </c>
    </row>
    <row r="102">
      <c r="A102">
        <f t="shared" si="17"/>
        <v>1</v>
      </c>
      <c r="B102">
        <f t="shared" si="18"/>
        <v>1879</v>
      </c>
      <c r="C102" s="77">
        <f t="shared" si="3"/>
        <v>1879</v>
      </c>
      <c r="D102" s="71" t="s">
        <v>116</v>
      </c>
      <c r="E102" s="162">
        <v>8.27767934</v>
      </c>
      <c r="F102" s="163">
        <v>129.9276</v>
      </c>
      <c r="G102" s="163">
        <v>134.531</v>
      </c>
      <c r="H102" s="163">
        <v>163.69382418</v>
      </c>
      <c r="I102" s="163">
        <v>129.9276</v>
      </c>
      <c r="J102" s="163">
        <v>8.27767934</v>
      </c>
      <c r="K102" s="163">
        <v>8.27767934</v>
      </c>
      <c r="L102" s="163">
        <v>20.67</v>
      </c>
      <c r="M102" s="164">
        <v>12.88238905</v>
      </c>
      <c r="N102" s="19">
        <f t="shared" ref="N102:T102" si="102">F102/F101/$E102*$E101-1</f>
        <v>0.03200519759</v>
      </c>
      <c r="O102" s="19">
        <f t="shared" si="102"/>
        <v>-0.01558265173</v>
      </c>
      <c r="P102" s="19">
        <f t="shared" si="102"/>
        <v>-0.007995665209</v>
      </c>
      <c r="Q102" s="19">
        <f t="shared" si="102"/>
        <v>0.03200519759</v>
      </c>
      <c r="R102" s="19">
        <f t="shared" si="102"/>
        <v>0</v>
      </c>
      <c r="S102" s="19">
        <f t="shared" si="102"/>
        <v>0</v>
      </c>
      <c r="T102" s="19">
        <f t="shared" si="102"/>
        <v>-0.01245215205</v>
      </c>
      <c r="U102" s="166">
        <v>0.0</v>
      </c>
      <c r="V102" s="166">
        <v>0.0</v>
      </c>
      <c r="W102" s="19">
        <f t="array" ref="W102">mmult(N102:T102,'Parameters &amp; Main Results'!$B$6:$B$12)-'Parameters &amp; Main Results'!$B$16/12+mmult(U102:V102,'Parameters &amp; Main Results'!$B$14:$B$15)</f>
        <v>0.02006656859</v>
      </c>
      <c r="X102" s="77">
        <f t="shared" si="5"/>
        <v>26700.49604</v>
      </c>
      <c r="Y102" s="77">
        <f>X102/offset(X102,'Parameters &amp; Main Results'!$B$32,0)</f>
        <v>28.29743359</v>
      </c>
      <c r="Z102" s="77">
        <f>sumproduct(X102:offset(X102,'Parameters &amp; Main Results'!$B$32-1,0) , 'Cash Flow Assist'!$P$11:offset('Cash Flow Assist'!$P$11,'Parameters &amp; Main Results'!$B$32-1,0)  )/offset(X102,'Parameters &amp; Main Results'!$B$32,0)</f>
        <v>5039.086407</v>
      </c>
      <c r="AA102" s="77">
        <f>sumproduct(X102:offset(X102,'Parameters &amp; Main Results'!$B$32-1,0),'Parameters &amp; Main Results'!$B$36:offset('Parameters &amp; Main Results'!$B$36,'Parameters &amp; Main Results'!$B$32-1,0)   )/offset(X102,'Parameters &amp; Main Results'!$B$32,0)</f>
        <v>0.881605569</v>
      </c>
      <c r="AB102" s="167">
        <f t="shared" si="6"/>
        <v>0</v>
      </c>
    </row>
    <row r="103">
      <c r="A103">
        <f t="shared" si="17"/>
        <v>2</v>
      </c>
      <c r="B103">
        <f t="shared" si="18"/>
        <v>1879</v>
      </c>
      <c r="C103" s="77">
        <f t="shared" si="3"/>
        <v>1879.083333</v>
      </c>
      <c r="D103" s="71" t="s">
        <v>116</v>
      </c>
      <c r="E103" s="162">
        <v>8.37284463</v>
      </c>
      <c r="F103" s="163">
        <v>134.9551</v>
      </c>
      <c r="G103" s="163">
        <v>135.4857</v>
      </c>
      <c r="H103" s="163">
        <v>164.27357314</v>
      </c>
      <c r="I103" s="163">
        <v>134.9551</v>
      </c>
      <c r="J103" s="163">
        <v>8.37284463</v>
      </c>
      <c r="K103" s="163">
        <v>8.37284463</v>
      </c>
      <c r="L103" s="163">
        <v>20.67</v>
      </c>
      <c r="M103" s="164">
        <v>13.15958666</v>
      </c>
      <c r="N103" s="19">
        <f t="shared" ref="N103:T103" si="103">F103/F102/$E103*$E102-1</f>
        <v>0.02688888105</v>
      </c>
      <c r="O103" s="19">
        <f t="shared" si="103"/>
        <v>-0.004350097667</v>
      </c>
      <c r="P103" s="19">
        <f t="shared" si="103"/>
        <v>-0.007864532539</v>
      </c>
      <c r="Q103" s="19">
        <f t="shared" si="103"/>
        <v>0.02688888105</v>
      </c>
      <c r="R103" s="19">
        <f t="shared" si="103"/>
        <v>0</v>
      </c>
      <c r="S103" s="19">
        <f t="shared" si="103"/>
        <v>0</v>
      </c>
      <c r="T103" s="19">
        <f t="shared" si="103"/>
        <v>-0.01136594481</v>
      </c>
      <c r="U103" s="166">
        <v>0.0</v>
      </c>
      <c r="V103" s="166">
        <v>0.0</v>
      </c>
      <c r="W103" s="19">
        <f t="array" ref="W103">mmult(N103:T103,'Parameters &amp; Main Results'!$B$6:$B$12)-'Parameters &amp; Main Results'!$B$16/12+mmult(U103:V103,'Parameters &amp; Main Results'!$B$14:$B$15)</f>
        <v>0.0190374697</v>
      </c>
      <c r="X103" s="77">
        <f t="shared" si="5"/>
        <v>26175.24862</v>
      </c>
      <c r="Y103" s="77">
        <f>X103/offset(X103,'Parameters &amp; Main Results'!$B$32,0)</f>
        <v>26.39422837</v>
      </c>
      <c r="Z103" s="77">
        <f>sumproduct(X103:offset(X103,'Parameters &amp; Main Results'!$B$32-1,0) , 'Cash Flow Assist'!$P$11:offset('Cash Flow Assist'!$P$11,'Parameters &amp; Main Results'!$B$32-1,0)  )/offset(X103,'Parameters &amp; Main Results'!$B$32,0)</f>
        <v>4768.515639</v>
      </c>
      <c r="AA103" s="77">
        <f>sumproduct(X103:offset(X103,'Parameters &amp; Main Results'!$B$32-1,0),'Parameters &amp; Main Results'!$B$36:offset('Parameters &amp; Main Results'!$B$36,'Parameters &amp; Main Results'!$B$32-1,0)   )/offset(X103,'Parameters &amp; Main Results'!$B$32,0)</f>
        <v>0.8366321354</v>
      </c>
      <c r="AB103" s="167">
        <f t="shared" si="6"/>
        <v>0</v>
      </c>
    </row>
    <row r="104">
      <c r="A104">
        <f t="shared" si="17"/>
        <v>3</v>
      </c>
      <c r="B104">
        <f t="shared" si="18"/>
        <v>1879</v>
      </c>
      <c r="C104" s="77">
        <f t="shared" si="3"/>
        <v>1879.166667</v>
      </c>
      <c r="D104" s="71" t="s">
        <v>116</v>
      </c>
      <c r="E104" s="162">
        <v>8.27767934</v>
      </c>
      <c r="F104" s="163">
        <v>133.6675</v>
      </c>
      <c r="G104" s="163">
        <v>135.3464</v>
      </c>
      <c r="H104" s="163">
        <v>164.85537538</v>
      </c>
      <c r="I104" s="163">
        <v>133.6675</v>
      </c>
      <c r="J104" s="163">
        <v>8.27767934</v>
      </c>
      <c r="K104" s="163">
        <v>8.27767934</v>
      </c>
      <c r="L104" s="163">
        <v>20.67</v>
      </c>
      <c r="M104" s="164">
        <v>13.11326306</v>
      </c>
      <c r="N104" s="19">
        <f t="shared" ref="N104:T104" si="104">F104/F103/$E104*$E103-1</f>
        <v>0.001845975037</v>
      </c>
      <c r="O104" s="19">
        <f t="shared" si="104"/>
        <v>0.01045664164</v>
      </c>
      <c r="P104" s="19">
        <f t="shared" si="104"/>
        <v>0.01507899856</v>
      </c>
      <c r="Q104" s="19">
        <f t="shared" si="104"/>
        <v>0.001845975037</v>
      </c>
      <c r="R104" s="19">
        <f t="shared" si="104"/>
        <v>0</v>
      </c>
      <c r="S104" s="19">
        <f t="shared" si="104"/>
        <v>0</v>
      </c>
      <c r="T104" s="19">
        <f t="shared" si="104"/>
        <v>0.0114966147</v>
      </c>
      <c r="U104" s="166">
        <v>0.0</v>
      </c>
      <c r="V104" s="166">
        <v>0.0</v>
      </c>
      <c r="W104" s="19">
        <f t="array" ref="W104">mmult(N104:T104,'Parameters &amp; Main Results'!$B$6:$B$12)-'Parameters &amp; Main Results'!$B$16/12+mmult(U104:V104,'Parameters &amp; Main Results'!$B$14:$B$15)</f>
        <v>0.003956975021</v>
      </c>
      <c r="X104" s="77">
        <f t="shared" si="5"/>
        <v>25686.24746</v>
      </c>
      <c r="Y104" s="77">
        <f>X104/offset(X104,'Parameters &amp; Main Results'!$B$32,0)</f>
        <v>26.83810648</v>
      </c>
      <c r="Z104" s="77">
        <f>sumproduct(X104:offset(X104,'Parameters &amp; Main Results'!$B$32-1,0) , 'Cash Flow Assist'!$P$11:offset('Cash Flow Assist'!$P$11,'Parameters &amp; Main Results'!$B$32-1,0)  )/offset(X104,'Parameters &amp; Main Results'!$B$32,0)</f>
        <v>4914.703204</v>
      </c>
      <c r="AA104" s="77">
        <f>sumproduct(X104:offset(X104,'Parameters &amp; Main Results'!$B$32-1,0),'Parameters &amp; Main Results'!$B$36:offset('Parameters &amp; Main Results'!$B$36,'Parameters &amp; Main Results'!$B$32-1,0)   )/offset(X104,'Parameters &amp; Main Results'!$B$32,0)</f>
        <v>0.8646655025</v>
      </c>
      <c r="AB104" s="167">
        <f t="shared" si="6"/>
        <v>0</v>
      </c>
    </row>
    <row r="105">
      <c r="A105">
        <f t="shared" si="17"/>
        <v>4</v>
      </c>
      <c r="B105">
        <f t="shared" si="18"/>
        <v>1879</v>
      </c>
      <c r="C105" s="77">
        <f t="shared" si="3"/>
        <v>1879.25</v>
      </c>
      <c r="D105" s="71" t="s">
        <v>116</v>
      </c>
      <c r="E105" s="162">
        <v>8.18251405</v>
      </c>
      <c r="F105" s="163">
        <v>138.2815</v>
      </c>
      <c r="G105" s="163">
        <v>136.8114</v>
      </c>
      <c r="H105" s="163">
        <v>165.43923817</v>
      </c>
      <c r="I105" s="163">
        <v>138.2815</v>
      </c>
      <c r="J105" s="163">
        <v>8.18251405</v>
      </c>
      <c r="K105" s="163">
        <v>8.18251405</v>
      </c>
      <c r="L105" s="163">
        <v>20.67</v>
      </c>
      <c r="M105" s="164">
        <v>13.64775044</v>
      </c>
      <c r="N105" s="19">
        <f t="shared" ref="N105:T105" si="105">F105/F104/$E105*$E104-1</f>
        <v>0.0465502733</v>
      </c>
      <c r="O105" s="19">
        <f t="shared" si="105"/>
        <v>0.02258028966</v>
      </c>
      <c r="P105" s="19">
        <f t="shared" si="105"/>
        <v>0.01521318147</v>
      </c>
      <c r="Q105" s="19">
        <f t="shared" si="105"/>
        <v>0.0465502733</v>
      </c>
      <c r="R105" s="19">
        <f t="shared" si="105"/>
        <v>0</v>
      </c>
      <c r="S105" s="19">
        <f t="shared" si="105"/>
        <v>0</v>
      </c>
      <c r="T105" s="19">
        <f t="shared" si="105"/>
        <v>0.01163032406</v>
      </c>
      <c r="U105" s="166">
        <v>0.0</v>
      </c>
      <c r="V105" s="166">
        <v>0.0</v>
      </c>
      <c r="W105" s="19">
        <f t="array" ref="W105">mmult(N105:T105,'Parameters &amp; Main Results'!$B$6:$B$12)-'Parameters &amp; Main Results'!$B$16/12+mmult(U105:V105,'Parameters &amp; Main Results'!$B$14:$B$15)</f>
        <v>0.04051611072</v>
      </c>
      <c r="X105" s="77">
        <f t="shared" si="5"/>
        <v>25585.00822</v>
      </c>
      <c r="Y105" s="77">
        <f>X105/offset(X105,'Parameters &amp; Main Results'!$B$32,0)</f>
        <v>24.14381795</v>
      </c>
      <c r="Z105" s="77">
        <f>sumproduct(X105:offset(X105,'Parameters &amp; Main Results'!$B$32-1,0) , 'Cash Flow Assist'!$P$11:offset('Cash Flow Assist'!$P$11,'Parameters &amp; Main Results'!$B$32-1,0)  )/offset(X105,'Parameters &amp; Main Results'!$B$32,0)</f>
        <v>4415.472976</v>
      </c>
      <c r="AA105" s="77">
        <f>sumproduct(X105:offset(X105,'Parameters &amp; Main Results'!$B$32-1,0),'Parameters &amp; Main Results'!$B$36:offset('Parameters &amp; Main Results'!$B$36,'Parameters &amp; Main Results'!$B$32-1,0)   )/offset(X105,'Parameters &amp; Main Results'!$B$32,0)</f>
        <v>0.7787594503</v>
      </c>
      <c r="AB105" s="167">
        <f t="shared" si="6"/>
        <v>0</v>
      </c>
    </row>
    <row r="106">
      <c r="A106">
        <f t="shared" si="17"/>
        <v>5</v>
      </c>
      <c r="B106">
        <f t="shared" si="18"/>
        <v>1879</v>
      </c>
      <c r="C106" s="77">
        <f t="shared" si="3"/>
        <v>1879.333333</v>
      </c>
      <c r="D106" s="71" t="s">
        <v>116</v>
      </c>
      <c r="E106" s="162">
        <v>8.18251405</v>
      </c>
      <c r="F106" s="163">
        <v>145.2286</v>
      </c>
      <c r="G106" s="163">
        <v>140.4233</v>
      </c>
      <c r="H106" s="163">
        <v>166.02516881</v>
      </c>
      <c r="I106" s="163">
        <v>145.2286</v>
      </c>
      <c r="J106" s="163">
        <v>8.18251405</v>
      </c>
      <c r="K106" s="163">
        <v>8.18251405</v>
      </c>
      <c r="L106" s="163">
        <v>20.67</v>
      </c>
      <c r="M106" s="164">
        <v>14.24887786</v>
      </c>
      <c r="N106" s="19">
        <f t="shared" ref="N106:T106" si="106">F106/F105/$E106*$E105-1</f>
        <v>0.05023882443</v>
      </c>
      <c r="O106" s="19">
        <f t="shared" si="106"/>
        <v>0.02640057773</v>
      </c>
      <c r="P106" s="19">
        <f t="shared" si="106"/>
        <v>0.003541666696</v>
      </c>
      <c r="Q106" s="19">
        <f t="shared" si="106"/>
        <v>0.05023882443</v>
      </c>
      <c r="R106" s="19">
        <f t="shared" si="106"/>
        <v>0</v>
      </c>
      <c r="S106" s="19">
        <f t="shared" si="106"/>
        <v>0</v>
      </c>
      <c r="T106" s="19">
        <f t="shared" si="106"/>
        <v>0</v>
      </c>
      <c r="U106" s="166">
        <v>0.0</v>
      </c>
      <c r="V106" s="166">
        <v>0.0</v>
      </c>
      <c r="W106" s="19">
        <f t="array" ref="W106">mmult(N106:T106,'Parameters &amp; Main Results'!$B$6:$B$12)-'Parameters &amp; Main Results'!$B$16/12+mmult(U106:V106,'Parameters &amp; Main Results'!$B$14:$B$15)</f>
        <v>0.04423759609</v>
      </c>
      <c r="X106" s="77">
        <f t="shared" si="5"/>
        <v>24588.76701</v>
      </c>
      <c r="Y106" s="77">
        <f>X106/offset(X106,'Parameters &amp; Main Results'!$B$32,0)</f>
        <v>23.38806133</v>
      </c>
      <c r="Z106" s="77">
        <f>sumproduct(X106:offset(X106,'Parameters &amp; Main Results'!$B$32-1,0) , 'Cash Flow Assist'!$P$11:offset('Cash Flow Assist'!$P$11,'Parameters &amp; Main Results'!$B$32-1,0)  )/offset(X106,'Parameters &amp; Main Results'!$B$32,0)</f>
        <v>4427.228766</v>
      </c>
      <c r="AA106" s="77">
        <f>sumproduct(X106:offset(X106,'Parameters &amp; Main Results'!$B$32-1,0),'Parameters &amp; Main Results'!$B$36:offset('Parameters &amp; Main Results'!$B$36,'Parameters &amp; Main Results'!$B$32-1,0)   )/offset(X106,'Parameters &amp; Main Results'!$B$32,0)</f>
        <v>0.7828513056</v>
      </c>
      <c r="AB106" s="167">
        <f t="shared" si="6"/>
        <v>0</v>
      </c>
    </row>
    <row r="107">
      <c r="A107">
        <f t="shared" si="17"/>
        <v>6</v>
      </c>
      <c r="B107">
        <f t="shared" si="18"/>
        <v>1879</v>
      </c>
      <c r="C107" s="77">
        <f t="shared" si="3"/>
        <v>1879.416667</v>
      </c>
      <c r="D107" s="71" t="s">
        <v>116</v>
      </c>
      <c r="E107" s="162">
        <v>8.08738116</v>
      </c>
      <c r="F107" s="163">
        <v>147.16</v>
      </c>
      <c r="G107" s="163">
        <v>140.1047</v>
      </c>
      <c r="H107" s="163">
        <v>166.61317461</v>
      </c>
      <c r="I107" s="163">
        <v>147.16</v>
      </c>
      <c r="J107" s="163">
        <v>8.08738116</v>
      </c>
      <c r="K107" s="163">
        <v>8.08738116</v>
      </c>
      <c r="L107" s="163">
        <v>20.67</v>
      </c>
      <c r="M107" s="164">
        <v>14.52039379</v>
      </c>
      <c r="N107" s="19">
        <f t="shared" ref="N107:T107" si="107">F107/F106/$E107*$E106-1</f>
        <v>0.02521859839</v>
      </c>
      <c r="O107" s="19">
        <f t="shared" si="107"/>
        <v>0.009467583729</v>
      </c>
      <c r="P107" s="19">
        <f t="shared" si="107"/>
        <v>0.01534645449</v>
      </c>
      <c r="Q107" s="19">
        <f t="shared" si="107"/>
        <v>0.02521859839</v>
      </c>
      <c r="R107" s="19">
        <f t="shared" si="107"/>
        <v>0</v>
      </c>
      <c r="S107" s="19">
        <f t="shared" si="107"/>
        <v>0</v>
      </c>
      <c r="T107" s="19">
        <f t="shared" si="107"/>
        <v>0.01176312679</v>
      </c>
      <c r="U107" s="166">
        <v>0.0</v>
      </c>
      <c r="V107" s="166">
        <v>0.0</v>
      </c>
      <c r="W107" s="19">
        <f t="array" ref="W107">mmult(N107:T107,'Parameters &amp; Main Results'!$B$6:$B$12)-'Parameters &amp; Main Results'!$B$16/12+mmult(U107:V107,'Parameters &amp; Main Results'!$B$14:$B$15)</f>
        <v>0.02123917806</v>
      </c>
      <c r="X107" s="77">
        <f t="shared" si="5"/>
        <v>23547.09992</v>
      </c>
      <c r="Y107" s="77">
        <f>X107/offset(X107,'Parameters &amp; Main Results'!$B$32,0)</f>
        <v>23.59023439</v>
      </c>
      <c r="Z107" s="77">
        <f>sumproduct(X107:offset(X107,'Parameters &amp; Main Results'!$B$32-1,0) , 'Cash Flow Assist'!$P$11:offset('Cash Flow Assist'!$P$11,'Parameters &amp; Main Results'!$B$32-1,0)  )/offset(X107,'Parameters &amp; Main Results'!$B$32,0)</f>
        <v>4639.461386</v>
      </c>
      <c r="AA107" s="77">
        <f>sumproduct(X107:offset(X107,'Parameters &amp; Main Results'!$B$32-1,0),'Parameters &amp; Main Results'!$B$36:offset('Parameters &amp; Main Results'!$B$36,'Parameters &amp; Main Results'!$B$32-1,0)   )/offset(X107,'Parameters &amp; Main Results'!$B$32,0)</f>
        <v>0.8224062626</v>
      </c>
      <c r="AB107" s="167">
        <f t="shared" si="6"/>
        <v>0</v>
      </c>
    </row>
    <row r="108">
      <c r="A108">
        <f t="shared" si="17"/>
        <v>7</v>
      </c>
      <c r="B108">
        <f t="shared" si="18"/>
        <v>1879</v>
      </c>
      <c r="C108" s="77">
        <f t="shared" si="3"/>
        <v>1879.5</v>
      </c>
      <c r="D108" s="71" t="s">
        <v>116</v>
      </c>
      <c r="E108" s="162">
        <v>8.18251405</v>
      </c>
      <c r="F108" s="163">
        <v>150.0222</v>
      </c>
      <c r="G108" s="163">
        <v>139.5393</v>
      </c>
      <c r="H108" s="163">
        <v>167.20326294</v>
      </c>
      <c r="I108" s="163">
        <v>150.0222</v>
      </c>
      <c r="J108" s="163">
        <v>8.18251405</v>
      </c>
      <c r="K108" s="163">
        <v>8.18251405</v>
      </c>
      <c r="L108" s="163">
        <v>20.67</v>
      </c>
      <c r="M108" s="164">
        <v>14.53900355</v>
      </c>
      <c r="N108" s="19">
        <f t="shared" ref="N108:T108" si="108">F108/F107/$E108*$E107-1</f>
        <v>0.007597086407</v>
      </c>
      <c r="O108" s="19">
        <f t="shared" si="108"/>
        <v>-0.01561499899</v>
      </c>
      <c r="P108" s="19">
        <f t="shared" si="108"/>
        <v>-0.008125874415</v>
      </c>
      <c r="Q108" s="19">
        <f t="shared" si="108"/>
        <v>0.007597086407</v>
      </c>
      <c r="R108" s="19">
        <f t="shared" si="108"/>
        <v>0</v>
      </c>
      <c r="S108" s="19">
        <f t="shared" si="108"/>
        <v>0</v>
      </c>
      <c r="T108" s="19">
        <f t="shared" si="108"/>
        <v>-0.01162636439</v>
      </c>
      <c r="U108" s="166">
        <v>0.0</v>
      </c>
      <c r="V108" s="166">
        <v>0.0</v>
      </c>
      <c r="W108" s="19">
        <f t="array" ref="W108">mmult(N108:T108,'Parameters &amp; Main Results'!$B$6:$B$12)-'Parameters &amp; Main Results'!$B$16/12+mmult(U108:V108,'Parameters &amp; Main Results'!$B$14:$B$15)</f>
        <v>0.001752398391</v>
      </c>
      <c r="X108" s="77">
        <f t="shared" si="5"/>
        <v>23057.38012</v>
      </c>
      <c r="Y108" s="77">
        <f>X108/offset(X108,'Parameters &amp; Main Results'!$B$32,0)</f>
        <v>22.0497997</v>
      </c>
      <c r="Z108" s="77">
        <f>sumproduct(X108:offset(X108,'Parameters &amp; Main Results'!$B$32-1,0) , 'Cash Flow Assist'!$P$11:offset('Cash Flow Assist'!$P$11,'Parameters &amp; Main Results'!$B$32-1,0)  )/offset(X108,'Parameters &amp; Main Results'!$B$32,0)</f>
        <v>4407.046313</v>
      </c>
      <c r="AA108" s="77">
        <f>sumproduct(X108:offset(X108,'Parameters &amp; Main Results'!$B$32-1,0),'Parameters &amp; Main Results'!$B$36:offset('Parameters &amp; Main Results'!$B$36,'Parameters &amp; Main Results'!$B$32-1,0)   )/offset(X108,'Parameters &amp; Main Results'!$B$32,0)</f>
        <v>0.7828924302</v>
      </c>
      <c r="AB108" s="167">
        <f t="shared" si="6"/>
        <v>0</v>
      </c>
    </row>
    <row r="109">
      <c r="A109">
        <f t="shared" si="17"/>
        <v>8</v>
      </c>
      <c r="B109">
        <f t="shared" si="18"/>
        <v>1879</v>
      </c>
      <c r="C109" s="77">
        <f t="shared" si="3"/>
        <v>1879.583333</v>
      </c>
      <c r="D109" s="71" t="s">
        <v>116</v>
      </c>
      <c r="E109" s="162">
        <v>8.18251405</v>
      </c>
      <c r="F109" s="163">
        <v>151.9798</v>
      </c>
      <c r="G109" s="163">
        <v>139.7369</v>
      </c>
      <c r="H109" s="163">
        <v>167.79544116</v>
      </c>
      <c r="I109" s="163">
        <v>151.9798</v>
      </c>
      <c r="J109" s="163">
        <v>8.18251405</v>
      </c>
      <c r="K109" s="163">
        <v>8.18251405</v>
      </c>
      <c r="L109" s="163">
        <v>20.67</v>
      </c>
      <c r="M109" s="164">
        <v>14.63595699</v>
      </c>
      <c r="N109" s="19">
        <f t="shared" ref="N109:T109" si="109">F109/F108/$E109*$E108-1</f>
        <v>0.01304873545</v>
      </c>
      <c r="O109" s="19">
        <f t="shared" si="109"/>
        <v>0.001416088514</v>
      </c>
      <c r="P109" s="19">
        <f t="shared" si="109"/>
        <v>0.003541666649</v>
      </c>
      <c r="Q109" s="19">
        <f t="shared" si="109"/>
        <v>0.01304873545</v>
      </c>
      <c r="R109" s="19">
        <f t="shared" si="109"/>
        <v>0</v>
      </c>
      <c r="S109" s="19">
        <f t="shared" si="109"/>
        <v>0</v>
      </c>
      <c r="T109" s="19">
        <f t="shared" si="109"/>
        <v>0</v>
      </c>
      <c r="U109" s="166">
        <v>0.0</v>
      </c>
      <c r="V109" s="166">
        <v>0.0</v>
      </c>
      <c r="W109" s="19">
        <f t="array" ref="W109">mmult(N109:T109,'Parameters &amp; Main Results'!$B$6:$B$12)-'Parameters &amp; Main Results'!$B$16/12+mmult(U109:V109,'Parameters &amp; Main Results'!$B$14:$B$15)</f>
        <v>0.01009890705</v>
      </c>
      <c r="X109" s="77">
        <f t="shared" si="5"/>
        <v>23017.04508</v>
      </c>
      <c r="Y109" s="77">
        <f>X109/offset(X109,'Parameters &amp; Main Results'!$B$32,0)</f>
        <v>23.90107638</v>
      </c>
      <c r="Z109" s="77">
        <f>sumproduct(X109:offset(X109,'Parameters &amp; Main Results'!$B$32-1,0) , 'Cash Flow Assist'!$P$11:offset('Cash Flow Assist'!$P$11,'Parameters &amp; Main Results'!$B$32-1,0)  )/offset(X109,'Parameters &amp; Main Results'!$B$32,0)</f>
        <v>4762.571229</v>
      </c>
      <c r="AA109" s="77">
        <f>sumproduct(X109:offset(X109,'Parameters &amp; Main Results'!$B$32-1,0),'Parameters &amp; Main Results'!$B$36:offset('Parameters &amp; Main Results'!$B$36,'Parameters &amp; Main Results'!$B$32-1,0)   )/offset(X109,'Parameters &amp; Main Results'!$B$32,0)</f>
        <v>0.8478555132</v>
      </c>
      <c r="AB109" s="167">
        <f t="shared" si="6"/>
        <v>0</v>
      </c>
    </row>
    <row r="110">
      <c r="A110">
        <f t="shared" si="17"/>
        <v>9</v>
      </c>
      <c r="B110">
        <f t="shared" si="18"/>
        <v>1879</v>
      </c>
      <c r="C110" s="77">
        <f t="shared" si="3"/>
        <v>1879.666667</v>
      </c>
      <c r="D110" s="71" t="s">
        <v>116</v>
      </c>
      <c r="E110" s="162">
        <v>8.46792893</v>
      </c>
      <c r="F110" s="163">
        <v>158.1186</v>
      </c>
      <c r="G110" s="163">
        <v>141.2336</v>
      </c>
      <c r="H110" s="163">
        <v>168.38971668</v>
      </c>
      <c r="I110" s="163">
        <v>158.1186</v>
      </c>
      <c r="J110" s="163">
        <v>8.46792893</v>
      </c>
      <c r="K110" s="163">
        <v>8.46792893</v>
      </c>
      <c r="L110" s="163">
        <v>20.67</v>
      </c>
      <c r="M110" s="164">
        <v>14.62065293</v>
      </c>
      <c r="N110" s="19">
        <f t="shared" ref="N110:T110" si="110">F110/F109/$E110*$E109-1</f>
        <v>0.005325380781</v>
      </c>
      <c r="O110" s="19">
        <f t="shared" si="110"/>
        <v>-0.02335556405</v>
      </c>
      <c r="P110" s="19">
        <f t="shared" si="110"/>
        <v>-0.0302831005</v>
      </c>
      <c r="Q110" s="19">
        <f t="shared" si="110"/>
        <v>0.005325380781</v>
      </c>
      <c r="R110" s="19">
        <f t="shared" si="110"/>
        <v>0</v>
      </c>
      <c r="S110" s="19">
        <f t="shared" si="110"/>
        <v>0</v>
      </c>
      <c r="T110" s="19">
        <f t="shared" si="110"/>
        <v>-0.03370539389</v>
      </c>
      <c r="U110" s="166">
        <v>0.0</v>
      </c>
      <c r="V110" s="166">
        <v>0.0</v>
      </c>
      <c r="W110" s="19">
        <f t="array" ref="W110">mmult(N110:T110,'Parameters &amp; Main Results'!$B$6:$B$12)-'Parameters &amp; Main Results'!$B$16/12+mmult(U110:V110,'Parameters &amp; Main Results'!$B$14:$B$15)</f>
        <v>-0.001886522094</v>
      </c>
      <c r="X110" s="77">
        <f t="shared" si="5"/>
        <v>22786.92208</v>
      </c>
      <c r="Y110" s="77">
        <f>X110/offset(X110,'Parameters &amp; Main Results'!$B$32,0)</f>
        <v>22.41122442</v>
      </c>
      <c r="Z110" s="77">
        <f>sumproduct(X110:offset(X110,'Parameters &amp; Main Results'!$B$32-1,0) , 'Cash Flow Assist'!$P$11:offset('Cash Flow Assist'!$P$11,'Parameters &amp; Main Results'!$B$32-1,0)  )/offset(X110,'Parameters &amp; Main Results'!$B$32,0)</f>
        <v>4489.108942</v>
      </c>
      <c r="AA110" s="77">
        <f>sumproduct(X110:offset(X110,'Parameters &amp; Main Results'!$B$32-1,0),'Parameters &amp; Main Results'!$B$36:offset('Parameters &amp; Main Results'!$B$36,'Parameters &amp; Main Results'!$B$32-1,0)   )/offset(X110,'Parameters &amp; Main Results'!$B$32,0)</f>
        <v>0.8009721056</v>
      </c>
      <c r="AB110" s="167">
        <f t="shared" si="6"/>
        <v>0</v>
      </c>
    </row>
    <row r="111">
      <c r="A111">
        <f t="shared" si="17"/>
        <v>10</v>
      </c>
      <c r="B111">
        <f t="shared" si="18"/>
        <v>1879</v>
      </c>
      <c r="C111" s="77">
        <f t="shared" si="3"/>
        <v>1879.75</v>
      </c>
      <c r="D111" s="71" t="s">
        <v>116</v>
      </c>
      <c r="E111" s="162">
        <v>8.94367438</v>
      </c>
      <c r="F111" s="163">
        <v>175.9194</v>
      </c>
      <c r="G111" s="163">
        <v>141.7854</v>
      </c>
      <c r="H111" s="163">
        <v>168.98609693</v>
      </c>
      <c r="I111" s="163">
        <v>175.9194</v>
      </c>
      <c r="J111" s="163">
        <v>8.94367438</v>
      </c>
      <c r="K111" s="163">
        <v>8.94367438</v>
      </c>
      <c r="L111" s="163">
        <v>20.67</v>
      </c>
      <c r="M111" s="164">
        <v>15.31216952</v>
      </c>
      <c r="N111" s="19">
        <f t="shared" ref="N111:T111" si="111">F111/F110/$E111*$E110-1</f>
        <v>0.05339681286</v>
      </c>
      <c r="O111" s="19">
        <f t="shared" si="111"/>
        <v>-0.04949433682</v>
      </c>
      <c r="P111" s="19">
        <f t="shared" si="111"/>
        <v>-0.04984023895</v>
      </c>
      <c r="Q111" s="19">
        <f t="shared" si="111"/>
        <v>0.05339681286</v>
      </c>
      <c r="R111" s="19">
        <f t="shared" si="111"/>
        <v>0</v>
      </c>
      <c r="S111" s="19">
        <f t="shared" si="111"/>
        <v>0</v>
      </c>
      <c r="T111" s="19">
        <f t="shared" si="111"/>
        <v>-0.05319351195</v>
      </c>
      <c r="U111" s="166">
        <v>0.0</v>
      </c>
      <c r="V111" s="166">
        <v>0.0</v>
      </c>
      <c r="W111" s="19">
        <f t="array" ref="W111">mmult(N111:T111,'Parameters &amp; Main Results'!$B$6:$B$12)-'Parameters &amp; Main Results'!$B$16/12+mmult(U111:V111,'Parameters &amp; Main Results'!$B$14:$B$15)</f>
        <v>0.02763235877</v>
      </c>
      <c r="X111" s="77">
        <f t="shared" si="5"/>
        <v>22829.99136</v>
      </c>
      <c r="Y111" s="77">
        <f>X111/offset(X111,'Parameters &amp; Main Results'!$B$32,0)</f>
        <v>24.54301293</v>
      </c>
      <c r="Z111" s="77">
        <f>sumproduct(X111:offset(X111,'Parameters &amp; Main Results'!$B$32-1,0) , 'Cash Flow Assist'!$P$11:offset('Cash Flow Assist'!$P$11,'Parameters &amp; Main Results'!$B$32-1,0)  )/offset(X111,'Parameters &amp; Main Results'!$B$32,0)</f>
        <v>4883.441538</v>
      </c>
      <c r="AA111" s="77">
        <f>sumproduct(X111:offset(X111,'Parameters &amp; Main Results'!$B$32-1,0),'Parameters &amp; Main Results'!$B$36:offset('Parameters &amp; Main Results'!$B$36,'Parameters &amp; Main Results'!$B$32-1,0)   )/offset(X111,'Parameters &amp; Main Results'!$B$32,0)</f>
        <v>0.8734173541</v>
      </c>
      <c r="AB111" s="167">
        <f t="shared" si="6"/>
        <v>0</v>
      </c>
    </row>
    <row r="112">
      <c r="A112">
        <f t="shared" si="17"/>
        <v>11</v>
      </c>
      <c r="B112">
        <f t="shared" si="18"/>
        <v>1879</v>
      </c>
      <c r="C112" s="77">
        <f t="shared" si="3"/>
        <v>1879.833333</v>
      </c>
      <c r="D112" s="71" t="s">
        <v>116</v>
      </c>
      <c r="E112" s="162">
        <v>9.41941984</v>
      </c>
      <c r="F112" s="163">
        <v>185.8641</v>
      </c>
      <c r="G112" s="163">
        <v>143.5477</v>
      </c>
      <c r="H112" s="163">
        <v>169.58458936</v>
      </c>
      <c r="I112" s="163">
        <v>185.8641</v>
      </c>
      <c r="J112" s="163">
        <v>9.41941984</v>
      </c>
      <c r="K112" s="163">
        <v>9.41941984</v>
      </c>
      <c r="L112" s="163">
        <v>20.67</v>
      </c>
      <c r="M112" s="164">
        <v>15.28088057</v>
      </c>
      <c r="N112" s="19">
        <f t="shared" ref="N112:T112" si="112">F112/F111/$E112*$E111-1</f>
        <v>0.003167843585</v>
      </c>
      <c r="O112" s="19">
        <f t="shared" si="112"/>
        <v>-0.038705295</v>
      </c>
      <c r="P112" s="19">
        <f t="shared" si="112"/>
        <v>-0.04714408678</v>
      </c>
      <c r="Q112" s="19">
        <f t="shared" si="112"/>
        <v>0.003167843585</v>
      </c>
      <c r="R112" s="19">
        <f t="shared" si="112"/>
        <v>0</v>
      </c>
      <c r="S112" s="19">
        <f t="shared" si="112"/>
        <v>0</v>
      </c>
      <c r="T112" s="19">
        <f t="shared" si="112"/>
        <v>-0.05050687495</v>
      </c>
      <c r="U112" s="166">
        <v>0.0</v>
      </c>
      <c r="V112" s="166">
        <v>0.0</v>
      </c>
      <c r="W112" s="19">
        <f t="array" ref="W112">mmult(N112:T112,'Parameters &amp; Main Results'!$B$6:$B$12)-'Parameters &amp; Main Results'!$B$16/12+mmult(U112:V112,'Parameters &amp; Main Results'!$B$14:$B$15)</f>
        <v>-0.007342107728</v>
      </c>
      <c r="X112" s="77">
        <f t="shared" si="5"/>
        <v>22216.1079</v>
      </c>
      <c r="Y112" s="77">
        <f>X112/offset(X112,'Parameters &amp; Main Results'!$B$32,0)</f>
        <v>23.99800474</v>
      </c>
      <c r="Z112" s="77">
        <f>sumproduct(X112:offset(X112,'Parameters &amp; Main Results'!$B$32-1,0) , 'Cash Flow Assist'!$P$11:offset('Cash Flow Assist'!$P$11,'Parameters &amp; Main Results'!$B$32-1,0)  )/offset(X112,'Parameters &amp; Main Results'!$B$32,0)</f>
        <v>4883.286794</v>
      </c>
      <c r="AA112" s="77">
        <f>sumproduct(X112:offset(X112,'Parameters &amp; Main Results'!$B$32-1,0),'Parameters &amp; Main Results'!$B$36:offset('Parameters &amp; Main Results'!$B$36,'Parameters &amp; Main Results'!$B$32-1,0)   )/offset(X112,'Parameters &amp; Main Results'!$B$32,0)</f>
        <v>0.8755732482</v>
      </c>
      <c r="AB112" s="167">
        <f t="shared" si="6"/>
        <v>0</v>
      </c>
    </row>
    <row r="113">
      <c r="A113">
        <f t="shared" si="17"/>
        <v>12</v>
      </c>
      <c r="B113">
        <f t="shared" si="18"/>
        <v>1879</v>
      </c>
      <c r="C113" s="77">
        <f t="shared" si="3"/>
        <v>1879.916667</v>
      </c>
      <c r="D113" s="71" t="s">
        <v>116</v>
      </c>
      <c r="E113" s="162">
        <v>9.70483471</v>
      </c>
      <c r="F113" s="163">
        <v>186.0554</v>
      </c>
      <c r="G113" s="163">
        <v>144.9683</v>
      </c>
      <c r="H113" s="163">
        <v>170.18520144</v>
      </c>
      <c r="I113" s="163">
        <v>186.0554</v>
      </c>
      <c r="J113" s="163">
        <v>9.70483471</v>
      </c>
      <c r="K113" s="163">
        <v>9.70483471</v>
      </c>
      <c r="L113" s="163">
        <v>20.67</v>
      </c>
      <c r="M113" s="164">
        <v>14.77235427</v>
      </c>
      <c r="N113" s="19">
        <f t="shared" ref="N113:T113" si="113">F113/F112/$E113*$E112-1</f>
        <v>-0.02841057803</v>
      </c>
      <c r="O113" s="19">
        <f t="shared" si="113"/>
        <v>-0.01980424061</v>
      </c>
      <c r="P113" s="19">
        <f t="shared" si="113"/>
        <v>-0.0259720472</v>
      </c>
      <c r="Q113" s="19">
        <f t="shared" si="113"/>
        <v>-0.02841057803</v>
      </c>
      <c r="R113" s="19">
        <f t="shared" si="113"/>
        <v>0</v>
      </c>
      <c r="S113" s="19">
        <f t="shared" si="113"/>
        <v>0</v>
      </c>
      <c r="T113" s="19">
        <f t="shared" si="113"/>
        <v>-0.02940955498</v>
      </c>
      <c r="U113" s="166">
        <v>0.0</v>
      </c>
      <c r="V113" s="166">
        <v>0.0</v>
      </c>
      <c r="W113" s="19">
        <f t="array" ref="W113">mmult(N113:T113,'Parameters &amp; Main Results'!$B$6:$B$12)-'Parameters &amp; Main Results'!$B$16/12+mmult(U113:V113,'Parameters &amp; Main Results'!$B$14:$B$15)</f>
        <v>-0.02630066034</v>
      </c>
      <c r="X113" s="77">
        <f t="shared" si="5"/>
        <v>22380.4274</v>
      </c>
      <c r="Y113" s="77">
        <f>X113/offset(X113,'Parameters &amp; Main Results'!$B$32,0)</f>
        <v>23.4288616</v>
      </c>
      <c r="Z113" s="77">
        <f>sumproduct(X113:offset(X113,'Parameters &amp; Main Results'!$B$32-1,0) , 'Cash Flow Assist'!$P$11:offset('Cash Flow Assist'!$P$11,'Parameters &amp; Main Results'!$B$32-1,0)  )/offset(X113,'Parameters &amp; Main Results'!$B$32,0)</f>
        <v>4710.182418</v>
      </c>
      <c r="AA113" s="77">
        <f>sumproduct(X113:offset(X113,'Parameters &amp; Main Results'!$B$32-1,0),'Parameters &amp; Main Results'!$B$36:offset('Parameters &amp; Main Results'!$B$36,'Parameters &amp; Main Results'!$B$32-1,0)   )/offset(X113,'Parameters &amp; Main Results'!$B$32,0)</f>
        <v>0.8466313243</v>
      </c>
      <c r="AB113" s="167">
        <f t="shared" si="6"/>
        <v>-0.02841057803</v>
      </c>
    </row>
    <row r="114">
      <c r="A114">
        <f t="shared" si="17"/>
        <v>1</v>
      </c>
      <c r="B114">
        <f t="shared" si="18"/>
        <v>1880</v>
      </c>
      <c r="C114" s="77">
        <f t="shared" si="3"/>
        <v>1880</v>
      </c>
      <c r="D114" s="71" t="s">
        <v>116</v>
      </c>
      <c r="E114" s="162">
        <v>9.99033058</v>
      </c>
      <c r="F114" s="163">
        <v>193.7784</v>
      </c>
      <c r="G114" s="163">
        <v>145.7847</v>
      </c>
      <c r="H114" s="163">
        <v>170.90848855</v>
      </c>
      <c r="I114" s="163">
        <v>193.7784</v>
      </c>
      <c r="J114" s="163">
        <v>9.99033058</v>
      </c>
      <c r="K114" s="163">
        <v>9.99033058</v>
      </c>
      <c r="L114" s="163">
        <v>20.67</v>
      </c>
      <c r="M114" s="164">
        <v>14.87444793</v>
      </c>
      <c r="N114" s="19">
        <f t="shared" ref="N114:T114" si="114">F114/F113/$E114*$E113-1</f>
        <v>0.01174570653</v>
      </c>
      <c r="O114" s="19">
        <f t="shared" si="114"/>
        <v>-0.02310657829</v>
      </c>
      <c r="P114" s="19">
        <f t="shared" si="114"/>
        <v>-0.02444867267</v>
      </c>
      <c r="Q114" s="19">
        <f t="shared" si="114"/>
        <v>0.01174570653</v>
      </c>
      <c r="R114" s="19">
        <f t="shared" si="114"/>
        <v>0</v>
      </c>
      <c r="S114" s="19">
        <f t="shared" si="114"/>
        <v>0</v>
      </c>
      <c r="T114" s="19">
        <f t="shared" si="114"/>
        <v>-0.02857721951</v>
      </c>
      <c r="U114" s="166">
        <v>0.0</v>
      </c>
      <c r="V114" s="166">
        <v>0.0</v>
      </c>
      <c r="W114" s="19">
        <f t="array" ref="W114">mmult(N114:T114,'Parameters &amp; Main Results'!$B$6:$B$12)-'Parameters &amp; Main Results'!$B$16/12+mmult(U114:V114,'Parameters &amp; Main Results'!$B$14:$B$15)</f>
        <v>0.002990968656</v>
      </c>
      <c r="X114" s="77">
        <f t="shared" si="5"/>
        <v>22984.94668</v>
      </c>
      <c r="Y114" s="77">
        <f>X114/offset(X114,'Parameters &amp; Main Results'!$B$32,0)</f>
        <v>24.63033574</v>
      </c>
      <c r="Z114" s="77">
        <f>sumproduct(X114:offset(X114,'Parameters &amp; Main Results'!$B$32-1,0) , 'Cash Flow Assist'!$P$11:offset('Cash Flow Assist'!$P$11,'Parameters &amp; Main Results'!$B$32-1,0)  )/offset(X114,'Parameters &amp; Main Results'!$B$32,0)</f>
        <v>4798.536386</v>
      </c>
      <c r="AA114" s="77">
        <f>sumproduct(X114:offset(X114,'Parameters &amp; Main Results'!$B$32-1,0),'Parameters &amp; Main Results'!$B$36:offset('Parameters &amp; Main Results'!$B$36,'Parameters &amp; Main Results'!$B$32-1,0)   )/offset(X114,'Parameters &amp; Main Results'!$B$32,0)</f>
        <v>0.8648442424</v>
      </c>
      <c r="AB114" s="167">
        <f t="shared" si="6"/>
        <v>-0.01699857382</v>
      </c>
    </row>
    <row r="115">
      <c r="A115">
        <f t="shared" si="17"/>
        <v>2</v>
      </c>
      <c r="B115">
        <f t="shared" si="18"/>
        <v>1880</v>
      </c>
      <c r="C115" s="77">
        <f t="shared" si="3"/>
        <v>1880.083333</v>
      </c>
      <c r="D115" s="71" t="s">
        <v>116</v>
      </c>
      <c r="E115" s="162">
        <v>9.99033058</v>
      </c>
      <c r="F115" s="163">
        <v>198.2378</v>
      </c>
      <c r="G115" s="163">
        <v>149.4126</v>
      </c>
      <c r="H115" s="163">
        <v>171.63484963</v>
      </c>
      <c r="I115" s="163">
        <v>198.2378</v>
      </c>
      <c r="J115" s="163">
        <v>9.99033058</v>
      </c>
      <c r="K115" s="163">
        <v>9.99033058</v>
      </c>
      <c r="L115" s="163">
        <v>20.67</v>
      </c>
      <c r="M115" s="164">
        <v>15.14560029</v>
      </c>
      <c r="N115" s="19">
        <f t="shared" ref="N115:T115" si="115">F115/F114/$E115*$E114-1</f>
        <v>0.02301288482</v>
      </c>
      <c r="O115" s="19">
        <f t="shared" si="115"/>
        <v>0.02488532747</v>
      </c>
      <c r="P115" s="19">
        <f t="shared" si="115"/>
        <v>0.004250000021</v>
      </c>
      <c r="Q115" s="19">
        <f t="shared" si="115"/>
        <v>0.02301288482</v>
      </c>
      <c r="R115" s="19">
        <f t="shared" si="115"/>
        <v>0</v>
      </c>
      <c r="S115" s="19">
        <f t="shared" si="115"/>
        <v>0</v>
      </c>
      <c r="T115" s="19">
        <f t="shared" si="115"/>
        <v>0</v>
      </c>
      <c r="U115" s="166">
        <v>0.0</v>
      </c>
      <c r="V115" s="166">
        <v>0.0</v>
      </c>
      <c r="W115" s="19">
        <f t="array" ref="W115">mmult(N115:T115,'Parameters &amp; Main Results'!$B$6:$B$12)-'Parameters &amp; Main Results'!$B$16/12+mmult(U115:V115,'Parameters &amp; Main Results'!$B$14:$B$15)</f>
        <v>0.02343932882</v>
      </c>
      <c r="X115" s="77">
        <f t="shared" si="5"/>
        <v>22916.40443</v>
      </c>
      <c r="Y115" s="77">
        <f>X115/offset(X115,'Parameters &amp; Main Results'!$B$32,0)</f>
        <v>24.16248515</v>
      </c>
      <c r="Z115" s="77">
        <f>sumproduct(X115:offset(X115,'Parameters &amp; Main Results'!$B$32-1,0) , 'Cash Flow Assist'!$P$11:offset('Cash Flow Assist'!$P$11,'Parameters &amp; Main Results'!$B$32-1,0)  )/offset(X115,'Parameters &amp; Main Results'!$B$32,0)</f>
        <v>4698.217538</v>
      </c>
      <c r="AA115" s="77">
        <f>sumproduct(X115:offset(X115,'Parameters &amp; Main Results'!$B$32-1,0),'Parameters &amp; Main Results'!$B$36:offset('Parameters &amp; Main Results'!$B$36,'Parameters &amp; Main Results'!$B$32-1,0)   )/offset(X115,'Parameters &amp; Main Results'!$B$32,0)</f>
        <v>0.8492388405</v>
      </c>
      <c r="AB115" s="167">
        <f t="shared" si="6"/>
        <v>0</v>
      </c>
    </row>
    <row r="116">
      <c r="A116">
        <f t="shared" si="17"/>
        <v>3</v>
      </c>
      <c r="B116">
        <f t="shared" si="18"/>
        <v>1880</v>
      </c>
      <c r="C116" s="77">
        <f t="shared" si="3"/>
        <v>1880.166667</v>
      </c>
      <c r="D116" s="71" t="s">
        <v>116</v>
      </c>
      <c r="E116" s="162">
        <v>10.08541488</v>
      </c>
      <c r="F116" s="163">
        <v>202.2199</v>
      </c>
      <c r="G116" s="163">
        <v>151.0283</v>
      </c>
      <c r="H116" s="163">
        <v>172.36429774</v>
      </c>
      <c r="I116" s="163">
        <v>202.2199</v>
      </c>
      <c r="J116" s="163">
        <v>10.08541488</v>
      </c>
      <c r="K116" s="163">
        <v>10.08541488</v>
      </c>
      <c r="L116" s="163">
        <v>20.67</v>
      </c>
      <c r="M116" s="164">
        <v>15.23147787</v>
      </c>
      <c r="N116" s="19">
        <f t="shared" ref="N116:T116" si="116">F116/F115/$E116*$E115-1</f>
        <v>0.0104702063</v>
      </c>
      <c r="O116" s="19">
        <f t="shared" si="116"/>
        <v>0.001283827703</v>
      </c>
      <c r="P116" s="19">
        <f t="shared" si="116"/>
        <v>-0.005217970278</v>
      </c>
      <c r="Q116" s="19">
        <f t="shared" si="116"/>
        <v>0.0104702063</v>
      </c>
      <c r="R116" s="19">
        <f t="shared" si="116"/>
        <v>0</v>
      </c>
      <c r="S116" s="19">
        <f t="shared" si="116"/>
        <v>0</v>
      </c>
      <c r="T116" s="19">
        <f t="shared" si="116"/>
        <v>-0.009427901691</v>
      </c>
      <c r="U116" s="166">
        <v>0.0</v>
      </c>
      <c r="V116" s="166">
        <v>0.0</v>
      </c>
      <c r="W116" s="19">
        <f t="array" ref="W116">mmult(N116:T116,'Parameters &amp; Main Results'!$B$6:$B$12)-'Parameters &amp; Main Results'!$B$16/12+mmult(U116:V116,'Parameters &amp; Main Results'!$B$14:$B$15)</f>
        <v>0.008131944986</v>
      </c>
      <c r="X116" s="77">
        <f t="shared" si="5"/>
        <v>22391.56127</v>
      </c>
      <c r="Y116" s="77">
        <f>X116/offset(X116,'Parameters &amp; Main Results'!$B$32,0)</f>
        <v>23.63241989</v>
      </c>
      <c r="Z116" s="77">
        <f>sumproduct(X116:offset(X116,'Parameters &amp; Main Results'!$B$32-1,0) , 'Cash Flow Assist'!$P$11:offset('Cash Flow Assist'!$P$11,'Parameters &amp; Main Results'!$B$32-1,0)  )/offset(X116,'Parameters &amp; Main Results'!$B$32,0)</f>
        <v>4679.672124</v>
      </c>
      <c r="AA116" s="77">
        <f>sumproduct(X116:offset(X116,'Parameters &amp; Main Results'!$B$32-1,0),'Parameters &amp; Main Results'!$B$36:offset('Parameters &amp; Main Results'!$B$36,'Parameters &amp; Main Results'!$B$32-1,0)   )/offset(X116,'Parameters &amp; Main Results'!$B$32,0)</f>
        <v>0.8485832719</v>
      </c>
      <c r="AB116" s="167">
        <f t="shared" si="6"/>
        <v>0</v>
      </c>
    </row>
    <row r="117">
      <c r="A117">
        <f t="shared" si="17"/>
        <v>4</v>
      </c>
      <c r="B117">
        <f t="shared" si="18"/>
        <v>1880</v>
      </c>
      <c r="C117" s="77">
        <f t="shared" si="3"/>
        <v>1880.25</v>
      </c>
      <c r="D117" s="71" t="s">
        <v>116</v>
      </c>
      <c r="E117" s="162">
        <v>9.70483471</v>
      </c>
      <c r="F117" s="163">
        <v>198.6441</v>
      </c>
      <c r="G117" s="163">
        <v>151.677</v>
      </c>
      <c r="H117" s="163">
        <v>173.096846</v>
      </c>
      <c r="I117" s="163">
        <v>198.6441</v>
      </c>
      <c r="J117" s="163">
        <v>9.70483471</v>
      </c>
      <c r="K117" s="163">
        <v>9.70483471</v>
      </c>
      <c r="L117" s="163">
        <v>20.67</v>
      </c>
      <c r="M117" s="164">
        <v>15.47045391</v>
      </c>
      <c r="N117" s="19">
        <f t="shared" ref="N117:T117" si="117">F117/F116/$E117*$E116-1</f>
        <v>0.02083935507</v>
      </c>
      <c r="O117" s="19">
        <f t="shared" si="117"/>
        <v>0.04367918397</v>
      </c>
      <c r="P117" s="19">
        <f t="shared" si="117"/>
        <v>0.04363218907</v>
      </c>
      <c r="Q117" s="19">
        <f t="shared" si="117"/>
        <v>0.02083935507</v>
      </c>
      <c r="R117" s="19">
        <f t="shared" si="117"/>
        <v>0</v>
      </c>
      <c r="S117" s="19">
        <f t="shared" si="117"/>
        <v>0</v>
      </c>
      <c r="T117" s="19">
        <f t="shared" si="117"/>
        <v>0.03921552313</v>
      </c>
      <c r="U117" s="166">
        <v>0.0</v>
      </c>
      <c r="V117" s="166">
        <v>0.0</v>
      </c>
      <c r="W117" s="19">
        <f t="array" ref="W117">mmult(N117:T117,'Parameters &amp; Main Results'!$B$6:$B$12)-'Parameters &amp; Main Results'!$B$16/12+mmult(U117:V117,'Parameters &amp; Main Results'!$B$14:$B$15)</f>
        <v>0.02650764563</v>
      </c>
      <c r="X117" s="77">
        <f t="shared" si="5"/>
        <v>22210.9431</v>
      </c>
      <c r="Y117" s="77">
        <f>X117/offset(X117,'Parameters &amp; Main Results'!$B$32,0)</f>
        <v>23.76228158</v>
      </c>
      <c r="Z117" s="77">
        <f>sumproduct(X117:offset(X117,'Parameters &amp; Main Results'!$B$32-1,0) , 'Cash Flow Assist'!$P$11:offset('Cash Flow Assist'!$P$11,'Parameters &amp; Main Results'!$B$32-1,0)  )/offset(X117,'Parameters &amp; Main Results'!$B$32,0)</f>
        <v>4720.709335</v>
      </c>
      <c r="AA117" s="77">
        <f>sumproduct(X117:offset(X117,'Parameters &amp; Main Results'!$B$32-1,0),'Parameters &amp; Main Results'!$B$36:offset('Parameters &amp; Main Results'!$B$36,'Parameters &amp; Main Results'!$B$32-1,0)   )/offset(X117,'Parameters &amp; Main Results'!$B$32,0)</f>
        <v>0.8589344139</v>
      </c>
      <c r="AB117" s="167">
        <f t="shared" si="6"/>
        <v>0</v>
      </c>
    </row>
    <row r="118">
      <c r="A118">
        <f t="shared" si="17"/>
        <v>5</v>
      </c>
      <c r="B118">
        <f t="shared" si="18"/>
        <v>1880</v>
      </c>
      <c r="C118" s="77">
        <f t="shared" si="3"/>
        <v>1880.333333</v>
      </c>
      <c r="D118" s="71" t="s">
        <v>116</v>
      </c>
      <c r="E118" s="162">
        <v>9.41941984</v>
      </c>
      <c r="F118" s="163">
        <v>183.6505</v>
      </c>
      <c r="G118" s="163">
        <v>153.5629</v>
      </c>
      <c r="H118" s="163">
        <v>173.8325076</v>
      </c>
      <c r="I118" s="163">
        <v>183.6505</v>
      </c>
      <c r="J118" s="163">
        <v>9.41941984</v>
      </c>
      <c r="K118" s="163">
        <v>9.41941984</v>
      </c>
      <c r="L118" s="163">
        <v>20.67</v>
      </c>
      <c r="M118" s="164">
        <v>14.64609845</v>
      </c>
      <c r="N118" s="19">
        <f t="shared" ref="N118:T118" si="118">F118/F117/$E118*$E117-1</f>
        <v>-0.04746611712</v>
      </c>
      <c r="O118" s="19">
        <f t="shared" si="118"/>
        <v>0.04311109136</v>
      </c>
      <c r="P118" s="19">
        <f t="shared" si="118"/>
        <v>0.03467946257</v>
      </c>
      <c r="Q118" s="19">
        <f t="shared" si="118"/>
        <v>-0.04746611712</v>
      </c>
      <c r="R118" s="19">
        <f t="shared" si="118"/>
        <v>0</v>
      </c>
      <c r="S118" s="19">
        <f t="shared" si="118"/>
        <v>0</v>
      </c>
      <c r="T118" s="19">
        <f t="shared" si="118"/>
        <v>0.03030068463</v>
      </c>
      <c r="U118" s="166">
        <v>0.0</v>
      </c>
      <c r="V118" s="166">
        <v>0.0</v>
      </c>
      <c r="W118" s="19">
        <f t="array" ref="W118">mmult(N118:T118,'Parameters &amp; Main Results'!$B$6:$B$12)-'Parameters &amp; Main Results'!$B$16/12+mmult(U118:V118,'Parameters &amp; Main Results'!$B$14:$B$15)</f>
        <v>-0.02486348167</v>
      </c>
      <c r="X118" s="77">
        <f t="shared" si="5"/>
        <v>21637.38691</v>
      </c>
      <c r="Y118" s="77">
        <f>X118/offset(X118,'Parameters &amp; Main Results'!$B$32,0)</f>
        <v>23.11553716</v>
      </c>
      <c r="Z118" s="77">
        <f>sumproduct(X118:offset(X118,'Parameters &amp; Main Results'!$B$32-1,0) , 'Cash Flow Assist'!$P$11:offset('Cash Flow Assist'!$P$11,'Parameters &amp; Main Results'!$B$32-1,0)  )/offset(X118,'Parameters &amp; Main Results'!$B$32,0)</f>
        <v>4691.22387</v>
      </c>
      <c r="AA118" s="77">
        <f>sumproduct(X118:offset(X118,'Parameters &amp; Main Results'!$B$32-1,0),'Parameters &amp; Main Results'!$B$36:offset('Parameters &amp; Main Results'!$B$36,'Parameters &amp; Main Results'!$B$32-1,0)   )/offset(X118,'Parameters &amp; Main Results'!$B$32,0)</f>
        <v>0.8564065775</v>
      </c>
      <c r="AB118" s="167">
        <f t="shared" si="6"/>
        <v>-0.04746611712</v>
      </c>
    </row>
    <row r="119">
      <c r="A119">
        <f t="shared" si="17"/>
        <v>6</v>
      </c>
      <c r="B119">
        <f t="shared" si="18"/>
        <v>1880</v>
      </c>
      <c r="C119" s="77">
        <f t="shared" si="3"/>
        <v>1880.416667</v>
      </c>
      <c r="D119" s="71" t="s">
        <v>116</v>
      </c>
      <c r="E119" s="162">
        <v>9.22908926</v>
      </c>
      <c r="F119" s="163">
        <v>184.9131</v>
      </c>
      <c r="G119" s="163">
        <v>155.8117</v>
      </c>
      <c r="H119" s="163">
        <v>174.57129575</v>
      </c>
      <c r="I119" s="163">
        <v>184.9131</v>
      </c>
      <c r="J119" s="163">
        <v>9.22908926</v>
      </c>
      <c r="K119" s="163">
        <v>9.22908926</v>
      </c>
      <c r="L119" s="163">
        <v>20.67</v>
      </c>
      <c r="M119" s="164">
        <v>14.94647435</v>
      </c>
      <c r="N119" s="19">
        <f t="shared" ref="N119:T119" si="119">F119/F118/$E119*$E118-1</f>
        <v>0.02763969753</v>
      </c>
      <c r="O119" s="19">
        <f t="shared" si="119"/>
        <v>0.03556906665</v>
      </c>
      <c r="P119" s="19">
        <f t="shared" si="119"/>
        <v>0.02496054675</v>
      </c>
      <c r="Q119" s="19">
        <f t="shared" si="119"/>
        <v>0.02763969753</v>
      </c>
      <c r="R119" s="19">
        <f t="shared" si="119"/>
        <v>0</v>
      </c>
      <c r="S119" s="19">
        <f t="shared" si="119"/>
        <v>0</v>
      </c>
      <c r="T119" s="19">
        <f t="shared" si="119"/>
        <v>0.02062289947</v>
      </c>
      <c r="U119" s="166">
        <v>0.0</v>
      </c>
      <c r="V119" s="166">
        <v>0.0</v>
      </c>
      <c r="W119" s="19">
        <f t="array" ref="W119">mmult(N119:T119,'Parameters &amp; Main Results'!$B$6:$B$12)-'Parameters &amp; Main Results'!$B$16/12+mmult(U119:V119,'Parameters &amp; Main Results'!$B$14:$B$15)</f>
        <v>0.02958037315</v>
      </c>
      <c r="X119" s="77">
        <f t="shared" si="5"/>
        <v>22189.08482</v>
      </c>
      <c r="Y119" s="77">
        <f>X119/offset(X119,'Parameters &amp; Main Results'!$B$32,0)</f>
        <v>19.43549781</v>
      </c>
      <c r="Z119" s="77">
        <f>sumproduct(X119:offset(X119,'Parameters &amp; Main Results'!$B$32-1,0) , 'Cash Flow Assist'!$P$11:offset('Cash Flow Assist'!$P$11,'Parameters &amp; Main Results'!$B$32-1,0)  )/offset(X119,'Parameters &amp; Main Results'!$B$32,0)</f>
        <v>3828.168543</v>
      </c>
      <c r="AA119" s="77">
        <f>sumproduct(X119:offset(X119,'Parameters &amp; Main Results'!$B$32-1,0),'Parameters &amp; Main Results'!$B$36:offset('Parameters &amp; Main Results'!$B$36,'Parameters &amp; Main Results'!$B$32-1,0)   )/offset(X119,'Parameters &amp; Main Results'!$B$32,0)</f>
        <v>0.7012525761</v>
      </c>
      <c r="AB119" s="167">
        <f t="shared" si="6"/>
        <v>-0.02113836871</v>
      </c>
    </row>
    <row r="120">
      <c r="A120">
        <f t="shared" si="17"/>
        <v>7</v>
      </c>
      <c r="B120">
        <f t="shared" si="18"/>
        <v>1880</v>
      </c>
      <c r="C120" s="77">
        <f t="shared" si="3"/>
        <v>1880.5</v>
      </c>
      <c r="D120" s="71" t="s">
        <v>116</v>
      </c>
      <c r="E120" s="162">
        <v>9.22908926</v>
      </c>
      <c r="F120" s="163">
        <v>194.3595</v>
      </c>
      <c r="G120" s="163">
        <v>155.4904</v>
      </c>
      <c r="H120" s="163">
        <v>175.31322376</v>
      </c>
      <c r="I120" s="163">
        <v>194.3595</v>
      </c>
      <c r="J120" s="163">
        <v>9.22908926</v>
      </c>
      <c r="K120" s="163">
        <v>9.22908926</v>
      </c>
      <c r="L120" s="163">
        <v>20.67</v>
      </c>
      <c r="M120" s="164">
        <v>15.59623014</v>
      </c>
      <c r="N120" s="19">
        <f t="shared" ref="N120:T120" si="120">F120/F119/$E120*$E119-1</f>
        <v>0.05108561806</v>
      </c>
      <c r="O120" s="19">
        <f t="shared" si="120"/>
        <v>-0.00206210445</v>
      </c>
      <c r="P120" s="19">
        <f t="shared" si="120"/>
        <v>0.004250000018</v>
      </c>
      <c r="Q120" s="19">
        <f t="shared" si="120"/>
        <v>0.05108561806</v>
      </c>
      <c r="R120" s="19">
        <f t="shared" si="120"/>
        <v>0</v>
      </c>
      <c r="S120" s="19">
        <f t="shared" si="120"/>
        <v>0</v>
      </c>
      <c r="T120" s="19">
        <f t="shared" si="120"/>
        <v>0</v>
      </c>
      <c r="U120" s="166">
        <v>0.0</v>
      </c>
      <c r="V120" s="166">
        <v>0.0</v>
      </c>
      <c r="W120" s="19">
        <f t="array" ref="W120">mmult(N120:T120,'Parameters &amp; Main Results'!$B$6:$B$12)-'Parameters &amp; Main Results'!$B$16/12+mmult(U120:V120,'Parameters &amp; Main Results'!$B$14:$B$15)</f>
        <v>0.03775702076</v>
      </c>
      <c r="X120" s="77">
        <f t="shared" si="5"/>
        <v>21551.58101</v>
      </c>
      <c r="Y120" s="77">
        <f>X120/offset(X120,'Parameters &amp; Main Results'!$B$32,0)</f>
        <v>19.98483538</v>
      </c>
      <c r="Z120" s="77">
        <f>sumproduct(X120:offset(X120,'Parameters &amp; Main Results'!$B$32-1,0) , 'Cash Flow Assist'!$P$11:offset('Cash Flow Assist'!$P$11,'Parameters &amp; Main Results'!$B$32-1,0)  )/offset(X120,'Parameters &amp; Main Results'!$B$32,0)</f>
        <v>4033.292385</v>
      </c>
      <c r="AA120" s="77">
        <f>sumproduct(X120:offset(X120,'Parameters &amp; Main Results'!$B$32-1,0),'Parameters &amp; Main Results'!$B$36:offset('Parameters &amp; Main Results'!$B$36,'Parameters &amp; Main Results'!$B$32-1,0)   )/offset(X120,'Parameters &amp; Main Results'!$B$32,0)</f>
        <v>0.7414792734</v>
      </c>
      <c r="AB120" s="167">
        <f t="shared" si="6"/>
        <v>0</v>
      </c>
    </row>
    <row r="121">
      <c r="A121">
        <f t="shared" si="17"/>
        <v>8</v>
      </c>
      <c r="B121">
        <f t="shared" si="18"/>
        <v>1880</v>
      </c>
      <c r="C121" s="77">
        <f t="shared" si="3"/>
        <v>1880.583333</v>
      </c>
      <c r="D121" s="71" t="s">
        <v>116</v>
      </c>
      <c r="E121" s="162">
        <v>9.22908926</v>
      </c>
      <c r="F121" s="163">
        <v>202.4048</v>
      </c>
      <c r="G121" s="163">
        <v>157.7545</v>
      </c>
      <c r="H121" s="163">
        <v>176.05830496</v>
      </c>
      <c r="I121" s="163">
        <v>202.4048</v>
      </c>
      <c r="J121" s="163">
        <v>9.22908926</v>
      </c>
      <c r="K121" s="163">
        <v>9.22908926</v>
      </c>
      <c r="L121" s="163">
        <v>20.67</v>
      </c>
      <c r="M121" s="164">
        <v>16.12306963</v>
      </c>
      <c r="N121" s="19">
        <f t="shared" ref="N121:T121" si="121">F121/F120/$E121*$E120-1</f>
        <v>0.0413939118</v>
      </c>
      <c r="O121" s="19">
        <f t="shared" si="121"/>
        <v>0.01456102756</v>
      </c>
      <c r="P121" s="19">
        <f t="shared" si="121"/>
        <v>0.004249999994</v>
      </c>
      <c r="Q121" s="19">
        <f t="shared" si="121"/>
        <v>0.0413939118</v>
      </c>
      <c r="R121" s="19">
        <f t="shared" si="121"/>
        <v>0</v>
      </c>
      <c r="S121" s="19">
        <f t="shared" si="121"/>
        <v>0</v>
      </c>
      <c r="T121" s="19">
        <f t="shared" si="121"/>
        <v>0</v>
      </c>
      <c r="U121" s="166">
        <v>0.0</v>
      </c>
      <c r="V121" s="166">
        <v>0.0</v>
      </c>
      <c r="W121" s="19">
        <f t="array" ref="W121">mmult(N121:T121,'Parameters &amp; Main Results'!$B$6:$B$12)-'Parameters &amp; Main Results'!$B$16/12+mmult(U121:V121,'Parameters &amp; Main Results'!$B$14:$B$15)</f>
        <v>0.03464402407</v>
      </c>
      <c r="X121" s="77">
        <f t="shared" si="5"/>
        <v>20767.46346</v>
      </c>
      <c r="Y121" s="77">
        <f>X121/offset(X121,'Parameters &amp; Main Results'!$B$32,0)</f>
        <v>19.9552541</v>
      </c>
      <c r="Z121" s="77">
        <f>sumproduct(X121:offset(X121,'Parameters &amp; Main Results'!$B$32-1,0) , 'Cash Flow Assist'!$P$11:offset('Cash Flow Assist'!$P$11,'Parameters &amp; Main Results'!$B$32-1,0)  )/offset(X121,'Parameters &amp; Main Results'!$B$32,0)</f>
        <v>4159.70957</v>
      </c>
      <c r="AA121" s="77">
        <f>sumproduct(X121:offset(X121,'Parameters &amp; Main Results'!$B$32-1,0),'Parameters &amp; Main Results'!$B$36:offset('Parameters &amp; Main Results'!$B$36,'Parameters &amp; Main Results'!$B$32-1,0)   )/offset(X121,'Parameters &amp; Main Results'!$B$32,0)</f>
        <v>0.7674780927</v>
      </c>
      <c r="AB121" s="167">
        <f t="shared" si="6"/>
        <v>0</v>
      </c>
    </row>
    <row r="122">
      <c r="A122">
        <f t="shared" si="17"/>
        <v>9</v>
      </c>
      <c r="B122">
        <f t="shared" si="18"/>
        <v>1880</v>
      </c>
      <c r="C122" s="77">
        <f t="shared" si="3"/>
        <v>1880.666667</v>
      </c>
      <c r="D122" s="71" t="s">
        <v>116</v>
      </c>
      <c r="E122" s="162">
        <v>9.32425455</v>
      </c>
      <c r="F122" s="163">
        <v>202.7296</v>
      </c>
      <c r="G122" s="163">
        <v>157.5156</v>
      </c>
      <c r="H122" s="163">
        <v>176.80655276</v>
      </c>
      <c r="I122" s="163">
        <v>202.7296</v>
      </c>
      <c r="J122" s="163">
        <v>9.32425455</v>
      </c>
      <c r="K122" s="163">
        <v>9.32425455</v>
      </c>
      <c r="L122" s="163">
        <v>20.67</v>
      </c>
      <c r="M122" s="164">
        <v>15.86488571</v>
      </c>
      <c r="N122" s="19">
        <f t="shared" ref="N122:T122" si="122">F122/F121/$E122*$E121-1</f>
        <v>-0.008617881852</v>
      </c>
      <c r="O122" s="19">
        <f t="shared" si="122"/>
        <v>-0.01170513122</v>
      </c>
      <c r="P122" s="19">
        <f t="shared" si="122"/>
        <v>-0.00599958529</v>
      </c>
      <c r="Q122" s="19">
        <f t="shared" si="122"/>
        <v>-0.008617881852</v>
      </c>
      <c r="R122" s="19">
        <f t="shared" si="122"/>
        <v>0</v>
      </c>
      <c r="S122" s="19">
        <f t="shared" si="122"/>
        <v>0</v>
      </c>
      <c r="T122" s="19">
        <f t="shared" si="122"/>
        <v>-0.01020620892</v>
      </c>
      <c r="U122" s="166">
        <v>0.0</v>
      </c>
      <c r="V122" s="166">
        <v>0.0</v>
      </c>
      <c r="W122" s="19">
        <f t="array" ref="W122">mmult(N122:T122,'Parameters &amp; Main Results'!$B$6:$B$12)-'Parameters &amp; Main Results'!$B$16/12+mmult(U122:V122,'Parameters &amp; Main Results'!$B$14:$B$15)</f>
        <v>-0.00943136086</v>
      </c>
      <c r="X122" s="77">
        <f t="shared" si="5"/>
        <v>20072.08564</v>
      </c>
      <c r="Y122" s="77">
        <f>X122/offset(X122,'Parameters &amp; Main Results'!$B$32,0)</f>
        <v>19.75398905</v>
      </c>
      <c r="Z122" s="77">
        <f>sumproduct(X122:offset(X122,'Parameters &amp; Main Results'!$B$32-1,0) , 'Cash Flow Assist'!$P$11:offset('Cash Flow Assist'!$P$11,'Parameters &amp; Main Results'!$B$32-1,0)  )/offset(X122,'Parameters &amp; Main Results'!$B$32,0)</f>
        <v>4240.996982</v>
      </c>
      <c r="AA122" s="77">
        <f>sumproduct(X122:offset(X122,'Parameters &amp; Main Results'!$B$32-1,0),'Parameters &amp; Main Results'!$B$36:offset('Parameters &amp; Main Results'!$B$36,'Parameters &amp; Main Results'!$B$32-1,0)   )/offset(X122,'Parameters &amp; Main Results'!$B$32,0)</f>
        <v>0.7853170281</v>
      </c>
      <c r="AB122" s="167">
        <f t="shared" si="6"/>
        <v>-0.008617881852</v>
      </c>
    </row>
    <row r="123">
      <c r="A123">
        <f t="shared" si="17"/>
        <v>10</v>
      </c>
      <c r="B123">
        <f t="shared" si="18"/>
        <v>1880</v>
      </c>
      <c r="C123" s="77">
        <f t="shared" si="3"/>
        <v>1880.75</v>
      </c>
      <c r="D123" s="71" t="s">
        <v>116</v>
      </c>
      <c r="E123" s="162">
        <v>9.32425455</v>
      </c>
      <c r="F123" s="163">
        <v>209.3853</v>
      </c>
      <c r="G123" s="163">
        <v>156.462</v>
      </c>
      <c r="H123" s="163">
        <v>177.55798061</v>
      </c>
      <c r="I123" s="163">
        <v>209.3853</v>
      </c>
      <c r="J123" s="163">
        <v>9.32425455</v>
      </c>
      <c r="K123" s="163">
        <v>9.32425455</v>
      </c>
      <c r="L123" s="163">
        <v>20.67</v>
      </c>
      <c r="M123" s="164">
        <v>16.26369561</v>
      </c>
      <c r="N123" s="19">
        <f t="shared" ref="N123:T123" si="123">F123/F122/$E123*$E122-1</f>
        <v>0.03283043029</v>
      </c>
      <c r="O123" s="19">
        <f t="shared" si="123"/>
        <v>-0.006688861294</v>
      </c>
      <c r="P123" s="19">
        <f t="shared" si="123"/>
        <v>0.004250000004</v>
      </c>
      <c r="Q123" s="19">
        <f t="shared" si="123"/>
        <v>0.03283043029</v>
      </c>
      <c r="R123" s="19">
        <f t="shared" si="123"/>
        <v>0</v>
      </c>
      <c r="S123" s="19">
        <f t="shared" si="123"/>
        <v>0</v>
      </c>
      <c r="T123" s="19">
        <f t="shared" si="123"/>
        <v>0</v>
      </c>
      <c r="U123" s="166">
        <v>0.0</v>
      </c>
      <c r="V123" s="166">
        <v>0.0</v>
      </c>
      <c r="W123" s="19">
        <f t="array" ref="W123">mmult(N123:T123,'Parameters &amp; Main Results'!$B$6:$B$12)-'Parameters &amp; Main Results'!$B$16/12+mmult(U123:V123,'Parameters &amp; Main Results'!$B$14:$B$15)</f>
        <v>0.02290894073</v>
      </c>
      <c r="X123" s="77">
        <f t="shared" si="5"/>
        <v>20263.19515</v>
      </c>
      <c r="Y123" s="77">
        <f>X123/offset(X123,'Parameters &amp; Main Results'!$B$32,0)</f>
        <v>20.22538005</v>
      </c>
      <c r="Z123" s="77">
        <f>sumproduct(X123:offset(X123,'Parameters &amp; Main Results'!$B$32-1,0) , 'Cash Flow Assist'!$P$11:offset('Cash Flow Assist'!$P$11,'Parameters &amp; Main Results'!$B$32-1,0)  )/offset(X123,'Parameters &amp; Main Results'!$B$32,0)</f>
        <v>4282.226949</v>
      </c>
      <c r="AA123" s="77">
        <f>sumproduct(X123:offset(X123,'Parameters &amp; Main Results'!$B$32-1,0),'Parameters &amp; Main Results'!$B$36:offset('Parameters &amp; Main Results'!$B$36,'Parameters &amp; Main Results'!$B$32-1,0)   )/offset(X123,'Parameters &amp; Main Results'!$B$32,0)</f>
        <v>0.7957032655</v>
      </c>
      <c r="AB123" s="167">
        <f t="shared" si="6"/>
        <v>0</v>
      </c>
    </row>
    <row r="124">
      <c r="A124">
        <f t="shared" si="17"/>
        <v>11</v>
      </c>
      <c r="B124">
        <f t="shared" si="18"/>
        <v>1880</v>
      </c>
      <c r="C124" s="77">
        <f t="shared" si="3"/>
        <v>1880.833333</v>
      </c>
      <c r="D124" s="71" t="s">
        <v>116</v>
      </c>
      <c r="E124" s="162">
        <v>9.41941984</v>
      </c>
      <c r="F124" s="163">
        <v>221.4574</v>
      </c>
      <c r="G124" s="163">
        <v>160.8159</v>
      </c>
      <c r="H124" s="163">
        <v>178.31260203</v>
      </c>
      <c r="I124" s="163">
        <v>221.4574</v>
      </c>
      <c r="J124" s="163">
        <v>9.41941984</v>
      </c>
      <c r="K124" s="163">
        <v>9.41941984</v>
      </c>
      <c r="L124" s="163">
        <v>20.67</v>
      </c>
      <c r="M124" s="164">
        <v>16.89981422</v>
      </c>
      <c r="N124" s="19">
        <f t="shared" ref="N124:T124" si="124">F124/F123/$E124*$E123-1</f>
        <v>0.04696936667</v>
      </c>
      <c r="O124" s="19">
        <f t="shared" si="124"/>
        <v>0.01744296854</v>
      </c>
      <c r="P124" s="19">
        <f t="shared" si="124"/>
        <v>-0.005896032768</v>
      </c>
      <c r="Q124" s="19">
        <f t="shared" si="124"/>
        <v>0.04696936667</v>
      </c>
      <c r="R124" s="19">
        <f t="shared" si="124"/>
        <v>0</v>
      </c>
      <c r="S124" s="19">
        <f t="shared" si="124"/>
        <v>0</v>
      </c>
      <c r="T124" s="19">
        <f t="shared" si="124"/>
        <v>-0.01010309463</v>
      </c>
      <c r="U124" s="166">
        <v>0.0</v>
      </c>
      <c r="V124" s="166">
        <v>0.0</v>
      </c>
      <c r="W124" s="19">
        <f t="array" ref="W124">mmult(N124:T124,'Parameters &amp; Main Results'!$B$6:$B$12)-'Parameters &amp; Main Results'!$B$16/12+mmult(U124:V124,'Parameters &amp; Main Results'!$B$14:$B$15)</f>
        <v>0.03954610047</v>
      </c>
      <c r="X124" s="77">
        <f t="shared" si="5"/>
        <v>19809.38316</v>
      </c>
      <c r="Y124" s="77">
        <f>X124/offset(X124,'Parameters &amp; Main Results'!$B$32,0)</f>
        <v>20.46194808</v>
      </c>
      <c r="Z124" s="77">
        <f>sumproduct(X124:offset(X124,'Parameters &amp; Main Results'!$B$32-1,0) , 'Cash Flow Assist'!$P$11:offset('Cash Flow Assist'!$P$11,'Parameters &amp; Main Results'!$B$32-1,0)  )/offset(X124,'Parameters &amp; Main Results'!$B$32,0)</f>
        <v>4411.667312</v>
      </c>
      <c r="AA124" s="77">
        <f>sumproduct(X124:offset(X124,'Parameters &amp; Main Results'!$B$32-1,0),'Parameters &amp; Main Results'!$B$36:offset('Parameters &amp; Main Results'!$B$36,'Parameters &amp; Main Results'!$B$32-1,0)   )/offset(X124,'Parameters &amp; Main Results'!$B$32,0)</f>
        <v>0.8227149331</v>
      </c>
      <c r="AB124" s="167">
        <f t="shared" si="6"/>
        <v>0</v>
      </c>
    </row>
    <row r="125">
      <c r="A125">
        <f t="shared" si="17"/>
        <v>12</v>
      </c>
      <c r="B125">
        <f t="shared" si="18"/>
        <v>1880</v>
      </c>
      <c r="C125" s="77">
        <f t="shared" si="3"/>
        <v>1880.916667</v>
      </c>
      <c r="D125" s="71" t="s">
        <v>116</v>
      </c>
      <c r="E125" s="162">
        <v>9.51458512</v>
      </c>
      <c r="F125" s="163">
        <v>231.1261</v>
      </c>
      <c r="G125" s="163">
        <v>163.0232</v>
      </c>
      <c r="H125" s="163">
        <v>179.07043058</v>
      </c>
      <c r="I125" s="163">
        <v>231.1261</v>
      </c>
      <c r="J125" s="163">
        <v>9.51458512</v>
      </c>
      <c r="K125" s="163">
        <v>9.51458512</v>
      </c>
      <c r="L125" s="163">
        <v>20.67</v>
      </c>
      <c r="M125" s="164">
        <v>17.33208891</v>
      </c>
      <c r="N125" s="19">
        <f t="shared" ref="N125:T125" si="125">F125/F124/$E125*$E124-1</f>
        <v>0.03322068732</v>
      </c>
      <c r="O125" s="19">
        <f t="shared" si="125"/>
        <v>0.003586306493</v>
      </c>
      <c r="P125" s="19">
        <f t="shared" si="125"/>
        <v>-0.005794550728</v>
      </c>
      <c r="Q125" s="19">
        <f t="shared" si="125"/>
        <v>0.03322068732</v>
      </c>
      <c r="R125" s="19">
        <f t="shared" si="125"/>
        <v>0</v>
      </c>
      <c r="S125" s="19">
        <f t="shared" si="125"/>
        <v>0</v>
      </c>
      <c r="T125" s="19">
        <f t="shared" si="125"/>
        <v>-0.010002042</v>
      </c>
      <c r="U125" s="166">
        <v>0.0</v>
      </c>
      <c r="V125" s="166">
        <v>0.0</v>
      </c>
      <c r="W125" s="19">
        <f t="array" ref="W125">mmult(N125:T125,'Parameters &amp; Main Results'!$B$6:$B$12)-'Parameters &amp; Main Results'!$B$16/12+mmult(U125:V125,'Parameters &amp; Main Results'!$B$14:$B$15)</f>
        <v>0.02577042545</v>
      </c>
      <c r="X125" s="77">
        <f t="shared" si="5"/>
        <v>19055.80056</v>
      </c>
      <c r="Y125" s="77">
        <f>X125/offset(X125,'Parameters &amp; Main Results'!$B$32,0)</f>
        <v>19.21457257</v>
      </c>
      <c r="Z125" s="77">
        <f>sumproduct(X125:offset(X125,'Parameters &amp; Main Results'!$B$32-1,0) , 'Cash Flow Assist'!$P$11:offset('Cash Flow Assist'!$P$11,'Parameters &amp; Main Results'!$B$32-1,0)  )/offset(X125,'Parameters &amp; Main Results'!$B$32,0)</f>
        <v>4287.559316</v>
      </c>
      <c r="AA125" s="77">
        <f>sumproduct(X125:offset(X125,'Parameters &amp; Main Results'!$B$32-1,0),'Parameters &amp; Main Results'!$B$36:offset('Parameters &amp; Main Results'!$B$36,'Parameters &amp; Main Results'!$B$32-1,0)   )/offset(X125,'Parameters &amp; Main Results'!$B$32,0)</f>
        <v>0.8022553894</v>
      </c>
      <c r="AB125" s="167">
        <f t="shared" si="6"/>
        <v>0</v>
      </c>
    </row>
    <row r="126">
      <c r="A126">
        <f t="shared" si="17"/>
        <v>1</v>
      </c>
      <c r="B126">
        <f t="shared" si="18"/>
        <v>1881</v>
      </c>
      <c r="C126" s="77">
        <f t="shared" si="3"/>
        <v>1881</v>
      </c>
      <c r="D126" s="71" t="s">
        <v>116</v>
      </c>
      <c r="E126" s="162">
        <v>9.41941984</v>
      </c>
      <c r="F126" s="163">
        <v>245.7401</v>
      </c>
      <c r="G126" s="163">
        <v>164.4138</v>
      </c>
      <c r="H126" s="163">
        <v>179.78522005</v>
      </c>
      <c r="I126" s="163">
        <v>245.7401</v>
      </c>
      <c r="J126" s="163">
        <v>9.41941984</v>
      </c>
      <c r="K126" s="163">
        <v>9.41941984</v>
      </c>
      <c r="L126" s="163">
        <v>20.67</v>
      </c>
      <c r="M126" s="164">
        <v>18.48021972</v>
      </c>
      <c r="N126" s="19">
        <f t="shared" ref="N126:T126" si="126">F126/F125/$E126*$E125-1</f>
        <v>0.0739714607</v>
      </c>
      <c r="O126" s="19">
        <f t="shared" si="126"/>
        <v>0.01871934795</v>
      </c>
      <c r="P126" s="19">
        <f t="shared" si="126"/>
        <v>0.01413508842</v>
      </c>
      <c r="Q126" s="19">
        <f t="shared" si="126"/>
        <v>0.0739714607</v>
      </c>
      <c r="R126" s="19">
        <f t="shared" si="126"/>
        <v>0</v>
      </c>
      <c r="S126" s="19">
        <f t="shared" si="126"/>
        <v>0</v>
      </c>
      <c r="T126" s="19">
        <f t="shared" si="126"/>
        <v>0.01010309357</v>
      </c>
      <c r="U126" s="166">
        <v>0.0</v>
      </c>
      <c r="V126" s="166">
        <v>0.0</v>
      </c>
      <c r="W126" s="19">
        <f t="array" ref="W126">mmult(N126:T126,'Parameters &amp; Main Results'!$B$6:$B$12)-'Parameters &amp; Main Results'!$B$16/12+mmult(U126:V126,'Parameters &amp; Main Results'!$B$14:$B$15)</f>
        <v>0.06011676585</v>
      </c>
      <c r="X126" s="77">
        <f t="shared" si="5"/>
        <v>18577.06177</v>
      </c>
      <c r="Y126" s="77">
        <f>X126/offset(X126,'Parameters &amp; Main Results'!$B$32,0)</f>
        <v>18.6498335</v>
      </c>
      <c r="Z126" s="77">
        <f>sumproduct(X126:offset(X126,'Parameters &amp; Main Results'!$B$32-1,0) , 'Cash Flow Assist'!$P$11:offset('Cash Flow Assist'!$P$11,'Parameters &amp; Main Results'!$B$32-1,0)  )/offset(X126,'Parameters &amp; Main Results'!$B$32,0)</f>
        <v>4250.652768</v>
      </c>
      <c r="AA126" s="77">
        <f>sumproduct(X126:offset(X126,'Parameters &amp; Main Results'!$B$32-1,0),'Parameters &amp; Main Results'!$B$36:offset('Parameters &amp; Main Results'!$B$36,'Parameters &amp; Main Results'!$B$32-1,0)   )/offset(X126,'Parameters &amp; Main Results'!$B$32,0)</f>
        <v>0.7979205987</v>
      </c>
      <c r="AB126" s="167">
        <f t="shared" si="6"/>
        <v>0</v>
      </c>
    </row>
    <row r="127">
      <c r="A127">
        <f t="shared" si="17"/>
        <v>2</v>
      </c>
      <c r="B127">
        <f t="shared" si="18"/>
        <v>1881</v>
      </c>
      <c r="C127" s="77">
        <f t="shared" si="3"/>
        <v>1881.083333</v>
      </c>
      <c r="D127" s="71" t="s">
        <v>116</v>
      </c>
      <c r="E127" s="162">
        <v>9.51458512</v>
      </c>
      <c r="F127" s="163">
        <v>245.6166</v>
      </c>
      <c r="G127" s="163">
        <v>165.5328</v>
      </c>
      <c r="H127" s="163">
        <v>180.50286272</v>
      </c>
      <c r="I127" s="163">
        <v>245.6166</v>
      </c>
      <c r="J127" s="163">
        <v>9.51458512</v>
      </c>
      <c r="K127" s="163">
        <v>9.51458512</v>
      </c>
      <c r="L127" s="163">
        <v>20.67</v>
      </c>
      <c r="M127" s="164">
        <v>18.1393169</v>
      </c>
      <c r="N127" s="19">
        <f t="shared" ref="N127:T127" si="127">F127/F126/$E127*$E126-1</f>
        <v>-0.01049957882</v>
      </c>
      <c r="O127" s="19">
        <f t="shared" si="127"/>
        <v>-0.003264117843</v>
      </c>
      <c r="P127" s="19">
        <f t="shared" si="127"/>
        <v>-0.006050300153</v>
      </c>
      <c r="Q127" s="19">
        <f t="shared" si="127"/>
        <v>-0.01049957882</v>
      </c>
      <c r="R127" s="19">
        <f t="shared" si="127"/>
        <v>0</v>
      </c>
      <c r="S127" s="19">
        <f t="shared" si="127"/>
        <v>0</v>
      </c>
      <c r="T127" s="19">
        <f t="shared" si="127"/>
        <v>-0.010002042</v>
      </c>
      <c r="U127" s="166">
        <v>0.0</v>
      </c>
      <c r="V127" s="166">
        <v>0.0</v>
      </c>
      <c r="W127" s="19">
        <f t="array" ref="W127">mmult(N127:T127,'Parameters &amp; Main Results'!$B$6:$B$12)-'Parameters &amp; Main Results'!$B$16/12+mmult(U127:V127,'Parameters &amp; Main Results'!$B$14:$B$15)</f>
        <v>-0.008732380244</v>
      </c>
      <c r="X127" s="77">
        <f t="shared" si="5"/>
        <v>17523.59964</v>
      </c>
      <c r="Y127" s="77">
        <f>X127/offset(X127,'Parameters &amp; Main Results'!$B$32,0)</f>
        <v>17.04088577</v>
      </c>
      <c r="Z127" s="77">
        <f>sumproduct(X127:offset(X127,'Parameters &amp; Main Results'!$B$32-1,0) , 'Cash Flow Assist'!$P$11:offset('Cash Flow Assist'!$P$11,'Parameters &amp; Main Results'!$B$32-1,0)  )/offset(X127,'Parameters &amp; Main Results'!$B$32,0)</f>
        <v>4100.336307</v>
      </c>
      <c r="AA127" s="77">
        <f>sumproduct(X127:offset(X127,'Parameters &amp; Main Results'!$B$32-1,0),'Parameters &amp; Main Results'!$B$36:offset('Parameters &amp; Main Results'!$B$36,'Parameters &amp; Main Results'!$B$32-1,0)   )/offset(X127,'Parameters &amp; Main Results'!$B$32,0)</f>
        <v>0.7722010441</v>
      </c>
      <c r="AB127" s="167">
        <f t="shared" si="6"/>
        <v>-0.01049957882</v>
      </c>
    </row>
    <row r="128">
      <c r="A128">
        <f t="shared" si="17"/>
        <v>3</v>
      </c>
      <c r="B128">
        <f t="shared" si="18"/>
        <v>1881</v>
      </c>
      <c r="C128" s="77">
        <f t="shared" si="3"/>
        <v>1881.166667</v>
      </c>
      <c r="D128" s="71" t="s">
        <v>116</v>
      </c>
      <c r="E128" s="162">
        <v>9.51458512</v>
      </c>
      <c r="F128" s="163">
        <v>249.4287</v>
      </c>
      <c r="G128" s="163">
        <v>166.6601</v>
      </c>
      <c r="H128" s="163">
        <v>181.22336998</v>
      </c>
      <c r="I128" s="163">
        <v>249.4287</v>
      </c>
      <c r="J128" s="163">
        <v>9.51458512</v>
      </c>
      <c r="K128" s="163">
        <v>9.51458512</v>
      </c>
      <c r="L128" s="163">
        <v>20.67</v>
      </c>
      <c r="M128" s="164">
        <v>18.27568216</v>
      </c>
      <c r="N128" s="19">
        <f t="shared" ref="N128:T128" si="128">F128/F127/$E128*$E127-1</f>
        <v>0.01552053078</v>
      </c>
      <c r="O128" s="19">
        <f t="shared" si="128"/>
        <v>0.006810130681</v>
      </c>
      <c r="P128" s="19">
        <f t="shared" si="128"/>
        <v>0.003991666665</v>
      </c>
      <c r="Q128" s="19">
        <f t="shared" si="128"/>
        <v>0.01552053078</v>
      </c>
      <c r="R128" s="19">
        <f t="shared" si="128"/>
        <v>0</v>
      </c>
      <c r="S128" s="19">
        <f t="shared" si="128"/>
        <v>0</v>
      </c>
      <c r="T128" s="19">
        <f t="shared" si="128"/>
        <v>0</v>
      </c>
      <c r="U128" s="166">
        <v>0.0</v>
      </c>
      <c r="V128" s="166">
        <v>0.0</v>
      </c>
      <c r="W128" s="19">
        <f t="array" ref="W128">mmult(N128:T128,'Parameters &amp; Main Results'!$B$6:$B$12)-'Parameters &amp; Main Results'!$B$16/12+mmult(U128:V128,'Parameters &amp; Main Results'!$B$14:$B$15)</f>
        <v>0.01330126409</v>
      </c>
      <c r="X128" s="77">
        <f t="shared" si="5"/>
        <v>17677.9704</v>
      </c>
      <c r="Y128" s="77">
        <f>X128/offset(X128,'Parameters &amp; Main Results'!$B$32,0)</f>
        <v>17.04256934</v>
      </c>
      <c r="Z128" s="77">
        <f>sumproduct(X128:offset(X128,'Parameters &amp; Main Results'!$B$32-1,0) , 'Cash Flow Assist'!$P$11:offset('Cash Flow Assist'!$P$11,'Parameters &amp; Main Results'!$B$32-1,0)  )/offset(X128,'Parameters &amp; Main Results'!$B$32,0)</f>
        <v>4049.029788</v>
      </c>
      <c r="AA128" s="77">
        <f>sumproduct(X128:offset(X128,'Parameters &amp; Main Results'!$B$32-1,0),'Parameters &amp; Main Results'!$B$36:offset('Parameters &amp; Main Results'!$B$36,'Parameters &amp; Main Results'!$B$32-1,0)   )/offset(X128,'Parameters &amp; Main Results'!$B$32,0)</f>
        <v>0.7647902969</v>
      </c>
      <c r="AB128" s="167">
        <f t="shared" si="6"/>
        <v>0</v>
      </c>
    </row>
    <row r="129">
      <c r="A129">
        <f t="shared" si="17"/>
        <v>4</v>
      </c>
      <c r="B129">
        <f t="shared" si="18"/>
        <v>1881</v>
      </c>
      <c r="C129" s="77">
        <f t="shared" si="3"/>
        <v>1881.25</v>
      </c>
      <c r="D129" s="71" t="s">
        <v>116</v>
      </c>
      <c r="E129" s="162">
        <v>9.60966942</v>
      </c>
      <c r="F129" s="163">
        <v>249.7818</v>
      </c>
      <c r="G129" s="163">
        <v>168.7037</v>
      </c>
      <c r="H129" s="163">
        <v>181.94675327</v>
      </c>
      <c r="I129" s="163">
        <v>249.7818</v>
      </c>
      <c r="J129" s="163">
        <v>9.60966942</v>
      </c>
      <c r="K129" s="163">
        <v>9.60966942</v>
      </c>
      <c r="L129" s="163">
        <v>20.67</v>
      </c>
      <c r="M129" s="164">
        <v>17.97723545</v>
      </c>
      <c r="N129" s="19">
        <f t="shared" ref="N129:T129" si="129">F129/F128/$E129*$E128-1</f>
        <v>-0.008493020586</v>
      </c>
      <c r="O129" s="19">
        <f t="shared" si="129"/>
        <v>0.002246105741</v>
      </c>
      <c r="P129" s="19">
        <f t="shared" si="129"/>
        <v>-0.005942477829</v>
      </c>
      <c r="Q129" s="19">
        <f t="shared" si="129"/>
        <v>-0.008493020586</v>
      </c>
      <c r="R129" s="19">
        <f t="shared" si="129"/>
        <v>0</v>
      </c>
      <c r="S129" s="19">
        <f t="shared" si="129"/>
        <v>0</v>
      </c>
      <c r="T129" s="19">
        <f t="shared" si="129"/>
        <v>-0.009894648384</v>
      </c>
      <c r="U129" s="166">
        <v>0.0</v>
      </c>
      <c r="V129" s="166">
        <v>0.0</v>
      </c>
      <c r="W129" s="19">
        <f t="array" ref="W129">mmult(N129:T129,'Parameters &amp; Main Results'!$B$6:$B$12)-'Parameters &amp; Main Results'!$B$16/12+mmult(U129:V129,'Parameters &amp; Main Results'!$B$14:$B$15)</f>
        <v>-0.005849905671</v>
      </c>
      <c r="X129" s="77">
        <f t="shared" si="5"/>
        <v>17445.91764</v>
      </c>
      <c r="Y129" s="77">
        <f>X129/offset(X129,'Parameters &amp; Main Results'!$B$32,0)</f>
        <v>16.87935942</v>
      </c>
      <c r="Z129" s="77">
        <f>sumproduct(X129:offset(X129,'Parameters &amp; Main Results'!$B$32-1,0) , 'Cash Flow Assist'!$P$11:offset('Cash Flow Assist'!$P$11,'Parameters &amp; Main Results'!$B$32-1,0)  )/offset(X129,'Parameters &amp; Main Results'!$B$32,0)</f>
        <v>4047.495005</v>
      </c>
      <c r="AA129" s="77">
        <f>sumproduct(X129:offset(X129,'Parameters &amp; Main Results'!$B$32-1,0),'Parameters &amp; Main Results'!$B$36:offset('Parameters &amp; Main Results'!$B$36,'Parameters &amp; Main Results'!$B$32-1,0)   )/offset(X129,'Parameters &amp; Main Results'!$B$32,0)</f>
        <v>0.7666323781</v>
      </c>
      <c r="AB129" s="167">
        <f t="shared" si="6"/>
        <v>-0.008493020586</v>
      </c>
    </row>
    <row r="130">
      <c r="A130">
        <f t="shared" si="17"/>
        <v>5</v>
      </c>
      <c r="B130">
        <f t="shared" si="18"/>
        <v>1881</v>
      </c>
      <c r="C130" s="77">
        <f t="shared" si="3"/>
        <v>1881.333333</v>
      </c>
      <c r="D130" s="71" t="s">
        <v>116</v>
      </c>
      <c r="E130" s="162">
        <v>9.51458512</v>
      </c>
      <c r="F130" s="163">
        <v>261.6085</v>
      </c>
      <c r="G130" s="163">
        <v>172.5888</v>
      </c>
      <c r="H130" s="163">
        <v>182.67302406</v>
      </c>
      <c r="I130" s="163">
        <v>261.6085</v>
      </c>
      <c r="J130" s="163">
        <v>9.51458512</v>
      </c>
      <c r="K130" s="163">
        <v>9.51458512</v>
      </c>
      <c r="L130" s="163">
        <v>20.67</v>
      </c>
      <c r="M130" s="164">
        <v>18.87842779</v>
      </c>
      <c r="N130" s="19">
        <f t="shared" ref="N130:T130" si="130">F130/F129/$E130*$E129-1</f>
        <v>0.05781483125</v>
      </c>
      <c r="O130" s="19">
        <f t="shared" si="130"/>
        <v>0.03325280654</v>
      </c>
      <c r="P130" s="19">
        <f t="shared" si="130"/>
        <v>0.01402508837</v>
      </c>
      <c r="Q130" s="19">
        <f t="shared" si="130"/>
        <v>0.05781483125</v>
      </c>
      <c r="R130" s="19">
        <f t="shared" si="130"/>
        <v>0</v>
      </c>
      <c r="S130" s="19">
        <f t="shared" si="130"/>
        <v>0</v>
      </c>
      <c r="T130" s="19">
        <f t="shared" si="130"/>
        <v>0.009993530858</v>
      </c>
      <c r="U130" s="166">
        <v>0.0</v>
      </c>
      <c r="V130" s="166">
        <v>0.0</v>
      </c>
      <c r="W130" s="19">
        <f t="array" ref="W130">mmult(N130:T130,'Parameters &amp; Main Results'!$B$6:$B$12)-'Parameters &amp; Main Results'!$B$16/12+mmult(U130:V130,'Parameters &amp; Main Results'!$B$14:$B$15)</f>
        <v>0.05163265841</v>
      </c>
      <c r="X130" s="77">
        <f t="shared" si="5"/>
        <v>17548.57515</v>
      </c>
      <c r="Y130" s="77">
        <f>X130/offset(X130,'Parameters &amp; Main Results'!$B$32,0)</f>
        <v>16.15468663</v>
      </c>
      <c r="Z130" s="77">
        <f>sumproduct(X130:offset(X130,'Parameters &amp; Main Results'!$B$32-1,0) , 'Cash Flow Assist'!$P$11:offset('Cash Flow Assist'!$P$11,'Parameters &amp; Main Results'!$B$32-1,0)  )/offset(X130,'Parameters &amp; Main Results'!$B$32,0)</f>
        <v>3835.956353</v>
      </c>
      <c r="AA130" s="77">
        <f>sumproduct(X130:offset(X130,'Parameters &amp; Main Results'!$B$32-1,0),'Parameters &amp; Main Results'!$B$36:offset('Parameters &amp; Main Results'!$B$36,'Parameters &amp; Main Results'!$B$32-1,0)   )/offset(X130,'Parameters &amp; Main Results'!$B$32,0)</f>
        <v>0.7285130184</v>
      </c>
      <c r="AB130" s="167">
        <f t="shared" si="6"/>
        <v>0</v>
      </c>
    </row>
    <row r="131">
      <c r="A131">
        <f t="shared" si="17"/>
        <v>6</v>
      </c>
      <c r="B131">
        <f t="shared" si="18"/>
        <v>1881</v>
      </c>
      <c r="C131" s="77">
        <f t="shared" si="3"/>
        <v>1881.416667</v>
      </c>
      <c r="D131" s="71" t="s">
        <v>116</v>
      </c>
      <c r="E131" s="162">
        <v>9.51458512</v>
      </c>
      <c r="F131" s="163">
        <v>265.5004</v>
      </c>
      <c r="G131" s="163">
        <v>174.2813</v>
      </c>
      <c r="H131" s="163">
        <v>183.40219388</v>
      </c>
      <c r="I131" s="163">
        <v>265.5004</v>
      </c>
      <c r="J131" s="163">
        <v>9.51458512</v>
      </c>
      <c r="K131" s="163">
        <v>9.51458512</v>
      </c>
      <c r="L131" s="163">
        <v>20.67</v>
      </c>
      <c r="M131" s="164">
        <v>19.02177017</v>
      </c>
      <c r="N131" s="19">
        <f t="shared" ref="N131:T131" si="131">F131/F130/$E131*$E130-1</f>
        <v>0.0148768102</v>
      </c>
      <c r="O131" s="19">
        <f t="shared" si="131"/>
        <v>0.009806545964</v>
      </c>
      <c r="P131" s="19">
        <f t="shared" si="131"/>
        <v>0.003991666661</v>
      </c>
      <c r="Q131" s="19">
        <f t="shared" si="131"/>
        <v>0.0148768102</v>
      </c>
      <c r="R131" s="19">
        <f t="shared" si="131"/>
        <v>0</v>
      </c>
      <c r="S131" s="19">
        <f t="shared" si="131"/>
        <v>0</v>
      </c>
      <c r="T131" s="19">
        <f t="shared" si="131"/>
        <v>0</v>
      </c>
      <c r="U131" s="166">
        <v>0.0</v>
      </c>
      <c r="V131" s="166">
        <v>0.0</v>
      </c>
      <c r="W131" s="19">
        <f t="array" ref="W131">mmult(N131:T131,'Parameters &amp; Main Results'!$B$6:$B$12)-'Parameters &amp; Main Results'!$B$16/12+mmult(U131:V131,'Parameters &amp; Main Results'!$B$14:$B$15)</f>
        <v>0.01356757747</v>
      </c>
      <c r="X131" s="77">
        <f t="shared" si="5"/>
        <v>16686.98191</v>
      </c>
      <c r="Y131" s="77">
        <f>X131/offset(X131,'Parameters &amp; Main Results'!$B$32,0)</f>
        <v>15.35870821</v>
      </c>
      <c r="Z131" s="77">
        <f>sumproduct(X131:offset(X131,'Parameters &amp; Main Results'!$B$32-1,0) , 'Cash Flow Assist'!$P$11:offset('Cash Flow Assist'!$P$11,'Parameters &amp; Main Results'!$B$32-1,0)  )/offset(X131,'Parameters &amp; Main Results'!$B$32,0)</f>
        <v>3820.099815</v>
      </c>
      <c r="AA131" s="77">
        <f>sumproduct(X131:offset(X131,'Parameters &amp; Main Results'!$B$32-1,0),'Parameters &amp; Main Results'!$B$36:offset('Parameters &amp; Main Results'!$B$36,'Parameters &amp; Main Results'!$B$32-1,0)   )/offset(X131,'Parameters &amp; Main Results'!$B$32,0)</f>
        <v>0.7273941787</v>
      </c>
      <c r="AB131" s="167">
        <f t="shared" si="6"/>
        <v>0</v>
      </c>
    </row>
    <row r="132">
      <c r="A132">
        <f t="shared" si="17"/>
        <v>7</v>
      </c>
      <c r="B132">
        <f t="shared" si="18"/>
        <v>1881</v>
      </c>
      <c r="C132" s="77">
        <f t="shared" si="3"/>
        <v>1881.5</v>
      </c>
      <c r="D132" s="71" t="s">
        <v>116</v>
      </c>
      <c r="E132" s="162">
        <v>9.60966942</v>
      </c>
      <c r="F132" s="163">
        <v>257.3774</v>
      </c>
      <c r="G132" s="163">
        <v>172.5503</v>
      </c>
      <c r="H132" s="163">
        <v>184.1342743</v>
      </c>
      <c r="I132" s="163">
        <v>257.3774</v>
      </c>
      <c r="J132" s="163">
        <v>9.60966942</v>
      </c>
      <c r="K132" s="163">
        <v>9.60966942</v>
      </c>
      <c r="L132" s="163">
        <v>20.67</v>
      </c>
      <c r="M132" s="164">
        <v>18.12720848</v>
      </c>
      <c r="N132" s="19">
        <f t="shared" ref="N132:T132" si="132">F132/F131/$E132*$E131-1</f>
        <v>-0.04018697853</v>
      </c>
      <c r="O132" s="19">
        <f t="shared" si="132"/>
        <v>-0.01972859135</v>
      </c>
      <c r="P132" s="19">
        <f t="shared" si="132"/>
        <v>-0.005942477877</v>
      </c>
      <c r="Q132" s="19">
        <f t="shared" si="132"/>
        <v>-0.04018697853</v>
      </c>
      <c r="R132" s="19">
        <f t="shared" si="132"/>
        <v>0</v>
      </c>
      <c r="S132" s="19">
        <f t="shared" si="132"/>
        <v>0</v>
      </c>
      <c r="T132" s="19">
        <f t="shared" si="132"/>
        <v>-0.009894648384</v>
      </c>
      <c r="U132" s="166">
        <v>0.0</v>
      </c>
      <c r="V132" s="166">
        <v>0.0</v>
      </c>
      <c r="W132" s="19">
        <f t="array" ref="W132">mmult(N132:T132,'Parameters &amp; Main Results'!$B$6:$B$12)-'Parameters &amp; Main Results'!$B$16/12+mmult(U132:V132,'Parameters &amp; Main Results'!$B$14:$B$15)</f>
        <v>-0.0351140484</v>
      </c>
      <c r="X132" s="77">
        <f t="shared" si="5"/>
        <v>16463.6106</v>
      </c>
      <c r="Y132" s="77">
        <f>X132/offset(X132,'Parameters &amp; Main Results'!$B$32,0)</f>
        <v>15.55162498</v>
      </c>
      <c r="Z132" s="77">
        <f>sumproduct(X132:offset(X132,'Parameters &amp; Main Results'!$B$32-1,0) , 'Cash Flow Assist'!$P$11:offset('Cash Flow Assist'!$P$11,'Parameters &amp; Main Results'!$B$32-1,0)  )/offset(X132,'Parameters &amp; Main Results'!$B$32,0)</f>
        <v>3905.827296</v>
      </c>
      <c r="AA132" s="77">
        <f>sumproduct(X132:offset(X132,'Parameters &amp; Main Results'!$B$32-1,0),'Parameters &amp; Main Results'!$B$36:offset('Parameters &amp; Main Results'!$B$36,'Parameters &amp; Main Results'!$B$32-1,0)   )/offset(X132,'Parameters &amp; Main Results'!$B$32,0)</f>
        <v>0.7453446321</v>
      </c>
      <c r="AB132" s="167">
        <f t="shared" si="6"/>
        <v>-0.04018697853</v>
      </c>
    </row>
    <row r="133">
      <c r="A133">
        <f t="shared" si="17"/>
        <v>8</v>
      </c>
      <c r="B133">
        <f t="shared" si="18"/>
        <v>1881</v>
      </c>
      <c r="C133" s="77">
        <f t="shared" si="3"/>
        <v>1881.583333</v>
      </c>
      <c r="D133" s="71" t="s">
        <v>116</v>
      </c>
      <c r="E133" s="162">
        <v>9.8</v>
      </c>
      <c r="F133" s="163">
        <v>252.2342</v>
      </c>
      <c r="G133" s="163">
        <v>171.8463</v>
      </c>
      <c r="H133" s="163">
        <v>184.86927695</v>
      </c>
      <c r="I133" s="163">
        <v>252.2342</v>
      </c>
      <c r="J133" s="163">
        <v>9.8</v>
      </c>
      <c r="K133" s="163">
        <v>9.8</v>
      </c>
      <c r="L133" s="163">
        <v>20.67</v>
      </c>
      <c r="M133" s="164">
        <v>17.29906883</v>
      </c>
      <c r="N133" s="19">
        <f t="shared" ref="N133:T133" si="133">F133/F132/$E133*$E132-1</f>
        <v>-0.03901649262</v>
      </c>
      <c r="O133" s="19">
        <f t="shared" si="133"/>
        <v>-0.0234222184</v>
      </c>
      <c r="P133" s="19">
        <f t="shared" si="133"/>
        <v>-0.01550734517</v>
      </c>
      <c r="Q133" s="19">
        <f t="shared" si="133"/>
        <v>-0.03901649262</v>
      </c>
      <c r="R133" s="19">
        <f t="shared" si="133"/>
        <v>0</v>
      </c>
      <c r="S133" s="19">
        <f t="shared" si="133"/>
        <v>0</v>
      </c>
      <c r="T133" s="19">
        <f t="shared" si="133"/>
        <v>-0.01942148776</v>
      </c>
      <c r="U133" s="166">
        <v>0.0</v>
      </c>
      <c r="V133" s="166">
        <v>0.0</v>
      </c>
      <c r="W133" s="19">
        <f t="array" ref="W133">mmult(N133:T133,'Parameters &amp; Main Results'!$B$6:$B$12)-'Parameters &amp; Main Results'!$B$16/12+mmult(U133:V133,'Parameters &amp; Main Results'!$B$14:$B$15)</f>
        <v>-0.03515959073</v>
      </c>
      <c r="X133" s="77">
        <f t="shared" si="5"/>
        <v>17062.75293</v>
      </c>
      <c r="Y133" s="77">
        <f>X133/offset(X133,'Parameters &amp; Main Results'!$B$32,0)</f>
        <v>16.90322147</v>
      </c>
      <c r="Z133" s="77">
        <f>sumproduct(X133:offset(X133,'Parameters &amp; Main Results'!$B$32-1,0) , 'Cash Flow Assist'!$P$11:offset('Cash Flow Assist'!$P$11,'Parameters &amp; Main Results'!$B$32-1,0)  )/offset(X133,'Parameters &amp; Main Results'!$B$32,0)</f>
        <v>4080.953901</v>
      </c>
      <c r="AA133" s="77">
        <f>sumproduct(X133:offset(X133,'Parameters &amp; Main Results'!$B$32-1,0),'Parameters &amp; Main Results'!$B$36:offset('Parameters &amp; Main Results'!$B$36,'Parameters &amp; Main Results'!$B$32-1,0)   )/offset(X133,'Parameters &amp; Main Results'!$B$32,0)</f>
        <v>0.7804818419</v>
      </c>
      <c r="AB133" s="167">
        <f t="shared" si="6"/>
        <v>-0.0776355162</v>
      </c>
    </row>
    <row r="134">
      <c r="A134">
        <f t="shared" si="17"/>
        <v>9</v>
      </c>
      <c r="B134">
        <f t="shared" si="18"/>
        <v>1881</v>
      </c>
      <c r="C134" s="77">
        <f t="shared" si="3"/>
        <v>1881.666667</v>
      </c>
      <c r="D134" s="71" t="s">
        <v>116</v>
      </c>
      <c r="E134" s="162">
        <v>10.18058017</v>
      </c>
      <c r="F134" s="163">
        <v>255.1891</v>
      </c>
      <c r="G134" s="163">
        <v>173.8253</v>
      </c>
      <c r="H134" s="163">
        <v>185.60721348</v>
      </c>
      <c r="I134" s="163">
        <v>255.1891</v>
      </c>
      <c r="J134" s="163">
        <v>10.18058017</v>
      </c>
      <c r="K134" s="163">
        <v>10.18058017</v>
      </c>
      <c r="L134" s="163">
        <v>20.67</v>
      </c>
      <c r="M134" s="164">
        <v>16.73634334</v>
      </c>
      <c r="N134" s="19">
        <f t="shared" ref="N134:T134" si="134">F134/F133/$E134*$E133-1</f>
        <v>-0.02610598655</v>
      </c>
      <c r="O134" s="19">
        <f t="shared" si="134"/>
        <v>-0.02629735619</v>
      </c>
      <c r="P134" s="19">
        <f t="shared" si="134"/>
        <v>-0.03354050859</v>
      </c>
      <c r="Q134" s="19">
        <f t="shared" si="134"/>
        <v>-0.02610598655</v>
      </c>
      <c r="R134" s="19">
        <f t="shared" si="134"/>
        <v>0</v>
      </c>
      <c r="S134" s="19">
        <f t="shared" si="134"/>
        <v>0</v>
      </c>
      <c r="T134" s="19">
        <f t="shared" si="134"/>
        <v>-0.03738295496</v>
      </c>
      <c r="U134" s="166">
        <v>0.0</v>
      </c>
      <c r="V134" s="166">
        <v>0.0</v>
      </c>
      <c r="W134" s="19">
        <f t="array" ref="W134">mmult(N134:T134,'Parameters &amp; Main Results'!$B$6:$B$12)-'Parameters &amp; Main Results'!$B$16/12+mmult(U134:V134,'Parameters &amp; Main Results'!$B$14:$B$15)</f>
        <v>-0.02619549563</v>
      </c>
      <c r="X134" s="77">
        <f t="shared" si="5"/>
        <v>17684.53391</v>
      </c>
      <c r="Y134" s="77">
        <f>X134/offset(X134,'Parameters &amp; Main Results'!$B$32,0)</f>
        <v>17.22570039</v>
      </c>
      <c r="Z134" s="77">
        <f>sumproduct(X134:offset(X134,'Parameters &amp; Main Results'!$B$32-1,0) , 'Cash Flow Assist'!$P$11:offset('Cash Flow Assist'!$P$11,'Parameters &amp; Main Results'!$B$32-1,0)  )/offset(X134,'Parameters &amp; Main Results'!$B$32,0)</f>
        <v>3996.951294</v>
      </c>
      <c r="AA134" s="77">
        <f>sumproduct(X134:offset(X134,'Parameters &amp; Main Results'!$B$32-1,0),'Parameters &amp; Main Results'!$B$36:offset('Parameters &amp; Main Results'!$B$36,'Parameters &amp; Main Results'!$B$32-1,0)   )/offset(X134,'Parameters &amp; Main Results'!$B$32,0)</f>
        <v>0.7662607521</v>
      </c>
      <c r="AB134" s="167">
        <f t="shared" si="6"/>
        <v>-0.101714751</v>
      </c>
    </row>
    <row r="135">
      <c r="A135">
        <f t="shared" si="17"/>
        <v>10</v>
      </c>
      <c r="B135">
        <f t="shared" si="18"/>
        <v>1881</v>
      </c>
      <c r="C135" s="77">
        <f t="shared" si="3"/>
        <v>1881.75</v>
      </c>
      <c r="D135" s="71" t="s">
        <v>116</v>
      </c>
      <c r="E135" s="162">
        <v>10.27574545</v>
      </c>
      <c r="F135" s="163">
        <v>252.0647</v>
      </c>
      <c r="G135" s="163">
        <v>173.2034</v>
      </c>
      <c r="H135" s="163">
        <v>186.34809561</v>
      </c>
      <c r="I135" s="163">
        <v>252.0647</v>
      </c>
      <c r="J135" s="163">
        <v>10.27574545</v>
      </c>
      <c r="K135" s="163">
        <v>10.27574545</v>
      </c>
      <c r="L135" s="163">
        <v>20.67</v>
      </c>
      <c r="M135" s="164">
        <v>16.2746817</v>
      </c>
      <c r="N135" s="19">
        <f t="shared" ref="N135:T135" si="135">F135/F134/$E135*$E134-1</f>
        <v>-0.02139123681</v>
      </c>
      <c r="O135" s="19">
        <f t="shared" si="135"/>
        <v>-0.01280575198</v>
      </c>
      <c r="P135" s="19">
        <f t="shared" si="135"/>
        <v>-0.005306456607</v>
      </c>
      <c r="Q135" s="19">
        <f t="shared" si="135"/>
        <v>-0.02139123681</v>
      </c>
      <c r="R135" s="19">
        <f t="shared" si="135"/>
        <v>0</v>
      </c>
      <c r="S135" s="19">
        <f t="shared" si="135"/>
        <v>0</v>
      </c>
      <c r="T135" s="19">
        <f t="shared" si="135"/>
        <v>-0.009261155841</v>
      </c>
      <c r="U135" s="166">
        <v>0.0</v>
      </c>
      <c r="V135" s="166">
        <v>0.0</v>
      </c>
      <c r="W135" s="19">
        <f t="array" ref="W135">mmult(N135:T135,'Parameters &amp; Main Results'!$B$6:$B$12)-'Parameters &amp; Main Results'!$B$16/12+mmult(U135:V135,'Parameters &amp; Main Results'!$B$14:$B$15)</f>
        <v>-0.01928653227</v>
      </c>
      <c r="X135" s="77">
        <f t="shared" si="5"/>
        <v>18160.25067</v>
      </c>
      <c r="Y135" s="77">
        <f>X135/offset(X135,'Parameters &amp; Main Results'!$B$32,0)</f>
        <v>17.40299054</v>
      </c>
      <c r="Z135" s="77">
        <f>sumproduct(X135:offset(X135,'Parameters &amp; Main Results'!$B$32-1,0) , 'Cash Flow Assist'!$P$11:offset('Cash Flow Assist'!$P$11,'Parameters &amp; Main Results'!$B$32-1,0)  )/offset(X135,'Parameters &amp; Main Results'!$B$32,0)</f>
        <v>3916.34565</v>
      </c>
      <c r="AA135" s="77">
        <f>sumproduct(X135:offset(X135,'Parameters &amp; Main Results'!$B$32-1,0),'Parameters &amp; Main Results'!$B$36:offset('Parameters &amp; Main Results'!$B$36,'Parameters &amp; Main Results'!$B$32-1,0)   )/offset(X135,'Parameters &amp; Main Results'!$B$32,0)</f>
        <v>0.7528519126</v>
      </c>
      <c r="AB135" s="167">
        <f t="shared" si="6"/>
        <v>-0.1209301835</v>
      </c>
    </row>
    <row r="136">
      <c r="A136">
        <f t="shared" si="17"/>
        <v>11</v>
      </c>
      <c r="B136">
        <f t="shared" si="18"/>
        <v>1881</v>
      </c>
      <c r="C136" s="77">
        <f t="shared" si="3"/>
        <v>1881.833333</v>
      </c>
      <c r="D136" s="71" t="s">
        <v>116</v>
      </c>
      <c r="E136" s="162">
        <v>10.18058017</v>
      </c>
      <c r="F136" s="163">
        <v>254.5348</v>
      </c>
      <c r="G136" s="163">
        <v>174.9147</v>
      </c>
      <c r="H136" s="163">
        <v>187.09193509</v>
      </c>
      <c r="I136" s="163">
        <v>254.5348</v>
      </c>
      <c r="J136" s="163">
        <v>10.18058017</v>
      </c>
      <c r="K136" s="163">
        <v>10.18058017</v>
      </c>
      <c r="L136" s="163">
        <v>20.67</v>
      </c>
      <c r="M136" s="164">
        <v>16.48423281</v>
      </c>
      <c r="N136" s="19">
        <f t="shared" ref="N136:T136" si="136">F136/F135/$E136*$E135-1</f>
        <v>0.0192387975</v>
      </c>
      <c r="O136" s="19">
        <f t="shared" si="136"/>
        <v>0.01932037589</v>
      </c>
      <c r="P136" s="19">
        <f t="shared" si="136"/>
        <v>0.01337670626</v>
      </c>
      <c r="Q136" s="19">
        <f t="shared" si="136"/>
        <v>0.0192387975</v>
      </c>
      <c r="R136" s="19">
        <f t="shared" si="136"/>
        <v>0</v>
      </c>
      <c r="S136" s="19">
        <f t="shared" si="136"/>
        <v>0</v>
      </c>
      <c r="T136" s="19">
        <f t="shared" si="136"/>
        <v>0.009347726594</v>
      </c>
      <c r="U136" s="166">
        <v>0.0</v>
      </c>
      <c r="V136" s="166">
        <v>0.0</v>
      </c>
      <c r="W136" s="19">
        <f t="array" ref="W136">mmult(N136:T136,'Parameters &amp; Main Results'!$B$6:$B$12)-'Parameters &amp; Main Results'!$B$16/12+mmult(U136:V136,'Parameters &amp; Main Results'!$B$14:$B$15)</f>
        <v>0.01921752543</v>
      </c>
      <c r="X136" s="77">
        <f t="shared" si="5"/>
        <v>18517.38685</v>
      </c>
      <c r="Y136" s="77">
        <f>X136/offset(X136,'Parameters &amp; Main Results'!$B$32,0)</f>
        <v>16.7234268</v>
      </c>
      <c r="Z136" s="77">
        <f>sumproduct(X136:offset(X136,'Parameters &amp; Main Results'!$B$32-1,0) , 'Cash Flow Assist'!$P$11:offset('Cash Flow Assist'!$P$11,'Parameters &amp; Main Results'!$B$32-1,0)  )/offset(X136,'Parameters &amp; Main Results'!$B$32,0)</f>
        <v>3675.375793</v>
      </c>
      <c r="AA136" s="77">
        <f>sumproduct(X136:offset(X136,'Parameters &amp; Main Results'!$B$32-1,0),'Parameters &amp; Main Results'!$B$36:offset('Parameters &amp; Main Results'!$B$36,'Parameters &amp; Main Results'!$B$32-1,0)   )/offset(X136,'Parameters &amp; Main Results'!$B$32,0)</f>
        <v>0.7085552134</v>
      </c>
      <c r="AB136" s="167">
        <f t="shared" si="6"/>
        <v>-0.1040179373</v>
      </c>
    </row>
    <row r="137">
      <c r="A137">
        <f t="shared" si="17"/>
        <v>12</v>
      </c>
      <c r="B137">
        <f t="shared" si="18"/>
        <v>1881</v>
      </c>
      <c r="C137" s="77">
        <f t="shared" si="3"/>
        <v>1881.916667</v>
      </c>
      <c r="D137" s="71" t="s">
        <v>116</v>
      </c>
      <c r="E137" s="162">
        <v>10.18058017</v>
      </c>
      <c r="F137" s="163">
        <v>248.4254</v>
      </c>
      <c r="G137" s="163">
        <v>177.4803</v>
      </c>
      <c r="H137" s="163">
        <v>187.83874373</v>
      </c>
      <c r="I137" s="163">
        <v>248.4254</v>
      </c>
      <c r="J137" s="163">
        <v>10.18058017</v>
      </c>
      <c r="K137" s="163">
        <v>10.18058017</v>
      </c>
      <c r="L137" s="163">
        <v>20.67</v>
      </c>
      <c r="M137" s="164">
        <v>15.98026268</v>
      </c>
      <c r="N137" s="19">
        <f t="shared" ref="N137:T137" si="137">F137/F136/$E137*$E136-1</f>
        <v>-0.02400221895</v>
      </c>
      <c r="O137" s="19">
        <f t="shared" si="137"/>
        <v>0.01466772089</v>
      </c>
      <c r="P137" s="19">
        <f t="shared" si="137"/>
        <v>0.003991666662</v>
      </c>
      <c r="Q137" s="19">
        <f t="shared" si="137"/>
        <v>-0.02400221895</v>
      </c>
      <c r="R137" s="19">
        <f t="shared" si="137"/>
        <v>0</v>
      </c>
      <c r="S137" s="19">
        <f t="shared" si="137"/>
        <v>0</v>
      </c>
      <c r="T137" s="19">
        <f t="shared" si="137"/>
        <v>0</v>
      </c>
      <c r="U137" s="166">
        <v>0.0</v>
      </c>
      <c r="V137" s="166">
        <v>0.0</v>
      </c>
      <c r="W137" s="19">
        <f t="array" ref="W137">mmult(N137:T137,'Parameters &amp; Main Results'!$B$6:$B$12)-'Parameters &amp; Main Results'!$B$16/12+mmult(U137:V137,'Parameters &amp; Main Results'!$B$14:$B$15)</f>
        <v>-0.01437640066</v>
      </c>
      <c r="X137" s="77">
        <f t="shared" si="5"/>
        <v>18168.23827</v>
      </c>
      <c r="Y137" s="77">
        <f>X137/offset(X137,'Parameters &amp; Main Results'!$B$32,0)</f>
        <v>15.85046658</v>
      </c>
      <c r="Z137" s="77">
        <f>sumproduct(X137:offset(X137,'Parameters &amp; Main Results'!$B$32-1,0) , 'Cash Flow Assist'!$P$11:offset('Cash Flow Assist'!$P$11,'Parameters &amp; Main Results'!$B$32-1,0)  )/offset(X137,'Parameters &amp; Main Results'!$B$32,0)</f>
        <v>3535.277371</v>
      </c>
      <c r="AA137" s="77">
        <f>sumproduct(X137:offset(X137,'Parameters &amp; Main Results'!$B$32-1,0),'Parameters &amp; Main Results'!$B$36:offset('Parameters &amp; Main Results'!$B$36,'Parameters &amp; Main Results'!$B$32-1,0)   )/offset(X137,'Parameters &amp; Main Results'!$B$32,0)</f>
        <v>0.6833710762</v>
      </c>
      <c r="AB137" s="167">
        <f t="shared" si="6"/>
        <v>-0.1255234949</v>
      </c>
    </row>
    <row r="138">
      <c r="A138">
        <f t="shared" si="17"/>
        <v>1</v>
      </c>
      <c r="B138">
        <f t="shared" si="18"/>
        <v>1882</v>
      </c>
      <c r="C138" s="77">
        <f t="shared" si="3"/>
        <v>1882</v>
      </c>
      <c r="D138" s="71" t="s">
        <v>116</v>
      </c>
      <c r="E138" s="162">
        <v>10.18058017</v>
      </c>
      <c r="F138" s="163">
        <v>245.3178</v>
      </c>
      <c r="G138" s="163">
        <v>177.5993</v>
      </c>
      <c r="H138" s="163">
        <v>188.66210356</v>
      </c>
      <c r="I138" s="163">
        <v>245.3178</v>
      </c>
      <c r="J138" s="163">
        <v>10.18058017</v>
      </c>
      <c r="K138" s="163">
        <v>10.18058017</v>
      </c>
      <c r="L138" s="163">
        <v>20.67</v>
      </c>
      <c r="M138" s="164">
        <v>15.67505634</v>
      </c>
      <c r="N138" s="19">
        <f t="shared" ref="N138:T138" si="138">F138/F137/$E138*$E137-1</f>
        <v>-0.01250918787</v>
      </c>
      <c r="O138" s="19">
        <f t="shared" si="138"/>
        <v>0.0006704969509</v>
      </c>
      <c r="P138" s="19">
        <f t="shared" si="138"/>
        <v>0.004383333351</v>
      </c>
      <c r="Q138" s="19">
        <f t="shared" si="138"/>
        <v>-0.01250918787</v>
      </c>
      <c r="R138" s="19">
        <f t="shared" si="138"/>
        <v>0</v>
      </c>
      <c r="S138" s="19">
        <f t="shared" si="138"/>
        <v>0</v>
      </c>
      <c r="T138" s="19">
        <f t="shared" si="138"/>
        <v>0</v>
      </c>
      <c r="U138" s="166">
        <v>0.0</v>
      </c>
      <c r="V138" s="166">
        <v>0.0</v>
      </c>
      <c r="W138" s="19">
        <f t="array" ref="W138">mmult(N138:T138,'Parameters &amp; Main Results'!$B$6:$B$12)-'Parameters &amp; Main Results'!$B$16/12+mmult(U138:V138,'Parameters &amp; Main Results'!$B$14:$B$15)</f>
        <v>-0.009255933331</v>
      </c>
      <c r="X138" s="77">
        <f t="shared" si="5"/>
        <v>18433.24194</v>
      </c>
      <c r="Y138" s="77">
        <f>X138/offset(X138,'Parameters &amp; Main Results'!$B$32,0)</f>
        <v>15.44702646</v>
      </c>
      <c r="Z138" s="77">
        <f>sumproduct(X138:offset(X138,'Parameters &amp; Main Results'!$B$32-1,0) , 'Cash Flow Assist'!$P$11:offset('Cash Flow Assist'!$P$11,'Parameters &amp; Main Results'!$B$32-1,0)  )/offset(X138,'Parameters &amp; Main Results'!$B$32,0)</f>
        <v>3381.499009</v>
      </c>
      <c r="AA138" s="77">
        <f>sumproduct(X138:offset(X138,'Parameters &amp; Main Results'!$B$32-1,0),'Parameters &amp; Main Results'!$B$36:offset('Parameters &amp; Main Results'!$B$36,'Parameters &amp; Main Results'!$B$32-1,0)   )/offset(X138,'Parameters &amp; Main Results'!$B$32,0)</f>
        <v>0.6551765807</v>
      </c>
      <c r="AB138" s="167">
        <f t="shared" si="6"/>
        <v>-0.1364624858</v>
      </c>
    </row>
    <row r="139">
      <c r="A139">
        <f t="shared" si="17"/>
        <v>2</v>
      </c>
      <c r="B139">
        <f t="shared" si="18"/>
        <v>1882</v>
      </c>
      <c r="C139" s="77">
        <f t="shared" si="3"/>
        <v>1882.083333</v>
      </c>
      <c r="D139" s="71" t="s">
        <v>116</v>
      </c>
      <c r="E139" s="162">
        <v>10.27574545</v>
      </c>
      <c r="F139" s="163">
        <v>241.1722</v>
      </c>
      <c r="G139" s="163">
        <v>178.2954</v>
      </c>
      <c r="H139" s="163">
        <v>189.48907244</v>
      </c>
      <c r="I139" s="163">
        <v>241.1722</v>
      </c>
      <c r="J139" s="163">
        <v>10.27574545</v>
      </c>
      <c r="K139" s="163">
        <v>10.27574545</v>
      </c>
      <c r="L139" s="163">
        <v>20.67</v>
      </c>
      <c r="M139" s="164">
        <v>15.16485397</v>
      </c>
      <c r="N139" s="19">
        <f t="shared" ref="N139:T139" si="139">F139/F138/$E139*$E138-1</f>
        <v>-0.02600354858</v>
      </c>
      <c r="O139" s="19">
        <f t="shared" si="139"/>
        <v>-0.005377957488</v>
      </c>
      <c r="P139" s="19">
        <f t="shared" si="139"/>
        <v>-0.004918417279</v>
      </c>
      <c r="Q139" s="19">
        <f t="shared" si="139"/>
        <v>-0.02600354858</v>
      </c>
      <c r="R139" s="19">
        <f t="shared" si="139"/>
        <v>0</v>
      </c>
      <c r="S139" s="19">
        <f t="shared" si="139"/>
        <v>0</v>
      </c>
      <c r="T139" s="19">
        <f t="shared" si="139"/>
        <v>-0.009261155841</v>
      </c>
      <c r="U139" s="166">
        <v>0.0</v>
      </c>
      <c r="V139" s="166">
        <v>0.0</v>
      </c>
      <c r="W139" s="19">
        <f t="array" ref="W139">mmult(N139:T139,'Parameters &amp; Main Results'!$B$6:$B$12)-'Parameters &amp; Main Results'!$B$16/12+mmult(U139:V139,'Parameters &amp; Main Results'!$B$14:$B$15)</f>
        <v>-0.02088881747</v>
      </c>
      <c r="X139" s="77">
        <f t="shared" si="5"/>
        <v>18605.45277</v>
      </c>
      <c r="Y139" s="77">
        <f>X139/offset(X139,'Parameters &amp; Main Results'!$B$32,0)</f>
        <v>15.63767258</v>
      </c>
      <c r="Z139" s="77">
        <f>sumproduct(X139:offset(X139,'Parameters &amp; Main Results'!$B$32-1,0) , 'Cash Flow Assist'!$P$11:offset('Cash Flow Assist'!$P$11,'Parameters &amp; Main Results'!$B$32-1,0)  )/offset(X139,'Parameters &amp; Main Results'!$B$32,0)</f>
        <v>3377.058055</v>
      </c>
      <c r="AA139" s="77">
        <f>sumproduct(X139:offset(X139,'Parameters &amp; Main Results'!$B$32-1,0),'Parameters &amp; Main Results'!$B$36:offset('Parameters &amp; Main Results'!$B$36,'Parameters &amp; Main Results'!$B$32-1,0)   )/offset(X139,'Parameters &amp; Main Results'!$B$32,0)</f>
        <v>0.6558777481</v>
      </c>
      <c r="AB139" s="167">
        <f t="shared" si="6"/>
        <v>-0.1589175255</v>
      </c>
    </row>
    <row r="140">
      <c r="A140">
        <f t="shared" si="17"/>
        <v>3</v>
      </c>
      <c r="B140">
        <f t="shared" si="18"/>
        <v>1882</v>
      </c>
      <c r="C140" s="77">
        <f t="shared" si="3"/>
        <v>1882.166667</v>
      </c>
      <c r="D140" s="71" t="s">
        <v>116</v>
      </c>
      <c r="E140" s="162">
        <v>10.27574545</v>
      </c>
      <c r="F140" s="163">
        <v>241.6689</v>
      </c>
      <c r="G140" s="163">
        <v>180.0224</v>
      </c>
      <c r="H140" s="163">
        <v>190.31966621</v>
      </c>
      <c r="I140" s="163">
        <v>241.6689</v>
      </c>
      <c r="J140" s="163">
        <v>10.27574545</v>
      </c>
      <c r="K140" s="163">
        <v>10.27574545</v>
      </c>
      <c r="L140" s="163">
        <v>20.67</v>
      </c>
      <c r="M140" s="164">
        <v>15.09637013</v>
      </c>
      <c r="N140" s="19">
        <f t="shared" ref="N140:T140" si="140">F140/F139/$E140*$E139-1</f>
        <v>0.002059524274</v>
      </c>
      <c r="O140" s="19">
        <f t="shared" si="140"/>
        <v>0.009686172498</v>
      </c>
      <c r="P140" s="19">
        <f t="shared" si="140"/>
        <v>0.004383333346</v>
      </c>
      <c r="Q140" s="19">
        <f t="shared" si="140"/>
        <v>0.002059524274</v>
      </c>
      <c r="R140" s="19">
        <f t="shared" si="140"/>
        <v>0</v>
      </c>
      <c r="S140" s="19">
        <f t="shared" si="140"/>
        <v>0</v>
      </c>
      <c r="T140" s="19">
        <f t="shared" si="140"/>
        <v>0</v>
      </c>
      <c r="U140" s="166">
        <v>0.0</v>
      </c>
      <c r="V140" s="166">
        <v>0.0</v>
      </c>
      <c r="W140" s="19">
        <f t="array" ref="W140">mmult(N140:T140,'Parameters &amp; Main Results'!$B$6:$B$12)-'Parameters &amp; Main Results'!$B$16/12+mmult(U140:V140,'Parameters &amp; Main Results'!$B$14:$B$15)</f>
        <v>0.003924519663</v>
      </c>
      <c r="X140" s="77">
        <f t="shared" si="5"/>
        <v>19002.39023</v>
      </c>
      <c r="Y140" s="77">
        <f>X140/offset(X140,'Parameters &amp; Main Results'!$B$32,0)</f>
        <v>15.55041375</v>
      </c>
      <c r="Z140" s="77">
        <f>sumproduct(X140:offset(X140,'Parameters &amp; Main Results'!$B$32-1,0) , 'Cash Flow Assist'!$P$11:offset('Cash Flow Assist'!$P$11,'Parameters &amp; Main Results'!$B$32-1,0)  )/offset(X140,'Parameters &amp; Main Results'!$B$32,0)</f>
        <v>3273.812883</v>
      </c>
      <c r="AA140" s="77">
        <f>sumproduct(X140:offset(X140,'Parameters &amp; Main Results'!$B$32-1,0),'Parameters &amp; Main Results'!$B$36:offset('Parameters &amp; Main Results'!$B$36,'Parameters &amp; Main Results'!$B$32-1,0)   )/offset(X140,'Parameters &amp; Main Results'!$B$32,0)</f>
        <v>0.6373576184</v>
      </c>
      <c r="AB140" s="167">
        <f t="shared" si="6"/>
        <v>-0.1571852958</v>
      </c>
    </row>
    <row r="141">
      <c r="A141">
        <f t="shared" si="17"/>
        <v>4</v>
      </c>
      <c r="B141">
        <f t="shared" si="18"/>
        <v>1882</v>
      </c>
      <c r="C141" s="77">
        <f t="shared" si="3"/>
        <v>1882.25</v>
      </c>
      <c r="D141" s="71" t="s">
        <v>116</v>
      </c>
      <c r="E141" s="162">
        <v>10.37091074</v>
      </c>
      <c r="F141" s="163">
        <v>242.6436</v>
      </c>
      <c r="G141" s="163">
        <v>182.4242</v>
      </c>
      <c r="H141" s="163">
        <v>191.15390075</v>
      </c>
      <c r="I141" s="163">
        <v>242.6436</v>
      </c>
      <c r="J141" s="163">
        <v>10.37091074</v>
      </c>
      <c r="K141" s="163">
        <v>10.37091074</v>
      </c>
      <c r="L141" s="163">
        <v>20.67</v>
      </c>
      <c r="M141" s="164">
        <v>14.9216426</v>
      </c>
      <c r="N141" s="19">
        <f t="shared" ref="N141:T141" si="141">F141/F140/$E141*$E140-1</f>
        <v>-0.0051799801</v>
      </c>
      <c r="O141" s="19">
        <f t="shared" si="141"/>
        <v>0.004043072691</v>
      </c>
      <c r="P141" s="19">
        <f t="shared" si="141"/>
        <v>-0.004833063704</v>
      </c>
      <c r="Q141" s="19">
        <f t="shared" si="141"/>
        <v>-0.0051799801</v>
      </c>
      <c r="R141" s="19">
        <f t="shared" si="141"/>
        <v>0</v>
      </c>
      <c r="S141" s="19">
        <f t="shared" si="141"/>
        <v>0</v>
      </c>
      <c r="T141" s="19">
        <f t="shared" si="141"/>
        <v>-0.009176174821</v>
      </c>
      <c r="U141" s="166">
        <v>0.0</v>
      </c>
      <c r="V141" s="166">
        <v>0.0</v>
      </c>
      <c r="W141" s="19">
        <f t="array" ref="W141">mmult(N141:T141,'Parameters &amp; Main Results'!$B$6:$B$12)-'Parameters &amp; Main Results'!$B$16/12+mmult(U141:V141,'Parameters &amp; Main Results'!$B$14:$B$15)</f>
        <v>-0.002915883569</v>
      </c>
      <c r="X141" s="77">
        <f t="shared" si="5"/>
        <v>18928.10651</v>
      </c>
      <c r="Y141" s="77">
        <f>X141/offset(X141,'Parameters &amp; Main Results'!$B$32,0)</f>
        <v>14.70756028</v>
      </c>
      <c r="Z141" s="77">
        <f>sumproduct(X141:offset(X141,'Parameters &amp; Main Results'!$B$32-1,0) , 'Cash Flow Assist'!$P$11:offset('Cash Flow Assist'!$P$11,'Parameters &amp; Main Results'!$B$32-1,0)  )/offset(X141,'Parameters &amp; Main Results'!$B$32,0)</f>
        <v>3094.703781</v>
      </c>
      <c r="AA141" s="77">
        <f>sumproduct(X141:offset(X141,'Parameters &amp; Main Results'!$B$32-1,0),'Parameters &amp; Main Results'!$B$36:offset('Parameters &amp; Main Results'!$B$36,'Parameters &amp; Main Results'!$B$32-1,0)   )/offset(X141,'Parameters &amp; Main Results'!$B$32,0)</f>
        <v>0.6038761727</v>
      </c>
      <c r="AB141" s="167">
        <f t="shared" si="6"/>
        <v>-0.1615510592</v>
      </c>
    </row>
    <row r="142">
      <c r="A142">
        <f t="shared" si="17"/>
        <v>5</v>
      </c>
      <c r="B142">
        <f t="shared" si="18"/>
        <v>1882</v>
      </c>
      <c r="C142" s="77">
        <f t="shared" si="3"/>
        <v>1882.333333</v>
      </c>
      <c r="D142" s="71" t="s">
        <v>116</v>
      </c>
      <c r="E142" s="162">
        <v>10.46599504</v>
      </c>
      <c r="F142" s="163">
        <v>240.5228</v>
      </c>
      <c r="G142" s="163">
        <v>184.449</v>
      </c>
      <c r="H142" s="163">
        <v>191.99179201</v>
      </c>
      <c r="I142" s="163">
        <v>240.5228</v>
      </c>
      <c r="J142" s="163">
        <v>10.46599504</v>
      </c>
      <c r="K142" s="163">
        <v>10.46599504</v>
      </c>
      <c r="L142" s="163">
        <v>20.67</v>
      </c>
      <c r="M142" s="164">
        <v>14.55995996</v>
      </c>
      <c r="N142" s="19">
        <f t="shared" ref="N142:T142" si="142">F142/F141/$E142*$E141-1</f>
        <v>-0.01774605442</v>
      </c>
      <c r="O142" s="19">
        <f t="shared" si="142"/>
        <v>0.001913495471</v>
      </c>
      <c r="P142" s="19">
        <f t="shared" si="142"/>
        <v>-0.004741559817</v>
      </c>
      <c r="Q142" s="19">
        <f t="shared" si="142"/>
        <v>-0.01774605442</v>
      </c>
      <c r="R142" s="19">
        <f t="shared" si="142"/>
        <v>0</v>
      </c>
      <c r="S142" s="19">
        <f t="shared" si="142"/>
        <v>0</v>
      </c>
      <c r="T142" s="19">
        <f t="shared" si="142"/>
        <v>-0.009085070233</v>
      </c>
      <c r="U142" s="166">
        <v>0.0</v>
      </c>
      <c r="V142" s="166">
        <v>0.0</v>
      </c>
      <c r="W142" s="19">
        <f t="array" ref="W142">mmult(N142:T142,'Parameters &amp; Main Results'!$B$6:$B$12)-'Parameters &amp; Main Results'!$B$16/12+mmult(U142:V142,'Parameters &amp; Main Results'!$B$14:$B$15)</f>
        <v>-0.01287283362</v>
      </c>
      <c r="X142" s="77">
        <f t="shared" si="5"/>
        <v>18983.46007</v>
      </c>
      <c r="Y142" s="77">
        <f>X142/offset(X142,'Parameters &amp; Main Results'!$B$32,0)</f>
        <v>14.24010484</v>
      </c>
      <c r="Z142" s="77">
        <f>sumproduct(X142:offset(X142,'Parameters &amp; Main Results'!$B$32-1,0) , 'Cash Flow Assist'!$P$11:offset('Cash Flow Assist'!$P$11,'Parameters &amp; Main Results'!$B$32-1,0)  )/offset(X142,'Parameters &amp; Main Results'!$B$32,0)</f>
        <v>2974.373569</v>
      </c>
      <c r="AA142" s="77">
        <f>sumproduct(X142:offset(X142,'Parameters &amp; Main Results'!$B$32-1,0),'Parameters &amp; Main Results'!$B$36:offset('Parameters &amp; Main Results'!$B$36,'Parameters &amp; Main Results'!$B$32-1,0)   )/offset(X142,'Parameters &amp; Main Results'!$B$32,0)</f>
        <v>0.5815934864</v>
      </c>
      <c r="AB142" s="167">
        <f t="shared" si="6"/>
        <v>-0.1764302197</v>
      </c>
    </row>
    <row r="143">
      <c r="A143">
        <f t="shared" si="17"/>
        <v>6</v>
      </c>
      <c r="B143">
        <f t="shared" si="18"/>
        <v>1882</v>
      </c>
      <c r="C143" s="77">
        <f t="shared" si="3"/>
        <v>1882.416667</v>
      </c>
      <c r="D143" s="71" t="s">
        <v>116</v>
      </c>
      <c r="E143" s="162">
        <v>10.56116033</v>
      </c>
      <c r="F143" s="163">
        <v>240.5092</v>
      </c>
      <c r="G143" s="163">
        <v>184.0016</v>
      </c>
      <c r="H143" s="163">
        <v>192.83335603</v>
      </c>
      <c r="I143" s="163">
        <v>240.5092</v>
      </c>
      <c r="J143" s="163">
        <v>10.56116033</v>
      </c>
      <c r="K143" s="163">
        <v>10.56116033</v>
      </c>
      <c r="L143" s="163">
        <v>20.67</v>
      </c>
      <c r="M143" s="164">
        <v>14.33320648</v>
      </c>
      <c r="N143" s="19">
        <f t="shared" ref="N143:T143" si="143">F143/F142/$E143*$E142-1</f>
        <v>-0.009066908461</v>
      </c>
      <c r="O143" s="19">
        <f t="shared" si="143"/>
        <v>-0.01141462041</v>
      </c>
      <c r="P143" s="19">
        <f t="shared" si="143"/>
        <v>-0.004667038812</v>
      </c>
      <c r="Q143" s="19">
        <f t="shared" si="143"/>
        <v>-0.009066908461</v>
      </c>
      <c r="R143" s="19">
        <f t="shared" si="143"/>
        <v>0</v>
      </c>
      <c r="S143" s="19">
        <f t="shared" si="143"/>
        <v>0</v>
      </c>
      <c r="T143" s="19">
        <f t="shared" si="143"/>
        <v>-0.009010874471</v>
      </c>
      <c r="U143" s="166">
        <v>0.0</v>
      </c>
      <c r="V143" s="166">
        <v>0.0</v>
      </c>
      <c r="W143" s="19">
        <f t="array" ref="W143">mmult(N143:T143,'Parameters &amp; Main Results'!$B$6:$B$12)-'Parameters &amp; Main Results'!$B$16/12+mmult(U143:V143,'Parameters &amp; Main Results'!$B$14:$B$15)</f>
        <v>-0.009695503115</v>
      </c>
      <c r="X143" s="77">
        <f t="shared" si="5"/>
        <v>19231.01776</v>
      </c>
      <c r="Y143" s="77">
        <f>X143/offset(X143,'Parameters &amp; Main Results'!$B$32,0)</f>
        <v>15.0243946</v>
      </c>
      <c r="Z143" s="77">
        <f>sumproduct(X143:offset(X143,'Parameters &amp; Main Results'!$B$32-1,0) , 'Cash Flow Assist'!$P$11:offset('Cash Flow Assist'!$P$11,'Parameters &amp; Main Results'!$B$32-1,0)  )/offset(X143,'Parameters &amp; Main Results'!$B$32,0)</f>
        <v>3084.003634</v>
      </c>
      <c r="AA143" s="77">
        <f>sumproduct(X143:offset(X143,'Parameters &amp; Main Results'!$B$32-1,0),'Parameters &amp; Main Results'!$B$36:offset('Parameters &amp; Main Results'!$B$36,'Parameters &amp; Main Results'!$B$32-1,0)   )/offset(X143,'Parameters &amp; Main Results'!$B$32,0)</f>
        <v>0.6043062953</v>
      </c>
      <c r="AB143" s="167">
        <f t="shared" si="6"/>
        <v>-0.1838974515</v>
      </c>
    </row>
    <row r="144">
      <c r="A144">
        <f t="shared" si="17"/>
        <v>7</v>
      </c>
      <c r="B144">
        <f t="shared" si="18"/>
        <v>1882</v>
      </c>
      <c r="C144" s="77">
        <f t="shared" si="3"/>
        <v>1882.5</v>
      </c>
      <c r="D144" s="71" t="s">
        <v>116</v>
      </c>
      <c r="E144" s="162">
        <v>10.46599504</v>
      </c>
      <c r="F144" s="163">
        <v>255.2777</v>
      </c>
      <c r="G144" s="163">
        <v>183.2782</v>
      </c>
      <c r="H144" s="163">
        <v>193.67860891</v>
      </c>
      <c r="I144" s="163">
        <v>255.2777</v>
      </c>
      <c r="J144" s="163">
        <v>10.46599504</v>
      </c>
      <c r="K144" s="163">
        <v>10.46599504</v>
      </c>
      <c r="L144" s="163">
        <v>20.67</v>
      </c>
      <c r="M144" s="164">
        <v>15.25478428</v>
      </c>
      <c r="N144" s="19">
        <f t="shared" ref="N144:T144" si="144">F144/F143/$E144*$E143-1</f>
        <v>0.07105628921</v>
      </c>
      <c r="O144" s="19">
        <f t="shared" si="144"/>
        <v>0.005125572812</v>
      </c>
      <c r="P144" s="19">
        <f t="shared" si="144"/>
        <v>0.01351599879</v>
      </c>
      <c r="Q144" s="19">
        <f t="shared" si="144"/>
        <v>0.07105628921</v>
      </c>
      <c r="R144" s="19">
        <f t="shared" si="144"/>
        <v>0</v>
      </c>
      <c r="S144" s="19">
        <f t="shared" si="144"/>
        <v>0</v>
      </c>
      <c r="T144" s="19">
        <f t="shared" si="144"/>
        <v>0.009092808628</v>
      </c>
      <c r="U144" s="166">
        <v>0.0</v>
      </c>
      <c r="V144" s="166">
        <v>0.0</v>
      </c>
      <c r="W144" s="19">
        <f t="array" ref="W144">mmult(N144:T144,'Parameters &amp; Main Results'!$B$6:$B$12)-'Parameters &amp; Main Results'!$B$16/12+mmult(U144:V144,'Parameters &amp; Main Results'!$B$14:$B$15)</f>
        <v>0.05453194344</v>
      </c>
      <c r="X144" s="77">
        <f t="shared" si="5"/>
        <v>19419.29762</v>
      </c>
      <c r="Y144" s="77">
        <f>X144/offset(X144,'Parameters &amp; Main Results'!$B$32,0)</f>
        <v>15.4602333</v>
      </c>
      <c r="Z144" s="77">
        <f>sumproduct(X144:offset(X144,'Parameters &amp; Main Results'!$B$32-1,0) , 'Cash Flow Assist'!$P$11:offset('Cash Flow Assist'!$P$11,'Parameters &amp; Main Results'!$B$32-1,0)  )/offset(X144,'Parameters &amp; Main Results'!$B$32,0)</f>
        <v>3128.407018</v>
      </c>
      <c r="AA144" s="77">
        <f>sumproduct(X144:offset(X144,'Parameters &amp; Main Results'!$B$32-1,0),'Parameters &amp; Main Results'!$B$36:offset('Parameters &amp; Main Results'!$B$36,'Parameters &amp; Main Results'!$B$32-1,0)   )/offset(X144,'Parameters &amp; Main Results'!$B$32,0)</f>
        <v>0.6142043351</v>
      </c>
      <c r="AB144" s="167">
        <f t="shared" si="6"/>
        <v>-0.1259082328</v>
      </c>
    </row>
    <row r="145">
      <c r="A145">
        <f t="shared" si="17"/>
        <v>8</v>
      </c>
      <c r="B145">
        <f t="shared" si="18"/>
        <v>1882</v>
      </c>
      <c r="C145" s="77">
        <f t="shared" si="3"/>
        <v>1882.583333</v>
      </c>
      <c r="D145" s="71" t="s">
        <v>116</v>
      </c>
      <c r="E145" s="162">
        <v>10.56116033</v>
      </c>
      <c r="F145" s="163">
        <v>263.7486</v>
      </c>
      <c r="G145" s="163">
        <v>184.2614</v>
      </c>
      <c r="H145" s="163">
        <v>194.52756681</v>
      </c>
      <c r="I145" s="163">
        <v>263.7486</v>
      </c>
      <c r="J145" s="163">
        <v>10.56116033</v>
      </c>
      <c r="K145" s="163">
        <v>10.56116033</v>
      </c>
      <c r="L145" s="163">
        <v>20.67</v>
      </c>
      <c r="M145" s="164">
        <v>15.52467567</v>
      </c>
      <c r="N145" s="19">
        <f t="shared" ref="N145:T145" si="145">F145/F144/$E145*$E144-1</f>
        <v>0.02387319564</v>
      </c>
      <c r="O145" s="19">
        <f t="shared" si="145"/>
        <v>-0.003694691159</v>
      </c>
      <c r="P145" s="19">
        <f t="shared" si="145"/>
        <v>-0.004667038816</v>
      </c>
      <c r="Q145" s="19">
        <f t="shared" si="145"/>
        <v>0.02387319564</v>
      </c>
      <c r="R145" s="19">
        <f t="shared" si="145"/>
        <v>0</v>
      </c>
      <c r="S145" s="19">
        <f t="shared" si="145"/>
        <v>0</v>
      </c>
      <c r="T145" s="19">
        <f t="shared" si="145"/>
        <v>-0.009010874471</v>
      </c>
      <c r="U145" s="166">
        <v>0.0</v>
      </c>
      <c r="V145" s="166">
        <v>0.0</v>
      </c>
      <c r="W145" s="19">
        <f t="array" ref="W145">mmult(N145:T145,'Parameters &amp; Main Results'!$B$6:$B$12)-'Parameters &amp; Main Results'!$B$16/12+mmult(U145:V145,'Parameters &amp; Main Results'!$B$14:$B$15)</f>
        <v>0.01693955727</v>
      </c>
      <c r="X145" s="77">
        <f t="shared" si="5"/>
        <v>18415.08713</v>
      </c>
      <c r="Y145" s="77">
        <f>X145/offset(X145,'Parameters &amp; Main Results'!$B$32,0)</f>
        <v>14.97766995</v>
      </c>
      <c r="Z145" s="77">
        <f>sumproduct(X145:offset(X145,'Parameters &amp; Main Results'!$B$32-1,0) , 'Cash Flow Assist'!$P$11:offset('Cash Flow Assist'!$P$11,'Parameters &amp; Main Results'!$B$32-1,0)  )/offset(X145,'Parameters &amp; Main Results'!$B$32,0)</f>
        <v>3181.259813</v>
      </c>
      <c r="AA145" s="77">
        <f>sumproduct(X145:offset(X145,'Parameters &amp; Main Results'!$B$32-1,0),'Parameters &amp; Main Results'!$B$36:offset('Parameters &amp; Main Results'!$B$36,'Parameters &amp; Main Results'!$B$32-1,0)   )/offset(X145,'Parameters &amp; Main Results'!$B$32,0)</f>
        <v>0.6257591415</v>
      </c>
      <c r="AB145" s="167">
        <f t="shared" si="6"/>
        <v>-0.105040869</v>
      </c>
    </row>
    <row r="146">
      <c r="A146">
        <f t="shared" si="17"/>
        <v>9</v>
      </c>
      <c r="B146">
        <f t="shared" si="18"/>
        <v>1882</v>
      </c>
      <c r="C146" s="77">
        <f t="shared" si="3"/>
        <v>1882.666667</v>
      </c>
      <c r="D146" s="71" t="s">
        <v>116</v>
      </c>
      <c r="E146" s="162">
        <v>10.27574545</v>
      </c>
      <c r="F146" s="163">
        <v>267.4977</v>
      </c>
      <c r="G146" s="163">
        <v>184.6741</v>
      </c>
      <c r="H146" s="163">
        <v>195.38024598</v>
      </c>
      <c r="I146" s="163">
        <v>267.4977</v>
      </c>
      <c r="J146" s="163">
        <v>10.27574545</v>
      </c>
      <c r="K146" s="163">
        <v>10.27574545</v>
      </c>
      <c r="L146" s="163">
        <v>20.67</v>
      </c>
      <c r="M146" s="164">
        <v>16.08600312</v>
      </c>
      <c r="N146" s="19">
        <f t="shared" ref="N146:T146" si="146">F146/F145/$E146*$E145-1</f>
        <v>0.04238508229</v>
      </c>
      <c r="O146" s="19">
        <f t="shared" si="146"/>
        <v>0.0300775521</v>
      </c>
      <c r="P146" s="19">
        <f t="shared" si="146"/>
        <v>0.03228067179</v>
      </c>
      <c r="Q146" s="19">
        <f t="shared" si="146"/>
        <v>0.04238508229</v>
      </c>
      <c r="R146" s="19">
        <f t="shared" si="146"/>
        <v>0</v>
      </c>
      <c r="S146" s="19">
        <f t="shared" si="146"/>
        <v>0</v>
      </c>
      <c r="T146" s="19">
        <f t="shared" si="146"/>
        <v>0.02777558878</v>
      </c>
      <c r="U146" s="166">
        <v>0.0</v>
      </c>
      <c r="V146" s="166">
        <v>0.0</v>
      </c>
      <c r="W146" s="19">
        <f t="array" ref="W146">mmult(N146:T146,'Parameters &amp; Main Results'!$B$6:$B$12)-'Parameters &amp; Main Results'!$B$16/12+mmult(U146:V146,'Parameters &amp; Main Results'!$B$14:$B$15)</f>
        <v>0.03926653307</v>
      </c>
      <c r="X146" s="77">
        <f t="shared" si="5"/>
        <v>18108.33987</v>
      </c>
      <c r="Y146" s="77">
        <f>X146/offset(X146,'Parameters &amp; Main Results'!$B$32,0)</f>
        <v>14.78797291</v>
      </c>
      <c r="Z146" s="77">
        <f>sumproduct(X146:offset(X146,'Parameters &amp; Main Results'!$B$32-1,0) , 'Cash Flow Assist'!$P$11:offset('Cash Flow Assist'!$P$11,'Parameters &amp; Main Results'!$B$32-1,0)  )/offset(X146,'Parameters &amp; Main Results'!$B$32,0)</f>
        <v>3180.140321</v>
      </c>
      <c r="AA146" s="77">
        <f>sumproduct(X146:offset(X146,'Parameters &amp; Main Results'!$B$32-1,0),'Parameters &amp; Main Results'!$B$36:offset('Parameters &amp; Main Results'!$B$36,'Parameters &amp; Main Results'!$B$32-1,0)   )/offset(X146,'Parameters &amp; Main Results'!$B$32,0)</f>
        <v>0.6266187235</v>
      </c>
      <c r="AB146" s="167">
        <f t="shared" si="6"/>
        <v>-0.06710795261</v>
      </c>
    </row>
    <row r="147">
      <c r="A147">
        <f t="shared" si="17"/>
        <v>10</v>
      </c>
      <c r="B147">
        <f t="shared" si="18"/>
        <v>1882</v>
      </c>
      <c r="C147" s="77">
        <f t="shared" si="3"/>
        <v>1882.75</v>
      </c>
      <c r="D147" s="71" t="s">
        <v>116</v>
      </c>
      <c r="E147" s="162">
        <v>10.18058017</v>
      </c>
      <c r="F147" s="163">
        <v>261.6885</v>
      </c>
      <c r="G147" s="163">
        <v>183.7489</v>
      </c>
      <c r="H147" s="163">
        <v>196.23666273</v>
      </c>
      <c r="I147" s="163">
        <v>261.6885</v>
      </c>
      <c r="J147" s="163">
        <v>10.18058017</v>
      </c>
      <c r="K147" s="163">
        <v>10.18058017</v>
      </c>
      <c r="L147" s="163">
        <v>20.67</v>
      </c>
      <c r="M147" s="164">
        <v>15.78205664</v>
      </c>
      <c r="N147" s="19">
        <f t="shared" ref="N147:T147" si="147">F147/F146/$E147*$E146-1</f>
        <v>-0.01257209856</v>
      </c>
      <c r="O147" s="19">
        <f t="shared" si="147"/>
        <v>0.004290988716</v>
      </c>
      <c r="P147" s="19">
        <f t="shared" si="147"/>
        <v>0.01377203416</v>
      </c>
      <c r="Q147" s="19">
        <f t="shared" si="147"/>
        <v>-0.01257209856</v>
      </c>
      <c r="R147" s="19">
        <f t="shared" si="147"/>
        <v>0</v>
      </c>
      <c r="S147" s="19">
        <f t="shared" si="147"/>
        <v>0</v>
      </c>
      <c r="T147" s="19">
        <f t="shared" si="147"/>
        <v>0.009347726594</v>
      </c>
      <c r="U147" s="166">
        <v>0.0</v>
      </c>
      <c r="V147" s="166">
        <v>0.0</v>
      </c>
      <c r="W147" s="19">
        <f t="array" ref="W147">mmult(N147:T147,'Parameters &amp; Main Results'!$B$6:$B$12)-'Parameters &amp; Main Results'!$B$16/12+mmult(U147:V147,'Parameters &amp; Main Results'!$B$14:$B$15)</f>
        <v>-0.008397993408</v>
      </c>
      <c r="X147" s="77">
        <f t="shared" si="5"/>
        <v>17424.15376</v>
      </c>
      <c r="Y147" s="77">
        <f>X147/offset(X147,'Parameters &amp; Main Results'!$B$32,0)</f>
        <v>14.58050753</v>
      </c>
      <c r="Z147" s="77">
        <f>sumproduct(X147:offset(X147,'Parameters &amp; Main Results'!$B$32-1,0) , 'Cash Flow Assist'!$P$11:offset('Cash Flow Assist'!$P$11,'Parameters &amp; Main Results'!$B$32-1,0)  )/offset(X147,'Parameters &amp; Main Results'!$B$32,0)</f>
        <v>3244.517931</v>
      </c>
      <c r="AA147" s="77">
        <f>sumproduct(X147:offset(X147,'Parameters &amp; Main Results'!$B$32-1,0),'Parameters &amp; Main Results'!$B$36:offset('Parameters &amp; Main Results'!$B$36,'Parameters &amp; Main Results'!$B$32-1,0)   )/offset(X147,'Parameters &amp; Main Results'!$B$32,0)</f>
        <v>0.6401792867</v>
      </c>
      <c r="AB147" s="167">
        <f t="shared" si="6"/>
        <v>-0.07883636338</v>
      </c>
    </row>
    <row r="148">
      <c r="A148">
        <f t="shared" si="17"/>
        <v>11</v>
      </c>
      <c r="B148">
        <f t="shared" si="18"/>
        <v>1882</v>
      </c>
      <c r="C148" s="77">
        <f t="shared" si="3"/>
        <v>1882.833333</v>
      </c>
      <c r="D148" s="71" t="s">
        <v>116</v>
      </c>
      <c r="E148" s="162">
        <v>10.08541488</v>
      </c>
      <c r="F148" s="163">
        <v>251.5737</v>
      </c>
      <c r="G148" s="163">
        <v>184.6471</v>
      </c>
      <c r="H148" s="163">
        <v>197.09683343</v>
      </c>
      <c r="I148" s="163">
        <v>251.5737</v>
      </c>
      <c r="J148" s="163">
        <v>10.08541488</v>
      </c>
      <c r="K148" s="163">
        <v>10.08541488</v>
      </c>
      <c r="L148" s="163">
        <v>20.67</v>
      </c>
      <c r="M148" s="164">
        <v>15.21646606</v>
      </c>
      <c r="N148" s="19">
        <f t="shared" ref="N148:T148" si="148">F148/F147/$E148*$E147-1</f>
        <v>-0.02958084764</v>
      </c>
      <c r="O148" s="19">
        <f t="shared" si="148"/>
        <v>0.01437024928</v>
      </c>
      <c r="P148" s="19">
        <f t="shared" si="148"/>
        <v>0.01386062624</v>
      </c>
      <c r="Q148" s="19">
        <f t="shared" si="148"/>
        <v>-0.02958084764</v>
      </c>
      <c r="R148" s="19">
        <f t="shared" si="148"/>
        <v>0</v>
      </c>
      <c r="S148" s="19">
        <f t="shared" si="148"/>
        <v>0</v>
      </c>
      <c r="T148" s="19">
        <f t="shared" si="148"/>
        <v>0.009435932099</v>
      </c>
      <c r="U148" s="166">
        <v>0.0</v>
      </c>
      <c r="V148" s="166">
        <v>0.0</v>
      </c>
      <c r="W148" s="19">
        <f t="array" ref="W148">mmult(N148:T148,'Parameters &amp; Main Results'!$B$6:$B$12)-'Parameters &amp; Main Results'!$B$16/12+mmult(U148:V148,'Parameters &amp; Main Results'!$B$14:$B$15)</f>
        <v>-0.01863474008</v>
      </c>
      <c r="X148" s="77">
        <f t="shared" si="5"/>
        <v>17571.72096</v>
      </c>
      <c r="Y148" s="77">
        <f>X148/offset(X148,'Parameters &amp; Main Results'!$B$32,0)</f>
        <v>15.29925141</v>
      </c>
      <c r="Z148" s="77">
        <f>sumproduct(X148:offset(X148,'Parameters &amp; Main Results'!$B$32-1,0) , 'Cash Flow Assist'!$P$11:offset('Cash Flow Assist'!$P$11,'Parameters &amp; Main Results'!$B$32-1,0)  )/offset(X148,'Parameters &amp; Main Results'!$B$32,0)</f>
        <v>3361.73506</v>
      </c>
      <c r="AA148" s="77">
        <f>sumproduct(X148:offset(X148,'Parameters &amp; Main Results'!$B$32-1,0),'Parameters &amp; Main Results'!$B$36:offset('Parameters &amp; Main Results'!$B$36,'Parameters &amp; Main Results'!$B$32-1,0)   )/offset(X148,'Parameters &amp; Main Results'!$B$32,0)</f>
        <v>0.6641003275</v>
      </c>
      <c r="AB148" s="167">
        <f t="shared" si="6"/>
        <v>-0.1060851646</v>
      </c>
    </row>
    <row r="149">
      <c r="A149">
        <f t="shared" si="17"/>
        <v>12</v>
      </c>
      <c r="B149">
        <f t="shared" si="18"/>
        <v>1882</v>
      </c>
      <c r="C149" s="77">
        <f t="shared" si="3"/>
        <v>1882.916667</v>
      </c>
      <c r="D149" s="71" t="s">
        <v>116</v>
      </c>
      <c r="E149" s="162">
        <v>9.99033058</v>
      </c>
      <c r="F149" s="163">
        <v>253.7914</v>
      </c>
      <c r="G149" s="163">
        <v>187.1939</v>
      </c>
      <c r="H149" s="163">
        <v>197.96077455</v>
      </c>
      <c r="I149" s="163">
        <v>253.7914</v>
      </c>
      <c r="J149" s="163">
        <v>9.99033058</v>
      </c>
      <c r="K149" s="163">
        <v>9.99033058</v>
      </c>
      <c r="L149" s="163">
        <v>20.67</v>
      </c>
      <c r="M149" s="164">
        <v>15.39266404</v>
      </c>
      <c r="N149" s="19">
        <f t="shared" ref="N149:T149" si="149">F149/F148/$E149*$E148-1</f>
        <v>0.01841684327</v>
      </c>
      <c r="O149" s="19">
        <f t="shared" si="149"/>
        <v>0.02344170496</v>
      </c>
      <c r="P149" s="19">
        <f t="shared" si="149"/>
        <v>0.01394268529</v>
      </c>
      <c r="Q149" s="19">
        <f t="shared" si="149"/>
        <v>0.01841684327</v>
      </c>
      <c r="R149" s="19">
        <f t="shared" si="149"/>
        <v>0</v>
      </c>
      <c r="S149" s="19">
        <f t="shared" si="149"/>
        <v>0</v>
      </c>
      <c r="T149" s="19">
        <f t="shared" si="149"/>
        <v>0.009517632999</v>
      </c>
      <c r="U149" s="166">
        <v>0.0</v>
      </c>
      <c r="V149" s="166">
        <v>0.0</v>
      </c>
      <c r="W149" s="19">
        <f t="array" ref="W149">mmult(N149:T149,'Parameters &amp; Main Results'!$B$6:$B$12)-'Parameters &amp; Main Results'!$B$16/12+mmult(U149:V149,'Parameters &amp; Main Results'!$B$14:$B$15)</f>
        <v>0.01963139203</v>
      </c>
      <c r="X149" s="77">
        <f t="shared" si="5"/>
        <v>17905.38312</v>
      </c>
      <c r="Y149" s="77">
        <f>X149/offset(X149,'Parameters &amp; Main Results'!$B$32,0)</f>
        <v>15.39649412</v>
      </c>
      <c r="Z149" s="77">
        <f>sumproduct(X149:offset(X149,'Parameters &amp; Main Results'!$B$32-1,0) , 'Cash Flow Assist'!$P$11:offset('Cash Flow Assist'!$P$11,'Parameters &amp; Main Results'!$B$32-1,0)  )/offset(X149,'Parameters &amp; Main Results'!$B$32,0)</f>
        <v>3305.937179</v>
      </c>
      <c r="AA149" s="77">
        <f>sumproduct(X149:offset(X149,'Parameters &amp; Main Results'!$B$32-1,0),'Parameters &amp; Main Results'!$B$36:offset('Parameters &amp; Main Results'!$B$36,'Parameters &amp; Main Results'!$B$32-1,0)   )/offset(X149,'Parameters &amp; Main Results'!$B$32,0)</f>
        <v>0.6536019661</v>
      </c>
      <c r="AB149" s="167">
        <f t="shared" si="6"/>
        <v>-0.08962207515</v>
      </c>
    </row>
    <row r="150">
      <c r="A150">
        <f t="shared" si="17"/>
        <v>1</v>
      </c>
      <c r="B150">
        <f t="shared" si="18"/>
        <v>1883</v>
      </c>
      <c r="C150" s="77">
        <f t="shared" si="3"/>
        <v>1883</v>
      </c>
      <c r="D150" s="71" t="s">
        <v>116</v>
      </c>
      <c r="E150" s="162">
        <v>9.99033058</v>
      </c>
      <c r="F150" s="163">
        <v>253.8556</v>
      </c>
      <c r="G150" s="163">
        <v>185.8691</v>
      </c>
      <c r="H150" s="163">
        <v>198.84334967</v>
      </c>
      <c r="I150" s="163">
        <v>253.8556</v>
      </c>
      <c r="J150" s="163">
        <v>9.99033058</v>
      </c>
      <c r="K150" s="163">
        <v>9.99033058</v>
      </c>
      <c r="L150" s="163">
        <v>20.67</v>
      </c>
      <c r="M150" s="164">
        <v>15.29417639</v>
      </c>
      <c r="N150" s="19">
        <f t="shared" ref="N150:T150" si="150">F150/F149/$E150*$E149-1</f>
        <v>0.0002529636544</v>
      </c>
      <c r="O150" s="19">
        <f t="shared" si="150"/>
        <v>-0.007077153689</v>
      </c>
      <c r="P150" s="19">
        <f t="shared" si="150"/>
        <v>0.004458333334</v>
      </c>
      <c r="Q150" s="19">
        <f t="shared" si="150"/>
        <v>0.0002529636544</v>
      </c>
      <c r="R150" s="19">
        <f t="shared" si="150"/>
        <v>0</v>
      </c>
      <c r="S150" s="19">
        <f t="shared" si="150"/>
        <v>0</v>
      </c>
      <c r="T150" s="19">
        <f t="shared" si="150"/>
        <v>0</v>
      </c>
      <c r="U150" s="166">
        <v>0.0</v>
      </c>
      <c r="V150" s="166">
        <v>0.0</v>
      </c>
      <c r="W150" s="19">
        <f t="array" ref="W150">mmult(N150:T150,'Parameters &amp; Main Results'!$B$6:$B$12)-'Parameters &amp; Main Results'!$B$16/12+mmult(U150:V150,'Parameters &amp; Main Results'!$B$14:$B$15)</f>
        <v>-0.001621232348</v>
      </c>
      <c r="X150" s="77">
        <f t="shared" si="5"/>
        <v>17560.64324</v>
      </c>
      <c r="Y150" s="77">
        <f>X150/offset(X150,'Parameters &amp; Main Results'!$B$32,0)</f>
        <v>15.66813383</v>
      </c>
      <c r="Z150" s="77">
        <f>sumproduct(X150:offset(X150,'Parameters &amp; Main Results'!$B$32-1,0) , 'Cash Flow Assist'!$P$11:offset('Cash Flow Assist'!$P$11,'Parameters &amp; Main Results'!$B$32-1,0)  )/offset(X150,'Parameters &amp; Main Results'!$B$32,0)</f>
        <v>3415.37077</v>
      </c>
      <c r="AA150" s="77">
        <f>sumproduct(X150:offset(X150,'Parameters &amp; Main Results'!$B$32-1,0),'Parameters &amp; Main Results'!$B$36:offset('Parameters &amp; Main Results'!$B$36,'Parameters &amp; Main Results'!$B$32-1,0)   )/offset(X150,'Parameters &amp; Main Results'!$B$32,0)</f>
        <v>0.6759474166</v>
      </c>
      <c r="AB150" s="167">
        <f t="shared" si="6"/>
        <v>-0.08939178262</v>
      </c>
    </row>
    <row r="151">
      <c r="A151">
        <f t="shared" si="17"/>
        <v>2</v>
      </c>
      <c r="B151">
        <f t="shared" si="18"/>
        <v>1883</v>
      </c>
      <c r="C151" s="77">
        <f t="shared" si="3"/>
        <v>1883.083333</v>
      </c>
      <c r="D151" s="71" t="s">
        <v>116</v>
      </c>
      <c r="E151" s="162">
        <v>10.08541488</v>
      </c>
      <c r="F151" s="163">
        <v>249.0529</v>
      </c>
      <c r="G151" s="163">
        <v>186.3883</v>
      </c>
      <c r="H151" s="163">
        <v>199.7298596</v>
      </c>
      <c r="I151" s="163">
        <v>249.0529</v>
      </c>
      <c r="J151" s="163">
        <v>10.08541488</v>
      </c>
      <c r="K151" s="163">
        <v>10.08541488</v>
      </c>
      <c r="L151" s="163">
        <v>20.67</v>
      </c>
      <c r="M151" s="164">
        <v>14.76356593</v>
      </c>
      <c r="N151" s="19">
        <f t="shared" ref="N151:T151" si="151">F151/F150/$E151*$E150-1</f>
        <v>-0.02816855826</v>
      </c>
      <c r="O151" s="19">
        <f t="shared" si="151"/>
        <v>-0.006660873533</v>
      </c>
      <c r="P151" s="19">
        <f t="shared" si="151"/>
        <v>-0.005011601106</v>
      </c>
      <c r="Q151" s="19">
        <f t="shared" si="151"/>
        <v>-0.02816855826</v>
      </c>
      <c r="R151" s="19">
        <f t="shared" si="151"/>
        <v>0</v>
      </c>
      <c r="S151" s="19">
        <f t="shared" si="151"/>
        <v>0</v>
      </c>
      <c r="T151" s="19">
        <f t="shared" si="151"/>
        <v>-0.009427901691</v>
      </c>
      <c r="U151" s="166">
        <v>0.0</v>
      </c>
      <c r="V151" s="166">
        <v>0.0</v>
      </c>
      <c r="W151" s="19">
        <f t="array" ref="W151">mmult(N151:T151,'Parameters &amp; Main Results'!$B$6:$B$12)-'Parameters &amp; Main Results'!$B$16/12+mmult(U151:V151,'Parameters &amp; Main Results'!$B$14:$B$15)</f>
        <v>-0.02283330374</v>
      </c>
      <c r="X151" s="77">
        <f t="shared" si="5"/>
        <v>17589.15936</v>
      </c>
      <c r="Y151" s="77">
        <f>X151/offset(X151,'Parameters &amp; Main Results'!$B$32,0)</f>
        <v>16.6164798</v>
      </c>
      <c r="Z151" s="77">
        <f>sumproduct(X151:offset(X151,'Parameters &amp; Main Results'!$B$32-1,0) , 'Cash Flow Assist'!$P$11:offset('Cash Flow Assist'!$P$11,'Parameters &amp; Main Results'!$B$32-1,0)  )/offset(X151,'Parameters &amp; Main Results'!$B$32,0)</f>
        <v>3600.690112</v>
      </c>
      <c r="AA151" s="77">
        <f>sumproduct(X151:offset(X151,'Parameters &amp; Main Results'!$B$32-1,0),'Parameters &amp; Main Results'!$B$36:offset('Parameters &amp; Main Results'!$B$36,'Parameters &amp; Main Results'!$B$32-1,0)   )/offset(X151,'Parameters &amp; Main Results'!$B$32,0)</f>
        <v>0.71351127</v>
      </c>
      <c r="AB151" s="167">
        <f t="shared" si="6"/>
        <v>-0.1150423032</v>
      </c>
    </row>
    <row r="152">
      <c r="A152">
        <f t="shared" si="17"/>
        <v>3</v>
      </c>
      <c r="B152">
        <f t="shared" si="18"/>
        <v>1883</v>
      </c>
      <c r="C152" s="77">
        <f t="shared" si="3"/>
        <v>1883.166667</v>
      </c>
      <c r="D152" s="71" t="s">
        <v>116</v>
      </c>
      <c r="E152" s="162">
        <v>9.99033058</v>
      </c>
      <c r="F152" s="163">
        <v>253.4895</v>
      </c>
      <c r="G152" s="163">
        <v>187.5898</v>
      </c>
      <c r="H152" s="163">
        <v>200.6203219</v>
      </c>
      <c r="I152" s="163">
        <v>253.4895</v>
      </c>
      <c r="J152" s="163">
        <v>9.99033058</v>
      </c>
      <c r="K152" s="163">
        <v>9.99033058</v>
      </c>
      <c r="L152" s="163">
        <v>20.67</v>
      </c>
      <c r="M152" s="164">
        <v>15.06931563</v>
      </c>
      <c r="N152" s="19">
        <f t="shared" ref="N152:T152" si="152">F152/F151/$E152*$E151-1</f>
        <v>0.02750106516</v>
      </c>
      <c r="O152" s="19">
        <f t="shared" si="152"/>
        <v>0.01602520582</v>
      </c>
      <c r="P152" s="19">
        <f t="shared" si="152"/>
        <v>0.01401839916</v>
      </c>
      <c r="Q152" s="19">
        <f t="shared" si="152"/>
        <v>0.02750106516</v>
      </c>
      <c r="R152" s="19">
        <f t="shared" si="152"/>
        <v>0</v>
      </c>
      <c r="S152" s="19">
        <f t="shared" si="152"/>
        <v>0</v>
      </c>
      <c r="T152" s="19">
        <f t="shared" si="152"/>
        <v>0.009517632999</v>
      </c>
      <c r="U152" s="166">
        <v>0.0</v>
      </c>
      <c r="V152" s="166">
        <v>0.0</v>
      </c>
      <c r="W152" s="19">
        <f t="array" ref="W152">mmult(N152:T152,'Parameters &amp; Main Results'!$B$6:$B$12)-'Parameters &amp; Main Results'!$B$16/12+mmult(U152:V152,'Parameters &amp; Main Results'!$B$14:$B$15)</f>
        <v>0.02459043366</v>
      </c>
      <c r="X152" s="77">
        <f t="shared" si="5"/>
        <v>18000.16254</v>
      </c>
      <c r="Y152" s="77">
        <f>X152/offset(X152,'Parameters &amp; Main Results'!$B$32,0)</f>
        <v>17.7130221</v>
      </c>
      <c r="Z152" s="77">
        <f>sumproduct(X152:offset(X152,'Parameters &amp; Main Results'!$B$32-1,0) , 'Cash Flow Assist'!$P$11:offset('Cash Flow Assist'!$P$11,'Parameters &amp; Main Results'!$B$32-1,0)  )/offset(X152,'Parameters &amp; Main Results'!$B$32,0)</f>
        <v>3734.396069</v>
      </c>
      <c r="AA152" s="77">
        <f>sumproduct(X152:offset(X152,'Parameters &amp; Main Results'!$B$32-1,0),'Parameters &amp; Main Results'!$B$36:offset('Parameters &amp; Main Results'!$B$36,'Parameters &amp; Main Results'!$B$32-1,0)   )/offset(X152,'Parameters &amp; Main Results'!$B$32,0)</f>
        <v>0.741115722</v>
      </c>
      <c r="AB152" s="167">
        <f t="shared" si="6"/>
        <v>-0.09070502396</v>
      </c>
    </row>
    <row r="153">
      <c r="A153">
        <f t="shared" si="17"/>
        <v>4</v>
      </c>
      <c r="B153">
        <f t="shared" si="18"/>
        <v>1883</v>
      </c>
      <c r="C153" s="77">
        <f t="shared" si="3"/>
        <v>1883.25</v>
      </c>
      <c r="D153" s="71" t="s">
        <v>116</v>
      </c>
      <c r="E153" s="162">
        <v>9.89516529</v>
      </c>
      <c r="F153" s="163">
        <v>260.1433</v>
      </c>
      <c r="G153" s="163">
        <v>188.2131</v>
      </c>
      <c r="H153" s="163">
        <v>201.51475416</v>
      </c>
      <c r="I153" s="163">
        <v>260.1433</v>
      </c>
      <c r="J153" s="163">
        <v>9.89516529</v>
      </c>
      <c r="K153" s="163">
        <v>9.89516529</v>
      </c>
      <c r="L153" s="163">
        <v>20.67</v>
      </c>
      <c r="M153" s="164">
        <v>15.51187086</v>
      </c>
      <c r="N153" s="19">
        <f t="shared" ref="N153:T153" si="153">F153/F152/$E153*$E152-1</f>
        <v>0.03611861536</v>
      </c>
      <c r="O153" s="19">
        <f t="shared" si="153"/>
        <v>0.0129719829</v>
      </c>
      <c r="P153" s="19">
        <f t="shared" si="153"/>
        <v>0.01411856289</v>
      </c>
      <c r="Q153" s="19">
        <f t="shared" si="153"/>
        <v>0.03611861536</v>
      </c>
      <c r="R153" s="19">
        <f t="shared" si="153"/>
        <v>0</v>
      </c>
      <c r="S153" s="19">
        <f t="shared" si="153"/>
        <v>0</v>
      </c>
      <c r="T153" s="19">
        <f t="shared" si="153"/>
        <v>0.009617352233</v>
      </c>
      <c r="U153" s="166">
        <v>0.0</v>
      </c>
      <c r="V153" s="166">
        <v>0.0</v>
      </c>
      <c r="W153" s="19">
        <f t="array" ref="W153">mmult(N153:T153,'Parameters &amp; Main Results'!$B$6:$B$12)-'Parameters &amp; Main Results'!$B$16/12+mmult(U153:V153,'Parameters &amp; Main Results'!$B$14:$B$15)</f>
        <v>0.03029029057</v>
      </c>
      <c r="X153" s="77">
        <f t="shared" si="5"/>
        <v>17568.15401</v>
      </c>
      <c r="Y153" s="77">
        <f>X153/offset(X153,'Parameters &amp; Main Results'!$B$32,0)</f>
        <v>17.71404177</v>
      </c>
      <c r="Z153" s="77">
        <f>sumproduct(X153:offset(X153,'Parameters &amp; Main Results'!$B$32-1,0) , 'Cash Flow Assist'!$P$11:offset('Cash Flow Assist'!$P$11,'Parameters &amp; Main Results'!$B$32-1,0)  )/offset(X153,'Parameters &amp; Main Results'!$B$32,0)</f>
        <v>3809.321762</v>
      </c>
      <c r="AA153" s="77">
        <f>sumproduct(X153:offset(X153,'Parameters &amp; Main Results'!$B$32-1,0),'Parameters &amp; Main Results'!$B$36:offset('Parameters &amp; Main Results'!$B$36,'Parameters &amp; Main Results'!$B$32-1,0)   )/offset(X153,'Parameters &amp; Main Results'!$B$32,0)</f>
        <v>0.7571240998</v>
      </c>
      <c r="AB153" s="167">
        <f t="shared" si="6"/>
        <v>-0.05786254848</v>
      </c>
    </row>
    <row r="154">
      <c r="A154">
        <f t="shared" si="17"/>
        <v>5</v>
      </c>
      <c r="B154">
        <f t="shared" si="18"/>
        <v>1883</v>
      </c>
      <c r="C154" s="77">
        <f t="shared" si="3"/>
        <v>1883.333333</v>
      </c>
      <c r="D154" s="71" t="s">
        <v>116</v>
      </c>
      <c r="E154" s="162">
        <v>9.8</v>
      </c>
      <c r="F154" s="163">
        <v>256.374</v>
      </c>
      <c r="G154" s="163">
        <v>188.1467</v>
      </c>
      <c r="H154" s="163">
        <v>202.41317411</v>
      </c>
      <c r="I154" s="163">
        <v>256.374</v>
      </c>
      <c r="J154" s="163">
        <v>9.8</v>
      </c>
      <c r="K154" s="163">
        <v>9.8</v>
      </c>
      <c r="L154" s="163">
        <v>20.67</v>
      </c>
      <c r="M154" s="164">
        <v>15.33390296</v>
      </c>
      <c r="N154" s="19">
        <f t="shared" ref="N154:T154" si="154">F154/F153/$E154*$E153-1</f>
        <v>-0.004919280063</v>
      </c>
      <c r="O154" s="19">
        <f t="shared" si="154"/>
        <v>0.009354526412</v>
      </c>
      <c r="P154" s="19">
        <f t="shared" si="154"/>
        <v>0.01421237097</v>
      </c>
      <c r="Q154" s="19">
        <f t="shared" si="154"/>
        <v>-0.004919280063</v>
      </c>
      <c r="R154" s="19">
        <f t="shared" si="154"/>
        <v>0</v>
      </c>
      <c r="S154" s="19">
        <f t="shared" si="154"/>
        <v>0</v>
      </c>
      <c r="T154" s="19">
        <f t="shared" si="154"/>
        <v>0.009710743878</v>
      </c>
      <c r="U154" s="166">
        <v>0.0</v>
      </c>
      <c r="V154" s="166">
        <v>0.0</v>
      </c>
      <c r="W154" s="19">
        <f t="array" ref="W154">mmult(N154:T154,'Parameters &amp; Main Results'!$B$6:$B$12)-'Parameters &amp; Main Results'!$B$16/12+mmult(U154:V154,'Parameters &amp; Main Results'!$B$14:$B$15)</f>
        <v>-0.001392495111</v>
      </c>
      <c r="X154" s="77">
        <f t="shared" si="5"/>
        <v>17051.65444</v>
      </c>
      <c r="Y154" s="77">
        <f>X154/offset(X154,'Parameters &amp; Main Results'!$B$32,0)</f>
        <v>17.07507992</v>
      </c>
      <c r="Z154" s="77">
        <f>sumproduct(X154:offset(X154,'Parameters &amp; Main Results'!$B$32-1,0) , 'Cash Flow Assist'!$P$11:offset('Cash Flow Assist'!$P$11,'Parameters &amp; Main Results'!$B$32-1,0)  )/offset(X154,'Parameters &amp; Main Results'!$B$32,0)</f>
        <v>3766.540248</v>
      </c>
      <c r="AA154" s="77">
        <f>sumproduct(X154:offset(X154,'Parameters &amp; Main Results'!$B$32-1,0),'Parameters &amp; Main Results'!$B$36:offset('Parameters &amp; Main Results'!$B$36,'Parameters &amp; Main Results'!$B$32-1,0)   )/offset(X154,'Parameters &amp; Main Results'!$B$32,0)</f>
        <v>0.7498728493</v>
      </c>
      <c r="AB154" s="167">
        <f t="shared" si="6"/>
        <v>-0.06249718646</v>
      </c>
    </row>
    <row r="155">
      <c r="A155">
        <f t="shared" si="17"/>
        <v>6</v>
      </c>
      <c r="B155">
        <f t="shared" si="18"/>
        <v>1883</v>
      </c>
      <c r="C155" s="77">
        <f t="shared" si="3"/>
        <v>1883.416667</v>
      </c>
      <c r="D155" s="71" t="s">
        <v>116</v>
      </c>
      <c r="E155" s="162">
        <v>9.51458512</v>
      </c>
      <c r="F155" s="163">
        <v>260.3385</v>
      </c>
      <c r="G155" s="163">
        <v>189.0658</v>
      </c>
      <c r="H155" s="163">
        <v>203.31559951</v>
      </c>
      <c r="I155" s="163">
        <v>260.3385</v>
      </c>
      <c r="J155" s="163">
        <v>9.51458512</v>
      </c>
      <c r="K155" s="163">
        <v>9.51458512</v>
      </c>
      <c r="L155" s="163">
        <v>20.67</v>
      </c>
      <c r="M155" s="164">
        <v>15.93481261</v>
      </c>
      <c r="N155" s="19">
        <f t="shared" ref="N155:T155" si="155">F155/F154/$E155*$E154-1</f>
        <v>0.04592522878</v>
      </c>
      <c r="O155" s="19">
        <f t="shared" si="155"/>
        <v>0.03502917377</v>
      </c>
      <c r="P155" s="19">
        <f t="shared" si="155"/>
        <v>0.03458968967</v>
      </c>
      <c r="Q155" s="19">
        <f t="shared" si="155"/>
        <v>0.04592522878</v>
      </c>
      <c r="R155" s="19">
        <f t="shared" si="155"/>
        <v>0</v>
      </c>
      <c r="S155" s="19">
        <f t="shared" si="155"/>
        <v>0</v>
      </c>
      <c r="T155" s="19">
        <f t="shared" si="155"/>
        <v>0.02999761696</v>
      </c>
      <c r="U155" s="166">
        <v>0.0</v>
      </c>
      <c r="V155" s="166">
        <v>0.0</v>
      </c>
      <c r="W155" s="19">
        <f t="array" ref="W155">mmult(N155:T155,'Parameters &amp; Main Results'!$B$6:$B$12)-'Parameters &amp; Main Results'!$B$16/12+mmult(U155:V155,'Parameters &amp; Main Results'!$B$14:$B$15)</f>
        <v>0.04315954836</v>
      </c>
      <c r="X155" s="77">
        <f t="shared" si="5"/>
        <v>17075.4319</v>
      </c>
      <c r="Y155" s="77">
        <f>X155/offset(X155,'Parameters &amp; Main Results'!$B$32,0)</f>
        <v>17.65305282</v>
      </c>
      <c r="Z155" s="77">
        <f>sumproduct(X155:offset(X155,'Parameters &amp; Main Results'!$B$32-1,0) , 'Cash Flow Assist'!$P$11:offset('Cash Flow Assist'!$P$11,'Parameters &amp; Main Results'!$B$32-1,0)  )/offset(X155,'Parameters &amp; Main Results'!$B$32,0)</f>
        <v>3872.015058</v>
      </c>
      <c r="AA155" s="77">
        <f>sumproduct(X155:offset(X155,'Parameters &amp; Main Results'!$B$32-1,0),'Parameters &amp; Main Results'!$B$36:offset('Parameters &amp; Main Results'!$B$36,'Parameters &amp; Main Results'!$B$32-1,0)   )/offset(X155,'Parameters &amp; Main Results'!$B$32,0)</f>
        <v>0.772232669</v>
      </c>
      <c r="AB155" s="167">
        <f t="shared" si="6"/>
        <v>-0.01944215527</v>
      </c>
    </row>
    <row r="156">
      <c r="A156">
        <f t="shared" si="17"/>
        <v>7</v>
      </c>
      <c r="B156">
        <f t="shared" si="18"/>
        <v>1883</v>
      </c>
      <c r="C156" s="77">
        <f t="shared" si="3"/>
        <v>1883.5</v>
      </c>
      <c r="D156" s="71" t="s">
        <v>116</v>
      </c>
      <c r="E156" s="162">
        <v>9.32425455</v>
      </c>
      <c r="F156" s="163">
        <v>257.1271</v>
      </c>
      <c r="G156" s="163">
        <v>188.2109</v>
      </c>
      <c r="H156" s="163">
        <v>204.22204822</v>
      </c>
      <c r="I156" s="163">
        <v>257.1271</v>
      </c>
      <c r="J156" s="163">
        <v>9.32425455</v>
      </c>
      <c r="K156" s="163">
        <v>9.32425455</v>
      </c>
      <c r="L156" s="163">
        <v>20.67</v>
      </c>
      <c r="M156" s="164">
        <v>15.95462823</v>
      </c>
      <c r="N156" s="19">
        <f t="shared" ref="N156:T156" si="156">F156/F155/$E156*$E155-1</f>
        <v>0.007825141228</v>
      </c>
      <c r="O156" s="19">
        <f t="shared" si="156"/>
        <v>0.01579841162</v>
      </c>
      <c r="P156" s="19">
        <f t="shared" si="156"/>
        <v>0.02496175544</v>
      </c>
      <c r="Q156" s="19">
        <f t="shared" si="156"/>
        <v>0.007825141228</v>
      </c>
      <c r="R156" s="19">
        <f t="shared" si="156"/>
        <v>0</v>
      </c>
      <c r="S156" s="19">
        <f t="shared" si="156"/>
        <v>0</v>
      </c>
      <c r="T156" s="19">
        <f t="shared" si="156"/>
        <v>0.02041241678</v>
      </c>
      <c r="U156" s="166">
        <v>0.0</v>
      </c>
      <c r="V156" s="166">
        <v>0.0</v>
      </c>
      <c r="W156" s="19">
        <f t="array" ref="W156">mmult(N156:T156,'Parameters &amp; Main Results'!$B$6:$B$12)-'Parameters &amp; Main Results'!$B$16/12+mmult(U156:V156,'Parameters &amp; Main Results'!$B$14:$B$15)</f>
        <v>0.009776792161</v>
      </c>
      <c r="X156" s="77">
        <f t="shared" si="5"/>
        <v>16368.95519</v>
      </c>
      <c r="Y156" s="77">
        <f>X156/offset(X156,'Parameters &amp; Main Results'!$B$32,0)</f>
        <v>17.23601178</v>
      </c>
      <c r="Z156" s="77">
        <f>sumproduct(X156:offset(X156,'Parameters &amp; Main Results'!$B$32-1,0) , 'Cash Flow Assist'!$P$11:offset('Cash Flow Assist'!$P$11,'Parameters &amp; Main Results'!$B$32-1,0)  )/offset(X156,'Parameters &amp; Main Results'!$B$32,0)</f>
        <v>3926.746473</v>
      </c>
      <c r="AA156" s="77">
        <f>sumproduct(X156:offset(X156,'Parameters &amp; Main Results'!$B$32-1,0),'Parameters &amp; Main Results'!$B$36:offset('Parameters &amp; Main Results'!$B$36,'Parameters &amp; Main Results'!$B$32-1,0)   )/offset(X156,'Parameters &amp; Main Results'!$B$32,0)</f>
        <v>0.7847322813</v>
      </c>
      <c r="AB156" s="167">
        <f t="shared" si="6"/>
        <v>-0.01176915165</v>
      </c>
    </row>
    <row r="157">
      <c r="A157">
        <f t="shared" si="17"/>
        <v>8</v>
      </c>
      <c r="B157">
        <f t="shared" si="18"/>
        <v>1883</v>
      </c>
      <c r="C157" s="77">
        <f t="shared" si="3"/>
        <v>1883.583333</v>
      </c>
      <c r="D157" s="71" t="s">
        <v>116</v>
      </c>
      <c r="E157" s="162">
        <v>9.32425455</v>
      </c>
      <c r="F157" s="163">
        <v>246.6419</v>
      </c>
      <c r="G157" s="163">
        <v>189.2378</v>
      </c>
      <c r="H157" s="163">
        <v>205.13253819</v>
      </c>
      <c r="I157" s="163">
        <v>246.6419</v>
      </c>
      <c r="J157" s="163">
        <v>9.32425455</v>
      </c>
      <c r="K157" s="163">
        <v>9.32425455</v>
      </c>
      <c r="L157" s="163">
        <v>20.67</v>
      </c>
      <c r="M157" s="164">
        <v>15.19958909</v>
      </c>
      <c r="N157" s="19">
        <f t="shared" ref="N157:T157" si="157">F157/F156/$E157*$E156-1</f>
        <v>-0.04077827658</v>
      </c>
      <c r="O157" s="19">
        <f t="shared" si="157"/>
        <v>0.005456113328</v>
      </c>
      <c r="P157" s="19">
        <f t="shared" si="157"/>
        <v>0.004458333358</v>
      </c>
      <c r="Q157" s="19">
        <f t="shared" si="157"/>
        <v>-0.04077827658</v>
      </c>
      <c r="R157" s="19">
        <f t="shared" si="157"/>
        <v>0</v>
      </c>
      <c r="S157" s="19">
        <f t="shared" si="157"/>
        <v>0</v>
      </c>
      <c r="T157" s="19">
        <f t="shared" si="157"/>
        <v>0</v>
      </c>
      <c r="U157" s="166">
        <v>0.0</v>
      </c>
      <c r="V157" s="166">
        <v>0.0</v>
      </c>
      <c r="W157" s="19">
        <f t="array" ref="W157">mmult(N157:T157,'Parameters &amp; Main Results'!$B$6:$B$12)-'Parameters &amp; Main Results'!$B$16/12+mmult(U157:V157,'Parameters &amp; Main Results'!$B$14:$B$15)</f>
        <v>-0.02926134577</v>
      </c>
      <c r="X157" s="77">
        <f t="shared" si="5"/>
        <v>16210.4688</v>
      </c>
      <c r="Y157" s="77">
        <f>X157/offset(X157,'Parameters &amp; Main Results'!$B$32,0)</f>
        <v>16.51971774</v>
      </c>
      <c r="Z157" s="77">
        <f>sumproduct(X157:offset(X157,'Parameters &amp; Main Results'!$B$32-1,0) , 'Cash Flow Assist'!$P$11:offset('Cash Flow Assist'!$P$11,'Parameters &amp; Main Results'!$B$32-1,0)  )/offset(X157,'Parameters &amp; Main Results'!$B$32,0)</f>
        <v>3784.64089</v>
      </c>
      <c r="AA157" s="77">
        <f>sumproduct(X157:offset(X157,'Parameters &amp; Main Results'!$B$32-1,0),'Parameters &amp; Main Results'!$B$36:offset('Parameters &amp; Main Results'!$B$36,'Parameters &amp; Main Results'!$B$32-1,0)   )/offset(X157,'Parameters &amp; Main Results'!$B$32,0)</f>
        <v>0.7578614663</v>
      </c>
      <c r="AB157" s="167">
        <f t="shared" si="6"/>
        <v>-0.05206750251</v>
      </c>
    </row>
    <row r="158">
      <c r="A158">
        <f t="shared" si="17"/>
        <v>9</v>
      </c>
      <c r="B158">
        <f t="shared" si="18"/>
        <v>1883</v>
      </c>
      <c r="C158" s="77">
        <f t="shared" si="3"/>
        <v>1883.666667</v>
      </c>
      <c r="D158" s="71" t="s">
        <v>116</v>
      </c>
      <c r="E158" s="162">
        <v>9.22908926</v>
      </c>
      <c r="F158" s="163">
        <v>250.6825</v>
      </c>
      <c r="G158" s="163">
        <v>191.847</v>
      </c>
      <c r="H158" s="163">
        <v>206.04708742</v>
      </c>
      <c r="I158" s="163">
        <v>250.6825</v>
      </c>
      <c r="J158" s="163">
        <v>9.22908926</v>
      </c>
      <c r="K158" s="163">
        <v>9.22908926</v>
      </c>
      <c r="L158" s="163">
        <v>20.67</v>
      </c>
      <c r="M158" s="164">
        <v>15.50337842</v>
      </c>
      <c r="N158" s="19">
        <f t="shared" ref="N158:T158" si="158">F158/F157/$E158*$E157-1</f>
        <v>0.0268628323</v>
      </c>
      <c r="O158" s="19">
        <f t="shared" si="158"/>
        <v>0.02424156642</v>
      </c>
      <c r="P158" s="19">
        <f t="shared" si="158"/>
        <v>0.01481575493</v>
      </c>
      <c r="Q158" s="19">
        <f t="shared" si="158"/>
        <v>0.0268628323</v>
      </c>
      <c r="R158" s="19">
        <f t="shared" si="158"/>
        <v>0</v>
      </c>
      <c r="S158" s="19">
        <f t="shared" si="158"/>
        <v>0</v>
      </c>
      <c r="T158" s="19">
        <f t="shared" si="158"/>
        <v>0.01031144973</v>
      </c>
      <c r="U158" s="166">
        <v>0.0</v>
      </c>
      <c r="V158" s="166">
        <v>0.0</v>
      </c>
      <c r="W158" s="19">
        <f t="array" ref="W158">mmult(N158:T158,'Parameters &amp; Main Results'!$B$6:$B$12)-'Parameters &amp; Main Results'!$B$16/12+mmult(U158:V158,'Parameters &amp; Main Results'!$B$14:$B$15)</f>
        <v>0.02616584916</v>
      </c>
      <c r="X158" s="77">
        <f t="shared" si="5"/>
        <v>16699.10715</v>
      </c>
      <c r="Y158" s="77">
        <f>X158/offset(X158,'Parameters &amp; Main Results'!$B$32,0)</f>
        <v>17.30174818</v>
      </c>
      <c r="Z158" s="77">
        <f>sumproduct(X158:offset(X158,'Parameters &amp; Main Results'!$B$32-1,0) , 'Cash Flow Assist'!$P$11:offset('Cash Flow Assist'!$P$11,'Parameters &amp; Main Results'!$B$32-1,0)  )/offset(X158,'Parameters &amp; Main Results'!$B$32,0)</f>
        <v>3832.037825</v>
      </c>
      <c r="AA158" s="77">
        <f>sumproduct(X158:offset(X158,'Parameters &amp; Main Results'!$B$32-1,0),'Parameters &amp; Main Results'!$B$36:offset('Parameters &amp; Main Results'!$B$36,'Parameters &amp; Main Results'!$B$32-1,0)   )/offset(X158,'Parameters &amp; Main Results'!$B$32,0)</f>
        <v>0.7689375082</v>
      </c>
      <c r="AB158" s="167">
        <f t="shared" si="6"/>
        <v>-0.02660335079</v>
      </c>
    </row>
    <row r="159">
      <c r="A159">
        <f t="shared" si="17"/>
        <v>10</v>
      </c>
      <c r="B159">
        <f t="shared" si="18"/>
        <v>1883</v>
      </c>
      <c r="C159" s="77">
        <f t="shared" si="3"/>
        <v>1883.75</v>
      </c>
      <c r="D159" s="71" t="s">
        <v>116</v>
      </c>
      <c r="E159" s="162">
        <v>9.22908926</v>
      </c>
      <c r="F159" s="163">
        <v>245.179</v>
      </c>
      <c r="G159" s="163">
        <v>193.2717</v>
      </c>
      <c r="H159" s="163">
        <v>206.96571402</v>
      </c>
      <c r="I159" s="163">
        <v>245.179</v>
      </c>
      <c r="J159" s="163">
        <v>9.22908926</v>
      </c>
      <c r="K159" s="163">
        <v>9.22908926</v>
      </c>
      <c r="L159" s="163">
        <v>20.67</v>
      </c>
      <c r="M159" s="164">
        <v>15.05896471</v>
      </c>
      <c r="N159" s="19">
        <f t="shared" ref="N159:T159" si="159">F159/F158/$E159*$E158-1</f>
        <v>-0.0219540654</v>
      </c>
      <c r="O159" s="19">
        <f t="shared" si="159"/>
        <v>0.007426230277</v>
      </c>
      <c r="P159" s="19">
        <f t="shared" si="159"/>
        <v>0.004458333343</v>
      </c>
      <c r="Q159" s="19">
        <f t="shared" si="159"/>
        <v>-0.0219540654</v>
      </c>
      <c r="R159" s="19">
        <f t="shared" si="159"/>
        <v>0</v>
      </c>
      <c r="S159" s="19">
        <f t="shared" si="159"/>
        <v>0</v>
      </c>
      <c r="T159" s="19">
        <f t="shared" si="159"/>
        <v>0</v>
      </c>
      <c r="U159" s="166">
        <v>0.0</v>
      </c>
      <c r="V159" s="166">
        <v>0.0</v>
      </c>
      <c r="W159" s="19">
        <f t="array" ref="W159">mmult(N159:T159,'Parameters &amp; Main Results'!$B$6:$B$12)-'Parameters &amp; Main Results'!$B$16/12+mmult(U159:V159,'Parameters &amp; Main Results'!$B$14:$B$15)</f>
        <v>-0.01465065815</v>
      </c>
      <c r="X159" s="77">
        <f t="shared" si="5"/>
        <v>16273.30238</v>
      </c>
      <c r="Y159" s="77">
        <f>X159/offset(X159,'Parameters &amp; Main Results'!$B$32,0)</f>
        <v>17.12181299</v>
      </c>
      <c r="Z159" s="77">
        <f>sumproduct(X159:offset(X159,'Parameters &amp; Main Results'!$B$32-1,0) , 'Cash Flow Assist'!$P$11:offset('Cash Flow Assist'!$P$11,'Parameters &amp; Main Results'!$B$32-1,0)  )/offset(X159,'Parameters &amp; Main Results'!$B$32,0)</f>
        <v>3874.856715</v>
      </c>
      <c r="AA159" s="77">
        <f>sumproduct(X159:offset(X159,'Parameters &amp; Main Results'!$B$32-1,0),'Parameters &amp; Main Results'!$B$36:offset('Parameters &amp; Main Results'!$B$36,'Parameters &amp; Main Results'!$B$32-1,0)   )/offset(X159,'Parameters &amp; Main Results'!$B$32,0)</f>
        <v>0.7792983921</v>
      </c>
      <c r="AB159" s="167">
        <f t="shared" si="6"/>
        <v>-0.04797336449</v>
      </c>
    </row>
    <row r="160">
      <c r="A160">
        <f t="shared" si="17"/>
        <v>11</v>
      </c>
      <c r="B160">
        <f t="shared" si="18"/>
        <v>1883</v>
      </c>
      <c r="C160" s="77">
        <f t="shared" si="3"/>
        <v>1883.833333</v>
      </c>
      <c r="D160" s="71" t="s">
        <v>116</v>
      </c>
      <c r="E160" s="162">
        <v>9.13400496</v>
      </c>
      <c r="F160" s="163">
        <v>249.8523</v>
      </c>
      <c r="G160" s="163">
        <v>195.8006</v>
      </c>
      <c r="H160" s="163">
        <v>207.88843616</v>
      </c>
      <c r="I160" s="163">
        <v>249.8523</v>
      </c>
      <c r="J160" s="163">
        <v>9.13400496</v>
      </c>
      <c r="K160" s="163">
        <v>9.13400496</v>
      </c>
      <c r="L160" s="163">
        <v>20.67</v>
      </c>
      <c r="M160" s="164">
        <v>15.40398512</v>
      </c>
      <c r="N160" s="19">
        <f t="shared" ref="N160:T160" si="160">F160/F159/$E160*$E159-1</f>
        <v>0.02966911328</v>
      </c>
      <c r="O160" s="19">
        <f t="shared" si="160"/>
        <v>0.02363082345</v>
      </c>
      <c r="P160" s="19">
        <f t="shared" si="160"/>
        <v>0.01491466852</v>
      </c>
      <c r="Q160" s="19">
        <f t="shared" si="160"/>
        <v>0.02966911328</v>
      </c>
      <c r="R160" s="19">
        <f t="shared" si="160"/>
        <v>0</v>
      </c>
      <c r="S160" s="19">
        <f t="shared" si="160"/>
        <v>0</v>
      </c>
      <c r="T160" s="19">
        <f t="shared" si="160"/>
        <v>0.01040992428</v>
      </c>
      <c r="U160" s="166">
        <v>0.0</v>
      </c>
      <c r="V160" s="166">
        <v>0.0</v>
      </c>
      <c r="W160" s="19">
        <f t="array" ref="W160">mmult(N160:T160,'Parameters &amp; Main Results'!$B$6:$B$12)-'Parameters &amp; Main Results'!$B$16/12+mmult(U160:V160,'Parameters &amp; Main Results'!$B$14:$B$15)</f>
        <v>0.02811787415</v>
      </c>
      <c r="X160" s="77">
        <f t="shared" si="5"/>
        <v>16515.26183</v>
      </c>
      <c r="Y160" s="77">
        <f>X160/offset(X160,'Parameters &amp; Main Results'!$B$32,0)</f>
        <v>17.25760911</v>
      </c>
      <c r="Z160" s="77">
        <f>sumproduct(X160:offset(X160,'Parameters &amp; Main Results'!$B$32-1,0) , 'Cash Flow Assist'!$P$11:offset('Cash Flow Assist'!$P$11,'Parameters &amp; Main Results'!$B$32-1,0)  )/offset(X160,'Parameters &amp; Main Results'!$B$32,0)</f>
        <v>3832.35783</v>
      </c>
      <c r="AA160" s="77">
        <f>sumproduct(X160:offset(X160,'Parameters &amp; Main Results'!$B$32-1,0),'Parameters &amp; Main Results'!$B$36:offset('Parameters &amp; Main Results'!$B$36,'Parameters &amp; Main Results'!$B$32-1,0)   )/offset(X160,'Parameters &amp; Main Results'!$B$32,0)</f>
        <v>0.7724341251</v>
      </c>
      <c r="AB160" s="167">
        <f t="shared" si="6"/>
        <v>-0.0197275784</v>
      </c>
    </row>
    <row r="161">
      <c r="A161">
        <f t="shared" si="17"/>
        <v>12</v>
      </c>
      <c r="B161">
        <f t="shared" si="18"/>
        <v>1883</v>
      </c>
      <c r="C161" s="77">
        <f t="shared" si="3"/>
        <v>1883.916667</v>
      </c>
      <c r="D161" s="71" t="s">
        <v>116</v>
      </c>
      <c r="E161" s="162">
        <v>9.22908926</v>
      </c>
      <c r="F161" s="163">
        <v>245.9539</v>
      </c>
      <c r="G161" s="163">
        <v>199.2435</v>
      </c>
      <c r="H161" s="163">
        <v>208.81527211</v>
      </c>
      <c r="I161" s="163">
        <v>245.9539</v>
      </c>
      <c r="J161" s="163">
        <v>9.22908926</v>
      </c>
      <c r="K161" s="163">
        <v>9.22908926</v>
      </c>
      <c r="L161" s="163">
        <v>20.67</v>
      </c>
      <c r="M161" s="164">
        <v>14.91481523</v>
      </c>
      <c r="N161" s="19">
        <f t="shared" ref="N161:T161" si="161">F161/F160/$E161*$E160-1</f>
        <v>-0.02574474161</v>
      </c>
      <c r="O161" s="19">
        <f t="shared" si="161"/>
        <v>0.00709987165</v>
      </c>
      <c r="P161" s="19">
        <f t="shared" si="161"/>
        <v>-0.005890273617</v>
      </c>
      <c r="Q161" s="19">
        <f t="shared" si="161"/>
        <v>-0.02574474161</v>
      </c>
      <c r="R161" s="19">
        <f t="shared" si="161"/>
        <v>0</v>
      </c>
      <c r="S161" s="19">
        <f t="shared" si="161"/>
        <v>0</v>
      </c>
      <c r="T161" s="19">
        <f t="shared" si="161"/>
        <v>-0.01030267422</v>
      </c>
      <c r="U161" s="166">
        <v>0.0</v>
      </c>
      <c r="V161" s="166">
        <v>0.0</v>
      </c>
      <c r="W161" s="19">
        <f t="array" ref="W161">mmult(N161:T161,'Parameters &amp; Main Results'!$B$6:$B$12)-'Parameters &amp; Main Results'!$B$16/12+mmult(U161:V161,'Parameters &amp; Main Results'!$B$14:$B$15)</f>
        <v>-0.01757525496</v>
      </c>
      <c r="X161" s="77">
        <f t="shared" si="5"/>
        <v>16063.58789</v>
      </c>
      <c r="Y161" s="77">
        <f>X161/offset(X161,'Parameters &amp; Main Results'!$B$32,0)</f>
        <v>15.88416302</v>
      </c>
      <c r="Z161" s="77">
        <f>sumproduct(X161:offset(X161,'Parameters &amp; Main Results'!$B$32-1,0) , 'Cash Flow Assist'!$P$11:offset('Cash Flow Assist'!$P$11,'Parameters &amp; Main Results'!$B$32-1,0)  )/offset(X161,'Parameters &amp; Main Results'!$B$32,0)</f>
        <v>3611.157157</v>
      </c>
      <c r="AA161" s="77">
        <f>sumproduct(X161:offset(X161,'Parameters &amp; Main Results'!$B$32-1,0),'Parameters &amp; Main Results'!$B$36:offset('Parameters &amp; Main Results'!$B$36,'Parameters &amp; Main Results'!$B$32-1,0)   )/offset(X161,'Parameters &amp; Main Results'!$B$32,0)</f>
        <v>0.729527449</v>
      </c>
      <c r="AB161" s="167">
        <f t="shared" si="6"/>
        <v>-0.04496443861</v>
      </c>
    </row>
    <row r="162">
      <c r="A162">
        <f t="shared" si="17"/>
        <v>1</v>
      </c>
      <c r="B162">
        <f t="shared" si="18"/>
        <v>1884</v>
      </c>
      <c r="C162" s="77">
        <f t="shared" si="3"/>
        <v>1884</v>
      </c>
      <c r="D162" s="71" t="s">
        <v>116</v>
      </c>
      <c r="E162" s="162">
        <v>9.22908926</v>
      </c>
      <c r="F162" s="163">
        <v>239.7265</v>
      </c>
      <c r="G162" s="163">
        <v>199.2733</v>
      </c>
      <c r="H162" s="163">
        <v>209.79844401</v>
      </c>
      <c r="I162" s="163">
        <v>239.7265</v>
      </c>
      <c r="J162" s="163">
        <v>9.22908926</v>
      </c>
      <c r="K162" s="163">
        <v>9.22908926</v>
      </c>
      <c r="L162" s="163">
        <v>20.67</v>
      </c>
      <c r="M162" s="164">
        <v>14.44675302</v>
      </c>
      <c r="N162" s="19">
        <f t="shared" ref="N162:T162" si="162">F162/F161/$E162*$E161-1</f>
        <v>-0.02531937896</v>
      </c>
      <c r="O162" s="19">
        <f t="shared" si="162"/>
        <v>0.0001495657324</v>
      </c>
      <c r="P162" s="19">
        <f t="shared" si="162"/>
        <v>0.004708333304</v>
      </c>
      <c r="Q162" s="19">
        <f t="shared" si="162"/>
        <v>-0.02531937896</v>
      </c>
      <c r="R162" s="19">
        <f t="shared" si="162"/>
        <v>0</v>
      </c>
      <c r="S162" s="19">
        <f t="shared" si="162"/>
        <v>0</v>
      </c>
      <c r="T162" s="19">
        <f t="shared" si="162"/>
        <v>0</v>
      </c>
      <c r="U162" s="166">
        <v>0.0</v>
      </c>
      <c r="V162" s="166">
        <v>0.0</v>
      </c>
      <c r="W162" s="19">
        <f t="array" ref="W162">mmult(N162:T162,'Parameters &amp; Main Results'!$B$6:$B$12)-'Parameters &amp; Main Results'!$B$16/12+mmult(U162:V162,'Parameters &amp; Main Results'!$B$14:$B$15)</f>
        <v>-0.01899380945</v>
      </c>
      <c r="X162" s="77">
        <f t="shared" si="5"/>
        <v>16350.96018</v>
      </c>
      <c r="Y162" s="77">
        <f>X162/offset(X162,'Parameters &amp; Main Results'!$B$32,0)</f>
        <v>16.9423631</v>
      </c>
      <c r="Z162" s="77">
        <f>sumproduct(X162:offset(X162,'Parameters &amp; Main Results'!$B$32-1,0) , 'Cash Flow Assist'!$P$11:offset('Cash Flow Assist'!$P$11,'Parameters &amp; Main Results'!$B$32-1,0)  )/offset(X162,'Parameters &amp; Main Results'!$B$32,0)</f>
        <v>3768.439906</v>
      </c>
      <c r="AA162" s="77">
        <f>sumproduct(X162:offset(X162,'Parameters &amp; Main Results'!$B$32-1,0),'Parameters &amp; Main Results'!$B$36:offset('Parameters &amp; Main Results'!$B$36,'Parameters &amp; Main Results'!$B$32-1,0)   )/offset(X162,'Parameters &amp; Main Results'!$B$32,0)</f>
        <v>0.7630548593</v>
      </c>
      <c r="AB162" s="167">
        <f t="shared" si="6"/>
        <v>-0.0691453459</v>
      </c>
    </row>
    <row r="163">
      <c r="A163">
        <f t="shared" si="17"/>
        <v>2</v>
      </c>
      <c r="B163">
        <f t="shared" si="18"/>
        <v>1884</v>
      </c>
      <c r="C163" s="77">
        <f t="shared" si="3"/>
        <v>1884.083333</v>
      </c>
      <c r="D163" s="71" t="s">
        <v>116</v>
      </c>
      <c r="E163" s="162">
        <v>9.22908926</v>
      </c>
      <c r="F163" s="163">
        <v>247.2612</v>
      </c>
      <c r="G163" s="163">
        <v>199.8163</v>
      </c>
      <c r="H163" s="163">
        <v>210.78624502</v>
      </c>
      <c r="I163" s="163">
        <v>247.2612</v>
      </c>
      <c r="J163" s="163">
        <v>9.22908926</v>
      </c>
      <c r="K163" s="163">
        <v>9.22908926</v>
      </c>
      <c r="L163" s="163">
        <v>20.67</v>
      </c>
      <c r="M163" s="164">
        <v>14.81096976</v>
      </c>
      <c r="N163" s="19">
        <f t="shared" ref="N163:T163" si="163">F163/F162/$E163*$E162-1</f>
        <v>0.03143040089</v>
      </c>
      <c r="O163" s="19">
        <f t="shared" si="163"/>
        <v>0.002724900928</v>
      </c>
      <c r="P163" s="19">
        <f t="shared" si="163"/>
        <v>0.004708333347</v>
      </c>
      <c r="Q163" s="19">
        <f t="shared" si="163"/>
        <v>0.03143040089</v>
      </c>
      <c r="R163" s="19">
        <f t="shared" si="163"/>
        <v>0</v>
      </c>
      <c r="S163" s="19">
        <f t="shared" si="163"/>
        <v>0</v>
      </c>
      <c r="T163" s="19">
        <f t="shared" si="163"/>
        <v>0</v>
      </c>
      <c r="U163" s="166">
        <v>0.0</v>
      </c>
      <c r="V163" s="166">
        <v>0.0</v>
      </c>
      <c r="W163" s="19">
        <f t="array" ref="W163">mmult(N163:T163,'Parameters &amp; Main Results'!$B$6:$B$12)-'Parameters &amp; Main Results'!$B$16/12+mmult(U163:V163,'Parameters &amp; Main Results'!$B$14:$B$15)</f>
        <v>0.02421235924</v>
      </c>
      <c r="X163" s="77">
        <f t="shared" si="5"/>
        <v>16667.54027</v>
      </c>
      <c r="Y163" s="77">
        <f>X163/offset(X163,'Parameters &amp; Main Results'!$B$32,0)</f>
        <v>17.53441156</v>
      </c>
      <c r="Z163" s="77">
        <f>sumproduct(X163:offset(X163,'Parameters &amp; Main Results'!$B$32-1,0) , 'Cash Flow Assist'!$P$11:offset('Cash Flow Assist'!$P$11,'Parameters &amp; Main Results'!$B$32-1,0)  )/offset(X163,'Parameters &amp; Main Results'!$B$32,0)</f>
        <v>3809.863143</v>
      </c>
      <c r="AA163" s="77">
        <f>sumproduct(X163:offset(X163,'Parameters &amp; Main Results'!$B$32-1,0),'Parameters &amp; Main Results'!$B$36:offset('Parameters &amp; Main Results'!$B$36,'Parameters &amp; Main Results'!$B$32-1,0)   )/offset(X163,'Parameters &amp; Main Results'!$B$32,0)</f>
        <v>0.7732674245</v>
      </c>
      <c r="AB163" s="167">
        <f t="shared" si="6"/>
        <v>-0.03988821095</v>
      </c>
    </row>
    <row r="164">
      <c r="A164">
        <f t="shared" si="17"/>
        <v>3</v>
      </c>
      <c r="B164">
        <f t="shared" si="18"/>
        <v>1884</v>
      </c>
      <c r="C164" s="77">
        <f t="shared" si="3"/>
        <v>1884.166667</v>
      </c>
      <c r="D164" s="71" t="s">
        <v>116</v>
      </c>
      <c r="E164" s="162">
        <v>9.22908926</v>
      </c>
      <c r="F164" s="163">
        <v>247.3327</v>
      </c>
      <c r="G164" s="163">
        <v>201.2611</v>
      </c>
      <c r="H164" s="163">
        <v>211.77869692</v>
      </c>
      <c r="I164" s="163">
        <v>247.3327</v>
      </c>
      <c r="J164" s="163">
        <v>9.22908926</v>
      </c>
      <c r="K164" s="163">
        <v>9.22908926</v>
      </c>
      <c r="L164" s="163">
        <v>20.67</v>
      </c>
      <c r="M164" s="164">
        <v>14.72740427</v>
      </c>
      <c r="N164" s="19">
        <f t="shared" ref="N164:T164" si="164">F164/F163/$E164*$E163-1</f>
        <v>0.0002891678921</v>
      </c>
      <c r="O164" s="19">
        <f t="shared" si="164"/>
        <v>0.007230641344</v>
      </c>
      <c r="P164" s="19">
        <f t="shared" si="164"/>
        <v>0.004708333316</v>
      </c>
      <c r="Q164" s="19">
        <f t="shared" si="164"/>
        <v>0.0002891678921</v>
      </c>
      <c r="R164" s="19">
        <f t="shared" si="164"/>
        <v>0</v>
      </c>
      <c r="S164" s="19">
        <f t="shared" si="164"/>
        <v>0</v>
      </c>
      <c r="T164" s="19">
        <f t="shared" si="164"/>
        <v>0</v>
      </c>
      <c r="U164" s="166">
        <v>0.0</v>
      </c>
      <c r="V164" s="166">
        <v>0.0</v>
      </c>
      <c r="W164" s="19">
        <f t="array" ref="W164">mmult(N164:T164,'Parameters &amp; Main Results'!$B$6:$B$12)-'Parameters &amp; Main Results'!$B$16/12+mmult(U164:V164,'Parameters &amp; Main Results'!$B$14:$B$15)</f>
        <v>0.001982869588</v>
      </c>
      <c r="X164" s="77">
        <f t="shared" si="5"/>
        <v>16273.51995</v>
      </c>
      <c r="Y164" s="77">
        <f>X164/offset(X164,'Parameters &amp; Main Results'!$B$32,0)</f>
        <v>17.16561516</v>
      </c>
      <c r="Z164" s="77">
        <f>sumproduct(X164:offset(X164,'Parameters &amp; Main Results'!$B$32-1,0) , 'Cash Flow Assist'!$P$11:offset('Cash Flow Assist'!$P$11,'Parameters &amp; Main Results'!$B$32-1,0)  )/offset(X164,'Parameters &amp; Main Results'!$B$32,0)</f>
        <v>3803.458382</v>
      </c>
      <c r="AA164" s="77">
        <f>sumproduct(X164:offset(X164,'Parameters &amp; Main Results'!$B$32-1,0),'Parameters &amp; Main Results'!$B$36:offset('Parameters &amp; Main Results'!$B$36,'Parameters &amp; Main Results'!$B$32-1,0)   )/offset(X164,'Parameters &amp; Main Results'!$B$32,0)</f>
        <v>0.7738190366</v>
      </c>
      <c r="AB164" s="167">
        <f t="shared" si="6"/>
        <v>-0.03961057745</v>
      </c>
    </row>
    <row r="165">
      <c r="A165">
        <f t="shared" si="17"/>
        <v>4</v>
      </c>
      <c r="B165">
        <f t="shared" si="18"/>
        <v>1884</v>
      </c>
      <c r="C165" s="77">
        <f t="shared" si="3"/>
        <v>1884.25</v>
      </c>
      <c r="D165" s="71" t="s">
        <v>116</v>
      </c>
      <c r="E165" s="162">
        <v>9.03883967</v>
      </c>
      <c r="F165" s="163">
        <v>238.7044</v>
      </c>
      <c r="G165" s="163">
        <v>200.6811</v>
      </c>
      <c r="H165" s="163">
        <v>212.77582162</v>
      </c>
      <c r="I165" s="163">
        <v>238.7044</v>
      </c>
      <c r="J165" s="163">
        <v>9.03883967</v>
      </c>
      <c r="K165" s="163">
        <v>9.03883967</v>
      </c>
      <c r="L165" s="163">
        <v>20.67</v>
      </c>
      <c r="M165" s="164">
        <v>14.42578828</v>
      </c>
      <c r="N165" s="19">
        <f t="shared" ref="N165:T165" si="165">F165/F164/$E165*$E164-1</f>
        <v>-0.0145716573</v>
      </c>
      <c r="O165" s="19">
        <f t="shared" si="165"/>
        <v>0.01810552486</v>
      </c>
      <c r="P165" s="19">
        <f t="shared" si="165"/>
        <v>0.02585544464</v>
      </c>
      <c r="Q165" s="19">
        <f t="shared" si="165"/>
        <v>-0.0145716573</v>
      </c>
      <c r="R165" s="19">
        <f t="shared" si="165"/>
        <v>0</v>
      </c>
      <c r="S165" s="19">
        <f t="shared" si="165"/>
        <v>0</v>
      </c>
      <c r="T165" s="19">
        <f t="shared" si="165"/>
        <v>0.02104801025</v>
      </c>
      <c r="U165" s="166">
        <v>0.0</v>
      </c>
      <c r="V165" s="166">
        <v>0.0</v>
      </c>
      <c r="W165" s="19">
        <f t="array" ref="W165">mmult(N165:T165,'Parameters &amp; Main Results'!$B$6:$B$12)-'Parameters &amp; Main Results'!$B$16/12+mmult(U165:V165,'Parameters &amp; Main Results'!$B$14:$B$15)</f>
        <v>-0.006444028424</v>
      </c>
      <c r="X165" s="77">
        <f t="shared" si="5"/>
        <v>16241.31554</v>
      </c>
      <c r="Y165" s="77">
        <f>X165/offset(X165,'Parameters &amp; Main Results'!$B$32,0)</f>
        <v>17.41194643</v>
      </c>
      <c r="Z165" s="77">
        <f>sumproduct(X165:offset(X165,'Parameters &amp; Main Results'!$B$32-1,0) , 'Cash Flow Assist'!$P$11:offset('Cash Flow Assist'!$P$11,'Parameters &amp; Main Results'!$B$32-1,0)  )/offset(X165,'Parameters &amp; Main Results'!$B$32,0)</f>
        <v>3849.258927</v>
      </c>
      <c r="AA165" s="77">
        <f>sumproduct(X165:offset(X165,'Parameters &amp; Main Results'!$B$32-1,0),'Parameters &amp; Main Results'!$B$36:offset('Parameters &amp; Main Results'!$B$36,'Parameters &amp; Main Results'!$B$32-1,0)   )/offset(X165,'Parameters &amp; Main Results'!$B$32,0)</f>
        <v>0.7848091947</v>
      </c>
      <c r="AB165" s="167">
        <f t="shared" si="6"/>
        <v>-0.05360504298</v>
      </c>
    </row>
    <row r="166">
      <c r="A166">
        <f t="shared" si="17"/>
        <v>5</v>
      </c>
      <c r="B166">
        <f t="shared" si="18"/>
        <v>1884</v>
      </c>
      <c r="C166" s="77">
        <f t="shared" si="3"/>
        <v>1884.333333</v>
      </c>
      <c r="D166" s="71" t="s">
        <v>116</v>
      </c>
      <c r="E166" s="162">
        <v>8.84850909</v>
      </c>
      <c r="F166" s="163">
        <v>219.5028</v>
      </c>
      <c r="G166" s="163">
        <v>196.7589</v>
      </c>
      <c r="H166" s="163">
        <v>213.77764112</v>
      </c>
      <c r="I166" s="163">
        <v>219.5028</v>
      </c>
      <c r="J166" s="163">
        <v>8.84850909</v>
      </c>
      <c r="K166" s="163">
        <v>8.84850909</v>
      </c>
      <c r="L166" s="163">
        <v>20.67</v>
      </c>
      <c r="M166" s="164">
        <v>13.46591903</v>
      </c>
      <c r="N166" s="19">
        <f t="shared" ref="N166:T166" si="166">F166/F165/$E166*$E165-1</f>
        <v>-0.06066128597</v>
      </c>
      <c r="O166" s="19">
        <f t="shared" si="166"/>
        <v>0.001545063418</v>
      </c>
      <c r="P166" s="19">
        <f t="shared" si="166"/>
        <v>0.02631951304</v>
      </c>
      <c r="Q166" s="19">
        <f t="shared" si="166"/>
        <v>-0.06066128597</v>
      </c>
      <c r="R166" s="19">
        <f t="shared" si="166"/>
        <v>0</v>
      </c>
      <c r="S166" s="19">
        <f t="shared" si="166"/>
        <v>0</v>
      </c>
      <c r="T166" s="19">
        <f t="shared" si="166"/>
        <v>0.02150990388</v>
      </c>
      <c r="U166" s="166">
        <v>0.0</v>
      </c>
      <c r="V166" s="166">
        <v>0.0</v>
      </c>
      <c r="W166" s="19">
        <f t="array" ref="W166">mmult(N166:T166,'Parameters &amp; Main Results'!$B$6:$B$12)-'Parameters &amp; Main Results'!$B$16/12+mmult(U166:V166,'Parameters &amp; Main Results'!$B$14:$B$15)</f>
        <v>-0.04515136529</v>
      </c>
      <c r="X166" s="77">
        <f t="shared" si="5"/>
        <v>16346.65385</v>
      </c>
      <c r="Y166" s="77">
        <f>X166/offset(X166,'Parameters &amp; Main Results'!$B$32,0)</f>
        <v>17.32168131</v>
      </c>
      <c r="Z166" s="77">
        <f>sumproduct(X166:offset(X166,'Parameters &amp; Main Results'!$B$32-1,0) , 'Cash Flow Assist'!$P$11:offset('Cash Flow Assist'!$P$11,'Parameters &amp; Main Results'!$B$32-1,0)  )/offset(X166,'Parameters &amp; Main Results'!$B$32,0)</f>
        <v>3788.406219</v>
      </c>
      <c r="AA166" s="77">
        <f>sumproduct(X166:offset(X166,'Parameters &amp; Main Results'!$B$32-1,0),'Parameters &amp; Main Results'!$B$36:offset('Parameters &amp; Main Results'!$B$36,'Parameters &amp; Main Results'!$B$32-1,0)   )/offset(X166,'Parameters &amp; Main Results'!$B$32,0)</f>
        <v>0.7741250902</v>
      </c>
      <c r="AB166" s="167">
        <f t="shared" si="6"/>
        <v>-0.1110145781</v>
      </c>
    </row>
    <row r="167">
      <c r="A167">
        <f t="shared" si="17"/>
        <v>6</v>
      </c>
      <c r="B167">
        <f t="shared" si="18"/>
        <v>1884</v>
      </c>
      <c r="C167" s="77">
        <f t="shared" si="3"/>
        <v>1884.416667</v>
      </c>
      <c r="D167" s="71" t="s">
        <v>116</v>
      </c>
      <c r="E167" s="162">
        <v>8.84850909</v>
      </c>
      <c r="F167" s="163">
        <v>211.9779</v>
      </c>
      <c r="G167" s="163">
        <v>195.2655</v>
      </c>
      <c r="H167" s="163">
        <v>214.78417751</v>
      </c>
      <c r="I167" s="163">
        <v>211.9779</v>
      </c>
      <c r="J167" s="163">
        <v>8.84850909</v>
      </c>
      <c r="K167" s="163">
        <v>8.84850909</v>
      </c>
      <c r="L167" s="163">
        <v>20.67</v>
      </c>
      <c r="M167" s="164">
        <v>12.91787337</v>
      </c>
      <c r="N167" s="19">
        <f t="shared" ref="N167:T167" si="167">F167/F166/$E167*$E166-1</f>
        <v>-0.03428156725</v>
      </c>
      <c r="O167" s="19">
        <f t="shared" si="167"/>
        <v>-0.007589999741</v>
      </c>
      <c r="P167" s="19">
        <f t="shared" si="167"/>
        <v>0.004708333316</v>
      </c>
      <c r="Q167" s="19">
        <f t="shared" si="167"/>
        <v>-0.03428156725</v>
      </c>
      <c r="R167" s="19">
        <f t="shared" si="167"/>
        <v>0</v>
      </c>
      <c r="S167" s="19">
        <f t="shared" si="167"/>
        <v>0</v>
      </c>
      <c r="T167" s="19">
        <f t="shared" si="167"/>
        <v>0</v>
      </c>
      <c r="U167" s="166">
        <v>0.0</v>
      </c>
      <c r="V167" s="166">
        <v>0.0</v>
      </c>
      <c r="W167" s="19">
        <f t="array" ref="W167">mmult(N167:T167,'Parameters &amp; Main Results'!$B$6:$B$12)-'Parameters &amp; Main Results'!$B$16/12+mmult(U167:V167,'Parameters &amp; Main Results'!$B$14:$B$15)</f>
        <v>-0.02765034204</v>
      </c>
      <c r="X167" s="77">
        <f t="shared" si="5"/>
        <v>17119.62844</v>
      </c>
      <c r="Y167" s="77">
        <f>X167/offset(X167,'Parameters &amp; Main Results'!$B$32,0)</f>
        <v>18.75824959</v>
      </c>
      <c r="Z167" s="77">
        <f>sumproduct(X167:offset(X167,'Parameters &amp; Main Results'!$B$32-1,0) , 'Cash Flow Assist'!$P$11:offset('Cash Flow Assist'!$P$11,'Parameters &amp; Main Results'!$B$32-1,0)  )/offset(X167,'Parameters &amp; Main Results'!$B$32,0)</f>
        <v>3900.481432</v>
      </c>
      <c r="AA167" s="77">
        <f>sumproduct(X167:offset(X167,'Parameters &amp; Main Results'!$B$32-1,0),'Parameters &amp; Main Results'!$B$36:offset('Parameters &amp; Main Results'!$B$36,'Parameters &amp; Main Results'!$B$32-1,0)   )/offset(X167,'Parameters &amp; Main Results'!$B$32,0)</f>
        <v>0.7988536622</v>
      </c>
      <c r="AB167" s="167">
        <f t="shared" si="6"/>
        <v>-0.1414903916</v>
      </c>
    </row>
    <row r="168">
      <c r="A168">
        <f t="shared" si="17"/>
        <v>7</v>
      </c>
      <c r="B168">
        <f t="shared" si="18"/>
        <v>1884</v>
      </c>
      <c r="C168" s="77">
        <f t="shared" si="3"/>
        <v>1884.5</v>
      </c>
      <c r="D168" s="71" t="s">
        <v>116</v>
      </c>
      <c r="E168" s="162">
        <v>8.75342479</v>
      </c>
      <c r="F168" s="163">
        <v>213.2021</v>
      </c>
      <c r="G168" s="163">
        <v>195.7104</v>
      </c>
      <c r="H168" s="163">
        <v>215.79545301</v>
      </c>
      <c r="I168" s="163">
        <v>213.2021</v>
      </c>
      <c r="J168" s="163">
        <v>8.75342479</v>
      </c>
      <c r="K168" s="163">
        <v>8.75342479</v>
      </c>
      <c r="L168" s="163">
        <v>20.67</v>
      </c>
      <c r="M168" s="164">
        <v>13.05504525</v>
      </c>
      <c r="N168" s="19">
        <f t="shared" ref="N168:T168" si="168">F168/F167/$E168*$E167-1</f>
        <v>0.01670038833</v>
      </c>
      <c r="O168" s="19">
        <f t="shared" si="168"/>
        <v>0.01316571136</v>
      </c>
      <c r="P168" s="19">
        <f t="shared" si="168"/>
        <v>0.01562200321</v>
      </c>
      <c r="Q168" s="19">
        <f t="shared" si="168"/>
        <v>0.01670038833</v>
      </c>
      <c r="R168" s="19">
        <f t="shared" si="168"/>
        <v>0</v>
      </c>
      <c r="S168" s="19">
        <f t="shared" si="168"/>
        <v>0</v>
      </c>
      <c r="T168" s="19">
        <f t="shared" si="168"/>
        <v>0.0108625255</v>
      </c>
      <c r="U168" s="166">
        <v>0.0</v>
      </c>
      <c r="V168" s="166">
        <v>0.0</v>
      </c>
      <c r="W168" s="19">
        <f t="array" ref="W168">mmult(N168:T168,'Parameters &amp; Main Results'!$B$6:$B$12)-'Parameters &amp; Main Results'!$B$16/12+mmult(U168:V168,'Parameters &amp; Main Results'!$B$14:$B$15)</f>
        <v>0.01577505242</v>
      </c>
      <c r="X168" s="77">
        <f t="shared" si="5"/>
        <v>17606.45289</v>
      </c>
      <c r="Y168" s="77">
        <f>X168/offset(X168,'Parameters &amp; Main Results'!$B$32,0)</f>
        <v>19.9803193</v>
      </c>
      <c r="Z168" s="77">
        <f>sumproduct(X168:offset(X168,'Parameters &amp; Main Results'!$B$32-1,0) , 'Cash Flow Assist'!$P$11:offset('Cash Flow Assist'!$P$11,'Parameters &amp; Main Results'!$B$32-1,0)  )/offset(X168,'Parameters &amp; Main Results'!$B$32,0)</f>
        <v>4021.323471</v>
      </c>
      <c r="AA168" s="77">
        <f>sumproduct(X168:offset(X168,'Parameters &amp; Main Results'!$B$32-1,0),'Parameters &amp; Main Results'!$B$36:offset('Parameters &amp; Main Results'!$B$36,'Parameters &amp; Main Results'!$B$32-1,0)   )/offset(X168,'Parameters &amp; Main Results'!$B$32,0)</f>
        <v>0.8257565737</v>
      </c>
      <c r="AB168" s="167">
        <f t="shared" si="6"/>
        <v>-0.1271529478</v>
      </c>
    </row>
    <row r="169">
      <c r="A169">
        <f t="shared" si="17"/>
        <v>8</v>
      </c>
      <c r="B169">
        <f t="shared" si="18"/>
        <v>1884</v>
      </c>
      <c r="C169" s="77">
        <f t="shared" si="3"/>
        <v>1884.583333</v>
      </c>
      <c r="D169" s="71" t="s">
        <v>116</v>
      </c>
      <c r="E169" s="162">
        <v>8.75342479</v>
      </c>
      <c r="F169" s="163">
        <v>228.0967</v>
      </c>
      <c r="G169" s="163">
        <v>196.9782</v>
      </c>
      <c r="H169" s="163">
        <v>216.81148994</v>
      </c>
      <c r="I169" s="163">
        <v>228.0967</v>
      </c>
      <c r="J169" s="163">
        <v>8.75342479</v>
      </c>
      <c r="K169" s="163">
        <v>8.75342479</v>
      </c>
      <c r="L169" s="163">
        <v>20.67</v>
      </c>
      <c r="M169" s="164">
        <v>13.88846865</v>
      </c>
      <c r="N169" s="19">
        <f t="shared" ref="N169:T169" si="169">F169/F168/$E169*$E168-1</f>
        <v>0.06986141318</v>
      </c>
      <c r="O169" s="19">
        <f t="shared" si="169"/>
        <v>0.006477938832</v>
      </c>
      <c r="P169" s="19">
        <f t="shared" si="169"/>
        <v>0.004708333358</v>
      </c>
      <c r="Q169" s="19">
        <f t="shared" si="169"/>
        <v>0.06986141318</v>
      </c>
      <c r="R169" s="19">
        <f t="shared" si="169"/>
        <v>0</v>
      </c>
      <c r="S169" s="19">
        <f t="shared" si="169"/>
        <v>0</v>
      </c>
      <c r="T169" s="19">
        <f t="shared" si="169"/>
        <v>0</v>
      </c>
      <c r="U169" s="166">
        <v>0.0</v>
      </c>
      <c r="V169" s="166">
        <v>0.0</v>
      </c>
      <c r="W169" s="19">
        <f t="array" ref="W169">mmult(N169:T169,'Parameters &amp; Main Results'!$B$6:$B$12)-'Parameters &amp; Main Results'!$B$16/12+mmult(U169:V169,'Parameters &amp; Main Results'!$B$14:$B$15)</f>
        <v>0.05397387793</v>
      </c>
      <c r="X169" s="77">
        <f t="shared" si="5"/>
        <v>17333.02353</v>
      </c>
      <c r="Y169" s="77">
        <f>X169/offset(X169,'Parameters &amp; Main Results'!$B$32,0)</f>
        <v>19.32182362</v>
      </c>
      <c r="Z169" s="77">
        <f>sumproduct(X169:offset(X169,'Parameters &amp; Main Results'!$B$32-1,0) , 'Cash Flow Assist'!$P$11:offset('Cash Flow Assist'!$P$11,'Parameters &amp; Main Results'!$B$32-1,0)  )/offset(X169,'Parameters &amp; Main Results'!$B$32,0)</f>
        <v>3931.493415</v>
      </c>
      <c r="AA169" s="77">
        <f>sumproduct(X169:offset(X169,'Parameters &amp; Main Results'!$B$32-1,0),'Parameters &amp; Main Results'!$B$36:offset('Parameters &amp; Main Results'!$B$36,'Parameters &amp; Main Results'!$B$32-1,0)   )/offset(X169,'Parameters &amp; Main Results'!$B$32,0)</f>
        <v>0.809494289</v>
      </c>
      <c r="AB169" s="167">
        <f t="shared" si="6"/>
        <v>-0.06617461923</v>
      </c>
    </row>
    <row r="170">
      <c r="A170">
        <f t="shared" si="17"/>
        <v>9</v>
      </c>
      <c r="B170">
        <f t="shared" si="18"/>
        <v>1884</v>
      </c>
      <c r="C170" s="77">
        <f t="shared" si="3"/>
        <v>1884.666667</v>
      </c>
      <c r="D170" s="71" t="s">
        <v>116</v>
      </c>
      <c r="E170" s="162">
        <v>8.6582595</v>
      </c>
      <c r="F170" s="163">
        <v>221.5102</v>
      </c>
      <c r="G170" s="163">
        <v>198.4456</v>
      </c>
      <c r="H170" s="163">
        <v>217.8323107</v>
      </c>
      <c r="I170" s="163">
        <v>221.5102</v>
      </c>
      <c r="J170" s="163">
        <v>8.6582595</v>
      </c>
      <c r="K170" s="163">
        <v>8.6582595</v>
      </c>
      <c r="L170" s="163">
        <v>20.67</v>
      </c>
      <c r="M170" s="164">
        <v>13.56353788</v>
      </c>
      <c r="N170" s="19">
        <f t="shared" ref="N170:T170" si="170">F170/F169/$E170*$E169-1</f>
        <v>-0.01820202142</v>
      </c>
      <c r="O170" s="19">
        <f t="shared" si="170"/>
        <v>0.01852270798</v>
      </c>
      <c r="P170" s="19">
        <f t="shared" si="170"/>
        <v>0.01575135644</v>
      </c>
      <c r="Q170" s="19">
        <f t="shared" si="170"/>
        <v>-0.01820202142</v>
      </c>
      <c r="R170" s="19">
        <f t="shared" si="170"/>
        <v>0</v>
      </c>
      <c r="S170" s="19">
        <f t="shared" si="170"/>
        <v>0</v>
      </c>
      <c r="T170" s="19">
        <f t="shared" si="170"/>
        <v>0.01099127255</v>
      </c>
      <c r="U170" s="166">
        <v>0.0</v>
      </c>
      <c r="V170" s="166">
        <v>0.0</v>
      </c>
      <c r="W170" s="19">
        <f t="array" ref="W170">mmult(N170:T170,'Parameters &amp; Main Results'!$B$6:$B$12)-'Parameters &amp; Main Results'!$B$16/12+mmult(U170:V170,'Parameters &amp; Main Results'!$B$14:$B$15)</f>
        <v>-0.009062505735</v>
      </c>
      <c r="X170" s="77">
        <f t="shared" si="5"/>
        <v>16445.40144</v>
      </c>
      <c r="Y170" s="77">
        <f>X170/offset(X170,'Parameters &amp; Main Results'!$B$32,0)</f>
        <v>18.52859342</v>
      </c>
      <c r="Z170" s="77">
        <f>sumproduct(X170:offset(X170,'Parameters &amp; Main Results'!$B$32-1,0) , 'Cash Flow Assist'!$P$11:offset('Cash Flow Assist'!$P$11,'Parameters &amp; Main Results'!$B$32-1,0)  )/offset(X170,'Parameters &amp; Main Results'!$B$32,0)</f>
        <v>3955.060011</v>
      </c>
      <c r="AA170" s="77">
        <f>sumproduct(X170:offset(X170,'Parameters &amp; Main Results'!$B$32-1,0),'Parameters &amp; Main Results'!$B$36:offset('Parameters &amp; Main Results'!$B$36,'Parameters &amp; Main Results'!$B$32-1,0)   )/offset(X170,'Parameters &amp; Main Results'!$B$32,0)</f>
        <v>0.8165401829</v>
      </c>
      <c r="AB170" s="167">
        <f t="shared" si="6"/>
        <v>-0.08317212881</v>
      </c>
    </row>
    <row r="171">
      <c r="A171">
        <f t="shared" si="17"/>
        <v>10</v>
      </c>
      <c r="B171">
        <f t="shared" si="18"/>
        <v>1884</v>
      </c>
      <c r="C171" s="77">
        <f t="shared" si="3"/>
        <v>1884.75</v>
      </c>
      <c r="D171" s="71" t="s">
        <v>116</v>
      </c>
      <c r="E171" s="162">
        <v>8.56309422</v>
      </c>
      <c r="F171" s="163">
        <v>215.4249</v>
      </c>
      <c r="G171" s="163">
        <v>199.4079</v>
      </c>
      <c r="H171" s="163">
        <v>218.85793783</v>
      </c>
      <c r="I171" s="163">
        <v>215.4249</v>
      </c>
      <c r="J171" s="163">
        <v>8.56309422</v>
      </c>
      <c r="K171" s="163">
        <v>8.56309422</v>
      </c>
      <c r="L171" s="163">
        <v>20.67</v>
      </c>
      <c r="M171" s="164">
        <v>13.2699629</v>
      </c>
      <c r="N171" s="19">
        <f t="shared" ref="N171:T171" si="171">F171/F170/$E171*$E170-1</f>
        <v>-0.01666375711</v>
      </c>
      <c r="O171" s="19">
        <f t="shared" si="171"/>
        <v>0.016016501</v>
      </c>
      <c r="P171" s="19">
        <f t="shared" si="171"/>
        <v>0.01587408107</v>
      </c>
      <c r="Q171" s="19">
        <f t="shared" si="171"/>
        <v>-0.01666375711</v>
      </c>
      <c r="R171" s="19">
        <f t="shared" si="171"/>
        <v>0</v>
      </c>
      <c r="S171" s="19">
        <f t="shared" si="171"/>
        <v>0</v>
      </c>
      <c r="T171" s="19">
        <f t="shared" si="171"/>
        <v>0.01111342204</v>
      </c>
      <c r="U171" s="166">
        <v>0.0</v>
      </c>
      <c r="V171" s="166">
        <v>0.0</v>
      </c>
      <c r="W171" s="19">
        <f t="array" ref="W171">mmult(N171:T171,'Parameters &amp; Main Results'!$B$6:$B$12)-'Parameters &amp; Main Results'!$B$16/12+mmult(U171:V171,'Parameters &amp; Main Results'!$B$14:$B$15)</f>
        <v>-0.008535359247</v>
      </c>
      <c r="X171" s="77">
        <f t="shared" si="5"/>
        <v>16595.80098</v>
      </c>
      <c r="Y171" s="77">
        <f>X171/offset(X171,'Parameters &amp; Main Results'!$B$32,0)</f>
        <v>18.71575875</v>
      </c>
      <c r="Z171" s="77">
        <f>sumproduct(X171:offset(X171,'Parameters &amp; Main Results'!$B$32-1,0) , 'Cash Flow Assist'!$P$11:offset('Cash Flow Assist'!$P$11,'Parameters &amp; Main Results'!$B$32-1,0)  )/offset(X171,'Parameters &amp; Main Results'!$B$32,0)</f>
        <v>3941.261764</v>
      </c>
      <c r="AA171" s="77">
        <f>sumproduct(X171:offset(X171,'Parameters &amp; Main Results'!$B$32-1,0),'Parameters &amp; Main Results'!$B$36:offset('Parameters &amp; Main Results'!$B$36,'Parameters &amp; Main Results'!$B$32-1,0)   )/offset(X171,'Parameters &amp; Main Results'!$B$32,0)</f>
        <v>0.8158815029</v>
      </c>
      <c r="AB171" s="167">
        <f t="shared" si="6"/>
        <v>-0.09844992576</v>
      </c>
    </row>
    <row r="172">
      <c r="A172">
        <f t="shared" si="17"/>
        <v>11</v>
      </c>
      <c r="B172">
        <f t="shared" si="18"/>
        <v>1884</v>
      </c>
      <c r="C172" s="77">
        <f t="shared" si="3"/>
        <v>1884.833333</v>
      </c>
      <c r="D172" s="71" t="s">
        <v>116</v>
      </c>
      <c r="E172" s="162">
        <v>8.37284463</v>
      </c>
      <c r="F172" s="163">
        <v>212.3291</v>
      </c>
      <c r="G172" s="163">
        <v>202.1194</v>
      </c>
      <c r="H172" s="163">
        <v>219.88839395</v>
      </c>
      <c r="I172" s="163">
        <v>212.3291</v>
      </c>
      <c r="J172" s="163">
        <v>8.37284463</v>
      </c>
      <c r="K172" s="163">
        <v>8.37284463</v>
      </c>
      <c r="L172" s="163">
        <v>20.67</v>
      </c>
      <c r="M172" s="164">
        <v>13.31024874</v>
      </c>
      <c r="N172" s="19">
        <f t="shared" ref="N172:T172" si="172">F172/F171/$E172*$E171-1</f>
        <v>0.008025013914</v>
      </c>
      <c r="O172" s="19">
        <f t="shared" si="172"/>
        <v>0.03662894401</v>
      </c>
      <c r="P172" s="19">
        <f t="shared" si="172"/>
        <v>0.02753753378</v>
      </c>
      <c r="Q172" s="19">
        <f t="shared" si="172"/>
        <v>0.008025013914</v>
      </c>
      <c r="R172" s="19">
        <f t="shared" si="172"/>
        <v>0</v>
      </c>
      <c r="S172" s="19">
        <f t="shared" si="172"/>
        <v>0</v>
      </c>
      <c r="T172" s="19">
        <f t="shared" si="172"/>
        <v>0.02272221669</v>
      </c>
      <c r="U172" s="166">
        <v>0.0</v>
      </c>
      <c r="V172" s="166">
        <v>0.0</v>
      </c>
      <c r="W172" s="19">
        <f t="array" ref="W172">mmult(N172:T172,'Parameters &amp; Main Results'!$B$6:$B$12)-'Parameters &amp; Main Results'!$B$16/12+mmult(U172:V172,'Parameters &amp; Main Results'!$B$14:$B$15)</f>
        <v>0.01513432977</v>
      </c>
      <c r="X172" s="77">
        <f t="shared" si="5"/>
        <v>16738.67156</v>
      </c>
      <c r="Y172" s="77">
        <f>X172/offset(X172,'Parameters &amp; Main Results'!$B$32,0)</f>
        <v>18.93916059</v>
      </c>
      <c r="Z172" s="77">
        <f>sumproduct(X172:offset(X172,'Parameters &amp; Main Results'!$B$32-1,0) , 'Cash Flow Assist'!$P$11:offset('Cash Flow Assist'!$P$11,'Parameters &amp; Main Results'!$B$32-1,0)  )/offset(X172,'Parameters &amp; Main Results'!$B$32,0)</f>
        <v>3936.491044</v>
      </c>
      <c r="AA172" s="77">
        <f>sumproduct(X172:offset(X172,'Parameters &amp; Main Results'!$B$32-1,0),'Parameters &amp; Main Results'!$B$36:offset('Parameters &amp; Main Results'!$B$36,'Parameters &amp; Main Results'!$B$32-1,0)   )/offset(X172,'Parameters &amp; Main Results'!$B$32,0)</f>
        <v>0.8171375165</v>
      </c>
      <c r="AB172" s="167">
        <f t="shared" si="6"/>
        <v>-0.09121497387</v>
      </c>
    </row>
    <row r="173">
      <c r="A173">
        <f t="shared" si="17"/>
        <v>12</v>
      </c>
      <c r="B173">
        <f t="shared" si="18"/>
        <v>1884</v>
      </c>
      <c r="C173" s="77">
        <f t="shared" si="3"/>
        <v>1884.916667</v>
      </c>
      <c r="D173" s="71" t="s">
        <v>116</v>
      </c>
      <c r="E173" s="162">
        <v>8.27767934</v>
      </c>
      <c r="F173" s="163">
        <v>212.8516</v>
      </c>
      <c r="G173" s="163">
        <v>204.1192</v>
      </c>
      <c r="H173" s="163">
        <v>220.92370181</v>
      </c>
      <c r="I173" s="163">
        <v>212.8516</v>
      </c>
      <c r="J173" s="163">
        <v>8.27767934</v>
      </c>
      <c r="K173" s="163">
        <v>8.27767934</v>
      </c>
      <c r="L173" s="163">
        <v>20.67</v>
      </c>
      <c r="M173" s="164">
        <v>13.43074525</v>
      </c>
      <c r="N173" s="19">
        <f t="shared" ref="N173:T173" si="173">F173/F172/$E173*$E172-1</f>
        <v>0.0139857082</v>
      </c>
      <c r="O173" s="19">
        <f t="shared" si="173"/>
        <v>0.02150451563</v>
      </c>
      <c r="P173" s="19">
        <f t="shared" si="173"/>
        <v>0.01625907795</v>
      </c>
      <c r="Q173" s="19">
        <f t="shared" si="173"/>
        <v>0.0139857082</v>
      </c>
      <c r="R173" s="19">
        <f t="shared" si="173"/>
        <v>0</v>
      </c>
      <c r="S173" s="19">
        <f t="shared" si="173"/>
        <v>0</v>
      </c>
      <c r="T173" s="19">
        <f t="shared" si="173"/>
        <v>0.0114966147</v>
      </c>
      <c r="U173" s="166">
        <v>0.0</v>
      </c>
      <c r="V173" s="166">
        <v>0.0</v>
      </c>
      <c r="W173" s="19">
        <f t="array" ref="W173">mmult(N173:T173,'Parameters &amp; Main Results'!$B$6:$B$12)-'Parameters &amp; Main Results'!$B$16/12+mmult(U173:V173,'Parameters &amp; Main Results'!$B$14:$B$15)</f>
        <v>0.01582374339</v>
      </c>
      <c r="X173" s="77">
        <f t="shared" si="5"/>
        <v>16489.11978</v>
      </c>
      <c r="Y173" s="77">
        <f>X173/offset(X173,'Parameters &amp; Main Results'!$B$32,0)</f>
        <v>18.77730591</v>
      </c>
      <c r="Z173" s="77">
        <f>sumproduct(X173:offset(X173,'Parameters &amp; Main Results'!$B$32-1,0) , 'Cash Flow Assist'!$P$11:offset('Cash Flow Assist'!$P$11,'Parameters &amp; Main Results'!$B$32-1,0)  )/offset(X173,'Parameters &amp; Main Results'!$B$32,0)</f>
        <v>3943.861649</v>
      </c>
      <c r="AA173" s="77">
        <f>sumproduct(X173:offset(X173,'Parameters &amp; Main Results'!$B$32-1,0),'Parameters &amp; Main Results'!$B$36:offset('Parameters &amp; Main Results'!$B$36,'Parameters &amp; Main Results'!$B$32-1,0)   )/offset(X173,'Parameters &amp; Main Results'!$B$32,0)</f>
        <v>0.8210530602</v>
      </c>
      <c r="AB173" s="167">
        <f t="shared" si="6"/>
        <v>-0.07850497169</v>
      </c>
    </row>
    <row r="174">
      <c r="A174">
        <f t="shared" si="17"/>
        <v>1</v>
      </c>
      <c r="B174">
        <f t="shared" si="18"/>
        <v>1885</v>
      </c>
      <c r="C174" s="77">
        <f t="shared" si="3"/>
        <v>1885</v>
      </c>
      <c r="D174" s="71" t="s">
        <v>116</v>
      </c>
      <c r="E174" s="162">
        <v>8.27767934</v>
      </c>
      <c r="F174" s="163">
        <v>209.037</v>
      </c>
      <c r="G174" s="163">
        <v>202.7018</v>
      </c>
      <c r="H174" s="163">
        <v>221.70061683</v>
      </c>
      <c r="I174" s="163">
        <v>209.037</v>
      </c>
      <c r="J174" s="163">
        <v>8.27767934</v>
      </c>
      <c r="K174" s="163">
        <v>8.27767934</v>
      </c>
      <c r="L174" s="163">
        <v>20.67</v>
      </c>
      <c r="M174" s="164">
        <v>13.12981743</v>
      </c>
      <c r="N174" s="19">
        <f t="shared" ref="N174:T174" si="174">F174/F173/$E174*$E173-1</f>
        <v>-0.01792140628</v>
      </c>
      <c r="O174" s="19">
        <f t="shared" si="174"/>
        <v>-0.006943981752</v>
      </c>
      <c r="P174" s="19">
        <f t="shared" si="174"/>
        <v>0.003516666676</v>
      </c>
      <c r="Q174" s="19">
        <f t="shared" si="174"/>
        <v>-0.01792140628</v>
      </c>
      <c r="R174" s="19">
        <f t="shared" si="174"/>
        <v>0</v>
      </c>
      <c r="S174" s="19">
        <f t="shared" si="174"/>
        <v>0</v>
      </c>
      <c r="T174" s="19">
        <f t="shared" si="174"/>
        <v>0</v>
      </c>
      <c r="U174" s="166">
        <v>0.0</v>
      </c>
      <c r="V174" s="166">
        <v>0.0</v>
      </c>
      <c r="W174" s="19">
        <f t="array" ref="W174">mmult(N174:T174,'Parameters &amp; Main Results'!$B$6:$B$12)-'Parameters &amp; Main Results'!$B$16/12+mmult(U174:V174,'Parameters &amp; Main Results'!$B$14:$B$15)</f>
        <v>-0.01521871681</v>
      </c>
      <c r="X174" s="77">
        <f t="shared" si="5"/>
        <v>16232.26459</v>
      </c>
      <c r="Y174" s="77">
        <f>X174/offset(X174,'Parameters &amp; Main Results'!$B$32,0)</f>
        <v>18.92492006</v>
      </c>
      <c r="Z174" s="77">
        <f>sumproduct(X174:offset(X174,'Parameters &amp; Main Results'!$B$32-1,0) , 'Cash Flow Assist'!$P$11:offset('Cash Flow Assist'!$P$11,'Parameters &amp; Main Results'!$B$32-1,0)  )/offset(X174,'Parameters &amp; Main Results'!$B$32,0)</f>
        <v>4019.562232</v>
      </c>
      <c r="AA174" s="77">
        <f>sumproduct(X174:offset(X174,'Parameters &amp; Main Results'!$B$32-1,0),'Parameters &amp; Main Results'!$B$36:offset('Parameters &amp; Main Results'!$B$36,'Parameters &amp; Main Results'!$B$32-1,0)   )/offset(X174,'Parameters &amp; Main Results'!$B$32,0)</f>
        <v>0.8390744846</v>
      </c>
      <c r="AB174" s="167">
        <f t="shared" si="6"/>
        <v>-0.09501945847</v>
      </c>
    </row>
    <row r="175">
      <c r="A175">
        <f t="shared" si="17"/>
        <v>2</v>
      </c>
      <c r="B175">
        <f t="shared" si="18"/>
        <v>1885</v>
      </c>
      <c r="C175" s="77">
        <f t="shared" si="3"/>
        <v>1885.083333</v>
      </c>
      <c r="D175" s="71" t="s">
        <v>116</v>
      </c>
      <c r="E175" s="162">
        <v>8.37284463</v>
      </c>
      <c r="F175" s="163">
        <v>216.5108</v>
      </c>
      <c r="G175" s="163">
        <v>203.8819</v>
      </c>
      <c r="H175" s="163">
        <v>222.480264</v>
      </c>
      <c r="I175" s="163">
        <v>216.5108</v>
      </c>
      <c r="J175" s="163">
        <v>8.37284463</v>
      </c>
      <c r="K175" s="163">
        <v>8.37284463</v>
      </c>
      <c r="L175" s="163">
        <v>20.67</v>
      </c>
      <c r="M175" s="164">
        <v>13.38481759</v>
      </c>
      <c r="N175" s="19">
        <f t="shared" ref="N175:T175" si="175">F175/F174/$E175*$E174-1</f>
        <v>0.02398116217</v>
      </c>
      <c r="O175" s="19">
        <f t="shared" si="175"/>
        <v>-0.005610263076</v>
      </c>
      <c r="P175" s="19">
        <f t="shared" si="175"/>
        <v>-0.007889248383</v>
      </c>
      <c r="Q175" s="19">
        <f t="shared" si="175"/>
        <v>0.02398116217</v>
      </c>
      <c r="R175" s="19">
        <f t="shared" si="175"/>
        <v>0</v>
      </c>
      <c r="S175" s="19">
        <f t="shared" si="175"/>
        <v>0</v>
      </c>
      <c r="T175" s="19">
        <f t="shared" si="175"/>
        <v>-0.01136594481</v>
      </c>
      <c r="U175" s="166">
        <v>0.0</v>
      </c>
      <c r="V175" s="166">
        <v>0.0</v>
      </c>
      <c r="W175" s="19">
        <f t="array" ref="W175">mmult(N175:T175,'Parameters &amp; Main Results'!$B$6:$B$12)-'Parameters &amp; Main Results'!$B$16/12+mmult(U175:V175,'Parameters &amp; Main Results'!$B$14:$B$15)</f>
        <v>0.01654163919</v>
      </c>
      <c r="X175" s="77">
        <f t="shared" si="5"/>
        <v>16483.11648</v>
      </c>
      <c r="Y175" s="77">
        <f>X175/offset(X175,'Parameters &amp; Main Results'!$B$32,0)</f>
        <v>19.5506363</v>
      </c>
      <c r="Z175" s="77">
        <f>sumproduct(X175:offset(X175,'Parameters &amp; Main Results'!$B$32-1,0) , 'Cash Flow Assist'!$P$11:offset('Cash Flow Assist'!$P$11,'Parameters &amp; Main Results'!$B$32-1,0)  )/offset(X175,'Parameters &amp; Main Results'!$B$32,0)</f>
        <v>4071.030467</v>
      </c>
      <c r="AA175" s="77">
        <f>sumproduct(X175:offset(X175,'Parameters &amp; Main Results'!$B$32-1,0),'Parameters &amp; Main Results'!$B$36:offset('Parameters &amp; Main Results'!$B$36,'Parameters &amp; Main Results'!$B$32-1,0)   )/offset(X175,'Parameters &amp; Main Results'!$B$32,0)</f>
        <v>0.851876701</v>
      </c>
      <c r="AB175" s="167">
        <f t="shared" si="6"/>
        <v>-0.07331697335</v>
      </c>
    </row>
    <row r="176">
      <c r="A176">
        <f t="shared" si="17"/>
        <v>3</v>
      </c>
      <c r="B176">
        <f t="shared" si="18"/>
        <v>1885</v>
      </c>
      <c r="C176" s="77">
        <f t="shared" si="3"/>
        <v>1885.166667</v>
      </c>
      <c r="D176" s="71" t="s">
        <v>116</v>
      </c>
      <c r="E176" s="162">
        <v>8.18251405</v>
      </c>
      <c r="F176" s="163">
        <v>218.0732</v>
      </c>
      <c r="G176" s="163">
        <v>204.8562</v>
      </c>
      <c r="H176" s="163">
        <v>223.26265293</v>
      </c>
      <c r="I176" s="163">
        <v>218.0732</v>
      </c>
      <c r="J176" s="163">
        <v>8.18251405</v>
      </c>
      <c r="K176" s="163">
        <v>8.18251405</v>
      </c>
      <c r="L176" s="163">
        <v>20.67</v>
      </c>
      <c r="M176" s="164">
        <v>13.73419409</v>
      </c>
      <c r="N176" s="19">
        <f t="shared" ref="N176:T176" si="176">F176/F175/$E176*$E175-1</f>
        <v>0.03064477138</v>
      </c>
      <c r="O176" s="19">
        <f t="shared" si="176"/>
        <v>0.02815055178</v>
      </c>
      <c r="P176" s="19">
        <f t="shared" si="176"/>
        <v>0.02685911473</v>
      </c>
      <c r="Q176" s="19">
        <f t="shared" si="176"/>
        <v>0.03064477138</v>
      </c>
      <c r="R176" s="19">
        <f t="shared" si="176"/>
        <v>0</v>
      </c>
      <c r="S176" s="19">
        <f t="shared" si="176"/>
        <v>0</v>
      </c>
      <c r="T176" s="19">
        <f t="shared" si="176"/>
        <v>0.02326064811</v>
      </c>
      <c r="U176" s="166">
        <v>0.0</v>
      </c>
      <c r="V176" s="166">
        <v>0.0</v>
      </c>
      <c r="W176" s="19">
        <f t="array" ref="W176">mmult(N176:T176,'Parameters &amp; Main Results'!$B$6:$B$12)-'Parameters &amp; Main Results'!$B$16/12+mmult(U176:V176,'Parameters &amp; Main Results'!$B$14:$B$15)</f>
        <v>0.02997954982</v>
      </c>
      <c r="X176" s="77">
        <f t="shared" si="5"/>
        <v>16214.89552</v>
      </c>
      <c r="Y176" s="77">
        <f>X176/offset(X176,'Parameters &amp; Main Results'!$B$32,0)</f>
        <v>20.21234111</v>
      </c>
      <c r="Z176" s="77">
        <f>sumproduct(X176:offset(X176,'Parameters &amp; Main Results'!$B$32-1,0) , 'Cash Flow Assist'!$P$11:offset('Cash Flow Assist'!$P$11,'Parameters &amp; Main Results'!$B$32-1,0)  )/offset(X176,'Parameters &amp; Main Results'!$B$32,0)</f>
        <v>4258.942308</v>
      </c>
      <c r="AA176" s="77">
        <f>sumproduct(X176:offset(X176,'Parameters &amp; Main Results'!$B$32-1,0),'Parameters &amp; Main Results'!$B$36:offset('Parameters &amp; Main Results'!$B$36,'Parameters &amp; Main Results'!$B$32-1,0)   )/offset(X176,'Parameters &amp; Main Results'!$B$32,0)</f>
        <v>0.8933909377</v>
      </c>
      <c r="AB176" s="167">
        <f t="shared" si="6"/>
        <v>-0.04491898385</v>
      </c>
    </row>
    <row r="177">
      <c r="A177">
        <f t="shared" si="17"/>
        <v>4</v>
      </c>
      <c r="B177">
        <f t="shared" si="18"/>
        <v>1885</v>
      </c>
      <c r="C177" s="77">
        <f t="shared" si="3"/>
        <v>1885.25</v>
      </c>
      <c r="D177" s="71" t="s">
        <v>116</v>
      </c>
      <c r="E177" s="162">
        <v>8.27767934</v>
      </c>
      <c r="F177" s="163">
        <v>218.5725</v>
      </c>
      <c r="G177" s="163">
        <v>204.3658</v>
      </c>
      <c r="H177" s="163">
        <v>224.04779325</v>
      </c>
      <c r="I177" s="163">
        <v>218.5725</v>
      </c>
      <c r="J177" s="163">
        <v>8.27767934</v>
      </c>
      <c r="K177" s="163">
        <v>8.27767934</v>
      </c>
      <c r="L177" s="163">
        <v>20.67</v>
      </c>
      <c r="M177" s="164">
        <v>13.54854854</v>
      </c>
      <c r="N177" s="19">
        <f t="shared" ref="N177:T177" si="177">F177/F176/$E177*$E176-1</f>
        <v>-0.009233339159</v>
      </c>
      <c r="O177" s="19">
        <f t="shared" si="177"/>
        <v>-0.01386296759</v>
      </c>
      <c r="P177" s="19">
        <f t="shared" si="177"/>
        <v>-0.008020377839</v>
      </c>
      <c r="Q177" s="19">
        <f t="shared" si="177"/>
        <v>-0.009233339159</v>
      </c>
      <c r="R177" s="19">
        <f t="shared" si="177"/>
        <v>0</v>
      </c>
      <c r="S177" s="19">
        <f t="shared" si="177"/>
        <v>0</v>
      </c>
      <c r="T177" s="19">
        <f t="shared" si="177"/>
        <v>-0.0114966147</v>
      </c>
      <c r="U177" s="166">
        <v>0.0</v>
      </c>
      <c r="V177" s="166">
        <v>0.0</v>
      </c>
      <c r="W177" s="19">
        <f t="array" ref="W177">mmult(N177:T177,'Parameters &amp; Main Results'!$B$6:$B$12)-'Parameters &amp; Main Results'!$B$16/12+mmult(U177:V177,'Parameters &amp; Main Results'!$B$14:$B$15)</f>
        <v>-0.01043241293</v>
      </c>
      <c r="X177" s="77">
        <f t="shared" si="5"/>
        <v>15742.92958</v>
      </c>
      <c r="Y177" s="77">
        <f>X177/offset(X177,'Parameters &amp; Main Results'!$B$32,0)</f>
        <v>19.02952455</v>
      </c>
      <c r="Z177" s="77">
        <f>sumproduct(X177:offset(X177,'Parameters &amp; Main Results'!$B$32-1,0) , 'Cash Flow Assist'!$P$11:offset('Cash Flow Assist'!$P$11,'Parameters &amp; Main Results'!$B$32-1,0)  )/offset(X177,'Parameters &amp; Main Results'!$B$32,0)</f>
        <v>4111.290052</v>
      </c>
      <c r="AA177" s="77">
        <f>sumproduct(X177:offset(X177,'Parameters &amp; Main Results'!$B$32-1,0),'Parameters &amp; Main Results'!$B$36:offset('Parameters &amp; Main Results'!$B$36,'Parameters &amp; Main Results'!$B$32-1,0)   )/offset(X177,'Parameters &amp; Main Results'!$B$32,0)</f>
        <v>0.8644765914</v>
      </c>
      <c r="AB177" s="167">
        <f t="shared" si="6"/>
        <v>-0.0537375708</v>
      </c>
    </row>
    <row r="178">
      <c r="A178">
        <f t="shared" si="17"/>
        <v>5</v>
      </c>
      <c r="B178">
        <f t="shared" si="18"/>
        <v>1885</v>
      </c>
      <c r="C178" s="77">
        <f t="shared" si="3"/>
        <v>1885.333333</v>
      </c>
      <c r="D178" s="71" t="s">
        <v>116</v>
      </c>
      <c r="E178" s="162">
        <v>8.08738116</v>
      </c>
      <c r="F178" s="163">
        <v>217.071</v>
      </c>
      <c r="G178" s="163">
        <v>205.1369</v>
      </c>
      <c r="H178" s="163">
        <v>224.83569466</v>
      </c>
      <c r="I178" s="163">
        <v>217.071</v>
      </c>
      <c r="J178" s="163">
        <v>8.08738116</v>
      </c>
      <c r="K178" s="163">
        <v>8.08738116</v>
      </c>
      <c r="L178" s="163">
        <v>20.67</v>
      </c>
      <c r="M178" s="164">
        <v>13.71137187</v>
      </c>
      <c r="N178" s="19">
        <f t="shared" ref="N178:T178" si="178">F178/F177/$E178*$E177-1</f>
        <v>0.01649904279</v>
      </c>
      <c r="O178" s="19">
        <f t="shared" si="178"/>
        <v>0.02739217891</v>
      </c>
      <c r="P178" s="19">
        <f t="shared" si="178"/>
        <v>0.02712967459</v>
      </c>
      <c r="Q178" s="19">
        <f t="shared" si="178"/>
        <v>0.01649904279</v>
      </c>
      <c r="R178" s="19">
        <f t="shared" si="178"/>
        <v>0</v>
      </c>
      <c r="S178" s="19">
        <f t="shared" si="178"/>
        <v>0</v>
      </c>
      <c r="T178" s="19">
        <f t="shared" si="178"/>
        <v>0.02353025983</v>
      </c>
      <c r="U178" s="166">
        <v>0.0</v>
      </c>
      <c r="V178" s="166">
        <v>0.0</v>
      </c>
      <c r="W178" s="19">
        <f t="array" ref="W178">mmult(N178:T178,'Parameters &amp; Main Results'!$B$6:$B$12)-'Parameters &amp; Main Results'!$B$16/12+mmult(U178:V178,'Parameters &amp; Main Results'!$B$14:$B$15)</f>
        <v>0.01918066015</v>
      </c>
      <c r="X178" s="77">
        <f t="shared" si="5"/>
        <v>15908.89777</v>
      </c>
      <c r="Y178" s="77">
        <f>X178/offset(X178,'Parameters &amp; Main Results'!$B$32,0)</f>
        <v>20.61492223</v>
      </c>
      <c r="Z178" s="77">
        <f>sumproduct(X178:offset(X178,'Parameters &amp; Main Results'!$B$32-1,0) , 'Cash Flow Assist'!$P$11:offset('Cash Flow Assist'!$P$11,'Parameters &amp; Main Results'!$B$32-1,0)  )/offset(X178,'Parameters &amp; Main Results'!$B$32,0)</f>
        <v>4388.020139</v>
      </c>
      <c r="AA178" s="77">
        <f>sumproduct(X178:offset(X178,'Parameters &amp; Main Results'!$B$32-1,0),'Parameters &amp; Main Results'!$B$36:offset('Parameters &amp; Main Results'!$B$36,'Parameters &amp; Main Results'!$B$32-1,0)   )/offset(X178,'Parameters &amp; Main Results'!$B$32,0)</f>
        <v>0.9247452064</v>
      </c>
      <c r="AB178" s="167">
        <f t="shared" si="6"/>
        <v>-0.03812514648</v>
      </c>
    </row>
    <row r="179">
      <c r="A179">
        <f t="shared" si="17"/>
        <v>6</v>
      </c>
      <c r="B179">
        <f t="shared" si="18"/>
        <v>1885</v>
      </c>
      <c r="C179" s="77">
        <f t="shared" si="3"/>
        <v>1885.416667</v>
      </c>
      <c r="D179" s="71" t="s">
        <v>116</v>
      </c>
      <c r="E179" s="162">
        <v>7.89709107</v>
      </c>
      <c r="F179" s="163">
        <v>217.0744</v>
      </c>
      <c r="G179" s="163">
        <v>206.9624</v>
      </c>
      <c r="H179" s="163">
        <v>225.62636685</v>
      </c>
      <c r="I179" s="163">
        <v>217.0744</v>
      </c>
      <c r="J179" s="163">
        <v>7.89709107</v>
      </c>
      <c r="K179" s="163">
        <v>7.89709107</v>
      </c>
      <c r="L179" s="163">
        <v>20.67</v>
      </c>
      <c r="M179" s="164">
        <v>13.97878437</v>
      </c>
      <c r="N179" s="19">
        <f t="shared" ref="N179:T179" si="179">F179/F178/$E179*$E178-1</f>
        <v>0.02411226635</v>
      </c>
      <c r="O179" s="19">
        <f t="shared" si="179"/>
        <v>0.0332095919</v>
      </c>
      <c r="P179" s="19">
        <f t="shared" si="179"/>
        <v>0.0276976309</v>
      </c>
      <c r="Q179" s="19">
        <f t="shared" si="179"/>
        <v>0.02411226635</v>
      </c>
      <c r="R179" s="19">
        <f t="shared" si="179"/>
        <v>0</v>
      </c>
      <c r="S179" s="19">
        <f t="shared" si="179"/>
        <v>0</v>
      </c>
      <c r="T179" s="19">
        <f t="shared" si="179"/>
        <v>0.02409622585</v>
      </c>
      <c r="U179" s="166">
        <v>0.0</v>
      </c>
      <c r="V179" s="166">
        <v>0.0</v>
      </c>
      <c r="W179" s="19">
        <f t="array" ref="W179">mmult(N179:T179,'Parameters &amp; Main Results'!$B$6:$B$12)-'Parameters &amp; Main Results'!$B$16/12+mmult(U179:V179,'Parameters &amp; Main Results'!$B$14:$B$15)</f>
        <v>0.02634493107</v>
      </c>
      <c r="X179" s="77">
        <f t="shared" si="5"/>
        <v>15609.49731</v>
      </c>
      <c r="Y179" s="77">
        <f>X179/offset(X179,'Parameters &amp; Main Results'!$B$32,0)</f>
        <v>20.34823139</v>
      </c>
      <c r="Z179" s="77">
        <f>sumproduct(X179:offset(X179,'Parameters &amp; Main Results'!$B$32-1,0) , 'Cash Flow Assist'!$P$11:offset('Cash Flow Assist'!$P$11,'Parameters &amp; Main Results'!$B$32-1,0)  )/offset(X179,'Parameters &amp; Main Results'!$B$32,0)</f>
        <v>4394.597031</v>
      </c>
      <c r="AA179" s="77">
        <f>sumproduct(X179:offset(X179,'Parameters &amp; Main Results'!$B$32-1,0),'Parameters &amp; Main Results'!$B$36:offset('Parameters &amp; Main Results'!$B$36,'Parameters &amp; Main Results'!$B$32-1,0)   )/offset(X179,'Parameters &amp; Main Results'!$B$32,0)</f>
        <v>0.9281243747</v>
      </c>
      <c r="AB179" s="167">
        <f t="shared" si="6"/>
        <v>-0.01493216382</v>
      </c>
    </row>
    <row r="180">
      <c r="A180">
        <f t="shared" si="17"/>
        <v>7</v>
      </c>
      <c r="B180">
        <f t="shared" si="18"/>
        <v>1885</v>
      </c>
      <c r="C180" s="77">
        <f t="shared" si="3"/>
        <v>1885.5</v>
      </c>
      <c r="D180" s="71" t="s">
        <v>116</v>
      </c>
      <c r="E180" s="162">
        <v>7.99223207</v>
      </c>
      <c r="F180" s="163">
        <v>226.131</v>
      </c>
      <c r="G180" s="163">
        <v>207.4231</v>
      </c>
      <c r="H180" s="163">
        <v>226.41981958</v>
      </c>
      <c r="I180" s="163">
        <v>226.131</v>
      </c>
      <c r="J180" s="163">
        <v>7.99223207</v>
      </c>
      <c r="K180" s="163">
        <v>7.99223207</v>
      </c>
      <c r="L180" s="163">
        <v>20.67</v>
      </c>
      <c r="M180" s="164">
        <v>14.32665878</v>
      </c>
      <c r="N180" s="19">
        <f t="shared" ref="N180:T180" si="180">F180/F179/$E180*$E179-1</f>
        <v>0.02932033902</v>
      </c>
      <c r="O180" s="19">
        <f t="shared" si="180"/>
        <v>-0.009704674467</v>
      </c>
      <c r="P180" s="19">
        <f t="shared" si="180"/>
        <v>-0.008429380209</v>
      </c>
      <c r="Q180" s="19">
        <f t="shared" si="180"/>
        <v>0.02932033902</v>
      </c>
      <c r="R180" s="19">
        <f t="shared" si="180"/>
        <v>0</v>
      </c>
      <c r="S180" s="19">
        <f t="shared" si="180"/>
        <v>0</v>
      </c>
      <c r="T180" s="19">
        <f t="shared" si="180"/>
        <v>-0.01190418386</v>
      </c>
      <c r="U180" s="166">
        <v>0.0</v>
      </c>
      <c r="V180" s="166">
        <v>0.0</v>
      </c>
      <c r="W180" s="19">
        <f t="array" ref="W180">mmult(N180:T180,'Parameters &amp; Main Results'!$B$6:$B$12)-'Parameters &amp; Main Results'!$B$16/12+mmult(U180:V180,'Parameters &amp; Main Results'!$B$14:$B$15)</f>
        <v>0.01952241898</v>
      </c>
      <c r="X180" s="77">
        <f t="shared" si="5"/>
        <v>15208.82194</v>
      </c>
      <c r="Y180" s="77">
        <f>X180/offset(X180,'Parameters &amp; Main Results'!$B$32,0)</f>
        <v>19.63916952</v>
      </c>
      <c r="Z180" s="77">
        <f>sumproduct(X180:offset(X180,'Parameters &amp; Main Results'!$B$32-1,0) , 'Cash Flow Assist'!$P$11:offset('Cash Flow Assist'!$P$11,'Parameters &amp; Main Results'!$B$32-1,0)  )/offset(X180,'Parameters &amp; Main Results'!$B$32,0)</f>
        <v>4334.036329</v>
      </c>
      <c r="AA180" s="77">
        <f>sumproduct(X180:offset(X180,'Parameters &amp; Main Results'!$B$32-1,0),'Parameters &amp; Main Results'!$B$36:offset('Parameters &amp; Main Results'!$B$36,'Parameters &amp; Main Results'!$B$32-1,0)   )/offset(X180,'Parameters &amp; Main Results'!$B$32,0)</f>
        <v>0.9172884733</v>
      </c>
      <c r="AB180" s="167">
        <f t="shared" si="6"/>
        <v>0</v>
      </c>
    </row>
    <row r="181">
      <c r="A181">
        <f t="shared" si="17"/>
        <v>8</v>
      </c>
      <c r="B181">
        <f t="shared" si="18"/>
        <v>1885</v>
      </c>
      <c r="C181" s="77">
        <f t="shared" si="3"/>
        <v>1885.583333</v>
      </c>
      <c r="D181" s="71" t="s">
        <v>116</v>
      </c>
      <c r="E181" s="162">
        <v>7.99223207</v>
      </c>
      <c r="F181" s="163">
        <v>239.7716</v>
      </c>
      <c r="G181" s="163">
        <v>208.4075</v>
      </c>
      <c r="H181" s="163">
        <v>227.21606261</v>
      </c>
      <c r="I181" s="163">
        <v>239.7716</v>
      </c>
      <c r="J181" s="163">
        <v>7.99223207</v>
      </c>
      <c r="K181" s="163">
        <v>7.99223207</v>
      </c>
      <c r="L181" s="163">
        <v>20.67</v>
      </c>
      <c r="M181" s="164">
        <v>15.1304108</v>
      </c>
      <c r="N181" s="19">
        <f t="shared" ref="N181:T181" si="181">F181/F180/$E181*$E180-1</f>
        <v>0.06032167195</v>
      </c>
      <c r="O181" s="19">
        <f t="shared" si="181"/>
        <v>0.004745855211</v>
      </c>
      <c r="P181" s="19">
        <f t="shared" si="181"/>
        <v>0.003516666657</v>
      </c>
      <c r="Q181" s="19">
        <f t="shared" si="181"/>
        <v>0.06032167195</v>
      </c>
      <c r="R181" s="19">
        <f t="shared" si="181"/>
        <v>0</v>
      </c>
      <c r="S181" s="19">
        <f t="shared" si="181"/>
        <v>0</v>
      </c>
      <c r="T181" s="19">
        <f t="shared" si="181"/>
        <v>0</v>
      </c>
      <c r="U181" s="166">
        <v>0.0</v>
      </c>
      <c r="V181" s="166">
        <v>0.0</v>
      </c>
      <c r="W181" s="19">
        <f t="array" ref="W181">mmult(N181:T181,'Parameters &amp; Main Results'!$B$6:$B$12)-'Parameters &amp; Main Results'!$B$16/12+mmult(U181:V181,'Parameters &amp; Main Results'!$B$14:$B$15)</f>
        <v>0.0463860511</v>
      </c>
      <c r="X181" s="77">
        <f t="shared" si="5"/>
        <v>14917.59442</v>
      </c>
      <c r="Y181" s="77">
        <f>X181/offset(X181,'Parameters &amp; Main Results'!$B$32,0)</f>
        <v>19.01946085</v>
      </c>
      <c r="Z181" s="77">
        <f>sumproduct(X181:offset(X181,'Parameters &amp; Main Results'!$B$32-1,0) , 'Cash Flow Assist'!$P$11:offset('Cash Flow Assist'!$P$11,'Parameters &amp; Main Results'!$B$32-1,0)  )/offset(X181,'Parameters &amp; Main Results'!$B$32,0)</f>
        <v>4260.814571</v>
      </c>
      <c r="AA181" s="77">
        <f>sumproduct(X181:offset(X181,'Parameters &amp; Main Results'!$B$32-1,0),'Parameters &amp; Main Results'!$B$36:offset('Parameters &amp; Main Results'!$B$36,'Parameters &amp; Main Results'!$B$32-1,0)   )/offset(X181,'Parameters &amp; Main Results'!$B$32,0)</f>
        <v>0.9035524255</v>
      </c>
      <c r="AB181" s="167">
        <f t="shared" si="6"/>
        <v>0</v>
      </c>
    </row>
    <row r="182">
      <c r="A182">
        <f t="shared" si="17"/>
        <v>9</v>
      </c>
      <c r="B182">
        <f t="shared" si="18"/>
        <v>1885</v>
      </c>
      <c r="C182" s="77">
        <f t="shared" si="3"/>
        <v>1885.666667</v>
      </c>
      <c r="D182" s="71" t="s">
        <v>116</v>
      </c>
      <c r="E182" s="162">
        <v>7.89709107</v>
      </c>
      <c r="F182" s="163">
        <v>237.6838</v>
      </c>
      <c r="G182" s="163">
        <v>209.4992</v>
      </c>
      <c r="H182" s="163">
        <v>228.01510576</v>
      </c>
      <c r="I182" s="163">
        <v>237.6838</v>
      </c>
      <c r="J182" s="163">
        <v>7.89709107</v>
      </c>
      <c r="K182" s="163">
        <v>7.89709107</v>
      </c>
      <c r="L182" s="163">
        <v>20.67</v>
      </c>
      <c r="M182" s="164">
        <v>15.11628503</v>
      </c>
      <c r="N182" s="19">
        <f t="shared" ref="N182:T182" si="182">F182/F181/$E182*$E181-1</f>
        <v>0.003235243533</v>
      </c>
      <c r="O182" s="19">
        <f t="shared" si="182"/>
        <v>0.01734900477</v>
      </c>
      <c r="P182" s="19">
        <f t="shared" si="182"/>
        <v>0.01560663476</v>
      </c>
      <c r="Q182" s="19">
        <f t="shared" si="182"/>
        <v>0.003235243533</v>
      </c>
      <c r="R182" s="19">
        <f t="shared" si="182"/>
        <v>0</v>
      </c>
      <c r="S182" s="19">
        <f t="shared" si="182"/>
        <v>0</v>
      </c>
      <c r="T182" s="19">
        <f t="shared" si="182"/>
        <v>0.01204760071</v>
      </c>
      <c r="U182" s="166">
        <v>0.0</v>
      </c>
      <c r="V182" s="166">
        <v>0.0</v>
      </c>
      <c r="W182" s="19">
        <f t="array" ref="W182">mmult(N182:T182,'Parameters &amp; Main Results'!$B$6:$B$12)-'Parameters &amp; Main Results'!$B$16/12+mmult(U182:V182,'Parameters &amp; Main Results'!$B$14:$B$15)</f>
        <v>0.006722017175</v>
      </c>
      <c r="X182" s="77">
        <f t="shared" si="5"/>
        <v>14256.30091</v>
      </c>
      <c r="Y182" s="77">
        <f>X182/offset(X182,'Parameters &amp; Main Results'!$B$32,0)</f>
        <v>19.03183014</v>
      </c>
      <c r="Z182" s="77">
        <f>sumproduct(X182:offset(X182,'Parameters &amp; Main Results'!$B$32-1,0) , 'Cash Flow Assist'!$P$11:offset('Cash Flow Assist'!$P$11,'Parameters &amp; Main Results'!$B$32-1,0)  )/offset(X182,'Parameters &amp; Main Results'!$B$32,0)</f>
        <v>4442.488912</v>
      </c>
      <c r="AA182" s="77">
        <f>sumproduct(X182:offset(X182,'Parameters &amp; Main Results'!$B$32-1,0),'Parameters &amp; Main Results'!$B$36:offset('Parameters &amp; Main Results'!$B$36,'Parameters &amp; Main Results'!$B$32-1,0)   )/offset(X182,'Parameters &amp; Main Results'!$B$32,0)</f>
        <v>0.943639497</v>
      </c>
      <c r="AB182" s="167">
        <f t="shared" si="6"/>
        <v>0</v>
      </c>
    </row>
    <row r="183">
      <c r="A183">
        <f t="shared" si="17"/>
        <v>10</v>
      </c>
      <c r="B183">
        <f t="shared" si="18"/>
        <v>1885</v>
      </c>
      <c r="C183" s="77">
        <f t="shared" si="3"/>
        <v>1885.75</v>
      </c>
      <c r="D183" s="71" t="s">
        <v>116</v>
      </c>
      <c r="E183" s="162">
        <v>7.89709107</v>
      </c>
      <c r="F183" s="163">
        <v>252.4509</v>
      </c>
      <c r="G183" s="163">
        <v>210.2792</v>
      </c>
      <c r="H183" s="163">
        <v>228.81695888</v>
      </c>
      <c r="I183" s="163">
        <v>252.4509</v>
      </c>
      <c r="J183" s="163">
        <v>7.89709107</v>
      </c>
      <c r="K183" s="163">
        <v>7.89709107</v>
      </c>
      <c r="L183" s="163">
        <v>20.67</v>
      </c>
      <c r="M183" s="164">
        <v>15.99102396</v>
      </c>
      <c r="N183" s="19">
        <f t="shared" ref="N183:T183" si="183">F183/F182/$E183*$E182-1</f>
        <v>0.06212918171</v>
      </c>
      <c r="O183" s="19">
        <f t="shared" si="183"/>
        <v>0.003723164575</v>
      </c>
      <c r="P183" s="19">
        <f t="shared" si="183"/>
        <v>0.003516666658</v>
      </c>
      <c r="Q183" s="19">
        <f t="shared" si="183"/>
        <v>0.06212918171</v>
      </c>
      <c r="R183" s="19">
        <f t="shared" si="183"/>
        <v>0</v>
      </c>
      <c r="S183" s="19">
        <f t="shared" si="183"/>
        <v>0</v>
      </c>
      <c r="T183" s="19">
        <f t="shared" si="183"/>
        <v>0</v>
      </c>
      <c r="U183" s="166">
        <v>0.0</v>
      </c>
      <c r="V183" s="166">
        <v>0.0</v>
      </c>
      <c r="W183" s="19">
        <f t="array" ref="W183">mmult(N183:T183,'Parameters &amp; Main Results'!$B$6:$B$12)-'Parameters &amp; Main Results'!$B$16/12+mmult(U183:V183,'Parameters &amp; Main Results'!$B$14:$B$15)</f>
        <v>0.04748601076</v>
      </c>
      <c r="X183" s="77">
        <f t="shared" si="5"/>
        <v>14161.10969</v>
      </c>
      <c r="Y183" s="77">
        <f>X183/offset(X183,'Parameters &amp; Main Results'!$B$32,0)</f>
        <v>19.56780294</v>
      </c>
      <c r="Z183" s="77">
        <f>sumproduct(X183:offset(X183,'Parameters &amp; Main Results'!$B$32-1,0) , 'Cash Flow Assist'!$P$11:offset('Cash Flow Assist'!$P$11,'Parameters &amp; Main Results'!$B$32-1,0)  )/offset(X183,'Parameters &amp; Main Results'!$B$32,0)</f>
        <v>4579.637119</v>
      </c>
      <c r="AA183" s="77">
        <f>sumproduct(X183:offset(X183,'Parameters &amp; Main Results'!$B$32-1,0),'Parameters &amp; Main Results'!$B$36:offset('Parameters &amp; Main Results'!$B$36,'Parameters &amp; Main Results'!$B$32-1,0)   )/offset(X183,'Parameters &amp; Main Results'!$B$32,0)</f>
        <v>0.9741216102</v>
      </c>
      <c r="AB183" s="167">
        <f t="shared" si="6"/>
        <v>0</v>
      </c>
    </row>
    <row r="184">
      <c r="A184">
        <f t="shared" si="17"/>
        <v>11</v>
      </c>
      <c r="B184">
        <f t="shared" si="18"/>
        <v>1885</v>
      </c>
      <c r="C184" s="77">
        <f t="shared" si="3"/>
        <v>1885.833333</v>
      </c>
      <c r="D184" s="71" t="s">
        <v>116</v>
      </c>
      <c r="E184" s="162">
        <v>7.99223207</v>
      </c>
      <c r="F184" s="163">
        <v>269.8093</v>
      </c>
      <c r="G184" s="163">
        <v>210.7439</v>
      </c>
      <c r="H184" s="163">
        <v>229.62163186</v>
      </c>
      <c r="I184" s="163">
        <v>269.8093</v>
      </c>
      <c r="J184" s="163">
        <v>7.99223207</v>
      </c>
      <c r="K184" s="163">
        <v>7.99223207</v>
      </c>
      <c r="L184" s="163">
        <v>20.67</v>
      </c>
      <c r="M184" s="164">
        <v>16.8240345</v>
      </c>
      <c r="N184" s="19">
        <f t="shared" ref="N184:T184" si="184">F184/F183/$E184*$E183-1</f>
        <v>0.05603679958</v>
      </c>
      <c r="O184" s="19">
        <f t="shared" si="184"/>
        <v>-0.009720572138</v>
      </c>
      <c r="P184" s="19">
        <f t="shared" si="184"/>
        <v>-0.008429380204</v>
      </c>
      <c r="Q184" s="19">
        <f t="shared" si="184"/>
        <v>0.05603679958</v>
      </c>
      <c r="R184" s="19">
        <f t="shared" si="184"/>
        <v>0</v>
      </c>
      <c r="S184" s="19">
        <f t="shared" si="184"/>
        <v>0</v>
      </c>
      <c r="T184" s="19">
        <f t="shared" si="184"/>
        <v>-0.01190418386</v>
      </c>
      <c r="U184" s="166">
        <v>0.0</v>
      </c>
      <c r="V184" s="166">
        <v>0.0</v>
      </c>
      <c r="W184" s="19">
        <f t="array" ref="W184">mmult(N184:T184,'Parameters &amp; Main Results'!$B$6:$B$12)-'Parameters &amp; Main Results'!$B$16/12+mmult(U184:V184,'Parameters &amp; Main Results'!$B$14:$B$15)</f>
        <v>0.03955578998</v>
      </c>
      <c r="X184" s="77">
        <f t="shared" si="5"/>
        <v>13519.13968</v>
      </c>
      <c r="Y184" s="77">
        <f>X184/offset(X184,'Parameters &amp; Main Results'!$B$32,0)</f>
        <v>19.18412319</v>
      </c>
      <c r="Z184" s="77">
        <f>sumproduct(X184:offset(X184,'Parameters &amp; Main Results'!$B$32-1,0) , 'Cash Flow Assist'!$P$11:offset('Cash Flow Assist'!$P$11,'Parameters &amp; Main Results'!$B$32-1,0)  )/offset(X184,'Parameters &amp; Main Results'!$B$32,0)</f>
        <v>4683.977418</v>
      </c>
      <c r="AA184" s="77">
        <f>sumproduct(X184:offset(X184,'Parameters &amp; Main Results'!$B$32-1,0),'Parameters &amp; Main Results'!$B$36:offset('Parameters &amp; Main Results'!$B$36,'Parameters &amp; Main Results'!$B$32-1,0)   )/offset(X184,'Parameters &amp; Main Results'!$B$32,0)</f>
        <v>0.9976511979</v>
      </c>
      <c r="AB184" s="167">
        <f t="shared" si="6"/>
        <v>0</v>
      </c>
    </row>
    <row r="185">
      <c r="A185">
        <f t="shared" si="17"/>
        <v>12</v>
      </c>
      <c r="B185">
        <f t="shared" si="18"/>
        <v>1885</v>
      </c>
      <c r="C185" s="77">
        <f t="shared" si="3"/>
        <v>1885.916667</v>
      </c>
      <c r="D185" s="71" t="s">
        <v>116</v>
      </c>
      <c r="E185" s="162">
        <v>8.18251405</v>
      </c>
      <c r="F185" s="163">
        <v>268.6913</v>
      </c>
      <c r="G185" s="163">
        <v>212.5944</v>
      </c>
      <c r="H185" s="163">
        <v>230.4291346</v>
      </c>
      <c r="I185" s="163">
        <v>268.6913</v>
      </c>
      <c r="J185" s="163">
        <v>8.18251405</v>
      </c>
      <c r="K185" s="163">
        <v>8.18251405</v>
      </c>
      <c r="L185" s="163">
        <v>20.67</v>
      </c>
      <c r="M185" s="164">
        <v>16.30447595</v>
      </c>
      <c r="N185" s="19">
        <f t="shared" ref="N185:T185" si="185">F185/F184/$E185*$E184-1</f>
        <v>-0.02730201624</v>
      </c>
      <c r="O185" s="19">
        <f t="shared" si="185"/>
        <v>-0.01467810374</v>
      </c>
      <c r="P185" s="19">
        <f t="shared" si="185"/>
        <v>-0.01981982101</v>
      </c>
      <c r="Q185" s="19">
        <f t="shared" si="185"/>
        <v>-0.02730201624</v>
      </c>
      <c r="R185" s="19">
        <f t="shared" si="185"/>
        <v>0</v>
      </c>
      <c r="S185" s="19">
        <f t="shared" si="185"/>
        <v>0</v>
      </c>
      <c r="T185" s="19">
        <f t="shared" si="185"/>
        <v>-0.02325470862</v>
      </c>
      <c r="U185" s="166">
        <v>0.0</v>
      </c>
      <c r="V185" s="166">
        <v>0.0</v>
      </c>
      <c r="W185" s="19">
        <f t="array" ref="W185">mmult(N185:T185,'Parameters &amp; Main Results'!$B$6:$B$12)-'Parameters &amp; Main Results'!$B$16/12+mmult(U185:V185,'Parameters &amp; Main Results'!$B$14:$B$15)</f>
        <v>-0.02418770478</v>
      </c>
      <c r="X185" s="77">
        <f t="shared" si="5"/>
        <v>13004.72741</v>
      </c>
      <c r="Y185" s="77">
        <f>X185/offset(X185,'Parameters &amp; Main Results'!$B$32,0)</f>
        <v>18.97493585</v>
      </c>
      <c r="Z185" s="77">
        <f>sumproduct(X185:offset(X185,'Parameters &amp; Main Results'!$B$32-1,0) , 'Cash Flow Assist'!$P$11:offset('Cash Flow Assist'!$P$11,'Parameters &amp; Main Results'!$B$32-1,0)  )/offset(X185,'Parameters &amp; Main Results'!$B$32,0)</f>
        <v>4797.463264</v>
      </c>
      <c r="AA185" s="77">
        <f>sumproduct(X185:offset(X185,'Parameters &amp; Main Results'!$B$32-1,0),'Parameters &amp; Main Results'!$B$36:offset('Parameters &amp; Main Results'!$B$36,'Parameters &amp; Main Results'!$B$32-1,0)   )/offset(X185,'Parameters &amp; Main Results'!$B$32,0)</f>
        <v>1.023146477</v>
      </c>
      <c r="AB185" s="167">
        <f t="shared" si="6"/>
        <v>-0.02730201624</v>
      </c>
    </row>
    <row r="186">
      <c r="A186">
        <f t="shared" si="17"/>
        <v>1</v>
      </c>
      <c r="B186">
        <f t="shared" si="18"/>
        <v>1886</v>
      </c>
      <c r="C186" s="77">
        <f t="shared" si="3"/>
        <v>1886</v>
      </c>
      <c r="D186" s="71" t="s">
        <v>116</v>
      </c>
      <c r="E186" s="162">
        <v>7.99223207</v>
      </c>
      <c r="F186" s="163">
        <v>269.6384</v>
      </c>
      <c r="G186" s="163">
        <v>212.2994</v>
      </c>
      <c r="H186" s="163">
        <v>231.24715802</v>
      </c>
      <c r="I186" s="163">
        <v>269.6384</v>
      </c>
      <c r="J186" s="163">
        <v>7.99223207</v>
      </c>
      <c r="K186" s="163">
        <v>7.99223207</v>
      </c>
      <c r="L186" s="163">
        <v>20.67</v>
      </c>
      <c r="M186" s="164">
        <v>16.69231747</v>
      </c>
      <c r="N186" s="19">
        <f t="shared" ref="N186:T186" si="186">F186/F185/$E186*$E185-1</f>
        <v>0.02741714936</v>
      </c>
      <c r="O186" s="19">
        <f t="shared" si="186"/>
        <v>0.02238770941</v>
      </c>
      <c r="P186" s="19">
        <f t="shared" si="186"/>
        <v>0.02744288488</v>
      </c>
      <c r="Q186" s="19">
        <f t="shared" si="186"/>
        <v>0.02741714936</v>
      </c>
      <c r="R186" s="19">
        <f t="shared" si="186"/>
        <v>0</v>
      </c>
      <c r="S186" s="19">
        <f t="shared" si="186"/>
        <v>0</v>
      </c>
      <c r="T186" s="19">
        <f t="shared" si="186"/>
        <v>0.02380836521</v>
      </c>
      <c r="U186" s="166">
        <v>0.0</v>
      </c>
      <c r="V186" s="166">
        <v>0.0</v>
      </c>
      <c r="W186" s="19">
        <f t="array" ref="W186">mmult(N186:T186,'Parameters &amp; Main Results'!$B$6:$B$12)-'Parameters &amp; Main Results'!$B$16/12+mmult(U186:V186,'Parameters &amp; Main Results'!$B$14:$B$15)</f>
        <v>0.0261181227</v>
      </c>
      <c r="X186" s="77">
        <f t="shared" si="5"/>
        <v>13327.07886</v>
      </c>
      <c r="Y186" s="77">
        <f>X186/offset(X186,'Parameters &amp; Main Results'!$B$32,0)</f>
        <v>19.48181932</v>
      </c>
      <c r="Z186" s="77">
        <f>sumproduct(X186:offset(X186,'Parameters &amp; Main Results'!$B$32-1,0) , 'Cash Flow Assist'!$P$11:offset('Cash Flow Assist'!$P$11,'Parameters &amp; Main Results'!$B$32-1,0)  )/offset(X186,'Parameters &amp; Main Results'!$B$32,0)</f>
        <v>4788.471273</v>
      </c>
      <c r="AA186" s="77">
        <f>sumproduct(X186:offset(X186,'Parameters &amp; Main Results'!$B$32-1,0),'Parameters &amp; Main Results'!$B$36:offset('Parameters &amp; Main Results'!$B$36,'Parameters &amp; Main Results'!$B$32-1,0)   )/offset(X186,'Parameters &amp; Main Results'!$B$32,0)</f>
        <v>1.022558384</v>
      </c>
      <c r="AB186" s="167">
        <f t="shared" si="6"/>
        <v>-0.0006334103383</v>
      </c>
    </row>
    <row r="187">
      <c r="A187">
        <f t="shared" si="17"/>
        <v>2</v>
      </c>
      <c r="B187">
        <f t="shared" si="18"/>
        <v>1886</v>
      </c>
      <c r="C187" s="77">
        <f t="shared" si="3"/>
        <v>1886.083333</v>
      </c>
      <c r="D187" s="71" t="s">
        <v>116</v>
      </c>
      <c r="E187" s="162">
        <v>7.99223207</v>
      </c>
      <c r="F187" s="163">
        <v>275.7696</v>
      </c>
      <c r="G187" s="163">
        <v>216.7502</v>
      </c>
      <c r="H187" s="163">
        <v>232.06808543</v>
      </c>
      <c r="I187" s="163">
        <v>275.7696</v>
      </c>
      <c r="J187" s="163">
        <v>7.99223207</v>
      </c>
      <c r="K187" s="163">
        <v>7.99223207</v>
      </c>
      <c r="L187" s="163">
        <v>20.67</v>
      </c>
      <c r="M187" s="164">
        <v>17.00664826</v>
      </c>
      <c r="N187" s="19">
        <f t="shared" ref="N187:T187" si="187">F187/F186/$E187*$E186-1</f>
        <v>0.02273860103</v>
      </c>
      <c r="O187" s="19">
        <f t="shared" si="187"/>
        <v>0.02096473188</v>
      </c>
      <c r="P187" s="19">
        <f t="shared" si="187"/>
        <v>0.003549999996</v>
      </c>
      <c r="Q187" s="19">
        <f t="shared" si="187"/>
        <v>0.02273860103</v>
      </c>
      <c r="R187" s="19">
        <f t="shared" si="187"/>
        <v>0</v>
      </c>
      <c r="S187" s="19">
        <f t="shared" si="187"/>
        <v>0</v>
      </c>
      <c r="T187" s="19">
        <f t="shared" si="187"/>
        <v>0</v>
      </c>
      <c r="U187" s="166">
        <v>0.0</v>
      </c>
      <c r="V187" s="166">
        <v>0.0</v>
      </c>
      <c r="W187" s="19">
        <f t="array" ref="W187">mmult(N187:T187,'Parameters &amp; Main Results'!$B$6:$B$12)-'Parameters &amp; Main Results'!$B$16/12+mmult(U187:V187,'Parameters &amp; Main Results'!$B$14:$B$15)</f>
        <v>0.02225346708</v>
      </c>
      <c r="X187" s="77">
        <f t="shared" si="5"/>
        <v>12987.86033</v>
      </c>
      <c r="Y187" s="77">
        <f>X187/offset(X187,'Parameters &amp; Main Results'!$B$32,0)</f>
        <v>20.0563709</v>
      </c>
      <c r="Z187" s="77">
        <f>sumproduct(X187:offset(X187,'Parameters &amp; Main Results'!$B$32-1,0) , 'Cash Flow Assist'!$P$11:offset('Cash Flow Assist'!$P$11,'Parameters &amp; Main Results'!$B$32-1,0)  )/offset(X187,'Parameters &amp; Main Results'!$B$32,0)</f>
        <v>5038.921793</v>
      </c>
      <c r="AA187" s="77">
        <f>sumproduct(X187:offset(X187,'Parameters &amp; Main Results'!$B$32-1,0),'Parameters &amp; Main Results'!$B$36:offset('Parameters &amp; Main Results'!$B$36,'Parameters &amp; Main Results'!$B$32-1,0)   )/offset(X187,'Parameters &amp; Main Results'!$B$32,0)</f>
        <v>1.077416179</v>
      </c>
      <c r="AB187" s="167">
        <f t="shared" si="6"/>
        <v>0</v>
      </c>
    </row>
    <row r="188">
      <c r="A188">
        <f t="shared" si="17"/>
        <v>3</v>
      </c>
      <c r="B188">
        <f t="shared" si="18"/>
        <v>1886</v>
      </c>
      <c r="C188" s="77">
        <f t="shared" si="3"/>
        <v>1886.166667</v>
      </c>
      <c r="D188" s="71" t="s">
        <v>116</v>
      </c>
      <c r="E188" s="162">
        <v>7.89709107</v>
      </c>
      <c r="F188" s="163">
        <v>270.98</v>
      </c>
      <c r="G188" s="163">
        <v>218.8275</v>
      </c>
      <c r="H188" s="163">
        <v>232.89192714</v>
      </c>
      <c r="I188" s="163">
        <v>270.98</v>
      </c>
      <c r="J188" s="163">
        <v>7.89709107</v>
      </c>
      <c r="K188" s="163">
        <v>7.89709107</v>
      </c>
      <c r="L188" s="163">
        <v>20.67</v>
      </c>
      <c r="M188" s="164">
        <v>16.8432661</v>
      </c>
      <c r="N188" s="19">
        <f t="shared" ref="N188:T188" si="188">F188/F187/$E188*$E187-1</f>
        <v>-0.005529765279</v>
      </c>
      <c r="O188" s="19">
        <f t="shared" si="188"/>
        <v>0.02174690655</v>
      </c>
      <c r="P188" s="19">
        <f t="shared" si="188"/>
        <v>0.01564036972</v>
      </c>
      <c r="Q188" s="19">
        <f t="shared" si="188"/>
        <v>-0.005529765279</v>
      </c>
      <c r="R188" s="19">
        <f t="shared" si="188"/>
        <v>0</v>
      </c>
      <c r="S188" s="19">
        <f t="shared" si="188"/>
        <v>0</v>
      </c>
      <c r="T188" s="19">
        <f t="shared" si="188"/>
        <v>0.01204760071</v>
      </c>
      <c r="U188" s="166">
        <v>0.0</v>
      </c>
      <c r="V188" s="166">
        <v>0.0</v>
      </c>
      <c r="W188" s="19">
        <f t="array" ref="W188">mmult(N188:T188,'Parameters &amp; Main Results'!$B$6:$B$12)-'Parameters &amp; Main Results'!$B$16/12+mmult(U188:V188,'Parameters &amp; Main Results'!$B$14:$B$15)</f>
        <v>0.001247736013</v>
      </c>
      <c r="X188" s="77">
        <f t="shared" si="5"/>
        <v>12705.1272</v>
      </c>
      <c r="Y188" s="77">
        <f>X188/offset(X188,'Parameters &amp; Main Results'!$B$32,0)</f>
        <v>18.76019997</v>
      </c>
      <c r="Z188" s="77">
        <f>sumproduct(X188:offset(X188,'Parameters &amp; Main Results'!$B$32-1,0) , 'Cash Flow Assist'!$P$11:offset('Cash Flow Assist'!$P$11,'Parameters &amp; Main Results'!$B$32-1,0)  )/offset(X188,'Parameters &amp; Main Results'!$B$32,0)</f>
        <v>4799.939654</v>
      </c>
      <c r="AA188" s="77">
        <f>sumproduct(X188:offset(X188,'Parameters &amp; Main Results'!$B$32-1,0),'Parameters &amp; Main Results'!$B$36:offset('Parameters &amp; Main Results'!$B$36,'Parameters &amp; Main Results'!$B$32-1,0)   )/offset(X188,'Parameters &amp; Main Results'!$B$32,0)</f>
        <v>1.027659618</v>
      </c>
      <c r="AB188" s="167">
        <f t="shared" si="6"/>
        <v>-0.005529765279</v>
      </c>
    </row>
    <row r="189">
      <c r="A189">
        <f t="shared" si="17"/>
        <v>4</v>
      </c>
      <c r="B189">
        <f t="shared" si="18"/>
        <v>1886</v>
      </c>
      <c r="C189" s="77">
        <f t="shared" si="3"/>
        <v>1886.25</v>
      </c>
      <c r="D189" s="71" t="s">
        <v>116</v>
      </c>
      <c r="E189" s="162">
        <v>7.80194198</v>
      </c>
      <c r="F189" s="163">
        <v>268.2452</v>
      </c>
      <c r="G189" s="163">
        <v>218.651</v>
      </c>
      <c r="H189" s="163">
        <v>233.71869348</v>
      </c>
      <c r="I189" s="163">
        <v>268.2452</v>
      </c>
      <c r="J189" s="163">
        <v>7.80194198</v>
      </c>
      <c r="K189" s="163">
        <v>7.80194198</v>
      </c>
      <c r="L189" s="163">
        <v>20.67</v>
      </c>
      <c r="M189" s="164">
        <v>16.80171613</v>
      </c>
      <c r="N189" s="19">
        <f t="shared" ref="N189:T189" si="189">F189/F188/$E189*$E188-1</f>
        <v>0.001980226415</v>
      </c>
      <c r="O189" s="19">
        <f t="shared" si="189"/>
        <v>0.01137915695</v>
      </c>
      <c r="P189" s="19">
        <f t="shared" si="189"/>
        <v>0.01578885918</v>
      </c>
      <c r="Q189" s="19">
        <f t="shared" si="189"/>
        <v>0.001980226415</v>
      </c>
      <c r="R189" s="19">
        <f t="shared" si="189"/>
        <v>0</v>
      </c>
      <c r="S189" s="19">
        <f t="shared" si="189"/>
        <v>0</v>
      </c>
      <c r="T189" s="19">
        <f t="shared" si="189"/>
        <v>0.01219556493</v>
      </c>
      <c r="U189" s="166">
        <v>0.0</v>
      </c>
      <c r="V189" s="166">
        <v>0.0</v>
      </c>
      <c r="W189" s="19">
        <f t="array" ref="W189">mmult(N189:T189,'Parameters &amp; Main Results'!$B$6:$B$12)-'Parameters &amp; Main Results'!$B$16/12+mmult(U189:V189,'Parameters &amp; Main Results'!$B$14:$B$15)</f>
        <v>0.004288292382</v>
      </c>
      <c r="X189" s="77">
        <f t="shared" si="5"/>
        <v>12689.29431</v>
      </c>
      <c r="Y189" s="77">
        <f>X189/offset(X189,'Parameters &amp; Main Results'!$B$32,0)</f>
        <v>19.23478428</v>
      </c>
      <c r="Z189" s="77">
        <f>sumproduct(X189:offset(X189,'Parameters &amp; Main Results'!$B$32-1,0) , 'Cash Flow Assist'!$P$11:offset('Cash Flow Assist'!$P$11,'Parameters &amp; Main Results'!$B$32-1,0)  )/offset(X189,'Parameters &amp; Main Results'!$B$32,0)</f>
        <v>4909.274013</v>
      </c>
      <c r="AA189" s="77">
        <f>sumproduct(X189:offset(X189,'Parameters &amp; Main Results'!$B$32-1,0),'Parameters &amp; Main Results'!$B$36:offset('Parameters &amp; Main Results'!$B$36,'Parameters &amp; Main Results'!$B$32-1,0)   )/offset(X189,'Parameters &amp; Main Results'!$B$32,0)</f>
        <v>1.052570111</v>
      </c>
      <c r="AB189" s="167">
        <f t="shared" si="6"/>
        <v>-0.003560489051</v>
      </c>
    </row>
    <row r="190">
      <c r="A190">
        <f t="shared" si="17"/>
        <v>5</v>
      </c>
      <c r="B190">
        <f t="shared" si="18"/>
        <v>1886</v>
      </c>
      <c r="C190" s="77">
        <f t="shared" si="3"/>
        <v>1886.333333</v>
      </c>
      <c r="D190" s="71" t="s">
        <v>116</v>
      </c>
      <c r="E190" s="162">
        <v>7.6116519</v>
      </c>
      <c r="F190" s="163">
        <v>263.9463</v>
      </c>
      <c r="G190" s="163">
        <v>218.898</v>
      </c>
      <c r="H190" s="163">
        <v>234.54839484</v>
      </c>
      <c r="I190" s="163">
        <v>263.9463</v>
      </c>
      <c r="J190" s="163">
        <v>7.6116519</v>
      </c>
      <c r="K190" s="163">
        <v>7.6116519</v>
      </c>
      <c r="L190" s="163">
        <v>20.67</v>
      </c>
      <c r="M190" s="164">
        <v>16.86319552</v>
      </c>
      <c r="N190" s="19">
        <f t="shared" ref="N190:T190" si="190">F190/F189/$E190*$E189-1</f>
        <v>0.008573183346</v>
      </c>
      <c r="O190" s="19">
        <f t="shared" si="190"/>
        <v>0.02615773533</v>
      </c>
      <c r="P190" s="19">
        <f t="shared" si="190"/>
        <v>0.02863858947</v>
      </c>
      <c r="Q190" s="19">
        <f t="shared" si="190"/>
        <v>0.008573183346</v>
      </c>
      <c r="R190" s="19">
        <f t="shared" si="190"/>
        <v>0</v>
      </c>
      <c r="S190" s="19">
        <f t="shared" si="190"/>
        <v>0</v>
      </c>
      <c r="T190" s="19">
        <f t="shared" si="190"/>
        <v>0.02499984005</v>
      </c>
      <c r="U190" s="166">
        <v>0.0</v>
      </c>
      <c r="V190" s="166">
        <v>0.0</v>
      </c>
      <c r="W190" s="19">
        <f t="array" ref="W190">mmult(N190:T190,'Parameters &amp; Main Results'!$B$6:$B$12)-'Parameters &amp; Main Results'!$B$16/12+mmult(U190:V190,'Parameters &amp; Main Results'!$B$14:$B$15)</f>
        <v>0.01292765467</v>
      </c>
      <c r="X190" s="77">
        <f t="shared" si="5"/>
        <v>12635.11126</v>
      </c>
      <c r="Y190" s="77">
        <f>X190/offset(X190,'Parameters &amp; Main Results'!$B$32,0)</f>
        <v>19.57228411</v>
      </c>
      <c r="Z190" s="77">
        <f>sumproduct(X190:offset(X190,'Parameters &amp; Main Results'!$B$32-1,0) , 'Cash Flow Assist'!$P$11:offset('Cash Flow Assist'!$P$11,'Parameters &amp; Main Results'!$B$32-1,0)  )/offset(X190,'Parameters &amp; Main Results'!$B$32,0)</f>
        <v>4998.201232</v>
      </c>
      <c r="AA190" s="77">
        <f>sumproduct(X190:offset(X190,'Parameters &amp; Main Results'!$B$32-1,0),'Parameters &amp; Main Results'!$B$36:offset('Parameters &amp; Main Results'!$B$36,'Parameters &amp; Main Results'!$B$32-1,0)   )/offset(X190,'Parameters &amp; Main Results'!$B$32,0)</f>
        <v>1.073187339</v>
      </c>
      <c r="AB190" s="167">
        <f t="shared" si="6"/>
        <v>0</v>
      </c>
    </row>
    <row r="191">
      <c r="A191">
        <f t="shared" si="17"/>
        <v>6</v>
      </c>
      <c r="B191">
        <f t="shared" si="18"/>
        <v>1886</v>
      </c>
      <c r="C191" s="77">
        <f t="shared" si="3"/>
        <v>1886.416667</v>
      </c>
      <c r="D191" s="71" t="s">
        <v>116</v>
      </c>
      <c r="E191" s="162">
        <v>7.51650281</v>
      </c>
      <c r="F191" s="163">
        <v>276.9136</v>
      </c>
      <c r="G191" s="163">
        <v>220.6765</v>
      </c>
      <c r="H191" s="163">
        <v>235.38104164</v>
      </c>
      <c r="I191" s="163">
        <v>276.9136</v>
      </c>
      <c r="J191" s="163">
        <v>7.51650281</v>
      </c>
      <c r="K191" s="163">
        <v>7.51650281</v>
      </c>
      <c r="L191" s="163">
        <v>20.67</v>
      </c>
      <c r="M191" s="164">
        <v>17.83149406</v>
      </c>
      <c r="N191" s="19">
        <f t="shared" ref="N191:T191" si="191">F191/F190/$E191*$E190-1</f>
        <v>0.06240914847</v>
      </c>
      <c r="O191" s="19">
        <f t="shared" si="191"/>
        <v>0.02088632938</v>
      </c>
      <c r="P191" s="19">
        <f t="shared" si="191"/>
        <v>0.01625362982</v>
      </c>
      <c r="Q191" s="19">
        <f t="shared" si="191"/>
        <v>0.06240914847</v>
      </c>
      <c r="R191" s="19">
        <f t="shared" si="191"/>
        <v>0</v>
      </c>
      <c r="S191" s="19">
        <f t="shared" si="191"/>
        <v>0</v>
      </c>
      <c r="T191" s="19">
        <f t="shared" si="191"/>
        <v>0.01265869147</v>
      </c>
      <c r="U191" s="166">
        <v>0.0</v>
      </c>
      <c r="V191" s="166">
        <v>0.0</v>
      </c>
      <c r="W191" s="19">
        <f t="array" ref="W191">mmult(N191:T191,'Parameters &amp; Main Results'!$B$6:$B$12)-'Parameters &amp; Main Results'!$B$16/12+mmult(U191:V191,'Parameters &amp; Main Results'!$B$14:$B$15)</f>
        <v>0.05198677703</v>
      </c>
      <c r="X191" s="77">
        <f t="shared" si="5"/>
        <v>12473.85359</v>
      </c>
      <c r="Y191" s="77">
        <f>X191/offset(X191,'Parameters &amp; Main Results'!$B$32,0)</f>
        <v>19.58609852</v>
      </c>
      <c r="Z191" s="77">
        <f>sumproduct(X191:offset(X191,'Parameters &amp; Main Results'!$B$32-1,0) , 'Cash Flow Assist'!$P$11:offset('Cash Flow Assist'!$P$11,'Parameters &amp; Main Results'!$B$32-1,0)  )/offset(X191,'Parameters &amp; Main Results'!$B$32,0)</f>
        <v>5047.564004</v>
      </c>
      <c r="AA191" s="77">
        <f>sumproduct(X191:offset(X191,'Parameters &amp; Main Results'!$B$32-1,0),'Parameters &amp; Main Results'!$B$36:offset('Parameters &amp; Main Results'!$B$36,'Parameters &amp; Main Results'!$B$32-1,0)   )/offset(X191,'Parameters &amp; Main Results'!$B$32,0)</f>
        <v>1.085458559</v>
      </c>
      <c r="AB191" s="167">
        <f t="shared" si="6"/>
        <v>0</v>
      </c>
    </row>
    <row r="192">
      <c r="A192">
        <f t="shared" si="17"/>
        <v>7</v>
      </c>
      <c r="B192">
        <f t="shared" si="18"/>
        <v>1886</v>
      </c>
      <c r="C192" s="77">
        <f t="shared" si="3"/>
        <v>1886.5</v>
      </c>
      <c r="D192" s="71" t="s">
        <v>116</v>
      </c>
      <c r="E192" s="162">
        <v>7.6116519</v>
      </c>
      <c r="F192" s="163">
        <v>282.0094</v>
      </c>
      <c r="G192" s="163">
        <v>220.8177</v>
      </c>
      <c r="H192" s="163">
        <v>236.21664434</v>
      </c>
      <c r="I192" s="163">
        <v>282.0094</v>
      </c>
      <c r="J192" s="163">
        <v>7.6116519</v>
      </c>
      <c r="K192" s="163">
        <v>7.6116519</v>
      </c>
      <c r="L192" s="163">
        <v>20.67</v>
      </c>
      <c r="M192" s="164">
        <v>17.84584504</v>
      </c>
      <c r="N192" s="19">
        <f t="shared" ref="N192:T192" si="192">F192/F191/$E192*$E191-1</f>
        <v>0.005671642717</v>
      </c>
      <c r="O192" s="19">
        <f t="shared" si="192"/>
        <v>-0.01186859988</v>
      </c>
      <c r="P192" s="19">
        <f t="shared" si="192"/>
        <v>-0.008994828699</v>
      </c>
      <c r="Q192" s="19">
        <f t="shared" si="192"/>
        <v>0.005671642717</v>
      </c>
      <c r="R192" s="19">
        <f t="shared" si="192"/>
        <v>0</v>
      </c>
      <c r="S192" s="19">
        <f t="shared" si="192"/>
        <v>0</v>
      </c>
      <c r="T192" s="19">
        <f t="shared" si="192"/>
        <v>-0.0125004521</v>
      </c>
      <c r="U192" s="166">
        <v>0.0</v>
      </c>
      <c r="V192" s="166">
        <v>0.0</v>
      </c>
      <c r="W192" s="19">
        <f t="array" ref="W192">mmult(N192:T192,'Parameters &amp; Main Results'!$B$6:$B$12)-'Parameters &amp; Main Results'!$B$16/12+mmult(U192:V192,'Parameters &amp; Main Results'!$B$14:$B$15)</f>
        <v>0.0012449154</v>
      </c>
      <c r="X192" s="77">
        <f t="shared" si="5"/>
        <v>11857.42432</v>
      </c>
      <c r="Y192" s="77">
        <f>X192/offset(X192,'Parameters &amp; Main Results'!$B$32,0)</f>
        <v>17.93799154</v>
      </c>
      <c r="Z192" s="77">
        <f>sumproduct(X192:offset(X192,'Parameters &amp; Main Results'!$B$32-1,0) , 'Cash Flow Assist'!$P$11:offset('Cash Flow Assist'!$P$11,'Parameters &amp; Main Results'!$B$32-1,0)  )/offset(X192,'Parameters &amp; Main Results'!$B$32,0)</f>
        <v>4845.246637</v>
      </c>
      <c r="AA192" s="77">
        <f>sumproduct(X192:offset(X192,'Parameters &amp; Main Results'!$B$32-1,0),'Parameters &amp; Main Results'!$B$36:offset('Parameters &amp; Main Results'!$B$36,'Parameters &amp; Main Results'!$B$32-1,0)   )/offset(X192,'Parameters &amp; Main Results'!$B$32,0)</f>
        <v>1.043546672</v>
      </c>
      <c r="AB192" s="167">
        <f t="shared" si="6"/>
        <v>0</v>
      </c>
    </row>
    <row r="193">
      <c r="A193">
        <f t="shared" si="17"/>
        <v>8</v>
      </c>
      <c r="B193">
        <f t="shared" si="18"/>
        <v>1886</v>
      </c>
      <c r="C193" s="77">
        <f t="shared" si="3"/>
        <v>1886.583333</v>
      </c>
      <c r="D193" s="71" t="s">
        <v>116</v>
      </c>
      <c r="E193" s="162">
        <v>7.70679289</v>
      </c>
      <c r="F193" s="163">
        <v>285.0042</v>
      </c>
      <c r="G193" s="163">
        <v>221.0723</v>
      </c>
      <c r="H193" s="163">
        <v>237.05521343</v>
      </c>
      <c r="I193" s="163">
        <v>285.0042</v>
      </c>
      <c r="J193" s="163">
        <v>7.70679289</v>
      </c>
      <c r="K193" s="163">
        <v>7.70679289</v>
      </c>
      <c r="L193" s="163">
        <v>20.67</v>
      </c>
      <c r="M193" s="164">
        <v>17.7239128</v>
      </c>
      <c r="N193" s="19">
        <f t="shared" ref="N193:T193" si="193">F193/F192/$E193*$E192-1</f>
        <v>-0.001856676453</v>
      </c>
      <c r="O193" s="19">
        <f t="shared" si="193"/>
        <v>-0.01120632842</v>
      </c>
      <c r="P193" s="19">
        <f t="shared" si="193"/>
        <v>-0.008838907006</v>
      </c>
      <c r="Q193" s="19">
        <f t="shared" si="193"/>
        <v>-0.001856676453</v>
      </c>
      <c r="R193" s="19">
        <f t="shared" si="193"/>
        <v>0</v>
      </c>
      <c r="S193" s="19">
        <f t="shared" si="193"/>
        <v>0</v>
      </c>
      <c r="T193" s="19">
        <f t="shared" si="193"/>
        <v>-0.01234508198</v>
      </c>
      <c r="U193" s="166">
        <v>0.0</v>
      </c>
      <c r="V193" s="166">
        <v>0.0</v>
      </c>
      <c r="W193" s="19">
        <f t="array" ref="W193">mmult(N193:T193,'Parameters &amp; Main Results'!$B$6:$B$12)-'Parameters &amp; Main Results'!$B$16/12+mmult(U193:V193,'Parameters &amp; Main Results'!$B$14:$B$15)</f>
        <v>-0.00423575611</v>
      </c>
      <c r="X193" s="77">
        <f t="shared" si="5"/>
        <v>11842.68118</v>
      </c>
      <c r="Y193" s="77">
        <f>X193/offset(X193,'Parameters &amp; Main Results'!$B$32,0)</f>
        <v>16.62619278</v>
      </c>
      <c r="Z193" s="77">
        <f>sumproduct(X193:offset(X193,'Parameters &amp; Main Results'!$B$32-1,0) , 'Cash Flow Assist'!$P$11:offset('Cash Flow Assist'!$P$11,'Parameters &amp; Main Results'!$B$32-1,0)  )/offset(X193,'Parameters &amp; Main Results'!$B$32,0)</f>
        <v>4480.787464</v>
      </c>
      <c r="AA193" s="77">
        <f>sumproduct(X193:offset(X193,'Parameters &amp; Main Results'!$B$32-1,0),'Parameters &amp; Main Results'!$B$36:offset('Parameters &amp; Main Results'!$B$36,'Parameters &amp; Main Results'!$B$32-1,0)   )/offset(X193,'Parameters &amp; Main Results'!$B$32,0)</f>
        <v>0.9664188893</v>
      </c>
      <c r="AB193" s="167">
        <f t="shared" si="6"/>
        <v>-0.001856676453</v>
      </c>
    </row>
    <row r="194">
      <c r="A194">
        <f t="shared" si="17"/>
        <v>9</v>
      </c>
      <c r="B194">
        <f t="shared" si="18"/>
        <v>1886</v>
      </c>
      <c r="C194" s="77">
        <f t="shared" si="3"/>
        <v>1886.666667</v>
      </c>
      <c r="D194" s="71" t="s">
        <v>116</v>
      </c>
      <c r="E194" s="162">
        <v>7.70679289</v>
      </c>
      <c r="F194" s="163">
        <v>293.324</v>
      </c>
      <c r="G194" s="163">
        <v>223.7408</v>
      </c>
      <c r="H194" s="163">
        <v>237.89675944</v>
      </c>
      <c r="I194" s="163">
        <v>293.324</v>
      </c>
      <c r="J194" s="163">
        <v>7.70679289</v>
      </c>
      <c r="K194" s="163">
        <v>7.70679289</v>
      </c>
      <c r="L194" s="163">
        <v>20.67</v>
      </c>
      <c r="M194" s="164">
        <v>18.14714393</v>
      </c>
      <c r="N194" s="19">
        <f t="shared" ref="N194:T194" si="194">F194/F193/$E194*$E193-1</f>
        <v>0.02919185051</v>
      </c>
      <c r="O194" s="19">
        <f t="shared" si="194"/>
        <v>0.01207071171</v>
      </c>
      <c r="P194" s="19">
        <f t="shared" si="194"/>
        <v>0.00355000001</v>
      </c>
      <c r="Q194" s="19">
        <f t="shared" si="194"/>
        <v>0.02919185051</v>
      </c>
      <c r="R194" s="19">
        <f t="shared" si="194"/>
        <v>0</v>
      </c>
      <c r="S194" s="19">
        <f t="shared" si="194"/>
        <v>0</v>
      </c>
      <c r="T194" s="19">
        <f t="shared" si="194"/>
        <v>0</v>
      </c>
      <c r="U194" s="166">
        <v>0.0</v>
      </c>
      <c r="V194" s="166">
        <v>0.0</v>
      </c>
      <c r="W194" s="19">
        <f t="array" ref="W194">mmult(N194:T194,'Parameters &amp; Main Results'!$B$6:$B$12)-'Parameters &amp; Main Results'!$B$16/12+mmult(U194:V194,'Parameters &amp; Main Results'!$B$14:$B$15)</f>
        <v>0.02486989914</v>
      </c>
      <c r="X194" s="77">
        <f t="shared" si="5"/>
        <v>11893.05727</v>
      </c>
      <c r="Y194" s="77">
        <f>X194/offset(X194,'Parameters &amp; Main Results'!$B$32,0)</f>
        <v>15.49361477</v>
      </c>
      <c r="Z194" s="77">
        <f>sumproduct(X194:offset(X194,'Parameters &amp; Main Results'!$B$32-1,0) , 'Cash Flow Assist'!$P$11:offset('Cash Flow Assist'!$P$11,'Parameters &amp; Main Results'!$B$32-1,0)  )/offset(X194,'Parameters &amp; Main Results'!$B$32,0)</f>
        <v>4143.369058</v>
      </c>
      <c r="AA194" s="77">
        <f>sumproduct(X194:offset(X194,'Parameters &amp; Main Results'!$B$32-1,0),'Parameters &amp; Main Results'!$B$36:offset('Parameters &amp; Main Results'!$B$36,'Parameters &amp; Main Results'!$B$32-1,0)   )/offset(X194,'Parameters &amp; Main Results'!$B$32,0)</f>
        <v>0.8949034851</v>
      </c>
      <c r="AB194" s="167">
        <f t="shared" si="6"/>
        <v>0</v>
      </c>
    </row>
    <row r="195">
      <c r="A195">
        <f t="shared" si="17"/>
        <v>10</v>
      </c>
      <c r="B195">
        <f t="shared" si="18"/>
        <v>1886</v>
      </c>
      <c r="C195" s="77">
        <f t="shared" si="3"/>
        <v>1886.75</v>
      </c>
      <c r="D195" s="71" t="s">
        <v>116</v>
      </c>
      <c r="E195" s="162">
        <v>7.70679289</v>
      </c>
      <c r="F195" s="163">
        <v>301.6667</v>
      </c>
      <c r="G195" s="163">
        <v>225.9632</v>
      </c>
      <c r="H195" s="163">
        <v>238.74129293</v>
      </c>
      <c r="I195" s="163">
        <v>301.6667</v>
      </c>
      <c r="J195" s="163">
        <v>7.70679289</v>
      </c>
      <c r="K195" s="163">
        <v>7.70679289</v>
      </c>
      <c r="L195" s="163">
        <v>20.67</v>
      </c>
      <c r="M195" s="164">
        <v>18.56238134</v>
      </c>
      <c r="N195" s="19">
        <f t="shared" ref="N195:T195" si="195">F195/F194/$E195*$E194-1</f>
        <v>0.0284419277</v>
      </c>
      <c r="O195" s="19">
        <f t="shared" si="195"/>
        <v>0.009932922382</v>
      </c>
      <c r="P195" s="19">
        <f t="shared" si="195"/>
        <v>0.003549999975</v>
      </c>
      <c r="Q195" s="19">
        <f t="shared" si="195"/>
        <v>0.0284419277</v>
      </c>
      <c r="R195" s="19">
        <f t="shared" si="195"/>
        <v>0</v>
      </c>
      <c r="S195" s="19">
        <f t="shared" si="195"/>
        <v>0</v>
      </c>
      <c r="T195" s="19">
        <f t="shared" si="195"/>
        <v>0</v>
      </c>
      <c r="U195" s="166">
        <v>0.0</v>
      </c>
      <c r="V195" s="166">
        <v>0.0</v>
      </c>
      <c r="W195" s="19">
        <f t="array" ref="W195">mmult(N195:T195,'Parameters &amp; Main Results'!$B$6:$B$12)-'Parameters &amp; Main Results'!$B$16/12+mmult(U195:V195,'Parameters &amp; Main Results'!$B$14:$B$15)</f>
        <v>0.0237730097</v>
      </c>
      <c r="X195" s="77">
        <f t="shared" si="5"/>
        <v>11604.45563</v>
      </c>
      <c r="Y195" s="77">
        <f>X195/offset(X195,'Parameters &amp; Main Results'!$B$32,0)</f>
        <v>13.85840442</v>
      </c>
      <c r="Z195" s="77">
        <f>sumproduct(X195:offset(X195,'Parameters &amp; Main Results'!$B$32-1,0) , 'Cash Flow Assist'!$P$11:offset('Cash Flow Assist'!$P$11,'Parameters &amp; Main Results'!$B$32-1,0)  )/offset(X195,'Parameters &amp; Main Results'!$B$32,0)</f>
        <v>3784.95741</v>
      </c>
      <c r="AA195" s="77">
        <f>sumproduct(X195:offset(X195,'Parameters &amp; Main Results'!$B$32-1,0),'Parameters &amp; Main Results'!$B$36:offset('Parameters &amp; Main Results'!$B$36,'Parameters &amp; Main Results'!$B$32-1,0)   )/offset(X195,'Parameters &amp; Main Results'!$B$32,0)</f>
        <v>0.8184569091</v>
      </c>
      <c r="AB195" s="167">
        <f t="shared" si="6"/>
        <v>0</v>
      </c>
    </row>
    <row r="196">
      <c r="A196">
        <f t="shared" si="17"/>
        <v>11</v>
      </c>
      <c r="B196">
        <f t="shared" si="18"/>
        <v>1886</v>
      </c>
      <c r="C196" s="77">
        <f t="shared" si="3"/>
        <v>1886.833333</v>
      </c>
      <c r="D196" s="71" t="s">
        <v>116</v>
      </c>
      <c r="E196" s="162">
        <v>7.70679289</v>
      </c>
      <c r="F196" s="163">
        <v>310.0355</v>
      </c>
      <c r="G196" s="163">
        <v>226.1084</v>
      </c>
      <c r="H196" s="163">
        <v>239.58882452</v>
      </c>
      <c r="I196" s="163">
        <v>310.0355</v>
      </c>
      <c r="J196" s="163">
        <v>7.70679289</v>
      </c>
      <c r="K196" s="163">
        <v>7.70679289</v>
      </c>
      <c r="L196" s="163">
        <v>20.67</v>
      </c>
      <c r="M196" s="164">
        <v>18.96831263</v>
      </c>
      <c r="N196" s="19">
        <f t="shared" ref="N196:T196" si="196">F196/F195/$E196*$E195-1</f>
        <v>0.02774187539</v>
      </c>
      <c r="O196" s="19">
        <f t="shared" si="196"/>
        <v>0.000642582509</v>
      </c>
      <c r="P196" s="19">
        <f t="shared" si="196"/>
        <v>0.00355</v>
      </c>
      <c r="Q196" s="19">
        <f t="shared" si="196"/>
        <v>0.02774187539</v>
      </c>
      <c r="R196" s="19">
        <f t="shared" si="196"/>
        <v>0</v>
      </c>
      <c r="S196" s="19">
        <f t="shared" si="196"/>
        <v>0</v>
      </c>
      <c r="T196" s="19">
        <f t="shared" si="196"/>
        <v>0</v>
      </c>
      <c r="U196" s="166">
        <v>0.0</v>
      </c>
      <c r="V196" s="166">
        <v>0.0</v>
      </c>
      <c r="W196" s="19">
        <f t="array" ref="W196">mmult(N196:T196,'Parameters &amp; Main Results'!$B$6:$B$12)-'Parameters &amp; Main Results'!$B$16/12+mmult(U196:V196,'Parameters &amp; Main Results'!$B$14:$B$15)</f>
        <v>0.0209253855</v>
      </c>
      <c r="X196" s="77">
        <f t="shared" si="5"/>
        <v>11334.98883</v>
      </c>
      <c r="Y196" s="77">
        <f>X196/offset(X196,'Parameters &amp; Main Results'!$B$32,0)</f>
        <v>13.25075343</v>
      </c>
      <c r="Z196" s="77">
        <f>sumproduct(X196:offset(X196,'Parameters &amp; Main Results'!$B$32-1,0) , 'Cash Flow Assist'!$P$11:offset('Cash Flow Assist'!$P$11,'Parameters &amp; Main Results'!$B$32-1,0)  )/offset(X196,'Parameters &amp; Main Results'!$B$32,0)</f>
        <v>3692.445558</v>
      </c>
      <c r="AA196" s="77">
        <f>sumproduct(X196:offset(X196,'Parameters &amp; Main Results'!$B$32-1,0),'Parameters &amp; Main Results'!$B$36:offset('Parameters &amp; Main Results'!$B$36,'Parameters &amp; Main Results'!$B$32-1,0)   )/offset(X196,'Parameters &amp; Main Results'!$B$32,0)</f>
        <v>0.7991620329</v>
      </c>
      <c r="AB196" s="167">
        <f t="shared" si="6"/>
        <v>0</v>
      </c>
    </row>
    <row r="197">
      <c r="A197">
        <f t="shared" si="17"/>
        <v>12</v>
      </c>
      <c r="B197">
        <f t="shared" si="18"/>
        <v>1886</v>
      </c>
      <c r="C197" s="77">
        <f t="shared" si="3"/>
        <v>1886.916667</v>
      </c>
      <c r="D197" s="71" t="s">
        <v>116</v>
      </c>
      <c r="E197" s="162">
        <v>7.80194198</v>
      </c>
      <c r="F197" s="163">
        <v>302.9347</v>
      </c>
      <c r="G197" s="163">
        <v>227.92</v>
      </c>
      <c r="H197" s="163">
        <v>240.43936485</v>
      </c>
      <c r="I197" s="163">
        <v>302.9347</v>
      </c>
      <c r="J197" s="163">
        <v>7.80194198</v>
      </c>
      <c r="K197" s="163">
        <v>7.80194198</v>
      </c>
      <c r="L197" s="163">
        <v>20.67</v>
      </c>
      <c r="M197" s="164">
        <v>18.19405756</v>
      </c>
      <c r="N197" s="19">
        <f t="shared" ref="N197:T197" si="197">F197/F196/$E197*$E196-1</f>
        <v>-0.03481943133</v>
      </c>
      <c r="O197" s="19">
        <f t="shared" si="197"/>
        <v>-0.00428119061</v>
      </c>
      <c r="P197" s="19">
        <f t="shared" si="197"/>
        <v>-0.008688859174</v>
      </c>
      <c r="Q197" s="19">
        <f t="shared" si="197"/>
        <v>-0.03481943133</v>
      </c>
      <c r="R197" s="19">
        <f t="shared" si="197"/>
        <v>0</v>
      </c>
      <c r="S197" s="19">
        <f t="shared" si="197"/>
        <v>0</v>
      </c>
      <c r="T197" s="19">
        <f t="shared" si="197"/>
        <v>-0.01219556493</v>
      </c>
      <c r="U197" s="166">
        <v>0.0</v>
      </c>
      <c r="V197" s="166">
        <v>0.0</v>
      </c>
      <c r="W197" s="19">
        <f t="array" ref="W197">mmult(N197:T197,'Parameters &amp; Main Results'!$B$6:$B$12)-'Parameters &amp; Main Results'!$B$16/12+mmult(U197:V197,'Parameters &amp; Main Results'!$B$14:$B$15)</f>
        <v>-0.02722653782</v>
      </c>
      <c r="X197" s="77">
        <f t="shared" si="5"/>
        <v>11102.66136</v>
      </c>
      <c r="Y197" s="77">
        <f>X197/offset(X197,'Parameters &amp; Main Results'!$B$32,0)</f>
        <v>12.58108881</v>
      </c>
      <c r="Z197" s="77">
        <f>sumproduct(X197:offset(X197,'Parameters &amp; Main Results'!$B$32-1,0) , 'Cash Flow Assist'!$P$11:offset('Cash Flow Assist'!$P$11,'Parameters &amp; Main Results'!$B$32-1,0)  )/offset(X197,'Parameters &amp; Main Results'!$B$32,0)</f>
        <v>3567.323263</v>
      </c>
      <c r="AA197" s="77">
        <f>sumproduct(X197:offset(X197,'Parameters &amp; Main Results'!$B$32-1,0),'Parameters &amp; Main Results'!$B$36:offset('Parameters &amp; Main Results'!$B$36,'Parameters &amp; Main Results'!$B$32-1,0)   )/offset(X197,'Parameters &amp; Main Results'!$B$32,0)</f>
        <v>0.7727404454</v>
      </c>
      <c r="AB197" s="167">
        <f t="shared" si="6"/>
        <v>-0.03481943133</v>
      </c>
    </row>
    <row r="198">
      <c r="A198">
        <f t="shared" si="17"/>
        <v>1</v>
      </c>
      <c r="B198">
        <f t="shared" si="18"/>
        <v>1887</v>
      </c>
      <c r="C198" s="77">
        <f t="shared" si="3"/>
        <v>1887</v>
      </c>
      <c r="D198" s="71" t="s">
        <v>116</v>
      </c>
      <c r="E198" s="162">
        <v>7.99223207</v>
      </c>
      <c r="F198" s="163">
        <v>300.6461</v>
      </c>
      <c r="G198" s="163">
        <v>226.4009</v>
      </c>
      <c r="H198" s="163">
        <v>241.66360195</v>
      </c>
      <c r="I198" s="163">
        <v>300.6461</v>
      </c>
      <c r="J198" s="163">
        <v>7.99223207</v>
      </c>
      <c r="K198" s="163">
        <v>7.99223207</v>
      </c>
      <c r="L198" s="163">
        <v>20.67</v>
      </c>
      <c r="M198" s="164">
        <v>17.5122221</v>
      </c>
      <c r="N198" s="19">
        <f t="shared" ref="N198:T198" si="198">F198/F197/$E198*$E197-1</f>
        <v>-0.03118426917</v>
      </c>
      <c r="O198" s="19">
        <f t="shared" si="198"/>
        <v>-0.03031574697</v>
      </c>
      <c r="P198" s="19">
        <f t="shared" si="198"/>
        <v>-0.01883894271</v>
      </c>
      <c r="Q198" s="19">
        <f t="shared" si="198"/>
        <v>-0.03118426917</v>
      </c>
      <c r="R198" s="19">
        <f t="shared" si="198"/>
        <v>0</v>
      </c>
      <c r="S198" s="19">
        <f t="shared" si="198"/>
        <v>0</v>
      </c>
      <c r="T198" s="19">
        <f t="shared" si="198"/>
        <v>-0.02380937995</v>
      </c>
      <c r="U198" s="166">
        <v>0.0</v>
      </c>
      <c r="V198" s="166">
        <v>0.0</v>
      </c>
      <c r="W198" s="19">
        <f t="array" ref="W198">mmult(N198:T198,'Parameters &amp; Main Results'!$B$6:$B$12)-'Parameters &amp; Main Results'!$B$16/12+mmult(U198:V198,'Parameters &amp; Main Results'!$B$14:$B$15)</f>
        <v>-0.03100880529</v>
      </c>
      <c r="X198" s="77">
        <f t="shared" si="5"/>
        <v>11413.40897</v>
      </c>
      <c r="Y198" s="77">
        <f>X198/offset(X198,'Parameters &amp; Main Results'!$B$32,0)</f>
        <v>13.29465707</v>
      </c>
      <c r="Z198" s="77">
        <f>sumproduct(X198:offset(X198,'Parameters &amp; Main Results'!$B$32-1,0) , 'Cash Flow Assist'!$P$11:offset('Cash Flow Assist'!$P$11,'Parameters &amp; Main Results'!$B$32-1,0)  )/offset(X198,'Parameters &amp; Main Results'!$B$32,0)</f>
        <v>3655.113677</v>
      </c>
      <c r="AA198" s="77">
        <f>sumproduct(X198:offset(X198,'Parameters &amp; Main Results'!$B$32-1,0),'Parameters &amp; Main Results'!$B$36:offset('Parameters &amp; Main Results'!$B$36,'Parameters &amp; Main Results'!$B$32-1,0)   )/offset(X198,'Parameters &amp; Main Results'!$B$32,0)</f>
        <v>0.7924662184</v>
      </c>
      <c r="AB198" s="167">
        <f t="shared" si="6"/>
        <v>-0.06491788198</v>
      </c>
    </row>
    <row r="199">
      <c r="A199">
        <f t="shared" si="17"/>
        <v>2</v>
      </c>
      <c r="B199">
        <f t="shared" si="18"/>
        <v>1887</v>
      </c>
      <c r="C199" s="77">
        <f t="shared" si="3"/>
        <v>1887.083333</v>
      </c>
      <c r="D199" s="71" t="s">
        <v>116</v>
      </c>
      <c r="E199" s="162">
        <v>8.08738116</v>
      </c>
      <c r="F199" s="163">
        <v>299.4312</v>
      </c>
      <c r="G199" s="163">
        <v>228.5487</v>
      </c>
      <c r="H199" s="163">
        <v>242.89407245</v>
      </c>
      <c r="I199" s="163">
        <v>299.4312</v>
      </c>
      <c r="J199" s="163">
        <v>8.08738116</v>
      </c>
      <c r="K199" s="163">
        <v>8.08738116</v>
      </c>
      <c r="L199" s="163">
        <v>20.67</v>
      </c>
      <c r="M199" s="164">
        <v>17.1253666</v>
      </c>
      <c r="N199" s="19">
        <f t="shared" ref="N199:T199" si="199">F199/F198/$E199*$E198-1</f>
        <v>-0.01575855123</v>
      </c>
      <c r="O199" s="19">
        <f t="shared" si="199"/>
        <v>-0.0023900309</v>
      </c>
      <c r="P199" s="19">
        <f t="shared" si="199"/>
        <v>-0.006733367393</v>
      </c>
      <c r="Q199" s="19">
        <f t="shared" si="199"/>
        <v>-0.01575855123</v>
      </c>
      <c r="R199" s="19">
        <f t="shared" si="199"/>
        <v>0</v>
      </c>
      <c r="S199" s="19">
        <f t="shared" si="199"/>
        <v>0</v>
      </c>
      <c r="T199" s="19">
        <f t="shared" si="199"/>
        <v>-0.01176512991</v>
      </c>
      <c r="U199" s="166">
        <v>0.0</v>
      </c>
      <c r="V199" s="166">
        <v>0.0</v>
      </c>
      <c r="W199" s="19">
        <f t="array" ref="W199">mmult(N199:T199,'Parameters &amp; Main Results'!$B$6:$B$12)-'Parameters &amp; Main Results'!$B$16/12+mmult(U199:V199,'Parameters &amp; Main Results'!$B$14:$B$15)</f>
        <v>-0.01245808781</v>
      </c>
      <c r="X199" s="77">
        <f t="shared" si="5"/>
        <v>11778.65086</v>
      </c>
      <c r="Y199" s="77">
        <f>X199/offset(X199,'Parameters &amp; Main Results'!$B$32,0)</f>
        <v>14.02757371</v>
      </c>
      <c r="Z199" s="77">
        <f>sumproduct(X199:offset(X199,'Parameters &amp; Main Results'!$B$32-1,0) , 'Cash Flow Assist'!$P$11:offset('Cash Flow Assist'!$P$11,'Parameters &amp; Main Results'!$B$32-1,0)  )/offset(X199,'Parameters &amp; Main Results'!$B$32,0)</f>
        <v>3724.455985</v>
      </c>
      <c r="AA199" s="77">
        <f>sumproduct(X199:offset(X199,'Parameters &amp; Main Results'!$B$32-1,0),'Parameters &amp; Main Results'!$B$36:offset('Parameters &amp; Main Results'!$B$36,'Parameters &amp; Main Results'!$B$32-1,0)   )/offset(X199,'Parameters &amp; Main Results'!$B$32,0)</f>
        <v>0.8083810889</v>
      </c>
      <c r="AB199" s="167">
        <f t="shared" si="6"/>
        <v>-0.07965342144</v>
      </c>
    </row>
    <row r="200">
      <c r="A200">
        <f t="shared" si="17"/>
        <v>3</v>
      </c>
      <c r="B200">
        <f t="shared" si="18"/>
        <v>1887</v>
      </c>
      <c r="C200" s="77">
        <f t="shared" si="3"/>
        <v>1887.166667</v>
      </c>
      <c r="D200" s="71" t="s">
        <v>116</v>
      </c>
      <c r="E200" s="162">
        <v>8.08738116</v>
      </c>
      <c r="F200" s="163">
        <v>307.405</v>
      </c>
      <c r="G200" s="163">
        <v>229.7009</v>
      </c>
      <c r="H200" s="163">
        <v>244.13080811</v>
      </c>
      <c r="I200" s="163">
        <v>307.405</v>
      </c>
      <c r="J200" s="163">
        <v>8.08738116</v>
      </c>
      <c r="K200" s="163">
        <v>8.08738116</v>
      </c>
      <c r="L200" s="163">
        <v>20.67</v>
      </c>
      <c r="M200" s="164">
        <v>17.47321371</v>
      </c>
      <c r="N200" s="19">
        <f t="shared" ref="N200:T200" si="200">F200/F199/$E200*$E199-1</f>
        <v>0.02662982348</v>
      </c>
      <c r="O200" s="19">
        <f t="shared" si="200"/>
        <v>0.005041376302</v>
      </c>
      <c r="P200" s="19">
        <f t="shared" si="200"/>
        <v>0.005091666699</v>
      </c>
      <c r="Q200" s="19">
        <f t="shared" si="200"/>
        <v>0.02662982348</v>
      </c>
      <c r="R200" s="19">
        <f t="shared" si="200"/>
        <v>0</v>
      </c>
      <c r="S200" s="19">
        <f t="shared" si="200"/>
        <v>0</v>
      </c>
      <c r="T200" s="19">
        <f t="shared" si="200"/>
        <v>0</v>
      </c>
      <c r="U200" s="166">
        <v>0.0</v>
      </c>
      <c r="V200" s="166">
        <v>0.0</v>
      </c>
      <c r="W200" s="19">
        <f t="array" ref="W200">mmult(N200:T200,'Parameters &amp; Main Results'!$B$6:$B$12)-'Parameters &amp; Main Results'!$B$16/12+mmult(U200:V200,'Parameters &amp; Main Results'!$B$14:$B$15)</f>
        <v>0.02119104502</v>
      </c>
      <c r="X200" s="77">
        <f t="shared" si="5"/>
        <v>11927.24148</v>
      </c>
      <c r="Y200" s="77">
        <f>X200/offset(X200,'Parameters &amp; Main Results'!$B$32,0)</f>
        <v>14.01207606</v>
      </c>
      <c r="Z200" s="77">
        <f>sumproduct(X200:offset(X200,'Parameters &amp; Main Results'!$B$32-1,0) , 'Cash Flow Assist'!$P$11:offset('Cash Flow Assist'!$P$11,'Parameters &amp; Main Results'!$B$32-1,0)  )/offset(X200,'Parameters &amp; Main Results'!$B$32,0)</f>
        <v>3661.141809</v>
      </c>
      <c r="AA200" s="77">
        <f>sumproduct(X200:offset(X200,'Parameters &amp; Main Results'!$B$32-1,0),'Parameters &amp; Main Results'!$B$36:offset('Parameters &amp; Main Results'!$B$36,'Parameters &amp; Main Results'!$B$32-1,0)   )/offset(X200,'Parameters &amp; Main Results'!$B$32,0)</f>
        <v>0.7956184643</v>
      </c>
      <c r="AB200" s="167">
        <f t="shared" si="6"/>
        <v>-0.05514475452</v>
      </c>
    </row>
    <row r="201">
      <c r="A201">
        <f t="shared" si="17"/>
        <v>4</v>
      </c>
      <c r="B201">
        <f t="shared" si="18"/>
        <v>1887</v>
      </c>
      <c r="C201" s="77">
        <f t="shared" si="3"/>
        <v>1887.25</v>
      </c>
      <c r="D201" s="71" t="s">
        <v>116</v>
      </c>
      <c r="E201" s="162">
        <v>8.08738116</v>
      </c>
      <c r="F201" s="163">
        <v>315.4043</v>
      </c>
      <c r="G201" s="163">
        <v>230.74</v>
      </c>
      <c r="H201" s="163">
        <v>245.3738408</v>
      </c>
      <c r="I201" s="163">
        <v>315.4043</v>
      </c>
      <c r="J201" s="163">
        <v>8.08738116</v>
      </c>
      <c r="K201" s="163">
        <v>8.08738116</v>
      </c>
      <c r="L201" s="163">
        <v>20.67</v>
      </c>
      <c r="M201" s="164">
        <v>17.82298364</v>
      </c>
      <c r="N201" s="19">
        <f t="shared" ref="N201:T201" si="201">F201/F200/$E201*$E200-1</f>
        <v>0.02602202306</v>
      </c>
      <c r="O201" s="19">
        <f t="shared" si="201"/>
        <v>0.004523708875</v>
      </c>
      <c r="P201" s="19">
        <f t="shared" si="201"/>
        <v>0.005091666634</v>
      </c>
      <c r="Q201" s="19">
        <f t="shared" si="201"/>
        <v>0.02602202306</v>
      </c>
      <c r="R201" s="19">
        <f t="shared" si="201"/>
        <v>0</v>
      </c>
      <c r="S201" s="19">
        <f t="shared" si="201"/>
        <v>0</v>
      </c>
      <c r="T201" s="19">
        <f t="shared" si="201"/>
        <v>0</v>
      </c>
      <c r="U201" s="166">
        <v>0.0</v>
      </c>
      <c r="V201" s="166">
        <v>0.0</v>
      </c>
      <c r="W201" s="19">
        <f t="array" ref="W201">mmult(N201:T201,'Parameters &amp; Main Results'!$B$6:$B$12)-'Parameters &amp; Main Results'!$B$16/12+mmult(U201:V201,'Parameters &amp; Main Results'!$B$14:$B$15)</f>
        <v>0.02060577785</v>
      </c>
      <c r="X201" s="77">
        <f t="shared" si="5"/>
        <v>11679.73568</v>
      </c>
      <c r="Y201" s="77">
        <f>X201/offset(X201,'Parameters &amp; Main Results'!$B$32,0)</f>
        <v>13.36176711</v>
      </c>
      <c r="Z201" s="77">
        <f>sumproduct(X201:offset(X201,'Parameters &amp; Main Results'!$B$32-1,0) , 'Cash Flow Assist'!$P$11:offset('Cash Flow Assist'!$P$11,'Parameters &amp; Main Results'!$B$32-1,0)  )/offset(X201,'Parameters &amp; Main Results'!$B$32,0)</f>
        <v>3552.537605</v>
      </c>
      <c r="AA201" s="77">
        <f>sumproduct(X201:offset(X201,'Parameters &amp; Main Results'!$B$32-1,0),'Parameters &amp; Main Results'!$B$36:offset('Parameters &amp; Main Results'!$B$36,'Parameters &amp; Main Results'!$B$32-1,0)   )/offset(X201,'Parameters &amp; Main Results'!$B$32,0)</f>
        <v>0.772985624</v>
      </c>
      <c r="AB201" s="167">
        <f t="shared" si="6"/>
        <v>-0.03055770953</v>
      </c>
    </row>
    <row r="202">
      <c r="A202">
        <f t="shared" si="17"/>
        <v>5</v>
      </c>
      <c r="B202">
        <f t="shared" si="18"/>
        <v>1887</v>
      </c>
      <c r="C202" s="77">
        <f t="shared" si="3"/>
        <v>1887.333333</v>
      </c>
      <c r="D202" s="71" t="s">
        <v>116</v>
      </c>
      <c r="E202" s="162">
        <v>8.08738116</v>
      </c>
      <c r="F202" s="163">
        <v>321.8022</v>
      </c>
      <c r="G202" s="163">
        <v>231.5595</v>
      </c>
      <c r="H202" s="163">
        <v>246.62320261</v>
      </c>
      <c r="I202" s="163">
        <v>321.8022</v>
      </c>
      <c r="J202" s="163">
        <v>8.08738116</v>
      </c>
      <c r="K202" s="163">
        <v>8.08738116</v>
      </c>
      <c r="L202" s="163">
        <v>20.67</v>
      </c>
      <c r="M202" s="164">
        <v>18.07544543</v>
      </c>
      <c r="N202" s="19">
        <f t="shared" ref="N202:T202" si="202">F202/F201/$E202*$E201-1</f>
        <v>0.02028475832</v>
      </c>
      <c r="O202" s="19">
        <f t="shared" si="202"/>
        <v>0.003551616538</v>
      </c>
      <c r="P202" s="19">
        <f t="shared" si="202"/>
        <v>0.005091666683</v>
      </c>
      <c r="Q202" s="19">
        <f t="shared" si="202"/>
        <v>0.02028475832</v>
      </c>
      <c r="R202" s="19">
        <f t="shared" si="202"/>
        <v>0</v>
      </c>
      <c r="S202" s="19">
        <f t="shared" si="202"/>
        <v>0</v>
      </c>
      <c r="T202" s="19">
        <f t="shared" si="202"/>
        <v>0</v>
      </c>
      <c r="U202" s="166">
        <v>0.0</v>
      </c>
      <c r="V202" s="166">
        <v>0.0</v>
      </c>
      <c r="W202" s="19">
        <f t="array" ref="W202">mmult(N202:T202,'Parameters &amp; Main Results'!$B$6:$B$12)-'Parameters &amp; Main Results'!$B$16/12+mmult(U202:V202,'Parameters &amp; Main Results'!$B$14:$B$15)</f>
        <v>0.01605980621</v>
      </c>
      <c r="X202" s="77">
        <f t="shared" si="5"/>
        <v>11443.92471</v>
      </c>
      <c r="Y202" s="77">
        <f>X202/offset(X202,'Parameters &amp; Main Results'!$B$32,0)</f>
        <v>12.74839323</v>
      </c>
      <c r="Z202" s="77">
        <f>sumproduct(X202:offset(X202,'Parameters &amp; Main Results'!$B$32-1,0) , 'Cash Flow Assist'!$P$11:offset('Cash Flow Assist'!$P$11,'Parameters &amp; Main Results'!$B$32-1,0)  )/offset(X202,'Parameters &amp; Main Results'!$B$32,0)</f>
        <v>3447.262931</v>
      </c>
      <c r="AA202" s="77">
        <f>sumproduct(X202:offset(X202,'Parameters &amp; Main Results'!$B$32-1,0),'Parameters &amp; Main Results'!$B$36:offset('Parameters &amp; Main Results'!$B$36,'Parameters &amp; Main Results'!$B$32-1,0)   )/offset(X202,'Parameters &amp; Main Results'!$B$32,0)</f>
        <v>0.7508994052</v>
      </c>
      <c r="AB202" s="167">
        <f t="shared" si="6"/>
        <v>-0.01089280695</v>
      </c>
    </row>
    <row r="203">
      <c r="A203">
        <f t="shared" si="17"/>
        <v>6</v>
      </c>
      <c r="B203">
        <f t="shared" si="18"/>
        <v>1887</v>
      </c>
      <c r="C203" s="77">
        <f t="shared" si="3"/>
        <v>1887.416667</v>
      </c>
      <c r="D203" s="71" t="s">
        <v>116</v>
      </c>
      <c r="E203" s="162">
        <v>7.99223207</v>
      </c>
      <c r="F203" s="163">
        <v>313.5144</v>
      </c>
      <c r="G203" s="163">
        <v>232.2617</v>
      </c>
      <c r="H203" s="163">
        <v>247.87892575</v>
      </c>
      <c r="I203" s="163">
        <v>313.5144</v>
      </c>
      <c r="J203" s="163">
        <v>7.99223207</v>
      </c>
      <c r="K203" s="163">
        <v>7.99223207</v>
      </c>
      <c r="L203" s="163">
        <v>20.67</v>
      </c>
      <c r="M203" s="164">
        <v>17.70769566</v>
      </c>
      <c r="N203" s="19">
        <f t="shared" ref="N203:T203" si="203">F203/F202/$E203*$E202-1</f>
        <v>-0.01415574409</v>
      </c>
      <c r="O203" s="19">
        <f t="shared" si="203"/>
        <v>0.01497378032</v>
      </c>
      <c r="P203" s="19">
        <f t="shared" si="203"/>
        <v>0.01705748005</v>
      </c>
      <c r="Q203" s="19">
        <f t="shared" si="203"/>
        <v>-0.01415574409</v>
      </c>
      <c r="R203" s="19">
        <f t="shared" si="203"/>
        <v>0</v>
      </c>
      <c r="S203" s="19">
        <f t="shared" si="203"/>
        <v>0</v>
      </c>
      <c r="T203" s="19">
        <f t="shared" si="203"/>
        <v>0.01190519609</v>
      </c>
      <c r="U203" s="166">
        <v>0.0</v>
      </c>
      <c r="V203" s="166">
        <v>0.0</v>
      </c>
      <c r="W203" s="19">
        <f t="array" ref="W203">mmult(N203:T203,'Parameters &amp; Main Results'!$B$6:$B$12)-'Parameters &amp; Main Results'!$B$16/12+mmult(U203:V203,'Parameters &amp; Main Results'!$B$14:$B$15)</f>
        <v>-0.006915029655</v>
      </c>
      <c r="X203" s="77">
        <f t="shared" si="5"/>
        <v>11263.04243</v>
      </c>
      <c r="Y203" s="77">
        <f>X203/offset(X203,'Parameters &amp; Main Results'!$B$32,0)</f>
        <v>12.53648205</v>
      </c>
      <c r="Z203" s="77">
        <f>sumproduct(X203:offset(X203,'Parameters &amp; Main Results'!$B$32-1,0) , 'Cash Flow Assist'!$P$11:offset('Cash Flow Assist'!$P$11,'Parameters &amp; Main Results'!$B$32-1,0)  )/offset(X203,'Parameters &amp; Main Results'!$B$32,0)</f>
        <v>3432.663992</v>
      </c>
      <c r="AA203" s="77">
        <f>sumproduct(X203:offset(X203,'Parameters &amp; Main Results'!$B$32-1,0),'Parameters &amp; Main Results'!$B$36:offset('Parameters &amp; Main Results'!$B$36,'Parameters &amp; Main Results'!$B$32-1,0)   )/offset(X203,'Parameters &amp; Main Results'!$B$32,0)</f>
        <v>0.7485376703</v>
      </c>
      <c r="AB203" s="167">
        <f t="shared" si="6"/>
        <v>-0.02489435526</v>
      </c>
    </row>
    <row r="204">
      <c r="A204">
        <f t="shared" si="17"/>
        <v>7</v>
      </c>
      <c r="B204">
        <f t="shared" si="18"/>
        <v>1887</v>
      </c>
      <c r="C204" s="77">
        <f t="shared" si="3"/>
        <v>1887.5</v>
      </c>
      <c r="D204" s="71" t="s">
        <v>116</v>
      </c>
      <c r="E204" s="162">
        <v>7.89709107</v>
      </c>
      <c r="F204" s="163">
        <v>306.9095</v>
      </c>
      <c r="G204" s="163">
        <v>230.0581</v>
      </c>
      <c r="H204" s="163">
        <v>249.14104261</v>
      </c>
      <c r="I204" s="163">
        <v>306.9095</v>
      </c>
      <c r="J204" s="163">
        <v>7.89709107</v>
      </c>
      <c r="K204" s="163">
        <v>7.89709107</v>
      </c>
      <c r="L204" s="163">
        <v>20.67</v>
      </c>
      <c r="M204" s="164">
        <v>17.43146054</v>
      </c>
      <c r="N204" s="19">
        <f t="shared" ref="N204:T204" si="204">F204/F203/$E204*$E203-1</f>
        <v>-0.009273503511</v>
      </c>
      <c r="O204" s="19">
        <f t="shared" si="204"/>
        <v>0.002445724497</v>
      </c>
      <c r="P204" s="19">
        <f t="shared" si="204"/>
        <v>0.01720060973</v>
      </c>
      <c r="Q204" s="19">
        <f t="shared" si="204"/>
        <v>-0.009273503511</v>
      </c>
      <c r="R204" s="19">
        <f t="shared" si="204"/>
        <v>0</v>
      </c>
      <c r="S204" s="19">
        <f t="shared" si="204"/>
        <v>0</v>
      </c>
      <c r="T204" s="19">
        <f t="shared" si="204"/>
        <v>0.01204760071</v>
      </c>
      <c r="U204" s="166">
        <v>0.0</v>
      </c>
      <c r="V204" s="166">
        <v>0.0</v>
      </c>
      <c r="W204" s="19">
        <f t="array" ref="W204">mmult(N204:T204,'Parameters &amp; Main Results'!$B$6:$B$12)-'Parameters &amp; Main Results'!$B$16/12+mmult(U204:V204,'Parameters &amp; Main Results'!$B$14:$B$15)</f>
        <v>-0.006385363176</v>
      </c>
      <c r="X204" s="77">
        <f t="shared" si="5"/>
        <v>11341.46902</v>
      </c>
      <c r="Y204" s="77">
        <f>X204/offset(X204,'Parameters &amp; Main Results'!$B$32,0)</f>
        <v>13.08130441</v>
      </c>
      <c r="Z204" s="77">
        <f>sumproduct(X204:offset(X204,'Parameters &amp; Main Results'!$B$32-1,0) , 'Cash Flow Assist'!$P$11:offset('Cash Flow Assist'!$P$11,'Parameters &amp; Main Results'!$B$32-1,0)  )/offset(X204,'Parameters &amp; Main Results'!$B$32,0)</f>
        <v>3545.120809</v>
      </c>
      <c r="AA204" s="77">
        <f>sumproduct(X204:offset(X204,'Parameters &amp; Main Results'!$B$32-1,0),'Parameters &amp; Main Results'!$B$36:offset('Parameters &amp; Main Results'!$B$36,'Parameters &amp; Main Results'!$B$32-1,0)   )/offset(X204,'Parameters &amp; Main Results'!$B$32,0)</f>
        <v>0.7738858511</v>
      </c>
      <c r="AB204" s="167">
        <f t="shared" si="6"/>
        <v>-0.03393700088</v>
      </c>
    </row>
    <row r="205">
      <c r="A205">
        <f t="shared" si="17"/>
        <v>8</v>
      </c>
      <c r="B205">
        <f t="shared" si="18"/>
        <v>1887</v>
      </c>
      <c r="C205" s="77">
        <f t="shared" si="3"/>
        <v>1887.583333</v>
      </c>
      <c r="D205" s="71" t="s">
        <v>116</v>
      </c>
      <c r="E205" s="162">
        <v>7.99223207</v>
      </c>
      <c r="F205" s="163">
        <v>300.2803</v>
      </c>
      <c r="G205" s="163">
        <v>229.308</v>
      </c>
      <c r="H205" s="163">
        <v>250.40958576</v>
      </c>
      <c r="I205" s="163">
        <v>300.2803</v>
      </c>
      <c r="J205" s="163">
        <v>7.99223207</v>
      </c>
      <c r="K205" s="163">
        <v>7.99223207</v>
      </c>
      <c r="L205" s="163">
        <v>20.67</v>
      </c>
      <c r="M205" s="164">
        <v>16.73984961</v>
      </c>
      <c r="N205" s="19">
        <f t="shared" ref="N205:T205" si="205">F205/F204/$E205*$E204-1</f>
        <v>-0.03324690797</v>
      </c>
      <c r="O205" s="19">
        <f t="shared" si="205"/>
        <v>-0.01512585122</v>
      </c>
      <c r="P205" s="19">
        <f t="shared" si="205"/>
        <v>-0.006873129296</v>
      </c>
      <c r="Q205" s="19">
        <f t="shared" si="205"/>
        <v>-0.03324690797</v>
      </c>
      <c r="R205" s="19">
        <f t="shared" si="205"/>
        <v>0</v>
      </c>
      <c r="S205" s="19">
        <f t="shared" si="205"/>
        <v>0</v>
      </c>
      <c r="T205" s="19">
        <f t="shared" si="205"/>
        <v>-0.01190418386</v>
      </c>
      <c r="U205" s="166">
        <v>0.0</v>
      </c>
      <c r="V205" s="166">
        <v>0.0</v>
      </c>
      <c r="W205" s="19">
        <f t="array" ref="W205">mmult(N205:T205,'Parameters &amp; Main Results'!$B$6:$B$12)-'Parameters &amp; Main Results'!$B$16/12+mmult(U205:V205,'Parameters &amp; Main Results'!$B$14:$B$15)</f>
        <v>-0.02875831045</v>
      </c>
      <c r="X205" s="77">
        <f t="shared" si="5"/>
        <v>11414.35382</v>
      </c>
      <c r="Y205" s="77">
        <f>X205/offset(X205,'Parameters &amp; Main Results'!$B$32,0)</f>
        <v>13.48354048</v>
      </c>
      <c r="Z205" s="77">
        <f>sumproduct(X205:offset(X205,'Parameters &amp; Main Results'!$B$32-1,0) , 'Cash Flow Assist'!$P$11:offset('Cash Flow Assist'!$P$11,'Parameters &amp; Main Results'!$B$32-1,0)  )/offset(X205,'Parameters &amp; Main Results'!$B$32,0)</f>
        <v>3618.423249</v>
      </c>
      <c r="AA205" s="77">
        <f>sumproduct(X205:offset(X205,'Parameters &amp; Main Results'!$B$32-1,0),'Parameters &amp; Main Results'!$B$36:offset('Parameters &amp; Main Results'!$B$36,'Parameters &amp; Main Results'!$B$32-1,0)   )/offset(X205,'Parameters &amp; Main Results'!$B$32,0)</f>
        <v>0.7908183341</v>
      </c>
      <c r="AB205" s="167">
        <f t="shared" si="6"/>
        <v>-0.0660556085</v>
      </c>
    </row>
    <row r="206">
      <c r="A206">
        <f t="shared" si="17"/>
        <v>9</v>
      </c>
      <c r="B206">
        <f t="shared" si="18"/>
        <v>1887</v>
      </c>
      <c r="C206" s="77">
        <f t="shared" si="3"/>
        <v>1887.666667</v>
      </c>
      <c r="D206" s="71" t="s">
        <v>116</v>
      </c>
      <c r="E206" s="162">
        <v>7.89709107</v>
      </c>
      <c r="F206" s="163">
        <v>297.4931</v>
      </c>
      <c r="G206" s="163">
        <v>226.526</v>
      </c>
      <c r="H206" s="163">
        <v>251.6845879</v>
      </c>
      <c r="I206" s="163">
        <v>297.4931</v>
      </c>
      <c r="J206" s="163">
        <v>7.89709107</v>
      </c>
      <c r="K206" s="163">
        <v>7.89709107</v>
      </c>
      <c r="L206" s="163">
        <v>20.67</v>
      </c>
      <c r="M206" s="164">
        <v>16.67662967</v>
      </c>
      <c r="N206" s="19">
        <f t="shared" ref="N206:T206" si="206">F206/F205/$E206*$E205-1</f>
        <v>0.002653780762</v>
      </c>
      <c r="O206" s="19">
        <f t="shared" si="206"/>
        <v>-0.0002307167698</v>
      </c>
      <c r="P206" s="19">
        <f t="shared" si="206"/>
        <v>0.01720060974</v>
      </c>
      <c r="Q206" s="19">
        <f t="shared" si="206"/>
        <v>0.002653780762</v>
      </c>
      <c r="R206" s="19">
        <f t="shared" si="206"/>
        <v>0</v>
      </c>
      <c r="S206" s="19">
        <f t="shared" si="206"/>
        <v>0</v>
      </c>
      <c r="T206" s="19">
        <f t="shared" si="206"/>
        <v>0.01204760071</v>
      </c>
      <c r="U206" s="166">
        <v>0.0</v>
      </c>
      <c r="V206" s="166">
        <v>0.0</v>
      </c>
      <c r="W206" s="19">
        <f t="array" ref="W206">mmult(N206:T206,'Parameters &amp; Main Results'!$B$6:$B$12)-'Parameters &amp; Main Results'!$B$16/12+mmult(U206:V206,'Parameters &amp; Main Results'!$B$14:$B$15)</f>
        <v>0.001890989713</v>
      </c>
      <c r="X206" s="77">
        <f t="shared" si="5"/>
        <v>11752.331</v>
      </c>
      <c r="Y206" s="77">
        <f>X206/offset(X206,'Parameters &amp; Main Results'!$B$32,0)</f>
        <v>13.537337</v>
      </c>
      <c r="Z206" s="77">
        <f>sumproduct(X206:offset(X206,'Parameters &amp; Main Results'!$B$32-1,0) , 'Cash Flow Assist'!$P$11:offset('Cash Flow Assist'!$P$11,'Parameters &amp; Main Results'!$B$32-1,0)  )/offset(X206,'Parameters &amp; Main Results'!$B$32,0)</f>
        <v>3516.212179</v>
      </c>
      <c r="AA206" s="77">
        <f>sumproduct(X206:offset(X206,'Parameters &amp; Main Results'!$B$32-1,0),'Parameters &amp; Main Results'!$B$36:offset('Parameters &amp; Main Results'!$B$36,'Parameters &amp; Main Results'!$B$32-1,0)   )/offset(X206,'Parameters &amp; Main Results'!$B$32,0)</f>
        <v>0.7693802263</v>
      </c>
      <c r="AB206" s="167">
        <f t="shared" si="6"/>
        <v>-0.06357712484</v>
      </c>
    </row>
    <row r="207">
      <c r="A207">
        <f t="shared" si="17"/>
        <v>10</v>
      </c>
      <c r="B207">
        <f t="shared" si="18"/>
        <v>1887</v>
      </c>
      <c r="C207" s="77">
        <f t="shared" si="3"/>
        <v>1887.75</v>
      </c>
      <c r="D207" s="71" t="s">
        <v>116</v>
      </c>
      <c r="E207" s="162">
        <v>7.99223207</v>
      </c>
      <c r="F207" s="163">
        <v>288.6468</v>
      </c>
      <c r="G207" s="163">
        <v>227.9116</v>
      </c>
      <c r="H207" s="163">
        <v>252.96608192</v>
      </c>
      <c r="I207" s="163">
        <v>288.6468</v>
      </c>
      <c r="J207" s="163">
        <v>7.99223207</v>
      </c>
      <c r="K207" s="163">
        <v>7.99223207</v>
      </c>
      <c r="L207" s="163">
        <v>20.67</v>
      </c>
      <c r="M207" s="164">
        <v>15.88066681</v>
      </c>
      <c r="N207" s="19">
        <f t="shared" ref="N207:T207" si="207">F207/F206/$E207*$E206-1</f>
        <v>-0.0412863511</v>
      </c>
      <c r="O207" s="19">
        <f t="shared" si="207"/>
        <v>-0.00586026147</v>
      </c>
      <c r="P207" s="19">
        <f t="shared" si="207"/>
        <v>-0.006873129354</v>
      </c>
      <c r="Q207" s="19">
        <f t="shared" si="207"/>
        <v>-0.0412863511</v>
      </c>
      <c r="R207" s="19">
        <f t="shared" si="207"/>
        <v>0</v>
      </c>
      <c r="S207" s="19">
        <f t="shared" si="207"/>
        <v>0</v>
      </c>
      <c r="T207" s="19">
        <f t="shared" si="207"/>
        <v>-0.01190418386</v>
      </c>
      <c r="U207" s="166">
        <v>0.0</v>
      </c>
      <c r="V207" s="166">
        <v>0.0</v>
      </c>
      <c r="W207" s="19">
        <f t="array" ref="W207">mmult(N207:T207,'Parameters &amp; Main Results'!$B$6:$B$12)-'Parameters &amp; Main Results'!$B$16/12+mmult(U207:V207,'Parameters &amp; Main Results'!$B$14:$B$15)</f>
        <v>-0.03247149536</v>
      </c>
      <c r="X207" s="77">
        <f t="shared" si="5"/>
        <v>11730.14941</v>
      </c>
      <c r="Y207" s="77">
        <f>X207/offset(X207,'Parameters &amp; Main Results'!$B$32,0)</f>
        <v>13.1446889</v>
      </c>
      <c r="Z207" s="77">
        <f>sumproduct(X207:offset(X207,'Parameters &amp; Main Results'!$B$32-1,0) , 'Cash Flow Assist'!$P$11:offset('Cash Flow Assist'!$P$11,'Parameters &amp; Main Results'!$B$32-1,0)  )/offset(X207,'Parameters &amp; Main Results'!$B$32,0)</f>
        <v>3408.484609</v>
      </c>
      <c r="AA207" s="77">
        <f>sumproduct(X207:offset(X207,'Parameters &amp; Main Results'!$B$32-1,0),'Parameters &amp; Main Results'!$B$36:offset('Parameters &amp; Main Results'!$B$36,'Parameters &amp; Main Results'!$B$32-1,0)   )/offset(X207,'Parameters &amp; Main Results'!$B$32,0)</f>
        <v>0.7468613913</v>
      </c>
      <c r="AB207" s="167">
        <f t="shared" si="6"/>
        <v>-0.1022386084</v>
      </c>
    </row>
    <row r="208">
      <c r="A208">
        <f t="shared" si="17"/>
        <v>11</v>
      </c>
      <c r="B208">
        <f t="shared" si="18"/>
        <v>1887</v>
      </c>
      <c r="C208" s="77">
        <f t="shared" si="3"/>
        <v>1887.833333</v>
      </c>
      <c r="D208" s="71" t="s">
        <v>116</v>
      </c>
      <c r="E208" s="162">
        <v>8.08738116</v>
      </c>
      <c r="F208" s="163">
        <v>295.3329</v>
      </c>
      <c r="G208" s="163">
        <v>230.7918</v>
      </c>
      <c r="H208" s="163">
        <v>254.25410089</v>
      </c>
      <c r="I208" s="163">
        <v>295.3329</v>
      </c>
      <c r="J208" s="163">
        <v>8.08738116</v>
      </c>
      <c r="K208" s="163">
        <v>8.08738116</v>
      </c>
      <c r="L208" s="163">
        <v>20.67</v>
      </c>
      <c r="M208" s="164">
        <v>15.9507122</v>
      </c>
      <c r="N208" s="19">
        <f t="shared" ref="N208:T208" si="208">F208/F207/$E208*$E207-1</f>
        <v>0.01112595069</v>
      </c>
      <c r="O208" s="19">
        <f t="shared" si="208"/>
        <v>0.0007235458408</v>
      </c>
      <c r="P208" s="19">
        <f t="shared" si="208"/>
        <v>-0.006733367354</v>
      </c>
      <c r="Q208" s="19">
        <f t="shared" si="208"/>
        <v>0.01112595069</v>
      </c>
      <c r="R208" s="19">
        <f t="shared" si="208"/>
        <v>0</v>
      </c>
      <c r="S208" s="19">
        <f t="shared" si="208"/>
        <v>0</v>
      </c>
      <c r="T208" s="19">
        <f t="shared" si="208"/>
        <v>-0.01176512991</v>
      </c>
      <c r="U208" s="166">
        <v>0.0</v>
      </c>
      <c r="V208" s="166">
        <v>0.0</v>
      </c>
      <c r="W208" s="19">
        <f t="array" ref="W208">mmult(N208:T208,'Parameters &amp; Main Results'!$B$6:$B$12)-'Parameters &amp; Main Results'!$B$16/12+mmult(U208:V208,'Parameters &amp; Main Results'!$B$14:$B$15)</f>
        <v>0.008483682812</v>
      </c>
      <c r="X208" s="77">
        <f t="shared" si="5"/>
        <v>12123.82824</v>
      </c>
      <c r="Y208" s="77">
        <f>X208/offset(X208,'Parameters &amp; Main Results'!$B$32,0)</f>
        <v>13.78603709</v>
      </c>
      <c r="Z208" s="77">
        <f>sumproduct(X208:offset(X208,'Parameters &amp; Main Results'!$B$32-1,0) , 'Cash Flow Assist'!$P$11:offset('Cash Flow Assist'!$P$11,'Parameters &amp; Main Results'!$B$32-1,0)  )/offset(X208,'Parameters &amp; Main Results'!$B$32,0)</f>
        <v>3446.387046</v>
      </c>
      <c r="AA208" s="77">
        <f>sumproduct(X208:offset(X208,'Parameters &amp; Main Results'!$B$32-1,0),'Parameters &amp; Main Results'!$B$36:offset('Parameters &amp; Main Results'!$B$36,'Parameters &amp; Main Results'!$B$32-1,0)   )/offset(X208,'Parameters &amp; Main Results'!$B$32,0)</f>
        <v>0.7562977988</v>
      </c>
      <c r="AB208" s="167">
        <f t="shared" si="6"/>
        <v>-0.09225015947</v>
      </c>
    </row>
    <row r="209">
      <c r="A209">
        <f t="shared" si="17"/>
        <v>12</v>
      </c>
      <c r="B209">
        <f t="shared" si="18"/>
        <v>1887</v>
      </c>
      <c r="C209" s="77">
        <f t="shared" si="3"/>
        <v>1887.916667</v>
      </c>
      <c r="D209" s="71" t="s">
        <v>116</v>
      </c>
      <c r="E209" s="162">
        <v>8.27767934</v>
      </c>
      <c r="F209" s="163">
        <v>294.804</v>
      </c>
      <c r="G209" s="163">
        <v>229.3547</v>
      </c>
      <c r="H209" s="163">
        <v>255.54867802</v>
      </c>
      <c r="I209" s="163">
        <v>294.804</v>
      </c>
      <c r="J209" s="163">
        <v>8.27767934</v>
      </c>
      <c r="K209" s="163">
        <v>8.27767934</v>
      </c>
      <c r="L209" s="163">
        <v>20.67</v>
      </c>
      <c r="M209" s="164">
        <v>15.45551345</v>
      </c>
      <c r="N209" s="19">
        <f t="shared" ref="N209:T209" si="209">F209/F208/$E209*$E208-1</f>
        <v>-0.02473900502</v>
      </c>
      <c r="O209" s="19">
        <f t="shared" si="209"/>
        <v>-0.02907298919</v>
      </c>
      <c r="P209" s="19">
        <f t="shared" si="209"/>
        <v>-0.01801470253</v>
      </c>
      <c r="Q209" s="19">
        <f t="shared" si="209"/>
        <v>-0.02473900502</v>
      </c>
      <c r="R209" s="19">
        <f t="shared" si="209"/>
        <v>0</v>
      </c>
      <c r="S209" s="19">
        <f t="shared" si="209"/>
        <v>0</v>
      </c>
      <c r="T209" s="19">
        <f t="shared" si="209"/>
        <v>-0.02298931526</v>
      </c>
      <c r="U209" s="166">
        <v>0.0</v>
      </c>
      <c r="V209" s="166">
        <v>0.0</v>
      </c>
      <c r="W209" s="19">
        <f t="array" ref="W209">mmult(N209:T209,'Parameters &amp; Main Results'!$B$6:$B$12)-'Parameters &amp; Main Results'!$B$16/12+mmult(U209:V209,'Parameters &amp; Main Results'!$B$14:$B$15)</f>
        <v>-0.02586416773</v>
      </c>
      <c r="X209" s="77">
        <f t="shared" si="5"/>
        <v>12021.83878</v>
      </c>
      <c r="Y209" s="77">
        <f>X209/offset(X209,'Parameters &amp; Main Results'!$B$32,0)</f>
        <v>13.31088672</v>
      </c>
      <c r="Z209" s="77">
        <f>sumproduct(X209:offset(X209,'Parameters &amp; Main Results'!$B$32-1,0) , 'Cash Flow Assist'!$P$11:offset('Cash Flow Assist'!$P$11,'Parameters &amp; Main Results'!$B$32-1,0)  )/offset(X209,'Parameters &amp; Main Results'!$B$32,0)</f>
        <v>3343.383912</v>
      </c>
      <c r="AA209" s="77">
        <f>sumproduct(X209:offset(X209,'Parameters &amp; Main Results'!$B$32-1,0),'Parameters &amp; Main Results'!$B$36:offset('Parameters &amp; Main Results'!$B$36,'Parameters &amp; Main Results'!$B$32-1,0)   )/offset(X209,'Parameters &amp; Main Results'!$B$32,0)</f>
        <v>0.7349755731</v>
      </c>
      <c r="AB209" s="167">
        <f t="shared" si="6"/>
        <v>-0.1147069873</v>
      </c>
    </row>
    <row r="210">
      <c r="A210">
        <f t="shared" si="17"/>
        <v>1</v>
      </c>
      <c r="B210">
        <f t="shared" si="18"/>
        <v>1888</v>
      </c>
      <c r="C210" s="77">
        <f t="shared" si="3"/>
        <v>1888</v>
      </c>
      <c r="D210" s="71" t="s">
        <v>116</v>
      </c>
      <c r="E210" s="162">
        <v>8.37284463</v>
      </c>
      <c r="F210" s="163">
        <v>298.1703</v>
      </c>
      <c r="G210" s="163">
        <v>230.4107</v>
      </c>
      <c r="H210" s="163">
        <v>256.61772332</v>
      </c>
      <c r="I210" s="163">
        <v>298.1703</v>
      </c>
      <c r="J210" s="163">
        <v>8.37284463</v>
      </c>
      <c r="K210" s="163">
        <v>8.37284463</v>
      </c>
      <c r="L210" s="163">
        <v>20.67</v>
      </c>
      <c r="M210" s="164">
        <v>15.35866251</v>
      </c>
      <c r="N210" s="19">
        <f t="shared" ref="N210:T210" si="210">F210/F209/$E210*$E209-1</f>
        <v>-0.00007695680841</v>
      </c>
      <c r="O210" s="19">
        <f t="shared" si="210"/>
        <v>-0.006814053955</v>
      </c>
      <c r="P210" s="19">
        <f t="shared" si="210"/>
        <v>-0.007230159028</v>
      </c>
      <c r="Q210" s="19">
        <f t="shared" si="210"/>
        <v>-0.00007695680841</v>
      </c>
      <c r="R210" s="19">
        <f t="shared" si="210"/>
        <v>0</v>
      </c>
      <c r="S210" s="19">
        <f t="shared" si="210"/>
        <v>0</v>
      </c>
      <c r="T210" s="19">
        <f t="shared" si="210"/>
        <v>-0.01136594481</v>
      </c>
      <c r="U210" s="166">
        <v>0.0</v>
      </c>
      <c r="V210" s="166">
        <v>0.0</v>
      </c>
      <c r="W210" s="19">
        <f t="array" ref="W210">mmult(N210:T210,'Parameters &amp; Main Results'!$B$6:$B$12)-'Parameters &amp; Main Results'!$B$16/12+mmult(U210:V210,'Parameters &amp; Main Results'!$B$14:$B$15)</f>
        <v>-0.001802897762</v>
      </c>
      <c r="X210" s="77">
        <f t="shared" si="5"/>
        <v>12341.02923</v>
      </c>
      <c r="Y210" s="77">
        <f>X210/offset(X210,'Parameters &amp; Main Results'!$B$32,0)</f>
        <v>13.67654702</v>
      </c>
      <c r="Z210" s="77">
        <f>sumproduct(X210:offset(X210,'Parameters &amp; Main Results'!$B$32-1,0) , 'Cash Flow Assist'!$P$11:offset('Cash Flow Assist'!$P$11,'Parameters &amp; Main Results'!$B$32-1,0)  )/offset(X210,'Parameters &amp; Main Results'!$B$32,0)</f>
        <v>3334.057978</v>
      </c>
      <c r="AA210" s="77">
        <f>sumproduct(X210:offset(X210,'Parameters &amp; Main Results'!$B$32-1,0),'Parameters &amp; Main Results'!$B$36:offset('Parameters &amp; Main Results'!$B$36,'Parameters &amp; Main Results'!$B$32-1,0)   )/offset(X210,'Parameters &amp; Main Results'!$B$32,0)</f>
        <v>0.7342279056</v>
      </c>
      <c r="AB210" s="167">
        <f t="shared" si="6"/>
        <v>-0.1147751167</v>
      </c>
    </row>
    <row r="211">
      <c r="A211">
        <f t="shared" si="17"/>
        <v>2</v>
      </c>
      <c r="B211">
        <f t="shared" si="18"/>
        <v>1888</v>
      </c>
      <c r="C211" s="77">
        <f t="shared" si="3"/>
        <v>1888.083333</v>
      </c>
      <c r="D211" s="71" t="s">
        <v>116</v>
      </c>
      <c r="E211" s="162">
        <v>8.27767934</v>
      </c>
      <c r="F211" s="163">
        <v>297.6198</v>
      </c>
      <c r="G211" s="163">
        <v>233.4313</v>
      </c>
      <c r="H211" s="163">
        <v>257.6912408</v>
      </c>
      <c r="I211" s="163">
        <v>297.6198</v>
      </c>
      <c r="J211" s="163">
        <v>8.27767934</v>
      </c>
      <c r="K211" s="163">
        <v>8.27767934</v>
      </c>
      <c r="L211" s="163">
        <v>20.67</v>
      </c>
      <c r="M211" s="164">
        <v>15.41817832</v>
      </c>
      <c r="N211" s="19">
        <f t="shared" ref="N211:T211" si="211">F211/F210/$E211*$E210-1</f>
        <v>0.009629128617</v>
      </c>
      <c r="O211" s="19">
        <f t="shared" si="211"/>
        <v>0.02475696535</v>
      </c>
      <c r="P211" s="19">
        <f t="shared" si="211"/>
        <v>0.01572804222</v>
      </c>
      <c r="Q211" s="19">
        <f t="shared" si="211"/>
        <v>0.009629128617</v>
      </c>
      <c r="R211" s="19">
        <f t="shared" si="211"/>
        <v>0</v>
      </c>
      <c r="S211" s="19">
        <f t="shared" si="211"/>
        <v>0</v>
      </c>
      <c r="T211" s="19">
        <f t="shared" si="211"/>
        <v>0.0114966147</v>
      </c>
      <c r="U211" s="166">
        <v>0.0</v>
      </c>
      <c r="V211" s="166">
        <v>0.0</v>
      </c>
      <c r="W211" s="19">
        <f t="array" ref="W211">mmult(N211:T211,'Parameters &amp; Main Results'!$B$6:$B$12)-'Parameters &amp; Main Results'!$B$16/12+mmult(U211:V211,'Parameters &amp; Main Results'!$B$14:$B$15)</f>
        <v>0.01336942113</v>
      </c>
      <c r="X211" s="77">
        <f t="shared" si="5"/>
        <v>12363.31903</v>
      </c>
      <c r="Y211" s="77">
        <f>X211/offset(X211,'Parameters &amp; Main Results'!$B$32,0)</f>
        <v>13.19631026</v>
      </c>
      <c r="Z211" s="77">
        <f>sumproduct(X211:offset(X211,'Parameters &amp; Main Results'!$B$32-1,0) , 'Cash Flow Assist'!$P$11:offset('Cash Flow Assist'!$P$11,'Parameters &amp; Main Results'!$B$32-1,0)  )/offset(X211,'Parameters &amp; Main Results'!$B$32,0)</f>
        <v>3198.976965</v>
      </c>
      <c r="AA211" s="77">
        <f>sumproduct(X211:offset(X211,'Parameters &amp; Main Results'!$B$32-1,0),'Parameters &amp; Main Results'!$B$36:offset('Parameters &amp; Main Results'!$B$36,'Parameters &amp; Main Results'!$B$32-1,0)   )/offset(X211,'Parameters &amp; Main Results'!$B$32,0)</f>
        <v>0.7058685787</v>
      </c>
      <c r="AB211" s="167">
        <f t="shared" si="6"/>
        <v>-0.1062511724</v>
      </c>
    </row>
    <row r="212">
      <c r="A212">
        <f t="shared" si="17"/>
        <v>3</v>
      </c>
      <c r="B212">
        <f t="shared" si="18"/>
        <v>1888</v>
      </c>
      <c r="C212" s="77">
        <f t="shared" si="3"/>
        <v>1888.166667</v>
      </c>
      <c r="D212" s="71" t="s">
        <v>116</v>
      </c>
      <c r="E212" s="162">
        <v>8.27767934</v>
      </c>
      <c r="F212" s="163">
        <v>287.4989</v>
      </c>
      <c r="G212" s="163">
        <v>230.8295</v>
      </c>
      <c r="H212" s="163">
        <v>258.76924916</v>
      </c>
      <c r="I212" s="163">
        <v>287.4989</v>
      </c>
      <c r="J212" s="163">
        <v>8.27767934</v>
      </c>
      <c r="K212" s="163">
        <v>8.27767934</v>
      </c>
      <c r="L212" s="163">
        <v>20.67</v>
      </c>
      <c r="M212" s="164">
        <v>14.80897237</v>
      </c>
      <c r="N212" s="19">
        <f t="shared" ref="N212:T212" si="212">F212/F211/$E212*$E211-1</f>
        <v>-0.03400613803</v>
      </c>
      <c r="O212" s="19">
        <f t="shared" si="212"/>
        <v>-0.01114589175</v>
      </c>
      <c r="P212" s="19">
        <f t="shared" si="212"/>
        <v>0.004183333344</v>
      </c>
      <c r="Q212" s="19">
        <f t="shared" si="212"/>
        <v>-0.03400613803</v>
      </c>
      <c r="R212" s="19">
        <f t="shared" si="212"/>
        <v>0</v>
      </c>
      <c r="S212" s="19">
        <f t="shared" si="212"/>
        <v>0</v>
      </c>
      <c r="T212" s="19">
        <f t="shared" si="212"/>
        <v>0</v>
      </c>
      <c r="U212" s="166">
        <v>0.0</v>
      </c>
      <c r="V212" s="166">
        <v>0.0</v>
      </c>
      <c r="W212" s="19">
        <f t="array" ref="W212">mmult(N212:T212,'Parameters &amp; Main Results'!$B$6:$B$12)-'Parameters &amp; Main Results'!$B$16/12+mmult(U212:V212,'Parameters &amp; Main Results'!$B$14:$B$15)</f>
        <v>-0.02833274313</v>
      </c>
      <c r="X212" s="77">
        <f t="shared" si="5"/>
        <v>12200.20929</v>
      </c>
      <c r="Y212" s="77">
        <f>X212/offset(X212,'Parameters &amp; Main Results'!$B$32,0)</f>
        <v>12.62551411</v>
      </c>
      <c r="Z212" s="77">
        <f>sumproduct(X212:offset(X212,'Parameters &amp; Main Results'!$B$32-1,0) , 'Cash Flow Assist'!$P$11:offset('Cash Flow Assist'!$P$11,'Parameters &amp; Main Results'!$B$32-1,0)  )/offset(X212,'Parameters &amp; Main Results'!$B$32,0)</f>
        <v>3089.701482</v>
      </c>
      <c r="AA212" s="77">
        <f>sumproduct(X212:offset(X212,'Parameters &amp; Main Results'!$B$32-1,0),'Parameters &amp; Main Results'!$B$36:offset('Parameters &amp; Main Results'!$B$36,'Parameters &amp; Main Results'!$B$32-1,0)   )/offset(X212,'Parameters &amp; Main Results'!$B$32,0)</f>
        <v>0.6830889958</v>
      </c>
      <c r="AB212" s="167">
        <f t="shared" si="6"/>
        <v>-0.1366441184</v>
      </c>
    </row>
    <row r="213">
      <c r="A213">
        <f t="shared" si="17"/>
        <v>4</v>
      </c>
      <c r="B213">
        <f t="shared" si="18"/>
        <v>1888</v>
      </c>
      <c r="C213" s="77">
        <f t="shared" si="3"/>
        <v>1888.25</v>
      </c>
      <c r="D213" s="71" t="s">
        <v>116</v>
      </c>
      <c r="E213" s="162">
        <v>8.18251405</v>
      </c>
      <c r="F213" s="163">
        <v>289.7901</v>
      </c>
      <c r="G213" s="163">
        <v>230.9877</v>
      </c>
      <c r="H213" s="163">
        <v>259.85176718</v>
      </c>
      <c r="I213" s="163">
        <v>289.7901</v>
      </c>
      <c r="J213" s="163">
        <v>8.18251405</v>
      </c>
      <c r="K213" s="163">
        <v>8.18251405</v>
      </c>
      <c r="L213" s="163">
        <v>20.67</v>
      </c>
      <c r="M213" s="164">
        <v>15.02010868</v>
      </c>
      <c r="N213" s="19">
        <f t="shared" ref="N213:T213" si="213">F213/F212/$E213*$E212-1</f>
        <v>0.01969243281</v>
      </c>
      <c r="O213" s="19">
        <f t="shared" si="213"/>
        <v>0.01232364929</v>
      </c>
      <c r="P213" s="19">
        <f t="shared" si="213"/>
        <v>0.01586231089</v>
      </c>
      <c r="Q213" s="19">
        <f t="shared" si="213"/>
        <v>0.01969243281</v>
      </c>
      <c r="R213" s="19">
        <f t="shared" si="213"/>
        <v>0</v>
      </c>
      <c r="S213" s="19">
        <f t="shared" si="213"/>
        <v>0</v>
      </c>
      <c r="T213" s="19">
        <f t="shared" si="213"/>
        <v>0.01163032406</v>
      </c>
      <c r="U213" s="166">
        <v>0.0</v>
      </c>
      <c r="V213" s="166">
        <v>0.0</v>
      </c>
      <c r="W213" s="19">
        <f t="array" ref="W213">mmult(N213:T213,'Parameters &amp; Main Results'!$B$6:$B$12)-'Parameters &amp; Main Results'!$B$16/12+mmult(U213:V213,'Parameters &amp; Main Results'!$B$14:$B$15)</f>
        <v>0.01780857026</v>
      </c>
      <c r="X213" s="77">
        <f t="shared" si="5"/>
        <v>12555.95391</v>
      </c>
      <c r="Y213" s="77">
        <f>X213/offset(X213,'Parameters &amp; Main Results'!$B$32,0)</f>
        <v>13.89594815</v>
      </c>
      <c r="Z213" s="77">
        <f>sumproduct(X213:offset(X213,'Parameters &amp; Main Results'!$B$32-1,0) , 'Cash Flow Assist'!$P$11:offset('Cash Flow Assist'!$P$11,'Parameters &amp; Main Results'!$B$32-1,0)  )/offset(X213,'Parameters &amp; Main Results'!$B$32,0)</f>
        <v>3291.819515</v>
      </c>
      <c r="AA213" s="77">
        <f>sumproduct(X213:offset(X213,'Parameters &amp; Main Results'!$B$32-1,0),'Parameters &amp; Main Results'!$B$36:offset('Parameters &amp; Main Results'!$B$36,'Parameters &amp; Main Results'!$B$32-1,0)   )/offset(X213,'Parameters &amp; Main Results'!$B$32,0)</f>
        <v>0.7291054413</v>
      </c>
      <c r="AB213" s="167">
        <f t="shared" si="6"/>
        <v>-0.1196425407</v>
      </c>
    </row>
    <row r="214">
      <c r="A214">
        <f t="shared" si="17"/>
        <v>5</v>
      </c>
      <c r="B214">
        <f t="shared" si="18"/>
        <v>1888</v>
      </c>
      <c r="C214" s="77">
        <f t="shared" si="3"/>
        <v>1888.333333</v>
      </c>
      <c r="D214" s="71" t="s">
        <v>116</v>
      </c>
      <c r="E214" s="162">
        <v>8.08738116</v>
      </c>
      <c r="F214" s="163">
        <v>294.8986</v>
      </c>
      <c r="G214" s="163">
        <v>234.5979</v>
      </c>
      <c r="H214" s="163">
        <v>260.93881374</v>
      </c>
      <c r="I214" s="163">
        <v>294.8986</v>
      </c>
      <c r="J214" s="163">
        <v>8.08738116</v>
      </c>
      <c r="K214" s="163">
        <v>8.08738116</v>
      </c>
      <c r="L214" s="163">
        <v>20.67</v>
      </c>
      <c r="M214" s="164">
        <v>15.38791696</v>
      </c>
      <c r="N214" s="19">
        <f t="shared" ref="N214:T214" si="214">F214/F213/$E214*$E213-1</f>
        <v>0.02959876691</v>
      </c>
      <c r="O214" s="19">
        <f t="shared" si="214"/>
        <v>0.02757638109</v>
      </c>
      <c r="P214" s="19">
        <f t="shared" si="214"/>
        <v>0.01599566921</v>
      </c>
      <c r="Q214" s="19">
        <f t="shared" si="214"/>
        <v>0.02959876691</v>
      </c>
      <c r="R214" s="19">
        <f t="shared" si="214"/>
        <v>0</v>
      </c>
      <c r="S214" s="19">
        <f t="shared" si="214"/>
        <v>0</v>
      </c>
      <c r="T214" s="19">
        <f t="shared" si="214"/>
        <v>0.01176312679</v>
      </c>
      <c r="U214" s="166">
        <v>0.0</v>
      </c>
      <c r="V214" s="166">
        <v>0.0</v>
      </c>
      <c r="W214" s="19">
        <f t="array" ref="W214">mmult(N214:T214,'Parameters &amp; Main Results'!$B$6:$B$12)-'Parameters &amp; Main Results'!$B$16/12+mmult(U214:V214,'Parameters &amp; Main Results'!$B$14:$B$15)</f>
        <v>0.02905150379</v>
      </c>
      <c r="X214" s="77">
        <f t="shared" si="5"/>
        <v>12336.26271</v>
      </c>
      <c r="Y214" s="77">
        <f>X214/offset(X214,'Parameters &amp; Main Results'!$B$32,0)</f>
        <v>13.79537441</v>
      </c>
      <c r="Z214" s="77">
        <f>sumproduct(X214:offset(X214,'Parameters &amp; Main Results'!$B$32-1,0) , 'Cash Flow Assist'!$P$11:offset('Cash Flow Assist'!$P$11,'Parameters &amp; Main Results'!$B$32-1,0)  )/offset(X214,'Parameters &amp; Main Results'!$B$32,0)</f>
        <v>3313.162243</v>
      </c>
      <c r="AA214" s="77">
        <f>sumproduct(X214:offset(X214,'Parameters &amp; Main Results'!$B$32-1,0),'Parameters &amp; Main Results'!$B$36:offset('Parameters &amp; Main Results'!$B$36,'Parameters &amp; Main Results'!$B$32-1,0)   )/offset(X214,'Parameters &amp; Main Results'!$B$32,0)</f>
        <v>0.7352061394</v>
      </c>
      <c r="AB214" s="167">
        <f t="shared" si="6"/>
        <v>-0.09358504547</v>
      </c>
    </row>
    <row r="215">
      <c r="A215">
        <f t="shared" si="17"/>
        <v>6</v>
      </c>
      <c r="B215">
        <f t="shared" si="18"/>
        <v>1888</v>
      </c>
      <c r="C215" s="77">
        <f t="shared" si="3"/>
        <v>1888.416667</v>
      </c>
      <c r="D215" s="71" t="s">
        <v>116</v>
      </c>
      <c r="E215" s="162">
        <v>7.99223207</v>
      </c>
      <c r="F215" s="163">
        <v>286.8319</v>
      </c>
      <c r="G215" s="163">
        <v>237.0661</v>
      </c>
      <c r="H215" s="163">
        <v>262.03040778</v>
      </c>
      <c r="I215" s="163">
        <v>286.8319</v>
      </c>
      <c r="J215" s="163">
        <v>7.99223207</v>
      </c>
      <c r="K215" s="163">
        <v>7.99223207</v>
      </c>
      <c r="L215" s="163">
        <v>20.67</v>
      </c>
      <c r="M215" s="164">
        <v>15.07762882</v>
      </c>
      <c r="N215" s="19">
        <f t="shared" ref="N215:T215" si="215">F215/F214/$E215*$E214-1</f>
        <v>-0.01577460858</v>
      </c>
      <c r="O215" s="19">
        <f t="shared" si="215"/>
        <v>0.02255143122</v>
      </c>
      <c r="P215" s="19">
        <f t="shared" si="215"/>
        <v>0.01613833284</v>
      </c>
      <c r="Q215" s="19">
        <f t="shared" si="215"/>
        <v>-0.01577460858</v>
      </c>
      <c r="R215" s="19">
        <f t="shared" si="215"/>
        <v>0</v>
      </c>
      <c r="S215" s="19">
        <f t="shared" si="215"/>
        <v>0</v>
      </c>
      <c r="T215" s="19">
        <f t="shared" si="215"/>
        <v>0.01190519609</v>
      </c>
      <c r="U215" s="166">
        <v>0.0</v>
      </c>
      <c r="V215" s="166">
        <v>0.0</v>
      </c>
      <c r="W215" s="19">
        <f t="array" ref="W215">mmult(N215:T215,'Parameters &amp; Main Results'!$B$6:$B$12)-'Parameters &amp; Main Results'!$B$16/12+mmult(U215:V215,'Parameters &amp; Main Results'!$B$14:$B$15)</f>
        <v>-0.006234765294</v>
      </c>
      <c r="X215" s="77">
        <f t="shared" si="5"/>
        <v>11987.99347</v>
      </c>
      <c r="Y215" s="77">
        <f>X215/offset(X215,'Parameters &amp; Main Results'!$B$32,0)</f>
        <v>14.15687279</v>
      </c>
      <c r="Z215" s="77">
        <f>sumproduct(X215:offset(X215,'Parameters &amp; Main Results'!$B$32-1,0) , 'Cash Flow Assist'!$P$11:offset('Cash Flow Assist'!$P$11,'Parameters &amp; Main Results'!$B$32-1,0)  )/offset(X215,'Parameters &amp; Main Results'!$B$32,0)</f>
        <v>3485.243839</v>
      </c>
      <c r="AA215" s="77">
        <f>sumproduct(X215:offset(X215,'Parameters &amp; Main Results'!$B$32-1,0),'Parameters &amp; Main Results'!$B$36:offset('Parameters &amp; Main Results'!$B$36,'Parameters &amp; Main Results'!$B$32-1,0)   )/offset(X215,'Parameters &amp; Main Results'!$B$32,0)</f>
        <v>0.7747689798</v>
      </c>
      <c r="AB215" s="167">
        <f t="shared" si="6"/>
        <v>-0.1078833866</v>
      </c>
    </row>
    <row r="216">
      <c r="A216">
        <f t="shared" si="17"/>
        <v>7</v>
      </c>
      <c r="B216">
        <f t="shared" si="18"/>
        <v>1888</v>
      </c>
      <c r="C216" s="77">
        <f t="shared" si="3"/>
        <v>1888.5</v>
      </c>
      <c r="D216" s="71" t="s">
        <v>116</v>
      </c>
      <c r="E216" s="162">
        <v>8.08738116</v>
      </c>
      <c r="F216" s="163">
        <v>295.3365</v>
      </c>
      <c r="G216" s="163">
        <v>237.095</v>
      </c>
      <c r="H216" s="163">
        <v>263.12656832</v>
      </c>
      <c r="I216" s="163">
        <v>295.3365</v>
      </c>
      <c r="J216" s="163">
        <v>8.08738116</v>
      </c>
      <c r="K216" s="163">
        <v>8.08738116</v>
      </c>
      <c r="L216" s="163">
        <v>20.67</v>
      </c>
      <c r="M216" s="164">
        <v>15.27964252</v>
      </c>
      <c r="N216" s="19">
        <f t="shared" ref="N216:T216" si="216">F216/F215/$E216*$E215-1</f>
        <v>0.0175361517</v>
      </c>
      <c r="O216" s="19">
        <f t="shared" si="216"/>
        <v>-0.01164465724</v>
      </c>
      <c r="P216" s="19">
        <f t="shared" si="216"/>
        <v>-0.007631014036</v>
      </c>
      <c r="Q216" s="19">
        <f t="shared" si="216"/>
        <v>0.0175361517</v>
      </c>
      <c r="R216" s="19">
        <f t="shared" si="216"/>
        <v>0</v>
      </c>
      <c r="S216" s="19">
        <f t="shared" si="216"/>
        <v>0</v>
      </c>
      <c r="T216" s="19">
        <f t="shared" si="216"/>
        <v>-0.01176512991</v>
      </c>
      <c r="U216" s="166">
        <v>0.0</v>
      </c>
      <c r="V216" s="166">
        <v>0.0</v>
      </c>
      <c r="W216" s="19">
        <f t="array" ref="W216">mmult(N216:T216,'Parameters &amp; Main Results'!$B$6:$B$12)-'Parameters &amp; Main Results'!$B$16/12+mmult(U216:V216,'Parameters &amp; Main Results'!$B$14:$B$15)</f>
        <v>0.0101992828</v>
      </c>
      <c r="X216" s="77">
        <f t="shared" si="5"/>
        <v>12063.20472</v>
      </c>
      <c r="Y216" s="77">
        <f>X216/offset(X216,'Parameters &amp; Main Results'!$B$32,0)</f>
        <v>14.22220584</v>
      </c>
      <c r="Z216" s="77">
        <f>sumproduct(X216:offset(X216,'Parameters &amp; Main Results'!$B$32-1,0) , 'Cash Flow Assist'!$P$11:offset('Cash Flow Assist'!$P$11,'Parameters &amp; Main Results'!$B$32-1,0)  )/offset(X216,'Parameters &amp; Main Results'!$B$32,0)</f>
        <v>3466.362872</v>
      </c>
      <c r="AA216" s="77">
        <f>sumproduct(X216:offset(X216,'Parameters &amp; Main Results'!$B$32-1,0),'Parameters &amp; Main Results'!$B$36:offset('Parameters &amp; Main Results'!$B$36,'Parameters &amp; Main Results'!$B$32-1,0)   )/offset(X216,'Parameters &amp; Main Results'!$B$32,0)</f>
        <v>0.7718258171</v>
      </c>
      <c r="AB216" s="167">
        <f t="shared" si="6"/>
        <v>-0.09223909433</v>
      </c>
    </row>
    <row r="217">
      <c r="A217">
        <f t="shared" si="17"/>
        <v>8</v>
      </c>
      <c r="B217">
        <f t="shared" si="18"/>
        <v>1888</v>
      </c>
      <c r="C217" s="77">
        <f t="shared" si="3"/>
        <v>1888.583333</v>
      </c>
      <c r="D217" s="71" t="s">
        <v>116</v>
      </c>
      <c r="E217" s="162">
        <v>8.08738116</v>
      </c>
      <c r="F217" s="163">
        <v>302.7253</v>
      </c>
      <c r="G217" s="163">
        <v>238.6557</v>
      </c>
      <c r="H217" s="163">
        <v>264.22731446</v>
      </c>
      <c r="I217" s="163">
        <v>302.7253</v>
      </c>
      <c r="J217" s="163">
        <v>8.08738116</v>
      </c>
      <c r="K217" s="163">
        <v>8.08738116</v>
      </c>
      <c r="L217" s="163">
        <v>20.67</v>
      </c>
      <c r="M217" s="164">
        <v>15.60291167</v>
      </c>
      <c r="N217" s="19">
        <f t="shared" ref="N217:T217" si="217">F217/F216/$E217*$E216-1</f>
        <v>0.0250182419</v>
      </c>
      <c r="O217" s="19">
        <f t="shared" si="217"/>
        <v>0.006582593475</v>
      </c>
      <c r="P217" s="19">
        <f t="shared" si="217"/>
        <v>0.004183333318</v>
      </c>
      <c r="Q217" s="19">
        <f t="shared" si="217"/>
        <v>0.0250182419</v>
      </c>
      <c r="R217" s="19">
        <f t="shared" si="217"/>
        <v>0</v>
      </c>
      <c r="S217" s="19">
        <f t="shared" si="217"/>
        <v>0</v>
      </c>
      <c r="T217" s="19">
        <f t="shared" si="217"/>
        <v>0</v>
      </c>
      <c r="U217" s="166">
        <v>0.0</v>
      </c>
      <c r="V217" s="166">
        <v>0.0</v>
      </c>
      <c r="W217" s="19">
        <f t="array" ref="W217">mmult(N217:T217,'Parameters &amp; Main Results'!$B$6:$B$12)-'Parameters &amp; Main Results'!$B$16/12+mmult(U217:V217,'Parameters &amp; Main Results'!$B$14:$B$15)</f>
        <v>0.02036766313</v>
      </c>
      <c r="X217" s="77">
        <f t="shared" si="5"/>
        <v>11941.41089</v>
      </c>
      <c r="Y217" s="77">
        <f>X217/offset(X217,'Parameters &amp; Main Results'!$B$32,0)</f>
        <v>13.41326457</v>
      </c>
      <c r="Z217" s="77">
        <f>sumproduct(X217:offset(X217,'Parameters &amp; Main Results'!$B$32-1,0) , 'Cash Flow Assist'!$P$11:offset('Cash Flow Assist'!$P$11,'Parameters &amp; Main Results'!$B$32-1,0)  )/offset(X217,'Parameters &amp; Main Results'!$B$32,0)</f>
        <v>3289.946661</v>
      </c>
      <c r="AA217" s="77">
        <f>sumproduct(X217:offset(X217,'Parameters &amp; Main Results'!$B$32-1,0),'Parameters &amp; Main Results'!$B$36:offset('Parameters &amp; Main Results'!$B$36,'Parameters &amp; Main Results'!$B$32-1,0)   )/offset(X217,'Parameters &amp; Main Results'!$B$32,0)</f>
        <v>0.7336126948</v>
      </c>
      <c r="AB217" s="167">
        <f t="shared" si="6"/>
        <v>-0.0695285124</v>
      </c>
    </row>
    <row r="218">
      <c r="A218">
        <f t="shared" si="17"/>
        <v>9</v>
      </c>
      <c r="B218">
        <f t="shared" si="18"/>
        <v>1888</v>
      </c>
      <c r="C218" s="77">
        <f t="shared" si="3"/>
        <v>1888.666667</v>
      </c>
      <c r="D218" s="71" t="s">
        <v>116</v>
      </c>
      <c r="E218" s="162">
        <v>8.08738116</v>
      </c>
      <c r="F218" s="163">
        <v>311.2709</v>
      </c>
      <c r="G218" s="163">
        <v>241.132</v>
      </c>
      <c r="H218" s="163">
        <v>265.3326654</v>
      </c>
      <c r="I218" s="163">
        <v>311.2709</v>
      </c>
      <c r="J218" s="163">
        <v>8.08738116</v>
      </c>
      <c r="K218" s="163">
        <v>8.08738116</v>
      </c>
      <c r="L218" s="163">
        <v>20.67</v>
      </c>
      <c r="M218" s="164">
        <v>15.98782882</v>
      </c>
      <c r="N218" s="19">
        <f t="shared" ref="N218:T218" si="218">F218/F217/$E218*$E217-1</f>
        <v>0.02822889266</v>
      </c>
      <c r="O218" s="19">
        <f t="shared" si="218"/>
        <v>0.01037603544</v>
      </c>
      <c r="P218" s="19">
        <f t="shared" si="218"/>
        <v>0.004183333363</v>
      </c>
      <c r="Q218" s="19">
        <f t="shared" si="218"/>
        <v>0.02822889266</v>
      </c>
      <c r="R218" s="19">
        <f t="shared" si="218"/>
        <v>0</v>
      </c>
      <c r="S218" s="19">
        <f t="shared" si="218"/>
        <v>0</v>
      </c>
      <c r="T218" s="19">
        <f t="shared" si="218"/>
        <v>0</v>
      </c>
      <c r="U218" s="166">
        <v>0.0</v>
      </c>
      <c r="V218" s="166">
        <v>0.0</v>
      </c>
      <c r="W218" s="19">
        <f t="array" ref="W218">mmult(N218:T218,'Parameters &amp; Main Results'!$B$6:$B$12)-'Parameters &amp; Main Results'!$B$16/12+mmult(U218:V218,'Parameters &amp; Main Results'!$B$14:$B$15)</f>
        <v>0.02372401169</v>
      </c>
      <c r="X218" s="77">
        <f t="shared" si="5"/>
        <v>11703.04717</v>
      </c>
      <c r="Y218" s="77">
        <f>X218/offset(X218,'Parameters &amp; Main Results'!$B$32,0)</f>
        <v>13.25229108</v>
      </c>
      <c r="Z218" s="77">
        <f>sumproduct(X218:offset(X218,'Parameters &amp; Main Results'!$B$32-1,0) , 'Cash Flow Assist'!$P$11:offset('Cash Flow Assist'!$P$11,'Parameters &amp; Main Results'!$B$32-1,0)  )/offset(X218,'Parameters &amp; Main Results'!$B$32,0)</f>
        <v>3304.154054</v>
      </c>
      <c r="AA218" s="77">
        <f>sumproduct(X218:offset(X218,'Parameters &amp; Main Results'!$B$32-1,0),'Parameters &amp; Main Results'!$B$36:offset('Parameters &amp; Main Results'!$B$36,'Parameters &amp; Main Results'!$B$32-1,0)   )/offset(X218,'Parameters &amp; Main Results'!$B$32,0)</f>
        <v>0.737818811</v>
      </c>
      <c r="AB218" s="167">
        <f t="shared" si="6"/>
        <v>-0.04326233265</v>
      </c>
    </row>
    <row r="219">
      <c r="A219">
        <f t="shared" si="17"/>
        <v>10</v>
      </c>
      <c r="B219">
        <f t="shared" si="18"/>
        <v>1888</v>
      </c>
      <c r="C219" s="77">
        <f t="shared" si="3"/>
        <v>1888.75</v>
      </c>
      <c r="D219" s="71" t="s">
        <v>116</v>
      </c>
      <c r="E219" s="162">
        <v>8.18251405</v>
      </c>
      <c r="F219" s="163">
        <v>310.5541</v>
      </c>
      <c r="G219" s="163">
        <v>239.5438</v>
      </c>
      <c r="H219" s="163">
        <v>266.44264038</v>
      </c>
      <c r="I219" s="163">
        <v>310.5541</v>
      </c>
      <c r="J219" s="163">
        <v>8.18251405</v>
      </c>
      <c r="K219" s="163">
        <v>8.18251405</v>
      </c>
      <c r="L219" s="163">
        <v>20.67</v>
      </c>
      <c r="M219" s="164">
        <v>15.71594187</v>
      </c>
      <c r="N219" s="19">
        <f t="shared" ref="N219:T219" si="219">F219/F218/$E219*$E218-1</f>
        <v>-0.01390240826</v>
      </c>
      <c r="O219" s="19">
        <f t="shared" si="219"/>
        <v>-0.0181362221</v>
      </c>
      <c r="P219" s="19">
        <f t="shared" si="219"/>
        <v>-0.007491668031</v>
      </c>
      <c r="Q219" s="19">
        <f t="shared" si="219"/>
        <v>-0.01390240826</v>
      </c>
      <c r="R219" s="19">
        <f t="shared" si="219"/>
        <v>0</v>
      </c>
      <c r="S219" s="19">
        <f t="shared" si="219"/>
        <v>0</v>
      </c>
      <c r="T219" s="19">
        <f t="shared" si="219"/>
        <v>-0.01162636439</v>
      </c>
      <c r="U219" s="166">
        <v>0.0</v>
      </c>
      <c r="V219" s="166">
        <v>0.0</v>
      </c>
      <c r="W219" s="19">
        <f t="array" ref="W219">mmult(N219:T219,'Parameters &amp; Main Results'!$B$6:$B$12)-'Parameters &amp; Main Results'!$B$16/12+mmult(U219:V219,'Parameters &amp; Main Results'!$B$14:$B$15)</f>
        <v>-0.01500252838</v>
      </c>
      <c r="X219" s="77">
        <f t="shared" si="5"/>
        <v>11431.83811</v>
      </c>
      <c r="Y219" s="77">
        <f>X219/offset(X219,'Parameters &amp; Main Results'!$B$32,0)</f>
        <v>12.7489093</v>
      </c>
      <c r="Z219" s="77">
        <f>sumproduct(X219:offset(X219,'Parameters &amp; Main Results'!$B$32-1,0) , 'Cash Flow Assist'!$P$11:offset('Cash Flow Assist'!$P$11,'Parameters &amp; Main Results'!$B$32-1,0)  )/offset(X219,'Parameters &amp; Main Results'!$B$32,0)</f>
        <v>3241.991123</v>
      </c>
      <c r="AA219" s="77">
        <f>sumproduct(X219:offset(X219,'Parameters &amp; Main Results'!$B$32-1,0),'Parameters &amp; Main Results'!$B$36:offset('Parameters &amp; Main Results'!$B$36,'Parameters &amp; Main Results'!$B$32-1,0)   )/offset(X219,'Parameters &amp; Main Results'!$B$32,0)</f>
        <v>0.724834939</v>
      </c>
      <c r="AB219" s="167">
        <f t="shared" si="6"/>
        <v>-0.0565632903</v>
      </c>
    </row>
    <row r="220">
      <c r="A220">
        <f t="shared" si="17"/>
        <v>11</v>
      </c>
      <c r="B220">
        <f t="shared" si="18"/>
        <v>1888</v>
      </c>
      <c r="C220" s="77">
        <f t="shared" si="3"/>
        <v>1888.833333</v>
      </c>
      <c r="D220" s="71" t="s">
        <v>116</v>
      </c>
      <c r="E220" s="162">
        <v>8.27767934</v>
      </c>
      <c r="F220" s="163">
        <v>305.1397</v>
      </c>
      <c r="G220" s="163">
        <v>239.9314</v>
      </c>
      <c r="H220" s="163">
        <v>267.55725876</v>
      </c>
      <c r="I220" s="163">
        <v>305.1397</v>
      </c>
      <c r="J220" s="163">
        <v>8.27767934</v>
      </c>
      <c r="K220" s="163">
        <v>8.27767934</v>
      </c>
      <c r="L220" s="163">
        <v>20.67</v>
      </c>
      <c r="M220" s="164">
        <v>15.22374902</v>
      </c>
      <c r="N220" s="19">
        <f t="shared" ref="N220:T220" si="220">F220/F219/$E220*$E219-1</f>
        <v>-0.02873081876</v>
      </c>
      <c r="O220" s="19">
        <f t="shared" si="220"/>
        <v>-0.009897141403</v>
      </c>
      <c r="P220" s="19">
        <f t="shared" si="220"/>
        <v>-0.007361375536</v>
      </c>
      <c r="Q220" s="19">
        <f t="shared" si="220"/>
        <v>-0.02873081876</v>
      </c>
      <c r="R220" s="19">
        <f t="shared" si="220"/>
        <v>0</v>
      </c>
      <c r="S220" s="19">
        <f t="shared" si="220"/>
        <v>0</v>
      </c>
      <c r="T220" s="19">
        <f t="shared" si="220"/>
        <v>-0.0114966147</v>
      </c>
      <c r="U220" s="166">
        <v>0.0</v>
      </c>
      <c r="V220" s="166">
        <v>0.0</v>
      </c>
      <c r="W220" s="19">
        <f t="array" ref="W220">mmult(N220:T220,'Parameters &amp; Main Results'!$B$6:$B$12)-'Parameters &amp; Main Results'!$B$16/12+mmult(U220:V220,'Parameters &amp; Main Results'!$B$14:$B$15)</f>
        <v>-0.02406406608</v>
      </c>
      <c r="X220" s="77">
        <f t="shared" si="5"/>
        <v>11605.9568</v>
      </c>
      <c r="Y220" s="77">
        <f>X220/offset(X220,'Parameters &amp; Main Results'!$B$32,0)</f>
        <v>13.66843197</v>
      </c>
      <c r="Z220" s="77">
        <f>sumproduct(X220:offset(X220,'Parameters &amp; Main Results'!$B$32-1,0) , 'Cash Flow Assist'!$P$11:offset('Cash Flow Assist'!$P$11,'Parameters &amp; Main Results'!$B$32-1,0)  )/offset(X220,'Parameters &amp; Main Results'!$B$32,0)</f>
        <v>3411.268221</v>
      </c>
      <c r="AA220" s="77">
        <f>sumproduct(X220:offset(X220,'Parameters &amp; Main Results'!$B$32-1,0),'Parameters &amp; Main Results'!$B$36:offset('Parameters &amp; Main Results'!$B$36,'Parameters &amp; Main Results'!$B$32-1,0)   )/offset(X220,'Parameters &amp; Main Results'!$B$32,0)</f>
        <v>0.7635894564</v>
      </c>
      <c r="AB220" s="167">
        <f t="shared" si="6"/>
        <v>-0.08366899941</v>
      </c>
    </row>
    <row r="221">
      <c r="A221">
        <f t="shared" si="17"/>
        <v>12</v>
      </c>
      <c r="B221">
        <f t="shared" si="18"/>
        <v>1888</v>
      </c>
      <c r="C221" s="77">
        <f t="shared" si="3"/>
        <v>1888.916667</v>
      </c>
      <c r="D221" s="71" t="s">
        <v>116</v>
      </c>
      <c r="E221" s="162">
        <v>8.27767934</v>
      </c>
      <c r="F221" s="163">
        <v>300.2917</v>
      </c>
      <c r="G221" s="163">
        <v>241.3878</v>
      </c>
      <c r="H221" s="163">
        <v>268.67653996</v>
      </c>
      <c r="I221" s="163">
        <v>300.2917</v>
      </c>
      <c r="J221" s="163">
        <v>8.27767934</v>
      </c>
      <c r="K221" s="163">
        <v>8.27767934</v>
      </c>
      <c r="L221" s="163">
        <v>20.67</v>
      </c>
      <c r="M221" s="164">
        <v>14.9467483</v>
      </c>
      <c r="N221" s="19">
        <f t="shared" ref="N221:T221" si="221">F221/F220/$E221*$E220-1</f>
        <v>-0.01588780483</v>
      </c>
      <c r="O221" s="19">
        <f t="shared" si="221"/>
        <v>0.006070068361</v>
      </c>
      <c r="P221" s="19">
        <f t="shared" si="221"/>
        <v>0.004183333337</v>
      </c>
      <c r="Q221" s="19">
        <f t="shared" si="221"/>
        <v>-0.01588780483</v>
      </c>
      <c r="R221" s="19">
        <f t="shared" si="221"/>
        <v>0</v>
      </c>
      <c r="S221" s="19">
        <f t="shared" si="221"/>
        <v>0</v>
      </c>
      <c r="T221" s="19">
        <f t="shared" si="221"/>
        <v>0</v>
      </c>
      <c r="U221" s="166">
        <v>0.0</v>
      </c>
      <c r="V221" s="166">
        <v>0.0</v>
      </c>
      <c r="W221" s="19">
        <f t="array" ref="W221">mmult(N221:T221,'Parameters &amp; Main Results'!$B$6:$B$12)-'Parameters &amp; Main Results'!$B$16/12+mmult(U221:V221,'Parameters &amp; Main Results'!$B$14:$B$15)</f>
        <v>-0.0104400032</v>
      </c>
      <c r="X221" s="77">
        <f t="shared" si="5"/>
        <v>11892.1298</v>
      </c>
      <c r="Y221" s="77">
        <f>X221/offset(X221,'Parameters &amp; Main Results'!$B$32,0)</f>
        <v>13.02058211</v>
      </c>
      <c r="Z221" s="77">
        <f>sumproduct(X221:offset(X221,'Parameters &amp; Main Results'!$B$32-1,0) , 'Cash Flow Assist'!$P$11:offset('Cash Flow Assist'!$P$11,'Parameters &amp; Main Results'!$B$32-1,0)  )/offset(X221,'Parameters &amp; Main Results'!$B$32,0)</f>
        <v>3159.606802</v>
      </c>
      <c r="AA221" s="77">
        <f>sumproduct(X221:offset(X221,'Parameters &amp; Main Results'!$B$32-1,0),'Parameters &amp; Main Results'!$B$36:offset('Parameters &amp; Main Results'!$B$36,'Parameters &amp; Main Results'!$B$32-1,0)   )/offset(X221,'Parameters &amp; Main Results'!$B$32,0)</f>
        <v>0.7079847717</v>
      </c>
      <c r="AB221" s="167">
        <f t="shared" si="6"/>
        <v>-0.09822748751</v>
      </c>
    </row>
    <row r="222">
      <c r="A222">
        <f t="shared" si="17"/>
        <v>1</v>
      </c>
      <c r="B222">
        <f t="shared" si="18"/>
        <v>1889</v>
      </c>
      <c r="C222" s="77">
        <f t="shared" si="3"/>
        <v>1889</v>
      </c>
      <c r="D222" s="71" t="s">
        <v>116</v>
      </c>
      <c r="E222" s="162">
        <v>7.99223207</v>
      </c>
      <c r="F222" s="163">
        <v>307.0983</v>
      </c>
      <c r="G222" s="163">
        <v>240.3571</v>
      </c>
      <c r="H222" s="163">
        <v>269.72437846</v>
      </c>
      <c r="I222" s="163">
        <v>307.0983</v>
      </c>
      <c r="J222" s="163">
        <v>7.99223207</v>
      </c>
      <c r="K222" s="163">
        <v>7.99223207</v>
      </c>
      <c r="L222" s="163">
        <v>20.67</v>
      </c>
      <c r="M222" s="164">
        <v>15.80228607</v>
      </c>
      <c r="N222" s="19">
        <f t="shared" ref="N222:T222" si="222">F222/F221/$E222*$E221-1</f>
        <v>0.05919176735</v>
      </c>
      <c r="O222" s="19">
        <f t="shared" si="222"/>
        <v>0.03129319387</v>
      </c>
      <c r="P222" s="19">
        <f t="shared" si="222"/>
        <v>0.03975487905</v>
      </c>
      <c r="Q222" s="19">
        <f t="shared" si="222"/>
        <v>0.05919176735</v>
      </c>
      <c r="R222" s="19">
        <f t="shared" si="222"/>
        <v>0</v>
      </c>
      <c r="S222" s="19">
        <f t="shared" si="222"/>
        <v>0</v>
      </c>
      <c r="T222" s="19">
        <f t="shared" si="222"/>
        <v>0.03571558827</v>
      </c>
      <c r="U222" s="166">
        <v>0.0</v>
      </c>
      <c r="V222" s="166">
        <v>0.0</v>
      </c>
      <c r="W222" s="19">
        <f t="array" ref="W222">mmult(N222:T222,'Parameters &amp; Main Results'!$B$6:$B$12)-'Parameters &amp; Main Results'!$B$16/12+mmult(U222:V222,'Parameters &amp; Main Results'!$B$14:$B$15)</f>
        <v>0.05217545731</v>
      </c>
      <c r="X222" s="77">
        <f t="shared" si="5"/>
        <v>12017.59352</v>
      </c>
      <c r="Y222" s="77">
        <f>X222/offset(X222,'Parameters &amp; Main Results'!$B$32,0)</f>
        <v>13.58926994</v>
      </c>
      <c r="Z222" s="77">
        <f>sumproduct(X222:offset(X222,'Parameters &amp; Main Results'!$B$32-1,0) , 'Cash Flow Assist'!$P$11:offset('Cash Flow Assist'!$P$11,'Parameters &amp; Main Results'!$B$32-1,0)  )/offset(X222,'Parameters &amp; Main Results'!$B$32,0)</f>
        <v>3250.764367</v>
      </c>
      <c r="AA222" s="77">
        <f>sumproduct(X222:offset(X222,'Parameters &amp; Main Results'!$B$32-1,0),'Parameters &amp; Main Results'!$B$36:offset('Parameters &amp; Main Results'!$B$36,'Parameters &amp; Main Results'!$B$32-1,0)   )/offset(X222,'Parameters &amp; Main Results'!$B$32,0)</f>
        <v>0.7292072874</v>
      </c>
      <c r="AB222" s="167">
        <f t="shared" si="6"/>
        <v>-0.04484997875</v>
      </c>
    </row>
    <row r="223">
      <c r="A223">
        <f t="shared" si="17"/>
        <v>2</v>
      </c>
      <c r="B223">
        <f t="shared" si="18"/>
        <v>1889</v>
      </c>
      <c r="C223" s="77">
        <f t="shared" si="3"/>
        <v>1889.083333</v>
      </c>
      <c r="D223" s="71" t="s">
        <v>116</v>
      </c>
      <c r="E223" s="162">
        <v>7.89709107</v>
      </c>
      <c r="F223" s="163">
        <v>311.6034</v>
      </c>
      <c r="G223" s="163">
        <v>243.3573</v>
      </c>
      <c r="H223" s="163">
        <v>270.77630354</v>
      </c>
      <c r="I223" s="163">
        <v>311.6034</v>
      </c>
      <c r="J223" s="163">
        <v>7.89709107</v>
      </c>
      <c r="K223" s="163">
        <v>7.89709107</v>
      </c>
      <c r="L223" s="163">
        <v>20.67</v>
      </c>
      <c r="M223" s="164">
        <v>16.19272045</v>
      </c>
      <c r="N223" s="19">
        <f t="shared" ref="N223:T223" si="223">F223/F222/$E223*$E222-1</f>
        <v>0.02689423336</v>
      </c>
      <c r="O223" s="19">
        <f t="shared" si="223"/>
        <v>0.02468024278</v>
      </c>
      <c r="P223" s="19">
        <f t="shared" si="223"/>
        <v>0.01599458637</v>
      </c>
      <c r="Q223" s="19">
        <f t="shared" si="223"/>
        <v>0.02689423336</v>
      </c>
      <c r="R223" s="19">
        <f t="shared" si="223"/>
        <v>0</v>
      </c>
      <c r="S223" s="19">
        <f t="shared" si="223"/>
        <v>0</v>
      </c>
      <c r="T223" s="19">
        <f t="shared" si="223"/>
        <v>0.01204760071</v>
      </c>
      <c r="U223" s="166">
        <v>0.0</v>
      </c>
      <c r="V223" s="166">
        <v>0.0</v>
      </c>
      <c r="W223" s="19">
        <f t="array" ref="W223">mmult(N223:T223,'Parameters &amp; Main Results'!$B$6:$B$12)-'Parameters &amp; Main Results'!$B$16/12+mmult(U223:V223,'Parameters &amp; Main Results'!$B$14:$B$15)</f>
        <v>0.02629906905</v>
      </c>
      <c r="X223" s="77">
        <f t="shared" si="5"/>
        <v>11421.66303</v>
      </c>
      <c r="Y223" s="77">
        <f>X223/offset(X223,'Parameters &amp; Main Results'!$B$32,0)</f>
        <v>13.02483683</v>
      </c>
      <c r="Z223" s="77">
        <f>sumproduct(X223:offset(X223,'Parameters &amp; Main Results'!$B$32-1,0) , 'Cash Flow Assist'!$P$11:offset('Cash Flow Assist'!$P$11,'Parameters &amp; Main Results'!$B$32-1,0)  )/offset(X223,'Parameters &amp; Main Results'!$B$32,0)</f>
        <v>3265.612591</v>
      </c>
      <c r="AA223" s="77">
        <f>sumproduct(X223:offset(X223,'Parameters &amp; Main Results'!$B$32-1,0),'Parameters &amp; Main Results'!$B$36:offset('Parameters &amp; Main Results'!$B$36,'Parameters &amp; Main Results'!$B$32-1,0)   )/offset(X223,'Parameters &amp; Main Results'!$B$32,0)</f>
        <v>0.7334606477</v>
      </c>
      <c r="AB223" s="167">
        <f t="shared" si="6"/>
        <v>-0.01916195119</v>
      </c>
    </row>
    <row r="224">
      <c r="A224">
        <f t="shared" si="17"/>
        <v>3</v>
      </c>
      <c r="B224">
        <f t="shared" si="18"/>
        <v>1889</v>
      </c>
      <c r="C224" s="77">
        <f t="shared" si="3"/>
        <v>1889.166667</v>
      </c>
      <c r="D224" s="71" t="s">
        <v>116</v>
      </c>
      <c r="E224" s="162">
        <v>7.80194198</v>
      </c>
      <c r="F224" s="163">
        <v>306.1279</v>
      </c>
      <c r="G224" s="163">
        <v>246.3568</v>
      </c>
      <c r="H224" s="163">
        <v>271.83233112</v>
      </c>
      <c r="I224" s="163">
        <v>306.1279</v>
      </c>
      <c r="J224" s="163">
        <v>7.80194198</v>
      </c>
      <c r="K224" s="163">
        <v>7.80194198</v>
      </c>
      <c r="L224" s="163">
        <v>20.67</v>
      </c>
      <c r="M224" s="164">
        <v>16.06504536</v>
      </c>
      <c r="N224" s="19">
        <f t="shared" ref="N224:T224" si="224">F224/F223/$E224*$E223-1</f>
        <v>-0.005590751958</v>
      </c>
      <c r="O224" s="19">
        <f t="shared" si="224"/>
        <v>0.0246713797</v>
      </c>
      <c r="P224" s="19">
        <f t="shared" si="224"/>
        <v>0.01614312762</v>
      </c>
      <c r="Q224" s="19">
        <f t="shared" si="224"/>
        <v>-0.005590751958</v>
      </c>
      <c r="R224" s="19">
        <f t="shared" si="224"/>
        <v>0</v>
      </c>
      <c r="S224" s="19">
        <f t="shared" si="224"/>
        <v>0</v>
      </c>
      <c r="T224" s="19">
        <f t="shared" si="224"/>
        <v>0.01219556493</v>
      </c>
      <c r="U224" s="166">
        <v>0.0</v>
      </c>
      <c r="V224" s="166">
        <v>0.0</v>
      </c>
      <c r="W224" s="19">
        <f t="array" ref="W224">mmult(N224:T224,'Parameters &amp; Main Results'!$B$6:$B$12)-'Parameters &amp; Main Results'!$B$16/12+mmult(U224:V224,'Parameters &amp; Main Results'!$B$14:$B$15)</f>
        <v>0.001933114289</v>
      </c>
      <c r="X224" s="77">
        <f t="shared" si="5"/>
        <v>11128.98118</v>
      </c>
      <c r="Y224" s="77">
        <f>X224/offset(X224,'Parameters &amp; Main Results'!$B$32,0)</f>
        <v>12.42376202</v>
      </c>
      <c r="Z224" s="77">
        <f>sumproduct(X224:offset(X224,'Parameters &amp; Main Results'!$B$32-1,0) , 'Cash Flow Assist'!$P$11:offset('Cash Flow Assist'!$P$11,'Parameters &amp; Main Results'!$B$32-1,0)  )/offset(X224,'Parameters &amp; Main Results'!$B$32,0)</f>
        <v>3185.057611</v>
      </c>
      <c r="AA224" s="77">
        <f>sumproduct(X224:offset(X224,'Parameters &amp; Main Results'!$B$32-1,0),'Parameters &amp; Main Results'!$B$36:offset('Parameters &amp; Main Results'!$B$36,'Parameters &amp; Main Results'!$B$32-1,0)   )/offset(X224,'Parameters &amp; Main Results'!$B$32,0)</f>
        <v>0.7162503853</v>
      </c>
      <c r="AB224" s="167">
        <f t="shared" si="6"/>
        <v>-0.02464557343</v>
      </c>
    </row>
    <row r="225">
      <c r="A225">
        <f t="shared" si="17"/>
        <v>4</v>
      </c>
      <c r="B225">
        <f t="shared" si="18"/>
        <v>1889</v>
      </c>
      <c r="C225" s="77">
        <f t="shared" si="3"/>
        <v>1889.25</v>
      </c>
      <c r="D225" s="71" t="s">
        <v>116</v>
      </c>
      <c r="E225" s="162">
        <v>7.80194198</v>
      </c>
      <c r="F225" s="163">
        <v>306.5361</v>
      </c>
      <c r="G225" s="163">
        <v>245.3149</v>
      </c>
      <c r="H225" s="163">
        <v>272.89247721</v>
      </c>
      <c r="I225" s="163">
        <v>306.5361</v>
      </c>
      <c r="J225" s="163">
        <v>7.80194198</v>
      </c>
      <c r="K225" s="163">
        <v>7.80194198</v>
      </c>
      <c r="L225" s="163">
        <v>20.67</v>
      </c>
      <c r="M225" s="164">
        <v>16.05010453</v>
      </c>
      <c r="N225" s="19">
        <f t="shared" ref="N225:T225" si="225">F225/F224/$E225*$E224-1</f>
        <v>0.001333429589</v>
      </c>
      <c r="O225" s="19">
        <f t="shared" si="225"/>
        <v>-0.004229231748</v>
      </c>
      <c r="P225" s="19">
        <f t="shared" si="225"/>
        <v>0.003899999995</v>
      </c>
      <c r="Q225" s="19">
        <f t="shared" si="225"/>
        <v>0.001333429589</v>
      </c>
      <c r="R225" s="19">
        <f t="shared" si="225"/>
        <v>0</v>
      </c>
      <c r="S225" s="19">
        <f t="shared" si="225"/>
        <v>0</v>
      </c>
      <c r="T225" s="19">
        <f t="shared" si="225"/>
        <v>0</v>
      </c>
      <c r="U225" s="166">
        <v>0.0</v>
      </c>
      <c r="V225" s="166">
        <v>0.0</v>
      </c>
      <c r="W225" s="19">
        <f t="array" ref="W225">mmult(N225:T225,'Parameters &amp; Main Results'!$B$6:$B$12)-'Parameters &amp; Main Results'!$B$16/12+mmult(U225:V225,'Parameters &amp; Main Results'!$B$14:$B$15)</f>
        <v>-0.00009890241172</v>
      </c>
      <c r="X225" s="77">
        <f t="shared" si="5"/>
        <v>11107.5091</v>
      </c>
      <c r="Y225" s="77">
        <f>X225/offset(X225,'Parameters &amp; Main Results'!$B$32,0)</f>
        <v>12.74804105</v>
      </c>
      <c r="Z225" s="77">
        <f>sumproduct(X225:offset(X225,'Parameters &amp; Main Results'!$B$32-1,0) , 'Cash Flow Assist'!$P$11:offset('Cash Flow Assist'!$P$11,'Parameters &amp; Main Results'!$B$32-1,0)  )/offset(X225,'Parameters &amp; Main Results'!$B$32,0)</f>
        <v>3262.765635</v>
      </c>
      <c r="AA225" s="77">
        <f>sumproduct(X225:offset(X225,'Parameters &amp; Main Results'!$B$32-1,0),'Parameters &amp; Main Results'!$B$36:offset('Parameters &amp; Main Results'!$B$36,'Parameters &amp; Main Results'!$B$32-1,0)   )/offset(X225,'Parameters &amp; Main Results'!$B$32,0)</f>
        <v>0.7345519441</v>
      </c>
      <c r="AB225" s="167">
        <f t="shared" si="6"/>
        <v>-0.02334500698</v>
      </c>
    </row>
    <row r="226">
      <c r="A226">
        <f t="shared" si="17"/>
        <v>5</v>
      </c>
      <c r="B226">
        <f t="shared" si="18"/>
        <v>1889</v>
      </c>
      <c r="C226" s="77">
        <f t="shared" si="3"/>
        <v>1889.333333</v>
      </c>
      <c r="D226" s="71" t="s">
        <v>116</v>
      </c>
      <c r="E226" s="162">
        <v>7.6116519</v>
      </c>
      <c r="F226" s="163">
        <v>315.8178</v>
      </c>
      <c r="G226" s="163">
        <v>246.6628</v>
      </c>
      <c r="H226" s="163">
        <v>273.95675788</v>
      </c>
      <c r="I226" s="163">
        <v>315.8178</v>
      </c>
      <c r="J226" s="163">
        <v>7.6116519</v>
      </c>
      <c r="K226" s="163">
        <v>7.6116519</v>
      </c>
      <c r="L226" s="163">
        <v>20.67</v>
      </c>
      <c r="M226" s="164">
        <v>16.91542108</v>
      </c>
      <c r="N226" s="19">
        <f t="shared" ref="N226:T226" si="226">F226/F225/$E226*$E225-1</f>
        <v>0.05603612261</v>
      </c>
      <c r="O226" s="19">
        <f t="shared" si="226"/>
        <v>0.03063177388</v>
      </c>
      <c r="P226" s="19">
        <f t="shared" si="226"/>
        <v>0.02899733946</v>
      </c>
      <c r="Q226" s="19">
        <f t="shared" si="226"/>
        <v>0.05603612261</v>
      </c>
      <c r="R226" s="19">
        <f t="shared" si="226"/>
        <v>0</v>
      </c>
      <c r="S226" s="19">
        <f t="shared" si="226"/>
        <v>0</v>
      </c>
      <c r="T226" s="19">
        <f t="shared" si="226"/>
        <v>0.02499984005</v>
      </c>
      <c r="U226" s="166">
        <v>0.0</v>
      </c>
      <c r="V226" s="166">
        <v>0.0</v>
      </c>
      <c r="W226" s="19">
        <f t="array" ref="W226">mmult(N226:T226,'Parameters &amp; Main Results'!$B$6:$B$12)-'Parameters &amp; Main Results'!$B$16/12+mmult(U226:V226,'Parameters &amp; Main Results'!$B$14:$B$15)</f>
        <v>0.04964336876</v>
      </c>
      <c r="X226" s="77">
        <f t="shared" si="5"/>
        <v>11108.60776</v>
      </c>
      <c r="Y226" s="77">
        <f>X226/offset(X226,'Parameters &amp; Main Results'!$B$32,0)</f>
        <v>12.60580845</v>
      </c>
      <c r="Z226" s="77">
        <f>sumproduct(X226:offset(X226,'Parameters &amp; Main Results'!$B$32-1,0) , 'Cash Flow Assist'!$P$11:offset('Cash Flow Assist'!$P$11,'Parameters &amp; Main Results'!$B$32-1,0)  )/offset(X226,'Parameters &amp; Main Results'!$B$32,0)</f>
        <v>3214.427354</v>
      </c>
      <c r="AA226" s="77">
        <f>sumproduct(X226:offset(X226,'Parameters &amp; Main Results'!$B$32-1,0),'Parameters &amp; Main Results'!$B$36:offset('Parameters &amp; Main Results'!$B$36,'Parameters &amp; Main Results'!$B$32-1,0)   )/offset(X226,'Parameters &amp; Main Results'!$B$32,0)</f>
        <v>0.7245016139</v>
      </c>
      <c r="AB226" s="167">
        <f t="shared" si="6"/>
        <v>0</v>
      </c>
    </row>
    <row r="227">
      <c r="A227">
        <f t="shared" si="17"/>
        <v>6</v>
      </c>
      <c r="B227">
        <f t="shared" si="18"/>
        <v>1889</v>
      </c>
      <c r="C227" s="77">
        <f t="shared" si="3"/>
        <v>1889.416667</v>
      </c>
      <c r="D227" s="71" t="s">
        <v>116</v>
      </c>
      <c r="E227" s="162">
        <v>7.6116519</v>
      </c>
      <c r="F227" s="163">
        <v>322.1883</v>
      </c>
      <c r="G227" s="163">
        <v>247.6662</v>
      </c>
      <c r="H227" s="163">
        <v>275.02518923</v>
      </c>
      <c r="I227" s="163">
        <v>322.1883</v>
      </c>
      <c r="J227" s="163">
        <v>7.6116519</v>
      </c>
      <c r="K227" s="163">
        <v>7.6116519</v>
      </c>
      <c r="L227" s="163">
        <v>20.67</v>
      </c>
      <c r="M227" s="164">
        <v>17.21930294</v>
      </c>
      <c r="N227" s="19">
        <f t="shared" ref="N227:T227" si="227">F227/F226/$E227*$E226-1</f>
        <v>0.02017144062</v>
      </c>
      <c r="O227" s="19">
        <f t="shared" si="227"/>
        <v>0.004067901605</v>
      </c>
      <c r="P227" s="19">
        <f t="shared" si="227"/>
        <v>0.003899999979</v>
      </c>
      <c r="Q227" s="19">
        <f t="shared" si="227"/>
        <v>0.02017144062</v>
      </c>
      <c r="R227" s="19">
        <f t="shared" si="227"/>
        <v>0</v>
      </c>
      <c r="S227" s="19">
        <f t="shared" si="227"/>
        <v>0</v>
      </c>
      <c r="T227" s="19">
        <f t="shared" si="227"/>
        <v>0</v>
      </c>
      <c r="U227" s="166">
        <v>0.0</v>
      </c>
      <c r="V227" s="166">
        <v>0.0</v>
      </c>
      <c r="W227" s="19">
        <f t="array" ref="W227">mmult(N227:T227,'Parameters &amp; Main Results'!$B$6:$B$12)-'Parameters &amp; Main Results'!$B$16/12+mmult(U227:V227,'Parameters &amp; Main Results'!$B$14:$B$15)</f>
        <v>0.0161038892</v>
      </c>
      <c r="X227" s="77">
        <f t="shared" si="5"/>
        <v>10583.22102</v>
      </c>
      <c r="Y227" s="77">
        <f>X227/offset(X227,'Parameters &amp; Main Results'!$B$32,0)</f>
        <v>11.7352048</v>
      </c>
      <c r="Z227" s="77">
        <f>sumproduct(X227:offset(X227,'Parameters &amp; Main Results'!$B$32-1,0) , 'Cash Flow Assist'!$P$11:offset('Cash Flow Assist'!$P$11,'Parameters &amp; Main Results'!$B$32-1,0)  )/offset(X227,'Parameters &amp; Main Results'!$B$32,0)</f>
        <v>3129.640674</v>
      </c>
      <c r="AA227" s="77">
        <f>sumproduct(X227:offset(X227,'Parameters &amp; Main Results'!$B$32-1,0),'Parameters &amp; Main Results'!$B$36:offset('Parameters &amp; Main Results'!$B$36,'Parameters &amp; Main Results'!$B$32-1,0)   )/offset(X227,'Parameters &amp; Main Results'!$B$32,0)</f>
        <v>0.7061953977</v>
      </c>
      <c r="AB227" s="167">
        <f t="shared" si="6"/>
        <v>0</v>
      </c>
    </row>
    <row r="228">
      <c r="A228">
        <f t="shared" si="17"/>
        <v>7</v>
      </c>
      <c r="B228">
        <f t="shared" si="18"/>
        <v>1889</v>
      </c>
      <c r="C228" s="77">
        <f t="shared" si="3"/>
        <v>1889.5</v>
      </c>
      <c r="D228" s="71" t="s">
        <v>116</v>
      </c>
      <c r="E228" s="162">
        <v>7.6116519</v>
      </c>
      <c r="F228" s="163">
        <v>316.7105</v>
      </c>
      <c r="G228" s="163">
        <v>246.1509</v>
      </c>
      <c r="H228" s="163">
        <v>276.09778747</v>
      </c>
      <c r="I228" s="163">
        <v>316.7105</v>
      </c>
      <c r="J228" s="163">
        <v>7.6116519</v>
      </c>
      <c r="K228" s="163">
        <v>7.6116519</v>
      </c>
      <c r="L228" s="163">
        <v>20.67</v>
      </c>
      <c r="M228" s="164">
        <v>16.88921449</v>
      </c>
      <c r="N228" s="19">
        <f t="shared" ref="N228:T228" si="228">F228/F227/$E228*$E227-1</f>
        <v>-0.01700185885</v>
      </c>
      <c r="O228" s="19">
        <f t="shared" si="228"/>
        <v>-0.006118315701</v>
      </c>
      <c r="P228" s="19">
        <f t="shared" si="228"/>
        <v>0.003900000007</v>
      </c>
      <c r="Q228" s="19">
        <f t="shared" si="228"/>
        <v>-0.01700185885</v>
      </c>
      <c r="R228" s="19">
        <f t="shared" si="228"/>
        <v>0</v>
      </c>
      <c r="S228" s="19">
        <f t="shared" si="228"/>
        <v>0</v>
      </c>
      <c r="T228" s="19">
        <f t="shared" si="228"/>
        <v>0</v>
      </c>
      <c r="U228" s="166">
        <v>0.0</v>
      </c>
      <c r="V228" s="166">
        <v>0.0</v>
      </c>
      <c r="W228" s="19">
        <f t="array" ref="W228">mmult(N228:T228,'Parameters &amp; Main Results'!$B$6:$B$12)-'Parameters &amp; Main Results'!$B$16/12+mmult(U228:V228,'Parameters &amp; Main Results'!$B$14:$B$15)</f>
        <v>-0.01432263973</v>
      </c>
      <c r="X228" s="77">
        <f t="shared" si="5"/>
        <v>10415.49111</v>
      </c>
      <c r="Y228" s="77">
        <f>X228/offset(X228,'Parameters &amp; Main Results'!$B$32,0)</f>
        <v>11.59829069</v>
      </c>
      <c r="Z228" s="77">
        <f>sumproduct(X228:offset(X228,'Parameters &amp; Main Results'!$B$32-1,0) , 'Cash Flow Assist'!$P$11:offset('Cash Flow Assist'!$P$11,'Parameters &amp; Main Results'!$B$32-1,0)  )/offset(X228,'Parameters &amp; Main Results'!$B$32,0)</f>
        <v>3132.157856</v>
      </c>
      <c r="AA228" s="77">
        <f>sumproduct(X228:offset(X228,'Parameters &amp; Main Results'!$B$32-1,0),'Parameters &amp; Main Results'!$B$36:offset('Parameters &amp; Main Results'!$B$36,'Parameters &amp; Main Results'!$B$32-1,0)   )/offset(X228,'Parameters &amp; Main Results'!$B$32,0)</f>
        <v>0.7073327427</v>
      </c>
      <c r="AB228" s="167">
        <f t="shared" si="6"/>
        <v>-0.01700185885</v>
      </c>
    </row>
    <row r="229">
      <c r="A229">
        <f t="shared" si="17"/>
        <v>8</v>
      </c>
      <c r="B229">
        <f t="shared" si="18"/>
        <v>1889</v>
      </c>
      <c r="C229" s="77">
        <f t="shared" si="3"/>
        <v>1889.583333</v>
      </c>
      <c r="D229" s="71" t="s">
        <v>116</v>
      </c>
      <c r="E229" s="162">
        <v>7.6116519</v>
      </c>
      <c r="F229" s="163">
        <v>321.9738</v>
      </c>
      <c r="G229" s="163">
        <v>246.3096</v>
      </c>
      <c r="H229" s="163">
        <v>277.17456884</v>
      </c>
      <c r="I229" s="163">
        <v>321.9738</v>
      </c>
      <c r="J229" s="163">
        <v>7.6116519</v>
      </c>
      <c r="K229" s="163">
        <v>7.6116519</v>
      </c>
      <c r="L229" s="163">
        <v>20.67</v>
      </c>
      <c r="M229" s="164">
        <v>17.13185398</v>
      </c>
      <c r="N229" s="19">
        <f t="shared" ref="N229:T229" si="229">F229/F228/$E229*$E228-1</f>
        <v>0.016618647</v>
      </c>
      <c r="O229" s="19">
        <f t="shared" si="229"/>
        <v>0.0006447264666</v>
      </c>
      <c r="P229" s="19">
        <f t="shared" si="229"/>
        <v>0.003899999996</v>
      </c>
      <c r="Q229" s="19">
        <f t="shared" si="229"/>
        <v>0.016618647</v>
      </c>
      <c r="R229" s="19">
        <f t="shared" si="229"/>
        <v>0</v>
      </c>
      <c r="S229" s="19">
        <f t="shared" si="229"/>
        <v>0</v>
      </c>
      <c r="T229" s="19">
        <f t="shared" si="229"/>
        <v>0</v>
      </c>
      <c r="U229" s="166">
        <v>0.0</v>
      </c>
      <c r="V229" s="166">
        <v>0.0</v>
      </c>
      <c r="W229" s="19">
        <f t="array" ref="W229">mmult(N229:T229,'Parameters &amp; Main Results'!$B$6:$B$12)-'Parameters &amp; Main Results'!$B$16/12+mmult(U229:V229,'Parameters &amp; Main Results'!$B$14:$B$15)</f>
        <v>0.0125835002</v>
      </c>
      <c r="X229" s="77">
        <f t="shared" si="5"/>
        <v>10566.83609</v>
      </c>
      <c r="Y229" s="77">
        <f>X229/offset(X229,'Parameters &amp; Main Results'!$B$32,0)</f>
        <v>12.50546208</v>
      </c>
      <c r="Z229" s="77">
        <f>sumproduct(X229:offset(X229,'Parameters &amp; Main Results'!$B$32-1,0) , 'Cash Flow Assist'!$P$11:offset('Cash Flow Assist'!$P$11,'Parameters &amp; Main Results'!$B$32-1,0)  )/offset(X229,'Parameters &amp; Main Results'!$B$32,0)</f>
        <v>3317.509401</v>
      </c>
      <c r="AA229" s="77">
        <f>sumproduct(X229:offset(X229,'Parameters &amp; Main Results'!$B$32-1,0),'Parameters &amp; Main Results'!$B$36:offset('Parameters &amp; Main Results'!$B$36,'Parameters &amp; Main Results'!$B$32-1,0)   )/offset(X229,'Parameters &amp; Main Results'!$B$32,0)</f>
        <v>0.7497534773</v>
      </c>
      <c r="AB229" s="167">
        <f t="shared" si="6"/>
        <v>-0.0006657597436</v>
      </c>
    </row>
    <row r="230">
      <c r="A230">
        <f t="shared" si="17"/>
        <v>9</v>
      </c>
      <c r="B230">
        <f t="shared" si="18"/>
        <v>1889</v>
      </c>
      <c r="C230" s="77">
        <f t="shared" si="3"/>
        <v>1889.666667</v>
      </c>
      <c r="D230" s="71" t="s">
        <v>116</v>
      </c>
      <c r="E230" s="162">
        <v>7.70679289</v>
      </c>
      <c r="F230" s="163">
        <v>330.8429</v>
      </c>
      <c r="G230" s="163">
        <v>246.9507</v>
      </c>
      <c r="H230" s="163">
        <v>278.25554966</v>
      </c>
      <c r="I230" s="163">
        <v>330.8429</v>
      </c>
      <c r="J230" s="163">
        <v>7.70679289</v>
      </c>
      <c r="K230" s="163">
        <v>7.70679289</v>
      </c>
      <c r="L230" s="163">
        <v>20.67</v>
      </c>
      <c r="M230" s="164">
        <v>17.35078803</v>
      </c>
      <c r="N230" s="19">
        <f t="shared" ref="N230:T230" si="230">F230/F229/$E230*$E229-1</f>
        <v>0.01486089017</v>
      </c>
      <c r="O230" s="19">
        <f t="shared" si="230"/>
        <v>-0.00977439221</v>
      </c>
      <c r="P230" s="19">
        <f t="shared" si="230"/>
        <v>-0.00849322779</v>
      </c>
      <c r="Q230" s="19">
        <f t="shared" si="230"/>
        <v>0.01486089017</v>
      </c>
      <c r="R230" s="19">
        <f t="shared" si="230"/>
        <v>0</v>
      </c>
      <c r="S230" s="19">
        <f t="shared" si="230"/>
        <v>0</v>
      </c>
      <c r="T230" s="19">
        <f t="shared" si="230"/>
        <v>-0.01234508198</v>
      </c>
      <c r="U230" s="166">
        <v>0.0</v>
      </c>
      <c r="V230" s="166">
        <v>0.0</v>
      </c>
      <c r="W230" s="19">
        <f t="array" ref="W230">mmult(N230:T230,'Parameters &amp; Main Results'!$B$6:$B$12)-'Parameters &amp; Main Results'!$B$16/12+mmult(U230:V230,'Parameters &amp; Main Results'!$B$14:$B$15)</f>
        <v>0.008660402906</v>
      </c>
      <c r="X230" s="77">
        <f t="shared" si="5"/>
        <v>10435.52072</v>
      </c>
      <c r="Y230" s="77">
        <f>X230/offset(X230,'Parameters &amp; Main Results'!$B$32,0)</f>
        <v>12.53568288</v>
      </c>
      <c r="Z230" s="77">
        <f>sumproduct(X230:offset(X230,'Parameters &amp; Main Results'!$B$32-1,0) , 'Cash Flow Assist'!$P$11:offset('Cash Flow Assist'!$P$11,'Parameters &amp; Main Results'!$B$32-1,0)  )/offset(X230,'Parameters &amp; Main Results'!$B$32,0)</f>
        <v>3355.694891</v>
      </c>
      <c r="AA230" s="77">
        <f>sumproduct(X230:offset(X230,'Parameters &amp; Main Results'!$B$32-1,0),'Parameters &amp; Main Results'!$B$36:offset('Parameters &amp; Main Results'!$B$36,'Parameters &amp; Main Results'!$B$32-1,0)   )/offset(X230,'Parameters &amp; Main Results'!$B$32,0)</f>
        <v>0.7587814158</v>
      </c>
      <c r="AB230" s="167">
        <f t="shared" si="6"/>
        <v>0</v>
      </c>
    </row>
    <row r="231">
      <c r="A231">
        <f t="shared" si="17"/>
        <v>10</v>
      </c>
      <c r="B231">
        <f t="shared" si="18"/>
        <v>1889</v>
      </c>
      <c r="C231" s="77">
        <f t="shared" si="3"/>
        <v>1889.75</v>
      </c>
      <c r="D231" s="71" t="s">
        <v>116</v>
      </c>
      <c r="E231" s="162">
        <v>7.70679289</v>
      </c>
      <c r="F231" s="163">
        <v>325.9022</v>
      </c>
      <c r="G231" s="163">
        <v>245.7805</v>
      </c>
      <c r="H231" s="163">
        <v>279.3407463</v>
      </c>
      <c r="I231" s="163">
        <v>325.9022</v>
      </c>
      <c r="J231" s="163">
        <v>7.70679289</v>
      </c>
      <c r="K231" s="163">
        <v>7.70679289</v>
      </c>
      <c r="L231" s="163">
        <v>20.67</v>
      </c>
      <c r="M231" s="164">
        <v>17.0532144</v>
      </c>
      <c r="N231" s="19">
        <f t="shared" ref="N231:T231" si="231">F231/F230/$E231*$E230-1</f>
        <v>-0.01493367396</v>
      </c>
      <c r="O231" s="19">
        <f t="shared" si="231"/>
        <v>-0.004738597623</v>
      </c>
      <c r="P231" s="19">
        <f t="shared" si="231"/>
        <v>0.003899999987</v>
      </c>
      <c r="Q231" s="19">
        <f t="shared" si="231"/>
        <v>-0.01493367396</v>
      </c>
      <c r="R231" s="19">
        <f t="shared" si="231"/>
        <v>0</v>
      </c>
      <c r="S231" s="19">
        <f t="shared" si="231"/>
        <v>0</v>
      </c>
      <c r="T231" s="19">
        <f t="shared" si="231"/>
        <v>0</v>
      </c>
      <c r="U231" s="166">
        <v>0.0</v>
      </c>
      <c r="V231" s="166">
        <v>0.0</v>
      </c>
      <c r="W231" s="19">
        <f t="array" ref="W231">mmult(N231:T231,'Parameters &amp; Main Results'!$B$6:$B$12)-'Parameters &amp; Main Results'!$B$16/12+mmult(U231:V231,'Parameters &amp; Main Results'!$B$14:$B$15)</f>
        <v>-0.01242657154</v>
      </c>
      <c r="X231" s="77">
        <f t="shared" si="5"/>
        <v>10345.92087</v>
      </c>
      <c r="Y231" s="77">
        <f>X231/offset(X231,'Parameters &amp; Main Results'!$B$32,0)</f>
        <v>12.66610732</v>
      </c>
      <c r="Z231" s="77">
        <f>sumproduct(X231:offset(X231,'Parameters &amp; Main Results'!$B$32-1,0) , 'Cash Flow Assist'!$P$11:offset('Cash Flow Assist'!$P$11,'Parameters &amp; Main Results'!$B$32-1,0)  )/offset(X231,'Parameters &amp; Main Results'!$B$32,0)</f>
        <v>3408.215784</v>
      </c>
      <c r="AA231" s="77">
        <f>sumproduct(X231:offset(X231,'Parameters &amp; Main Results'!$B$32-1,0),'Parameters &amp; Main Results'!$B$36:offset('Parameters &amp; Main Results'!$B$36,'Parameters &amp; Main Results'!$B$32-1,0)   )/offset(X231,'Parameters &amp; Main Results'!$B$32,0)</f>
        <v>0.7709123507</v>
      </c>
      <c r="AB231" s="167">
        <f t="shared" si="6"/>
        <v>-0.01493367396</v>
      </c>
    </row>
    <row r="232">
      <c r="A232">
        <f t="shared" si="17"/>
        <v>11</v>
      </c>
      <c r="B232">
        <f t="shared" si="18"/>
        <v>1889</v>
      </c>
      <c r="C232" s="77">
        <f t="shared" si="3"/>
        <v>1889.833333</v>
      </c>
      <c r="D232" s="71" t="s">
        <v>116</v>
      </c>
      <c r="E232" s="162">
        <v>7.70679289</v>
      </c>
      <c r="F232" s="163">
        <v>323.9582</v>
      </c>
      <c r="G232" s="163">
        <v>246.183</v>
      </c>
      <c r="H232" s="163">
        <v>280.43017521</v>
      </c>
      <c r="I232" s="163">
        <v>323.9582</v>
      </c>
      <c r="J232" s="163">
        <v>7.70679289</v>
      </c>
      <c r="K232" s="163">
        <v>7.70679289</v>
      </c>
      <c r="L232" s="163">
        <v>20.67</v>
      </c>
      <c r="M232" s="164">
        <v>16.90602117</v>
      </c>
      <c r="N232" s="19">
        <f t="shared" ref="N232:T232" si="232">F232/F231/$E232*$E231-1</f>
        <v>-0.005964979678</v>
      </c>
      <c r="O232" s="19">
        <f t="shared" si="232"/>
        <v>0.001637640089</v>
      </c>
      <c r="P232" s="19">
        <f t="shared" si="232"/>
        <v>0.003899999998</v>
      </c>
      <c r="Q232" s="19">
        <f t="shared" si="232"/>
        <v>-0.005964979678</v>
      </c>
      <c r="R232" s="19">
        <f t="shared" si="232"/>
        <v>0</v>
      </c>
      <c r="S232" s="19">
        <f t="shared" si="232"/>
        <v>0</v>
      </c>
      <c r="T232" s="19">
        <f t="shared" si="232"/>
        <v>0</v>
      </c>
      <c r="U232" s="166">
        <v>0.0</v>
      </c>
      <c r="V232" s="166">
        <v>0.0</v>
      </c>
      <c r="W232" s="19">
        <f t="array" ref="W232">mmult(N232:T232,'Parameters &amp; Main Results'!$B$6:$B$12)-'Parameters &amp; Main Results'!$B$16/12+mmult(U232:V232,'Parameters &amp; Main Results'!$B$14:$B$15)</f>
        <v>-0.004105991403</v>
      </c>
      <c r="X232" s="77">
        <f t="shared" si="5"/>
        <v>10476.10291</v>
      </c>
      <c r="Y232" s="77">
        <f>X232/offset(X232,'Parameters &amp; Main Results'!$B$32,0)</f>
        <v>13.21754524</v>
      </c>
      <c r="Z232" s="77">
        <f>sumproduct(X232:offset(X232,'Parameters &amp; Main Results'!$B$32-1,0) , 'Cash Flow Assist'!$P$11:offset('Cash Flow Assist'!$P$11,'Parameters &amp; Main Results'!$B$32-1,0)  )/offset(X232,'Parameters &amp; Main Results'!$B$32,0)</f>
        <v>3500.378511</v>
      </c>
      <c r="AA232" s="77">
        <f>sumproduct(X232:offset(X232,'Parameters &amp; Main Results'!$B$32-1,0),'Parameters &amp; Main Results'!$B$36:offset('Parameters &amp; Main Results'!$B$36,'Parameters &amp; Main Results'!$B$32-1,0)   )/offset(X232,'Parameters &amp; Main Results'!$B$32,0)</f>
        <v>0.7920245955</v>
      </c>
      <c r="AB232" s="167">
        <f t="shared" si="6"/>
        <v>-0.02080957457</v>
      </c>
    </row>
    <row r="233">
      <c r="A233">
        <f t="shared" si="17"/>
        <v>12</v>
      </c>
      <c r="B233">
        <f t="shared" si="18"/>
        <v>1889</v>
      </c>
      <c r="C233" s="77">
        <f t="shared" si="3"/>
        <v>1889.916667</v>
      </c>
      <c r="D233" s="71" t="s">
        <v>116</v>
      </c>
      <c r="E233" s="162">
        <v>7.80194198</v>
      </c>
      <c r="F233" s="163">
        <v>323.225</v>
      </c>
      <c r="G233" s="163">
        <v>247.0795</v>
      </c>
      <c r="H233" s="163">
        <v>281.5238529</v>
      </c>
      <c r="I233" s="163">
        <v>323.225</v>
      </c>
      <c r="J233" s="163">
        <v>7.80194198</v>
      </c>
      <c r="K233" s="163">
        <v>7.80194198</v>
      </c>
      <c r="L233" s="163">
        <v>20.67</v>
      </c>
      <c r="M233" s="164">
        <v>16.61033808</v>
      </c>
      <c r="N233" s="19">
        <f t="shared" ref="N233:T233" si="233">F233/F232/$E233*$E232-1</f>
        <v>-0.01443121821</v>
      </c>
      <c r="O233" s="19">
        <f t="shared" si="233"/>
        <v>-0.008598376351</v>
      </c>
      <c r="P233" s="19">
        <f t="shared" si="233"/>
        <v>-0.00834312761</v>
      </c>
      <c r="Q233" s="19">
        <f t="shared" si="233"/>
        <v>-0.01443121821</v>
      </c>
      <c r="R233" s="19">
        <f t="shared" si="233"/>
        <v>0</v>
      </c>
      <c r="S233" s="19">
        <f t="shared" si="233"/>
        <v>0</v>
      </c>
      <c r="T233" s="19">
        <f t="shared" si="233"/>
        <v>-0.01219556493</v>
      </c>
      <c r="U233" s="166">
        <v>0.0</v>
      </c>
      <c r="V233" s="166">
        <v>0.0</v>
      </c>
      <c r="W233" s="19">
        <f t="array" ref="W233">mmult(N233:T233,'Parameters &amp; Main Results'!$B$6:$B$12)-'Parameters &amp; Main Results'!$B$16/12+mmult(U233:V233,'Parameters &amp; Main Results'!$B$14:$B$15)</f>
        <v>-0.01301467441</v>
      </c>
      <c r="X233" s="77">
        <f t="shared" si="5"/>
        <v>10519.29505</v>
      </c>
      <c r="Y233" s="77">
        <f>X233/offset(X233,'Parameters &amp; Main Results'!$B$32,0)</f>
        <v>13.32977581</v>
      </c>
      <c r="Z233" s="77">
        <f>sumproduct(X233:offset(X233,'Parameters &amp; Main Results'!$B$32-1,0) , 'Cash Flow Assist'!$P$11:offset('Cash Flow Assist'!$P$11,'Parameters &amp; Main Results'!$B$32-1,0)  )/offset(X233,'Parameters &amp; Main Results'!$B$32,0)</f>
        <v>3503.335075</v>
      </c>
      <c r="AA233" s="77">
        <f>sumproduct(X233:offset(X233,'Parameters &amp; Main Results'!$B$32-1,0),'Parameters &amp; Main Results'!$B$36:offset('Parameters &amp; Main Results'!$B$36,'Parameters &amp; Main Results'!$B$32-1,0)   )/offset(X233,'Parameters &amp; Main Results'!$B$32,0)</f>
        <v>0.792923988</v>
      </c>
      <c r="AB233" s="167">
        <f t="shared" si="6"/>
        <v>-0.03494048527</v>
      </c>
    </row>
    <row r="234">
      <c r="A234">
        <f t="shared" si="17"/>
        <v>1</v>
      </c>
      <c r="B234">
        <f t="shared" si="18"/>
        <v>1890</v>
      </c>
      <c r="C234" s="77">
        <f t="shared" si="3"/>
        <v>1890</v>
      </c>
      <c r="D234" s="71" t="s">
        <v>116</v>
      </c>
      <c r="E234" s="162">
        <v>7.6116519</v>
      </c>
      <c r="F234" s="163">
        <v>327.8647</v>
      </c>
      <c r="G234" s="163">
        <v>244.8019</v>
      </c>
      <c r="H234" s="163">
        <v>282.79305627</v>
      </c>
      <c r="I234" s="163">
        <v>327.8647</v>
      </c>
      <c r="J234" s="163">
        <v>7.6116519</v>
      </c>
      <c r="K234" s="163">
        <v>7.6116519</v>
      </c>
      <c r="L234" s="163">
        <v>20.67</v>
      </c>
      <c r="M234" s="164">
        <v>17.22007198</v>
      </c>
      <c r="N234" s="19">
        <f t="shared" ref="N234:T234" si="234">F234/F233/$E234*$E233-1</f>
        <v>0.03971309477</v>
      </c>
      <c r="O234" s="19">
        <f t="shared" si="234"/>
        <v>0.0155513037</v>
      </c>
      <c r="P234" s="19">
        <f t="shared" si="234"/>
        <v>0.02962088099</v>
      </c>
      <c r="Q234" s="19">
        <f t="shared" si="234"/>
        <v>0.03971309477</v>
      </c>
      <c r="R234" s="19">
        <f t="shared" si="234"/>
        <v>0</v>
      </c>
      <c r="S234" s="19">
        <f t="shared" si="234"/>
        <v>0</v>
      </c>
      <c r="T234" s="19">
        <f t="shared" si="234"/>
        <v>0.02499984005</v>
      </c>
      <c r="U234" s="166">
        <v>0.0</v>
      </c>
      <c r="V234" s="166">
        <v>0.0</v>
      </c>
      <c r="W234" s="19">
        <f t="array" ref="W234">mmult(N234:T234,'Parameters &amp; Main Results'!$B$6:$B$12)-'Parameters &amp; Main Results'!$B$16/12+mmult(U234:V234,'Parameters &amp; Main Results'!$B$14:$B$15)</f>
        <v>0.03363098034</v>
      </c>
      <c r="X234" s="77">
        <f t="shared" si="5"/>
        <v>10658.00552</v>
      </c>
      <c r="Y234" s="77">
        <f>X234/offset(X234,'Parameters &amp; Main Results'!$B$32,0)</f>
        <v>14.08162778</v>
      </c>
      <c r="Z234" s="77">
        <f>sumproduct(X234:offset(X234,'Parameters &amp; Main Results'!$B$32-1,0) , 'Cash Flow Assist'!$P$11:offset('Cash Flow Assist'!$P$11,'Parameters &amp; Main Results'!$B$32-1,0)  )/offset(X234,'Parameters &amp; Main Results'!$B$32,0)</f>
        <v>3639.914806</v>
      </c>
      <c r="AA234" s="77">
        <f>sumproduct(X234:offset(X234,'Parameters &amp; Main Results'!$B$32-1,0),'Parameters &amp; Main Results'!$B$36:offset('Parameters &amp; Main Results'!$B$36,'Parameters &amp; Main Results'!$B$32-1,0)   )/offset(X234,'Parameters &amp; Main Results'!$B$32,0)</f>
        <v>0.8244155581</v>
      </c>
      <c r="AB234" s="167">
        <f t="shared" si="6"/>
        <v>0</v>
      </c>
    </row>
    <row r="235">
      <c r="A235">
        <f t="shared" si="17"/>
        <v>2</v>
      </c>
      <c r="B235">
        <f t="shared" si="18"/>
        <v>1890</v>
      </c>
      <c r="C235" s="77">
        <f t="shared" si="3"/>
        <v>1890.083333</v>
      </c>
      <c r="D235" s="71" t="s">
        <v>116</v>
      </c>
      <c r="E235" s="162">
        <v>7.6116519</v>
      </c>
      <c r="F235" s="163">
        <v>325.1997</v>
      </c>
      <c r="G235" s="163">
        <v>241.0795</v>
      </c>
      <c r="H235" s="163">
        <v>284.06798163</v>
      </c>
      <c r="I235" s="163">
        <v>325.1997</v>
      </c>
      <c r="J235" s="163">
        <v>7.6116519</v>
      </c>
      <c r="K235" s="163">
        <v>7.6116519</v>
      </c>
      <c r="L235" s="163">
        <v>20.67</v>
      </c>
      <c r="M235" s="164">
        <v>17.02681498</v>
      </c>
      <c r="N235" s="19">
        <f t="shared" ref="N235:T235" si="235">F235/F234/$E235*$E234-1</f>
        <v>-0.008128352946</v>
      </c>
      <c r="O235" s="19">
        <f t="shared" si="235"/>
        <v>-0.01520576433</v>
      </c>
      <c r="P235" s="19">
        <f t="shared" si="235"/>
        <v>0.004508333326</v>
      </c>
      <c r="Q235" s="19">
        <f t="shared" si="235"/>
        <v>-0.008128352946</v>
      </c>
      <c r="R235" s="19">
        <f t="shared" si="235"/>
        <v>0</v>
      </c>
      <c r="S235" s="19">
        <f t="shared" si="235"/>
        <v>0</v>
      </c>
      <c r="T235" s="19">
        <f t="shared" si="235"/>
        <v>0</v>
      </c>
      <c r="U235" s="166">
        <v>0.0</v>
      </c>
      <c r="V235" s="166">
        <v>0.0</v>
      </c>
      <c r="W235" s="19">
        <f t="array" ref="W235">mmult(N235:T235,'Parameters &amp; Main Results'!$B$6:$B$12)-'Parameters &amp; Main Results'!$B$16/12+mmult(U235:V235,'Parameters &amp; Main Results'!$B$14:$B$15)</f>
        <v>-0.009939372459</v>
      </c>
      <c r="X235" s="77">
        <f t="shared" si="5"/>
        <v>10311.22879</v>
      </c>
      <c r="Y235" s="77">
        <f>X235/offset(X235,'Parameters &amp; Main Results'!$B$32,0)</f>
        <v>13.89265598</v>
      </c>
      <c r="Z235" s="77">
        <f>sumproduct(X235:offset(X235,'Parameters &amp; Main Results'!$B$32-1,0) , 'Cash Flow Assist'!$P$11:offset('Cash Flow Assist'!$P$11,'Parameters &amp; Main Results'!$B$32-1,0)  )/offset(X235,'Parameters &amp; Main Results'!$B$32,0)</f>
        <v>3698.499112</v>
      </c>
      <c r="AA235" s="77">
        <f>sumproduct(X235:offset(X235,'Parameters &amp; Main Results'!$B$32-1,0),'Parameters &amp; Main Results'!$B$36:offset('Parameters &amp; Main Results'!$B$36,'Parameters &amp; Main Results'!$B$32-1,0)   )/offset(X235,'Parameters &amp; Main Results'!$B$32,0)</f>
        <v>0.8386366499</v>
      </c>
      <c r="AB235" s="167">
        <f t="shared" si="6"/>
        <v>-0.008128352946</v>
      </c>
    </row>
    <row r="236">
      <c r="A236">
        <f t="shared" si="17"/>
        <v>3</v>
      </c>
      <c r="B236">
        <f t="shared" si="18"/>
        <v>1890</v>
      </c>
      <c r="C236" s="77">
        <f t="shared" si="3"/>
        <v>1890.166667</v>
      </c>
      <c r="D236" s="71" t="s">
        <v>116</v>
      </c>
      <c r="E236" s="162">
        <v>7.6116519</v>
      </c>
      <c r="F236" s="163">
        <v>323.7686</v>
      </c>
      <c r="G236" s="163">
        <v>240.1352</v>
      </c>
      <c r="H236" s="163">
        <v>285.34865478</v>
      </c>
      <c r="I236" s="163">
        <v>323.7686</v>
      </c>
      <c r="J236" s="163">
        <v>7.6116519</v>
      </c>
      <c r="K236" s="163">
        <v>7.6116519</v>
      </c>
      <c r="L236" s="163">
        <v>20.67</v>
      </c>
      <c r="M236" s="164">
        <v>16.90112229</v>
      </c>
      <c r="N236" s="19">
        <f t="shared" ref="N236:T236" si="236">F236/F235/$E236*$E235-1</f>
        <v>-0.004400680566</v>
      </c>
      <c r="O236" s="19">
        <f t="shared" si="236"/>
        <v>-0.003916965151</v>
      </c>
      <c r="P236" s="19">
        <f t="shared" si="236"/>
        <v>0.004508333332</v>
      </c>
      <c r="Q236" s="19">
        <f t="shared" si="236"/>
        <v>-0.004400680566</v>
      </c>
      <c r="R236" s="19">
        <f t="shared" si="236"/>
        <v>0</v>
      </c>
      <c r="S236" s="19">
        <f t="shared" si="236"/>
        <v>0</v>
      </c>
      <c r="T236" s="19">
        <f t="shared" si="236"/>
        <v>0</v>
      </c>
      <c r="U236" s="166">
        <v>0.0</v>
      </c>
      <c r="V236" s="166">
        <v>0.0</v>
      </c>
      <c r="W236" s="19">
        <f t="array" ref="W236">mmult(N236:T236,'Parameters &amp; Main Results'!$B$6:$B$12)-'Parameters &amp; Main Results'!$B$16/12+mmult(U236:V236,'Parameters &amp; Main Results'!$B$14:$B$15)</f>
        <v>-0.004321418379</v>
      </c>
      <c r="X236" s="77">
        <f t="shared" si="5"/>
        <v>10414.74482</v>
      </c>
      <c r="Y236" s="77">
        <f>X236/offset(X236,'Parameters &amp; Main Results'!$B$32,0)</f>
        <v>14.13575988</v>
      </c>
      <c r="Z236" s="77">
        <f>sumproduct(X236:offset(X236,'Parameters &amp; Main Results'!$B$32-1,0) , 'Cash Flow Assist'!$P$11:offset('Cash Flow Assist'!$P$11,'Parameters &amp; Main Results'!$B$32-1,0)  )/offset(X236,'Parameters &amp; Main Results'!$B$32,0)</f>
        <v>3712.826267</v>
      </c>
      <c r="AA236" s="77">
        <f>sumproduct(X236:offset(X236,'Parameters &amp; Main Results'!$B$32-1,0),'Parameters &amp; Main Results'!$B$36:offset('Parameters &amp; Main Results'!$B$36,'Parameters &amp; Main Results'!$B$32-1,0)   )/offset(X236,'Parameters &amp; Main Results'!$B$32,0)</f>
        <v>0.8428755418</v>
      </c>
      <c r="AB236" s="167">
        <f t="shared" si="6"/>
        <v>-0.01249326323</v>
      </c>
    </row>
    <row r="237">
      <c r="A237">
        <f t="shared" si="17"/>
        <v>4</v>
      </c>
      <c r="B237">
        <f t="shared" si="18"/>
        <v>1890</v>
      </c>
      <c r="C237" s="77">
        <f t="shared" si="3"/>
        <v>1890.25</v>
      </c>
      <c r="D237" s="71" t="s">
        <v>116</v>
      </c>
      <c r="E237" s="162">
        <v>7.6116519</v>
      </c>
      <c r="F237" s="163">
        <v>331.5384</v>
      </c>
      <c r="G237" s="163">
        <v>239.8137</v>
      </c>
      <c r="H237" s="163">
        <v>286.63510163</v>
      </c>
      <c r="I237" s="163">
        <v>331.5384</v>
      </c>
      <c r="J237" s="163">
        <v>7.6116519</v>
      </c>
      <c r="K237" s="163">
        <v>7.6116519</v>
      </c>
      <c r="L237" s="163">
        <v>20.67</v>
      </c>
      <c r="M237" s="164">
        <v>17.25785454</v>
      </c>
      <c r="N237" s="19">
        <f t="shared" ref="N237:T237" si="237">F237/F236/$E237*$E236-1</f>
        <v>0.02399800351</v>
      </c>
      <c r="O237" s="19">
        <f t="shared" si="237"/>
        <v>-0.001338829126</v>
      </c>
      <c r="P237" s="19">
        <f t="shared" si="237"/>
        <v>0.004508333326</v>
      </c>
      <c r="Q237" s="19">
        <f t="shared" si="237"/>
        <v>0.02399800351</v>
      </c>
      <c r="R237" s="19">
        <f t="shared" si="237"/>
        <v>0</v>
      </c>
      <c r="S237" s="19">
        <f t="shared" si="237"/>
        <v>0</v>
      </c>
      <c r="T237" s="19">
        <f t="shared" si="237"/>
        <v>0</v>
      </c>
      <c r="U237" s="166">
        <v>0.0</v>
      </c>
      <c r="V237" s="166">
        <v>0.0</v>
      </c>
      <c r="W237" s="19">
        <f t="array" ref="W237">mmult(N237:T237,'Parameters &amp; Main Results'!$B$6:$B$12)-'Parameters &amp; Main Results'!$B$16/12+mmult(U237:V237,'Parameters &amp; Main Results'!$B$14:$B$15)</f>
        <v>0.01762212869</v>
      </c>
      <c r="X237" s="77">
        <f t="shared" si="5"/>
        <v>10459.94662</v>
      </c>
      <c r="Y237" s="77">
        <f>X237/offset(X237,'Parameters &amp; Main Results'!$B$32,0)</f>
        <v>14.28129631</v>
      </c>
      <c r="Z237" s="77">
        <f>sumproduct(X237:offset(X237,'Parameters &amp; Main Results'!$B$32-1,0) , 'Cash Flow Assist'!$P$11:offset('Cash Flow Assist'!$P$11,'Parameters &amp; Main Results'!$B$32-1,0)  )/offset(X237,'Parameters &amp; Main Results'!$B$32,0)</f>
        <v>3721.628602</v>
      </c>
      <c r="AA237" s="77">
        <f>sumproduct(X237:offset(X237,'Parameters &amp; Main Results'!$B$32-1,0),'Parameters &amp; Main Results'!$B$36:offset('Parameters &amp; Main Results'!$B$36,'Parameters &amp; Main Results'!$B$32-1,0)   )/offset(X237,'Parameters &amp; Main Results'!$B$32,0)</f>
        <v>0.8460774166</v>
      </c>
      <c r="AB237" s="167">
        <f t="shared" si="6"/>
        <v>0</v>
      </c>
    </row>
    <row r="238">
      <c r="A238">
        <f t="shared" si="17"/>
        <v>5</v>
      </c>
      <c r="B238">
        <f t="shared" si="18"/>
        <v>1890</v>
      </c>
      <c r="C238" s="77">
        <f t="shared" si="3"/>
        <v>1890.333333</v>
      </c>
      <c r="D238" s="71" t="s">
        <v>116</v>
      </c>
      <c r="E238" s="162">
        <v>7.70679289</v>
      </c>
      <c r="F238" s="163">
        <v>346.7054</v>
      </c>
      <c r="G238" s="163">
        <v>240.5857</v>
      </c>
      <c r="H238" s="163">
        <v>287.92734821</v>
      </c>
      <c r="I238" s="163">
        <v>346.7054</v>
      </c>
      <c r="J238" s="163">
        <v>7.70679289</v>
      </c>
      <c r="K238" s="163">
        <v>7.70679289</v>
      </c>
      <c r="L238" s="163">
        <v>20.67</v>
      </c>
      <c r="M238" s="164">
        <v>17.78643049</v>
      </c>
      <c r="N238" s="19">
        <f t="shared" ref="N238:T238" si="238">F238/F237/$E238*$E237-1</f>
        <v>0.03283750364</v>
      </c>
      <c r="O238" s="19">
        <f t="shared" si="238"/>
        <v>-0.009165657295</v>
      </c>
      <c r="P238" s="19">
        <f t="shared" si="238"/>
        <v>-0.007892404398</v>
      </c>
      <c r="Q238" s="19">
        <f t="shared" si="238"/>
        <v>0.03283750364</v>
      </c>
      <c r="R238" s="19">
        <f t="shared" si="238"/>
        <v>0</v>
      </c>
      <c r="S238" s="19">
        <f t="shared" si="238"/>
        <v>0</v>
      </c>
      <c r="T238" s="19">
        <f t="shared" si="238"/>
        <v>-0.01234508198</v>
      </c>
      <c r="U238" s="166">
        <v>0.0</v>
      </c>
      <c r="V238" s="166">
        <v>0.0</v>
      </c>
      <c r="W238" s="19">
        <f t="array" ref="W238">mmult(N238:T238,'Parameters &amp; Main Results'!$B$6:$B$12)-'Parameters &amp; Main Results'!$B$16/12+mmult(U238:V238,'Parameters &amp; Main Results'!$B$14:$B$15)</f>
        <v>0.02229504674</v>
      </c>
      <c r="X238" s="77">
        <f t="shared" si="5"/>
        <v>10278.81207</v>
      </c>
      <c r="Y238" s="77">
        <f>X238/offset(X238,'Parameters &amp; Main Results'!$B$32,0)</f>
        <v>14.55294282</v>
      </c>
      <c r="Z238" s="77">
        <f>sumproduct(X238:offset(X238,'Parameters &amp; Main Results'!$B$32-1,0) , 'Cash Flow Assist'!$P$11:offset('Cash Flow Assist'!$P$11,'Parameters &amp; Main Results'!$B$32-1,0)  )/offset(X238,'Parameters &amp; Main Results'!$B$32,0)</f>
        <v>3845.476278</v>
      </c>
      <c r="AA238" s="77">
        <f>sumproduct(X238:offset(X238,'Parameters &amp; Main Results'!$B$32-1,0),'Parameters &amp; Main Results'!$B$36:offset('Parameters &amp; Main Results'!$B$36,'Parameters &amp; Main Results'!$B$32-1,0)   )/offset(X238,'Parameters &amp; Main Results'!$B$32,0)</f>
        <v>0.8754327157</v>
      </c>
      <c r="AB238" s="167">
        <f t="shared" si="6"/>
        <v>0</v>
      </c>
    </row>
    <row r="239">
      <c r="A239">
        <f t="shared" si="17"/>
        <v>6</v>
      </c>
      <c r="B239">
        <f t="shared" si="18"/>
        <v>1890</v>
      </c>
      <c r="C239" s="77">
        <f t="shared" si="3"/>
        <v>1890.416667</v>
      </c>
      <c r="D239" s="71" t="s">
        <v>116</v>
      </c>
      <c r="E239" s="162">
        <v>7.70679289</v>
      </c>
      <c r="F239" s="163">
        <v>345.2705</v>
      </c>
      <c r="G239" s="163">
        <v>241.7355</v>
      </c>
      <c r="H239" s="163">
        <v>289.22542068</v>
      </c>
      <c r="I239" s="163">
        <v>345.2705</v>
      </c>
      <c r="J239" s="163">
        <v>7.70679289</v>
      </c>
      <c r="K239" s="163">
        <v>7.70679289</v>
      </c>
      <c r="L239" s="163">
        <v>20.67</v>
      </c>
      <c r="M239" s="164">
        <v>17.68436084</v>
      </c>
      <c r="N239" s="19">
        <f t="shared" ref="N239:T239" si="239">F239/F238/$E239*$E238-1</f>
        <v>-0.004138672198</v>
      </c>
      <c r="O239" s="19">
        <f t="shared" si="239"/>
        <v>0.004779170167</v>
      </c>
      <c r="P239" s="19">
        <f t="shared" si="239"/>
        <v>0.004508333363</v>
      </c>
      <c r="Q239" s="19">
        <f t="shared" si="239"/>
        <v>-0.004138672198</v>
      </c>
      <c r="R239" s="19">
        <f t="shared" si="239"/>
        <v>0</v>
      </c>
      <c r="S239" s="19">
        <f t="shared" si="239"/>
        <v>0</v>
      </c>
      <c r="T239" s="19">
        <f t="shared" si="239"/>
        <v>0</v>
      </c>
      <c r="U239" s="166">
        <v>0.0</v>
      </c>
      <c r="V239" s="166">
        <v>0.0</v>
      </c>
      <c r="W239" s="19">
        <f t="array" ref="W239">mmult(N239:T239,'Parameters &amp; Main Results'!$B$6:$B$12)-'Parameters &amp; Main Results'!$B$16/12+mmult(U239:V239,'Parameters &amp; Main Results'!$B$14:$B$15)</f>
        <v>-0.001950878274</v>
      </c>
      <c r="X239" s="77">
        <f t="shared" si="5"/>
        <v>10054.64333</v>
      </c>
      <c r="Y239" s="77">
        <f>X239/offset(X239,'Parameters &amp; Main Results'!$B$32,0)</f>
        <v>14.64197823</v>
      </c>
      <c r="Z239" s="77">
        <f>sumproduct(X239:offset(X239,'Parameters &amp; Main Results'!$B$32-1,0) , 'Cash Flow Assist'!$P$11:offset('Cash Flow Assist'!$P$11,'Parameters &amp; Main Results'!$B$32-1,0)  )/offset(X239,'Parameters &amp; Main Results'!$B$32,0)</f>
        <v>3941.322766</v>
      </c>
      <c r="AA239" s="77">
        <f>sumproduct(X239:offset(X239,'Parameters &amp; Main Results'!$B$32-1,0),'Parameters &amp; Main Results'!$B$36:offset('Parameters &amp; Main Results'!$B$36,'Parameters &amp; Main Results'!$B$32-1,0)   )/offset(X239,'Parameters &amp; Main Results'!$B$32,0)</f>
        <v>0.8988640075</v>
      </c>
      <c r="AB239" s="167">
        <f t="shared" si="6"/>
        <v>-0.004138672198</v>
      </c>
    </row>
    <row r="240">
      <c r="A240">
        <f t="shared" si="17"/>
        <v>7</v>
      </c>
      <c r="B240">
        <f t="shared" si="18"/>
        <v>1890</v>
      </c>
      <c r="C240" s="77">
        <f t="shared" si="3"/>
        <v>1890.5</v>
      </c>
      <c r="D240" s="71" t="s">
        <v>116</v>
      </c>
      <c r="E240" s="162">
        <v>7.70679289</v>
      </c>
      <c r="F240" s="163">
        <v>343.8866</v>
      </c>
      <c r="G240" s="163">
        <v>243.1284</v>
      </c>
      <c r="H240" s="163">
        <v>290.52934528</v>
      </c>
      <c r="I240" s="163">
        <v>343.8866</v>
      </c>
      <c r="J240" s="163">
        <v>7.70679289</v>
      </c>
      <c r="K240" s="163">
        <v>7.70679289</v>
      </c>
      <c r="L240" s="163">
        <v>20.67</v>
      </c>
      <c r="M240" s="164">
        <v>17.58929544</v>
      </c>
      <c r="N240" s="19">
        <f t="shared" ref="N240:T240" si="240">F240/F239/$E240*$E239-1</f>
        <v>-0.004008161717</v>
      </c>
      <c r="O240" s="19">
        <f t="shared" si="240"/>
        <v>0.005762082938</v>
      </c>
      <c r="P240" s="19">
        <f t="shared" si="240"/>
        <v>0.004508333316</v>
      </c>
      <c r="Q240" s="19">
        <f t="shared" si="240"/>
        <v>-0.004008161717</v>
      </c>
      <c r="R240" s="19">
        <f t="shared" si="240"/>
        <v>0</v>
      </c>
      <c r="S240" s="19">
        <f t="shared" si="240"/>
        <v>0</v>
      </c>
      <c r="T240" s="19">
        <f t="shared" si="240"/>
        <v>0</v>
      </c>
      <c r="U240" s="166">
        <v>0.0</v>
      </c>
      <c r="V240" s="166">
        <v>0.0</v>
      </c>
      <c r="W240" s="19">
        <f t="array" ref="W240">mmult(N240:T240,'Parameters &amp; Main Results'!$B$6:$B$12)-'Parameters &amp; Main Results'!$B$16/12+mmult(U240:V240,'Parameters &amp; Main Results'!$B$14:$B$15)</f>
        <v>-0.00160726722</v>
      </c>
      <c r="X240" s="77">
        <f t="shared" si="5"/>
        <v>10074.29706</v>
      </c>
      <c r="Y240" s="77">
        <f>X240/offset(X240,'Parameters &amp; Main Results'!$B$32,0)</f>
        <v>14.01155237</v>
      </c>
      <c r="Z240" s="77">
        <f>sumproduct(X240:offset(X240,'Parameters &amp; Main Results'!$B$32-1,0) , 'Cash Flow Assist'!$P$11:offset('Cash Flow Assist'!$P$11,'Parameters &amp; Main Results'!$B$32-1,0)  )/offset(X240,'Parameters &amp; Main Results'!$B$32,0)</f>
        <v>3751.237824</v>
      </c>
      <c r="AA240" s="77">
        <f>sumproduct(X240:offset(X240,'Parameters &amp; Main Results'!$B$32-1,0),'Parameters &amp; Main Results'!$B$36:offset('Parameters &amp; Main Results'!$B$36,'Parameters &amp; Main Results'!$B$32-1,0)   )/offset(X240,'Parameters &amp; Main Results'!$B$32,0)</f>
        <v>0.8570198737</v>
      </c>
      <c r="AB240" s="167">
        <f t="shared" si="6"/>
        <v>-0.008130245448</v>
      </c>
    </row>
    <row r="241">
      <c r="A241">
        <f t="shared" si="17"/>
        <v>8</v>
      </c>
      <c r="B241">
        <f t="shared" si="18"/>
        <v>1890</v>
      </c>
      <c r="C241" s="77">
        <f t="shared" si="3"/>
        <v>1890.583333</v>
      </c>
      <c r="D241" s="71" t="s">
        <v>116</v>
      </c>
      <c r="E241" s="162">
        <v>7.99223207</v>
      </c>
      <c r="F241" s="163">
        <v>336.9001</v>
      </c>
      <c r="G241" s="163">
        <v>246.0325</v>
      </c>
      <c r="H241" s="163">
        <v>291.83914841</v>
      </c>
      <c r="I241" s="163">
        <v>336.9001</v>
      </c>
      <c r="J241" s="163">
        <v>7.99223207</v>
      </c>
      <c r="K241" s="163">
        <v>7.99223207</v>
      </c>
      <c r="L241" s="163">
        <v>20.67</v>
      </c>
      <c r="M241" s="164">
        <v>16.59679113</v>
      </c>
      <c r="N241" s="19">
        <f t="shared" ref="N241:T241" si="241">F241/F240/$E241*$E240-1</f>
        <v>-0.05530527866</v>
      </c>
      <c r="O241" s="19">
        <f t="shared" si="241"/>
        <v>-0.02419645928</v>
      </c>
      <c r="P241" s="19">
        <f t="shared" si="241"/>
        <v>-0.03136725593</v>
      </c>
      <c r="Q241" s="19">
        <f t="shared" si="241"/>
        <v>-0.05530527866</v>
      </c>
      <c r="R241" s="19">
        <f t="shared" si="241"/>
        <v>0</v>
      </c>
      <c r="S241" s="19">
        <f t="shared" si="241"/>
        <v>0</v>
      </c>
      <c r="T241" s="19">
        <f t="shared" si="241"/>
        <v>-0.03571457604</v>
      </c>
      <c r="U241" s="166">
        <v>0.0</v>
      </c>
      <c r="V241" s="166">
        <v>0.0</v>
      </c>
      <c r="W241" s="19">
        <f t="array" ref="W241">mmult(N241:T241,'Parameters &amp; Main Results'!$B$6:$B$12)-'Parameters &amp; Main Results'!$B$16/12+mmult(U241:V241,'Parameters &amp; Main Results'!$B$14:$B$15)</f>
        <v>-0.04756974048</v>
      </c>
      <c r="X241" s="77">
        <f t="shared" si="5"/>
        <v>10090.51521</v>
      </c>
      <c r="Y241" s="77">
        <f>X241/offset(X241,'Parameters &amp; Main Results'!$B$32,0)</f>
        <v>14.08273304</v>
      </c>
      <c r="Z241" s="77">
        <f>sumproduct(X241:offset(X241,'Parameters &amp; Main Results'!$B$32-1,0) , 'Cash Flow Assist'!$P$11:offset('Cash Flow Assist'!$P$11,'Parameters &amp; Main Results'!$B$32-1,0)  )/offset(X241,'Parameters &amp; Main Results'!$B$32,0)</f>
        <v>3751.17814</v>
      </c>
      <c r="AA241" s="77">
        <f>sumproduct(X241:offset(X241,'Parameters &amp; Main Results'!$B$32-1,0),'Parameters &amp; Main Results'!$B$36:offset('Parameters &amp; Main Results'!$B$36,'Parameters &amp; Main Results'!$B$32-1,0)   )/offset(X241,'Parameters &amp; Main Results'!$B$32,0)</f>
        <v>0.8587274979</v>
      </c>
      <c r="AB241" s="167">
        <f t="shared" si="6"/>
        <v>-0.06298587862</v>
      </c>
    </row>
    <row r="242">
      <c r="A242">
        <f t="shared" si="17"/>
        <v>9</v>
      </c>
      <c r="B242">
        <f t="shared" si="18"/>
        <v>1890</v>
      </c>
      <c r="C242" s="77">
        <f t="shared" si="3"/>
        <v>1890.666667</v>
      </c>
      <c r="D242" s="71" t="s">
        <v>116</v>
      </c>
      <c r="E242" s="162">
        <v>8.08738116</v>
      </c>
      <c r="F242" s="163">
        <v>332.3888</v>
      </c>
      <c r="G242" s="163">
        <v>249.414</v>
      </c>
      <c r="H242" s="163">
        <v>293.15485657</v>
      </c>
      <c r="I242" s="163">
        <v>332.3888</v>
      </c>
      <c r="J242" s="163">
        <v>8.08738116</v>
      </c>
      <c r="K242" s="163">
        <v>8.08738116</v>
      </c>
      <c r="L242" s="163">
        <v>20.67</v>
      </c>
      <c r="M242" s="164">
        <v>16.169702</v>
      </c>
      <c r="N242" s="19">
        <f t="shared" ref="N242:T242" si="242">F242/F241/$E242*$E241-1</f>
        <v>-0.02499820396</v>
      </c>
      <c r="O242" s="19">
        <f t="shared" si="242"/>
        <v>0.001817287911</v>
      </c>
      <c r="P242" s="19">
        <f t="shared" si="242"/>
        <v>-0.007309837709</v>
      </c>
      <c r="Q242" s="19">
        <f t="shared" si="242"/>
        <v>-0.02499820396</v>
      </c>
      <c r="R242" s="19">
        <f t="shared" si="242"/>
        <v>0</v>
      </c>
      <c r="S242" s="19">
        <f t="shared" si="242"/>
        <v>0</v>
      </c>
      <c r="T242" s="19">
        <f t="shared" si="242"/>
        <v>-0.01176512991</v>
      </c>
      <c r="U242" s="166">
        <v>0.0</v>
      </c>
      <c r="V242" s="166">
        <v>0.0</v>
      </c>
      <c r="W242" s="19">
        <f t="array" ref="W242">mmult(N242:T242,'Parameters &amp; Main Results'!$B$6:$B$12)-'Parameters &amp; Main Results'!$B$16/12+mmult(U242:V242,'Parameters &amp; Main Results'!$B$14:$B$15)</f>
        <v>-0.01833599766</v>
      </c>
      <c r="X242" s="77">
        <f t="shared" si="5"/>
        <v>10594.49247</v>
      </c>
      <c r="Y242" s="77">
        <f>X242/offset(X242,'Parameters &amp; Main Results'!$B$32,0)</f>
        <v>15.13949039</v>
      </c>
      <c r="Z242" s="77">
        <f>sumproduct(X242:offset(X242,'Parameters &amp; Main Results'!$B$32-1,0) , 'Cash Flow Assist'!$P$11:offset('Cash Flow Assist'!$P$11,'Parameters &amp; Main Results'!$B$32-1,0)  )/offset(X242,'Parameters &amp; Main Results'!$B$32,0)</f>
        <v>3827.435461</v>
      </c>
      <c r="AA242" s="77">
        <f>sumproduct(X242:offset(X242,'Parameters &amp; Main Results'!$B$32-1,0),'Parameters &amp; Main Results'!$B$36:offset('Parameters &amp; Main Results'!$B$36,'Parameters &amp; Main Results'!$B$32-1,0)   )/offset(X242,'Parameters &amp; Main Results'!$B$32,0)</f>
        <v>0.8779056459</v>
      </c>
      <c r="AB242" s="167">
        <f t="shared" si="6"/>
        <v>-0.08640954873</v>
      </c>
    </row>
    <row r="243">
      <c r="A243">
        <f t="shared" si="17"/>
        <v>10</v>
      </c>
      <c r="B243">
        <f t="shared" si="18"/>
        <v>1890</v>
      </c>
      <c r="C243" s="77">
        <f t="shared" si="3"/>
        <v>1890.75</v>
      </c>
      <c r="D243" s="71" t="s">
        <v>116</v>
      </c>
      <c r="E243" s="162">
        <v>8.08738116</v>
      </c>
      <c r="F243" s="163">
        <v>318.4094</v>
      </c>
      <c r="G243" s="163">
        <v>246.4755</v>
      </c>
      <c r="H243" s="163">
        <v>294.47649638</v>
      </c>
      <c r="I243" s="163">
        <v>318.4094</v>
      </c>
      <c r="J243" s="163">
        <v>8.08738116</v>
      </c>
      <c r="K243" s="163">
        <v>8.08738116</v>
      </c>
      <c r="L243" s="163">
        <v>20.67</v>
      </c>
      <c r="M243" s="164">
        <v>15.48284916</v>
      </c>
      <c r="N243" s="19">
        <f t="shared" ref="N243:T243" si="243">F243/F242/$E243*$E242-1</f>
        <v>-0.04205737377</v>
      </c>
      <c r="O243" s="19">
        <f t="shared" si="243"/>
        <v>-0.01178161611</v>
      </c>
      <c r="P243" s="19">
        <f t="shared" si="243"/>
        <v>0.004508333328</v>
      </c>
      <c r="Q243" s="19">
        <f t="shared" si="243"/>
        <v>-0.04205737377</v>
      </c>
      <c r="R243" s="19">
        <f t="shared" si="243"/>
        <v>0</v>
      </c>
      <c r="S243" s="19">
        <f t="shared" si="243"/>
        <v>0</v>
      </c>
      <c r="T243" s="19">
        <f t="shared" si="243"/>
        <v>0</v>
      </c>
      <c r="U243" s="166">
        <v>0.0</v>
      </c>
      <c r="V243" s="166">
        <v>0.0</v>
      </c>
      <c r="W243" s="19">
        <f t="array" ref="W243">mmult(N243:T243,'Parameters &amp; Main Results'!$B$6:$B$12)-'Parameters &amp; Main Results'!$B$16/12+mmult(U243:V243,'Parameters &amp; Main Results'!$B$14:$B$15)</f>
        <v>-0.03453010102</v>
      </c>
      <c r="X243" s="77">
        <f t="shared" si="5"/>
        <v>10792.38155</v>
      </c>
      <c r="Y243" s="77">
        <f>X243/offset(X243,'Parameters &amp; Main Results'!$B$32,0)</f>
        <v>16.03778345</v>
      </c>
      <c r="Z243" s="77">
        <f>sumproduct(X243:offset(X243,'Parameters &amp; Main Results'!$B$32-1,0) , 'Cash Flow Assist'!$P$11:offset('Cash Flow Assist'!$P$11,'Parameters &amp; Main Results'!$B$32-1,0)  )/offset(X243,'Parameters &amp; Main Results'!$B$32,0)</f>
        <v>3965.486438</v>
      </c>
      <c r="AA243" s="77">
        <f>sumproduct(X243:offset(X243,'Parameters &amp; Main Results'!$B$32-1,0),'Parameters &amp; Main Results'!$B$36:offset('Parameters &amp; Main Results'!$B$36,'Parameters &amp; Main Results'!$B$32-1,0)   )/offset(X243,'Parameters &amp; Main Results'!$B$32,0)</f>
        <v>0.9115425268</v>
      </c>
      <c r="AB243" s="167">
        <f t="shared" si="6"/>
        <v>-0.1248327638</v>
      </c>
    </row>
    <row r="244">
      <c r="A244">
        <f t="shared" si="17"/>
        <v>11</v>
      </c>
      <c r="B244">
        <f t="shared" si="18"/>
        <v>1890</v>
      </c>
      <c r="C244" s="77">
        <f t="shared" si="3"/>
        <v>1890.833333</v>
      </c>
      <c r="D244" s="71" t="s">
        <v>116</v>
      </c>
      <c r="E244" s="162">
        <v>7.89709107</v>
      </c>
      <c r="F244" s="163">
        <v>296.249</v>
      </c>
      <c r="G244" s="163">
        <v>247.2553</v>
      </c>
      <c r="H244" s="163">
        <v>295.80409459</v>
      </c>
      <c r="I244" s="163">
        <v>296.249</v>
      </c>
      <c r="J244" s="163">
        <v>7.89709107</v>
      </c>
      <c r="K244" s="163">
        <v>7.89709107</v>
      </c>
      <c r="L244" s="163">
        <v>20.67</v>
      </c>
      <c r="M244" s="164">
        <v>14.74504349</v>
      </c>
      <c r="N244" s="19">
        <f t="shared" ref="N244:T244" si="244">F244/F243/$E244*$E243-1</f>
        <v>-0.04717799533</v>
      </c>
      <c r="O244" s="19">
        <f t="shared" si="244"/>
        <v>0.02733626487</v>
      </c>
      <c r="P244" s="19">
        <f t="shared" si="244"/>
        <v>0.02871319302</v>
      </c>
      <c r="Q244" s="19">
        <f t="shared" si="244"/>
        <v>-0.04717799533</v>
      </c>
      <c r="R244" s="19">
        <f t="shared" si="244"/>
        <v>0</v>
      </c>
      <c r="S244" s="19">
        <f t="shared" si="244"/>
        <v>0</v>
      </c>
      <c r="T244" s="19">
        <f t="shared" si="244"/>
        <v>0.02409622585</v>
      </c>
      <c r="U244" s="166">
        <v>0.0</v>
      </c>
      <c r="V244" s="166">
        <v>0.0</v>
      </c>
      <c r="W244" s="19">
        <f t="array" ref="W244">mmult(N244:T244,'Parameters &amp; Main Results'!$B$6:$B$12)-'Parameters &amp; Main Results'!$B$16/12+mmult(U244:V244,'Parameters &amp; Main Results'!$B$14:$B$15)</f>
        <v>-0.02859109695</v>
      </c>
      <c r="X244" s="77">
        <f t="shared" si="5"/>
        <v>11178.37186</v>
      </c>
      <c r="Y244" s="77">
        <f>X244/offset(X244,'Parameters &amp; Main Results'!$B$32,0)</f>
        <v>16.6162375</v>
      </c>
      <c r="Z244" s="77">
        <f>sumproduct(X244:offset(X244,'Parameters &amp; Main Results'!$B$32-1,0) , 'Cash Flow Assist'!$P$11:offset('Cash Flow Assist'!$P$11,'Parameters &amp; Main Results'!$B$32-1,0)  )/offset(X244,'Parameters &amp; Main Results'!$B$32,0)</f>
        <v>3951.60481</v>
      </c>
      <c r="AA244" s="77">
        <f>sumproduct(X244:offset(X244,'Parameters &amp; Main Results'!$B$32-1,0),'Parameters &amp; Main Results'!$B$36:offset('Parameters &amp; Main Results'!$B$36,'Parameters &amp; Main Results'!$B$32-1,0)   )/offset(X244,'Parameters &amp; Main Results'!$B$32,0)</f>
        <v>0.9105256595</v>
      </c>
      <c r="AB244" s="167">
        <f t="shared" si="6"/>
        <v>-0.1661213996</v>
      </c>
    </row>
    <row r="245">
      <c r="A245">
        <f t="shared" si="17"/>
        <v>12</v>
      </c>
      <c r="B245">
        <f t="shared" si="18"/>
        <v>1890</v>
      </c>
      <c r="C245" s="77">
        <f t="shared" si="3"/>
        <v>1890.916667</v>
      </c>
      <c r="D245" s="71" t="s">
        <v>116</v>
      </c>
      <c r="E245" s="162">
        <v>7.89709107</v>
      </c>
      <c r="F245" s="163">
        <v>290.3839</v>
      </c>
      <c r="G245" s="163">
        <v>246.0513</v>
      </c>
      <c r="H245" s="163">
        <v>297.13767805</v>
      </c>
      <c r="I245" s="163">
        <v>290.3839</v>
      </c>
      <c r="J245" s="163">
        <v>7.89709107</v>
      </c>
      <c r="K245" s="163">
        <v>7.89709107</v>
      </c>
      <c r="L245" s="163">
        <v>20.67</v>
      </c>
      <c r="M245" s="164">
        <v>14.44299123</v>
      </c>
      <c r="N245" s="19">
        <f t="shared" ref="N245:T245" si="245">F245/F244/$E245*$E244-1</f>
        <v>-0.01979787274</v>
      </c>
      <c r="O245" s="19">
        <f t="shared" si="245"/>
        <v>-0.004869460837</v>
      </c>
      <c r="P245" s="19">
        <f t="shared" si="245"/>
        <v>0.004508333334</v>
      </c>
      <c r="Q245" s="19">
        <f t="shared" si="245"/>
        <v>-0.01979787274</v>
      </c>
      <c r="R245" s="19">
        <f t="shared" si="245"/>
        <v>0</v>
      </c>
      <c r="S245" s="19">
        <f t="shared" si="245"/>
        <v>0</v>
      </c>
      <c r="T245" s="19">
        <f t="shared" si="245"/>
        <v>0</v>
      </c>
      <c r="U245" s="166">
        <v>0.0</v>
      </c>
      <c r="V245" s="166">
        <v>0.0</v>
      </c>
      <c r="W245" s="19">
        <f t="array" ref="W245">mmult(N245:T245,'Parameters &amp; Main Results'!$B$6:$B$12)-'Parameters &amp; Main Results'!$B$16/12+mmult(U245:V245,'Parameters &amp; Main Results'!$B$14:$B$15)</f>
        <v>-0.01610743643</v>
      </c>
      <c r="X245" s="77">
        <f t="shared" si="5"/>
        <v>11507.38049</v>
      </c>
      <c r="Y245" s="77">
        <f>X245/offset(X245,'Parameters &amp; Main Results'!$B$32,0)</f>
        <v>17.09831877</v>
      </c>
      <c r="Z245" s="77">
        <f>sumproduct(X245:offset(X245,'Parameters &amp; Main Results'!$B$32-1,0) , 'Cash Flow Assist'!$P$11:offset('Cash Flow Assist'!$P$11,'Parameters &amp; Main Results'!$B$32-1,0)  )/offset(X245,'Parameters &amp; Main Results'!$B$32,0)</f>
        <v>3934.382926</v>
      </c>
      <c r="AA245" s="77">
        <f>sumproduct(X245:offset(X245,'Parameters &amp; Main Results'!$B$32-1,0),'Parameters &amp; Main Results'!$B$36:offset('Parameters &amp; Main Results'!$B$36,'Parameters &amp; Main Results'!$B$32-1,0)   )/offset(X245,'Parameters &amp; Main Results'!$B$32,0)</f>
        <v>0.9089644856</v>
      </c>
      <c r="AB245" s="167">
        <f t="shared" si="6"/>
        <v>-0.182630422</v>
      </c>
    </row>
    <row r="246">
      <c r="A246">
        <f t="shared" si="17"/>
        <v>1</v>
      </c>
      <c r="B246">
        <f t="shared" si="18"/>
        <v>1891</v>
      </c>
      <c r="C246" s="77">
        <f t="shared" si="3"/>
        <v>1891</v>
      </c>
      <c r="D246" s="71" t="s">
        <v>116</v>
      </c>
      <c r="E246" s="162">
        <v>7.80194198</v>
      </c>
      <c r="F246" s="163">
        <v>306.6037</v>
      </c>
      <c r="G246" s="163">
        <v>243.33</v>
      </c>
      <c r="H246" s="163">
        <v>298.615938</v>
      </c>
      <c r="I246" s="163">
        <v>306.6037</v>
      </c>
      <c r="J246" s="163">
        <v>7.80194198</v>
      </c>
      <c r="K246" s="163">
        <v>7.80194198</v>
      </c>
      <c r="L246" s="163">
        <v>20.67</v>
      </c>
      <c r="M246" s="164">
        <v>15.42898009</v>
      </c>
      <c r="N246" s="19">
        <f t="shared" ref="N246:T246" si="246">F246/F245/$E246*$E245-1</f>
        <v>0.06873316782</v>
      </c>
      <c r="O246" s="19">
        <f t="shared" si="246"/>
        <v>0.001000794609</v>
      </c>
      <c r="P246" s="19">
        <f t="shared" si="246"/>
        <v>0.01723123787</v>
      </c>
      <c r="Q246" s="19">
        <f t="shared" si="246"/>
        <v>0.06873316782</v>
      </c>
      <c r="R246" s="19">
        <f t="shared" si="246"/>
        <v>0</v>
      </c>
      <c r="S246" s="19">
        <f t="shared" si="246"/>
        <v>0</v>
      </c>
      <c r="T246" s="19">
        <f t="shared" si="246"/>
        <v>0.01219556493</v>
      </c>
      <c r="U246" s="166">
        <v>0.0</v>
      </c>
      <c r="V246" s="166">
        <v>0.0</v>
      </c>
      <c r="W246" s="19">
        <f t="array" ref="W246">mmult(N246:T246,'Parameters &amp; Main Results'!$B$6:$B$12)-'Parameters &amp; Main Results'!$B$16/12+mmult(U246:V246,'Parameters &amp; Main Results'!$B$14:$B$15)</f>
        <v>0.05175840785</v>
      </c>
      <c r="X246" s="77">
        <f t="shared" si="5"/>
        <v>11695.76935</v>
      </c>
      <c r="Y246" s="77">
        <f>X246/offset(X246,'Parameters &amp; Main Results'!$B$32,0)</f>
        <v>17.79745163</v>
      </c>
      <c r="Z246" s="77">
        <f>sumproduct(X246:offset(X246,'Parameters &amp; Main Results'!$B$32-1,0) , 'Cash Flow Assist'!$P$11:offset('Cash Flow Assist'!$P$11,'Parameters &amp; Main Results'!$B$32-1,0)  )/offset(X246,'Parameters &amp; Main Results'!$B$32,0)</f>
        <v>4012.805112</v>
      </c>
      <c r="AA246" s="77">
        <f>sumproduct(X246:offset(X246,'Parameters &amp; Main Results'!$B$32-1,0),'Parameters &amp; Main Results'!$B$36:offset('Parameters &amp; Main Results'!$B$36,'Parameters &amp; Main Results'!$B$32-1,0)   )/offset(X246,'Parameters &amp; Main Results'!$B$32,0)</f>
        <v>0.9299108514</v>
      </c>
      <c r="AB246" s="167">
        <f t="shared" si="6"/>
        <v>-0.1264500216</v>
      </c>
    </row>
    <row r="247">
      <c r="A247">
        <f t="shared" si="17"/>
        <v>2</v>
      </c>
      <c r="B247">
        <f t="shared" si="18"/>
        <v>1891</v>
      </c>
      <c r="C247" s="77">
        <f t="shared" si="3"/>
        <v>1891.083333</v>
      </c>
      <c r="D247" s="71" t="s">
        <v>116</v>
      </c>
      <c r="E247" s="162">
        <v>7.89709107</v>
      </c>
      <c r="F247" s="163">
        <v>311.4755</v>
      </c>
      <c r="G247" s="163">
        <v>244.2512</v>
      </c>
      <c r="H247" s="163">
        <v>300.10155229</v>
      </c>
      <c r="I247" s="163">
        <v>311.4755</v>
      </c>
      <c r="J247" s="163">
        <v>7.89709107</v>
      </c>
      <c r="K247" s="163">
        <v>7.89709107</v>
      </c>
      <c r="L247" s="163">
        <v>20.67</v>
      </c>
      <c r="M247" s="164">
        <v>15.47652233</v>
      </c>
      <c r="N247" s="19">
        <f t="shared" ref="N247:T247" si="247">F247/F246/$E247*$E246-1</f>
        <v>0.003649494315</v>
      </c>
      <c r="O247" s="19">
        <f t="shared" si="247"/>
        <v>-0.008308433604</v>
      </c>
      <c r="P247" s="19">
        <f t="shared" si="247"/>
        <v>-0.007133567055</v>
      </c>
      <c r="Q247" s="19">
        <f t="shared" si="247"/>
        <v>0.003649494315</v>
      </c>
      <c r="R247" s="19">
        <f t="shared" si="247"/>
        <v>0</v>
      </c>
      <c r="S247" s="19">
        <f t="shared" si="247"/>
        <v>0</v>
      </c>
      <c r="T247" s="19">
        <f t="shared" si="247"/>
        <v>-0.01204862514</v>
      </c>
      <c r="U247" s="166">
        <v>0.0</v>
      </c>
      <c r="V247" s="166">
        <v>0.0</v>
      </c>
      <c r="W247" s="19">
        <f t="array" ref="W247">mmult(N247:T247,'Parameters &amp; Main Results'!$B$6:$B$12)-'Parameters &amp; Main Results'!$B$16/12+mmult(U247:V247,'Parameters &amp; Main Results'!$B$14:$B$15)</f>
        <v>0.0006183456687</v>
      </c>
      <c r="X247" s="77">
        <f t="shared" si="5"/>
        <v>11120.20524</v>
      </c>
      <c r="Y247" s="77">
        <f>X247/offset(X247,'Parameters &amp; Main Results'!$B$32,0)</f>
        <v>17.52300425</v>
      </c>
      <c r="Z247" s="77">
        <f>sumproduct(X247:offset(X247,'Parameters &amp; Main Results'!$B$32-1,0) , 'Cash Flow Assist'!$P$11:offset('Cash Flow Assist'!$P$11,'Parameters &amp; Main Results'!$B$32-1,0)  )/offset(X247,'Parameters &amp; Main Results'!$B$32,0)</f>
        <v>4138.024423</v>
      </c>
      <c r="AA247" s="77">
        <f>sumproduct(X247:offset(X247,'Parameters &amp; Main Results'!$B$32-1,0),'Parameters &amp; Main Results'!$B$36:offset('Parameters &amp; Main Results'!$B$36,'Parameters &amp; Main Results'!$B$32-1,0)   )/offset(X247,'Parameters &amp; Main Results'!$B$32,0)</f>
        <v>0.9619991052</v>
      </c>
      <c r="AB247" s="167">
        <f t="shared" si="6"/>
        <v>-0.123262006</v>
      </c>
    </row>
    <row r="248">
      <c r="A248">
        <f t="shared" si="17"/>
        <v>3</v>
      </c>
      <c r="B248">
        <f t="shared" si="18"/>
        <v>1891</v>
      </c>
      <c r="C248" s="77">
        <f t="shared" si="3"/>
        <v>1891.166667</v>
      </c>
      <c r="D248" s="71" t="s">
        <v>116</v>
      </c>
      <c r="E248" s="162">
        <v>7.99223207</v>
      </c>
      <c r="F248" s="163">
        <v>306.845</v>
      </c>
      <c r="G248" s="163">
        <v>245.9331</v>
      </c>
      <c r="H248" s="163">
        <v>301.59455751</v>
      </c>
      <c r="I248" s="163">
        <v>306.845</v>
      </c>
      <c r="J248" s="163">
        <v>7.99223207</v>
      </c>
      <c r="K248" s="163">
        <v>7.99223207</v>
      </c>
      <c r="L248" s="163">
        <v>20.67</v>
      </c>
      <c r="M248" s="164">
        <v>15.05162336</v>
      </c>
      <c r="N248" s="19">
        <f t="shared" ref="N248:T248" si="248">F248/F247/$E248*$E247-1</f>
        <v>-0.02659355004</v>
      </c>
      <c r="O248" s="19">
        <f t="shared" si="248"/>
        <v>-0.005100211746</v>
      </c>
      <c r="P248" s="19">
        <f t="shared" si="248"/>
        <v>-0.006988407182</v>
      </c>
      <c r="Q248" s="19">
        <f t="shared" si="248"/>
        <v>-0.02659355004</v>
      </c>
      <c r="R248" s="19">
        <f t="shared" si="248"/>
        <v>0</v>
      </c>
      <c r="S248" s="19">
        <f t="shared" si="248"/>
        <v>0</v>
      </c>
      <c r="T248" s="19">
        <f t="shared" si="248"/>
        <v>-0.01190418386</v>
      </c>
      <c r="U248" s="166">
        <v>0.0</v>
      </c>
      <c r="V248" s="166">
        <v>0.0</v>
      </c>
      <c r="W248" s="19">
        <f t="array" ref="W248">mmult(N248:T248,'Parameters &amp; Main Results'!$B$6:$B$12)-'Parameters &amp; Main Results'!$B$16/12+mmult(U248:V248,'Parameters &amp; Main Results'!$B$14:$B$15)</f>
        <v>-0.02126188213</v>
      </c>
      <c r="X248" s="77">
        <f t="shared" si="5"/>
        <v>11113.33335</v>
      </c>
      <c r="Y248" s="77">
        <f>X248/offset(X248,'Parameters &amp; Main Results'!$B$32,0)</f>
        <v>17.3498341</v>
      </c>
      <c r="Z248" s="77">
        <f>sumproduct(X248:offset(X248,'Parameters &amp; Main Results'!$B$32-1,0) , 'Cash Flow Assist'!$P$11:offset('Cash Flow Assist'!$P$11,'Parameters &amp; Main Results'!$B$32-1,0)  )/offset(X248,'Parameters &amp; Main Results'!$B$32,0)</f>
        <v>4083.294228</v>
      </c>
      <c r="AA248" s="77">
        <f>sumproduct(X248:offset(X248,'Parameters &amp; Main Results'!$B$32-1,0),'Parameters &amp; Main Results'!$B$36:offset('Parameters &amp; Main Results'!$B$36,'Parameters &amp; Main Results'!$B$32-1,0)   )/offset(X248,'Parameters &amp; Main Results'!$B$32,0)</f>
        <v>0.9518158926</v>
      </c>
      <c r="AB248" s="167">
        <f t="shared" si="6"/>
        <v>-0.1465775817</v>
      </c>
    </row>
    <row r="249">
      <c r="A249">
        <f t="shared" si="17"/>
        <v>4</v>
      </c>
      <c r="B249">
        <f t="shared" si="18"/>
        <v>1891</v>
      </c>
      <c r="C249" s="77">
        <f t="shared" si="3"/>
        <v>1891.25</v>
      </c>
      <c r="D249" s="71" t="s">
        <v>116</v>
      </c>
      <c r="E249" s="162">
        <v>8.08738116</v>
      </c>
      <c r="F249" s="163">
        <v>318.1511</v>
      </c>
      <c r="G249" s="163">
        <v>247.6205</v>
      </c>
      <c r="H249" s="163">
        <v>303.09499044</v>
      </c>
      <c r="I249" s="163">
        <v>318.1511</v>
      </c>
      <c r="J249" s="163">
        <v>8.08738116</v>
      </c>
      <c r="K249" s="163">
        <v>8.08738116</v>
      </c>
      <c r="L249" s="163">
        <v>20.67</v>
      </c>
      <c r="M249" s="164">
        <v>15.40894513</v>
      </c>
      <c r="N249" s="19">
        <f t="shared" ref="N249:T249" si="249">F249/F248/$E249*$E248-1</f>
        <v>0.02464765917</v>
      </c>
      <c r="O249" s="19">
        <f t="shared" si="249"/>
        <v>-0.004984637495</v>
      </c>
      <c r="P249" s="19">
        <f t="shared" si="249"/>
        <v>-0.006848661413</v>
      </c>
      <c r="Q249" s="19">
        <f t="shared" si="249"/>
        <v>0.02464765917</v>
      </c>
      <c r="R249" s="19">
        <f t="shared" si="249"/>
        <v>0</v>
      </c>
      <c r="S249" s="19">
        <f t="shared" si="249"/>
        <v>0</v>
      </c>
      <c r="T249" s="19">
        <f t="shared" si="249"/>
        <v>-0.01176512991</v>
      </c>
      <c r="U249" s="166">
        <v>0.0</v>
      </c>
      <c r="V249" s="166">
        <v>0.0</v>
      </c>
      <c r="W249" s="19">
        <f t="array" ref="W249">mmult(N249:T249,'Parameters &amp; Main Results'!$B$6:$B$12)-'Parameters &amp; Main Results'!$B$16/12+mmult(U249:V249,'Parameters &amp; Main Results'!$B$14:$B$15)</f>
        <v>0.01719791833</v>
      </c>
      <c r="X249" s="77">
        <f t="shared" si="5"/>
        <v>11354.75686</v>
      </c>
      <c r="Y249" s="77">
        <f>X249/offset(X249,'Parameters &amp; Main Results'!$B$32,0)</f>
        <v>17.47456007</v>
      </c>
      <c r="Z249" s="77">
        <f>sumproduct(X249:offset(X249,'Parameters &amp; Main Results'!$B$32-1,0) , 'Cash Flow Assist'!$P$11:offset('Cash Flow Assist'!$P$11,'Parameters &amp; Main Results'!$B$32-1,0)  )/offset(X249,'Parameters &amp; Main Results'!$B$32,0)</f>
        <v>4009.08867</v>
      </c>
      <c r="AA249" s="77">
        <f>sumproduct(X249:offset(X249,'Parameters &amp; Main Results'!$B$32-1,0),'Parameters &amp; Main Results'!$B$36:offset('Parameters &amp; Main Results'!$B$36,'Parameters &amp; Main Results'!$B$32-1,0)   )/offset(X249,'Parameters &amp; Main Results'!$B$32,0)</f>
        <v>0.9367729626</v>
      </c>
      <c r="AB249" s="167">
        <f t="shared" si="6"/>
        <v>-0.1255427168</v>
      </c>
    </row>
    <row r="250">
      <c r="A250">
        <f t="shared" si="17"/>
        <v>5</v>
      </c>
      <c r="B250">
        <f t="shared" si="18"/>
        <v>1891</v>
      </c>
      <c r="C250" s="77">
        <f t="shared" si="3"/>
        <v>1891.333333</v>
      </c>
      <c r="D250" s="71" t="s">
        <v>116</v>
      </c>
      <c r="E250" s="162">
        <v>7.99223207</v>
      </c>
      <c r="F250" s="163">
        <v>317.9904</v>
      </c>
      <c r="G250" s="163">
        <v>248.297</v>
      </c>
      <c r="H250" s="163">
        <v>304.60288801</v>
      </c>
      <c r="I250" s="163">
        <v>317.9904</v>
      </c>
      <c r="J250" s="163">
        <v>7.99223207</v>
      </c>
      <c r="K250" s="163">
        <v>7.99223207</v>
      </c>
      <c r="L250" s="163">
        <v>20.67</v>
      </c>
      <c r="M250" s="164">
        <v>15.56649523</v>
      </c>
      <c r="N250" s="19">
        <f t="shared" ref="N250:T250" si="250">F250/F249/$E250*$E249-1</f>
        <v>0.0113940768</v>
      </c>
      <c r="O250" s="19">
        <f t="shared" si="250"/>
        <v>0.01466972433</v>
      </c>
      <c r="P250" s="19">
        <f t="shared" si="250"/>
        <v>0.01693942442</v>
      </c>
      <c r="Q250" s="19">
        <f t="shared" si="250"/>
        <v>0.0113940768</v>
      </c>
      <c r="R250" s="19">
        <f t="shared" si="250"/>
        <v>0</v>
      </c>
      <c r="S250" s="19">
        <f t="shared" si="250"/>
        <v>0</v>
      </c>
      <c r="T250" s="19">
        <f t="shared" si="250"/>
        <v>0.01190519609</v>
      </c>
      <c r="U250" s="166">
        <v>0.0</v>
      </c>
      <c r="V250" s="166">
        <v>0.0</v>
      </c>
      <c r="W250" s="19">
        <f t="array" ref="W250">mmult(N250:T250,'Parameters &amp; Main Results'!$B$6:$B$12)-'Parameters &amp; Main Results'!$B$16/12+mmult(U250:V250,'Parameters &amp; Main Results'!$B$14:$B$15)</f>
        <v>0.01217132202</v>
      </c>
      <c r="X250" s="77">
        <f t="shared" si="5"/>
        <v>11162.78027</v>
      </c>
      <c r="Y250" s="77">
        <f>X250/offset(X250,'Parameters &amp; Main Results'!$B$32,0)</f>
        <v>17.81943956</v>
      </c>
      <c r="Z250" s="77">
        <f>sumproduct(X250:offset(X250,'Parameters &amp; Main Results'!$B$32-1,0) , 'Cash Flow Assist'!$P$11:offset('Cash Flow Assist'!$P$11,'Parameters &amp; Main Results'!$B$32-1,0)  )/offset(X250,'Parameters &amp; Main Results'!$B$32,0)</f>
        <v>4141.432524</v>
      </c>
      <c r="AA250" s="77">
        <f>sumproduct(X250:offset(X250,'Parameters &amp; Main Results'!$B$32-1,0),'Parameters &amp; Main Results'!$B$36:offset('Parameters &amp; Main Results'!$B$36,'Parameters &amp; Main Results'!$B$32-1,0)   )/offset(X250,'Parameters &amp; Main Results'!$B$32,0)</f>
        <v>0.9701989628</v>
      </c>
      <c r="AB250" s="167">
        <f t="shared" si="6"/>
        <v>-0.1155790833</v>
      </c>
    </row>
    <row r="251">
      <c r="A251">
        <f t="shared" si="17"/>
        <v>6</v>
      </c>
      <c r="B251">
        <f t="shared" si="18"/>
        <v>1891</v>
      </c>
      <c r="C251" s="77">
        <f t="shared" si="3"/>
        <v>1891.416667</v>
      </c>
      <c r="D251" s="71" t="s">
        <v>116</v>
      </c>
      <c r="E251" s="162">
        <v>7.80194198</v>
      </c>
      <c r="F251" s="163">
        <v>312.7113</v>
      </c>
      <c r="G251" s="163">
        <v>248.9754</v>
      </c>
      <c r="H251" s="163">
        <v>306.11828738</v>
      </c>
      <c r="I251" s="163">
        <v>312.7113</v>
      </c>
      <c r="J251" s="163">
        <v>7.80194198</v>
      </c>
      <c r="K251" s="163">
        <v>7.80194198</v>
      </c>
      <c r="L251" s="163">
        <v>20.67</v>
      </c>
      <c r="M251" s="164">
        <v>15.6582114</v>
      </c>
      <c r="N251" s="19">
        <f t="shared" ref="N251:T251" si="251">F251/F250/$E251*$E250-1</f>
        <v>0.007383737591</v>
      </c>
      <c r="O251" s="19">
        <f t="shared" si="251"/>
        <v>0.02718894367</v>
      </c>
      <c r="P251" s="19">
        <f t="shared" si="251"/>
        <v>0.02948643366</v>
      </c>
      <c r="Q251" s="19">
        <f t="shared" si="251"/>
        <v>0.007383737591</v>
      </c>
      <c r="R251" s="19">
        <f t="shared" si="251"/>
        <v>0</v>
      </c>
      <c r="S251" s="19">
        <f t="shared" si="251"/>
        <v>0</v>
      </c>
      <c r="T251" s="19">
        <f t="shared" si="251"/>
        <v>0.02439009294</v>
      </c>
      <c r="U251" s="166">
        <v>0.0</v>
      </c>
      <c r="V251" s="166">
        <v>0.0</v>
      </c>
      <c r="W251" s="19">
        <f t="array" ref="W251">mmult(N251:T251,'Parameters &amp; Main Results'!$B$6:$B$12)-'Parameters &amp; Main Results'!$B$16/12+mmult(U251:V251,'Parameters &amp; Main Results'!$B$14:$B$15)</f>
        <v>0.01229337244</v>
      </c>
      <c r="X251" s="77">
        <f t="shared" si="5"/>
        <v>11028.54826</v>
      </c>
      <c r="Y251" s="77">
        <f>X251/offset(X251,'Parameters &amp; Main Results'!$B$32,0)</f>
        <v>17.07295476</v>
      </c>
      <c r="Z251" s="77">
        <f>sumproduct(X251:offset(X251,'Parameters &amp; Main Results'!$B$32-1,0) , 'Cash Flow Assist'!$P$11:offset('Cash Flow Assist'!$P$11,'Parameters &amp; Main Results'!$B$32-1,0)  )/offset(X251,'Parameters &amp; Main Results'!$B$32,0)</f>
        <v>3999.925403</v>
      </c>
      <c r="AA251" s="77">
        <f>sumproduct(X251:offset(X251,'Parameters &amp; Main Results'!$B$32-1,0),'Parameters &amp; Main Results'!$B$36:offset('Parameters &amp; Main Results'!$B$36,'Parameters &amp; Main Results'!$B$32-1,0)   )/offset(X251,'Parameters &amp; Main Results'!$B$32,0)</f>
        <v>0.9392408381</v>
      </c>
      <c r="AB251" s="167">
        <f t="shared" si="6"/>
        <v>-0.1090487514</v>
      </c>
    </row>
    <row r="252">
      <c r="A252">
        <f t="shared" si="17"/>
        <v>7</v>
      </c>
      <c r="B252">
        <f t="shared" si="18"/>
        <v>1891</v>
      </c>
      <c r="C252" s="77">
        <f t="shared" si="3"/>
        <v>1891.5</v>
      </c>
      <c r="D252" s="71" t="s">
        <v>116</v>
      </c>
      <c r="E252" s="162">
        <v>7.70679289</v>
      </c>
      <c r="F252" s="163">
        <v>308.7193</v>
      </c>
      <c r="G252" s="163">
        <v>239.5856</v>
      </c>
      <c r="H252" s="163">
        <v>307.64122586</v>
      </c>
      <c r="I252" s="163">
        <v>308.7193</v>
      </c>
      <c r="J252" s="163">
        <v>7.70679289</v>
      </c>
      <c r="K252" s="163">
        <v>7.70679289</v>
      </c>
      <c r="L252" s="163">
        <v>20.67</v>
      </c>
      <c r="M252" s="164">
        <v>15.61791924</v>
      </c>
      <c r="N252" s="19">
        <f t="shared" ref="N252:T252" si="252">F252/F251/$E252*$E251-1</f>
        <v>-0.0005772431744</v>
      </c>
      <c r="O252" s="19">
        <f t="shared" si="252"/>
        <v>-0.02583325227</v>
      </c>
      <c r="P252" s="19">
        <f t="shared" si="252"/>
        <v>0.01738255501</v>
      </c>
      <c r="Q252" s="19">
        <f t="shared" si="252"/>
        <v>-0.0005772431744</v>
      </c>
      <c r="R252" s="19">
        <f t="shared" si="252"/>
        <v>0</v>
      </c>
      <c r="S252" s="19">
        <f t="shared" si="252"/>
        <v>0</v>
      </c>
      <c r="T252" s="19">
        <f t="shared" si="252"/>
        <v>0.012346133</v>
      </c>
      <c r="U252" s="166">
        <v>0.0</v>
      </c>
      <c r="V252" s="166">
        <v>0.0</v>
      </c>
      <c r="W252" s="19">
        <f t="array" ref="W252">mmult(N252:T252,'Parameters &amp; Main Results'!$B$6:$B$12)-'Parameters &amp; Main Results'!$B$16/12+mmult(U252:V252,'Parameters &amp; Main Results'!$B$14:$B$15)</f>
        <v>-0.006932912116</v>
      </c>
      <c r="X252" s="77">
        <f t="shared" si="5"/>
        <v>10894.61668</v>
      </c>
      <c r="Y252" s="77">
        <f>X252/offset(X252,'Parameters &amp; Main Results'!$B$32,0)</f>
        <v>16.65572729</v>
      </c>
      <c r="Z252" s="77">
        <f>sumproduct(X252:offset(X252,'Parameters &amp; Main Results'!$B$32-1,0) , 'Cash Flow Assist'!$P$11:offset('Cash Flow Assist'!$P$11,'Parameters &amp; Main Results'!$B$32-1,0)  )/offset(X252,'Parameters &amp; Main Results'!$B$32,0)</f>
        <v>3934.273526</v>
      </c>
      <c r="AA252" s="77">
        <f>sumproduct(X252:offset(X252,'Parameters &amp; Main Results'!$B$32-1,0),'Parameters &amp; Main Results'!$B$36:offset('Parameters &amp; Main Results'!$B$36,'Parameters &amp; Main Results'!$B$32-1,0)   )/offset(X252,'Parameters &amp; Main Results'!$B$32,0)</f>
        <v>0.9259545548</v>
      </c>
      <c r="AB252" s="167">
        <f t="shared" si="6"/>
        <v>-0.1095630469</v>
      </c>
    </row>
    <row r="253">
      <c r="A253">
        <f t="shared" si="17"/>
        <v>8</v>
      </c>
      <c r="B253">
        <f t="shared" si="18"/>
        <v>1891</v>
      </c>
      <c r="C253" s="77">
        <f t="shared" si="3"/>
        <v>1891.583333</v>
      </c>
      <c r="D253" s="71" t="s">
        <v>116</v>
      </c>
      <c r="E253" s="162">
        <v>7.70679289</v>
      </c>
      <c r="F253" s="163">
        <v>320.2287</v>
      </c>
      <c r="G253" s="163">
        <v>239.6245</v>
      </c>
      <c r="H253" s="163">
        <v>309.17174096</v>
      </c>
      <c r="I253" s="163">
        <v>320.2287</v>
      </c>
      <c r="J253" s="163">
        <v>7.70679289</v>
      </c>
      <c r="K253" s="163">
        <v>7.70679289</v>
      </c>
      <c r="L253" s="163">
        <v>20.67</v>
      </c>
      <c r="M253" s="164">
        <v>16.16399851</v>
      </c>
      <c r="N253" s="19">
        <f t="shared" ref="N253:T253" si="253">F253/F252/$E253*$E252-1</f>
        <v>0.03728111589</v>
      </c>
      <c r="O253" s="19">
        <f t="shared" si="253"/>
        <v>0.0001623636813</v>
      </c>
      <c r="P253" s="19">
        <f t="shared" si="253"/>
        <v>0.004975000004</v>
      </c>
      <c r="Q253" s="19">
        <f t="shared" si="253"/>
        <v>0.03728111589</v>
      </c>
      <c r="R253" s="19">
        <f t="shared" si="253"/>
        <v>0</v>
      </c>
      <c r="S253" s="19">
        <f t="shared" si="253"/>
        <v>0</v>
      </c>
      <c r="T253" s="19">
        <f t="shared" si="253"/>
        <v>0</v>
      </c>
      <c r="U253" s="166">
        <v>0.0</v>
      </c>
      <c r="V253" s="166">
        <v>0.0</v>
      </c>
      <c r="W253" s="19">
        <f t="array" ref="W253">mmult(N253:T253,'Parameters &amp; Main Results'!$B$6:$B$12)-'Parameters &amp; Main Results'!$B$16/12+mmult(U253:V253,'Parameters &amp; Main Results'!$B$14:$B$15)</f>
        <v>0.02795976117</v>
      </c>
      <c r="X253" s="77">
        <f t="shared" si="5"/>
        <v>10970.67541</v>
      </c>
      <c r="Y253" s="77">
        <f>X253/offset(X253,'Parameters &amp; Main Results'!$B$32,0)</f>
        <v>17.77169766</v>
      </c>
      <c r="Z253" s="77">
        <f>sumproduct(X253:offset(X253,'Parameters &amp; Main Results'!$B$32-1,0) , 'Cash Flow Assist'!$P$11:offset('Cash Flow Assist'!$P$11,'Parameters &amp; Main Results'!$B$32-1,0)  )/offset(X253,'Parameters &amp; Main Results'!$B$32,0)</f>
        <v>4152.186099</v>
      </c>
      <c r="AA253" s="77">
        <f>sumproduct(X253:offset(X253,'Parameters &amp; Main Results'!$B$32-1,0),'Parameters &amp; Main Results'!$B$36:offset('Parameters &amp; Main Results'!$B$36,'Parameters &amp; Main Results'!$B$32-1,0)   )/offset(X253,'Parameters &amp; Main Results'!$B$32,0)</f>
        <v>0.9794842186</v>
      </c>
      <c r="AB253" s="167">
        <f t="shared" si="6"/>
        <v>-0.07636656366</v>
      </c>
    </row>
    <row r="254">
      <c r="A254">
        <f t="shared" si="17"/>
        <v>9</v>
      </c>
      <c r="B254">
        <f t="shared" si="18"/>
        <v>1891</v>
      </c>
      <c r="C254" s="77">
        <f t="shared" si="3"/>
        <v>1891.666667</v>
      </c>
      <c r="D254" s="71" t="s">
        <v>116</v>
      </c>
      <c r="E254" s="162">
        <v>7.6116519</v>
      </c>
      <c r="F254" s="163">
        <v>347.3504</v>
      </c>
      <c r="G254" s="163">
        <v>242.3613</v>
      </c>
      <c r="H254" s="163">
        <v>310.70987037</v>
      </c>
      <c r="I254" s="163">
        <v>347.3504</v>
      </c>
      <c r="J254" s="163">
        <v>7.6116519</v>
      </c>
      <c r="K254" s="163">
        <v>7.6116519</v>
      </c>
      <c r="L254" s="163">
        <v>20.67</v>
      </c>
      <c r="M254" s="164">
        <v>17.71126141</v>
      </c>
      <c r="N254" s="19">
        <f t="shared" ref="N254:T254" si="254">F254/F253/$E254*$E253-1</f>
        <v>0.09825280308</v>
      </c>
      <c r="O254" s="19">
        <f t="shared" si="254"/>
        <v>0.02406334875</v>
      </c>
      <c r="P254" s="19">
        <f t="shared" si="254"/>
        <v>0.0175365724</v>
      </c>
      <c r="Q254" s="19">
        <f t="shared" si="254"/>
        <v>0.09825280308</v>
      </c>
      <c r="R254" s="19">
        <f t="shared" si="254"/>
        <v>0</v>
      </c>
      <c r="S254" s="19">
        <f t="shared" si="254"/>
        <v>0</v>
      </c>
      <c r="T254" s="19">
        <f t="shared" si="254"/>
        <v>0.01249938794</v>
      </c>
      <c r="U254" s="166">
        <v>0.0</v>
      </c>
      <c r="V254" s="166">
        <v>0.0</v>
      </c>
      <c r="W254" s="19">
        <f t="array" ref="W254">mmult(N254:T254,'Parameters &amp; Main Results'!$B$6:$B$12)-'Parameters &amp; Main Results'!$B$16/12+mmult(U254:V254,'Parameters &amp; Main Results'!$B$14:$B$15)</f>
        <v>0.07966377283</v>
      </c>
      <c r="X254" s="77">
        <f t="shared" si="5"/>
        <v>10672.28098</v>
      </c>
      <c r="Y254" s="77">
        <f>X254/offset(X254,'Parameters &amp; Main Results'!$B$32,0)</f>
        <v>18.01852703</v>
      </c>
      <c r="Z254" s="77">
        <f>sumproduct(X254:offset(X254,'Parameters &amp; Main Results'!$B$32-1,0) , 'Cash Flow Assist'!$P$11:offset('Cash Flow Assist'!$P$11,'Parameters &amp; Main Results'!$B$32-1,0)  )/offset(X254,'Parameters &amp; Main Results'!$B$32,0)</f>
        <v>4310.081876</v>
      </c>
      <c r="AA254" s="77">
        <f>sumproduct(X254:offset(X254,'Parameters &amp; Main Results'!$B$32-1,0),'Parameters &amp; Main Results'!$B$36:offset('Parameters &amp; Main Results'!$B$36,'Parameters &amp; Main Results'!$B$32-1,0)   )/offset(X254,'Parameters &amp; Main Results'!$B$32,0)</f>
        <v>1.019067034</v>
      </c>
      <c r="AB254" s="167">
        <f t="shared" si="6"/>
        <v>0</v>
      </c>
    </row>
    <row r="255">
      <c r="A255">
        <f t="shared" si="17"/>
        <v>10</v>
      </c>
      <c r="B255">
        <f t="shared" si="18"/>
        <v>1891</v>
      </c>
      <c r="C255" s="77">
        <f t="shared" si="3"/>
        <v>1891.75</v>
      </c>
      <c r="D255" s="71" t="s">
        <v>116</v>
      </c>
      <c r="E255" s="162">
        <v>7.6116519</v>
      </c>
      <c r="F255" s="163">
        <v>348.4908</v>
      </c>
      <c r="G255" s="163">
        <v>240.471</v>
      </c>
      <c r="H255" s="163">
        <v>312.25565198</v>
      </c>
      <c r="I255" s="163">
        <v>348.4908</v>
      </c>
      <c r="J255" s="163">
        <v>7.6116519</v>
      </c>
      <c r="K255" s="163">
        <v>7.6116519</v>
      </c>
      <c r="L255" s="163">
        <v>20.67</v>
      </c>
      <c r="M255" s="164">
        <v>17.71656859</v>
      </c>
      <c r="N255" s="19">
        <f t="shared" ref="N255:T255" si="255">F255/F254/$E255*$E254-1</f>
        <v>0.003283140022</v>
      </c>
      <c r="O255" s="19">
        <f t="shared" si="255"/>
        <v>-0.007799512546</v>
      </c>
      <c r="P255" s="19">
        <f t="shared" si="255"/>
        <v>0.004975000016</v>
      </c>
      <c r="Q255" s="19">
        <f t="shared" si="255"/>
        <v>0.003283140022</v>
      </c>
      <c r="R255" s="19">
        <f t="shared" si="255"/>
        <v>0</v>
      </c>
      <c r="S255" s="19">
        <f t="shared" si="255"/>
        <v>0</v>
      </c>
      <c r="T255" s="19">
        <f t="shared" si="255"/>
        <v>0</v>
      </c>
      <c r="U255" s="166">
        <v>0.0</v>
      </c>
      <c r="V255" s="166">
        <v>0.0</v>
      </c>
      <c r="W255" s="19">
        <f t="array" ref="W255">mmult(N255:T255,'Parameters &amp; Main Results'!$B$6:$B$12)-'Parameters &amp; Main Results'!$B$16/12+mmult(U255:V255,'Parameters &amp; Main Results'!$B$14:$B$15)</f>
        <v>0.0004708102136</v>
      </c>
      <c r="X255" s="77">
        <f t="shared" si="5"/>
        <v>9884.819006</v>
      </c>
      <c r="Y255" s="77">
        <f>X255/offset(X255,'Parameters &amp; Main Results'!$B$32,0)</f>
        <v>16.5359392</v>
      </c>
      <c r="Z255" s="77">
        <f>sumproduct(X255:offset(X255,'Parameters &amp; Main Results'!$B$32-1,0) , 'Cash Flow Assist'!$P$11:offset('Cash Flow Assist'!$P$11,'Parameters &amp; Main Results'!$B$32-1,0)  )/offset(X255,'Parameters &amp; Main Results'!$B$32,0)</f>
        <v>4253.685799</v>
      </c>
      <c r="AA255" s="77">
        <f>sumproduct(X255:offset(X255,'Parameters &amp; Main Results'!$B$32-1,0),'Parameters &amp; Main Results'!$B$36:offset('Parameters &amp; Main Results'!$B$36,'Parameters &amp; Main Results'!$B$32-1,0)   )/offset(X255,'Parameters &amp; Main Results'!$B$32,0)</f>
        <v>1.00792011</v>
      </c>
      <c r="AB255" s="167">
        <f t="shared" si="6"/>
        <v>0</v>
      </c>
    </row>
    <row r="256">
      <c r="A256">
        <f t="shared" si="17"/>
        <v>11</v>
      </c>
      <c r="B256">
        <f t="shared" si="18"/>
        <v>1891</v>
      </c>
      <c r="C256" s="77">
        <f t="shared" si="3"/>
        <v>1891.833333</v>
      </c>
      <c r="D256" s="71" t="s">
        <v>116</v>
      </c>
      <c r="E256" s="162">
        <v>7.51650281</v>
      </c>
      <c r="F256" s="163">
        <v>344.4158</v>
      </c>
      <c r="G256" s="163">
        <v>241.4184</v>
      </c>
      <c r="H256" s="163">
        <v>313.80912384</v>
      </c>
      <c r="I256" s="163">
        <v>344.4158</v>
      </c>
      <c r="J256" s="163">
        <v>7.51650281</v>
      </c>
      <c r="K256" s="163">
        <v>7.51650281</v>
      </c>
      <c r="L256" s="163">
        <v>20.67</v>
      </c>
      <c r="M256" s="164">
        <v>17.67173917</v>
      </c>
      <c r="N256" s="19">
        <f t="shared" ref="N256:T256" si="256">F256/F255/$E256*$E255-1</f>
        <v>0.0008173913037</v>
      </c>
      <c r="O256" s="19">
        <f t="shared" si="256"/>
        <v>0.01664833198</v>
      </c>
      <c r="P256" s="19">
        <f t="shared" si="256"/>
        <v>0.01769666843</v>
      </c>
      <c r="Q256" s="19">
        <f t="shared" si="256"/>
        <v>0.0008173913037</v>
      </c>
      <c r="R256" s="19">
        <f t="shared" si="256"/>
        <v>0</v>
      </c>
      <c r="S256" s="19">
        <f t="shared" si="256"/>
        <v>0</v>
      </c>
      <c r="T256" s="19">
        <f t="shared" si="256"/>
        <v>0.01265869147</v>
      </c>
      <c r="U256" s="166">
        <v>0.0</v>
      </c>
      <c r="V256" s="166">
        <v>0.0</v>
      </c>
      <c r="W256" s="19">
        <f t="array" ref="W256">mmult(N256:T256,'Parameters &amp; Main Results'!$B$6:$B$12)-'Parameters &amp; Main Results'!$B$16/12+mmult(U256:V256,'Parameters &amp; Main Results'!$B$14:$B$15)</f>
        <v>0.004733459807</v>
      </c>
      <c r="X256" s="77">
        <f t="shared" si="5"/>
        <v>9880.167322</v>
      </c>
      <c r="Y256" s="77">
        <f>X256/offset(X256,'Parameters &amp; Main Results'!$B$32,0)</f>
        <v>16.33547092</v>
      </c>
      <c r="Z256" s="77">
        <f>sumproduct(X256:offset(X256,'Parameters &amp; Main Results'!$B$32-1,0) , 'Cash Flow Assist'!$P$11:offset('Cash Flow Assist'!$P$11,'Parameters &amp; Main Results'!$B$32-1,0)  )/offset(X256,'Parameters &amp; Main Results'!$B$32,0)</f>
        <v>4188.741151</v>
      </c>
      <c r="AA256" s="77">
        <f>sumproduct(X256:offset(X256,'Parameters &amp; Main Results'!$B$32-1,0),'Parameters &amp; Main Results'!$B$36:offset('Parameters &amp; Main Results'!$B$36,'Parameters &amp; Main Results'!$B$32-1,0)   )/offset(X256,'Parameters &amp; Main Results'!$B$32,0)</f>
        <v>0.9944820671</v>
      </c>
      <c r="AB256" s="167">
        <f t="shared" si="6"/>
        <v>0</v>
      </c>
    </row>
    <row r="257">
      <c r="A257">
        <f t="shared" si="17"/>
        <v>12</v>
      </c>
      <c r="B257">
        <f t="shared" si="18"/>
        <v>1891</v>
      </c>
      <c r="C257" s="77">
        <f t="shared" si="3"/>
        <v>1891.916667</v>
      </c>
      <c r="D257" s="71" t="s">
        <v>116</v>
      </c>
      <c r="E257" s="162">
        <v>7.51650281</v>
      </c>
      <c r="F257" s="163">
        <v>356.0983</v>
      </c>
      <c r="G257" s="163">
        <v>244.0526</v>
      </c>
      <c r="H257" s="163">
        <v>315.37032423</v>
      </c>
      <c r="I257" s="163">
        <v>356.0983</v>
      </c>
      <c r="J257" s="163">
        <v>7.51650281</v>
      </c>
      <c r="K257" s="163">
        <v>7.51650281</v>
      </c>
      <c r="L257" s="163">
        <v>20.67</v>
      </c>
      <c r="M257" s="164">
        <v>18.206303</v>
      </c>
      <c r="N257" s="19">
        <f t="shared" ref="N257:T257" si="257">F257/F256/$E257*$E256-1</f>
        <v>0.03391975629</v>
      </c>
      <c r="O257" s="19">
        <f t="shared" si="257"/>
        <v>0.01091134727</v>
      </c>
      <c r="P257" s="19">
        <f t="shared" si="257"/>
        <v>0.004974999996</v>
      </c>
      <c r="Q257" s="19">
        <f t="shared" si="257"/>
        <v>0.03391975629</v>
      </c>
      <c r="R257" s="19">
        <f t="shared" si="257"/>
        <v>0</v>
      </c>
      <c r="S257" s="19">
        <f t="shared" si="257"/>
        <v>0</v>
      </c>
      <c r="T257" s="19">
        <f t="shared" si="257"/>
        <v>0</v>
      </c>
      <c r="U257" s="166">
        <v>0.0</v>
      </c>
      <c r="V257" s="166">
        <v>0.0</v>
      </c>
      <c r="W257" s="19">
        <f t="array" ref="W257">mmult(N257:T257,'Parameters &amp; Main Results'!$B$6:$B$12)-'Parameters &amp; Main Results'!$B$16/12+mmult(U257:V257,'Parameters &amp; Main Results'!$B$14:$B$15)</f>
        <v>0.02812598737</v>
      </c>
      <c r="X257" s="77">
        <f t="shared" si="5"/>
        <v>9833.620276</v>
      </c>
      <c r="Y257" s="77">
        <f>X257/offset(X257,'Parameters &amp; Main Results'!$B$32,0)</f>
        <v>16.18339676</v>
      </c>
      <c r="Z257" s="77">
        <f>sumproduct(X257:offset(X257,'Parameters &amp; Main Results'!$B$32-1,0) , 'Cash Flow Assist'!$P$11:offset('Cash Flow Assist'!$P$11,'Parameters &amp; Main Results'!$B$32-1,0)  )/offset(X257,'Parameters &amp; Main Results'!$B$32,0)</f>
        <v>4154.124336</v>
      </c>
      <c r="AA257" s="77">
        <f>sumproduct(X257:offset(X257,'Parameters &amp; Main Results'!$B$32-1,0),'Parameters &amp; Main Results'!$B$36:offset('Parameters &amp; Main Results'!$B$36,'Parameters &amp; Main Results'!$B$32-1,0)   )/offset(X257,'Parameters &amp; Main Results'!$B$32,0)</f>
        <v>0.9879397797</v>
      </c>
      <c r="AB257" s="167">
        <f t="shared" si="6"/>
        <v>0</v>
      </c>
    </row>
    <row r="258">
      <c r="A258">
        <f t="shared" si="17"/>
        <v>1</v>
      </c>
      <c r="B258">
        <f t="shared" si="18"/>
        <v>1892</v>
      </c>
      <c r="C258" s="77">
        <f t="shared" si="3"/>
        <v>1892</v>
      </c>
      <c r="D258" s="71" t="s">
        <v>116</v>
      </c>
      <c r="E258" s="162">
        <v>7.32621273</v>
      </c>
      <c r="F258" s="163">
        <v>363.8653</v>
      </c>
      <c r="G258" s="163">
        <v>243.1909</v>
      </c>
      <c r="H258" s="163">
        <v>316.40316205</v>
      </c>
      <c r="I258" s="163">
        <v>363.8653</v>
      </c>
      <c r="J258" s="163">
        <v>7.32621273</v>
      </c>
      <c r="K258" s="163">
        <v>7.32621273</v>
      </c>
      <c r="L258" s="163">
        <v>20.67</v>
      </c>
      <c r="M258" s="164">
        <v>19.0163884</v>
      </c>
      <c r="N258" s="19">
        <f t="shared" ref="N258:T258" si="258">F258/F257/$E258*$E257-1</f>
        <v>0.048351787</v>
      </c>
      <c r="O258" s="19">
        <f t="shared" si="258"/>
        <v>0.02235136301</v>
      </c>
      <c r="P258" s="19">
        <f t="shared" si="258"/>
        <v>0.02933393212</v>
      </c>
      <c r="Q258" s="19">
        <f t="shared" si="258"/>
        <v>0.048351787</v>
      </c>
      <c r="R258" s="19">
        <f t="shared" si="258"/>
        <v>0</v>
      </c>
      <c r="S258" s="19">
        <f t="shared" si="258"/>
        <v>0</v>
      </c>
      <c r="T258" s="19">
        <f t="shared" si="258"/>
        <v>0.02597386767</v>
      </c>
      <c r="U258" s="166">
        <v>0.0</v>
      </c>
      <c r="V258" s="166">
        <v>0.0</v>
      </c>
      <c r="W258" s="19">
        <f t="array" ref="W258">mmult(N258:T258,'Parameters &amp; Main Results'!$B$6:$B$12)-'Parameters &amp; Main Results'!$B$16/12+mmult(U258:V258,'Parameters &amp; Main Results'!$B$14:$B$15)</f>
        <v>0.04181001434</v>
      </c>
      <c r="X258" s="77">
        <f t="shared" si="5"/>
        <v>9564.60628</v>
      </c>
      <c r="Y258" s="77">
        <f>X258/offset(X258,'Parameters &amp; Main Results'!$B$32,0)</f>
        <v>16.18645366</v>
      </c>
      <c r="Z258" s="77">
        <f>sumproduct(X258:offset(X258,'Parameters &amp; Main Results'!$B$32-1,0) , 'Cash Flow Assist'!$P$11:offset('Cash Flow Assist'!$P$11,'Parameters &amp; Main Results'!$B$32-1,0)  )/offset(X258,'Parameters &amp; Main Results'!$B$32,0)</f>
        <v>4256.156539</v>
      </c>
      <c r="AA258" s="77">
        <f>sumproduct(X258:offset(X258,'Parameters &amp; Main Results'!$B$32-1,0),'Parameters &amp; Main Results'!$B$36:offset('Parameters &amp; Main Results'!$B$36,'Parameters &amp; Main Results'!$B$32-1,0)   )/offset(X258,'Parameters &amp; Main Results'!$B$32,0)</f>
        <v>1.013695191</v>
      </c>
      <c r="AB258" s="167">
        <f t="shared" si="6"/>
        <v>0</v>
      </c>
    </row>
    <row r="259">
      <c r="A259">
        <f t="shared" si="17"/>
        <v>2</v>
      </c>
      <c r="B259">
        <f t="shared" si="18"/>
        <v>1892</v>
      </c>
      <c r="C259" s="77">
        <f t="shared" si="3"/>
        <v>1892.083333</v>
      </c>
      <c r="D259" s="71" t="s">
        <v>116</v>
      </c>
      <c r="E259" s="162">
        <v>7.32621273</v>
      </c>
      <c r="F259" s="163">
        <v>365.7225</v>
      </c>
      <c r="G259" s="163">
        <v>244.0056</v>
      </c>
      <c r="H259" s="163">
        <v>317.4393824</v>
      </c>
      <c r="I259" s="163">
        <v>365.7225</v>
      </c>
      <c r="J259" s="163">
        <v>7.32621273</v>
      </c>
      <c r="K259" s="163">
        <v>7.32621273</v>
      </c>
      <c r="L259" s="163">
        <v>20.67</v>
      </c>
      <c r="M259" s="164">
        <v>19.03642504</v>
      </c>
      <c r="N259" s="19">
        <f t="shared" ref="N259:T259" si="259">F259/F258/$E259*$E258-1</f>
        <v>0.005104086595</v>
      </c>
      <c r="O259" s="19">
        <f t="shared" si="259"/>
        <v>0.003350043114</v>
      </c>
      <c r="P259" s="19">
        <f t="shared" si="259"/>
        <v>0.003274999982</v>
      </c>
      <c r="Q259" s="19">
        <f t="shared" si="259"/>
        <v>0.005104086595</v>
      </c>
      <c r="R259" s="19">
        <f t="shared" si="259"/>
        <v>0</v>
      </c>
      <c r="S259" s="19">
        <f t="shared" si="259"/>
        <v>0</v>
      </c>
      <c r="T259" s="19">
        <f t="shared" si="259"/>
        <v>0</v>
      </c>
      <c r="U259" s="166">
        <v>0.0</v>
      </c>
      <c r="V259" s="166">
        <v>0.0</v>
      </c>
      <c r="W259" s="19">
        <f t="array" ref="W259">mmult(N259:T259,'Parameters &amp; Main Results'!$B$6:$B$12)-'Parameters &amp; Main Results'!$B$16/12+mmult(U259:V259,'Parameters &amp; Main Results'!$B$14:$B$15)</f>
        <v>0.004623909058</v>
      </c>
      <c r="X259" s="77">
        <f t="shared" si="5"/>
        <v>9180.75863</v>
      </c>
      <c r="Y259" s="77">
        <f>X259/offset(X259,'Parameters &amp; Main Results'!$B$32,0)</f>
        <v>15.79908972</v>
      </c>
      <c r="Z259" s="77">
        <f>sumproduct(X259:offset(X259,'Parameters &amp; Main Results'!$B$32-1,0) , 'Cash Flow Assist'!$P$11:offset('Cash Flow Assist'!$P$11,'Parameters &amp; Main Results'!$B$32-1,0)  )/offset(X259,'Parameters &amp; Main Results'!$B$32,0)</f>
        <v>4312.549509</v>
      </c>
      <c r="AA259" s="77">
        <f>sumproduct(X259:offset(X259,'Parameters &amp; Main Results'!$B$32-1,0),'Parameters &amp; Main Results'!$B$36:offset('Parameters &amp; Main Results'!$B$36,'Parameters &amp; Main Results'!$B$32-1,0)   )/offset(X259,'Parameters &amp; Main Results'!$B$32,0)</f>
        <v>1.028360045</v>
      </c>
      <c r="AB259" s="167">
        <f t="shared" si="6"/>
        <v>0</v>
      </c>
    </row>
    <row r="260">
      <c r="A260">
        <f t="shared" si="17"/>
        <v>3</v>
      </c>
      <c r="B260">
        <f t="shared" si="18"/>
        <v>1892</v>
      </c>
      <c r="C260" s="77">
        <f t="shared" si="3"/>
        <v>1892.166667</v>
      </c>
      <c r="D260" s="71" t="s">
        <v>116</v>
      </c>
      <c r="E260" s="162">
        <v>7.13592265</v>
      </c>
      <c r="F260" s="163">
        <v>370.9147</v>
      </c>
      <c r="G260" s="163">
        <v>245.7469</v>
      </c>
      <c r="H260" s="163">
        <v>318.47899638</v>
      </c>
      <c r="I260" s="163">
        <v>370.9147</v>
      </c>
      <c r="J260" s="163">
        <v>7.13592265</v>
      </c>
      <c r="K260" s="163">
        <v>7.13592265</v>
      </c>
      <c r="L260" s="163">
        <v>20.67</v>
      </c>
      <c r="M260" s="164">
        <v>19.73805485</v>
      </c>
      <c r="N260" s="19">
        <f t="shared" ref="N260:T260" si="260">F260/F259/$E260*$E259-1</f>
        <v>0.04124218985</v>
      </c>
      <c r="O260" s="19">
        <f t="shared" si="260"/>
        <v>0.03399311189</v>
      </c>
      <c r="P260" s="19">
        <f t="shared" si="260"/>
        <v>0.03002883261</v>
      </c>
      <c r="Q260" s="19">
        <f t="shared" si="260"/>
        <v>0.04124218985</v>
      </c>
      <c r="R260" s="19">
        <f t="shared" si="260"/>
        <v>0</v>
      </c>
      <c r="S260" s="19">
        <f t="shared" si="260"/>
        <v>0</v>
      </c>
      <c r="T260" s="19">
        <f t="shared" si="260"/>
        <v>0.02666649981</v>
      </c>
      <c r="U260" s="166">
        <v>0.0</v>
      </c>
      <c r="V260" s="166">
        <v>0.0</v>
      </c>
      <c r="W260" s="19">
        <f t="array" ref="W260">mmult(N260:T260,'Parameters &amp; Main Results'!$B$6:$B$12)-'Parameters &amp; Main Results'!$B$16/12+mmult(U260:V260,'Parameters &amp; Main Results'!$B$14:$B$15)</f>
        <v>0.03938825369</v>
      </c>
      <c r="X260" s="77">
        <f t="shared" si="5"/>
        <v>9138.503023</v>
      </c>
      <c r="Y260" s="77">
        <f>X260/offset(X260,'Parameters &amp; Main Results'!$B$32,0)</f>
        <v>15.36679408</v>
      </c>
      <c r="Z260" s="77">
        <f>sumproduct(X260:offset(X260,'Parameters &amp; Main Results'!$B$32-1,0) , 'Cash Flow Assist'!$P$11:offset('Cash Flow Assist'!$P$11,'Parameters &amp; Main Results'!$B$32-1,0)  )/offset(X260,'Parameters &amp; Main Results'!$B$32,0)</f>
        <v>4199.48377</v>
      </c>
      <c r="AA260" s="77">
        <f>sumproduct(X260:offset(X260,'Parameters &amp; Main Results'!$B$32-1,0),'Parameters &amp; Main Results'!$B$36:offset('Parameters &amp; Main Results'!$B$36,'Parameters &amp; Main Results'!$B$32-1,0)   )/offset(X260,'Parameters &amp; Main Results'!$B$32,0)</f>
        <v>1.00237953</v>
      </c>
      <c r="AB260" s="167">
        <f t="shared" si="6"/>
        <v>0</v>
      </c>
    </row>
    <row r="261">
      <c r="A261">
        <f t="shared" si="17"/>
        <v>4</v>
      </c>
      <c r="B261">
        <f t="shared" si="18"/>
        <v>1892</v>
      </c>
      <c r="C261" s="77">
        <f t="shared" si="3"/>
        <v>1892.25</v>
      </c>
      <c r="D261" s="71" t="s">
        <v>116</v>
      </c>
      <c r="E261" s="162">
        <v>7.04077355</v>
      </c>
      <c r="F261" s="163">
        <v>371.4749</v>
      </c>
      <c r="G261" s="163">
        <v>243.5797</v>
      </c>
      <c r="H261" s="163">
        <v>319.52201509</v>
      </c>
      <c r="I261" s="163">
        <v>371.4749</v>
      </c>
      <c r="J261" s="163">
        <v>7.04077355</v>
      </c>
      <c r="K261" s="163">
        <v>7.04077355</v>
      </c>
      <c r="L261" s="163">
        <v>20.67</v>
      </c>
      <c r="M261" s="164">
        <v>19.94326524</v>
      </c>
      <c r="N261" s="19">
        <f t="shared" ref="N261:T261" si="261">F261/F260/$E261*$E260-1</f>
        <v>0.01504474303</v>
      </c>
      <c r="O261" s="19">
        <f t="shared" si="261"/>
        <v>0.004576005026</v>
      </c>
      <c r="P261" s="19">
        <f t="shared" si="261"/>
        <v>0.01683327063</v>
      </c>
      <c r="Q261" s="19">
        <f t="shared" si="261"/>
        <v>0.01504474303</v>
      </c>
      <c r="R261" s="19">
        <f t="shared" si="261"/>
        <v>0</v>
      </c>
      <c r="S261" s="19">
        <f t="shared" si="261"/>
        <v>0</v>
      </c>
      <c r="T261" s="19">
        <f t="shared" si="261"/>
        <v>0.01351401225</v>
      </c>
      <c r="U261" s="166">
        <v>0.0</v>
      </c>
      <c r="V261" s="166">
        <v>0.0</v>
      </c>
      <c r="W261" s="19">
        <f t="array" ref="W261">mmult(N261:T261,'Parameters &amp; Main Results'!$B$6:$B$12)-'Parameters &amp; Main Results'!$B$16/12+mmult(U261:V261,'Parameters &amp; Main Results'!$B$14:$B$15)</f>
        <v>0.01238589187</v>
      </c>
      <c r="X261" s="77">
        <f t="shared" si="5"/>
        <v>8792.193861</v>
      </c>
      <c r="Y261" s="77">
        <f>X261/offset(X261,'Parameters &amp; Main Results'!$B$32,0)</f>
        <v>15.38771875</v>
      </c>
      <c r="Z261" s="77">
        <f>sumproduct(X261:offset(X261,'Parameters &amp; Main Results'!$B$32-1,0) , 'Cash Flow Assist'!$P$11:offset('Cash Flow Assist'!$P$11,'Parameters &amp; Main Results'!$B$32-1,0)  )/offset(X261,'Parameters &amp; Main Results'!$B$32,0)</f>
        <v>4355.884685</v>
      </c>
      <c r="AA261" s="77">
        <f>sumproduct(X261:offset(X261,'Parameters &amp; Main Results'!$B$32-1,0),'Parameters &amp; Main Results'!$B$36:offset('Parameters &amp; Main Results'!$B$36,'Parameters &amp; Main Results'!$B$32-1,0)   )/offset(X261,'Parameters &amp; Main Results'!$B$32,0)</f>
        <v>1.040349207</v>
      </c>
      <c r="AB261" s="167">
        <f t="shared" si="6"/>
        <v>0</v>
      </c>
    </row>
    <row r="262">
      <c r="A262">
        <f t="shared" si="17"/>
        <v>5</v>
      </c>
      <c r="B262">
        <f t="shared" si="18"/>
        <v>1892</v>
      </c>
      <c r="C262" s="77">
        <f t="shared" si="3"/>
        <v>1892.333333</v>
      </c>
      <c r="D262" s="71" t="s">
        <v>116</v>
      </c>
      <c r="E262" s="162">
        <v>7.04077355</v>
      </c>
      <c r="F262" s="163">
        <v>372.7069</v>
      </c>
      <c r="G262" s="163">
        <v>246.3672</v>
      </c>
      <c r="H262" s="163">
        <v>320.56844969</v>
      </c>
      <c r="I262" s="163">
        <v>372.7069</v>
      </c>
      <c r="J262" s="163">
        <v>7.04077355</v>
      </c>
      <c r="K262" s="163">
        <v>7.04077355</v>
      </c>
      <c r="L262" s="163">
        <v>20.67</v>
      </c>
      <c r="M262" s="164">
        <v>19.91146521</v>
      </c>
      <c r="N262" s="19">
        <f t="shared" ref="N262:T262" si="262">F262/F261/$E262*$E261-1</f>
        <v>0.003316509406</v>
      </c>
      <c r="O262" s="19">
        <f t="shared" si="262"/>
        <v>0.0114438929</v>
      </c>
      <c r="P262" s="19">
        <f t="shared" si="262"/>
        <v>0.003275000002</v>
      </c>
      <c r="Q262" s="19">
        <f t="shared" si="262"/>
        <v>0.003316509406</v>
      </c>
      <c r="R262" s="19">
        <f t="shared" si="262"/>
        <v>0</v>
      </c>
      <c r="S262" s="19">
        <f t="shared" si="262"/>
        <v>0</v>
      </c>
      <c r="T262" s="19">
        <f t="shared" si="262"/>
        <v>0</v>
      </c>
      <c r="U262" s="166">
        <v>0.0</v>
      </c>
      <c r="V262" s="166">
        <v>0.0</v>
      </c>
      <c r="W262" s="19">
        <f t="array" ref="W262">mmult(N262:T262,'Parameters &amp; Main Results'!$B$6:$B$12)-'Parameters &amp; Main Results'!$B$16/12+mmult(U262:V262,'Parameters &amp; Main Results'!$B$14:$B$15)</f>
        <v>0.005306688614</v>
      </c>
      <c r="X262" s="77">
        <f t="shared" si="5"/>
        <v>8684.62701</v>
      </c>
      <c r="Y262" s="77">
        <f>X262/offset(X262,'Parameters &amp; Main Results'!$B$32,0)</f>
        <v>14.77206037</v>
      </c>
      <c r="Z262" s="77">
        <f>sumproduct(X262:offset(X262,'Parameters &amp; Main Results'!$B$32-1,0) , 'Cash Flow Assist'!$P$11:offset('Cash Flow Assist'!$P$11,'Parameters &amp; Main Results'!$B$32-1,0)  )/offset(X262,'Parameters &amp; Main Results'!$B$32,0)</f>
        <v>4219.416727</v>
      </c>
      <c r="AA262" s="77">
        <f>sumproduct(X262:offset(X262,'Parameters &amp; Main Results'!$B$32-1,0),'Parameters &amp; Main Results'!$B$36:offset('Parameters &amp; Main Results'!$B$36,'Parameters &amp; Main Results'!$B$32-1,0)   )/offset(X262,'Parameters &amp; Main Results'!$B$32,0)</f>
        <v>1.008288952</v>
      </c>
      <c r="AB262" s="167">
        <f t="shared" si="6"/>
        <v>0</v>
      </c>
    </row>
    <row r="263">
      <c r="A263">
        <f t="shared" si="17"/>
        <v>6</v>
      </c>
      <c r="B263">
        <f t="shared" si="18"/>
        <v>1892</v>
      </c>
      <c r="C263" s="77">
        <f t="shared" si="3"/>
        <v>1892.416667</v>
      </c>
      <c r="D263" s="71" t="s">
        <v>116</v>
      </c>
      <c r="E263" s="162">
        <v>7.04077355</v>
      </c>
      <c r="F263" s="163">
        <v>371.9383</v>
      </c>
      <c r="G263" s="163">
        <v>248.6574</v>
      </c>
      <c r="H263" s="163">
        <v>321.61831137</v>
      </c>
      <c r="I263" s="163">
        <v>371.9383</v>
      </c>
      <c r="J263" s="163">
        <v>7.04077355</v>
      </c>
      <c r="K263" s="163">
        <v>7.04077355</v>
      </c>
      <c r="L263" s="163">
        <v>20.67</v>
      </c>
      <c r="M263" s="164">
        <v>19.7692844</v>
      </c>
      <c r="N263" s="19">
        <f t="shared" ref="N263:T263" si="263">F263/F262/$E263*$E262-1</f>
        <v>-0.002062210278</v>
      </c>
      <c r="O263" s="19">
        <f t="shared" si="263"/>
        <v>0.009295880296</v>
      </c>
      <c r="P263" s="19">
        <f t="shared" si="263"/>
        <v>0.003275000023</v>
      </c>
      <c r="Q263" s="19">
        <f t="shared" si="263"/>
        <v>-0.002062210278</v>
      </c>
      <c r="R263" s="19">
        <f t="shared" si="263"/>
        <v>0</v>
      </c>
      <c r="S263" s="19">
        <f t="shared" si="263"/>
        <v>0</v>
      </c>
      <c r="T263" s="19">
        <f t="shared" si="263"/>
        <v>0</v>
      </c>
      <c r="U263" s="166">
        <v>0.0</v>
      </c>
      <c r="V263" s="166">
        <v>0.0</v>
      </c>
      <c r="W263" s="19">
        <f t="array" ref="W263">mmult(N263:T263,'Parameters &amp; Main Results'!$B$6:$B$12)-'Parameters &amp; Main Results'!$B$16/12+mmult(U263:V263,'Parameters &amp; Main Results'!$B$14:$B$15)</f>
        <v>0.0007356456985</v>
      </c>
      <c r="X263" s="77">
        <f t="shared" si="5"/>
        <v>8638.783675</v>
      </c>
      <c r="Y263" s="77">
        <f>X263/offset(X263,'Parameters &amp; Main Results'!$B$32,0)</f>
        <v>15.0150011</v>
      </c>
      <c r="Z263" s="77">
        <f>sumproduct(X263:offset(X263,'Parameters &amp; Main Results'!$B$32-1,0) , 'Cash Flow Assist'!$P$11:offset('Cash Flow Assist'!$P$11,'Parameters &amp; Main Results'!$B$32-1,0)  )/offset(X263,'Parameters &amp; Main Results'!$B$32,0)</f>
        <v>4297.495623</v>
      </c>
      <c r="AA263" s="77">
        <f>sumproduct(X263:offset(X263,'Parameters &amp; Main Results'!$B$32-1,0),'Parameters &amp; Main Results'!$B$36:offset('Parameters &amp; Main Results'!$B$36,'Parameters &amp; Main Results'!$B$32-1,0)   )/offset(X263,'Parameters &amp; Main Results'!$B$32,0)</f>
        <v>1.027274391</v>
      </c>
      <c r="AB263" s="167">
        <f t="shared" si="6"/>
        <v>-0.002062210278</v>
      </c>
    </row>
    <row r="264">
      <c r="A264">
        <f t="shared" si="17"/>
        <v>7</v>
      </c>
      <c r="B264">
        <f t="shared" si="18"/>
        <v>1892</v>
      </c>
      <c r="C264" s="77">
        <f t="shared" si="3"/>
        <v>1892.5</v>
      </c>
      <c r="D264" s="71" t="s">
        <v>116</v>
      </c>
      <c r="E264" s="162">
        <v>7.23107174</v>
      </c>
      <c r="F264" s="163">
        <v>373.1688</v>
      </c>
      <c r="G264" s="163">
        <v>246.8469</v>
      </c>
      <c r="H264" s="163">
        <v>322.67161133</v>
      </c>
      <c r="I264" s="163">
        <v>373.1688</v>
      </c>
      <c r="J264" s="163">
        <v>7.23107174</v>
      </c>
      <c r="K264" s="163">
        <v>7.23107174</v>
      </c>
      <c r="L264" s="163">
        <v>20.67</v>
      </c>
      <c r="M264" s="164">
        <v>19.21188643</v>
      </c>
      <c r="N264" s="19">
        <f t="shared" ref="N264:T264" si="264">F264/F263/$E264*$E263-1</f>
        <v>-0.02309545419</v>
      </c>
      <c r="O264" s="19">
        <f t="shared" si="264"/>
        <v>-0.03340622139</v>
      </c>
      <c r="P264" s="19">
        <f t="shared" si="264"/>
        <v>-0.02312792112</v>
      </c>
      <c r="Q264" s="19">
        <f t="shared" si="264"/>
        <v>-0.02309545419</v>
      </c>
      <c r="R264" s="19">
        <f t="shared" si="264"/>
        <v>0</v>
      </c>
      <c r="S264" s="19">
        <f t="shared" si="264"/>
        <v>0</v>
      </c>
      <c r="T264" s="19">
        <f t="shared" si="264"/>
        <v>-0.02631673379</v>
      </c>
      <c r="U264" s="166">
        <v>0.0</v>
      </c>
      <c r="V264" s="166">
        <v>0.0</v>
      </c>
      <c r="W264" s="19">
        <f t="array" ref="W264">mmult(N264:T264,'Parameters &amp; Main Results'!$B$6:$B$12)-'Parameters &amp; Main Results'!$B$16/12+mmult(U264:V264,'Parameters &amp; Main Results'!$B$14:$B$15)</f>
        <v>-0.02571481265</v>
      </c>
      <c r="X264" s="77">
        <f t="shared" si="5"/>
        <v>8632.433262</v>
      </c>
      <c r="Y264" s="77">
        <f>X264/offset(X264,'Parameters &amp; Main Results'!$B$32,0)</f>
        <v>15.53962752</v>
      </c>
      <c r="Z264" s="77">
        <f>sumproduct(X264:offset(X264,'Parameters &amp; Main Results'!$B$32-1,0) , 'Cash Flow Assist'!$P$11:offset('Cash Flow Assist'!$P$11,'Parameters &amp; Main Results'!$B$32-1,0)  )/offset(X264,'Parameters &amp; Main Results'!$B$32,0)</f>
        <v>4436.407312</v>
      </c>
      <c r="AA264" s="77">
        <f>sumproduct(X264:offset(X264,'Parameters &amp; Main Results'!$B$32-1,0),'Parameters &amp; Main Results'!$B$36:offset('Parameters &amp; Main Results'!$B$36,'Parameters &amp; Main Results'!$B$32-1,0)   )/offset(X264,'Parameters &amp; Main Results'!$B$32,0)</f>
        <v>1.060797528</v>
      </c>
      <c r="AB264" s="167">
        <f t="shared" si="6"/>
        <v>-0.02511003678</v>
      </c>
    </row>
    <row r="265">
      <c r="A265">
        <f t="shared" si="17"/>
        <v>8</v>
      </c>
      <c r="B265">
        <f t="shared" si="18"/>
        <v>1892</v>
      </c>
      <c r="C265" s="77">
        <f t="shared" si="3"/>
        <v>1892.583333</v>
      </c>
      <c r="D265" s="71" t="s">
        <v>116</v>
      </c>
      <c r="E265" s="162">
        <v>7.32621273</v>
      </c>
      <c r="F265" s="163">
        <v>379.7878</v>
      </c>
      <c r="G265" s="163">
        <v>246.6212</v>
      </c>
      <c r="H265" s="163">
        <v>323.72836086</v>
      </c>
      <c r="I265" s="163">
        <v>379.7878</v>
      </c>
      <c r="J265" s="163">
        <v>7.32621273</v>
      </c>
      <c r="K265" s="163">
        <v>7.32621273</v>
      </c>
      <c r="L265" s="163">
        <v>20.67</v>
      </c>
      <c r="M265" s="164">
        <v>19.2043038</v>
      </c>
      <c r="N265" s="19">
        <f t="shared" ref="N265:T265" si="265">F265/F264/$E265*$E264-1</f>
        <v>0.004520557237</v>
      </c>
      <c r="O265" s="19">
        <f t="shared" si="265"/>
        <v>-0.01388883908</v>
      </c>
      <c r="P265" s="19">
        <f t="shared" si="265"/>
        <v>-0.009753911416</v>
      </c>
      <c r="Q265" s="19">
        <f t="shared" si="265"/>
        <v>0.004520557237</v>
      </c>
      <c r="R265" s="19">
        <f t="shared" si="265"/>
        <v>0</v>
      </c>
      <c r="S265" s="19">
        <f t="shared" si="265"/>
        <v>0</v>
      </c>
      <c r="T265" s="19">
        <f t="shared" si="265"/>
        <v>-0.01298638103</v>
      </c>
      <c r="U265" s="166">
        <v>0.0</v>
      </c>
      <c r="V265" s="166">
        <v>0.0</v>
      </c>
      <c r="W265" s="19">
        <f t="array" ref="W265">mmult(N265:T265,'Parameters &amp; Main Results'!$B$6:$B$12)-'Parameters &amp; Main Results'!$B$16/12+mmult(U265:V265,'Parameters &amp; Main Results'!$B$14:$B$15)</f>
        <v>-0.0001234585098</v>
      </c>
      <c r="X265" s="77">
        <f t="shared" si="5"/>
        <v>8860.273537</v>
      </c>
      <c r="Y265" s="77">
        <f>X265/offset(X265,'Parameters &amp; Main Results'!$B$32,0)</f>
        <v>16.11675009</v>
      </c>
      <c r="Z265" s="77">
        <f>sumproduct(X265:offset(X265,'Parameters &amp; Main Results'!$B$32-1,0) , 'Cash Flow Assist'!$P$11:offset('Cash Flow Assist'!$P$11,'Parameters &amp; Main Results'!$B$32-1,0)  )/offset(X265,'Parameters &amp; Main Results'!$B$32,0)</f>
        <v>4468.159933</v>
      </c>
      <c r="AA265" s="77">
        <f>sumproduct(X265:offset(X265,'Parameters &amp; Main Results'!$B$32-1,0),'Parameters &amp; Main Results'!$B$36:offset('Parameters &amp; Main Results'!$B$36,'Parameters &amp; Main Results'!$B$32-1,0)   )/offset(X265,'Parameters &amp; Main Results'!$B$32,0)</f>
        <v>1.068764951</v>
      </c>
      <c r="AB265" s="167">
        <f t="shared" si="6"/>
        <v>-0.0207029909</v>
      </c>
    </row>
    <row r="266">
      <c r="A266">
        <f t="shared" si="17"/>
        <v>9</v>
      </c>
      <c r="B266">
        <f t="shared" si="18"/>
        <v>1892</v>
      </c>
      <c r="C266" s="77">
        <f t="shared" si="3"/>
        <v>1892.666667</v>
      </c>
      <c r="D266" s="71" t="s">
        <v>116</v>
      </c>
      <c r="E266" s="162">
        <v>7.32621273</v>
      </c>
      <c r="F266" s="163">
        <v>371.5613</v>
      </c>
      <c r="G266" s="163">
        <v>244.8134</v>
      </c>
      <c r="H266" s="163">
        <v>324.78857124</v>
      </c>
      <c r="I266" s="163">
        <v>371.5613</v>
      </c>
      <c r="J266" s="163">
        <v>7.32621273</v>
      </c>
      <c r="K266" s="163">
        <v>7.32621273</v>
      </c>
      <c r="L266" s="163">
        <v>20.67</v>
      </c>
      <c r="M266" s="164">
        <v>18.69427181</v>
      </c>
      <c r="N266" s="19">
        <f t="shared" ref="N266:T266" si="266">F266/F265/$E266*$E265-1</f>
        <v>-0.02166078005</v>
      </c>
      <c r="O266" s="19">
        <f t="shared" si="266"/>
        <v>-0.007330270066</v>
      </c>
      <c r="P266" s="19">
        <f t="shared" si="266"/>
        <v>0.003274999994</v>
      </c>
      <c r="Q266" s="19">
        <f t="shared" si="266"/>
        <v>-0.02166078005</v>
      </c>
      <c r="R266" s="19">
        <f t="shared" si="266"/>
        <v>0</v>
      </c>
      <c r="S266" s="19">
        <f t="shared" si="266"/>
        <v>0</v>
      </c>
      <c r="T266" s="19">
        <f t="shared" si="266"/>
        <v>0</v>
      </c>
      <c r="U266" s="166">
        <v>0.0</v>
      </c>
      <c r="V266" s="166">
        <v>0.0</v>
      </c>
      <c r="W266" s="19">
        <f t="array" ref="W266">mmult(N266:T266,'Parameters &amp; Main Results'!$B$6:$B$12)-'Parameters &amp; Main Results'!$B$16/12+mmult(U266:V266,'Parameters &amp; Main Results'!$B$14:$B$15)</f>
        <v>-0.01811981922</v>
      </c>
      <c r="X266" s="77">
        <f t="shared" si="5"/>
        <v>8861.367548</v>
      </c>
      <c r="Y266" s="77">
        <f>X266/offset(X266,'Parameters &amp; Main Results'!$B$32,0)</f>
        <v>15.97256612</v>
      </c>
      <c r="Z266" s="77">
        <f>sumproduct(X266:offset(X266,'Parameters &amp; Main Results'!$B$32-1,0) , 'Cash Flow Assist'!$P$11:offset('Cash Flow Assist'!$P$11,'Parameters &amp; Main Results'!$B$32-1,0)  )/offset(X266,'Parameters &amp; Main Results'!$B$32,0)</f>
        <v>4412.660436</v>
      </c>
      <c r="AA266" s="77">
        <f>sumproduct(X266:offset(X266,'Parameters &amp; Main Results'!$B$32-1,0),'Parameters &amp; Main Results'!$B$36:offset('Parameters &amp; Main Results'!$B$36,'Parameters &amp; Main Results'!$B$32-1,0)   )/offset(X266,'Parameters &amp; Main Results'!$B$32,0)</f>
        <v>1.055448042</v>
      </c>
      <c r="AB266" s="167">
        <f t="shared" si="6"/>
        <v>-0.04191532802</v>
      </c>
    </row>
    <row r="267">
      <c r="A267">
        <f t="shared" si="17"/>
        <v>10</v>
      </c>
      <c r="B267">
        <f t="shared" si="18"/>
        <v>1892</v>
      </c>
      <c r="C267" s="77">
        <f t="shared" si="3"/>
        <v>1892.75</v>
      </c>
      <c r="D267" s="71" t="s">
        <v>116</v>
      </c>
      <c r="E267" s="162">
        <v>7.32621273</v>
      </c>
      <c r="F267" s="163">
        <v>380.2673</v>
      </c>
      <c r="G267" s="163">
        <v>245.123</v>
      </c>
      <c r="H267" s="163">
        <v>325.85225381</v>
      </c>
      <c r="I267" s="163">
        <v>380.2673</v>
      </c>
      <c r="J267" s="163">
        <v>7.32621273</v>
      </c>
      <c r="K267" s="163">
        <v>7.32621273</v>
      </c>
      <c r="L267" s="163">
        <v>20.67</v>
      </c>
      <c r="M267" s="164">
        <v>19.04021492</v>
      </c>
      <c r="N267" s="19">
        <f t="shared" ref="N267:T267" si="267">F267/F266/$E267*$E266-1</f>
        <v>0.02343085784</v>
      </c>
      <c r="O267" s="19">
        <f t="shared" si="267"/>
        <v>0.001264636658</v>
      </c>
      <c r="P267" s="19">
        <f t="shared" si="267"/>
        <v>0.003274999998</v>
      </c>
      <c r="Q267" s="19">
        <f t="shared" si="267"/>
        <v>0.02343085784</v>
      </c>
      <c r="R267" s="19">
        <f t="shared" si="267"/>
        <v>0</v>
      </c>
      <c r="S267" s="19">
        <f t="shared" si="267"/>
        <v>0</v>
      </c>
      <c r="T267" s="19">
        <f t="shared" si="267"/>
        <v>0</v>
      </c>
      <c r="U267" s="166">
        <v>0.0</v>
      </c>
      <c r="V267" s="166">
        <v>0.0</v>
      </c>
      <c r="W267" s="19">
        <f t="array" ref="W267">mmult(N267:T267,'Parameters &amp; Main Results'!$B$6:$B$12)-'Parameters &amp; Main Results'!$B$16/12+mmult(U267:V267,'Parameters &amp; Main Results'!$B$14:$B$15)</f>
        <v>0.01784763588</v>
      </c>
      <c r="X267" s="77">
        <f t="shared" si="5"/>
        <v>9024.897051</v>
      </c>
      <c r="Y267" s="77">
        <f>X267/offset(X267,'Parameters &amp; Main Results'!$B$32,0)</f>
        <v>16.09227275</v>
      </c>
      <c r="Z267" s="77">
        <f>sumproduct(X267:offset(X267,'Parameters &amp; Main Results'!$B$32-1,0) , 'Cash Flow Assist'!$P$11:offset('Cash Flow Assist'!$P$11,'Parameters &amp; Main Results'!$B$32-1,0)  )/offset(X267,'Parameters &amp; Main Results'!$B$32,0)</f>
        <v>4350.363896</v>
      </c>
      <c r="AA267" s="77">
        <f>sumproduct(X267:offset(X267,'Parameters &amp; Main Results'!$B$32-1,0),'Parameters &amp; Main Results'!$B$36:offset('Parameters &amp; Main Results'!$B$36,'Parameters &amp; Main Results'!$B$32-1,0)   )/offset(X267,'Parameters &amp; Main Results'!$B$32,0)</f>
        <v>1.039854946</v>
      </c>
      <c r="AB267" s="167">
        <f t="shared" si="6"/>
        <v>-0.01946658227</v>
      </c>
    </row>
    <row r="268">
      <c r="A268">
        <f t="shared" si="17"/>
        <v>11</v>
      </c>
      <c r="B268">
        <f t="shared" si="18"/>
        <v>1892</v>
      </c>
      <c r="C268" s="77">
        <f t="shared" si="3"/>
        <v>1892.833333</v>
      </c>
      <c r="D268" s="71" t="s">
        <v>116</v>
      </c>
      <c r="E268" s="162">
        <v>7.51650281</v>
      </c>
      <c r="F268" s="163">
        <v>380.1856</v>
      </c>
      <c r="G268" s="163">
        <v>245.9688</v>
      </c>
      <c r="H268" s="163">
        <v>326.91941995</v>
      </c>
      <c r="I268" s="163">
        <v>380.1856</v>
      </c>
      <c r="J268" s="163">
        <v>7.51650281</v>
      </c>
      <c r="K268" s="163">
        <v>7.51650281</v>
      </c>
      <c r="L268" s="163">
        <v>20.67</v>
      </c>
      <c r="M268" s="164">
        <v>18.46331269</v>
      </c>
      <c r="N268" s="19">
        <f t="shared" ref="N268:T268" si="268">F268/F267/$E268*$E267-1</f>
        <v>-0.025525715</v>
      </c>
      <c r="O268" s="19">
        <f t="shared" si="268"/>
        <v>-0.02195314694</v>
      </c>
      <c r="P268" s="19">
        <f t="shared" si="268"/>
        <v>-0.02212421618</v>
      </c>
      <c r="Q268" s="19">
        <f t="shared" si="268"/>
        <v>-0.025525715</v>
      </c>
      <c r="R268" s="19">
        <f t="shared" si="268"/>
        <v>0</v>
      </c>
      <c r="S268" s="19">
        <f t="shared" si="268"/>
        <v>0</v>
      </c>
      <c r="T268" s="19">
        <f t="shared" si="268"/>
        <v>-0.02531630531</v>
      </c>
      <c r="U268" s="166">
        <v>0.0</v>
      </c>
      <c r="V268" s="166">
        <v>0.0</v>
      </c>
      <c r="W268" s="19">
        <f t="array" ref="W268">mmult(N268:T268,'Parameters &amp; Main Results'!$B$6:$B$12)-'Parameters &amp; Main Results'!$B$16/12+mmult(U268:V268,'Parameters &amp; Main Results'!$B$14:$B$15)</f>
        <v>-0.02467423965</v>
      </c>
      <c r="X268" s="77">
        <f t="shared" si="5"/>
        <v>8866.64834</v>
      </c>
      <c r="Y268" s="77">
        <f>X268/offset(X268,'Parameters &amp; Main Results'!$B$32,0)</f>
        <v>15.87518887</v>
      </c>
      <c r="Z268" s="77">
        <f>sumproduct(X268:offset(X268,'Parameters &amp; Main Results'!$B$32-1,0) , 'Cash Flow Assist'!$P$11:offset('Cash Flow Assist'!$P$11,'Parameters &amp; Main Results'!$B$32-1,0)  )/offset(X268,'Parameters &amp; Main Results'!$B$32,0)</f>
        <v>4353.119619</v>
      </c>
      <c r="AA268" s="77">
        <f>sumproduct(X268:offset(X268,'Parameters &amp; Main Results'!$B$32-1,0),'Parameters &amp; Main Results'!$B$36:offset('Parameters &amp; Main Results'!$B$36,'Parameters &amp; Main Results'!$B$32-1,0)   )/offset(X268,'Parameters &amp; Main Results'!$B$32,0)</f>
        <v>1.039576522</v>
      </c>
      <c r="AB268" s="167">
        <f t="shared" si="6"/>
        <v>-0.04449539884</v>
      </c>
    </row>
    <row r="269">
      <c r="A269">
        <f t="shared" si="17"/>
        <v>12</v>
      </c>
      <c r="B269">
        <f t="shared" si="18"/>
        <v>1892</v>
      </c>
      <c r="C269" s="77">
        <f t="shared" si="3"/>
        <v>1892.916667</v>
      </c>
      <c r="D269" s="71" t="s">
        <v>116</v>
      </c>
      <c r="E269" s="162">
        <v>7.6116519</v>
      </c>
      <c r="F269" s="163">
        <v>377.3721</v>
      </c>
      <c r="G269" s="163">
        <v>245.6144</v>
      </c>
      <c r="H269" s="163">
        <v>327.99008105</v>
      </c>
      <c r="I269" s="163">
        <v>377.3721</v>
      </c>
      <c r="J269" s="163">
        <v>7.6116519</v>
      </c>
      <c r="K269" s="163">
        <v>7.6116519</v>
      </c>
      <c r="L269" s="163">
        <v>20.67</v>
      </c>
      <c r="M269" s="164">
        <v>18.01300925</v>
      </c>
      <c r="N269" s="19">
        <f t="shared" ref="N269:T269" si="269">F269/F268/$E269*$E268-1</f>
        <v>-0.01980827749</v>
      </c>
      <c r="O269" s="19">
        <f t="shared" si="269"/>
        <v>-0.01392327418</v>
      </c>
      <c r="P269" s="19">
        <f t="shared" si="269"/>
        <v>-0.009266391085</v>
      </c>
      <c r="Q269" s="19">
        <f t="shared" si="269"/>
        <v>-0.01980827749</v>
      </c>
      <c r="R269" s="19">
        <f t="shared" si="269"/>
        <v>0</v>
      </c>
      <c r="S269" s="19">
        <f t="shared" si="269"/>
        <v>0</v>
      </c>
      <c r="T269" s="19">
        <f t="shared" si="269"/>
        <v>-0.0125004521</v>
      </c>
      <c r="U269" s="166">
        <v>0.0</v>
      </c>
      <c r="V269" s="166">
        <v>0.0</v>
      </c>
      <c r="W269" s="19">
        <f t="array" ref="W269">mmult(N269:T269,'Parameters &amp; Main Results'!$B$6:$B$12)-'Parameters &amp; Main Results'!$B$16/12+mmult(U269:V269,'Parameters &amp; Main Results'!$B$14:$B$15)</f>
        <v>-0.01837869333</v>
      </c>
      <c r="X269" s="77">
        <f t="shared" si="5"/>
        <v>9090.960887</v>
      </c>
      <c r="Y269" s="77">
        <f>X269/offset(X269,'Parameters &amp; Main Results'!$B$32,0)</f>
        <v>16.91761349</v>
      </c>
      <c r="Z269" s="77">
        <f>sumproduct(X269:offset(X269,'Parameters &amp; Main Results'!$B$32-1,0) , 'Cash Flow Assist'!$P$11:offset('Cash Flow Assist'!$P$11,'Parameters &amp; Main Results'!$B$32-1,0)  )/offset(X269,'Parameters &amp; Main Results'!$B$32,0)</f>
        <v>4509.038157</v>
      </c>
      <c r="AA269" s="77">
        <f>sumproduct(X269:offset(X269,'Parameters &amp; Main Results'!$B$32-1,0),'Parameters &amp; Main Results'!$B$36:offset('Parameters &amp; Main Results'!$B$36,'Parameters &amp; Main Results'!$B$32-1,0)   )/offset(X269,'Parameters &amp; Main Results'!$B$32,0)</f>
        <v>1.075614417</v>
      </c>
      <c r="AB269" s="167">
        <f t="shared" si="6"/>
        <v>-0.06342229912</v>
      </c>
    </row>
    <row r="270">
      <c r="A270">
        <f t="shared" si="17"/>
        <v>1</v>
      </c>
      <c r="B270">
        <f t="shared" si="18"/>
        <v>1893</v>
      </c>
      <c r="C270" s="77">
        <f t="shared" si="3"/>
        <v>1893</v>
      </c>
      <c r="D270" s="71" t="s">
        <v>116</v>
      </c>
      <c r="E270" s="162">
        <v>7.89709107</v>
      </c>
      <c r="F270" s="163">
        <v>385.5465</v>
      </c>
      <c r="G270" s="163">
        <v>244.5813</v>
      </c>
      <c r="H270" s="163">
        <v>330.31881062</v>
      </c>
      <c r="I270" s="163">
        <v>385.5465</v>
      </c>
      <c r="J270" s="163">
        <v>7.89709107</v>
      </c>
      <c r="K270" s="163">
        <v>7.89709107</v>
      </c>
      <c r="L270" s="163">
        <v>20.67</v>
      </c>
      <c r="M270" s="164">
        <v>17.65664371</v>
      </c>
      <c r="N270" s="19">
        <f t="shared" ref="N270:T270" si="270">F270/F269/$E270*$E269-1</f>
        <v>-0.01526641822</v>
      </c>
      <c r="O270" s="19">
        <f t="shared" si="270"/>
        <v>-0.04019900435</v>
      </c>
      <c r="P270" s="19">
        <f t="shared" si="270"/>
        <v>-0.02930147818</v>
      </c>
      <c r="Q270" s="19">
        <f t="shared" si="270"/>
        <v>-0.01526641822</v>
      </c>
      <c r="R270" s="19">
        <f t="shared" si="270"/>
        <v>0</v>
      </c>
      <c r="S270" s="19">
        <f t="shared" si="270"/>
        <v>0</v>
      </c>
      <c r="T270" s="19">
        <f t="shared" si="270"/>
        <v>-0.03614484973</v>
      </c>
      <c r="U270" s="166">
        <v>0.0</v>
      </c>
      <c r="V270" s="166">
        <v>0.0</v>
      </c>
      <c r="W270" s="19">
        <f t="array" ref="W270">mmult(N270:T270,'Parameters &amp; Main Results'!$B$6:$B$12)-'Parameters &amp; Main Results'!$B$16/12+mmult(U270:V270,'Parameters &amp; Main Results'!$B$14:$B$15)</f>
        <v>-0.02154123142</v>
      </c>
      <c r="X270" s="77">
        <f t="shared" si="5"/>
        <v>9261.169074</v>
      </c>
      <c r="Y270" s="77">
        <f>X270/offset(X270,'Parameters &amp; Main Results'!$B$32,0)</f>
        <v>17.73771182</v>
      </c>
      <c r="Z270" s="77">
        <f>sumproduct(X270:offset(X270,'Parameters &amp; Main Results'!$B$32-1,0) , 'Cash Flow Assist'!$P$11:offset('Cash Flow Assist'!$P$11,'Parameters &amp; Main Results'!$B$32-1,0)  )/offset(X270,'Parameters &amp; Main Results'!$B$32,0)</f>
        <v>4624.348359</v>
      </c>
      <c r="AA270" s="77">
        <f>sumproduct(X270:offset(X270,'Parameters &amp; Main Results'!$B$32-1,0),'Parameters &amp; Main Results'!$B$36:offset('Parameters &amp; Main Results'!$B$36,'Parameters &amp; Main Results'!$B$32-1,0)   )/offset(X270,'Parameters &amp; Main Results'!$B$32,0)</f>
        <v>1.101725912</v>
      </c>
      <c r="AB270" s="167">
        <f t="shared" si="6"/>
        <v>-0.077720486</v>
      </c>
    </row>
    <row r="271">
      <c r="A271">
        <f t="shared" si="17"/>
        <v>2</v>
      </c>
      <c r="B271">
        <f t="shared" si="18"/>
        <v>1893</v>
      </c>
      <c r="C271" s="77">
        <f t="shared" si="3"/>
        <v>1893.083333</v>
      </c>
      <c r="D271" s="71" t="s">
        <v>116</v>
      </c>
      <c r="E271" s="162">
        <v>7.99223207</v>
      </c>
      <c r="F271" s="163">
        <v>380.0183</v>
      </c>
      <c r="G271" s="163">
        <v>243.9537</v>
      </c>
      <c r="H271" s="163">
        <v>332.66407418</v>
      </c>
      <c r="I271" s="163">
        <v>380.0183</v>
      </c>
      <c r="J271" s="163">
        <v>7.99223207</v>
      </c>
      <c r="K271" s="163">
        <v>7.99223207</v>
      </c>
      <c r="L271" s="163">
        <v>20.67</v>
      </c>
      <c r="M271" s="164">
        <v>17.12519385</v>
      </c>
      <c r="N271" s="19">
        <f t="shared" ref="N271:T271" si="271">F271/F270/$E271*$E270-1</f>
        <v>-0.0260721021</v>
      </c>
      <c r="O271" s="19">
        <f t="shared" si="271"/>
        <v>-0.01443965543</v>
      </c>
      <c r="P271" s="19">
        <f t="shared" si="271"/>
        <v>-0.00488870355</v>
      </c>
      <c r="Q271" s="19">
        <f t="shared" si="271"/>
        <v>-0.0260721021</v>
      </c>
      <c r="R271" s="19">
        <f t="shared" si="271"/>
        <v>0</v>
      </c>
      <c r="S271" s="19">
        <f t="shared" si="271"/>
        <v>0</v>
      </c>
      <c r="T271" s="19">
        <f t="shared" si="271"/>
        <v>-0.01190418386</v>
      </c>
      <c r="U271" s="166">
        <v>0.0</v>
      </c>
      <c r="V271" s="166">
        <v>0.0</v>
      </c>
      <c r="W271" s="19">
        <f t="array" ref="W271">mmult(N271:T271,'Parameters &amp; Main Results'!$B$6:$B$12)-'Parameters &amp; Main Results'!$B$16/12+mmult(U271:V271,'Parameters &amp; Main Results'!$B$14:$B$15)</f>
        <v>-0.0232056571</v>
      </c>
      <c r="X271" s="77">
        <f t="shared" si="5"/>
        <v>9465.05808</v>
      </c>
      <c r="Y271" s="77">
        <f>X271/offset(X271,'Parameters &amp; Main Results'!$B$32,0)</f>
        <v>18.10451616</v>
      </c>
      <c r="Z271" s="77">
        <f>sumproduct(X271:offset(X271,'Parameters &amp; Main Results'!$B$32-1,0) , 'Cash Flow Assist'!$P$11:offset('Cash Flow Assist'!$P$11,'Parameters &amp; Main Results'!$B$32-1,0)  )/offset(X271,'Parameters &amp; Main Results'!$B$32,0)</f>
        <v>4601.586931</v>
      </c>
      <c r="AA271" s="77">
        <f>sumproduct(X271:offset(X271,'Parameters &amp; Main Results'!$B$32-1,0),'Parameters &amp; Main Results'!$B$36:offset('Parameters &amp; Main Results'!$B$36,'Parameters &amp; Main Results'!$B$32-1,0)   )/offset(X271,'Parameters &amp; Main Results'!$B$32,0)</f>
        <v>1.094682735</v>
      </c>
      <c r="AB271" s="167">
        <f t="shared" si="6"/>
        <v>-0.1017662517</v>
      </c>
    </row>
    <row r="272">
      <c r="A272">
        <f t="shared" si="17"/>
        <v>3</v>
      </c>
      <c r="B272">
        <f t="shared" si="18"/>
        <v>1893</v>
      </c>
      <c r="C272" s="77">
        <f t="shared" si="3"/>
        <v>1893.166667</v>
      </c>
      <c r="D272" s="71" t="s">
        <v>116</v>
      </c>
      <c r="E272" s="162">
        <v>7.80194198</v>
      </c>
      <c r="F272" s="163">
        <v>367.6101</v>
      </c>
      <c r="G272" s="163">
        <v>246.0239</v>
      </c>
      <c r="H272" s="163">
        <v>335.0259891</v>
      </c>
      <c r="I272" s="163">
        <v>367.6101</v>
      </c>
      <c r="J272" s="163">
        <v>7.80194198</v>
      </c>
      <c r="K272" s="163">
        <v>7.80194198</v>
      </c>
      <c r="L272" s="163">
        <v>20.67</v>
      </c>
      <c r="M272" s="164">
        <v>16.89958903</v>
      </c>
      <c r="N272" s="19">
        <f t="shared" ref="N272:T272" si="272">F272/F271/$E272*$E271-1</f>
        <v>-0.009057867728</v>
      </c>
      <c r="O272" s="19">
        <f t="shared" si="272"/>
        <v>0.03308310465</v>
      </c>
      <c r="P272" s="19">
        <f t="shared" si="272"/>
        <v>0.03166326258</v>
      </c>
      <c r="Q272" s="19">
        <f t="shared" si="272"/>
        <v>-0.009057867728</v>
      </c>
      <c r="R272" s="19">
        <f t="shared" si="272"/>
        <v>0</v>
      </c>
      <c r="S272" s="19">
        <f t="shared" si="272"/>
        <v>0</v>
      </c>
      <c r="T272" s="19">
        <f t="shared" si="272"/>
        <v>0.02439009294</v>
      </c>
      <c r="U272" s="166">
        <v>0.0</v>
      </c>
      <c r="V272" s="166">
        <v>0.0</v>
      </c>
      <c r="W272" s="19">
        <f t="array" ref="W272">mmult(N272:T272,'Parameters &amp; Main Results'!$B$6:$B$12)-'Parameters &amp; Main Results'!$B$16/12+mmult(U272:V272,'Parameters &amp; Main Results'!$B$14:$B$15)</f>
        <v>0.001435708699</v>
      </c>
      <c r="X272" s="77">
        <f t="shared" si="5"/>
        <v>9689.919018</v>
      </c>
      <c r="Y272" s="77">
        <f>X272/offset(X272,'Parameters &amp; Main Results'!$B$32,0)</f>
        <v>18.35982494</v>
      </c>
      <c r="Z272" s="77">
        <f>sumproduct(X272:offset(X272,'Parameters &amp; Main Results'!$B$32-1,0) , 'Cash Flow Assist'!$P$11:offset('Cash Flow Assist'!$P$11,'Parameters &amp; Main Results'!$B$32-1,0)  )/offset(X272,'Parameters &amp; Main Results'!$B$32,0)</f>
        <v>4541.246331</v>
      </c>
      <c r="AA272" s="77">
        <f>sumproduct(X272:offset(X272,'Parameters &amp; Main Results'!$B$32-1,0),'Parameters &amp; Main Results'!$B$36:offset('Parameters &amp; Main Results'!$B$36,'Parameters &amp; Main Results'!$B$32-1,0)   )/offset(X272,'Parameters &amp; Main Results'!$B$32,0)</f>
        <v>1.078958948</v>
      </c>
      <c r="AB272" s="167">
        <f t="shared" si="6"/>
        <v>-0.1099023341</v>
      </c>
    </row>
    <row r="273">
      <c r="A273">
        <f t="shared" si="17"/>
        <v>4</v>
      </c>
      <c r="B273">
        <f t="shared" si="18"/>
        <v>1893</v>
      </c>
      <c r="C273" s="77">
        <f t="shared" si="3"/>
        <v>1893.25</v>
      </c>
      <c r="D273" s="71" t="s">
        <v>116</v>
      </c>
      <c r="E273" s="162">
        <v>7.70679289</v>
      </c>
      <c r="F273" s="163">
        <v>368.9825</v>
      </c>
      <c r="G273" s="163">
        <v>246.0712</v>
      </c>
      <c r="H273" s="163">
        <v>337.40467363</v>
      </c>
      <c r="I273" s="163">
        <v>368.9825</v>
      </c>
      <c r="J273" s="163">
        <v>7.70679289</v>
      </c>
      <c r="K273" s="163">
        <v>7.70679289</v>
      </c>
      <c r="L273" s="163">
        <v>20.67</v>
      </c>
      <c r="M273" s="164">
        <v>17.10254158</v>
      </c>
      <c r="N273" s="19">
        <f t="shared" ref="N273:T273" si="273">F273/F272/$E273*$E272-1</f>
        <v>0.01612552816</v>
      </c>
      <c r="O273" s="19">
        <f t="shared" si="273"/>
        <v>0.01254076438</v>
      </c>
      <c r="P273" s="19">
        <f t="shared" si="273"/>
        <v>0.01953379056</v>
      </c>
      <c r="Q273" s="19">
        <f t="shared" si="273"/>
        <v>0.01612552816</v>
      </c>
      <c r="R273" s="19">
        <f t="shared" si="273"/>
        <v>0</v>
      </c>
      <c r="S273" s="19">
        <f t="shared" si="273"/>
        <v>0</v>
      </c>
      <c r="T273" s="19">
        <f t="shared" si="273"/>
        <v>0.012346133</v>
      </c>
      <c r="U273" s="166">
        <v>0.0</v>
      </c>
      <c r="V273" s="166">
        <v>0.0</v>
      </c>
      <c r="W273" s="19">
        <f t="array" ref="W273">mmult(N273:T273,'Parameters &amp; Main Results'!$B$6:$B$12)-'Parameters &amp; Main Results'!$B$16/12+mmult(U273:V273,'Parameters &amp; Main Results'!$B$14:$B$15)</f>
        <v>0.01518767055</v>
      </c>
      <c r="X273" s="77">
        <f t="shared" si="5"/>
        <v>9676.027062</v>
      </c>
      <c r="Y273" s="77">
        <f>X273/offset(X273,'Parameters &amp; Main Results'!$B$32,0)</f>
        <v>18.02701633</v>
      </c>
      <c r="Z273" s="77">
        <f>sumproduct(X273:offset(X273,'Parameters &amp; Main Results'!$B$32-1,0) , 'Cash Flow Assist'!$P$11:offset('Cash Flow Assist'!$P$11,'Parameters &amp; Main Results'!$B$32-1,0)  )/offset(X273,'Parameters &amp; Main Results'!$B$32,0)</f>
        <v>4448.25925</v>
      </c>
      <c r="AA273" s="77">
        <f>sumproduct(X273:offset(X273,'Parameters &amp; Main Results'!$B$32-1,0),'Parameters &amp; Main Results'!$B$36:offset('Parameters &amp; Main Results'!$B$36,'Parameters &amp; Main Results'!$B$32-1,0)   )/offset(X273,'Parameters &amp; Main Results'!$B$32,0)</f>
        <v>1.055838629</v>
      </c>
      <c r="AB273" s="167">
        <f t="shared" si="6"/>
        <v>-0.09554903916</v>
      </c>
    </row>
    <row r="274">
      <c r="A274">
        <f t="shared" si="17"/>
        <v>5</v>
      </c>
      <c r="B274">
        <f t="shared" si="18"/>
        <v>1893</v>
      </c>
      <c r="C274" s="77">
        <f t="shared" si="3"/>
        <v>1893.333333</v>
      </c>
      <c r="D274" s="71" t="s">
        <v>116</v>
      </c>
      <c r="E274" s="162">
        <v>7.6116519</v>
      </c>
      <c r="F274" s="163">
        <v>337.6711</v>
      </c>
      <c r="G274" s="163">
        <v>245.7075</v>
      </c>
      <c r="H274" s="163">
        <v>339.80024681</v>
      </c>
      <c r="I274" s="163">
        <v>337.6711</v>
      </c>
      <c r="J274" s="163">
        <v>7.6116519</v>
      </c>
      <c r="K274" s="163">
        <v>7.6116519</v>
      </c>
      <c r="L274" s="163">
        <v>20.67</v>
      </c>
      <c r="M274" s="164">
        <v>15.78098731</v>
      </c>
      <c r="N274" s="19">
        <f t="shared" ref="N274:T274" si="274">F274/F273/$E274*$E273-1</f>
        <v>-0.07342006172</v>
      </c>
      <c r="O274" s="19">
        <f t="shared" si="274"/>
        <v>0.01100288601</v>
      </c>
      <c r="P274" s="19">
        <f t="shared" si="274"/>
        <v>0.01968813359</v>
      </c>
      <c r="Q274" s="19">
        <f t="shared" si="274"/>
        <v>-0.07342006172</v>
      </c>
      <c r="R274" s="19">
        <f t="shared" si="274"/>
        <v>0</v>
      </c>
      <c r="S274" s="19">
        <f t="shared" si="274"/>
        <v>0</v>
      </c>
      <c r="T274" s="19">
        <f t="shared" si="274"/>
        <v>0.01249938794</v>
      </c>
      <c r="U274" s="166">
        <v>0.0</v>
      </c>
      <c r="V274" s="166">
        <v>0.0</v>
      </c>
      <c r="W274" s="19">
        <f t="array" ref="W274">mmult(N274:T274,'Parameters &amp; Main Results'!$B$6:$B$12)-'Parameters &amp; Main Results'!$B$16/12+mmult(U274:V274,'Parameters &amp; Main Results'!$B$14:$B$15)</f>
        <v>-0.05235599145</v>
      </c>
      <c r="X274" s="77">
        <f t="shared" si="5"/>
        <v>9531.269284</v>
      </c>
      <c r="Y274" s="77">
        <f>X274/offset(X274,'Parameters &amp; Main Results'!$B$32,0)</f>
        <v>17.40856294</v>
      </c>
      <c r="Z274" s="77">
        <f>sumproduct(X274:offset(X274,'Parameters &amp; Main Results'!$B$32-1,0) , 'Cash Flow Assist'!$P$11:offset('Cash Flow Assist'!$P$11,'Parameters &amp; Main Results'!$B$32-1,0)  )/offset(X274,'Parameters &amp; Main Results'!$B$32,0)</f>
        <v>4344.201044</v>
      </c>
      <c r="AA274" s="77">
        <f>sumproduct(X274:offset(X274,'Parameters &amp; Main Results'!$B$32-1,0),'Parameters &amp; Main Results'!$B$36:offset('Parameters &amp; Main Results'!$B$36,'Parameters &amp; Main Results'!$B$32-1,0)   )/offset(X274,'Parameters &amp; Main Results'!$B$32,0)</f>
        <v>1.030004311</v>
      </c>
      <c r="AB274" s="167">
        <f t="shared" si="6"/>
        <v>-0.1619538845</v>
      </c>
    </row>
    <row r="275">
      <c r="A275">
        <f t="shared" si="17"/>
        <v>6</v>
      </c>
      <c r="B275">
        <f t="shared" si="18"/>
        <v>1893</v>
      </c>
      <c r="C275" s="77">
        <f t="shared" si="3"/>
        <v>1893.416667</v>
      </c>
      <c r="D275" s="71" t="s">
        <v>116</v>
      </c>
      <c r="E275" s="162">
        <v>7.42136182</v>
      </c>
      <c r="F275" s="163">
        <v>322.9783</v>
      </c>
      <c r="G275" s="163">
        <v>242.4773</v>
      </c>
      <c r="H275" s="163">
        <v>342.21282856</v>
      </c>
      <c r="I275" s="163">
        <v>322.9783</v>
      </c>
      <c r="J275" s="163">
        <v>7.42136182</v>
      </c>
      <c r="K275" s="163">
        <v>7.42136182</v>
      </c>
      <c r="L275" s="163">
        <v>20.67</v>
      </c>
      <c r="M275" s="164">
        <v>15.41650386</v>
      </c>
      <c r="N275" s="19">
        <f t="shared" ref="N275:T275" si="275">F275/F274/$E275*$E274-1</f>
        <v>-0.01898699496</v>
      </c>
      <c r="O275" s="19">
        <f t="shared" si="275"/>
        <v>0.01215724334</v>
      </c>
      <c r="P275" s="19">
        <f t="shared" si="275"/>
        <v>0.03292290746</v>
      </c>
      <c r="Q275" s="19">
        <f t="shared" si="275"/>
        <v>-0.01898699496</v>
      </c>
      <c r="R275" s="19">
        <f t="shared" si="275"/>
        <v>0</v>
      </c>
      <c r="S275" s="19">
        <f t="shared" si="275"/>
        <v>0</v>
      </c>
      <c r="T275" s="19">
        <f t="shared" si="275"/>
        <v>0.02564085738</v>
      </c>
      <c r="U275" s="166">
        <v>0.0</v>
      </c>
      <c r="V275" s="166">
        <v>0.0</v>
      </c>
      <c r="W275" s="19">
        <f t="array" ref="W275">mmult(N275:T275,'Parameters &amp; Main Results'!$B$6:$B$12)-'Parameters &amp; Main Results'!$B$16/12+mmult(U275:V275,'Parameters &amp; Main Results'!$B$14:$B$15)</f>
        <v>-0.01124260205</v>
      </c>
      <c r="X275" s="77">
        <f t="shared" si="5"/>
        <v>10057.85843</v>
      </c>
      <c r="Y275" s="77">
        <f>X275/offset(X275,'Parameters &amp; Main Results'!$B$32,0)</f>
        <v>18.3136941</v>
      </c>
      <c r="Z275" s="77">
        <f>sumproduct(X275:offset(X275,'Parameters &amp; Main Results'!$B$32-1,0) , 'Cash Flow Assist'!$P$11:offset('Cash Flow Assist'!$P$11,'Parameters &amp; Main Results'!$B$32-1,0)  )/offset(X275,'Parameters &amp; Main Results'!$B$32,0)</f>
        <v>4314.442475</v>
      </c>
      <c r="AA275" s="77">
        <f>sumproduct(X275:offset(X275,'Parameters &amp; Main Results'!$B$32-1,0),'Parameters &amp; Main Results'!$B$36:offset('Parameters &amp; Main Results'!$B$36,'Parameters &amp; Main Results'!$B$32-1,0)   )/offset(X275,'Parameters &amp; Main Results'!$B$32,0)</f>
        <v>1.02158024</v>
      </c>
      <c r="AB275" s="167">
        <f t="shared" si="6"/>
        <v>-0.1778658619</v>
      </c>
    </row>
    <row r="276">
      <c r="A276">
        <f t="shared" si="17"/>
        <v>7</v>
      </c>
      <c r="B276">
        <f t="shared" si="18"/>
        <v>1893</v>
      </c>
      <c r="C276" s="77">
        <f t="shared" si="3"/>
        <v>1893.5</v>
      </c>
      <c r="D276" s="71" t="s">
        <v>116</v>
      </c>
      <c r="E276" s="162">
        <v>7.23107174</v>
      </c>
      <c r="F276" s="163">
        <v>294.2067</v>
      </c>
      <c r="G276" s="163">
        <v>240.475</v>
      </c>
      <c r="H276" s="163">
        <v>344.64253964</v>
      </c>
      <c r="I276" s="163">
        <v>294.2067</v>
      </c>
      <c r="J276" s="163">
        <v>7.23107174</v>
      </c>
      <c r="K276" s="163">
        <v>7.23107174</v>
      </c>
      <c r="L276" s="163">
        <v>20.67</v>
      </c>
      <c r="M276" s="164">
        <v>14.34985418</v>
      </c>
      <c r="N276" s="19">
        <f t="shared" ref="N276:T276" si="276">F276/F275/$E276*$E275-1</f>
        <v>-0.06511078473</v>
      </c>
      <c r="O276" s="19">
        <f t="shared" si="276"/>
        <v>0.01784062613</v>
      </c>
      <c r="P276" s="19">
        <f t="shared" si="276"/>
        <v>0.03360245308</v>
      </c>
      <c r="Q276" s="19">
        <f t="shared" si="276"/>
        <v>-0.06511078473</v>
      </c>
      <c r="R276" s="19">
        <f t="shared" si="276"/>
        <v>0</v>
      </c>
      <c r="S276" s="19">
        <f t="shared" si="276"/>
        <v>0</v>
      </c>
      <c r="T276" s="19">
        <f t="shared" si="276"/>
        <v>0.02631561224</v>
      </c>
      <c r="U276" s="166">
        <v>0.0</v>
      </c>
      <c r="V276" s="166">
        <v>0.0</v>
      </c>
      <c r="W276" s="19">
        <f t="array" ref="W276">mmult(N276:T276,'Parameters &amp; Main Results'!$B$6:$B$12)-'Parameters &amp; Main Results'!$B$16/12+mmult(U276:V276,'Parameters &amp; Main Results'!$B$14:$B$15)</f>
        <v>-0.04441459868</v>
      </c>
      <c r="X276" s="77">
        <f t="shared" si="5"/>
        <v>10172.22066</v>
      </c>
      <c r="Y276" s="77">
        <f>X276/offset(X276,'Parameters &amp; Main Results'!$B$32,0)</f>
        <v>18.29981311</v>
      </c>
      <c r="Z276" s="77">
        <f>sumproduct(X276:offset(X276,'Parameters &amp; Main Results'!$B$32-1,0) , 'Cash Flow Assist'!$P$11:offset('Cash Flow Assist'!$P$11,'Parameters &amp; Main Results'!$B$32-1,0)  )/offset(X276,'Parameters &amp; Main Results'!$B$32,0)</f>
        <v>4245.597453</v>
      </c>
      <c r="AA276" s="77">
        <f>sumproduct(X276:offset(X276,'Parameters &amp; Main Results'!$B$32-1,0),'Parameters &amp; Main Results'!$B$36:offset('Parameters &amp; Main Results'!$B$36,'Parameters &amp; Main Results'!$B$32-1,0)   )/offset(X276,'Parameters &amp; Main Results'!$B$32,0)</f>
        <v>1.004201544</v>
      </c>
      <c r="AB276" s="167">
        <f t="shared" si="6"/>
        <v>-0.2313956608</v>
      </c>
    </row>
    <row r="277">
      <c r="A277">
        <f t="shared" si="17"/>
        <v>8</v>
      </c>
      <c r="B277">
        <f t="shared" si="18"/>
        <v>1893</v>
      </c>
      <c r="C277" s="77">
        <f t="shared" si="3"/>
        <v>1893.583333</v>
      </c>
      <c r="D277" s="71" t="s">
        <v>116</v>
      </c>
      <c r="E277" s="162">
        <v>6.94563256</v>
      </c>
      <c r="F277" s="163">
        <v>288.506</v>
      </c>
      <c r="G277" s="163">
        <v>242.5782</v>
      </c>
      <c r="H277" s="163">
        <v>347.08950168</v>
      </c>
      <c r="I277" s="163">
        <v>288.506</v>
      </c>
      <c r="J277" s="163">
        <v>6.94563256</v>
      </c>
      <c r="K277" s="163">
        <v>6.94563256</v>
      </c>
      <c r="L277" s="163">
        <v>20.67</v>
      </c>
      <c r="M277" s="164">
        <v>14.58805654</v>
      </c>
      <c r="N277" s="19">
        <f t="shared" ref="N277:T277" si="277">F277/F276/$E277*$E276-1</f>
        <v>0.02092339638</v>
      </c>
      <c r="O277" s="19">
        <f t="shared" si="277"/>
        <v>0.05020166275</v>
      </c>
      <c r="P277" s="19">
        <f t="shared" si="277"/>
        <v>0.04848799395</v>
      </c>
      <c r="Q277" s="19">
        <f t="shared" si="277"/>
        <v>0.02092339638</v>
      </c>
      <c r="R277" s="19">
        <f t="shared" si="277"/>
        <v>0</v>
      </c>
      <c r="S277" s="19">
        <f t="shared" si="277"/>
        <v>0</v>
      </c>
      <c r="T277" s="19">
        <f t="shared" si="277"/>
        <v>0.04109621083</v>
      </c>
      <c r="U277" s="166">
        <v>0.0</v>
      </c>
      <c r="V277" s="166">
        <v>0.0</v>
      </c>
      <c r="W277" s="19">
        <f t="array" ref="W277">mmult(N277:T277,'Parameters &amp; Main Results'!$B$6:$B$12)-'Parameters &amp; Main Results'!$B$16/12+mmult(U277:V277,'Parameters &amp; Main Results'!$B$14:$B$15)</f>
        <v>0.0282012963</v>
      </c>
      <c r="X277" s="77">
        <f t="shared" si="5"/>
        <v>10645.01472</v>
      </c>
      <c r="Y277" s="77">
        <f>X277/offset(X277,'Parameters &amp; Main Results'!$B$32,0)</f>
        <v>19.66017838</v>
      </c>
      <c r="Z277" s="77">
        <f>sumproduct(X277:offset(X277,'Parameters &amp; Main Results'!$B$32-1,0) , 'Cash Flow Assist'!$P$11:offset('Cash Flow Assist'!$P$11,'Parameters &amp; Main Results'!$B$32-1,0)  )/offset(X277,'Parameters &amp; Main Results'!$B$32,0)</f>
        <v>4340.860772</v>
      </c>
      <c r="AA277" s="77">
        <f>sumproduct(X277:offset(X277,'Parameters &amp; Main Results'!$B$32-1,0),'Parameters &amp; Main Results'!$B$36:offset('Parameters &amp; Main Results'!$B$36,'Parameters &amp; Main Results'!$B$32-1,0)   )/offset(X277,'Parameters &amp; Main Results'!$B$32,0)</f>
        <v>1.025769713</v>
      </c>
      <c r="AB277" s="167">
        <f t="shared" si="6"/>
        <v>-0.2153138475</v>
      </c>
    </row>
    <row r="278">
      <c r="A278">
        <f t="shared" si="17"/>
        <v>9</v>
      </c>
      <c r="B278">
        <f t="shared" si="18"/>
        <v>1893</v>
      </c>
      <c r="C278" s="77">
        <f t="shared" si="3"/>
        <v>1893.666667</v>
      </c>
      <c r="D278" s="71" t="s">
        <v>116</v>
      </c>
      <c r="E278" s="162">
        <v>7.23107174</v>
      </c>
      <c r="F278" s="163">
        <v>310.3722</v>
      </c>
      <c r="G278" s="163">
        <v>246.6121</v>
      </c>
      <c r="H278" s="163">
        <v>349.55383714</v>
      </c>
      <c r="I278" s="163">
        <v>310.3722</v>
      </c>
      <c r="J278" s="163">
        <v>7.23107174</v>
      </c>
      <c r="K278" s="163">
        <v>7.23107174</v>
      </c>
      <c r="L278" s="163">
        <v>20.67</v>
      </c>
      <c r="M278" s="164">
        <v>15.01206908</v>
      </c>
      <c r="N278" s="19">
        <f t="shared" ref="N278:T278" si="278">F278/F277/$E278*$E277-1</f>
        <v>0.03332538678</v>
      </c>
      <c r="O278" s="19">
        <f t="shared" si="278"/>
        <v>-0.0235011269</v>
      </c>
      <c r="P278" s="19">
        <f t="shared" si="278"/>
        <v>-0.03265424509</v>
      </c>
      <c r="Q278" s="19">
        <f t="shared" si="278"/>
        <v>0.03332538678</v>
      </c>
      <c r="R278" s="19">
        <f t="shared" si="278"/>
        <v>0</v>
      </c>
      <c r="S278" s="19">
        <f t="shared" si="278"/>
        <v>0</v>
      </c>
      <c r="T278" s="19">
        <f t="shared" si="278"/>
        <v>-0.03947397983</v>
      </c>
      <c r="U278" s="166">
        <v>0.0</v>
      </c>
      <c r="V278" s="166">
        <v>0.0</v>
      </c>
      <c r="W278" s="19">
        <f t="array" ref="W278">mmult(N278:T278,'Parameters &amp; Main Results'!$B$6:$B$12)-'Parameters &amp; Main Results'!$B$16/12+mmult(U278:V278,'Parameters &amp; Main Results'!$B$14:$B$15)</f>
        <v>0.01907709169</v>
      </c>
      <c r="X278" s="77">
        <f t="shared" si="5"/>
        <v>10353.04542</v>
      </c>
      <c r="Y278" s="77">
        <f>X278/offset(X278,'Parameters &amp; Main Results'!$B$32,0)</f>
        <v>18.31946233</v>
      </c>
      <c r="Z278" s="77">
        <f>sumproduct(X278:offset(X278,'Parameters &amp; Main Results'!$B$32-1,0) , 'Cash Flow Assist'!$P$11:offset('Cash Flow Assist'!$P$11,'Parameters &amp; Main Results'!$B$32-1,0)  )/offset(X278,'Parameters &amp; Main Results'!$B$32,0)</f>
        <v>4141.0296</v>
      </c>
      <c r="AA278" s="77">
        <f>sumproduct(X278:offset(X278,'Parameters &amp; Main Results'!$B$32-1,0),'Parameters &amp; Main Results'!$B$36:offset('Parameters &amp; Main Results'!$B$36,'Parameters &amp; Main Results'!$B$32-1,0)   )/offset(X278,'Parameters &amp; Main Results'!$B$32,0)</f>
        <v>0.9777976804</v>
      </c>
      <c r="AB278" s="167">
        <f t="shared" si="6"/>
        <v>-0.189163878</v>
      </c>
    </row>
    <row r="279">
      <c r="A279">
        <f t="shared" si="17"/>
        <v>10</v>
      </c>
      <c r="B279">
        <f t="shared" si="18"/>
        <v>1893</v>
      </c>
      <c r="C279" s="77">
        <f t="shared" si="3"/>
        <v>1893.75</v>
      </c>
      <c r="D279" s="71" t="s">
        <v>116</v>
      </c>
      <c r="E279" s="162">
        <v>7.32621273</v>
      </c>
      <c r="F279" s="163">
        <v>320.881</v>
      </c>
      <c r="G279" s="163">
        <v>246.2434</v>
      </c>
      <c r="H279" s="163">
        <v>352.03566938</v>
      </c>
      <c r="I279" s="163">
        <v>320.881</v>
      </c>
      <c r="J279" s="163">
        <v>7.32621273</v>
      </c>
      <c r="K279" s="163">
        <v>7.32621273</v>
      </c>
      <c r="L279" s="163">
        <v>20.67</v>
      </c>
      <c r="M279" s="164">
        <v>15.27179415</v>
      </c>
      <c r="N279" s="19">
        <f t="shared" ref="N279:T279" si="279">F279/F278/$E279*$E278-1</f>
        <v>0.02043261951</v>
      </c>
      <c r="O279" s="19">
        <f t="shared" si="279"/>
        <v>-0.01446202606</v>
      </c>
      <c r="P279" s="19">
        <f t="shared" si="279"/>
        <v>-0.005978584343</v>
      </c>
      <c r="Q279" s="19">
        <f t="shared" si="279"/>
        <v>0.02043261951</v>
      </c>
      <c r="R279" s="19">
        <f t="shared" si="279"/>
        <v>0</v>
      </c>
      <c r="S279" s="19">
        <f t="shared" si="279"/>
        <v>0</v>
      </c>
      <c r="T279" s="19">
        <f t="shared" si="279"/>
        <v>-0.01298638103</v>
      </c>
      <c r="U279" s="166">
        <v>0.0</v>
      </c>
      <c r="V279" s="166">
        <v>0.0</v>
      </c>
      <c r="W279" s="19">
        <f t="array" ref="W279">mmult(N279:T279,'Parameters &amp; Main Results'!$B$6:$B$12)-'Parameters &amp; Main Results'!$B$16/12+mmult(U279:V279,'Parameters &amp; Main Results'!$B$14:$B$15)</f>
        <v>0.01166729145</v>
      </c>
      <c r="X279" s="77">
        <f t="shared" si="5"/>
        <v>10159.23673</v>
      </c>
      <c r="Y279" s="77">
        <f>X279/offset(X279,'Parameters &amp; Main Results'!$B$32,0)</f>
        <v>18.07409987</v>
      </c>
      <c r="Z279" s="77">
        <f>sumproduct(X279:offset(X279,'Parameters &amp; Main Results'!$B$32-1,0) , 'Cash Flow Assist'!$P$11:offset('Cash Flow Assist'!$P$11,'Parameters &amp; Main Results'!$B$32-1,0)  )/offset(X279,'Parameters &amp; Main Results'!$B$32,0)</f>
        <v>4146.093806</v>
      </c>
      <c r="AA279" s="77">
        <f>sumproduct(X279:offset(X279,'Parameters &amp; Main Results'!$B$32-1,0),'Parameters &amp; Main Results'!$B$36:offset('Parameters &amp; Main Results'!$B$36,'Parameters &amp; Main Results'!$B$32-1,0)   )/offset(X279,'Parameters &amp; Main Results'!$B$32,0)</f>
        <v>0.9778610935</v>
      </c>
      <c r="AB279" s="167">
        <f t="shared" si="6"/>
        <v>-0.172596372</v>
      </c>
    </row>
    <row r="280">
      <c r="A280">
        <f t="shared" si="17"/>
        <v>11</v>
      </c>
      <c r="B280">
        <f t="shared" si="18"/>
        <v>1893</v>
      </c>
      <c r="C280" s="77">
        <f t="shared" si="3"/>
        <v>1893.833333</v>
      </c>
      <c r="D280" s="71" t="s">
        <v>116</v>
      </c>
      <c r="E280" s="162">
        <v>7.13592265</v>
      </c>
      <c r="F280" s="163">
        <v>327.157</v>
      </c>
      <c r="G280" s="163">
        <v>251.1318</v>
      </c>
      <c r="H280" s="163">
        <v>354.53512263</v>
      </c>
      <c r="I280" s="163">
        <v>327.157</v>
      </c>
      <c r="J280" s="163">
        <v>7.13592265</v>
      </c>
      <c r="K280" s="163">
        <v>7.13592265</v>
      </c>
      <c r="L280" s="163">
        <v>20.67</v>
      </c>
      <c r="M280" s="164">
        <v>15.9424114</v>
      </c>
      <c r="N280" s="19">
        <f t="shared" ref="N280:T280" si="280">F280/F279/$E280*$E279-1</f>
        <v>0.0467467132</v>
      </c>
      <c r="O280" s="19">
        <f t="shared" si="280"/>
        <v>0.0470477832</v>
      </c>
      <c r="P280" s="19">
        <f t="shared" si="280"/>
        <v>0.03395583195</v>
      </c>
      <c r="Q280" s="19">
        <f t="shared" si="280"/>
        <v>0.0467467132</v>
      </c>
      <c r="R280" s="19">
        <f t="shared" si="280"/>
        <v>0</v>
      </c>
      <c r="S280" s="19">
        <f t="shared" si="280"/>
        <v>0</v>
      </c>
      <c r="T280" s="19">
        <f t="shared" si="280"/>
        <v>0.02666649981</v>
      </c>
      <c r="U280" s="166">
        <v>0.0</v>
      </c>
      <c r="V280" s="166">
        <v>0.0</v>
      </c>
      <c r="W280" s="19">
        <f t="array" ref="W280">mmult(N280:T280,'Parameters &amp; Main Results'!$B$6:$B$12)-'Parameters &amp; Main Results'!$B$16/12+mmult(U280:V280,'Parameters &amp; Main Results'!$B$14:$B$15)</f>
        <v>0.04678031403</v>
      </c>
      <c r="X280" s="77">
        <f t="shared" si="5"/>
        <v>10042.07294</v>
      </c>
      <c r="Y280" s="77">
        <f>X280/offset(X280,'Parameters &amp; Main Results'!$B$32,0)</f>
        <v>18.67254984</v>
      </c>
      <c r="Z280" s="77">
        <f>sumproduct(X280:offset(X280,'Parameters &amp; Main Results'!$B$32-1,0) , 'Cash Flow Assist'!$P$11:offset('Cash Flow Assist'!$P$11,'Parameters &amp; Main Results'!$B$32-1,0)  )/offset(X280,'Parameters &amp; Main Results'!$B$32,0)</f>
        <v>4315.5049</v>
      </c>
      <c r="AA280" s="77">
        <f>sumproduct(X280:offset(X280,'Parameters &amp; Main Results'!$B$32-1,0),'Parameters &amp; Main Results'!$B$36:offset('Parameters &amp; Main Results'!$B$36,'Parameters &amp; Main Results'!$B$32-1,0)   )/offset(X280,'Parameters &amp; Main Results'!$B$32,0)</f>
        <v>1.016561341</v>
      </c>
      <c r="AB280" s="167">
        <f t="shared" si="6"/>
        <v>-0.1339179719</v>
      </c>
    </row>
    <row r="281">
      <c r="A281">
        <f t="shared" si="17"/>
        <v>12</v>
      </c>
      <c r="B281">
        <f t="shared" si="18"/>
        <v>1893</v>
      </c>
      <c r="C281" s="77">
        <f t="shared" si="3"/>
        <v>1893.916667</v>
      </c>
      <c r="D281" s="71" t="s">
        <v>116</v>
      </c>
      <c r="E281" s="162">
        <v>7.04077355</v>
      </c>
      <c r="F281" s="163">
        <v>316.9894</v>
      </c>
      <c r="G281" s="163">
        <v>254.927</v>
      </c>
      <c r="H281" s="163">
        <v>357.052322</v>
      </c>
      <c r="I281" s="163">
        <v>316.9894</v>
      </c>
      <c r="J281" s="163">
        <v>7.04077355</v>
      </c>
      <c r="K281" s="163">
        <v>7.04077355</v>
      </c>
      <c r="L281" s="163">
        <v>20.67</v>
      </c>
      <c r="M281" s="164">
        <v>15.61269434</v>
      </c>
      <c r="N281" s="19">
        <f t="shared" ref="N281:T281" si="281">F281/F280/$E281*$E280-1</f>
        <v>-0.01798464152</v>
      </c>
      <c r="O281" s="19">
        <f t="shared" si="281"/>
        <v>0.0288306244</v>
      </c>
      <c r="P281" s="19">
        <f t="shared" si="281"/>
        <v>0.02070996173</v>
      </c>
      <c r="Q281" s="19">
        <f t="shared" si="281"/>
        <v>-0.01798464152</v>
      </c>
      <c r="R281" s="19">
        <f t="shared" si="281"/>
        <v>0</v>
      </c>
      <c r="S281" s="19">
        <f t="shared" si="281"/>
        <v>0</v>
      </c>
      <c r="T281" s="19">
        <f t="shared" si="281"/>
        <v>0.01351401225</v>
      </c>
      <c r="U281" s="166">
        <v>0.0</v>
      </c>
      <c r="V281" s="166">
        <v>0.0</v>
      </c>
      <c r="W281" s="19">
        <f t="array" ref="W281">mmult(N281:T281,'Parameters &amp; Main Results'!$B$6:$B$12)-'Parameters &amp; Main Results'!$B$16/12+mmult(U281:V281,'Parameters &amp; Main Results'!$B$14:$B$15)</f>
        <v>-0.006322491706</v>
      </c>
      <c r="X281" s="77">
        <f t="shared" si="5"/>
        <v>9593.295558</v>
      </c>
      <c r="Y281" s="77">
        <f>X281/offset(X281,'Parameters &amp; Main Results'!$B$32,0)</f>
        <v>18.08909636</v>
      </c>
      <c r="Z281" s="77">
        <f>sumproduct(X281:offset(X281,'Parameters &amp; Main Results'!$B$32-1,0) , 'Cash Flow Assist'!$P$11:offset('Cash Flow Assist'!$P$11,'Parameters &amp; Main Results'!$B$32-1,0)  )/offset(X281,'Parameters &amp; Main Results'!$B$32,0)</f>
        <v>4358.311449</v>
      </c>
      <c r="AA281" s="77">
        <f>sumproduct(X281:offset(X281,'Parameters &amp; Main Results'!$B$32-1,0),'Parameters &amp; Main Results'!$B$36:offset('Parameters &amp; Main Results'!$B$36,'Parameters &amp; Main Results'!$B$32-1,0)   )/offset(X281,'Parameters &amp; Main Results'!$B$32,0)</f>
        <v>1.025667031</v>
      </c>
      <c r="AB281" s="167">
        <f t="shared" si="6"/>
        <v>-0.1494941467</v>
      </c>
    </row>
    <row r="282">
      <c r="A282">
        <f t="shared" si="17"/>
        <v>1</v>
      </c>
      <c r="B282">
        <f t="shared" si="18"/>
        <v>1894</v>
      </c>
      <c r="C282" s="77">
        <f t="shared" si="3"/>
        <v>1894</v>
      </c>
      <c r="D282" s="71" t="s">
        <v>116</v>
      </c>
      <c r="E282" s="162">
        <v>6.85048347</v>
      </c>
      <c r="F282" s="163">
        <v>311.7804</v>
      </c>
      <c r="G282" s="163">
        <v>252.605</v>
      </c>
      <c r="H282" s="163">
        <v>358.04016676</v>
      </c>
      <c r="I282" s="163">
        <v>311.7804</v>
      </c>
      <c r="J282" s="163">
        <v>6.85048347</v>
      </c>
      <c r="K282" s="163">
        <v>6.85048347</v>
      </c>
      <c r="L282" s="163">
        <v>20.67</v>
      </c>
      <c r="M282" s="164">
        <v>15.73986935</v>
      </c>
      <c r="N282" s="19">
        <f t="shared" ref="N282:T282" si="282">F282/F281/$E282*$E281-1</f>
        <v>0.01088842514</v>
      </c>
      <c r="O282" s="19">
        <f t="shared" si="282"/>
        <v>0.0184161112</v>
      </c>
      <c r="P282" s="19">
        <f t="shared" si="282"/>
        <v>0.03062113126</v>
      </c>
      <c r="Q282" s="19">
        <f t="shared" si="282"/>
        <v>0.01088842514</v>
      </c>
      <c r="R282" s="19">
        <f t="shared" si="282"/>
        <v>0</v>
      </c>
      <c r="S282" s="19">
        <f t="shared" si="282"/>
        <v>0</v>
      </c>
      <c r="T282" s="19">
        <f t="shared" si="282"/>
        <v>0.02777761319</v>
      </c>
      <c r="U282" s="166">
        <v>0.0</v>
      </c>
      <c r="V282" s="166">
        <v>0.0</v>
      </c>
      <c r="W282" s="19">
        <f t="array" ref="W282">mmult(N282:T282,'Parameters &amp; Main Results'!$B$6:$B$12)-'Parameters &amp; Main Results'!$B$16/12+mmult(U282:V282,'Parameters &amp; Main Results'!$B$14:$B$15)</f>
        <v>0.01272867999</v>
      </c>
      <c r="X282" s="77">
        <f t="shared" si="5"/>
        <v>9654.335011</v>
      </c>
      <c r="Y282" s="77">
        <f>X282/offset(X282,'Parameters &amp; Main Results'!$B$32,0)</f>
        <v>18.32995522</v>
      </c>
      <c r="Z282" s="77">
        <f>sumproduct(X282:offset(X282,'Parameters &amp; Main Results'!$B$32-1,0) , 'Cash Flow Assist'!$P$11:offset('Cash Flow Assist'!$P$11,'Parameters &amp; Main Results'!$B$32-1,0)  )/offset(X282,'Parameters &amp; Main Results'!$B$32,0)</f>
        <v>4371.213532</v>
      </c>
      <c r="AA282" s="77">
        <f>sumproduct(X282:offset(X282,'Parameters &amp; Main Results'!$B$32-1,0),'Parameters &amp; Main Results'!$B$36:offset('Parameters &amp; Main Results'!$B$36,'Parameters &amp; Main Results'!$B$32-1,0)   )/offset(X282,'Parameters &amp; Main Results'!$B$32,0)</f>
        <v>1.027041685</v>
      </c>
      <c r="AB282" s="167">
        <f t="shared" si="6"/>
        <v>-0.1402334774</v>
      </c>
    </row>
    <row r="283">
      <c r="A283">
        <f t="shared" si="17"/>
        <v>2</v>
      </c>
      <c r="B283">
        <f t="shared" si="18"/>
        <v>1894</v>
      </c>
      <c r="C283" s="77">
        <f t="shared" si="3"/>
        <v>1894.083333</v>
      </c>
      <c r="D283" s="71" t="s">
        <v>116</v>
      </c>
      <c r="E283" s="162">
        <v>6.75534248</v>
      </c>
      <c r="F283" s="163">
        <v>317.3146</v>
      </c>
      <c r="G283" s="163">
        <v>255.5909</v>
      </c>
      <c r="H283" s="163">
        <v>359.03074456</v>
      </c>
      <c r="I283" s="163">
        <v>317.3146</v>
      </c>
      <c r="J283" s="163">
        <v>6.75534248</v>
      </c>
      <c r="K283" s="163">
        <v>6.75534248</v>
      </c>
      <c r="L283" s="163">
        <v>20.67</v>
      </c>
      <c r="M283" s="164">
        <v>16.2027366</v>
      </c>
      <c r="N283" s="19">
        <f t="shared" ref="N283:T283" si="283">F283/F282/$E283*$E282-1</f>
        <v>0.03208412058</v>
      </c>
      <c r="O283" s="19">
        <f t="shared" si="283"/>
        <v>0.02607072231</v>
      </c>
      <c r="P283" s="19">
        <f t="shared" si="283"/>
        <v>0.01688944635</v>
      </c>
      <c r="Q283" s="19">
        <f t="shared" si="283"/>
        <v>0.03208412058</v>
      </c>
      <c r="R283" s="19">
        <f t="shared" si="283"/>
        <v>0</v>
      </c>
      <c r="S283" s="19">
        <f t="shared" si="283"/>
        <v>0</v>
      </c>
      <c r="T283" s="19">
        <f t="shared" si="283"/>
        <v>0.01408381444</v>
      </c>
      <c r="U283" s="166">
        <v>0.0</v>
      </c>
      <c r="V283" s="166">
        <v>0.0</v>
      </c>
      <c r="W283" s="19">
        <f t="array" ref="W283">mmult(N283:T283,'Parameters &amp; Main Results'!$B$6:$B$12)-'Parameters &amp; Main Results'!$B$16/12+mmult(U283:V283,'Parameters &amp; Main Results'!$B$14:$B$15)</f>
        <v>0.03053910434</v>
      </c>
      <c r="X283" s="77">
        <f t="shared" si="5"/>
        <v>9532.992598</v>
      </c>
      <c r="Y283" s="77">
        <f>X283/offset(X283,'Parameters &amp; Main Results'!$B$32,0)</f>
        <v>18.86603161</v>
      </c>
      <c r="Z283" s="77">
        <f>sumproduct(X283:offset(X283,'Parameters &amp; Main Results'!$B$32-1,0) , 'Cash Flow Assist'!$P$11:offset('Cash Flow Assist'!$P$11,'Parameters &amp; Main Results'!$B$32-1,0)  )/offset(X283,'Parameters &amp; Main Results'!$B$32,0)</f>
        <v>4538.25688</v>
      </c>
      <c r="AA283" s="77">
        <f>sumproduct(X283:offset(X283,'Parameters &amp; Main Results'!$B$32-1,0),'Parameters &amp; Main Results'!$B$36:offset('Parameters &amp; Main Results'!$B$36,'Parameters &amp; Main Results'!$B$32-1,0)   )/offset(X283,'Parameters &amp; Main Results'!$B$32,0)</f>
        <v>1.064449265</v>
      </c>
      <c r="AB283" s="167">
        <f t="shared" si="6"/>
        <v>-0.1126486246</v>
      </c>
    </row>
    <row r="284">
      <c r="A284">
        <f t="shared" si="17"/>
        <v>3</v>
      </c>
      <c r="B284">
        <f t="shared" si="18"/>
        <v>1894</v>
      </c>
      <c r="C284" s="77">
        <f t="shared" si="3"/>
        <v>1894.166667</v>
      </c>
      <c r="D284" s="71" t="s">
        <v>116</v>
      </c>
      <c r="E284" s="162">
        <v>6.5650524</v>
      </c>
      <c r="F284" s="163">
        <v>327.9388</v>
      </c>
      <c r="G284" s="163">
        <v>257.1714</v>
      </c>
      <c r="H284" s="163">
        <v>360.02406295</v>
      </c>
      <c r="I284" s="163">
        <v>327.9388</v>
      </c>
      <c r="J284" s="163">
        <v>6.5650524</v>
      </c>
      <c r="K284" s="163">
        <v>6.5650524</v>
      </c>
      <c r="L284" s="163">
        <v>20.67</v>
      </c>
      <c r="M284" s="164">
        <v>17.18762209</v>
      </c>
      <c r="N284" s="19">
        <f t="shared" ref="N284:T284" si="284">F284/F283/$E284*$E283-1</f>
        <v>0.06343738306</v>
      </c>
      <c r="O284" s="19">
        <f t="shared" si="284"/>
        <v>0.03534825689</v>
      </c>
      <c r="P284" s="19">
        <f t="shared" si="284"/>
        <v>0.0318321695</v>
      </c>
      <c r="Q284" s="19">
        <f t="shared" si="284"/>
        <v>0.06343738306</v>
      </c>
      <c r="R284" s="19">
        <f t="shared" si="284"/>
        <v>0</v>
      </c>
      <c r="S284" s="19">
        <f t="shared" si="284"/>
        <v>0</v>
      </c>
      <c r="T284" s="19">
        <f t="shared" si="284"/>
        <v>0.02898531016</v>
      </c>
      <c r="U284" s="166">
        <v>0.0</v>
      </c>
      <c r="V284" s="166">
        <v>0.0</v>
      </c>
      <c r="W284" s="19">
        <f t="array" ref="W284">mmult(N284:T284,'Parameters &amp; Main Results'!$B$6:$B$12)-'Parameters &amp; Main Results'!$B$16/12+mmult(U284:V284,'Parameters &amp; Main Results'!$B$14:$B$15)</f>
        <v>0.05637343485</v>
      </c>
      <c r="X284" s="77">
        <f t="shared" si="5"/>
        <v>9250.490892</v>
      </c>
      <c r="Y284" s="77">
        <f>X284/offset(X284,'Parameters &amp; Main Results'!$B$32,0)</f>
        <v>18.3900096</v>
      </c>
      <c r="Z284" s="77">
        <f>sumproduct(X284:offset(X284,'Parameters &amp; Main Results'!$B$32-1,0) , 'Cash Flow Assist'!$P$11:offset('Cash Flow Assist'!$P$11,'Parameters &amp; Main Results'!$B$32-1,0)  )/offset(X284,'Parameters &amp; Main Results'!$B$32,0)</f>
        <v>4540.899197</v>
      </c>
      <c r="AA284" s="77">
        <f>sumproduct(X284:offset(X284,'Parameters &amp; Main Results'!$B$32-1,0),'Parameters &amp; Main Results'!$B$36:offset('Parameters &amp; Main Results'!$B$36,'Parameters &amp; Main Results'!$B$32-1,0)   )/offset(X284,'Parameters &amp; Main Results'!$B$32,0)</f>
        <v>1.062876614</v>
      </c>
      <c r="AB284" s="167">
        <f t="shared" si="6"/>
        <v>-0.05635737554</v>
      </c>
    </row>
    <row r="285">
      <c r="A285">
        <f t="shared" si="17"/>
        <v>4</v>
      </c>
      <c r="B285">
        <f t="shared" si="18"/>
        <v>1894</v>
      </c>
      <c r="C285" s="77">
        <f t="shared" si="3"/>
        <v>1894.25</v>
      </c>
      <c r="D285" s="71" t="s">
        <v>116</v>
      </c>
      <c r="E285" s="162">
        <v>6.5650524</v>
      </c>
      <c r="F285" s="163">
        <v>333.5117</v>
      </c>
      <c r="G285" s="163">
        <v>258.2001</v>
      </c>
      <c r="H285" s="163">
        <v>361.02012952</v>
      </c>
      <c r="I285" s="163">
        <v>333.5117</v>
      </c>
      <c r="J285" s="163">
        <v>6.5650524</v>
      </c>
      <c r="K285" s="163">
        <v>6.5650524</v>
      </c>
      <c r="L285" s="163">
        <v>20.67</v>
      </c>
      <c r="M285" s="164">
        <v>17.43484908</v>
      </c>
      <c r="N285" s="19">
        <f t="shared" ref="N285:T285" si="285">F285/F284/$E285*$E284-1</f>
        <v>0.01699371956</v>
      </c>
      <c r="O285" s="19">
        <f t="shared" si="285"/>
        <v>0.004000055994</v>
      </c>
      <c r="P285" s="19">
        <f t="shared" si="285"/>
        <v>0.002766666655</v>
      </c>
      <c r="Q285" s="19">
        <f t="shared" si="285"/>
        <v>0.01699371956</v>
      </c>
      <c r="R285" s="19">
        <f t="shared" si="285"/>
        <v>0</v>
      </c>
      <c r="S285" s="19">
        <f t="shared" si="285"/>
        <v>0</v>
      </c>
      <c r="T285" s="19">
        <f t="shared" si="285"/>
        <v>0</v>
      </c>
      <c r="U285" s="166">
        <v>0.0</v>
      </c>
      <c r="V285" s="166">
        <v>0.0</v>
      </c>
      <c r="W285" s="19">
        <f t="array" ref="W285">mmult(N285:T285,'Parameters &amp; Main Results'!$B$6:$B$12)-'Parameters &amp; Main Results'!$B$16/12+mmult(U285:V285,'Parameters &amp; Main Results'!$B$14:$B$15)</f>
        <v>0.013703637</v>
      </c>
      <c r="X285" s="77">
        <f t="shared" si="5"/>
        <v>8756.837863</v>
      </c>
      <c r="Y285" s="77">
        <f>X285/offset(X285,'Parameters &amp; Main Results'!$B$32,0)</f>
        <v>17.9459184</v>
      </c>
      <c r="Z285" s="77">
        <f>sumproduct(X285:offset(X285,'Parameters &amp; Main Results'!$B$32-1,0) , 'Cash Flow Assist'!$P$11:offset('Cash Flow Assist'!$P$11,'Parameters &amp; Main Results'!$B$32-1,0)  )/offset(X285,'Parameters &amp; Main Results'!$B$32,0)</f>
        <v>4663.120957</v>
      </c>
      <c r="AA285" s="77">
        <f>sumproduct(X285:offset(X285,'Parameters &amp; Main Results'!$B$32-1,0),'Parameters &amp; Main Results'!$B$36:offset('Parameters &amp; Main Results'!$B$36,'Parameters &amp; Main Results'!$B$32-1,0)   )/offset(X285,'Parameters &amp; Main Results'!$B$32,0)</f>
        <v>1.089272455</v>
      </c>
      <c r="AB285" s="167">
        <f t="shared" si="6"/>
        <v>-0.04032137742</v>
      </c>
    </row>
    <row r="286">
      <c r="A286">
        <f t="shared" si="17"/>
        <v>5</v>
      </c>
      <c r="B286">
        <f t="shared" si="18"/>
        <v>1894</v>
      </c>
      <c r="C286" s="77">
        <f t="shared" si="3"/>
        <v>1894.333333</v>
      </c>
      <c r="D286" s="71" t="s">
        <v>116</v>
      </c>
      <c r="E286" s="162">
        <v>6.5650524</v>
      </c>
      <c r="F286" s="163">
        <v>322.3176</v>
      </c>
      <c r="G286" s="163">
        <v>257.8239</v>
      </c>
      <c r="H286" s="163">
        <v>362.01895188</v>
      </c>
      <c r="I286" s="163">
        <v>322.3176</v>
      </c>
      <c r="J286" s="163">
        <v>6.5650524</v>
      </c>
      <c r="K286" s="163">
        <v>6.5650524</v>
      </c>
      <c r="L286" s="163">
        <v>20.67</v>
      </c>
      <c r="M286" s="164">
        <v>16.80875192</v>
      </c>
      <c r="N286" s="19">
        <f t="shared" ref="N286:T286" si="286">F286/F285/$E286*$E285-1</f>
        <v>-0.03356433972</v>
      </c>
      <c r="O286" s="19">
        <f t="shared" si="286"/>
        <v>-0.001457009505</v>
      </c>
      <c r="P286" s="19">
        <f t="shared" si="286"/>
        <v>0.002766666671</v>
      </c>
      <c r="Q286" s="19">
        <f t="shared" si="286"/>
        <v>-0.03356433972</v>
      </c>
      <c r="R286" s="19">
        <f t="shared" si="286"/>
        <v>0</v>
      </c>
      <c r="S286" s="19">
        <f t="shared" si="286"/>
        <v>0</v>
      </c>
      <c r="T286" s="19">
        <f t="shared" si="286"/>
        <v>0</v>
      </c>
      <c r="U286" s="166">
        <v>0.0</v>
      </c>
      <c r="V286" s="166">
        <v>0.0</v>
      </c>
      <c r="W286" s="19">
        <f t="array" ref="W286">mmult(N286:T286,'Parameters &amp; Main Results'!$B$6:$B$12)-'Parameters &amp; Main Results'!$B$16/12+mmult(U286:V286,'Parameters &amp; Main Results'!$B$14:$B$15)</f>
        <v>-0.02557917383</v>
      </c>
      <c r="X286" s="77">
        <f t="shared" si="5"/>
        <v>8638.459549</v>
      </c>
      <c r="Y286" s="77">
        <f>X286/offset(X286,'Parameters &amp; Main Results'!$B$32,0)</f>
        <v>18.50203199</v>
      </c>
      <c r="Z286" s="77">
        <f>sumproduct(X286:offset(X286,'Parameters &amp; Main Results'!$B$32-1,0) , 'Cash Flow Assist'!$P$11:offset('Cash Flow Assist'!$P$11,'Parameters &amp; Main Results'!$B$32-1,0)  )/offset(X286,'Parameters &amp; Main Results'!$B$32,0)</f>
        <v>4855.794633</v>
      </c>
      <c r="AA286" s="77">
        <f>sumproduct(X286:offset(X286,'Parameters &amp; Main Results'!$B$32-1,0),'Parameters &amp; Main Results'!$B$36:offset('Parameters &amp; Main Results'!$B$36,'Parameters &amp; Main Results'!$B$32-1,0)   )/offset(X286,'Parameters &amp; Main Results'!$B$32,0)</f>
        <v>1.131931312</v>
      </c>
      <c r="AB286" s="167">
        <f t="shared" si="6"/>
        <v>-0.07253235673</v>
      </c>
    </row>
    <row r="287">
      <c r="A287">
        <f t="shared" si="17"/>
        <v>6</v>
      </c>
      <c r="B287">
        <f t="shared" si="18"/>
        <v>1894</v>
      </c>
      <c r="C287" s="77">
        <f t="shared" si="3"/>
        <v>1894.416667</v>
      </c>
      <c r="D287" s="71" t="s">
        <v>116</v>
      </c>
      <c r="E287" s="162">
        <v>6.5650524</v>
      </c>
      <c r="F287" s="163">
        <v>319.1331</v>
      </c>
      <c r="G287" s="163">
        <v>259.7073</v>
      </c>
      <c r="H287" s="163">
        <v>363.02053765</v>
      </c>
      <c r="I287" s="163">
        <v>319.1331</v>
      </c>
      <c r="J287" s="163">
        <v>6.5650524</v>
      </c>
      <c r="K287" s="163">
        <v>6.5650524</v>
      </c>
      <c r="L287" s="163">
        <v>20.67</v>
      </c>
      <c r="M287" s="164">
        <v>16.6063197</v>
      </c>
      <c r="N287" s="19">
        <f t="shared" ref="N287:T287" si="287">F287/F286/$E287*$E286-1</f>
        <v>-0.009880006553</v>
      </c>
      <c r="O287" s="19">
        <f t="shared" si="287"/>
        <v>0.007304986078</v>
      </c>
      <c r="P287" s="19">
        <f t="shared" si="287"/>
        <v>0.002766666675</v>
      </c>
      <c r="Q287" s="19">
        <f t="shared" si="287"/>
        <v>-0.009880006553</v>
      </c>
      <c r="R287" s="19">
        <f t="shared" si="287"/>
        <v>0</v>
      </c>
      <c r="S287" s="19">
        <f t="shared" si="287"/>
        <v>0</v>
      </c>
      <c r="T287" s="19">
        <f t="shared" si="287"/>
        <v>0</v>
      </c>
      <c r="U287" s="166">
        <v>0.0</v>
      </c>
      <c r="V287" s="166">
        <v>0.0</v>
      </c>
      <c r="W287" s="19">
        <f t="array" ref="W287">mmult(N287:T287,'Parameters &amp; Main Results'!$B$6:$B$12)-'Parameters &amp; Main Results'!$B$16/12+mmult(U287:V287,'Parameters &amp; Main Results'!$B$14:$B$15)</f>
        <v>-0.005625425062</v>
      </c>
      <c r="X287" s="77">
        <f t="shared" si="5"/>
        <v>8865.224672</v>
      </c>
      <c r="Y287" s="77">
        <f>X287/offset(X287,'Parameters &amp; Main Results'!$B$32,0)</f>
        <v>19.44268272</v>
      </c>
      <c r="Z287" s="77">
        <f>sumproduct(X287:offset(X287,'Parameters &amp; Main Results'!$B$32-1,0) , 'Cash Flow Assist'!$P$11:offset('Cash Flow Assist'!$P$11,'Parameters &amp; Main Results'!$B$32-1,0)  )/offset(X287,'Parameters &amp; Main Results'!$B$32,0)</f>
        <v>4954.221826</v>
      </c>
      <c r="AA287" s="77">
        <f>sumproduct(X287:offset(X287,'Parameters &amp; Main Results'!$B$32-1,0),'Parameters &amp; Main Results'!$B$36:offset('Parameters &amp; Main Results'!$B$36,'Parameters &amp; Main Results'!$B$32-1,0)   )/offset(X287,'Parameters &amp; Main Results'!$B$32,0)</f>
        <v>1.152303941</v>
      </c>
      <c r="AB287" s="167">
        <f t="shared" si="6"/>
        <v>-0.08169574312</v>
      </c>
    </row>
    <row r="288">
      <c r="A288">
        <f t="shared" si="17"/>
        <v>7</v>
      </c>
      <c r="B288">
        <f t="shared" si="18"/>
        <v>1894</v>
      </c>
      <c r="C288" s="77">
        <f t="shared" si="3"/>
        <v>1894.5</v>
      </c>
      <c r="D288" s="71" t="s">
        <v>116</v>
      </c>
      <c r="E288" s="162">
        <v>6.5650524</v>
      </c>
      <c r="F288" s="163">
        <v>313.7209</v>
      </c>
      <c r="G288" s="163">
        <v>259.8907</v>
      </c>
      <c r="H288" s="163">
        <v>364.02489447</v>
      </c>
      <c r="I288" s="163">
        <v>313.7209</v>
      </c>
      <c r="J288" s="163">
        <v>6.5650524</v>
      </c>
      <c r="K288" s="163">
        <v>6.5650524</v>
      </c>
      <c r="L288" s="163">
        <v>20.67</v>
      </c>
      <c r="M288" s="164">
        <v>16.28967971</v>
      </c>
      <c r="N288" s="19">
        <f t="shared" ref="N288:T288" si="288">F288/F287/$E288*$E287-1</f>
        <v>-0.01695906818</v>
      </c>
      <c r="O288" s="19">
        <f t="shared" si="288"/>
        <v>0.0007061796107</v>
      </c>
      <c r="P288" s="19">
        <f t="shared" si="288"/>
        <v>0.002766666664</v>
      </c>
      <c r="Q288" s="19">
        <f t="shared" si="288"/>
        <v>-0.01695906818</v>
      </c>
      <c r="R288" s="19">
        <f t="shared" si="288"/>
        <v>0</v>
      </c>
      <c r="S288" s="19">
        <f t="shared" si="288"/>
        <v>0</v>
      </c>
      <c r="T288" s="19">
        <f t="shared" si="288"/>
        <v>0</v>
      </c>
      <c r="U288" s="166">
        <v>0.0</v>
      </c>
      <c r="V288" s="166">
        <v>0.0</v>
      </c>
      <c r="W288" s="19">
        <f t="array" ref="W288">mmult(N288:T288,'Parameters &amp; Main Results'!$B$6:$B$12)-'Parameters &amp; Main Results'!$B$16/12+mmult(U288:V288,'Parameters &amp; Main Results'!$B$14:$B$15)</f>
        <v>-0.0125844229</v>
      </c>
      <c r="X288" s="77">
        <f t="shared" si="5"/>
        <v>8915.37746</v>
      </c>
      <c r="Y288" s="77">
        <f>X288/offset(X288,'Parameters &amp; Main Results'!$B$32,0)</f>
        <v>19.62317504</v>
      </c>
      <c r="Z288" s="77">
        <f>sumproduct(X288:offset(X288,'Parameters &amp; Main Results'!$B$32-1,0) , 'Cash Flow Assist'!$P$11:offset('Cash Flow Assist'!$P$11,'Parameters &amp; Main Results'!$B$32-1,0)  )/offset(X288,'Parameters &amp; Main Results'!$B$32,0)</f>
        <v>4953.575862</v>
      </c>
      <c r="AA288" s="77">
        <f>sumproduct(X288:offset(X288,'Parameters &amp; Main Results'!$B$32-1,0),'Parameters &amp; Main Results'!$B$36:offset('Parameters &amp; Main Results'!$B$36,'Parameters &amp; Main Results'!$B$32-1,0)   )/offset(X288,'Parameters &amp; Main Results'!$B$32,0)</f>
        <v>1.149893391</v>
      </c>
      <c r="AB288" s="167">
        <f t="shared" si="6"/>
        <v>-0.09726932762</v>
      </c>
    </row>
    <row r="289">
      <c r="A289">
        <f t="shared" si="17"/>
        <v>8</v>
      </c>
      <c r="B289">
        <f t="shared" si="18"/>
        <v>1894</v>
      </c>
      <c r="C289" s="77">
        <f t="shared" si="3"/>
        <v>1894.583333</v>
      </c>
      <c r="D289" s="71" t="s">
        <v>116</v>
      </c>
      <c r="E289" s="162">
        <v>6.75534248</v>
      </c>
      <c r="F289" s="163">
        <v>326.7713</v>
      </c>
      <c r="G289" s="163">
        <v>260.9383</v>
      </c>
      <c r="H289" s="163">
        <v>365.03203001</v>
      </c>
      <c r="I289" s="163">
        <v>326.7713</v>
      </c>
      <c r="J289" s="163">
        <v>6.75534248</v>
      </c>
      <c r="K289" s="163">
        <v>6.75534248</v>
      </c>
      <c r="L289" s="163">
        <v>20.67</v>
      </c>
      <c r="M289" s="164">
        <v>16.45777707</v>
      </c>
      <c r="N289" s="19">
        <f t="shared" ref="N289:T289" si="289">F289/F288/$E289*$E288-1</f>
        <v>0.01225814243</v>
      </c>
      <c r="O289" s="19">
        <f t="shared" si="289"/>
        <v>-0.02425144907</v>
      </c>
      <c r="P289" s="19">
        <f t="shared" si="289"/>
        <v>-0.02548009504</v>
      </c>
      <c r="Q289" s="19">
        <f t="shared" si="289"/>
        <v>0.01225814243</v>
      </c>
      <c r="R289" s="19">
        <f t="shared" si="289"/>
        <v>0</v>
      </c>
      <c r="S289" s="19">
        <f t="shared" si="289"/>
        <v>0</v>
      </c>
      <c r="T289" s="19">
        <f t="shared" si="289"/>
        <v>-0.02816882794</v>
      </c>
      <c r="U289" s="166">
        <v>0.0</v>
      </c>
      <c r="V289" s="166">
        <v>0.0</v>
      </c>
      <c r="W289" s="19">
        <f t="array" ref="W289">mmult(N289:T289,'Parameters &amp; Main Results'!$B$6:$B$12)-'Parameters &amp; Main Results'!$B$16/12+mmult(U289:V289,'Parameters &amp; Main Results'!$B$14:$B$15)</f>
        <v>0.003089077885</v>
      </c>
      <c r="X289" s="77">
        <f t="shared" si="5"/>
        <v>9029.002243</v>
      </c>
      <c r="Y289" s="77">
        <f>X289/offset(X289,'Parameters &amp; Main Results'!$B$32,0)</f>
        <v>20.88991827</v>
      </c>
      <c r="Z289" s="77">
        <f>sumproduct(X289:offset(X289,'Parameters &amp; Main Results'!$B$32-1,0) , 'Cash Flow Assist'!$P$11:offset('Cash Flow Assist'!$P$11,'Parameters &amp; Main Results'!$B$32-1,0)  )/offset(X289,'Parameters &amp; Main Results'!$B$32,0)</f>
        <v>5187.408277</v>
      </c>
      <c r="AA289" s="77">
        <f>sumproduct(X289:offset(X289,'Parameters &amp; Main Results'!$B$32-1,0),'Parameters &amp; Main Results'!$B$36:offset('Parameters &amp; Main Results'!$B$36,'Parameters &amp; Main Results'!$B$32-1,0)   )/offset(X289,'Parameters &amp; Main Results'!$B$32,0)</f>
        <v>1.201539842</v>
      </c>
      <c r="AB289" s="167">
        <f t="shared" si="6"/>
        <v>-0.08620352647</v>
      </c>
    </row>
    <row r="290">
      <c r="A290">
        <f t="shared" si="17"/>
        <v>9</v>
      </c>
      <c r="B290">
        <f t="shared" si="18"/>
        <v>1894</v>
      </c>
      <c r="C290" s="77">
        <f t="shared" si="3"/>
        <v>1894.666667</v>
      </c>
      <c r="D290" s="71" t="s">
        <v>116</v>
      </c>
      <c r="E290" s="162">
        <v>6.85048347</v>
      </c>
      <c r="F290" s="163">
        <v>333.1947</v>
      </c>
      <c r="G290" s="163">
        <v>262.8307</v>
      </c>
      <c r="H290" s="163">
        <v>366.04195196</v>
      </c>
      <c r="I290" s="163">
        <v>333.1947</v>
      </c>
      <c r="J290" s="163">
        <v>6.85048347</v>
      </c>
      <c r="K290" s="163">
        <v>6.85048347</v>
      </c>
      <c r="L290" s="163">
        <v>20.67</v>
      </c>
      <c r="M290" s="164">
        <v>16.52231544</v>
      </c>
      <c r="N290" s="19">
        <f t="shared" ref="N290:T290" si="290">F290/F289/$E290*$E289-1</f>
        <v>0.005495954625</v>
      </c>
      <c r="O290" s="19">
        <f t="shared" si="290"/>
        <v>-0.006736647607</v>
      </c>
      <c r="P290" s="19">
        <f t="shared" si="290"/>
        <v>-0.01115997279</v>
      </c>
      <c r="Q290" s="19">
        <f t="shared" si="290"/>
        <v>0.005495954625</v>
      </c>
      <c r="R290" s="19">
        <f t="shared" si="290"/>
        <v>0</v>
      </c>
      <c r="S290" s="19">
        <f t="shared" si="290"/>
        <v>0</v>
      </c>
      <c r="T290" s="19">
        <f t="shared" si="290"/>
        <v>-0.0138882154</v>
      </c>
      <c r="U290" s="166">
        <v>0.0</v>
      </c>
      <c r="V290" s="166">
        <v>0.0</v>
      </c>
      <c r="W290" s="19">
        <f t="array" ref="W290">mmult(N290:T290,'Parameters &amp; Main Results'!$B$6:$B$12)-'Parameters &amp; Main Results'!$B$16/12+mmult(U290:V290,'Parameters &amp; Main Results'!$B$14:$B$15)</f>
        <v>0.0023961374</v>
      </c>
      <c r="X290" s="77">
        <f t="shared" si="5"/>
        <v>9001.196844</v>
      </c>
      <c r="Y290" s="77">
        <f>X290/offset(X290,'Parameters &amp; Main Results'!$B$32,0)</f>
        <v>20.34803836</v>
      </c>
      <c r="Z290" s="77">
        <f>sumproduct(X290:offset(X290,'Parameters &amp; Main Results'!$B$32-1,0) , 'Cash Flow Assist'!$P$11:offset('Cash Flow Assist'!$P$11,'Parameters &amp; Main Results'!$B$32-1,0)  )/offset(X290,'Parameters &amp; Main Results'!$B$32,0)</f>
        <v>5049.022856</v>
      </c>
      <c r="AA290" s="77">
        <f>sumproduct(X290:offset(X290,'Parameters &amp; Main Results'!$B$32-1,0),'Parameters &amp; Main Results'!$B$36:offset('Parameters &amp; Main Results'!$B$36,'Parameters &amp; Main Results'!$B$32-1,0)   )/offset(X290,'Parameters &amp; Main Results'!$B$32,0)</f>
        <v>1.167097084</v>
      </c>
      <c r="AB290" s="167">
        <f t="shared" si="6"/>
        <v>-0.08118134251</v>
      </c>
    </row>
    <row r="291">
      <c r="A291">
        <f t="shared" si="17"/>
        <v>10</v>
      </c>
      <c r="B291">
        <f t="shared" si="18"/>
        <v>1894</v>
      </c>
      <c r="C291" s="77">
        <f t="shared" si="3"/>
        <v>1894.75</v>
      </c>
      <c r="D291" s="71" t="s">
        <v>116</v>
      </c>
      <c r="E291" s="162">
        <v>6.66019339</v>
      </c>
      <c r="F291" s="163">
        <v>324.0116</v>
      </c>
      <c r="G291" s="163">
        <v>262.7415</v>
      </c>
      <c r="H291" s="163">
        <v>367.05466803</v>
      </c>
      <c r="I291" s="163">
        <v>324.0116</v>
      </c>
      <c r="J291" s="163">
        <v>6.66019339</v>
      </c>
      <c r="K291" s="163">
        <v>6.66019339</v>
      </c>
      <c r="L291" s="163">
        <v>20.67</v>
      </c>
      <c r="M291" s="164">
        <v>16.50290421</v>
      </c>
      <c r="N291" s="19">
        <f t="shared" ref="N291:T291" si="291">F291/F290/$E291*$E290-1</f>
        <v>0.0002230463654</v>
      </c>
      <c r="O291" s="19">
        <f t="shared" si="291"/>
        <v>0.02822217591</v>
      </c>
      <c r="P291" s="19">
        <f t="shared" si="291"/>
        <v>0.03141696826</v>
      </c>
      <c r="Q291" s="19">
        <f t="shared" si="291"/>
        <v>0.0002230463654</v>
      </c>
      <c r="R291" s="19">
        <f t="shared" si="291"/>
        <v>0</v>
      </c>
      <c r="S291" s="19">
        <f t="shared" si="291"/>
        <v>0</v>
      </c>
      <c r="T291" s="19">
        <f t="shared" si="291"/>
        <v>0.02857125445</v>
      </c>
      <c r="U291" s="166">
        <v>0.0</v>
      </c>
      <c r="V291" s="166">
        <v>0.0</v>
      </c>
      <c r="W291" s="19">
        <f t="array" ref="W291">mmult(N291:T291,'Parameters &amp; Main Results'!$B$6:$B$12)-'Parameters &amp; Main Results'!$B$16/12+mmult(U291:V291,'Parameters &amp; Main Results'!$B$14:$B$15)</f>
        <v>0.007181162085</v>
      </c>
      <c r="X291" s="77">
        <f t="shared" si="5"/>
        <v>8979.680297</v>
      </c>
      <c r="Y291" s="77">
        <f>X291/offset(X291,'Parameters &amp; Main Results'!$B$32,0)</f>
        <v>21.66027999</v>
      </c>
      <c r="Z291" s="77">
        <f>sumproduct(X291:offset(X291,'Parameters &amp; Main Results'!$B$32-1,0) , 'Cash Flow Assist'!$P$11:offset('Cash Flow Assist'!$P$11,'Parameters &amp; Main Results'!$B$32-1,0)  )/offset(X291,'Parameters &amp; Main Results'!$B$32,0)</f>
        <v>5366.866724</v>
      </c>
      <c r="AA291" s="77">
        <f>sumproduct(X291:offset(X291,'Parameters &amp; Main Results'!$B$32-1,0),'Parameters &amp; Main Results'!$B$36:offset('Parameters &amp; Main Results'!$B$36,'Parameters &amp; Main Results'!$B$32-1,0)   )/offset(X291,'Parameters &amp; Main Results'!$B$32,0)</f>
        <v>1.237520787</v>
      </c>
      <c r="AB291" s="167">
        <f t="shared" si="6"/>
        <v>-0.08097640335</v>
      </c>
    </row>
    <row r="292">
      <c r="A292">
        <f t="shared" si="17"/>
        <v>11</v>
      </c>
      <c r="B292">
        <f t="shared" si="18"/>
        <v>1894</v>
      </c>
      <c r="C292" s="77">
        <f t="shared" si="3"/>
        <v>1894.833333</v>
      </c>
      <c r="D292" s="71" t="s">
        <v>116</v>
      </c>
      <c r="E292" s="162">
        <v>6.66019339</v>
      </c>
      <c r="F292" s="163">
        <v>325.2321</v>
      </c>
      <c r="G292" s="163">
        <v>265.2182</v>
      </c>
      <c r="H292" s="163">
        <v>368.07018594</v>
      </c>
      <c r="I292" s="163">
        <v>325.2321</v>
      </c>
      <c r="J292" s="163">
        <v>6.66019339</v>
      </c>
      <c r="K292" s="163">
        <v>6.66019339</v>
      </c>
      <c r="L292" s="163">
        <v>20.67</v>
      </c>
      <c r="M292" s="164">
        <v>16.54278445</v>
      </c>
      <c r="N292" s="19">
        <f t="shared" ref="N292:T292" si="292">F292/F291/$E292*$E291-1</f>
        <v>0.003766840446</v>
      </c>
      <c r="O292" s="19">
        <f t="shared" si="292"/>
        <v>0.009426375354</v>
      </c>
      <c r="P292" s="19">
        <f t="shared" si="292"/>
        <v>0.002766666653</v>
      </c>
      <c r="Q292" s="19">
        <f t="shared" si="292"/>
        <v>0.003766840446</v>
      </c>
      <c r="R292" s="19">
        <f t="shared" si="292"/>
        <v>0</v>
      </c>
      <c r="S292" s="19">
        <f t="shared" si="292"/>
        <v>0</v>
      </c>
      <c r="T292" s="19">
        <f t="shared" si="292"/>
        <v>0</v>
      </c>
      <c r="U292" s="166">
        <v>0.0</v>
      </c>
      <c r="V292" s="166">
        <v>0.0</v>
      </c>
      <c r="W292" s="19">
        <f t="array" ref="W292">mmult(N292:T292,'Parameters &amp; Main Results'!$B$6:$B$12)-'Parameters &amp; Main Results'!$B$16/12+mmult(U292:V292,'Parameters &amp; Main Results'!$B$14:$B$15)</f>
        <v>0.005140057507</v>
      </c>
      <c r="X292" s="77">
        <f t="shared" si="5"/>
        <v>8915.655529</v>
      </c>
      <c r="Y292" s="77">
        <f>X292/offset(X292,'Parameters &amp; Main Results'!$B$32,0)</f>
        <v>21.31386765</v>
      </c>
      <c r="Z292" s="77">
        <f>sumproduct(X292:offset(X292,'Parameters &amp; Main Results'!$B$32-1,0) , 'Cash Flow Assist'!$P$11:offset('Cash Flow Assist'!$P$11,'Parameters &amp; Main Results'!$B$32-1,0)  )/offset(X292,'Parameters &amp; Main Results'!$B$32,0)</f>
        <v>5298.482665</v>
      </c>
      <c r="AA292" s="77">
        <f>sumproduct(X292:offset(X292,'Parameters &amp; Main Results'!$B$32-1,0),'Parameters &amp; Main Results'!$B$36:offset('Parameters &amp; Main Results'!$B$36,'Parameters &amp; Main Results'!$B$32-1,0)   )/offset(X292,'Parameters &amp; Main Results'!$B$32,0)</f>
        <v>1.218929813</v>
      </c>
      <c r="AB292" s="167">
        <f t="shared" si="6"/>
        <v>-0.0775145881</v>
      </c>
    </row>
    <row r="293">
      <c r="A293">
        <f t="shared" si="17"/>
        <v>12</v>
      </c>
      <c r="B293">
        <f t="shared" si="18"/>
        <v>1894</v>
      </c>
      <c r="C293" s="77">
        <f t="shared" si="3"/>
        <v>1894.916667</v>
      </c>
      <c r="D293" s="71" t="s">
        <v>116</v>
      </c>
      <c r="E293" s="162">
        <v>6.5650524</v>
      </c>
      <c r="F293" s="163">
        <v>323.4644</v>
      </c>
      <c r="G293" s="163">
        <v>265.9845</v>
      </c>
      <c r="H293" s="163">
        <v>369.08851346</v>
      </c>
      <c r="I293" s="163">
        <v>323.4644</v>
      </c>
      <c r="J293" s="163">
        <v>6.5650524</v>
      </c>
      <c r="K293" s="163">
        <v>6.5650524</v>
      </c>
      <c r="L293" s="163">
        <v>20.67</v>
      </c>
      <c r="M293" s="164">
        <v>16.67246633</v>
      </c>
      <c r="N293" s="19">
        <f t="shared" ref="N293:T293" si="293">F293/F292/$E293*$E292-1</f>
        <v>0.008978075759</v>
      </c>
      <c r="O293" s="19">
        <f t="shared" si="293"/>
        <v>0.01742322936</v>
      </c>
      <c r="P293" s="19">
        <f t="shared" si="293"/>
        <v>0.0172987995</v>
      </c>
      <c r="Q293" s="19">
        <f t="shared" si="293"/>
        <v>0.008978075759</v>
      </c>
      <c r="R293" s="19">
        <f t="shared" si="293"/>
        <v>0</v>
      </c>
      <c r="S293" s="19">
        <f t="shared" si="293"/>
        <v>0</v>
      </c>
      <c r="T293" s="19">
        <f t="shared" si="293"/>
        <v>0.01449203817</v>
      </c>
      <c r="U293" s="166">
        <v>0.0</v>
      </c>
      <c r="V293" s="166">
        <v>0.0</v>
      </c>
      <c r="W293" s="19">
        <f t="array" ref="W293">mmult(N293:T293,'Parameters &amp; Main Results'!$B$6:$B$12)-'Parameters &amp; Main Results'!$B$16/12+mmult(U293:V293,'Parameters &amp; Main Results'!$B$14:$B$15)</f>
        <v>0.01104769749</v>
      </c>
      <c r="X293" s="77">
        <f t="shared" si="5"/>
        <v>8870.062896</v>
      </c>
      <c r="Y293" s="77">
        <f>X293/offset(X293,'Parameters &amp; Main Results'!$B$32,0)</f>
        <v>22.48871409</v>
      </c>
      <c r="Z293" s="77">
        <f>sumproduct(X293:offset(X293,'Parameters &amp; Main Results'!$B$32-1,0) , 'Cash Flow Assist'!$P$11:offset('Cash Flow Assist'!$P$11,'Parameters &amp; Main Results'!$B$32-1,0)  )/offset(X293,'Parameters &amp; Main Results'!$B$32,0)</f>
        <v>5597.733449</v>
      </c>
      <c r="AA293" s="77">
        <f>sumproduct(X293:offset(X293,'Parameters &amp; Main Results'!$B$32-1,0),'Parameters &amp; Main Results'!$B$36:offset('Parameters &amp; Main Results'!$B$36,'Parameters &amp; Main Results'!$B$32-1,0)   )/offset(X293,'Parameters &amp; Main Results'!$B$32,0)</f>
        <v>1.28521566</v>
      </c>
      <c r="AB293" s="167">
        <f t="shared" si="6"/>
        <v>-0.06923244418</v>
      </c>
    </row>
    <row r="294">
      <c r="A294">
        <f t="shared" si="17"/>
        <v>1</v>
      </c>
      <c r="B294">
        <f t="shared" si="18"/>
        <v>1895</v>
      </c>
      <c r="C294" s="77">
        <f t="shared" si="3"/>
        <v>1895</v>
      </c>
      <c r="D294" s="71" t="s">
        <v>116</v>
      </c>
      <c r="E294" s="162">
        <v>6.5650524</v>
      </c>
      <c r="F294" s="163">
        <v>320.9181</v>
      </c>
      <c r="G294" s="163">
        <v>261.57</v>
      </c>
      <c r="H294" s="163">
        <v>370.03891638</v>
      </c>
      <c r="I294" s="163">
        <v>320.9181</v>
      </c>
      <c r="J294" s="163">
        <v>6.5650524</v>
      </c>
      <c r="K294" s="163">
        <v>6.5650524</v>
      </c>
      <c r="L294" s="163">
        <v>20.67</v>
      </c>
      <c r="M294" s="164">
        <v>16.52444394</v>
      </c>
      <c r="N294" s="19">
        <f t="shared" ref="N294:T294" si="294">F294/F293/$E294*$E293-1</f>
        <v>-0.007871963653</v>
      </c>
      <c r="O294" s="19">
        <f t="shared" si="294"/>
        <v>-0.01659683177</v>
      </c>
      <c r="P294" s="19">
        <f t="shared" si="294"/>
        <v>0.002574999994</v>
      </c>
      <c r="Q294" s="19">
        <f t="shared" si="294"/>
        <v>-0.007871963653</v>
      </c>
      <c r="R294" s="19">
        <f t="shared" si="294"/>
        <v>0</v>
      </c>
      <c r="S294" s="19">
        <f t="shared" si="294"/>
        <v>0</v>
      </c>
      <c r="T294" s="19">
        <f t="shared" si="294"/>
        <v>0</v>
      </c>
      <c r="U294" s="166">
        <v>0.0</v>
      </c>
      <c r="V294" s="166">
        <v>0.0</v>
      </c>
      <c r="W294" s="19">
        <f t="array" ref="W294">mmult(N294:T294,'Parameters &amp; Main Results'!$B$6:$B$12)-'Parameters &amp; Main Results'!$B$16/12+mmult(U294:V294,'Parameters &amp; Main Results'!$B$14:$B$15)</f>
        <v>-0.01009484735</v>
      </c>
      <c r="X294" s="77">
        <f t="shared" si="5"/>
        <v>8773.1399</v>
      </c>
      <c r="Y294" s="77">
        <f>X294/offset(X294,'Parameters &amp; Main Results'!$B$32,0)</f>
        <v>23.15671645</v>
      </c>
      <c r="Z294" s="77">
        <f>sumproduct(X294:offset(X294,'Parameters &amp; Main Results'!$B$32-1,0) , 'Cash Flow Assist'!$P$11:offset('Cash Flow Assist'!$P$11,'Parameters &amp; Main Results'!$B$32-1,0)  )/offset(X294,'Parameters &amp; Main Results'!$B$32,0)</f>
        <v>5805.315476</v>
      </c>
      <c r="AA294" s="77">
        <f>sumproduct(X294:offset(X294,'Parameters &amp; Main Results'!$B$32-1,0),'Parameters &amp; Main Results'!$B$36:offset('Parameters &amp; Main Results'!$B$36,'Parameters &amp; Main Results'!$B$32-1,0)   )/offset(X294,'Parameters &amp; Main Results'!$B$32,0)</f>
        <v>1.329161472</v>
      </c>
      <c r="AB294" s="167">
        <f t="shared" si="6"/>
        <v>-0.07655941255</v>
      </c>
    </row>
    <row r="295">
      <c r="A295">
        <f t="shared" si="17"/>
        <v>2</v>
      </c>
      <c r="B295">
        <f t="shared" si="18"/>
        <v>1895</v>
      </c>
      <c r="C295" s="77">
        <f t="shared" si="3"/>
        <v>1895.083333</v>
      </c>
      <c r="D295" s="71" t="s">
        <v>116</v>
      </c>
      <c r="E295" s="162">
        <v>6.5650524</v>
      </c>
      <c r="F295" s="163">
        <v>317.6161</v>
      </c>
      <c r="G295" s="163">
        <v>275.4946</v>
      </c>
      <c r="H295" s="163">
        <v>370.99176659</v>
      </c>
      <c r="I295" s="163">
        <v>317.6161</v>
      </c>
      <c r="J295" s="163">
        <v>6.5650524</v>
      </c>
      <c r="K295" s="163">
        <v>6.5650524</v>
      </c>
      <c r="L295" s="163">
        <v>20.67</v>
      </c>
      <c r="M295" s="164">
        <v>16.33123769</v>
      </c>
      <c r="N295" s="19">
        <f t="shared" ref="N295:T295" si="295">F295/F294/$E295*$E294-1</f>
        <v>-0.01028922956</v>
      </c>
      <c r="O295" s="19">
        <f t="shared" si="295"/>
        <v>0.05323469817</v>
      </c>
      <c r="P295" s="19">
        <f t="shared" si="295"/>
        <v>0.002575000001</v>
      </c>
      <c r="Q295" s="19">
        <f t="shared" si="295"/>
        <v>-0.01028922956</v>
      </c>
      <c r="R295" s="19">
        <f t="shared" si="295"/>
        <v>0</v>
      </c>
      <c r="S295" s="19">
        <f t="shared" si="295"/>
        <v>0</v>
      </c>
      <c r="T295" s="19">
        <f t="shared" si="295"/>
        <v>0</v>
      </c>
      <c r="U295" s="166">
        <v>0.0</v>
      </c>
      <c r="V295" s="166">
        <v>0.0</v>
      </c>
      <c r="W295" s="19">
        <f t="array" ref="W295">mmult(N295:T295,'Parameters &amp; Main Results'!$B$6:$B$12)-'Parameters &amp; Main Results'!$B$16/12+mmult(U295:V295,'Parameters &amp; Main Results'!$B$14:$B$15)</f>
        <v>0.005550085708</v>
      </c>
      <c r="X295" s="77">
        <f t="shared" si="5"/>
        <v>8862.60656</v>
      </c>
      <c r="Y295" s="77">
        <f>X295/offset(X295,'Parameters &amp; Main Results'!$B$32,0)</f>
        <v>23.72968397</v>
      </c>
      <c r="Z295" s="77">
        <f>sumproduct(X295:offset(X295,'Parameters &amp; Main Results'!$B$32-1,0) , 'Cash Flow Assist'!$P$11:offset('Cash Flow Assist'!$P$11,'Parameters &amp; Main Results'!$B$32-1,0)  )/offset(X295,'Parameters &amp; Main Results'!$B$32,0)</f>
        <v>5866.427074</v>
      </c>
      <c r="AA295" s="77">
        <f>sumproduct(X295:offset(X295,'Parameters &amp; Main Results'!$B$32-1,0),'Parameters &amp; Main Results'!$B$36:offset('Parameters &amp; Main Results'!$B$36,'Parameters &amp; Main Results'!$B$32-1,0)   )/offset(X295,'Parameters &amp; Main Results'!$B$32,0)</f>
        <v>1.338916089</v>
      </c>
      <c r="AB295" s="167">
        <f t="shared" si="6"/>
        <v>-0.08606090474</v>
      </c>
    </row>
    <row r="296">
      <c r="A296">
        <f t="shared" si="17"/>
        <v>3</v>
      </c>
      <c r="B296">
        <f t="shared" si="18"/>
        <v>1895</v>
      </c>
      <c r="C296" s="77">
        <f t="shared" si="3"/>
        <v>1895.166667</v>
      </c>
      <c r="D296" s="71" t="s">
        <v>116</v>
      </c>
      <c r="E296" s="162">
        <v>6.5650524</v>
      </c>
      <c r="F296" s="163">
        <v>318.8389</v>
      </c>
      <c r="G296" s="163">
        <v>278.4367</v>
      </c>
      <c r="H296" s="163">
        <v>371.94707039</v>
      </c>
      <c r="I296" s="163">
        <v>318.8389</v>
      </c>
      <c r="J296" s="163">
        <v>6.5650524</v>
      </c>
      <c r="K296" s="163">
        <v>6.5650524</v>
      </c>
      <c r="L296" s="163">
        <v>20.67</v>
      </c>
      <c r="M296" s="164">
        <v>16.36462543</v>
      </c>
      <c r="N296" s="19">
        <f t="shared" ref="N296:T296" si="296">F296/F295/$E296*$E295-1</f>
        <v>0.003849930781</v>
      </c>
      <c r="O296" s="19">
        <f t="shared" si="296"/>
        <v>0.01067933818</v>
      </c>
      <c r="P296" s="19">
        <f t="shared" si="296"/>
        <v>0.002575000003</v>
      </c>
      <c r="Q296" s="19">
        <f t="shared" si="296"/>
        <v>0.003849930781</v>
      </c>
      <c r="R296" s="19">
        <f t="shared" si="296"/>
        <v>0</v>
      </c>
      <c r="S296" s="19">
        <f t="shared" si="296"/>
        <v>0</v>
      </c>
      <c r="T296" s="19">
        <f t="shared" si="296"/>
        <v>0</v>
      </c>
      <c r="U296" s="166">
        <v>0.0</v>
      </c>
      <c r="V296" s="166">
        <v>0.0</v>
      </c>
      <c r="W296" s="19">
        <f t="array" ref="W296">mmult(N296:T296,'Parameters &amp; Main Results'!$B$6:$B$12)-'Parameters &amp; Main Results'!$B$16/12+mmult(U296:V296,'Parameters &amp; Main Results'!$B$14:$B$15)</f>
        <v>0.005515615964</v>
      </c>
      <c r="X296" s="77">
        <f t="shared" si="5"/>
        <v>8813.689827</v>
      </c>
      <c r="Y296" s="77">
        <f>X296/offset(X296,'Parameters &amp; Main Results'!$B$32,0)</f>
        <v>23.67572606</v>
      </c>
      <c r="Z296" s="77">
        <f>sumproduct(X296:offset(X296,'Parameters &amp; Main Results'!$B$32-1,0) , 'Cash Flow Assist'!$P$11:offset('Cash Flow Assist'!$P$11,'Parameters &amp; Main Results'!$B$32-1,0)  )/offset(X296,'Parameters &amp; Main Results'!$B$32,0)</f>
        <v>5862.768929</v>
      </c>
      <c r="AA296" s="77">
        <f>sumproduct(X296:offset(X296,'Parameters &amp; Main Results'!$B$32-1,0),'Parameters &amp; Main Results'!$B$36:offset('Parameters &amp; Main Results'!$B$36,'Parameters &amp; Main Results'!$B$32-1,0)   )/offset(X296,'Parameters &amp; Main Results'!$B$32,0)</f>
        <v>1.333786958</v>
      </c>
      <c r="AB296" s="167">
        <f t="shared" si="6"/>
        <v>-0.08254230248</v>
      </c>
    </row>
    <row r="297">
      <c r="A297">
        <f t="shared" si="17"/>
        <v>4</v>
      </c>
      <c r="B297">
        <f t="shared" si="18"/>
        <v>1895</v>
      </c>
      <c r="C297" s="77">
        <f t="shared" si="3"/>
        <v>1895.25</v>
      </c>
      <c r="D297" s="71" t="s">
        <v>116</v>
      </c>
      <c r="E297" s="162">
        <v>6.85048347</v>
      </c>
      <c r="F297" s="163">
        <v>333.711</v>
      </c>
      <c r="G297" s="163">
        <v>282.1175</v>
      </c>
      <c r="H297" s="163">
        <v>372.90483409</v>
      </c>
      <c r="I297" s="163">
        <v>333.711</v>
      </c>
      <c r="J297" s="163">
        <v>6.85048347</v>
      </c>
      <c r="K297" s="163">
        <v>6.85048347</v>
      </c>
      <c r="L297" s="163">
        <v>20.67</v>
      </c>
      <c r="M297" s="164">
        <v>16.38754382</v>
      </c>
      <c r="N297" s="19">
        <f t="shared" ref="N297:T297" si="297">F297/F296/$E297*$E296-1</f>
        <v>0.003035246566</v>
      </c>
      <c r="O297" s="19">
        <f t="shared" si="297"/>
        <v>-0.0289971092</v>
      </c>
      <c r="P297" s="19">
        <f t="shared" si="297"/>
        <v>-0.03919811811</v>
      </c>
      <c r="Q297" s="19">
        <f t="shared" si="297"/>
        <v>0.003035246566</v>
      </c>
      <c r="R297" s="19">
        <f t="shared" si="297"/>
        <v>0</v>
      </c>
      <c r="S297" s="19">
        <f t="shared" si="297"/>
        <v>0</v>
      </c>
      <c r="T297" s="19">
        <f t="shared" si="297"/>
        <v>-0.04166582859</v>
      </c>
      <c r="U297" s="166">
        <v>0.0</v>
      </c>
      <c r="V297" s="166">
        <v>0.0</v>
      </c>
      <c r="W297" s="19">
        <f t="array" ref="W297">mmult(N297:T297,'Parameters &amp; Main Results'!$B$6:$B$12)-'Parameters &amp; Main Results'!$B$16/12+mmult(U297:V297,'Parameters &amp; Main Results'!$B$14:$B$15)</f>
        <v>-0.005014509043</v>
      </c>
      <c r="X297" s="77">
        <f t="shared" si="5"/>
        <v>8765.343558</v>
      </c>
      <c r="Y297" s="77">
        <f>X297/offset(X297,'Parameters &amp; Main Results'!$B$32,0)</f>
        <v>23.55182294</v>
      </c>
      <c r="Z297" s="77">
        <f>sumproduct(X297:offset(X297,'Parameters &amp; Main Results'!$B$32-1,0) , 'Cash Flow Assist'!$P$11:offset('Cash Flow Assist'!$P$11,'Parameters &amp; Main Results'!$B$32-1,0)  )/offset(X297,'Parameters &amp; Main Results'!$B$32,0)</f>
        <v>5841.573147</v>
      </c>
      <c r="AA297" s="77">
        <f>sumproduct(X297:offset(X297,'Parameters &amp; Main Results'!$B$32-1,0),'Parameters &amp; Main Results'!$B$36:offset('Parameters &amp; Main Results'!$B$36,'Parameters &amp; Main Results'!$B$32-1,0)   )/offset(X297,'Parameters &amp; Main Results'!$B$32,0)</f>
        <v>1.324116221</v>
      </c>
      <c r="AB297" s="167">
        <f t="shared" si="6"/>
        <v>-0.07975759216</v>
      </c>
    </row>
    <row r="298">
      <c r="A298">
        <f t="shared" si="17"/>
        <v>5</v>
      </c>
      <c r="B298">
        <f t="shared" si="18"/>
        <v>1895</v>
      </c>
      <c r="C298" s="77">
        <f t="shared" si="3"/>
        <v>1895.333333</v>
      </c>
      <c r="D298" s="71" t="s">
        <v>116</v>
      </c>
      <c r="E298" s="162">
        <v>6.94563256</v>
      </c>
      <c r="F298" s="163">
        <v>353.2001</v>
      </c>
      <c r="G298" s="163">
        <v>285.3828</v>
      </c>
      <c r="H298" s="163">
        <v>373.86506404</v>
      </c>
      <c r="I298" s="163">
        <v>353.2001</v>
      </c>
      <c r="J298" s="163">
        <v>6.94563256</v>
      </c>
      <c r="K298" s="163">
        <v>6.94563256</v>
      </c>
      <c r="L298" s="163">
        <v>20.67</v>
      </c>
      <c r="M298" s="164">
        <v>17.08036955</v>
      </c>
      <c r="N298" s="19">
        <f t="shared" ref="N298:T298" si="298">F298/F297/$E298*$E297-1</f>
        <v>0.04390196191</v>
      </c>
      <c r="O298" s="19">
        <f t="shared" si="298"/>
        <v>-0.002283426961</v>
      </c>
      <c r="P298" s="19">
        <f t="shared" si="298"/>
        <v>-0.01115940044</v>
      </c>
      <c r="Q298" s="19">
        <f t="shared" si="298"/>
        <v>0.04390196191</v>
      </c>
      <c r="R298" s="19">
        <f t="shared" si="298"/>
        <v>0</v>
      </c>
      <c r="S298" s="19">
        <f t="shared" si="298"/>
        <v>0</v>
      </c>
      <c r="T298" s="19">
        <f t="shared" si="298"/>
        <v>-0.0136991252</v>
      </c>
      <c r="U298" s="166">
        <v>0.0</v>
      </c>
      <c r="V298" s="166">
        <v>0.0</v>
      </c>
      <c r="W298" s="19">
        <f t="array" ref="W298">mmult(N298:T298,'Parameters &amp; Main Results'!$B$6:$B$12)-'Parameters &amp; Main Results'!$B$16/12+mmult(U298:V298,'Parameters &amp; Main Results'!$B$14:$B$15)</f>
        <v>0.03231394803</v>
      </c>
      <c r="X298" s="77">
        <f t="shared" si="5"/>
        <v>8809.51897</v>
      </c>
      <c r="Y298" s="77">
        <f>X298/offset(X298,'Parameters &amp; Main Results'!$B$32,0)</f>
        <v>24.36882089</v>
      </c>
      <c r="Z298" s="77">
        <f>sumproduct(X298:offset(X298,'Parameters &amp; Main Results'!$B$32-1,0) , 'Cash Flow Assist'!$P$11:offset('Cash Flow Assist'!$P$11,'Parameters &amp; Main Results'!$B$32-1,0)  )/offset(X298,'Parameters &amp; Main Results'!$B$32,0)</f>
        <v>5990.687765</v>
      </c>
      <c r="AA298" s="77">
        <f>sumproduct(X298:offset(X298,'Parameters &amp; Main Results'!$B$32-1,0),'Parameters &amp; Main Results'!$B$36:offset('Parameters &amp; Main Results'!$B$36,'Parameters &amp; Main Results'!$B$32-1,0)   )/offset(X298,'Parameters &amp; Main Results'!$B$32,0)</f>
        <v>1.353649366</v>
      </c>
      <c r="AB298" s="167">
        <f t="shared" si="6"/>
        <v>-0.03935714502</v>
      </c>
    </row>
    <row r="299">
      <c r="A299">
        <f t="shared" si="17"/>
        <v>6</v>
      </c>
      <c r="B299">
        <f t="shared" si="18"/>
        <v>1895</v>
      </c>
      <c r="C299" s="77">
        <f t="shared" si="3"/>
        <v>1895.416667</v>
      </c>
      <c r="D299" s="71" t="s">
        <v>116</v>
      </c>
      <c r="E299" s="162">
        <v>7.04077355</v>
      </c>
      <c r="F299" s="163">
        <v>361.2419</v>
      </c>
      <c r="G299" s="163">
        <v>290.1088</v>
      </c>
      <c r="H299" s="163">
        <v>374.82776658</v>
      </c>
      <c r="I299" s="163">
        <v>361.2419</v>
      </c>
      <c r="J299" s="163">
        <v>7.04077355</v>
      </c>
      <c r="K299" s="163">
        <v>7.04077355</v>
      </c>
      <c r="L299" s="163">
        <v>20.67</v>
      </c>
      <c r="M299" s="164">
        <v>17.20741354</v>
      </c>
      <c r="N299" s="19">
        <f t="shared" ref="N299:T299" si="299">F299/F298/$E299*$E298-1</f>
        <v>0.008947870171</v>
      </c>
      <c r="O299" s="19">
        <f t="shared" si="299"/>
        <v>0.002823576924</v>
      </c>
      <c r="P299" s="19">
        <f t="shared" si="299"/>
        <v>-0.010972656</v>
      </c>
      <c r="Q299" s="19">
        <f t="shared" si="299"/>
        <v>0.008947870171</v>
      </c>
      <c r="R299" s="19">
        <f t="shared" si="299"/>
        <v>0</v>
      </c>
      <c r="S299" s="19">
        <f t="shared" si="299"/>
        <v>0</v>
      </c>
      <c r="T299" s="19">
        <f t="shared" si="299"/>
        <v>-0.01351286039</v>
      </c>
      <c r="U299" s="166">
        <v>0.0</v>
      </c>
      <c r="V299" s="166">
        <v>0.0</v>
      </c>
      <c r="W299" s="19">
        <f t="array" ref="W299">mmult(N299:T299,'Parameters &amp; Main Results'!$B$6:$B$12)-'Parameters &amp; Main Results'!$B$16/12+mmult(U299:V299,'Parameters &amp; Main Results'!$B$14:$B$15)</f>
        <v>0.007375130193</v>
      </c>
      <c r="X299" s="77">
        <f t="shared" si="5"/>
        <v>8533.759509</v>
      </c>
      <c r="Y299" s="77">
        <f>X299/offset(X299,'Parameters &amp; Main Results'!$B$32,0)</f>
        <v>23.66877046</v>
      </c>
      <c r="Z299" s="77">
        <f>sumproduct(X299:offset(X299,'Parameters &amp; Main Results'!$B$32-1,0) , 'Cash Flow Assist'!$P$11:offset('Cash Flow Assist'!$P$11,'Parameters &amp; Main Results'!$B$32-1,0)  )/offset(X299,'Parameters &amp; Main Results'!$B$32,0)</f>
        <v>5983.182199</v>
      </c>
      <c r="AA299" s="77">
        <f>sumproduct(X299:offset(X299,'Parameters &amp; Main Results'!$B$32-1,0),'Parameters &amp; Main Results'!$B$36:offset('Parameters &amp; Main Results'!$B$36,'Parameters &amp; Main Results'!$B$32-1,0)   )/offset(X299,'Parameters &amp; Main Results'!$B$32,0)</f>
        <v>1.346773796</v>
      </c>
      <c r="AB299" s="167">
        <f t="shared" si="6"/>
        <v>-0.03076143747</v>
      </c>
    </row>
    <row r="300">
      <c r="A300">
        <f t="shared" si="17"/>
        <v>7</v>
      </c>
      <c r="B300">
        <f t="shared" si="18"/>
        <v>1895</v>
      </c>
      <c r="C300" s="77">
        <f t="shared" si="3"/>
        <v>1895.5</v>
      </c>
      <c r="D300" s="71" t="s">
        <v>116</v>
      </c>
      <c r="E300" s="162">
        <v>6.94563256</v>
      </c>
      <c r="F300" s="163">
        <v>363.9097</v>
      </c>
      <c r="G300" s="163">
        <v>290.7377</v>
      </c>
      <c r="H300" s="163">
        <v>375.79294808</v>
      </c>
      <c r="I300" s="163">
        <v>363.9097</v>
      </c>
      <c r="J300" s="163">
        <v>6.94563256</v>
      </c>
      <c r="K300" s="163">
        <v>6.94563256</v>
      </c>
      <c r="L300" s="163">
        <v>20.67</v>
      </c>
      <c r="M300" s="164">
        <v>17.54601465</v>
      </c>
      <c r="N300" s="19">
        <f t="shared" ref="N300:T300" si="300">F300/F299/$E300*$E299-1</f>
        <v>0.02118419859</v>
      </c>
      <c r="O300" s="19">
        <f t="shared" si="300"/>
        <v>0.01589546092</v>
      </c>
      <c r="P300" s="19">
        <f t="shared" si="300"/>
        <v>0.01630823124</v>
      </c>
      <c r="Q300" s="19">
        <f t="shared" si="300"/>
        <v>0.02118419859</v>
      </c>
      <c r="R300" s="19">
        <f t="shared" si="300"/>
        <v>0</v>
      </c>
      <c r="S300" s="19">
        <f t="shared" si="300"/>
        <v>0</v>
      </c>
      <c r="T300" s="19">
        <f t="shared" si="300"/>
        <v>0.01369795899</v>
      </c>
      <c r="U300" s="166">
        <v>0.0</v>
      </c>
      <c r="V300" s="166">
        <v>0.0</v>
      </c>
      <c r="W300" s="19">
        <f t="array" ref="W300">mmult(N300:T300,'Parameters &amp; Main Results'!$B$6:$B$12)-'Parameters &amp; Main Results'!$B$16/12+mmult(U300:V300,'Parameters &amp; Main Results'!$B$14:$B$15)</f>
        <v>0.01982034751</v>
      </c>
      <c r="X300" s="77">
        <f t="shared" si="5"/>
        <v>8471.282696</v>
      </c>
      <c r="Y300" s="77">
        <f>X300/offset(X300,'Parameters &amp; Main Results'!$B$32,0)</f>
        <v>25.06511153</v>
      </c>
      <c r="Z300" s="77">
        <f>sumproduct(X300:offset(X300,'Parameters &amp; Main Results'!$B$32-1,0) , 'Cash Flow Assist'!$P$11:offset('Cash Flow Assist'!$P$11,'Parameters &amp; Main Results'!$B$32-1,0)  )/offset(X300,'Parameters &amp; Main Results'!$B$32,0)</f>
        <v>6358.707371</v>
      </c>
      <c r="AA300" s="77">
        <f>sumproduct(X300:offset(X300,'Parameters &amp; Main Results'!$B$32-1,0),'Parameters &amp; Main Results'!$B$36:offset('Parameters &amp; Main Results'!$B$36,'Parameters &amp; Main Results'!$B$32-1,0)   )/offset(X300,'Parameters &amp; Main Results'!$B$32,0)</f>
        <v>1.424923515</v>
      </c>
      <c r="AB300" s="167">
        <f t="shared" si="6"/>
        <v>-0.01022889528</v>
      </c>
    </row>
    <row r="301">
      <c r="A301">
        <f t="shared" si="17"/>
        <v>8</v>
      </c>
      <c r="B301">
        <f t="shared" si="18"/>
        <v>1895</v>
      </c>
      <c r="C301" s="77">
        <f t="shared" si="3"/>
        <v>1895.583333</v>
      </c>
      <c r="D301" s="71" t="s">
        <v>116</v>
      </c>
      <c r="E301" s="162">
        <v>6.85048347</v>
      </c>
      <c r="F301" s="163">
        <v>370.4423</v>
      </c>
      <c r="G301" s="163">
        <v>287.5486</v>
      </c>
      <c r="H301" s="163">
        <v>376.76061492</v>
      </c>
      <c r="I301" s="163">
        <v>370.4423</v>
      </c>
      <c r="J301" s="163">
        <v>6.85048347</v>
      </c>
      <c r="K301" s="163">
        <v>6.85048347</v>
      </c>
      <c r="L301" s="163">
        <v>20.67</v>
      </c>
      <c r="M301" s="164">
        <v>18.07407255</v>
      </c>
      <c r="N301" s="19">
        <f t="shared" ref="N301:T301" si="301">F301/F300/$E301*$E300-1</f>
        <v>0.03208988511</v>
      </c>
      <c r="O301" s="19">
        <f t="shared" si="301"/>
        <v>0.002768051376</v>
      </c>
      <c r="P301" s="19">
        <f t="shared" si="301"/>
        <v>0.01650016299</v>
      </c>
      <c r="Q301" s="19">
        <f t="shared" si="301"/>
        <v>0.03208988511</v>
      </c>
      <c r="R301" s="19">
        <f t="shared" si="301"/>
        <v>0</v>
      </c>
      <c r="S301" s="19">
        <f t="shared" si="301"/>
        <v>0</v>
      </c>
      <c r="T301" s="19">
        <f t="shared" si="301"/>
        <v>0.01388939779</v>
      </c>
      <c r="U301" s="166">
        <v>0.0</v>
      </c>
      <c r="V301" s="166">
        <v>0.0</v>
      </c>
      <c r="W301" s="19">
        <f t="array" ref="W301">mmult(N301:T301,'Parameters &amp; Main Results'!$B$6:$B$12)-'Parameters &amp; Main Results'!$B$16/12+mmult(U301:V301,'Parameters &amp; Main Results'!$B$14:$B$15)</f>
        <v>0.02471776001</v>
      </c>
      <c r="X301" s="77">
        <f t="shared" si="5"/>
        <v>8306.642162</v>
      </c>
      <c r="Y301" s="77">
        <f>X301/offset(X301,'Parameters &amp; Main Results'!$B$32,0)</f>
        <v>25.66400387</v>
      </c>
      <c r="Z301" s="77">
        <f>sumproduct(X301:offset(X301,'Parameters &amp; Main Results'!$B$32-1,0) , 'Cash Flow Assist'!$P$11:offset('Cash Flow Assist'!$P$11,'Parameters &amp; Main Results'!$B$32-1,0)  )/offset(X301,'Parameters &amp; Main Results'!$B$32,0)</f>
        <v>6614.553559</v>
      </c>
      <c r="AA301" s="77">
        <f>sumproduct(X301:offset(X301,'Parameters &amp; Main Results'!$B$32-1,0),'Parameters &amp; Main Results'!$B$36:offset('Parameters &amp; Main Results'!$B$36,'Parameters &amp; Main Results'!$B$32-1,0)   )/offset(X301,'Parameters &amp; Main Results'!$B$32,0)</f>
        <v>1.475061941</v>
      </c>
      <c r="AB301" s="167">
        <f t="shared" si="6"/>
        <v>0</v>
      </c>
    </row>
    <row r="302">
      <c r="A302">
        <f t="shared" si="17"/>
        <v>9</v>
      </c>
      <c r="B302">
        <f t="shared" si="18"/>
        <v>1895</v>
      </c>
      <c r="C302" s="77">
        <f t="shared" si="3"/>
        <v>1895.666667</v>
      </c>
      <c r="D302" s="71" t="s">
        <v>116</v>
      </c>
      <c r="E302" s="162">
        <v>6.85048347</v>
      </c>
      <c r="F302" s="163">
        <v>373.9087</v>
      </c>
      <c r="G302" s="163">
        <v>289.2228</v>
      </c>
      <c r="H302" s="163">
        <v>377.73077351</v>
      </c>
      <c r="I302" s="163">
        <v>373.9087</v>
      </c>
      <c r="J302" s="163">
        <v>6.85048347</v>
      </c>
      <c r="K302" s="163">
        <v>6.85048347</v>
      </c>
      <c r="L302" s="163">
        <v>20.67</v>
      </c>
      <c r="M302" s="164">
        <v>18.20033595</v>
      </c>
      <c r="N302" s="19">
        <f t="shared" ref="N302:T302" si="302">F302/F301/$E302*$E301-1</f>
        <v>0.009357462687</v>
      </c>
      <c r="O302" s="19">
        <f t="shared" si="302"/>
        <v>0.005822320123</v>
      </c>
      <c r="P302" s="19">
        <f t="shared" si="302"/>
        <v>0.002575000017</v>
      </c>
      <c r="Q302" s="19">
        <f t="shared" si="302"/>
        <v>0.009357462687</v>
      </c>
      <c r="R302" s="19">
        <f t="shared" si="302"/>
        <v>0</v>
      </c>
      <c r="S302" s="19">
        <f t="shared" si="302"/>
        <v>0</v>
      </c>
      <c r="T302" s="19">
        <f t="shared" si="302"/>
        <v>0</v>
      </c>
      <c r="U302" s="166">
        <v>0.0</v>
      </c>
      <c r="V302" s="166">
        <v>0.0</v>
      </c>
      <c r="W302" s="19">
        <f t="array" ref="W302">mmult(N302:T302,'Parameters &amp; Main Results'!$B$6:$B$12)-'Parameters &amp; Main Results'!$B$16/12+mmult(U302:V302,'Parameters &amp; Main Results'!$B$14:$B$15)</f>
        <v>0.008432010379</v>
      </c>
      <c r="X302" s="77">
        <f t="shared" si="5"/>
        <v>8106.273245</v>
      </c>
      <c r="Y302" s="77">
        <f>X302/offset(X302,'Parameters &amp; Main Results'!$B$32,0)</f>
        <v>24.96991161</v>
      </c>
      <c r="Z302" s="77">
        <f>sumproduct(X302:offset(X302,'Parameters &amp; Main Results'!$B$32-1,0) , 'Cash Flow Assist'!$P$11:offset('Cash Flow Assist'!$P$11,'Parameters &amp; Main Results'!$B$32-1,0)  )/offset(X302,'Parameters &amp; Main Results'!$B$32,0)</f>
        <v>6570.145571</v>
      </c>
      <c r="AA302" s="77">
        <f>sumproduct(X302:offset(X302,'Parameters &amp; Main Results'!$B$32-1,0),'Parameters &amp; Main Results'!$B$36:offset('Parameters &amp; Main Results'!$B$36,'Parameters &amp; Main Results'!$B$32-1,0)   )/offset(X302,'Parameters &amp; Main Results'!$B$32,0)</f>
        <v>1.45769952</v>
      </c>
      <c r="AB302" s="167">
        <f t="shared" si="6"/>
        <v>0</v>
      </c>
    </row>
    <row r="303">
      <c r="A303">
        <f t="shared" si="17"/>
        <v>10</v>
      </c>
      <c r="B303">
        <f t="shared" si="18"/>
        <v>1895</v>
      </c>
      <c r="C303" s="77">
        <f t="shared" si="3"/>
        <v>1895.75</v>
      </c>
      <c r="D303" s="71" t="s">
        <v>116</v>
      </c>
      <c r="E303" s="162">
        <v>6.85048347</v>
      </c>
      <c r="F303" s="163">
        <v>369.6299</v>
      </c>
      <c r="G303" s="163">
        <v>278.9312</v>
      </c>
      <c r="H303" s="163">
        <v>378.70343025</v>
      </c>
      <c r="I303" s="163">
        <v>369.6299</v>
      </c>
      <c r="J303" s="163">
        <v>6.85048347</v>
      </c>
      <c r="K303" s="163">
        <v>6.85048347</v>
      </c>
      <c r="L303" s="163">
        <v>20.67</v>
      </c>
      <c r="M303" s="164">
        <v>17.94470662</v>
      </c>
      <c r="N303" s="19">
        <f t="shared" ref="N303:T303" si="303">F303/F302/$E303*$E302-1</f>
        <v>-0.01144343526</v>
      </c>
      <c r="O303" s="19">
        <f t="shared" si="303"/>
        <v>-0.03558364002</v>
      </c>
      <c r="P303" s="19">
        <f t="shared" si="303"/>
        <v>0.002574999995</v>
      </c>
      <c r="Q303" s="19">
        <f t="shared" si="303"/>
        <v>-0.01144343526</v>
      </c>
      <c r="R303" s="19">
        <f t="shared" si="303"/>
        <v>0</v>
      </c>
      <c r="S303" s="19">
        <f t="shared" si="303"/>
        <v>0</v>
      </c>
      <c r="T303" s="19">
        <f t="shared" si="303"/>
        <v>0</v>
      </c>
      <c r="U303" s="166">
        <v>0.0</v>
      </c>
      <c r="V303" s="166">
        <v>0.0</v>
      </c>
      <c r="W303" s="19">
        <f t="array" ref="W303">mmult(N303:T303,'Parameters &amp; Main Results'!$B$6:$B$12)-'Parameters &amp; Main Results'!$B$16/12+mmult(U303:V303,'Parameters &amp; Main Results'!$B$14:$B$15)</f>
        <v>-0.01752015311</v>
      </c>
      <c r="X303" s="77">
        <f t="shared" si="5"/>
        <v>8038.492592</v>
      </c>
      <c r="Y303" s="77">
        <f>X303/offset(X303,'Parameters &amp; Main Results'!$B$32,0)</f>
        <v>24.92332915</v>
      </c>
      <c r="Z303" s="77">
        <f>sumproduct(X303:offset(X303,'Parameters &amp; Main Results'!$B$32-1,0) , 'Cash Flow Assist'!$P$11:offset('Cash Flow Assist'!$P$11,'Parameters &amp; Main Results'!$B$32-1,0)  )/offset(X303,'Parameters &amp; Main Results'!$B$32,0)</f>
        <v>6589.05793</v>
      </c>
      <c r="AA303" s="77">
        <f>sumproduct(X303:offset(X303,'Parameters &amp; Main Results'!$B$32-1,0),'Parameters &amp; Main Results'!$B$36:offset('Parameters &amp; Main Results'!$B$36,'Parameters &amp; Main Results'!$B$32-1,0)   )/offset(X303,'Parameters &amp; Main Results'!$B$32,0)</f>
        <v>1.454681542</v>
      </c>
      <c r="AB303" s="167">
        <f t="shared" si="6"/>
        <v>-0.01144343526</v>
      </c>
    </row>
    <row r="304">
      <c r="A304">
        <f t="shared" si="17"/>
        <v>11</v>
      </c>
      <c r="B304">
        <f t="shared" si="18"/>
        <v>1895</v>
      </c>
      <c r="C304" s="77">
        <f t="shared" si="3"/>
        <v>1895.833333</v>
      </c>
      <c r="D304" s="71" t="s">
        <v>116</v>
      </c>
      <c r="E304" s="162">
        <v>6.85048347</v>
      </c>
      <c r="F304" s="163">
        <v>358.3371</v>
      </c>
      <c r="G304" s="163">
        <v>287.2822</v>
      </c>
      <c r="H304" s="163">
        <v>379.67859158</v>
      </c>
      <c r="I304" s="163">
        <v>358.3371</v>
      </c>
      <c r="J304" s="163">
        <v>6.85048347</v>
      </c>
      <c r="K304" s="163">
        <v>6.85048347</v>
      </c>
      <c r="L304" s="163">
        <v>20.67</v>
      </c>
      <c r="M304" s="164">
        <v>17.34299899</v>
      </c>
      <c r="N304" s="19">
        <f t="shared" ref="N304:T304" si="304">F304/F303/$E304*$E303-1</f>
        <v>-0.03055164098</v>
      </c>
      <c r="O304" s="19">
        <f t="shared" si="304"/>
        <v>0.02993928252</v>
      </c>
      <c r="P304" s="19">
        <f t="shared" si="304"/>
        <v>0.002574999992</v>
      </c>
      <c r="Q304" s="19">
        <f t="shared" si="304"/>
        <v>-0.03055164098</v>
      </c>
      <c r="R304" s="19">
        <f t="shared" si="304"/>
        <v>0</v>
      </c>
      <c r="S304" s="19">
        <f t="shared" si="304"/>
        <v>0</v>
      </c>
      <c r="T304" s="19">
        <f t="shared" si="304"/>
        <v>0</v>
      </c>
      <c r="U304" s="166">
        <v>0.0</v>
      </c>
      <c r="V304" s="166">
        <v>0.0</v>
      </c>
      <c r="W304" s="19">
        <f t="array" ref="W304">mmult(N304:T304,'Parameters &amp; Main Results'!$B$6:$B$12)-'Parameters &amp; Main Results'!$B$16/12+mmult(U304:V304,'Parameters &amp; Main Results'!$B$14:$B$15)</f>
        <v>-0.01547057677</v>
      </c>
      <c r="X304" s="77">
        <f t="shared" si="5"/>
        <v>8181.839676</v>
      </c>
      <c r="Y304" s="77">
        <f>X304/offset(X304,'Parameters &amp; Main Results'!$B$32,0)</f>
        <v>24.9381331</v>
      </c>
      <c r="Z304" s="77">
        <f>sumproduct(X304:offset(X304,'Parameters &amp; Main Results'!$B$32-1,0) , 'Cash Flow Assist'!$P$11:offset('Cash Flow Assist'!$P$11,'Parameters &amp; Main Results'!$B$32-1,0)  )/offset(X304,'Parameters &amp; Main Results'!$B$32,0)</f>
        <v>6453.943675</v>
      </c>
      <c r="AA304" s="77">
        <f>sumproduct(X304:offset(X304,'Parameters &amp; Main Results'!$B$32-1,0),'Parameters &amp; Main Results'!$B$36:offset('Parameters &amp; Main Results'!$B$36,'Parameters &amp; Main Results'!$B$32-1,0)   )/offset(X304,'Parameters &amp; Main Results'!$B$32,0)</f>
        <v>1.418020926</v>
      </c>
      <c r="AB304" s="167">
        <f t="shared" si="6"/>
        <v>-0.04164546051</v>
      </c>
    </row>
    <row r="305">
      <c r="A305">
        <f t="shared" si="17"/>
        <v>12</v>
      </c>
      <c r="B305">
        <f t="shared" si="18"/>
        <v>1895</v>
      </c>
      <c r="C305" s="77">
        <f t="shared" si="3"/>
        <v>1895.916667</v>
      </c>
      <c r="D305" s="71" t="s">
        <v>116</v>
      </c>
      <c r="E305" s="162">
        <v>6.75534248</v>
      </c>
      <c r="F305" s="163">
        <v>338.3995</v>
      </c>
      <c r="G305" s="163">
        <v>286.735</v>
      </c>
      <c r="H305" s="163">
        <v>380.65626395</v>
      </c>
      <c r="I305" s="163">
        <v>338.3995</v>
      </c>
      <c r="J305" s="163">
        <v>6.75534248</v>
      </c>
      <c r="K305" s="163">
        <v>6.75534248</v>
      </c>
      <c r="L305" s="163">
        <v>20.67</v>
      </c>
      <c r="M305" s="164">
        <v>16.54841516</v>
      </c>
      <c r="N305" s="19">
        <f t="shared" ref="N305:T305" si="305">F305/F304/$E305*$E304-1</f>
        <v>-0.04233902723</v>
      </c>
      <c r="O305" s="19">
        <f t="shared" si="305"/>
        <v>0.01215224102</v>
      </c>
      <c r="P305" s="19">
        <f t="shared" si="305"/>
        <v>0.01669508026</v>
      </c>
      <c r="Q305" s="19">
        <f t="shared" si="305"/>
        <v>-0.04233902723</v>
      </c>
      <c r="R305" s="19">
        <f t="shared" si="305"/>
        <v>0</v>
      </c>
      <c r="S305" s="19">
        <f t="shared" si="305"/>
        <v>0</v>
      </c>
      <c r="T305" s="19">
        <f t="shared" si="305"/>
        <v>0.01408381444</v>
      </c>
      <c r="U305" s="166">
        <v>0.0</v>
      </c>
      <c r="V305" s="166">
        <v>0.0</v>
      </c>
      <c r="W305" s="19">
        <f t="array" ref="W305">mmult(N305:T305,'Parameters &amp; Main Results'!$B$6:$B$12)-'Parameters &amp; Main Results'!$B$16/12+mmult(U305:V305,'Parameters &amp; Main Results'!$B$14:$B$15)</f>
        <v>-0.02875787683</v>
      </c>
      <c r="X305" s="77">
        <f t="shared" si="5"/>
        <v>8310.406457</v>
      </c>
      <c r="Y305" s="77">
        <f>X305/offset(X305,'Parameters &amp; Main Results'!$B$32,0)</f>
        <v>26.76389786</v>
      </c>
      <c r="Z305" s="77">
        <f>sumproduct(X305:offset(X305,'Parameters &amp; Main Results'!$B$32-1,0) , 'Cash Flow Assist'!$P$11:offset('Cash Flow Assist'!$P$11,'Parameters &amp; Main Results'!$B$32-1,0)  )/offset(X305,'Parameters &amp; Main Results'!$B$32,0)</f>
        <v>6793.9989</v>
      </c>
      <c r="AA305" s="77">
        <f>sumproduct(X305:offset(X305,'Parameters &amp; Main Results'!$B$32-1,0),'Parameters &amp; Main Results'!$B$36:offset('Parameters &amp; Main Results'!$B$36,'Parameters &amp; Main Results'!$B$32-1,0)   )/offset(X305,'Parameters &amp; Main Results'!$B$32,0)</f>
        <v>1.485795951</v>
      </c>
      <c r="AB305" s="167">
        <f t="shared" si="6"/>
        <v>-0.08222125945</v>
      </c>
    </row>
    <row r="306">
      <c r="A306">
        <f t="shared" si="17"/>
        <v>1</v>
      </c>
      <c r="B306">
        <f t="shared" si="18"/>
        <v>1896</v>
      </c>
      <c r="C306" s="77">
        <f t="shared" si="3"/>
        <v>1896</v>
      </c>
      <c r="D306" s="71" t="s">
        <v>116</v>
      </c>
      <c r="E306" s="162">
        <v>6.66019339</v>
      </c>
      <c r="F306" s="163">
        <v>335.556</v>
      </c>
      <c r="G306" s="163">
        <v>277.5404</v>
      </c>
      <c r="H306" s="163">
        <v>382.48341402</v>
      </c>
      <c r="I306" s="163">
        <v>335.556</v>
      </c>
      <c r="J306" s="163">
        <v>6.66019339</v>
      </c>
      <c r="K306" s="163">
        <v>6.66019339</v>
      </c>
      <c r="L306" s="163">
        <v>20.67</v>
      </c>
      <c r="M306" s="164">
        <v>16.57622483</v>
      </c>
      <c r="N306" s="19">
        <f t="shared" ref="N306:T306" si="306">F306/F305/$E306*$E305-1</f>
        <v>0.005763400882</v>
      </c>
      <c r="O306" s="19">
        <f t="shared" si="306"/>
        <v>-0.01823841713</v>
      </c>
      <c r="P306" s="19">
        <f t="shared" si="306"/>
        <v>0.01915480925</v>
      </c>
      <c r="Q306" s="19">
        <f t="shared" si="306"/>
        <v>0.005763400882</v>
      </c>
      <c r="R306" s="19">
        <f t="shared" si="306"/>
        <v>0</v>
      </c>
      <c r="S306" s="19">
        <f t="shared" si="306"/>
        <v>0</v>
      </c>
      <c r="T306" s="19">
        <f t="shared" si="306"/>
        <v>0.01428623531</v>
      </c>
      <c r="U306" s="166">
        <v>0.0</v>
      </c>
      <c r="V306" s="166">
        <v>0.0</v>
      </c>
      <c r="W306" s="19">
        <f t="array" ref="W306">mmult(N306:T306,'Parameters &amp; Main Results'!$B$6:$B$12)-'Parameters &amp; Main Results'!$B$16/12+mmult(U306:V306,'Parameters &amp; Main Results'!$B$14:$B$15)</f>
        <v>-0.0002787202886</v>
      </c>
      <c r="X306" s="77">
        <f t="shared" si="5"/>
        <v>8556.472438</v>
      </c>
      <c r="Y306" s="77">
        <f>X306/offset(X306,'Parameters &amp; Main Results'!$B$32,0)</f>
        <v>27.58267861</v>
      </c>
      <c r="Z306" s="77">
        <f>sumproduct(X306:offset(X306,'Parameters &amp; Main Results'!$B$32-1,0) , 'Cash Flow Assist'!$P$11:offset('Cash Flow Assist'!$P$11,'Parameters &amp; Main Results'!$B$32-1,0)  )/offset(X306,'Parameters &amp; Main Results'!$B$32,0)</f>
        <v>6774.699162</v>
      </c>
      <c r="AA306" s="77">
        <f>sumproduct(X306:offset(X306,'Parameters &amp; Main Results'!$B$32-1,0),'Parameters &amp; Main Results'!$B$36:offset('Parameters &amp; Main Results'!$B$36,'Parameters &amp; Main Results'!$B$32-1,0)   )/offset(X306,'Parameters &amp; Main Results'!$B$32,0)</f>
        <v>1.474278019</v>
      </c>
      <c r="AB306" s="167">
        <f t="shared" si="6"/>
        <v>-0.07693173265</v>
      </c>
    </row>
    <row r="307">
      <c r="A307">
        <f t="shared" si="17"/>
        <v>2</v>
      </c>
      <c r="B307">
        <f t="shared" si="18"/>
        <v>1896</v>
      </c>
      <c r="C307" s="77">
        <f t="shared" si="3"/>
        <v>1896.083333</v>
      </c>
      <c r="D307" s="71" t="s">
        <v>116</v>
      </c>
      <c r="E307" s="162">
        <v>6.5650524</v>
      </c>
      <c r="F307" s="163">
        <v>350.7649</v>
      </c>
      <c r="G307" s="163">
        <v>276.8465</v>
      </c>
      <c r="H307" s="163">
        <v>384.31933441</v>
      </c>
      <c r="I307" s="163">
        <v>350.7649</v>
      </c>
      <c r="J307" s="163">
        <v>6.5650524</v>
      </c>
      <c r="K307" s="163">
        <v>6.5650524</v>
      </c>
      <c r="L307" s="163">
        <v>20.67</v>
      </c>
      <c r="M307" s="164">
        <v>17.51540335</v>
      </c>
      <c r="N307" s="19">
        <f t="shared" ref="N307:T307" si="307">F307/F306/$E307*$E306-1</f>
        <v>0.06047335861</v>
      </c>
      <c r="O307" s="19">
        <f t="shared" si="307"/>
        <v>0.01195562897</v>
      </c>
      <c r="P307" s="19">
        <f t="shared" si="307"/>
        <v>0.01936159997</v>
      </c>
      <c r="Q307" s="19">
        <f t="shared" si="307"/>
        <v>0.06047335861</v>
      </c>
      <c r="R307" s="19">
        <f t="shared" si="307"/>
        <v>0</v>
      </c>
      <c r="S307" s="19">
        <f t="shared" si="307"/>
        <v>0</v>
      </c>
      <c r="T307" s="19">
        <f t="shared" si="307"/>
        <v>0.01449203817</v>
      </c>
      <c r="U307" s="166">
        <v>0.0</v>
      </c>
      <c r="V307" s="166">
        <v>0.0</v>
      </c>
      <c r="W307" s="19">
        <f t="array" ref="W307">mmult(N307:T307,'Parameters &amp; Main Results'!$B$6:$B$12)-'Parameters &amp; Main Results'!$B$16/12+mmult(U307:V307,'Parameters &amp; Main Results'!$B$14:$B$15)</f>
        <v>0.04830225953</v>
      </c>
      <c r="X307" s="77">
        <f t="shared" si="5"/>
        <v>8558.857965</v>
      </c>
      <c r="Y307" s="77">
        <f>X307/offset(X307,'Parameters &amp; Main Results'!$B$32,0)</f>
        <v>26.96130833</v>
      </c>
      <c r="Z307" s="77">
        <f>sumproduct(X307:offset(X307,'Parameters &amp; Main Results'!$B$32-1,0) , 'Cash Flow Assist'!$P$11:offset('Cash Flow Assist'!$P$11,'Parameters &amp; Main Results'!$B$32-1,0)  )/offset(X307,'Parameters &amp; Main Results'!$B$32,0)</f>
        <v>6594.259459</v>
      </c>
      <c r="AA307" s="77">
        <f>sumproduct(X307:offset(X307,'Parameters &amp; Main Results'!$B$32-1,0),'Parameters &amp; Main Results'!$B$36:offset('Parameters &amp; Main Results'!$B$36,'Parameters &amp; Main Results'!$B$32-1,0)   )/offset(X307,'Parameters &amp; Main Results'!$B$32,0)</f>
        <v>1.427668339</v>
      </c>
      <c r="AB307" s="167">
        <f t="shared" si="6"/>
        <v>-0.0211106943</v>
      </c>
    </row>
    <row r="308">
      <c r="A308">
        <f t="shared" si="17"/>
        <v>3</v>
      </c>
      <c r="B308">
        <f t="shared" si="18"/>
        <v>1896</v>
      </c>
      <c r="C308" s="77">
        <f t="shared" si="3"/>
        <v>1896.166667</v>
      </c>
      <c r="D308" s="71" t="s">
        <v>116</v>
      </c>
      <c r="E308" s="162">
        <v>6.5650524</v>
      </c>
      <c r="F308" s="163">
        <v>346.398</v>
      </c>
      <c r="G308" s="163">
        <v>280.7986</v>
      </c>
      <c r="H308" s="163">
        <v>386.16406721</v>
      </c>
      <c r="I308" s="163">
        <v>346.398</v>
      </c>
      <c r="J308" s="163">
        <v>6.5650524</v>
      </c>
      <c r="K308" s="163">
        <v>6.5650524</v>
      </c>
      <c r="L308" s="163">
        <v>20.67</v>
      </c>
      <c r="M308" s="164">
        <v>17.23236271</v>
      </c>
      <c r="N308" s="19">
        <f t="shared" ref="N308:T308" si="308">F308/F307/$E308*$E307-1</f>
        <v>-0.01244964932</v>
      </c>
      <c r="O308" s="19">
        <f t="shared" si="308"/>
        <v>0.01427541977</v>
      </c>
      <c r="P308" s="19">
        <f t="shared" si="308"/>
        <v>0.004799999987</v>
      </c>
      <c r="Q308" s="19">
        <f t="shared" si="308"/>
        <v>-0.01244964932</v>
      </c>
      <c r="R308" s="19">
        <f t="shared" si="308"/>
        <v>0</v>
      </c>
      <c r="S308" s="19">
        <f t="shared" si="308"/>
        <v>0</v>
      </c>
      <c r="T308" s="19">
        <f t="shared" si="308"/>
        <v>0</v>
      </c>
      <c r="U308" s="166">
        <v>0.0</v>
      </c>
      <c r="V308" s="166">
        <v>0.0</v>
      </c>
      <c r="W308" s="19">
        <f t="array" ref="W308">mmult(N308:T308,'Parameters &amp; Main Results'!$B$6:$B$12)-'Parameters &amp; Main Results'!$B$16/12+mmult(U308:V308,'Parameters &amp; Main Results'!$B$14:$B$15)</f>
        <v>-0.005810048716</v>
      </c>
      <c r="X308" s="77">
        <f t="shared" si="5"/>
        <v>8164.494436</v>
      </c>
      <c r="Y308" s="77">
        <f>X308/offset(X308,'Parameters &amp; Main Results'!$B$32,0)</f>
        <v>26.46556262</v>
      </c>
      <c r="Z308" s="77">
        <f>sumproduct(X308:offset(X308,'Parameters &amp; Main Results'!$B$32-1,0) , 'Cash Flow Assist'!$P$11:offset('Cash Flow Assist'!$P$11,'Parameters &amp; Main Results'!$B$32-1,0)  )/offset(X308,'Parameters &amp; Main Results'!$B$32,0)</f>
        <v>6758.95489</v>
      </c>
      <c r="AA308" s="77">
        <f>sumproduct(X308:offset(X308,'Parameters &amp; Main Results'!$B$32-1,0),'Parameters &amp; Main Results'!$B$36:offset('Parameters &amp; Main Results'!$B$36,'Parameters &amp; Main Results'!$B$32-1,0)   )/offset(X308,'Parameters &amp; Main Results'!$B$32,0)</f>
        <v>1.456555079</v>
      </c>
      <c r="AB308" s="167">
        <f t="shared" si="6"/>
        <v>-0.03329752288</v>
      </c>
    </row>
    <row r="309">
      <c r="A309">
        <f t="shared" si="17"/>
        <v>4</v>
      </c>
      <c r="B309">
        <f t="shared" si="18"/>
        <v>1896</v>
      </c>
      <c r="C309" s="77">
        <f t="shared" si="3"/>
        <v>1896.25</v>
      </c>
      <c r="D309" s="71" t="s">
        <v>116</v>
      </c>
      <c r="E309" s="162">
        <v>6.46990331</v>
      </c>
      <c r="F309" s="163">
        <v>350.7325</v>
      </c>
      <c r="G309" s="163">
        <v>284.1485</v>
      </c>
      <c r="H309" s="163">
        <v>388.01765474</v>
      </c>
      <c r="I309" s="163">
        <v>350.7325</v>
      </c>
      <c r="J309" s="163">
        <v>6.46990331</v>
      </c>
      <c r="K309" s="163">
        <v>6.46990331</v>
      </c>
      <c r="L309" s="163">
        <v>20.67</v>
      </c>
      <c r="M309" s="164">
        <v>17.64369938</v>
      </c>
      <c r="N309" s="19">
        <f t="shared" ref="N309:T309" si="309">F309/F308/$E309*$E308-1</f>
        <v>0.02740350139</v>
      </c>
      <c r="O309" s="19">
        <f t="shared" si="309"/>
        <v>0.02681176497</v>
      </c>
      <c r="P309" s="19">
        <f t="shared" si="309"/>
        <v>0.01957700689</v>
      </c>
      <c r="Q309" s="19">
        <f t="shared" si="309"/>
        <v>0.02740350139</v>
      </c>
      <c r="R309" s="19">
        <f t="shared" si="309"/>
        <v>0</v>
      </c>
      <c r="S309" s="19">
        <f t="shared" si="309"/>
        <v>0</v>
      </c>
      <c r="T309" s="19">
        <f t="shared" si="309"/>
        <v>0.01470641607</v>
      </c>
      <c r="U309" s="166">
        <v>0.0</v>
      </c>
      <c r="V309" s="166">
        <v>0.0</v>
      </c>
      <c r="W309" s="19">
        <f t="array" ref="W309">mmult(N309:T309,'Parameters &amp; Main Results'!$B$6:$B$12)-'Parameters &amp; Main Results'!$B$16/12+mmult(U309:V309,'Parameters &amp; Main Results'!$B$14:$B$15)</f>
        <v>0.02721390062</v>
      </c>
      <c r="X309" s="77">
        <f t="shared" si="5"/>
        <v>8212.207763</v>
      </c>
      <c r="Y309" s="77">
        <f>X309/offset(X309,'Parameters &amp; Main Results'!$B$32,0)</f>
        <v>27.98584828</v>
      </c>
      <c r="Z309" s="77">
        <f>sumproduct(X309:offset(X309,'Parameters &amp; Main Results'!$B$32-1,0) , 'Cash Flow Assist'!$P$11:offset('Cash Flow Assist'!$P$11,'Parameters &amp; Main Results'!$B$32-1,0)  )/offset(X309,'Parameters &amp; Main Results'!$B$32,0)</f>
        <v>7078.918134</v>
      </c>
      <c r="AA309" s="77">
        <f>sumproduct(X309:offset(X309,'Parameters &amp; Main Results'!$B$32-1,0),'Parameters &amp; Main Results'!$B$36:offset('Parameters &amp; Main Results'!$B$36,'Parameters &amp; Main Results'!$B$32-1,0)   )/offset(X309,'Parameters &amp; Main Results'!$B$32,0)</f>
        <v>1.518572538</v>
      </c>
      <c r="AB309" s="167">
        <f t="shared" si="6"/>
        <v>-0.006806490206</v>
      </c>
    </row>
    <row r="310">
      <c r="A310">
        <f t="shared" si="17"/>
        <v>5</v>
      </c>
      <c r="B310">
        <f t="shared" si="18"/>
        <v>1896</v>
      </c>
      <c r="C310" s="77">
        <f t="shared" si="3"/>
        <v>1896.333333</v>
      </c>
      <c r="D310" s="71" t="s">
        <v>116</v>
      </c>
      <c r="E310" s="162">
        <v>6.37475422</v>
      </c>
      <c r="F310" s="163">
        <v>350.2802</v>
      </c>
      <c r="G310" s="163">
        <v>283.1548</v>
      </c>
      <c r="H310" s="163">
        <v>389.88013948</v>
      </c>
      <c r="I310" s="163">
        <v>350.2802</v>
      </c>
      <c r="J310" s="163">
        <v>6.37475422</v>
      </c>
      <c r="K310" s="163">
        <v>6.37475422</v>
      </c>
      <c r="L310" s="163">
        <v>20.67</v>
      </c>
      <c r="M310" s="164">
        <v>17.82826689</v>
      </c>
      <c r="N310" s="19">
        <f t="shared" ref="N310:T310" si="310">F310/F309/$E310*$E309-1</f>
        <v>0.01361708783</v>
      </c>
      <c r="O310" s="19">
        <f t="shared" si="310"/>
        <v>0.01137661017</v>
      </c>
      <c r="P310" s="19">
        <f t="shared" si="310"/>
        <v>0.01979756732</v>
      </c>
      <c r="Q310" s="19">
        <f t="shared" si="310"/>
        <v>0.01361708783</v>
      </c>
      <c r="R310" s="19">
        <f t="shared" si="310"/>
        <v>0</v>
      </c>
      <c r="S310" s="19">
        <f t="shared" si="310"/>
        <v>0</v>
      </c>
      <c r="T310" s="19">
        <f t="shared" si="310"/>
        <v>0.0149259229</v>
      </c>
      <c r="U310" s="166">
        <v>0.0</v>
      </c>
      <c r="V310" s="166">
        <v>0.0</v>
      </c>
      <c r="W310" s="19">
        <f t="array" ref="W310">mmult(N310:T310,'Parameters &amp; Main Results'!$B$6:$B$12)-'Parameters &amp; Main Results'!$B$16/12+mmult(U310:V310,'Parameters &amp; Main Results'!$B$14:$B$15)</f>
        <v>0.01301530175</v>
      </c>
      <c r="X310" s="77">
        <f t="shared" si="5"/>
        <v>7994.64236</v>
      </c>
      <c r="Y310" s="77">
        <f>X310/offset(X310,'Parameters &amp; Main Results'!$B$32,0)</f>
        <v>27.11408561</v>
      </c>
      <c r="Z310" s="77">
        <f>sumproduct(X310:offset(X310,'Parameters &amp; Main Results'!$B$32-1,0) , 'Cash Flow Assist'!$P$11:offset('Cash Flow Assist'!$P$11,'Parameters &amp; Main Results'!$B$32-1,0)  )/offset(X310,'Parameters &amp; Main Results'!$B$32,0)</f>
        <v>7018.19626</v>
      </c>
      <c r="AA310" s="77">
        <f>sumproduct(X310:offset(X310,'Parameters &amp; Main Results'!$B$32-1,0),'Parameters &amp; Main Results'!$B$36:offset('Parameters &amp; Main Results'!$B$36,'Parameters &amp; Main Results'!$B$32-1,0)   )/offset(X310,'Parameters &amp; Main Results'!$B$32,0)</f>
        <v>1.498732322</v>
      </c>
      <c r="AB310" s="167">
        <f t="shared" si="6"/>
        <v>0</v>
      </c>
    </row>
    <row r="311">
      <c r="A311">
        <f t="shared" si="17"/>
        <v>6</v>
      </c>
      <c r="B311">
        <f t="shared" si="18"/>
        <v>1896</v>
      </c>
      <c r="C311" s="77">
        <f t="shared" si="3"/>
        <v>1896.416667</v>
      </c>
      <c r="D311" s="71" t="s">
        <v>116</v>
      </c>
      <c r="E311" s="162">
        <v>6.27961322</v>
      </c>
      <c r="F311" s="163">
        <v>345.0751</v>
      </c>
      <c r="G311" s="163">
        <v>284.409</v>
      </c>
      <c r="H311" s="163">
        <v>391.75156415</v>
      </c>
      <c r="I311" s="163">
        <v>345.0751</v>
      </c>
      <c r="J311" s="163">
        <v>6.27961322</v>
      </c>
      <c r="K311" s="163">
        <v>6.27961322</v>
      </c>
      <c r="L311" s="163">
        <v>20.67</v>
      </c>
      <c r="M311" s="164">
        <v>17.77757862</v>
      </c>
      <c r="N311" s="19">
        <f t="shared" ref="N311:T311" si="311">F311/F310/$E311*$E310-1</f>
        <v>0.00006581820629</v>
      </c>
      <c r="O311" s="19">
        <f t="shared" si="311"/>
        <v>0.01964726168</v>
      </c>
      <c r="P311" s="19">
        <f t="shared" si="311"/>
        <v>0.0200234976</v>
      </c>
      <c r="Q311" s="19">
        <f t="shared" si="311"/>
        <v>0.00006581820629</v>
      </c>
      <c r="R311" s="19">
        <f t="shared" si="311"/>
        <v>0</v>
      </c>
      <c r="S311" s="19">
        <f t="shared" si="311"/>
        <v>0</v>
      </c>
      <c r="T311" s="19">
        <f t="shared" si="311"/>
        <v>0.01515077389</v>
      </c>
      <c r="U311" s="166">
        <v>0.0</v>
      </c>
      <c r="V311" s="166">
        <v>0.0</v>
      </c>
      <c r="W311" s="19">
        <f t="array" ref="W311">mmult(N311:T311,'Parameters &amp; Main Results'!$B$6:$B$12)-'Parameters &amp; Main Results'!$B$16/12+mmult(U311:V311,'Parameters &amp; Main Results'!$B$14:$B$15)</f>
        <v>0.004919512407</v>
      </c>
      <c r="X311" s="77">
        <f t="shared" si="5"/>
        <v>7891.926555</v>
      </c>
      <c r="Y311" s="77">
        <f>X311/offset(X311,'Parameters &amp; Main Results'!$B$32,0)</f>
        <v>25.49089037</v>
      </c>
      <c r="Z311" s="77">
        <f>sumproduct(X311:offset(X311,'Parameters &amp; Main Results'!$B$32-1,0) , 'Cash Flow Assist'!$P$11:offset('Cash Flow Assist'!$P$11,'Parameters &amp; Main Results'!$B$32-1,0)  )/offset(X311,'Parameters &amp; Main Results'!$B$32,0)</f>
        <v>6659.05453</v>
      </c>
      <c r="AA311" s="77">
        <f>sumproduct(X311:offset(X311,'Parameters &amp; Main Results'!$B$32-1,0),'Parameters &amp; Main Results'!$B$36:offset('Parameters &amp; Main Results'!$B$36,'Parameters &amp; Main Results'!$B$32-1,0)   )/offset(X311,'Parameters &amp; Main Results'!$B$32,0)</f>
        <v>1.415964625</v>
      </c>
      <c r="AB311" s="167">
        <f t="shared" si="6"/>
        <v>0</v>
      </c>
    </row>
    <row r="312">
      <c r="A312">
        <f t="shared" si="17"/>
        <v>7</v>
      </c>
      <c r="B312">
        <f t="shared" si="18"/>
        <v>1896</v>
      </c>
      <c r="C312" s="77">
        <f t="shared" si="3"/>
        <v>1896.5</v>
      </c>
      <c r="D312" s="71" t="s">
        <v>116</v>
      </c>
      <c r="E312" s="162">
        <v>6.27961322</v>
      </c>
      <c r="F312" s="163">
        <v>323.8816</v>
      </c>
      <c r="G312" s="163">
        <v>278.9999</v>
      </c>
      <c r="H312" s="163">
        <v>393.63197166</v>
      </c>
      <c r="I312" s="163">
        <v>323.8816</v>
      </c>
      <c r="J312" s="163">
        <v>6.27961322</v>
      </c>
      <c r="K312" s="163">
        <v>6.27961322</v>
      </c>
      <c r="L312" s="163">
        <v>20.67</v>
      </c>
      <c r="M312" s="164">
        <v>16.6371001</v>
      </c>
      <c r="N312" s="19">
        <f t="shared" ref="N312:T312" si="312">F312/F311/$E312*$E311-1</f>
        <v>-0.06141706544</v>
      </c>
      <c r="O312" s="19">
        <f t="shared" si="312"/>
        <v>-0.0190187371</v>
      </c>
      <c r="P312" s="19">
        <f t="shared" si="312"/>
        <v>0.004800000005</v>
      </c>
      <c r="Q312" s="19">
        <f t="shared" si="312"/>
        <v>-0.06141706544</v>
      </c>
      <c r="R312" s="19">
        <f t="shared" si="312"/>
        <v>0</v>
      </c>
      <c r="S312" s="19">
        <f t="shared" si="312"/>
        <v>0</v>
      </c>
      <c r="T312" s="19">
        <f t="shared" si="312"/>
        <v>0</v>
      </c>
      <c r="U312" s="166">
        <v>0.0</v>
      </c>
      <c r="V312" s="166">
        <v>0.0</v>
      </c>
      <c r="W312" s="19">
        <f t="array" ref="W312">mmult(N312:T312,'Parameters &amp; Main Results'!$B$6:$B$12)-'Parameters &amp; Main Results'!$B$16/12+mmult(U312:V312,'Parameters &amp; Main Results'!$B$14:$B$15)</f>
        <v>-0.05085915003</v>
      </c>
      <c r="X312" s="77">
        <f t="shared" si="5"/>
        <v>7853.292187</v>
      </c>
      <c r="Y312" s="77">
        <f>X312/offset(X312,'Parameters &amp; Main Results'!$B$32,0)</f>
        <v>26.1137716</v>
      </c>
      <c r="Z312" s="77">
        <f>sumproduct(X312:offset(X312,'Parameters &amp; Main Results'!$B$32-1,0) , 'Cash Flow Assist'!$P$11:offset('Cash Flow Assist'!$P$11,'Parameters &amp; Main Results'!$B$32-1,0)  )/offset(X312,'Parameters &amp; Main Results'!$B$32,0)</f>
        <v>6830.118513</v>
      </c>
      <c r="AA312" s="77">
        <f>sumproduct(X312:offset(X312,'Parameters &amp; Main Results'!$B$32-1,0),'Parameters &amp; Main Results'!$B$36:offset('Parameters &amp; Main Results'!$B$36,'Parameters &amp; Main Results'!$B$32-1,0)   )/offset(X312,'Parameters &amp; Main Results'!$B$32,0)</f>
        <v>1.446145557</v>
      </c>
      <c r="AB312" s="167">
        <f t="shared" si="6"/>
        <v>-0.06141706544</v>
      </c>
    </row>
    <row r="313">
      <c r="A313">
        <f t="shared" si="17"/>
        <v>8</v>
      </c>
      <c r="B313">
        <f t="shared" si="18"/>
        <v>1896</v>
      </c>
      <c r="C313" s="77">
        <f t="shared" si="3"/>
        <v>1896.583333</v>
      </c>
      <c r="D313" s="71" t="s">
        <v>116</v>
      </c>
      <c r="E313" s="162">
        <v>6.27961322</v>
      </c>
      <c r="F313" s="163">
        <v>306.6187</v>
      </c>
      <c r="G313" s="163">
        <v>274.0336</v>
      </c>
      <c r="H313" s="163">
        <v>395.52140512</v>
      </c>
      <c r="I313" s="163">
        <v>306.6187</v>
      </c>
      <c r="J313" s="163">
        <v>6.27961322</v>
      </c>
      <c r="K313" s="163">
        <v>6.27961322</v>
      </c>
      <c r="L313" s="163">
        <v>20.67</v>
      </c>
      <c r="M313" s="164">
        <v>15.70337055</v>
      </c>
      <c r="N313" s="19">
        <f t="shared" ref="N313:T313" si="313">F313/F312/$E313*$E312-1</f>
        <v>-0.0533000331</v>
      </c>
      <c r="O313" s="19">
        <f t="shared" si="313"/>
        <v>-0.0178003648</v>
      </c>
      <c r="P313" s="19">
        <f t="shared" si="313"/>
        <v>0.00479999999</v>
      </c>
      <c r="Q313" s="19">
        <f t="shared" si="313"/>
        <v>-0.0533000331</v>
      </c>
      <c r="R313" s="19">
        <f t="shared" si="313"/>
        <v>0</v>
      </c>
      <c r="S313" s="19">
        <f t="shared" si="313"/>
        <v>0</v>
      </c>
      <c r="T313" s="19">
        <f t="shared" si="313"/>
        <v>0</v>
      </c>
      <c r="U313" s="166">
        <v>0.0</v>
      </c>
      <c r="V313" s="166">
        <v>0.0</v>
      </c>
      <c r="W313" s="19">
        <f t="array" ref="W313">mmult(N313:T313,'Parameters &amp; Main Results'!$B$6:$B$12)-'Parameters &amp; Main Results'!$B$16/12+mmult(U313:V313,'Parameters &amp; Main Results'!$B$14:$B$15)</f>
        <v>-0.04446678269</v>
      </c>
      <c r="X313" s="77">
        <f t="shared" si="5"/>
        <v>8274.106195</v>
      </c>
      <c r="Y313" s="77">
        <f>X313/offset(X313,'Parameters &amp; Main Results'!$B$32,0)</f>
        <v>28.4479141</v>
      </c>
      <c r="Z313" s="77">
        <f>sumproduct(X313:offset(X313,'Parameters &amp; Main Results'!$B$32-1,0) , 'Cash Flow Assist'!$P$11:offset('Cash Flow Assist'!$P$11,'Parameters &amp; Main Results'!$B$32-1,0)  )/offset(X313,'Parameters &amp; Main Results'!$B$32,0)</f>
        <v>7036.228328</v>
      </c>
      <c r="AA313" s="77">
        <f>sumproduct(X313:offset(X313,'Parameters &amp; Main Results'!$B$32-1,0),'Parameters &amp; Main Results'!$B$36:offset('Parameters &amp; Main Results'!$B$36,'Parameters &amp; Main Results'!$B$32-1,0)   )/offset(X313,'Parameters &amp; Main Results'!$B$32,0)</f>
        <v>1.482472179</v>
      </c>
      <c r="AB313" s="167">
        <f t="shared" si="6"/>
        <v>-0.1114435669</v>
      </c>
    </row>
    <row r="314">
      <c r="A314">
        <f t="shared" si="17"/>
        <v>9</v>
      </c>
      <c r="B314">
        <f t="shared" si="18"/>
        <v>1896</v>
      </c>
      <c r="C314" s="77">
        <f t="shared" si="3"/>
        <v>1896.666667</v>
      </c>
      <c r="D314" s="71" t="s">
        <v>116</v>
      </c>
      <c r="E314" s="162">
        <v>6.27961322</v>
      </c>
      <c r="F314" s="163">
        <v>323.8814</v>
      </c>
      <c r="G314" s="163">
        <v>282.4746</v>
      </c>
      <c r="H314" s="163">
        <v>397.41990786</v>
      </c>
      <c r="I314" s="163">
        <v>323.8814</v>
      </c>
      <c r="J314" s="163">
        <v>6.27961322</v>
      </c>
      <c r="K314" s="163">
        <v>6.27961322</v>
      </c>
      <c r="L314" s="163">
        <v>20.67</v>
      </c>
      <c r="M314" s="164">
        <v>16.54433994</v>
      </c>
      <c r="N314" s="19">
        <f t="shared" ref="N314:T314" si="314">F314/F313/$E314*$E313-1</f>
        <v>0.05630021913</v>
      </c>
      <c r="O314" s="19">
        <f t="shared" si="314"/>
        <v>0.03080279207</v>
      </c>
      <c r="P314" s="19">
        <f t="shared" si="314"/>
        <v>0.004799999988</v>
      </c>
      <c r="Q314" s="19">
        <f t="shared" si="314"/>
        <v>0.05630021913</v>
      </c>
      <c r="R314" s="19">
        <f t="shared" si="314"/>
        <v>0</v>
      </c>
      <c r="S314" s="19">
        <f t="shared" si="314"/>
        <v>0</v>
      </c>
      <c r="T314" s="19">
        <f t="shared" si="314"/>
        <v>0</v>
      </c>
      <c r="U314" s="166">
        <v>0.0</v>
      </c>
      <c r="V314" s="166">
        <v>0.0</v>
      </c>
      <c r="W314" s="19">
        <f t="array" ref="W314">mmult(N314:T314,'Parameters &amp; Main Results'!$B$6:$B$12)-'Parameters &amp; Main Results'!$B$16/12+mmult(U314:V314,'Parameters &amp; Main Results'!$B$14:$B$15)</f>
        <v>0.0498841957</v>
      </c>
      <c r="X314" s="77">
        <f t="shared" si="5"/>
        <v>8659.15077</v>
      </c>
      <c r="Y314" s="77">
        <f>X314/offset(X314,'Parameters &amp; Main Results'!$B$32,0)</f>
        <v>28.84605754</v>
      </c>
      <c r="Z314" s="77">
        <f>sumproduct(X314:offset(X314,'Parameters &amp; Main Results'!$B$32-1,0) , 'Cash Flow Assist'!$P$11:offset('Cash Flow Assist'!$P$11,'Parameters &amp; Main Results'!$B$32-1,0)  )/offset(X314,'Parameters &amp; Main Results'!$B$32,0)</f>
        <v>6790.852233</v>
      </c>
      <c r="AA314" s="77">
        <f>sumproduct(X314:offset(X314,'Parameters &amp; Main Results'!$B$32-1,0),'Parameters &amp; Main Results'!$B$36:offset('Parameters &amp; Main Results'!$B$36,'Parameters &amp; Main Results'!$B$32-1,0)   )/offset(X314,'Parameters &amp; Main Results'!$B$32,0)</f>
        <v>1.424143193</v>
      </c>
      <c r="AB314" s="167">
        <f t="shared" si="6"/>
        <v>-0.06141764503</v>
      </c>
    </row>
    <row r="315">
      <c r="A315">
        <f t="shared" si="17"/>
        <v>10</v>
      </c>
      <c r="B315">
        <f t="shared" si="18"/>
        <v>1896</v>
      </c>
      <c r="C315" s="77">
        <f t="shared" si="3"/>
        <v>1896.75</v>
      </c>
      <c r="D315" s="71" t="s">
        <v>116</v>
      </c>
      <c r="E315" s="162">
        <v>6.46990331</v>
      </c>
      <c r="F315" s="163">
        <v>332.2902</v>
      </c>
      <c r="G315" s="163">
        <v>286.3404</v>
      </c>
      <c r="H315" s="163">
        <v>399.32752342</v>
      </c>
      <c r="I315" s="163">
        <v>332.2902</v>
      </c>
      <c r="J315" s="163">
        <v>6.46990331</v>
      </c>
      <c r="K315" s="163">
        <v>6.46990331</v>
      </c>
      <c r="L315" s="163">
        <v>20.67</v>
      </c>
      <c r="M315" s="164">
        <v>16.4388668</v>
      </c>
      <c r="N315" s="19">
        <f t="shared" ref="N315:T315" si="315">F315/F314/$E315*$E314-1</f>
        <v>-0.00421259256</v>
      </c>
      <c r="O315" s="19">
        <f t="shared" si="315"/>
        <v>-0.01612861503</v>
      </c>
      <c r="P315" s="19">
        <f t="shared" si="315"/>
        <v>-0.02475275732</v>
      </c>
      <c r="Q315" s="19">
        <f t="shared" si="315"/>
        <v>-0.00421259256</v>
      </c>
      <c r="R315" s="19">
        <f t="shared" si="315"/>
        <v>0</v>
      </c>
      <c r="S315" s="19">
        <f t="shared" si="315"/>
        <v>0</v>
      </c>
      <c r="T315" s="19">
        <f t="shared" si="315"/>
        <v>-0.02941158173</v>
      </c>
      <c r="U315" s="166">
        <v>0.0</v>
      </c>
      <c r="V315" s="166">
        <v>0.0</v>
      </c>
      <c r="W315" s="19">
        <f t="array" ref="W315">mmult(N315:T315,'Parameters &amp; Main Results'!$B$6:$B$12)-'Parameters &amp; Main Results'!$B$16/12+mmult(U315:V315,'Parameters &amp; Main Results'!$B$14:$B$15)</f>
        <v>-0.007233264843</v>
      </c>
      <c r="X315" s="77">
        <f t="shared" si="5"/>
        <v>8247.719897</v>
      </c>
      <c r="Y315" s="77">
        <f>X315/offset(X315,'Parameters &amp; Main Results'!$B$32,0)</f>
        <v>26.55775735</v>
      </c>
      <c r="Z315" s="77">
        <f>sumproduct(X315:offset(X315,'Parameters &amp; Main Results'!$B$32-1,0) , 'Cash Flow Assist'!$P$11:offset('Cash Flow Assist'!$P$11,'Parameters &amp; Main Results'!$B$32-1,0)  )/offset(X315,'Parameters &amp; Main Results'!$B$32,0)</f>
        <v>6537.114851</v>
      </c>
      <c r="AA315" s="77">
        <f>sumproduct(X315:offset(X315,'Parameters &amp; Main Results'!$B$32-1,0),'Parameters &amp; Main Results'!$B$36:offset('Parameters &amp; Main Results'!$B$36,'Parameters &amp; Main Results'!$B$32-1,0)   )/offset(X315,'Parameters &amp; Main Results'!$B$32,0)</f>
        <v>1.364694433</v>
      </c>
      <c r="AB315" s="167">
        <f t="shared" si="6"/>
        <v>-0.06537151007</v>
      </c>
    </row>
    <row r="316">
      <c r="A316">
        <f t="shared" si="17"/>
        <v>11</v>
      </c>
      <c r="B316">
        <f t="shared" si="18"/>
        <v>1896</v>
      </c>
      <c r="C316" s="77">
        <f t="shared" si="3"/>
        <v>1896.833333</v>
      </c>
      <c r="D316" s="71" t="s">
        <v>116</v>
      </c>
      <c r="E316" s="162">
        <v>6.66019339</v>
      </c>
      <c r="F316" s="163">
        <v>356.131</v>
      </c>
      <c r="G316" s="163">
        <v>293.75</v>
      </c>
      <c r="H316" s="163">
        <v>401.24429554</v>
      </c>
      <c r="I316" s="163">
        <v>356.131</v>
      </c>
      <c r="J316" s="163">
        <v>6.66019339</v>
      </c>
      <c r="K316" s="163">
        <v>6.66019339</v>
      </c>
      <c r="L316" s="163">
        <v>20.67</v>
      </c>
      <c r="M316" s="164">
        <v>17.08942524</v>
      </c>
      <c r="N316" s="19">
        <f t="shared" ref="N316:T316" si="316">F316/F315/$E316*$E315-1</f>
        <v>0.04112577074</v>
      </c>
      <c r="O316" s="19">
        <f t="shared" si="316"/>
        <v>-0.003433696374</v>
      </c>
      <c r="P316" s="19">
        <f t="shared" si="316"/>
        <v>-0.02390839645</v>
      </c>
      <c r="Q316" s="19">
        <f t="shared" si="316"/>
        <v>0.04112577074</v>
      </c>
      <c r="R316" s="19">
        <f t="shared" si="316"/>
        <v>0</v>
      </c>
      <c r="S316" s="19">
        <f t="shared" si="316"/>
        <v>0</v>
      </c>
      <c r="T316" s="19">
        <f t="shared" si="316"/>
        <v>-0.02857125445</v>
      </c>
      <c r="U316" s="166">
        <v>0.0</v>
      </c>
      <c r="V316" s="166">
        <v>0.0</v>
      </c>
      <c r="W316" s="19">
        <f t="array" ref="W316">mmult(N316:T316,'Parameters &amp; Main Results'!$B$6:$B$12)-'Parameters &amp; Main Results'!$B$16/12+mmult(U316:V316,'Parameters &amp; Main Results'!$B$14:$B$15)</f>
        <v>0.02994423729</v>
      </c>
      <c r="X316" s="77">
        <f t="shared" si="5"/>
        <v>8307.812505</v>
      </c>
      <c r="Y316" s="77">
        <f>X316/offset(X316,'Parameters &amp; Main Results'!$B$32,0)</f>
        <v>26.80446722</v>
      </c>
      <c r="Z316" s="77">
        <f>sumproduct(X316:offset(X316,'Parameters &amp; Main Results'!$B$32-1,0) , 'Cash Flow Assist'!$P$11:offset('Cash Flow Assist'!$P$11,'Parameters &amp; Main Results'!$B$32-1,0)  )/offset(X316,'Parameters &amp; Main Results'!$B$32,0)</f>
        <v>6524.509238</v>
      </c>
      <c r="AA316" s="77">
        <f>sumproduct(X316:offset(X316,'Parameters &amp; Main Results'!$B$32-1,0),'Parameters &amp; Main Results'!$B$36:offset('Parameters &amp; Main Results'!$B$36,'Parameters &amp; Main Results'!$B$32-1,0)   )/offset(X316,'Parameters &amp; Main Results'!$B$32,0)</f>
        <v>1.355881605</v>
      </c>
      <c r="AB316" s="167">
        <f t="shared" si="6"/>
        <v>-0.02693419307</v>
      </c>
    </row>
    <row r="317">
      <c r="A317">
        <f t="shared" si="17"/>
        <v>12</v>
      </c>
      <c r="B317">
        <f t="shared" si="18"/>
        <v>1896</v>
      </c>
      <c r="C317" s="77">
        <f t="shared" si="3"/>
        <v>1896.916667</v>
      </c>
      <c r="D317" s="71" t="s">
        <v>116</v>
      </c>
      <c r="E317" s="162">
        <v>6.66019339</v>
      </c>
      <c r="F317" s="163">
        <v>344.2683</v>
      </c>
      <c r="G317" s="163">
        <v>295.185</v>
      </c>
      <c r="H317" s="163">
        <v>403.17026815</v>
      </c>
      <c r="I317" s="163">
        <v>344.2683</v>
      </c>
      <c r="J317" s="163">
        <v>6.66019339</v>
      </c>
      <c r="K317" s="163">
        <v>6.66019339</v>
      </c>
      <c r="L317" s="163">
        <v>20.67</v>
      </c>
      <c r="M317" s="164">
        <v>16.50140418</v>
      </c>
      <c r="N317" s="19">
        <f t="shared" ref="N317:T317" si="317">F317/F316/$E317*$E316-1</f>
        <v>-0.0333099337</v>
      </c>
      <c r="O317" s="19">
        <f t="shared" si="317"/>
        <v>0.004885106383</v>
      </c>
      <c r="P317" s="19">
        <f t="shared" si="317"/>
        <v>0.004799999979</v>
      </c>
      <c r="Q317" s="19">
        <f t="shared" si="317"/>
        <v>-0.0333099337</v>
      </c>
      <c r="R317" s="19">
        <f t="shared" si="317"/>
        <v>0</v>
      </c>
      <c r="S317" s="19">
        <f t="shared" si="317"/>
        <v>0</v>
      </c>
      <c r="T317" s="19">
        <f t="shared" si="317"/>
        <v>0</v>
      </c>
      <c r="U317" s="166">
        <v>0.0</v>
      </c>
      <c r="V317" s="166">
        <v>0.0</v>
      </c>
      <c r="W317" s="19">
        <f t="array" ref="W317">mmult(N317:T317,'Parameters &amp; Main Results'!$B$6:$B$12)-'Parameters &amp; Main Results'!$B$16/12+mmult(U317:V317,'Parameters &amp; Main Results'!$B$14:$B$15)</f>
        <v>-0.02380284035</v>
      </c>
      <c r="X317" s="77">
        <f t="shared" si="5"/>
        <v>8066.27408</v>
      </c>
      <c r="Y317" s="77">
        <f>X317/offset(X317,'Parameters &amp; Main Results'!$B$32,0)</f>
        <v>25.80640582</v>
      </c>
      <c r="Z317" s="77">
        <f>sumproduct(X317:offset(X317,'Parameters &amp; Main Results'!$B$32-1,0) , 'Cash Flow Assist'!$P$11:offset('Cash Flow Assist'!$P$11,'Parameters &amp; Main Results'!$B$32-1,0)  )/offset(X317,'Parameters &amp; Main Results'!$B$32,0)</f>
        <v>6444.079105</v>
      </c>
      <c r="AA317" s="77">
        <f>sumproduct(X317:offset(X317,'Parameters &amp; Main Results'!$B$32-1,0),'Parameters &amp; Main Results'!$B$36:offset('Parameters &amp; Main Results'!$B$36,'Parameters &amp; Main Results'!$B$32-1,0)   )/offset(X317,'Parameters &amp; Main Results'!$B$32,0)</f>
        <v>1.333282941</v>
      </c>
      <c r="AB317" s="167">
        <f t="shared" si="6"/>
        <v>-0.05934695059</v>
      </c>
    </row>
    <row r="318">
      <c r="A318">
        <f t="shared" si="17"/>
        <v>1</v>
      </c>
      <c r="B318">
        <f t="shared" si="18"/>
        <v>1897</v>
      </c>
      <c r="C318" s="77">
        <f t="shared" si="3"/>
        <v>1897</v>
      </c>
      <c r="D318" s="71" t="s">
        <v>116</v>
      </c>
      <c r="E318" s="162">
        <v>6.46990331</v>
      </c>
      <c r="F318" s="163">
        <v>345.4158</v>
      </c>
      <c r="G318" s="163">
        <v>301.8714</v>
      </c>
      <c r="H318" s="163">
        <v>404.32602292</v>
      </c>
      <c r="I318" s="163">
        <v>345.4158</v>
      </c>
      <c r="J318" s="163">
        <v>6.46990331</v>
      </c>
      <c r="K318" s="163">
        <v>6.46990331</v>
      </c>
      <c r="L318" s="163">
        <v>20.67</v>
      </c>
      <c r="M318" s="164">
        <v>17.02652128</v>
      </c>
      <c r="N318" s="19">
        <f t="shared" ref="N318:T318" si="318">F318/F317/$E318*$E317-1</f>
        <v>0.03284276972</v>
      </c>
      <c r="O318" s="19">
        <f t="shared" si="318"/>
        <v>0.05272935578</v>
      </c>
      <c r="P318" s="19">
        <f t="shared" si="318"/>
        <v>0.03236256005</v>
      </c>
      <c r="Q318" s="19">
        <f t="shared" si="318"/>
        <v>0.03284276972</v>
      </c>
      <c r="R318" s="19">
        <f t="shared" si="318"/>
        <v>0</v>
      </c>
      <c r="S318" s="19">
        <f t="shared" si="318"/>
        <v>0</v>
      </c>
      <c r="T318" s="19">
        <f t="shared" si="318"/>
        <v>0.02941158019</v>
      </c>
      <c r="U318" s="166">
        <v>0.0</v>
      </c>
      <c r="V318" s="166">
        <v>0.0</v>
      </c>
      <c r="W318" s="19">
        <f t="array" ref="W318">mmult(N318:T318,'Parameters &amp; Main Results'!$B$6:$B$12)-'Parameters &amp; Main Results'!$B$16/12+mmult(U318:V318,'Parameters &amp; Main Results'!$B$14:$B$15)</f>
        <v>0.03777274957</v>
      </c>
      <c r="X318" s="77">
        <f t="shared" si="5"/>
        <v>8262.9559</v>
      </c>
      <c r="Y318" s="77">
        <f>X318/offset(X318,'Parameters &amp; Main Results'!$B$32,0)</f>
        <v>27.04169634</v>
      </c>
      <c r="Z318" s="77">
        <f>sumproduct(X318:offset(X318,'Parameters &amp; Main Results'!$B$32-1,0) , 'Cash Flow Assist'!$P$11:offset('Cash Flow Assist'!$P$11,'Parameters &amp; Main Results'!$B$32-1,0)  )/offset(X318,'Parameters &amp; Main Results'!$B$32,0)</f>
        <v>6566.436886</v>
      </c>
      <c r="AA318" s="77">
        <f>sumproduct(X318:offset(X318,'Parameters &amp; Main Results'!$B$32-1,0),'Parameters &amp; Main Results'!$B$36:offset('Parameters &amp; Main Results'!$B$36,'Parameters &amp; Main Results'!$B$32-1,0)   )/offset(X318,'Parameters &amp; Main Results'!$B$32,0)</f>
        <v>1.352865124</v>
      </c>
      <c r="AB318" s="167">
        <f t="shared" si="6"/>
        <v>-0.0284532991</v>
      </c>
    </row>
    <row r="319">
      <c r="A319">
        <f t="shared" si="17"/>
        <v>2</v>
      </c>
      <c r="B319">
        <f t="shared" si="18"/>
        <v>1897</v>
      </c>
      <c r="C319" s="77">
        <f t="shared" si="3"/>
        <v>1897.083333</v>
      </c>
      <c r="D319" s="71" t="s">
        <v>116</v>
      </c>
      <c r="E319" s="162">
        <v>6.46990331</v>
      </c>
      <c r="F319" s="163">
        <v>343.3164</v>
      </c>
      <c r="G319" s="163">
        <v>304.0932</v>
      </c>
      <c r="H319" s="163">
        <v>405.48509085</v>
      </c>
      <c r="I319" s="163">
        <v>343.3164</v>
      </c>
      <c r="J319" s="163">
        <v>6.46990331</v>
      </c>
      <c r="K319" s="163">
        <v>6.46990331</v>
      </c>
      <c r="L319" s="163">
        <v>20.67</v>
      </c>
      <c r="M319" s="164">
        <v>16.89402588</v>
      </c>
      <c r="N319" s="19">
        <f t="shared" ref="N319:T319" si="319">F319/F318/$E319*$E318-1</f>
        <v>-0.00607789221</v>
      </c>
      <c r="O319" s="19">
        <f t="shared" si="319"/>
        <v>0.007360087772</v>
      </c>
      <c r="P319" s="19">
        <f t="shared" si="319"/>
        <v>0.002866666661</v>
      </c>
      <c r="Q319" s="19">
        <f t="shared" si="319"/>
        <v>-0.00607789221</v>
      </c>
      <c r="R319" s="19">
        <f t="shared" si="319"/>
        <v>0</v>
      </c>
      <c r="S319" s="19">
        <f t="shared" si="319"/>
        <v>0</v>
      </c>
      <c r="T319" s="19">
        <f t="shared" si="319"/>
        <v>0</v>
      </c>
      <c r="U319" s="166">
        <v>0.0</v>
      </c>
      <c r="V319" s="166">
        <v>0.0</v>
      </c>
      <c r="W319" s="19">
        <f t="array" ref="W319">mmult(N319:T319,'Parameters &amp; Main Results'!$B$6:$B$12)-'Parameters &amp; Main Results'!$B$16/12+mmult(U319:V319,'Parameters &amp; Main Results'!$B$14:$B$15)</f>
        <v>-0.002760063881</v>
      </c>
      <c r="X319" s="77">
        <f t="shared" si="5"/>
        <v>7962.201651</v>
      </c>
      <c r="Y319" s="77">
        <f>X319/offset(X319,'Parameters &amp; Main Results'!$B$32,0)</f>
        <v>25.28223192</v>
      </c>
      <c r="Z319" s="77">
        <f>sumproduct(X319:offset(X319,'Parameters &amp; Main Results'!$B$32-1,0) , 'Cash Flow Assist'!$P$11:offset('Cash Flow Assist'!$P$11,'Parameters &amp; Main Results'!$B$32-1,0)  )/offset(X319,'Parameters &amp; Main Results'!$B$32,0)</f>
        <v>6345.819754</v>
      </c>
      <c r="AA319" s="77">
        <f>sumproduct(X319:offset(X319,'Parameters &amp; Main Results'!$B$32-1,0),'Parameters &amp; Main Results'!$B$36:offset('Parameters &amp; Main Results'!$B$36,'Parameters &amp; Main Results'!$B$32-1,0)   )/offset(X319,'Parameters &amp; Main Results'!$B$32,0)</f>
        <v>1.302284906</v>
      </c>
      <c r="AB319" s="167">
        <f t="shared" si="6"/>
        <v>-0.03435825523</v>
      </c>
    </row>
    <row r="320">
      <c r="A320">
        <f t="shared" si="17"/>
        <v>3</v>
      </c>
      <c r="B320">
        <f t="shared" si="18"/>
        <v>1897</v>
      </c>
      <c r="C320" s="77">
        <f t="shared" si="3"/>
        <v>1897.166667</v>
      </c>
      <c r="D320" s="71" t="s">
        <v>116</v>
      </c>
      <c r="E320" s="162">
        <v>6.46990331</v>
      </c>
      <c r="F320" s="163">
        <v>345.3107</v>
      </c>
      <c r="G320" s="163">
        <v>306.7675</v>
      </c>
      <c r="H320" s="163">
        <v>406.64748145</v>
      </c>
      <c r="I320" s="163">
        <v>345.3107</v>
      </c>
      <c r="J320" s="163">
        <v>6.46990331</v>
      </c>
      <c r="K320" s="163">
        <v>6.46990331</v>
      </c>
      <c r="L320" s="163">
        <v>20.67</v>
      </c>
      <c r="M320" s="164">
        <v>16.95803072</v>
      </c>
      <c r="N320" s="19">
        <f t="shared" ref="N320:T320" si="320">F320/F319/$E320*$E319-1</f>
        <v>0.005808927275</v>
      </c>
      <c r="O320" s="19">
        <f t="shared" si="320"/>
        <v>0.008794343313</v>
      </c>
      <c r="P320" s="19">
        <f t="shared" si="320"/>
        <v>0.002866666682</v>
      </c>
      <c r="Q320" s="19">
        <f t="shared" si="320"/>
        <v>0.005808927275</v>
      </c>
      <c r="R320" s="19">
        <f t="shared" si="320"/>
        <v>0</v>
      </c>
      <c r="S320" s="19">
        <f t="shared" si="320"/>
        <v>0</v>
      </c>
      <c r="T320" s="19">
        <f t="shared" si="320"/>
        <v>0</v>
      </c>
      <c r="U320" s="166">
        <v>0.0</v>
      </c>
      <c r="V320" s="166">
        <v>0.0</v>
      </c>
      <c r="W320" s="19">
        <f t="array" ref="W320">mmult(N320:T320,'Parameters &amp; Main Results'!$B$6:$B$12)-'Parameters &amp; Main Results'!$B$16/12+mmult(U320:V320,'Parameters &amp; Main Results'!$B$14:$B$15)</f>
        <v>0.006513614618</v>
      </c>
      <c r="X320" s="77">
        <f t="shared" si="5"/>
        <v>7984.23866</v>
      </c>
      <c r="Y320" s="77">
        <f>X320/offset(X320,'Parameters &amp; Main Results'!$B$32,0)</f>
        <v>24.75612035</v>
      </c>
      <c r="Z320" s="77">
        <f>sumproduct(X320:offset(X320,'Parameters &amp; Main Results'!$B$32-1,0) , 'Cash Flow Assist'!$P$11:offset('Cash Flow Assist'!$P$11,'Parameters &amp; Main Results'!$B$32-1,0)  )/offset(X320,'Parameters &amp; Main Results'!$B$32,0)</f>
        <v>6172.90448</v>
      </c>
      <c r="AA320" s="77">
        <f>sumproduct(X320:offset(X320,'Parameters &amp; Main Results'!$B$32-1,0),'Parameters &amp; Main Results'!$B$36:offset('Parameters &amp; Main Results'!$B$36,'Parameters &amp; Main Results'!$B$32-1,0)   )/offset(X320,'Parameters &amp; Main Results'!$B$32,0)</f>
        <v>1.261979924</v>
      </c>
      <c r="AB320" s="167">
        <f t="shared" si="6"/>
        <v>-0.02874891256</v>
      </c>
    </row>
    <row r="321">
      <c r="A321">
        <f t="shared" si="17"/>
        <v>4</v>
      </c>
      <c r="B321">
        <f t="shared" si="18"/>
        <v>1897</v>
      </c>
      <c r="C321" s="77">
        <f t="shared" si="3"/>
        <v>1897.25</v>
      </c>
      <c r="D321" s="71" t="s">
        <v>116</v>
      </c>
      <c r="E321" s="162">
        <v>6.37475422</v>
      </c>
      <c r="F321" s="163">
        <v>335.7513</v>
      </c>
      <c r="G321" s="163">
        <v>309.309</v>
      </c>
      <c r="H321" s="163">
        <v>407.81320423</v>
      </c>
      <c r="I321" s="163">
        <v>335.7513</v>
      </c>
      <c r="J321" s="163">
        <v>6.37475422</v>
      </c>
      <c r="K321" s="163">
        <v>6.37475422</v>
      </c>
      <c r="L321" s="163">
        <v>20.67</v>
      </c>
      <c r="M321" s="164">
        <v>16.69685743</v>
      </c>
      <c r="N321" s="19">
        <f t="shared" ref="N321:T321" si="321">F321/F320/$E321*$E320-1</f>
        <v>-0.01317075313</v>
      </c>
      <c r="O321" s="19">
        <f t="shared" si="321"/>
        <v>0.02333435676</v>
      </c>
      <c r="P321" s="19">
        <f t="shared" si="321"/>
        <v>0.01783537721</v>
      </c>
      <c r="Q321" s="19">
        <f t="shared" si="321"/>
        <v>-0.01317075313</v>
      </c>
      <c r="R321" s="19">
        <f t="shared" si="321"/>
        <v>0</v>
      </c>
      <c r="S321" s="19">
        <f t="shared" si="321"/>
        <v>0</v>
      </c>
      <c r="T321" s="19">
        <f t="shared" si="321"/>
        <v>0.0149259229</v>
      </c>
      <c r="U321" s="166">
        <v>0.0</v>
      </c>
      <c r="V321" s="166">
        <v>0.0</v>
      </c>
      <c r="W321" s="19">
        <f t="array" ref="W321">mmult(N321:T321,'Parameters &amp; Main Results'!$B$6:$B$12)-'Parameters &amp; Main Results'!$B$16/12+mmult(U321:V321,'Parameters &amp; Main Results'!$B$14:$B$15)</f>
        <v>-0.004086142324</v>
      </c>
      <c r="X321" s="77">
        <f t="shared" si="5"/>
        <v>7932.568963</v>
      </c>
      <c r="Y321" s="77">
        <f>X321/offset(X321,'Parameters &amp; Main Results'!$B$32,0)</f>
        <v>24.94630535</v>
      </c>
      <c r="Z321" s="77">
        <f>sumproduct(X321:offset(X321,'Parameters &amp; Main Results'!$B$32-1,0) , 'Cash Flow Assist'!$P$11:offset('Cash Flow Assist'!$P$11,'Parameters &amp; Main Results'!$B$32-1,0)  )/offset(X321,'Parameters &amp; Main Results'!$B$32,0)</f>
        <v>6236.74911</v>
      </c>
      <c r="AA321" s="77">
        <f>sumproduct(X321:offset(X321,'Parameters &amp; Main Results'!$B$32-1,0),'Parameters &amp; Main Results'!$B$36:offset('Parameters &amp; Main Results'!$B$36,'Parameters &amp; Main Results'!$B$32-1,0)   )/offset(X321,'Parameters &amp; Main Results'!$B$32,0)</f>
        <v>1.270407345</v>
      </c>
      <c r="AB321" s="167">
        <f t="shared" si="6"/>
        <v>-0.04154102086</v>
      </c>
    </row>
    <row r="322">
      <c r="A322">
        <f t="shared" si="17"/>
        <v>5</v>
      </c>
      <c r="B322">
        <f t="shared" si="18"/>
        <v>1897</v>
      </c>
      <c r="C322" s="77">
        <f t="shared" si="3"/>
        <v>1897.333333</v>
      </c>
      <c r="D322" s="71" t="s">
        <v>116</v>
      </c>
      <c r="E322" s="162">
        <v>6.27961322</v>
      </c>
      <c r="F322" s="163">
        <v>338.5665</v>
      </c>
      <c r="G322" s="163">
        <v>307.1755</v>
      </c>
      <c r="H322" s="163">
        <v>408.98226875</v>
      </c>
      <c r="I322" s="163">
        <v>338.5665</v>
      </c>
      <c r="J322" s="163">
        <v>6.27961322</v>
      </c>
      <c r="K322" s="163">
        <v>6.27961322</v>
      </c>
      <c r="L322" s="163">
        <v>20.67</v>
      </c>
      <c r="M322" s="164">
        <v>17.04775513</v>
      </c>
      <c r="N322" s="19">
        <f t="shared" ref="N322:T322" si="322">F322/F321/$E322*$E321-1</f>
        <v>0.02366258742</v>
      </c>
      <c r="O322" s="19">
        <f t="shared" si="322"/>
        <v>0.008148636297</v>
      </c>
      <c r="P322" s="19">
        <f t="shared" si="322"/>
        <v>0.01806087278</v>
      </c>
      <c r="Q322" s="19">
        <f t="shared" si="322"/>
        <v>0.02366258742</v>
      </c>
      <c r="R322" s="19">
        <f t="shared" si="322"/>
        <v>0</v>
      </c>
      <c r="S322" s="19">
        <f t="shared" si="322"/>
        <v>0</v>
      </c>
      <c r="T322" s="19">
        <f t="shared" si="322"/>
        <v>0.01515077389</v>
      </c>
      <c r="U322" s="166">
        <v>0.0</v>
      </c>
      <c r="V322" s="166">
        <v>0.0</v>
      </c>
      <c r="W322" s="19">
        <f t="array" ref="W322">mmult(N322:T322,'Parameters &amp; Main Results'!$B$6:$B$12)-'Parameters &amp; Main Results'!$B$16/12+mmult(U322:V322,'Parameters &amp; Main Results'!$B$14:$B$15)</f>
        <v>0.01974243297</v>
      </c>
      <c r="X322" s="77">
        <f t="shared" si="5"/>
        <v>7965.115559</v>
      </c>
      <c r="Y322" s="77">
        <f>X322/offset(X322,'Parameters &amp; Main Results'!$B$32,0)</f>
        <v>25.71998675</v>
      </c>
      <c r="Z322" s="77">
        <f>sumproduct(X322:offset(X322,'Parameters &amp; Main Results'!$B$32-1,0) , 'Cash Flow Assist'!$P$11:offset('Cash Flow Assist'!$P$11,'Parameters &amp; Main Results'!$B$32-1,0)  )/offset(X322,'Parameters &amp; Main Results'!$B$32,0)</f>
        <v>6379.312118</v>
      </c>
      <c r="AA322" s="77">
        <f>sumproduct(X322:offset(X322,'Parameters &amp; Main Results'!$B$32-1,0),'Parameters &amp; Main Results'!$B$36:offset('Parameters &amp; Main Results'!$B$36,'Parameters &amp; Main Results'!$B$32-1,0)   )/offset(X322,'Parameters &amp; Main Results'!$B$32,0)</f>
        <v>1.295038878</v>
      </c>
      <c r="AB322" s="167">
        <f t="shared" si="6"/>
        <v>-0.01886140147</v>
      </c>
    </row>
    <row r="323">
      <c r="A323">
        <f t="shared" si="17"/>
        <v>6</v>
      </c>
      <c r="B323">
        <f t="shared" si="18"/>
        <v>1897</v>
      </c>
      <c r="C323" s="77">
        <f t="shared" si="3"/>
        <v>1897.416667</v>
      </c>
      <c r="D323" s="71" t="s">
        <v>116</v>
      </c>
      <c r="E323" s="162">
        <v>6.27961322</v>
      </c>
      <c r="F323" s="163">
        <v>355.5024</v>
      </c>
      <c r="G323" s="163">
        <v>312.2273</v>
      </c>
      <c r="H323" s="163">
        <v>410.15468458</v>
      </c>
      <c r="I323" s="163">
        <v>355.5024</v>
      </c>
      <c r="J323" s="163">
        <v>6.27961322</v>
      </c>
      <c r="K323" s="163">
        <v>6.27961322</v>
      </c>
      <c r="L323" s="163">
        <v>20.67</v>
      </c>
      <c r="M323" s="164">
        <v>17.85049728</v>
      </c>
      <c r="N323" s="19">
        <f t="shared" ref="N323:T323" si="323">F323/F322/$E323*$E322-1</f>
        <v>0.05002237374</v>
      </c>
      <c r="O323" s="19">
        <f t="shared" si="323"/>
        <v>0.01644597307</v>
      </c>
      <c r="P323" s="19">
        <f t="shared" si="323"/>
        <v>0.002866666649</v>
      </c>
      <c r="Q323" s="19">
        <f t="shared" si="323"/>
        <v>0.05002237374</v>
      </c>
      <c r="R323" s="19">
        <f t="shared" si="323"/>
        <v>0</v>
      </c>
      <c r="S323" s="19">
        <f t="shared" si="323"/>
        <v>0</v>
      </c>
      <c r="T323" s="19">
        <f t="shared" si="323"/>
        <v>0</v>
      </c>
      <c r="U323" s="166">
        <v>0.0</v>
      </c>
      <c r="V323" s="166">
        <v>0.0</v>
      </c>
      <c r="W323" s="19">
        <f t="array" ref="W323">mmult(N323:T323,'Parameters &amp; Main Results'!$B$6:$B$12)-'Parameters &amp; Main Results'!$B$16/12+mmult(U323:V323,'Parameters &amp; Main Results'!$B$14:$B$15)</f>
        <v>0.04158660691</v>
      </c>
      <c r="X323" s="77">
        <f t="shared" si="5"/>
        <v>7810.909207</v>
      </c>
      <c r="Y323" s="77">
        <f>X323/offset(X323,'Parameters &amp; Main Results'!$B$32,0)</f>
        <v>25.87043985</v>
      </c>
      <c r="Z323" s="77">
        <f>sumproduct(X323:offset(X323,'Parameters &amp; Main Results'!$B$32-1,0) , 'Cash Flow Assist'!$P$11:offset('Cash Flow Assist'!$P$11,'Parameters &amp; Main Results'!$B$32-1,0)  )/offset(X323,'Parameters &amp; Main Results'!$B$32,0)</f>
        <v>6517.953294</v>
      </c>
      <c r="AA323" s="77">
        <f>sumproduct(X323:offset(X323,'Parameters &amp; Main Results'!$B$32-1,0),'Parameters &amp; Main Results'!$B$36:offset('Parameters &amp; Main Results'!$B$36,'Parameters &amp; Main Results'!$B$32-1,0)   )/offset(X323,'Parameters &amp; Main Results'!$B$32,0)</f>
        <v>1.319107245</v>
      </c>
      <c r="AB323" s="167">
        <f t="shared" si="6"/>
        <v>0</v>
      </c>
    </row>
    <row r="324">
      <c r="A324">
        <f t="shared" si="17"/>
        <v>7</v>
      </c>
      <c r="B324">
        <f t="shared" si="18"/>
        <v>1897</v>
      </c>
      <c r="C324" s="77">
        <f t="shared" si="3"/>
        <v>1897.5</v>
      </c>
      <c r="D324" s="71" t="s">
        <v>116</v>
      </c>
      <c r="E324" s="162">
        <v>6.27961322</v>
      </c>
      <c r="F324" s="163">
        <v>372.4969</v>
      </c>
      <c r="G324" s="163">
        <v>316.1956</v>
      </c>
      <c r="H324" s="163">
        <v>411.33046135</v>
      </c>
      <c r="I324" s="163">
        <v>372.4969</v>
      </c>
      <c r="J324" s="163">
        <v>6.27961322</v>
      </c>
      <c r="K324" s="163">
        <v>6.27961322</v>
      </c>
      <c r="L324" s="163">
        <v>20.67</v>
      </c>
      <c r="M324" s="164">
        <v>18.65197576</v>
      </c>
      <c r="N324" s="19">
        <f t="shared" ref="N324:T324" si="324">F324/F323/$E324*$E323-1</f>
        <v>0.04780417797</v>
      </c>
      <c r="O324" s="19">
        <f t="shared" si="324"/>
        <v>0.01270965095</v>
      </c>
      <c r="P324" s="19">
        <f t="shared" si="324"/>
        <v>0.002866666685</v>
      </c>
      <c r="Q324" s="19">
        <f t="shared" si="324"/>
        <v>0.04780417797</v>
      </c>
      <c r="R324" s="19">
        <f t="shared" si="324"/>
        <v>0</v>
      </c>
      <c r="S324" s="19">
        <f t="shared" si="324"/>
        <v>0</v>
      </c>
      <c r="T324" s="19">
        <f t="shared" si="324"/>
        <v>0</v>
      </c>
      <c r="U324" s="166">
        <v>0.0</v>
      </c>
      <c r="V324" s="166">
        <v>0.0</v>
      </c>
      <c r="W324" s="19">
        <f t="array" ref="W324">mmult(N324:T324,'Parameters &amp; Main Results'!$B$6:$B$12)-'Parameters &amp; Main Results'!$B$16/12+mmult(U324:V324,'Parameters &amp; Main Results'!$B$14:$B$15)</f>
        <v>0.03898887955</v>
      </c>
      <c r="X324" s="77">
        <f t="shared" si="5"/>
        <v>7499.049196</v>
      </c>
      <c r="Y324" s="77">
        <f>X324/offset(X324,'Parameters &amp; Main Results'!$B$32,0)</f>
        <v>24.68898461</v>
      </c>
      <c r="Z324" s="77">
        <f>sumproduct(X324:offset(X324,'Parameters &amp; Main Results'!$B$32-1,0) , 'Cash Flow Assist'!$P$11:offset('Cash Flow Assist'!$P$11,'Parameters &amp; Main Results'!$B$32-1,0)  )/offset(X324,'Parameters &amp; Main Results'!$B$32,0)</f>
        <v>6454.249472</v>
      </c>
      <c r="AA324" s="77">
        <f>sumproduct(X324:offset(X324,'Parameters &amp; Main Results'!$B$32-1,0),'Parameters &amp; Main Results'!$B$36:offset('Parameters &amp; Main Results'!$B$36,'Parameters &amp; Main Results'!$B$32-1,0)   )/offset(X324,'Parameters &amp; Main Results'!$B$32,0)</f>
        <v>1.302302386</v>
      </c>
      <c r="AB324" s="167">
        <f t="shared" si="6"/>
        <v>0</v>
      </c>
    </row>
    <row r="325">
      <c r="A325">
        <f t="shared" si="17"/>
        <v>8</v>
      </c>
      <c r="B325">
        <f t="shared" si="18"/>
        <v>1897</v>
      </c>
      <c r="C325" s="77">
        <f t="shared" si="3"/>
        <v>1897.583333</v>
      </c>
      <c r="D325" s="71" t="s">
        <v>116</v>
      </c>
      <c r="E325" s="162">
        <v>6.5650524</v>
      </c>
      <c r="F325" s="163">
        <v>397.8746</v>
      </c>
      <c r="G325" s="163">
        <v>315.9332</v>
      </c>
      <c r="H325" s="163">
        <v>412.50960867</v>
      </c>
      <c r="I325" s="163">
        <v>397.8746</v>
      </c>
      <c r="J325" s="163">
        <v>6.5650524</v>
      </c>
      <c r="K325" s="163">
        <v>6.5650524</v>
      </c>
      <c r="L325" s="163">
        <v>20.67</v>
      </c>
      <c r="M325" s="164">
        <v>19.00639601</v>
      </c>
      <c r="N325" s="19">
        <f t="shared" ref="N325:T325" si="325">F325/F324/$E325*$E324-1</f>
        <v>0.02168790108</v>
      </c>
      <c r="O325" s="19">
        <f t="shared" si="325"/>
        <v>-0.04427236833</v>
      </c>
      <c r="P325" s="19">
        <f t="shared" si="325"/>
        <v>-0.0407365556</v>
      </c>
      <c r="Q325" s="19">
        <f t="shared" si="325"/>
        <v>0.02168790108</v>
      </c>
      <c r="R325" s="19">
        <f t="shared" si="325"/>
        <v>0</v>
      </c>
      <c r="S325" s="19">
        <f t="shared" si="325"/>
        <v>0</v>
      </c>
      <c r="T325" s="19">
        <f t="shared" si="325"/>
        <v>-0.04347858366</v>
      </c>
      <c r="U325" s="166">
        <v>0.0</v>
      </c>
      <c r="V325" s="166">
        <v>0.0</v>
      </c>
      <c r="W325" s="19">
        <f t="array" ref="W325">mmult(N325:T325,'Parameters &amp; Main Results'!$B$6:$B$12)-'Parameters &amp; Main Results'!$B$16/12+mmult(U325:V325,'Parameters &amp; Main Results'!$B$14:$B$15)</f>
        <v>0.005156167058</v>
      </c>
      <c r="X325" s="77">
        <f t="shared" si="5"/>
        <v>7217.641443</v>
      </c>
      <c r="Y325" s="77">
        <f>X325/offset(X325,'Parameters &amp; Main Results'!$B$32,0)</f>
        <v>23.90699885</v>
      </c>
      <c r="Z325" s="77">
        <f>sumproduct(X325:offset(X325,'Parameters &amp; Main Results'!$B$32-1,0) , 'Cash Flow Assist'!$P$11:offset('Cash Flow Assist'!$P$11,'Parameters &amp; Main Results'!$B$32-1,0)  )/offset(X325,'Parameters &amp; Main Results'!$B$32,0)</f>
        <v>6469.661501</v>
      </c>
      <c r="AA325" s="77">
        <f>sumproduct(X325:offset(X325,'Parameters &amp; Main Results'!$B$32-1,0),'Parameters &amp; Main Results'!$B$36:offset('Parameters &amp; Main Results'!$B$36,'Parameters &amp; Main Results'!$B$32-1,0)   )/offset(X325,'Parameters &amp; Main Results'!$B$32,0)</f>
        <v>1.300883491</v>
      </c>
      <c r="AB325" s="167">
        <f t="shared" si="6"/>
        <v>0</v>
      </c>
    </row>
    <row r="326">
      <c r="A326">
        <f t="shared" si="17"/>
        <v>9</v>
      </c>
      <c r="B326">
        <f t="shared" si="18"/>
        <v>1897</v>
      </c>
      <c r="C326" s="77">
        <f t="shared" si="3"/>
        <v>1897.666667</v>
      </c>
      <c r="D326" s="71" t="s">
        <v>116</v>
      </c>
      <c r="E326" s="162">
        <v>6.75534248</v>
      </c>
      <c r="F326" s="163">
        <v>418.2977</v>
      </c>
      <c r="G326" s="163">
        <v>317.0805</v>
      </c>
      <c r="H326" s="163">
        <v>413.69213621</v>
      </c>
      <c r="I326" s="163">
        <v>418.2977</v>
      </c>
      <c r="J326" s="163">
        <v>6.75534248</v>
      </c>
      <c r="K326" s="163">
        <v>6.75534248</v>
      </c>
      <c r="L326" s="163">
        <v>20.67</v>
      </c>
      <c r="M326" s="164">
        <v>19.37237029</v>
      </c>
      <c r="N326" s="19">
        <f t="shared" ref="N326:T326" si="326">F326/F325/$E326*$E325-1</f>
        <v>0.02171574677</v>
      </c>
      <c r="O326" s="19">
        <f t="shared" si="326"/>
        <v>-0.02463965816</v>
      </c>
      <c r="P326" s="19">
        <f t="shared" si="326"/>
        <v>-0.02538291193</v>
      </c>
      <c r="Q326" s="19">
        <f t="shared" si="326"/>
        <v>0.02171574677</v>
      </c>
      <c r="R326" s="19">
        <f t="shared" si="326"/>
        <v>0</v>
      </c>
      <c r="S326" s="19">
        <f t="shared" si="326"/>
        <v>0</v>
      </c>
      <c r="T326" s="19">
        <f t="shared" si="326"/>
        <v>-0.02816882794</v>
      </c>
      <c r="U326" s="166">
        <v>0.0</v>
      </c>
      <c r="V326" s="166">
        <v>0.0</v>
      </c>
      <c r="W326" s="19">
        <f t="array" ref="W326">mmult(N326:T326,'Parameters &amp; Main Results'!$B$6:$B$12)-'Parameters &amp; Main Results'!$B$16/12+mmult(U326:V326,'Parameters &amp; Main Results'!$B$14:$B$15)</f>
        <v>0.01008522887</v>
      </c>
      <c r="X326" s="77">
        <f t="shared" si="5"/>
        <v>7180.616982</v>
      </c>
      <c r="Y326" s="77">
        <f>X326/offset(X326,'Parameters &amp; Main Results'!$B$32,0)</f>
        <v>22.78311867</v>
      </c>
      <c r="Z326" s="77">
        <f>sumproduct(X326:offset(X326,'Parameters &amp; Main Results'!$B$32-1,0) , 'Cash Flow Assist'!$P$11:offset('Cash Flow Assist'!$P$11,'Parameters &amp; Main Results'!$B$32-1,0)  )/offset(X326,'Parameters &amp; Main Results'!$B$32,0)</f>
        <v>6175.367182</v>
      </c>
      <c r="AA326" s="77">
        <f>sumproduct(X326:offset(X326,'Parameters &amp; Main Results'!$B$32-1,0),'Parameters &amp; Main Results'!$B$36:offset('Parameters &amp; Main Results'!$B$36,'Parameters &amp; Main Results'!$B$32-1,0)   )/offset(X326,'Parameters &amp; Main Results'!$B$32,0)</f>
        <v>1.237084977</v>
      </c>
      <c r="AB326" s="167">
        <f t="shared" si="6"/>
        <v>0</v>
      </c>
    </row>
    <row r="327">
      <c r="A327">
        <f t="shared" si="17"/>
        <v>10</v>
      </c>
      <c r="B327">
        <f t="shared" si="18"/>
        <v>1897</v>
      </c>
      <c r="C327" s="77">
        <f t="shared" si="3"/>
        <v>1897.75</v>
      </c>
      <c r="D327" s="71" t="s">
        <v>116</v>
      </c>
      <c r="E327" s="162">
        <v>6.66019339</v>
      </c>
      <c r="F327" s="163">
        <v>406.0224</v>
      </c>
      <c r="G327" s="163">
        <v>322.0342</v>
      </c>
      <c r="H327" s="163">
        <v>414.87805367</v>
      </c>
      <c r="I327" s="163">
        <v>406.0224</v>
      </c>
      <c r="J327" s="163">
        <v>6.66019339</v>
      </c>
      <c r="K327" s="163">
        <v>6.66019339</v>
      </c>
      <c r="L327" s="163">
        <v>20.67</v>
      </c>
      <c r="M327" s="164">
        <v>19.02803122</v>
      </c>
      <c r="N327" s="19">
        <f t="shared" ref="N327:T327" si="327">F327/F326/$E327*$E326-1</f>
        <v>-0.01547885262</v>
      </c>
      <c r="O327" s="19">
        <f t="shared" si="327"/>
        <v>0.03013227354</v>
      </c>
      <c r="P327" s="19">
        <f t="shared" si="327"/>
        <v>0.01719385586</v>
      </c>
      <c r="Q327" s="19">
        <f t="shared" si="327"/>
        <v>-0.01547885262</v>
      </c>
      <c r="R327" s="19">
        <f t="shared" si="327"/>
        <v>0</v>
      </c>
      <c r="S327" s="19">
        <f t="shared" si="327"/>
        <v>0</v>
      </c>
      <c r="T327" s="19">
        <f t="shared" si="327"/>
        <v>0.01428623531</v>
      </c>
      <c r="U327" s="166">
        <v>0.0</v>
      </c>
      <c r="V327" s="166">
        <v>0.0</v>
      </c>
      <c r="W327" s="19">
        <f t="array" ref="W327">mmult(N327:T327,'Parameters &amp; Main Results'!$B$6:$B$12)-'Parameters &amp; Main Results'!$B$16/12+mmult(U327:V327,'Parameters &amp; Main Results'!$B$14:$B$15)</f>
        <v>-0.00411773775</v>
      </c>
      <c r="X327" s="77">
        <f t="shared" si="5"/>
        <v>7108.921878</v>
      </c>
      <c r="Y327" s="77">
        <f>X327/offset(X327,'Parameters &amp; Main Results'!$B$32,0)</f>
        <v>21.55475016</v>
      </c>
      <c r="Z327" s="77">
        <f>sumproduct(X327:offset(X327,'Parameters &amp; Main Results'!$B$32-1,0) , 'Cash Flow Assist'!$P$11:offset('Cash Flow Assist'!$P$11,'Parameters &amp; Main Results'!$B$32-1,0)  )/offset(X327,'Parameters &amp; Main Results'!$B$32,0)</f>
        <v>5880.523354</v>
      </c>
      <c r="AA327" s="77">
        <f>sumproduct(X327:offset(X327,'Parameters &amp; Main Results'!$B$32-1,0),'Parameters &amp; Main Results'!$B$36:offset('Parameters &amp; Main Results'!$B$36,'Parameters &amp; Main Results'!$B$32-1,0)   )/offset(X327,'Parameters &amp; Main Results'!$B$32,0)</f>
        <v>1.174149589</v>
      </c>
      <c r="AB327" s="167">
        <f t="shared" si="6"/>
        <v>-0.01547885262</v>
      </c>
    </row>
    <row r="328">
      <c r="A328">
        <f t="shared" si="17"/>
        <v>11</v>
      </c>
      <c r="B328">
        <f t="shared" si="18"/>
        <v>1897</v>
      </c>
      <c r="C328" s="77">
        <f t="shared" si="3"/>
        <v>1897.833333</v>
      </c>
      <c r="D328" s="71" t="s">
        <v>116</v>
      </c>
      <c r="E328" s="162">
        <v>6.66019339</v>
      </c>
      <c r="F328" s="163">
        <v>392.8935</v>
      </c>
      <c r="G328" s="163">
        <v>325.2603</v>
      </c>
      <c r="H328" s="163">
        <v>416.06737076</v>
      </c>
      <c r="I328" s="163">
        <v>392.8935</v>
      </c>
      <c r="J328" s="163">
        <v>6.66019339</v>
      </c>
      <c r="K328" s="163">
        <v>6.66019339</v>
      </c>
      <c r="L328" s="163">
        <v>20.67</v>
      </c>
      <c r="M328" s="164">
        <v>18.3584481</v>
      </c>
      <c r="N328" s="19">
        <f t="shared" ref="N328:T328" si="328">F328/F327/$E328*$E327-1</f>
        <v>-0.0323354081</v>
      </c>
      <c r="O328" s="19">
        <f t="shared" si="328"/>
        <v>0.01001788009</v>
      </c>
      <c r="P328" s="19">
        <f t="shared" si="328"/>
        <v>0.002866666673</v>
      </c>
      <c r="Q328" s="19">
        <f t="shared" si="328"/>
        <v>-0.0323354081</v>
      </c>
      <c r="R328" s="19">
        <f t="shared" si="328"/>
        <v>0</v>
      </c>
      <c r="S328" s="19">
        <f t="shared" si="328"/>
        <v>0</v>
      </c>
      <c r="T328" s="19">
        <f t="shared" si="328"/>
        <v>0</v>
      </c>
      <c r="U328" s="166">
        <v>0.0</v>
      </c>
      <c r="V328" s="166">
        <v>0.0</v>
      </c>
      <c r="W328" s="19">
        <f t="array" ref="W328">mmult(N328:T328,'Parameters &amp; Main Results'!$B$6:$B$12)-'Parameters &amp; Main Results'!$B$16/12+mmult(U328:V328,'Parameters &amp; Main Results'!$B$14:$B$15)</f>
        <v>-0.02178875272</v>
      </c>
      <c r="X328" s="77">
        <f t="shared" si="5"/>
        <v>7138.31559</v>
      </c>
      <c r="Y328" s="77">
        <f>X328/offset(X328,'Parameters &amp; Main Results'!$B$32,0)</f>
        <v>21.17497913</v>
      </c>
      <c r="Z328" s="77">
        <f>sumproduct(X328:offset(X328,'Parameters &amp; Main Results'!$B$32-1,0) , 'Cash Flow Assist'!$P$11:offset('Cash Flow Assist'!$P$11,'Parameters &amp; Main Results'!$B$32-1,0)  )/offset(X328,'Parameters &amp; Main Results'!$B$32,0)</f>
        <v>5733.017717</v>
      </c>
      <c r="AA328" s="77">
        <f>sumproduct(X328:offset(X328,'Parameters &amp; Main Results'!$B$32-1,0),'Parameters &amp; Main Results'!$B$36:offset('Parameters &amp; Main Results'!$B$36,'Parameters &amp; Main Results'!$B$32-1,0)   )/offset(X328,'Parameters &amp; Main Results'!$B$32,0)</f>
        <v>1.140789218</v>
      </c>
      <c r="AB328" s="167">
        <f t="shared" si="6"/>
        <v>-0.0473137457</v>
      </c>
    </row>
    <row r="329">
      <c r="A329">
        <f t="shared" si="17"/>
        <v>12</v>
      </c>
      <c r="B329">
        <f t="shared" si="18"/>
        <v>1897</v>
      </c>
      <c r="C329" s="77">
        <f t="shared" si="3"/>
        <v>1897.916667</v>
      </c>
      <c r="D329" s="71" t="s">
        <v>116</v>
      </c>
      <c r="E329" s="162">
        <v>6.66019339</v>
      </c>
      <c r="F329" s="163">
        <v>402.5301</v>
      </c>
      <c r="G329" s="163">
        <v>328.6466</v>
      </c>
      <c r="H329" s="163">
        <v>417.26009722</v>
      </c>
      <c r="I329" s="163">
        <v>402.5301</v>
      </c>
      <c r="J329" s="163">
        <v>6.66019339</v>
      </c>
      <c r="K329" s="163">
        <v>6.66019339</v>
      </c>
      <c r="L329" s="163">
        <v>20.67</v>
      </c>
      <c r="M329" s="164">
        <v>18.74875766</v>
      </c>
      <c r="N329" s="19">
        <f t="shared" ref="N329:T329" si="329">F329/F328/$E329*$E328-1</f>
        <v>0.02452725739</v>
      </c>
      <c r="O329" s="19">
        <f t="shared" si="329"/>
        <v>0.01041104617</v>
      </c>
      <c r="P329" s="19">
        <f t="shared" si="329"/>
        <v>0.00286666666</v>
      </c>
      <c r="Q329" s="19">
        <f t="shared" si="329"/>
        <v>0.02452725739</v>
      </c>
      <c r="R329" s="19">
        <f t="shared" si="329"/>
        <v>0</v>
      </c>
      <c r="S329" s="19">
        <f t="shared" si="329"/>
        <v>0</v>
      </c>
      <c r="T329" s="19">
        <f t="shared" si="329"/>
        <v>0</v>
      </c>
      <c r="U329" s="166">
        <v>0.0</v>
      </c>
      <c r="V329" s="166">
        <v>0.0</v>
      </c>
      <c r="W329" s="19">
        <f t="array" ref="W329">mmult(N329:T329,'Parameters &amp; Main Results'!$B$6:$B$12)-'Parameters &amp; Main Results'!$B$16/12+mmult(U329:V329,'Parameters &amp; Main Results'!$B$14:$B$15)</f>
        <v>0.02095653792</v>
      </c>
      <c r="X329" s="77">
        <f t="shared" si="5"/>
        <v>7297.314981</v>
      </c>
      <c r="Y329" s="77">
        <f>X329/offset(X329,'Parameters &amp; Main Results'!$B$32,0)</f>
        <v>22.02676038</v>
      </c>
      <c r="Z329" s="77">
        <f>sumproduct(X329:offset(X329,'Parameters &amp; Main Results'!$B$32-1,0) , 'Cash Flow Assist'!$P$11:offset('Cash Flow Assist'!$P$11,'Parameters &amp; Main Results'!$B$32-1,0)  )/offset(X329,'Parameters &amp; Main Results'!$B$32,0)</f>
        <v>5813.163759</v>
      </c>
      <c r="AA329" s="77">
        <f>sumproduct(X329:offset(X329,'Parameters &amp; Main Results'!$B$32-1,0),'Parameters &amp; Main Results'!$B$36:offset('Parameters &amp; Main Results'!$B$36,'Parameters &amp; Main Results'!$B$32-1,0)   )/offset(X329,'Parameters &amp; Main Results'!$B$32,0)</f>
        <v>1.15300054</v>
      </c>
      <c r="AB329" s="167">
        <f t="shared" si="6"/>
        <v>-0.02394696474</v>
      </c>
    </row>
    <row r="330">
      <c r="A330">
        <f t="shared" si="17"/>
        <v>1</v>
      </c>
      <c r="B330">
        <f t="shared" si="18"/>
        <v>1898</v>
      </c>
      <c r="C330" s="77">
        <f t="shared" si="3"/>
        <v>1898</v>
      </c>
      <c r="D330" s="71" t="s">
        <v>116</v>
      </c>
      <c r="E330" s="162">
        <v>6.66019339</v>
      </c>
      <c r="F330" s="163">
        <v>414.7322</v>
      </c>
      <c r="G330" s="163">
        <v>329.644</v>
      </c>
      <c r="H330" s="163">
        <v>418.49449168</v>
      </c>
      <c r="I330" s="163">
        <v>414.7322</v>
      </c>
      <c r="J330" s="163">
        <v>6.66019339</v>
      </c>
      <c r="K330" s="163">
        <v>6.66019339</v>
      </c>
      <c r="L330" s="163">
        <v>20.67</v>
      </c>
      <c r="M330" s="164">
        <v>19.24900002</v>
      </c>
      <c r="N330" s="19">
        <f t="shared" ref="N330:T330" si="330">F330/F329/$E330*$E329-1</f>
        <v>0.03031350947</v>
      </c>
      <c r="O330" s="19">
        <f t="shared" si="330"/>
        <v>0.003034870892</v>
      </c>
      <c r="P330" s="19">
        <f t="shared" si="330"/>
        <v>0.002958333347</v>
      </c>
      <c r="Q330" s="19">
        <f t="shared" si="330"/>
        <v>0.03031350947</v>
      </c>
      <c r="R330" s="19">
        <f t="shared" si="330"/>
        <v>0</v>
      </c>
      <c r="S330" s="19">
        <f t="shared" si="330"/>
        <v>0</v>
      </c>
      <c r="T330" s="19">
        <f t="shared" si="330"/>
        <v>0</v>
      </c>
      <c r="U330" s="166">
        <v>0.0</v>
      </c>
      <c r="V330" s="166">
        <v>0.0</v>
      </c>
      <c r="W330" s="19">
        <f t="array" ref="W330">mmult(N330:T330,'Parameters &amp; Main Results'!$B$6:$B$12)-'Parameters &amp; Main Results'!$B$16/12+mmult(U330:V330,'Parameters &amp; Main Results'!$B$14:$B$15)</f>
        <v>0.02345218316</v>
      </c>
      <c r="X330" s="77">
        <f t="shared" si="5"/>
        <v>7147.527549</v>
      </c>
      <c r="Y330" s="77">
        <f>X330/offset(X330,'Parameters &amp; Main Results'!$B$32,0)</f>
        <v>21.16653877</v>
      </c>
      <c r="Z330" s="77">
        <f>sumproduct(X330:offset(X330,'Parameters &amp; Main Results'!$B$32-1,0) , 'Cash Flow Assist'!$P$11:offset('Cash Flow Assist'!$P$11,'Parameters &amp; Main Results'!$B$32-1,0)  )/offset(X330,'Parameters &amp; Main Results'!$B$32,0)</f>
        <v>5682.576608</v>
      </c>
      <c r="AA330" s="77">
        <f>sumproduct(X330:offset(X330,'Parameters &amp; Main Results'!$B$32-1,0),'Parameters &amp; Main Results'!$B$36:offset('Parameters &amp; Main Results'!$B$36,'Parameters &amp; Main Results'!$B$32-1,0)   )/offset(X330,'Parameters &amp; Main Results'!$B$32,0)</f>
        <v>1.123370406</v>
      </c>
      <c r="AB330" s="167">
        <f t="shared" si="6"/>
        <v>0</v>
      </c>
    </row>
    <row r="331">
      <c r="A331">
        <f t="shared" si="17"/>
        <v>2</v>
      </c>
      <c r="B331">
        <f t="shared" si="18"/>
        <v>1898</v>
      </c>
      <c r="C331" s="77">
        <f t="shared" si="3"/>
        <v>1898.083333</v>
      </c>
      <c r="D331" s="71" t="s">
        <v>116</v>
      </c>
      <c r="E331" s="162">
        <v>6.75534248</v>
      </c>
      <c r="F331" s="163">
        <v>415.0964</v>
      </c>
      <c r="G331" s="163">
        <v>323.0073</v>
      </c>
      <c r="H331" s="163">
        <v>419.73253788</v>
      </c>
      <c r="I331" s="163">
        <v>415.0964</v>
      </c>
      <c r="J331" s="163">
        <v>6.75534248</v>
      </c>
      <c r="K331" s="163">
        <v>6.75534248</v>
      </c>
      <c r="L331" s="163">
        <v>20.67</v>
      </c>
      <c r="M331" s="164">
        <v>18.91813189</v>
      </c>
      <c r="N331" s="19">
        <f t="shared" ref="N331:T331" si="331">F331/F330/$E331*$E330-1</f>
        <v>-0.01321922531</v>
      </c>
      <c r="O331" s="19">
        <f t="shared" si="331"/>
        <v>-0.03393437217</v>
      </c>
      <c r="P331" s="19">
        <f t="shared" si="331"/>
        <v>-0.01116834834</v>
      </c>
      <c r="Q331" s="19">
        <f t="shared" si="331"/>
        <v>-0.01321922531</v>
      </c>
      <c r="R331" s="19">
        <f t="shared" si="331"/>
        <v>0</v>
      </c>
      <c r="S331" s="19">
        <f t="shared" si="331"/>
        <v>0</v>
      </c>
      <c r="T331" s="19">
        <f t="shared" si="331"/>
        <v>-0.0140850135</v>
      </c>
      <c r="U331" s="166">
        <v>0.0</v>
      </c>
      <c r="V331" s="166">
        <v>0.0</v>
      </c>
      <c r="W331" s="19">
        <f t="array" ref="W331">mmult(N331:T331,'Parameters &amp; Main Results'!$B$6:$B$12)-'Parameters &amp; Main Results'!$B$16/12+mmult(U331:V331,'Parameters &amp; Main Results'!$B$14:$B$15)</f>
        <v>-0.01843967869</v>
      </c>
      <c r="X331" s="77">
        <f t="shared" si="5"/>
        <v>6983.743517</v>
      </c>
      <c r="Y331" s="77">
        <f>X331/offset(X331,'Parameters &amp; Main Results'!$B$32,0)</f>
        <v>21.33957319</v>
      </c>
      <c r="Z331" s="77">
        <f>sumproduct(X331:offset(X331,'Parameters &amp; Main Results'!$B$32-1,0) , 'Cash Flow Assist'!$P$11:offset('Cash Flow Assist'!$P$11,'Parameters &amp; Main Results'!$B$32-1,0)  )/offset(X331,'Parameters &amp; Main Results'!$B$32,0)</f>
        <v>5842.581199</v>
      </c>
      <c r="AA331" s="77">
        <f>sumproduct(X331:offset(X331,'Parameters &amp; Main Results'!$B$32-1,0),'Parameters &amp; Main Results'!$B$36:offset('Parameters &amp; Main Results'!$B$36,'Parameters &amp; Main Results'!$B$32-1,0)   )/offset(X331,'Parameters &amp; Main Results'!$B$32,0)</f>
        <v>1.1512302</v>
      </c>
      <c r="AB331" s="167">
        <f t="shared" si="6"/>
        <v>-0.01321922531</v>
      </c>
    </row>
    <row r="332">
      <c r="A332">
        <f t="shared" si="17"/>
        <v>3</v>
      </c>
      <c r="B332">
        <f t="shared" si="18"/>
        <v>1898</v>
      </c>
      <c r="C332" s="77">
        <f t="shared" si="3"/>
        <v>1898.166667</v>
      </c>
      <c r="D332" s="71" t="s">
        <v>116</v>
      </c>
      <c r="E332" s="162">
        <v>6.75534248</v>
      </c>
      <c r="F332" s="163">
        <v>397.5799</v>
      </c>
      <c r="G332" s="163">
        <v>312.9797</v>
      </c>
      <c r="H332" s="163">
        <v>420.97424664</v>
      </c>
      <c r="I332" s="163">
        <v>397.5799</v>
      </c>
      <c r="J332" s="163">
        <v>6.75534248</v>
      </c>
      <c r="K332" s="163">
        <v>6.75534248</v>
      </c>
      <c r="L332" s="163">
        <v>20.67</v>
      </c>
      <c r="M332" s="164">
        <v>18.04217492</v>
      </c>
      <c r="N332" s="19">
        <f t="shared" ref="N332:T332" si="332">F332/F331/$E332*$E331-1</f>
        <v>-0.04219863145</v>
      </c>
      <c r="O332" s="19">
        <f t="shared" si="332"/>
        <v>-0.03104449961</v>
      </c>
      <c r="P332" s="19">
        <f t="shared" si="332"/>
        <v>0.002958333338</v>
      </c>
      <c r="Q332" s="19">
        <f t="shared" si="332"/>
        <v>-0.04219863145</v>
      </c>
      <c r="R332" s="19">
        <f t="shared" si="332"/>
        <v>0</v>
      </c>
      <c r="S332" s="19">
        <f t="shared" si="332"/>
        <v>0</v>
      </c>
      <c r="T332" s="19">
        <f t="shared" si="332"/>
        <v>0</v>
      </c>
      <c r="U332" s="166">
        <v>0.0</v>
      </c>
      <c r="V332" s="166">
        <v>0.0</v>
      </c>
      <c r="W332" s="19">
        <f t="array" ref="W332">mmult(N332:T332,'Parameters &amp; Main Results'!$B$6:$B$12)-'Parameters &amp; Main Results'!$B$16/12+mmult(U332:V332,'Parameters &amp; Main Results'!$B$14:$B$15)</f>
        <v>-0.03945176516</v>
      </c>
      <c r="X332" s="77">
        <f t="shared" si="5"/>
        <v>7114.940738</v>
      </c>
      <c r="Y332" s="77">
        <f>X332/offset(X332,'Parameters &amp; Main Results'!$B$32,0)</f>
        <v>21.44817764</v>
      </c>
      <c r="Z332" s="77">
        <f>sumproduct(X332:offset(X332,'Parameters &amp; Main Results'!$B$32-1,0) , 'Cash Flow Assist'!$P$11:offset('Cash Flow Assist'!$P$11,'Parameters &amp; Main Results'!$B$32-1,0)  )/offset(X332,'Parameters &amp; Main Results'!$B$32,0)</f>
        <v>5743.966362</v>
      </c>
      <c r="AA332" s="77">
        <f>sumproduct(X332:offset(X332,'Parameters &amp; Main Results'!$B$32-1,0),'Parameters &amp; Main Results'!$B$36:offset('Parameters &amp; Main Results'!$B$36,'Parameters &amp; Main Results'!$B$32-1,0)   )/offset(X332,'Parameters &amp; Main Results'!$B$32,0)</f>
        <v>1.128106078</v>
      </c>
      <c r="AB332" s="167">
        <f t="shared" si="6"/>
        <v>-0.05486002355</v>
      </c>
    </row>
    <row r="333">
      <c r="A333">
        <f t="shared" si="17"/>
        <v>4</v>
      </c>
      <c r="B333">
        <f t="shared" si="18"/>
        <v>1898</v>
      </c>
      <c r="C333" s="77">
        <f t="shared" si="3"/>
        <v>1898.25</v>
      </c>
      <c r="D333" s="71" t="s">
        <v>116</v>
      </c>
      <c r="E333" s="162">
        <v>6.75534248</v>
      </c>
      <c r="F333" s="163">
        <v>391.9772</v>
      </c>
      <c r="G333" s="163">
        <v>308.8588</v>
      </c>
      <c r="H333" s="163">
        <v>422.21962878</v>
      </c>
      <c r="I333" s="163">
        <v>391.9772</v>
      </c>
      <c r="J333" s="163">
        <v>6.75534248</v>
      </c>
      <c r="K333" s="163">
        <v>6.75534248</v>
      </c>
      <c r="L333" s="163">
        <v>20.67</v>
      </c>
      <c r="M333" s="164">
        <v>17.70508943</v>
      </c>
      <c r="N333" s="19">
        <f t="shared" ref="N333:T333" si="333">F333/F332/$E333*$E332-1</f>
        <v>-0.01409201018</v>
      </c>
      <c r="O333" s="19">
        <f t="shared" si="333"/>
        <v>-0.01316666864</v>
      </c>
      <c r="P333" s="19">
        <f t="shared" si="333"/>
        <v>0.002958333318</v>
      </c>
      <c r="Q333" s="19">
        <f t="shared" si="333"/>
        <v>-0.01409201018</v>
      </c>
      <c r="R333" s="19">
        <f t="shared" si="333"/>
        <v>0</v>
      </c>
      <c r="S333" s="19">
        <f t="shared" si="333"/>
        <v>0</v>
      </c>
      <c r="T333" s="19">
        <f t="shared" si="333"/>
        <v>0</v>
      </c>
      <c r="U333" s="166">
        <v>0.0</v>
      </c>
      <c r="V333" s="166">
        <v>0.0</v>
      </c>
      <c r="W333" s="19">
        <f t="array" ref="W333">mmult(N333:T333,'Parameters &amp; Main Results'!$B$6:$B$12)-'Parameters &amp; Main Results'!$B$16/12+mmult(U333:V333,'Parameters &amp; Main Results'!$B$14:$B$15)</f>
        <v>-0.01390234146</v>
      </c>
      <c r="X333" s="77">
        <f t="shared" si="5"/>
        <v>7407.166533</v>
      </c>
      <c r="Y333" s="77">
        <f>X333/offset(X333,'Parameters &amp; Main Results'!$B$32,0)</f>
        <v>22.81709925</v>
      </c>
      <c r="Z333" s="77">
        <f>sumproduct(X333:offset(X333,'Parameters &amp; Main Results'!$B$32-1,0) , 'Cash Flow Assist'!$P$11:offset('Cash Flow Assist'!$P$11,'Parameters &amp; Main Results'!$B$32-1,0)  )/offset(X333,'Parameters &amp; Main Results'!$B$32,0)</f>
        <v>5848.604834</v>
      </c>
      <c r="AA333" s="77">
        <f>sumproduct(X333:offset(X333,'Parameters &amp; Main Results'!$B$32-1,0),'Parameters &amp; Main Results'!$B$36:offset('Parameters &amp; Main Results'!$B$36,'Parameters &amp; Main Results'!$B$32-1,0)   )/offset(X333,'Parameters &amp; Main Results'!$B$32,0)</f>
        <v>1.145215237</v>
      </c>
      <c r="AB333" s="167">
        <f t="shared" si="6"/>
        <v>-0.06817894572</v>
      </c>
    </row>
    <row r="334">
      <c r="A334">
        <f t="shared" si="17"/>
        <v>5</v>
      </c>
      <c r="B334">
        <f t="shared" si="18"/>
        <v>1898</v>
      </c>
      <c r="C334" s="77">
        <f t="shared" si="3"/>
        <v>1898.333333</v>
      </c>
      <c r="D334" s="71" t="s">
        <v>116</v>
      </c>
      <c r="E334" s="162">
        <v>7.23107174</v>
      </c>
      <c r="F334" s="163">
        <v>418.9549</v>
      </c>
      <c r="G334" s="163">
        <v>313.8959</v>
      </c>
      <c r="H334" s="163">
        <v>423.46869519</v>
      </c>
      <c r="I334" s="163">
        <v>418.9549</v>
      </c>
      <c r="J334" s="163">
        <v>7.23107174</v>
      </c>
      <c r="K334" s="163">
        <v>7.23107174</v>
      </c>
      <c r="L334" s="163">
        <v>20.67</v>
      </c>
      <c r="M334" s="164">
        <v>17.59563527</v>
      </c>
      <c r="N334" s="19">
        <f t="shared" ref="N334:T334" si="334">F334/F333/$E334*$E333-1</f>
        <v>-0.001492872459</v>
      </c>
      <c r="O334" s="19">
        <f t="shared" si="334"/>
        <v>-0.05055379097</v>
      </c>
      <c r="P334" s="19">
        <f t="shared" si="334"/>
        <v>-0.06302588626</v>
      </c>
      <c r="Q334" s="19">
        <f t="shared" si="334"/>
        <v>-0.001492872459</v>
      </c>
      <c r="R334" s="19">
        <f t="shared" si="334"/>
        <v>0</v>
      </c>
      <c r="S334" s="19">
        <f t="shared" si="334"/>
        <v>0</v>
      </c>
      <c r="T334" s="19">
        <f t="shared" si="334"/>
        <v>-0.06578959207</v>
      </c>
      <c r="U334" s="166">
        <v>0.0</v>
      </c>
      <c r="V334" s="166">
        <v>0.0</v>
      </c>
      <c r="W334" s="19">
        <f t="array" ref="W334">mmult(N334:T334,'Parameters &amp; Main Results'!$B$6:$B$12)-'Parameters &amp; Main Results'!$B$16/12+mmult(U334:V334,'Parameters &amp; Main Results'!$B$14:$B$15)</f>
        <v>-0.01379976875</v>
      </c>
      <c r="X334" s="77">
        <f t="shared" si="5"/>
        <v>7511.595296</v>
      </c>
      <c r="Y334" s="77">
        <f>X334/offset(X334,'Parameters &amp; Main Results'!$B$32,0)</f>
        <v>23.75501233</v>
      </c>
      <c r="Z334" s="77">
        <f>sumproduct(X334:offset(X334,'Parameters &amp; Main Results'!$B$32-1,0) , 'Cash Flow Assist'!$P$11:offset('Cash Flow Assist'!$P$11,'Parameters &amp; Main Results'!$B$32-1,0)  )/offset(X334,'Parameters &amp; Main Results'!$B$32,0)</f>
        <v>5981.966184</v>
      </c>
      <c r="AA334" s="77">
        <f>sumproduct(X334:offset(X334,'Parameters &amp; Main Results'!$B$32-1,0),'Parameters &amp; Main Results'!$B$36:offset('Parameters &amp; Main Results'!$B$36,'Parameters &amp; Main Results'!$B$32-1,0)   )/offset(X334,'Parameters &amp; Main Results'!$B$32,0)</f>
        <v>1.168013025</v>
      </c>
      <c r="AB334" s="167">
        <f t="shared" si="6"/>
        <v>-0.06957003571</v>
      </c>
    </row>
    <row r="335">
      <c r="A335">
        <f t="shared" si="17"/>
        <v>6</v>
      </c>
      <c r="B335">
        <f t="shared" si="18"/>
        <v>1898</v>
      </c>
      <c r="C335" s="77">
        <f t="shared" si="3"/>
        <v>1898.416667</v>
      </c>
      <c r="D335" s="71" t="s">
        <v>116</v>
      </c>
      <c r="E335" s="162">
        <v>6.75534248</v>
      </c>
      <c r="F335" s="163">
        <v>436.5516</v>
      </c>
      <c r="G335" s="163">
        <v>319.5922</v>
      </c>
      <c r="H335" s="163">
        <v>424.72145674</v>
      </c>
      <c r="I335" s="163">
        <v>436.5516</v>
      </c>
      <c r="J335" s="163">
        <v>6.75534248</v>
      </c>
      <c r="K335" s="163">
        <v>6.75534248</v>
      </c>
      <c r="L335" s="163">
        <v>20.67</v>
      </c>
      <c r="M335" s="164">
        <v>19.54481748</v>
      </c>
      <c r="N335" s="19">
        <f t="shared" ref="N335:T335" si="335">F335/F334/$E335*$E334-1</f>
        <v>0.1153819412</v>
      </c>
      <c r="O335" s="19">
        <f t="shared" si="335"/>
        <v>0.08984773713</v>
      </c>
      <c r="P335" s="19">
        <f t="shared" si="335"/>
        <v>0.07358933791</v>
      </c>
      <c r="Q335" s="19">
        <f t="shared" si="335"/>
        <v>0.1153819412</v>
      </c>
      <c r="R335" s="19">
        <f t="shared" si="335"/>
        <v>0</v>
      </c>
      <c r="S335" s="19">
        <f t="shared" si="335"/>
        <v>0</v>
      </c>
      <c r="T335" s="19">
        <f t="shared" si="335"/>
        <v>0.07042267086</v>
      </c>
      <c r="U335" s="166">
        <v>0.0</v>
      </c>
      <c r="V335" s="166">
        <v>0.0</v>
      </c>
      <c r="W335" s="19">
        <f t="array" ref="W335">mmult(N335:T335,'Parameters &amp; Main Results'!$B$6:$B$12)-'Parameters &amp; Main Results'!$B$16/12+mmult(U335:V335,'Parameters &amp; Main Results'!$B$14:$B$15)</f>
        <v>0.1089567235</v>
      </c>
      <c r="X335" s="77">
        <f t="shared" si="5"/>
        <v>7616.70405</v>
      </c>
      <c r="Y335" s="77">
        <f>X335/offset(X335,'Parameters &amp; Main Results'!$B$32,0)</f>
        <v>24.41092014</v>
      </c>
      <c r="Z335" s="77">
        <f>sumproduct(X335:offset(X335,'Parameters &amp; Main Results'!$B$32-1,0) , 'Cash Flow Assist'!$P$11:offset('Cash Flow Assist'!$P$11,'Parameters &amp; Main Results'!$B$32-1,0)  )/offset(X335,'Parameters &amp; Main Results'!$B$32,0)</f>
        <v>6039.246623</v>
      </c>
      <c r="AA335" s="77">
        <f>sumproduct(X335:offset(X335,'Parameters &amp; Main Results'!$B$32-1,0),'Parameters &amp; Main Results'!$B$36:offset('Parameters &amp; Main Results'!$B$36,'Parameters &amp; Main Results'!$B$32-1,0)   )/offset(X335,'Parameters &amp; Main Results'!$B$32,0)</f>
        <v>1.17556174</v>
      </c>
      <c r="AB335" s="167">
        <f t="shared" si="6"/>
        <v>0</v>
      </c>
    </row>
    <row r="336">
      <c r="A336">
        <f t="shared" si="17"/>
        <v>7</v>
      </c>
      <c r="B336">
        <f t="shared" si="18"/>
        <v>1898</v>
      </c>
      <c r="C336" s="77">
        <f t="shared" si="3"/>
        <v>1898.5</v>
      </c>
      <c r="D336" s="71" t="s">
        <v>116</v>
      </c>
      <c r="E336" s="162">
        <v>6.66019339</v>
      </c>
      <c r="F336" s="163">
        <v>439.5774</v>
      </c>
      <c r="G336" s="163">
        <v>328.8704</v>
      </c>
      <c r="H336" s="163">
        <v>425.97792439</v>
      </c>
      <c r="I336" s="163">
        <v>439.5774</v>
      </c>
      <c r="J336" s="163">
        <v>6.66019339</v>
      </c>
      <c r="K336" s="163">
        <v>6.66019339</v>
      </c>
      <c r="L336" s="163">
        <v>20.67</v>
      </c>
      <c r="M336" s="164">
        <v>19.85894301</v>
      </c>
      <c r="N336" s="19">
        <f t="shared" ref="N336:T336" si="336">F336/F335/$E336*$E335-1</f>
        <v>0.02131639461</v>
      </c>
      <c r="O336" s="19">
        <f t="shared" si="336"/>
        <v>0.04373235618</v>
      </c>
      <c r="P336" s="19">
        <f t="shared" si="336"/>
        <v>0.01728683211</v>
      </c>
      <c r="Q336" s="19">
        <f t="shared" si="336"/>
        <v>0.02131639461</v>
      </c>
      <c r="R336" s="19">
        <f t="shared" si="336"/>
        <v>0</v>
      </c>
      <c r="S336" s="19">
        <f t="shared" si="336"/>
        <v>0</v>
      </c>
      <c r="T336" s="19">
        <f t="shared" si="336"/>
        <v>0.01428623531</v>
      </c>
      <c r="U336" s="166">
        <v>0.0</v>
      </c>
      <c r="V336" s="166">
        <v>0.0</v>
      </c>
      <c r="W336" s="19">
        <f t="array" ref="W336">mmult(N336:T336,'Parameters &amp; Main Results'!$B$6:$B$12)-'Parameters &amp; Main Results'!$B$16/12+mmult(U336:V336,'Parameters &amp; Main Results'!$B$14:$B$15)</f>
        <v>0.02687871834</v>
      </c>
      <c r="X336" s="77">
        <f t="shared" si="5"/>
        <v>6868.351026</v>
      </c>
      <c r="Y336" s="77">
        <f>X336/offset(X336,'Parameters &amp; Main Results'!$B$32,0)</f>
        <v>22.50985566</v>
      </c>
      <c r="Z336" s="77">
        <f>sumproduct(X336:offset(X336,'Parameters &amp; Main Results'!$B$32-1,0) , 'Cash Flow Assist'!$P$11:offset('Cash Flow Assist'!$P$11,'Parameters &amp; Main Results'!$B$32-1,0)  )/offset(X336,'Parameters &amp; Main Results'!$B$32,0)</f>
        <v>6151.75634</v>
      </c>
      <c r="AA336" s="77">
        <f>sumproduct(X336:offset(X336,'Parameters &amp; Main Results'!$B$32-1,0),'Parameters &amp; Main Results'!$B$36:offset('Parameters &amp; Main Results'!$B$36,'Parameters &amp; Main Results'!$B$32-1,0)   )/offset(X336,'Parameters &amp; Main Results'!$B$32,0)</f>
        <v>1.193654467</v>
      </c>
      <c r="AB336" s="167">
        <f t="shared" si="6"/>
        <v>0</v>
      </c>
    </row>
    <row r="337">
      <c r="A337">
        <f t="shared" si="17"/>
        <v>8</v>
      </c>
      <c r="B337">
        <f t="shared" si="18"/>
        <v>1898</v>
      </c>
      <c r="C337" s="77">
        <f t="shared" si="3"/>
        <v>1898.583333</v>
      </c>
      <c r="D337" s="71" t="s">
        <v>116</v>
      </c>
      <c r="E337" s="162">
        <v>6.66019339</v>
      </c>
      <c r="F337" s="163">
        <v>457.3103</v>
      </c>
      <c r="G337" s="163">
        <v>331.0326</v>
      </c>
      <c r="H337" s="163">
        <v>427.23810908</v>
      </c>
      <c r="I337" s="163">
        <v>457.3103</v>
      </c>
      <c r="J337" s="163">
        <v>6.66019339</v>
      </c>
      <c r="K337" s="163">
        <v>6.66019339</v>
      </c>
      <c r="L337" s="163">
        <v>20.67</v>
      </c>
      <c r="M337" s="164">
        <v>20.54491518</v>
      </c>
      <c r="N337" s="19">
        <f t="shared" ref="N337:T337" si="337">F337/F336/$E337*$E336-1</f>
        <v>0.04034079095</v>
      </c>
      <c r="O337" s="19">
        <f t="shared" si="337"/>
        <v>0.006574626357</v>
      </c>
      <c r="P337" s="19">
        <f t="shared" si="337"/>
        <v>0.002958333326</v>
      </c>
      <c r="Q337" s="19">
        <f t="shared" si="337"/>
        <v>0.04034079095</v>
      </c>
      <c r="R337" s="19">
        <f t="shared" si="337"/>
        <v>0</v>
      </c>
      <c r="S337" s="19">
        <f t="shared" si="337"/>
        <v>0</v>
      </c>
      <c r="T337" s="19">
        <f t="shared" si="337"/>
        <v>0</v>
      </c>
      <c r="U337" s="166">
        <v>0.0</v>
      </c>
      <c r="V337" s="166">
        <v>0.0</v>
      </c>
      <c r="W337" s="19">
        <f t="array" ref="W337">mmult(N337:T337,'Parameters &amp; Main Results'!$B$6:$B$12)-'Parameters &amp; Main Results'!$B$16/12+mmult(U337:V337,'Parameters &amp; Main Results'!$B$14:$B$15)</f>
        <v>0.03185758314</v>
      </c>
      <c r="X337" s="77">
        <f t="shared" si="5"/>
        <v>6688.570815</v>
      </c>
      <c r="Y337" s="77">
        <f>X337/offset(X337,'Parameters &amp; Main Results'!$B$32,0)</f>
        <v>22.60564615</v>
      </c>
      <c r="Z337" s="77">
        <f>sumproduct(X337:offset(X337,'Parameters &amp; Main Results'!$B$32-1,0) , 'Cash Flow Assist'!$P$11:offset('Cash Flow Assist'!$P$11,'Parameters &amp; Main Results'!$B$32-1,0)  )/offset(X337,'Parameters &amp; Main Results'!$B$32,0)</f>
        <v>6321.808051</v>
      </c>
      <c r="AA337" s="77">
        <f>sumproduct(X337:offset(X337,'Parameters &amp; Main Results'!$B$32-1,0),'Parameters &amp; Main Results'!$B$36:offset('Parameters &amp; Main Results'!$B$36,'Parameters &amp; Main Results'!$B$32-1,0)   )/offset(X337,'Parameters &amp; Main Results'!$B$32,0)</f>
        <v>1.221617254</v>
      </c>
      <c r="AB337" s="167">
        <f t="shared" si="6"/>
        <v>0</v>
      </c>
    </row>
    <row r="338">
      <c r="A338">
        <f t="shared" si="17"/>
        <v>9</v>
      </c>
      <c r="B338">
        <f t="shared" si="18"/>
        <v>1898</v>
      </c>
      <c r="C338" s="77">
        <f t="shared" si="3"/>
        <v>1898.666667</v>
      </c>
      <c r="D338" s="71" t="s">
        <v>116</v>
      </c>
      <c r="E338" s="162">
        <v>6.66019339</v>
      </c>
      <c r="F338" s="163">
        <v>457.7852</v>
      </c>
      <c r="G338" s="163">
        <v>332.0683</v>
      </c>
      <c r="H338" s="163">
        <v>428.50202182</v>
      </c>
      <c r="I338" s="163">
        <v>457.7852</v>
      </c>
      <c r="J338" s="163">
        <v>6.66019339</v>
      </c>
      <c r="K338" s="163">
        <v>6.66019339</v>
      </c>
      <c r="L338" s="163">
        <v>20.67</v>
      </c>
      <c r="M338" s="164">
        <v>20.44273286</v>
      </c>
      <c r="N338" s="19">
        <f t="shared" ref="N338:T338" si="338">F338/F337/$E338*$E337-1</f>
        <v>0.00103846338</v>
      </c>
      <c r="O338" s="19">
        <f t="shared" si="338"/>
        <v>0.003128694878</v>
      </c>
      <c r="P338" s="19">
        <f t="shared" si="338"/>
        <v>0.002958333335</v>
      </c>
      <c r="Q338" s="19">
        <f t="shared" si="338"/>
        <v>0.00103846338</v>
      </c>
      <c r="R338" s="19">
        <f t="shared" si="338"/>
        <v>0</v>
      </c>
      <c r="S338" s="19">
        <f t="shared" si="338"/>
        <v>0</v>
      </c>
      <c r="T338" s="19">
        <f t="shared" si="338"/>
        <v>0</v>
      </c>
      <c r="U338" s="166">
        <v>0.0</v>
      </c>
      <c r="V338" s="166">
        <v>0.0</v>
      </c>
      <c r="W338" s="19">
        <f t="array" ref="W338">mmult(N338:T338,'Parameters &amp; Main Results'!$B$6:$B$12)-'Parameters &amp; Main Results'!$B$16/12+mmult(U338:V338,'Parameters &amp; Main Results'!$B$14:$B$15)</f>
        <v>0.001519354588</v>
      </c>
      <c r="X338" s="77">
        <f t="shared" si="5"/>
        <v>6482.067801</v>
      </c>
      <c r="Y338" s="77">
        <f>X338/offset(X338,'Parameters &amp; Main Results'!$B$32,0)</f>
        <v>21.97555828</v>
      </c>
      <c r="Z338" s="77">
        <f>sumproduct(X338:offset(X338,'Parameters &amp; Main Results'!$B$32-1,0) , 'Cash Flow Assist'!$P$11:offset('Cash Flow Assist'!$P$11,'Parameters &amp; Main Results'!$B$32-1,0)  )/offset(X338,'Parameters &amp; Main Results'!$B$32,0)</f>
        <v>6319.711519</v>
      </c>
      <c r="AA338" s="77">
        <f>sumproduct(X338:offset(X338,'Parameters &amp; Main Results'!$B$32-1,0),'Parameters &amp; Main Results'!$B$36:offset('Parameters &amp; Main Results'!$B$36,'Parameters &amp; Main Results'!$B$32-1,0)   )/offset(X338,'Parameters &amp; Main Results'!$B$32,0)</f>
        <v>1.21611305</v>
      </c>
      <c r="AB338" s="167">
        <f t="shared" si="6"/>
        <v>0</v>
      </c>
    </row>
    <row r="339">
      <c r="A339">
        <f t="shared" si="17"/>
        <v>10</v>
      </c>
      <c r="B339">
        <f t="shared" si="18"/>
        <v>1898</v>
      </c>
      <c r="C339" s="77">
        <f t="shared" si="3"/>
        <v>1898.75</v>
      </c>
      <c r="D339" s="71" t="s">
        <v>116</v>
      </c>
      <c r="E339" s="162">
        <v>6.66019339</v>
      </c>
      <c r="F339" s="163">
        <v>449.5676</v>
      </c>
      <c r="G339" s="163">
        <v>333.743</v>
      </c>
      <c r="H339" s="163">
        <v>429.76967363</v>
      </c>
      <c r="I339" s="163">
        <v>449.5676</v>
      </c>
      <c r="J339" s="163">
        <v>6.66019339</v>
      </c>
      <c r="K339" s="163">
        <v>6.66019339</v>
      </c>
      <c r="L339" s="163">
        <v>20.67</v>
      </c>
      <c r="M339" s="164">
        <v>19.94719983</v>
      </c>
      <c r="N339" s="19">
        <f t="shared" ref="N339:T339" si="339">F339/F338/$E339*$E338-1</f>
        <v>-0.01795077691</v>
      </c>
      <c r="O339" s="19">
        <f t="shared" si="339"/>
        <v>0.005043239599</v>
      </c>
      <c r="P339" s="19">
        <f t="shared" si="339"/>
        <v>0.002958333323</v>
      </c>
      <c r="Q339" s="19">
        <f t="shared" si="339"/>
        <v>-0.01795077691</v>
      </c>
      <c r="R339" s="19">
        <f t="shared" si="339"/>
        <v>0</v>
      </c>
      <c r="S339" s="19">
        <f t="shared" si="339"/>
        <v>0</v>
      </c>
      <c r="T339" s="19">
        <f t="shared" si="339"/>
        <v>0</v>
      </c>
      <c r="U339" s="166">
        <v>0.0</v>
      </c>
      <c r="V339" s="166">
        <v>0.0</v>
      </c>
      <c r="W339" s="19">
        <f t="array" ref="W339">mmult(N339:T339,'Parameters &amp; Main Results'!$B$6:$B$12)-'Parameters &amp; Main Results'!$B$16/12+mmult(U339:V339,'Parameters &amp; Main Results'!$B$14:$B$15)</f>
        <v>-0.01224393945</v>
      </c>
      <c r="X339" s="77">
        <f t="shared" si="5"/>
        <v>6472.234183</v>
      </c>
      <c r="Y339" s="77">
        <f>X339/offset(X339,'Parameters &amp; Main Results'!$B$32,0)</f>
        <v>22.72765336</v>
      </c>
      <c r="Z339" s="77">
        <f>sumproduct(X339:offset(X339,'Parameters &amp; Main Results'!$B$32-1,0) , 'Cash Flow Assist'!$P$11:offset('Cash Flow Assist'!$P$11,'Parameters &amp; Main Results'!$B$32-1,0)  )/offset(X339,'Parameters &amp; Main Results'!$B$32,0)</f>
        <v>6524.202464</v>
      </c>
      <c r="AA339" s="77">
        <f>sumproduct(X339:offset(X339,'Parameters &amp; Main Results'!$B$32-1,0),'Parameters &amp; Main Results'!$B$36:offset('Parameters &amp; Main Results'!$B$36,'Parameters &amp; Main Results'!$B$32-1,0)   )/offset(X339,'Parameters &amp; Main Results'!$B$32,0)</f>
        <v>1.250196119</v>
      </c>
      <c r="AB339" s="167">
        <f t="shared" si="6"/>
        <v>-0.01795077691</v>
      </c>
    </row>
    <row r="340">
      <c r="A340">
        <f t="shared" si="17"/>
        <v>11</v>
      </c>
      <c r="B340">
        <f t="shared" si="18"/>
        <v>1898</v>
      </c>
      <c r="C340" s="77">
        <f t="shared" si="3"/>
        <v>1898.833333</v>
      </c>
      <c r="D340" s="71" t="s">
        <v>116</v>
      </c>
      <c r="E340" s="162">
        <v>6.66019339</v>
      </c>
      <c r="F340" s="163">
        <v>465.8126</v>
      </c>
      <c r="G340" s="163">
        <v>333.4791</v>
      </c>
      <c r="H340" s="163">
        <v>431.04107558</v>
      </c>
      <c r="I340" s="163">
        <v>465.8126</v>
      </c>
      <c r="J340" s="163">
        <v>6.66019339</v>
      </c>
      <c r="K340" s="163">
        <v>6.66019339</v>
      </c>
      <c r="L340" s="163">
        <v>20.67</v>
      </c>
      <c r="M340" s="164">
        <v>20.52741632</v>
      </c>
      <c r="N340" s="19">
        <f t="shared" ref="N340:T340" si="340">F340/F339/$E340*$E339-1</f>
        <v>0.03613472145</v>
      </c>
      <c r="O340" s="19">
        <f t="shared" si="340"/>
        <v>-0.000790728195</v>
      </c>
      <c r="P340" s="19">
        <f t="shared" si="340"/>
        <v>0.002958333331</v>
      </c>
      <c r="Q340" s="19">
        <f t="shared" si="340"/>
        <v>0.03613472145</v>
      </c>
      <c r="R340" s="19">
        <f t="shared" si="340"/>
        <v>0</v>
      </c>
      <c r="S340" s="19">
        <f t="shared" si="340"/>
        <v>0</v>
      </c>
      <c r="T340" s="19">
        <f t="shared" si="340"/>
        <v>0</v>
      </c>
      <c r="U340" s="166">
        <v>0.0</v>
      </c>
      <c r="V340" s="166">
        <v>0.0</v>
      </c>
      <c r="W340" s="19">
        <f t="array" ref="W340">mmult(N340:T340,'Parameters &amp; Main Results'!$B$6:$B$12)-'Parameters &amp; Main Results'!$B$16/12+mmult(U340:V340,'Parameters &amp; Main Results'!$B$14:$B$15)</f>
        <v>0.02686169237</v>
      </c>
      <c r="X340" s="77">
        <f t="shared" si="5"/>
        <v>6552.462132</v>
      </c>
      <c r="Y340" s="77">
        <f>X340/offset(X340,'Parameters &amp; Main Results'!$B$32,0)</f>
        <v>23.49549421</v>
      </c>
      <c r="Z340" s="77">
        <f>sumproduct(X340:offset(X340,'Parameters &amp; Main Results'!$B$32-1,0) , 'Cash Flow Assist'!$P$11:offset('Cash Flow Assist'!$P$11,'Parameters &amp; Main Results'!$B$32-1,0)  )/offset(X340,'Parameters &amp; Main Results'!$B$32,0)</f>
        <v>6639.851538</v>
      </c>
      <c r="AA340" s="77">
        <f>sumproduct(X340:offset(X340,'Parameters &amp; Main Results'!$B$32-1,0),'Parameters &amp; Main Results'!$B$36:offset('Parameters &amp; Main Results'!$B$36,'Parameters &amp; Main Results'!$B$32-1,0)   )/offset(X340,'Parameters &amp; Main Results'!$B$32,0)</f>
        <v>1.266671133</v>
      </c>
      <c r="AB340" s="167">
        <f t="shared" si="6"/>
        <v>0</v>
      </c>
    </row>
    <row r="341">
      <c r="A341">
        <f t="shared" si="17"/>
        <v>12</v>
      </c>
      <c r="B341">
        <f t="shared" si="18"/>
        <v>1898</v>
      </c>
      <c r="C341" s="77">
        <f t="shared" si="3"/>
        <v>1898.916667</v>
      </c>
      <c r="D341" s="71" t="s">
        <v>116</v>
      </c>
      <c r="E341" s="162">
        <v>6.75534248</v>
      </c>
      <c r="F341" s="163">
        <v>496.1416</v>
      </c>
      <c r="G341" s="163">
        <v>337.4568</v>
      </c>
      <c r="H341" s="163">
        <v>432.31623877</v>
      </c>
      <c r="I341" s="163">
        <v>496.1416</v>
      </c>
      <c r="J341" s="163">
        <v>6.75534248</v>
      </c>
      <c r="K341" s="163">
        <v>6.75534248</v>
      </c>
      <c r="L341" s="163">
        <v>20.67</v>
      </c>
      <c r="M341" s="164">
        <v>21.40363199</v>
      </c>
      <c r="N341" s="19">
        <f t="shared" ref="N341:T341" si="341">F341/F340/$E341*$E340-1</f>
        <v>0.0501077877</v>
      </c>
      <c r="O341" s="19">
        <f t="shared" si="341"/>
        <v>-0.002325133966</v>
      </c>
      <c r="P341" s="19">
        <f t="shared" si="341"/>
        <v>-0.01116834831</v>
      </c>
      <c r="Q341" s="19">
        <f t="shared" si="341"/>
        <v>0.0501077877</v>
      </c>
      <c r="R341" s="19">
        <f t="shared" si="341"/>
        <v>0</v>
      </c>
      <c r="S341" s="19">
        <f t="shared" si="341"/>
        <v>0</v>
      </c>
      <c r="T341" s="19">
        <f t="shared" si="341"/>
        <v>-0.0140850135</v>
      </c>
      <c r="U341" s="166">
        <v>0.0</v>
      </c>
      <c r="V341" s="166">
        <v>0.0</v>
      </c>
      <c r="W341" s="19">
        <f t="array" ref="W341">mmult(N341:T341,'Parameters &amp; Main Results'!$B$6:$B$12)-'Parameters &amp; Main Results'!$B$16/12+mmult(U341:V341,'Parameters &amp; Main Results'!$B$14:$B$15)</f>
        <v>0.03695789062</v>
      </c>
      <c r="X341" s="77">
        <f t="shared" si="5"/>
        <v>6381.056165</v>
      </c>
      <c r="Y341" s="77">
        <f>X341/offset(X341,'Parameters &amp; Main Results'!$B$32,0)</f>
        <v>23.32743154</v>
      </c>
      <c r="Z341" s="77">
        <f>sumproduct(X341:offset(X341,'Parameters &amp; Main Results'!$B$32-1,0) , 'Cash Flow Assist'!$P$11:offset('Cash Flow Assist'!$P$11,'Parameters &amp; Main Results'!$B$32-1,0)  )/offset(X341,'Parameters &amp; Main Results'!$B$32,0)</f>
        <v>6746.504184</v>
      </c>
      <c r="AA341" s="77">
        <f>sumproduct(X341:offset(X341,'Parameters &amp; Main Results'!$B$32-1,0),'Parameters &amp; Main Results'!$B$36:offset('Parameters &amp; Main Results'!$B$36,'Parameters &amp; Main Results'!$B$32-1,0)   )/offset(X341,'Parameters &amp; Main Results'!$B$32,0)</f>
        <v>1.281061091</v>
      </c>
      <c r="AB341" s="167">
        <f t="shared" si="6"/>
        <v>0</v>
      </c>
    </row>
    <row r="342">
      <c r="A342">
        <f t="shared" si="17"/>
        <v>1</v>
      </c>
      <c r="B342">
        <f t="shared" si="18"/>
        <v>1899</v>
      </c>
      <c r="C342" s="77">
        <f t="shared" si="3"/>
        <v>1899</v>
      </c>
      <c r="D342" s="71" t="s">
        <v>116</v>
      </c>
      <c r="E342" s="162">
        <v>6.75534248</v>
      </c>
      <c r="F342" s="163">
        <v>535.3114</v>
      </c>
      <c r="G342" s="163">
        <v>340.8096</v>
      </c>
      <c r="H342" s="163">
        <v>433.52672423</v>
      </c>
      <c r="I342" s="163">
        <v>535.3114</v>
      </c>
      <c r="J342" s="163">
        <v>6.75534248</v>
      </c>
      <c r="K342" s="163">
        <v>6.75534248</v>
      </c>
      <c r="L342" s="163">
        <v>20.67</v>
      </c>
      <c r="M342" s="164">
        <v>22.93280742</v>
      </c>
      <c r="N342" s="19">
        <f t="shared" ref="N342:T342" si="342">F342/F341/$E342*$E341-1</f>
        <v>0.07894883235</v>
      </c>
      <c r="O342" s="19">
        <f t="shared" si="342"/>
        <v>0.009935493965</v>
      </c>
      <c r="P342" s="19">
        <f t="shared" si="342"/>
        <v>0.00279999998</v>
      </c>
      <c r="Q342" s="19">
        <f t="shared" si="342"/>
        <v>0.07894883235</v>
      </c>
      <c r="R342" s="19">
        <f t="shared" si="342"/>
        <v>0</v>
      </c>
      <c r="S342" s="19">
        <f t="shared" si="342"/>
        <v>0</v>
      </c>
      <c r="T342" s="19">
        <f t="shared" si="342"/>
        <v>0</v>
      </c>
      <c r="U342" s="166">
        <v>0.0</v>
      </c>
      <c r="V342" s="166">
        <v>0.0</v>
      </c>
      <c r="W342" s="19">
        <f t="array" ref="W342">mmult(N342:T342,'Parameters &amp; Main Results'!$B$6:$B$12)-'Parameters &amp; Main Results'!$B$16/12+mmult(U342:V342,'Parameters &amp; Main Results'!$B$14:$B$15)</f>
        <v>0.06165383109</v>
      </c>
      <c r="X342" s="77">
        <f t="shared" si="5"/>
        <v>6153.630945</v>
      </c>
      <c r="Y342" s="77">
        <f>X342/offset(X342,'Parameters &amp; Main Results'!$B$32,0)</f>
        <v>23.36540855</v>
      </c>
      <c r="Z342" s="77">
        <f>sumproduct(X342:offset(X342,'Parameters &amp; Main Results'!$B$32-1,0) , 'Cash Flow Assist'!$P$11:offset('Cash Flow Assist'!$P$11,'Parameters &amp; Main Results'!$B$32-1,0)  )/offset(X342,'Parameters &amp; Main Results'!$B$32,0)</f>
        <v>6984.039662</v>
      </c>
      <c r="AA342" s="77">
        <f>sumproduct(X342:offset(X342,'Parameters &amp; Main Results'!$B$32-1,0),'Parameters &amp; Main Results'!$B$36:offset('Parameters &amp; Main Results'!$B$36,'Parameters &amp; Main Results'!$B$32-1,0)   )/offset(X342,'Parameters &amp; Main Results'!$B$32,0)</f>
        <v>1.320313316</v>
      </c>
      <c r="AB342" s="167">
        <f t="shared" si="6"/>
        <v>0</v>
      </c>
    </row>
    <row r="343">
      <c r="A343">
        <f t="shared" si="17"/>
        <v>2</v>
      </c>
      <c r="B343">
        <f t="shared" si="18"/>
        <v>1899</v>
      </c>
      <c r="C343" s="77">
        <f t="shared" si="3"/>
        <v>1899.083333</v>
      </c>
      <c r="D343" s="71" t="s">
        <v>116</v>
      </c>
      <c r="E343" s="162">
        <v>6.94563256</v>
      </c>
      <c r="F343" s="163">
        <v>556.9413</v>
      </c>
      <c r="G343" s="163">
        <v>339.5421</v>
      </c>
      <c r="H343" s="163">
        <v>434.74059906</v>
      </c>
      <c r="I343" s="163">
        <v>556.9413</v>
      </c>
      <c r="J343" s="163">
        <v>6.94563256</v>
      </c>
      <c r="K343" s="163">
        <v>6.94563256</v>
      </c>
      <c r="L343" s="163">
        <v>20.67</v>
      </c>
      <c r="M343" s="164">
        <v>23.04811755</v>
      </c>
      <c r="N343" s="19">
        <f t="shared" ref="N343:T343" si="343">F343/F342/$E343*$E342-1</f>
        <v>0.01190210467</v>
      </c>
      <c r="O343" s="19">
        <f t="shared" si="343"/>
        <v>-0.03101427747</v>
      </c>
      <c r="P343" s="19">
        <f t="shared" si="343"/>
        <v>-0.02467379602</v>
      </c>
      <c r="Q343" s="19">
        <f t="shared" si="343"/>
        <v>0.01190210467</v>
      </c>
      <c r="R343" s="19">
        <f t="shared" si="343"/>
        <v>0</v>
      </c>
      <c r="S343" s="19">
        <f t="shared" si="343"/>
        <v>0</v>
      </c>
      <c r="T343" s="19">
        <f t="shared" si="343"/>
        <v>-0.02739708419</v>
      </c>
      <c r="U343" s="166">
        <v>0.0</v>
      </c>
      <c r="V343" s="166">
        <v>0.0</v>
      </c>
      <c r="W343" s="19">
        <f t="array" ref="W343">mmult(N343:T343,'Parameters &amp; Main Results'!$B$6:$B$12)-'Parameters &amp; Main Results'!$B$16/12+mmult(U343:V343,'Parameters &amp; Main Results'!$B$14:$B$15)</f>
        <v>0.001131342469</v>
      </c>
      <c r="X343" s="77">
        <f t="shared" si="5"/>
        <v>5796.26877</v>
      </c>
      <c r="Y343" s="77">
        <f>X343/offset(X343,'Parameters &amp; Main Results'!$B$32,0)</f>
        <v>22.10159472</v>
      </c>
      <c r="Z343" s="77">
        <f>sumproduct(X343:offset(X343,'Parameters &amp; Main Results'!$B$32-1,0) , 'Cash Flow Assist'!$P$11:offset('Cash Flow Assist'!$P$11,'Parameters &amp; Main Results'!$B$32-1,0)  )/offset(X343,'Parameters &amp; Main Results'!$B$32,0)</f>
        <v>6991.121682</v>
      </c>
      <c r="AA343" s="77">
        <f>sumproduct(X343:offset(X343,'Parameters &amp; Main Results'!$B$32-1,0),'Parameters &amp; Main Results'!$B$36:offset('Parameters &amp; Main Results'!$B$36,'Parameters &amp; Main Results'!$B$32-1,0)   )/offset(X343,'Parameters &amp; Main Results'!$B$32,0)</f>
        <v>1.315898216</v>
      </c>
      <c r="AB343" s="167">
        <f t="shared" si="6"/>
        <v>0</v>
      </c>
    </row>
    <row r="344">
      <c r="A344">
        <f t="shared" si="17"/>
        <v>3</v>
      </c>
      <c r="B344">
        <f t="shared" si="18"/>
        <v>1899</v>
      </c>
      <c r="C344" s="77">
        <f t="shared" si="3"/>
        <v>1899.166667</v>
      </c>
      <c r="D344" s="71" t="s">
        <v>116</v>
      </c>
      <c r="E344" s="162">
        <v>6.94563256</v>
      </c>
      <c r="F344" s="163">
        <v>566.2549</v>
      </c>
      <c r="G344" s="163">
        <v>341.5831</v>
      </c>
      <c r="H344" s="163">
        <v>435.95787274</v>
      </c>
      <c r="I344" s="163">
        <v>566.2549</v>
      </c>
      <c r="J344" s="163">
        <v>6.94563256</v>
      </c>
      <c r="K344" s="163">
        <v>6.94563256</v>
      </c>
      <c r="L344" s="163">
        <v>20.67</v>
      </c>
      <c r="M344" s="164">
        <v>23.27968225</v>
      </c>
      <c r="N344" s="19">
        <f t="shared" ref="N344:T344" si="344">F344/F343/$E344*$E343-1</f>
        <v>0.01672276773</v>
      </c>
      <c r="O344" s="19">
        <f t="shared" si="344"/>
        <v>0.006011036628</v>
      </c>
      <c r="P344" s="19">
        <f t="shared" si="344"/>
        <v>0.002800000006</v>
      </c>
      <c r="Q344" s="19">
        <f t="shared" si="344"/>
        <v>0.01672276773</v>
      </c>
      <c r="R344" s="19">
        <f t="shared" si="344"/>
        <v>0</v>
      </c>
      <c r="S344" s="19">
        <f t="shared" si="344"/>
        <v>0</v>
      </c>
      <c r="T344" s="19">
        <f t="shared" si="344"/>
        <v>0</v>
      </c>
      <c r="U344" s="166">
        <v>0.0</v>
      </c>
      <c r="V344" s="166">
        <v>0.0</v>
      </c>
      <c r="W344" s="19">
        <f t="array" ref="W344">mmult(N344:T344,'Parameters &amp; Main Results'!$B$6:$B$12)-'Parameters &amp; Main Results'!$B$16/12+mmult(U344:V344,'Parameters &amp; Main Results'!$B$14:$B$15)</f>
        <v>0.01400316829</v>
      </c>
      <c r="X344" s="77">
        <f t="shared" si="5"/>
        <v>5789.718615</v>
      </c>
      <c r="Y344" s="77">
        <f>X344/offset(X344,'Parameters &amp; Main Results'!$B$32,0)</f>
        <v>22.16980795</v>
      </c>
      <c r="Z344" s="77">
        <f>sumproduct(X344:offset(X344,'Parameters &amp; Main Results'!$B$32-1,0) , 'Cash Flow Assist'!$P$11:offset('Cash Flow Assist'!$P$11,'Parameters &amp; Main Results'!$B$32-1,0)  )/offset(X344,'Parameters &amp; Main Results'!$B$32,0)</f>
        <v>6999.441818</v>
      </c>
      <c r="AA344" s="77">
        <f>sumproduct(X344:offset(X344,'Parameters &amp; Main Results'!$B$32-1,0),'Parameters &amp; Main Results'!$B$36:offset('Parameters &amp; Main Results'!$B$36,'Parameters &amp; Main Results'!$B$32-1,0)   )/offset(X344,'Parameters &amp; Main Results'!$B$32,0)</f>
        <v>1.311705869</v>
      </c>
      <c r="AB344" s="167">
        <f t="shared" si="6"/>
        <v>0</v>
      </c>
    </row>
    <row r="345">
      <c r="A345">
        <f t="shared" si="17"/>
        <v>4</v>
      </c>
      <c r="B345">
        <f t="shared" si="18"/>
        <v>1899</v>
      </c>
      <c r="C345" s="77">
        <f t="shared" si="3"/>
        <v>1899.25</v>
      </c>
      <c r="D345" s="71" t="s">
        <v>116</v>
      </c>
      <c r="E345" s="162">
        <v>7.04077355</v>
      </c>
      <c r="F345" s="163">
        <v>574.6995</v>
      </c>
      <c r="G345" s="163">
        <v>345.1182</v>
      </c>
      <c r="H345" s="163">
        <v>437.17855478</v>
      </c>
      <c r="I345" s="163">
        <v>574.6995</v>
      </c>
      <c r="J345" s="163">
        <v>7.04077355</v>
      </c>
      <c r="K345" s="163">
        <v>7.04077355</v>
      </c>
      <c r="L345" s="163">
        <v>20.67</v>
      </c>
      <c r="M345" s="164">
        <v>23.15242153</v>
      </c>
      <c r="N345" s="19">
        <f t="shared" ref="N345:T345" si="345">F345/F344/$E345*$E344-1</f>
        <v>0.001198693189</v>
      </c>
      <c r="O345" s="19">
        <f t="shared" si="345"/>
        <v>-0.003303541814</v>
      </c>
      <c r="P345" s="19">
        <f t="shared" si="345"/>
        <v>-0.0107506964</v>
      </c>
      <c r="Q345" s="19">
        <f t="shared" si="345"/>
        <v>0.001198693189</v>
      </c>
      <c r="R345" s="19">
        <f t="shared" si="345"/>
        <v>0</v>
      </c>
      <c r="S345" s="19">
        <f t="shared" si="345"/>
        <v>0</v>
      </c>
      <c r="T345" s="19">
        <f t="shared" si="345"/>
        <v>-0.01351286039</v>
      </c>
      <c r="U345" s="166">
        <v>0.0</v>
      </c>
      <c r="V345" s="166">
        <v>0.0</v>
      </c>
      <c r="W345" s="19">
        <f t="array" ref="W345">mmult(N345:T345,'Parameters &amp; Main Results'!$B$6:$B$12)-'Parameters &amp; Main Results'!$B$16/12+mmult(U345:V345,'Parameters &amp; Main Results'!$B$14:$B$15)</f>
        <v>0.00003146777159</v>
      </c>
      <c r="X345" s="77">
        <f t="shared" si="5"/>
        <v>5709.763831</v>
      </c>
      <c r="Y345" s="77">
        <f>X345/offset(X345,'Parameters &amp; Main Results'!$B$32,0)</f>
        <v>21.94266406</v>
      </c>
      <c r="Z345" s="77">
        <f>sumproduct(X345:offset(X345,'Parameters &amp; Main Results'!$B$32-1,0) , 'Cash Flow Assist'!$P$11:offset('Cash Flow Assist'!$P$11,'Parameters &amp; Main Results'!$B$32-1,0)  )/offset(X345,'Parameters &amp; Main Results'!$B$32,0)</f>
        <v>7003.491876</v>
      </c>
      <c r="AA345" s="77">
        <f>sumproduct(X345:offset(X345,'Parameters &amp; Main Results'!$B$32-1,0),'Parameters &amp; Main Results'!$B$36:offset('Parameters &amp; Main Results'!$B$36,'Parameters &amp; Main Results'!$B$32-1,0)   )/offset(X345,'Parameters &amp; Main Results'!$B$32,0)</f>
        <v>1.306596742</v>
      </c>
      <c r="AB345" s="167">
        <f t="shared" si="6"/>
        <v>0</v>
      </c>
    </row>
    <row r="346">
      <c r="A346">
        <f t="shared" si="17"/>
        <v>5</v>
      </c>
      <c r="B346">
        <f t="shared" si="18"/>
        <v>1899</v>
      </c>
      <c r="C346" s="77">
        <f t="shared" si="3"/>
        <v>1899.333333</v>
      </c>
      <c r="D346" s="71" t="s">
        <v>116</v>
      </c>
      <c r="E346" s="162">
        <v>7.04077355</v>
      </c>
      <c r="F346" s="163">
        <v>552.1398</v>
      </c>
      <c r="G346" s="163">
        <v>345.3321</v>
      </c>
      <c r="H346" s="163">
        <v>438.40265474</v>
      </c>
      <c r="I346" s="163">
        <v>552.1398</v>
      </c>
      <c r="J346" s="163">
        <v>7.04077355</v>
      </c>
      <c r="K346" s="163">
        <v>7.04077355</v>
      </c>
      <c r="L346" s="163">
        <v>20.67</v>
      </c>
      <c r="M346" s="164">
        <v>22.09126936</v>
      </c>
      <c r="N346" s="19">
        <f t="shared" ref="N346:T346" si="346">F346/F345/$E346*$E345-1</f>
        <v>-0.03925477576</v>
      </c>
      <c r="O346" s="19">
        <f t="shared" si="346"/>
        <v>0.0006197876554</v>
      </c>
      <c r="P346" s="19">
        <f t="shared" si="346"/>
        <v>0.002800000015</v>
      </c>
      <c r="Q346" s="19">
        <f t="shared" si="346"/>
        <v>-0.03925477576</v>
      </c>
      <c r="R346" s="19">
        <f t="shared" si="346"/>
        <v>0</v>
      </c>
      <c r="S346" s="19">
        <f t="shared" si="346"/>
        <v>0</v>
      </c>
      <c r="T346" s="19">
        <f t="shared" si="346"/>
        <v>0</v>
      </c>
      <c r="U346" s="166">
        <v>0.0</v>
      </c>
      <c r="V346" s="166">
        <v>0.0</v>
      </c>
      <c r="W346" s="19">
        <f t="array" ref="W346">mmult(N346:T346,'Parameters &amp; Main Results'!$B$6:$B$12)-'Parameters &amp; Main Results'!$B$16/12+mmult(U346:V346,'Parameters &amp; Main Results'!$B$14:$B$15)</f>
        <v>-0.02932780157</v>
      </c>
      <c r="X346" s="77">
        <f t="shared" si="5"/>
        <v>5709.584163</v>
      </c>
      <c r="Y346" s="77">
        <f>X346/offset(X346,'Parameters &amp; Main Results'!$B$32,0)</f>
        <v>22.57645068</v>
      </c>
      <c r="Z346" s="77">
        <f>sumproduct(X346:offset(X346,'Parameters &amp; Main Results'!$B$32-1,0) , 'Cash Flow Assist'!$P$11:offset('Cash Flow Assist'!$P$11,'Parameters &amp; Main Results'!$B$32-1,0)  )/offset(X346,'Parameters &amp; Main Results'!$B$32,0)</f>
        <v>7184.457551</v>
      </c>
      <c r="AA346" s="77">
        <f>sumproduct(X346:offset(X346,'Parameters &amp; Main Results'!$B$32-1,0),'Parameters &amp; Main Results'!$B$36:offset('Parameters &amp; Main Results'!$B$36,'Parameters &amp; Main Results'!$B$32-1,0)   )/offset(X346,'Parameters &amp; Main Results'!$B$32,0)</f>
        <v>1.334109354</v>
      </c>
      <c r="AB346" s="167">
        <f t="shared" si="6"/>
        <v>-0.03925477576</v>
      </c>
    </row>
    <row r="347">
      <c r="A347">
        <f t="shared" si="17"/>
        <v>6</v>
      </c>
      <c r="B347">
        <f t="shared" si="18"/>
        <v>1899</v>
      </c>
      <c r="C347" s="77">
        <f t="shared" si="3"/>
        <v>1899.416667</v>
      </c>
      <c r="D347" s="71" t="s">
        <v>116</v>
      </c>
      <c r="E347" s="162">
        <v>7.13592265</v>
      </c>
      <c r="F347" s="163">
        <v>541.0684</v>
      </c>
      <c r="G347" s="163">
        <v>349.0417</v>
      </c>
      <c r="H347" s="163">
        <v>439.63018217</v>
      </c>
      <c r="I347" s="163">
        <v>541.0684</v>
      </c>
      <c r="J347" s="163">
        <v>7.13592265</v>
      </c>
      <c r="K347" s="163">
        <v>7.13592265</v>
      </c>
      <c r="L347" s="163">
        <v>20.67</v>
      </c>
      <c r="M347" s="164">
        <v>21.21209193</v>
      </c>
      <c r="N347" s="19">
        <f t="shared" ref="N347:T347" si="347">F347/F346/$E347*$E346-1</f>
        <v>-0.03311825743</v>
      </c>
      <c r="O347" s="19">
        <f t="shared" si="347"/>
        <v>-0.002734929078</v>
      </c>
      <c r="P347" s="19">
        <f t="shared" si="347"/>
        <v>-0.01057115356</v>
      </c>
      <c r="Q347" s="19">
        <f t="shared" si="347"/>
        <v>-0.03311825743</v>
      </c>
      <c r="R347" s="19">
        <f t="shared" si="347"/>
        <v>0</v>
      </c>
      <c r="S347" s="19">
        <f t="shared" si="347"/>
        <v>0</v>
      </c>
      <c r="T347" s="19">
        <f t="shared" si="347"/>
        <v>-0.01333381886</v>
      </c>
      <c r="U347" s="166">
        <v>0.0</v>
      </c>
      <c r="V347" s="166">
        <v>0.0</v>
      </c>
      <c r="W347" s="19">
        <f t="array" ref="W347">mmult(N347:T347,'Parameters &amp; Main Results'!$B$6:$B$12)-'Parameters &amp; Main Results'!$B$16/12+mmult(U347:V347,'Parameters &amp; Main Results'!$B$14:$B$15)</f>
        <v>-0.02556409201</v>
      </c>
      <c r="X347" s="77">
        <f t="shared" si="5"/>
        <v>5882.09302</v>
      </c>
      <c r="Y347" s="77">
        <f>X347/offset(X347,'Parameters &amp; Main Results'!$B$32,0)</f>
        <v>23.5154712</v>
      </c>
      <c r="Z347" s="77">
        <f>sumproduct(X347:offset(X347,'Parameters &amp; Main Results'!$B$32-1,0) , 'Cash Flow Assist'!$P$11:offset('Cash Flow Assist'!$P$11,'Parameters &amp; Main Results'!$B$32-1,0)  )/offset(X347,'Parameters &amp; Main Results'!$B$32,0)</f>
        <v>7241.997201</v>
      </c>
      <c r="AA347" s="77">
        <f>sumproduct(X347:offset(X347,'Parameters &amp; Main Results'!$B$32-1,0),'Parameters &amp; Main Results'!$B$36:offset('Parameters &amp; Main Results'!$B$36,'Parameters &amp; Main Results'!$B$32-1,0)   )/offset(X347,'Parameters &amp; Main Results'!$B$32,0)</f>
        <v>1.338530734</v>
      </c>
      <c r="AB347" s="167">
        <f t="shared" si="6"/>
        <v>-0.07107298342</v>
      </c>
    </row>
    <row r="348">
      <c r="A348">
        <f t="shared" si="17"/>
        <v>7</v>
      </c>
      <c r="B348">
        <f t="shared" si="18"/>
        <v>1899</v>
      </c>
      <c r="C348" s="77">
        <f t="shared" si="3"/>
        <v>1899.5</v>
      </c>
      <c r="D348" s="71" t="s">
        <v>116</v>
      </c>
      <c r="E348" s="162">
        <v>7.23107174</v>
      </c>
      <c r="F348" s="163">
        <v>561.2662</v>
      </c>
      <c r="G348" s="163">
        <v>347.935</v>
      </c>
      <c r="H348" s="163">
        <v>440.86114668</v>
      </c>
      <c r="I348" s="163">
        <v>561.2662</v>
      </c>
      <c r="J348" s="163">
        <v>7.23107174</v>
      </c>
      <c r="K348" s="163">
        <v>7.23107174</v>
      </c>
      <c r="L348" s="163">
        <v>20.67</v>
      </c>
      <c r="M348" s="164">
        <v>21.56142563</v>
      </c>
      <c r="N348" s="19">
        <f t="shared" ref="N348:T348" si="348">F348/F347/$E348*$E347-1</f>
        <v>0.02367991515</v>
      </c>
      <c r="O348" s="19">
        <f t="shared" si="348"/>
        <v>-0.01628732654</v>
      </c>
      <c r="P348" s="19">
        <f t="shared" si="348"/>
        <v>-0.01039520963</v>
      </c>
      <c r="Q348" s="19">
        <f t="shared" si="348"/>
        <v>0.02367991515</v>
      </c>
      <c r="R348" s="19">
        <f t="shared" si="348"/>
        <v>0</v>
      </c>
      <c r="S348" s="19">
        <f t="shared" si="348"/>
        <v>0</v>
      </c>
      <c r="T348" s="19">
        <f t="shared" si="348"/>
        <v>-0.0131583662</v>
      </c>
      <c r="U348" s="166">
        <v>0.0</v>
      </c>
      <c r="V348" s="166">
        <v>0.0</v>
      </c>
      <c r="W348" s="19">
        <f t="array" ref="W348">mmult(N348:T348,'Parameters &amp; Main Results'!$B$6:$B$12)-'Parameters &amp; Main Results'!$B$16/12+mmult(U348:V348,'Parameters &amp; Main Results'!$B$14:$B$15)</f>
        <v>0.01364643806</v>
      </c>
      <c r="X348" s="77">
        <f t="shared" si="5"/>
        <v>6036.408318</v>
      </c>
      <c r="Y348" s="77">
        <f>X348/offset(X348,'Parameters &amp; Main Results'!$B$32,0)</f>
        <v>24.06165969</v>
      </c>
      <c r="Z348" s="77">
        <f>sumproduct(X348:offset(X348,'Parameters &amp; Main Results'!$B$32-1,0) , 'Cash Flow Assist'!$P$11:offset('Cash Flow Assist'!$P$11,'Parameters &amp; Main Results'!$B$32-1,0)  )/offset(X348,'Parameters &amp; Main Results'!$B$32,0)</f>
        <v>7198.320769</v>
      </c>
      <c r="AA348" s="77">
        <f>sumproduct(X348:offset(X348,'Parameters &amp; Main Results'!$B$32-1,0),'Parameters &amp; Main Results'!$B$36:offset('Parameters &amp; Main Results'!$B$36,'Parameters &amp; Main Results'!$B$32-1,0)   )/offset(X348,'Parameters &amp; Main Results'!$B$32,0)</f>
        <v>1.324534718</v>
      </c>
      <c r="AB348" s="167">
        <f t="shared" si="6"/>
        <v>-0.04907607049</v>
      </c>
    </row>
    <row r="349">
      <c r="A349">
        <f t="shared" si="17"/>
        <v>8</v>
      </c>
      <c r="B349">
        <f t="shared" si="18"/>
        <v>1899</v>
      </c>
      <c r="C349" s="77">
        <f t="shared" si="3"/>
        <v>1899.583333</v>
      </c>
      <c r="D349" s="71" t="s">
        <v>116</v>
      </c>
      <c r="E349" s="162">
        <v>7.32621273</v>
      </c>
      <c r="F349" s="163">
        <v>577.0432</v>
      </c>
      <c r="G349" s="163">
        <v>349.666</v>
      </c>
      <c r="H349" s="163">
        <v>442.09555789</v>
      </c>
      <c r="I349" s="163">
        <v>577.0432</v>
      </c>
      <c r="J349" s="163">
        <v>7.32621273</v>
      </c>
      <c r="K349" s="163">
        <v>7.32621273</v>
      </c>
      <c r="L349" s="163">
        <v>20.67</v>
      </c>
      <c r="M349" s="164">
        <v>21.72623737</v>
      </c>
      <c r="N349" s="19">
        <f t="shared" ref="N349:T349" si="349">F349/F348/$E349*$E348-1</f>
        <v>0.01475823261</v>
      </c>
      <c r="O349" s="19">
        <f t="shared" si="349"/>
        <v>-0.008075921963</v>
      </c>
      <c r="P349" s="19">
        <f t="shared" si="349"/>
        <v>-0.0102227429</v>
      </c>
      <c r="Q349" s="19">
        <f t="shared" si="349"/>
        <v>0.01475823261</v>
      </c>
      <c r="R349" s="19">
        <f t="shared" si="349"/>
        <v>0</v>
      </c>
      <c r="S349" s="19">
        <f t="shared" si="349"/>
        <v>0</v>
      </c>
      <c r="T349" s="19">
        <f t="shared" si="349"/>
        <v>-0.01298638103</v>
      </c>
      <c r="U349" s="166">
        <v>0.0</v>
      </c>
      <c r="V349" s="166">
        <v>0.0</v>
      </c>
      <c r="W349" s="19">
        <f t="array" ref="W349">mmult(N349:T349,'Parameters &amp; Main Results'!$B$6:$B$12)-'Parameters &amp; Main Results'!$B$16/12+mmult(U349:V349,'Parameters &amp; Main Results'!$B$14:$B$15)</f>
        <v>0.0090080273</v>
      </c>
      <c r="X349" s="77">
        <f t="shared" si="5"/>
        <v>5955.141844</v>
      </c>
      <c r="Y349" s="77">
        <f>X349/offset(X349,'Parameters &amp; Main Results'!$B$32,0)</f>
        <v>24.36308801</v>
      </c>
      <c r="Z349" s="77">
        <f>sumproduct(X349:offset(X349,'Parameters &amp; Main Results'!$B$32-1,0) , 'Cash Flow Assist'!$P$11:offset('Cash Flow Assist'!$P$11,'Parameters &amp; Main Results'!$B$32-1,0)  )/offset(X349,'Parameters &amp; Main Results'!$B$32,0)</f>
        <v>7364.289305</v>
      </c>
      <c r="AA349" s="77">
        <f>sumproduct(X349:offset(X349,'Parameters &amp; Main Results'!$B$32-1,0),'Parameters &amp; Main Results'!$B$36:offset('Parameters &amp; Main Results'!$B$36,'Parameters &amp; Main Results'!$B$32-1,0)   )/offset(X349,'Parameters &amp; Main Results'!$B$32,0)</f>
        <v>1.349317999</v>
      </c>
      <c r="AB349" s="167">
        <f t="shared" si="6"/>
        <v>-0.03504211394</v>
      </c>
    </row>
    <row r="350">
      <c r="A350">
        <f t="shared" si="17"/>
        <v>9</v>
      </c>
      <c r="B350">
        <f t="shared" si="18"/>
        <v>1899</v>
      </c>
      <c r="C350" s="77">
        <f t="shared" si="3"/>
        <v>1899.666667</v>
      </c>
      <c r="D350" s="71" t="s">
        <v>116</v>
      </c>
      <c r="E350" s="162">
        <v>7.6116519</v>
      </c>
      <c r="F350" s="163">
        <v>572.236</v>
      </c>
      <c r="G350" s="163">
        <v>350.3896</v>
      </c>
      <c r="H350" s="163">
        <v>443.33342545</v>
      </c>
      <c r="I350" s="163">
        <v>572.236</v>
      </c>
      <c r="J350" s="163">
        <v>7.6116519</v>
      </c>
      <c r="K350" s="163">
        <v>7.6116519</v>
      </c>
      <c r="L350" s="163">
        <v>20.67</v>
      </c>
      <c r="M350" s="164">
        <v>20.59114051</v>
      </c>
      <c r="N350" s="19">
        <f t="shared" ref="N350:T350" si="350">F350/F349/$E350*$E349-1</f>
        <v>-0.04551863219</v>
      </c>
      <c r="O350" s="19">
        <f t="shared" si="350"/>
        <v>-0.03550849201</v>
      </c>
      <c r="P350" s="19">
        <f t="shared" si="350"/>
        <v>-0.03480529297</v>
      </c>
      <c r="Q350" s="19">
        <f t="shared" si="350"/>
        <v>-0.04551863219</v>
      </c>
      <c r="R350" s="19">
        <f t="shared" si="350"/>
        <v>0</v>
      </c>
      <c r="S350" s="19">
        <f t="shared" si="350"/>
        <v>0</v>
      </c>
      <c r="T350" s="19">
        <f t="shared" si="350"/>
        <v>-0.03750029215</v>
      </c>
      <c r="U350" s="166">
        <v>0.0</v>
      </c>
      <c r="V350" s="166">
        <v>0.0</v>
      </c>
      <c r="W350" s="19">
        <f t="array" ref="W350">mmult(N350:T350,'Parameters &amp; Main Results'!$B$6:$B$12)-'Parameters &amp; Main Results'!$B$16/12+mmult(U350:V350,'Parameters &amp; Main Results'!$B$14:$B$15)</f>
        <v>-0.04305776381</v>
      </c>
      <c r="X350" s="77">
        <f t="shared" si="5"/>
        <v>5901.976677</v>
      </c>
      <c r="Y350" s="77">
        <f>X350/offset(X350,'Parameters &amp; Main Results'!$B$32,0)</f>
        <v>23.90035859</v>
      </c>
      <c r="Z350" s="77">
        <f>sumproduct(X350:offset(X350,'Parameters &amp; Main Results'!$B$32-1,0) , 'Cash Flow Assist'!$P$11:offset('Cash Flow Assist'!$P$11,'Parameters &amp; Main Results'!$B$32-1,0)  )/offset(X350,'Parameters &amp; Main Results'!$B$32,0)</f>
        <v>7266.37092</v>
      </c>
      <c r="AA350" s="77">
        <f>sumproduct(X350:offset(X350,'Parameters &amp; Main Results'!$B$32-1,0),'Parameters &amp; Main Results'!$B$36:offset('Parameters &amp; Main Results'!$B$36,'Parameters &amp; Main Results'!$B$32-1,0)   )/offset(X350,'Parameters &amp; Main Results'!$B$32,0)</f>
        <v>1.325746933</v>
      </c>
      <c r="AB350" s="167">
        <f t="shared" si="6"/>
        <v>-0.07896567704</v>
      </c>
    </row>
    <row r="351">
      <c r="A351">
        <f t="shared" si="17"/>
        <v>10</v>
      </c>
      <c r="B351">
        <f t="shared" si="18"/>
        <v>1899</v>
      </c>
      <c r="C351" s="77">
        <f t="shared" si="3"/>
        <v>1899.75</v>
      </c>
      <c r="D351" s="71" t="s">
        <v>116</v>
      </c>
      <c r="E351" s="162">
        <v>7.70679289</v>
      </c>
      <c r="F351" s="163">
        <v>571.0693</v>
      </c>
      <c r="G351" s="163">
        <v>351.2863</v>
      </c>
      <c r="H351" s="163">
        <v>444.57475904</v>
      </c>
      <c r="I351" s="163">
        <v>571.0693</v>
      </c>
      <c r="J351" s="163">
        <v>7.70679289</v>
      </c>
      <c r="K351" s="163">
        <v>7.70679289</v>
      </c>
      <c r="L351" s="163">
        <v>20.67</v>
      </c>
      <c r="M351" s="164">
        <v>20.15371346</v>
      </c>
      <c r="N351" s="19">
        <f t="shared" ref="N351:T351" si="351">F351/F350/$E351*$E350-1</f>
        <v>-0.01435875639</v>
      </c>
      <c r="O351" s="19">
        <f t="shared" si="351"/>
        <v>-0.00981752361</v>
      </c>
      <c r="P351" s="19">
        <f t="shared" si="351"/>
        <v>-0.009579648208</v>
      </c>
      <c r="Q351" s="19">
        <f t="shared" si="351"/>
        <v>-0.01435875639</v>
      </c>
      <c r="R351" s="19">
        <f t="shared" si="351"/>
        <v>0</v>
      </c>
      <c r="S351" s="19">
        <f t="shared" si="351"/>
        <v>0</v>
      </c>
      <c r="T351" s="19">
        <f t="shared" si="351"/>
        <v>-0.01234508198</v>
      </c>
      <c r="U351" s="166">
        <v>0.0</v>
      </c>
      <c r="V351" s="166">
        <v>0.0</v>
      </c>
      <c r="W351" s="19">
        <f t="array" ref="W351">mmult(N351:T351,'Parameters &amp; Main Results'!$B$6:$B$12)-'Parameters &amp; Main Results'!$B$16/12+mmult(U351:V351,'Parameters &amp; Main Results'!$B$14:$B$15)</f>
        <v>-0.01326511486</v>
      </c>
      <c r="X351" s="77">
        <f t="shared" si="5"/>
        <v>6167.537029</v>
      </c>
      <c r="Y351" s="77">
        <f>X351/offset(X351,'Parameters &amp; Main Results'!$B$32,0)</f>
        <v>24.00818554</v>
      </c>
      <c r="Z351" s="77">
        <f>sumproduct(X351:offset(X351,'Parameters &amp; Main Results'!$B$32-1,0) , 'Cash Flow Assist'!$P$11:offset('Cash Flow Assist'!$P$11,'Parameters &amp; Main Results'!$B$32-1,0)  )/offset(X351,'Parameters &amp; Main Results'!$B$32,0)</f>
        <v>6962.854893</v>
      </c>
      <c r="AA351" s="77">
        <f>sumproduct(X351:offset(X351,'Parameters &amp; Main Results'!$B$32-1,0),'Parameters &amp; Main Results'!$B$36:offset('Parameters &amp; Main Results'!$B$36,'Parameters &amp; Main Results'!$B$32-1,0)   )/offset(X351,'Parameters &amp; Main Results'!$B$32,0)</f>
        <v>1.265051972</v>
      </c>
      <c r="AB351" s="167">
        <f t="shared" si="6"/>
        <v>-0.09219058451</v>
      </c>
    </row>
    <row r="352">
      <c r="A352">
        <f t="shared" si="17"/>
        <v>11</v>
      </c>
      <c r="B352">
        <f t="shared" si="18"/>
        <v>1899</v>
      </c>
      <c r="C352" s="77">
        <f t="shared" si="3"/>
        <v>1899.833333</v>
      </c>
      <c r="D352" s="71" t="s">
        <v>116</v>
      </c>
      <c r="E352" s="162">
        <v>7.80194198</v>
      </c>
      <c r="F352" s="163">
        <v>583.4347</v>
      </c>
      <c r="G352" s="163">
        <v>354.0482</v>
      </c>
      <c r="H352" s="163">
        <v>445.81956837</v>
      </c>
      <c r="I352" s="163">
        <v>583.4347</v>
      </c>
      <c r="J352" s="163">
        <v>7.80194198</v>
      </c>
      <c r="K352" s="163">
        <v>7.80194198</v>
      </c>
      <c r="L352" s="163">
        <v>20.67</v>
      </c>
      <c r="M352" s="164">
        <v>20.19645752</v>
      </c>
      <c r="N352" s="19">
        <f t="shared" ref="N352:T352" si="352">F352/F351/$E352*$E351-1</f>
        <v>0.009193427546</v>
      </c>
      <c r="O352" s="19">
        <f t="shared" si="352"/>
        <v>-0.004429201513</v>
      </c>
      <c r="P352" s="19">
        <f t="shared" si="352"/>
        <v>-0.009429712502</v>
      </c>
      <c r="Q352" s="19">
        <f t="shared" si="352"/>
        <v>0.009193427546</v>
      </c>
      <c r="R352" s="19">
        <f t="shared" si="352"/>
        <v>0</v>
      </c>
      <c r="S352" s="19">
        <f t="shared" si="352"/>
        <v>0</v>
      </c>
      <c r="T352" s="19">
        <f t="shared" si="352"/>
        <v>-0.01219556493</v>
      </c>
      <c r="U352" s="166">
        <v>0.0</v>
      </c>
      <c r="V352" s="166">
        <v>0.0</v>
      </c>
      <c r="W352" s="19">
        <f t="array" ref="W352">mmult(N352:T352,'Parameters &amp; Main Results'!$B$6:$B$12)-'Parameters &amp; Main Results'!$B$16/12+mmult(U352:V352,'Parameters &amp; Main Results'!$B$14:$B$15)</f>
        <v>0.005746103615</v>
      </c>
      <c r="X352" s="77">
        <f t="shared" si="5"/>
        <v>6250.449966</v>
      </c>
      <c r="Y352" s="77">
        <f>X352/offset(X352,'Parameters &amp; Main Results'!$B$32,0)</f>
        <v>24.59767444</v>
      </c>
      <c r="Z352" s="77">
        <f>sumproduct(X352:offset(X352,'Parameters &amp; Main Results'!$B$32-1,0) , 'Cash Flow Assist'!$P$11:offset('Cash Flow Assist'!$P$11,'Parameters &amp; Main Results'!$B$32-1,0)  )/offset(X352,'Parameters &amp; Main Results'!$B$32,0)</f>
        <v>7015.927146</v>
      </c>
      <c r="AA352" s="77">
        <f>sumproduct(X352:offset(X352,'Parameters &amp; Main Results'!$B$32-1,0),'Parameters &amp; Main Results'!$B$36:offset('Parameters &amp; Main Results'!$B$36,'Parameters &amp; Main Results'!$B$32-1,0)   )/offset(X352,'Parameters &amp; Main Results'!$B$32,0)</f>
        <v>1.269515434</v>
      </c>
      <c r="AB352" s="167">
        <f t="shared" si="6"/>
        <v>-0.08384470442</v>
      </c>
    </row>
    <row r="353">
      <c r="A353">
        <f t="shared" si="17"/>
        <v>12</v>
      </c>
      <c r="B353">
        <f t="shared" si="18"/>
        <v>1899</v>
      </c>
      <c r="C353" s="77">
        <f t="shared" si="3"/>
        <v>1899.916667</v>
      </c>
      <c r="D353" s="71" t="s">
        <v>116</v>
      </c>
      <c r="E353" s="162">
        <v>7.89709107</v>
      </c>
      <c r="F353" s="163">
        <v>545.2683</v>
      </c>
      <c r="G353" s="163">
        <v>363.2163</v>
      </c>
      <c r="H353" s="163">
        <v>447.06786316</v>
      </c>
      <c r="I353" s="163">
        <v>545.2683</v>
      </c>
      <c r="J353" s="163">
        <v>7.89709107</v>
      </c>
      <c r="K353" s="163">
        <v>7.89709107</v>
      </c>
      <c r="L353" s="163">
        <v>20.67</v>
      </c>
      <c r="M353" s="164">
        <v>18.51264964</v>
      </c>
      <c r="N353" s="19">
        <f t="shared" ref="N353:T353" si="353">F353/F352/$E353*$E352-1</f>
        <v>-0.07667719001</v>
      </c>
      <c r="O353" s="19">
        <f t="shared" si="353"/>
        <v>0.01353443671</v>
      </c>
      <c r="P353" s="19">
        <f t="shared" si="353"/>
        <v>-0.009282361294</v>
      </c>
      <c r="Q353" s="19">
        <f t="shared" si="353"/>
        <v>-0.07667719001</v>
      </c>
      <c r="R353" s="19">
        <f t="shared" si="353"/>
        <v>0</v>
      </c>
      <c r="S353" s="19">
        <f t="shared" si="353"/>
        <v>0</v>
      </c>
      <c r="T353" s="19">
        <f t="shared" si="353"/>
        <v>-0.01204862514</v>
      </c>
      <c r="U353" s="166">
        <v>0.0</v>
      </c>
      <c r="V353" s="166">
        <v>0.0</v>
      </c>
      <c r="W353" s="19">
        <f t="array" ref="W353">mmult(N353:T353,'Parameters &amp; Main Results'!$B$6:$B$12)-'Parameters &amp; Main Results'!$B$16/12+mmult(U353:V353,'Parameters &amp; Main Results'!$B$14:$B$15)</f>
        <v>-0.05416594999</v>
      </c>
      <c r="X353" s="77">
        <f t="shared" si="5"/>
        <v>6214.739429</v>
      </c>
      <c r="Y353" s="77">
        <f>X353/offset(X353,'Parameters &amp; Main Results'!$B$32,0)</f>
        <v>24.77019519</v>
      </c>
      <c r="Z353" s="77">
        <f>sumproduct(X353:offset(X353,'Parameters &amp; Main Results'!$B$32-1,0) , 'Cash Flow Assist'!$P$11:offset('Cash Flow Assist'!$P$11,'Parameters &amp; Main Results'!$B$32-1,0)  )/offset(X353,'Parameters &amp; Main Results'!$B$32,0)</f>
        <v>7081.832035</v>
      </c>
      <c r="AA353" s="77">
        <f>sumproduct(X353:offset(X353,'Parameters &amp; Main Results'!$B$32-1,0),'Parameters &amp; Main Results'!$B$36:offset('Parameters &amp; Main Results'!$B$36,'Parameters &amp; Main Results'!$B$32-1,0)   )/offset(X353,'Parameters &amp; Main Results'!$B$32,0)</f>
        <v>1.276632544</v>
      </c>
      <c r="AB353" s="167">
        <f t="shared" si="6"/>
        <v>-0.1540929181</v>
      </c>
    </row>
    <row r="354">
      <c r="A354">
        <f t="shared" si="17"/>
        <v>1</v>
      </c>
      <c r="B354">
        <f t="shared" si="18"/>
        <v>1900</v>
      </c>
      <c r="C354" s="77">
        <f t="shared" si="3"/>
        <v>1900</v>
      </c>
      <c r="D354" s="159">
        <v>32.0</v>
      </c>
      <c r="E354" s="162">
        <v>7.89709107</v>
      </c>
      <c r="F354" s="163">
        <v>554.2177</v>
      </c>
      <c r="G354" s="163">
        <v>364.1198</v>
      </c>
      <c r="H354" s="163">
        <v>448.79652557</v>
      </c>
      <c r="I354" s="163">
        <v>554.2177</v>
      </c>
      <c r="J354" s="163">
        <v>7.89709107</v>
      </c>
      <c r="K354" s="163">
        <v>7.89709107</v>
      </c>
      <c r="L354" s="163">
        <v>20.67</v>
      </c>
      <c r="M354" s="164">
        <v>18.67427536</v>
      </c>
      <c r="N354" s="19">
        <f t="shared" ref="N354:T354" si="354">F354/F353/$E354*$E353-1</f>
        <v>0.0164128375</v>
      </c>
      <c r="O354" s="19">
        <f t="shared" si="354"/>
        <v>0.002487498496</v>
      </c>
      <c r="P354" s="19">
        <f t="shared" si="354"/>
        <v>0.00386666668</v>
      </c>
      <c r="Q354" s="19">
        <f t="shared" si="354"/>
        <v>0.0164128375</v>
      </c>
      <c r="R354" s="19">
        <f t="shared" si="354"/>
        <v>0</v>
      </c>
      <c r="S354" s="19">
        <f t="shared" si="354"/>
        <v>0</v>
      </c>
      <c r="T354" s="19">
        <f t="shared" si="354"/>
        <v>0</v>
      </c>
      <c r="U354" s="166">
        <v>0.0</v>
      </c>
      <c r="V354" s="166">
        <v>0.0</v>
      </c>
      <c r="W354" s="19">
        <f t="array" ref="W354">mmult(N354:T354,'Parameters &amp; Main Results'!$B$6:$B$12)-'Parameters &amp; Main Results'!$B$16/12+mmult(U354:V354,'Parameters &amp; Main Results'!$B$14:$B$15)</f>
        <v>0.01288983608</v>
      </c>
      <c r="X354" s="77">
        <f t="shared" si="5"/>
        <v>6570.644638</v>
      </c>
      <c r="Y354" s="77">
        <f>X354/offset(X354,'Parameters &amp; Main Results'!$B$32,0)</f>
        <v>26.66813052</v>
      </c>
      <c r="Z354" s="77">
        <f>sumproduct(X354:offset(X354,'Parameters &amp; Main Results'!$B$32-1,0) , 'Cash Flow Assist'!$P$11:offset('Cash Flow Assist'!$P$11,'Parameters &amp; Main Results'!$B$32-1,0)  )/offset(X354,'Parameters &amp; Main Results'!$B$32,0)</f>
        <v>7187.263161</v>
      </c>
      <c r="AA354" s="77">
        <f>sumproduct(X354:offset(X354,'Parameters &amp; Main Results'!$B$32-1,0),'Parameters &amp; Main Results'!$B$36:offset('Parameters &amp; Main Results'!$B$36,'Parameters &amp; Main Results'!$B$32-1,0)   )/offset(X354,'Parameters &amp; Main Results'!$B$32,0)</f>
        <v>1.291372312</v>
      </c>
      <c r="AB354" s="167">
        <f t="shared" si="6"/>
        <v>-0.1402091826</v>
      </c>
    </row>
    <row r="355">
      <c r="A355">
        <f t="shared" si="17"/>
        <v>2</v>
      </c>
      <c r="B355">
        <f t="shared" si="18"/>
        <v>1900</v>
      </c>
      <c r="C355" s="77">
        <f t="shared" si="3"/>
        <v>1900.083333</v>
      </c>
      <c r="D355" s="159">
        <f t="shared" ref="D355:D2477" si="356">EoMonth(D354,1)</f>
        <v>60</v>
      </c>
      <c r="E355" s="162">
        <v>7.99223207</v>
      </c>
      <c r="F355" s="163">
        <v>565.933</v>
      </c>
      <c r="G355" s="163">
        <v>366.3969</v>
      </c>
      <c r="H355" s="163">
        <v>450.53187213</v>
      </c>
      <c r="I355" s="163">
        <v>565.933</v>
      </c>
      <c r="J355" s="163">
        <v>7.99223207</v>
      </c>
      <c r="K355" s="163">
        <v>7.99223207</v>
      </c>
      <c r="L355" s="163">
        <v>20.67</v>
      </c>
      <c r="M355" s="164">
        <v>18.70379742</v>
      </c>
      <c r="N355" s="19">
        <f t="shared" ref="N355:T355" si="355">F355/F354/$E355*$E354-1</f>
        <v>0.008982624547</v>
      </c>
      <c r="O355" s="19">
        <f t="shared" si="355"/>
        <v>-0.00572491818</v>
      </c>
      <c r="P355" s="19">
        <f t="shared" si="355"/>
        <v>-0.008083546715</v>
      </c>
      <c r="Q355" s="19">
        <f t="shared" si="355"/>
        <v>0.008982624547</v>
      </c>
      <c r="R355" s="19">
        <f t="shared" si="355"/>
        <v>0</v>
      </c>
      <c r="S355" s="19">
        <f t="shared" si="355"/>
        <v>0</v>
      </c>
      <c r="T355" s="19">
        <f t="shared" si="355"/>
        <v>-0.01190418386</v>
      </c>
      <c r="U355" s="166">
        <v>0.0</v>
      </c>
      <c r="V355" s="166">
        <v>0.0</v>
      </c>
      <c r="W355" s="19">
        <f t="array" ref="W355">mmult(N355:T355,'Parameters &amp; Main Results'!$B$6:$B$12)-'Parameters &amp; Main Results'!$B$16/12+mmult(U355:V355,'Parameters &amp; Main Results'!$B$14:$B$15)</f>
        <v>0.005264072199</v>
      </c>
      <c r="X355" s="77">
        <f t="shared" si="5"/>
        <v>6487.027912</v>
      </c>
      <c r="Y355" s="77">
        <f>X355/offset(X355,'Parameters &amp; Main Results'!$B$32,0)</f>
        <v>25.01370308</v>
      </c>
      <c r="Z355" s="77">
        <f>sumproduct(X355:offset(X355,'Parameters &amp; Main Results'!$B$32-1,0) , 'Cash Flow Assist'!$P$11:offset('Cash Flow Assist'!$P$11,'Parameters &amp; Main Results'!$B$32-1,0)  )/offset(X355,'Parameters &amp; Main Results'!$B$32,0)</f>
        <v>6803.891677</v>
      </c>
      <c r="AA355" s="77">
        <f>sumproduct(X355:offset(X355,'Parameters &amp; Main Results'!$B$32-1,0),'Parameters &amp; Main Results'!$B$36:offset('Parameters &amp; Main Results'!$B$36,'Parameters &amp; Main Results'!$B$32-1,0)   )/offset(X355,'Parameters &amp; Main Results'!$B$32,0)</f>
        <v>1.21897037</v>
      </c>
      <c r="AB355" s="167">
        <f t="shared" si="6"/>
        <v>-0.1324860045</v>
      </c>
    </row>
    <row r="356">
      <c r="A356">
        <f t="shared" si="17"/>
        <v>3</v>
      </c>
      <c r="B356">
        <f t="shared" si="18"/>
        <v>1900</v>
      </c>
      <c r="C356" s="77">
        <f t="shared" si="3"/>
        <v>1900.166667</v>
      </c>
      <c r="D356" s="159">
        <f t="shared" si="356"/>
        <v>91</v>
      </c>
      <c r="E356" s="162">
        <v>7.99223207</v>
      </c>
      <c r="F356" s="163">
        <v>572.2057</v>
      </c>
      <c r="G356" s="163">
        <v>370.8753</v>
      </c>
      <c r="H356" s="163">
        <v>452.2739287</v>
      </c>
      <c r="I356" s="163">
        <v>572.2057</v>
      </c>
      <c r="J356" s="163">
        <v>7.99223207</v>
      </c>
      <c r="K356" s="163">
        <v>7.99223207</v>
      </c>
      <c r="L356" s="163">
        <v>20.67</v>
      </c>
      <c r="M356" s="164">
        <v>18.77579342</v>
      </c>
      <c r="N356" s="19">
        <f t="shared" ref="N356:T356" si="357">F356/F355/$E356*$E355-1</f>
        <v>0.01108382088</v>
      </c>
      <c r="O356" s="19">
        <f t="shared" si="357"/>
        <v>0.01222281084</v>
      </c>
      <c r="P356" s="19">
        <f t="shared" si="357"/>
        <v>0.003866666662</v>
      </c>
      <c r="Q356" s="19">
        <f t="shared" si="357"/>
        <v>0.01108382088</v>
      </c>
      <c r="R356" s="19">
        <f t="shared" si="357"/>
        <v>0</v>
      </c>
      <c r="S356" s="19">
        <f t="shared" si="357"/>
        <v>0</v>
      </c>
      <c r="T356" s="19">
        <f t="shared" si="357"/>
        <v>0</v>
      </c>
      <c r="U356" s="166">
        <v>0.0</v>
      </c>
      <c r="V356" s="166">
        <v>0.0</v>
      </c>
      <c r="W356" s="19">
        <f t="array" ref="W356">mmult(N356:T356,'Parameters &amp; Main Results'!$B$6:$B$12)-'Parameters &amp; Main Results'!$B$16/12+mmult(U356:V356,'Parameters &amp; Main Results'!$B$14:$B$15)</f>
        <v>0.0113269017</v>
      </c>
      <c r="X356" s="77">
        <f t="shared" si="5"/>
        <v>6453.058546</v>
      </c>
      <c r="Y356" s="77">
        <f>X356/offset(X356,'Parameters &amp; Main Results'!$B$32,0)</f>
        <v>25.21351988</v>
      </c>
      <c r="Z356" s="77">
        <f>sumproduct(X356:offset(X356,'Parameters &amp; Main Results'!$B$32-1,0) , 'Cash Flow Assist'!$P$11:offset('Cash Flow Assist'!$P$11,'Parameters &amp; Main Results'!$B$32-1,0)  )/offset(X356,'Parameters &amp; Main Results'!$B$32,0)</f>
        <v>6870.012496</v>
      </c>
      <c r="AA356" s="77">
        <f>sumproduct(X356:offset(X356,'Parameters &amp; Main Results'!$B$32-1,0),'Parameters &amp; Main Results'!$B$36:offset('Parameters &amp; Main Results'!$B$36,'Parameters &amp; Main Results'!$B$32-1,0)   )/offset(X356,'Parameters &amp; Main Results'!$B$32,0)</f>
        <v>1.227292707</v>
      </c>
      <c r="AB356" s="167">
        <f t="shared" si="6"/>
        <v>-0.1228706348</v>
      </c>
    </row>
    <row r="357">
      <c r="A357">
        <f t="shared" si="17"/>
        <v>4</v>
      </c>
      <c r="B357">
        <f t="shared" si="18"/>
        <v>1900</v>
      </c>
      <c r="C357" s="77">
        <f t="shared" si="3"/>
        <v>1900.25</v>
      </c>
      <c r="D357" s="159">
        <f t="shared" si="356"/>
        <v>121</v>
      </c>
      <c r="E357" s="162">
        <v>7.99223207</v>
      </c>
      <c r="F357" s="163">
        <v>581.3003</v>
      </c>
      <c r="G357" s="163">
        <v>365.8015</v>
      </c>
      <c r="H357" s="163">
        <v>454.02272123</v>
      </c>
      <c r="I357" s="163">
        <v>581.3003</v>
      </c>
      <c r="J357" s="163">
        <v>7.99223207</v>
      </c>
      <c r="K357" s="163">
        <v>7.99223207</v>
      </c>
      <c r="L357" s="163">
        <v>20.67</v>
      </c>
      <c r="M357" s="164">
        <v>18.93640203</v>
      </c>
      <c r="N357" s="19">
        <f t="shared" ref="N357:T357" si="358">F357/F356/$E357*$E356-1</f>
        <v>0.01589393465</v>
      </c>
      <c r="O357" s="19">
        <f t="shared" si="358"/>
        <v>-0.01368060909</v>
      </c>
      <c r="P357" s="19">
        <f t="shared" si="358"/>
        <v>0.003866666679</v>
      </c>
      <c r="Q357" s="19">
        <f t="shared" si="358"/>
        <v>0.01589393465</v>
      </c>
      <c r="R357" s="19">
        <f t="shared" si="358"/>
        <v>0</v>
      </c>
      <c r="S357" s="19">
        <f t="shared" si="358"/>
        <v>0</v>
      </c>
      <c r="T357" s="19">
        <f t="shared" si="358"/>
        <v>0</v>
      </c>
      <c r="U357" s="166">
        <v>0.0</v>
      </c>
      <c r="V357" s="166">
        <v>0.0</v>
      </c>
      <c r="W357" s="19">
        <f t="array" ref="W357">mmult(N357:T357,'Parameters &amp; Main Results'!$B$6:$B$12)-'Parameters &amp; Main Results'!$B$16/12+mmult(U357:V357,'Parameters &amp; Main Results'!$B$14:$B$15)</f>
        <v>0.008458632046</v>
      </c>
      <c r="X357" s="77">
        <f t="shared" si="5"/>
        <v>6380.784032</v>
      </c>
      <c r="Y357" s="77">
        <f>X357/offset(X357,'Parameters &amp; Main Results'!$B$32,0)</f>
        <v>24.86946968</v>
      </c>
      <c r="Z357" s="77">
        <f>sumproduct(X357:offset(X357,'Parameters &amp; Main Results'!$B$32-1,0) , 'Cash Flow Assist'!$P$11:offset('Cash Flow Assist'!$P$11,'Parameters &amp; Main Results'!$B$32-1,0)  )/offset(X357,'Parameters &amp; Main Results'!$B$32,0)</f>
        <v>6828.868464</v>
      </c>
      <c r="AA357" s="77">
        <f>sumproduct(X357:offset(X357,'Parameters &amp; Main Results'!$B$32-1,0),'Parameters &amp; Main Results'!$B$36:offset('Parameters &amp; Main Results'!$B$36,'Parameters &amp; Main Results'!$B$32-1,0)   )/offset(X357,'Parameters &amp; Main Results'!$B$32,0)</f>
        <v>1.216452145</v>
      </c>
      <c r="AB357" s="167">
        <f t="shared" si="6"/>
        <v>-0.108929598</v>
      </c>
    </row>
    <row r="358">
      <c r="A358">
        <f t="shared" si="17"/>
        <v>5</v>
      </c>
      <c r="B358">
        <f t="shared" si="18"/>
        <v>1900</v>
      </c>
      <c r="C358" s="77">
        <f t="shared" si="3"/>
        <v>1900.333333</v>
      </c>
      <c r="D358" s="159">
        <f t="shared" si="356"/>
        <v>152</v>
      </c>
      <c r="E358" s="162">
        <v>7.80194198</v>
      </c>
      <c r="F358" s="163">
        <v>555.58</v>
      </c>
      <c r="G358" s="163">
        <v>369.7947</v>
      </c>
      <c r="H358" s="163">
        <v>455.77827575</v>
      </c>
      <c r="I358" s="163">
        <v>555.58</v>
      </c>
      <c r="J358" s="163">
        <v>7.80194198</v>
      </c>
      <c r="K358" s="163">
        <v>7.80194198</v>
      </c>
      <c r="L358" s="163">
        <v>20.67</v>
      </c>
      <c r="M358" s="164">
        <v>18.40319702</v>
      </c>
      <c r="N358" s="19">
        <f t="shared" ref="N358:T358" si="359">F358/F357/$E358*$E357-1</f>
        <v>-0.0209352243</v>
      </c>
      <c r="O358" s="19">
        <f t="shared" si="359"/>
        <v>0.03557264555</v>
      </c>
      <c r="P358" s="19">
        <f t="shared" si="359"/>
        <v>0.02835106796</v>
      </c>
      <c r="Q358" s="19">
        <f t="shared" si="359"/>
        <v>-0.0209352243</v>
      </c>
      <c r="R358" s="19">
        <f t="shared" si="359"/>
        <v>0</v>
      </c>
      <c r="S358" s="19">
        <f t="shared" si="359"/>
        <v>0</v>
      </c>
      <c r="T358" s="19">
        <f t="shared" si="359"/>
        <v>0.02439009294</v>
      </c>
      <c r="U358" s="166">
        <v>0.0</v>
      </c>
      <c r="V358" s="166">
        <v>0.0</v>
      </c>
      <c r="W358" s="19">
        <f t="array" ref="W358">mmult(N358:T358,'Parameters &amp; Main Results'!$B$6:$B$12)-'Parameters &amp; Main Results'!$B$16/12+mmult(U358:V358,'Parameters &amp; Main Results'!$B$14:$B$15)</f>
        <v>-0.006849923502</v>
      </c>
      <c r="X358" s="77">
        <f t="shared" si="5"/>
        <v>6327.264034</v>
      </c>
      <c r="Y358" s="77">
        <f>X358/offset(X358,'Parameters &amp; Main Results'!$B$32,0)</f>
        <v>24.28953652</v>
      </c>
      <c r="Z358" s="77">
        <f>sumproduct(X358:offset(X358,'Parameters &amp; Main Results'!$B$32-1,0) , 'Cash Flow Assist'!$P$11:offset('Cash Flow Assist'!$P$11,'Parameters &amp; Main Results'!$B$32-1,0)  )/offset(X358,'Parameters &amp; Main Results'!$B$32,0)</f>
        <v>6702.531392</v>
      </c>
      <c r="AA358" s="77">
        <f>sumproduct(X358:offset(X358,'Parameters &amp; Main Results'!$B$32-1,0),'Parameters &amp; Main Results'!$B$36:offset('Parameters &amp; Main Results'!$B$36,'Parameters &amp; Main Results'!$B$32-1,0)   )/offset(X358,'Parameters &amp; Main Results'!$B$32,0)</f>
        <v>1.189798165</v>
      </c>
      <c r="AB358" s="167">
        <f t="shared" si="6"/>
        <v>-0.1275843567</v>
      </c>
    </row>
    <row r="359">
      <c r="A359">
        <f t="shared" si="17"/>
        <v>6</v>
      </c>
      <c r="B359">
        <f t="shared" si="18"/>
        <v>1900</v>
      </c>
      <c r="C359" s="77">
        <f t="shared" si="3"/>
        <v>1900.416667</v>
      </c>
      <c r="D359" s="159">
        <f t="shared" si="356"/>
        <v>182</v>
      </c>
      <c r="E359" s="162">
        <v>7.70679289</v>
      </c>
      <c r="F359" s="163">
        <v>540.8153</v>
      </c>
      <c r="G359" s="163">
        <v>370.5477</v>
      </c>
      <c r="H359" s="163">
        <v>457.54061842</v>
      </c>
      <c r="I359" s="163">
        <v>540.8153</v>
      </c>
      <c r="J359" s="163">
        <v>7.70679289</v>
      </c>
      <c r="K359" s="163">
        <v>7.70679289</v>
      </c>
      <c r="L359" s="163">
        <v>20.67</v>
      </c>
      <c r="M359" s="164">
        <v>17.99271158</v>
      </c>
      <c r="N359" s="19">
        <f t="shared" ref="N359:T359" si="360">F359/F358/$E359*$E358-1</f>
        <v>-0.01455725976</v>
      </c>
      <c r="O359" s="19">
        <f t="shared" si="360"/>
        <v>0.01440753798</v>
      </c>
      <c r="P359" s="19">
        <f t="shared" si="360"/>
        <v>0.01626053805</v>
      </c>
      <c r="Q359" s="19">
        <f t="shared" si="360"/>
        <v>-0.01455725976</v>
      </c>
      <c r="R359" s="19">
        <f t="shared" si="360"/>
        <v>0</v>
      </c>
      <c r="S359" s="19">
        <f t="shared" si="360"/>
        <v>0</v>
      </c>
      <c r="T359" s="19">
        <f t="shared" si="360"/>
        <v>0.012346133</v>
      </c>
      <c r="U359" s="166">
        <v>0.0</v>
      </c>
      <c r="V359" s="166">
        <v>0.0</v>
      </c>
      <c r="W359" s="19">
        <f t="array" ref="W359">mmult(N359:T359,'Parameters &amp; Main Results'!$B$6:$B$12)-'Parameters &amp; Main Results'!$B$16/12+mmult(U359:V359,'Parameters &amp; Main Results'!$B$14:$B$15)</f>
        <v>-0.007357726994</v>
      </c>
      <c r="X359" s="77">
        <f t="shared" si="5"/>
        <v>6370.904241</v>
      </c>
      <c r="Y359" s="77">
        <f>X359/offset(X359,'Parameters &amp; Main Results'!$B$32,0)</f>
        <v>24.96533928</v>
      </c>
      <c r="Z359" s="77">
        <f>sumproduct(X359:offset(X359,'Parameters &amp; Main Results'!$B$32-1,0) , 'Cash Flow Assist'!$P$11:offset('Cash Flow Assist'!$P$11,'Parameters &amp; Main Results'!$B$32-1,0)  )/offset(X359,'Parameters &amp; Main Results'!$B$32,0)</f>
        <v>6818.051769</v>
      </c>
      <c r="AA359" s="77">
        <f>sumproduct(X359:offset(X359,'Parameters &amp; Main Results'!$B$32-1,0),'Parameters &amp; Main Results'!$B$36:offset('Parameters &amp; Main Results'!$B$36,'Parameters &amp; Main Results'!$B$32-1,0)   )/offset(X359,'Parameters &amp; Main Results'!$B$32,0)</f>
        <v>1.206375409</v>
      </c>
      <c r="AB359" s="167">
        <f t="shared" si="6"/>
        <v>-0.1402843379</v>
      </c>
    </row>
    <row r="360">
      <c r="A360">
        <f t="shared" si="17"/>
        <v>7</v>
      </c>
      <c r="B360">
        <f t="shared" si="18"/>
        <v>1900</v>
      </c>
      <c r="C360" s="77">
        <f t="shared" si="3"/>
        <v>1900.5</v>
      </c>
      <c r="D360" s="159">
        <f t="shared" si="356"/>
        <v>213</v>
      </c>
      <c r="E360" s="162">
        <v>7.80194198</v>
      </c>
      <c r="F360" s="163">
        <v>542.5911</v>
      </c>
      <c r="G360" s="163">
        <v>369.9116</v>
      </c>
      <c r="H360" s="163">
        <v>459.30977547</v>
      </c>
      <c r="I360" s="163">
        <v>542.5911</v>
      </c>
      <c r="J360" s="163">
        <v>7.80194198</v>
      </c>
      <c r="K360" s="163">
        <v>7.80194198</v>
      </c>
      <c r="L360" s="163">
        <v>20.67</v>
      </c>
      <c r="M360" s="164">
        <v>17.68954547</v>
      </c>
      <c r="N360" s="19">
        <f t="shared" ref="N360:T360" si="361">F360/F359/$E360*$E359-1</f>
        <v>-0.008952048862</v>
      </c>
      <c r="O360" s="19">
        <f t="shared" si="361"/>
        <v>-0.01389127752</v>
      </c>
      <c r="P360" s="19">
        <f t="shared" si="361"/>
        <v>-0.008376054465</v>
      </c>
      <c r="Q360" s="19">
        <f t="shared" si="361"/>
        <v>-0.008952048862</v>
      </c>
      <c r="R360" s="19">
        <f t="shared" si="361"/>
        <v>0</v>
      </c>
      <c r="S360" s="19">
        <f t="shared" si="361"/>
        <v>0</v>
      </c>
      <c r="T360" s="19">
        <f t="shared" si="361"/>
        <v>-0.01219556493</v>
      </c>
      <c r="U360" s="166">
        <v>0.0</v>
      </c>
      <c r="V360" s="166">
        <v>0.0</v>
      </c>
      <c r="W360" s="19">
        <f t="array" ref="W360">mmult(N360:T360,'Parameters &amp; Main Results'!$B$6:$B$12)-'Parameters &amp; Main Results'!$B$16/12+mmult(U360:V360,'Parameters &amp; Main Results'!$B$14:$B$15)</f>
        <v>-0.01022852269</v>
      </c>
      <c r="X360" s="77">
        <f t="shared" si="5"/>
        <v>6418.127067</v>
      </c>
      <c r="Y360" s="77">
        <f>X360/offset(X360,'Parameters &amp; Main Results'!$B$32,0)</f>
        <v>25.66323404</v>
      </c>
      <c r="Z360" s="77">
        <f>sumproduct(X360:offset(X360,'Parameters &amp; Main Results'!$B$32-1,0) , 'Cash Flow Assist'!$P$11:offset('Cash Flow Assist'!$P$11,'Parameters &amp; Main Results'!$B$32-1,0)  )/offset(X360,'Parameters &amp; Main Results'!$B$32,0)</f>
        <v>6932.625588</v>
      </c>
      <c r="AA360" s="77">
        <f>sumproduct(X360:offset(X360,'Parameters &amp; Main Results'!$B$32-1,0),'Parameters &amp; Main Results'!$B$36:offset('Parameters &amp; Main Results'!$B$36,'Parameters &amp; Main Results'!$B$32-1,0)   )/offset(X360,'Parameters &amp; Main Results'!$B$32,0)</f>
        <v>1.223289119</v>
      </c>
      <c r="AB360" s="167">
        <f t="shared" si="6"/>
        <v>-0.1479805545</v>
      </c>
    </row>
    <row r="361">
      <c r="A361">
        <f t="shared" si="17"/>
        <v>8</v>
      </c>
      <c r="B361">
        <f t="shared" si="18"/>
        <v>1900</v>
      </c>
      <c r="C361" s="77">
        <f t="shared" si="3"/>
        <v>1900.583333</v>
      </c>
      <c r="D361" s="159">
        <f t="shared" si="356"/>
        <v>244</v>
      </c>
      <c r="E361" s="162">
        <v>7.70679289</v>
      </c>
      <c r="F361" s="163">
        <v>551.8361</v>
      </c>
      <c r="G361" s="163">
        <v>367.7314</v>
      </c>
      <c r="H361" s="163">
        <v>461.08577327</v>
      </c>
      <c r="I361" s="163">
        <v>551.8361</v>
      </c>
      <c r="J361" s="163">
        <v>7.70679289</v>
      </c>
      <c r="K361" s="163">
        <v>7.70679289</v>
      </c>
      <c r="L361" s="163">
        <v>20.67</v>
      </c>
      <c r="M361" s="164">
        <v>18.06961467</v>
      </c>
      <c r="N361" s="19">
        <f t="shared" ref="N361:T361" si="362">F361/F360/$E361*$E360-1</f>
        <v>0.02959510741</v>
      </c>
      <c r="O361" s="19">
        <f t="shared" si="362"/>
        <v>0.006379526275</v>
      </c>
      <c r="P361" s="19">
        <f t="shared" si="362"/>
        <v>0.01626053805</v>
      </c>
      <c r="Q361" s="19">
        <f t="shared" si="362"/>
        <v>0.02959510741</v>
      </c>
      <c r="R361" s="19">
        <f t="shared" si="362"/>
        <v>0</v>
      </c>
      <c r="S361" s="19">
        <f t="shared" si="362"/>
        <v>0</v>
      </c>
      <c r="T361" s="19">
        <f t="shared" si="362"/>
        <v>0.012346133</v>
      </c>
      <c r="U361" s="166">
        <v>0.0</v>
      </c>
      <c r="V361" s="166">
        <v>0.0</v>
      </c>
      <c r="W361" s="19">
        <f t="array" ref="W361">mmult(N361:T361,'Parameters &amp; Main Results'!$B$6:$B$12)-'Parameters &amp; Main Results'!$B$16/12+mmult(U361:V361,'Parameters &amp; Main Results'!$B$14:$B$15)</f>
        <v>0.02374954546</v>
      </c>
      <c r="X361" s="77">
        <f t="shared" si="5"/>
        <v>6484.453447</v>
      </c>
      <c r="Y361" s="77">
        <f>X361/offset(X361,'Parameters &amp; Main Results'!$B$32,0)</f>
        <v>25.70851913</v>
      </c>
      <c r="Z361" s="77">
        <f>sumproduct(X361:offset(X361,'Parameters &amp; Main Results'!$B$32-1,0) , 'Cash Flow Assist'!$P$11:offset('Cash Flow Assist'!$P$11,'Parameters &amp; Main Results'!$B$32-1,0)  )/offset(X361,'Parameters &amp; Main Results'!$B$32,0)</f>
        <v>6849.369144</v>
      </c>
      <c r="AA361" s="77">
        <f>sumproduct(X361:offset(X361,'Parameters &amp; Main Results'!$B$32-1,0),'Parameters &amp; Main Results'!$B$36:offset('Parameters &amp; Main Results'!$B$36,'Parameters &amp; Main Results'!$B$32-1,0)   )/offset(X361,'Parameters &amp; Main Results'!$B$32,0)</f>
        <v>1.205520169</v>
      </c>
      <c r="AB361" s="167">
        <f t="shared" si="6"/>
        <v>-0.1227649475</v>
      </c>
    </row>
    <row r="362">
      <c r="A362">
        <f t="shared" si="17"/>
        <v>9</v>
      </c>
      <c r="B362">
        <f t="shared" si="18"/>
        <v>1900</v>
      </c>
      <c r="C362" s="77">
        <f t="shared" si="3"/>
        <v>1900.666667</v>
      </c>
      <c r="D362" s="159">
        <f t="shared" si="356"/>
        <v>274</v>
      </c>
      <c r="E362" s="162">
        <v>7.80194198</v>
      </c>
      <c r="F362" s="163">
        <v>551.8361</v>
      </c>
      <c r="G362" s="163">
        <v>371.5863</v>
      </c>
      <c r="H362" s="163">
        <v>462.86863826</v>
      </c>
      <c r="I362" s="163">
        <v>551.8361</v>
      </c>
      <c r="J362" s="163">
        <v>7.80194198</v>
      </c>
      <c r="K362" s="163">
        <v>7.80194198</v>
      </c>
      <c r="L362" s="163">
        <v>20.67</v>
      </c>
      <c r="M362" s="164">
        <v>17.34187415</v>
      </c>
      <c r="N362" s="19">
        <f t="shared" ref="N362:T362" si="363">F362/F361/$E362*$E361-1</f>
        <v>-0.01219556493</v>
      </c>
      <c r="O362" s="19">
        <f t="shared" si="363"/>
        <v>-0.001840486967</v>
      </c>
      <c r="P362" s="19">
        <f t="shared" si="363"/>
        <v>-0.008376054448</v>
      </c>
      <c r="Q362" s="19">
        <f t="shared" si="363"/>
        <v>-0.01219556493</v>
      </c>
      <c r="R362" s="19">
        <f t="shared" si="363"/>
        <v>0</v>
      </c>
      <c r="S362" s="19">
        <f t="shared" si="363"/>
        <v>0</v>
      </c>
      <c r="T362" s="19">
        <f t="shared" si="363"/>
        <v>-0.01219556493</v>
      </c>
      <c r="U362" s="166">
        <v>0.0</v>
      </c>
      <c r="V362" s="166">
        <v>0.0</v>
      </c>
      <c r="W362" s="19">
        <f t="array" ref="W362">mmult(N362:T362,'Parameters &amp; Main Results'!$B$6:$B$12)-'Parameters &amp; Main Results'!$B$16/12+mmult(U362:V362,'Parameters &amp; Main Results'!$B$14:$B$15)</f>
        <v>-0.009648462106</v>
      </c>
      <c r="X362" s="77">
        <f t="shared" si="5"/>
        <v>6334.023273</v>
      </c>
      <c r="Y362" s="77">
        <f>X362/offset(X362,'Parameters &amp; Main Results'!$B$32,0)</f>
        <v>25.67768039</v>
      </c>
      <c r="Z362" s="77">
        <f>sumproduct(X362:offset(X362,'Parameters &amp; Main Results'!$B$32-1,0) , 'Cash Flow Assist'!$P$11:offset('Cash Flow Assist'!$P$11,'Parameters &amp; Main Results'!$B$32-1,0)  )/offset(X362,'Parameters &amp; Main Results'!$B$32,0)</f>
        <v>6978.362242</v>
      </c>
      <c r="AA362" s="77">
        <f>sumproduct(X362:offset(X362,'Parameters &amp; Main Results'!$B$32-1,0),'Parameters &amp; Main Results'!$B$36:offset('Parameters &amp; Main Results'!$B$36,'Parameters &amp; Main Results'!$B$32-1,0)   )/offset(X362,'Parameters &amp; Main Results'!$B$32,0)</f>
        <v>1.225199006</v>
      </c>
      <c r="AB362" s="167">
        <f t="shared" si="6"/>
        <v>-0.1334633245</v>
      </c>
    </row>
    <row r="363">
      <c r="A363">
        <f t="shared" si="17"/>
        <v>10</v>
      </c>
      <c r="B363">
        <f t="shared" si="18"/>
        <v>1900</v>
      </c>
      <c r="C363" s="77">
        <f t="shared" si="3"/>
        <v>1900.75</v>
      </c>
      <c r="D363" s="159">
        <f t="shared" si="356"/>
        <v>305</v>
      </c>
      <c r="E363" s="162">
        <v>7.70679289</v>
      </c>
      <c r="F363" s="163">
        <v>540.7339</v>
      </c>
      <c r="G363" s="163">
        <v>372.6847</v>
      </c>
      <c r="H363" s="163">
        <v>464.658397</v>
      </c>
      <c r="I363" s="163">
        <v>540.7339</v>
      </c>
      <c r="J363" s="163">
        <v>7.70679289</v>
      </c>
      <c r="K363" s="163">
        <v>7.70679289</v>
      </c>
      <c r="L363" s="163">
        <v>20.67</v>
      </c>
      <c r="M363" s="164">
        <v>17.46986904</v>
      </c>
      <c r="N363" s="19">
        <f t="shared" ref="N363:T363" si="364">F363/F362/$E363*$E362-1</f>
        <v>-0.008020909387</v>
      </c>
      <c r="O363" s="19">
        <f t="shared" si="364"/>
        <v>0.01533860337</v>
      </c>
      <c r="P363" s="19">
        <f t="shared" si="364"/>
        <v>0.01626053806</v>
      </c>
      <c r="Q363" s="19">
        <f t="shared" si="364"/>
        <v>-0.008020909387</v>
      </c>
      <c r="R363" s="19">
        <f t="shared" si="364"/>
        <v>0</v>
      </c>
      <c r="S363" s="19">
        <f t="shared" si="364"/>
        <v>0</v>
      </c>
      <c r="T363" s="19">
        <f t="shared" si="364"/>
        <v>0.012346133</v>
      </c>
      <c r="U363" s="166">
        <v>0.0</v>
      </c>
      <c r="V363" s="166">
        <v>0.0</v>
      </c>
      <c r="W363" s="19">
        <f t="array" ref="W363">mmult(N363:T363,'Parameters &amp; Main Results'!$B$6:$B$12)-'Parameters &amp; Main Results'!$B$16/12+mmult(U363:V363,'Parameters &amp; Main Results'!$B$14:$B$15)</f>
        <v>-0.002222697865</v>
      </c>
      <c r="X363" s="77">
        <f t="shared" si="5"/>
        <v>6395.732253</v>
      </c>
      <c r="Y363" s="77">
        <f>X363/offset(X363,'Parameters &amp; Main Results'!$B$32,0)</f>
        <v>24.82831326</v>
      </c>
      <c r="Z363" s="77">
        <f>sumproduct(X363:offset(X363,'Parameters &amp; Main Results'!$B$32-1,0) , 'Cash Flow Assist'!$P$11:offset('Cash Flow Assist'!$P$11,'Parameters &amp; Main Results'!$B$32-1,0)  )/offset(X363,'Parameters &amp; Main Results'!$B$32,0)</f>
        <v>6658.797283</v>
      </c>
      <c r="AA363" s="77">
        <f>sumproduct(X363:offset(X363,'Parameters &amp; Main Results'!$B$32-1,0),'Parameters &amp; Main Results'!$B$36:offset('Parameters &amp; Main Results'!$B$36,'Parameters &amp; Main Results'!$B$32-1,0)   )/offset(X363,'Parameters &amp; Main Results'!$B$32,0)</f>
        <v>1.166090066</v>
      </c>
      <c r="AB363" s="167">
        <f t="shared" si="6"/>
        <v>-0.1404137367</v>
      </c>
    </row>
    <row r="364">
      <c r="A364">
        <f t="shared" si="17"/>
        <v>11</v>
      </c>
      <c r="B364">
        <f t="shared" si="18"/>
        <v>1900</v>
      </c>
      <c r="C364" s="77">
        <f t="shared" si="3"/>
        <v>1900.833333</v>
      </c>
      <c r="D364" s="159">
        <f t="shared" si="356"/>
        <v>335</v>
      </c>
      <c r="E364" s="162">
        <v>7.70679289</v>
      </c>
      <c r="F364" s="163">
        <v>562.3154</v>
      </c>
      <c r="G364" s="163">
        <v>380.3927</v>
      </c>
      <c r="H364" s="163">
        <v>466.45507613</v>
      </c>
      <c r="I364" s="163">
        <v>562.3154</v>
      </c>
      <c r="J364" s="163">
        <v>7.70679289</v>
      </c>
      <c r="K364" s="163">
        <v>7.70679289</v>
      </c>
      <c r="L364" s="163">
        <v>20.67</v>
      </c>
      <c r="M364" s="164">
        <v>18.01106535</v>
      </c>
      <c r="N364" s="19">
        <f t="shared" ref="N364:T364" si="365">F364/F363/$E364*$E363-1</f>
        <v>0.03991149806</v>
      </c>
      <c r="O364" s="19">
        <f t="shared" si="365"/>
        <v>0.02068236233</v>
      </c>
      <c r="P364" s="19">
        <f t="shared" si="365"/>
        <v>0.003866666656</v>
      </c>
      <c r="Q364" s="19">
        <f t="shared" si="365"/>
        <v>0.03991149806</v>
      </c>
      <c r="R364" s="19">
        <f t="shared" si="365"/>
        <v>0</v>
      </c>
      <c r="S364" s="19">
        <f t="shared" si="365"/>
        <v>0</v>
      </c>
      <c r="T364" s="19">
        <f t="shared" si="365"/>
        <v>0</v>
      </c>
      <c r="U364" s="166">
        <v>0.0</v>
      </c>
      <c r="V364" s="166">
        <v>0.0</v>
      </c>
      <c r="W364" s="19">
        <f t="array" ref="W364">mmult(N364:T364,'Parameters &amp; Main Results'!$B$6:$B$12)-'Parameters &amp; Main Results'!$B$16/12+mmult(U364:V364,'Parameters &amp; Main Results'!$B$14:$B$15)</f>
        <v>0.03506254746</v>
      </c>
      <c r="X364" s="77">
        <f t="shared" si="5"/>
        <v>6409.979701</v>
      </c>
      <c r="Y364" s="77">
        <f>X364/offset(X364,'Parameters &amp; Main Results'!$B$32,0)</f>
        <v>24.75100324</v>
      </c>
      <c r="Z364" s="77">
        <f>sumproduct(X364:offset(X364,'Parameters &amp; Main Results'!$B$32-1,0) , 'Cash Flow Assist'!$P$11:offset('Cash Flow Assist'!$P$11,'Parameters &amp; Main Results'!$B$32-1,0)  )/offset(X364,'Parameters &amp; Main Results'!$B$32,0)</f>
        <v>6599.607493</v>
      </c>
      <c r="AA364" s="77">
        <f>sumproduct(X364:offset(X364,'Parameters &amp; Main Results'!$B$32-1,0),'Parameters &amp; Main Results'!$B$36:offset('Parameters &amp; Main Results'!$B$36,'Parameters &amp; Main Results'!$B$32-1,0)   )/offset(X364,'Parameters &amp; Main Results'!$B$32,0)</f>
        <v>1.15308601</v>
      </c>
      <c r="AB364" s="167">
        <f t="shared" si="6"/>
        <v>-0.1061063612</v>
      </c>
    </row>
    <row r="365">
      <c r="A365">
        <f t="shared" si="17"/>
        <v>12</v>
      </c>
      <c r="B365">
        <f t="shared" si="18"/>
        <v>1900</v>
      </c>
      <c r="C365" s="77">
        <f t="shared" si="3"/>
        <v>1900.916667</v>
      </c>
      <c r="D365" s="159">
        <f t="shared" si="356"/>
        <v>366</v>
      </c>
      <c r="E365" s="162">
        <v>7.6116519</v>
      </c>
      <c r="F365" s="163">
        <v>608.3211</v>
      </c>
      <c r="G365" s="163">
        <v>385.4964</v>
      </c>
      <c r="H365" s="163">
        <v>468.25870243</v>
      </c>
      <c r="I365" s="163">
        <v>608.3211</v>
      </c>
      <c r="J365" s="163">
        <v>7.6116519</v>
      </c>
      <c r="K365" s="163">
        <v>7.6116519</v>
      </c>
      <c r="L365" s="163">
        <v>20.67</v>
      </c>
      <c r="M365" s="164">
        <v>19.56644127</v>
      </c>
      <c r="N365" s="19">
        <f t="shared" ref="N365:T365" si="366">F365/F364/$E365*$E364-1</f>
        <v>0.09533678328</v>
      </c>
      <c r="O365" s="19">
        <f t="shared" si="366"/>
        <v>0.02608401543</v>
      </c>
      <c r="P365" s="19">
        <f t="shared" si="366"/>
        <v>0.01641438559</v>
      </c>
      <c r="Q365" s="19">
        <f t="shared" si="366"/>
        <v>0.09533678328</v>
      </c>
      <c r="R365" s="19">
        <f t="shared" si="366"/>
        <v>0</v>
      </c>
      <c r="S365" s="19">
        <f t="shared" si="366"/>
        <v>0</v>
      </c>
      <c r="T365" s="19">
        <f t="shared" si="366"/>
        <v>0.01249938794</v>
      </c>
      <c r="U365" s="166">
        <v>0.0</v>
      </c>
      <c r="V365" s="166">
        <v>0.0</v>
      </c>
      <c r="W365" s="19">
        <f t="array" ref="W365">mmult(N365:T365,'Parameters &amp; Main Results'!$B$6:$B$12)-'Parameters &amp; Main Results'!$B$16/12+mmult(U365:V365,'Parameters &amp; Main Results'!$B$14:$B$15)</f>
        <v>0.07798192465</v>
      </c>
      <c r="X365" s="77">
        <f t="shared" si="5"/>
        <v>6192.842855</v>
      </c>
      <c r="Y365" s="77">
        <f>X365/offset(X365,'Parameters &amp; Main Results'!$B$32,0)</f>
        <v>24.66345492</v>
      </c>
      <c r="Z365" s="77">
        <f>sumproduct(X365:offset(X365,'Parameters &amp; Main Results'!$B$32-1,0) , 'Cash Flow Assist'!$P$11:offset('Cash Flow Assist'!$P$11,'Parameters &amp; Main Results'!$B$32-1,0)  )/offset(X365,'Parameters &amp; Main Results'!$B$32,0)</f>
        <v>6782.347348</v>
      </c>
      <c r="AA365" s="77">
        <f>sumproduct(X365:offset(X365,'Parameters &amp; Main Results'!$B$32-1,0),'Parameters &amp; Main Results'!$B$36:offset('Parameters &amp; Main Results'!$B$36,'Parameters &amp; Main Results'!$B$32-1,0)   )/offset(X365,'Parameters &amp; Main Results'!$B$32,0)</f>
        <v>1.182640059</v>
      </c>
      <c r="AB365" s="167">
        <f t="shared" si="6"/>
        <v>-0.02088541706</v>
      </c>
    </row>
    <row r="366">
      <c r="A366">
        <f t="shared" si="17"/>
        <v>1</v>
      </c>
      <c r="B366">
        <f t="shared" si="18"/>
        <v>1901</v>
      </c>
      <c r="C366" s="77">
        <f t="shared" si="3"/>
        <v>1901</v>
      </c>
      <c r="D366" s="159">
        <f t="shared" si="356"/>
        <v>397</v>
      </c>
      <c r="E366" s="162">
        <v>7.70679289</v>
      </c>
      <c r="F366" s="163">
        <v>667.8409</v>
      </c>
      <c r="G366" s="163">
        <v>387.6418</v>
      </c>
      <c r="H366" s="163">
        <v>469.93662944</v>
      </c>
      <c r="I366" s="163">
        <v>667.8409</v>
      </c>
      <c r="J366" s="163">
        <v>7.70679289</v>
      </c>
      <c r="K366" s="163">
        <v>7.70679289</v>
      </c>
      <c r="L366" s="163">
        <v>20.67</v>
      </c>
      <c r="M366" s="164">
        <v>20.97858183</v>
      </c>
      <c r="N366" s="19">
        <f t="shared" ref="N366:T366" si="367">F366/F365/$E366*$E365-1</f>
        <v>0.08428977614</v>
      </c>
      <c r="O366" s="19">
        <f t="shared" si="367"/>
        <v>-0.006848494041</v>
      </c>
      <c r="P366" s="19">
        <f t="shared" si="367"/>
        <v>-0.008805985201</v>
      </c>
      <c r="Q366" s="19">
        <f t="shared" si="367"/>
        <v>0.08428977614</v>
      </c>
      <c r="R366" s="19">
        <f t="shared" si="367"/>
        <v>0</v>
      </c>
      <c r="S366" s="19">
        <f t="shared" si="367"/>
        <v>0</v>
      </c>
      <c r="T366" s="19">
        <f t="shared" si="367"/>
        <v>-0.01234508198</v>
      </c>
      <c r="U366" s="166">
        <v>0.0</v>
      </c>
      <c r="V366" s="166">
        <v>0.0</v>
      </c>
      <c r="W366" s="19">
        <f t="array" ref="W366">mmult(N366:T366,'Parameters &amp; Main Results'!$B$6:$B$12)-'Parameters &amp; Main Results'!$B$16/12+mmult(U366:V366,'Parameters &amp; Main Results'!$B$14:$B$15)</f>
        <v>0.06146354193</v>
      </c>
      <c r="X366" s="77">
        <f t="shared" si="5"/>
        <v>5744.848511</v>
      </c>
      <c r="Y366" s="77">
        <f>X366/offset(X366,'Parameters &amp; Main Results'!$B$32,0)</f>
        <v>23.75943693</v>
      </c>
      <c r="Z366" s="77">
        <f>sumproduct(X366:offset(X366,'Parameters &amp; Main Results'!$B$32-1,0) , 'Cash Flow Assist'!$P$11:offset('Cash Flow Assist'!$P$11,'Parameters &amp; Main Results'!$B$32-1,0)  )/offset(X366,'Parameters &amp; Main Results'!$B$32,0)</f>
        <v>7018.686493</v>
      </c>
      <c r="AA366" s="77">
        <f>sumproduct(X366:offset(X366,'Parameters &amp; Main Results'!$B$32-1,0),'Parameters &amp; Main Results'!$B$36:offset('Parameters &amp; Main Results'!$B$36,'Parameters &amp; Main Results'!$B$32-1,0)   )/offset(X366,'Parameters &amp; Main Results'!$B$32,0)</f>
        <v>1.221247064</v>
      </c>
      <c r="AB366" s="167">
        <f t="shared" si="6"/>
        <v>0</v>
      </c>
    </row>
    <row r="367">
      <c r="A367">
        <f t="shared" si="17"/>
        <v>2</v>
      </c>
      <c r="B367">
        <f t="shared" si="18"/>
        <v>1901</v>
      </c>
      <c r="C367" s="77">
        <f t="shared" si="3"/>
        <v>1901.083333</v>
      </c>
      <c r="D367" s="159">
        <f t="shared" si="356"/>
        <v>425</v>
      </c>
      <c r="E367" s="162">
        <v>7.6116519</v>
      </c>
      <c r="F367" s="163">
        <v>686.8756</v>
      </c>
      <c r="G367" s="163">
        <v>388.5748</v>
      </c>
      <c r="H367" s="163">
        <v>471.62056903</v>
      </c>
      <c r="I367" s="163">
        <v>686.8756</v>
      </c>
      <c r="J367" s="163">
        <v>7.6116519</v>
      </c>
      <c r="K367" s="163">
        <v>7.6116519</v>
      </c>
      <c r="L367" s="163">
        <v>20.67</v>
      </c>
      <c r="M367" s="164">
        <v>21.67914985</v>
      </c>
      <c r="N367" s="19">
        <f t="shared" ref="N367:T367" si="368">F367/F366/$E367*$E366-1</f>
        <v>0.04135749187</v>
      </c>
      <c r="O367" s="19">
        <f t="shared" si="368"/>
        <v>0.01493633342</v>
      </c>
      <c r="P367" s="19">
        <f t="shared" si="368"/>
        <v>0.01612751075</v>
      </c>
      <c r="Q367" s="19">
        <f t="shared" si="368"/>
        <v>0.04135749187</v>
      </c>
      <c r="R367" s="19">
        <f t="shared" si="368"/>
        <v>0</v>
      </c>
      <c r="S367" s="19">
        <f t="shared" si="368"/>
        <v>0</v>
      </c>
      <c r="T367" s="19">
        <f t="shared" si="368"/>
        <v>0.01249938794</v>
      </c>
      <c r="U367" s="166">
        <v>0.0</v>
      </c>
      <c r="V367" s="166">
        <v>0.0</v>
      </c>
      <c r="W367" s="19">
        <f t="array" ref="W367">mmult(N367:T367,'Parameters &amp; Main Results'!$B$6:$B$12)-'Parameters &amp; Main Results'!$B$16/12+mmult(U367:V367,'Parameters &amp; Main Results'!$B$14:$B$15)</f>
        <v>0.03471053559</v>
      </c>
      <c r="X367" s="77">
        <f t="shared" si="5"/>
        <v>5412.195788</v>
      </c>
      <c r="Y367" s="77">
        <f>X367/offset(X367,'Parameters &amp; Main Results'!$B$32,0)</f>
        <v>23.48394809</v>
      </c>
      <c r="Z367" s="77">
        <f>sumproduct(X367:offset(X367,'Parameters &amp; Main Results'!$B$32-1,0) , 'Cash Flow Assist'!$P$11:offset('Cash Flow Assist'!$P$11,'Parameters &amp; Main Results'!$B$32-1,0)  )/offset(X367,'Parameters &amp; Main Results'!$B$32,0)</f>
        <v>7339.818525</v>
      </c>
      <c r="AA367" s="77">
        <f>sumproduct(X367:offset(X367,'Parameters &amp; Main Results'!$B$32-1,0),'Parameters &amp; Main Results'!$B$36:offset('Parameters &amp; Main Results'!$B$36,'Parameters &amp; Main Results'!$B$32-1,0)   )/offset(X367,'Parameters &amp; Main Results'!$B$32,0)</f>
        <v>1.274528525</v>
      </c>
      <c r="AB367" s="167">
        <f t="shared" si="6"/>
        <v>0</v>
      </c>
    </row>
    <row r="368">
      <c r="A368">
        <f t="shared" si="17"/>
        <v>3</v>
      </c>
      <c r="B368">
        <f t="shared" si="18"/>
        <v>1901</v>
      </c>
      <c r="C368" s="77">
        <f t="shared" si="3"/>
        <v>1901.166667</v>
      </c>
      <c r="D368" s="159">
        <f t="shared" si="356"/>
        <v>456</v>
      </c>
      <c r="E368" s="162">
        <v>7.6116519</v>
      </c>
      <c r="F368" s="163">
        <v>713.4529</v>
      </c>
      <c r="G368" s="163">
        <v>388.1024</v>
      </c>
      <c r="H368" s="163">
        <v>473.31054274</v>
      </c>
      <c r="I368" s="163">
        <v>713.4529</v>
      </c>
      <c r="J368" s="163">
        <v>7.6116519</v>
      </c>
      <c r="K368" s="163">
        <v>7.6116519</v>
      </c>
      <c r="L368" s="163">
        <v>20.67</v>
      </c>
      <c r="M368" s="164">
        <v>22.34758395</v>
      </c>
      <c r="N368" s="19">
        <f t="shared" ref="N368:T368" si="369">F368/F367/$E368*$E367-1</f>
        <v>0.03869303262</v>
      </c>
      <c r="O368" s="19">
        <f t="shared" si="369"/>
        <v>-0.001215724746</v>
      </c>
      <c r="P368" s="19">
        <f t="shared" si="369"/>
        <v>0.003583333342</v>
      </c>
      <c r="Q368" s="19">
        <f t="shared" si="369"/>
        <v>0.03869303262</v>
      </c>
      <c r="R368" s="19">
        <f t="shared" si="369"/>
        <v>0</v>
      </c>
      <c r="S368" s="19">
        <f t="shared" si="369"/>
        <v>0</v>
      </c>
      <c r="T368" s="19">
        <f t="shared" si="369"/>
        <v>0</v>
      </c>
      <c r="U368" s="166">
        <v>0.0</v>
      </c>
      <c r="V368" s="166">
        <v>0.0</v>
      </c>
      <c r="W368" s="19">
        <f t="array" ref="W368">mmult(N368:T368,'Parameters &amp; Main Results'!$B$6:$B$12)-'Parameters &amp; Main Results'!$B$16/12+mmult(U368:V368,'Parameters &amp; Main Results'!$B$14:$B$15)</f>
        <v>0.02867417662</v>
      </c>
      <c r="X368" s="77">
        <f t="shared" si="5"/>
        <v>5230.637557</v>
      </c>
      <c r="Y368" s="77">
        <f>X368/offset(X368,'Parameters &amp; Main Results'!$B$32,0)</f>
        <v>23.2430973</v>
      </c>
      <c r="Z368" s="77">
        <f>sumproduct(X368:offset(X368,'Parameters &amp; Main Results'!$B$32-1,0) , 'Cash Flow Assist'!$P$11:offset('Cash Flow Assist'!$P$11,'Parameters &amp; Main Results'!$B$32-1,0)  )/offset(X368,'Parameters &amp; Main Results'!$B$32,0)</f>
        <v>7493.671876</v>
      </c>
      <c r="AA368" s="77">
        <f>sumproduct(X368:offset(X368,'Parameters &amp; Main Results'!$B$32-1,0),'Parameters &amp; Main Results'!$B$36:offset('Parameters &amp; Main Results'!$B$36,'Parameters &amp; Main Results'!$B$32-1,0)   )/offset(X368,'Parameters &amp; Main Results'!$B$32,0)</f>
        <v>1.298258321</v>
      </c>
      <c r="AB368" s="167">
        <f t="shared" si="6"/>
        <v>0</v>
      </c>
    </row>
    <row r="369">
      <c r="A369">
        <f t="shared" si="17"/>
        <v>4</v>
      </c>
      <c r="B369">
        <f t="shared" si="18"/>
        <v>1901</v>
      </c>
      <c r="C369" s="77">
        <f t="shared" si="3"/>
        <v>1901.25</v>
      </c>
      <c r="D369" s="159">
        <f t="shared" si="356"/>
        <v>486</v>
      </c>
      <c r="E369" s="162">
        <v>7.51650281</v>
      </c>
      <c r="F369" s="163">
        <v>775.217</v>
      </c>
      <c r="G369" s="163">
        <v>392.0352</v>
      </c>
      <c r="H369" s="163">
        <v>475.00657218</v>
      </c>
      <c r="I369" s="163">
        <v>775.217</v>
      </c>
      <c r="J369" s="163">
        <v>7.51650281</v>
      </c>
      <c r="K369" s="163">
        <v>7.51650281</v>
      </c>
      <c r="L369" s="163">
        <v>20.67</v>
      </c>
      <c r="M369" s="164">
        <v>24.40971699</v>
      </c>
      <c r="N369" s="19">
        <f t="shared" ref="N369:T369" si="370">F369/F368/$E369*$E368-1</f>
        <v>0.1003252392</v>
      </c>
      <c r="O369" s="19">
        <f t="shared" si="370"/>
        <v>0.02292037525</v>
      </c>
      <c r="P369" s="19">
        <f t="shared" si="370"/>
        <v>0.0162873851</v>
      </c>
      <c r="Q369" s="19">
        <f t="shared" si="370"/>
        <v>0.1003252392</v>
      </c>
      <c r="R369" s="19">
        <f t="shared" si="370"/>
        <v>0</v>
      </c>
      <c r="S369" s="19">
        <f t="shared" si="370"/>
        <v>0</v>
      </c>
      <c r="T369" s="19">
        <f t="shared" si="370"/>
        <v>0.01265869147</v>
      </c>
      <c r="U369" s="166">
        <v>0.0</v>
      </c>
      <c r="V369" s="166">
        <v>0.0</v>
      </c>
      <c r="W369" s="19">
        <f t="array" ref="W369">mmult(N369:T369,'Parameters &amp; Main Results'!$B$6:$B$12)-'Parameters &amp; Main Results'!$B$16/12+mmult(U369:V369,'Parameters &amp; Main Results'!$B$14:$B$15)</f>
        <v>0.08093235652</v>
      </c>
      <c r="X369" s="77">
        <f t="shared" si="5"/>
        <v>5084.834126</v>
      </c>
      <c r="Y369" s="77">
        <f>X369/offset(X369,'Parameters &amp; Main Results'!$B$32,0)</f>
        <v>23.10638995</v>
      </c>
      <c r="Z369" s="77">
        <f>sumproduct(X369:offset(X369,'Parameters &amp; Main Results'!$B$32-1,0) , 'Cash Flow Assist'!$P$11:offset('Cash Flow Assist'!$P$11,'Parameters &amp; Main Results'!$B$32-1,0)  )/offset(X369,'Parameters &amp; Main Results'!$B$32,0)</f>
        <v>7640.461588</v>
      </c>
      <c r="AA369" s="77">
        <f>sumproduct(X369:offset(X369,'Parameters &amp; Main Results'!$B$32-1,0),'Parameters &amp; Main Results'!$B$36:offset('Parameters &amp; Main Results'!$B$36,'Parameters &amp; Main Results'!$B$32-1,0)   )/offset(X369,'Parameters &amp; Main Results'!$B$32,0)</f>
        <v>1.320166456</v>
      </c>
      <c r="AB369" s="167">
        <f t="shared" si="6"/>
        <v>0</v>
      </c>
    </row>
    <row r="370">
      <c r="A370">
        <f t="shared" si="17"/>
        <v>5</v>
      </c>
      <c r="B370">
        <f t="shared" si="18"/>
        <v>1901</v>
      </c>
      <c r="C370" s="77">
        <f t="shared" si="3"/>
        <v>1901.333333</v>
      </c>
      <c r="D370" s="159">
        <f t="shared" si="356"/>
        <v>517</v>
      </c>
      <c r="E370" s="162">
        <v>7.51650281</v>
      </c>
      <c r="F370" s="163">
        <v>738.1336</v>
      </c>
      <c r="G370" s="163">
        <v>391.3867</v>
      </c>
      <c r="H370" s="163">
        <v>476.70867907</v>
      </c>
      <c r="I370" s="163">
        <v>738.1336</v>
      </c>
      <c r="J370" s="163">
        <v>7.51650281</v>
      </c>
      <c r="K370" s="163">
        <v>7.51650281</v>
      </c>
      <c r="L370" s="163">
        <v>20.67</v>
      </c>
      <c r="M370" s="164">
        <v>23.06401268</v>
      </c>
      <c r="N370" s="19">
        <f t="shared" ref="N370:T370" si="371">F370/F369/$E370*$E369-1</f>
        <v>-0.04783615426</v>
      </c>
      <c r="O370" s="19">
        <f t="shared" si="371"/>
        <v>-0.001654188195</v>
      </c>
      <c r="P370" s="19">
        <f t="shared" si="371"/>
        <v>0.003583333347</v>
      </c>
      <c r="Q370" s="19">
        <f t="shared" si="371"/>
        <v>-0.04783615426</v>
      </c>
      <c r="R370" s="19">
        <f t="shared" si="371"/>
        <v>0</v>
      </c>
      <c r="S370" s="19">
        <f t="shared" si="371"/>
        <v>0</v>
      </c>
      <c r="T370" s="19">
        <f t="shared" si="371"/>
        <v>0</v>
      </c>
      <c r="U370" s="166">
        <v>0.0</v>
      </c>
      <c r="V370" s="166">
        <v>0.0</v>
      </c>
      <c r="W370" s="19">
        <f t="array" ref="W370">mmult(N370:T370,'Parameters &amp; Main Results'!$B$6:$B$12)-'Parameters &amp; Main Results'!$B$16/12+mmult(U370:V370,'Parameters &amp; Main Results'!$B$14:$B$15)</f>
        <v>-0.03633232941</v>
      </c>
      <c r="X370" s="77">
        <f t="shared" si="5"/>
        <v>4704.118713</v>
      </c>
      <c r="Y370" s="77">
        <f>X370/offset(X370,'Parameters &amp; Main Results'!$B$32,0)</f>
        <v>21.49778176</v>
      </c>
      <c r="Z370" s="77">
        <f>sumproduct(X370:offset(X370,'Parameters &amp; Main Results'!$B$32-1,0) , 'Cash Flow Assist'!$P$11:offset('Cash Flow Assist'!$P$11,'Parameters &amp; Main Results'!$B$32-1,0)  )/offset(X370,'Parameters &amp; Main Results'!$B$32,0)</f>
        <v>7661.631957</v>
      </c>
      <c r="AA370" s="77">
        <f>sumproduct(X370:offset(X370,'Parameters &amp; Main Results'!$B$32-1,0),'Parameters &amp; Main Results'!$B$36:offset('Parameters &amp; Main Results'!$B$36,'Parameters &amp; Main Results'!$B$32-1,0)   )/offset(X370,'Parameters &amp; Main Results'!$B$32,0)</f>
        <v>1.319996613</v>
      </c>
      <c r="AB370" s="167">
        <f t="shared" si="6"/>
        <v>-0.04783615426</v>
      </c>
    </row>
    <row r="371">
      <c r="A371">
        <f t="shared" si="17"/>
        <v>6</v>
      </c>
      <c r="B371">
        <f t="shared" si="18"/>
        <v>1901</v>
      </c>
      <c r="C371" s="77">
        <f t="shared" si="3"/>
        <v>1901.416667</v>
      </c>
      <c r="D371" s="159">
        <f t="shared" si="356"/>
        <v>547</v>
      </c>
      <c r="E371" s="162">
        <v>7.51650281</v>
      </c>
      <c r="F371" s="163">
        <v>813.7573</v>
      </c>
      <c r="G371" s="163">
        <v>393.5795</v>
      </c>
      <c r="H371" s="163">
        <v>478.41688517</v>
      </c>
      <c r="I371" s="163">
        <v>813.7573</v>
      </c>
      <c r="J371" s="163">
        <v>7.51650281</v>
      </c>
      <c r="K371" s="163">
        <v>7.51650281</v>
      </c>
      <c r="L371" s="163">
        <v>20.67</v>
      </c>
      <c r="M371" s="164">
        <v>25.23846621</v>
      </c>
      <c r="N371" s="19">
        <f t="shared" ref="N371:T371" si="372">F371/F370/$E371*$E370-1</f>
        <v>0.1024525912</v>
      </c>
      <c r="O371" s="19">
        <f t="shared" si="372"/>
        <v>0.005602643115</v>
      </c>
      <c r="P371" s="19">
        <f t="shared" si="372"/>
        <v>0.003583333333</v>
      </c>
      <c r="Q371" s="19">
        <f t="shared" si="372"/>
        <v>0.1024525912</v>
      </c>
      <c r="R371" s="19">
        <f t="shared" si="372"/>
        <v>0</v>
      </c>
      <c r="S371" s="19">
        <f t="shared" si="372"/>
        <v>0</v>
      </c>
      <c r="T371" s="19">
        <f t="shared" si="372"/>
        <v>0</v>
      </c>
      <c r="U371" s="166">
        <v>0.0</v>
      </c>
      <c r="V371" s="166">
        <v>0.0</v>
      </c>
      <c r="W371" s="19">
        <f t="array" ref="W371">mmult(N371:T371,'Parameters &amp; Main Results'!$B$6:$B$12)-'Parameters &amp; Main Results'!$B$16/12+mmult(U371:V371,'Parameters &amp; Main Results'!$B$14:$B$15)</f>
        <v>0.07819843754</v>
      </c>
      <c r="X371" s="77">
        <f t="shared" si="5"/>
        <v>4881.474035</v>
      </c>
      <c r="Y371" s="77">
        <f>X371/offset(X371,'Parameters &amp; Main Results'!$B$32,0)</f>
        <v>22.69557149</v>
      </c>
      <c r="Z371" s="77">
        <f>sumproduct(X371:offset(X371,'Parameters &amp; Main Results'!$B$32-1,0) , 'Cash Flow Assist'!$P$11:offset('Cash Flow Assist'!$P$11,'Parameters &amp; Main Results'!$B$32-1,0)  )/offset(X371,'Parameters &amp; Main Results'!$B$32,0)</f>
        <v>7773.786135</v>
      </c>
      <c r="AA371" s="77">
        <f>sumproduct(X371:offset(X371,'Parameters &amp; Main Results'!$B$32-1,0),'Parameters &amp; Main Results'!$B$36:offset('Parameters &amp; Main Results'!$B$36,'Parameters &amp; Main Results'!$B$32-1,0)   )/offset(X371,'Parameters &amp; Main Results'!$B$32,0)</f>
        <v>1.335488947</v>
      </c>
      <c r="AB371" s="167">
        <f t="shared" si="6"/>
        <v>0</v>
      </c>
    </row>
    <row r="372">
      <c r="A372">
        <f t="shared" si="17"/>
        <v>7</v>
      </c>
      <c r="B372">
        <f t="shared" si="18"/>
        <v>1901</v>
      </c>
      <c r="C372" s="77">
        <f t="shared" si="3"/>
        <v>1901.5</v>
      </c>
      <c r="D372" s="159">
        <f t="shared" si="356"/>
        <v>578</v>
      </c>
      <c r="E372" s="162">
        <v>7.6116519</v>
      </c>
      <c r="F372" s="163">
        <v>761.3514</v>
      </c>
      <c r="G372" s="163">
        <v>393.2699</v>
      </c>
      <c r="H372" s="163">
        <v>480.13121234</v>
      </c>
      <c r="I372" s="163">
        <v>761.3514</v>
      </c>
      <c r="J372" s="163">
        <v>7.6116519</v>
      </c>
      <c r="K372" s="163">
        <v>7.6116519</v>
      </c>
      <c r="L372" s="163">
        <v>20.67</v>
      </c>
      <c r="M372" s="164">
        <v>23.14484855</v>
      </c>
      <c r="N372" s="19">
        <f t="shared" ref="N372:T372" si="373">F372/F371/$E372*$E371-1</f>
        <v>-0.0760953379</v>
      </c>
      <c r="O372" s="19">
        <f t="shared" si="373"/>
        <v>-0.01327724525</v>
      </c>
      <c r="P372" s="19">
        <f t="shared" si="373"/>
        <v>-0.00896191206</v>
      </c>
      <c r="Q372" s="19">
        <f t="shared" si="373"/>
        <v>-0.0760953379</v>
      </c>
      <c r="R372" s="19">
        <f t="shared" si="373"/>
        <v>0</v>
      </c>
      <c r="S372" s="19">
        <f t="shared" si="373"/>
        <v>0</v>
      </c>
      <c r="T372" s="19">
        <f t="shared" si="373"/>
        <v>-0.0125004521</v>
      </c>
      <c r="U372" s="166">
        <v>0.0</v>
      </c>
      <c r="V372" s="166">
        <v>0.0</v>
      </c>
      <c r="W372" s="19">
        <f t="array" ref="W372">mmult(N372:T372,'Parameters &amp; Main Results'!$B$6:$B$12)-'Parameters &amp; Main Results'!$B$16/12+mmult(U372:V372,'Parameters &amp; Main Results'!$B$14:$B$15)</f>
        <v>-0.0604324814</v>
      </c>
      <c r="X372" s="77">
        <f t="shared" si="5"/>
        <v>4527.435642</v>
      </c>
      <c r="Y372" s="77">
        <f>X372/offset(X372,'Parameters &amp; Main Results'!$B$32,0)</f>
        <v>20.57788997</v>
      </c>
      <c r="Z372" s="77">
        <f>sumproduct(X372:offset(X372,'Parameters &amp; Main Results'!$B$32-1,0) , 'Cash Flow Assist'!$P$11:offset('Cash Flow Assist'!$P$11,'Parameters &amp; Main Results'!$B$32-1,0)  )/offset(X372,'Parameters &amp; Main Results'!$B$32,0)</f>
        <v>7578.395275</v>
      </c>
      <c r="AA372" s="77">
        <f>sumproduct(X372:offset(X372,'Parameters &amp; Main Results'!$B$32-1,0),'Parameters &amp; Main Results'!$B$36:offset('Parameters &amp; Main Results'!$B$36,'Parameters &amp; Main Results'!$B$32-1,0)   )/offset(X372,'Parameters &amp; Main Results'!$B$32,0)</f>
        <v>1.298754388</v>
      </c>
      <c r="AB372" s="167">
        <f t="shared" si="6"/>
        <v>-0.0760953379</v>
      </c>
    </row>
    <row r="373">
      <c r="A373">
        <f t="shared" si="17"/>
        <v>8</v>
      </c>
      <c r="B373">
        <f t="shared" si="18"/>
        <v>1901</v>
      </c>
      <c r="C373" s="77">
        <f t="shared" si="3"/>
        <v>1901.583333</v>
      </c>
      <c r="D373" s="159">
        <f t="shared" si="356"/>
        <v>609</v>
      </c>
      <c r="E373" s="162">
        <v>7.70679289</v>
      </c>
      <c r="F373" s="163">
        <v>774.0674</v>
      </c>
      <c r="G373" s="163">
        <v>390.4938</v>
      </c>
      <c r="H373" s="163">
        <v>481.85168252</v>
      </c>
      <c r="I373" s="163">
        <v>774.0674</v>
      </c>
      <c r="J373" s="163">
        <v>7.70679289</v>
      </c>
      <c r="K373" s="163">
        <v>7.70679289</v>
      </c>
      <c r="L373" s="163">
        <v>20.67</v>
      </c>
      <c r="M373" s="164">
        <v>22.96236588</v>
      </c>
      <c r="N373" s="19">
        <f t="shared" ref="N373:T373" si="374">F373/F372/$E373*$E372-1</f>
        <v>0.004150612309</v>
      </c>
      <c r="O373" s="19">
        <f t="shared" si="374"/>
        <v>-0.01931695757</v>
      </c>
      <c r="P373" s="19">
        <f t="shared" si="374"/>
        <v>-0.008805985181</v>
      </c>
      <c r="Q373" s="19">
        <f t="shared" si="374"/>
        <v>0.004150612309</v>
      </c>
      <c r="R373" s="19">
        <f t="shared" si="374"/>
        <v>0</v>
      </c>
      <c r="S373" s="19">
        <f t="shared" si="374"/>
        <v>0</v>
      </c>
      <c r="T373" s="19">
        <f t="shared" si="374"/>
        <v>-0.01234508198</v>
      </c>
      <c r="U373" s="166">
        <v>0.0</v>
      </c>
      <c r="V373" s="166">
        <v>0.0</v>
      </c>
      <c r="W373" s="19">
        <f t="array" ref="W373">mmult(N373:T373,'Parameters &amp; Main Results'!$B$6:$B$12)-'Parameters &amp; Main Results'!$B$16/12+mmult(U373:V373,'Parameters &amp; Main Results'!$B$14:$B$15)</f>
        <v>-0.001757946828</v>
      </c>
      <c r="X373" s="77">
        <f t="shared" si="5"/>
        <v>4818.637887</v>
      </c>
      <c r="Y373" s="77">
        <f>X373/offset(X373,'Parameters &amp; Main Results'!$B$32,0)</f>
        <v>22.41801658</v>
      </c>
      <c r="Z373" s="77">
        <f>sumproduct(X373:offset(X373,'Parameters &amp; Main Results'!$B$32-1,0) , 'Cash Flow Assist'!$P$11:offset('Cash Flow Assist'!$P$11,'Parameters &amp; Main Results'!$B$32-1,0)  )/offset(X373,'Parameters &amp; Main Results'!$B$32,0)</f>
        <v>7737.099697</v>
      </c>
      <c r="AA373" s="77">
        <f>sumproduct(X373:offset(X373,'Parameters &amp; Main Results'!$B$32-1,0),'Parameters &amp; Main Results'!$B$36:offset('Parameters &amp; Main Results'!$B$36,'Parameters &amp; Main Results'!$B$32-1,0)   )/offset(X373,'Parameters &amp; Main Results'!$B$32,0)</f>
        <v>1.322403812</v>
      </c>
      <c r="AB373" s="167">
        <f t="shared" si="6"/>
        <v>-0.07226056783</v>
      </c>
    </row>
    <row r="374">
      <c r="A374">
        <f t="shared" si="17"/>
        <v>9</v>
      </c>
      <c r="B374">
        <f t="shared" si="18"/>
        <v>1901</v>
      </c>
      <c r="C374" s="77">
        <f t="shared" si="3"/>
        <v>1901.666667</v>
      </c>
      <c r="D374" s="159">
        <f t="shared" si="356"/>
        <v>639</v>
      </c>
      <c r="E374" s="162">
        <v>7.80194198</v>
      </c>
      <c r="F374" s="163">
        <v>772.482</v>
      </c>
      <c r="G374" s="163">
        <v>394.1125</v>
      </c>
      <c r="H374" s="163">
        <v>483.57831771</v>
      </c>
      <c r="I374" s="163">
        <v>772.482</v>
      </c>
      <c r="J374" s="163">
        <v>7.80194198</v>
      </c>
      <c r="K374" s="163">
        <v>7.80194198</v>
      </c>
      <c r="L374" s="163">
        <v>20.67</v>
      </c>
      <c r="M374" s="164">
        <v>22.59046832</v>
      </c>
      <c r="N374" s="19">
        <f t="shared" ref="N374:T374" si="375">F374/F373/$E374*$E373-1</f>
        <v>-0.01421872874</v>
      </c>
      <c r="O374" s="19">
        <f t="shared" si="375"/>
        <v>-0.003041596521</v>
      </c>
      <c r="P374" s="19">
        <f t="shared" si="375"/>
        <v>-0.008655932383</v>
      </c>
      <c r="Q374" s="19">
        <f t="shared" si="375"/>
        <v>-0.01421872874</v>
      </c>
      <c r="R374" s="19">
        <f t="shared" si="375"/>
        <v>0</v>
      </c>
      <c r="S374" s="19">
        <f t="shared" si="375"/>
        <v>0</v>
      </c>
      <c r="T374" s="19">
        <f t="shared" si="375"/>
        <v>-0.01219556493</v>
      </c>
      <c r="U374" s="166">
        <v>0.0</v>
      </c>
      <c r="V374" s="166">
        <v>0.0</v>
      </c>
      <c r="W374" s="19">
        <f t="array" ref="W374">mmult(N374:T374,'Parameters &amp; Main Results'!$B$6:$B$12)-'Parameters &amp; Main Results'!$B$16/12+mmult(U374:V374,'Parameters &amp; Main Results'!$B$14:$B$15)</f>
        <v>-0.01146611235</v>
      </c>
      <c r="X374" s="77">
        <f t="shared" si="5"/>
        <v>4827.123713</v>
      </c>
      <c r="Y374" s="77">
        <f>X374/offset(X374,'Parameters &amp; Main Results'!$B$32,0)</f>
        <v>22.77694401</v>
      </c>
      <c r="Z374" s="77">
        <f>sumproduct(X374:offset(X374,'Parameters &amp; Main Results'!$B$32-1,0) , 'Cash Flow Assist'!$P$11:offset('Cash Flow Assist'!$P$11,'Parameters &amp; Main Results'!$B$32-1,0)  )/offset(X374,'Parameters &amp; Main Results'!$B$32,0)</f>
        <v>7825.43398</v>
      </c>
      <c r="AA374" s="77">
        <f>sumproduct(X374:offset(X374,'Parameters &amp; Main Results'!$B$32-1,0),'Parameters &amp; Main Results'!$B$36:offset('Parameters &amp; Main Results'!$B$36,'Parameters &amp; Main Results'!$B$32-1,0)   )/offset(X374,'Parameters &amp; Main Results'!$B$32,0)</f>
        <v>1.334579056</v>
      </c>
      <c r="AB374" s="167">
        <f t="shared" si="6"/>
        <v>-0.08545184316</v>
      </c>
    </row>
    <row r="375">
      <c r="A375">
        <f t="shared" si="17"/>
        <v>10</v>
      </c>
      <c r="B375">
        <f t="shared" si="18"/>
        <v>1901</v>
      </c>
      <c r="C375" s="77">
        <f t="shared" si="3"/>
        <v>1901.75</v>
      </c>
      <c r="D375" s="159">
        <f t="shared" si="356"/>
        <v>670</v>
      </c>
      <c r="E375" s="162">
        <v>7.80194198</v>
      </c>
      <c r="F375" s="163">
        <v>766.083</v>
      </c>
      <c r="G375" s="163">
        <v>398.9808</v>
      </c>
      <c r="H375" s="163">
        <v>485.31114002</v>
      </c>
      <c r="I375" s="163">
        <v>766.083</v>
      </c>
      <c r="J375" s="163">
        <v>7.80194198</v>
      </c>
      <c r="K375" s="163">
        <v>7.80194198</v>
      </c>
      <c r="L375" s="163">
        <v>20.67</v>
      </c>
      <c r="M375" s="164">
        <v>22.25290162</v>
      </c>
      <c r="N375" s="19">
        <f t="shared" ref="N375:T375" si="376">F375/F374/$E375*$E374-1</f>
        <v>-0.008283688164</v>
      </c>
      <c r="O375" s="19">
        <f t="shared" si="376"/>
        <v>0.01235256431</v>
      </c>
      <c r="P375" s="19">
        <f t="shared" si="376"/>
        <v>0.003583333343</v>
      </c>
      <c r="Q375" s="19">
        <f t="shared" si="376"/>
        <v>-0.008283688164</v>
      </c>
      <c r="R375" s="19">
        <f t="shared" si="376"/>
        <v>0</v>
      </c>
      <c r="S375" s="19">
        <f t="shared" si="376"/>
        <v>0</v>
      </c>
      <c r="T375" s="19">
        <f t="shared" si="376"/>
        <v>0</v>
      </c>
      <c r="U375" s="166">
        <v>0.0</v>
      </c>
      <c r="V375" s="166">
        <v>0.0</v>
      </c>
      <c r="W375" s="19">
        <f t="array" ref="W375">mmult(N375:T375,'Parameters &amp; Main Results'!$B$6:$B$12)-'Parameters &amp; Main Results'!$B$16/12+mmult(U375:V375,'Parameters &amp; Main Results'!$B$14:$B$15)</f>
        <v>-0.003166291713</v>
      </c>
      <c r="X375" s="77">
        <f t="shared" si="5"/>
        <v>4883.114048</v>
      </c>
      <c r="Y375" s="77">
        <f>X375/offset(X375,'Parameters &amp; Main Results'!$B$32,0)</f>
        <v>22.7586104</v>
      </c>
      <c r="Z375" s="77">
        <f>sumproduct(X375:offset(X375,'Parameters &amp; Main Results'!$B$32-1,0) , 'Cash Flow Assist'!$P$11:offset('Cash Flow Assist'!$P$11,'Parameters &amp; Main Results'!$B$32-1,0)  )/offset(X375,'Parameters &amp; Main Results'!$B$32,0)</f>
        <v>7707.970131</v>
      </c>
      <c r="AA375" s="77">
        <f>sumproduct(X375:offset(X375,'Parameters &amp; Main Results'!$B$32-1,0),'Parameters &amp; Main Results'!$B$36:offset('Parameters &amp; Main Results'!$B$36,'Parameters &amp; Main Results'!$B$32-1,0)   )/offset(X375,'Parameters &amp; Main Results'!$B$32,0)</f>
        <v>1.312078944</v>
      </c>
      <c r="AB375" s="167">
        <f t="shared" si="6"/>
        <v>-0.0930276749</v>
      </c>
    </row>
    <row r="376">
      <c r="A376">
        <f t="shared" si="17"/>
        <v>11</v>
      </c>
      <c r="B376">
        <f t="shared" si="18"/>
        <v>1901</v>
      </c>
      <c r="C376" s="77">
        <f t="shared" si="3"/>
        <v>1901.833333</v>
      </c>
      <c r="D376" s="159">
        <f t="shared" si="356"/>
        <v>700</v>
      </c>
      <c r="E376" s="162">
        <v>7.89709107</v>
      </c>
      <c r="F376" s="163">
        <v>784.7972</v>
      </c>
      <c r="G376" s="163">
        <v>399.9341</v>
      </c>
      <c r="H376" s="163">
        <v>487.0501716</v>
      </c>
      <c r="I376" s="163">
        <v>784.7972</v>
      </c>
      <c r="J376" s="163">
        <v>7.89709107</v>
      </c>
      <c r="K376" s="163">
        <v>7.89709107</v>
      </c>
      <c r="L376" s="163">
        <v>20.67</v>
      </c>
      <c r="M376" s="164">
        <v>22.37507478</v>
      </c>
      <c r="N376" s="19">
        <f t="shared" ref="N376:T376" si="377">F376/F375/$E376*$E375-1</f>
        <v>0.01208546949</v>
      </c>
      <c r="O376" s="19">
        <f t="shared" si="377"/>
        <v>-0.009688075345</v>
      </c>
      <c r="P376" s="19">
        <f t="shared" si="377"/>
        <v>-0.008508466057</v>
      </c>
      <c r="Q376" s="19">
        <f t="shared" si="377"/>
        <v>0.01208546949</v>
      </c>
      <c r="R376" s="19">
        <f t="shared" si="377"/>
        <v>0</v>
      </c>
      <c r="S376" s="19">
        <f t="shared" si="377"/>
        <v>0</v>
      </c>
      <c r="T376" s="19">
        <f t="shared" si="377"/>
        <v>-0.01204862514</v>
      </c>
      <c r="U376" s="166">
        <v>0.0</v>
      </c>
      <c r="V376" s="166">
        <v>0.0</v>
      </c>
      <c r="W376" s="19">
        <f t="array" ref="W376">mmult(N376:T376,'Parameters &amp; Main Results'!$B$6:$B$12)-'Parameters &amp; Main Results'!$B$16/12+mmult(U376:V376,'Parameters &amp; Main Results'!$B$14:$B$15)</f>
        <v>0.006600416617</v>
      </c>
      <c r="X376" s="77">
        <f t="shared" si="5"/>
        <v>4898.624522</v>
      </c>
      <c r="Y376" s="77">
        <f>X376/offset(X376,'Parameters &amp; Main Results'!$B$32,0)</f>
        <v>23.40489528</v>
      </c>
      <c r="Z376" s="77">
        <f>sumproduct(X376:offset(X376,'Parameters &amp; Main Results'!$B$32-1,0) , 'Cash Flow Assist'!$P$11:offset('Cash Flow Assist'!$P$11,'Parameters &amp; Main Results'!$B$32-1,0)  )/offset(X376,'Parameters &amp; Main Results'!$B$32,0)</f>
        <v>7879.451893</v>
      </c>
      <c r="AA376" s="77">
        <f>sumproduct(X376:offset(X376,'Parameters &amp; Main Results'!$B$32-1,0),'Parameters &amp; Main Results'!$B$36:offset('Parameters &amp; Main Results'!$B$36,'Parameters &amp; Main Results'!$B$32-1,0)   )/offset(X376,'Parameters &amp; Main Results'!$B$32,0)</f>
        <v>1.33964735</v>
      </c>
      <c r="AB376" s="167">
        <f t="shared" si="6"/>
        <v>-0.08206648854</v>
      </c>
    </row>
    <row r="377">
      <c r="A377">
        <f t="shared" si="17"/>
        <v>12</v>
      </c>
      <c r="B377">
        <f t="shared" si="18"/>
        <v>1901</v>
      </c>
      <c r="C377" s="77">
        <f t="shared" si="3"/>
        <v>1901.916667</v>
      </c>
      <c r="D377" s="159">
        <f t="shared" si="356"/>
        <v>731</v>
      </c>
      <c r="E377" s="162">
        <v>7.99223207</v>
      </c>
      <c r="F377" s="163">
        <v>774.5645</v>
      </c>
      <c r="G377" s="163">
        <v>401.2527</v>
      </c>
      <c r="H377" s="163">
        <v>488.79543472</v>
      </c>
      <c r="I377" s="163">
        <v>774.5645</v>
      </c>
      <c r="J377" s="163">
        <v>7.99223207</v>
      </c>
      <c r="K377" s="163">
        <v>7.99223207</v>
      </c>
      <c r="L377" s="163">
        <v>20.67</v>
      </c>
      <c r="M377" s="164">
        <v>21.68021514</v>
      </c>
      <c r="N377" s="19">
        <f t="shared" ref="N377:T377" si="378">F377/F376/$E377*$E376-1</f>
        <v>-0.02478762439</v>
      </c>
      <c r="O377" s="19">
        <f t="shared" si="378"/>
        <v>-0.008646389279</v>
      </c>
      <c r="P377" s="19">
        <f t="shared" si="378"/>
        <v>-0.008363507174</v>
      </c>
      <c r="Q377" s="19">
        <f t="shared" si="378"/>
        <v>-0.02478762439</v>
      </c>
      <c r="R377" s="19">
        <f t="shared" si="378"/>
        <v>0</v>
      </c>
      <c r="S377" s="19">
        <f t="shared" si="378"/>
        <v>0</v>
      </c>
      <c r="T377" s="19">
        <f t="shared" si="378"/>
        <v>-0.01190418386</v>
      </c>
      <c r="U377" s="166">
        <v>0.0</v>
      </c>
      <c r="V377" s="166">
        <v>0.0</v>
      </c>
      <c r="W377" s="19">
        <f t="array" ref="W377">mmult(N377:T377,'Parameters &amp; Main Results'!$B$6:$B$12)-'Parameters &amp; Main Results'!$B$16/12+mmult(U377:V377,'Parameters &amp; Main Results'!$B$14:$B$15)</f>
        <v>-0.02079398228</v>
      </c>
      <c r="X377" s="77">
        <f t="shared" si="5"/>
        <v>4866.503571</v>
      </c>
      <c r="Y377" s="77">
        <f>X377/offset(X377,'Parameters &amp; Main Results'!$B$32,0)</f>
        <v>23.98890648</v>
      </c>
      <c r="Z377" s="77">
        <f>sumproduct(X377:offset(X377,'Parameters &amp; Main Results'!$B$32-1,0) , 'Cash Flow Assist'!$P$11:offset('Cash Flow Assist'!$P$11,'Parameters &amp; Main Results'!$B$32-1,0)  )/offset(X377,'Parameters &amp; Main Results'!$B$32,0)</f>
        <v>8106.253962</v>
      </c>
      <c r="AA377" s="77">
        <f>sumproduct(X377:offset(X377,'Parameters &amp; Main Results'!$B$32-1,0),'Parameters &amp; Main Results'!$B$36:offset('Parameters &amp; Main Results'!$B$36,'Parameters &amp; Main Results'!$B$32-1,0)   )/offset(X377,'Parameters &amp; Main Results'!$B$32,0)</f>
        <v>1.376161231</v>
      </c>
      <c r="AB377" s="167">
        <f t="shared" si="6"/>
        <v>-0.1048198796</v>
      </c>
    </row>
    <row r="378">
      <c r="A378">
        <f t="shared" si="17"/>
        <v>1</v>
      </c>
      <c r="B378">
        <f t="shared" si="18"/>
        <v>1902</v>
      </c>
      <c r="C378" s="77">
        <f t="shared" si="3"/>
        <v>1902</v>
      </c>
      <c r="D378" s="159">
        <f t="shared" si="356"/>
        <v>762</v>
      </c>
      <c r="E378" s="162">
        <v>7.89709107</v>
      </c>
      <c r="F378" s="163">
        <v>793.5205</v>
      </c>
      <c r="G378" s="163">
        <v>402.9263</v>
      </c>
      <c r="H378" s="163">
        <v>490.71803009</v>
      </c>
      <c r="I378" s="163">
        <v>793.5205</v>
      </c>
      <c r="J378" s="163">
        <v>7.89709107</v>
      </c>
      <c r="K378" s="163">
        <v>7.89709107</v>
      </c>
      <c r="L378" s="163">
        <v>20.67</v>
      </c>
      <c r="M378" s="164">
        <v>22.3402908</v>
      </c>
      <c r="N378" s="19">
        <f t="shared" ref="N378:T378" si="379">F378/F377/$E378*$E377-1</f>
        <v>0.03681555008</v>
      </c>
      <c r="O378" s="19">
        <f t="shared" si="379"/>
        <v>0.01626878817</v>
      </c>
      <c r="P378" s="19">
        <f t="shared" si="379"/>
        <v>0.01602832126</v>
      </c>
      <c r="Q378" s="19">
        <f t="shared" si="379"/>
        <v>0.03681555008</v>
      </c>
      <c r="R378" s="19">
        <f t="shared" si="379"/>
        <v>0</v>
      </c>
      <c r="S378" s="19">
        <f t="shared" si="379"/>
        <v>0</v>
      </c>
      <c r="T378" s="19">
        <f t="shared" si="379"/>
        <v>0.01204760071</v>
      </c>
      <c r="U378" s="166">
        <v>0.0</v>
      </c>
      <c r="V378" s="166">
        <v>0.0</v>
      </c>
      <c r="W378" s="19">
        <f t="array" ref="W378">mmult(N378:T378,'Parameters &amp; Main Results'!$B$6:$B$12)-'Parameters &amp; Main Results'!$B$16/12+mmult(U378:V378,'Parameters &amp; Main Results'!$B$14:$B$15)</f>
        <v>0.03163719294</v>
      </c>
      <c r="X378" s="77">
        <f t="shared" si="5"/>
        <v>4969.84647</v>
      </c>
      <c r="Y378" s="77">
        <f>X378/offset(X378,'Parameters &amp; Main Results'!$B$32,0)</f>
        <v>24.53604659</v>
      </c>
      <c r="Z378" s="77">
        <f>sumproduct(X378:offset(X378,'Parameters &amp; Main Results'!$B$32-1,0) , 'Cash Flow Assist'!$P$11:offset('Cash Flow Assist'!$P$11,'Parameters &amp; Main Results'!$B$32-1,0)  )/offset(X378,'Parameters &amp; Main Results'!$B$32,0)</f>
        <v>8095.711626</v>
      </c>
      <c r="AA378" s="77">
        <f>sumproduct(X378:offset(X378,'Parameters &amp; Main Results'!$B$32-1,0),'Parameters &amp; Main Results'!$B$36:offset('Parameters &amp; Main Results'!$B$36,'Parameters &amp; Main Results'!$B$32-1,0)   )/offset(X378,'Parameters &amp; Main Results'!$B$32,0)</f>
        <v>1.372790621</v>
      </c>
      <c r="AB378" s="167">
        <f t="shared" si="6"/>
        <v>-0.07186333109</v>
      </c>
    </row>
    <row r="379">
      <c r="A379">
        <f t="shared" si="17"/>
        <v>2</v>
      </c>
      <c r="B379">
        <f t="shared" si="18"/>
        <v>1902</v>
      </c>
      <c r="C379" s="77">
        <f t="shared" si="3"/>
        <v>1902.083333</v>
      </c>
      <c r="D379" s="159">
        <f t="shared" si="356"/>
        <v>790</v>
      </c>
      <c r="E379" s="162">
        <v>7.89709107</v>
      </c>
      <c r="F379" s="163">
        <v>802.7223</v>
      </c>
      <c r="G379" s="163">
        <v>403.8865</v>
      </c>
      <c r="H379" s="163">
        <v>492.64818768</v>
      </c>
      <c r="I379" s="163">
        <v>802.7223</v>
      </c>
      <c r="J379" s="163">
        <v>7.89709107</v>
      </c>
      <c r="K379" s="163">
        <v>7.89709107</v>
      </c>
      <c r="L379" s="163">
        <v>20.67</v>
      </c>
      <c r="M379" s="164">
        <v>22.45995745</v>
      </c>
      <c r="N379" s="19">
        <f t="shared" ref="N379:T379" si="380">F379/F378/$E379*$E378-1</f>
        <v>0.01159617174</v>
      </c>
      <c r="O379" s="19">
        <f t="shared" si="380"/>
        <v>0.002383066084</v>
      </c>
      <c r="P379" s="19">
        <f t="shared" si="380"/>
        <v>0.003933333343</v>
      </c>
      <c r="Q379" s="19">
        <f t="shared" si="380"/>
        <v>0.01159617174</v>
      </c>
      <c r="R379" s="19">
        <f t="shared" si="380"/>
        <v>0</v>
      </c>
      <c r="S379" s="19">
        <f t="shared" si="380"/>
        <v>0</v>
      </c>
      <c r="T379" s="19">
        <f t="shared" si="380"/>
        <v>0</v>
      </c>
      <c r="U379" s="166">
        <v>0.0</v>
      </c>
      <c r="V379" s="166">
        <v>0.0</v>
      </c>
      <c r="W379" s="19">
        <f t="array" ref="W379">mmult(N379:T379,'Parameters &amp; Main Results'!$B$6:$B$12)-'Parameters &amp; Main Results'!$B$16/12+mmult(U379:V379,'Parameters &amp; Main Results'!$B$14:$B$15)</f>
        <v>0.009251228662</v>
      </c>
      <c r="X379" s="77">
        <f t="shared" si="5"/>
        <v>4817.436308</v>
      </c>
      <c r="Y379" s="77">
        <f>X379/offset(X379,'Parameters &amp; Main Results'!$B$32,0)</f>
        <v>23.12706707</v>
      </c>
      <c r="Z379" s="77">
        <f>sumproduct(X379:offset(X379,'Parameters &amp; Main Results'!$B$32-1,0) , 'Cash Flow Assist'!$P$11:offset('Cash Flow Assist'!$P$11,'Parameters &amp; Main Results'!$B$32-1,0)  )/offset(X379,'Parameters &amp; Main Results'!$B$32,0)</f>
        <v>7849.347624</v>
      </c>
      <c r="AA379" s="77">
        <f>sumproduct(X379:offset(X379,'Parameters &amp; Main Results'!$B$32-1,0),'Parameters &amp; Main Results'!$B$36:offset('Parameters &amp; Main Results'!$B$36,'Parameters &amp; Main Results'!$B$32-1,0)   )/offset(X379,'Parameters &amp; Main Results'!$B$32,0)</f>
        <v>1.330143462</v>
      </c>
      <c r="AB379" s="167">
        <f t="shared" si="6"/>
        <v>-0.06110049887</v>
      </c>
    </row>
    <row r="380">
      <c r="A380">
        <f t="shared" si="17"/>
        <v>3</v>
      </c>
      <c r="B380">
        <f t="shared" si="18"/>
        <v>1902</v>
      </c>
      <c r="C380" s="77">
        <f t="shared" si="3"/>
        <v>1902.166667</v>
      </c>
      <c r="D380" s="159">
        <f t="shared" si="356"/>
        <v>821</v>
      </c>
      <c r="E380" s="162">
        <v>7.89709107</v>
      </c>
      <c r="F380" s="163">
        <v>806.1534</v>
      </c>
      <c r="G380" s="163">
        <v>404.849</v>
      </c>
      <c r="H380" s="163">
        <v>494.58593722</v>
      </c>
      <c r="I380" s="163">
        <v>806.1534</v>
      </c>
      <c r="J380" s="163">
        <v>7.89709107</v>
      </c>
      <c r="K380" s="163">
        <v>7.89709107</v>
      </c>
      <c r="L380" s="163">
        <v>20.67</v>
      </c>
      <c r="M380" s="164">
        <v>22.41065229</v>
      </c>
      <c r="N380" s="19">
        <f t="shared" ref="N380:T380" si="381">F380/F379/$E380*$E379-1</f>
        <v>0.004274329989</v>
      </c>
      <c r="O380" s="19">
        <f t="shared" si="381"/>
        <v>0.002383095251</v>
      </c>
      <c r="P380" s="19">
        <f t="shared" si="381"/>
        <v>0.003933333337</v>
      </c>
      <c r="Q380" s="19">
        <f t="shared" si="381"/>
        <v>0.004274329989</v>
      </c>
      <c r="R380" s="19">
        <f t="shared" si="381"/>
        <v>0</v>
      </c>
      <c r="S380" s="19">
        <f t="shared" si="381"/>
        <v>0</v>
      </c>
      <c r="T380" s="19">
        <f t="shared" si="381"/>
        <v>0</v>
      </c>
      <c r="U380" s="166">
        <v>0.0</v>
      </c>
      <c r="V380" s="166">
        <v>0.0</v>
      </c>
      <c r="W380" s="19">
        <f t="array" ref="W380">mmult(N380:T380,'Parameters &amp; Main Results'!$B$6:$B$12)-'Parameters &amp; Main Results'!$B$16/12+mmult(U380:V380,'Parameters &amp; Main Results'!$B$14:$B$15)</f>
        <v>0.003759854638</v>
      </c>
      <c r="X380" s="77">
        <f t="shared" si="5"/>
        <v>4773.277626</v>
      </c>
      <c r="Y380" s="77">
        <f>X380/offset(X380,'Parameters &amp; Main Results'!$B$32,0)</f>
        <v>23.24830504</v>
      </c>
      <c r="Z380" s="77">
        <f>sumproduct(X380:offset(X380,'Parameters &amp; Main Results'!$B$32-1,0) , 'Cash Flow Assist'!$P$11:offset('Cash Flow Assist'!$P$11,'Parameters &amp; Main Results'!$B$32-1,0)  )/offset(X380,'Parameters &amp; Main Results'!$B$32,0)</f>
        <v>7941.043843</v>
      </c>
      <c r="AA380" s="77">
        <f>sumproduct(X380:offset(X380,'Parameters &amp; Main Results'!$B$32-1,0),'Parameters &amp; Main Results'!$B$36:offset('Parameters &amp; Main Results'!$B$36,'Parameters &amp; Main Results'!$B$32-1,0)   )/offset(X380,'Parameters &amp; Main Results'!$B$32,0)</f>
        <v>1.344661732</v>
      </c>
      <c r="AB380" s="167">
        <f t="shared" si="6"/>
        <v>-0.05708733258</v>
      </c>
    </row>
    <row r="381">
      <c r="A381">
        <f t="shared" si="17"/>
        <v>4</v>
      </c>
      <c r="B381">
        <f t="shared" si="18"/>
        <v>1902</v>
      </c>
      <c r="C381" s="77">
        <f t="shared" si="3"/>
        <v>1902.25</v>
      </c>
      <c r="D381" s="159">
        <f t="shared" si="356"/>
        <v>851</v>
      </c>
      <c r="E381" s="162">
        <v>7.99223207</v>
      </c>
      <c r="F381" s="163">
        <v>836.1405</v>
      </c>
      <c r="G381" s="163">
        <v>405.446</v>
      </c>
      <c r="H381" s="163">
        <v>496.53130857</v>
      </c>
      <c r="I381" s="163">
        <v>836.1405</v>
      </c>
      <c r="J381" s="163">
        <v>7.99223207</v>
      </c>
      <c r="K381" s="163">
        <v>7.99223207</v>
      </c>
      <c r="L381" s="163">
        <v>20.67</v>
      </c>
      <c r="M381" s="164">
        <v>22.8231087</v>
      </c>
      <c r="N381" s="19">
        <f t="shared" ref="N381:T381" si="382">F381/F380/$E381*$E380-1</f>
        <v>0.02485076631</v>
      </c>
      <c r="O381" s="19">
        <f t="shared" si="382"/>
        <v>-0.01044711418</v>
      </c>
      <c r="P381" s="19">
        <f t="shared" si="382"/>
        <v>-0.008017673654</v>
      </c>
      <c r="Q381" s="19">
        <f t="shared" si="382"/>
        <v>0.02485076631</v>
      </c>
      <c r="R381" s="19">
        <f t="shared" si="382"/>
        <v>0</v>
      </c>
      <c r="S381" s="19">
        <f t="shared" si="382"/>
        <v>0</v>
      </c>
      <c r="T381" s="19">
        <f t="shared" si="382"/>
        <v>-0.01190418386</v>
      </c>
      <c r="U381" s="166">
        <v>0.0</v>
      </c>
      <c r="V381" s="166">
        <v>0.0</v>
      </c>
      <c r="W381" s="19">
        <f t="array" ref="W381">mmult(N381:T381,'Parameters &amp; Main Results'!$B$6:$B$12)-'Parameters &amp; Main Results'!$B$16/12+mmult(U381:V381,'Parameters &amp; Main Results'!$B$14:$B$15)</f>
        <v>0.01598462952</v>
      </c>
      <c r="X381" s="77">
        <f t="shared" si="5"/>
        <v>4755.39802</v>
      </c>
      <c r="Y381" s="77">
        <f>X381/offset(X381,'Parameters &amp; Main Results'!$B$32,0)</f>
        <v>23.14007332</v>
      </c>
      <c r="Z381" s="77">
        <f>sumproduct(X381:offset(X381,'Parameters &amp; Main Results'!$B$32-1,0) , 'Cash Flow Assist'!$P$11:offset('Cash Flow Assist'!$P$11,'Parameters &amp; Main Results'!$B$32-1,0)  )/offset(X381,'Parameters &amp; Main Results'!$B$32,0)</f>
        <v>7911.564758</v>
      </c>
      <c r="AA381" s="77">
        <f>sumproduct(X381:offset(X381,'Parameters &amp; Main Results'!$B$32-1,0),'Parameters &amp; Main Results'!$B$36:offset('Parameters &amp; Main Results'!$B$36,'Parameters &amp; Main Results'!$B$32-1,0)   )/offset(X381,'Parameters &amp; Main Results'!$B$32,0)</f>
        <v>1.338749753</v>
      </c>
      <c r="AB381" s="167">
        <f t="shared" si="6"/>
        <v>-0.03365523022</v>
      </c>
    </row>
    <row r="382">
      <c r="A382">
        <f t="shared" si="17"/>
        <v>5</v>
      </c>
      <c r="B382">
        <f t="shared" si="18"/>
        <v>1902</v>
      </c>
      <c r="C382" s="77">
        <f t="shared" si="3"/>
        <v>1902.333333</v>
      </c>
      <c r="D382" s="159">
        <f t="shared" si="356"/>
        <v>882</v>
      </c>
      <c r="E382" s="162">
        <v>8.08738116</v>
      </c>
      <c r="F382" s="163">
        <v>836.5315</v>
      </c>
      <c r="G382" s="163">
        <v>405.692</v>
      </c>
      <c r="H382" s="163">
        <v>498.48433172</v>
      </c>
      <c r="I382" s="163">
        <v>836.5315</v>
      </c>
      <c r="J382" s="163">
        <v>8.08738116</v>
      </c>
      <c r="K382" s="163">
        <v>8.08738116</v>
      </c>
      <c r="L382" s="163">
        <v>20.67</v>
      </c>
      <c r="M382" s="164">
        <v>22.42795449</v>
      </c>
      <c r="N382" s="19">
        <f t="shared" ref="N382:T382" si="383">F382/F381/$E382*$E381-1</f>
        <v>-0.01130300682</v>
      </c>
      <c r="O382" s="19">
        <f t="shared" si="383"/>
        <v>-0.01116552903</v>
      </c>
      <c r="P382" s="19">
        <f t="shared" si="383"/>
        <v>-0.007878072751</v>
      </c>
      <c r="Q382" s="19">
        <f t="shared" si="383"/>
        <v>-0.01130300682</v>
      </c>
      <c r="R382" s="19">
        <f t="shared" si="383"/>
        <v>0</v>
      </c>
      <c r="S382" s="19">
        <f t="shared" si="383"/>
        <v>0</v>
      </c>
      <c r="T382" s="19">
        <f t="shared" si="383"/>
        <v>-0.01176512991</v>
      </c>
      <c r="U382" s="166">
        <v>0.0</v>
      </c>
      <c r="V382" s="166">
        <v>0.0</v>
      </c>
      <c r="W382" s="19">
        <f t="array" ref="W382">mmult(N382:T382,'Parameters &amp; Main Results'!$B$6:$B$12)-'Parameters &amp; Main Results'!$B$16/12+mmult(U382:V382,'Parameters &amp; Main Results'!$B$14:$B$15)</f>
        <v>-0.01131030404</v>
      </c>
      <c r="X382" s="77">
        <f t="shared" si="5"/>
        <v>4680.580672</v>
      </c>
      <c r="Y382" s="77">
        <f>X382/offset(X382,'Parameters &amp; Main Results'!$B$32,0)</f>
        <v>21.74816519</v>
      </c>
      <c r="Z382" s="77">
        <f>sumproduct(X382:offset(X382,'Parameters &amp; Main Results'!$B$32-1,0) , 'Cash Flow Assist'!$P$11:offset('Cash Flow Assist'!$P$11,'Parameters &amp; Main Results'!$B$32-1,0)  )/offset(X382,'Parameters &amp; Main Results'!$B$32,0)</f>
        <v>7533.388497</v>
      </c>
      <c r="AA382" s="77">
        <f>sumproduct(X382:offset(X382,'Parameters &amp; Main Results'!$B$32-1,0),'Parameters &amp; Main Results'!$B$36:offset('Parameters &amp; Main Results'!$B$36,'Parameters &amp; Main Results'!$B$32-1,0)   )/offset(X382,'Parameters &amp; Main Results'!$B$32,0)</f>
        <v>1.274479431</v>
      </c>
      <c r="AB382" s="167">
        <f t="shared" si="6"/>
        <v>-0.04457783175</v>
      </c>
    </row>
    <row r="383">
      <c r="A383">
        <f t="shared" si="17"/>
        <v>6</v>
      </c>
      <c r="B383">
        <f t="shared" si="18"/>
        <v>1902</v>
      </c>
      <c r="C383" s="77">
        <f t="shared" si="3"/>
        <v>1902.416667</v>
      </c>
      <c r="D383" s="159">
        <f t="shared" si="356"/>
        <v>912</v>
      </c>
      <c r="E383" s="162">
        <v>8.18251405</v>
      </c>
      <c r="F383" s="163">
        <v>834.0476</v>
      </c>
      <c r="G383" s="163">
        <v>395.3956</v>
      </c>
      <c r="H383" s="163">
        <v>500.44503675</v>
      </c>
      <c r="I383" s="163">
        <v>834.0476</v>
      </c>
      <c r="J383" s="163">
        <v>8.18251405</v>
      </c>
      <c r="K383" s="163">
        <v>8.18251405</v>
      </c>
      <c r="L383" s="163">
        <v>20.67</v>
      </c>
      <c r="M383" s="164">
        <v>21.9637423</v>
      </c>
      <c r="N383" s="19">
        <f t="shared" ref="N383:T383" si="384">F383/F382/$E383*$E382-1</f>
        <v>-0.01456112689</v>
      </c>
      <c r="O383" s="19">
        <f t="shared" si="384"/>
        <v>-0.03671113388</v>
      </c>
      <c r="P383" s="19">
        <f t="shared" si="384"/>
        <v>-0.007738761443</v>
      </c>
      <c r="Q383" s="19">
        <f t="shared" si="384"/>
        <v>-0.01456112689</v>
      </c>
      <c r="R383" s="19">
        <f t="shared" si="384"/>
        <v>0</v>
      </c>
      <c r="S383" s="19">
        <f t="shared" si="384"/>
        <v>0</v>
      </c>
      <c r="T383" s="19">
        <f t="shared" si="384"/>
        <v>-0.01162636439</v>
      </c>
      <c r="U383" s="166">
        <v>0.0</v>
      </c>
      <c r="V383" s="166">
        <v>0.0</v>
      </c>
      <c r="W383" s="19">
        <f t="array" ref="W383">mmult(N383:T383,'Parameters &amp; Main Results'!$B$6:$B$12)-'Parameters &amp; Main Results'!$B$16/12+mmult(U383:V383,'Parameters &amp; Main Results'!$B$14:$B$15)</f>
        <v>-0.0201402953</v>
      </c>
      <c r="X383" s="77">
        <f t="shared" si="5"/>
        <v>4734.125066</v>
      </c>
      <c r="Y383" s="77">
        <f>X383/offset(X383,'Parameters &amp; Main Results'!$B$32,0)</f>
        <v>20.60012098</v>
      </c>
      <c r="Z383" s="77">
        <f>sumproduct(X383:offset(X383,'Parameters &amp; Main Results'!$B$32-1,0) , 'Cash Flow Assist'!$P$11:offset('Cash Flow Assist'!$P$11,'Parameters &amp; Main Results'!$B$32-1,0)  )/offset(X383,'Parameters &amp; Main Results'!$B$32,0)</f>
        <v>7035.57753</v>
      </c>
      <c r="AA383" s="77">
        <f>sumproduct(X383:offset(X383,'Parameters &amp; Main Results'!$B$32-1,0),'Parameters &amp; Main Results'!$B$36:offset('Parameters &amp; Main Results'!$B$36,'Parameters &amp; Main Results'!$B$32-1,0)   )/offset(X383,'Parameters &amp; Main Results'!$B$32,0)</f>
        <v>1.190678456</v>
      </c>
      <c r="AB383" s="167">
        <f t="shared" si="6"/>
        <v>-0.05848985517</v>
      </c>
    </row>
    <row r="384">
      <c r="A384">
        <f t="shared" si="17"/>
        <v>7</v>
      </c>
      <c r="B384">
        <f t="shared" si="18"/>
        <v>1902</v>
      </c>
      <c r="C384" s="77">
        <f t="shared" si="3"/>
        <v>1902.5</v>
      </c>
      <c r="D384" s="159">
        <f t="shared" si="356"/>
        <v>943</v>
      </c>
      <c r="E384" s="162">
        <v>8.18251405</v>
      </c>
      <c r="F384" s="163">
        <v>855.3994</v>
      </c>
      <c r="G384" s="163">
        <v>386.1671</v>
      </c>
      <c r="H384" s="163">
        <v>502.4134539</v>
      </c>
      <c r="I384" s="163">
        <v>855.3994</v>
      </c>
      <c r="J384" s="163">
        <v>8.18251405</v>
      </c>
      <c r="K384" s="163">
        <v>8.18251405</v>
      </c>
      <c r="L384" s="163">
        <v>20.67</v>
      </c>
      <c r="M384" s="164">
        <v>22.38568659</v>
      </c>
      <c r="N384" s="19">
        <f t="shared" ref="N384:T384" si="385">F384/F383/$E384*$E383-1</f>
        <v>0.02560021754</v>
      </c>
      <c r="O384" s="19">
        <f t="shared" si="385"/>
        <v>-0.02333991577</v>
      </c>
      <c r="P384" s="19">
        <f t="shared" si="385"/>
        <v>0.003933333344</v>
      </c>
      <c r="Q384" s="19">
        <f t="shared" si="385"/>
        <v>0.02560021754</v>
      </c>
      <c r="R384" s="19">
        <f t="shared" si="385"/>
        <v>0</v>
      </c>
      <c r="S384" s="19">
        <f t="shared" si="385"/>
        <v>0</v>
      </c>
      <c r="T384" s="19">
        <f t="shared" si="385"/>
        <v>0</v>
      </c>
      <c r="U384" s="166">
        <v>0.0</v>
      </c>
      <c r="V384" s="166">
        <v>0.0</v>
      </c>
      <c r="W384" s="19">
        <f t="array" ref="W384">mmult(N384:T384,'Parameters &amp; Main Results'!$B$6:$B$12)-'Parameters &amp; Main Results'!$B$16/12+mmult(U384:V384,'Parameters &amp; Main Results'!$B$14:$B$15)</f>
        <v>0.01332351755</v>
      </c>
      <c r="X384" s="77">
        <f t="shared" si="5"/>
        <v>4831.431524</v>
      </c>
      <c r="Y384" s="77">
        <f>X384/offset(X384,'Parameters &amp; Main Results'!$B$32,0)</f>
        <v>19.77179992</v>
      </c>
      <c r="Z384" s="77">
        <f>sumproduct(X384:offset(X384,'Parameters &amp; Main Results'!$B$32-1,0) , 'Cash Flow Assist'!$P$11:offset('Cash Flow Assist'!$P$11,'Parameters &amp; Main Results'!$B$32-1,0)  )/offset(X384,'Parameters &amp; Main Results'!$B$32,0)</f>
        <v>6598.246203</v>
      </c>
      <c r="AA384" s="77">
        <f>sumproduct(X384:offset(X384,'Parameters &amp; Main Results'!$B$32-1,0),'Parameters &amp; Main Results'!$B$36:offset('Parameters &amp; Main Results'!$B$36,'Parameters &amp; Main Results'!$B$32-1,0)   )/offset(X384,'Parameters &amp; Main Results'!$B$32,0)</f>
        <v>1.117907047</v>
      </c>
      <c r="AB384" s="167">
        <f t="shared" si="6"/>
        <v>-0.03438699065</v>
      </c>
    </row>
    <row r="385">
      <c r="A385">
        <f t="shared" si="17"/>
        <v>8</v>
      </c>
      <c r="B385">
        <f t="shared" si="18"/>
        <v>1902</v>
      </c>
      <c r="C385" s="77">
        <f t="shared" si="3"/>
        <v>1902.583333</v>
      </c>
      <c r="D385" s="159">
        <f t="shared" si="356"/>
        <v>974</v>
      </c>
      <c r="E385" s="162">
        <v>8.08738116</v>
      </c>
      <c r="F385" s="163">
        <v>880.8163</v>
      </c>
      <c r="G385" s="163">
        <v>387.4988</v>
      </c>
      <c r="H385" s="163">
        <v>504.38961348</v>
      </c>
      <c r="I385" s="163">
        <v>880.8163</v>
      </c>
      <c r="J385" s="163">
        <v>8.08738116</v>
      </c>
      <c r="K385" s="163">
        <v>8.08738116</v>
      </c>
      <c r="L385" s="163">
        <v>20.67</v>
      </c>
      <c r="M385" s="164">
        <v>23.22114901</v>
      </c>
      <c r="N385" s="19">
        <f t="shared" ref="N385:T385" si="386">F385/F384/$E385*$E384-1</f>
        <v>0.04182613855</v>
      </c>
      <c r="O385" s="19">
        <f t="shared" si="386"/>
        <v>0.01525219915</v>
      </c>
      <c r="P385" s="19">
        <f t="shared" si="386"/>
        <v>0.01574272841</v>
      </c>
      <c r="Q385" s="19">
        <f t="shared" si="386"/>
        <v>0.04182613855</v>
      </c>
      <c r="R385" s="19">
        <f t="shared" si="386"/>
        <v>0</v>
      </c>
      <c r="S385" s="19">
        <f t="shared" si="386"/>
        <v>0</v>
      </c>
      <c r="T385" s="19">
        <f t="shared" si="386"/>
        <v>0.01176312679</v>
      </c>
      <c r="U385" s="166">
        <v>0.0</v>
      </c>
      <c r="V385" s="166">
        <v>0.0</v>
      </c>
      <c r="W385" s="19">
        <f t="array" ref="W385">mmult(N385:T385,'Parameters &amp; Main Results'!$B$6:$B$12)-'Parameters &amp; Main Results'!$B$16/12+mmult(U385:V385,'Parameters &amp; Main Results'!$B$14:$B$15)</f>
        <v>0.03514098703</v>
      </c>
      <c r="X385" s="77">
        <f t="shared" si="5"/>
        <v>4767.906241</v>
      </c>
      <c r="Y385" s="77">
        <f>X385/offset(X385,'Parameters &amp; Main Results'!$B$32,0)</f>
        <v>20.4811441</v>
      </c>
      <c r="Z385" s="77">
        <f>sumproduct(X385:offset(X385,'Parameters &amp; Main Results'!$B$32-1,0) , 'Cash Flow Assist'!$P$11:offset('Cash Flow Assist'!$P$11,'Parameters &amp; Main Results'!$B$32-1,0)  )/offset(X385,'Parameters &amp; Main Results'!$B$32,0)</f>
        <v>6906.330061</v>
      </c>
      <c r="AA385" s="77">
        <f>sumproduct(X385:offset(X385,'Parameters &amp; Main Results'!$B$32-1,0),'Parameters &amp; Main Results'!$B$36:offset('Parameters &amp; Main Results'!$B$36,'Parameters &amp; Main Results'!$B$32-1,0)   )/offset(X385,'Parameters &amp; Main Results'!$B$32,0)</f>
        <v>1.171227722</v>
      </c>
      <c r="AB385" s="167">
        <f t="shared" si="6"/>
        <v>0</v>
      </c>
    </row>
    <row r="386">
      <c r="A386">
        <f t="shared" si="17"/>
        <v>9</v>
      </c>
      <c r="B386">
        <f t="shared" si="18"/>
        <v>1902</v>
      </c>
      <c r="C386" s="77">
        <f t="shared" si="3"/>
        <v>1902.666667</v>
      </c>
      <c r="D386" s="159">
        <f t="shared" si="356"/>
        <v>1004</v>
      </c>
      <c r="E386" s="162">
        <v>8.18251405</v>
      </c>
      <c r="F386" s="163">
        <v>885.386</v>
      </c>
      <c r="G386" s="163">
        <v>402.3977</v>
      </c>
      <c r="H386" s="163">
        <v>506.37354596</v>
      </c>
      <c r="I386" s="163">
        <v>885.386</v>
      </c>
      <c r="J386" s="163">
        <v>8.18251405</v>
      </c>
      <c r="K386" s="163">
        <v>8.18251405</v>
      </c>
      <c r="L386" s="163">
        <v>20.67</v>
      </c>
      <c r="M386" s="164">
        <v>22.85656638</v>
      </c>
      <c r="N386" s="19">
        <f t="shared" ref="N386:T386" si="387">F386/F385/$E386*$E385-1</f>
        <v>-0.006498653879</v>
      </c>
      <c r="O386" s="19">
        <f t="shared" si="387"/>
        <v>0.02637550802</v>
      </c>
      <c r="P386" s="19">
        <f t="shared" si="387"/>
        <v>-0.007738761426</v>
      </c>
      <c r="Q386" s="19">
        <f t="shared" si="387"/>
        <v>-0.006498653879</v>
      </c>
      <c r="R386" s="19">
        <f t="shared" si="387"/>
        <v>0</v>
      </c>
      <c r="S386" s="19">
        <f t="shared" si="387"/>
        <v>0</v>
      </c>
      <c r="T386" s="19">
        <f t="shared" si="387"/>
        <v>-0.01162636439</v>
      </c>
      <c r="U386" s="166">
        <v>0.0</v>
      </c>
      <c r="V386" s="166">
        <v>0.0</v>
      </c>
      <c r="W386" s="19">
        <f t="array" ref="W386">mmult(N386:T386,'Parameters &amp; Main Results'!$B$6:$B$12)-'Parameters &amp; Main Results'!$B$16/12+mmult(U386:V386,'Parameters &amp; Main Results'!$B$14:$B$15)</f>
        <v>0.00167821993</v>
      </c>
      <c r="X386" s="77">
        <f t="shared" si="5"/>
        <v>4606.045264</v>
      </c>
      <c r="Y386" s="77">
        <f>X386/offset(X386,'Parameters &amp; Main Results'!$B$32,0)</f>
        <v>20.06507761</v>
      </c>
      <c r="Z386" s="77">
        <f>sumproduct(X386:offset(X386,'Parameters &amp; Main Results'!$B$32-1,0) , 'Cash Flow Assist'!$P$11:offset('Cash Flow Assist'!$P$11,'Parameters &amp; Main Results'!$B$32-1,0)  )/offset(X386,'Parameters &amp; Main Results'!$B$32,0)</f>
        <v>6984.03957</v>
      </c>
      <c r="AA386" s="77">
        <f>sumproduct(X386:offset(X386,'Parameters &amp; Main Results'!$B$32-1,0),'Parameters &amp; Main Results'!$B$36:offset('Parameters &amp; Main Results'!$B$36,'Parameters &amp; Main Results'!$B$32-1,0)   )/offset(X386,'Parameters &amp; Main Results'!$B$32,0)</f>
        <v>1.184872539</v>
      </c>
      <c r="AB386" s="167">
        <f t="shared" si="6"/>
        <v>-0.006498653879</v>
      </c>
    </row>
    <row r="387">
      <c r="A387">
        <f t="shared" si="17"/>
        <v>10</v>
      </c>
      <c r="B387">
        <f t="shared" si="18"/>
        <v>1902</v>
      </c>
      <c r="C387" s="77">
        <f t="shared" si="3"/>
        <v>1902.75</v>
      </c>
      <c r="D387" s="159">
        <f t="shared" si="356"/>
        <v>1035</v>
      </c>
      <c r="E387" s="162">
        <v>8.75342479</v>
      </c>
      <c r="F387" s="163">
        <v>859.9462</v>
      </c>
      <c r="G387" s="163">
        <v>405.5801</v>
      </c>
      <c r="H387" s="163">
        <v>508.36528191</v>
      </c>
      <c r="I387" s="163">
        <v>859.9462</v>
      </c>
      <c r="J387" s="163">
        <v>8.75342479</v>
      </c>
      <c r="K387" s="163">
        <v>8.75342479</v>
      </c>
      <c r="L387" s="163">
        <v>20.67</v>
      </c>
      <c r="M387" s="164">
        <v>20.6044254</v>
      </c>
      <c r="N387" s="19">
        <f t="shared" ref="N387:T387" si="388">F387/F386/$E387*$E386-1</f>
        <v>-0.09208041116</v>
      </c>
      <c r="O387" s="19">
        <f t="shared" si="388"/>
        <v>-0.05782862952</v>
      </c>
      <c r="P387" s="19">
        <f t="shared" si="388"/>
        <v>-0.06154461798</v>
      </c>
      <c r="Q387" s="19">
        <f t="shared" si="388"/>
        <v>-0.09208041116</v>
      </c>
      <c r="R387" s="19">
        <f t="shared" si="388"/>
        <v>0</v>
      </c>
      <c r="S387" s="19">
        <f t="shared" si="388"/>
        <v>0</v>
      </c>
      <c r="T387" s="19">
        <f t="shared" si="388"/>
        <v>-0.06522141375</v>
      </c>
      <c r="U387" s="166">
        <v>0.0</v>
      </c>
      <c r="V387" s="166">
        <v>0.0</v>
      </c>
      <c r="W387" s="19">
        <f t="array" ref="W387">mmult(N387:T387,'Parameters &amp; Main Results'!$B$6:$B$12)-'Parameters &amp; Main Results'!$B$16/12+mmult(U387:V387,'Parameters &amp; Main Results'!$B$14:$B$15)</f>
        <v>-0.08355913242</v>
      </c>
      <c r="X387" s="77">
        <f t="shared" si="5"/>
        <v>4598.328258</v>
      </c>
      <c r="Y387" s="77">
        <f>X387/offset(X387,'Parameters &amp; Main Results'!$B$32,0)</f>
        <v>19.28597043</v>
      </c>
      <c r="Z387" s="77">
        <f>sumproduct(X387:offset(X387,'Parameters &amp; Main Results'!$B$32-1,0) , 'Cash Flow Assist'!$P$11:offset('Cash Flow Assist'!$P$11,'Parameters &amp; Main Results'!$B$32-1,0)  )/offset(X387,'Parameters &amp; Main Results'!$B$32,0)</f>
        <v>6705.766297</v>
      </c>
      <c r="AA387" s="77">
        <f>sumproduct(X387:offset(X387,'Parameters &amp; Main Results'!$B$32-1,0),'Parameters &amp; Main Results'!$B$36:offset('Parameters &amp; Main Results'!$B$36,'Parameters &amp; Main Results'!$B$32-1,0)   )/offset(X387,'Parameters &amp; Main Results'!$B$32,0)</f>
        <v>1.137587243</v>
      </c>
      <c r="AB387" s="167">
        <f t="shared" si="6"/>
        <v>-0.09798066632</v>
      </c>
    </row>
    <row r="388">
      <c r="A388">
        <f t="shared" si="17"/>
        <v>11</v>
      </c>
      <c r="B388">
        <f t="shared" si="18"/>
        <v>1902</v>
      </c>
      <c r="C388" s="77">
        <f t="shared" si="3"/>
        <v>1902.833333</v>
      </c>
      <c r="D388" s="159">
        <f t="shared" si="356"/>
        <v>1065</v>
      </c>
      <c r="E388" s="162">
        <v>8.46792893</v>
      </c>
      <c r="F388" s="163">
        <v>829.3685</v>
      </c>
      <c r="G388" s="163">
        <v>402.88</v>
      </c>
      <c r="H388" s="163">
        <v>510.36485202</v>
      </c>
      <c r="I388" s="163">
        <v>829.3685</v>
      </c>
      <c r="J388" s="163">
        <v>8.46792893</v>
      </c>
      <c r="K388" s="163">
        <v>8.46792893</v>
      </c>
      <c r="L388" s="163">
        <v>20.67</v>
      </c>
      <c r="M388" s="164">
        <v>20.40854126</v>
      </c>
      <c r="N388" s="19">
        <f t="shared" ref="N388:T388" si="389">F388/F387/$E388*$E387-1</f>
        <v>-0.003041558485</v>
      </c>
      <c r="O388" s="19">
        <f t="shared" si="389"/>
        <v>0.02683312591</v>
      </c>
      <c r="P388" s="19">
        <f t="shared" si="389"/>
        <v>0.03778090253</v>
      </c>
      <c r="Q388" s="19">
        <f t="shared" si="389"/>
        <v>-0.003041558485</v>
      </c>
      <c r="R388" s="19">
        <f t="shared" si="389"/>
        <v>0</v>
      </c>
      <c r="S388" s="19">
        <f t="shared" si="389"/>
        <v>0</v>
      </c>
      <c r="T388" s="19">
        <f t="shared" si="389"/>
        <v>0.03371495703</v>
      </c>
      <c r="U388" s="166">
        <v>0.0</v>
      </c>
      <c r="V388" s="166">
        <v>0.0</v>
      </c>
      <c r="W388" s="19">
        <f t="array" ref="W388">mmult(N388:T388,'Parameters &amp; Main Results'!$B$6:$B$12)-'Parameters &amp; Main Results'!$B$16/12+mmult(U388:V388,'Parameters &amp; Main Results'!$B$14:$B$15)</f>
        <v>0.004385445946</v>
      </c>
      <c r="X388" s="77">
        <f t="shared" si="5"/>
        <v>5017.594065</v>
      </c>
      <c r="Y388" s="77">
        <f>X388/offset(X388,'Parameters &amp; Main Results'!$B$32,0)</f>
        <v>21.21720986</v>
      </c>
      <c r="Z388" s="77">
        <f>sumproduct(X388:offset(X388,'Parameters &amp; Main Results'!$B$32-1,0) , 'Cash Flow Assist'!$P$11:offset('Cash Flow Assist'!$P$11,'Parameters &amp; Main Results'!$B$32-1,0)  )/offset(X388,'Parameters &amp; Main Results'!$B$32,0)</f>
        <v>6742.387994</v>
      </c>
      <c r="AA388" s="77">
        <f>sumproduct(X388:offset(X388,'Parameters &amp; Main Results'!$B$32-1,0),'Parameters &amp; Main Results'!$B$36:offset('Parameters &amp; Main Results'!$B$36,'Parameters &amp; Main Results'!$B$32-1,0)   )/offset(X388,'Parameters &amp; Main Results'!$B$32,0)</f>
        <v>1.143849231</v>
      </c>
      <c r="AB388" s="167">
        <f t="shared" si="6"/>
        <v>-0.1007242109</v>
      </c>
    </row>
    <row r="389">
      <c r="A389">
        <f t="shared" si="17"/>
        <v>12</v>
      </c>
      <c r="B389">
        <f t="shared" si="18"/>
        <v>1902</v>
      </c>
      <c r="C389" s="77">
        <f t="shared" si="3"/>
        <v>1902.916667</v>
      </c>
      <c r="D389" s="159">
        <f t="shared" si="356"/>
        <v>1096</v>
      </c>
      <c r="E389" s="162">
        <v>8.56309422</v>
      </c>
      <c r="F389" s="163">
        <v>812.8374</v>
      </c>
      <c r="G389" s="163">
        <v>400.9159</v>
      </c>
      <c r="H389" s="163">
        <v>512.3722871</v>
      </c>
      <c r="I389" s="163">
        <v>812.8374</v>
      </c>
      <c r="J389" s="163">
        <v>8.56309422</v>
      </c>
      <c r="K389" s="163">
        <v>8.56309422</v>
      </c>
      <c r="L389" s="163">
        <v>20.67</v>
      </c>
      <c r="M389" s="164">
        <v>19.63323213</v>
      </c>
      <c r="N389" s="19">
        <f t="shared" ref="N389:T389" si="390">F389/F388/$E389*$E388-1</f>
        <v>-0.03082406195</v>
      </c>
      <c r="O389" s="19">
        <f t="shared" si="390"/>
        <v>-0.01593439254</v>
      </c>
      <c r="P389" s="19">
        <f t="shared" si="390"/>
        <v>-0.007223802677</v>
      </c>
      <c r="Q389" s="19">
        <f t="shared" si="390"/>
        <v>-0.03082406195</v>
      </c>
      <c r="R389" s="19">
        <f t="shared" si="390"/>
        <v>0</v>
      </c>
      <c r="S389" s="19">
        <f t="shared" si="390"/>
        <v>0</v>
      </c>
      <c r="T389" s="19">
        <f t="shared" si="390"/>
        <v>-0.0111134232</v>
      </c>
      <c r="U389" s="166">
        <v>0.0</v>
      </c>
      <c r="V389" s="166">
        <v>0.0</v>
      </c>
      <c r="W389" s="19">
        <f t="array" ref="W389">mmult(N389:T389,'Parameters &amp; Main Results'!$B$6:$B$12)-'Parameters &amp; Main Results'!$B$16/12+mmult(U389:V389,'Parameters &amp; Main Results'!$B$14:$B$15)</f>
        <v>-0.02714331126</v>
      </c>
      <c r="X389" s="77">
        <f t="shared" si="5"/>
        <v>4995.685755</v>
      </c>
      <c r="Y389" s="77">
        <f>X389/offset(X389,'Parameters &amp; Main Results'!$B$32,0)</f>
        <v>22.79969071</v>
      </c>
      <c r="Z389" s="77">
        <f>sumproduct(X389:offset(X389,'Parameters &amp; Main Results'!$B$32-1,0) , 'Cash Flow Assist'!$P$11:offset('Cash Flow Assist'!$P$11,'Parameters &amp; Main Results'!$B$32-1,0)  )/offset(X389,'Parameters &amp; Main Results'!$B$32,0)</f>
        <v>7255.220843</v>
      </c>
      <c r="AA389" s="77">
        <f>sumproduct(X389:offset(X389,'Parameters &amp; Main Results'!$B$32-1,0),'Parameters &amp; Main Results'!$B$36:offset('Parameters &amp; Main Results'!$B$36,'Parameters &amp; Main Results'!$B$32-1,0)   )/offset(X389,'Parameters &amp; Main Results'!$B$32,0)</f>
        <v>1.231253746</v>
      </c>
      <c r="AB389" s="167">
        <f t="shared" si="6"/>
        <v>-0.1284435435</v>
      </c>
    </row>
    <row r="390">
      <c r="A390">
        <f t="shared" si="17"/>
        <v>1</v>
      </c>
      <c r="B390">
        <f t="shared" si="18"/>
        <v>1903</v>
      </c>
      <c r="C390" s="77">
        <f t="shared" si="3"/>
        <v>1903</v>
      </c>
      <c r="D390" s="159">
        <f t="shared" si="356"/>
        <v>1127</v>
      </c>
      <c r="E390" s="162">
        <v>8.6582595</v>
      </c>
      <c r="F390" s="163">
        <v>856.8706</v>
      </c>
      <c r="G390" s="163">
        <v>401.9022</v>
      </c>
      <c r="H390" s="163">
        <v>514.72066009</v>
      </c>
      <c r="I390" s="163">
        <v>856.8706</v>
      </c>
      <c r="J390" s="163">
        <v>8.6582595</v>
      </c>
      <c r="K390" s="163">
        <v>8.6582595</v>
      </c>
      <c r="L390" s="163">
        <v>20.67</v>
      </c>
      <c r="M390" s="164">
        <v>20.31813205</v>
      </c>
      <c r="N390" s="19">
        <f t="shared" ref="N390:T390" si="391">F390/F389/$E390*$E389-1</f>
        <v>0.04258551917</v>
      </c>
      <c r="O390" s="19">
        <f t="shared" si="391"/>
        <v>-0.008558194264</v>
      </c>
      <c r="P390" s="19">
        <f t="shared" si="391"/>
        <v>-0.006458314711</v>
      </c>
      <c r="Q390" s="19">
        <f t="shared" si="391"/>
        <v>0.04258551917</v>
      </c>
      <c r="R390" s="19">
        <f t="shared" si="391"/>
        <v>0</v>
      </c>
      <c r="S390" s="19">
        <f t="shared" si="391"/>
        <v>0</v>
      </c>
      <c r="T390" s="19">
        <f t="shared" si="391"/>
        <v>-0.0109912714</v>
      </c>
      <c r="U390" s="166">
        <v>0.0</v>
      </c>
      <c r="V390" s="166">
        <v>0.0</v>
      </c>
      <c r="W390" s="19">
        <f t="array" ref="W390">mmult(N390:T390,'Parameters &amp; Main Results'!$B$6:$B$12)-'Parameters &amp; Main Results'!$B$16/12+mmult(U390:V390,'Parameters &amp; Main Results'!$B$14:$B$15)</f>
        <v>0.02975792415</v>
      </c>
      <c r="X390" s="77">
        <f t="shared" si="5"/>
        <v>5135.068519</v>
      </c>
      <c r="Y390" s="77">
        <f>X390/offset(X390,'Parameters &amp; Main Results'!$B$32,0)</f>
        <v>23.77474918</v>
      </c>
      <c r="Z390" s="77">
        <f>sumproduct(X390:offset(X390,'Parameters &amp; Main Results'!$B$32-1,0) , 'Cash Flow Assist'!$P$11:offset('Cash Flow Assist'!$P$11,'Parameters &amp; Main Results'!$B$32-1,0)  )/offset(X390,'Parameters &amp; Main Results'!$B$32,0)</f>
        <v>7338.032134</v>
      </c>
      <c r="AA390" s="77">
        <f>sumproduct(X390:offset(X390,'Parameters &amp; Main Results'!$B$32-1,0),'Parameters &amp; Main Results'!$B$36:offset('Parameters &amp; Main Results'!$B$36,'Parameters &amp; Main Results'!$B$32-1,0)   )/offset(X390,'Parameters &amp; Main Results'!$B$32,0)</f>
        <v>1.246273841</v>
      </c>
      <c r="AB390" s="167">
        <f t="shared" si="6"/>
        <v>-0.09132785932</v>
      </c>
    </row>
    <row r="391">
      <c r="A391">
        <f t="shared" si="17"/>
        <v>2</v>
      </c>
      <c r="B391">
        <f t="shared" si="18"/>
        <v>1903</v>
      </c>
      <c r="C391" s="77">
        <f t="shared" si="3"/>
        <v>1903.083333</v>
      </c>
      <c r="D391" s="159">
        <f t="shared" si="356"/>
        <v>1155</v>
      </c>
      <c r="E391" s="162">
        <v>8.6582595</v>
      </c>
      <c r="F391" s="163">
        <v>854.461</v>
      </c>
      <c r="G391" s="163">
        <v>404.3666</v>
      </c>
      <c r="H391" s="163">
        <v>517.07979645</v>
      </c>
      <c r="I391" s="163">
        <v>854.461</v>
      </c>
      <c r="J391" s="163">
        <v>8.6582595</v>
      </c>
      <c r="K391" s="163">
        <v>8.6582595</v>
      </c>
      <c r="L391" s="163">
        <v>20.67</v>
      </c>
      <c r="M391" s="164">
        <v>20.10705152</v>
      </c>
      <c r="N391" s="19">
        <f t="shared" ref="N391:T391" si="392">F391/F390/$E391*$E390-1</f>
        <v>-0.002812093215</v>
      </c>
      <c r="O391" s="19">
        <f t="shared" si="392"/>
        <v>0.006131840035</v>
      </c>
      <c r="P391" s="19">
        <f t="shared" si="392"/>
        <v>0.004583333336</v>
      </c>
      <c r="Q391" s="19">
        <f t="shared" si="392"/>
        <v>-0.002812093215</v>
      </c>
      <c r="R391" s="19">
        <f t="shared" si="392"/>
        <v>0</v>
      </c>
      <c r="S391" s="19">
        <f t="shared" si="392"/>
        <v>0</v>
      </c>
      <c r="T391" s="19">
        <f t="shared" si="392"/>
        <v>0</v>
      </c>
      <c r="U391" s="166">
        <v>0.0</v>
      </c>
      <c r="V391" s="166">
        <v>0.0</v>
      </c>
      <c r="W391" s="19">
        <f t="array" ref="W391">mmult(N391:T391,'Parameters &amp; Main Results'!$B$6:$B$12)-'Parameters &amp; Main Results'!$B$16/12+mmult(U391:V391,'Parameters &amp; Main Results'!$B$14:$B$15)</f>
        <v>-0.0006177765689</v>
      </c>
      <c r="X391" s="77">
        <f t="shared" si="5"/>
        <v>4986.67541</v>
      </c>
      <c r="Y391" s="77">
        <f>X391/offset(X391,'Parameters &amp; Main Results'!$B$32,0)</f>
        <v>23.94847647</v>
      </c>
      <c r="Z391" s="77">
        <f>sumproduct(X391:offset(X391,'Parameters &amp; Main Results'!$B$32-1,0) , 'Cash Flow Assist'!$P$11:offset('Cash Flow Assist'!$P$11,'Parameters &amp; Main Results'!$B$32-1,0)  )/offset(X391,'Parameters &amp; Main Results'!$B$32,0)</f>
        <v>7587.989129</v>
      </c>
      <c r="AA391" s="77">
        <f>sumproduct(X391:offset(X391,'Parameters &amp; Main Results'!$B$32-1,0),'Parameters &amp; Main Results'!$B$36:offset('Parameters &amp; Main Results'!$B$36,'Parameters &amp; Main Results'!$B$32-1,0)   )/offset(X391,'Parameters &amp; Main Results'!$B$32,0)</f>
        <v>1.289748799</v>
      </c>
      <c r="AB391" s="167">
        <f t="shared" si="6"/>
        <v>-0.09388313008</v>
      </c>
    </row>
    <row r="392">
      <c r="A392">
        <f t="shared" si="17"/>
        <v>3</v>
      </c>
      <c r="B392">
        <f t="shared" si="18"/>
        <v>1903</v>
      </c>
      <c r="C392" s="77">
        <f t="shared" si="3"/>
        <v>1903.166667</v>
      </c>
      <c r="D392" s="159">
        <f t="shared" si="356"/>
        <v>1186</v>
      </c>
      <c r="E392" s="162">
        <v>8.37284463</v>
      </c>
      <c r="F392" s="163">
        <v>823.594</v>
      </c>
      <c r="G392" s="163">
        <v>409.0762</v>
      </c>
      <c r="H392" s="163">
        <v>519.44974551</v>
      </c>
      <c r="I392" s="163">
        <v>823.594</v>
      </c>
      <c r="J392" s="163">
        <v>8.37284463</v>
      </c>
      <c r="K392" s="163">
        <v>8.37284463</v>
      </c>
      <c r="L392" s="163">
        <v>20.67</v>
      </c>
      <c r="M392" s="164">
        <v>19.88456038</v>
      </c>
      <c r="N392" s="19">
        <f t="shared" ref="N392:T392" si="393">F392/F391/$E392*$E391-1</f>
        <v>-0.003267786005</v>
      </c>
      <c r="O392" s="19">
        <f t="shared" si="393"/>
        <v>0.04613203733</v>
      </c>
      <c r="P392" s="19">
        <f t="shared" si="393"/>
        <v>0.03882773103</v>
      </c>
      <c r="Q392" s="19">
        <f t="shared" si="393"/>
        <v>-0.003267786005</v>
      </c>
      <c r="R392" s="19">
        <f t="shared" si="393"/>
        <v>0</v>
      </c>
      <c r="S392" s="19">
        <f t="shared" si="393"/>
        <v>0</v>
      </c>
      <c r="T392" s="19">
        <f t="shared" si="393"/>
        <v>0.03408816031</v>
      </c>
      <c r="U392" s="166">
        <v>0.0</v>
      </c>
      <c r="V392" s="166">
        <v>0.0</v>
      </c>
      <c r="W392" s="19">
        <f t="array" ref="W392">mmult(N392:T392,'Parameters &amp; Main Results'!$B$6:$B$12)-'Parameters &amp; Main Results'!$B$16/12+mmult(U392:V392,'Parameters &amp; Main Results'!$B$14:$B$15)</f>
        <v>0.009040503161</v>
      </c>
      <c r="X392" s="77">
        <f t="shared" si="5"/>
        <v>4989.757966</v>
      </c>
      <c r="Y392" s="77">
        <f>X392/offset(X392,'Parameters &amp; Main Results'!$B$32,0)</f>
        <v>23.44683166</v>
      </c>
      <c r="Z392" s="77">
        <f>sumproduct(X392:offset(X392,'Parameters &amp; Main Results'!$B$32-1,0) , 'Cash Flow Assist'!$P$11:offset('Cash Flow Assist'!$P$11,'Parameters &amp; Main Results'!$B$32-1,0)  )/offset(X392,'Parameters &amp; Main Results'!$B$32,0)</f>
        <v>7402.001378</v>
      </c>
      <c r="AA392" s="77">
        <f>sumproduct(X392:offset(X392,'Parameters &amp; Main Results'!$B$32-1,0),'Parameters &amp; Main Results'!$B$36:offset('Parameters &amp; Main Results'!$B$36,'Parameters &amp; Main Results'!$B$32-1,0)   )/offset(X392,'Parameters &amp; Main Results'!$B$32,0)</f>
        <v>1.258950894</v>
      </c>
      <c r="AB392" s="167">
        <f t="shared" si="6"/>
        <v>-0.09684412611</v>
      </c>
    </row>
    <row r="393">
      <c r="A393">
        <f t="shared" si="17"/>
        <v>4</v>
      </c>
      <c r="B393">
        <f t="shared" si="18"/>
        <v>1903</v>
      </c>
      <c r="C393" s="77">
        <f t="shared" si="3"/>
        <v>1903.25</v>
      </c>
      <c r="D393" s="159">
        <f t="shared" si="356"/>
        <v>1216</v>
      </c>
      <c r="E393" s="162">
        <v>8.37284463</v>
      </c>
      <c r="F393" s="163">
        <v>792.6099</v>
      </c>
      <c r="G393" s="163">
        <v>404.1081</v>
      </c>
      <c r="H393" s="163">
        <v>521.83055685</v>
      </c>
      <c r="I393" s="163">
        <v>792.6099</v>
      </c>
      <c r="J393" s="163">
        <v>8.37284463</v>
      </c>
      <c r="K393" s="163">
        <v>8.37284463</v>
      </c>
      <c r="L393" s="163">
        <v>20.67</v>
      </c>
      <c r="M393" s="164">
        <v>18.9800226</v>
      </c>
      <c r="N393" s="19">
        <f t="shared" ref="N393:T393" si="394">F393/F392/$E393*$E392-1</f>
        <v>-0.03762059947</v>
      </c>
      <c r="O393" s="19">
        <f t="shared" si="394"/>
        <v>-0.01214468111</v>
      </c>
      <c r="P393" s="19">
        <f t="shared" si="394"/>
        <v>0.004583333346</v>
      </c>
      <c r="Q393" s="19">
        <f t="shared" si="394"/>
        <v>-0.03762059947</v>
      </c>
      <c r="R393" s="19">
        <f t="shared" si="394"/>
        <v>0</v>
      </c>
      <c r="S393" s="19">
        <f t="shared" si="394"/>
        <v>0</v>
      </c>
      <c r="T393" s="19">
        <f t="shared" si="394"/>
        <v>0</v>
      </c>
      <c r="U393" s="166">
        <v>0.0</v>
      </c>
      <c r="V393" s="166">
        <v>0.0</v>
      </c>
      <c r="W393" s="19">
        <f t="array" ref="W393">mmult(N393:T393,'Parameters &amp; Main Results'!$B$6:$B$12)-'Parameters &amp; Main Results'!$B$16/12+mmult(U393:V393,'Parameters &amp; Main Results'!$B$14:$B$15)</f>
        <v>-0.03129328655</v>
      </c>
      <c r="X393" s="77">
        <f t="shared" si="5"/>
        <v>4945.052205</v>
      </c>
      <c r="Y393" s="77">
        <f>X393/offset(X393,'Parameters &amp; Main Results'!$B$32,0)</f>
        <v>23.89325782</v>
      </c>
      <c r="Z393" s="77">
        <f>sumproduct(X393:offset(X393,'Parameters &amp; Main Results'!$B$32-1,0) , 'Cash Flow Assist'!$P$11:offset('Cash Flow Assist'!$P$11,'Parameters &amp; Main Results'!$B$32-1,0)  )/offset(X393,'Parameters &amp; Main Results'!$B$32,0)</f>
        <v>7588.045921</v>
      </c>
      <c r="AA393" s="77">
        <f>sumproduct(X393:offset(X393,'Parameters &amp; Main Results'!$B$32-1,0),'Parameters &amp; Main Results'!$B$36:offset('Parameters &amp; Main Results'!$B$36,'Parameters &amp; Main Results'!$B$32-1,0)   )/offset(X393,'Parameters &amp; Main Results'!$B$32,0)</f>
        <v>1.291843232</v>
      </c>
      <c r="AB393" s="167">
        <f t="shared" si="6"/>
        <v>-0.1308213915</v>
      </c>
    </row>
    <row r="394">
      <c r="A394">
        <f t="shared" si="17"/>
        <v>5</v>
      </c>
      <c r="B394">
        <f t="shared" si="18"/>
        <v>1903</v>
      </c>
      <c r="C394" s="77">
        <f t="shared" si="3"/>
        <v>1903.333333</v>
      </c>
      <c r="D394" s="159">
        <f t="shared" si="356"/>
        <v>1247</v>
      </c>
      <c r="E394" s="162">
        <v>8.18251405</v>
      </c>
      <c r="F394" s="163">
        <v>779.9442</v>
      </c>
      <c r="G394" s="163">
        <v>407.9109</v>
      </c>
      <c r="H394" s="163">
        <v>524.22228023</v>
      </c>
      <c r="I394" s="163">
        <v>779.9442</v>
      </c>
      <c r="J394" s="163">
        <v>8.18251405</v>
      </c>
      <c r="K394" s="163">
        <v>8.18251405</v>
      </c>
      <c r="L394" s="163">
        <v>20.67</v>
      </c>
      <c r="M394" s="164">
        <v>18.95485872</v>
      </c>
      <c r="N394" s="19">
        <f t="shared" ref="N394:T394" si="395">F394/F393/$E394*$E393-1</f>
        <v>0.006909209164</v>
      </c>
      <c r="O394" s="19">
        <f t="shared" si="395"/>
        <v>0.03288989235</v>
      </c>
      <c r="P394" s="19">
        <f t="shared" si="395"/>
        <v>0.02795059274</v>
      </c>
      <c r="Q394" s="19">
        <f t="shared" si="395"/>
        <v>0.006909209164</v>
      </c>
      <c r="R394" s="19">
        <f t="shared" si="395"/>
        <v>0</v>
      </c>
      <c r="S394" s="19">
        <f t="shared" si="395"/>
        <v>0</v>
      </c>
      <c r="T394" s="19">
        <f t="shared" si="395"/>
        <v>0.02326064811</v>
      </c>
      <c r="U394" s="166">
        <v>0.0</v>
      </c>
      <c r="V394" s="166">
        <v>0.0</v>
      </c>
      <c r="W394" s="19">
        <f t="array" ref="W394">mmult(N394:T394,'Parameters &amp; Main Results'!$B$6:$B$12)-'Parameters &amp; Main Results'!$B$16/12+mmult(U394:V394,'Parameters &amp; Main Results'!$B$14:$B$15)</f>
        <v>0.01336271329</v>
      </c>
      <c r="X394" s="77">
        <f t="shared" si="5"/>
        <v>5104.798116</v>
      </c>
      <c r="Y394" s="77">
        <f>X394/offset(X394,'Parameters &amp; Main Results'!$B$32,0)</f>
        <v>25.65809561</v>
      </c>
      <c r="Z394" s="77">
        <f>sumproduct(X394:offset(X394,'Parameters &amp; Main Results'!$B$32-1,0) , 'Cash Flow Assist'!$P$11:offset('Cash Flow Assist'!$P$11,'Parameters &amp; Main Results'!$B$32-1,0)  )/offset(X394,'Parameters &amp; Main Results'!$B$32,0)</f>
        <v>7869.715924</v>
      </c>
      <c r="AA394" s="77">
        <f>sumproduct(X394:offset(X394,'Parameters &amp; Main Results'!$B$32-1,0),'Parameters &amp; Main Results'!$B$36:offset('Parameters &amp; Main Results'!$B$36,'Parameters &amp; Main Results'!$B$32-1,0)   )/offset(X394,'Parameters &amp; Main Results'!$B$32,0)</f>
        <v>1.341337107</v>
      </c>
      <c r="AB394" s="167">
        <f t="shared" si="6"/>
        <v>-0.1248160547</v>
      </c>
    </row>
    <row r="395">
      <c r="A395">
        <f t="shared" si="17"/>
        <v>6</v>
      </c>
      <c r="B395">
        <f t="shared" si="18"/>
        <v>1903</v>
      </c>
      <c r="C395" s="77">
        <f t="shared" si="3"/>
        <v>1903.416667</v>
      </c>
      <c r="D395" s="159">
        <f t="shared" si="356"/>
        <v>1277</v>
      </c>
      <c r="E395" s="162">
        <v>8.18251405</v>
      </c>
      <c r="F395" s="163">
        <v>739.5992</v>
      </c>
      <c r="G395" s="163">
        <v>406.0956</v>
      </c>
      <c r="H395" s="163">
        <v>526.62496568</v>
      </c>
      <c r="I395" s="163">
        <v>739.5992</v>
      </c>
      <c r="J395" s="163">
        <v>8.18251405</v>
      </c>
      <c r="K395" s="163">
        <v>8.18251405</v>
      </c>
      <c r="L395" s="163">
        <v>20.67</v>
      </c>
      <c r="M395" s="164">
        <v>17.81855172</v>
      </c>
      <c r="N395" s="19">
        <f t="shared" ref="N395:T395" si="396">F395/F394/$E395*$E394-1</f>
        <v>-0.05172805952</v>
      </c>
      <c r="O395" s="19">
        <f t="shared" si="396"/>
        <v>-0.004450236559</v>
      </c>
      <c r="P395" s="19">
        <f t="shared" si="396"/>
        <v>0.004583333331</v>
      </c>
      <c r="Q395" s="19">
        <f t="shared" si="396"/>
        <v>-0.05172805952</v>
      </c>
      <c r="R395" s="19">
        <f t="shared" si="396"/>
        <v>0</v>
      </c>
      <c r="S395" s="19">
        <f t="shared" si="396"/>
        <v>0</v>
      </c>
      <c r="T395" s="19">
        <f t="shared" si="396"/>
        <v>0</v>
      </c>
      <c r="U395" s="166">
        <v>0.0</v>
      </c>
      <c r="V395" s="166">
        <v>0.0</v>
      </c>
      <c r="W395" s="19">
        <f t="array" ref="W395">mmult(N395:T395,'Parameters &amp; Main Results'!$B$6:$B$12)-'Parameters &amp; Main Results'!$B$16/12+mmult(U395:V395,'Parameters &amp; Main Results'!$B$14:$B$15)</f>
        <v>-0.03995027045</v>
      </c>
      <c r="X395" s="77">
        <f t="shared" si="5"/>
        <v>5037.483666</v>
      </c>
      <c r="Y395" s="77">
        <f>X395/offset(X395,'Parameters &amp; Main Results'!$B$32,0)</f>
        <v>25.63114729</v>
      </c>
      <c r="Z395" s="77">
        <f>sumproduct(X395:offset(X395,'Parameters &amp; Main Results'!$B$32-1,0) , 'Cash Flow Assist'!$P$11:offset('Cash Flow Assist'!$P$11,'Parameters &amp; Main Results'!$B$32-1,0)  )/offset(X395,'Parameters &amp; Main Results'!$B$32,0)</f>
        <v>7941.539436</v>
      </c>
      <c r="AA395" s="77">
        <f>sumproduct(X395:offset(X395,'Parameters &amp; Main Results'!$B$32-1,0),'Parameters &amp; Main Results'!$B$36:offset('Parameters &amp; Main Results'!$B$36,'Parameters &amp; Main Results'!$B$32-1,0)   )/offset(X395,'Parameters &amp; Main Results'!$B$32,0)</f>
        <v>1.35458083</v>
      </c>
      <c r="AB395" s="167">
        <f t="shared" si="6"/>
        <v>-0.1700876219</v>
      </c>
    </row>
    <row r="396">
      <c r="A396">
        <f t="shared" si="17"/>
        <v>7</v>
      </c>
      <c r="B396">
        <f t="shared" si="18"/>
        <v>1903</v>
      </c>
      <c r="C396" s="77">
        <f t="shared" si="3"/>
        <v>1903.5</v>
      </c>
      <c r="D396" s="159">
        <f t="shared" si="356"/>
        <v>1308</v>
      </c>
      <c r="E396" s="162">
        <v>8.18251405</v>
      </c>
      <c r="F396" s="163">
        <v>718.7292</v>
      </c>
      <c r="G396" s="163">
        <v>404.098</v>
      </c>
      <c r="H396" s="163">
        <v>529.03866344</v>
      </c>
      <c r="I396" s="163">
        <v>718.7292</v>
      </c>
      <c r="J396" s="163">
        <v>8.18251405</v>
      </c>
      <c r="K396" s="163">
        <v>8.18251405</v>
      </c>
      <c r="L396" s="163">
        <v>20.67</v>
      </c>
      <c r="M396" s="164">
        <v>17.16515912</v>
      </c>
      <c r="N396" s="19">
        <f t="shared" ref="N396:T396" si="397">F396/F395/$E396*$E395-1</f>
        <v>-0.02821798617</v>
      </c>
      <c r="O396" s="19">
        <f t="shared" si="397"/>
        <v>-0.004919038768</v>
      </c>
      <c r="P396" s="19">
        <f t="shared" si="397"/>
        <v>0.004583333335</v>
      </c>
      <c r="Q396" s="19">
        <f t="shared" si="397"/>
        <v>-0.02821798617</v>
      </c>
      <c r="R396" s="19">
        <f t="shared" si="397"/>
        <v>0</v>
      </c>
      <c r="S396" s="19">
        <f t="shared" si="397"/>
        <v>0</v>
      </c>
      <c r="T396" s="19">
        <f t="shared" si="397"/>
        <v>0</v>
      </c>
      <c r="U396" s="166">
        <v>0.0</v>
      </c>
      <c r="V396" s="166">
        <v>0.0</v>
      </c>
      <c r="W396" s="19">
        <f t="array" ref="W396">mmult(N396:T396,'Parameters &amp; Main Results'!$B$6:$B$12)-'Parameters &amp; Main Results'!$B$16/12+mmult(U396:V396,'Parameters &amp; Main Results'!$B$14:$B$15)</f>
        <v>-0.02243491599</v>
      </c>
      <c r="X396" s="77">
        <f t="shared" si="5"/>
        <v>5247.10701</v>
      </c>
      <c r="Y396" s="77">
        <f>X396/offset(X396,'Parameters &amp; Main Results'!$B$32,0)</f>
        <v>26.2583266</v>
      </c>
      <c r="Z396" s="77">
        <f>sumproduct(X396:offset(X396,'Parameters &amp; Main Results'!$B$32-1,0) , 'Cash Flow Assist'!$P$11:offset('Cash Flow Assist'!$P$11,'Parameters &amp; Main Results'!$B$32-1,0)  )/offset(X396,'Parameters &amp; Main Results'!$B$32,0)</f>
        <v>7786.608561</v>
      </c>
      <c r="AA396" s="77">
        <f>sumproduct(X396:offset(X396,'Parameters &amp; Main Results'!$B$32-1,0),'Parameters &amp; Main Results'!$B$36:offset('Parameters &amp; Main Results'!$B$36,'Parameters &amp; Main Results'!$B$32-1,0)   )/offset(X396,'Parameters &amp; Main Results'!$B$32,0)</f>
        <v>1.328697197</v>
      </c>
      <c r="AB396" s="167">
        <f t="shared" si="6"/>
        <v>-0.1935060779</v>
      </c>
    </row>
    <row r="397">
      <c r="A397">
        <f t="shared" si="17"/>
        <v>8</v>
      </c>
      <c r="B397">
        <f t="shared" si="18"/>
        <v>1903</v>
      </c>
      <c r="C397" s="77">
        <f t="shared" si="3"/>
        <v>1903.583333</v>
      </c>
      <c r="D397" s="159">
        <f t="shared" si="356"/>
        <v>1339</v>
      </c>
      <c r="E397" s="162">
        <v>8.18251405</v>
      </c>
      <c r="F397" s="163">
        <v>688.4418</v>
      </c>
      <c r="G397" s="163">
        <v>405.1013</v>
      </c>
      <c r="H397" s="163">
        <v>531.46342398</v>
      </c>
      <c r="I397" s="163">
        <v>688.4418</v>
      </c>
      <c r="J397" s="163">
        <v>8.18251405</v>
      </c>
      <c r="K397" s="163">
        <v>8.18251405</v>
      </c>
      <c r="L397" s="163">
        <v>20.67</v>
      </c>
      <c r="M397" s="164">
        <v>16.29911879</v>
      </c>
      <c r="N397" s="19">
        <f t="shared" ref="N397:T397" si="398">F397/F396/$E397*$E396-1</f>
        <v>-0.04214021081</v>
      </c>
      <c r="O397" s="19">
        <f t="shared" si="398"/>
        <v>0.002482813575</v>
      </c>
      <c r="P397" s="19">
        <f t="shared" si="398"/>
        <v>0.004583333332</v>
      </c>
      <c r="Q397" s="19">
        <f t="shared" si="398"/>
        <v>-0.04214021081</v>
      </c>
      <c r="R397" s="19">
        <f t="shared" si="398"/>
        <v>0</v>
      </c>
      <c r="S397" s="19">
        <f t="shared" si="398"/>
        <v>0</v>
      </c>
      <c r="T397" s="19">
        <f t="shared" si="398"/>
        <v>0</v>
      </c>
      <c r="U397" s="166">
        <v>0.0</v>
      </c>
      <c r="V397" s="166">
        <v>0.0</v>
      </c>
      <c r="W397" s="19">
        <f t="array" ref="W397">mmult(N397:T397,'Parameters &amp; Main Results'!$B$6:$B$12)-'Parameters &amp; Main Results'!$B$16/12+mmult(U397:V397,'Parameters &amp; Main Results'!$B$14:$B$15)</f>
        <v>-0.03102612138</v>
      </c>
      <c r="X397" s="77">
        <f t="shared" si="5"/>
        <v>5367.527028</v>
      </c>
      <c r="Y397" s="77">
        <f>X397/offset(X397,'Parameters &amp; Main Results'!$B$32,0)</f>
        <v>26.79601753</v>
      </c>
      <c r="Z397" s="77">
        <f>sumproduct(X397:offset(X397,'Parameters &amp; Main Results'!$B$32-1,0) , 'Cash Flow Assist'!$P$11:offset('Cash Flow Assist'!$P$11,'Parameters &amp; Main Results'!$B$32-1,0)  )/offset(X397,'Parameters &amp; Main Results'!$B$32,0)</f>
        <v>7742.588364</v>
      </c>
      <c r="AA397" s="77">
        <f>sumproduct(X397:offset(X397,'Parameters &amp; Main Results'!$B$32-1,0),'Parameters &amp; Main Results'!$B$36:offset('Parameters &amp; Main Results'!$B$36,'Parameters &amp; Main Results'!$B$32-1,0)   )/offset(X397,'Parameters &amp; Main Results'!$B$32,0)</f>
        <v>1.321676706</v>
      </c>
      <c r="AB397" s="167">
        <f t="shared" si="6"/>
        <v>-0.2274919018</v>
      </c>
    </row>
    <row r="398">
      <c r="A398">
        <f t="shared" si="17"/>
        <v>9</v>
      </c>
      <c r="B398">
        <f t="shared" si="18"/>
        <v>1903</v>
      </c>
      <c r="C398" s="77">
        <f t="shared" si="3"/>
        <v>1903.666667</v>
      </c>
      <c r="D398" s="159">
        <f t="shared" si="356"/>
        <v>1369</v>
      </c>
      <c r="E398" s="162">
        <v>8.27767934</v>
      </c>
      <c r="F398" s="163">
        <v>674.6386</v>
      </c>
      <c r="G398" s="163">
        <v>408.5693</v>
      </c>
      <c r="H398" s="163">
        <v>533.89929801</v>
      </c>
      <c r="I398" s="163">
        <v>674.6386</v>
      </c>
      <c r="J398" s="163">
        <v>8.27767934</v>
      </c>
      <c r="K398" s="163">
        <v>8.27767934</v>
      </c>
      <c r="L398" s="163">
        <v>20.67</v>
      </c>
      <c r="M398" s="164">
        <v>15.65435912</v>
      </c>
      <c r="N398" s="19">
        <f t="shared" ref="N398:T398" si="399">F398/F397/$E398*$E397-1</f>
        <v>-0.03131602417</v>
      </c>
      <c r="O398" s="19">
        <f t="shared" si="399"/>
        <v>-0.00303421347</v>
      </c>
      <c r="P398" s="19">
        <f t="shared" si="399"/>
        <v>-0.00696597418</v>
      </c>
      <c r="Q398" s="19">
        <f t="shared" si="399"/>
        <v>-0.03131602417</v>
      </c>
      <c r="R398" s="19">
        <f t="shared" si="399"/>
        <v>0</v>
      </c>
      <c r="S398" s="19">
        <f t="shared" si="399"/>
        <v>0</v>
      </c>
      <c r="T398" s="19">
        <f t="shared" si="399"/>
        <v>-0.0114966147</v>
      </c>
      <c r="U398" s="166">
        <v>0.0</v>
      </c>
      <c r="V398" s="166">
        <v>0.0</v>
      </c>
      <c r="W398" s="19">
        <f t="array" ref="W398">mmult(N398:T398,'Parameters &amp; Main Results'!$B$6:$B$12)-'Parameters &amp; Main Results'!$B$16/12+mmult(U398:V398,'Parameters &amp; Main Results'!$B$14:$B$15)</f>
        <v>-0.02428723816</v>
      </c>
      <c r="X398" s="77">
        <f t="shared" si="5"/>
        <v>5539.392904</v>
      </c>
      <c r="Y398" s="77">
        <f>X398/offset(X398,'Parameters &amp; Main Results'!$B$32,0)</f>
        <v>28.67498683</v>
      </c>
      <c r="Z398" s="77">
        <f>sumproduct(X398:offset(X398,'Parameters &amp; Main Results'!$B$32-1,0) , 'Cash Flow Assist'!$P$11:offset('Cash Flow Assist'!$P$11,'Parameters &amp; Main Results'!$B$32-1,0)  )/offset(X398,'Parameters &amp; Main Results'!$B$32,0)</f>
        <v>8001.692491</v>
      </c>
      <c r="AA398" s="77">
        <f>sumproduct(X398:offset(X398,'Parameters &amp; Main Results'!$B$32-1,0),'Parameters &amp; Main Results'!$B$36:offset('Parameters &amp; Main Results'!$B$36,'Parameters &amp; Main Results'!$B$32-1,0)   )/offset(X398,'Parameters &amp; Main Results'!$B$32,0)</f>
        <v>1.366819584</v>
      </c>
      <c r="AB398" s="167">
        <f t="shared" si="6"/>
        <v>-0.2516837841</v>
      </c>
    </row>
    <row r="399">
      <c r="A399">
        <f t="shared" si="17"/>
        <v>10</v>
      </c>
      <c r="B399">
        <f t="shared" si="18"/>
        <v>1903</v>
      </c>
      <c r="C399" s="77">
        <f t="shared" si="3"/>
        <v>1903.75</v>
      </c>
      <c r="D399" s="159">
        <f t="shared" si="356"/>
        <v>1400</v>
      </c>
      <c r="E399" s="162">
        <v>8.18251405</v>
      </c>
      <c r="F399" s="163">
        <v>655.559</v>
      </c>
      <c r="G399" s="163">
        <v>410.1302</v>
      </c>
      <c r="H399" s="163">
        <v>536.34633646</v>
      </c>
      <c r="I399" s="163">
        <v>655.559</v>
      </c>
      <c r="J399" s="163">
        <v>8.18251405</v>
      </c>
      <c r="K399" s="163">
        <v>8.18251405</v>
      </c>
      <c r="L399" s="163">
        <v>20.67</v>
      </c>
      <c r="M399" s="164">
        <v>15.25294383</v>
      </c>
      <c r="N399" s="19">
        <f t="shared" ref="N399:T399" si="400">F399/F398/$E399*$E398-1</f>
        <v>-0.0169798117</v>
      </c>
      <c r="O399" s="19">
        <f t="shared" si="400"/>
        <v>0.01549516112</v>
      </c>
      <c r="P399" s="19">
        <f t="shared" si="400"/>
        <v>0.01626696304</v>
      </c>
      <c r="Q399" s="19">
        <f t="shared" si="400"/>
        <v>-0.0169798117</v>
      </c>
      <c r="R399" s="19">
        <f t="shared" si="400"/>
        <v>0</v>
      </c>
      <c r="S399" s="19">
        <f t="shared" si="400"/>
        <v>0</v>
      </c>
      <c r="T399" s="19">
        <f t="shared" si="400"/>
        <v>0.01163032406</v>
      </c>
      <c r="U399" s="166">
        <v>0.0</v>
      </c>
      <c r="V399" s="166">
        <v>0.0</v>
      </c>
      <c r="W399" s="19">
        <f t="array" ref="W399">mmult(N399:T399,'Parameters &amp; Main Results'!$B$6:$B$12)-'Parameters &amp; Main Results'!$B$16/12+mmult(U399:V399,'Parameters &amp; Main Results'!$B$14:$B$15)</f>
        <v>-0.00890273516</v>
      </c>
      <c r="X399" s="77">
        <f t="shared" si="5"/>
        <v>5677.278315</v>
      </c>
      <c r="Y399" s="77">
        <f>X399/offset(X399,'Parameters &amp; Main Results'!$B$32,0)</f>
        <v>29.2236424</v>
      </c>
      <c r="Z399" s="77">
        <f>sumproduct(X399:offset(X399,'Parameters &amp; Main Results'!$B$32-1,0) , 'Cash Flow Assist'!$P$11:offset('Cash Flow Assist'!$P$11,'Parameters &amp; Main Results'!$B$32-1,0)  )/offset(X399,'Parameters &amp; Main Results'!$B$32,0)</f>
        <v>7929.216718</v>
      </c>
      <c r="AA399" s="77">
        <f>sumproduct(X399:offset(X399,'Parameters &amp; Main Results'!$B$32-1,0),'Parameters &amp; Main Results'!$B$36:offset('Parameters &amp; Main Results'!$B$36,'Parameters &amp; Main Results'!$B$32-1,0)   )/offset(X399,'Parameters &amp; Main Results'!$B$32,0)</f>
        <v>1.35554401</v>
      </c>
      <c r="AB399" s="167">
        <f t="shared" si="6"/>
        <v>-0.2643900525</v>
      </c>
    </row>
    <row r="400">
      <c r="A400">
        <f t="shared" si="17"/>
        <v>11</v>
      </c>
      <c r="B400">
        <f t="shared" si="18"/>
        <v>1903</v>
      </c>
      <c r="C400" s="77">
        <f t="shared" si="3"/>
        <v>1903.833333</v>
      </c>
      <c r="D400" s="159">
        <f t="shared" si="356"/>
        <v>1430</v>
      </c>
      <c r="E400" s="162">
        <v>8.08738116</v>
      </c>
      <c r="F400" s="163">
        <v>660.4979</v>
      </c>
      <c r="G400" s="163">
        <v>408.4957</v>
      </c>
      <c r="H400" s="163">
        <v>538.8045905</v>
      </c>
      <c r="I400" s="163">
        <v>660.4979</v>
      </c>
      <c r="J400" s="163">
        <v>8.08738116</v>
      </c>
      <c r="K400" s="163">
        <v>8.08738116</v>
      </c>
      <c r="L400" s="163">
        <v>20.67</v>
      </c>
      <c r="M400" s="164">
        <v>15.40787753</v>
      </c>
      <c r="N400" s="19">
        <f t="shared" ref="N400:T400" si="401">F400/F399/$E400*$E399-1</f>
        <v>0.0193856244</v>
      </c>
      <c r="O400" s="19">
        <f t="shared" si="401"/>
        <v>0.007730927186</v>
      </c>
      <c r="P400" s="19">
        <f t="shared" si="401"/>
        <v>0.01640037445</v>
      </c>
      <c r="Q400" s="19">
        <f t="shared" si="401"/>
        <v>0.0193856244</v>
      </c>
      <c r="R400" s="19">
        <f t="shared" si="401"/>
        <v>0</v>
      </c>
      <c r="S400" s="19">
        <f t="shared" si="401"/>
        <v>0</v>
      </c>
      <c r="T400" s="19">
        <f t="shared" si="401"/>
        <v>0.01176312679</v>
      </c>
      <c r="U400" s="166">
        <v>0.0</v>
      </c>
      <c r="V400" s="166">
        <v>0.0</v>
      </c>
      <c r="W400" s="19">
        <f t="array" ref="W400">mmult(N400:T400,'Parameters &amp; Main Results'!$B$6:$B$12)-'Parameters &amp; Main Results'!$B$16/12+mmult(U400:V400,'Parameters &amp; Main Results'!$B$14:$B$15)</f>
        <v>0.01643028343</v>
      </c>
      <c r="X400" s="77">
        <f t="shared" si="5"/>
        <v>5728.275636</v>
      </c>
      <c r="Y400" s="77">
        <f>X400/offset(X400,'Parameters &amp; Main Results'!$B$32,0)</f>
        <v>30.20384119</v>
      </c>
      <c r="Z400" s="77">
        <f>sumproduct(X400:offset(X400,'Parameters &amp; Main Results'!$B$32-1,0) , 'Cash Flow Assist'!$P$11:offset('Cash Flow Assist'!$P$11,'Parameters &amp; Main Results'!$B$32-1,0)  )/offset(X400,'Parameters &amp; Main Results'!$B$32,0)</f>
        <v>8093.30285</v>
      </c>
      <c r="AA400" s="77">
        <f>sumproduct(X400:offset(X400,'Parameters &amp; Main Results'!$B$32-1,0),'Parameters &amp; Main Results'!$B$36:offset('Parameters &amp; Main Results'!$B$36,'Parameters &amp; Main Results'!$B$32-1,0)   )/offset(X400,'Parameters &amp; Main Results'!$B$32,0)</f>
        <v>1.385041389</v>
      </c>
      <c r="AB400" s="167">
        <f t="shared" si="6"/>
        <v>-0.2501297944</v>
      </c>
    </row>
    <row r="401">
      <c r="A401">
        <f t="shared" si="17"/>
        <v>12</v>
      </c>
      <c r="B401">
        <f t="shared" si="18"/>
        <v>1903</v>
      </c>
      <c r="C401" s="77">
        <f t="shared" si="3"/>
        <v>1903.916667</v>
      </c>
      <c r="D401" s="159">
        <f t="shared" si="356"/>
        <v>1461</v>
      </c>
      <c r="E401" s="162">
        <v>8.08738116</v>
      </c>
      <c r="F401" s="163">
        <v>693.6301</v>
      </c>
      <c r="G401" s="163">
        <v>409.1251</v>
      </c>
      <c r="H401" s="163">
        <v>541.27411154</v>
      </c>
      <c r="I401" s="163">
        <v>693.6301</v>
      </c>
      <c r="J401" s="163">
        <v>8.08738116</v>
      </c>
      <c r="K401" s="163">
        <v>8.08738116</v>
      </c>
      <c r="L401" s="163">
        <v>20.67</v>
      </c>
      <c r="M401" s="164">
        <v>16.04289414</v>
      </c>
      <c r="N401" s="19">
        <f t="shared" ref="N401:T401" si="402">F401/F400/$E401*$E400-1</f>
        <v>0.05016246077</v>
      </c>
      <c r="O401" s="19">
        <f t="shared" si="402"/>
        <v>0.001540775093</v>
      </c>
      <c r="P401" s="19">
        <f t="shared" si="402"/>
        <v>0.004583333334</v>
      </c>
      <c r="Q401" s="19">
        <f t="shared" si="402"/>
        <v>0.05016246077</v>
      </c>
      <c r="R401" s="19">
        <f t="shared" si="402"/>
        <v>0</v>
      </c>
      <c r="S401" s="19">
        <f t="shared" si="402"/>
        <v>0</v>
      </c>
      <c r="T401" s="19">
        <f t="shared" si="402"/>
        <v>0</v>
      </c>
      <c r="U401" s="166">
        <v>0.0</v>
      </c>
      <c r="V401" s="166">
        <v>0.0</v>
      </c>
      <c r="W401" s="19">
        <f t="array" ref="W401">mmult(N401:T401,'Parameters &amp; Main Results'!$B$6:$B$12)-'Parameters &amp; Main Results'!$B$16/12+mmult(U401:V401,'Parameters &amp; Main Results'!$B$14:$B$15)</f>
        <v>0.03796537269</v>
      </c>
      <c r="X401" s="77">
        <f t="shared" si="5"/>
        <v>5635.679819</v>
      </c>
      <c r="Y401" s="77">
        <f>X401/offset(X401,'Parameters &amp; Main Results'!$B$32,0)</f>
        <v>29.57574843</v>
      </c>
      <c r="Z401" s="77">
        <f>sumproduct(X401:offset(X401,'Parameters &amp; Main Results'!$B$32-1,0) , 'Cash Flow Assist'!$P$11:offset('Cash Flow Assist'!$P$11,'Parameters &amp; Main Results'!$B$32-1,0)  )/offset(X401,'Parameters &amp; Main Results'!$B$32,0)</f>
        <v>8026.145207</v>
      </c>
      <c r="AA401" s="77">
        <f>sumproduct(X401:offset(X401,'Parameters &amp; Main Results'!$B$32-1,0),'Parameters &amp; Main Results'!$B$36:offset('Parameters &amp; Main Results'!$B$36,'Parameters &amp; Main Results'!$B$32-1,0)   )/offset(X401,'Parameters &amp; Main Results'!$B$32,0)</f>
        <v>1.375006976</v>
      </c>
      <c r="AB401" s="167">
        <f t="shared" si="6"/>
        <v>-0.2125144596</v>
      </c>
    </row>
    <row r="402">
      <c r="A402">
        <f t="shared" si="17"/>
        <v>1</v>
      </c>
      <c r="B402">
        <f t="shared" si="18"/>
        <v>1904</v>
      </c>
      <c r="C402" s="77">
        <f t="shared" si="3"/>
        <v>1904</v>
      </c>
      <c r="D402" s="159">
        <f t="shared" si="356"/>
        <v>1492</v>
      </c>
      <c r="E402" s="162">
        <v>8.27767934</v>
      </c>
      <c r="F402" s="163">
        <v>707.7937</v>
      </c>
      <c r="G402" s="163">
        <v>409.3734</v>
      </c>
      <c r="H402" s="163">
        <v>543.23171958</v>
      </c>
      <c r="I402" s="163">
        <v>707.7937</v>
      </c>
      <c r="J402" s="163">
        <v>8.27767934</v>
      </c>
      <c r="K402" s="163">
        <v>8.27767934</v>
      </c>
      <c r="L402" s="163">
        <v>20.67</v>
      </c>
      <c r="M402" s="164">
        <v>15.86183391</v>
      </c>
      <c r="N402" s="19">
        <f t="shared" ref="N402:T402" si="403">F402/F401/$E402*$E401-1</f>
        <v>-0.003039217172</v>
      </c>
      <c r="O402" s="19">
        <f t="shared" si="403"/>
        <v>-0.02239636276</v>
      </c>
      <c r="P402" s="19">
        <f t="shared" si="403"/>
        <v>-0.01945579328</v>
      </c>
      <c r="Q402" s="19">
        <f t="shared" si="403"/>
        <v>-0.003039217172</v>
      </c>
      <c r="R402" s="19">
        <f t="shared" si="403"/>
        <v>0</v>
      </c>
      <c r="S402" s="19">
        <f t="shared" si="403"/>
        <v>0</v>
      </c>
      <c r="T402" s="19">
        <f t="shared" si="403"/>
        <v>-0.02298931526</v>
      </c>
      <c r="U402" s="166">
        <v>0.0</v>
      </c>
      <c r="V402" s="166">
        <v>0.0</v>
      </c>
      <c r="W402" s="19">
        <f t="array" ref="W402">mmult(N402:T402,'Parameters &amp; Main Results'!$B$6:$B$12)-'Parameters &amp; Main Results'!$B$16/12+mmult(U402:V402,'Parameters &amp; Main Results'!$B$14:$B$15)</f>
        <v>-0.007920170235</v>
      </c>
      <c r="X402" s="77">
        <f t="shared" si="5"/>
        <v>5429.545115</v>
      </c>
      <c r="Y402" s="77">
        <f>X402/offset(X402,'Parameters &amp; Main Results'!$B$32,0)</f>
        <v>28.96615215</v>
      </c>
      <c r="Z402" s="77">
        <f>sumproduct(X402:offset(X402,'Parameters &amp; Main Results'!$B$32-1,0) , 'Cash Flow Assist'!$P$11:offset('Cash Flow Assist'!$P$11,'Parameters &amp; Main Results'!$B$32-1,0)  )/offset(X402,'Parameters &amp; Main Results'!$B$32,0)</f>
        <v>8130.101171</v>
      </c>
      <c r="AA402" s="77">
        <f>sumproduct(X402:offset(X402,'Parameters &amp; Main Results'!$B$32-1,0),'Parameters &amp; Main Results'!$B$36:offset('Parameters &amp; Main Results'!$B$36,'Parameters &amp; Main Results'!$B$32-1,0)   )/offset(X402,'Parameters &amp; Main Results'!$B$32,0)</f>
        <v>1.394423181</v>
      </c>
      <c r="AB402" s="167">
        <f t="shared" si="6"/>
        <v>-0.2149077992</v>
      </c>
    </row>
    <row r="403">
      <c r="A403">
        <f t="shared" si="17"/>
        <v>2</v>
      </c>
      <c r="B403">
        <f t="shared" si="18"/>
        <v>1904</v>
      </c>
      <c r="C403" s="77">
        <f t="shared" si="3"/>
        <v>1904.083333</v>
      </c>
      <c r="D403" s="159">
        <f t="shared" si="356"/>
        <v>1521</v>
      </c>
      <c r="E403" s="162">
        <v>8.46792893</v>
      </c>
      <c r="F403" s="163">
        <v>691.2873</v>
      </c>
      <c r="G403" s="163">
        <v>406.5741</v>
      </c>
      <c r="H403" s="163">
        <v>545.19640763</v>
      </c>
      <c r="I403" s="163">
        <v>691.2873</v>
      </c>
      <c r="J403" s="163">
        <v>8.46792893</v>
      </c>
      <c r="K403" s="163">
        <v>8.46792893</v>
      </c>
      <c r="L403" s="163">
        <v>20.67</v>
      </c>
      <c r="M403" s="164">
        <v>15.02149838</v>
      </c>
      <c r="N403" s="19">
        <f t="shared" ref="N403:T403" si="404">F403/F402/$E403*$E402-1</f>
        <v>-0.04526404129</v>
      </c>
      <c r="O403" s="19">
        <f t="shared" si="404"/>
        <v>-0.02915145583</v>
      </c>
      <c r="P403" s="19">
        <f t="shared" si="404"/>
        <v>-0.01893166374</v>
      </c>
      <c r="Q403" s="19">
        <f t="shared" si="404"/>
        <v>-0.04526404129</v>
      </c>
      <c r="R403" s="19">
        <f t="shared" si="404"/>
        <v>0</v>
      </c>
      <c r="S403" s="19">
        <f t="shared" si="404"/>
        <v>0</v>
      </c>
      <c r="T403" s="19">
        <f t="shared" si="404"/>
        <v>-0.02246707448</v>
      </c>
      <c r="U403" s="166">
        <v>0.0</v>
      </c>
      <c r="V403" s="166">
        <v>0.0</v>
      </c>
      <c r="W403" s="19">
        <f t="array" ref="W403">mmult(N403:T403,'Parameters &amp; Main Results'!$B$6:$B$12)-'Parameters &amp; Main Results'!$B$16/12+mmult(U403:V403,'Parameters &amp; Main Results'!$B$14:$B$15)</f>
        <v>-0.04127756159</v>
      </c>
      <c r="X403" s="77">
        <f t="shared" si="5"/>
        <v>5472.891346</v>
      </c>
      <c r="Y403" s="77">
        <f>X403/offset(X403,'Parameters &amp; Main Results'!$B$32,0)</f>
        <v>29.80376747</v>
      </c>
      <c r="Z403" s="77">
        <f>sumproduct(X403:offset(X403,'Parameters &amp; Main Results'!$B$32-1,0) , 'Cash Flow Assist'!$P$11:offset('Cash Flow Assist'!$P$11,'Parameters &amp; Main Results'!$B$32-1,0)  )/offset(X403,'Parameters &amp; Main Results'!$B$32,0)</f>
        <v>8270.39886</v>
      </c>
      <c r="AA403" s="77">
        <f>sumproduct(X403:offset(X403,'Parameters &amp; Main Results'!$B$32-1,0),'Parameters &amp; Main Results'!$B$36:offset('Parameters &amp; Main Results'!$B$36,'Parameters &amp; Main Results'!$B$32-1,0)   )/offset(X403,'Parameters &amp; Main Results'!$B$32,0)</f>
        <v>1.420021245</v>
      </c>
      <c r="AB403" s="167">
        <f t="shared" si="6"/>
        <v>-0.250444245</v>
      </c>
    </row>
    <row r="404">
      <c r="A404">
        <f t="shared" si="17"/>
        <v>3</v>
      </c>
      <c r="B404">
        <f t="shared" si="18"/>
        <v>1904</v>
      </c>
      <c r="C404" s="77">
        <f t="shared" si="3"/>
        <v>1904.166667</v>
      </c>
      <c r="D404" s="159">
        <f t="shared" si="356"/>
        <v>1552</v>
      </c>
      <c r="E404" s="162">
        <v>8.37284463</v>
      </c>
      <c r="F404" s="163">
        <v>691.7384</v>
      </c>
      <c r="G404" s="163">
        <v>408.3656</v>
      </c>
      <c r="H404" s="163">
        <v>547.1682013</v>
      </c>
      <c r="I404" s="163">
        <v>691.7384</v>
      </c>
      <c r="J404" s="163">
        <v>8.37284463</v>
      </c>
      <c r="K404" s="163">
        <v>8.37284463</v>
      </c>
      <c r="L404" s="163">
        <v>20.67</v>
      </c>
      <c r="M404" s="164">
        <v>15.08193018</v>
      </c>
      <c r="N404" s="19">
        <f t="shared" ref="N404:T404" si="405">F404/F403/$E404*$E403-1</f>
        <v>0.0120162331</v>
      </c>
      <c r="O404" s="19">
        <f t="shared" si="405"/>
        <v>0.01581264222</v>
      </c>
      <c r="P404" s="19">
        <f t="shared" si="405"/>
        <v>0.01501401039</v>
      </c>
      <c r="Q404" s="19">
        <f t="shared" si="405"/>
        <v>0.0120162331</v>
      </c>
      <c r="R404" s="19">
        <f t="shared" si="405"/>
        <v>0</v>
      </c>
      <c r="S404" s="19">
        <f t="shared" si="405"/>
        <v>0</v>
      </c>
      <c r="T404" s="19">
        <f t="shared" si="405"/>
        <v>0.01135627188</v>
      </c>
      <c r="U404" s="166">
        <v>0.0</v>
      </c>
      <c r="V404" s="166">
        <v>0.0</v>
      </c>
      <c r="W404" s="19">
        <f t="array" ref="W404">mmult(N404:T404,'Parameters &amp; Main Results'!$B$6:$B$12)-'Parameters &amp; Main Results'!$B$16/12+mmult(U404:V404,'Parameters &amp; Main Results'!$B$14:$B$15)</f>
        <v>0.01292366872</v>
      </c>
      <c r="X404" s="77">
        <f t="shared" si="5"/>
        <v>5708.525353</v>
      </c>
      <c r="Y404" s="77">
        <f>X404/offset(X404,'Parameters &amp; Main Results'!$B$32,0)</f>
        <v>31.41281072</v>
      </c>
      <c r="Z404" s="77">
        <f>sumproduct(X404:offset(X404,'Parameters &amp; Main Results'!$B$32-1,0) , 'Cash Flow Assist'!$P$11:offset('Cash Flow Assist'!$P$11,'Parameters &amp; Main Results'!$B$32-1,0)  )/offset(X404,'Parameters &amp; Main Results'!$B$32,0)</f>
        <v>8327.98237</v>
      </c>
      <c r="AA404" s="77">
        <f>sumproduct(X404:offset(X404,'Parameters &amp; Main Results'!$B$32-1,0),'Parameters &amp; Main Results'!$B$36:offset('Parameters &amp; Main Results'!$B$36,'Parameters &amp; Main Results'!$B$32-1,0)   )/offset(X404,'Parameters &amp; Main Results'!$B$32,0)</f>
        <v>1.431615527</v>
      </c>
      <c r="AB404" s="167">
        <f t="shared" si="6"/>
        <v>-0.2414374083</v>
      </c>
    </row>
    <row r="405">
      <c r="A405">
        <f t="shared" si="17"/>
        <v>4</v>
      </c>
      <c r="B405">
        <f t="shared" si="18"/>
        <v>1904</v>
      </c>
      <c r="C405" s="77">
        <f t="shared" si="3"/>
        <v>1904.25</v>
      </c>
      <c r="D405" s="159">
        <f t="shared" si="356"/>
        <v>1582</v>
      </c>
      <c r="E405" s="162">
        <v>8.27767934</v>
      </c>
      <c r="F405" s="163">
        <v>711.4119</v>
      </c>
      <c r="G405" s="163">
        <v>409.0227</v>
      </c>
      <c r="H405" s="163">
        <v>549.1471263</v>
      </c>
      <c r="I405" s="163">
        <v>711.4119</v>
      </c>
      <c r="J405" s="163">
        <v>8.27767934</v>
      </c>
      <c r="K405" s="163">
        <v>8.27767934</v>
      </c>
      <c r="L405" s="163">
        <v>20.67</v>
      </c>
      <c r="M405" s="164">
        <v>15.56549061</v>
      </c>
      <c r="N405" s="19">
        <f t="shared" ref="N405:T405" si="406">F405/F404/$E405*$E404-1</f>
        <v>0.04026425092</v>
      </c>
      <c r="O405" s="19">
        <f t="shared" si="406"/>
        <v>0.01312421121</v>
      </c>
      <c r="P405" s="19">
        <f t="shared" si="406"/>
        <v>0.0151548608</v>
      </c>
      <c r="Q405" s="19">
        <f t="shared" si="406"/>
        <v>0.04026425092</v>
      </c>
      <c r="R405" s="19">
        <f t="shared" si="406"/>
        <v>0</v>
      </c>
      <c r="S405" s="19">
        <f t="shared" si="406"/>
        <v>0</v>
      </c>
      <c r="T405" s="19">
        <f t="shared" si="406"/>
        <v>0.0114966147</v>
      </c>
      <c r="U405" s="166">
        <v>0.0</v>
      </c>
      <c r="V405" s="166">
        <v>0.0</v>
      </c>
      <c r="W405" s="19">
        <f t="array" ref="W405">mmult(N405:T405,'Parameters &amp; Main Results'!$B$6:$B$12)-'Parameters &amp; Main Results'!$B$16/12+mmult(U405:V405,'Parameters &amp; Main Results'!$B$14:$B$15)</f>
        <v>0.03343757433</v>
      </c>
      <c r="X405" s="77">
        <f t="shared" si="5"/>
        <v>5635.691543</v>
      </c>
      <c r="Y405" s="77">
        <f>X405/offset(X405,'Parameters &amp; Main Results'!$B$32,0)</f>
        <v>31.386768</v>
      </c>
      <c r="Z405" s="77">
        <f>sumproduct(X405:offset(X405,'Parameters &amp; Main Results'!$B$32-1,0) , 'Cash Flow Assist'!$P$11:offset('Cash Flow Assist'!$P$11,'Parameters &amp; Main Results'!$B$32-1,0)  )/offset(X405,'Parameters &amp; Main Results'!$B$32,0)</f>
        <v>8397.836612</v>
      </c>
      <c r="AA405" s="77">
        <f>sumproduct(X405:offset(X405,'Parameters &amp; Main Results'!$B$32-1,0),'Parameters &amp; Main Results'!$B$36:offset('Parameters &amp; Main Results'!$B$36,'Parameters &amp; Main Results'!$B$32-1,0)   )/offset(X405,'Parameters &amp; Main Results'!$B$32,0)</f>
        <v>1.445684606</v>
      </c>
      <c r="AB405" s="167">
        <f t="shared" si="6"/>
        <v>-0.2108944538</v>
      </c>
    </row>
    <row r="406">
      <c r="A406">
        <f t="shared" si="17"/>
        <v>5</v>
      </c>
      <c r="B406">
        <f t="shared" si="18"/>
        <v>1904</v>
      </c>
      <c r="C406" s="77">
        <f t="shared" si="3"/>
        <v>1904.333333</v>
      </c>
      <c r="D406" s="159">
        <f t="shared" si="356"/>
        <v>1613</v>
      </c>
      <c r="E406" s="162">
        <v>8.08738116</v>
      </c>
      <c r="F406" s="163">
        <v>699.0234</v>
      </c>
      <c r="G406" s="163">
        <v>408.5056</v>
      </c>
      <c r="H406" s="163">
        <v>551.13320841</v>
      </c>
      <c r="I406" s="163">
        <v>699.0234</v>
      </c>
      <c r="J406" s="163">
        <v>8.08738116</v>
      </c>
      <c r="K406" s="163">
        <v>8.08738116</v>
      </c>
      <c r="L406" s="163">
        <v>20.67</v>
      </c>
      <c r="M406" s="164">
        <v>15.5258209</v>
      </c>
      <c r="N406" s="19">
        <f t="shared" ref="N406:T406" si="407">F406/F405/$E406*$E405-1</f>
        <v>0.005706542477</v>
      </c>
      <c r="O406" s="19">
        <f t="shared" si="407"/>
        <v>0.02223627908</v>
      </c>
      <c r="P406" s="19">
        <f t="shared" si="407"/>
        <v>0.0272320276</v>
      </c>
      <c r="Q406" s="19">
        <f t="shared" si="407"/>
        <v>0.005706542477</v>
      </c>
      <c r="R406" s="19">
        <f t="shared" si="407"/>
        <v>0</v>
      </c>
      <c r="S406" s="19">
        <f t="shared" si="407"/>
        <v>0</v>
      </c>
      <c r="T406" s="19">
        <f t="shared" si="407"/>
        <v>0.02353025983</v>
      </c>
      <c r="U406" s="166">
        <v>0.0</v>
      </c>
      <c r="V406" s="166">
        <v>0.0</v>
      </c>
      <c r="W406" s="19">
        <f t="array" ref="W406">mmult(N406:T406,'Parameters &amp; Main Results'!$B$6:$B$12)-'Parameters &amp; Main Results'!$B$16/12+mmult(U406:V406,'Parameters &amp; Main Results'!$B$14:$B$15)</f>
        <v>0.009797309961</v>
      </c>
      <c r="X406" s="77">
        <f t="shared" si="5"/>
        <v>5453.344917</v>
      </c>
      <c r="Y406" s="77">
        <f>X406/offset(X406,'Parameters &amp; Main Results'!$B$32,0)</f>
        <v>30.5887158</v>
      </c>
      <c r="Z406" s="77">
        <f>sumproduct(X406:offset(X406,'Parameters &amp; Main Results'!$B$32-1,0) , 'Cash Flow Assist'!$P$11:offset('Cash Flow Assist'!$P$11,'Parameters &amp; Main Results'!$B$32-1,0)  )/offset(X406,'Parameters &amp; Main Results'!$B$32,0)</f>
        <v>8427.369049</v>
      </c>
      <c r="AA406" s="77">
        <f>sumproduct(X406:offset(X406,'Parameters &amp; Main Results'!$B$32-1,0),'Parameters &amp; Main Results'!$B$36:offset('Parameters &amp; Main Results'!$B$36,'Parameters &amp; Main Results'!$B$32-1,0)   )/offset(X406,'Parameters &amp; Main Results'!$B$32,0)</f>
        <v>1.452945767</v>
      </c>
      <c r="AB406" s="167">
        <f t="shared" si="6"/>
        <v>-0.2063913894</v>
      </c>
    </row>
    <row r="407">
      <c r="A407">
        <f t="shared" si="17"/>
        <v>6</v>
      </c>
      <c r="B407">
        <f t="shared" si="18"/>
        <v>1904</v>
      </c>
      <c r="C407" s="77">
        <f t="shared" si="3"/>
        <v>1904.416667</v>
      </c>
      <c r="D407" s="159">
        <f t="shared" si="356"/>
        <v>1643</v>
      </c>
      <c r="E407" s="162">
        <v>8.08738116</v>
      </c>
      <c r="F407" s="163">
        <v>702.7067</v>
      </c>
      <c r="G407" s="163">
        <v>410.673</v>
      </c>
      <c r="H407" s="163">
        <v>553.12647351</v>
      </c>
      <c r="I407" s="163">
        <v>702.7067</v>
      </c>
      <c r="J407" s="163">
        <v>8.08738116</v>
      </c>
      <c r="K407" s="163">
        <v>8.08738116</v>
      </c>
      <c r="L407" s="163">
        <v>20.67</v>
      </c>
      <c r="M407" s="164">
        <v>15.47443364</v>
      </c>
      <c r="N407" s="19">
        <f t="shared" ref="N407:T407" si="408">F407/F406/$E407*$E406-1</f>
        <v>0.005269208441</v>
      </c>
      <c r="O407" s="19">
        <f t="shared" si="408"/>
        <v>0.00530568002</v>
      </c>
      <c r="P407" s="19">
        <f t="shared" si="408"/>
        <v>0.00361666666</v>
      </c>
      <c r="Q407" s="19">
        <f t="shared" si="408"/>
        <v>0.005269208441</v>
      </c>
      <c r="R407" s="19">
        <f t="shared" si="408"/>
        <v>0</v>
      </c>
      <c r="S407" s="19">
        <f t="shared" si="408"/>
        <v>0</v>
      </c>
      <c r="T407" s="19">
        <f t="shared" si="408"/>
        <v>0</v>
      </c>
      <c r="U407" s="166">
        <v>0.0</v>
      </c>
      <c r="V407" s="166">
        <v>0.0</v>
      </c>
      <c r="W407" s="19">
        <f t="array" ref="W407">mmult(N407:T407,'Parameters &amp; Main Results'!$B$6:$B$12)-'Parameters &amp; Main Results'!$B$16/12+mmult(U407:V407,'Parameters &amp; Main Results'!$B$14:$B$15)</f>
        <v>0.005236659669</v>
      </c>
      <c r="X407" s="77">
        <f t="shared" si="5"/>
        <v>5400.435179</v>
      </c>
      <c r="Y407" s="77">
        <f>X407/offset(X407,'Parameters &amp; Main Results'!$B$32,0)</f>
        <v>30.62290416</v>
      </c>
      <c r="Z407" s="77">
        <f>sumproduct(X407:offset(X407,'Parameters &amp; Main Results'!$B$32-1,0) , 'Cash Flow Assist'!$P$11:offset('Cash Flow Assist'!$P$11,'Parameters &amp; Main Results'!$B$32-1,0)  )/offset(X407,'Parameters &amp; Main Results'!$B$32,0)</f>
        <v>8489.533969</v>
      </c>
      <c r="AA407" s="77">
        <f>sumproduct(X407:offset(X407,'Parameters &amp; Main Results'!$B$32-1,0),'Parameters &amp; Main Results'!$B$36:offset('Parameters &amp; Main Results'!$B$36,'Parameters &amp; Main Results'!$B$32-1,0)   )/offset(X407,'Parameters &amp; Main Results'!$B$32,0)</f>
        <v>1.465923122</v>
      </c>
      <c r="AB407" s="167">
        <f t="shared" si="6"/>
        <v>-0.2022097003</v>
      </c>
    </row>
    <row r="408">
      <c r="A408">
        <f t="shared" si="17"/>
        <v>7</v>
      </c>
      <c r="B408">
        <f t="shared" si="18"/>
        <v>1904</v>
      </c>
      <c r="C408" s="77">
        <f t="shared" si="3"/>
        <v>1904.5</v>
      </c>
      <c r="D408" s="159">
        <f t="shared" si="356"/>
        <v>1674</v>
      </c>
      <c r="E408" s="162">
        <v>8.08738116</v>
      </c>
      <c r="F408" s="163">
        <v>734.4924</v>
      </c>
      <c r="G408" s="163">
        <v>410.9288</v>
      </c>
      <c r="H408" s="163">
        <v>555.12694759</v>
      </c>
      <c r="I408" s="163">
        <v>734.4924</v>
      </c>
      <c r="J408" s="163">
        <v>8.08738116</v>
      </c>
      <c r="K408" s="163">
        <v>8.08738116</v>
      </c>
      <c r="L408" s="163">
        <v>20.67</v>
      </c>
      <c r="M408" s="164">
        <v>16.03640163</v>
      </c>
      <c r="N408" s="19">
        <f t="shared" ref="N408:T408" si="409">F408/F407/$E408*$E407-1</f>
        <v>0.04523323885</v>
      </c>
      <c r="O408" s="19">
        <f t="shared" si="409"/>
        <v>0.0006228800043</v>
      </c>
      <c r="P408" s="19">
        <f t="shared" si="409"/>
        <v>0.003616666668</v>
      </c>
      <c r="Q408" s="19">
        <f t="shared" si="409"/>
        <v>0.04523323885</v>
      </c>
      <c r="R408" s="19">
        <f t="shared" si="409"/>
        <v>0</v>
      </c>
      <c r="S408" s="19">
        <f t="shared" si="409"/>
        <v>0</v>
      </c>
      <c r="T408" s="19">
        <f t="shared" si="409"/>
        <v>0</v>
      </c>
      <c r="U408" s="166">
        <v>0.0</v>
      </c>
      <c r="V408" s="166">
        <v>0.0</v>
      </c>
      <c r="W408" s="19">
        <f t="array" ref="W408">mmult(N408:T408,'Parameters &amp; Main Results'!$B$6:$B$12)-'Parameters &amp; Main Results'!$B$16/12+mmult(U408:V408,'Parameters &amp; Main Results'!$B$14:$B$15)</f>
        <v>0.03403898247</v>
      </c>
      <c r="X408" s="77">
        <f t="shared" si="5"/>
        <v>5372.302261</v>
      </c>
      <c r="Y408" s="77">
        <f>X408/offset(X408,'Parameters &amp; Main Results'!$B$32,0)</f>
        <v>30.91504257</v>
      </c>
      <c r="Z408" s="77">
        <f>sumproduct(X408:offset(X408,'Parameters &amp; Main Results'!$B$32-1,0) , 'Cash Flow Assist'!$P$11:offset('Cash Flow Assist'!$P$11,'Parameters &amp; Main Results'!$B$32-1,0)  )/offset(X408,'Parameters &amp; Main Results'!$B$32,0)</f>
        <v>8585.341793</v>
      </c>
      <c r="AA408" s="77">
        <f>sumproduct(X408:offset(X408,'Parameters &amp; Main Results'!$B$32-1,0),'Parameters &amp; Main Results'!$B$36:offset('Parameters &amp; Main Results'!$B$36,'Parameters &amp; Main Results'!$B$32-1,0)   )/offset(X408,'Parameters &amp; Main Results'!$B$32,0)</f>
        <v>1.48459395</v>
      </c>
      <c r="AB408" s="167">
        <f t="shared" si="6"/>
        <v>-0.1661230611</v>
      </c>
    </row>
    <row r="409">
      <c r="A409">
        <f t="shared" si="17"/>
        <v>8</v>
      </c>
      <c r="B409">
        <f t="shared" si="18"/>
        <v>1904</v>
      </c>
      <c r="C409" s="77">
        <f t="shared" si="3"/>
        <v>1904.583333</v>
      </c>
      <c r="D409" s="159">
        <f t="shared" si="356"/>
        <v>1705</v>
      </c>
      <c r="E409" s="162">
        <v>8.18251405</v>
      </c>
      <c r="F409" s="163">
        <v>762.0601</v>
      </c>
      <c r="G409" s="163">
        <v>408.869</v>
      </c>
      <c r="H409" s="163">
        <v>557.13465672</v>
      </c>
      <c r="I409" s="163">
        <v>762.0601</v>
      </c>
      <c r="J409" s="163">
        <v>8.18251405</v>
      </c>
      <c r="K409" s="163">
        <v>8.18251405</v>
      </c>
      <c r="L409" s="163">
        <v>20.67</v>
      </c>
      <c r="M409" s="164">
        <v>17.02568509</v>
      </c>
      <c r="N409" s="19">
        <f t="shared" ref="N409:T409" si="410">F409/F408/$E409*$E408-1</f>
        <v>0.0254702589</v>
      </c>
      <c r="O409" s="19">
        <f t="shared" si="410"/>
        <v>-0.01658063388</v>
      </c>
      <c r="P409" s="19">
        <f t="shared" si="410"/>
        <v>-0.008051746406</v>
      </c>
      <c r="Q409" s="19">
        <f t="shared" si="410"/>
        <v>0.0254702589</v>
      </c>
      <c r="R409" s="19">
        <f t="shared" si="410"/>
        <v>0</v>
      </c>
      <c r="S409" s="19">
        <f t="shared" si="410"/>
        <v>0</v>
      </c>
      <c r="T409" s="19">
        <f t="shared" si="410"/>
        <v>-0.01162636439</v>
      </c>
      <c r="U409" s="166">
        <v>0.0</v>
      </c>
      <c r="V409" s="166">
        <v>0.0</v>
      </c>
      <c r="W409" s="19">
        <f t="array" ref="W409">mmult(N409:T409,'Parameters &amp; Main Results'!$B$6:$B$12)-'Parameters &amp; Main Results'!$B$16/12+mmult(U409:V409,'Parameters &amp; Main Results'!$B$14:$B$15)</f>
        <v>0.01491586904</v>
      </c>
      <c r="X409" s="77">
        <f t="shared" si="5"/>
        <v>5195.454284</v>
      </c>
      <c r="Y409" s="77">
        <f>X409/offset(X409,'Parameters &amp; Main Results'!$B$32,0)</f>
        <v>30.35274012</v>
      </c>
      <c r="Z409" s="77">
        <f>sumproduct(X409:offset(X409,'Parameters &amp; Main Results'!$B$32-1,0) , 'Cash Flow Assist'!$P$11:offset('Cash Flow Assist'!$P$11,'Parameters &amp; Main Results'!$B$32-1,0)  )/offset(X409,'Parameters &amp; Main Results'!$B$32,0)</f>
        <v>8685.736373</v>
      </c>
      <c r="AA409" s="77">
        <f>sumproduct(X409:offset(X409,'Parameters &amp; Main Results'!$B$32-1,0),'Parameters &amp; Main Results'!$B$36:offset('Parameters &amp; Main Results'!$B$36,'Parameters &amp; Main Results'!$B$32-1,0)   )/offset(X409,'Parameters &amp; Main Results'!$B$32,0)</f>
        <v>1.504138391</v>
      </c>
      <c r="AB409" s="167">
        <f t="shared" si="6"/>
        <v>-0.1448839995</v>
      </c>
    </row>
    <row r="410">
      <c r="A410">
        <f t="shared" si="17"/>
        <v>9</v>
      </c>
      <c r="B410">
        <f t="shared" si="18"/>
        <v>1904</v>
      </c>
      <c r="C410" s="77">
        <f t="shared" si="3"/>
        <v>1904.666667</v>
      </c>
      <c r="D410" s="159">
        <f t="shared" si="356"/>
        <v>1735</v>
      </c>
      <c r="E410" s="162">
        <v>8.27767934</v>
      </c>
      <c r="F410" s="163">
        <v>798.4195</v>
      </c>
      <c r="G410" s="163">
        <v>411.0646</v>
      </c>
      <c r="H410" s="163">
        <v>559.14962706</v>
      </c>
      <c r="I410" s="163">
        <v>798.4195</v>
      </c>
      <c r="J410" s="163">
        <v>8.27767934</v>
      </c>
      <c r="K410" s="163">
        <v>8.27767934</v>
      </c>
      <c r="L410" s="163">
        <v>20.67</v>
      </c>
      <c r="M410" s="164">
        <v>16.74260005</v>
      </c>
      <c r="N410" s="19">
        <f t="shared" ref="N410:T410" si="411">F410/F409/$E410*$E409-1</f>
        <v>0.03566684391</v>
      </c>
      <c r="O410" s="19">
        <f t="shared" si="411"/>
        <v>-0.006188415663</v>
      </c>
      <c r="P410" s="19">
        <f t="shared" si="411"/>
        <v>-0.007921527462</v>
      </c>
      <c r="Q410" s="19">
        <f t="shared" si="411"/>
        <v>0.03566684391</v>
      </c>
      <c r="R410" s="19">
        <f t="shared" si="411"/>
        <v>0</v>
      </c>
      <c r="S410" s="19">
        <f t="shared" si="411"/>
        <v>0</v>
      </c>
      <c r="T410" s="19">
        <f t="shared" si="411"/>
        <v>-0.0114966147</v>
      </c>
      <c r="U410" s="166">
        <v>0.0</v>
      </c>
      <c r="V410" s="166">
        <v>0.0</v>
      </c>
      <c r="W410" s="19">
        <f t="array" ref="W410">mmult(N410:T410,'Parameters &amp; Main Results'!$B$6:$B$12)-'Parameters &amp; Main Results'!$B$16/12+mmult(U410:V410,'Parameters &amp; Main Results'!$B$14:$B$15)</f>
        <v>0.02516136235</v>
      </c>
      <c r="X410" s="77">
        <f t="shared" si="5"/>
        <v>5119.098481</v>
      </c>
      <c r="Y410" s="77">
        <f>X410/offset(X410,'Parameters &amp; Main Results'!$B$32,0)</f>
        <v>29.58157032</v>
      </c>
      <c r="Z410" s="77">
        <f>sumproduct(X410:offset(X410,'Parameters &amp; Main Results'!$B$32-1,0) , 'Cash Flow Assist'!$P$11:offset('Cash Flow Assist'!$P$11,'Parameters &amp; Main Results'!$B$32-1,0)  )/offset(X410,'Parameters &amp; Main Results'!$B$32,0)</f>
        <v>8562.288546</v>
      </c>
      <c r="AA410" s="77">
        <f>sumproduct(X410:offset(X410,'Parameters &amp; Main Results'!$B$32-1,0),'Parameters &amp; Main Results'!$B$36:offset('Parameters &amp; Main Results'!$B$36,'Parameters &amp; Main Results'!$B$32-1,0)   )/offset(X410,'Parameters &amp; Main Results'!$B$32,0)</f>
        <v>1.48522459</v>
      </c>
      <c r="AB410" s="167">
        <f t="shared" si="6"/>
        <v>-0.1143847106</v>
      </c>
    </row>
    <row r="411">
      <c r="A411">
        <f t="shared" si="17"/>
        <v>10</v>
      </c>
      <c r="B411">
        <f t="shared" si="18"/>
        <v>1904</v>
      </c>
      <c r="C411" s="77">
        <f t="shared" si="3"/>
        <v>1904.75</v>
      </c>
      <c r="D411" s="159">
        <f t="shared" si="356"/>
        <v>1766</v>
      </c>
      <c r="E411" s="162">
        <v>8.27767934</v>
      </c>
      <c r="F411" s="163">
        <v>847.9843</v>
      </c>
      <c r="G411" s="163">
        <v>412.1037</v>
      </c>
      <c r="H411" s="163">
        <v>561.17188488</v>
      </c>
      <c r="I411" s="163">
        <v>847.9843</v>
      </c>
      <c r="J411" s="163">
        <v>8.27767934</v>
      </c>
      <c r="K411" s="163">
        <v>8.27767934</v>
      </c>
      <c r="L411" s="163">
        <v>20.67</v>
      </c>
      <c r="M411" s="164">
        <v>17.63319737</v>
      </c>
      <c r="N411" s="19">
        <f t="shared" ref="N411:T411" si="412">F411/F410/$E411*$E410-1</f>
        <v>0.06207864412</v>
      </c>
      <c r="O411" s="19">
        <f t="shared" si="412"/>
        <v>0.002527826527</v>
      </c>
      <c r="P411" s="19">
        <f t="shared" si="412"/>
        <v>0.00361666667</v>
      </c>
      <c r="Q411" s="19">
        <f t="shared" si="412"/>
        <v>0.06207864412</v>
      </c>
      <c r="R411" s="19">
        <f t="shared" si="412"/>
        <v>0</v>
      </c>
      <c r="S411" s="19">
        <f t="shared" si="412"/>
        <v>0</v>
      </c>
      <c r="T411" s="19">
        <f t="shared" si="412"/>
        <v>0</v>
      </c>
      <c r="U411" s="166">
        <v>0.0</v>
      </c>
      <c r="V411" s="166">
        <v>0.0</v>
      </c>
      <c r="W411" s="19">
        <f t="array" ref="W411">mmult(N411:T411,'Parameters &amp; Main Results'!$B$6:$B$12)-'Parameters &amp; Main Results'!$B$16/12+mmult(U411:V411,'Parameters &amp; Main Results'!$B$14:$B$15)</f>
        <v>0.04714927306</v>
      </c>
      <c r="X411" s="77">
        <f t="shared" si="5"/>
        <v>4993.456317</v>
      </c>
      <c r="Y411" s="77">
        <f>X411/offset(X411,'Parameters &amp; Main Results'!$B$32,0)</f>
        <v>29.54394058</v>
      </c>
      <c r="Z411" s="77">
        <f>sumproduct(X411:offset(X411,'Parameters &amp; Main Results'!$B$32-1,0) , 'Cash Flow Assist'!$P$11:offset('Cash Flow Assist'!$P$11,'Parameters &amp; Main Results'!$B$32-1,0)  )/offset(X411,'Parameters &amp; Main Results'!$B$32,0)</f>
        <v>8737.298083</v>
      </c>
      <c r="AA411" s="77">
        <f>sumproduct(X411:offset(X411,'Parameters &amp; Main Results'!$B$32-1,0),'Parameters &amp; Main Results'!$B$36:offset('Parameters &amp; Main Results'!$B$36,'Parameters &amp; Main Results'!$B$32-1,0)   )/offset(X411,'Parameters &amp; Main Results'!$B$32,0)</f>
        <v>1.518304308</v>
      </c>
      <c r="AB411" s="167">
        <f t="shared" si="6"/>
        <v>-0.05940691426</v>
      </c>
    </row>
    <row r="412">
      <c r="A412">
        <f t="shared" si="17"/>
        <v>11</v>
      </c>
      <c r="B412">
        <f t="shared" si="18"/>
        <v>1904</v>
      </c>
      <c r="C412" s="77">
        <f t="shared" si="3"/>
        <v>1904.833333</v>
      </c>
      <c r="D412" s="159">
        <f t="shared" si="356"/>
        <v>1796</v>
      </c>
      <c r="E412" s="162">
        <v>8.46792893</v>
      </c>
      <c r="F412" s="163">
        <v>896.6063</v>
      </c>
      <c r="G412" s="163">
        <v>410.044</v>
      </c>
      <c r="H412" s="163">
        <v>563.20145653</v>
      </c>
      <c r="I412" s="163">
        <v>896.6063</v>
      </c>
      <c r="J412" s="163">
        <v>8.46792893</v>
      </c>
      <c r="K412" s="163">
        <v>8.46792893</v>
      </c>
      <c r="L412" s="163">
        <v>20.67</v>
      </c>
      <c r="M412" s="164">
        <v>18.07620022</v>
      </c>
      <c r="N412" s="19">
        <f t="shared" ref="N412:T412" si="413">F412/F411/$E412*$E411-1</f>
        <v>0.0335830268</v>
      </c>
      <c r="O412" s="19">
        <f t="shared" si="413"/>
        <v>-0.02735279758</v>
      </c>
      <c r="P412" s="19">
        <f t="shared" si="413"/>
        <v>-0.01893166374</v>
      </c>
      <c r="Q412" s="19">
        <f t="shared" si="413"/>
        <v>0.0335830268</v>
      </c>
      <c r="R412" s="19">
        <f t="shared" si="413"/>
        <v>0</v>
      </c>
      <c r="S412" s="19">
        <f t="shared" si="413"/>
        <v>0</v>
      </c>
      <c r="T412" s="19">
        <f t="shared" si="413"/>
        <v>-0.02246707448</v>
      </c>
      <c r="U412" s="166">
        <v>0.0</v>
      </c>
      <c r="V412" s="166">
        <v>0.0</v>
      </c>
      <c r="W412" s="19">
        <f t="array" ref="W412">mmult(N412:T412,'Parameters &amp; Main Results'!$B$6:$B$12)-'Parameters &amp; Main Results'!$B$16/12+mmult(U412:V412,'Parameters &amp; Main Results'!$B$14:$B$15)</f>
        <v>0.01830740404</v>
      </c>
      <c r="X412" s="77">
        <f t="shared" si="5"/>
        <v>4768.61938</v>
      </c>
      <c r="Y412" s="77">
        <f>X412/offset(X412,'Parameters &amp; Main Results'!$B$32,0)</f>
        <v>28.43528836</v>
      </c>
      <c r="Z412" s="77">
        <f>sumproduct(X412:offset(X412,'Parameters &amp; Main Results'!$B$32-1,0) , 'Cash Flow Assist'!$P$11:offset('Cash Flow Assist'!$P$11,'Parameters &amp; Main Results'!$B$32-1,0)  )/offset(X412,'Parameters &amp; Main Results'!$B$32,0)</f>
        <v>8777.156484</v>
      </c>
      <c r="AA412" s="77">
        <f>sumproduct(X412:offset(X412,'Parameters &amp; Main Results'!$B$32-1,0),'Parameters &amp; Main Results'!$B$36:offset('Parameters &amp; Main Results'!$B$36,'Parameters &amp; Main Results'!$B$32-1,0)   )/offset(X412,'Parameters &amp; Main Results'!$B$32,0)</f>
        <v>1.527576126</v>
      </c>
      <c r="AB412" s="167">
        <f t="shared" si="6"/>
        <v>-0.02781895145</v>
      </c>
    </row>
    <row r="413">
      <c r="A413">
        <f t="shared" si="17"/>
        <v>12</v>
      </c>
      <c r="B413">
        <f t="shared" si="18"/>
        <v>1904</v>
      </c>
      <c r="C413" s="77">
        <f t="shared" si="3"/>
        <v>1904.916667</v>
      </c>
      <c r="D413" s="159">
        <f t="shared" si="356"/>
        <v>1827</v>
      </c>
      <c r="E413" s="162">
        <v>8.46792893</v>
      </c>
      <c r="F413" s="163">
        <v>908.0793</v>
      </c>
      <c r="G413" s="163">
        <v>411.2762</v>
      </c>
      <c r="H413" s="163">
        <v>565.23836846</v>
      </c>
      <c r="I413" s="163">
        <v>908.0793</v>
      </c>
      <c r="J413" s="163">
        <v>8.46792893</v>
      </c>
      <c r="K413" s="163">
        <v>8.46792893</v>
      </c>
      <c r="L413" s="163">
        <v>20.67</v>
      </c>
      <c r="M413" s="164">
        <v>18.15967912</v>
      </c>
      <c r="N413" s="19">
        <f t="shared" ref="N413:T413" si="414">F413/F412/$E413*$E412-1</f>
        <v>0.01279602876</v>
      </c>
      <c r="O413" s="19">
        <f t="shared" si="414"/>
        <v>0.003005043361</v>
      </c>
      <c r="P413" s="19">
        <f t="shared" si="414"/>
        <v>0.003616666659</v>
      </c>
      <c r="Q413" s="19">
        <f t="shared" si="414"/>
        <v>0.01279602876</v>
      </c>
      <c r="R413" s="19">
        <f t="shared" si="414"/>
        <v>0</v>
      </c>
      <c r="S413" s="19">
        <f t="shared" si="414"/>
        <v>0</v>
      </c>
      <c r="T413" s="19">
        <f t="shared" si="414"/>
        <v>0</v>
      </c>
      <c r="U413" s="166">
        <v>0.0</v>
      </c>
      <c r="V413" s="166">
        <v>0.0</v>
      </c>
      <c r="W413" s="19">
        <f t="array" ref="W413">mmult(N413:T413,'Parameters &amp; Main Results'!$B$6:$B$12)-'Parameters &amp; Main Results'!$B$16/12+mmult(U413:V413,'Parameters &amp; Main Results'!$B$14:$B$15)</f>
        <v>0.01030661574</v>
      </c>
      <c r="X413" s="77">
        <f t="shared" si="5"/>
        <v>4682.88786</v>
      </c>
      <c r="Y413" s="77">
        <f>X413/offset(X413,'Parameters &amp; Main Results'!$B$32,0)</f>
        <v>27.78696687</v>
      </c>
      <c r="Z413" s="77">
        <f>sumproduct(X413:offset(X413,'Parameters &amp; Main Results'!$B$32-1,0) , 'Cash Flow Assist'!$P$11:offset('Cash Flow Assist'!$P$11,'Parameters &amp; Main Results'!$B$32-1,0)  )/offset(X413,'Parameters &amp; Main Results'!$B$32,0)</f>
        <v>8706.76099</v>
      </c>
      <c r="AA413" s="77">
        <f>sumproduct(X413:offset(X413,'Parameters &amp; Main Results'!$B$32-1,0),'Parameters &amp; Main Results'!$B$36:offset('Parameters &amp; Main Results'!$B$36,'Parameters &amp; Main Results'!$B$32-1,0)   )/offset(X413,'Parameters &amp; Main Results'!$B$32,0)</f>
        <v>1.51663601</v>
      </c>
      <c r="AB413" s="167">
        <f t="shared" si="6"/>
        <v>-0.01537889479</v>
      </c>
    </row>
    <row r="414">
      <c r="A414">
        <f t="shared" si="17"/>
        <v>1</v>
      </c>
      <c r="B414">
        <f t="shared" si="18"/>
        <v>1905</v>
      </c>
      <c r="C414" s="77">
        <f t="shared" si="3"/>
        <v>1905</v>
      </c>
      <c r="D414" s="159">
        <f t="shared" si="356"/>
        <v>1858</v>
      </c>
      <c r="E414" s="162">
        <v>8.46792893</v>
      </c>
      <c r="F414" s="163">
        <v>930.637</v>
      </c>
      <c r="G414" s="163">
        <v>412.5118</v>
      </c>
      <c r="H414" s="163">
        <v>567.20257179</v>
      </c>
      <c r="I414" s="163">
        <v>930.637</v>
      </c>
      <c r="J414" s="163">
        <v>8.46792893</v>
      </c>
      <c r="K414" s="163">
        <v>8.46792893</v>
      </c>
      <c r="L414" s="163">
        <v>20.67</v>
      </c>
      <c r="M414" s="164">
        <v>18.45985203</v>
      </c>
      <c r="N414" s="19">
        <f t="shared" ref="N414:T414" si="415">F414/F413/$E414*$E413-1</f>
        <v>0.02484111244</v>
      </c>
      <c r="O414" s="19">
        <f t="shared" si="415"/>
        <v>0.003004307081</v>
      </c>
      <c r="P414" s="19">
        <f t="shared" si="415"/>
        <v>0.003474999999</v>
      </c>
      <c r="Q414" s="19">
        <f t="shared" si="415"/>
        <v>0.02484111244</v>
      </c>
      <c r="R414" s="19">
        <f t="shared" si="415"/>
        <v>0</v>
      </c>
      <c r="S414" s="19">
        <f t="shared" si="415"/>
        <v>0</v>
      </c>
      <c r="T414" s="19">
        <f t="shared" si="415"/>
        <v>0</v>
      </c>
      <c r="U414" s="166">
        <v>0.0</v>
      </c>
      <c r="V414" s="166">
        <v>0.0</v>
      </c>
      <c r="W414" s="19">
        <f t="array" ref="W414">mmult(N414:T414,'Parameters &amp; Main Results'!$B$6:$B$12)-'Parameters &amp; Main Results'!$B$16/12+mmult(U414:V414,'Parameters &amp; Main Results'!$B$14:$B$15)</f>
        <v>0.01934024444</v>
      </c>
      <c r="X414" s="77">
        <f t="shared" si="5"/>
        <v>4635.115505</v>
      </c>
      <c r="Y414" s="77">
        <f>X414/offset(X414,'Parameters &amp; Main Results'!$B$32,0)</f>
        <v>27.61699912</v>
      </c>
      <c r="Z414" s="77">
        <f>sumproduct(X414:offset(X414,'Parameters &amp; Main Results'!$B$32-1,0) , 'Cash Flow Assist'!$P$11:offset('Cash Flow Assist'!$P$11,'Parameters &amp; Main Results'!$B$32-1,0)  )/offset(X414,'Parameters &amp; Main Results'!$B$32,0)</f>
        <v>8715.794164</v>
      </c>
      <c r="AA414" s="77">
        <f>sumproduct(X414:offset(X414,'Parameters &amp; Main Results'!$B$32-1,0),'Parameters &amp; Main Results'!$B$36:offset('Parameters &amp; Main Results'!$B$36,'Parameters &amp; Main Results'!$B$32-1,0)   )/offset(X414,'Parameters &amp; Main Results'!$B$32,0)</f>
        <v>1.518740384</v>
      </c>
      <c r="AB414" s="167">
        <f t="shared" si="6"/>
        <v>0</v>
      </c>
    </row>
    <row r="415">
      <c r="A415">
        <f t="shared" si="17"/>
        <v>2</v>
      </c>
      <c r="B415">
        <f t="shared" si="18"/>
        <v>1905</v>
      </c>
      <c r="C415" s="77">
        <f t="shared" si="3"/>
        <v>1905.083333</v>
      </c>
      <c r="D415" s="159">
        <f t="shared" si="356"/>
        <v>1886</v>
      </c>
      <c r="E415" s="162">
        <v>8.46792893</v>
      </c>
      <c r="F415" s="163">
        <v>974.3005</v>
      </c>
      <c r="G415" s="163">
        <v>413.5614</v>
      </c>
      <c r="H415" s="163">
        <v>569.17360073</v>
      </c>
      <c r="I415" s="163">
        <v>974.3005</v>
      </c>
      <c r="J415" s="163">
        <v>8.46792893</v>
      </c>
      <c r="K415" s="163">
        <v>8.46792893</v>
      </c>
      <c r="L415" s="163">
        <v>20.67</v>
      </c>
      <c r="M415" s="164">
        <v>19.16899638</v>
      </c>
      <c r="N415" s="19">
        <f t="shared" ref="N415:T415" si="416">F415/F414/$E415*$E414-1</f>
        <v>0.04691786379</v>
      </c>
      <c r="O415" s="19">
        <f t="shared" si="416"/>
        <v>0.002544412063</v>
      </c>
      <c r="P415" s="19">
        <f t="shared" si="416"/>
        <v>0.003475000005</v>
      </c>
      <c r="Q415" s="19">
        <f t="shared" si="416"/>
        <v>0.04691786379</v>
      </c>
      <c r="R415" s="19">
        <f t="shared" si="416"/>
        <v>0</v>
      </c>
      <c r="S415" s="19">
        <f t="shared" si="416"/>
        <v>0</v>
      </c>
      <c r="T415" s="19">
        <f t="shared" si="416"/>
        <v>0</v>
      </c>
      <c r="U415" s="166">
        <v>0.0</v>
      </c>
      <c r="V415" s="166">
        <v>0.0</v>
      </c>
      <c r="W415" s="19">
        <f t="array" ref="W415">mmult(N415:T415,'Parameters &amp; Main Results'!$B$6:$B$12)-'Parameters &amp; Main Results'!$B$16/12+mmult(U415:V415,'Parameters &amp; Main Results'!$B$14:$B$15)</f>
        <v>0.03578283419</v>
      </c>
      <c r="X415" s="77">
        <f t="shared" si="5"/>
        <v>4547.172086</v>
      </c>
      <c r="Y415" s="77">
        <f>X415/offset(X415,'Parameters &amp; Main Results'!$B$32,0)</f>
        <v>27.82455028</v>
      </c>
      <c r="Z415" s="77">
        <f>sumproduct(X415:offset(X415,'Parameters &amp; Main Results'!$B$32-1,0) , 'Cash Flow Assist'!$P$11:offset('Cash Flow Assist'!$P$11,'Parameters &amp; Main Results'!$B$32-1,0)  )/offset(X415,'Parameters &amp; Main Results'!$B$32,0)</f>
        <v>8923.793062</v>
      </c>
      <c r="AA415" s="77">
        <f>sumproduct(X415:offset(X415,'Parameters &amp; Main Results'!$B$32-1,0),'Parameters &amp; Main Results'!$B$36:offset('Parameters &amp; Main Results'!$B$36,'Parameters &amp; Main Results'!$B$32-1,0)   )/offset(X415,'Parameters &amp; Main Results'!$B$32,0)</f>
        <v>1.555493594</v>
      </c>
      <c r="AB415" s="167">
        <f t="shared" si="6"/>
        <v>0</v>
      </c>
    </row>
    <row r="416">
      <c r="A416">
        <f t="shared" si="17"/>
        <v>3</v>
      </c>
      <c r="B416">
        <f t="shared" si="18"/>
        <v>1905</v>
      </c>
      <c r="C416" s="77">
        <f t="shared" si="3"/>
        <v>1905.166667</v>
      </c>
      <c r="D416" s="159">
        <f t="shared" si="356"/>
        <v>1917</v>
      </c>
      <c r="E416" s="162">
        <v>8.37284463</v>
      </c>
      <c r="F416" s="163">
        <v>1004.7935</v>
      </c>
      <c r="G416" s="163">
        <v>420.9254</v>
      </c>
      <c r="H416" s="163">
        <v>571.15147899</v>
      </c>
      <c r="I416" s="163">
        <v>1004.7935</v>
      </c>
      <c r="J416" s="163">
        <v>8.37284463</v>
      </c>
      <c r="K416" s="163">
        <v>8.37284463</v>
      </c>
      <c r="L416" s="163">
        <v>20.67</v>
      </c>
      <c r="M416" s="164">
        <v>19.83150607</v>
      </c>
      <c r="N416" s="19">
        <f t="shared" ref="N416:T416" si="417">F416/F415/$E416*$E415-1</f>
        <v>0.04300901844</v>
      </c>
      <c r="O416" s="19">
        <f t="shared" si="417"/>
        <v>0.02936478908</v>
      </c>
      <c r="P416" s="19">
        <f t="shared" si="417"/>
        <v>0.01487073492</v>
      </c>
      <c r="Q416" s="19">
        <f t="shared" si="417"/>
        <v>0.04300901844</v>
      </c>
      <c r="R416" s="19">
        <f t="shared" si="417"/>
        <v>0</v>
      </c>
      <c r="S416" s="19">
        <f t="shared" si="417"/>
        <v>0</v>
      </c>
      <c r="T416" s="19">
        <f t="shared" si="417"/>
        <v>0.01135627188</v>
      </c>
      <c r="U416" s="166">
        <v>0.0</v>
      </c>
      <c r="V416" s="166">
        <v>0.0</v>
      </c>
      <c r="W416" s="19">
        <f t="array" ref="W416">mmult(N416:T416,'Parameters &amp; Main Results'!$B$6:$B$12)-'Parameters &amp; Main Results'!$B$16/12+mmult(U416:V416,'Parameters &amp; Main Results'!$B$14:$B$15)</f>
        <v>0.03955629443</v>
      </c>
      <c r="X416" s="77">
        <f t="shared" si="5"/>
        <v>4390.082492</v>
      </c>
      <c r="Y416" s="77">
        <f>X416/offset(X416,'Parameters &amp; Main Results'!$B$32,0)</f>
        <v>26.88838337</v>
      </c>
      <c r="Z416" s="77">
        <f>sumproduct(X416:offset(X416,'Parameters &amp; Main Results'!$B$32-1,0) , 'Cash Flow Assist'!$P$11:offset('Cash Flow Assist'!$P$11,'Parameters &amp; Main Results'!$B$32-1,0)  )/offset(X416,'Parameters &amp; Main Results'!$B$32,0)</f>
        <v>8905.274291</v>
      </c>
      <c r="AA416" s="77">
        <f>sumproduct(X416:offset(X416,'Parameters &amp; Main Results'!$B$32-1,0),'Parameters &amp; Main Results'!$B$36:offset('Parameters &amp; Main Results'!$B$36,'Parameters &amp; Main Results'!$B$32-1,0)   )/offset(X416,'Parameters &amp; Main Results'!$B$32,0)</f>
        <v>1.553163277</v>
      </c>
      <c r="AB416" s="167">
        <f t="shared" si="6"/>
        <v>0</v>
      </c>
    </row>
    <row r="417">
      <c r="A417">
        <f t="shared" si="17"/>
        <v>4</v>
      </c>
      <c r="B417">
        <f t="shared" si="18"/>
        <v>1905</v>
      </c>
      <c r="C417" s="77">
        <f t="shared" si="3"/>
        <v>1905.25</v>
      </c>
      <c r="D417" s="159">
        <f t="shared" si="356"/>
        <v>1947</v>
      </c>
      <c r="E417" s="162">
        <v>8.37284463</v>
      </c>
      <c r="F417" s="163">
        <v>995.4095</v>
      </c>
      <c r="G417" s="163">
        <v>421.9804</v>
      </c>
      <c r="H417" s="163">
        <v>573.13623038</v>
      </c>
      <c r="I417" s="163">
        <v>995.4095</v>
      </c>
      <c r="J417" s="163">
        <v>8.37284463</v>
      </c>
      <c r="K417" s="163">
        <v>8.37284463</v>
      </c>
      <c r="L417" s="163">
        <v>20.67</v>
      </c>
      <c r="M417" s="164">
        <v>19.48292752</v>
      </c>
      <c r="N417" s="19">
        <f t="shared" ref="N417:T417" si="418">F417/F416/$E417*$E416-1</f>
        <v>-0.00933923239</v>
      </c>
      <c r="O417" s="19">
        <f t="shared" si="418"/>
        <v>0.002506382366</v>
      </c>
      <c r="P417" s="19">
        <f t="shared" si="418"/>
        <v>0.003475000001</v>
      </c>
      <c r="Q417" s="19">
        <f t="shared" si="418"/>
        <v>-0.00933923239</v>
      </c>
      <c r="R417" s="19">
        <f t="shared" si="418"/>
        <v>0</v>
      </c>
      <c r="S417" s="19">
        <f t="shared" si="418"/>
        <v>0</v>
      </c>
      <c r="T417" s="19">
        <f t="shared" si="418"/>
        <v>0</v>
      </c>
      <c r="U417" s="166">
        <v>0.0</v>
      </c>
      <c r="V417" s="166">
        <v>0.0</v>
      </c>
      <c r="W417" s="19">
        <f t="array" ref="W417">mmult(N417:T417,'Parameters &amp; Main Results'!$B$6:$B$12)-'Parameters &amp; Main Results'!$B$16/12+mmult(U417:V417,'Parameters &amp; Main Results'!$B$14:$B$15)</f>
        <v>-0.006419495367</v>
      </c>
      <c r="X417" s="77">
        <f t="shared" si="5"/>
        <v>4223.034881</v>
      </c>
      <c r="Y417" s="77">
        <f>X417/offset(X417,'Parameters &amp; Main Results'!$B$32,0)</f>
        <v>25.63816861</v>
      </c>
      <c r="Z417" s="77">
        <f>sumproduct(X417:offset(X417,'Parameters &amp; Main Results'!$B$32-1,0) , 'Cash Flow Assist'!$P$11:offset('Cash Flow Assist'!$P$11,'Parameters &amp; Main Results'!$B$32-1,0)  )/offset(X417,'Parameters &amp; Main Results'!$B$32,0)</f>
        <v>8801.430247</v>
      </c>
      <c r="AA417" s="77">
        <f>sumproduct(X417:offset(X417,'Parameters &amp; Main Results'!$B$32-1,0),'Parameters &amp; Main Results'!$B$36:offset('Parameters &amp; Main Results'!$B$36,'Parameters &amp; Main Results'!$B$32-1,0)   )/offset(X417,'Parameters &amp; Main Results'!$B$32,0)</f>
        <v>1.536144552</v>
      </c>
      <c r="AB417" s="167">
        <f t="shared" si="6"/>
        <v>-0.00933923239</v>
      </c>
    </row>
    <row r="418">
      <c r="A418">
        <f t="shared" si="17"/>
        <v>5</v>
      </c>
      <c r="B418">
        <f t="shared" si="18"/>
        <v>1905</v>
      </c>
      <c r="C418" s="77">
        <f t="shared" si="3"/>
        <v>1905.333333</v>
      </c>
      <c r="D418" s="159">
        <f t="shared" si="356"/>
        <v>1978</v>
      </c>
      <c r="E418" s="162">
        <v>8.27767934</v>
      </c>
      <c r="F418" s="163">
        <v>949.2496</v>
      </c>
      <c r="G418" s="163">
        <v>420.6522</v>
      </c>
      <c r="H418" s="163">
        <v>575.12787878</v>
      </c>
      <c r="I418" s="163">
        <v>949.2496</v>
      </c>
      <c r="J418" s="163">
        <v>8.27767934</v>
      </c>
      <c r="K418" s="163">
        <v>8.27767934</v>
      </c>
      <c r="L418" s="163">
        <v>20.67</v>
      </c>
      <c r="M418" s="164">
        <v>18.62948751</v>
      </c>
      <c r="N418" s="19">
        <f t="shared" ref="N418:T418" si="419">F418/F417/$E418*$E417-1</f>
        <v>-0.03540928944</v>
      </c>
      <c r="O418" s="19">
        <f t="shared" si="419"/>
        <v>0.008312889099</v>
      </c>
      <c r="P418" s="19">
        <f t="shared" si="419"/>
        <v>0.01501156544</v>
      </c>
      <c r="Q418" s="19">
        <f t="shared" si="419"/>
        <v>-0.03540928944</v>
      </c>
      <c r="R418" s="19">
        <f t="shared" si="419"/>
        <v>0</v>
      </c>
      <c r="S418" s="19">
        <f t="shared" si="419"/>
        <v>0</v>
      </c>
      <c r="T418" s="19">
        <f t="shared" si="419"/>
        <v>0.0114966147</v>
      </c>
      <c r="U418" s="166">
        <v>0.0</v>
      </c>
      <c r="V418" s="166">
        <v>0.0</v>
      </c>
      <c r="W418" s="19">
        <f t="array" ref="W418">mmult(N418:T418,'Parameters &amp; Main Results'!$B$6:$B$12)-'Parameters &amp; Main Results'!$B$16/12+mmult(U418:V418,'Parameters &amp; Main Results'!$B$14:$B$15)</f>
        <v>-0.02452041147</v>
      </c>
      <c r="X418" s="77">
        <f t="shared" si="5"/>
        <v>4250.319789</v>
      </c>
      <c r="Y418" s="77">
        <f>X418/offset(X418,'Parameters &amp; Main Results'!$B$32,0)</f>
        <v>26.47239826</v>
      </c>
      <c r="Z418" s="77">
        <f>sumproduct(X418:offset(X418,'Parameters &amp; Main Results'!$B$32-1,0) , 'Cash Flow Assist'!$P$11:offset('Cash Flow Assist'!$P$11,'Parameters &amp; Main Results'!$B$32-1,0)  )/offset(X418,'Parameters &amp; Main Results'!$B$32,0)</f>
        <v>9004.200564</v>
      </c>
      <c r="AA418" s="77">
        <f>sumproduct(X418:offset(X418,'Parameters &amp; Main Results'!$B$32-1,0),'Parameters &amp; Main Results'!$B$36:offset('Parameters &amp; Main Results'!$B$36,'Parameters &amp; Main Results'!$B$32-1,0)   )/offset(X418,'Parameters &amp; Main Results'!$B$32,0)</f>
        <v>1.572839201</v>
      </c>
      <c r="AB418" s="167">
        <f t="shared" si="6"/>
        <v>-0.04441782624</v>
      </c>
    </row>
    <row r="419">
      <c r="A419">
        <f t="shared" si="17"/>
        <v>6</v>
      </c>
      <c r="B419">
        <f t="shared" si="18"/>
        <v>1905</v>
      </c>
      <c r="C419" s="77">
        <f t="shared" si="3"/>
        <v>1905.416667</v>
      </c>
      <c r="D419" s="159">
        <f t="shared" si="356"/>
        <v>2008</v>
      </c>
      <c r="E419" s="162">
        <v>8.27767934</v>
      </c>
      <c r="F419" s="163">
        <v>963.2185</v>
      </c>
      <c r="G419" s="163">
        <v>424.1042</v>
      </c>
      <c r="H419" s="163">
        <v>577.12644816</v>
      </c>
      <c r="I419" s="163">
        <v>963.2185</v>
      </c>
      <c r="J419" s="163">
        <v>8.27767934</v>
      </c>
      <c r="K419" s="163">
        <v>8.27767934</v>
      </c>
      <c r="L419" s="163">
        <v>20.67</v>
      </c>
      <c r="M419" s="164">
        <v>18.73586239</v>
      </c>
      <c r="N419" s="19">
        <f t="shared" ref="N419:T419" si="420">F419/F418/$E419*$E418-1</f>
        <v>0.01471572914</v>
      </c>
      <c r="O419" s="19">
        <f t="shared" si="420"/>
        <v>0.008206304401</v>
      </c>
      <c r="P419" s="19">
        <f t="shared" si="420"/>
        <v>0.003475000002</v>
      </c>
      <c r="Q419" s="19">
        <f t="shared" si="420"/>
        <v>0.01471572914</v>
      </c>
      <c r="R419" s="19">
        <f t="shared" si="420"/>
        <v>0</v>
      </c>
      <c r="S419" s="19">
        <f t="shared" si="420"/>
        <v>0</v>
      </c>
      <c r="T419" s="19">
        <f t="shared" si="420"/>
        <v>0</v>
      </c>
      <c r="U419" s="166">
        <v>0.0</v>
      </c>
      <c r="V419" s="166">
        <v>0.0</v>
      </c>
      <c r="W419" s="19">
        <f t="array" ref="W419">mmult(N419:T419,'Parameters &amp; Main Results'!$B$6:$B$12)-'Parameters &amp; Main Results'!$B$16/12+mmult(U419:V419,'Parameters &amp; Main Results'!$B$14:$B$15)</f>
        <v>0.01304670629</v>
      </c>
      <c r="X419" s="77">
        <f t="shared" si="5"/>
        <v>4357.159123</v>
      </c>
      <c r="Y419" s="77">
        <f>X419/offset(X419,'Parameters &amp; Main Results'!$B$32,0)</f>
        <v>26.95566851</v>
      </c>
      <c r="Z419" s="77">
        <f>sumproduct(X419:offset(X419,'Parameters &amp; Main Results'!$B$32-1,0) , 'Cash Flow Assist'!$P$11:offset('Cash Flow Assist'!$P$11,'Parameters &amp; Main Results'!$B$32-1,0)  )/offset(X419,'Parameters &amp; Main Results'!$B$32,0)</f>
        <v>8918.459178</v>
      </c>
      <c r="AA419" s="77">
        <f>sumproduct(X419:offset(X419,'Parameters &amp; Main Results'!$B$32-1,0),'Parameters &amp; Main Results'!$B$36:offset('Parameters &amp; Main Results'!$B$36,'Parameters &amp; Main Results'!$B$32-1,0)   )/offset(X419,'Parameters &amp; Main Results'!$B$32,0)</f>
        <v>1.558625795</v>
      </c>
      <c r="AB419" s="167">
        <f t="shared" si="6"/>
        <v>-0.0303557378</v>
      </c>
    </row>
    <row r="420">
      <c r="A420">
        <f t="shared" si="17"/>
        <v>7</v>
      </c>
      <c r="B420">
        <f t="shared" si="18"/>
        <v>1905</v>
      </c>
      <c r="C420" s="77">
        <f t="shared" si="3"/>
        <v>1905.5</v>
      </c>
      <c r="D420" s="159">
        <f t="shared" si="356"/>
        <v>2039</v>
      </c>
      <c r="E420" s="162">
        <v>8.27767934</v>
      </c>
      <c r="F420" s="163">
        <v>996.2742</v>
      </c>
      <c r="G420" s="163">
        <v>425.1671</v>
      </c>
      <c r="H420" s="163">
        <v>579.13196257</v>
      </c>
      <c r="I420" s="163">
        <v>996.2742</v>
      </c>
      <c r="J420" s="163">
        <v>8.27767934</v>
      </c>
      <c r="K420" s="163">
        <v>8.27767934</v>
      </c>
      <c r="L420" s="163">
        <v>20.67</v>
      </c>
      <c r="M420" s="164">
        <v>19.20588331</v>
      </c>
      <c r="N420" s="19">
        <f t="shared" ref="N420:T420" si="421">F420/F419/$E420*$E419-1</f>
        <v>0.03431796628</v>
      </c>
      <c r="O420" s="19">
        <f t="shared" si="421"/>
        <v>0.002506223706</v>
      </c>
      <c r="P420" s="19">
        <f t="shared" si="421"/>
        <v>0.003475000005</v>
      </c>
      <c r="Q420" s="19">
        <f t="shared" si="421"/>
        <v>0.03431796628</v>
      </c>
      <c r="R420" s="19">
        <f t="shared" si="421"/>
        <v>0</v>
      </c>
      <c r="S420" s="19">
        <f t="shared" si="421"/>
        <v>0</v>
      </c>
      <c r="T420" s="19">
        <f t="shared" si="421"/>
        <v>0</v>
      </c>
      <c r="U420" s="166">
        <v>0.0</v>
      </c>
      <c r="V420" s="166">
        <v>0.0</v>
      </c>
      <c r="W420" s="19">
        <f t="array" ref="W420">mmult(N420:T420,'Parameters &amp; Main Results'!$B$6:$B$12)-'Parameters &amp; Main Results'!$B$16/12+mmult(U420:V420,'Parameters &amp; Main Results'!$B$14:$B$15)</f>
        <v>0.02632336397</v>
      </c>
      <c r="X420" s="77">
        <f t="shared" si="5"/>
        <v>4301.044657</v>
      </c>
      <c r="Y420" s="77">
        <f>X420/offset(X420,'Parameters &amp; Main Results'!$B$32,0)</f>
        <v>25.61976276</v>
      </c>
      <c r="Z420" s="77">
        <f>sumproduct(X420:offset(X420,'Parameters &amp; Main Results'!$B$32-1,0) , 'Cash Flow Assist'!$P$11:offset('Cash Flow Assist'!$P$11,'Parameters &amp; Main Results'!$B$32-1,0)  )/offset(X420,'Parameters &amp; Main Results'!$B$32,0)</f>
        <v>8562.064811</v>
      </c>
      <c r="AA420" s="77">
        <f>sumproduct(X420:offset(X420,'Parameters &amp; Main Results'!$B$32-1,0),'Parameters &amp; Main Results'!$B$36:offset('Parameters &amp; Main Results'!$B$36,'Parameters &amp; Main Results'!$B$32-1,0)   )/offset(X420,'Parameters &amp; Main Results'!$B$32,0)</f>
        <v>1.496887437</v>
      </c>
      <c r="AB420" s="167">
        <f t="shared" si="6"/>
        <v>0</v>
      </c>
    </row>
    <row r="421">
      <c r="A421">
        <f t="shared" si="17"/>
        <v>8</v>
      </c>
      <c r="B421">
        <f t="shared" si="18"/>
        <v>1905</v>
      </c>
      <c r="C421" s="77">
        <f t="shared" si="3"/>
        <v>1905.583333</v>
      </c>
      <c r="D421" s="159">
        <f t="shared" si="356"/>
        <v>2070</v>
      </c>
      <c r="E421" s="162">
        <v>8.37284463</v>
      </c>
      <c r="F421" s="163">
        <v>1036.2243</v>
      </c>
      <c r="G421" s="163">
        <v>427.4377</v>
      </c>
      <c r="H421" s="163">
        <v>581.14444614</v>
      </c>
      <c r="I421" s="163">
        <v>1036.2243</v>
      </c>
      <c r="J421" s="163">
        <v>8.37284463</v>
      </c>
      <c r="K421" s="163">
        <v>8.37284463</v>
      </c>
      <c r="L421" s="163">
        <v>20.67</v>
      </c>
      <c r="M421" s="164">
        <v>19.57330843</v>
      </c>
      <c r="N421" s="19">
        <f t="shared" ref="N421:T421" si="422">F421/F420/$E421*$E420-1</f>
        <v>0.02827778918</v>
      </c>
      <c r="O421" s="19">
        <f t="shared" si="422"/>
        <v>-0.00608615603</v>
      </c>
      <c r="P421" s="19">
        <f t="shared" si="422"/>
        <v>-0.007930441472</v>
      </c>
      <c r="Q421" s="19">
        <f t="shared" si="422"/>
        <v>0.02827778918</v>
      </c>
      <c r="R421" s="19">
        <f t="shared" si="422"/>
        <v>0</v>
      </c>
      <c r="S421" s="19">
        <f t="shared" si="422"/>
        <v>0</v>
      </c>
      <c r="T421" s="19">
        <f t="shared" si="422"/>
        <v>-0.01136594481</v>
      </c>
      <c r="U421" s="166">
        <v>0.0</v>
      </c>
      <c r="V421" s="166">
        <v>0.0</v>
      </c>
      <c r="W421" s="19">
        <f t="array" ref="W421">mmult(N421:T421,'Parameters &amp; Main Results'!$B$6:$B$12)-'Parameters &amp; Main Results'!$B$16/12+mmult(U421:V421,'Parameters &amp; Main Results'!$B$14:$B$15)</f>
        <v>0.01964513621</v>
      </c>
      <c r="X421" s="77">
        <f t="shared" si="5"/>
        <v>4190.730532</v>
      </c>
      <c r="Y421" s="77">
        <f>X421/offset(X421,'Parameters &amp; Main Results'!$B$32,0)</f>
        <v>25.29820544</v>
      </c>
      <c r="Z421" s="77">
        <f>sumproduct(X421:offset(X421,'Parameters &amp; Main Results'!$B$32-1,0) , 'Cash Flow Assist'!$P$11:offset('Cash Flow Assist'!$P$11,'Parameters &amp; Main Results'!$B$32-1,0)  )/offset(X421,'Parameters &amp; Main Results'!$B$32,0)</f>
        <v>8652.203951</v>
      </c>
      <c r="AA421" s="77">
        <f>sumproduct(X421:offset(X421,'Parameters &amp; Main Results'!$B$32-1,0),'Parameters &amp; Main Results'!$B$36:offset('Parameters &amp; Main Results'!$B$36,'Parameters &amp; Main Results'!$B$32-1,0)   )/offset(X421,'Parameters &amp; Main Results'!$B$32,0)</f>
        <v>1.512664131</v>
      </c>
      <c r="AB421" s="167">
        <f t="shared" si="6"/>
        <v>0</v>
      </c>
    </row>
    <row r="422">
      <c r="A422">
        <f t="shared" si="17"/>
        <v>9</v>
      </c>
      <c r="B422">
        <f t="shared" si="18"/>
        <v>1905</v>
      </c>
      <c r="C422" s="77">
        <f t="shared" si="3"/>
        <v>1905.666667</v>
      </c>
      <c r="D422" s="159">
        <f t="shared" si="356"/>
        <v>2100</v>
      </c>
      <c r="E422" s="162">
        <v>8.27767934</v>
      </c>
      <c r="F422" s="163">
        <v>1042.514</v>
      </c>
      <c r="G422" s="163">
        <v>432.0991</v>
      </c>
      <c r="H422" s="163">
        <v>583.16392309</v>
      </c>
      <c r="I422" s="163">
        <v>1042.514</v>
      </c>
      <c r="J422" s="163">
        <v>8.27767934</v>
      </c>
      <c r="K422" s="163">
        <v>8.27767934</v>
      </c>
      <c r="L422" s="163">
        <v>20.67</v>
      </c>
      <c r="M422" s="164">
        <v>19.74349242</v>
      </c>
      <c r="N422" s="19">
        <f t="shared" ref="N422:T422" si="423">F422/F421/$E422*$E421-1</f>
        <v>0.01763622198</v>
      </c>
      <c r="O422" s="19">
        <f t="shared" si="423"/>
        <v>0.02252743936</v>
      </c>
      <c r="P422" s="19">
        <f t="shared" si="423"/>
        <v>0.01501156544</v>
      </c>
      <c r="Q422" s="19">
        <f t="shared" si="423"/>
        <v>0.01763622198</v>
      </c>
      <c r="R422" s="19">
        <f t="shared" si="423"/>
        <v>0</v>
      </c>
      <c r="S422" s="19">
        <f t="shared" si="423"/>
        <v>0</v>
      </c>
      <c r="T422" s="19">
        <f t="shared" si="423"/>
        <v>0.0114966147</v>
      </c>
      <c r="U422" s="166">
        <v>0.0</v>
      </c>
      <c r="V422" s="166">
        <v>0.0</v>
      </c>
      <c r="W422" s="19">
        <f t="array" ref="W422">mmult(N422:T422,'Parameters &amp; Main Results'!$B$6:$B$12)-'Parameters &amp; Main Results'!$B$16/12+mmult(U422:V422,'Parameters &amp; Main Results'!$B$14:$B$15)</f>
        <v>0.01881735966</v>
      </c>
      <c r="X422" s="77">
        <f t="shared" si="5"/>
        <v>4109.989234</v>
      </c>
      <c r="Y422" s="77">
        <f>X422/offset(X422,'Parameters &amp; Main Results'!$B$32,0)</f>
        <v>25.29801482</v>
      </c>
      <c r="Z422" s="77">
        <f>sumproduct(X422:offset(X422,'Parameters &amp; Main Results'!$B$32-1,0) , 'Cash Flow Assist'!$P$11:offset('Cash Flow Assist'!$P$11,'Parameters &amp; Main Results'!$B$32-1,0)  )/offset(X422,'Parameters &amp; Main Results'!$B$32,0)</f>
        <v>8797.335842</v>
      </c>
      <c r="AA422" s="77">
        <f>sumproduct(X422:offset(X422,'Parameters &amp; Main Results'!$B$32-1,0),'Parameters &amp; Main Results'!$B$36:offset('Parameters &amp; Main Results'!$B$36,'Parameters &amp; Main Results'!$B$32-1,0)   )/offset(X422,'Parameters &amp; Main Results'!$B$32,0)</f>
        <v>1.537866935</v>
      </c>
      <c r="AB422" s="167">
        <f t="shared" si="6"/>
        <v>0</v>
      </c>
    </row>
    <row r="423">
      <c r="A423">
        <f t="shared" si="17"/>
        <v>10</v>
      </c>
      <c r="B423">
        <f t="shared" si="18"/>
        <v>1905</v>
      </c>
      <c r="C423" s="77">
        <f t="shared" si="3"/>
        <v>1905.75</v>
      </c>
      <c r="D423" s="159">
        <f t="shared" si="356"/>
        <v>2131</v>
      </c>
      <c r="E423" s="162">
        <v>8.27767934</v>
      </c>
      <c r="F423" s="163">
        <v>1060.1662</v>
      </c>
      <c r="G423" s="163">
        <v>433.17</v>
      </c>
      <c r="H423" s="163">
        <v>585.19041772</v>
      </c>
      <c r="I423" s="163">
        <v>1060.1662</v>
      </c>
      <c r="J423" s="163">
        <v>8.27767934</v>
      </c>
      <c r="K423" s="163">
        <v>8.27767934</v>
      </c>
      <c r="L423" s="163">
        <v>20.67</v>
      </c>
      <c r="M423" s="164">
        <v>19.89739481</v>
      </c>
      <c r="N423" s="19">
        <f t="shared" ref="N423:T423" si="424">F423/F422/$E423*$E422-1</f>
        <v>0.01693233856</v>
      </c>
      <c r="O423" s="19">
        <f t="shared" si="424"/>
        <v>0.002478366652</v>
      </c>
      <c r="P423" s="19">
        <f t="shared" si="424"/>
        <v>0.003474999995</v>
      </c>
      <c r="Q423" s="19">
        <f t="shared" si="424"/>
        <v>0.01693233856</v>
      </c>
      <c r="R423" s="19">
        <f t="shared" si="424"/>
        <v>0</v>
      </c>
      <c r="S423" s="19">
        <f t="shared" si="424"/>
        <v>0</v>
      </c>
      <c r="T423" s="19">
        <f t="shared" si="424"/>
        <v>0</v>
      </c>
      <c r="U423" s="166">
        <v>0.0</v>
      </c>
      <c r="V423" s="166">
        <v>0.0</v>
      </c>
      <c r="W423" s="19">
        <f t="array" ref="W423">mmult(N423:T423,'Parameters &amp; Main Results'!$B$6:$B$12)-'Parameters &amp; Main Results'!$B$16/12+mmult(U423:V423,'Parameters &amp; Main Results'!$B$14:$B$15)</f>
        <v>0.01327717892</v>
      </c>
      <c r="X423" s="77">
        <f t="shared" si="5"/>
        <v>4034.078527</v>
      </c>
      <c r="Y423" s="77">
        <f>X423/offset(X423,'Parameters &amp; Main Results'!$B$32,0)</f>
        <v>25.39891325</v>
      </c>
      <c r="Z423" s="77">
        <f>sumproduct(X423:offset(X423,'Parameters &amp; Main Results'!$B$32-1,0) , 'Cash Flow Assist'!$P$11:offset('Cash Flow Assist'!$P$11,'Parameters &amp; Main Results'!$B$32-1,0)  )/offset(X423,'Parameters &amp; Main Results'!$B$32,0)</f>
        <v>8973.771987</v>
      </c>
      <c r="AA423" s="77">
        <f>sumproduct(X423:offset(X423,'Parameters &amp; Main Results'!$B$32-1,0),'Parameters &amp; Main Results'!$B$36:offset('Parameters &amp; Main Results'!$B$36,'Parameters &amp; Main Results'!$B$32-1,0)   )/offset(X423,'Parameters &amp; Main Results'!$B$32,0)</f>
        <v>1.568438176</v>
      </c>
      <c r="AB423" s="167">
        <f t="shared" si="6"/>
        <v>0</v>
      </c>
    </row>
    <row r="424">
      <c r="A424">
        <f t="shared" si="17"/>
        <v>11</v>
      </c>
      <c r="B424">
        <f t="shared" si="18"/>
        <v>1905</v>
      </c>
      <c r="C424" s="77">
        <f t="shared" si="3"/>
        <v>1905.833333</v>
      </c>
      <c r="D424" s="159">
        <f t="shared" si="356"/>
        <v>2161</v>
      </c>
      <c r="E424" s="162">
        <v>8.37284463</v>
      </c>
      <c r="F424" s="163">
        <v>1057.4821</v>
      </c>
      <c r="G424" s="163">
        <v>429.6323</v>
      </c>
      <c r="H424" s="163">
        <v>587.22395442</v>
      </c>
      <c r="I424" s="163">
        <v>1057.4821</v>
      </c>
      <c r="J424" s="163">
        <v>8.37284463</v>
      </c>
      <c r="K424" s="163">
        <v>8.37284463</v>
      </c>
      <c r="L424" s="163">
        <v>20.67</v>
      </c>
      <c r="M424" s="164">
        <v>19.44352569</v>
      </c>
      <c r="N424" s="19">
        <f t="shared" ref="N424:T424" si="425">F424/F423/$E424*$E423-1</f>
        <v>-0.01386894167</v>
      </c>
      <c r="O424" s="19">
        <f t="shared" si="425"/>
        <v>-0.01944012053</v>
      </c>
      <c r="P424" s="19">
        <f t="shared" si="425"/>
        <v>-0.007930441475</v>
      </c>
      <c r="Q424" s="19">
        <f t="shared" si="425"/>
        <v>-0.01386894167</v>
      </c>
      <c r="R424" s="19">
        <f t="shared" si="425"/>
        <v>0</v>
      </c>
      <c r="S424" s="19">
        <f t="shared" si="425"/>
        <v>0</v>
      </c>
      <c r="T424" s="19">
        <f t="shared" si="425"/>
        <v>-0.01136594481</v>
      </c>
      <c r="U424" s="166">
        <v>0.0</v>
      </c>
      <c r="V424" s="166">
        <v>0.0</v>
      </c>
      <c r="W424" s="19">
        <f t="array" ref="W424">mmult(N424:T424,'Parameters &amp; Main Results'!$B$6:$B$12)-'Parameters &amp; Main Results'!$B$16/12+mmult(U424:V424,'Parameters &amp; Main Results'!$B$14:$B$15)</f>
        <v>-0.01530340305</v>
      </c>
      <c r="X424" s="77">
        <f t="shared" si="5"/>
        <v>3981.219168</v>
      </c>
      <c r="Y424" s="77">
        <f>X424/offset(X424,'Parameters &amp; Main Results'!$B$32,0)</f>
        <v>25.5946041</v>
      </c>
      <c r="Z424" s="77">
        <f>sumproduct(X424:offset(X424,'Parameters &amp; Main Results'!$B$32-1,0) , 'Cash Flow Assist'!$P$11:offset('Cash Flow Assist'!$P$11,'Parameters &amp; Main Results'!$B$32-1,0)  )/offset(X424,'Parameters &amp; Main Results'!$B$32,0)</f>
        <v>9138.063168</v>
      </c>
      <c r="AA424" s="77">
        <f>sumproduct(X424:offset(X424,'Parameters &amp; Main Results'!$B$32-1,0),'Parameters &amp; Main Results'!$B$36:offset('Parameters &amp; Main Results'!$B$36,'Parameters &amp; Main Results'!$B$32-1,0)   )/offset(X424,'Parameters &amp; Main Results'!$B$32,0)</f>
        <v>1.595364417</v>
      </c>
      <c r="AB424" s="167">
        <f t="shared" si="6"/>
        <v>-0.01386894167</v>
      </c>
    </row>
    <row r="425">
      <c r="A425">
        <f t="shared" si="17"/>
        <v>12</v>
      </c>
      <c r="B425">
        <f t="shared" si="18"/>
        <v>1905</v>
      </c>
      <c r="C425" s="77">
        <f t="shared" si="3"/>
        <v>1905.916667</v>
      </c>
      <c r="D425" s="159">
        <f t="shared" si="356"/>
        <v>2192</v>
      </c>
      <c r="E425" s="162">
        <v>8.46792893</v>
      </c>
      <c r="F425" s="163">
        <v>1086.5958</v>
      </c>
      <c r="G425" s="163">
        <v>422.4245</v>
      </c>
      <c r="H425" s="163">
        <v>589.26455766</v>
      </c>
      <c r="I425" s="163">
        <v>1086.5958</v>
      </c>
      <c r="J425" s="163">
        <v>8.46792893</v>
      </c>
      <c r="K425" s="163">
        <v>8.46792893</v>
      </c>
      <c r="L425" s="163">
        <v>20.67</v>
      </c>
      <c r="M425" s="164">
        <v>19.57796081</v>
      </c>
      <c r="N425" s="19">
        <f t="shared" ref="N425:T425" si="426">F425/F424/$E425*$E424-1</f>
        <v>0.01599325595</v>
      </c>
      <c r="O425" s="19">
        <f t="shared" si="426"/>
        <v>-0.02781704553</v>
      </c>
      <c r="P425" s="19">
        <f t="shared" si="426"/>
        <v>-0.007792775008</v>
      </c>
      <c r="Q425" s="19">
        <f t="shared" si="426"/>
        <v>0.01599325595</v>
      </c>
      <c r="R425" s="19">
        <f t="shared" si="426"/>
        <v>0</v>
      </c>
      <c r="S425" s="19">
        <f t="shared" si="426"/>
        <v>0</v>
      </c>
      <c r="T425" s="19">
        <f t="shared" si="426"/>
        <v>-0.01122875508</v>
      </c>
      <c r="U425" s="166">
        <v>0.0</v>
      </c>
      <c r="V425" s="166">
        <v>0.0</v>
      </c>
      <c r="W425" s="19">
        <f t="array" ref="W425">mmult(N425:T425,'Parameters &amp; Main Results'!$B$6:$B$12)-'Parameters &amp; Main Results'!$B$16/12+mmult(U425:V425,'Parameters &amp; Main Results'!$B$14:$B$15)</f>
        <v>0.004999013914</v>
      </c>
      <c r="X425" s="77">
        <f t="shared" si="5"/>
        <v>4043.092238</v>
      </c>
      <c r="Y425" s="77">
        <f>X425/offset(X425,'Parameters &amp; Main Results'!$B$32,0)</f>
        <v>25.77410897</v>
      </c>
      <c r="Z425" s="77">
        <f>sumproduct(X425:offset(X425,'Parameters &amp; Main Results'!$B$32-1,0) , 'Cash Flow Assist'!$P$11:offset('Cash Flow Assist'!$P$11,'Parameters &amp; Main Results'!$B$32-1,0)  )/offset(X425,'Parameters &amp; Main Results'!$B$32,0)</f>
        <v>9036.93963</v>
      </c>
      <c r="AA425" s="77">
        <f>sumproduct(X425:offset(X425,'Parameters &amp; Main Results'!$B$32-1,0),'Parameters &amp; Main Results'!$B$36:offset('Parameters &amp; Main Results'!$B$36,'Parameters &amp; Main Results'!$B$32-1,0)   )/offset(X425,'Parameters &amp; Main Results'!$B$32,0)</f>
        <v>1.575542364</v>
      </c>
      <c r="AB425" s="167">
        <f t="shared" si="6"/>
        <v>0</v>
      </c>
    </row>
    <row r="426">
      <c r="A426">
        <f t="shared" si="17"/>
        <v>1</v>
      </c>
      <c r="B426">
        <f t="shared" si="18"/>
        <v>1906</v>
      </c>
      <c r="C426" s="77">
        <f t="shared" si="3"/>
        <v>1906</v>
      </c>
      <c r="D426" s="159">
        <f t="shared" si="356"/>
        <v>2223</v>
      </c>
      <c r="E426" s="162">
        <v>8.46792893</v>
      </c>
      <c r="F426" s="163">
        <v>1127.1989</v>
      </c>
      <c r="G426" s="163">
        <v>424.3043</v>
      </c>
      <c r="H426" s="163">
        <v>591.95062194</v>
      </c>
      <c r="I426" s="163">
        <v>1127.1989</v>
      </c>
      <c r="J426" s="163">
        <v>8.46792893</v>
      </c>
      <c r="K426" s="163">
        <v>8.46792893</v>
      </c>
      <c r="L426" s="163">
        <v>20.67</v>
      </c>
      <c r="M426" s="164">
        <v>20.13240226</v>
      </c>
      <c r="N426" s="19">
        <f t="shared" ref="N426:T426" si="427">F426/F425/$E426*$E425-1</f>
        <v>0.03736725285</v>
      </c>
      <c r="O426" s="19">
        <f t="shared" si="427"/>
        <v>0.004450025981</v>
      </c>
      <c r="P426" s="19">
        <f t="shared" si="427"/>
        <v>0.004558333341</v>
      </c>
      <c r="Q426" s="19">
        <f t="shared" si="427"/>
        <v>0.03736725285</v>
      </c>
      <c r="R426" s="19">
        <f t="shared" si="427"/>
        <v>0</v>
      </c>
      <c r="S426" s="19">
        <f t="shared" si="427"/>
        <v>0</v>
      </c>
      <c r="T426" s="19">
        <f t="shared" si="427"/>
        <v>0</v>
      </c>
      <c r="U426" s="166">
        <v>0.0</v>
      </c>
      <c r="V426" s="166">
        <v>0.0</v>
      </c>
      <c r="W426" s="19">
        <f t="array" ref="W426">mmult(N426:T426,'Parameters &amp; Main Results'!$B$6:$B$12)-'Parameters &amp; Main Results'!$B$16/12+mmult(U426:V426,'Parameters &amp; Main Results'!$B$14:$B$15)</f>
        <v>0.02909627946</v>
      </c>
      <c r="X426" s="77">
        <f t="shared" si="5"/>
        <v>4022.981299</v>
      </c>
      <c r="Y426" s="77">
        <f>X426/offset(X426,'Parameters &amp; Main Results'!$B$32,0)</f>
        <v>25.72028214</v>
      </c>
      <c r="Z426" s="77">
        <f>sumproduct(X426:offset(X426,'Parameters &amp; Main Results'!$B$32-1,0) , 'Cash Flow Assist'!$P$11:offset('Cash Flow Assist'!$P$11,'Parameters &amp; Main Results'!$B$32-1,0)  )/offset(X426,'Parameters &amp; Main Results'!$B$32,0)</f>
        <v>9038.302305</v>
      </c>
      <c r="AA426" s="77">
        <f>sumproduct(X426:offset(X426,'Parameters &amp; Main Results'!$B$32-1,0),'Parameters &amp; Main Results'!$B$36:offset('Parameters &amp; Main Results'!$B$36,'Parameters &amp; Main Results'!$B$32-1,0)   )/offset(X426,'Parameters &amp; Main Results'!$B$32,0)</f>
        <v>1.573349288</v>
      </c>
      <c r="AB426" s="167">
        <f t="shared" si="6"/>
        <v>0</v>
      </c>
    </row>
    <row r="427">
      <c r="A427">
        <f t="shared" si="17"/>
        <v>2</v>
      </c>
      <c r="B427">
        <f t="shared" si="18"/>
        <v>1906</v>
      </c>
      <c r="C427" s="77">
        <f t="shared" si="3"/>
        <v>1906.083333</v>
      </c>
      <c r="D427" s="159">
        <f t="shared" si="356"/>
        <v>2251</v>
      </c>
      <c r="E427" s="162">
        <v>8.46792893</v>
      </c>
      <c r="F427" s="163">
        <v>1122.2918</v>
      </c>
      <c r="G427" s="163">
        <v>422.959</v>
      </c>
      <c r="H427" s="163">
        <v>594.64893019</v>
      </c>
      <c r="I427" s="163">
        <v>1122.2918</v>
      </c>
      <c r="J427" s="163">
        <v>8.46792893</v>
      </c>
      <c r="K427" s="163">
        <v>8.46792893</v>
      </c>
      <c r="L427" s="163">
        <v>20.67</v>
      </c>
      <c r="M427" s="164">
        <v>19.86675256</v>
      </c>
      <c r="N427" s="19">
        <f t="shared" ref="N427:T427" si="428">F427/F426/$E427*$E426-1</f>
        <v>-0.00435335769</v>
      </c>
      <c r="O427" s="19">
        <f t="shared" si="428"/>
        <v>-0.003170601853</v>
      </c>
      <c r="P427" s="19">
        <f t="shared" si="428"/>
        <v>0.004558333331</v>
      </c>
      <c r="Q427" s="19">
        <f t="shared" si="428"/>
        <v>-0.00435335769</v>
      </c>
      <c r="R427" s="19">
        <f t="shared" si="428"/>
        <v>0</v>
      </c>
      <c r="S427" s="19">
        <f t="shared" si="428"/>
        <v>0</v>
      </c>
      <c r="T427" s="19">
        <f t="shared" si="428"/>
        <v>0</v>
      </c>
      <c r="U427" s="166">
        <v>0.0</v>
      </c>
      <c r="V427" s="166">
        <v>0.0</v>
      </c>
      <c r="W427" s="19">
        <f t="array" ref="W427">mmult(N427:T427,'Parameters &amp; Main Results'!$B$6:$B$12)-'Parameters &amp; Main Results'!$B$16/12+mmult(U427:V427,'Parameters &amp; Main Results'!$B$14:$B$15)</f>
        <v>-0.004099335398</v>
      </c>
      <c r="X427" s="77">
        <f t="shared" si="5"/>
        <v>3909.237045</v>
      </c>
      <c r="Y427" s="77">
        <f>X427/offset(X427,'Parameters &amp; Main Results'!$B$32,0)</f>
        <v>25.13076639</v>
      </c>
      <c r="Z427" s="77">
        <f>sumproduct(X427:offset(X427,'Parameters &amp; Main Results'!$B$32-1,0) , 'Cash Flow Assist'!$P$11:offset('Cash Flow Assist'!$P$11,'Parameters &amp; Main Results'!$B$32-1,0)  )/offset(X427,'Parameters &amp; Main Results'!$B$32,0)</f>
        <v>9063.238906</v>
      </c>
      <c r="AA427" s="77">
        <f>sumproduct(X427:offset(X427,'Parameters &amp; Main Results'!$B$32-1,0),'Parameters &amp; Main Results'!$B$36:offset('Parameters &amp; Main Results'!$B$36,'Parameters &amp; Main Results'!$B$32-1,0)   )/offset(X427,'Parameters &amp; Main Results'!$B$32,0)</f>
        <v>1.574457959</v>
      </c>
      <c r="AB427" s="167">
        <f t="shared" si="6"/>
        <v>-0.00435335769</v>
      </c>
    </row>
    <row r="428">
      <c r="A428">
        <f t="shared" si="17"/>
        <v>3</v>
      </c>
      <c r="B428">
        <f t="shared" si="18"/>
        <v>1906</v>
      </c>
      <c r="C428" s="77">
        <f t="shared" si="3"/>
        <v>1906.166667</v>
      </c>
      <c r="D428" s="159">
        <f t="shared" si="356"/>
        <v>2282</v>
      </c>
      <c r="E428" s="162">
        <v>8.46792893</v>
      </c>
      <c r="F428" s="163">
        <v>1098.0092</v>
      </c>
      <c r="G428" s="163">
        <v>424.8561</v>
      </c>
      <c r="H428" s="163">
        <v>597.35953823</v>
      </c>
      <c r="I428" s="163">
        <v>1098.0092</v>
      </c>
      <c r="J428" s="163">
        <v>8.46792893</v>
      </c>
      <c r="K428" s="163">
        <v>8.46792893</v>
      </c>
      <c r="L428" s="163">
        <v>20.67</v>
      </c>
      <c r="M428" s="164">
        <v>19.25945302</v>
      </c>
      <c r="N428" s="19">
        <f t="shared" ref="N428:T428" si="429">F428/F427/$E428*$E427-1</f>
        <v>-0.02163661893</v>
      </c>
      <c r="O428" s="19">
        <f t="shared" si="429"/>
        <v>0.004485304722</v>
      </c>
      <c r="P428" s="19">
        <f t="shared" si="429"/>
        <v>0.004558333333</v>
      </c>
      <c r="Q428" s="19">
        <f t="shared" si="429"/>
        <v>-0.02163661893</v>
      </c>
      <c r="R428" s="19">
        <f t="shared" si="429"/>
        <v>0</v>
      </c>
      <c r="S428" s="19">
        <f t="shared" si="429"/>
        <v>0</v>
      </c>
      <c r="T428" s="19">
        <f t="shared" si="429"/>
        <v>0</v>
      </c>
      <c r="U428" s="166">
        <v>0.0</v>
      </c>
      <c r="V428" s="166">
        <v>0.0</v>
      </c>
      <c r="W428" s="19">
        <f t="array" ref="W428">mmult(N428:T428,'Parameters &amp; Main Results'!$B$6:$B$12)-'Parameters &amp; Main Results'!$B$16/12+mmult(U428:V428,'Parameters &amp; Main Results'!$B$14:$B$15)</f>
        <v>-0.01514780468</v>
      </c>
      <c r="X428" s="77">
        <f t="shared" si="5"/>
        <v>3925.328282</v>
      </c>
      <c r="Y428" s="77">
        <f>X428/offset(X428,'Parameters &amp; Main Results'!$B$32,0)</f>
        <v>24.65262737</v>
      </c>
      <c r="Z428" s="77">
        <f>sumproduct(X428:offset(X428,'Parameters &amp; Main Results'!$B$32-1,0) , 'Cash Flow Assist'!$P$11:offset('Cash Flow Assist'!$P$11,'Parameters &amp; Main Results'!$B$32-1,0)  )/offset(X428,'Parameters &amp; Main Results'!$B$32,0)</f>
        <v>8830.780348</v>
      </c>
      <c r="AA428" s="77">
        <f>sumproduct(X428:offset(X428,'Parameters &amp; Main Results'!$B$32-1,0),'Parameters &amp; Main Results'!$B$36:offset('Parameters &amp; Main Results'!$B$36,'Parameters &amp; Main Results'!$B$32-1,0)   )/offset(X428,'Parameters &amp; Main Results'!$B$32,0)</f>
        <v>1.530883747</v>
      </c>
      <c r="AB428" s="167">
        <f t="shared" si="6"/>
        <v>-0.02589578467</v>
      </c>
    </row>
    <row r="429">
      <c r="A429">
        <f t="shared" si="17"/>
        <v>4</v>
      </c>
      <c r="B429">
        <f t="shared" si="18"/>
        <v>1906</v>
      </c>
      <c r="C429" s="77">
        <f t="shared" si="3"/>
        <v>1906.25</v>
      </c>
      <c r="D429" s="159">
        <f t="shared" si="356"/>
        <v>2312</v>
      </c>
      <c r="E429" s="162">
        <v>8.46792893</v>
      </c>
      <c r="F429" s="163">
        <v>1086.2731</v>
      </c>
      <c r="G429" s="163">
        <v>430.4312</v>
      </c>
      <c r="H429" s="163">
        <v>600.08250212</v>
      </c>
      <c r="I429" s="163">
        <v>1086.2731</v>
      </c>
      <c r="J429" s="163">
        <v>8.46792893</v>
      </c>
      <c r="K429" s="163">
        <v>8.46792893</v>
      </c>
      <c r="L429" s="163">
        <v>20.67</v>
      </c>
      <c r="M429" s="164">
        <v>18.876205</v>
      </c>
      <c r="N429" s="19">
        <f t="shared" ref="N429:T429" si="430">F429/F428/$E429*$E428-1</f>
        <v>-0.01068852611</v>
      </c>
      <c r="O429" s="19">
        <f t="shared" si="430"/>
        <v>0.01312232542</v>
      </c>
      <c r="P429" s="19">
        <f t="shared" si="430"/>
        <v>0.004558333325</v>
      </c>
      <c r="Q429" s="19">
        <f t="shared" si="430"/>
        <v>-0.01068852611</v>
      </c>
      <c r="R429" s="19">
        <f t="shared" si="430"/>
        <v>0</v>
      </c>
      <c r="S429" s="19">
        <f t="shared" si="430"/>
        <v>0</v>
      </c>
      <c r="T429" s="19">
        <f t="shared" si="430"/>
        <v>0</v>
      </c>
      <c r="U429" s="166">
        <v>0.0</v>
      </c>
      <c r="V429" s="166">
        <v>0.0</v>
      </c>
      <c r="W429" s="19">
        <f t="array" ref="W429">mmult(N429:T429,'Parameters &amp; Main Results'!$B$6:$B$12)-'Parameters &amp; Main Results'!$B$16/12+mmult(U429:V429,'Parameters &amp; Main Results'!$B$14:$B$15)</f>
        <v>-0.004777479892</v>
      </c>
      <c r="X429" s="77">
        <f t="shared" si="5"/>
        <v>3985.702932</v>
      </c>
      <c r="Y429" s="77">
        <f>X429/offset(X429,'Parameters &amp; Main Results'!$B$32,0)</f>
        <v>24.77029537</v>
      </c>
      <c r="Z429" s="77">
        <f>sumproduct(X429:offset(X429,'Parameters &amp; Main Results'!$B$32-1,0) , 'Cash Flow Assist'!$P$11:offset('Cash Flow Assist'!$P$11,'Parameters &amp; Main Results'!$B$32-1,0)  )/offset(X429,'Parameters &amp; Main Results'!$B$32,0)</f>
        <v>8715.119086</v>
      </c>
      <c r="AA429" s="77">
        <f>sumproduct(X429:offset(X429,'Parameters &amp; Main Results'!$B$32-1,0),'Parameters &amp; Main Results'!$B$36:offset('Parameters &amp; Main Results'!$B$36,'Parameters &amp; Main Results'!$B$32-1,0)   )/offset(X429,'Parameters &amp; Main Results'!$B$32,0)</f>
        <v>1.508387159</v>
      </c>
      <c r="AB429" s="167">
        <f t="shared" si="6"/>
        <v>-0.03630752301</v>
      </c>
    </row>
    <row r="430">
      <c r="A430">
        <f t="shared" si="17"/>
        <v>5</v>
      </c>
      <c r="B430">
        <f t="shared" si="18"/>
        <v>1906</v>
      </c>
      <c r="C430" s="77">
        <f t="shared" si="3"/>
        <v>1906.333333</v>
      </c>
      <c r="D430" s="159">
        <f t="shared" si="356"/>
        <v>2343</v>
      </c>
      <c r="E430" s="162">
        <v>8.56309422</v>
      </c>
      <c r="F430" s="163">
        <v>1060.6824</v>
      </c>
      <c r="G430" s="163">
        <v>427.0221</v>
      </c>
      <c r="H430" s="163">
        <v>602.8178782</v>
      </c>
      <c r="I430" s="163">
        <v>1060.6824</v>
      </c>
      <c r="J430" s="163">
        <v>8.56309422</v>
      </c>
      <c r="K430" s="163">
        <v>8.56309422</v>
      </c>
      <c r="L430" s="163">
        <v>20.67</v>
      </c>
      <c r="M430" s="164">
        <v>18.05404446</v>
      </c>
      <c r="N430" s="19">
        <f t="shared" ref="N430:T430" si="431">F430/F429/$E430*$E429-1</f>
        <v>-0.03440986654</v>
      </c>
      <c r="O430" s="19">
        <f t="shared" si="431"/>
        <v>-0.01894559993</v>
      </c>
      <c r="P430" s="19">
        <f t="shared" si="431"/>
        <v>-0.006605748545</v>
      </c>
      <c r="Q430" s="19">
        <f t="shared" si="431"/>
        <v>-0.03440986654</v>
      </c>
      <c r="R430" s="19">
        <f t="shared" si="431"/>
        <v>0</v>
      </c>
      <c r="S430" s="19">
        <f t="shared" si="431"/>
        <v>0</v>
      </c>
      <c r="T430" s="19">
        <f t="shared" si="431"/>
        <v>-0.0111134232</v>
      </c>
      <c r="U430" s="166">
        <v>0.0</v>
      </c>
      <c r="V430" s="166">
        <v>0.0</v>
      </c>
      <c r="W430" s="19">
        <f t="array" ref="W430">mmult(N430:T430,'Parameters &amp; Main Results'!$B$6:$B$12)-'Parameters &amp; Main Results'!$B$16/12+mmult(U430:V430,'Parameters &amp; Main Results'!$B$14:$B$15)</f>
        <v>-0.03058546655</v>
      </c>
      <c r="X430" s="77">
        <f t="shared" si="5"/>
        <v>4004.835955</v>
      </c>
      <c r="Y430" s="77">
        <f>X430/offset(X430,'Parameters &amp; Main Results'!$B$32,0)</f>
        <v>25.22781699</v>
      </c>
      <c r="Z430" s="77">
        <f>sumproduct(X430:offset(X430,'Parameters &amp; Main Results'!$B$32-1,0) , 'Cash Flow Assist'!$P$11:offset('Cash Flow Assist'!$P$11,'Parameters &amp; Main Results'!$B$32-1,0)  )/offset(X430,'Parameters &amp; Main Results'!$B$32,0)</f>
        <v>8809.593316</v>
      </c>
      <c r="AA430" s="77">
        <f>sumproduct(X430:offset(X430,'Parameters &amp; Main Results'!$B$32-1,0),'Parameters &amp; Main Results'!$B$36:offset('Parameters &amp; Main Results'!$B$36,'Parameters &amp; Main Results'!$B$32-1,0)   )/offset(X430,'Parameters &amp; Main Results'!$B$32,0)</f>
        <v>1.521737549</v>
      </c>
      <c r="AB430" s="167">
        <f t="shared" si="6"/>
        <v>-0.06946805253</v>
      </c>
    </row>
    <row r="431">
      <c r="A431">
        <f t="shared" si="17"/>
        <v>6</v>
      </c>
      <c r="B431">
        <f t="shared" si="18"/>
        <v>1906</v>
      </c>
      <c r="C431" s="77">
        <f t="shared" si="3"/>
        <v>1906.416667</v>
      </c>
      <c r="D431" s="159">
        <f t="shared" si="356"/>
        <v>2373</v>
      </c>
      <c r="E431" s="162">
        <v>8.56309422</v>
      </c>
      <c r="F431" s="163">
        <v>1077.7445</v>
      </c>
      <c r="G431" s="163">
        <v>426.0806</v>
      </c>
      <c r="H431" s="163">
        <v>605.56572303</v>
      </c>
      <c r="I431" s="163">
        <v>1077.7445</v>
      </c>
      <c r="J431" s="163">
        <v>8.56309422</v>
      </c>
      <c r="K431" s="163">
        <v>8.56309422</v>
      </c>
      <c r="L431" s="163">
        <v>20.67</v>
      </c>
      <c r="M431" s="164">
        <v>18.17266638</v>
      </c>
      <c r="N431" s="19">
        <f t="shared" ref="N431:T431" si="432">F431/F430/$E431*$E430-1</f>
        <v>0.01608596504</v>
      </c>
      <c r="O431" s="19">
        <f t="shared" si="432"/>
        <v>-0.00220480392</v>
      </c>
      <c r="P431" s="19">
        <f t="shared" si="432"/>
        <v>0.004558333336</v>
      </c>
      <c r="Q431" s="19">
        <f t="shared" si="432"/>
        <v>0.01608596504</v>
      </c>
      <c r="R431" s="19">
        <f t="shared" si="432"/>
        <v>0</v>
      </c>
      <c r="S431" s="19">
        <f t="shared" si="432"/>
        <v>0</v>
      </c>
      <c r="T431" s="19">
        <f t="shared" si="432"/>
        <v>0</v>
      </c>
      <c r="U431" s="166">
        <v>0.0</v>
      </c>
      <c r="V431" s="166">
        <v>0.0</v>
      </c>
      <c r="W431" s="19">
        <f t="array" ref="W431">mmult(N431:T431,'Parameters &amp; Main Results'!$B$6:$B$12)-'Parameters &amp; Main Results'!$B$16/12+mmult(U431:V431,'Parameters &amp; Main Results'!$B$14:$B$15)</f>
        <v>0.01147160613</v>
      </c>
      <c r="X431" s="77">
        <f t="shared" si="5"/>
        <v>4131.190339</v>
      </c>
      <c r="Y431" s="77">
        <f>X431/offset(X431,'Parameters &amp; Main Results'!$B$32,0)</f>
        <v>24.98333634</v>
      </c>
      <c r="Z431" s="77">
        <f>sumproduct(X431:offset(X431,'Parameters &amp; Main Results'!$B$32-1,0) , 'Cash Flow Assist'!$P$11:offset('Cash Flow Assist'!$P$11,'Parameters &amp; Main Results'!$B$32-1,0)  )/offset(X431,'Parameters &amp; Main Results'!$B$32,0)</f>
        <v>8434.126752</v>
      </c>
      <c r="AA431" s="77">
        <f>sumproduct(X431:offset(X431,'Parameters &amp; Main Results'!$B$32-1,0),'Parameters &amp; Main Results'!$B$36:offset('Parameters &amp; Main Results'!$B$36,'Parameters &amp; Main Results'!$B$32-1,0)   )/offset(X431,'Parameters &amp; Main Results'!$B$32,0)</f>
        <v>1.453052342</v>
      </c>
      <c r="AB431" s="167">
        <f t="shared" si="6"/>
        <v>-0.05449954816</v>
      </c>
    </row>
    <row r="432">
      <c r="A432">
        <f t="shared" si="17"/>
        <v>7</v>
      </c>
      <c r="B432">
        <f t="shared" si="18"/>
        <v>1906</v>
      </c>
      <c r="C432" s="77">
        <f t="shared" si="3"/>
        <v>1906.5</v>
      </c>
      <c r="D432" s="159">
        <f t="shared" si="356"/>
        <v>2404</v>
      </c>
      <c r="E432" s="162">
        <v>8.27767934</v>
      </c>
      <c r="F432" s="163">
        <v>1053.1513</v>
      </c>
      <c r="G432" s="163">
        <v>427.5632</v>
      </c>
      <c r="H432" s="163">
        <v>608.32609345</v>
      </c>
      <c r="I432" s="163">
        <v>1053.1513</v>
      </c>
      <c r="J432" s="163">
        <v>8.27767934</v>
      </c>
      <c r="K432" s="163">
        <v>8.27767934</v>
      </c>
      <c r="L432" s="163">
        <v>20.67</v>
      </c>
      <c r="M432" s="164">
        <v>18.19520014</v>
      </c>
      <c r="N432" s="19">
        <f t="shared" ref="N432:T432" si="433">F432/F431/$E432*$E431-1</f>
        <v>0.01087411717</v>
      </c>
      <c r="O432" s="19">
        <f t="shared" si="433"/>
        <v>0.03807966092</v>
      </c>
      <c r="P432" s="19">
        <f t="shared" si="433"/>
        <v>0.0391955649</v>
      </c>
      <c r="Q432" s="19">
        <f t="shared" si="433"/>
        <v>0.01087411717</v>
      </c>
      <c r="R432" s="19">
        <f t="shared" si="433"/>
        <v>0</v>
      </c>
      <c r="S432" s="19">
        <f t="shared" si="433"/>
        <v>0</v>
      </c>
      <c r="T432" s="19">
        <f t="shared" si="433"/>
        <v>0.03448005996</v>
      </c>
      <c r="U432" s="166">
        <v>0.0</v>
      </c>
      <c r="V432" s="166">
        <v>0.0</v>
      </c>
      <c r="W432" s="19">
        <f t="array" ref="W432">mmult(N432:T432,'Parameters &amp; Main Results'!$B$6:$B$12)-'Parameters &amp; Main Results'!$B$16/12+mmult(U432:V432,'Parameters &amp; Main Results'!$B$14:$B$15)</f>
        <v>0.01763383644</v>
      </c>
      <c r="X432" s="77">
        <f t="shared" si="5"/>
        <v>4084.33644</v>
      </c>
      <c r="Y432" s="77">
        <f>X432/offset(X432,'Parameters &amp; Main Results'!$B$32,0)</f>
        <v>24.37192206</v>
      </c>
      <c r="Z432" s="77">
        <f>sumproduct(X432:offset(X432,'Parameters &amp; Main Results'!$B$32-1,0) , 'Cash Flow Assist'!$P$11:offset('Cash Flow Assist'!$P$11,'Parameters &amp; Main Results'!$B$32-1,0)  )/offset(X432,'Parameters &amp; Main Results'!$B$32,0)</f>
        <v>8298.439717</v>
      </c>
      <c r="AA432" s="77">
        <f>sumproduct(X432:offset(X432,'Parameters &amp; Main Results'!$B$32-1,0),'Parameters &amp; Main Results'!$B$36:offset('Parameters &amp; Main Results'!$B$36,'Parameters &amp; Main Results'!$B$32-1,0)   )/offset(X432,'Parameters &amp; Main Results'!$B$32,0)</f>
        <v>1.42451886</v>
      </c>
      <c r="AB432" s="167">
        <f t="shared" si="6"/>
        <v>-0.04421806546</v>
      </c>
    </row>
    <row r="433">
      <c r="A433">
        <f t="shared" si="17"/>
        <v>8</v>
      </c>
      <c r="B433">
        <f t="shared" si="18"/>
        <v>1906</v>
      </c>
      <c r="C433" s="77">
        <f t="shared" si="3"/>
        <v>1906.583333</v>
      </c>
      <c r="D433" s="159">
        <f t="shared" si="356"/>
        <v>2435</v>
      </c>
      <c r="E433" s="162">
        <v>8.46792893</v>
      </c>
      <c r="F433" s="163">
        <v>1134.2006</v>
      </c>
      <c r="G433" s="163">
        <v>430.9483</v>
      </c>
      <c r="H433" s="163">
        <v>611.09904656</v>
      </c>
      <c r="I433" s="163">
        <v>1134.2006</v>
      </c>
      <c r="J433" s="163">
        <v>8.46792893</v>
      </c>
      <c r="K433" s="163">
        <v>8.46792893</v>
      </c>
      <c r="L433" s="163">
        <v>20.67</v>
      </c>
      <c r="M433" s="164">
        <v>18.96725148</v>
      </c>
      <c r="N433" s="19">
        <f t="shared" ref="N433:T433" si="434">F433/F432/$E433*$E432-1</f>
        <v>0.0527627233</v>
      </c>
      <c r="O433" s="19">
        <f t="shared" si="434"/>
        <v>-0.0147277585</v>
      </c>
      <c r="P433" s="19">
        <f t="shared" si="434"/>
        <v>-0.01801115356</v>
      </c>
      <c r="Q433" s="19">
        <f t="shared" si="434"/>
        <v>0.0527627233</v>
      </c>
      <c r="R433" s="19">
        <f t="shared" si="434"/>
        <v>0</v>
      </c>
      <c r="S433" s="19">
        <f t="shared" si="434"/>
        <v>0</v>
      </c>
      <c r="T433" s="19">
        <f t="shared" si="434"/>
        <v>-0.02246707448</v>
      </c>
      <c r="U433" s="166">
        <v>0.0</v>
      </c>
      <c r="V433" s="166">
        <v>0.0</v>
      </c>
      <c r="W433" s="19">
        <f t="array" ref="W433">mmult(N433:T433,'Parameters &amp; Main Results'!$B$6:$B$12)-'Parameters &amp; Main Results'!$B$16/12+mmult(U433:V433,'Parameters &amp; Main Results'!$B$14:$B$15)</f>
        <v>0.03584843619</v>
      </c>
      <c r="X433" s="77">
        <f t="shared" si="5"/>
        <v>4013.561945</v>
      </c>
      <c r="Y433" s="77">
        <f>X433/offset(X433,'Parameters &amp; Main Results'!$B$32,0)</f>
        <v>23.69465254</v>
      </c>
      <c r="Z433" s="77">
        <f>sumproduct(X433:offset(X433,'Parameters &amp; Main Results'!$B$32-1,0) , 'Cash Flow Assist'!$P$11:offset('Cash Flow Assist'!$P$11,'Parameters &amp; Main Results'!$B$32-1,0)  )/offset(X433,'Parameters &amp; Main Results'!$B$32,0)</f>
        <v>8186.978753</v>
      </c>
      <c r="AA433" s="77">
        <f>sumproduct(X433:offset(X433,'Parameters &amp; Main Results'!$B$32-1,0),'Parameters &amp; Main Results'!$B$36:offset('Parameters &amp; Main Results'!$B$36,'Parameters &amp; Main Results'!$B$32-1,0)   )/offset(X433,'Parameters &amp; Main Results'!$B$32,0)</f>
        <v>1.400995165</v>
      </c>
      <c r="AB433" s="167">
        <f t="shared" si="6"/>
        <v>0</v>
      </c>
    </row>
    <row r="434">
      <c r="A434">
        <f t="shared" si="17"/>
        <v>9</v>
      </c>
      <c r="B434">
        <f t="shared" si="18"/>
        <v>1906</v>
      </c>
      <c r="C434" s="77">
        <f t="shared" si="3"/>
        <v>1906.666667</v>
      </c>
      <c r="D434" s="159">
        <f t="shared" si="356"/>
        <v>2465</v>
      </c>
      <c r="E434" s="162">
        <v>8.56309422</v>
      </c>
      <c r="F434" s="163">
        <v>1172.5616</v>
      </c>
      <c r="G434" s="163">
        <v>434.1112</v>
      </c>
      <c r="H434" s="163">
        <v>613.88463971</v>
      </c>
      <c r="I434" s="163">
        <v>1172.5616</v>
      </c>
      <c r="J434" s="163">
        <v>8.56309422</v>
      </c>
      <c r="K434" s="163">
        <v>8.56309422</v>
      </c>
      <c r="L434" s="163">
        <v>20.67</v>
      </c>
      <c r="M434" s="164">
        <v>19.20099368</v>
      </c>
      <c r="N434" s="19">
        <f t="shared" ref="N434:T434" si="435">F434/F433/$E434*$E433-1</f>
        <v>0.02233275728</v>
      </c>
      <c r="O434" s="19">
        <f t="shared" si="435"/>
        <v>-0.003855593544</v>
      </c>
      <c r="P434" s="19">
        <f t="shared" si="435"/>
        <v>-0.006605748564</v>
      </c>
      <c r="Q434" s="19">
        <f t="shared" si="435"/>
        <v>0.02233275728</v>
      </c>
      <c r="R434" s="19">
        <f t="shared" si="435"/>
        <v>0</v>
      </c>
      <c r="S434" s="19">
        <f t="shared" si="435"/>
        <v>0</v>
      </c>
      <c r="T434" s="19">
        <f t="shared" si="435"/>
        <v>-0.0111134232</v>
      </c>
      <c r="U434" s="166">
        <v>0.0</v>
      </c>
      <c r="V434" s="166">
        <v>0.0</v>
      </c>
      <c r="W434" s="19">
        <f t="array" ref="W434">mmult(N434:T434,'Parameters &amp; Main Results'!$B$6:$B$12)-'Parameters &amp; Main Results'!$B$16/12+mmult(U434:V434,'Parameters &amp; Main Results'!$B$14:$B$15)</f>
        <v>0.01574400291</v>
      </c>
      <c r="X434" s="77">
        <f t="shared" si="5"/>
        <v>3874.661393</v>
      </c>
      <c r="Y434" s="77">
        <f>X434/offset(X434,'Parameters &amp; Main Results'!$B$32,0)</f>
        <v>21.34652242</v>
      </c>
      <c r="Z434" s="77">
        <f>sumproduct(X434:offset(X434,'Parameters &amp; Main Results'!$B$32-1,0) , 'Cash Flow Assist'!$P$11:offset('Cash Flow Assist'!$P$11,'Parameters &amp; Main Results'!$B$32-1,0)  )/offset(X434,'Parameters &amp; Main Results'!$B$32,0)</f>
        <v>7618.87964</v>
      </c>
      <c r="AA434" s="77">
        <f>sumproduct(X434:offset(X434,'Parameters &amp; Main Results'!$B$32-1,0),'Parameters &amp; Main Results'!$B$36:offset('Parameters &amp; Main Results'!$B$36,'Parameters &amp; Main Results'!$B$32-1,0)   )/offset(X434,'Parameters &amp; Main Results'!$B$32,0)</f>
        <v>1.300322044</v>
      </c>
      <c r="AB434" s="167">
        <f t="shared" si="6"/>
        <v>0</v>
      </c>
    </row>
    <row r="435">
      <c r="A435">
        <f t="shared" si="17"/>
        <v>10</v>
      </c>
      <c r="B435">
        <f t="shared" si="18"/>
        <v>1906</v>
      </c>
      <c r="C435" s="77">
        <f t="shared" si="3"/>
        <v>1906.75</v>
      </c>
      <c r="D435" s="159">
        <f t="shared" si="356"/>
        <v>2496</v>
      </c>
      <c r="E435" s="162">
        <v>8.75342479</v>
      </c>
      <c r="F435" s="163">
        <v>1168.9953</v>
      </c>
      <c r="G435" s="163">
        <v>434.5761</v>
      </c>
      <c r="H435" s="163">
        <v>616.68293053</v>
      </c>
      <c r="I435" s="163">
        <v>1168.9953</v>
      </c>
      <c r="J435" s="163">
        <v>8.75342479</v>
      </c>
      <c r="K435" s="163">
        <v>8.75342479</v>
      </c>
      <c r="L435" s="163">
        <v>20.67</v>
      </c>
      <c r="M435" s="164">
        <v>18.54172124</v>
      </c>
      <c r="N435" s="19">
        <f t="shared" ref="N435:T435" si="436">F435/F434/$E435*$E434-1</f>
        <v>-0.02471888313</v>
      </c>
      <c r="O435" s="19">
        <f t="shared" si="436"/>
        <v>-0.02069591654</v>
      </c>
      <c r="P435" s="19">
        <f t="shared" si="436"/>
        <v>-0.01728433565</v>
      </c>
      <c r="Q435" s="19">
        <f t="shared" si="436"/>
        <v>-0.02471888313</v>
      </c>
      <c r="R435" s="19">
        <f t="shared" si="436"/>
        <v>0</v>
      </c>
      <c r="S435" s="19">
        <f t="shared" si="436"/>
        <v>0</v>
      </c>
      <c r="T435" s="19">
        <f t="shared" si="436"/>
        <v>-0.02174355462</v>
      </c>
      <c r="U435" s="166">
        <v>0.0</v>
      </c>
      <c r="V435" s="166">
        <v>0.0</v>
      </c>
      <c r="W435" s="19">
        <f t="array" ref="W435">mmult(N435:T435,'Parameters &amp; Main Results'!$B$6:$B$12)-'Parameters &amp; Main Results'!$B$16/12+mmult(U435:V435,'Parameters &amp; Main Results'!$B$14:$B$15)</f>
        <v>-0.02375480815</v>
      </c>
      <c r="X435" s="77">
        <f t="shared" si="5"/>
        <v>3814.604253</v>
      </c>
      <c r="Y435" s="77">
        <f>X435/offset(X435,'Parameters &amp; Main Results'!$B$32,0)</f>
        <v>21.05228908</v>
      </c>
      <c r="Z435" s="77">
        <f>sumproduct(X435:offset(X435,'Parameters &amp; Main Results'!$B$32-1,0) , 'Cash Flow Assist'!$P$11:offset('Cash Flow Assist'!$P$11,'Parameters &amp; Main Results'!$B$32-1,0)  )/offset(X435,'Parameters &amp; Main Results'!$B$32,0)</f>
        <v>7611.779843</v>
      </c>
      <c r="AA435" s="77">
        <f>sumproduct(X435:offset(X435,'Parameters &amp; Main Results'!$B$32-1,0),'Parameters &amp; Main Results'!$B$36:offset('Parameters &amp; Main Results'!$B$36,'Parameters &amp; Main Results'!$B$32-1,0)   )/offset(X435,'Parameters &amp; Main Results'!$B$32,0)</f>
        <v>1.29640574</v>
      </c>
      <c r="AB435" s="167">
        <f t="shared" si="6"/>
        <v>-0.02471888313</v>
      </c>
    </row>
    <row r="436">
      <c r="A436">
        <f t="shared" si="17"/>
        <v>11</v>
      </c>
      <c r="B436">
        <f t="shared" si="18"/>
        <v>1906</v>
      </c>
      <c r="C436" s="77">
        <f t="shared" si="3"/>
        <v>1906.833333</v>
      </c>
      <c r="D436" s="159">
        <f t="shared" si="356"/>
        <v>2526</v>
      </c>
      <c r="E436" s="162">
        <v>8.84850909</v>
      </c>
      <c r="F436" s="163">
        <v>1167.8272</v>
      </c>
      <c r="G436" s="163">
        <v>435.271</v>
      </c>
      <c r="H436" s="163">
        <v>619.49397688</v>
      </c>
      <c r="I436" s="163">
        <v>1167.8272</v>
      </c>
      <c r="J436" s="163">
        <v>8.84850909</v>
      </c>
      <c r="K436" s="163">
        <v>8.84850909</v>
      </c>
      <c r="L436" s="163">
        <v>20.67</v>
      </c>
      <c r="M436" s="164">
        <v>18.14185165</v>
      </c>
      <c r="N436" s="19">
        <f t="shared" ref="N436:T436" si="437">F436/F435/$E436*$E435-1</f>
        <v>-0.01173429554</v>
      </c>
      <c r="O436" s="19">
        <f t="shared" si="437"/>
        <v>-0.009163952344</v>
      </c>
      <c r="P436" s="19">
        <f t="shared" si="437"/>
        <v>-0.006236448599</v>
      </c>
      <c r="Q436" s="19">
        <f t="shared" si="437"/>
        <v>-0.01173429554</v>
      </c>
      <c r="R436" s="19">
        <f t="shared" si="437"/>
        <v>0</v>
      </c>
      <c r="S436" s="19">
        <f t="shared" si="437"/>
        <v>0</v>
      </c>
      <c r="T436" s="19">
        <f t="shared" si="437"/>
        <v>-0.01074579899</v>
      </c>
      <c r="U436" s="166">
        <v>0.0</v>
      </c>
      <c r="V436" s="166">
        <v>0.0</v>
      </c>
      <c r="W436" s="19">
        <f t="array" ref="W436">mmult(N436:T436,'Parameters &amp; Main Results'!$B$6:$B$12)-'Parameters &amp; Main Results'!$B$16/12+mmult(U436:V436,'Parameters &amp; Main Results'!$B$14:$B$15)</f>
        <v>-0.01113337641</v>
      </c>
      <c r="X436" s="77">
        <f t="shared" si="5"/>
        <v>3907.424369</v>
      </c>
      <c r="Y436" s="77">
        <f>X436/offset(X436,'Parameters &amp; Main Results'!$B$32,0)</f>
        <v>22.35834906</v>
      </c>
      <c r="Z436" s="77">
        <f>sumproduct(X436:offset(X436,'Parameters &amp; Main Results'!$B$32-1,0) , 'Cash Flow Assist'!$P$11:offset('Cash Flow Assist'!$P$11,'Parameters &amp; Main Results'!$B$32-1,0)  )/offset(X436,'Parameters &amp; Main Results'!$B$32,0)</f>
        <v>7871.181543</v>
      </c>
      <c r="AA436" s="77">
        <f>sumproduct(X436:offset(X436,'Parameters &amp; Main Results'!$B$32-1,0),'Parameters &amp; Main Results'!$B$36:offset('Parameters &amp; Main Results'!$B$36,'Parameters &amp; Main Results'!$B$32-1,0)   )/offset(X436,'Parameters &amp; Main Results'!$B$32,0)</f>
        <v>1.336066775</v>
      </c>
      <c r="AB436" s="167">
        <f t="shared" si="6"/>
        <v>-0.03616311999</v>
      </c>
    </row>
    <row r="437">
      <c r="A437">
        <f t="shared" si="17"/>
        <v>12</v>
      </c>
      <c r="B437">
        <f t="shared" si="18"/>
        <v>1906</v>
      </c>
      <c r="C437" s="77">
        <f t="shared" si="3"/>
        <v>1906.916667</v>
      </c>
      <c r="D437" s="159">
        <f t="shared" si="356"/>
        <v>2557</v>
      </c>
      <c r="E437" s="162">
        <v>8.94367438</v>
      </c>
      <c r="F437" s="163">
        <v>1160.9267</v>
      </c>
      <c r="G437" s="163">
        <v>435.9685</v>
      </c>
      <c r="H437" s="163">
        <v>622.31783693</v>
      </c>
      <c r="I437" s="163">
        <v>1160.9267</v>
      </c>
      <c r="J437" s="163">
        <v>8.94367438</v>
      </c>
      <c r="K437" s="163">
        <v>8.94367438</v>
      </c>
      <c r="L437" s="163">
        <v>20.67</v>
      </c>
      <c r="M437" s="164">
        <v>17.66000367</v>
      </c>
      <c r="N437" s="19">
        <f t="shared" ref="N437:T437" si="438">F437/F436/$E437*$E436-1</f>
        <v>-0.01648647718</v>
      </c>
      <c r="O437" s="19">
        <f t="shared" si="438"/>
        <v>-0.009055114649</v>
      </c>
      <c r="P437" s="19">
        <f t="shared" si="438"/>
        <v>-0.006130683392</v>
      </c>
      <c r="Q437" s="19">
        <f t="shared" si="438"/>
        <v>-0.01648647718</v>
      </c>
      <c r="R437" s="19">
        <f t="shared" si="438"/>
        <v>0</v>
      </c>
      <c r="S437" s="19">
        <f t="shared" si="438"/>
        <v>0</v>
      </c>
      <c r="T437" s="19">
        <f t="shared" si="438"/>
        <v>-0.01064051373</v>
      </c>
      <c r="U437" s="166">
        <v>0.0</v>
      </c>
      <c r="V437" s="166">
        <v>0.0</v>
      </c>
      <c r="W437" s="19">
        <f t="array" ref="W437">mmult(N437:T437,'Parameters &amp; Main Results'!$B$6:$B$12)-'Parameters &amp; Main Results'!$B$16/12+mmult(U437:V437,'Parameters &amp; Main Results'!$B$14:$B$15)</f>
        <v>-0.01467030322</v>
      </c>
      <c r="X437" s="77">
        <f t="shared" si="5"/>
        <v>3951.416982</v>
      </c>
      <c r="Y437" s="77">
        <f>X437/offset(X437,'Parameters &amp; Main Results'!$B$32,0)</f>
        <v>22.65009597</v>
      </c>
      <c r="Z437" s="77">
        <f>sumproduct(X437:offset(X437,'Parameters &amp; Main Results'!$B$32-1,0) , 'Cash Flow Assist'!$P$11:offset('Cash Flow Assist'!$P$11,'Parameters &amp; Main Results'!$B$32-1,0)  )/offset(X437,'Parameters &amp; Main Results'!$B$32,0)</f>
        <v>7863.717587</v>
      </c>
      <c r="AA437" s="77">
        <f>sumproduct(X437:offset(X437,'Parameters &amp; Main Results'!$B$32-1,0),'Parameters &amp; Main Results'!$B$36:offset('Parameters &amp; Main Results'!$B$36,'Parameters &amp; Main Results'!$B$32-1,0)   )/offset(X437,'Parameters &amp; Main Results'!$B$32,0)</f>
        <v>1.330356333</v>
      </c>
      <c r="AB437" s="167">
        <f t="shared" si="6"/>
        <v>-0.05205339472</v>
      </c>
    </row>
    <row r="438">
      <c r="A438">
        <f t="shared" si="17"/>
        <v>1</v>
      </c>
      <c r="B438">
        <f t="shared" si="18"/>
        <v>1907</v>
      </c>
      <c r="C438" s="77">
        <f t="shared" si="3"/>
        <v>1907</v>
      </c>
      <c r="D438" s="159">
        <f t="shared" si="356"/>
        <v>2588</v>
      </c>
      <c r="E438" s="162">
        <v>8.84850909</v>
      </c>
      <c r="F438" s="163">
        <v>1131.6232</v>
      </c>
      <c r="G438" s="163">
        <v>433.3265</v>
      </c>
      <c r="H438" s="163">
        <v>625.5487037</v>
      </c>
      <c r="I438" s="163">
        <v>1131.6232</v>
      </c>
      <c r="J438" s="163">
        <v>8.84850909</v>
      </c>
      <c r="K438" s="163">
        <v>8.84850909</v>
      </c>
      <c r="L438" s="163">
        <v>20.67</v>
      </c>
      <c r="M438" s="164">
        <v>17.21891385</v>
      </c>
      <c r="N438" s="19">
        <f t="shared" ref="N438:T438" si="439">F438/F437/$E438*$E437-1</f>
        <v>-0.01475799193</v>
      </c>
      <c r="O438" s="19">
        <f t="shared" si="439"/>
        <v>0.004629705315</v>
      </c>
      <c r="P438" s="19">
        <f t="shared" si="439"/>
        <v>0.01600245473</v>
      </c>
      <c r="Q438" s="19">
        <f t="shared" si="439"/>
        <v>-0.01475799193</v>
      </c>
      <c r="R438" s="19">
        <f t="shared" si="439"/>
        <v>0</v>
      </c>
      <c r="S438" s="19">
        <f t="shared" si="439"/>
        <v>0</v>
      </c>
      <c r="T438" s="19">
        <f t="shared" si="439"/>
        <v>0.01075495194</v>
      </c>
      <c r="U438" s="166">
        <v>0.0</v>
      </c>
      <c r="V438" s="166">
        <v>0.0</v>
      </c>
      <c r="W438" s="19">
        <f t="array" ref="W438">mmult(N438:T438,'Parameters &amp; Main Results'!$B$6:$B$12)-'Parameters &amp; Main Results'!$B$16/12+mmult(U438:V438,'Parameters &amp; Main Results'!$B$14:$B$15)</f>
        <v>-0.009952734286</v>
      </c>
      <c r="X438" s="77">
        <f t="shared" si="5"/>
        <v>4010.248544</v>
      </c>
      <c r="Y438" s="77">
        <f>X438/offset(X438,'Parameters &amp; Main Results'!$B$32,0)</f>
        <v>23.22620637</v>
      </c>
      <c r="Z438" s="77">
        <f>sumproduct(X438:offset(X438,'Parameters &amp; Main Results'!$B$32-1,0) , 'Cash Flow Assist'!$P$11:offset('Cash Flow Assist'!$P$11,'Parameters &amp; Main Results'!$B$32-1,0)  )/offset(X438,'Parameters &amp; Main Results'!$B$32,0)</f>
        <v>7923.560566</v>
      </c>
      <c r="AA438" s="77">
        <f>sumproduct(X438:offset(X438,'Parameters &amp; Main Results'!$B$32-1,0),'Parameters &amp; Main Results'!$B$36:offset('Parameters &amp; Main Results'!$B$36,'Parameters &amp; Main Results'!$B$32-1,0)   )/offset(X438,'Parameters &amp; Main Results'!$B$32,0)</f>
        <v>1.335400576</v>
      </c>
      <c r="AB438" s="167">
        <f t="shared" si="6"/>
        <v>-0.06604318307</v>
      </c>
    </row>
    <row r="439">
      <c r="A439">
        <f t="shared" si="17"/>
        <v>2</v>
      </c>
      <c r="B439">
        <f t="shared" si="18"/>
        <v>1907</v>
      </c>
      <c r="C439" s="77">
        <f t="shared" si="3"/>
        <v>1907.083333</v>
      </c>
      <c r="D439" s="159">
        <f t="shared" si="356"/>
        <v>2616</v>
      </c>
      <c r="E439" s="162">
        <v>9.03883967</v>
      </c>
      <c r="F439" s="163">
        <v>1099.903</v>
      </c>
      <c r="G439" s="163">
        <v>434.0214</v>
      </c>
      <c r="H439" s="163">
        <v>628.79634405</v>
      </c>
      <c r="I439" s="163">
        <v>1099.903</v>
      </c>
      <c r="J439" s="163">
        <v>9.03883967</v>
      </c>
      <c r="K439" s="163">
        <v>9.03883967</v>
      </c>
      <c r="L439" s="163">
        <v>20.67</v>
      </c>
      <c r="M439" s="164">
        <v>16.21707129</v>
      </c>
      <c r="N439" s="19">
        <f t="shared" ref="N439:T439" si="440">F439/F438/$E439*$E438-1</f>
        <v>-0.04849743712</v>
      </c>
      <c r="O439" s="19">
        <f t="shared" si="440"/>
        <v>-0.01948709761</v>
      </c>
      <c r="P439" s="19">
        <f t="shared" si="440"/>
        <v>-0.01597462458</v>
      </c>
      <c r="Q439" s="19">
        <f t="shared" si="440"/>
        <v>-0.04849743712</v>
      </c>
      <c r="R439" s="19">
        <f t="shared" si="440"/>
        <v>0</v>
      </c>
      <c r="S439" s="19">
        <f t="shared" si="440"/>
        <v>0</v>
      </c>
      <c r="T439" s="19">
        <f t="shared" si="440"/>
        <v>-0.02105697047</v>
      </c>
      <c r="U439" s="166">
        <v>0.0</v>
      </c>
      <c r="V439" s="166">
        <v>0.0</v>
      </c>
      <c r="W439" s="19">
        <f t="array" ref="W439">mmult(N439:T439,'Parameters &amp; Main Results'!$B$6:$B$12)-'Parameters &amp; Main Results'!$B$16/12+mmult(U439:V439,'Parameters &amp; Main Results'!$B$14:$B$15)</f>
        <v>-0.04128651891</v>
      </c>
      <c r="X439" s="77">
        <f t="shared" si="5"/>
        <v>4050.562718</v>
      </c>
      <c r="Y439" s="77">
        <f>X439/offset(X439,'Parameters &amp; Main Results'!$B$32,0)</f>
        <v>24.98016637</v>
      </c>
      <c r="Z439" s="77">
        <f>sumproduct(X439:offset(X439,'Parameters &amp; Main Results'!$B$32-1,0) , 'Cash Flow Assist'!$P$11:offset('Cash Flow Assist'!$P$11,'Parameters &amp; Main Results'!$B$32-1,0)  )/offset(X439,'Parameters &amp; Main Results'!$B$32,0)</f>
        <v>8413.436373</v>
      </c>
      <c r="AA439" s="77">
        <f>sumproduct(X439:offset(X439,'Parameters &amp; Main Results'!$B$32-1,0),'Parameters &amp; Main Results'!$B$36:offset('Parameters &amp; Main Results'!$B$36,'Parameters &amp; Main Results'!$B$32-1,0)   )/offset(X439,'Parameters &amp; Main Results'!$B$32,0)</f>
        <v>1.411707182</v>
      </c>
      <c r="AB439" s="167">
        <f t="shared" si="6"/>
        <v>-0.1113376951</v>
      </c>
    </row>
    <row r="440">
      <c r="A440">
        <f t="shared" si="17"/>
        <v>3</v>
      </c>
      <c r="B440">
        <f t="shared" si="18"/>
        <v>1907</v>
      </c>
      <c r="C440" s="77">
        <f t="shared" si="3"/>
        <v>1907.166667</v>
      </c>
      <c r="D440" s="159">
        <f t="shared" si="356"/>
        <v>2647</v>
      </c>
      <c r="E440" s="162">
        <v>8.94367438</v>
      </c>
      <c r="F440" s="163">
        <v>995.8383</v>
      </c>
      <c r="G440" s="163">
        <v>438.9204</v>
      </c>
      <c r="H440" s="163">
        <v>632.06084507</v>
      </c>
      <c r="I440" s="163">
        <v>995.8383</v>
      </c>
      <c r="J440" s="163">
        <v>8.94367438</v>
      </c>
      <c r="K440" s="163">
        <v>8.94367438</v>
      </c>
      <c r="L440" s="163">
        <v>20.67</v>
      </c>
      <c r="M440" s="164">
        <v>14.68754526</v>
      </c>
      <c r="N440" s="19">
        <f t="shared" ref="N440:T440" si="441">F440/F439/$E440*$E439-1</f>
        <v>-0.08497882895</v>
      </c>
      <c r="O440" s="19">
        <f t="shared" si="441"/>
        <v>0.02204807998</v>
      </c>
      <c r="P440" s="19">
        <f t="shared" si="441"/>
        <v>0.01588742239</v>
      </c>
      <c r="Q440" s="19">
        <f t="shared" si="441"/>
        <v>-0.08497882895</v>
      </c>
      <c r="R440" s="19">
        <f t="shared" si="441"/>
        <v>0</v>
      </c>
      <c r="S440" s="19">
        <f t="shared" si="441"/>
        <v>0</v>
      </c>
      <c r="T440" s="19">
        <f t="shared" si="441"/>
        <v>0.01064051373</v>
      </c>
      <c r="U440" s="166">
        <v>0.0</v>
      </c>
      <c r="V440" s="166">
        <v>0.0</v>
      </c>
      <c r="W440" s="19">
        <f t="array" ref="W440">mmult(N440:T440,'Parameters &amp; Main Results'!$B$6:$B$12)-'Parameters &amp; Main Results'!$B$16/12+mmult(U440:V440,'Parameters &amp; Main Results'!$B$14:$B$15)</f>
        <v>-0.05826376838</v>
      </c>
      <c r="X440" s="77">
        <f t="shared" si="5"/>
        <v>4224.998186</v>
      </c>
      <c r="Y440" s="77">
        <f>X440/offset(X440,'Parameters &amp; Main Results'!$B$32,0)</f>
        <v>25.99252402</v>
      </c>
      <c r="Z440" s="77">
        <f>sumproduct(X440:offset(X440,'Parameters &amp; Main Results'!$B$32-1,0) , 'Cash Flow Assist'!$P$11:offset('Cash Flow Assist'!$P$11,'Parameters &amp; Main Results'!$B$32-1,0)  )/offset(X440,'Parameters &amp; Main Results'!$B$32,0)</f>
        <v>8369.042497</v>
      </c>
      <c r="AA440" s="77">
        <f>sumproduct(X440:offset(X440,'Parameters &amp; Main Results'!$B$32-1,0),'Parameters &amp; Main Results'!$B$36:offset('Parameters &amp; Main Results'!$B$36,'Parameters &amp; Main Results'!$B$32-1,0)   )/offset(X440,'Parameters &amp; Main Results'!$B$32,0)</f>
        <v>1.39810362</v>
      </c>
      <c r="AB440" s="167">
        <f t="shared" si="6"/>
        <v>-0.1868551771</v>
      </c>
    </row>
    <row r="441">
      <c r="A441">
        <f t="shared" si="17"/>
        <v>4</v>
      </c>
      <c r="B441">
        <f t="shared" si="18"/>
        <v>1907</v>
      </c>
      <c r="C441" s="77">
        <f t="shared" si="3"/>
        <v>1907.25</v>
      </c>
      <c r="D441" s="159">
        <f t="shared" si="356"/>
        <v>2677</v>
      </c>
      <c r="E441" s="162">
        <v>8.94367438</v>
      </c>
      <c r="F441" s="163">
        <v>1004.6693</v>
      </c>
      <c r="G441" s="163">
        <v>440.4716</v>
      </c>
      <c r="H441" s="163">
        <v>635.34229429</v>
      </c>
      <c r="I441" s="163">
        <v>1004.6693</v>
      </c>
      <c r="J441" s="163">
        <v>8.94367438</v>
      </c>
      <c r="K441" s="163">
        <v>8.94367438</v>
      </c>
      <c r="L441" s="163">
        <v>20.67</v>
      </c>
      <c r="M441" s="164">
        <v>14.66970991</v>
      </c>
      <c r="N441" s="19">
        <f t="shared" ref="N441:T441" si="442">F441/F440/$E441*$E440-1</f>
        <v>0.008867905563</v>
      </c>
      <c r="O441" s="19">
        <f t="shared" si="442"/>
        <v>0.003534126006</v>
      </c>
      <c r="P441" s="19">
        <f t="shared" si="442"/>
        <v>0.005191666666</v>
      </c>
      <c r="Q441" s="19">
        <f t="shared" si="442"/>
        <v>0.008867905563</v>
      </c>
      <c r="R441" s="19">
        <f t="shared" si="442"/>
        <v>0</v>
      </c>
      <c r="S441" s="19">
        <f t="shared" si="442"/>
        <v>0</v>
      </c>
      <c r="T441" s="19">
        <f t="shared" si="442"/>
        <v>0</v>
      </c>
      <c r="U441" s="166">
        <v>0.0</v>
      </c>
      <c r="V441" s="166">
        <v>0.0</v>
      </c>
      <c r="W441" s="19">
        <f t="array" ref="W441">mmult(N441:T441,'Parameters &amp; Main Results'!$B$6:$B$12)-'Parameters &amp; Main Results'!$B$16/12+mmult(U441:V441,'Parameters &amp; Main Results'!$B$14:$B$15)</f>
        <v>0.007492794007</v>
      </c>
      <c r="X441" s="77">
        <f t="shared" si="5"/>
        <v>4486.392308</v>
      </c>
      <c r="Y441" s="77">
        <f>X441/offset(X441,'Parameters &amp; Main Results'!$B$32,0)</f>
        <v>28.61947699</v>
      </c>
      <c r="Z441" s="77">
        <f>sumproduct(X441:offset(X441,'Parameters &amp; Main Results'!$B$32-1,0) , 'Cash Flow Assist'!$P$11:offset('Cash Flow Assist'!$P$11,'Parameters &amp; Main Results'!$B$32-1,0)  )/offset(X441,'Parameters &amp; Main Results'!$B$32,0)</f>
        <v>8652.057854</v>
      </c>
      <c r="AA441" s="77">
        <f>sumproduct(X441:offset(X441,'Parameters &amp; Main Results'!$B$32-1,0),'Parameters &amp; Main Results'!$B$36:offset('Parameters &amp; Main Results'!$B$36,'Parameters &amp; Main Results'!$B$32-1,0)   )/offset(X441,'Parameters &amp; Main Results'!$B$32,0)</f>
        <v>1.439295088</v>
      </c>
      <c r="AB441" s="167">
        <f t="shared" si="6"/>
        <v>-0.1796442856</v>
      </c>
    </row>
    <row r="442">
      <c r="A442">
        <f t="shared" si="17"/>
        <v>5</v>
      </c>
      <c r="B442">
        <f t="shared" si="18"/>
        <v>1907</v>
      </c>
      <c r="C442" s="77">
        <f t="shared" si="3"/>
        <v>1907.333333</v>
      </c>
      <c r="D442" s="159">
        <f t="shared" si="356"/>
        <v>2708</v>
      </c>
      <c r="E442" s="162">
        <v>9.13400496</v>
      </c>
      <c r="F442" s="163">
        <v>973.9844</v>
      </c>
      <c r="G442" s="163">
        <v>438.6237</v>
      </c>
      <c r="H442" s="163">
        <v>638.6407797</v>
      </c>
      <c r="I442" s="163">
        <v>973.9844</v>
      </c>
      <c r="J442" s="163">
        <v>9.13400496</v>
      </c>
      <c r="K442" s="163">
        <v>9.13400496</v>
      </c>
      <c r="L442" s="163">
        <v>20.67</v>
      </c>
      <c r="M442" s="164">
        <v>13.79010715</v>
      </c>
      <c r="N442" s="19">
        <f t="shared" ref="N442:T442" si="443">F442/F441/$E442*$E441-1</f>
        <v>-0.05074344372</v>
      </c>
      <c r="O442" s="19">
        <f t="shared" si="443"/>
        <v>-0.02494543903</v>
      </c>
      <c r="P442" s="19">
        <f t="shared" si="443"/>
        <v>-0.01575409741</v>
      </c>
      <c r="Q442" s="19">
        <f t="shared" si="443"/>
        <v>-0.05074344372</v>
      </c>
      <c r="R442" s="19">
        <f t="shared" si="443"/>
        <v>0</v>
      </c>
      <c r="S442" s="19">
        <f t="shared" si="443"/>
        <v>0</v>
      </c>
      <c r="T442" s="19">
        <f t="shared" si="443"/>
        <v>-0.02083758229</v>
      </c>
      <c r="U442" s="166">
        <v>0.0</v>
      </c>
      <c r="V442" s="166">
        <v>0.0</v>
      </c>
      <c r="W442" s="19">
        <f t="array" ref="W442">mmult(N442:T442,'Parameters &amp; Main Results'!$B$6:$B$12)-'Parameters &amp; Main Results'!$B$16/12+mmult(U442:V442,'Parameters &amp; Main Results'!$B$14:$B$15)</f>
        <v>-0.04433560922</v>
      </c>
      <c r="X442" s="77">
        <f t="shared" si="5"/>
        <v>4453.026696</v>
      </c>
      <c r="Y442" s="77">
        <f>X442/offset(X442,'Parameters &amp; Main Results'!$B$32,0)</f>
        <v>29.14748366</v>
      </c>
      <c r="Z442" s="77">
        <f>sumproduct(X442:offset(X442,'Parameters &amp; Main Results'!$B$32-1,0) , 'Cash Flow Assist'!$P$11:offset('Cash Flow Assist'!$P$11,'Parameters &amp; Main Results'!$B$32-1,0)  )/offset(X442,'Parameters &amp; Main Results'!$B$32,0)</f>
        <v>8849.365782</v>
      </c>
      <c r="AA442" s="77">
        <f>sumproduct(X442:offset(X442,'Parameters &amp; Main Results'!$B$32-1,0),'Parameters &amp; Main Results'!$B$36:offset('Parameters &amp; Main Results'!$B$36,'Parameters &amp; Main Results'!$B$32-1,0)   )/offset(X442,'Parameters &amp; Main Results'!$B$32,0)</f>
        <v>1.465592074</v>
      </c>
      <c r="AB442" s="167">
        <f t="shared" si="6"/>
        <v>-0.2212719596</v>
      </c>
    </row>
    <row r="443">
      <c r="A443">
        <f t="shared" si="17"/>
        <v>6</v>
      </c>
      <c r="B443">
        <f t="shared" si="18"/>
        <v>1907</v>
      </c>
      <c r="C443" s="77">
        <f t="shared" si="3"/>
        <v>1907.416667</v>
      </c>
      <c r="D443" s="159">
        <f t="shared" si="356"/>
        <v>2738</v>
      </c>
      <c r="E443" s="162">
        <v>9.22908926</v>
      </c>
      <c r="F443" s="163">
        <v>946.822</v>
      </c>
      <c r="G443" s="163">
        <v>436.8111</v>
      </c>
      <c r="H443" s="163">
        <v>641.95638975</v>
      </c>
      <c r="I443" s="163">
        <v>946.822</v>
      </c>
      <c r="J443" s="163">
        <v>9.22908926</v>
      </c>
      <c r="K443" s="163">
        <v>9.22908926</v>
      </c>
      <c r="L443" s="163">
        <v>20.67</v>
      </c>
      <c r="M443" s="164">
        <v>13.14426995</v>
      </c>
      <c r="N443" s="19">
        <f t="shared" ref="N443:T443" si="444">F443/F442/$E443*$E442-1</f>
        <v>-0.03790327505</v>
      </c>
      <c r="O443" s="19">
        <f t="shared" si="444"/>
        <v>-0.01439257035</v>
      </c>
      <c r="P443" s="19">
        <f t="shared" si="444"/>
        <v>-0.005164495601</v>
      </c>
      <c r="Q443" s="19">
        <f t="shared" si="444"/>
        <v>-0.03790327505</v>
      </c>
      <c r="R443" s="19">
        <f t="shared" si="444"/>
        <v>0</v>
      </c>
      <c r="S443" s="19">
        <f t="shared" si="444"/>
        <v>0</v>
      </c>
      <c r="T443" s="19">
        <f t="shared" si="444"/>
        <v>-0.01030267422</v>
      </c>
      <c r="U443" s="166">
        <v>0.0</v>
      </c>
      <c r="V443" s="166">
        <v>0.0</v>
      </c>
      <c r="W443" s="19">
        <f t="array" ref="W443">mmult(N443:T443,'Parameters &amp; Main Results'!$B$6:$B$12)-'Parameters &amp; Main Results'!$B$16/12+mmult(U443:V443,'Parameters &amp; Main Results'!$B$14:$B$15)</f>
        <v>-0.03206726554</v>
      </c>
      <c r="X443" s="77">
        <f t="shared" si="5"/>
        <v>4659.6135</v>
      </c>
      <c r="Y443" s="77">
        <f>X443/offset(X443,'Parameters &amp; Main Results'!$B$32,0)</f>
        <v>29.37036084</v>
      </c>
      <c r="Z443" s="77">
        <f>sumproduct(X443:offset(X443,'Parameters &amp; Main Results'!$B$32-1,0) , 'Cash Flow Assist'!$P$11:offset('Cash Flow Assist'!$P$11,'Parameters &amp; Main Results'!$B$32-1,0)  )/offset(X443,'Parameters &amp; Main Results'!$B$32,0)</f>
        <v>8494.585429</v>
      </c>
      <c r="AA443" s="77">
        <f>sumproduct(X443:offset(X443,'Parameters &amp; Main Results'!$B$32-1,0),'Parameters &amp; Main Results'!$B$36:offset('Parameters &amp; Main Results'!$B$36,'Parameters &amp; Main Results'!$B$32-1,0)   )/offset(X443,'Parameters &amp; Main Results'!$B$32,0)</f>
        <v>1.400075465</v>
      </c>
      <c r="AB443" s="167">
        <f t="shared" si="6"/>
        <v>-0.2507883027</v>
      </c>
    </row>
    <row r="444">
      <c r="A444">
        <f t="shared" si="17"/>
        <v>7</v>
      </c>
      <c r="B444">
        <f t="shared" si="18"/>
        <v>1907</v>
      </c>
      <c r="C444" s="77">
        <f t="shared" si="3"/>
        <v>1907.5</v>
      </c>
      <c r="D444" s="159">
        <f t="shared" si="356"/>
        <v>2769</v>
      </c>
      <c r="E444" s="162">
        <v>9.22908926</v>
      </c>
      <c r="F444" s="163">
        <v>987.2134</v>
      </c>
      <c r="G444" s="163">
        <v>437.9409</v>
      </c>
      <c r="H444" s="163">
        <v>645.28921334</v>
      </c>
      <c r="I444" s="163">
        <v>987.2134</v>
      </c>
      <c r="J444" s="163">
        <v>9.22908926</v>
      </c>
      <c r="K444" s="163">
        <v>9.22908926</v>
      </c>
      <c r="L444" s="163">
        <v>20.67</v>
      </c>
      <c r="M444" s="164">
        <v>13.58500736</v>
      </c>
      <c r="N444" s="19">
        <f t="shared" ref="N444:T444" si="445">F444/F443/$E444*$E443-1</f>
        <v>0.04265997199</v>
      </c>
      <c r="O444" s="19">
        <f t="shared" si="445"/>
        <v>0.002586472734</v>
      </c>
      <c r="P444" s="19">
        <f t="shared" si="445"/>
        <v>0.005191666666</v>
      </c>
      <c r="Q444" s="19">
        <f t="shared" si="445"/>
        <v>0.04265997199</v>
      </c>
      <c r="R444" s="19">
        <f t="shared" si="445"/>
        <v>0</v>
      </c>
      <c r="S444" s="19">
        <f t="shared" si="445"/>
        <v>0</v>
      </c>
      <c r="T444" s="19">
        <f t="shared" si="445"/>
        <v>0</v>
      </c>
      <c r="U444" s="166">
        <v>0.0</v>
      </c>
      <c r="V444" s="166">
        <v>0.0</v>
      </c>
      <c r="W444" s="19">
        <f t="array" ref="W444">mmult(N444:T444,'Parameters &amp; Main Results'!$B$6:$B$12)-'Parameters &amp; Main Results'!$B$16/12+mmult(U444:V444,'Parameters &amp; Main Results'!$B$14:$B$15)</f>
        <v>0.03259993051</v>
      </c>
      <c r="X444" s="77">
        <f t="shared" si="5"/>
        <v>4813.98483</v>
      </c>
      <c r="Y444" s="77">
        <f>X444/offset(X444,'Parameters &amp; Main Results'!$B$32,0)</f>
        <v>30.41207246</v>
      </c>
      <c r="Z444" s="77">
        <f>sumproduct(X444:offset(X444,'Parameters &amp; Main Results'!$B$32-1,0) , 'Cash Flow Assist'!$P$11:offset('Cash Flow Assist'!$P$11,'Parameters &amp; Main Results'!$B$32-1,0)  )/offset(X444,'Parameters &amp; Main Results'!$B$32,0)</f>
        <v>8485.37829</v>
      </c>
      <c r="AA444" s="77">
        <f>sumproduct(X444:offset(X444,'Parameters &amp; Main Results'!$B$32-1,0),'Parameters &amp; Main Results'!$B$36:offset('Parameters &amp; Main Results'!$B$36,'Parameters &amp; Main Results'!$B$32-1,0)   )/offset(X444,'Parameters &amp; Main Results'!$B$32,0)</f>
        <v>1.39025232</v>
      </c>
      <c r="AB444" s="167">
        <f t="shared" si="6"/>
        <v>-0.2188269527</v>
      </c>
    </row>
    <row r="445">
      <c r="A445">
        <f t="shared" si="17"/>
        <v>8</v>
      </c>
      <c r="B445">
        <f t="shared" si="18"/>
        <v>1907</v>
      </c>
      <c r="C445" s="77">
        <f t="shared" si="3"/>
        <v>1907.583333</v>
      </c>
      <c r="D445" s="159">
        <f t="shared" si="356"/>
        <v>2800</v>
      </c>
      <c r="E445" s="162">
        <v>9.22908926</v>
      </c>
      <c r="F445" s="163">
        <v>917.3736</v>
      </c>
      <c r="G445" s="163">
        <v>432.6913</v>
      </c>
      <c r="H445" s="163">
        <v>648.63933984</v>
      </c>
      <c r="I445" s="163">
        <v>917.3736</v>
      </c>
      <c r="J445" s="163">
        <v>9.22908926</v>
      </c>
      <c r="K445" s="163">
        <v>9.22908926</v>
      </c>
      <c r="L445" s="163">
        <v>20.67</v>
      </c>
      <c r="M445" s="164">
        <v>12.5134716</v>
      </c>
      <c r="N445" s="19">
        <f t="shared" ref="N445:T445" si="446">F445/F444/$E445*$E444-1</f>
        <v>-0.07074438009</v>
      </c>
      <c r="O445" s="19">
        <f t="shared" si="446"/>
        <v>-0.01198700555</v>
      </c>
      <c r="P445" s="19">
        <f t="shared" si="446"/>
        <v>0.005191666668</v>
      </c>
      <c r="Q445" s="19">
        <f t="shared" si="446"/>
        <v>-0.07074438009</v>
      </c>
      <c r="R445" s="19">
        <f t="shared" si="446"/>
        <v>0</v>
      </c>
      <c r="S445" s="19">
        <f t="shared" si="446"/>
        <v>0</v>
      </c>
      <c r="T445" s="19">
        <f t="shared" si="446"/>
        <v>0</v>
      </c>
      <c r="U445" s="166">
        <v>0.0</v>
      </c>
      <c r="V445" s="166">
        <v>0.0</v>
      </c>
      <c r="W445" s="19">
        <f t="array" ref="W445">mmult(N445:T445,'Parameters &amp; Main Results'!$B$6:$B$12)-'Parameters &amp; Main Results'!$B$16/12+mmult(U445:V445,'Parameters &amp; Main Results'!$B$14:$B$15)</f>
        <v>-0.05609670312</v>
      </c>
      <c r="X445" s="77">
        <f t="shared" si="5"/>
        <v>4662.003829</v>
      </c>
      <c r="Y445" s="77">
        <f>X445/offset(X445,'Parameters &amp; Main Results'!$B$32,0)</f>
        <v>30.48624792</v>
      </c>
      <c r="Z445" s="77">
        <f>sumproduct(X445:offset(X445,'Parameters &amp; Main Results'!$B$32-1,0) , 'Cash Flow Assist'!$P$11:offset('Cash Flow Assist'!$P$11,'Parameters &amp; Main Results'!$B$32-1,0)  )/offset(X445,'Parameters &amp; Main Results'!$B$32,0)</f>
        <v>8752.926693</v>
      </c>
      <c r="AA445" s="77">
        <f>sumproduct(X445:offset(X445,'Parameters &amp; Main Results'!$B$32-1,0),'Parameters &amp; Main Results'!$B$36:offset('Parameters &amp; Main Results'!$B$36,'Parameters &amp; Main Results'!$B$32-1,0)   )/offset(X445,'Parameters &amp; Main Results'!$B$32,0)</f>
        <v>1.425975405</v>
      </c>
      <c r="AB445" s="167">
        <f t="shared" si="6"/>
        <v>-0.2740905557</v>
      </c>
    </row>
    <row r="446">
      <c r="A446">
        <f t="shared" si="17"/>
        <v>9</v>
      </c>
      <c r="B446">
        <f t="shared" si="18"/>
        <v>1907</v>
      </c>
      <c r="C446" s="77">
        <f t="shared" si="3"/>
        <v>1907.666667</v>
      </c>
      <c r="D446" s="159">
        <f t="shared" si="356"/>
        <v>2830</v>
      </c>
      <c r="E446" s="162">
        <v>9.22908926</v>
      </c>
      <c r="F446" s="163">
        <v>911.8703</v>
      </c>
      <c r="G446" s="163">
        <v>428.709</v>
      </c>
      <c r="H446" s="163">
        <v>652.00685908</v>
      </c>
      <c r="I446" s="163">
        <v>911.8703</v>
      </c>
      <c r="J446" s="163">
        <v>9.22908926</v>
      </c>
      <c r="K446" s="163">
        <v>9.22908926</v>
      </c>
      <c r="L446" s="163">
        <v>20.67</v>
      </c>
      <c r="M446" s="164">
        <v>12.32856966</v>
      </c>
      <c r="N446" s="19">
        <f t="shared" ref="N446:T446" si="447">F446/F445/$E446*$E445-1</f>
        <v>-0.005998973592</v>
      </c>
      <c r="O446" s="19">
        <f t="shared" si="447"/>
        <v>-0.009203559212</v>
      </c>
      <c r="P446" s="19">
        <f t="shared" si="447"/>
        <v>0.005191666668</v>
      </c>
      <c r="Q446" s="19">
        <f t="shared" si="447"/>
        <v>-0.005998973592</v>
      </c>
      <c r="R446" s="19">
        <f t="shared" si="447"/>
        <v>0</v>
      </c>
      <c r="S446" s="19">
        <f t="shared" si="447"/>
        <v>0</v>
      </c>
      <c r="T446" s="19">
        <f t="shared" si="447"/>
        <v>0</v>
      </c>
      <c r="U446" s="166">
        <v>0.0</v>
      </c>
      <c r="V446" s="166">
        <v>0.0</v>
      </c>
      <c r="W446" s="19">
        <f t="array" ref="W446">mmult(N446:T446,'Parameters &amp; Main Results'!$B$6:$B$12)-'Parameters &amp; Main Results'!$B$16/12+mmult(U446:V446,'Parameters &amp; Main Results'!$B$14:$B$15)</f>
        <v>-0.006841786663</v>
      </c>
      <c r="X446" s="77">
        <f t="shared" si="5"/>
        <v>4939.069335</v>
      </c>
      <c r="Y446" s="77">
        <f>X446/offset(X446,'Parameters &amp; Main Results'!$B$32,0)</f>
        <v>32.79275689</v>
      </c>
      <c r="Z446" s="77">
        <f>sumproduct(X446:offset(X446,'Parameters &amp; Main Results'!$B$32-1,0) , 'Cash Flow Assist'!$P$11:offset('Cash Flow Assist'!$P$11,'Parameters &amp; Main Results'!$B$32-1,0)  )/offset(X446,'Parameters &amp; Main Results'!$B$32,0)</f>
        <v>8857.053252</v>
      </c>
      <c r="AA446" s="77">
        <f>sumproduct(X446:offset(X446,'Parameters &amp; Main Results'!$B$32-1,0),'Parameters &amp; Main Results'!$B$36:offset('Parameters &amp; Main Results'!$B$36,'Parameters &amp; Main Results'!$B$32-1,0)   )/offset(X446,'Parameters &amp; Main Results'!$B$32,0)</f>
        <v>1.437038798</v>
      </c>
      <c r="AB446" s="167">
        <f t="shared" si="6"/>
        <v>-0.2784452673</v>
      </c>
    </row>
    <row r="447">
      <c r="A447">
        <f t="shared" si="17"/>
        <v>10</v>
      </c>
      <c r="B447">
        <f t="shared" si="18"/>
        <v>1907</v>
      </c>
      <c r="C447" s="77">
        <f t="shared" si="3"/>
        <v>1907.75</v>
      </c>
      <c r="D447" s="159">
        <f t="shared" si="356"/>
        <v>2861</v>
      </c>
      <c r="E447" s="162">
        <v>9.32425455</v>
      </c>
      <c r="F447" s="163">
        <v>817.0074</v>
      </c>
      <c r="G447" s="163">
        <v>427.294</v>
      </c>
      <c r="H447" s="163">
        <v>655.39186136</v>
      </c>
      <c r="I447" s="163">
        <v>817.0074</v>
      </c>
      <c r="J447" s="163">
        <v>9.32425455</v>
      </c>
      <c r="K447" s="163">
        <v>9.32425455</v>
      </c>
      <c r="L447" s="163">
        <v>20.67</v>
      </c>
      <c r="M447" s="164">
        <v>10.83184015</v>
      </c>
      <c r="N447" s="19">
        <f t="shared" ref="N447:T447" si="448">F447/F446/$E447*$E446-1</f>
        <v>-0.1131755779</v>
      </c>
      <c r="O447" s="19">
        <f t="shared" si="448"/>
        <v>-0.01347312941</v>
      </c>
      <c r="P447" s="19">
        <f t="shared" si="448"/>
        <v>-0.005067529487</v>
      </c>
      <c r="Q447" s="19">
        <f t="shared" si="448"/>
        <v>-0.1131755779</v>
      </c>
      <c r="R447" s="19">
        <f t="shared" si="448"/>
        <v>0</v>
      </c>
      <c r="S447" s="19">
        <f t="shared" si="448"/>
        <v>0</v>
      </c>
      <c r="T447" s="19">
        <f t="shared" si="448"/>
        <v>-0.01020620892</v>
      </c>
      <c r="U447" s="166">
        <v>0.0</v>
      </c>
      <c r="V447" s="166">
        <v>0.0</v>
      </c>
      <c r="W447" s="19">
        <f t="array" ref="W447">mmult(N447:T447,'Parameters &amp; Main Results'!$B$6:$B$12)-'Parameters &amp; Main Results'!$B$16/12+mmult(U447:V447,'Parameters &amp; Main Results'!$B$14:$B$15)</f>
        <v>-0.08829163248</v>
      </c>
      <c r="X447" s="77">
        <f t="shared" si="5"/>
        <v>4973.094184</v>
      </c>
      <c r="Y447" s="77">
        <f>X447/offset(X447,'Parameters &amp; Main Results'!$B$32,0)</f>
        <v>32.9298259</v>
      </c>
      <c r="Z447" s="77">
        <f>sumproduct(X447:offset(X447,'Parameters &amp; Main Results'!$B$32-1,0) , 'Cash Flow Assist'!$P$11:offset('Cash Flow Assist'!$P$11,'Parameters &amp; Main Results'!$B$32-1,0)  )/offset(X447,'Parameters &amp; Main Results'!$B$32,0)</f>
        <v>8801.515884</v>
      </c>
      <c r="AA447" s="77">
        <f>sumproduct(X447:offset(X447,'Parameters &amp; Main Results'!$B$32-1,0),'Parameters &amp; Main Results'!$B$36:offset('Parameters &amp; Main Results'!$B$36,'Parameters &amp; Main Results'!$B$32-1,0)   )/offset(X447,'Parameters &amp; Main Results'!$B$32,0)</f>
        <v>1.425119598</v>
      </c>
      <c r="AB447" s="167">
        <f t="shared" si="6"/>
        <v>-0.3601076412</v>
      </c>
    </row>
    <row r="448">
      <c r="A448">
        <f t="shared" si="17"/>
        <v>11</v>
      </c>
      <c r="B448">
        <f t="shared" si="18"/>
        <v>1907</v>
      </c>
      <c r="C448" s="77">
        <f t="shared" si="3"/>
        <v>1907.833333</v>
      </c>
      <c r="D448" s="159">
        <f t="shared" si="356"/>
        <v>2891</v>
      </c>
      <c r="E448" s="162">
        <v>8.94367438</v>
      </c>
      <c r="F448" s="163">
        <v>773.2121</v>
      </c>
      <c r="G448" s="163">
        <v>417.2997</v>
      </c>
      <c r="H448" s="163">
        <v>658.79443744</v>
      </c>
      <c r="I448" s="163">
        <v>773.2121</v>
      </c>
      <c r="J448" s="163">
        <v>8.94367438</v>
      </c>
      <c r="K448" s="163">
        <v>8.94367438</v>
      </c>
      <c r="L448" s="163">
        <v>20.67</v>
      </c>
      <c r="M448" s="164">
        <v>10.59117756</v>
      </c>
      <c r="N448" s="19">
        <f t="shared" ref="N448:T448" si="449">F448/F447/$E448*$E447-1</f>
        <v>-0.01333256714</v>
      </c>
      <c r="O448" s="19">
        <f t="shared" si="449"/>
        <v>0.01816794493</v>
      </c>
      <c r="P448" s="19">
        <f t="shared" si="449"/>
        <v>0.047965587</v>
      </c>
      <c r="Q448" s="19">
        <f t="shared" si="449"/>
        <v>-0.01333256714</v>
      </c>
      <c r="R448" s="19">
        <f t="shared" si="449"/>
        <v>0</v>
      </c>
      <c r="S448" s="19">
        <f t="shared" si="449"/>
        <v>0</v>
      </c>
      <c r="T448" s="19">
        <f t="shared" si="449"/>
        <v>0.04255299934</v>
      </c>
      <c r="U448" s="166">
        <v>0.0</v>
      </c>
      <c r="V448" s="166">
        <v>0.0</v>
      </c>
      <c r="W448" s="19">
        <f t="array" ref="W448">mmult(N448:T448,'Parameters &amp; Main Results'!$B$6:$B$12)-'Parameters &amp; Main Results'!$B$16/12+mmult(U448:V448,'Parameters &amp; Main Results'!$B$14:$B$15)</f>
        <v>-0.005499105794</v>
      </c>
      <c r="X448" s="77">
        <f t="shared" si="5"/>
        <v>5454.698412</v>
      </c>
      <c r="Y448" s="77">
        <f>X448/offset(X448,'Parameters &amp; Main Results'!$B$32,0)</f>
        <v>35.10773516</v>
      </c>
      <c r="Z448" s="77">
        <f>sumproduct(X448:offset(X448,'Parameters &amp; Main Results'!$B$32-1,0) , 'Cash Flow Assist'!$P$11:offset('Cash Flow Assist'!$P$11,'Parameters &amp; Main Results'!$B$32-1,0)  )/offset(X448,'Parameters &amp; Main Results'!$B$32,0)</f>
        <v>8524.097604</v>
      </c>
      <c r="AA448" s="77">
        <f>sumproduct(X448:offset(X448,'Parameters &amp; Main Results'!$B$32-1,0),'Parameters &amp; Main Results'!$B$36:offset('Parameters &amp; Main Results'!$B$36,'Parameters &amp; Main Results'!$B$32-1,0)   )/offset(X448,'Parameters &amp; Main Results'!$B$32,0)</f>
        <v>1.377296356</v>
      </c>
      <c r="AB448" s="167">
        <f t="shared" si="6"/>
        <v>-0.368639049</v>
      </c>
    </row>
    <row r="449">
      <c r="A449">
        <f t="shared" si="17"/>
        <v>12</v>
      </c>
      <c r="B449">
        <f t="shared" si="18"/>
        <v>1907</v>
      </c>
      <c r="C449" s="77">
        <f t="shared" si="3"/>
        <v>1907.916667</v>
      </c>
      <c r="D449" s="159">
        <f t="shared" si="356"/>
        <v>2922</v>
      </c>
      <c r="E449" s="162">
        <v>8.75342479</v>
      </c>
      <c r="F449" s="163">
        <v>816.9521</v>
      </c>
      <c r="G449" s="163">
        <v>408.1466</v>
      </c>
      <c r="H449" s="163">
        <v>662.21467856</v>
      </c>
      <c r="I449" s="163">
        <v>816.9521</v>
      </c>
      <c r="J449" s="163">
        <v>8.75342479</v>
      </c>
      <c r="K449" s="163">
        <v>8.75342479</v>
      </c>
      <c r="L449" s="163">
        <v>20.67</v>
      </c>
      <c r="M449" s="164">
        <v>11.33330624</v>
      </c>
      <c r="N449" s="19">
        <f t="shared" ref="N449:T449" si="450">F449/F448/$E449*$E448-1</f>
        <v>0.07953300884</v>
      </c>
      <c r="O449" s="19">
        <f t="shared" si="450"/>
        <v>-0.0006765352865</v>
      </c>
      <c r="P449" s="19">
        <f t="shared" si="450"/>
        <v>0.0270388073</v>
      </c>
      <c r="Q449" s="19">
        <f t="shared" si="450"/>
        <v>0.07953300884</v>
      </c>
      <c r="R449" s="19">
        <f t="shared" si="450"/>
        <v>0</v>
      </c>
      <c r="S449" s="19">
        <f t="shared" si="450"/>
        <v>0</v>
      </c>
      <c r="T449" s="19">
        <f t="shared" si="450"/>
        <v>0.02173430338</v>
      </c>
      <c r="U449" s="166">
        <v>0.0</v>
      </c>
      <c r="V449" s="166">
        <v>0.0</v>
      </c>
      <c r="W449" s="19">
        <f t="array" ref="W449">mmult(N449:T449,'Parameters &amp; Main Results'!$B$6:$B$12)-'Parameters &amp; Main Results'!$B$16/12+mmult(U449:V449,'Parameters &amp; Main Results'!$B$14:$B$15)</f>
        <v>0.05943895615</v>
      </c>
      <c r="X449" s="77">
        <f t="shared" si="5"/>
        <v>5484.860239</v>
      </c>
      <c r="Y449" s="77">
        <f>X449/offset(X449,'Parameters &amp; Main Results'!$B$32,0)</f>
        <v>35.16273964</v>
      </c>
      <c r="Z449" s="77">
        <f>sumproduct(X449:offset(X449,'Parameters &amp; Main Results'!$B$32-1,0) , 'Cash Flow Assist'!$P$11:offset('Cash Flow Assist'!$P$11,'Parameters &amp; Main Results'!$B$32-1,0)  )/offset(X449,'Parameters &amp; Main Results'!$B$32,0)</f>
        <v>8456.530926</v>
      </c>
      <c r="AA449" s="77">
        <f>sumproduct(X449:offset(X449,'Parameters &amp; Main Results'!$B$32-1,0),'Parameters &amp; Main Results'!$B$36:offset('Parameters &amp; Main Results'!$B$36,'Parameters &amp; Main Results'!$B$32-1,0)   )/offset(X449,'Parameters &amp; Main Results'!$B$32,0)</f>
        <v>1.363190393</v>
      </c>
      <c r="AB449" s="167">
        <f t="shared" si="6"/>
        <v>-0.3184250129</v>
      </c>
    </row>
    <row r="450">
      <c r="A450">
        <f t="shared" si="17"/>
        <v>1</v>
      </c>
      <c r="B450">
        <f t="shared" si="18"/>
        <v>1908</v>
      </c>
      <c r="C450" s="77">
        <f t="shared" si="3"/>
        <v>1908</v>
      </c>
      <c r="D450" s="159">
        <f t="shared" si="356"/>
        <v>2953</v>
      </c>
      <c r="E450" s="162">
        <v>8.6582595</v>
      </c>
      <c r="F450" s="163">
        <v>855.943</v>
      </c>
      <c r="G450" s="163">
        <v>409.2946</v>
      </c>
      <c r="H450" s="163">
        <v>665.15049697</v>
      </c>
      <c r="I450" s="163">
        <v>855.943</v>
      </c>
      <c r="J450" s="163">
        <v>8.6582595</v>
      </c>
      <c r="K450" s="163">
        <v>8.6582595</v>
      </c>
      <c r="L450" s="163">
        <v>20.67</v>
      </c>
      <c r="M450" s="164">
        <v>11.90296863</v>
      </c>
      <c r="N450" s="19">
        <f t="shared" ref="N450:T450" si="451">F450/F449/$E450*$E449-1</f>
        <v>0.05924313409</v>
      </c>
      <c r="O450" s="19">
        <f t="shared" si="451"/>
        <v>0.01383490271</v>
      </c>
      <c r="P450" s="19">
        <f t="shared" si="451"/>
        <v>0.01547333386</v>
      </c>
      <c r="Q450" s="19">
        <f t="shared" si="451"/>
        <v>0.05924313409</v>
      </c>
      <c r="R450" s="19">
        <f t="shared" si="451"/>
        <v>0</v>
      </c>
      <c r="S450" s="19">
        <f t="shared" si="451"/>
        <v>0</v>
      </c>
      <c r="T450" s="19">
        <f t="shared" si="451"/>
        <v>0.01099127255</v>
      </c>
      <c r="U450" s="166">
        <v>0.0</v>
      </c>
      <c r="V450" s="166">
        <v>0.0</v>
      </c>
      <c r="W450" s="19">
        <f t="array" ref="W450">mmult(N450:T450,'Parameters &amp; Main Results'!$B$6:$B$12)-'Parameters &amp; Main Results'!$B$16/12+mmult(U450:V450,'Parameters &amp; Main Results'!$B$14:$B$15)</f>
        <v>0.04784940958</v>
      </c>
      <c r="X450" s="77">
        <f t="shared" si="5"/>
        <v>5177.136641</v>
      </c>
      <c r="Y450" s="77">
        <f>X450/offset(X450,'Parameters &amp; Main Results'!$B$32,0)</f>
        <v>33.87238739</v>
      </c>
      <c r="Z450" s="77">
        <f>sumproduct(X450:offset(X450,'Parameters &amp; Main Results'!$B$32-1,0) , 'Cash Flow Assist'!$P$11:offset('Cash Flow Assist'!$P$11,'Parameters &amp; Main Results'!$B$32-1,0)  )/offset(X450,'Parameters &amp; Main Results'!$B$32,0)</f>
        <v>8595.541935</v>
      </c>
      <c r="AA450" s="77">
        <f>sumproduct(X450:offset(X450,'Parameters &amp; Main Results'!$B$32-1,0),'Parameters &amp; Main Results'!$B$36:offset('Parameters &amp; Main Results'!$B$36,'Parameters &amp; Main Results'!$B$32-1,0)   )/offset(X450,'Parameters &amp; Main Results'!$B$32,0)</f>
        <v>1.382414871</v>
      </c>
      <c r="AB450" s="167">
        <f t="shared" si="6"/>
        <v>-0.2780463745</v>
      </c>
    </row>
    <row r="451">
      <c r="A451">
        <f t="shared" si="17"/>
        <v>2</v>
      </c>
      <c r="B451">
        <f t="shared" si="18"/>
        <v>1908</v>
      </c>
      <c r="C451" s="77">
        <f t="shared" si="3"/>
        <v>1908.083333</v>
      </c>
      <c r="D451" s="159">
        <f t="shared" si="356"/>
        <v>2982</v>
      </c>
      <c r="E451" s="162">
        <v>8.56309422</v>
      </c>
      <c r="F451" s="163">
        <v>828.8413</v>
      </c>
      <c r="G451" s="163">
        <v>412.175</v>
      </c>
      <c r="H451" s="163">
        <v>668.09933084</v>
      </c>
      <c r="I451" s="163">
        <v>828.8413</v>
      </c>
      <c r="J451" s="163">
        <v>8.56309422</v>
      </c>
      <c r="K451" s="163">
        <v>8.56309422</v>
      </c>
      <c r="L451" s="163">
        <v>20.67</v>
      </c>
      <c r="M451" s="164">
        <v>11.5548463</v>
      </c>
      <c r="N451" s="19">
        <f t="shared" ref="N451:T451" si="452">F451/F450/$E451*$E450-1</f>
        <v>-0.02090143483</v>
      </c>
      <c r="O451" s="19">
        <f t="shared" si="452"/>
        <v>0.01822910619</v>
      </c>
      <c r="P451" s="19">
        <f t="shared" si="452"/>
        <v>0.01559602487</v>
      </c>
      <c r="Q451" s="19">
        <f t="shared" si="452"/>
        <v>-0.02090143483</v>
      </c>
      <c r="R451" s="19">
        <f t="shared" si="452"/>
        <v>0</v>
      </c>
      <c r="S451" s="19">
        <f t="shared" si="452"/>
        <v>0</v>
      </c>
      <c r="T451" s="19">
        <f t="shared" si="452"/>
        <v>0.01111342204</v>
      </c>
      <c r="U451" s="166">
        <v>0.0</v>
      </c>
      <c r="V451" s="166">
        <v>0.0</v>
      </c>
      <c r="W451" s="19">
        <f t="array" ref="W451">mmult(N451:T451,'Parameters &amp; Main Results'!$B$6:$B$12)-'Parameters &amp; Main Results'!$B$16/12+mmult(U451:V451,'Parameters &amp; Main Results'!$B$14:$B$15)</f>
        <v>-0.01116046624</v>
      </c>
      <c r="X451" s="77">
        <f t="shared" si="5"/>
        <v>4940.725827</v>
      </c>
      <c r="Y451" s="77">
        <f>X451/offset(X451,'Parameters &amp; Main Results'!$B$32,0)</f>
        <v>31.69364194</v>
      </c>
      <c r="Z451" s="77">
        <f>sumproduct(X451:offset(X451,'Parameters &amp; Main Results'!$B$32-1,0) , 'Cash Flow Assist'!$P$11:offset('Cash Flow Assist'!$P$11,'Parameters &amp; Main Results'!$B$32-1,0)  )/offset(X451,'Parameters &amp; Main Results'!$B$32,0)</f>
        <v>8395.264753</v>
      </c>
      <c r="AA451" s="77">
        <f>sumproduct(X451:offset(X451,'Parameters &amp; Main Results'!$B$32-1,0),'Parameters &amp; Main Results'!$B$36:offset('Parameters &amp; Main Results'!$B$36,'Parameters &amp; Main Results'!$B$32-1,0)   )/offset(X451,'Parameters &amp; Main Results'!$B$32,0)</f>
        <v>1.347311633</v>
      </c>
      <c r="AB451" s="167">
        <f t="shared" si="6"/>
        <v>-0.2931362412</v>
      </c>
    </row>
    <row r="452">
      <c r="A452">
        <f t="shared" si="17"/>
        <v>3</v>
      </c>
      <c r="B452">
        <f t="shared" si="18"/>
        <v>1908</v>
      </c>
      <c r="C452" s="77">
        <f t="shared" si="3"/>
        <v>1908.166667</v>
      </c>
      <c r="D452" s="159">
        <f t="shared" si="356"/>
        <v>3013</v>
      </c>
      <c r="E452" s="162">
        <v>8.56309422</v>
      </c>
      <c r="F452" s="163">
        <v>866.7888</v>
      </c>
      <c r="G452" s="163">
        <v>421.5466</v>
      </c>
      <c r="H452" s="163">
        <v>671.06123787</v>
      </c>
      <c r="I452" s="163">
        <v>866.7888</v>
      </c>
      <c r="J452" s="163">
        <v>8.56309422</v>
      </c>
      <c r="K452" s="163">
        <v>8.56309422</v>
      </c>
      <c r="L452" s="163">
        <v>20.67</v>
      </c>
      <c r="M452" s="164">
        <v>11.98466266</v>
      </c>
      <c r="N452" s="19">
        <f t="shared" ref="N452:T452" si="453">F452/F451/$E452*$E451-1</f>
        <v>0.0457837948</v>
      </c>
      <c r="O452" s="19">
        <f t="shared" si="453"/>
        <v>0.02273694426</v>
      </c>
      <c r="P452" s="19">
        <f t="shared" si="453"/>
        <v>0.004433333328</v>
      </c>
      <c r="Q452" s="19">
        <f t="shared" si="453"/>
        <v>0.0457837948</v>
      </c>
      <c r="R452" s="19">
        <f t="shared" si="453"/>
        <v>0</v>
      </c>
      <c r="S452" s="19">
        <f t="shared" si="453"/>
        <v>0</v>
      </c>
      <c r="T452" s="19">
        <f t="shared" si="453"/>
        <v>0</v>
      </c>
      <c r="U452" s="166">
        <v>0.0</v>
      </c>
      <c r="V452" s="166">
        <v>0.0</v>
      </c>
      <c r="W452" s="19">
        <f t="array" ref="W452">mmult(N452:T452,'Parameters &amp; Main Results'!$B$6:$B$12)-'Parameters &amp; Main Results'!$B$16/12+mmult(U452:V452,'Parameters &amp; Main Results'!$B$14:$B$15)</f>
        <v>0.0399804155</v>
      </c>
      <c r="X452" s="77">
        <f t="shared" si="5"/>
        <v>4996.488974</v>
      </c>
      <c r="Y452" s="77">
        <f>X452/offset(X452,'Parameters &amp; Main Results'!$B$32,0)</f>
        <v>31.29660996</v>
      </c>
      <c r="Z452" s="77">
        <f>sumproduct(X452:offset(X452,'Parameters &amp; Main Results'!$B$32-1,0) , 'Cash Flow Assist'!$P$11:offset('Cash Flow Assist'!$P$11,'Parameters &amp; Main Results'!$B$32-1,0)  )/offset(X452,'Parameters &amp; Main Results'!$B$32,0)</f>
        <v>8167.603547</v>
      </c>
      <c r="AA452" s="77">
        <f>sumproduct(X452:offset(X452,'Parameters &amp; Main Results'!$B$32-1,0),'Parameters &amp; Main Results'!$B$36:offset('Parameters &amp; Main Results'!$B$36,'Parameters &amp; Main Results'!$B$32-1,0)   )/offset(X452,'Parameters &amp; Main Results'!$B$32,0)</f>
        <v>1.308086747</v>
      </c>
      <c r="AB452" s="167">
        <f t="shared" si="6"/>
        <v>-0.2607733359</v>
      </c>
    </row>
    <row r="453">
      <c r="A453">
        <f t="shared" si="17"/>
        <v>4</v>
      </c>
      <c r="B453">
        <f t="shared" si="18"/>
        <v>1908</v>
      </c>
      <c r="C453" s="77">
        <f t="shared" si="3"/>
        <v>1908.25</v>
      </c>
      <c r="D453" s="159">
        <f t="shared" si="356"/>
        <v>3043</v>
      </c>
      <c r="E453" s="162">
        <v>8.6582595</v>
      </c>
      <c r="F453" s="163">
        <v>917.5371</v>
      </c>
      <c r="G453" s="163">
        <v>429.2248</v>
      </c>
      <c r="H453" s="163">
        <v>674.03627602</v>
      </c>
      <c r="I453" s="163">
        <v>917.5371</v>
      </c>
      <c r="J453" s="163">
        <v>8.6582595</v>
      </c>
      <c r="K453" s="163">
        <v>8.6582595</v>
      </c>
      <c r="L453" s="163">
        <v>20.67</v>
      </c>
      <c r="M453" s="164">
        <v>12.44888916</v>
      </c>
      <c r="N453" s="19">
        <f t="shared" ref="N453:T453" si="454">F453/F452/$E453*$E452-1</f>
        <v>0.04691269744</v>
      </c>
      <c r="O453" s="19">
        <f t="shared" si="454"/>
        <v>0.00702288604</v>
      </c>
      <c r="P453" s="19">
        <f t="shared" si="454"/>
        <v>-0.006606666041</v>
      </c>
      <c r="Q453" s="19">
        <f t="shared" si="454"/>
        <v>0.04691269744</v>
      </c>
      <c r="R453" s="19">
        <f t="shared" si="454"/>
        <v>0</v>
      </c>
      <c r="S453" s="19">
        <f t="shared" si="454"/>
        <v>0</v>
      </c>
      <c r="T453" s="19">
        <f t="shared" si="454"/>
        <v>-0.0109912714</v>
      </c>
      <c r="U453" s="166">
        <v>0.0</v>
      </c>
      <c r="V453" s="166">
        <v>0.0</v>
      </c>
      <c r="W453" s="19">
        <f t="array" ref="W453">mmult(N453:T453,'Parameters &amp; Main Results'!$B$6:$B$12)-'Parameters &amp; Main Results'!$B$16/12+mmult(U453:V453,'Parameters &amp; Main Results'!$B$14:$B$15)</f>
        <v>0.03689857792</v>
      </c>
      <c r="X453" s="77">
        <f t="shared" si="5"/>
        <v>4804.406794</v>
      </c>
      <c r="Y453" s="77">
        <f>X453/offset(X453,'Parameters &amp; Main Results'!$B$32,0)</f>
        <v>30.20033139</v>
      </c>
      <c r="Z453" s="77">
        <f>sumproduct(X453:offset(X453,'Parameters &amp; Main Results'!$B$32-1,0) , 'Cash Flow Assist'!$P$11:offset('Cash Flow Assist'!$P$11,'Parameters &amp; Main Results'!$B$32-1,0)  )/offset(X453,'Parameters &amp; Main Results'!$B$32,0)</f>
        <v>8166.204845</v>
      </c>
      <c r="AA453" s="77">
        <f>sumproduct(X453:offset(X453,'Parameters &amp; Main Results'!$B$32-1,0),'Parameters &amp; Main Results'!$B$36:offset('Parameters &amp; Main Results'!$B$36,'Parameters &amp; Main Results'!$B$32-1,0)   )/offset(X453,'Parameters &amp; Main Results'!$B$32,0)</f>
        <v>1.304051717</v>
      </c>
      <c r="AB453" s="167">
        <f t="shared" si="6"/>
        <v>-0.2260942191</v>
      </c>
    </row>
    <row r="454">
      <c r="A454">
        <f t="shared" si="17"/>
        <v>5</v>
      </c>
      <c r="B454">
        <f t="shared" si="18"/>
        <v>1908</v>
      </c>
      <c r="C454" s="77">
        <f t="shared" si="3"/>
        <v>1908.333333</v>
      </c>
      <c r="D454" s="159">
        <f t="shared" si="356"/>
        <v>3074</v>
      </c>
      <c r="E454" s="162">
        <v>8.6582595</v>
      </c>
      <c r="F454" s="163">
        <v>976.2824</v>
      </c>
      <c r="G454" s="163">
        <v>430.3856</v>
      </c>
      <c r="H454" s="163">
        <v>677.02450351</v>
      </c>
      <c r="I454" s="163">
        <v>976.2824</v>
      </c>
      <c r="J454" s="163">
        <v>8.6582595</v>
      </c>
      <c r="K454" s="163">
        <v>8.6582595</v>
      </c>
      <c r="L454" s="163">
        <v>20.67</v>
      </c>
      <c r="M454" s="164">
        <v>13.07845136</v>
      </c>
      <c r="N454" s="19">
        <f t="shared" ref="N454:T454" si="455">F454/F453/$E454*$E453-1</f>
        <v>0.06402498602</v>
      </c>
      <c r="O454" s="19">
        <f t="shared" si="455"/>
        <v>0.00270441037</v>
      </c>
      <c r="P454" s="19">
        <f t="shared" si="455"/>
        <v>0.004433333333</v>
      </c>
      <c r="Q454" s="19">
        <f t="shared" si="455"/>
        <v>0.06402498602</v>
      </c>
      <c r="R454" s="19">
        <f t="shared" si="455"/>
        <v>0</v>
      </c>
      <c r="S454" s="19">
        <f t="shared" si="455"/>
        <v>0</v>
      </c>
      <c r="T454" s="19">
        <f t="shared" si="455"/>
        <v>0</v>
      </c>
      <c r="U454" s="166">
        <v>0.0</v>
      </c>
      <c r="V454" s="166">
        <v>0.0</v>
      </c>
      <c r="W454" s="19">
        <f t="array" ref="W454">mmult(N454:T454,'Parameters &amp; Main Results'!$B$6:$B$12)-'Parameters &amp; Main Results'!$B$16/12+mmult(U454:V454,'Parameters &amp; Main Results'!$B$14:$B$15)</f>
        <v>0.04865317544</v>
      </c>
      <c r="X454" s="77">
        <f t="shared" si="5"/>
        <v>4633.439467</v>
      </c>
      <c r="Y454" s="77">
        <f>X454/offset(X454,'Parameters &amp; Main Results'!$B$32,0)</f>
        <v>30.8986464</v>
      </c>
      <c r="Z454" s="77">
        <f>sumproduct(X454:offset(X454,'Parameters &amp; Main Results'!$B$32-1,0) , 'Cash Flow Assist'!$P$11:offset('Cash Flow Assist'!$P$11,'Parameters &amp; Main Results'!$B$32-1,0)  )/offset(X454,'Parameters &amp; Main Results'!$B$32,0)</f>
        <v>8632.340877</v>
      </c>
      <c r="AA454" s="77">
        <f>sumproduct(X454:offset(X454,'Parameters &amp; Main Results'!$B$32-1,0),'Parameters &amp; Main Results'!$B$36:offset('Parameters &amp; Main Results'!$B$36,'Parameters &amp; Main Results'!$B$32-1,0)   )/offset(X454,'Parameters &amp; Main Results'!$B$32,0)</f>
        <v>1.374986282</v>
      </c>
      <c r="AB454" s="167">
        <f t="shared" si="6"/>
        <v>-0.1765449123</v>
      </c>
    </row>
    <row r="455">
      <c r="A455">
        <f t="shared" si="17"/>
        <v>6</v>
      </c>
      <c r="B455">
        <f t="shared" si="18"/>
        <v>1908</v>
      </c>
      <c r="C455" s="77">
        <f t="shared" si="3"/>
        <v>1908.416667</v>
      </c>
      <c r="D455" s="159">
        <f t="shared" si="356"/>
        <v>3104</v>
      </c>
      <c r="E455" s="162">
        <v>8.6582595</v>
      </c>
      <c r="F455" s="163">
        <v>976.2824</v>
      </c>
      <c r="G455" s="163">
        <v>427.6336</v>
      </c>
      <c r="H455" s="163">
        <v>680.02597881</v>
      </c>
      <c r="I455" s="163">
        <v>976.2824</v>
      </c>
      <c r="J455" s="163">
        <v>8.6582595</v>
      </c>
      <c r="K455" s="163">
        <v>8.6582595</v>
      </c>
      <c r="L455" s="163">
        <v>20.67</v>
      </c>
      <c r="M455" s="164">
        <v>13.05168413</v>
      </c>
      <c r="N455" s="19">
        <f t="shared" ref="N455:T455" si="456">F455/F454/$E455*$E454-1</f>
        <v>0</v>
      </c>
      <c r="O455" s="19">
        <f t="shared" si="456"/>
        <v>-0.006394265979</v>
      </c>
      <c r="P455" s="19">
        <f t="shared" si="456"/>
        <v>0.004433333335</v>
      </c>
      <c r="Q455" s="19">
        <f t="shared" si="456"/>
        <v>0</v>
      </c>
      <c r="R455" s="19">
        <f t="shared" si="456"/>
        <v>0</v>
      </c>
      <c r="S455" s="19">
        <f t="shared" si="456"/>
        <v>0</v>
      </c>
      <c r="T455" s="19">
        <f t="shared" si="456"/>
        <v>0</v>
      </c>
      <c r="U455" s="166">
        <v>0.0</v>
      </c>
      <c r="V455" s="166">
        <v>0.0</v>
      </c>
      <c r="W455" s="19">
        <f t="array" ref="W455">mmult(N455:T455,'Parameters &amp; Main Results'!$B$6:$B$12)-'Parameters &amp; Main Results'!$B$16/12+mmult(U455:V455,'Parameters &amp; Main Results'!$B$14:$B$15)</f>
        <v>-0.001640233161</v>
      </c>
      <c r="X455" s="77">
        <f t="shared" si="5"/>
        <v>4418.467016</v>
      </c>
      <c r="Y455" s="77">
        <f>X455/offset(X455,'Parameters &amp; Main Results'!$B$32,0)</f>
        <v>29.67969649</v>
      </c>
      <c r="Z455" s="77">
        <f>sumproduct(X455:offset(X455,'Parameters &amp; Main Results'!$B$32-1,0) , 'Cash Flow Assist'!$P$11:offset('Cash Flow Assist'!$P$11,'Parameters &amp; Main Results'!$B$32-1,0)  )/offset(X455,'Parameters &amp; Main Results'!$B$32,0)</f>
        <v>8665.101259</v>
      </c>
      <c r="AA455" s="77">
        <f>sumproduct(X455:offset(X455,'Parameters &amp; Main Results'!$B$32-1,0),'Parameters &amp; Main Results'!$B$36:offset('Parameters &amp; Main Results'!$B$36,'Parameters &amp; Main Results'!$B$32-1,0)   )/offset(X455,'Parameters &amp; Main Results'!$B$32,0)</f>
        <v>1.378492087</v>
      </c>
      <c r="AB455" s="167">
        <f t="shared" si="6"/>
        <v>-0.1765449123</v>
      </c>
    </row>
    <row r="456">
      <c r="A456">
        <f t="shared" si="17"/>
        <v>7</v>
      </c>
      <c r="B456">
        <f t="shared" si="18"/>
        <v>1908</v>
      </c>
      <c r="C456" s="77">
        <f t="shared" si="3"/>
        <v>1908.5</v>
      </c>
      <c r="D456" s="159">
        <f t="shared" si="356"/>
        <v>3135</v>
      </c>
      <c r="E456" s="162">
        <v>8.75342479</v>
      </c>
      <c r="F456" s="163">
        <v>1016.1193</v>
      </c>
      <c r="G456" s="163">
        <v>428.3443</v>
      </c>
      <c r="H456" s="163">
        <v>683.04076065</v>
      </c>
      <c r="I456" s="163">
        <v>1016.1193</v>
      </c>
      <c r="J456" s="163">
        <v>8.75342479</v>
      </c>
      <c r="K456" s="163">
        <v>8.75342479</v>
      </c>
      <c r="L456" s="163">
        <v>20.67</v>
      </c>
      <c r="M456" s="164">
        <v>13.3454871</v>
      </c>
      <c r="N456" s="19">
        <f t="shared" ref="N456:T456" si="457">F456/F455/$E456*$E455-1</f>
        <v>0.0294892919</v>
      </c>
      <c r="O456" s="19">
        <f t="shared" si="457"/>
        <v>-0.009227909326</v>
      </c>
      <c r="P456" s="19">
        <f t="shared" si="457"/>
        <v>-0.00648664276</v>
      </c>
      <c r="Q456" s="19">
        <f t="shared" si="457"/>
        <v>0.0294892919</v>
      </c>
      <c r="R456" s="19">
        <f t="shared" si="457"/>
        <v>0</v>
      </c>
      <c r="S456" s="19">
        <f t="shared" si="457"/>
        <v>0</v>
      </c>
      <c r="T456" s="19">
        <f t="shared" si="457"/>
        <v>-0.01087177788</v>
      </c>
      <c r="U456" s="166">
        <v>0.0</v>
      </c>
      <c r="V456" s="166">
        <v>0.0</v>
      </c>
      <c r="W456" s="19">
        <f t="array" ref="W456">mmult(N456:T456,'Parameters &amp; Main Results'!$B$6:$B$12)-'Parameters &amp; Main Results'!$B$16/12+mmult(U456:V456,'Parameters &amp; Main Results'!$B$14:$B$15)</f>
        <v>0.01976832493</v>
      </c>
      <c r="X456" s="77">
        <f t="shared" si="5"/>
        <v>4425.726239</v>
      </c>
      <c r="Y456" s="77">
        <f>X456/offset(X456,'Parameters &amp; Main Results'!$B$32,0)</f>
        <v>29.97355875</v>
      </c>
      <c r="Z456" s="77">
        <f>sumproduct(X456:offset(X456,'Parameters &amp; Main Results'!$B$32-1,0) , 'Cash Flow Assist'!$P$11:offset('Cash Flow Assist'!$P$11,'Parameters &amp; Main Results'!$B$32-1,0)  )/offset(X456,'Parameters &amp; Main Results'!$B$32,0)</f>
        <v>8707.625813</v>
      </c>
      <c r="AA456" s="77">
        <f>sumproduct(X456:offset(X456,'Parameters &amp; Main Results'!$B$32-1,0),'Parameters &amp; Main Results'!$B$36:offset('Parameters &amp; Main Results'!$B$36,'Parameters &amp; Main Results'!$B$32-1,0)   )/offset(X456,'Parameters &amp; Main Results'!$B$32,0)</f>
        <v>1.38403783</v>
      </c>
      <c r="AB456" s="167">
        <f t="shared" si="6"/>
        <v>-0.1522618048</v>
      </c>
    </row>
    <row r="457">
      <c r="A457">
        <f t="shared" si="17"/>
        <v>8</v>
      </c>
      <c r="B457">
        <f t="shared" si="18"/>
        <v>1908</v>
      </c>
      <c r="C457" s="77">
        <f t="shared" si="3"/>
        <v>1908.583333</v>
      </c>
      <c r="D457" s="159">
        <f t="shared" si="356"/>
        <v>3166</v>
      </c>
      <c r="E457" s="162">
        <v>8.75342479</v>
      </c>
      <c r="F457" s="163">
        <v>1063.8204</v>
      </c>
      <c r="G457" s="163">
        <v>427.7582</v>
      </c>
      <c r="H457" s="163">
        <v>686.06890802</v>
      </c>
      <c r="I457" s="163">
        <v>1063.8204</v>
      </c>
      <c r="J457" s="163">
        <v>8.75342479</v>
      </c>
      <c r="K457" s="163">
        <v>8.75342479</v>
      </c>
      <c r="L457" s="163">
        <v>20.67</v>
      </c>
      <c r="M457" s="164">
        <v>13.8842329</v>
      </c>
      <c r="N457" s="19">
        <f t="shared" ref="N457:T457" si="458">F457/F456/$E457*$E456-1</f>
        <v>0.04694438931</v>
      </c>
      <c r="O457" s="19">
        <f t="shared" si="458"/>
        <v>-0.001368291816</v>
      </c>
      <c r="P457" s="19">
        <f t="shared" si="458"/>
        <v>0.00443333333</v>
      </c>
      <c r="Q457" s="19">
        <f t="shared" si="458"/>
        <v>0.04694438931</v>
      </c>
      <c r="R457" s="19">
        <f t="shared" si="458"/>
        <v>0</v>
      </c>
      <c r="S457" s="19">
        <f t="shared" si="458"/>
        <v>0</v>
      </c>
      <c r="T457" s="19">
        <f t="shared" si="458"/>
        <v>0</v>
      </c>
      <c r="U457" s="166">
        <v>0.0</v>
      </c>
      <c r="V457" s="166">
        <v>0.0</v>
      </c>
      <c r="W457" s="19">
        <f t="array" ref="W457">mmult(N457:T457,'Parameters &amp; Main Results'!$B$6:$B$12)-'Parameters &amp; Main Results'!$B$16/12+mmult(U457:V457,'Parameters &amp; Main Results'!$B$14:$B$15)</f>
        <v>0.03482455236</v>
      </c>
      <c r="X457" s="77">
        <f t="shared" si="5"/>
        <v>4339.933032</v>
      </c>
      <c r="Y457" s="77">
        <f>X457/offset(X457,'Parameters &amp; Main Results'!$B$32,0)</f>
        <v>29.04724172</v>
      </c>
      <c r="Z457" s="77">
        <f>sumproduct(X457:offset(X457,'Parameters &amp; Main Results'!$B$32-1,0) , 'Cash Flow Assist'!$P$11:offset('Cash Flow Assist'!$P$11,'Parameters &amp; Main Results'!$B$32-1,0)  )/offset(X457,'Parameters &amp; Main Results'!$B$32,0)</f>
        <v>8576.703454</v>
      </c>
      <c r="AA457" s="77">
        <f>sumproduct(X457:offset(X457,'Parameters &amp; Main Results'!$B$32-1,0),'Parameters &amp; Main Results'!$B$36:offset('Parameters &amp; Main Results'!$B$36,'Parameters &amp; Main Results'!$B$32-1,0)   )/offset(X457,'Parameters &amp; Main Results'!$B$32,0)</f>
        <v>1.362108235</v>
      </c>
      <c r="AB457" s="167">
        <f t="shared" si="6"/>
        <v>-0.112465253</v>
      </c>
    </row>
    <row r="458">
      <c r="A458">
        <f t="shared" si="17"/>
        <v>9</v>
      </c>
      <c r="B458">
        <f t="shared" si="18"/>
        <v>1908</v>
      </c>
      <c r="C458" s="77">
        <f t="shared" si="3"/>
        <v>1908.666667</v>
      </c>
      <c r="D458" s="159">
        <f t="shared" si="356"/>
        <v>3196</v>
      </c>
      <c r="E458" s="162">
        <v>8.75342479</v>
      </c>
      <c r="F458" s="163">
        <v>1056.3156</v>
      </c>
      <c r="G458" s="163">
        <v>427.1719</v>
      </c>
      <c r="H458" s="163">
        <v>689.11048018</v>
      </c>
      <c r="I458" s="163">
        <v>1056.3156</v>
      </c>
      <c r="J458" s="163">
        <v>8.75342479</v>
      </c>
      <c r="K458" s="163">
        <v>8.75342479</v>
      </c>
      <c r="L458" s="163">
        <v>20.67</v>
      </c>
      <c r="M458" s="164">
        <v>13.70144227</v>
      </c>
      <c r="N458" s="19">
        <f t="shared" ref="N458:T458" si="459">F458/F457/$E458*$E457-1</f>
        <v>-0.00705457425</v>
      </c>
      <c r="O458" s="19">
        <f t="shared" si="459"/>
        <v>-0.001370634157</v>
      </c>
      <c r="P458" s="19">
        <f t="shared" si="459"/>
        <v>0.004433333335</v>
      </c>
      <c r="Q458" s="19">
        <f t="shared" si="459"/>
        <v>-0.00705457425</v>
      </c>
      <c r="R458" s="19">
        <f t="shared" si="459"/>
        <v>0</v>
      </c>
      <c r="S458" s="19">
        <f t="shared" si="459"/>
        <v>0</v>
      </c>
      <c r="T458" s="19">
        <f t="shared" si="459"/>
        <v>0</v>
      </c>
      <c r="U458" s="166">
        <v>0.0</v>
      </c>
      <c r="V458" s="166">
        <v>0.0</v>
      </c>
      <c r="W458" s="19">
        <f t="array" ref="W458">mmult(N458:T458,'Parameters &amp; Main Results'!$B$6:$B$12)-'Parameters &amp; Main Results'!$B$16/12+mmult(U458:V458,'Parameters &amp; Main Results'!$B$14:$B$15)</f>
        <v>-0.005675255893</v>
      </c>
      <c r="X458" s="77">
        <f t="shared" si="5"/>
        <v>4193.882936</v>
      </c>
      <c r="Y458" s="77">
        <f>X458/offset(X458,'Parameters &amp; Main Results'!$B$32,0)</f>
        <v>29.17331868</v>
      </c>
      <c r="Z458" s="77">
        <f>sumproduct(X458:offset(X458,'Parameters &amp; Main Results'!$B$32-1,0) , 'Cash Flow Assist'!$P$11:offset('Cash Flow Assist'!$P$11,'Parameters &amp; Main Results'!$B$32-1,0)  )/offset(X458,'Parameters &amp; Main Results'!$B$32,0)</f>
        <v>8884.756172</v>
      </c>
      <c r="AA458" s="77">
        <f>sumproduct(X458:offset(X458,'Parameters &amp; Main Results'!$B$32-1,0),'Parameters &amp; Main Results'!$B$36:offset('Parameters &amp; Main Results'!$B$36,'Parameters &amp; Main Results'!$B$32-1,0)   )/offset(X458,'Parameters &amp; Main Results'!$B$32,0)</f>
        <v>1.40892359</v>
      </c>
      <c r="AB458" s="167">
        <f t="shared" si="6"/>
        <v>-0.1187264327</v>
      </c>
    </row>
    <row r="459">
      <c r="A459">
        <f t="shared" si="17"/>
        <v>10</v>
      </c>
      <c r="B459">
        <f t="shared" si="18"/>
        <v>1908</v>
      </c>
      <c r="C459" s="77">
        <f t="shared" si="3"/>
        <v>1908.75</v>
      </c>
      <c r="D459" s="159">
        <f t="shared" si="356"/>
        <v>3227</v>
      </c>
      <c r="E459" s="162">
        <v>8.84850909</v>
      </c>
      <c r="F459" s="163">
        <v>1073.4504</v>
      </c>
      <c r="G459" s="163">
        <v>428.3487</v>
      </c>
      <c r="H459" s="163">
        <v>692.16553665</v>
      </c>
      <c r="I459" s="163">
        <v>1073.4504</v>
      </c>
      <c r="J459" s="163">
        <v>8.84850909</v>
      </c>
      <c r="K459" s="163">
        <v>8.84850909</v>
      </c>
      <c r="L459" s="163">
        <v>20.67</v>
      </c>
      <c r="M459" s="164">
        <v>13.69081036</v>
      </c>
      <c r="N459" s="19">
        <f t="shared" ref="N459:T459" si="460">F459/F458/$E459*$E458-1</f>
        <v>0.005301178721</v>
      </c>
      <c r="O459" s="19">
        <f t="shared" si="460"/>
        <v>-0.008020539333</v>
      </c>
      <c r="P459" s="19">
        <f t="shared" si="460"/>
        <v>-0.006360105349</v>
      </c>
      <c r="Q459" s="19">
        <f t="shared" si="460"/>
        <v>0.005301178721</v>
      </c>
      <c r="R459" s="19">
        <f t="shared" si="460"/>
        <v>0</v>
      </c>
      <c r="S459" s="19">
        <f t="shared" si="460"/>
        <v>0</v>
      </c>
      <c r="T459" s="19">
        <f t="shared" si="460"/>
        <v>-0.01074579899</v>
      </c>
      <c r="U459" s="166">
        <v>0.0</v>
      </c>
      <c r="V459" s="166">
        <v>0.0</v>
      </c>
      <c r="W459" s="19">
        <f t="array" ref="W459">mmult(N459:T459,'Parameters &amp; Main Results'!$B$6:$B$12)-'Parameters &amp; Main Results'!$B$16/12+mmult(U459:V459,'Parameters &amp; Main Results'!$B$14:$B$15)</f>
        <v>0.001929082541</v>
      </c>
      <c r="X459" s="77">
        <f t="shared" si="5"/>
        <v>4217.820145</v>
      </c>
      <c r="Y459" s="77">
        <f>X459/offset(X459,'Parameters &amp; Main Results'!$B$32,0)</f>
        <v>29.24939474</v>
      </c>
      <c r="Z459" s="77">
        <f>sumproduct(X459:offset(X459,'Parameters &amp; Main Results'!$B$32-1,0) , 'Cash Flow Assist'!$P$11:offset('Cash Flow Assist'!$P$11,'Parameters &amp; Main Results'!$B$32-1,0)  )/offset(X459,'Parameters &amp; Main Results'!$B$32,0)</f>
        <v>8829.28396</v>
      </c>
      <c r="AA459" s="77">
        <f>sumproduct(X459:offset(X459,'Parameters &amp; Main Results'!$B$32-1,0),'Parameters &amp; Main Results'!$B$36:offset('Parameters &amp; Main Results'!$B$36,'Parameters &amp; Main Results'!$B$32-1,0)   )/offset(X459,'Parameters &amp; Main Results'!$B$32,0)</f>
        <v>1.398286444</v>
      </c>
      <c r="AB459" s="167">
        <f t="shared" si="6"/>
        <v>-0.1140546441</v>
      </c>
    </row>
    <row r="460">
      <c r="A460">
        <f t="shared" si="17"/>
        <v>11</v>
      </c>
      <c r="B460">
        <f t="shared" si="18"/>
        <v>1908</v>
      </c>
      <c r="C460" s="77">
        <f t="shared" si="3"/>
        <v>1908.833333</v>
      </c>
      <c r="D460" s="159">
        <f t="shared" si="356"/>
        <v>3257</v>
      </c>
      <c r="E460" s="162">
        <v>8.94367438</v>
      </c>
      <c r="F460" s="163">
        <v>1150.3604</v>
      </c>
      <c r="G460" s="163">
        <v>428.8819</v>
      </c>
      <c r="H460" s="163">
        <v>695.23413719</v>
      </c>
      <c r="I460" s="163">
        <v>1150.3604</v>
      </c>
      <c r="J460" s="163">
        <v>8.94367438</v>
      </c>
      <c r="K460" s="163">
        <v>8.94367438</v>
      </c>
      <c r="L460" s="163">
        <v>20.67</v>
      </c>
      <c r="M460" s="164">
        <v>14.43501409</v>
      </c>
      <c r="N460" s="19">
        <f t="shared" ref="N460:T460" si="461">F460/F459/$E460*$E459-1</f>
        <v>0.06024458547</v>
      </c>
      <c r="O460" s="19">
        <f t="shared" si="461"/>
        <v>-0.009408978582</v>
      </c>
      <c r="P460" s="19">
        <f t="shared" si="461"/>
        <v>-0.006254353345</v>
      </c>
      <c r="Q460" s="19">
        <f t="shared" si="461"/>
        <v>0.06024458547</v>
      </c>
      <c r="R460" s="19">
        <f t="shared" si="461"/>
        <v>0</v>
      </c>
      <c r="S460" s="19">
        <f t="shared" si="461"/>
        <v>0</v>
      </c>
      <c r="T460" s="19">
        <f t="shared" si="461"/>
        <v>-0.01064051373</v>
      </c>
      <c r="U460" s="166">
        <v>0.0</v>
      </c>
      <c r="V460" s="166">
        <v>0.0</v>
      </c>
      <c r="W460" s="19">
        <f t="array" ref="W460">mmult(N460:T460,'Parameters &amp; Main Results'!$B$6:$B$12)-'Parameters &amp; Main Results'!$B$16/12+mmult(U460:V460,'Parameters &amp; Main Results'!$B$14:$B$15)</f>
        <v>0.04278952779</v>
      </c>
      <c r="X460" s="77">
        <f t="shared" si="5"/>
        <v>4209.699288</v>
      </c>
      <c r="Y460" s="77">
        <f>X460/offset(X460,'Parameters &amp; Main Results'!$B$32,0)</f>
        <v>29.2053226</v>
      </c>
      <c r="Z460" s="77">
        <f>sumproduct(X460:offset(X460,'Parameters &amp; Main Results'!$B$32-1,0) , 'Cash Flow Assist'!$P$11:offset('Cash Flow Assist'!$P$11,'Parameters &amp; Main Results'!$B$32-1,0)  )/offset(X460,'Parameters &amp; Main Results'!$B$32,0)</f>
        <v>8804.72576</v>
      </c>
      <c r="AA460" s="77">
        <f>sumproduct(X460:offset(X460,'Parameters &amp; Main Results'!$B$32-1,0),'Parameters &amp; Main Results'!$B$36:offset('Parameters &amp; Main Results'!$B$36,'Parameters &amp; Main Results'!$B$32-1,0)   )/offset(X460,'Parameters &amp; Main Results'!$B$32,0)</f>
        <v>1.392009782</v>
      </c>
      <c r="AB460" s="167">
        <f t="shared" si="6"/>
        <v>-0.06068123334</v>
      </c>
    </row>
    <row r="461">
      <c r="A461">
        <f t="shared" si="17"/>
        <v>12</v>
      </c>
      <c r="B461">
        <f t="shared" si="18"/>
        <v>1908</v>
      </c>
      <c r="C461" s="77">
        <f t="shared" si="3"/>
        <v>1908.916667</v>
      </c>
      <c r="D461" s="159">
        <f t="shared" si="356"/>
        <v>3288</v>
      </c>
      <c r="E461" s="162">
        <v>9.03883967</v>
      </c>
      <c r="F461" s="163">
        <v>1180.6018</v>
      </c>
      <c r="G461" s="163">
        <v>430.7138</v>
      </c>
      <c r="H461" s="163">
        <v>698.31634187</v>
      </c>
      <c r="I461" s="163">
        <v>1180.6018</v>
      </c>
      <c r="J461" s="163">
        <v>9.03883967</v>
      </c>
      <c r="K461" s="163">
        <v>9.03883967</v>
      </c>
      <c r="L461" s="163">
        <v>20.67</v>
      </c>
      <c r="M461" s="164">
        <v>14.58248291</v>
      </c>
      <c r="N461" s="19">
        <f t="shared" ref="N461:T461" si="462">F461/F460/$E461*$E460-1</f>
        <v>0.01548336624</v>
      </c>
      <c r="O461" s="19">
        <f t="shared" si="462"/>
        <v>-0.006302116931</v>
      </c>
      <c r="P461" s="19">
        <f t="shared" si="462"/>
        <v>-0.006141828178</v>
      </c>
      <c r="Q461" s="19">
        <f t="shared" si="462"/>
        <v>0.01548336624</v>
      </c>
      <c r="R461" s="19">
        <f t="shared" si="462"/>
        <v>0</v>
      </c>
      <c r="S461" s="19">
        <f t="shared" si="462"/>
        <v>0</v>
      </c>
      <c r="T461" s="19">
        <f t="shared" si="462"/>
        <v>-0.01052848523</v>
      </c>
      <c r="U461" s="166">
        <v>0.0</v>
      </c>
      <c r="V461" s="166">
        <v>0.0</v>
      </c>
      <c r="W461" s="19">
        <f t="array" ref="W461">mmult(N461:T461,'Parameters &amp; Main Results'!$B$6:$B$12)-'Parameters &amp; Main Results'!$B$16/12+mmult(U461:V461,'Parameters &amp; Main Results'!$B$14:$B$15)</f>
        <v>0.009995328781</v>
      </c>
      <c r="X461" s="77">
        <f t="shared" si="5"/>
        <v>4036.959689</v>
      </c>
      <c r="Y461" s="77">
        <f>X461/offset(X461,'Parameters &amp; Main Results'!$B$32,0)</f>
        <v>28.92677344</v>
      </c>
      <c r="Z461" s="77">
        <f>sumproduct(X461:offset(X461,'Parameters &amp; Main Results'!$B$32-1,0) , 'Cash Flow Assist'!$P$11:offset('Cash Flow Assist'!$P$11,'Parameters &amp; Main Results'!$B$32-1,0)  )/offset(X461,'Parameters &amp; Main Results'!$B$32,0)</f>
        <v>9064.774734</v>
      </c>
      <c r="AA461" s="77">
        <f>sumproduct(X461:offset(X461,'Parameters &amp; Main Results'!$B$32-1,0),'Parameters &amp; Main Results'!$B$36:offset('Parameters &amp; Main Results'!$B$36,'Parameters &amp; Main Results'!$B$32-1,0)   )/offset(X461,'Parameters &amp; Main Results'!$B$32,0)</f>
        <v>1.429968633</v>
      </c>
      <c r="AB461" s="167">
        <f t="shared" si="6"/>
        <v>-0.04613741686</v>
      </c>
    </row>
    <row r="462">
      <c r="A462">
        <f t="shared" si="17"/>
        <v>1</v>
      </c>
      <c r="B462">
        <f t="shared" si="18"/>
        <v>1909</v>
      </c>
      <c r="C462" s="77">
        <f t="shared" si="3"/>
        <v>1909</v>
      </c>
      <c r="D462" s="159">
        <f t="shared" si="356"/>
        <v>3319</v>
      </c>
      <c r="E462" s="162">
        <v>8.94367438</v>
      </c>
      <c r="F462" s="163">
        <v>1188.828</v>
      </c>
      <c r="G462" s="163">
        <v>431.9004</v>
      </c>
      <c r="H462" s="163">
        <v>700.44038741</v>
      </c>
      <c r="I462" s="163">
        <v>1188.828</v>
      </c>
      <c r="J462" s="163">
        <v>8.94367438</v>
      </c>
      <c r="K462" s="163">
        <v>8.94367438</v>
      </c>
      <c r="L462" s="163">
        <v>20.67</v>
      </c>
      <c r="M462" s="164">
        <v>14.76441846</v>
      </c>
      <c r="N462" s="19">
        <f t="shared" ref="N462:T462" si="463">F462/F461/$E462*$E461-1</f>
        <v>0.01768245708</v>
      </c>
      <c r="O462" s="19">
        <f t="shared" si="463"/>
        <v>0.01342478958</v>
      </c>
      <c r="P462" s="19">
        <f t="shared" si="463"/>
        <v>0.01371454529</v>
      </c>
      <c r="Q462" s="19">
        <f t="shared" si="463"/>
        <v>0.01768245708</v>
      </c>
      <c r="R462" s="19">
        <f t="shared" si="463"/>
        <v>0</v>
      </c>
      <c r="S462" s="19">
        <f t="shared" si="463"/>
        <v>0</v>
      </c>
      <c r="T462" s="19">
        <f t="shared" si="463"/>
        <v>0.01064051373</v>
      </c>
      <c r="U462" s="166">
        <v>0.0</v>
      </c>
      <c r="V462" s="166">
        <v>0.0</v>
      </c>
      <c r="W462" s="19">
        <f t="array" ref="W462">mmult(N462:T462,'Parameters &amp; Main Results'!$B$6:$B$12)-'Parameters &amp; Main Results'!$B$16/12+mmult(U462:V462,'Parameters &amp; Main Results'!$B$14:$B$15)</f>
        <v>0.01657637354</v>
      </c>
      <c r="X462" s="77">
        <f t="shared" si="5"/>
        <v>3997.008277</v>
      </c>
      <c r="Y462" s="77">
        <f>X462/offset(X462,'Parameters &amp; Main Results'!$B$32,0)</f>
        <v>27.47409006</v>
      </c>
      <c r="Z462" s="77">
        <f>sumproduct(X462:offset(X462,'Parameters &amp; Main Results'!$B$32-1,0) , 'Cash Flow Assist'!$P$11:offset('Cash Flow Assist'!$P$11,'Parameters &amp; Main Results'!$B$32-1,0)  )/offset(X462,'Parameters &amp; Main Results'!$B$32,0)</f>
        <v>8668.813588</v>
      </c>
      <c r="AA462" s="77">
        <f>sumproduct(X462:offset(X462,'Parameters &amp; Main Results'!$B$32-1,0),'Parameters &amp; Main Results'!$B$36:offset('Parameters &amp; Main Results'!$B$36,'Parameters &amp; Main Results'!$B$32-1,0)   )/offset(X462,'Parameters &amp; Main Results'!$B$32,0)</f>
        <v>1.364978798</v>
      </c>
      <c r="AB462" s="167">
        <f t="shared" si="6"/>
        <v>-0.02927078268</v>
      </c>
    </row>
    <row r="463">
      <c r="A463">
        <f t="shared" si="17"/>
        <v>2</v>
      </c>
      <c r="B463">
        <f t="shared" si="18"/>
        <v>1909</v>
      </c>
      <c r="C463" s="77">
        <f t="shared" si="3"/>
        <v>1909.083333</v>
      </c>
      <c r="D463" s="159">
        <f t="shared" si="356"/>
        <v>3347</v>
      </c>
      <c r="E463" s="162">
        <v>9.03883967</v>
      </c>
      <c r="F463" s="163">
        <v>1159.0514</v>
      </c>
      <c r="G463" s="163">
        <v>433.0902</v>
      </c>
      <c r="H463" s="163">
        <v>702.57089358</v>
      </c>
      <c r="I463" s="163">
        <v>1159.0514</v>
      </c>
      <c r="J463" s="163">
        <v>9.03883967</v>
      </c>
      <c r="K463" s="163">
        <v>9.03883967</v>
      </c>
      <c r="L463" s="163">
        <v>20.67</v>
      </c>
      <c r="M463" s="164">
        <v>14.16715752</v>
      </c>
      <c r="N463" s="19">
        <f t="shared" ref="N463:T463" si="464">F463/F462/$E463*$E462-1</f>
        <v>-0.03531179914</v>
      </c>
      <c r="O463" s="19">
        <f t="shared" si="464"/>
        <v>-0.007802687323</v>
      </c>
      <c r="P463" s="19">
        <f t="shared" si="464"/>
        <v>-0.007518842722</v>
      </c>
      <c r="Q463" s="19">
        <f t="shared" si="464"/>
        <v>-0.03531179914</v>
      </c>
      <c r="R463" s="19">
        <f t="shared" si="464"/>
        <v>0</v>
      </c>
      <c r="S463" s="19">
        <f t="shared" si="464"/>
        <v>0</v>
      </c>
      <c r="T463" s="19">
        <f t="shared" si="464"/>
        <v>-0.01052848523</v>
      </c>
      <c r="U463" s="166">
        <v>0.0</v>
      </c>
      <c r="V463" s="166">
        <v>0.0</v>
      </c>
      <c r="W463" s="19">
        <f t="array" ref="W463">mmult(N463:T463,'Parameters &amp; Main Results'!$B$6:$B$12)-'Parameters &amp; Main Results'!$B$16/12+mmult(U463:V463,'Parameters &amp; Main Results'!$B$14:$B$15)</f>
        <v>-0.02847618785</v>
      </c>
      <c r="X463" s="77">
        <f t="shared" si="5"/>
        <v>3931.832749</v>
      </c>
      <c r="Y463" s="77">
        <f>X463/offset(X463,'Parameters &amp; Main Results'!$B$32,0)</f>
        <v>26.85361328</v>
      </c>
      <c r="Z463" s="77">
        <f>sumproduct(X463:offset(X463,'Parameters &amp; Main Results'!$B$32-1,0) , 'Cash Flow Assist'!$P$11:offset('Cash Flow Assist'!$P$11,'Parameters &amp; Main Results'!$B$32-1,0)  )/offset(X463,'Parameters &amp; Main Results'!$B$32,0)</f>
        <v>8587.183581</v>
      </c>
      <c r="AA463" s="77">
        <f>sumproduct(X463:offset(X463,'Parameters &amp; Main Results'!$B$32-1,0),'Parameters &amp; Main Results'!$B$36:offset('Parameters &amp; Main Results'!$B$36,'Parameters &amp; Main Results'!$B$32-1,0)   )/offset(X463,'Parameters &amp; Main Results'!$B$32,0)</f>
        <v>1.349507459</v>
      </c>
      <c r="AB463" s="167">
        <f t="shared" si="6"/>
        <v>-0.06354897782</v>
      </c>
    </row>
    <row r="464">
      <c r="A464">
        <f t="shared" si="17"/>
        <v>3</v>
      </c>
      <c r="B464">
        <f t="shared" si="18"/>
        <v>1909</v>
      </c>
      <c r="C464" s="77">
        <f t="shared" si="3"/>
        <v>1909.166667</v>
      </c>
      <c r="D464" s="159">
        <f t="shared" si="356"/>
        <v>3378</v>
      </c>
      <c r="E464" s="162">
        <v>9.03883967</v>
      </c>
      <c r="F464" s="163">
        <v>1179.2329</v>
      </c>
      <c r="G464" s="163">
        <v>434.2833</v>
      </c>
      <c r="H464" s="163">
        <v>704.70788005</v>
      </c>
      <c r="I464" s="163">
        <v>1179.2329</v>
      </c>
      <c r="J464" s="163">
        <v>9.03883967</v>
      </c>
      <c r="K464" s="163">
        <v>9.03883967</v>
      </c>
      <c r="L464" s="163">
        <v>20.67</v>
      </c>
      <c r="M464" s="164">
        <v>14.33605838</v>
      </c>
      <c r="N464" s="19">
        <f t="shared" ref="N464:T464" si="465">F464/F463/$E464*$E463-1</f>
        <v>0.01741208371</v>
      </c>
      <c r="O464" s="19">
        <f t="shared" si="465"/>
        <v>0.002754853377</v>
      </c>
      <c r="P464" s="19">
        <f t="shared" si="465"/>
        <v>0.00304166667</v>
      </c>
      <c r="Q464" s="19">
        <f t="shared" si="465"/>
        <v>0.01741208371</v>
      </c>
      <c r="R464" s="19">
        <f t="shared" si="465"/>
        <v>0</v>
      </c>
      <c r="S464" s="19">
        <f t="shared" si="465"/>
        <v>0</v>
      </c>
      <c r="T464" s="19">
        <f t="shared" si="465"/>
        <v>0</v>
      </c>
      <c r="U464" s="166">
        <v>0.0</v>
      </c>
      <c r="V464" s="166">
        <v>0.0</v>
      </c>
      <c r="W464" s="19">
        <f t="array" ref="W464">mmult(N464:T464,'Parameters &amp; Main Results'!$B$6:$B$12)-'Parameters &amp; Main Results'!$B$16/12+mmult(U464:V464,'Parameters &amp; Main Results'!$B$14:$B$15)</f>
        <v>0.01370610946</v>
      </c>
      <c r="X464" s="77">
        <f t="shared" si="5"/>
        <v>4047.078105</v>
      </c>
      <c r="Y464" s="77">
        <f>X464/offset(X464,'Parameters &amp; Main Results'!$B$32,0)</f>
        <v>26.6349863</v>
      </c>
      <c r="Z464" s="77">
        <f>sumproduct(X464:offset(X464,'Parameters &amp; Main Results'!$B$32-1,0) , 'Cash Flow Assist'!$P$11:offset('Cash Flow Assist'!$P$11,'Parameters &amp; Main Results'!$B$32-1,0)  )/offset(X464,'Parameters &amp; Main Results'!$B$32,0)</f>
        <v>8249.81924</v>
      </c>
      <c r="AA464" s="77">
        <f>sumproduct(X464:offset(X464,'Parameters &amp; Main Results'!$B$32-1,0),'Parameters &amp; Main Results'!$B$36:offset('Parameters &amp; Main Results'!$B$36,'Parameters &amp; Main Results'!$B$32-1,0)   )/offset(X464,'Parameters &amp; Main Results'!$B$32,0)</f>
        <v>1.294250363</v>
      </c>
      <c r="AB464" s="167">
        <f t="shared" si="6"/>
        <v>-0.04724341423</v>
      </c>
    </row>
    <row r="465">
      <c r="A465">
        <f t="shared" si="17"/>
        <v>4</v>
      </c>
      <c r="B465">
        <f t="shared" si="18"/>
        <v>1909</v>
      </c>
      <c r="C465" s="77">
        <f t="shared" si="3"/>
        <v>1909.25</v>
      </c>
      <c r="D465" s="159">
        <f t="shared" si="356"/>
        <v>3408</v>
      </c>
      <c r="E465" s="162">
        <v>9.22908926</v>
      </c>
      <c r="F465" s="163">
        <v>1236.5389</v>
      </c>
      <c r="G465" s="163">
        <v>435.4797</v>
      </c>
      <c r="H465" s="163">
        <v>706.85136652</v>
      </c>
      <c r="I465" s="163">
        <v>1236.5389</v>
      </c>
      <c r="J465" s="163">
        <v>9.22908926</v>
      </c>
      <c r="K465" s="163">
        <v>9.22908926</v>
      </c>
      <c r="L465" s="163">
        <v>20.67</v>
      </c>
      <c r="M465" s="164">
        <v>14.6451986</v>
      </c>
      <c r="N465" s="19">
        <f t="shared" ref="N465:T465" si="466">F465/F464/$E465*$E464-1</f>
        <v>0.02698011041</v>
      </c>
      <c r="O465" s="19">
        <f t="shared" si="466"/>
        <v>-0.01791602973</v>
      </c>
      <c r="P465" s="19">
        <f t="shared" si="466"/>
        <v>-0.01763515858</v>
      </c>
      <c r="Q465" s="19">
        <f t="shared" si="466"/>
        <v>0.02698011041</v>
      </c>
      <c r="R465" s="19">
        <f t="shared" si="466"/>
        <v>0</v>
      </c>
      <c r="S465" s="19">
        <f t="shared" si="466"/>
        <v>0</v>
      </c>
      <c r="T465" s="19">
        <f t="shared" si="466"/>
        <v>-0.02061412396</v>
      </c>
      <c r="U465" s="166">
        <v>0.0</v>
      </c>
      <c r="V465" s="166">
        <v>0.0</v>
      </c>
      <c r="W465" s="19">
        <f t="array" ref="W465">mmult(N465:T465,'Parameters &amp; Main Results'!$B$6:$B$12)-'Parameters &amp; Main Results'!$B$16/12+mmult(U465:V465,'Parameters &amp; Main Results'!$B$14:$B$15)</f>
        <v>0.01571440871</v>
      </c>
      <c r="X465" s="77">
        <f t="shared" si="5"/>
        <v>3992.358404</v>
      </c>
      <c r="Y465" s="77">
        <f>X465/offset(X465,'Parameters &amp; Main Results'!$B$32,0)</f>
        <v>26.79475787</v>
      </c>
      <c r="Z465" s="77">
        <f>sumproduct(X465:offset(X465,'Parameters &amp; Main Results'!$B$32-1,0) , 'Cash Flow Assist'!$P$11:offset('Cash Flow Assist'!$P$11,'Parameters &amp; Main Results'!$B$32-1,0)  )/offset(X465,'Parameters &amp; Main Results'!$B$32,0)</f>
        <v>8386.915253</v>
      </c>
      <c r="AA465" s="77">
        <f>sumproduct(X465:offset(X465,'Parameters &amp; Main Results'!$B$32-1,0),'Parameters &amp; Main Results'!$B$36:offset('Parameters &amp; Main Results'!$B$36,'Parameters &amp; Main Results'!$B$32-1,0)   )/offset(X465,'Parameters &amp; Main Results'!$B$32,0)</f>
        <v>1.31310759</v>
      </c>
      <c r="AB465" s="167">
        <f t="shared" si="6"/>
        <v>-0.02153793636</v>
      </c>
    </row>
    <row r="466">
      <c r="A466">
        <f t="shared" si="17"/>
        <v>5</v>
      </c>
      <c r="B466">
        <f t="shared" si="18"/>
        <v>1909</v>
      </c>
      <c r="C466" s="77">
        <f t="shared" si="3"/>
        <v>1909.333333</v>
      </c>
      <c r="D466" s="159">
        <f t="shared" si="356"/>
        <v>3439</v>
      </c>
      <c r="E466" s="162">
        <v>9.32425455</v>
      </c>
      <c r="F466" s="163">
        <v>1282.1186</v>
      </c>
      <c r="G466" s="163">
        <v>436.6793</v>
      </c>
      <c r="H466" s="163">
        <v>709.00137276</v>
      </c>
      <c r="I466" s="163">
        <v>1282.1186</v>
      </c>
      <c r="J466" s="163">
        <v>9.32425455</v>
      </c>
      <c r="K466" s="163">
        <v>9.32425455</v>
      </c>
      <c r="L466" s="163">
        <v>20.67</v>
      </c>
      <c r="M466" s="164">
        <v>14.95350979</v>
      </c>
      <c r="N466" s="19">
        <f t="shared" ref="N466:T466" si="467">F466/F465/$E466*$E465-1</f>
        <v>0.02627829153</v>
      </c>
      <c r="O466" s="19">
        <f t="shared" si="467"/>
        <v>-0.007479660174</v>
      </c>
      <c r="P466" s="19">
        <f t="shared" si="467"/>
        <v>-0.007195586143</v>
      </c>
      <c r="Q466" s="19">
        <f t="shared" si="467"/>
        <v>0.02627829153</v>
      </c>
      <c r="R466" s="19">
        <f t="shared" si="467"/>
        <v>0</v>
      </c>
      <c r="S466" s="19">
        <f t="shared" si="467"/>
        <v>0</v>
      </c>
      <c r="T466" s="19">
        <f t="shared" si="467"/>
        <v>-0.01020620892</v>
      </c>
      <c r="U466" s="166">
        <v>0.0</v>
      </c>
      <c r="V466" s="166">
        <v>0.0</v>
      </c>
      <c r="W466" s="19">
        <f t="array" ref="W466">mmult(N466:T466,'Parameters &amp; Main Results'!$B$6:$B$12)-'Parameters &amp; Main Results'!$B$16/12+mmult(U466:V466,'Parameters &amp; Main Results'!$B$14:$B$15)</f>
        <v>0.01779713694</v>
      </c>
      <c r="X466" s="77">
        <f t="shared" si="5"/>
        <v>3930.591483</v>
      </c>
      <c r="Y466" s="77">
        <f>X466/offset(X466,'Parameters &amp; Main Results'!$B$32,0)</f>
        <v>26.78979165</v>
      </c>
      <c r="Z466" s="77">
        <f>sumproduct(X466:offset(X466,'Parameters &amp; Main Results'!$B$32-1,0) , 'Cash Flow Assist'!$P$11:offset('Cash Flow Assist'!$P$11,'Parameters &amp; Main Results'!$B$32-1,0)  )/offset(X466,'Parameters &amp; Main Results'!$B$32,0)</f>
        <v>8490.936534</v>
      </c>
      <c r="AA466" s="77">
        <f>sumproduct(X466:offset(X466,'Parameters &amp; Main Results'!$B$32-1,0),'Parameters &amp; Main Results'!$B$36:offset('Parameters &amp; Main Results'!$B$36,'Parameters &amp; Main Results'!$B$32-1,0)   )/offset(X466,'Parameters &amp; Main Results'!$B$32,0)</f>
        <v>1.32697124</v>
      </c>
      <c r="AB466" s="167">
        <f t="shared" si="6"/>
        <v>0</v>
      </c>
    </row>
    <row r="467">
      <c r="A467">
        <f t="shared" si="17"/>
        <v>6</v>
      </c>
      <c r="B467">
        <f t="shared" si="18"/>
        <v>1909</v>
      </c>
      <c r="C467" s="77">
        <f t="shared" si="3"/>
        <v>1909.416667</v>
      </c>
      <c r="D467" s="159">
        <f t="shared" si="356"/>
        <v>3469</v>
      </c>
      <c r="E467" s="162">
        <v>9.41941984</v>
      </c>
      <c r="F467" s="163">
        <v>1309.2647</v>
      </c>
      <c r="G467" s="163">
        <v>437.8823</v>
      </c>
      <c r="H467" s="163">
        <v>711.1579186</v>
      </c>
      <c r="I467" s="163">
        <v>1309.2647</v>
      </c>
      <c r="J467" s="163">
        <v>9.41941984</v>
      </c>
      <c r="K467" s="163">
        <v>9.41941984</v>
      </c>
      <c r="L467" s="163">
        <v>20.67</v>
      </c>
      <c r="M467" s="164">
        <v>15.04044468</v>
      </c>
      <c r="N467" s="19">
        <f t="shared" ref="N467:T467" si="468">F467/F466/$E467*$E466-1</f>
        <v>0.01085584036</v>
      </c>
      <c r="O467" s="19">
        <f t="shared" si="468"/>
        <v>-0.007376045335</v>
      </c>
      <c r="P467" s="19">
        <f t="shared" si="468"/>
        <v>-0.007092158212</v>
      </c>
      <c r="Q467" s="19">
        <f t="shared" si="468"/>
        <v>0.01085584036</v>
      </c>
      <c r="R467" s="19">
        <f t="shared" si="468"/>
        <v>0</v>
      </c>
      <c r="S467" s="19">
        <f t="shared" si="468"/>
        <v>0</v>
      </c>
      <c r="T467" s="19">
        <f t="shared" si="468"/>
        <v>-0.01010309463</v>
      </c>
      <c r="U467" s="166">
        <v>0.0</v>
      </c>
      <c r="V467" s="166">
        <v>0.0</v>
      </c>
      <c r="W467" s="19">
        <f t="array" ref="W467">mmult(N467:T467,'Parameters &amp; Main Results'!$B$6:$B$12)-'Parameters &amp; Main Results'!$B$16/12+mmult(U467:V467,'Parameters &amp; Main Results'!$B$14:$B$15)</f>
        <v>0.006256202268</v>
      </c>
      <c r="X467" s="77">
        <f t="shared" si="5"/>
        <v>3861.861406</v>
      </c>
      <c r="Y467" s="77">
        <f>X467/offset(X467,'Parameters &amp; Main Results'!$B$32,0)</f>
        <v>26.11657721</v>
      </c>
      <c r="Z467" s="77">
        <f>sumproduct(X467:offset(X467,'Parameters &amp; Main Results'!$B$32-1,0) , 'Cash Flow Assist'!$P$11:offset('Cash Flow Assist'!$P$11,'Parameters &amp; Main Results'!$B$32-1,0)  )/offset(X467,'Parameters &amp; Main Results'!$B$32,0)</f>
        <v>8399.291199</v>
      </c>
      <c r="AA467" s="77">
        <f>sumproduct(X467:offset(X467,'Parameters &amp; Main Results'!$B$32-1,0),'Parameters &amp; Main Results'!$B$36:offset('Parameters &amp; Main Results'!$B$36,'Parameters &amp; Main Results'!$B$32-1,0)   )/offset(X467,'Parameters &amp; Main Results'!$B$32,0)</f>
        <v>1.310001636</v>
      </c>
      <c r="AB467" s="167">
        <f t="shared" si="6"/>
        <v>0</v>
      </c>
    </row>
    <row r="468">
      <c r="A468">
        <f t="shared" si="17"/>
        <v>7</v>
      </c>
      <c r="B468">
        <f t="shared" si="18"/>
        <v>1909</v>
      </c>
      <c r="C468" s="77">
        <f t="shared" si="3"/>
        <v>1909.5</v>
      </c>
      <c r="D468" s="159">
        <f t="shared" si="356"/>
        <v>3500</v>
      </c>
      <c r="E468" s="162">
        <v>9.41941984</v>
      </c>
      <c r="F468" s="163">
        <v>1332.5279</v>
      </c>
      <c r="G468" s="163">
        <v>436.3768</v>
      </c>
      <c r="H468" s="163">
        <v>713.32102394</v>
      </c>
      <c r="I468" s="163">
        <v>1332.5279</v>
      </c>
      <c r="J468" s="163">
        <v>9.41941984</v>
      </c>
      <c r="K468" s="163">
        <v>9.41941984</v>
      </c>
      <c r="L468" s="163">
        <v>20.67</v>
      </c>
      <c r="M468" s="164">
        <v>15.23150324</v>
      </c>
      <c r="N468" s="19">
        <f t="shared" ref="N468:T468" si="469">F468/F467/$E468*$E467-1</f>
        <v>0.01776814116</v>
      </c>
      <c r="O468" s="19">
        <f t="shared" si="469"/>
        <v>-0.003438138513</v>
      </c>
      <c r="P468" s="19">
        <f t="shared" si="469"/>
        <v>0.003041666673</v>
      </c>
      <c r="Q468" s="19">
        <f t="shared" si="469"/>
        <v>0.01776814116</v>
      </c>
      <c r="R468" s="19">
        <f t="shared" si="469"/>
        <v>0</v>
      </c>
      <c r="S468" s="19">
        <f t="shared" si="469"/>
        <v>0</v>
      </c>
      <c r="T468" s="19">
        <f t="shared" si="469"/>
        <v>0</v>
      </c>
      <c r="U468" s="166">
        <v>0.0</v>
      </c>
      <c r="V468" s="166">
        <v>0.0</v>
      </c>
      <c r="W468" s="19">
        <f t="array" ref="W468">mmult(N468:T468,'Parameters &amp; Main Results'!$B$6:$B$12)-'Parameters &amp; Main Results'!$B$16/12+mmult(U468:V468,'Parameters &amp; Main Results'!$B$14:$B$15)</f>
        <v>0.01242490457</v>
      </c>
      <c r="X468" s="77">
        <f t="shared" si="5"/>
        <v>3837.851034</v>
      </c>
      <c r="Y468" s="77">
        <f>X468/offset(X468,'Parameters &amp; Main Results'!$B$32,0)</f>
        <v>24.73971139</v>
      </c>
      <c r="Z468" s="77">
        <f>sumproduct(X468:offset(X468,'Parameters &amp; Main Results'!$B$32-1,0) , 'Cash Flow Assist'!$P$11:offset('Cash Flow Assist'!$P$11,'Parameters &amp; Main Results'!$B$32-1,0)  )/offset(X468,'Parameters &amp; Main Results'!$B$32,0)</f>
        <v>7982.316678</v>
      </c>
      <c r="AA468" s="77">
        <f>sumproduct(X468:offset(X468,'Parameters &amp; Main Results'!$B$32-1,0),'Parameters &amp; Main Results'!$B$36:offset('Parameters &amp; Main Results'!$B$36,'Parameters &amp; Main Results'!$B$32-1,0)   )/offset(X468,'Parameters &amp; Main Results'!$B$32,0)</f>
        <v>1.241871906</v>
      </c>
      <c r="AB468" s="167">
        <f t="shared" si="6"/>
        <v>0</v>
      </c>
    </row>
    <row r="469">
      <c r="A469">
        <f t="shared" si="17"/>
        <v>8</v>
      </c>
      <c r="B469">
        <f t="shared" si="18"/>
        <v>1909</v>
      </c>
      <c r="C469" s="77">
        <f t="shared" si="3"/>
        <v>1909.583333</v>
      </c>
      <c r="D469" s="159">
        <f t="shared" si="356"/>
        <v>3531</v>
      </c>
      <c r="E469" s="162">
        <v>9.51458512</v>
      </c>
      <c r="F469" s="163">
        <v>1369.2842</v>
      </c>
      <c r="G469" s="163">
        <v>431.6853</v>
      </c>
      <c r="H469" s="163">
        <v>715.49070872</v>
      </c>
      <c r="I469" s="163">
        <v>1369.2842</v>
      </c>
      <c r="J469" s="163">
        <v>9.51458512</v>
      </c>
      <c r="K469" s="163">
        <v>9.51458512</v>
      </c>
      <c r="L469" s="163">
        <v>20.67</v>
      </c>
      <c r="M469" s="164">
        <v>15.41758071</v>
      </c>
      <c r="N469" s="19">
        <f t="shared" ref="N469:T469" si="470">F469/F468/$E469*$E468-1</f>
        <v>0.01730595053</v>
      </c>
      <c r="O469" s="19">
        <f t="shared" si="470"/>
        <v>-0.02064553959</v>
      </c>
      <c r="P469" s="19">
        <f t="shared" si="470"/>
        <v>-0.006990798214</v>
      </c>
      <c r="Q469" s="19">
        <f t="shared" si="470"/>
        <v>0.01730595053</v>
      </c>
      <c r="R469" s="19">
        <f t="shared" si="470"/>
        <v>0</v>
      </c>
      <c r="S469" s="19">
        <f t="shared" si="470"/>
        <v>0</v>
      </c>
      <c r="T469" s="19">
        <f t="shared" si="470"/>
        <v>-0.010002042</v>
      </c>
      <c r="U469" s="166">
        <v>0.0</v>
      </c>
      <c r="V469" s="166">
        <v>0.0</v>
      </c>
      <c r="W469" s="19">
        <f t="array" ref="W469">mmult(N469:T469,'Parameters &amp; Main Results'!$B$6:$B$12)-'Parameters &amp; Main Results'!$B$16/12+mmult(U469:V469,'Parameters &amp; Main Results'!$B$14:$B$15)</f>
        <v>0.007776411334</v>
      </c>
      <c r="X469" s="77">
        <f t="shared" si="5"/>
        <v>3790.751311</v>
      </c>
      <c r="Y469" s="77">
        <f>X469/offset(X469,'Parameters &amp; Main Results'!$B$32,0)</f>
        <v>23.31955699</v>
      </c>
      <c r="Z469" s="77">
        <f>sumproduct(X469:offset(X469,'Parameters &amp; Main Results'!$B$32-1,0) , 'Cash Flow Assist'!$P$11:offset('Cash Flow Assist'!$P$11,'Parameters &amp; Main Results'!$B$32-1,0)  )/offset(X469,'Parameters &amp; Main Results'!$B$32,0)</f>
        <v>7594.932305</v>
      </c>
      <c r="AA469" s="77">
        <f>sumproduct(X469:offset(X469,'Parameters &amp; Main Results'!$B$32-1,0),'Parameters &amp; Main Results'!$B$36:offset('Parameters &amp; Main Results'!$B$36,'Parameters &amp; Main Results'!$B$32-1,0)   )/offset(X469,'Parameters &amp; Main Results'!$B$32,0)</f>
        <v>1.1788692</v>
      </c>
      <c r="AB469" s="167">
        <f t="shared" si="6"/>
        <v>0</v>
      </c>
    </row>
    <row r="470">
      <c r="A470">
        <f t="shared" si="17"/>
        <v>9</v>
      </c>
      <c r="B470">
        <f t="shared" si="18"/>
        <v>1909</v>
      </c>
      <c r="C470" s="77">
        <f t="shared" si="3"/>
        <v>1909.666667</v>
      </c>
      <c r="D470" s="159">
        <f t="shared" si="356"/>
        <v>3561</v>
      </c>
      <c r="E470" s="162">
        <v>9.60966942</v>
      </c>
      <c r="F470" s="163">
        <v>1375.3125</v>
      </c>
      <c r="G470" s="163">
        <v>429.2677</v>
      </c>
      <c r="H470" s="163">
        <v>717.66699296</v>
      </c>
      <c r="I470" s="163">
        <v>1375.3125</v>
      </c>
      <c r="J470" s="163">
        <v>9.60966942</v>
      </c>
      <c r="K470" s="163">
        <v>9.60966942</v>
      </c>
      <c r="L470" s="163">
        <v>20.67</v>
      </c>
      <c r="M470" s="164">
        <v>15.25444644</v>
      </c>
      <c r="N470" s="19">
        <f t="shared" ref="N470:T470" si="471">F470/F469/$E470*$E469-1</f>
        <v>-0.00553569055</v>
      </c>
      <c r="O470" s="19">
        <f t="shared" si="471"/>
        <v>-0.01543961065</v>
      </c>
      <c r="P470" s="19">
        <f t="shared" si="471"/>
        <v>-0.006883077938</v>
      </c>
      <c r="Q470" s="19">
        <f t="shared" si="471"/>
        <v>-0.00553569055</v>
      </c>
      <c r="R470" s="19">
        <f t="shared" si="471"/>
        <v>0</v>
      </c>
      <c r="S470" s="19">
        <f t="shared" si="471"/>
        <v>0</v>
      </c>
      <c r="T470" s="19">
        <f t="shared" si="471"/>
        <v>-0.009894648384</v>
      </c>
      <c r="U470" s="166">
        <v>0.0</v>
      </c>
      <c r="V470" s="166">
        <v>0.0</v>
      </c>
      <c r="W470" s="19">
        <f t="array" ref="W470">mmult(N470:T470,'Parameters &amp; Main Results'!$B$6:$B$12)-'Parameters &amp; Main Results'!$B$16/12+mmult(U470:V470,'Parameters &amp; Main Results'!$B$14:$B$15)</f>
        <v>-0.008053337241</v>
      </c>
      <c r="X470" s="77">
        <f t="shared" si="5"/>
        <v>3761.500337</v>
      </c>
      <c r="Y470" s="77">
        <f>X470/offset(X470,'Parameters &amp; Main Results'!$B$32,0)</f>
        <v>23.77993826</v>
      </c>
      <c r="Z470" s="77">
        <f>sumproduct(X470:offset(X470,'Parameters &amp; Main Results'!$B$32-1,0) , 'Cash Flow Assist'!$P$11:offset('Cash Flow Assist'!$P$11,'Parameters &amp; Main Results'!$B$32-1,0)  )/offset(X470,'Parameters &amp; Main Results'!$B$32,0)</f>
        <v>7782.163738</v>
      </c>
      <c r="AA470" s="77">
        <f>sumproduct(X470:offset(X470,'Parameters &amp; Main Results'!$B$32-1,0),'Parameters &amp; Main Results'!$B$36:offset('Parameters &amp; Main Results'!$B$36,'Parameters &amp; Main Results'!$B$32-1,0)   )/offset(X470,'Parameters &amp; Main Results'!$B$32,0)</f>
        <v>1.204352598</v>
      </c>
      <c r="AB470" s="167">
        <f t="shared" si="6"/>
        <v>-0.00553569055</v>
      </c>
    </row>
    <row r="471">
      <c r="A471">
        <f t="shared" si="17"/>
        <v>10</v>
      </c>
      <c r="B471">
        <f t="shared" si="18"/>
        <v>1909</v>
      </c>
      <c r="C471" s="77">
        <f t="shared" si="3"/>
        <v>1909.75</v>
      </c>
      <c r="D471" s="159">
        <f t="shared" si="356"/>
        <v>3592</v>
      </c>
      <c r="E471" s="162">
        <v>9.8</v>
      </c>
      <c r="F471" s="163">
        <v>1385.4172</v>
      </c>
      <c r="G471" s="163">
        <v>430.9391</v>
      </c>
      <c r="H471" s="163">
        <v>719.84989673</v>
      </c>
      <c r="I471" s="163">
        <v>1385.4172</v>
      </c>
      <c r="J471" s="163">
        <v>9.8</v>
      </c>
      <c r="K471" s="163">
        <v>9.8</v>
      </c>
      <c r="L471" s="163">
        <v>20.67</v>
      </c>
      <c r="M471" s="164">
        <v>14.9888453</v>
      </c>
      <c r="N471" s="19">
        <f t="shared" ref="N471:T471" si="472">F471/F470/$E471*$E470-1</f>
        <v>-0.01221697846</v>
      </c>
      <c r="O471" s="19">
        <f t="shared" si="472"/>
        <v>-0.01560349976</v>
      </c>
      <c r="P471" s="19">
        <f t="shared" si="472"/>
        <v>-0.01643889478</v>
      </c>
      <c r="Q471" s="19">
        <f t="shared" si="472"/>
        <v>-0.01221697846</v>
      </c>
      <c r="R471" s="19">
        <f t="shared" si="472"/>
        <v>0</v>
      </c>
      <c r="S471" s="19">
        <f t="shared" si="472"/>
        <v>0</v>
      </c>
      <c r="T471" s="19">
        <f t="shared" si="472"/>
        <v>-0.01942148776</v>
      </c>
      <c r="U471" s="166">
        <v>0.0</v>
      </c>
      <c r="V471" s="166">
        <v>0.0</v>
      </c>
      <c r="W471" s="19">
        <f t="array" ref="W471">mmult(N471:T471,'Parameters &amp; Main Results'!$B$6:$B$12)-'Parameters &amp; Main Results'!$B$16/12+mmult(U471:V471,'Parameters &amp; Main Results'!$B$14:$B$15)</f>
        <v>-0.01310527545</v>
      </c>
      <c r="X471" s="77">
        <f t="shared" si="5"/>
        <v>3792.038905</v>
      </c>
      <c r="Y471" s="77">
        <f>X471/offset(X471,'Parameters &amp; Main Results'!$B$32,0)</f>
        <v>23.19195896</v>
      </c>
      <c r="Z471" s="77">
        <f>sumproduct(X471:offset(X471,'Parameters &amp; Main Results'!$B$32-1,0) , 'Cash Flow Assist'!$P$11:offset('Cash Flow Assist'!$P$11,'Parameters &amp; Main Results'!$B$32-1,0)  )/offset(X471,'Parameters &amp; Main Results'!$B$32,0)</f>
        <v>7506.582559</v>
      </c>
      <c r="AA471" s="77">
        <f>sumproduct(X471:offset(X471,'Parameters &amp; Main Results'!$B$32-1,0),'Parameters &amp; Main Results'!$B$36:offset('Parameters &amp; Main Results'!$B$36,'Parameters &amp; Main Results'!$B$32-1,0)   )/offset(X471,'Parameters &amp; Main Results'!$B$32,0)</f>
        <v>1.158682647</v>
      </c>
      <c r="AB471" s="167">
        <f t="shared" si="6"/>
        <v>-0.0176850396</v>
      </c>
    </row>
    <row r="472">
      <c r="A472">
        <f t="shared" si="17"/>
        <v>11</v>
      </c>
      <c r="B472">
        <f t="shared" si="18"/>
        <v>1909</v>
      </c>
      <c r="C472" s="77">
        <f t="shared" si="3"/>
        <v>1909.833333</v>
      </c>
      <c r="D472" s="159">
        <f t="shared" si="356"/>
        <v>3622</v>
      </c>
      <c r="E472" s="162">
        <v>9.89516529</v>
      </c>
      <c r="F472" s="163">
        <v>1383.3675</v>
      </c>
      <c r="G472" s="163">
        <v>427.3669</v>
      </c>
      <c r="H472" s="163">
        <v>722.03944016</v>
      </c>
      <c r="I472" s="163">
        <v>1383.3675</v>
      </c>
      <c r="J472" s="163">
        <v>9.89516529</v>
      </c>
      <c r="K472" s="163">
        <v>9.89516529</v>
      </c>
      <c r="L472" s="163">
        <v>20.67</v>
      </c>
      <c r="M472" s="164">
        <v>14.74563118</v>
      </c>
      <c r="N472" s="19">
        <f t="shared" ref="N472:T472" si="473">F472/F471/$E472*$E471-1</f>
        <v>-0.01108260567</v>
      </c>
      <c r="O472" s="19">
        <f t="shared" si="473"/>
        <v>-0.01782696908</v>
      </c>
      <c r="P472" s="19">
        <f t="shared" si="473"/>
        <v>-0.006604938354</v>
      </c>
      <c r="Q472" s="19">
        <f t="shared" si="473"/>
        <v>-0.01108260567</v>
      </c>
      <c r="R472" s="19">
        <f t="shared" si="473"/>
        <v>0</v>
      </c>
      <c r="S472" s="19">
        <f t="shared" si="473"/>
        <v>0</v>
      </c>
      <c r="T472" s="19">
        <f t="shared" si="473"/>
        <v>-0.009617352233</v>
      </c>
      <c r="U472" s="166">
        <v>0.0</v>
      </c>
      <c r="V472" s="166">
        <v>0.0</v>
      </c>
      <c r="W472" s="19">
        <f t="array" ref="W472">mmult(N472:T472,'Parameters &amp; Main Results'!$B$6:$B$12)-'Parameters &amp; Main Results'!$B$16/12+mmult(U472:V472,'Parameters &amp; Main Results'!$B$14:$B$15)</f>
        <v>-0.01281036319</v>
      </c>
      <c r="X472" s="77">
        <f t="shared" si="5"/>
        <v>3842.394544</v>
      </c>
      <c r="Y472" s="77">
        <f>X472/offset(X472,'Parameters &amp; Main Results'!$B$32,0)</f>
        <v>24.45806211</v>
      </c>
      <c r="Z472" s="77">
        <f>sumproduct(X472:offset(X472,'Parameters &amp; Main Results'!$B$32-1,0) , 'Cash Flow Assist'!$P$11:offset('Cash Flow Assist'!$P$11,'Parameters &amp; Main Results'!$B$32-1,0)  )/offset(X472,'Parameters &amp; Main Results'!$B$32,0)</f>
        <v>7789.541255</v>
      </c>
      <c r="AA472" s="77">
        <f>sumproduct(X472:offset(X472,'Parameters &amp; Main Results'!$B$32-1,0),'Parameters &amp; Main Results'!$B$36:offset('Parameters &amp; Main Results'!$B$36,'Parameters &amp; Main Results'!$B$32-1,0)   )/offset(X472,'Parameters &amp; Main Results'!$B$32,0)</f>
        <v>1.199003173</v>
      </c>
      <c r="AB472" s="167">
        <f t="shared" si="6"/>
        <v>-0.02857164895</v>
      </c>
    </row>
    <row r="473">
      <c r="A473">
        <f t="shared" si="17"/>
        <v>12</v>
      </c>
      <c r="B473">
        <f t="shared" si="18"/>
        <v>1909</v>
      </c>
      <c r="C473" s="77">
        <f t="shared" si="3"/>
        <v>1909.916667</v>
      </c>
      <c r="D473" s="159">
        <f t="shared" si="356"/>
        <v>3653</v>
      </c>
      <c r="E473" s="162">
        <v>9.99033058</v>
      </c>
      <c r="F473" s="163">
        <v>1404.5383</v>
      </c>
      <c r="G473" s="163">
        <v>426.9668</v>
      </c>
      <c r="H473" s="163">
        <v>724.23564346</v>
      </c>
      <c r="I473" s="163">
        <v>1404.5383</v>
      </c>
      <c r="J473" s="163">
        <v>9.99033058</v>
      </c>
      <c r="K473" s="163">
        <v>9.99033058</v>
      </c>
      <c r="L473" s="163">
        <v>20.67</v>
      </c>
      <c r="M473" s="164">
        <v>14.75063849</v>
      </c>
      <c r="N473" s="19">
        <f t="shared" ref="N473:T473" si="474">F473/F472/$E473*$E472-1</f>
        <v>0.005632294789</v>
      </c>
      <c r="O473" s="19">
        <f t="shared" si="474"/>
        <v>-0.01045301977</v>
      </c>
      <c r="P473" s="19">
        <f t="shared" si="474"/>
        <v>-0.006513047293</v>
      </c>
      <c r="Q473" s="19">
        <f t="shared" si="474"/>
        <v>0.005632294789</v>
      </c>
      <c r="R473" s="19">
        <f t="shared" si="474"/>
        <v>0</v>
      </c>
      <c r="S473" s="19">
        <f t="shared" si="474"/>
        <v>0</v>
      </c>
      <c r="T473" s="19">
        <f t="shared" si="474"/>
        <v>-0.009525739838</v>
      </c>
      <c r="U473" s="166">
        <v>0.0</v>
      </c>
      <c r="V473" s="166">
        <v>0.0</v>
      </c>
      <c r="W473" s="19">
        <f t="array" ref="W473">mmult(N473:T473,'Parameters &amp; Main Results'!$B$6:$B$12)-'Parameters &amp; Main Results'!$B$16/12+mmult(U473:V473,'Parameters &amp; Main Results'!$B$14:$B$15)</f>
        <v>0.001569299482</v>
      </c>
      <c r="X473" s="77">
        <f t="shared" si="5"/>
        <v>3892.255754</v>
      </c>
      <c r="Y473" s="77">
        <f>X473/offset(X473,'Parameters &amp; Main Results'!$B$32,0)</f>
        <v>23.94381978</v>
      </c>
      <c r="Z473" s="77">
        <f>sumproduct(X473:offset(X473,'Parameters &amp; Main Results'!$B$32-1,0) , 'Cash Flow Assist'!$P$11:offset('Cash Flow Assist'!$P$11,'Parameters &amp; Main Results'!$B$32-1,0)  )/offset(X473,'Parameters &amp; Main Results'!$B$32,0)</f>
        <v>7505.403019</v>
      </c>
      <c r="AA473" s="77">
        <f>sumproduct(X473:offset(X473,'Parameters &amp; Main Results'!$B$32-1,0),'Parameters &amp; Main Results'!$B$36:offset('Parameters &amp; Main Results'!$B$36,'Parameters &amp; Main Results'!$B$32-1,0)   )/offset(X473,'Parameters &amp; Main Results'!$B$32,0)</f>
        <v>1.152113253</v>
      </c>
      <c r="AB473" s="167">
        <f t="shared" si="6"/>
        <v>-0.02310027811</v>
      </c>
    </row>
    <row r="474">
      <c r="A474">
        <f t="shared" si="17"/>
        <v>1</v>
      </c>
      <c r="B474">
        <f t="shared" si="18"/>
        <v>1910</v>
      </c>
      <c r="C474" s="77">
        <f t="shared" si="3"/>
        <v>1910</v>
      </c>
      <c r="D474" s="159">
        <f t="shared" si="356"/>
        <v>3684</v>
      </c>
      <c r="E474" s="162">
        <v>9.89516529</v>
      </c>
      <c r="F474" s="163">
        <v>1379.3496</v>
      </c>
      <c r="G474" s="163">
        <v>425.4381</v>
      </c>
      <c r="H474" s="163">
        <v>727.4102097</v>
      </c>
      <c r="I474" s="163">
        <v>1379.3496</v>
      </c>
      <c r="J474" s="163">
        <v>9.89516529</v>
      </c>
      <c r="K474" s="163">
        <v>9.89516529</v>
      </c>
      <c r="L474" s="163">
        <v>20.67</v>
      </c>
      <c r="M474" s="164">
        <v>14.54788504</v>
      </c>
      <c r="N474" s="19">
        <f t="shared" ref="N474:T474" si="475">F474/F473/$E474*$E473-1</f>
        <v>-0.008488916994</v>
      </c>
      <c r="O474" s="19">
        <f t="shared" si="475"/>
        <v>0.006002546477</v>
      </c>
      <c r="P474" s="19">
        <f t="shared" si="475"/>
        <v>0.01404284163</v>
      </c>
      <c r="Q474" s="19">
        <f t="shared" si="475"/>
        <v>-0.008488916994</v>
      </c>
      <c r="R474" s="19">
        <f t="shared" si="475"/>
        <v>0</v>
      </c>
      <c r="S474" s="19">
        <f t="shared" si="475"/>
        <v>0</v>
      </c>
      <c r="T474" s="19">
        <f t="shared" si="475"/>
        <v>0.009617352233</v>
      </c>
      <c r="U474" s="166">
        <v>0.0</v>
      </c>
      <c r="V474" s="166">
        <v>0.0</v>
      </c>
      <c r="W474" s="19">
        <f t="array" ref="W474">mmult(N474:T474,'Parameters &amp; Main Results'!$B$6:$B$12)-'Parameters &amp; Main Results'!$B$16/12+mmult(U474:V474,'Parameters &amp; Main Results'!$B$14:$B$15)</f>
        <v>-0.004907717793</v>
      </c>
      <c r="X474" s="77">
        <f t="shared" si="5"/>
        <v>3886.157209</v>
      </c>
      <c r="Y474" s="77">
        <f>X474/offset(X474,'Parameters &amp; Main Results'!$B$32,0)</f>
        <v>23.28515726</v>
      </c>
      <c r="Z474" s="77">
        <f>sumproduct(X474:offset(X474,'Parameters &amp; Main Results'!$B$32-1,0) , 'Cash Flow Assist'!$P$11:offset('Cash Flow Assist'!$P$11,'Parameters &amp; Main Results'!$B$32-1,0)  )/offset(X474,'Parameters &amp; Main Results'!$B$32,0)</f>
        <v>7288.045944</v>
      </c>
      <c r="AA474" s="77">
        <f>sumproduct(X474:offset(X474,'Parameters &amp; Main Results'!$B$32-1,0),'Parameters &amp; Main Results'!$B$36:offset('Parameters &amp; Main Results'!$B$36,'Parameters &amp; Main Results'!$B$32-1,0)   )/offset(X474,'Parameters &amp; Main Results'!$B$32,0)</f>
        <v>1.116039843</v>
      </c>
      <c r="AB474" s="167">
        <f t="shared" si="6"/>
        <v>-0.03139309876</v>
      </c>
    </row>
    <row r="475">
      <c r="A475">
        <f t="shared" si="17"/>
        <v>2</v>
      </c>
      <c r="B475">
        <f t="shared" si="18"/>
        <v>1910</v>
      </c>
      <c r="C475" s="77">
        <f t="shared" si="3"/>
        <v>1910.083333</v>
      </c>
      <c r="D475" s="159">
        <f t="shared" si="356"/>
        <v>3712</v>
      </c>
      <c r="E475" s="162">
        <v>9.89516529</v>
      </c>
      <c r="F475" s="163">
        <v>1334.9418</v>
      </c>
      <c r="G475" s="163">
        <v>426.6685</v>
      </c>
      <c r="H475" s="163">
        <v>730.59869112</v>
      </c>
      <c r="I475" s="163">
        <v>1334.9418</v>
      </c>
      <c r="J475" s="163">
        <v>9.89516529</v>
      </c>
      <c r="K475" s="163">
        <v>9.89516529</v>
      </c>
      <c r="L475" s="163">
        <v>20.67</v>
      </c>
      <c r="M475" s="164">
        <v>14.0020379</v>
      </c>
      <c r="N475" s="19">
        <f t="shared" ref="N475:T475" si="476">F475/F474/$E475*$E474-1</f>
        <v>-0.03219473874</v>
      </c>
      <c r="O475" s="19">
        <f t="shared" si="476"/>
        <v>0.002892077602</v>
      </c>
      <c r="P475" s="19">
        <f t="shared" si="476"/>
        <v>0.004383333334</v>
      </c>
      <c r="Q475" s="19">
        <f t="shared" si="476"/>
        <v>-0.03219473874</v>
      </c>
      <c r="R475" s="19">
        <f t="shared" si="476"/>
        <v>0</v>
      </c>
      <c r="S475" s="19">
        <f t="shared" si="476"/>
        <v>0</v>
      </c>
      <c r="T475" s="19">
        <f t="shared" si="476"/>
        <v>0</v>
      </c>
      <c r="U475" s="166">
        <v>0.0</v>
      </c>
      <c r="V475" s="166">
        <v>0.0</v>
      </c>
      <c r="W475" s="19">
        <f t="array" ref="W475">mmult(N475:T475,'Parameters &amp; Main Results'!$B$6:$B$12)-'Parameters &amp; Main Results'!$B$16/12+mmult(U475:V475,'Parameters &amp; Main Results'!$B$14:$B$15)</f>
        <v>-0.02346470132</v>
      </c>
      <c r="X475" s="77">
        <f t="shared" si="5"/>
        <v>3905.323435</v>
      </c>
      <c r="Y475" s="77">
        <f>X475/offset(X475,'Parameters &amp; Main Results'!$B$32,0)</f>
        <v>22.08325772</v>
      </c>
      <c r="Z475" s="77">
        <f>sumproduct(X475:offset(X475,'Parameters &amp; Main Results'!$B$32-1,0) , 'Cash Flow Assist'!$P$11:offset('Cash Flow Assist'!$P$11,'Parameters &amp; Main Results'!$B$32-1,0)  )/offset(X475,'Parameters &amp; Main Results'!$B$32,0)</f>
        <v>6856.909518</v>
      </c>
      <c r="AA475" s="77">
        <f>sumproduct(X475:offset(X475,'Parameters &amp; Main Results'!$B$32-1,0),'Parameters &amp; Main Results'!$B$36:offset('Parameters &amp; Main Results'!$B$36,'Parameters &amp; Main Results'!$B$32-1,0)   )/offset(X475,'Parameters &amp; Main Results'!$B$32,0)</f>
        <v>1.047380192</v>
      </c>
      <c r="AB475" s="167">
        <f t="shared" si="6"/>
        <v>-0.06257714488</v>
      </c>
    </row>
    <row r="476">
      <c r="A476">
        <f t="shared" si="17"/>
        <v>3</v>
      </c>
      <c r="B476">
        <f t="shared" si="18"/>
        <v>1910</v>
      </c>
      <c r="C476" s="77">
        <f t="shared" si="3"/>
        <v>1910.166667</v>
      </c>
      <c r="D476" s="159">
        <f t="shared" si="356"/>
        <v>3743</v>
      </c>
      <c r="E476" s="162">
        <v>10.08541488</v>
      </c>
      <c r="F476" s="163">
        <v>1372.8389</v>
      </c>
      <c r="G476" s="163">
        <v>426.0543</v>
      </c>
      <c r="H476" s="163">
        <v>733.80114871</v>
      </c>
      <c r="I476" s="163">
        <v>1372.8389</v>
      </c>
      <c r="J476" s="163">
        <v>10.08541488</v>
      </c>
      <c r="K476" s="163">
        <v>10.08541488</v>
      </c>
      <c r="L476" s="163">
        <v>20.67</v>
      </c>
      <c r="M476" s="164">
        <v>14.05000697</v>
      </c>
      <c r="N476" s="19">
        <f t="shared" ref="N476:T476" si="477">F476/F475/$E476*$E475-1</f>
        <v>0.008989227223</v>
      </c>
      <c r="O476" s="19">
        <f t="shared" si="477"/>
        <v>-0.02027620389</v>
      </c>
      <c r="P476" s="19">
        <f t="shared" si="477"/>
        <v>-0.01456318694</v>
      </c>
      <c r="Q476" s="19">
        <f t="shared" si="477"/>
        <v>0.008989227223</v>
      </c>
      <c r="R476" s="19">
        <f t="shared" si="477"/>
        <v>0</v>
      </c>
      <c r="S476" s="19">
        <f t="shared" si="477"/>
        <v>0</v>
      </c>
      <c r="T476" s="19">
        <f t="shared" si="477"/>
        <v>-0.01886383379</v>
      </c>
      <c r="U476" s="166">
        <v>0.0</v>
      </c>
      <c r="V476" s="166">
        <v>0.0</v>
      </c>
      <c r="W476" s="19">
        <f t="array" ref="W476">mmult(N476:T476,'Parameters &amp; Main Results'!$B$6:$B$12)-'Parameters &amp; Main Results'!$B$16/12+mmult(U476:V476,'Parameters &amp; Main Results'!$B$14:$B$15)</f>
        <v>0.001631202777</v>
      </c>
      <c r="X476" s="77">
        <f t="shared" si="5"/>
        <v>3999.16259</v>
      </c>
      <c r="Y476" s="77">
        <f>X476/offset(X476,'Parameters &amp; Main Results'!$B$32,0)</f>
        <v>23.82798894</v>
      </c>
      <c r="Z476" s="77">
        <f>sumproduct(X476:offset(X476,'Parameters &amp; Main Results'!$B$32-1,0) , 'Cash Flow Assist'!$P$11:offset('Cash Flow Assist'!$P$11,'Parameters &amp; Main Results'!$B$32-1,0)  )/offset(X476,'Parameters &amp; Main Results'!$B$32,0)</f>
        <v>7202.830774</v>
      </c>
      <c r="AA476" s="77">
        <f>sumproduct(X476:offset(X476,'Parameters &amp; Main Results'!$B$32-1,0),'Parameters &amp; Main Results'!$B$36:offset('Parameters &amp; Main Results'!$B$36,'Parameters &amp; Main Results'!$B$32-1,0)   )/offset(X476,'Parameters &amp; Main Results'!$B$32,0)</f>
        <v>1.097478854</v>
      </c>
      <c r="AB476" s="167">
        <f t="shared" si="6"/>
        <v>-0.05415043783</v>
      </c>
    </row>
    <row r="477">
      <c r="A477">
        <f t="shared" si="17"/>
        <v>4</v>
      </c>
      <c r="B477">
        <f t="shared" si="18"/>
        <v>1910</v>
      </c>
      <c r="C477" s="77">
        <f t="shared" si="3"/>
        <v>1910.25</v>
      </c>
      <c r="D477" s="159">
        <f t="shared" si="356"/>
        <v>3773</v>
      </c>
      <c r="E477" s="162">
        <v>10.18058017</v>
      </c>
      <c r="F477" s="163">
        <v>1344.6932</v>
      </c>
      <c r="G477" s="163">
        <v>427.2919</v>
      </c>
      <c r="H477" s="163">
        <v>737.01764375</v>
      </c>
      <c r="I477" s="163">
        <v>1344.6932</v>
      </c>
      <c r="J477" s="163">
        <v>10.18058017</v>
      </c>
      <c r="K477" s="163">
        <v>10.18058017</v>
      </c>
      <c r="L477" s="163">
        <v>20.67</v>
      </c>
      <c r="M477" s="164">
        <v>13.55988362</v>
      </c>
      <c r="N477" s="19">
        <f t="shared" ref="N477:T477" si="478">F477/F476/$E477*$E476-1</f>
        <v>-0.02965790502</v>
      </c>
      <c r="O477" s="19">
        <f t="shared" si="478"/>
        <v>-0.00647008674</v>
      </c>
      <c r="P477" s="19">
        <f t="shared" si="478"/>
        <v>-0.005005368443</v>
      </c>
      <c r="Q477" s="19">
        <f t="shared" si="478"/>
        <v>-0.02965790502</v>
      </c>
      <c r="R477" s="19">
        <f t="shared" si="478"/>
        <v>0</v>
      </c>
      <c r="S477" s="19">
        <f t="shared" si="478"/>
        <v>0</v>
      </c>
      <c r="T477" s="19">
        <f t="shared" si="478"/>
        <v>-0.009347727577</v>
      </c>
      <c r="U477" s="166">
        <v>0.0</v>
      </c>
      <c r="V477" s="166">
        <v>0.0</v>
      </c>
      <c r="W477" s="19">
        <f t="array" ref="W477">mmult(N477:T477,'Parameters &amp; Main Results'!$B$6:$B$12)-'Parameters &amp; Main Results'!$B$16/12+mmult(U477:V477,'Parameters &amp; Main Results'!$B$14:$B$15)</f>
        <v>-0.02390261712</v>
      </c>
      <c r="X477" s="77">
        <f t="shared" si="5"/>
        <v>3992.649769</v>
      </c>
      <c r="Y477" s="77">
        <f>X477/offset(X477,'Parameters &amp; Main Results'!$B$32,0)</f>
        <v>23.69934804</v>
      </c>
      <c r="Z477" s="77">
        <f>sumproduct(X477:offset(X477,'Parameters &amp; Main Results'!$B$32-1,0) , 'Cash Flow Assist'!$P$11:offset('Cash Flow Assist'!$P$11,'Parameters &amp; Main Results'!$B$32-1,0)  )/offset(X477,'Parameters &amp; Main Results'!$B$32,0)</f>
        <v>7152.888693</v>
      </c>
      <c r="AA477" s="77">
        <f>sumproduct(X477:offset(X477,'Parameters &amp; Main Results'!$B$32-1,0),'Parameters &amp; Main Results'!$B$36:offset('Parameters &amp; Main Results'!$B$36,'Parameters &amp; Main Results'!$B$32-1,0)   )/offset(X477,'Parameters &amp; Main Results'!$B$32,0)</f>
        <v>1.087099865</v>
      </c>
      <c r="AB477" s="167">
        <f t="shared" si="6"/>
        <v>-0.08220235431</v>
      </c>
    </row>
    <row r="478">
      <c r="A478">
        <f t="shared" si="17"/>
        <v>5</v>
      </c>
      <c r="B478">
        <f t="shared" si="18"/>
        <v>1910</v>
      </c>
      <c r="C478" s="77">
        <f t="shared" si="3"/>
        <v>1910.333333</v>
      </c>
      <c r="D478" s="159">
        <f t="shared" si="356"/>
        <v>3804</v>
      </c>
      <c r="E478" s="162">
        <v>9.99033058</v>
      </c>
      <c r="F478" s="163">
        <v>1327.5179</v>
      </c>
      <c r="G478" s="163">
        <v>427.6035</v>
      </c>
      <c r="H478" s="163">
        <v>740.24823775</v>
      </c>
      <c r="I478" s="163">
        <v>1327.5179</v>
      </c>
      <c r="J478" s="163">
        <v>9.99033058</v>
      </c>
      <c r="K478" s="163">
        <v>9.99033058</v>
      </c>
      <c r="L478" s="163">
        <v>20.67</v>
      </c>
      <c r="M478" s="164">
        <v>13.56879229</v>
      </c>
      <c r="N478" s="19">
        <f t="shared" ref="N478:T478" si="479">F478/F477/$E478*$E477-1</f>
        <v>0.006027485167</v>
      </c>
      <c r="O478" s="19">
        <f t="shared" si="479"/>
        <v>0.01978650397</v>
      </c>
      <c r="P478" s="19">
        <f t="shared" si="479"/>
        <v>0.02351017961</v>
      </c>
      <c r="Q478" s="19">
        <f t="shared" si="479"/>
        <v>0.006027485167</v>
      </c>
      <c r="R478" s="19">
        <f t="shared" si="479"/>
        <v>0</v>
      </c>
      <c r="S478" s="19">
        <f t="shared" si="479"/>
        <v>0</v>
      </c>
      <c r="T478" s="19">
        <f t="shared" si="479"/>
        <v>0.01904337284</v>
      </c>
      <c r="U478" s="166">
        <v>0.0</v>
      </c>
      <c r="V478" s="166">
        <v>0.0</v>
      </c>
      <c r="W478" s="19">
        <f t="array" ref="W478">mmult(N478:T478,'Parameters &amp; Main Results'!$B$6:$B$12)-'Parameters &amp; Main Results'!$B$16/12+mmult(U478:V478,'Parameters &amp; Main Results'!$B$14:$B$15)</f>
        <v>0.009425573202</v>
      </c>
      <c r="X478" s="77">
        <f t="shared" si="5"/>
        <v>4090.421549</v>
      </c>
      <c r="Y478" s="77">
        <f>X478/offset(X478,'Parameters &amp; Main Results'!$B$32,0)</f>
        <v>22.28917547</v>
      </c>
      <c r="Z478" s="77">
        <f>sumproduct(X478:offset(X478,'Parameters &amp; Main Results'!$B$32-1,0) , 'Cash Flow Assist'!$P$11:offset('Cash Flow Assist'!$P$11,'Parameters &amp; Main Results'!$B$32-1,0)  )/offset(X478,'Parameters &amp; Main Results'!$B$32,0)</f>
        <v>6545.635468</v>
      </c>
      <c r="AA478" s="77">
        <f>sumproduct(X478:offset(X478,'Parameters &amp; Main Results'!$B$32-1,0),'Parameters &amp; Main Results'!$B$36:offset('Parameters &amp; Main Results'!$B$36,'Parameters &amp; Main Results'!$B$32-1,0)   )/offset(X478,'Parameters &amp; Main Results'!$B$32,0)</f>
        <v>0.992129203</v>
      </c>
      <c r="AB478" s="167">
        <f t="shared" si="6"/>
        <v>-0.07667034262</v>
      </c>
    </row>
    <row r="479">
      <c r="A479">
        <f t="shared" si="17"/>
        <v>6</v>
      </c>
      <c r="B479">
        <f t="shared" si="18"/>
        <v>1910</v>
      </c>
      <c r="C479" s="77">
        <f t="shared" si="3"/>
        <v>1910.416667</v>
      </c>
      <c r="D479" s="159">
        <f t="shared" si="356"/>
        <v>3834</v>
      </c>
      <c r="E479" s="162">
        <v>9.89516529</v>
      </c>
      <c r="F479" s="163">
        <v>1268.7386</v>
      </c>
      <c r="G479" s="163">
        <v>429.7807</v>
      </c>
      <c r="H479" s="163">
        <v>743.49299253</v>
      </c>
      <c r="I479" s="163">
        <v>1268.7386</v>
      </c>
      <c r="J479" s="163">
        <v>9.89516529</v>
      </c>
      <c r="K479" s="163">
        <v>9.89516529</v>
      </c>
      <c r="L479" s="163">
        <v>20.67</v>
      </c>
      <c r="M479" s="164">
        <v>13.0196573</v>
      </c>
      <c r="N479" s="19">
        <f t="shared" ref="N479:T479" si="480">F479/F478/$E479*$E478-1</f>
        <v>-0.03508607605</v>
      </c>
      <c r="O479" s="19">
        <f t="shared" si="480"/>
        <v>0.01475795305</v>
      </c>
      <c r="P479" s="19">
        <f t="shared" si="480"/>
        <v>0.01404284163</v>
      </c>
      <c r="Q479" s="19">
        <f t="shared" si="480"/>
        <v>-0.03508607605</v>
      </c>
      <c r="R479" s="19">
        <f t="shared" si="480"/>
        <v>0</v>
      </c>
      <c r="S479" s="19">
        <f t="shared" si="480"/>
        <v>0</v>
      </c>
      <c r="T479" s="19">
        <f t="shared" si="480"/>
        <v>0.009617352233</v>
      </c>
      <c r="U479" s="166">
        <v>0.0</v>
      </c>
      <c r="V479" s="166">
        <v>0.0</v>
      </c>
      <c r="W479" s="19">
        <f t="array" ref="W479">mmult(N479:T479,'Parameters &amp; Main Results'!$B$6:$B$12)-'Parameters &amp; Main Results'!$B$16/12+mmult(U479:V479,'Parameters &amp; Main Results'!$B$14:$B$15)</f>
        <v>-0.02266673544</v>
      </c>
      <c r="X479" s="77">
        <f t="shared" si="5"/>
        <v>4052.226987</v>
      </c>
      <c r="Y479" s="77">
        <f>X479/offset(X479,'Parameters &amp; Main Results'!$B$32,0)</f>
        <v>21.05448742</v>
      </c>
      <c r="Z479" s="77">
        <f>sumproduct(X479:offset(X479,'Parameters &amp; Main Results'!$B$32-1,0) , 'Cash Flow Assist'!$P$11:offset('Cash Flow Assist'!$P$11,'Parameters &amp; Main Results'!$B$32-1,0)  )/offset(X479,'Parameters &amp; Main Results'!$B$32,0)</f>
        <v>6221.025432</v>
      </c>
      <c r="AA479" s="77">
        <f>sumproduct(X479:offset(X479,'Parameters &amp; Main Results'!$B$32-1,0),'Parameters &amp; Main Results'!$B$36:offset('Parameters &amp; Main Results'!$B$36,'Parameters &amp; Main Results'!$B$32-1,0)   )/offset(X479,'Parameters &amp; Main Results'!$B$32,0)</f>
        <v>0.9407525724</v>
      </c>
      <c r="AB479" s="167">
        <f t="shared" si="6"/>
        <v>-0.1090663572</v>
      </c>
    </row>
    <row r="480">
      <c r="A480">
        <f t="shared" si="17"/>
        <v>7</v>
      </c>
      <c r="B480">
        <f t="shared" si="18"/>
        <v>1910</v>
      </c>
      <c r="C480" s="77">
        <f t="shared" si="3"/>
        <v>1910.5</v>
      </c>
      <c r="D480" s="159">
        <f t="shared" si="356"/>
        <v>3865</v>
      </c>
      <c r="E480" s="162">
        <v>9.89516529</v>
      </c>
      <c r="F480" s="163">
        <v>1209.7439</v>
      </c>
      <c r="G480" s="163">
        <v>431.2635</v>
      </c>
      <c r="H480" s="163">
        <v>746.75197015</v>
      </c>
      <c r="I480" s="163">
        <v>1209.7439</v>
      </c>
      <c r="J480" s="163">
        <v>9.89516529</v>
      </c>
      <c r="K480" s="163">
        <v>9.89516529</v>
      </c>
      <c r="L480" s="163">
        <v>20.67</v>
      </c>
      <c r="M480" s="164">
        <v>12.34258126</v>
      </c>
      <c r="N480" s="19">
        <f t="shared" ref="N480:T480" si="481">F480/F479/$E480*$E479-1</f>
        <v>-0.04649870352</v>
      </c>
      <c r="O480" s="19">
        <f t="shared" si="481"/>
        <v>0.00345013166</v>
      </c>
      <c r="P480" s="19">
        <f t="shared" si="481"/>
        <v>0.004383333337</v>
      </c>
      <c r="Q480" s="19">
        <f t="shared" si="481"/>
        <v>-0.04649870352</v>
      </c>
      <c r="R480" s="19">
        <f t="shared" si="481"/>
        <v>0</v>
      </c>
      <c r="S480" s="19">
        <f t="shared" si="481"/>
        <v>0</v>
      </c>
      <c r="T480" s="19">
        <f t="shared" si="481"/>
        <v>0</v>
      </c>
      <c r="U480" s="166">
        <v>0.0</v>
      </c>
      <c r="V480" s="166">
        <v>0.0</v>
      </c>
      <c r="W480" s="19">
        <f t="array" ref="W480">mmult(N480:T480,'Parameters &amp; Main Results'!$B$6:$B$12)-'Parameters &amp; Main Results'!$B$16/12+mmult(U480:V480,'Parameters &amp; Main Results'!$B$14:$B$15)</f>
        <v>-0.03405316139</v>
      </c>
      <c r="X480" s="77">
        <f t="shared" si="5"/>
        <v>4146.207986</v>
      </c>
      <c r="Y480" s="77">
        <f>X480/offset(X480,'Parameters &amp; Main Results'!$B$32,0)</f>
        <v>20.82227509</v>
      </c>
      <c r="Z480" s="77">
        <f>sumproduct(X480:offset(X480,'Parameters &amp; Main Results'!$B$32-1,0) , 'Cash Flow Assist'!$P$11:offset('Cash Flow Assist'!$P$11,'Parameters &amp; Main Results'!$B$32-1,0)  )/offset(X480,'Parameters &amp; Main Results'!$B$32,0)</f>
        <v>5993.574171</v>
      </c>
      <c r="AA480" s="77">
        <f>sumproduct(X480:offset(X480,'Parameters &amp; Main Results'!$B$32-1,0),'Parameters &amp; Main Results'!$B$36:offset('Parameters &amp; Main Results'!$B$36,'Parameters &amp; Main Results'!$B$32-1,0)   )/offset(X480,'Parameters &amp; Main Results'!$B$32,0)</f>
        <v>0.9047446204</v>
      </c>
      <c r="AB480" s="167">
        <f t="shared" si="6"/>
        <v>-0.1504936165</v>
      </c>
    </row>
    <row r="481">
      <c r="A481">
        <f t="shared" si="17"/>
        <v>8</v>
      </c>
      <c r="B481">
        <f t="shared" si="18"/>
        <v>1910</v>
      </c>
      <c r="C481" s="77">
        <f t="shared" si="3"/>
        <v>1910.583333</v>
      </c>
      <c r="D481" s="159">
        <f t="shared" si="356"/>
        <v>3896</v>
      </c>
      <c r="E481" s="162">
        <v>9.8</v>
      </c>
      <c r="F481" s="163">
        <v>1244.321</v>
      </c>
      <c r="G481" s="163">
        <v>433.2099</v>
      </c>
      <c r="H481" s="163">
        <v>750.02523295</v>
      </c>
      <c r="I481" s="163">
        <v>1244.321</v>
      </c>
      <c r="J481" s="163">
        <v>9.8</v>
      </c>
      <c r="K481" s="163">
        <v>9.8</v>
      </c>
      <c r="L481" s="163">
        <v>20.67</v>
      </c>
      <c r="M481" s="164">
        <v>12.74505515</v>
      </c>
      <c r="N481" s="19">
        <f t="shared" ref="N481:T481" si="482">F481/F480/$E481*$E480-1</f>
        <v>0.03857046316</v>
      </c>
      <c r="O481" s="19">
        <f t="shared" si="482"/>
        <v>0.01426782091</v>
      </c>
      <c r="P481" s="19">
        <f t="shared" si="482"/>
        <v>0.01413664263</v>
      </c>
      <c r="Q481" s="19">
        <f t="shared" si="482"/>
        <v>0.03857046316</v>
      </c>
      <c r="R481" s="19">
        <f t="shared" si="482"/>
        <v>0</v>
      </c>
      <c r="S481" s="19">
        <f t="shared" si="482"/>
        <v>0</v>
      </c>
      <c r="T481" s="19">
        <f t="shared" si="482"/>
        <v>0.009710743878</v>
      </c>
      <c r="U481" s="166">
        <v>0.0</v>
      </c>
      <c r="V481" s="166">
        <v>0.0</v>
      </c>
      <c r="W481" s="19">
        <f t="array" ref="W481">mmult(N481:T481,'Parameters &amp; Main Results'!$B$6:$B$12)-'Parameters &amp; Main Results'!$B$16/12+mmult(U481:V481,'Parameters &amp; Main Results'!$B$14:$B$15)</f>
        <v>0.03245313593</v>
      </c>
      <c r="X481" s="77">
        <f t="shared" si="5"/>
        <v>4292.376993</v>
      </c>
      <c r="Y481" s="77">
        <f>X481/offset(X481,'Parameters &amp; Main Results'!$B$32,0)</f>
        <v>22.89261634</v>
      </c>
      <c r="Z481" s="77">
        <f>sumproduct(X481:offset(X481,'Parameters &amp; Main Results'!$B$32-1,0) , 'Cash Flow Assist'!$P$11:offset('Cash Flow Assist'!$P$11,'Parameters &amp; Main Results'!$B$32-1,0)  )/offset(X481,'Parameters &amp; Main Results'!$B$32,0)</f>
        <v>6344.065481</v>
      </c>
      <c r="AA481" s="77">
        <f>sumproduct(X481:offset(X481,'Parameters &amp; Main Results'!$B$32-1,0),'Parameters &amp; Main Results'!$B$36:offset('Parameters &amp; Main Results'!$B$36,'Parameters &amp; Main Results'!$B$32-1,0)   )/offset(X481,'Parameters &amp; Main Results'!$B$32,0)</f>
        <v>0.9561681952</v>
      </c>
      <c r="AB481" s="167">
        <f t="shared" si="6"/>
        <v>-0.1177277618</v>
      </c>
    </row>
    <row r="482">
      <c r="A482">
        <f t="shared" si="17"/>
        <v>9</v>
      </c>
      <c r="B482">
        <f t="shared" si="18"/>
        <v>1910</v>
      </c>
      <c r="C482" s="77">
        <f t="shared" si="3"/>
        <v>1910.666667</v>
      </c>
      <c r="D482" s="159">
        <f t="shared" si="356"/>
        <v>3926</v>
      </c>
      <c r="E482" s="162">
        <v>9.70483471</v>
      </c>
      <c r="F482" s="163">
        <v>1258.0499</v>
      </c>
      <c r="G482" s="163">
        <v>436.3544</v>
      </c>
      <c r="H482" s="163">
        <v>753.31284355</v>
      </c>
      <c r="I482" s="163">
        <v>1258.0499</v>
      </c>
      <c r="J482" s="163">
        <v>9.70483471</v>
      </c>
      <c r="K482" s="163">
        <v>9.70483471</v>
      </c>
      <c r="L482" s="163">
        <v>20.67</v>
      </c>
      <c r="M482" s="164">
        <v>12.9371611</v>
      </c>
      <c r="N482" s="19">
        <f t="shared" ref="N482:T482" si="483">F482/F481/$E482*$E481-1</f>
        <v>0.02094740501</v>
      </c>
      <c r="O482" s="19">
        <f t="shared" si="483"/>
        <v>0.01713575081</v>
      </c>
      <c r="P482" s="19">
        <f t="shared" si="483"/>
        <v>0.01423228326</v>
      </c>
      <c r="Q482" s="19">
        <f t="shared" si="483"/>
        <v>0.02094740501</v>
      </c>
      <c r="R482" s="19">
        <f t="shared" si="483"/>
        <v>0</v>
      </c>
      <c r="S482" s="19">
        <f t="shared" si="483"/>
        <v>0</v>
      </c>
      <c r="T482" s="19">
        <f t="shared" si="483"/>
        <v>0.009805967113</v>
      </c>
      <c r="U482" s="166">
        <v>0.0</v>
      </c>
      <c r="V482" s="166">
        <v>0.0</v>
      </c>
      <c r="W482" s="19">
        <f t="array" ref="W482">mmult(N482:T482,'Parameters &amp; Main Results'!$B$6:$B$12)-'Parameters &amp; Main Results'!$B$16/12+mmult(U482:V482,'Parameters &amp; Main Results'!$B$14:$B$15)</f>
        <v>0.01995282479</v>
      </c>
      <c r="X482" s="77">
        <f t="shared" si="5"/>
        <v>4157.454555</v>
      </c>
      <c r="Y482" s="77">
        <f>X482/offset(X482,'Parameters &amp; Main Results'!$B$32,0)</f>
        <v>22.8994955</v>
      </c>
      <c r="Z482" s="77">
        <f>sumproduct(X482:offset(X482,'Parameters &amp; Main Results'!$B$32-1,0) , 'Cash Flow Assist'!$P$11:offset('Cash Flow Assist'!$P$11,'Parameters &amp; Main Results'!$B$32-1,0)  )/offset(X482,'Parameters &amp; Main Results'!$B$32,0)</f>
        <v>6529.308649</v>
      </c>
      <c r="AA482" s="77">
        <f>sumproduct(X482:offset(X482,'Parameters &amp; Main Results'!$B$32-1,0),'Parameters &amp; Main Results'!$B$36:offset('Parameters &amp; Main Results'!$B$36,'Parameters &amp; Main Results'!$B$32-1,0)   )/offset(X482,'Parameters &amp; Main Results'!$B$32,0)</f>
        <v>0.9830046222</v>
      </c>
      <c r="AB482" s="167">
        <f t="shared" si="6"/>
        <v>-0.09924644793</v>
      </c>
    </row>
    <row r="483">
      <c r="A483">
        <f t="shared" si="17"/>
        <v>10</v>
      </c>
      <c r="B483">
        <f t="shared" si="18"/>
        <v>1910</v>
      </c>
      <c r="C483" s="77">
        <f t="shared" si="3"/>
        <v>1910.75</v>
      </c>
      <c r="D483" s="159">
        <f t="shared" si="356"/>
        <v>3957</v>
      </c>
      <c r="E483" s="162">
        <v>9.41941984</v>
      </c>
      <c r="F483" s="163">
        <v>1321.2698</v>
      </c>
      <c r="G483" s="163">
        <v>437.6137</v>
      </c>
      <c r="H483" s="163">
        <v>756.61486485</v>
      </c>
      <c r="I483" s="163">
        <v>1321.2698</v>
      </c>
      <c r="J483" s="163">
        <v>9.41941984</v>
      </c>
      <c r="K483" s="163">
        <v>9.41941984</v>
      </c>
      <c r="L483" s="163">
        <v>20.67</v>
      </c>
      <c r="M483" s="164">
        <v>13.91886666</v>
      </c>
      <c r="N483" s="19">
        <f t="shared" ref="N483:T483" si="484">F483/F482/$E483*$E482-1</f>
        <v>0.08207566292</v>
      </c>
      <c r="O483" s="19">
        <f t="shared" si="484"/>
        <v>0.03327408802</v>
      </c>
      <c r="P483" s="19">
        <f t="shared" si="484"/>
        <v>0.03481683597</v>
      </c>
      <c r="Q483" s="19">
        <f t="shared" si="484"/>
        <v>0.08207566292</v>
      </c>
      <c r="R483" s="19">
        <f t="shared" si="484"/>
        <v>0</v>
      </c>
      <c r="S483" s="19">
        <f t="shared" si="484"/>
        <v>0</v>
      </c>
      <c r="T483" s="19">
        <f t="shared" si="484"/>
        <v>0.03030068463</v>
      </c>
      <c r="U483" s="166">
        <v>0.0</v>
      </c>
      <c r="V483" s="166">
        <v>0.0</v>
      </c>
      <c r="W483" s="19">
        <f t="array" ref="W483">mmult(N483:T483,'Parameters &amp; Main Results'!$B$6:$B$12)-'Parameters &amp; Main Results'!$B$16/12+mmult(U483:V483,'Parameters &amp; Main Results'!$B$14:$B$15)</f>
        <v>0.06983360253</v>
      </c>
      <c r="X483" s="77">
        <f t="shared" si="5"/>
        <v>4076.12436</v>
      </c>
      <c r="Y483" s="77">
        <f>X483/offset(X483,'Parameters &amp; Main Results'!$B$32,0)</f>
        <v>23.07804766</v>
      </c>
      <c r="Z483" s="77">
        <f>sumproduct(X483:offset(X483,'Parameters &amp; Main Results'!$B$32-1,0) , 'Cash Flow Assist'!$P$11:offset('Cash Flow Assist'!$P$11,'Parameters &amp; Main Results'!$B$32-1,0)  )/offset(X483,'Parameters &amp; Main Results'!$B$32,0)</f>
        <v>6689.002376</v>
      </c>
      <c r="AA483" s="77">
        <f>sumproduct(X483:offset(X483,'Parameters &amp; Main Results'!$B$32-1,0),'Parameters &amp; Main Results'!$B$36:offset('Parameters &amp; Main Results'!$B$36,'Parameters &amp; Main Results'!$B$32-1,0)   )/offset(X483,'Parameters &amp; Main Results'!$B$32,0)</f>
        <v>1.005785542</v>
      </c>
      <c r="AB483" s="167">
        <f t="shared" si="6"/>
        <v>-0.02531650302</v>
      </c>
    </row>
    <row r="484">
      <c r="A484">
        <f t="shared" si="17"/>
        <v>11</v>
      </c>
      <c r="B484">
        <f t="shared" si="18"/>
        <v>1910</v>
      </c>
      <c r="C484" s="77">
        <f t="shared" si="3"/>
        <v>1910.833333</v>
      </c>
      <c r="D484" s="159">
        <f t="shared" si="356"/>
        <v>3987</v>
      </c>
      <c r="E484" s="162">
        <v>9.22908926</v>
      </c>
      <c r="F484" s="163">
        <v>1325.2084</v>
      </c>
      <c r="G484" s="163">
        <v>438.8767</v>
      </c>
      <c r="H484" s="163">
        <v>759.93136001</v>
      </c>
      <c r="I484" s="163">
        <v>1325.2084</v>
      </c>
      <c r="J484" s="163">
        <v>9.22908926</v>
      </c>
      <c r="K484" s="163">
        <v>9.22908926</v>
      </c>
      <c r="L484" s="163">
        <v>20.67</v>
      </c>
      <c r="M484" s="164">
        <v>14.16452318</v>
      </c>
      <c r="N484" s="19">
        <f t="shared" ref="N484:T484" si="485">F484/F483/$E484*$E483-1</f>
        <v>0.02366529501</v>
      </c>
      <c r="O484" s="19">
        <f t="shared" si="485"/>
        <v>0.02356852645</v>
      </c>
      <c r="P484" s="19">
        <f t="shared" si="485"/>
        <v>0.02509662985</v>
      </c>
      <c r="Q484" s="19">
        <f t="shared" si="485"/>
        <v>0.02366529501</v>
      </c>
      <c r="R484" s="19">
        <f t="shared" si="485"/>
        <v>0</v>
      </c>
      <c r="S484" s="19">
        <f t="shared" si="485"/>
        <v>0</v>
      </c>
      <c r="T484" s="19">
        <f t="shared" si="485"/>
        <v>0.02062289947</v>
      </c>
      <c r="U484" s="166">
        <v>0.0</v>
      </c>
      <c r="V484" s="166">
        <v>0.0</v>
      </c>
      <c r="W484" s="19">
        <f t="array" ref="W484">mmult(N484:T484,'Parameters &amp; Main Results'!$B$6:$B$12)-'Parameters &amp; Main Results'!$B$16/12+mmult(U484:V484,'Parameters &amp; Main Results'!$B$14:$B$15)</f>
        <v>0.02359943621</v>
      </c>
      <c r="X484" s="77">
        <f t="shared" si="5"/>
        <v>3810.054526</v>
      </c>
      <c r="Y484" s="77">
        <f>X484/offset(X484,'Parameters &amp; Main Results'!$B$32,0)</f>
        <v>21.32778989</v>
      </c>
      <c r="Z484" s="77">
        <f>sumproduct(X484:offset(X484,'Parameters &amp; Main Results'!$B$32-1,0) , 'Cash Flow Assist'!$P$11:offset('Cash Flow Assist'!$P$11,'Parameters &amp; Main Results'!$B$32-1,0)  )/offset(X484,'Parameters &amp; Main Results'!$B$32,0)</f>
        <v>6591.56514</v>
      </c>
      <c r="AA484" s="77">
        <f>sumproduct(X484:offset(X484,'Parameters &amp; Main Results'!$B$32-1,0),'Parameters &amp; Main Results'!$B$36:offset('Parameters &amp; Main Results'!$B$36,'Parameters &amp; Main Results'!$B$32-1,0)   )/offset(X484,'Parameters &amp; Main Results'!$B$32,0)</f>
        <v>0.9899184775</v>
      </c>
      <c r="AB484" s="167">
        <f t="shared" si="6"/>
        <v>-0.002250330518</v>
      </c>
    </row>
    <row r="485">
      <c r="A485">
        <f t="shared" si="17"/>
        <v>12</v>
      </c>
      <c r="B485">
        <f t="shared" si="18"/>
        <v>1910</v>
      </c>
      <c r="C485" s="77">
        <f t="shared" si="3"/>
        <v>1910.916667</v>
      </c>
      <c r="D485" s="159">
        <f t="shared" si="356"/>
        <v>4018</v>
      </c>
      <c r="E485" s="162">
        <v>9.22908926</v>
      </c>
      <c r="F485" s="163">
        <v>1293.5987</v>
      </c>
      <c r="G485" s="163">
        <v>439.1949</v>
      </c>
      <c r="H485" s="163">
        <v>763.26239247</v>
      </c>
      <c r="I485" s="163">
        <v>1293.5987</v>
      </c>
      <c r="J485" s="163">
        <v>9.22908926</v>
      </c>
      <c r="K485" s="163">
        <v>9.22908926</v>
      </c>
      <c r="L485" s="163">
        <v>20.67</v>
      </c>
      <c r="M485" s="164">
        <v>13.74147842</v>
      </c>
      <c r="N485" s="19">
        <f t="shared" ref="N485:T485" si="486">F485/F484/$E485*$E484-1</f>
        <v>-0.02385262575</v>
      </c>
      <c r="O485" s="19">
        <f t="shared" si="486"/>
        <v>0.0007250327939</v>
      </c>
      <c r="P485" s="19">
        <f t="shared" si="486"/>
        <v>0.004383333332</v>
      </c>
      <c r="Q485" s="19">
        <f t="shared" si="486"/>
        <v>-0.02385262575</v>
      </c>
      <c r="R485" s="19">
        <f t="shared" si="486"/>
        <v>0</v>
      </c>
      <c r="S485" s="19">
        <f t="shared" si="486"/>
        <v>0</v>
      </c>
      <c r="T485" s="19">
        <f t="shared" si="486"/>
        <v>0</v>
      </c>
      <c r="U485" s="166">
        <v>0.0</v>
      </c>
      <c r="V485" s="166">
        <v>0.0</v>
      </c>
      <c r="W485" s="19">
        <f t="array" ref="W485">mmult(N485:T485,'Parameters &amp; Main Results'!$B$6:$B$12)-'Parameters &amp; Main Results'!$B$16/12+mmult(U485:V485,'Parameters &amp; Main Results'!$B$14:$B$15)</f>
        <v>-0.01774987778</v>
      </c>
      <c r="X485" s="77">
        <f t="shared" si="5"/>
        <v>3722.212412</v>
      </c>
      <c r="Y485" s="77">
        <f>X485/offset(X485,'Parameters &amp; Main Results'!$B$32,0)</f>
        <v>21.87483771</v>
      </c>
      <c r="Z485" s="77">
        <f>sumproduct(X485:offset(X485,'Parameters &amp; Main Results'!$B$32-1,0) , 'Cash Flow Assist'!$P$11:offset('Cash Flow Assist'!$P$11,'Parameters &amp; Main Results'!$B$32-1,0)  )/offset(X485,'Parameters &amp; Main Results'!$B$32,0)</f>
        <v>6898.841672</v>
      </c>
      <c r="AA485" s="77">
        <f>sumproduct(X485:offset(X485,'Parameters &amp; Main Results'!$B$32-1,0),'Parameters &amp; Main Results'!$B$36:offset('Parameters &amp; Main Results'!$B$36,'Parameters &amp; Main Results'!$B$32-1,0)   )/offset(X485,'Parameters &amp; Main Results'!$B$32,0)</f>
        <v>1.034904957</v>
      </c>
      <c r="AB485" s="167">
        <f t="shared" si="6"/>
        <v>-0.02604927997</v>
      </c>
    </row>
    <row r="486">
      <c r="A486">
        <f t="shared" si="17"/>
        <v>1</v>
      </c>
      <c r="B486">
        <f t="shared" si="18"/>
        <v>1911</v>
      </c>
      <c r="C486" s="77">
        <f t="shared" si="3"/>
        <v>1911</v>
      </c>
      <c r="D486" s="159">
        <f t="shared" si="356"/>
        <v>4049</v>
      </c>
      <c r="E486" s="162">
        <v>9.22908926</v>
      </c>
      <c r="F486" s="163">
        <v>1330.6329</v>
      </c>
      <c r="G486" s="163">
        <v>440.4652</v>
      </c>
      <c r="H486" s="163">
        <v>765.80660045</v>
      </c>
      <c r="I486" s="163">
        <v>1330.6329</v>
      </c>
      <c r="J486" s="163">
        <v>9.22908926</v>
      </c>
      <c r="K486" s="163">
        <v>9.22908926</v>
      </c>
      <c r="L486" s="163">
        <v>20.67</v>
      </c>
      <c r="M486" s="164">
        <v>14.04921518</v>
      </c>
      <c r="N486" s="19">
        <f t="shared" ref="N486:T486" si="487">F486/F485/$E486*$E485-1</f>
        <v>0.02862881665</v>
      </c>
      <c r="O486" s="19">
        <f t="shared" si="487"/>
        <v>0.002892337775</v>
      </c>
      <c r="P486" s="19">
        <f t="shared" si="487"/>
        <v>0.00333333334</v>
      </c>
      <c r="Q486" s="19">
        <f t="shared" si="487"/>
        <v>0.02862881665</v>
      </c>
      <c r="R486" s="19">
        <f t="shared" si="487"/>
        <v>0</v>
      </c>
      <c r="S486" s="19">
        <f t="shared" si="487"/>
        <v>0</v>
      </c>
      <c r="T486" s="19">
        <f t="shared" si="487"/>
        <v>0</v>
      </c>
      <c r="U486" s="166">
        <v>0.0</v>
      </c>
      <c r="V486" s="166">
        <v>0.0</v>
      </c>
      <c r="W486" s="19">
        <f t="array" ref="W486">mmult(N486:T486,'Parameters &amp; Main Results'!$B$6:$B$12)-'Parameters &amp; Main Results'!$B$16/12+mmult(U486:V486,'Parameters &amp; Main Results'!$B$14:$B$15)</f>
        <v>0.02215303026</v>
      </c>
      <c r="X486" s="77">
        <f t="shared" si="5"/>
        <v>3789.475133</v>
      </c>
      <c r="Y486" s="77">
        <f>X486/offset(X486,'Parameters &amp; Main Results'!$B$32,0)</f>
        <v>23.17647467</v>
      </c>
      <c r="Z486" s="77">
        <f>sumproduct(X486:offset(X486,'Parameters &amp; Main Results'!$B$32-1,0) , 'Cash Flow Assist'!$P$11:offset('Cash Flow Assist'!$P$11,'Parameters &amp; Main Results'!$B$32-1,0)  )/offset(X486,'Parameters &amp; Main Results'!$B$32,0)</f>
        <v>7157.884826</v>
      </c>
      <c r="AA486" s="77">
        <f>sumproduct(X486:offset(X486,'Parameters &amp; Main Results'!$B$32-1,0),'Parameters &amp; Main Results'!$B$36:offset('Parameters &amp; Main Results'!$B$36,'Parameters &amp; Main Results'!$B$32-1,0)   )/offset(X486,'Parameters &amp; Main Results'!$B$32,0)</f>
        <v>1.07278061</v>
      </c>
      <c r="AB486" s="167">
        <f t="shared" si="6"/>
        <v>0</v>
      </c>
    </row>
    <row r="487">
      <c r="A487">
        <f t="shared" si="17"/>
        <v>2</v>
      </c>
      <c r="B487">
        <f t="shared" si="18"/>
        <v>1911</v>
      </c>
      <c r="C487" s="77">
        <f t="shared" si="3"/>
        <v>1911.083333</v>
      </c>
      <c r="D487" s="159">
        <f t="shared" si="356"/>
        <v>4077</v>
      </c>
      <c r="E487" s="162">
        <v>8.94367438</v>
      </c>
      <c r="F487" s="163">
        <v>1359.2058</v>
      </c>
      <c r="G487" s="163">
        <v>446.0579</v>
      </c>
      <c r="H487" s="163">
        <v>768.35928911</v>
      </c>
      <c r="I487" s="163">
        <v>1359.2058</v>
      </c>
      <c r="J487" s="163">
        <v>8.94367438</v>
      </c>
      <c r="K487" s="163">
        <v>8.94367438</v>
      </c>
      <c r="L487" s="163">
        <v>20.67</v>
      </c>
      <c r="M487" s="164">
        <v>14.72148847</v>
      </c>
      <c r="N487" s="19">
        <f t="shared" ref="N487:T487" si="488">F487/F486/$E487*$E486-1</f>
        <v>0.05407091283</v>
      </c>
      <c r="O487" s="19">
        <f t="shared" si="488"/>
        <v>0.04501494401</v>
      </c>
      <c r="P487" s="19">
        <f t="shared" si="488"/>
        <v>0.03535219389</v>
      </c>
      <c r="Q487" s="19">
        <f t="shared" si="488"/>
        <v>0.05407091283</v>
      </c>
      <c r="R487" s="19">
        <f t="shared" si="488"/>
        <v>0</v>
      </c>
      <c r="S487" s="19">
        <f t="shared" si="488"/>
        <v>0</v>
      </c>
      <c r="T487" s="19">
        <f t="shared" si="488"/>
        <v>0.03191248562</v>
      </c>
      <c r="U487" s="166">
        <v>0.0</v>
      </c>
      <c r="V487" s="166">
        <v>0.0</v>
      </c>
      <c r="W487" s="19">
        <f t="array" ref="W487">mmult(N487:T487,'Parameters &amp; Main Results'!$B$6:$B$12)-'Parameters &amp; Main Results'!$B$16/12+mmult(U487:V487,'Parameters &amp; Main Results'!$B$14:$B$15)</f>
        <v>0.05176525396</v>
      </c>
      <c r="X487" s="77">
        <f t="shared" si="5"/>
        <v>3707.34618</v>
      </c>
      <c r="Y487" s="77">
        <f>X487/offset(X487,'Parameters &amp; Main Results'!$B$32,0)</f>
        <v>23.55441251</v>
      </c>
      <c r="Z487" s="77">
        <f>sumproduct(X487:offset(X487,'Parameters &amp; Main Results'!$B$32-1,0) , 'Cash Flow Assist'!$P$11:offset('Cash Flow Assist'!$P$11,'Parameters &amp; Main Results'!$B$32-1,0)  )/offset(X487,'Parameters &amp; Main Results'!$B$32,0)</f>
        <v>7412.725387</v>
      </c>
      <c r="AA487" s="77">
        <f>sumproduct(X487:offset(X487,'Parameters &amp; Main Results'!$B$32-1,0),'Parameters &amp; Main Results'!$B$36:offset('Parameters &amp; Main Results'!$B$36,'Parameters &amp; Main Results'!$B$32-1,0)   )/offset(X487,'Parameters &amp; Main Results'!$B$32,0)</f>
        <v>1.110185147</v>
      </c>
      <c r="AB487" s="167">
        <f t="shared" si="6"/>
        <v>0</v>
      </c>
    </row>
    <row r="488">
      <c r="A488">
        <f t="shared" si="17"/>
        <v>3</v>
      </c>
      <c r="B488">
        <f t="shared" si="18"/>
        <v>1911</v>
      </c>
      <c r="C488" s="77">
        <f t="shared" si="3"/>
        <v>1911.166667</v>
      </c>
      <c r="D488" s="159">
        <f t="shared" si="356"/>
        <v>4108</v>
      </c>
      <c r="E488" s="162">
        <v>9.03883967</v>
      </c>
      <c r="F488" s="163">
        <v>1348.8139</v>
      </c>
      <c r="G488" s="163">
        <v>447.3355</v>
      </c>
      <c r="H488" s="163">
        <v>770.92048674</v>
      </c>
      <c r="I488" s="163">
        <v>1348.8139</v>
      </c>
      <c r="J488" s="163">
        <v>9.03883967</v>
      </c>
      <c r="K488" s="163">
        <v>9.03883967</v>
      </c>
      <c r="L488" s="163">
        <v>20.67</v>
      </c>
      <c r="M488" s="164">
        <v>14.37062322</v>
      </c>
      <c r="N488" s="19">
        <f t="shared" ref="N488:T488" si="489">F488/F487/$E488*$E487-1</f>
        <v>-0.01809355672</v>
      </c>
      <c r="O488" s="19">
        <f t="shared" si="489"/>
        <v>-0.007694438786</v>
      </c>
      <c r="P488" s="19">
        <f t="shared" si="489"/>
        <v>-0.007230246852</v>
      </c>
      <c r="Q488" s="19">
        <f t="shared" si="489"/>
        <v>-0.01809355672</v>
      </c>
      <c r="R488" s="19">
        <f t="shared" si="489"/>
        <v>0</v>
      </c>
      <c r="S488" s="19">
        <f t="shared" si="489"/>
        <v>0</v>
      </c>
      <c r="T488" s="19">
        <f t="shared" si="489"/>
        <v>-0.01052848523</v>
      </c>
      <c r="U488" s="166">
        <v>0.0</v>
      </c>
      <c r="V488" s="166">
        <v>0.0</v>
      </c>
      <c r="W488" s="19">
        <f t="array" ref="W488">mmult(N488:T488,'Parameters &amp; Main Results'!$B$6:$B$12)-'Parameters &amp; Main Results'!$B$16/12+mmult(U488:V488,'Parameters &amp; Main Results'!$B$14:$B$15)</f>
        <v>-0.0155354439</v>
      </c>
      <c r="X488" s="77">
        <f t="shared" si="5"/>
        <v>3524.879878</v>
      </c>
      <c r="Y488" s="77">
        <f>X488/offset(X488,'Parameters &amp; Main Results'!$B$32,0)</f>
        <v>22.59973428</v>
      </c>
      <c r="Z488" s="77">
        <f>sumproduct(X488:offset(X488,'Parameters &amp; Main Results'!$B$32-1,0) , 'Cash Flow Assist'!$P$11:offset('Cash Flow Assist'!$P$11,'Parameters &amp; Main Results'!$B$32-1,0)  )/offset(X488,'Parameters &amp; Main Results'!$B$32,0)</f>
        <v>7457.690602</v>
      </c>
      <c r="AA488" s="77">
        <f>sumproduct(X488:offset(X488,'Parameters &amp; Main Results'!$B$32-1,0),'Parameters &amp; Main Results'!$B$36:offset('Parameters &amp; Main Results'!$B$36,'Parameters &amp; Main Results'!$B$32-1,0)   )/offset(X488,'Parameters &amp; Main Results'!$B$32,0)</f>
        <v>1.116403256</v>
      </c>
      <c r="AB488" s="167">
        <f t="shared" si="6"/>
        <v>-0.01809355672</v>
      </c>
    </row>
    <row r="489">
      <c r="A489">
        <f t="shared" si="17"/>
        <v>4</v>
      </c>
      <c r="B489">
        <f t="shared" si="18"/>
        <v>1911</v>
      </c>
      <c r="C489" s="77">
        <f t="shared" si="3"/>
        <v>1911.25</v>
      </c>
      <c r="D489" s="159">
        <f t="shared" si="356"/>
        <v>4138</v>
      </c>
      <c r="E489" s="162">
        <v>8.75342479</v>
      </c>
      <c r="F489" s="163">
        <v>1348.4978</v>
      </c>
      <c r="G489" s="163">
        <v>446.9182</v>
      </c>
      <c r="H489" s="163">
        <v>773.4902217</v>
      </c>
      <c r="I489" s="163">
        <v>1348.4978</v>
      </c>
      <c r="J489" s="163">
        <v>8.75342479</v>
      </c>
      <c r="K489" s="163">
        <v>8.75342479</v>
      </c>
      <c r="L489" s="163">
        <v>20.67</v>
      </c>
      <c r="M489" s="164">
        <v>14.75293542</v>
      </c>
      <c r="N489" s="19">
        <f t="shared" ref="N489:T489" si="490">F489/F488/$E489*$E488-1</f>
        <v>0.03236408584</v>
      </c>
      <c r="O489" s="19">
        <f t="shared" si="490"/>
        <v>0.03164280757</v>
      </c>
      <c r="P489" s="19">
        <f t="shared" si="490"/>
        <v>0.03604810154</v>
      </c>
      <c r="Q489" s="19">
        <f t="shared" si="490"/>
        <v>0.03236408584</v>
      </c>
      <c r="R489" s="19">
        <f t="shared" si="490"/>
        <v>0</v>
      </c>
      <c r="S489" s="19">
        <f t="shared" si="490"/>
        <v>0</v>
      </c>
      <c r="T489" s="19">
        <f t="shared" si="490"/>
        <v>0.03260608126</v>
      </c>
      <c r="U489" s="166">
        <v>0.0</v>
      </c>
      <c r="V489" s="166">
        <v>0.0</v>
      </c>
      <c r="W489" s="19">
        <f t="array" ref="W489">mmult(N489:T489,'Parameters &amp; Main Results'!$B$6:$B$12)-'Parameters &amp; Main Results'!$B$16/12+mmult(U489:V489,'Parameters &amp; Main Results'!$B$14:$B$15)</f>
        <v>0.03214209961</v>
      </c>
      <c r="X489" s="77">
        <f t="shared" si="5"/>
        <v>3580.504607</v>
      </c>
      <c r="Y489" s="77">
        <f>X489/offset(X489,'Parameters &amp; Main Results'!$B$32,0)</f>
        <v>23.87013491</v>
      </c>
      <c r="Z489" s="77">
        <f>sumproduct(X489:offset(X489,'Parameters &amp; Main Results'!$B$32-1,0) , 'Cash Flow Assist'!$P$11:offset('Cash Flow Assist'!$P$11,'Parameters &amp; Main Results'!$B$32-1,0)  )/offset(X489,'Parameters &amp; Main Results'!$B$32,0)</f>
        <v>7732.079551</v>
      </c>
      <c r="AA489" s="77">
        <f>sumproduct(X489:offset(X489,'Parameters &amp; Main Results'!$B$32-1,0),'Parameters &amp; Main Results'!$B$36:offset('Parameters &amp; Main Results'!$B$36,'Parameters &amp; Main Results'!$B$32-1,0)   )/offset(X489,'Parameters &amp; Main Results'!$B$32,0)</f>
        <v>1.156945487</v>
      </c>
      <c r="AB489" s="167">
        <f t="shared" si="6"/>
        <v>0</v>
      </c>
    </row>
    <row r="490">
      <c r="A490">
        <f t="shared" si="17"/>
        <v>5</v>
      </c>
      <c r="B490">
        <f t="shared" si="18"/>
        <v>1911</v>
      </c>
      <c r="C490" s="77">
        <f t="shared" si="3"/>
        <v>1911.333333</v>
      </c>
      <c r="D490" s="159">
        <f t="shared" si="356"/>
        <v>4169</v>
      </c>
      <c r="E490" s="162">
        <v>8.75342479</v>
      </c>
      <c r="F490" s="163">
        <v>1383.082</v>
      </c>
      <c r="G490" s="163">
        <v>441.6929</v>
      </c>
      <c r="H490" s="163">
        <v>776.06852244</v>
      </c>
      <c r="I490" s="163">
        <v>1383.082</v>
      </c>
      <c r="J490" s="163">
        <v>8.75342479</v>
      </c>
      <c r="K490" s="163">
        <v>8.75342479</v>
      </c>
      <c r="L490" s="163">
        <v>20.67</v>
      </c>
      <c r="M490" s="164">
        <v>15.04766059</v>
      </c>
      <c r="N490" s="19">
        <f t="shared" ref="N490:T490" si="491">F490/F489/$E490*$E489-1</f>
        <v>0.02564646379</v>
      </c>
      <c r="O490" s="19">
        <f t="shared" si="491"/>
        <v>-0.01169184875</v>
      </c>
      <c r="P490" s="19">
        <f t="shared" si="491"/>
        <v>0.003333333335</v>
      </c>
      <c r="Q490" s="19">
        <f t="shared" si="491"/>
        <v>0.02564646379</v>
      </c>
      <c r="R490" s="19">
        <f t="shared" si="491"/>
        <v>0</v>
      </c>
      <c r="S490" s="19">
        <f t="shared" si="491"/>
        <v>0</v>
      </c>
      <c r="T490" s="19">
        <f t="shared" si="491"/>
        <v>0</v>
      </c>
      <c r="U490" s="166">
        <v>0.0</v>
      </c>
      <c r="V490" s="166">
        <v>0.0</v>
      </c>
      <c r="W490" s="19">
        <f t="array" ref="W490">mmult(N490:T490,'Parameters &amp; Main Results'!$B$6:$B$12)-'Parameters &amp; Main Results'!$B$16/12+mmult(U490:V490,'Parameters &amp; Main Results'!$B$14:$B$15)</f>
        <v>0.01627021899</v>
      </c>
      <c r="X490" s="77">
        <f t="shared" si="5"/>
        <v>3469.003549</v>
      </c>
      <c r="Y490" s="77">
        <f>X490/offset(X490,'Parameters &amp; Main Results'!$B$32,0)</f>
        <v>23.53657437</v>
      </c>
      <c r="Z490" s="77">
        <f>sumproduct(X490:offset(X490,'Parameters &amp; Main Results'!$B$32-1,0) , 'Cash Flow Assist'!$P$11:offset('Cash Flow Assist'!$P$11,'Parameters &amp; Main Results'!$B$32-1,0)  )/offset(X490,'Parameters &amp; Main Results'!$B$32,0)</f>
        <v>7845.808722</v>
      </c>
      <c r="AA490" s="77">
        <f>sumproduct(X490:offset(X490,'Parameters &amp; Main Results'!$B$32-1,0),'Parameters &amp; Main Results'!$B$36:offset('Parameters &amp; Main Results'!$B$36,'Parameters &amp; Main Results'!$B$32-1,0)   )/offset(X490,'Parameters &amp; Main Results'!$B$32,0)</f>
        <v>1.173685074</v>
      </c>
      <c r="AB490" s="167">
        <f t="shared" si="6"/>
        <v>0</v>
      </c>
    </row>
    <row r="491">
      <c r="A491">
        <f t="shared" si="17"/>
        <v>6</v>
      </c>
      <c r="B491">
        <f t="shared" si="18"/>
        <v>1911</v>
      </c>
      <c r="C491" s="77">
        <f t="shared" si="3"/>
        <v>1911.416667</v>
      </c>
      <c r="D491" s="159">
        <f t="shared" si="356"/>
        <v>4199</v>
      </c>
      <c r="E491" s="162">
        <v>8.75342479</v>
      </c>
      <c r="F491" s="163">
        <v>1416.3274</v>
      </c>
      <c r="G491" s="163">
        <v>444.4499</v>
      </c>
      <c r="H491" s="163">
        <v>778.65541751</v>
      </c>
      <c r="I491" s="163">
        <v>1416.3274</v>
      </c>
      <c r="J491" s="163">
        <v>8.75342479</v>
      </c>
      <c r="K491" s="163">
        <v>8.75342479</v>
      </c>
      <c r="L491" s="163">
        <v>20.67</v>
      </c>
      <c r="M491" s="164">
        <v>15.32835568</v>
      </c>
      <c r="N491" s="19">
        <f t="shared" ref="N491:T491" si="492">F491/F490/$E491*$E490-1</f>
        <v>0.02403718652</v>
      </c>
      <c r="O491" s="19">
        <f t="shared" si="492"/>
        <v>0.006241893406</v>
      </c>
      <c r="P491" s="19">
        <f t="shared" si="492"/>
        <v>0.003333333327</v>
      </c>
      <c r="Q491" s="19">
        <f t="shared" si="492"/>
        <v>0.02403718652</v>
      </c>
      <c r="R491" s="19">
        <f t="shared" si="492"/>
        <v>0</v>
      </c>
      <c r="S491" s="19">
        <f t="shared" si="492"/>
        <v>0</v>
      </c>
      <c r="T491" s="19">
        <f t="shared" si="492"/>
        <v>0</v>
      </c>
      <c r="U491" s="166">
        <v>0.0</v>
      </c>
      <c r="V491" s="166">
        <v>0.0</v>
      </c>
      <c r="W491" s="19">
        <f t="array" ref="W491">mmult(N491:T491,'Parameters &amp; Main Results'!$B$6:$B$12)-'Parameters &amp; Main Results'!$B$16/12+mmult(U491:V491,'Parameters &amp; Main Results'!$B$14:$B$15)</f>
        <v>0.01954669657</v>
      </c>
      <c r="X491" s="77">
        <f t="shared" si="5"/>
        <v>3413.465715</v>
      </c>
      <c r="Y491" s="77">
        <f>X491/offset(X491,'Parameters &amp; Main Results'!$B$32,0)</f>
        <v>22.27184593</v>
      </c>
      <c r="Z491" s="77">
        <f>sumproduct(X491:offset(X491,'Parameters &amp; Main Results'!$B$32-1,0) , 'Cash Flow Assist'!$P$11:offset('Cash Flow Assist'!$P$11,'Parameters &amp; Main Results'!$B$32-1,0)  )/offset(X491,'Parameters &amp; Main Results'!$B$32,0)</f>
        <v>7523.338408</v>
      </c>
      <c r="AA491" s="77">
        <f>sumproduct(X491:offset(X491,'Parameters &amp; Main Results'!$B$32-1,0),'Parameters &amp; Main Results'!$B$36:offset('Parameters &amp; Main Results'!$B$36,'Parameters &amp; Main Results'!$B$32-1,0)   )/offset(X491,'Parameters &amp; Main Results'!$B$32,0)</f>
        <v>1.124877324</v>
      </c>
      <c r="AB491" s="167">
        <f t="shared" si="6"/>
        <v>0</v>
      </c>
    </row>
    <row r="492">
      <c r="A492">
        <f t="shared" si="17"/>
        <v>7</v>
      </c>
      <c r="B492">
        <f t="shared" si="18"/>
        <v>1911</v>
      </c>
      <c r="C492" s="77">
        <f t="shared" si="3"/>
        <v>1911.5</v>
      </c>
      <c r="D492" s="159">
        <f t="shared" si="356"/>
        <v>4230</v>
      </c>
      <c r="E492" s="162">
        <v>8.84850909</v>
      </c>
      <c r="F492" s="163">
        <v>1415.9933</v>
      </c>
      <c r="G492" s="163">
        <v>445.7423</v>
      </c>
      <c r="H492" s="163">
        <v>781.25093557</v>
      </c>
      <c r="I492" s="163">
        <v>1415.9933</v>
      </c>
      <c r="J492" s="163">
        <v>8.84850909</v>
      </c>
      <c r="K492" s="163">
        <v>8.84850909</v>
      </c>
      <c r="L492" s="163">
        <v>20.67</v>
      </c>
      <c r="M492" s="164">
        <v>15.08311058</v>
      </c>
      <c r="N492" s="19">
        <f t="shared" ref="N492:T492" si="493">F492/F491/$E492*$E491-1</f>
        <v>-0.01097915593</v>
      </c>
      <c r="O492" s="19">
        <f t="shared" si="493"/>
        <v>-0.007869182005</v>
      </c>
      <c r="P492" s="19">
        <f t="shared" si="493"/>
        <v>-0.00744828498</v>
      </c>
      <c r="Q492" s="19">
        <f t="shared" si="493"/>
        <v>-0.01097915593</v>
      </c>
      <c r="R492" s="19">
        <f t="shared" si="493"/>
        <v>0</v>
      </c>
      <c r="S492" s="19">
        <f t="shared" si="493"/>
        <v>0</v>
      </c>
      <c r="T492" s="19">
        <f t="shared" si="493"/>
        <v>-0.01074579899</v>
      </c>
      <c r="U492" s="166">
        <v>0.0</v>
      </c>
      <c r="V492" s="166">
        <v>0.0</v>
      </c>
      <c r="W492" s="19">
        <f t="array" ref="W492">mmult(N492:T492,'Parameters &amp; Main Results'!$B$6:$B$12)-'Parameters &amp; Main Results'!$B$16/12+mmult(U492:V492,'Parameters &amp; Main Results'!$B$14:$B$15)</f>
        <v>-0.01024332911</v>
      </c>
      <c r="X492" s="77">
        <f t="shared" si="5"/>
        <v>3348.022926</v>
      </c>
      <c r="Y492" s="77">
        <f>X492/offset(X492,'Parameters &amp; Main Results'!$B$32,0)</f>
        <v>21.69284142</v>
      </c>
      <c r="Z492" s="77">
        <f>sumproduct(X492:offset(X492,'Parameters &amp; Main Results'!$B$32-1,0) , 'Cash Flow Assist'!$P$11:offset('Cash Flow Assist'!$P$11,'Parameters &amp; Main Results'!$B$32-1,0)  )/offset(X492,'Parameters &amp; Main Results'!$B$32,0)</f>
        <v>7449.862594</v>
      </c>
      <c r="AA492" s="77">
        <f>sumproduct(X492:offset(X492,'Parameters &amp; Main Results'!$B$32-1,0),'Parameters &amp; Main Results'!$B$36:offset('Parameters &amp; Main Results'!$B$36,'Parameters &amp; Main Results'!$B$32-1,0)   )/offset(X492,'Parameters &amp; Main Results'!$B$32,0)</f>
        <v>1.113550332</v>
      </c>
      <c r="AB492" s="167">
        <f t="shared" si="6"/>
        <v>-0.01097915593</v>
      </c>
    </row>
    <row r="493">
      <c r="A493">
        <f t="shared" si="17"/>
        <v>8</v>
      </c>
      <c r="B493">
        <f t="shared" si="18"/>
        <v>1911</v>
      </c>
      <c r="C493" s="77">
        <f t="shared" si="3"/>
        <v>1911.583333</v>
      </c>
      <c r="D493" s="159">
        <f t="shared" si="356"/>
        <v>4261</v>
      </c>
      <c r="E493" s="162">
        <v>9.13400496</v>
      </c>
      <c r="F493" s="163">
        <v>1353.9054</v>
      </c>
      <c r="G493" s="163">
        <v>444.1072</v>
      </c>
      <c r="H493" s="163">
        <v>783.85510536</v>
      </c>
      <c r="I493" s="163">
        <v>1353.9054</v>
      </c>
      <c r="J493" s="163">
        <v>9.13400496</v>
      </c>
      <c r="K493" s="163">
        <v>9.13400496</v>
      </c>
      <c r="L493" s="163">
        <v>20.67</v>
      </c>
      <c r="M493" s="164">
        <v>13.89979067</v>
      </c>
      <c r="N493" s="19">
        <f t="shared" ref="N493:T493" si="494">F493/F492/$E493*$E492-1</f>
        <v>-0.07373345113</v>
      </c>
      <c r="O493" s="19">
        <f t="shared" si="494"/>
        <v>-0.03480997987</v>
      </c>
      <c r="P493" s="19">
        <f t="shared" si="494"/>
        <v>-0.02802722801</v>
      </c>
      <c r="Q493" s="19">
        <f t="shared" si="494"/>
        <v>-0.07373345113</v>
      </c>
      <c r="R493" s="19">
        <f t="shared" si="494"/>
        <v>0</v>
      </c>
      <c r="S493" s="19">
        <f t="shared" si="494"/>
        <v>0</v>
      </c>
      <c r="T493" s="19">
        <f t="shared" si="494"/>
        <v>-0.03125637344</v>
      </c>
      <c r="U493" s="166">
        <v>0.0</v>
      </c>
      <c r="V493" s="166">
        <v>0.0</v>
      </c>
      <c r="W493" s="19">
        <f t="array" ref="W493">mmult(N493:T493,'Parameters &amp; Main Results'!$B$6:$B$12)-'Parameters &amp; Main Results'!$B$16/12+mmult(U493:V493,'Parameters &amp; Main Results'!$B$14:$B$15)</f>
        <v>-0.06404424998</v>
      </c>
      <c r="X493" s="77">
        <f t="shared" si="5"/>
        <v>3382.672757</v>
      </c>
      <c r="Y493" s="77">
        <f>X493/offset(X493,'Parameters &amp; Main Results'!$B$32,0)</f>
        <v>21.19821087</v>
      </c>
      <c r="Z493" s="77">
        <f>sumproduct(X493:offset(X493,'Parameters &amp; Main Results'!$B$32-1,0) , 'Cash Flow Assist'!$P$11:offset('Cash Flow Assist'!$P$11,'Parameters &amp; Main Results'!$B$32-1,0)  )/offset(X493,'Parameters &amp; Main Results'!$B$32,0)</f>
        <v>7185.408875</v>
      </c>
      <c r="AA493" s="77">
        <f>sumproduct(X493:offset(X493,'Parameters &amp; Main Results'!$B$32-1,0),'Parameters &amp; Main Results'!$B$36:offset('Parameters &amp; Main Results'!$B$36,'Parameters &amp; Main Results'!$B$32-1,0)   )/offset(X493,'Parameters &amp; Main Results'!$B$32,0)</f>
        <v>1.073549173</v>
      </c>
      <c r="AB493" s="167">
        <f t="shared" si="6"/>
        <v>-0.08390307599</v>
      </c>
    </row>
    <row r="494">
      <c r="A494">
        <f t="shared" si="17"/>
        <v>9</v>
      </c>
      <c r="B494">
        <f t="shared" si="18"/>
        <v>1911</v>
      </c>
      <c r="C494" s="77">
        <f t="shared" si="3"/>
        <v>1911.666667</v>
      </c>
      <c r="D494" s="159">
        <f t="shared" si="356"/>
        <v>4291</v>
      </c>
      <c r="E494" s="162">
        <v>9.22908926</v>
      </c>
      <c r="F494" s="163">
        <v>1285.6405</v>
      </c>
      <c r="G494" s="163">
        <v>444.9146</v>
      </c>
      <c r="H494" s="163">
        <v>786.46795571</v>
      </c>
      <c r="I494" s="163">
        <v>1285.6405</v>
      </c>
      <c r="J494" s="163">
        <v>9.22908926</v>
      </c>
      <c r="K494" s="163">
        <v>9.22908926</v>
      </c>
      <c r="L494" s="163">
        <v>20.67</v>
      </c>
      <c r="M494" s="164">
        <v>12.99795398</v>
      </c>
      <c r="N494" s="19">
        <f t="shared" ref="N494:T494" si="495">F494/F493/$E494*$E493-1</f>
        <v>-0.06020393688</v>
      </c>
      <c r="O494" s="19">
        <f t="shared" si="495"/>
        <v>-0.008503375266</v>
      </c>
      <c r="P494" s="19">
        <f t="shared" si="495"/>
        <v>-0.007003683136</v>
      </c>
      <c r="Q494" s="19">
        <f t="shared" si="495"/>
        <v>-0.06020393688</v>
      </c>
      <c r="R494" s="19">
        <f t="shared" si="495"/>
        <v>0</v>
      </c>
      <c r="S494" s="19">
        <f t="shared" si="495"/>
        <v>0</v>
      </c>
      <c r="T494" s="19">
        <f t="shared" si="495"/>
        <v>-0.01030267422</v>
      </c>
      <c r="U494" s="166">
        <v>0.0</v>
      </c>
      <c r="V494" s="166">
        <v>0.0</v>
      </c>
      <c r="W494" s="19">
        <f t="array" ref="W494">mmult(N494:T494,'Parameters &amp; Main Results'!$B$6:$B$12)-'Parameters &amp; Main Results'!$B$16/12+mmult(U494:V494,'Parameters &amp; Main Results'!$B$14:$B$15)</f>
        <v>-0.04732046314</v>
      </c>
      <c r="X494" s="77">
        <f t="shared" si="5"/>
        <v>3614.137481</v>
      </c>
      <c r="Y494" s="77">
        <f>X494/offset(X494,'Parameters &amp; Main Results'!$B$32,0)</f>
        <v>23.52232684</v>
      </c>
      <c r="Z494" s="77">
        <f>sumproduct(X494:offset(X494,'Parameters &amp; Main Results'!$B$32-1,0) , 'Cash Flow Assist'!$P$11:offset('Cash Flow Assist'!$P$11,'Parameters &amp; Main Results'!$B$32-1,0)  )/offset(X494,'Parameters &amp; Main Results'!$B$32,0)</f>
        <v>7441.583384</v>
      </c>
      <c r="AA494" s="77">
        <f>sumproduct(X494:offset(X494,'Parameters &amp; Main Results'!$B$32-1,0),'Parameters &amp; Main Results'!$B$36:offset('Parameters &amp; Main Results'!$B$36,'Parameters &amp; Main Results'!$B$32-1,0)   )/offset(X494,'Parameters &amp; Main Results'!$B$32,0)</f>
        <v>1.111509527</v>
      </c>
      <c r="AB494" s="167">
        <f t="shared" si="6"/>
        <v>-0.1390557174</v>
      </c>
    </row>
    <row r="495">
      <c r="A495">
        <f t="shared" si="17"/>
        <v>10</v>
      </c>
      <c r="B495">
        <f t="shared" si="18"/>
        <v>1911</v>
      </c>
      <c r="C495" s="77">
        <f t="shared" si="3"/>
        <v>1911.75</v>
      </c>
      <c r="D495" s="159">
        <f t="shared" si="356"/>
        <v>4322</v>
      </c>
      <c r="E495" s="162">
        <v>9.22908926</v>
      </c>
      <c r="F495" s="163">
        <v>1298.6153</v>
      </c>
      <c r="G495" s="163">
        <v>446.2184</v>
      </c>
      <c r="H495" s="163">
        <v>789.08951556</v>
      </c>
      <c r="I495" s="163">
        <v>1298.6153</v>
      </c>
      <c r="J495" s="163">
        <v>9.22908926</v>
      </c>
      <c r="K495" s="163">
        <v>9.22908926</v>
      </c>
      <c r="L495" s="163">
        <v>20.67</v>
      </c>
      <c r="M495" s="164">
        <v>13.06647285</v>
      </c>
      <c r="N495" s="19">
        <f t="shared" ref="N495:T495" si="496">F495/F494/$E495*$E494-1</f>
        <v>0.01009209028</v>
      </c>
      <c r="O495" s="19">
        <f t="shared" si="496"/>
        <v>0.002930450023</v>
      </c>
      <c r="P495" s="19">
        <f t="shared" si="496"/>
        <v>0.00333333333</v>
      </c>
      <c r="Q495" s="19">
        <f t="shared" si="496"/>
        <v>0.01009209028</v>
      </c>
      <c r="R495" s="19">
        <f t="shared" si="496"/>
        <v>0</v>
      </c>
      <c r="S495" s="19">
        <f t="shared" si="496"/>
        <v>0</v>
      </c>
      <c r="T495" s="19">
        <f t="shared" si="496"/>
        <v>0</v>
      </c>
      <c r="U495" s="166">
        <v>0.0</v>
      </c>
      <c r="V495" s="166">
        <v>0.0</v>
      </c>
      <c r="W495" s="19">
        <f t="array" ref="W495">mmult(N495:T495,'Parameters &amp; Main Results'!$B$6:$B$12)-'Parameters &amp; Main Results'!$B$16/12+mmult(U495:V495,'Parameters &amp; Main Results'!$B$14:$B$15)</f>
        <v>0.008260013553</v>
      </c>
      <c r="X495" s="77">
        <f t="shared" si="5"/>
        <v>3793.654992</v>
      </c>
      <c r="Y495" s="77">
        <f>X495/offset(X495,'Parameters &amp; Main Results'!$B$32,0)</f>
        <v>24.70914712</v>
      </c>
      <c r="Z495" s="77">
        <f>sumproduct(X495:offset(X495,'Parameters &amp; Main Results'!$B$32-1,0) , 'Cash Flow Assist'!$P$11:offset('Cash Flow Assist'!$P$11,'Parameters &amp; Main Results'!$B$32-1,0)  )/offset(X495,'Parameters &amp; Main Results'!$B$32,0)</f>
        <v>7424.603352</v>
      </c>
      <c r="AA495" s="77">
        <f>sumproduct(X495:offset(X495,'Parameters &amp; Main Results'!$B$32-1,0),'Parameters &amp; Main Results'!$B$36:offset('Parameters &amp; Main Results'!$B$36,'Parameters &amp; Main Results'!$B$32-1,0)   )/offset(X495,'Parameters &amp; Main Results'!$B$32,0)</f>
        <v>1.108942479</v>
      </c>
      <c r="AB495" s="167">
        <f t="shared" si="6"/>
        <v>-0.1303669899</v>
      </c>
    </row>
    <row r="496">
      <c r="A496">
        <f t="shared" si="17"/>
        <v>11</v>
      </c>
      <c r="B496">
        <f t="shared" si="18"/>
        <v>1911</v>
      </c>
      <c r="C496" s="77">
        <f t="shared" si="3"/>
        <v>1911.833333</v>
      </c>
      <c r="D496" s="159">
        <f t="shared" si="356"/>
        <v>4352</v>
      </c>
      <c r="E496" s="162">
        <v>9.13400496</v>
      </c>
      <c r="F496" s="163">
        <v>1356.3215</v>
      </c>
      <c r="G496" s="163">
        <v>446.5637</v>
      </c>
      <c r="H496" s="163">
        <v>791.71981395</v>
      </c>
      <c r="I496" s="163">
        <v>1356.3215</v>
      </c>
      <c r="J496" s="163">
        <v>9.13400496</v>
      </c>
      <c r="K496" s="163">
        <v>9.13400496</v>
      </c>
      <c r="L496" s="163">
        <v>20.67</v>
      </c>
      <c r="M496" s="164">
        <v>13.72799759</v>
      </c>
      <c r="N496" s="19">
        <f t="shared" ref="N496:T496" si="497">F496/F495/$E496*$E495-1</f>
        <v>0.05530922369</v>
      </c>
      <c r="O496" s="19">
        <f t="shared" si="497"/>
        <v>0.01119181617</v>
      </c>
      <c r="P496" s="19">
        <f t="shared" si="497"/>
        <v>0.01377795737</v>
      </c>
      <c r="Q496" s="19">
        <f t="shared" si="497"/>
        <v>0.05530922369</v>
      </c>
      <c r="R496" s="19">
        <f t="shared" si="497"/>
        <v>0</v>
      </c>
      <c r="S496" s="19">
        <f t="shared" si="497"/>
        <v>0</v>
      </c>
      <c r="T496" s="19">
        <f t="shared" si="497"/>
        <v>0.01040992428</v>
      </c>
      <c r="U496" s="166">
        <v>0.0</v>
      </c>
      <c r="V496" s="166">
        <v>0.0</v>
      </c>
      <c r="W496" s="19">
        <f t="array" ref="W496">mmult(N496:T496,'Parameters &amp; Main Results'!$B$6:$B$12)-'Parameters &amp; Main Results'!$B$16/12+mmult(U496:V496,'Parameters &amp; Main Results'!$B$14:$B$15)</f>
        <v>0.04423820514</v>
      </c>
      <c r="X496" s="77">
        <f t="shared" si="5"/>
        <v>3762.576063</v>
      </c>
      <c r="Y496" s="77">
        <f>X496/offset(X496,'Parameters &amp; Main Results'!$B$32,0)</f>
        <v>23.81686343</v>
      </c>
      <c r="Z496" s="77">
        <f>sumproduct(X496:offset(X496,'Parameters &amp; Main Results'!$B$32-1,0) , 'Cash Flow Assist'!$P$11:offset('Cash Flow Assist'!$P$11,'Parameters &amp; Main Results'!$B$32-1,0)  )/offset(X496,'Parameters &amp; Main Results'!$B$32,0)</f>
        <v>7192.560954</v>
      </c>
      <c r="AA496" s="77">
        <f>sumproduct(X496:offset(X496,'Parameters &amp; Main Results'!$B$32-1,0),'Parameters &amp; Main Results'!$B$36:offset('Parameters &amp; Main Results'!$B$36,'Parameters &amp; Main Results'!$B$32-1,0)   )/offset(X496,'Parameters &amp; Main Results'!$B$32,0)</f>
        <v>1.074275495</v>
      </c>
      <c r="AB496" s="167">
        <f t="shared" si="6"/>
        <v>-0.08226826327</v>
      </c>
    </row>
    <row r="497">
      <c r="A497">
        <f t="shared" si="17"/>
        <v>12</v>
      </c>
      <c r="B497">
        <f t="shared" si="18"/>
        <v>1911</v>
      </c>
      <c r="C497" s="77">
        <f t="shared" si="3"/>
        <v>1911.916667</v>
      </c>
      <c r="D497" s="159">
        <f t="shared" si="356"/>
        <v>4383</v>
      </c>
      <c r="E497" s="162">
        <v>9.03883967</v>
      </c>
      <c r="F497" s="163">
        <v>1367.9225</v>
      </c>
      <c r="G497" s="163">
        <v>447.3815</v>
      </c>
      <c r="H497" s="163">
        <v>794.35887999</v>
      </c>
      <c r="I497" s="163">
        <v>1367.9225</v>
      </c>
      <c r="J497" s="163">
        <v>9.03883967</v>
      </c>
      <c r="K497" s="163">
        <v>9.03883967</v>
      </c>
      <c r="L497" s="163">
        <v>20.67</v>
      </c>
      <c r="M497" s="164">
        <v>13.92925842</v>
      </c>
      <c r="N497" s="19">
        <f t="shared" ref="N497:T497" si="498">F497/F496/$E497*$E496-1</f>
        <v>0.01917182013</v>
      </c>
      <c r="O497" s="19">
        <f t="shared" si="498"/>
        <v>0.01237908392</v>
      </c>
      <c r="P497" s="19">
        <f t="shared" si="498"/>
        <v>0.01389691351</v>
      </c>
      <c r="Q497" s="19">
        <f t="shared" si="498"/>
        <v>0.01917182013</v>
      </c>
      <c r="R497" s="19">
        <f t="shared" si="498"/>
        <v>0</v>
      </c>
      <c r="S497" s="19">
        <f t="shared" si="498"/>
        <v>0</v>
      </c>
      <c r="T497" s="19">
        <f t="shared" si="498"/>
        <v>0.01052848523</v>
      </c>
      <c r="U497" s="166">
        <v>0.0</v>
      </c>
      <c r="V497" s="166">
        <v>0.0</v>
      </c>
      <c r="W497" s="19">
        <f t="array" ref="W497">mmult(N497:T497,'Parameters &amp; Main Results'!$B$6:$B$12)-'Parameters &amp; Main Results'!$B$16/12+mmult(U497:V497,'Parameters &amp; Main Results'!$B$14:$B$15)</f>
        <v>0.01743196941</v>
      </c>
      <c r="X497" s="77">
        <f t="shared" si="5"/>
        <v>3603.177938</v>
      </c>
      <c r="Y497" s="77">
        <f>X497/offset(X497,'Parameters &amp; Main Results'!$B$32,0)</f>
        <v>22.75683079</v>
      </c>
      <c r="Z497" s="77">
        <f>sumproduct(X497:offset(X497,'Parameters &amp; Main Results'!$B$32-1,0) , 'Cash Flow Assist'!$P$11:offset('Cash Flow Assist'!$P$11,'Parameters &amp; Main Results'!$B$32-1,0)  )/offset(X497,'Parameters &amp; Main Results'!$B$32,0)</f>
        <v>7153.695451</v>
      </c>
      <c r="AA497" s="77">
        <f>sumproduct(X497:offset(X497,'Parameters &amp; Main Results'!$B$32-1,0),'Parameters &amp; Main Results'!$B$36:offset('Parameters &amp; Main Results'!$B$36,'Parameters &amp; Main Results'!$B$32-1,0)   )/offset(X497,'Parameters &amp; Main Results'!$B$32,0)</f>
        <v>1.068693308</v>
      </c>
      <c r="AB497" s="167">
        <f t="shared" si="6"/>
        <v>-0.06467367548</v>
      </c>
    </row>
    <row r="498">
      <c r="A498">
        <f t="shared" si="17"/>
        <v>1</v>
      </c>
      <c r="B498">
        <f t="shared" si="18"/>
        <v>1912</v>
      </c>
      <c r="C498" s="77">
        <f t="shared" si="3"/>
        <v>1912</v>
      </c>
      <c r="D498" s="159">
        <f t="shared" si="356"/>
        <v>4414</v>
      </c>
      <c r="E498" s="162">
        <v>9.13400496</v>
      </c>
      <c r="F498" s="163">
        <v>1374.9477</v>
      </c>
      <c r="G498" s="163">
        <v>449.1792</v>
      </c>
      <c r="H498" s="163">
        <v>797.23843093</v>
      </c>
      <c r="I498" s="163">
        <v>1374.9477</v>
      </c>
      <c r="J498" s="163">
        <v>9.13400496</v>
      </c>
      <c r="K498" s="163">
        <v>9.13400496</v>
      </c>
      <c r="L498" s="163">
        <v>20.67</v>
      </c>
      <c r="M498" s="164">
        <v>13.79495263</v>
      </c>
      <c r="N498" s="19">
        <f t="shared" ref="N498:T498" si="499">F498/F497/$E498*$E497-1</f>
        <v>-0.005336627566</v>
      </c>
      <c r="O498" s="19">
        <f t="shared" si="499"/>
        <v>-0.006442385909</v>
      </c>
      <c r="P498" s="19">
        <f t="shared" si="499"/>
        <v>-0.006831559263</v>
      </c>
      <c r="Q498" s="19">
        <f t="shared" si="499"/>
        <v>-0.005336627566</v>
      </c>
      <c r="R498" s="19">
        <f t="shared" si="499"/>
        <v>0</v>
      </c>
      <c r="S498" s="19">
        <f t="shared" si="499"/>
        <v>0</v>
      </c>
      <c r="T498" s="19">
        <f t="shared" si="499"/>
        <v>-0.01041879115</v>
      </c>
      <c r="U498" s="166">
        <v>0.0</v>
      </c>
      <c r="V498" s="166">
        <v>0.0</v>
      </c>
      <c r="W498" s="19">
        <f t="array" ref="W498">mmult(N498:T498,'Parameters &amp; Main Results'!$B$6:$B$12)-'Parameters &amp; Main Results'!$B$16/12+mmult(U498:V498,'Parameters &amp; Main Results'!$B$14:$B$15)</f>
        <v>-0.005654733819</v>
      </c>
      <c r="X498" s="77">
        <f t="shared" si="5"/>
        <v>3541.443601</v>
      </c>
      <c r="Y498" s="77">
        <f>X498/offset(X498,'Parameters &amp; Main Results'!$B$32,0)</f>
        <v>23.84344041</v>
      </c>
      <c r="Z498" s="77">
        <f>sumproduct(X498:offset(X498,'Parameters &amp; Main Results'!$B$32-1,0) , 'Cash Flow Assist'!$P$11:offset('Cash Flow Assist'!$P$11,'Parameters &amp; Main Results'!$B$32-1,0)  )/offset(X498,'Parameters &amp; Main Results'!$B$32,0)</f>
        <v>7602.73962</v>
      </c>
      <c r="AA498" s="77">
        <f>sumproduct(X498:offset(X498,'Parameters &amp; Main Results'!$B$32-1,0),'Parameters &amp; Main Results'!$B$36:offset('Parameters &amp; Main Results'!$B$36,'Parameters &amp; Main Results'!$B$32-1,0)   )/offset(X498,'Parameters &amp; Main Results'!$B$32,0)</f>
        <v>1.135760441</v>
      </c>
      <c r="AB498" s="167">
        <f t="shared" si="6"/>
        <v>-0.06966516373</v>
      </c>
    </row>
    <row r="499">
      <c r="A499">
        <f t="shared" si="17"/>
        <v>2</v>
      </c>
      <c r="B499">
        <f t="shared" si="18"/>
        <v>1912</v>
      </c>
      <c r="C499" s="77">
        <f t="shared" si="3"/>
        <v>1912.083333</v>
      </c>
      <c r="D499" s="159">
        <f t="shared" si="356"/>
        <v>4443</v>
      </c>
      <c r="E499" s="162">
        <v>9.22908926</v>
      </c>
      <c r="F499" s="163">
        <v>1368.4743</v>
      </c>
      <c r="G499" s="163">
        <v>451.4819</v>
      </c>
      <c r="H499" s="163">
        <v>800.12842025</v>
      </c>
      <c r="I499" s="163">
        <v>1368.4743</v>
      </c>
      <c r="J499" s="163">
        <v>9.22908926</v>
      </c>
      <c r="K499" s="163">
        <v>9.22908926</v>
      </c>
      <c r="L499" s="163">
        <v>20.67</v>
      </c>
      <c r="M499" s="164">
        <v>13.53163437</v>
      </c>
      <c r="N499" s="19">
        <f t="shared" ref="N499:T499" si="500">F499/F498/$E499*$E498-1</f>
        <v>-0.01496227449</v>
      </c>
      <c r="O499" s="19">
        <f t="shared" si="500"/>
        <v>-0.005229028709</v>
      </c>
      <c r="P499" s="19">
        <f t="shared" si="500"/>
        <v>-0.006715021405</v>
      </c>
      <c r="Q499" s="19">
        <f t="shared" si="500"/>
        <v>-0.01496227449</v>
      </c>
      <c r="R499" s="19">
        <f t="shared" si="500"/>
        <v>0</v>
      </c>
      <c r="S499" s="19">
        <f t="shared" si="500"/>
        <v>0</v>
      </c>
      <c r="T499" s="19">
        <f t="shared" si="500"/>
        <v>-0.01030267422</v>
      </c>
      <c r="U499" s="166">
        <v>0.0</v>
      </c>
      <c r="V499" s="166">
        <v>0.0</v>
      </c>
      <c r="W499" s="19">
        <f t="array" ref="W499">mmult(N499:T499,'Parameters &amp; Main Results'!$B$6:$B$12)-'Parameters &amp; Main Results'!$B$16/12+mmult(U499:V499,'Parameters &amp; Main Results'!$B$14:$B$15)</f>
        <v>-0.01257062971</v>
      </c>
      <c r="X499" s="77">
        <f t="shared" si="5"/>
        <v>3561.583408</v>
      </c>
      <c r="Y499" s="77">
        <f>X499/offset(X499,'Parameters &amp; Main Results'!$B$32,0)</f>
        <v>24.23141852</v>
      </c>
      <c r="Z499" s="77">
        <f>sumproduct(X499:offset(X499,'Parameters &amp; Main Results'!$B$32-1,0) , 'Cash Flow Assist'!$P$11:offset('Cash Flow Assist'!$P$11,'Parameters &amp; Main Results'!$B$32-1,0)  )/offset(X499,'Parameters &amp; Main Results'!$B$32,0)</f>
        <v>7659.675755</v>
      </c>
      <c r="AA499" s="77">
        <f>sumproduct(X499:offset(X499,'Parameters &amp; Main Results'!$B$32-1,0),'Parameters &amp; Main Results'!$B$36:offset('Parameters &amp; Main Results'!$B$36,'Parameters &amp; Main Results'!$B$32-1,0)   )/offset(X499,'Parameters &amp; Main Results'!$B$32,0)</f>
        <v>1.144202921</v>
      </c>
      <c r="AB499" s="167">
        <f t="shared" si="6"/>
        <v>-0.08358508891</v>
      </c>
    </row>
    <row r="500">
      <c r="A500">
        <f t="shared" si="17"/>
        <v>3</v>
      </c>
      <c r="B500">
        <f t="shared" si="18"/>
        <v>1912</v>
      </c>
      <c r="C500" s="77">
        <f t="shared" si="3"/>
        <v>1912.166667</v>
      </c>
      <c r="D500" s="159">
        <f t="shared" si="356"/>
        <v>4474</v>
      </c>
      <c r="E500" s="162">
        <v>9.41941984</v>
      </c>
      <c r="F500" s="163">
        <v>1413.5936</v>
      </c>
      <c r="G500" s="163">
        <v>454.2992</v>
      </c>
      <c r="H500" s="163">
        <v>803.02888577</v>
      </c>
      <c r="I500" s="163">
        <v>1413.5936</v>
      </c>
      <c r="J500" s="163">
        <v>9.41941984</v>
      </c>
      <c r="K500" s="163">
        <v>9.41941984</v>
      </c>
      <c r="L500" s="163">
        <v>20.67</v>
      </c>
      <c r="M500" s="164">
        <v>13.63976917</v>
      </c>
      <c r="N500" s="19">
        <f t="shared" ref="N500:T500" si="501">F500/F499/$E500*$E499-1</f>
        <v>0.01209811553</v>
      </c>
      <c r="O500" s="19">
        <f t="shared" si="501"/>
        <v>-0.01409216098</v>
      </c>
      <c r="P500" s="19">
        <f t="shared" si="501"/>
        <v>-0.0166544367</v>
      </c>
      <c r="Q500" s="19">
        <f t="shared" si="501"/>
        <v>0.01209811553</v>
      </c>
      <c r="R500" s="19">
        <f t="shared" si="501"/>
        <v>0</v>
      </c>
      <c r="S500" s="19">
        <f t="shared" si="501"/>
        <v>0</v>
      </c>
      <c r="T500" s="19">
        <f t="shared" si="501"/>
        <v>-0.02020618926</v>
      </c>
      <c r="U500" s="166">
        <v>0.0</v>
      </c>
      <c r="V500" s="166">
        <v>0.0</v>
      </c>
      <c r="W500" s="19">
        <f t="array" ref="W500">mmult(N500:T500,'Parameters &amp; Main Results'!$B$6:$B$12)-'Parameters &amp; Main Results'!$B$16/12+mmult(U500:V500,'Parameters &amp; Main Results'!$B$14:$B$15)</f>
        <v>0.005508879736</v>
      </c>
      <c r="X500" s="77">
        <f t="shared" si="5"/>
        <v>3606.924723</v>
      </c>
      <c r="Y500" s="77">
        <f>X500/offset(X500,'Parameters &amp; Main Results'!$B$32,0)</f>
        <v>24.91529464</v>
      </c>
      <c r="Z500" s="77">
        <f>sumproduct(X500:offset(X500,'Parameters &amp; Main Results'!$B$32-1,0) , 'Cash Flow Assist'!$P$11:offset('Cash Flow Assist'!$P$11,'Parameters &amp; Main Results'!$B$32-1,0)  )/offset(X500,'Parameters &amp; Main Results'!$B$32,0)</f>
        <v>7753.261286</v>
      </c>
      <c r="AA500" s="77">
        <f>sumproduct(X500:offset(X500,'Parameters &amp; Main Results'!$B$32-1,0),'Parameters &amp; Main Results'!$B$36:offset('Parameters &amp; Main Results'!$B$36,'Parameters &amp; Main Results'!$B$32-1,0)   )/offset(X500,'Parameters &amp; Main Results'!$B$32,0)</f>
        <v>1.158294821</v>
      </c>
      <c r="AB500" s="167">
        <f t="shared" si="6"/>
        <v>-0.07249819544</v>
      </c>
    </row>
    <row r="501">
      <c r="A501">
        <f t="shared" si="17"/>
        <v>4</v>
      </c>
      <c r="B501">
        <f t="shared" si="18"/>
        <v>1912</v>
      </c>
      <c r="C501" s="77">
        <f t="shared" si="3"/>
        <v>1912.25</v>
      </c>
      <c r="D501" s="159">
        <f t="shared" si="356"/>
        <v>4504</v>
      </c>
      <c r="E501" s="162">
        <v>9.70483471</v>
      </c>
      <c r="F501" s="163">
        <v>1463.4674</v>
      </c>
      <c r="G501" s="163">
        <v>457.3696</v>
      </c>
      <c r="H501" s="163">
        <v>805.93986548</v>
      </c>
      <c r="I501" s="163">
        <v>1463.4674</v>
      </c>
      <c r="J501" s="163">
        <v>9.70483471</v>
      </c>
      <c r="K501" s="163">
        <v>9.70483471</v>
      </c>
      <c r="L501" s="163">
        <v>20.67</v>
      </c>
      <c r="M501" s="164">
        <v>13.65439269</v>
      </c>
      <c r="N501" s="19">
        <f t="shared" ref="N501:T501" si="502">F501/F500/$E501*$E500-1</f>
        <v>0.00483439868</v>
      </c>
      <c r="O501" s="19">
        <f t="shared" si="502"/>
        <v>-0.02284977917</v>
      </c>
      <c r="P501" s="19">
        <f t="shared" si="502"/>
        <v>-0.02589116462</v>
      </c>
      <c r="Q501" s="19">
        <f t="shared" si="502"/>
        <v>0.00483439868</v>
      </c>
      <c r="R501" s="19">
        <f t="shared" si="502"/>
        <v>0</v>
      </c>
      <c r="S501" s="19">
        <f t="shared" si="502"/>
        <v>0</v>
      </c>
      <c r="T501" s="19">
        <f t="shared" si="502"/>
        <v>-0.02940955498</v>
      </c>
      <c r="U501" s="166">
        <v>0.0</v>
      </c>
      <c r="V501" s="166">
        <v>0.0</v>
      </c>
      <c r="W501" s="19">
        <f t="array" ref="W501">mmult(N501:T501,'Parameters &amp; Main Results'!$B$6:$B$12)-'Parameters &amp; Main Results'!$B$16/12+mmult(U501:V501,'Parameters &amp; Main Results'!$B$14:$B$15)</f>
        <v>-0.00212831245</v>
      </c>
      <c r="X501" s="77">
        <f t="shared" si="5"/>
        <v>3587.163471</v>
      </c>
      <c r="Y501" s="77">
        <f>X501/offset(X501,'Parameters &amp; Main Results'!$B$32,0)</f>
        <v>24.99393373</v>
      </c>
      <c r="Z501" s="77">
        <f>sumproduct(X501:offset(X501,'Parameters &amp; Main Results'!$B$32-1,0) , 'Cash Flow Assist'!$P$11:offset('Cash Flow Assist'!$P$11,'Parameters &amp; Main Results'!$B$32-1,0)  )/offset(X501,'Parameters &amp; Main Results'!$B$32,0)</f>
        <v>7796.45623</v>
      </c>
      <c r="AA501" s="77">
        <f>sumproduct(X501:offset(X501,'Parameters &amp; Main Results'!$B$32-1,0),'Parameters &amp; Main Results'!$B$36:offset('Parameters &amp; Main Results'!$B$36,'Parameters &amp; Main Results'!$B$32-1,0)   )/offset(X501,'Parameters &amp; Main Results'!$B$32,0)</f>
        <v>1.165295039</v>
      </c>
      <c r="AB501" s="167">
        <f t="shared" si="6"/>
        <v>-0.06801428194</v>
      </c>
    </row>
    <row r="502">
      <c r="A502">
        <f t="shared" si="17"/>
        <v>5</v>
      </c>
      <c r="B502">
        <f t="shared" si="18"/>
        <v>1912</v>
      </c>
      <c r="C502" s="77">
        <f t="shared" si="3"/>
        <v>1912.333333</v>
      </c>
      <c r="D502" s="159">
        <f t="shared" si="356"/>
        <v>4535</v>
      </c>
      <c r="E502" s="162">
        <v>9.70483471</v>
      </c>
      <c r="F502" s="163">
        <v>1464.7126</v>
      </c>
      <c r="G502" s="163">
        <v>458.4516</v>
      </c>
      <c r="H502" s="163">
        <v>808.86139749</v>
      </c>
      <c r="I502" s="163">
        <v>1464.7126</v>
      </c>
      <c r="J502" s="163">
        <v>9.70483471</v>
      </c>
      <c r="K502" s="163">
        <v>9.70483471</v>
      </c>
      <c r="L502" s="163">
        <v>20.67</v>
      </c>
      <c r="M502" s="164">
        <v>13.61701321</v>
      </c>
      <c r="N502" s="19">
        <f t="shared" ref="N502:T502" si="503">F502/F501/$E502*$E501-1</f>
        <v>0.0008508559876</v>
      </c>
      <c r="O502" s="19">
        <f t="shared" si="503"/>
        <v>0.002365701612</v>
      </c>
      <c r="P502" s="19">
        <f t="shared" si="503"/>
        <v>0.003624999997</v>
      </c>
      <c r="Q502" s="19">
        <f t="shared" si="503"/>
        <v>0.0008508559876</v>
      </c>
      <c r="R502" s="19">
        <f t="shared" si="503"/>
        <v>0</v>
      </c>
      <c r="S502" s="19">
        <f t="shared" si="503"/>
        <v>0</v>
      </c>
      <c r="T502" s="19">
        <f t="shared" si="503"/>
        <v>0</v>
      </c>
      <c r="U502" s="166">
        <v>0.0</v>
      </c>
      <c r="V502" s="166">
        <v>0.0</v>
      </c>
      <c r="W502" s="19">
        <f t="array" ref="W502">mmult(N502:T502,'Parameters &amp; Main Results'!$B$6:$B$12)-'Parameters &amp; Main Results'!$B$16/12+mmult(U502:V502,'Parameters &amp; Main Results'!$B$14:$B$15)</f>
        <v>0.001187900727</v>
      </c>
      <c r="X502" s="77">
        <f t="shared" si="5"/>
        <v>3594.814359</v>
      </c>
      <c r="Y502" s="77">
        <f>X502/offset(X502,'Parameters &amp; Main Results'!$B$32,0)</f>
        <v>25.13536002</v>
      </c>
      <c r="Z502" s="77">
        <f>sumproduct(X502:offset(X502,'Parameters &amp; Main Results'!$B$32-1,0) , 'Cash Flow Assist'!$P$11:offset('Cash Flow Assist'!$P$11,'Parameters &amp; Main Results'!$B$32-1,0)  )/offset(X502,'Parameters &amp; Main Results'!$B$32,0)</f>
        <v>7799.806356</v>
      </c>
      <c r="AA502" s="77">
        <f>sumproduct(X502:offset(X502,'Parameters &amp; Main Results'!$B$32-1,0),'Parameters &amp; Main Results'!$B$36:offset('Parameters &amp; Main Results'!$B$36,'Parameters &amp; Main Results'!$B$32-1,0)   )/offset(X502,'Parameters &amp; Main Results'!$B$32,0)</f>
        <v>1.165862452</v>
      </c>
      <c r="AB502" s="167">
        <f t="shared" si="6"/>
        <v>-0.06722129631</v>
      </c>
    </row>
    <row r="503">
      <c r="A503">
        <f t="shared" si="17"/>
        <v>6</v>
      </c>
      <c r="B503">
        <f t="shared" si="18"/>
        <v>1912</v>
      </c>
      <c r="C503" s="77">
        <f t="shared" si="3"/>
        <v>1912.416667</v>
      </c>
      <c r="D503" s="159">
        <f t="shared" si="356"/>
        <v>4565</v>
      </c>
      <c r="E503" s="162">
        <v>9.60966942</v>
      </c>
      <c r="F503" s="163">
        <v>1473.6115</v>
      </c>
      <c r="G503" s="163">
        <v>458.778</v>
      </c>
      <c r="H503" s="163">
        <v>811.79352006</v>
      </c>
      <c r="I503" s="163">
        <v>1473.6115</v>
      </c>
      <c r="J503" s="163">
        <v>9.60966942</v>
      </c>
      <c r="K503" s="163">
        <v>9.60966942</v>
      </c>
      <c r="L503" s="163">
        <v>20.67</v>
      </c>
      <c r="M503" s="164">
        <v>13.7854174</v>
      </c>
      <c r="N503" s="19">
        <f t="shared" ref="N503:T503" si="504">F503/F502/$E503*$E502-1</f>
        <v>0.01603876911</v>
      </c>
      <c r="O503" s="19">
        <f t="shared" si="504"/>
        <v>0.01062208871</v>
      </c>
      <c r="P503" s="19">
        <f t="shared" si="504"/>
        <v>0.01356397501</v>
      </c>
      <c r="Q503" s="19">
        <f t="shared" si="504"/>
        <v>0.01603876911</v>
      </c>
      <c r="R503" s="19">
        <f t="shared" si="504"/>
        <v>0</v>
      </c>
      <c r="S503" s="19">
        <f t="shared" si="504"/>
        <v>0</v>
      </c>
      <c r="T503" s="19">
        <f t="shared" si="504"/>
        <v>0.009903076354</v>
      </c>
      <c r="U503" s="166">
        <v>0.0</v>
      </c>
      <c r="V503" s="166">
        <v>0.0</v>
      </c>
      <c r="W503" s="19">
        <f t="array" ref="W503">mmult(N503:T503,'Parameters &amp; Main Results'!$B$6:$B$12)-'Parameters &amp; Main Results'!$B$16/12+mmult(U503:V503,'Parameters &amp; Main Results'!$B$14:$B$15)</f>
        <v>0.01464293234</v>
      </c>
      <c r="X503" s="77">
        <f t="shared" si="5"/>
        <v>3590.549143</v>
      </c>
      <c r="Y503" s="77">
        <f>X503/offset(X503,'Parameters &amp; Main Results'!$B$32,0)</f>
        <v>25.45550926</v>
      </c>
      <c r="Z503" s="77">
        <f>sumproduct(X503:offset(X503,'Parameters &amp; Main Results'!$B$32-1,0) , 'Cash Flow Assist'!$P$11:offset('Cash Flow Assist'!$P$11,'Parameters &amp; Main Results'!$B$32-1,0)  )/offset(X503,'Parameters &amp; Main Results'!$B$32,0)</f>
        <v>7884.06414</v>
      </c>
      <c r="AA503" s="77">
        <f>sumproduct(X503:offset(X503,'Parameters &amp; Main Results'!$B$32-1,0),'Parameters &amp; Main Results'!$B$36:offset('Parameters &amp; Main Results'!$B$36,'Parameters &amp; Main Results'!$B$32-1,0)   )/offset(X503,'Parameters &amp; Main Results'!$B$32,0)</f>
        <v>1.17859292</v>
      </c>
      <c r="AB503" s="167">
        <f t="shared" si="6"/>
        <v>-0.05226067406</v>
      </c>
    </row>
    <row r="504">
      <c r="A504">
        <f t="shared" si="17"/>
        <v>7</v>
      </c>
      <c r="B504">
        <f t="shared" si="18"/>
        <v>1912</v>
      </c>
      <c r="C504" s="77">
        <f t="shared" si="3"/>
        <v>1912.5</v>
      </c>
      <c r="D504" s="159">
        <f t="shared" si="356"/>
        <v>4596</v>
      </c>
      <c r="E504" s="162">
        <v>9.60966942</v>
      </c>
      <c r="F504" s="163">
        <v>1481.0009</v>
      </c>
      <c r="G504" s="163">
        <v>460.1165</v>
      </c>
      <c r="H504" s="163">
        <v>814.73627157</v>
      </c>
      <c r="I504" s="163">
        <v>1481.0009</v>
      </c>
      <c r="J504" s="163">
        <v>9.60966942</v>
      </c>
      <c r="K504" s="163">
        <v>9.60966942</v>
      </c>
      <c r="L504" s="163">
        <v>20.67</v>
      </c>
      <c r="M504" s="164">
        <v>13.80287665</v>
      </c>
      <c r="N504" s="19">
        <f t="shared" ref="N504:T504" si="505">F504/F503/$E504*$E503-1</f>
        <v>0.005014483125</v>
      </c>
      <c r="O504" s="19">
        <f t="shared" si="505"/>
        <v>0.002917533099</v>
      </c>
      <c r="P504" s="19">
        <f t="shared" si="505"/>
        <v>0.003625</v>
      </c>
      <c r="Q504" s="19">
        <f t="shared" si="505"/>
        <v>0.005014483125</v>
      </c>
      <c r="R504" s="19">
        <f t="shared" si="505"/>
        <v>0</v>
      </c>
      <c r="S504" s="19">
        <f t="shared" si="505"/>
        <v>0</v>
      </c>
      <c r="T504" s="19">
        <f t="shared" si="505"/>
        <v>0</v>
      </c>
      <c r="U504" s="166">
        <v>0.0</v>
      </c>
      <c r="V504" s="166">
        <v>0.0</v>
      </c>
      <c r="W504" s="19">
        <f t="array" ref="W504">mmult(N504:T504,'Parameters &amp; Main Results'!$B$6:$B$12)-'Parameters &amp; Main Results'!$B$16/12+mmult(U504:V504,'Parameters &amp; Main Results'!$B$14:$B$15)</f>
        <v>0.004448578952</v>
      </c>
      <c r="X504" s="77">
        <f t="shared" si="5"/>
        <v>3538.731733</v>
      </c>
      <c r="Y504" s="77">
        <f>X504/offset(X504,'Parameters &amp; Main Results'!$B$32,0)</f>
        <v>24.67709718</v>
      </c>
      <c r="Z504" s="77">
        <f>sumproduct(X504:offset(X504,'Parameters &amp; Main Results'!$B$32-1,0) , 'Cash Flow Assist'!$P$11:offset('Cash Flow Assist'!$P$11,'Parameters &amp; Main Results'!$B$32-1,0)  )/offset(X504,'Parameters &amp; Main Results'!$B$32,0)</f>
        <v>7730.835583</v>
      </c>
      <c r="AA504" s="77">
        <f>sumproduct(X504:offset(X504,'Parameters &amp; Main Results'!$B$32-1,0),'Parameters &amp; Main Results'!$B$36:offset('Parameters &amp; Main Results'!$B$36,'Parameters &amp; Main Results'!$B$32-1,0)   )/offset(X504,'Parameters &amp; Main Results'!$B$32,0)</f>
        <v>1.155513101</v>
      </c>
      <c r="AB504" s="167">
        <f t="shared" si="6"/>
        <v>-0.0475082512</v>
      </c>
    </row>
    <row r="505">
      <c r="A505">
        <f t="shared" si="17"/>
        <v>8</v>
      </c>
      <c r="B505">
        <f t="shared" si="18"/>
        <v>1912</v>
      </c>
      <c r="C505" s="77">
        <f t="shared" si="3"/>
        <v>1912.583333</v>
      </c>
      <c r="D505" s="159">
        <f t="shared" si="356"/>
        <v>4627</v>
      </c>
      <c r="E505" s="162">
        <v>9.70483471</v>
      </c>
      <c r="F505" s="163">
        <v>1520.8215</v>
      </c>
      <c r="G505" s="163">
        <v>459.4439</v>
      </c>
      <c r="H505" s="163">
        <v>817.68969055</v>
      </c>
      <c r="I505" s="163">
        <v>1520.8215</v>
      </c>
      <c r="J505" s="163">
        <v>9.70483471</v>
      </c>
      <c r="K505" s="163">
        <v>9.70483471</v>
      </c>
      <c r="L505" s="163">
        <v>20.67</v>
      </c>
      <c r="M505" s="164">
        <v>13.98476176</v>
      </c>
      <c r="N505" s="19">
        <f t="shared" ref="N505:T505" si="506">F505/F504/$E505*$E504-1</f>
        <v>0.01681800084</v>
      </c>
      <c r="O505" s="19">
        <f t="shared" si="506"/>
        <v>-0.01125343641</v>
      </c>
      <c r="P505" s="19">
        <f t="shared" si="506"/>
        <v>-0.006216513749</v>
      </c>
      <c r="Q505" s="19">
        <f t="shared" si="506"/>
        <v>0.01681800084</v>
      </c>
      <c r="R505" s="19">
        <f t="shared" si="506"/>
        <v>0</v>
      </c>
      <c r="S505" s="19">
        <f t="shared" si="506"/>
        <v>0</v>
      </c>
      <c r="T505" s="19">
        <f t="shared" si="506"/>
        <v>-0.009805967113</v>
      </c>
      <c r="U505" s="166">
        <v>0.0</v>
      </c>
      <c r="V505" s="166">
        <v>0.0</v>
      </c>
      <c r="W505" s="19">
        <f t="array" ref="W505">mmult(N505:T505,'Parameters &amp; Main Results'!$B$6:$B$12)-'Parameters &amp; Main Results'!$B$16/12+mmult(U505:V505,'Parameters &amp; Main Results'!$B$14:$B$15)</f>
        <v>0.009758474864</v>
      </c>
      <c r="X505" s="77">
        <f t="shared" si="5"/>
        <v>3523.059127</v>
      </c>
      <c r="Y505" s="77">
        <f>X505/offset(X505,'Parameters &amp; Main Results'!$B$32,0)</f>
        <v>24.6399387</v>
      </c>
      <c r="Z505" s="77">
        <f>sumproduct(X505:offset(X505,'Parameters &amp; Main Results'!$B$32-1,0) , 'Cash Flow Assist'!$P$11:offset('Cash Flow Assist'!$P$11,'Parameters &amp; Main Results'!$B$32-1,0)  )/offset(X505,'Parameters &amp; Main Results'!$B$32,0)</f>
        <v>7729.787414</v>
      </c>
      <c r="AA505" s="77">
        <f>sumproduct(X505:offset(X505,'Parameters &amp; Main Results'!$B$32-1,0),'Parameters &amp; Main Results'!$B$36:offset('Parameters &amp; Main Results'!$B$36,'Parameters &amp; Main Results'!$B$32-1,0)   )/offset(X505,'Parameters &amp; Main Results'!$B$32,0)</f>
        <v>1.155114256</v>
      </c>
      <c r="AB505" s="167">
        <f t="shared" si="6"/>
        <v>-0.03148924416</v>
      </c>
    </row>
    <row r="506">
      <c r="A506">
        <f t="shared" si="17"/>
        <v>9</v>
      </c>
      <c r="B506">
        <f t="shared" si="18"/>
        <v>1912</v>
      </c>
      <c r="C506" s="77">
        <f t="shared" si="3"/>
        <v>1912.666667</v>
      </c>
      <c r="D506" s="159">
        <f t="shared" si="356"/>
        <v>4657</v>
      </c>
      <c r="E506" s="162">
        <v>9.8</v>
      </c>
      <c r="F506" s="163">
        <v>1534.3939</v>
      </c>
      <c r="G506" s="163">
        <v>461.7985</v>
      </c>
      <c r="H506" s="163">
        <v>820.65381568</v>
      </c>
      <c r="I506" s="163">
        <v>1534.3939</v>
      </c>
      <c r="J506" s="163">
        <v>9.8</v>
      </c>
      <c r="K506" s="163">
        <v>9.8</v>
      </c>
      <c r="L506" s="163">
        <v>20.67</v>
      </c>
      <c r="M506" s="164">
        <v>13.926285</v>
      </c>
      <c r="N506" s="19">
        <f t="shared" ref="N506:T506" si="507">F506/F505/$E506*$E505-1</f>
        <v>-0.0008730190691</v>
      </c>
      <c r="O506" s="19">
        <f t="shared" si="507"/>
        <v>-0.004635619183</v>
      </c>
      <c r="P506" s="19">
        <f t="shared" si="507"/>
        <v>-0.006120945322</v>
      </c>
      <c r="Q506" s="19">
        <f t="shared" si="507"/>
        <v>-0.0008730190691</v>
      </c>
      <c r="R506" s="19">
        <f t="shared" si="507"/>
        <v>0</v>
      </c>
      <c r="S506" s="19">
        <f t="shared" si="507"/>
        <v>0</v>
      </c>
      <c r="T506" s="19">
        <f t="shared" si="507"/>
        <v>-0.009710743878</v>
      </c>
      <c r="U506" s="166">
        <v>0.0</v>
      </c>
      <c r="V506" s="166">
        <v>0.0</v>
      </c>
      <c r="W506" s="19">
        <f t="array" ref="W506">mmult(N506:T506,'Parameters &amp; Main Results'!$B$6:$B$12)-'Parameters &amp; Main Results'!$B$16/12+mmult(U506:V506,'Parameters &amp; Main Results'!$B$14:$B$15)</f>
        <v>-0.001855335764</v>
      </c>
      <c r="X506" s="77">
        <f t="shared" si="5"/>
        <v>3489.011694</v>
      </c>
      <c r="Y506" s="77">
        <f>X506/offset(X506,'Parameters &amp; Main Results'!$B$32,0)</f>
        <v>24.91338725</v>
      </c>
      <c r="Z506" s="77">
        <f>sumproduct(X506:offset(X506,'Parameters &amp; Main Results'!$B$32-1,0) , 'Cash Flow Assist'!$P$11:offset('Cash Flow Assist'!$P$11,'Parameters &amp; Main Results'!$B$32-1,0)  )/offset(X506,'Parameters &amp; Main Results'!$B$32,0)</f>
        <v>7867.703386</v>
      </c>
      <c r="AA506" s="77">
        <f>sumproduct(X506:offset(X506,'Parameters &amp; Main Results'!$B$32-1,0),'Parameters &amp; Main Results'!$B$36:offset('Parameters &amp; Main Results'!$B$36,'Parameters &amp; Main Results'!$B$32-1,0)   )/offset(X506,'Parameters &amp; Main Results'!$B$32,0)</f>
        <v>1.175825702</v>
      </c>
      <c r="AB506" s="167">
        <f t="shared" si="6"/>
        <v>-0.03233477252</v>
      </c>
    </row>
    <row r="507">
      <c r="A507">
        <f t="shared" si="17"/>
        <v>10</v>
      </c>
      <c r="B507">
        <f t="shared" si="18"/>
        <v>1912</v>
      </c>
      <c r="C507" s="77">
        <f t="shared" si="3"/>
        <v>1912.75</v>
      </c>
      <c r="D507" s="159">
        <f t="shared" si="356"/>
        <v>4688</v>
      </c>
      <c r="E507" s="162">
        <v>9.8</v>
      </c>
      <c r="F507" s="163">
        <v>1537.1518</v>
      </c>
      <c r="G507" s="163">
        <v>462.912</v>
      </c>
      <c r="H507" s="163">
        <v>823.62868576</v>
      </c>
      <c r="I507" s="163">
        <v>1537.1518</v>
      </c>
      <c r="J507" s="163">
        <v>9.8</v>
      </c>
      <c r="K507" s="163">
        <v>9.8</v>
      </c>
      <c r="L507" s="163">
        <v>20.67</v>
      </c>
      <c r="M507" s="164">
        <v>13.9050927</v>
      </c>
      <c r="N507" s="19">
        <f t="shared" ref="N507:T507" si="508">F507/F506/$E507*$E506-1</f>
        <v>0.001797387229</v>
      </c>
      <c r="O507" s="19">
        <f t="shared" si="508"/>
        <v>0.002411224809</v>
      </c>
      <c r="P507" s="19">
        <f t="shared" si="508"/>
        <v>0.003624999998</v>
      </c>
      <c r="Q507" s="19">
        <f t="shared" si="508"/>
        <v>0.001797387229</v>
      </c>
      <c r="R507" s="19">
        <f t="shared" si="508"/>
        <v>0</v>
      </c>
      <c r="S507" s="19">
        <f t="shared" si="508"/>
        <v>0</v>
      </c>
      <c r="T507" s="19">
        <f t="shared" si="508"/>
        <v>0</v>
      </c>
      <c r="U507" s="166">
        <v>0.0</v>
      </c>
      <c r="V507" s="166">
        <v>0.0</v>
      </c>
      <c r="W507" s="19">
        <f t="array" ref="W507">mmult(N507:T507,'Parameters &amp; Main Results'!$B$6:$B$12)-'Parameters &amp; Main Results'!$B$16/12+mmult(U507:V507,'Parameters &amp; Main Results'!$B$14:$B$15)</f>
        <v>0.001909179957</v>
      </c>
      <c r="X507" s="77">
        <f t="shared" si="5"/>
        <v>3495.497014</v>
      </c>
      <c r="Y507" s="77">
        <f>X507/offset(X507,'Parameters &amp; Main Results'!$B$32,0)</f>
        <v>24.77146163</v>
      </c>
      <c r="Z507" s="77">
        <f>sumproduct(X507:offset(X507,'Parameters &amp; Main Results'!$B$32-1,0) , 'Cash Flow Assist'!$P$11:offset('Cash Flow Assist'!$P$11,'Parameters &amp; Main Results'!$B$32-1,0)  )/offset(X507,'Parameters &amp; Main Results'!$B$32,0)</f>
        <v>7784.635837</v>
      </c>
      <c r="AA507" s="77">
        <f>sumproduct(X507:offset(X507,'Parameters &amp; Main Results'!$B$32-1,0),'Parameters &amp; Main Results'!$B$36:offset('Parameters &amp; Main Results'!$B$36,'Parameters &amp; Main Results'!$B$32-1,0)   )/offset(X507,'Parameters &amp; Main Results'!$B$32,0)</f>
        <v>1.163312664</v>
      </c>
      <c r="AB507" s="167">
        <f t="shared" si="6"/>
        <v>-0.0305955034</v>
      </c>
    </row>
    <row r="508">
      <c r="A508">
        <f t="shared" si="17"/>
        <v>11</v>
      </c>
      <c r="B508">
        <f t="shared" si="18"/>
        <v>1912</v>
      </c>
      <c r="C508" s="77">
        <f t="shared" si="3"/>
        <v>1912.833333</v>
      </c>
      <c r="D508" s="159">
        <f t="shared" si="356"/>
        <v>4718</v>
      </c>
      <c r="E508" s="162">
        <v>9.8</v>
      </c>
      <c r="F508" s="163">
        <v>1525.8582</v>
      </c>
      <c r="G508" s="163">
        <v>464.5301</v>
      </c>
      <c r="H508" s="163">
        <v>826.61433975</v>
      </c>
      <c r="I508" s="163">
        <v>1525.8582</v>
      </c>
      <c r="J508" s="163">
        <v>9.8</v>
      </c>
      <c r="K508" s="163">
        <v>9.8</v>
      </c>
      <c r="L508" s="163">
        <v>20.67</v>
      </c>
      <c r="M508" s="164">
        <v>13.74954102</v>
      </c>
      <c r="N508" s="19">
        <f t="shared" ref="N508:T508" si="509">F508/F507/$E508*$E507-1</f>
        <v>-0.007347094802</v>
      </c>
      <c r="O508" s="19">
        <f t="shared" si="509"/>
        <v>0.003495480783</v>
      </c>
      <c r="P508" s="19">
        <f t="shared" si="509"/>
        <v>0.003625000005</v>
      </c>
      <c r="Q508" s="19">
        <f t="shared" si="509"/>
        <v>-0.007347094802</v>
      </c>
      <c r="R508" s="19">
        <f t="shared" si="509"/>
        <v>0</v>
      </c>
      <c r="S508" s="19">
        <f t="shared" si="509"/>
        <v>0</v>
      </c>
      <c r="T508" s="19">
        <f t="shared" si="509"/>
        <v>0</v>
      </c>
      <c r="U508" s="166">
        <v>0.0</v>
      </c>
      <c r="V508" s="166">
        <v>0.0</v>
      </c>
      <c r="W508" s="19">
        <f t="array" ref="W508">mmult(N508:T508,'Parameters &amp; Main Results'!$B$6:$B$12)-'Parameters &amp; Main Results'!$B$16/12+mmult(U508:V508,'Parameters &amp; Main Results'!$B$14:$B$15)</f>
        <v>-0.004678117573</v>
      </c>
      <c r="X508" s="77">
        <f t="shared" si="5"/>
        <v>3488.836198</v>
      </c>
      <c r="Y508" s="77">
        <f>X508/offset(X508,'Parameters &amp; Main Results'!$B$32,0)</f>
        <v>24.97353605</v>
      </c>
      <c r="Z508" s="77">
        <f>sumproduct(X508:offset(X508,'Parameters &amp; Main Results'!$B$32-1,0) , 'Cash Flow Assist'!$P$11:offset('Cash Flow Assist'!$P$11,'Parameters &amp; Main Results'!$B$32-1,0)  )/offset(X508,'Parameters &amp; Main Results'!$B$32,0)</f>
        <v>7839.111767</v>
      </c>
      <c r="AA508" s="77">
        <f>sumproduct(X508:offset(X508,'Parameters &amp; Main Results'!$B$32-1,0),'Parameters &amp; Main Results'!$B$36:offset('Parameters &amp; Main Results'!$B$36,'Parameters &amp; Main Results'!$B$32-1,0)   )/offset(X508,'Parameters &amp; Main Results'!$B$32,0)</f>
        <v>1.170731752</v>
      </c>
      <c r="AB508" s="167">
        <f t="shared" si="6"/>
        <v>-0.03771781014</v>
      </c>
    </row>
    <row r="509">
      <c r="A509">
        <f t="shared" si="17"/>
        <v>12</v>
      </c>
      <c r="B509">
        <f t="shared" si="18"/>
        <v>1912</v>
      </c>
      <c r="C509" s="77">
        <f t="shared" si="3"/>
        <v>1912.916667</v>
      </c>
      <c r="D509" s="159">
        <f t="shared" si="356"/>
        <v>4749</v>
      </c>
      <c r="E509" s="162">
        <v>9.70483471</v>
      </c>
      <c r="F509" s="163">
        <v>1476.9163</v>
      </c>
      <c r="G509" s="163">
        <v>465.3726</v>
      </c>
      <c r="H509" s="163">
        <v>829.61081673</v>
      </c>
      <c r="I509" s="163">
        <v>1476.9163</v>
      </c>
      <c r="J509" s="163">
        <v>9.70483471</v>
      </c>
      <c r="K509" s="163">
        <v>9.70483471</v>
      </c>
      <c r="L509" s="163">
        <v>20.67</v>
      </c>
      <c r="M509" s="164">
        <v>13.38899945</v>
      </c>
      <c r="N509" s="19">
        <f t="shared" ref="N509:T509" si="510">F509/F508/$E509*$E508-1</f>
        <v>-0.02258355811</v>
      </c>
      <c r="O509" s="19">
        <f t="shared" si="510"/>
        <v>0.01163741254</v>
      </c>
      <c r="P509" s="19">
        <f t="shared" si="510"/>
        <v>0.01346651374</v>
      </c>
      <c r="Q509" s="19">
        <f t="shared" si="510"/>
        <v>-0.02258355811</v>
      </c>
      <c r="R509" s="19">
        <f t="shared" si="510"/>
        <v>0</v>
      </c>
      <c r="S509" s="19">
        <f t="shared" si="510"/>
        <v>0</v>
      </c>
      <c r="T509" s="19">
        <f t="shared" si="510"/>
        <v>0.009805967113</v>
      </c>
      <c r="U509" s="166">
        <v>0.0</v>
      </c>
      <c r="V509" s="166">
        <v>0.0</v>
      </c>
      <c r="W509" s="19">
        <f t="array" ref="W509">mmult(N509:T509,'Parameters &amp; Main Results'!$B$6:$B$12)-'Parameters &amp; Main Results'!$B$16/12+mmult(U509:V509,'Parameters &amp; Main Results'!$B$14:$B$15)</f>
        <v>-0.01406998212</v>
      </c>
      <c r="X509" s="77">
        <f t="shared" si="5"/>
        <v>3505.234096</v>
      </c>
      <c r="Y509" s="77">
        <f>X509/offset(X509,'Parameters &amp; Main Results'!$B$32,0)</f>
        <v>25.99688866</v>
      </c>
      <c r="Z509" s="77">
        <f>sumproduct(X509:offset(X509,'Parameters &amp; Main Results'!$B$32-1,0) , 'Cash Flow Assist'!$P$11:offset('Cash Flow Assist'!$P$11,'Parameters &amp; Main Results'!$B$32-1,0)  )/offset(X509,'Parameters &amp; Main Results'!$B$32,0)</f>
        <v>8097.324635</v>
      </c>
      <c r="AA509" s="77">
        <f>sumproduct(X509:offset(X509,'Parameters &amp; Main Results'!$B$32-1,0),'Parameters &amp; Main Results'!$B$36:offset('Parameters &amp; Main Results'!$B$36,'Parameters &amp; Main Results'!$B$32-1,0)   )/offset(X509,'Parameters &amp; Main Results'!$B$32,0)</f>
        <v>1.2081324</v>
      </c>
      <c r="AB509" s="167">
        <f t="shared" si="6"/>
        <v>-0.0594495659</v>
      </c>
    </row>
    <row r="510">
      <c r="A510">
        <f t="shared" si="17"/>
        <v>1</v>
      </c>
      <c r="B510">
        <f t="shared" si="18"/>
        <v>1913</v>
      </c>
      <c r="C510" s="77">
        <f t="shared" si="3"/>
        <v>1913</v>
      </c>
      <c r="D510" s="159">
        <f t="shared" si="356"/>
        <v>4780</v>
      </c>
      <c r="E510" s="162">
        <v>9.8</v>
      </c>
      <c r="F510" s="163">
        <v>1470.2624</v>
      </c>
      <c r="G510" s="163">
        <v>466.7348</v>
      </c>
      <c r="H510" s="163">
        <v>833.51690099</v>
      </c>
      <c r="I510" s="163">
        <v>1470.2624</v>
      </c>
      <c r="J510" s="163">
        <v>9.8</v>
      </c>
      <c r="K510" s="163">
        <v>9.8</v>
      </c>
      <c r="L510" s="163">
        <v>20.67</v>
      </c>
      <c r="M510" s="164">
        <v>13.14808879</v>
      </c>
      <c r="N510" s="19">
        <f t="shared" ref="N510:T510" si="511">F510/F509/$E510*$E509-1</f>
        <v>-0.01417225986</v>
      </c>
      <c r="O510" s="19">
        <f t="shared" si="511"/>
        <v>-0.006812051465</v>
      </c>
      <c r="P510" s="19">
        <f t="shared" si="511"/>
        <v>-0.005048131966</v>
      </c>
      <c r="Q510" s="19">
        <f t="shared" si="511"/>
        <v>-0.01417225986</v>
      </c>
      <c r="R510" s="19">
        <f t="shared" si="511"/>
        <v>0</v>
      </c>
      <c r="S510" s="19">
        <f t="shared" si="511"/>
        <v>0</v>
      </c>
      <c r="T510" s="19">
        <f t="shared" si="511"/>
        <v>-0.009710743878</v>
      </c>
      <c r="U510" s="166">
        <v>0.0</v>
      </c>
      <c r="V510" s="166">
        <v>0.0</v>
      </c>
      <c r="W510" s="19">
        <f t="array" ref="W510">mmult(N510:T510,'Parameters &amp; Main Results'!$B$6:$B$12)-'Parameters &amp; Main Results'!$B$16/12+mmult(U510:V510,'Parameters &amp; Main Results'!$B$14:$B$15)</f>
        <v>-0.01237387443</v>
      </c>
      <c r="X510" s="77">
        <f t="shared" si="5"/>
        <v>3555.256491</v>
      </c>
      <c r="Y510" s="77">
        <f>X510/offset(X510,'Parameters &amp; Main Results'!$B$32,0)</f>
        <v>26.52018244</v>
      </c>
      <c r="Z510" s="77">
        <f>sumproduct(X510:offset(X510,'Parameters &amp; Main Results'!$B$32-1,0) , 'Cash Flow Assist'!$P$11:offset('Cash Flow Assist'!$P$11,'Parameters &amp; Main Results'!$B$32-1,0)  )/offset(X510,'Parameters &amp; Main Results'!$B$32,0)</f>
        <v>8118.952659</v>
      </c>
      <c r="AA510" s="77">
        <f>sumproduct(X510:offset(X510,'Parameters &amp; Main Results'!$B$32-1,0),'Parameters &amp; Main Results'!$B$36:offset('Parameters &amp; Main Results'!$B$36,'Parameters &amp; Main Results'!$B$32-1,0)   )/offset(X510,'Parameters &amp; Main Results'!$B$32,0)</f>
        <v>1.209860416</v>
      </c>
      <c r="AB510" s="167">
        <f t="shared" si="6"/>
        <v>-0.07277929106</v>
      </c>
    </row>
    <row r="511">
      <c r="A511">
        <f t="shared" si="17"/>
        <v>2</v>
      </c>
      <c r="B511">
        <f t="shared" si="18"/>
        <v>1913</v>
      </c>
      <c r="C511" s="77">
        <f t="shared" si="3"/>
        <v>1913.083333</v>
      </c>
      <c r="D511" s="159">
        <f t="shared" si="356"/>
        <v>4808</v>
      </c>
      <c r="E511" s="162">
        <v>9.8</v>
      </c>
      <c r="F511" s="163">
        <v>1423.9296</v>
      </c>
      <c r="G511" s="163">
        <v>468.8596</v>
      </c>
      <c r="H511" s="163">
        <v>837.4413764</v>
      </c>
      <c r="I511" s="163">
        <v>1423.9296</v>
      </c>
      <c r="J511" s="163">
        <v>9.8</v>
      </c>
      <c r="K511" s="163">
        <v>9.8</v>
      </c>
      <c r="L511" s="163">
        <v>20.67</v>
      </c>
      <c r="M511" s="164">
        <v>12.68296052</v>
      </c>
      <c r="N511" s="19">
        <f t="shared" ref="N511:T511" si="512">F511/F510/$E511*$E510-1</f>
        <v>-0.03151328634</v>
      </c>
      <c r="O511" s="19">
        <f t="shared" si="512"/>
        <v>0.004552478195</v>
      </c>
      <c r="P511" s="19">
        <f t="shared" si="512"/>
        <v>0.004708333335</v>
      </c>
      <c r="Q511" s="19">
        <f t="shared" si="512"/>
        <v>-0.03151328634</v>
      </c>
      <c r="R511" s="19">
        <f t="shared" si="512"/>
        <v>0</v>
      </c>
      <c r="S511" s="19">
        <f t="shared" si="512"/>
        <v>0</v>
      </c>
      <c r="T511" s="19">
        <f t="shared" si="512"/>
        <v>0</v>
      </c>
      <c r="U511" s="166">
        <v>0.0</v>
      </c>
      <c r="V511" s="166">
        <v>0.0</v>
      </c>
      <c r="W511" s="19">
        <f t="array" ref="W511">mmult(N511:T511,'Parameters &amp; Main Results'!$B$6:$B$12)-'Parameters &amp; Main Results'!$B$16/12+mmult(U511:V511,'Parameters &amp; Main Results'!$B$14:$B$15)</f>
        <v>-0.02253851187</v>
      </c>
      <c r="X511" s="77">
        <f t="shared" si="5"/>
        <v>3599.799964</v>
      </c>
      <c r="Y511" s="77">
        <f>X511/offset(X511,'Parameters &amp; Main Results'!$B$32,0)</f>
        <v>26.39969841</v>
      </c>
      <c r="Z511" s="77">
        <f>sumproduct(X511:offset(X511,'Parameters &amp; Main Results'!$B$32-1,0) , 'Cash Flow Assist'!$P$11:offset('Cash Flow Assist'!$P$11,'Parameters &amp; Main Results'!$B$32-1,0)  )/offset(X511,'Parameters &amp; Main Results'!$B$32,0)</f>
        <v>7956.971008</v>
      </c>
      <c r="AA511" s="77">
        <f>sumproduct(X511:offset(X511,'Parameters &amp; Main Results'!$B$32-1,0),'Parameters &amp; Main Results'!$B$36:offset('Parameters &amp; Main Results'!$B$36,'Parameters &amp; Main Results'!$B$32-1,0)   )/offset(X511,'Parameters &amp; Main Results'!$B$32,0)</f>
        <v>1.184113075</v>
      </c>
      <c r="AB511" s="167">
        <f t="shared" si="6"/>
        <v>-0.1019990628</v>
      </c>
    </row>
    <row r="512">
      <c r="A512">
        <f t="shared" si="17"/>
        <v>3</v>
      </c>
      <c r="B512">
        <f t="shared" si="18"/>
        <v>1913</v>
      </c>
      <c r="C512" s="77">
        <f t="shared" si="3"/>
        <v>1913.166667</v>
      </c>
      <c r="D512" s="159">
        <f t="shared" si="356"/>
        <v>4839</v>
      </c>
      <c r="E512" s="162">
        <v>9.8</v>
      </c>
      <c r="F512" s="163">
        <v>1402.9152</v>
      </c>
      <c r="G512" s="163">
        <v>469.4556</v>
      </c>
      <c r="H512" s="163">
        <v>841.38432955</v>
      </c>
      <c r="I512" s="163">
        <v>1402.9152</v>
      </c>
      <c r="J512" s="163">
        <v>9.8</v>
      </c>
      <c r="K512" s="163">
        <v>9.8</v>
      </c>
      <c r="L512" s="163">
        <v>20.67</v>
      </c>
      <c r="M512" s="164">
        <v>12.44345352</v>
      </c>
      <c r="N512" s="19">
        <f t="shared" ref="N512:T512" si="513">F512/F511/$E512*$E511-1</f>
        <v>-0.01475803298</v>
      </c>
      <c r="O512" s="19">
        <f t="shared" si="513"/>
        <v>0.00127116945</v>
      </c>
      <c r="P512" s="19">
        <f t="shared" si="513"/>
        <v>0.004708333337</v>
      </c>
      <c r="Q512" s="19">
        <f t="shared" si="513"/>
        <v>-0.01475803298</v>
      </c>
      <c r="R512" s="19">
        <f t="shared" si="513"/>
        <v>0</v>
      </c>
      <c r="S512" s="19">
        <f t="shared" si="513"/>
        <v>0</v>
      </c>
      <c r="T512" s="19">
        <f t="shared" si="513"/>
        <v>0</v>
      </c>
      <c r="U512" s="166">
        <v>0.0</v>
      </c>
      <c r="V512" s="166">
        <v>0.0</v>
      </c>
      <c r="W512" s="19">
        <f t="array" ref="W512">mmult(N512:T512,'Parameters &amp; Main Results'!$B$6:$B$12)-'Parameters &amp; Main Results'!$B$16/12+mmult(U512:V512,'Parameters &amp; Main Results'!$B$14:$B$15)</f>
        <v>-0.01079239904</v>
      </c>
      <c r="X512" s="77">
        <f t="shared" si="5"/>
        <v>3682.804906</v>
      </c>
      <c r="Y512" s="77">
        <f>X512/offset(X512,'Parameters &amp; Main Results'!$B$32,0)</f>
        <v>26.09892342</v>
      </c>
      <c r="Z512" s="77">
        <f>sumproduct(X512:offset(X512,'Parameters &amp; Main Results'!$B$32-1,0) , 'Cash Flow Assist'!$P$11:offset('Cash Flow Assist'!$P$11,'Parameters &amp; Main Results'!$B$32-1,0)  )/offset(X512,'Parameters &amp; Main Results'!$B$32,0)</f>
        <v>7664.476836</v>
      </c>
      <c r="AA512" s="77">
        <f>sumproduct(X512:offset(X512,'Parameters &amp; Main Results'!$B$32-1,0),'Parameters &amp; Main Results'!$B$36:offset('Parameters &amp; Main Results'!$B$36,'Parameters &amp; Main Results'!$B$32-1,0)   )/offset(X512,'Parameters &amp; Main Results'!$B$32,0)</f>
        <v>1.139066111</v>
      </c>
      <c r="AB512" s="167">
        <f t="shared" si="6"/>
        <v>-0.1152517902</v>
      </c>
    </row>
    <row r="513">
      <c r="A513">
        <f t="shared" si="17"/>
        <v>4</v>
      </c>
      <c r="B513">
        <f t="shared" si="18"/>
        <v>1913</v>
      </c>
      <c r="C513" s="77">
        <f t="shared" si="3"/>
        <v>1913.25</v>
      </c>
      <c r="D513" s="159">
        <f t="shared" si="356"/>
        <v>4869</v>
      </c>
      <c r="E513" s="162">
        <v>9.8</v>
      </c>
      <c r="F513" s="163">
        <v>1407.3115</v>
      </c>
      <c r="G513" s="163">
        <v>469.2845</v>
      </c>
      <c r="H513" s="163">
        <v>845.34584743</v>
      </c>
      <c r="I513" s="163">
        <v>1407.3115</v>
      </c>
      <c r="J513" s="163">
        <v>9.8</v>
      </c>
      <c r="K513" s="163">
        <v>9.8</v>
      </c>
      <c r="L513" s="163">
        <v>20.67</v>
      </c>
      <c r="M513" s="164">
        <v>12.43306708</v>
      </c>
      <c r="N513" s="19">
        <f t="shared" ref="N513:T513" si="514">F513/F512/$E513*$E512-1</f>
        <v>0.00313368905</v>
      </c>
      <c r="O513" s="19">
        <f t="shared" si="514"/>
        <v>-0.0003644647119</v>
      </c>
      <c r="P513" s="19">
        <f t="shared" si="514"/>
        <v>0.004708333327</v>
      </c>
      <c r="Q513" s="19">
        <f t="shared" si="514"/>
        <v>0.00313368905</v>
      </c>
      <c r="R513" s="19">
        <f t="shared" si="514"/>
        <v>0</v>
      </c>
      <c r="S513" s="19">
        <f t="shared" si="514"/>
        <v>0</v>
      </c>
      <c r="T513" s="19">
        <f t="shared" si="514"/>
        <v>0</v>
      </c>
      <c r="U513" s="166">
        <v>0.0</v>
      </c>
      <c r="V513" s="166">
        <v>0.0</v>
      </c>
      <c r="W513" s="19">
        <f t="array" ref="W513">mmult(N513:T513,'Parameters &amp; Main Results'!$B$6:$B$12)-'Parameters &amp; Main Results'!$B$16/12+mmult(U513:V513,'Parameters &amp; Main Results'!$B$14:$B$15)</f>
        <v>0.002217483943</v>
      </c>
      <c r="X513" s="77">
        <f t="shared" si="5"/>
        <v>3722.984844</v>
      </c>
      <c r="Y513" s="77">
        <f>X513/offset(X513,'Parameters &amp; Main Results'!$B$32,0)</f>
        <v>26.15158743</v>
      </c>
      <c r="Z513" s="77">
        <f>sumproduct(X513:offset(X513,'Parameters &amp; Main Results'!$B$32-1,0) , 'Cash Flow Assist'!$P$11:offset('Cash Flow Assist'!$P$11,'Parameters &amp; Main Results'!$B$32-1,0)  )/offset(X513,'Parameters &amp; Main Results'!$B$32,0)</f>
        <v>7572.179536</v>
      </c>
      <c r="AA513" s="77">
        <f>sumproduct(X513:offset(X513,'Parameters &amp; Main Results'!$B$32-1,0),'Parameters &amp; Main Results'!$B$36:offset('Parameters &amp; Main Results'!$B$36,'Parameters &amp; Main Results'!$B$32-1,0)   )/offset(X513,'Parameters &amp; Main Results'!$B$32,0)</f>
        <v>1.124208327</v>
      </c>
      <c r="AB513" s="167">
        <f t="shared" si="6"/>
        <v>-0.1124792644</v>
      </c>
    </row>
    <row r="514">
      <c r="A514">
        <f t="shared" si="17"/>
        <v>5</v>
      </c>
      <c r="B514">
        <f t="shared" si="18"/>
        <v>1913</v>
      </c>
      <c r="C514" s="77">
        <f t="shared" si="3"/>
        <v>1913.333333</v>
      </c>
      <c r="D514" s="159">
        <f t="shared" si="356"/>
        <v>4900</v>
      </c>
      <c r="E514" s="162">
        <v>9.7</v>
      </c>
      <c r="F514" s="163">
        <v>1374.9215</v>
      </c>
      <c r="G514" s="163">
        <v>473.759</v>
      </c>
      <c r="H514" s="163">
        <v>849.32601746</v>
      </c>
      <c r="I514" s="163">
        <v>1374.9215</v>
      </c>
      <c r="J514" s="163">
        <v>9.7</v>
      </c>
      <c r="K514" s="163">
        <v>9.7</v>
      </c>
      <c r="L514" s="163">
        <v>20.67</v>
      </c>
      <c r="M514" s="164">
        <v>12.22140106</v>
      </c>
      <c r="N514" s="19">
        <f t="shared" ref="N514:T514" si="515">F514/F513/$E514*$E513-1</f>
        <v>-0.01294351076</v>
      </c>
      <c r="O514" s="19">
        <f t="shared" si="515"/>
        <v>0.01994230238</v>
      </c>
      <c r="P514" s="19">
        <f t="shared" si="515"/>
        <v>0.0150661512</v>
      </c>
      <c r="Q514" s="19">
        <f t="shared" si="515"/>
        <v>-0.01294351076</v>
      </c>
      <c r="R514" s="19">
        <f t="shared" si="515"/>
        <v>0</v>
      </c>
      <c r="S514" s="19">
        <f t="shared" si="515"/>
        <v>0</v>
      </c>
      <c r="T514" s="19">
        <f t="shared" si="515"/>
        <v>0.01030927835</v>
      </c>
      <c r="U514" s="166">
        <v>0.0</v>
      </c>
      <c r="V514" s="166">
        <v>0.0</v>
      </c>
      <c r="W514" s="19">
        <f t="array" ref="W514">mmult(N514:T514,'Parameters &amp; Main Results'!$B$6:$B$12)-'Parameters &amp; Main Results'!$B$16/12+mmult(U514:V514,'Parameters &amp; Main Results'!$B$14:$B$15)</f>
        <v>-0.004763724143</v>
      </c>
      <c r="X514" s="77">
        <f t="shared" si="5"/>
        <v>3714.747451</v>
      </c>
      <c r="Y514" s="77">
        <f>X514/offset(X514,'Parameters &amp; Main Results'!$B$32,0)</f>
        <v>25.21762242</v>
      </c>
      <c r="Z514" s="77">
        <f>sumproduct(X514:offset(X514,'Parameters &amp; Main Results'!$B$32-1,0) , 'Cash Flow Assist'!$P$11:offset('Cash Flow Assist'!$P$11,'Parameters &amp; Main Results'!$B$32-1,0)  )/offset(X514,'Parameters &amp; Main Results'!$B$32,0)</f>
        <v>7293.634815</v>
      </c>
      <c r="AA514" s="77">
        <f>sumproduct(X514:offset(X514,'Parameters &amp; Main Results'!$B$32-1,0),'Parameters &amp; Main Results'!$B$36:offset('Parameters &amp; Main Results'!$B$36,'Parameters &amp; Main Results'!$B$32-1,0)   )/offset(X514,'Parameters &amp; Main Results'!$B$32,0)</f>
        <v>1.080394358</v>
      </c>
      <c r="AB514" s="167">
        <f t="shared" si="6"/>
        <v>-0.1239668986</v>
      </c>
    </row>
    <row r="515">
      <c r="A515">
        <f t="shared" si="17"/>
        <v>6</v>
      </c>
      <c r="B515">
        <f t="shared" si="18"/>
        <v>1913</v>
      </c>
      <c r="C515" s="77">
        <f t="shared" si="3"/>
        <v>1913.416667</v>
      </c>
      <c r="D515" s="159">
        <f t="shared" si="356"/>
        <v>4930</v>
      </c>
      <c r="E515" s="162">
        <v>9.8</v>
      </c>
      <c r="F515" s="163">
        <v>1311.9105</v>
      </c>
      <c r="G515" s="163">
        <v>474.1016</v>
      </c>
      <c r="H515" s="163">
        <v>853.32492746</v>
      </c>
      <c r="I515" s="163">
        <v>1311.9105</v>
      </c>
      <c r="J515" s="163">
        <v>9.8</v>
      </c>
      <c r="K515" s="163">
        <v>9.8</v>
      </c>
      <c r="L515" s="163">
        <v>20.67</v>
      </c>
      <c r="M515" s="164">
        <v>11.49196285</v>
      </c>
      <c r="N515" s="19">
        <f t="shared" ref="N515:T515" si="516">F515/F514/$E515*$E514-1</f>
        <v>-0.05556523906</v>
      </c>
      <c r="O515" s="19">
        <f t="shared" si="516"/>
        <v>-0.009488308251</v>
      </c>
      <c r="P515" s="19">
        <f t="shared" si="516"/>
        <v>-0.005543792516</v>
      </c>
      <c r="Q515" s="19">
        <f t="shared" si="516"/>
        <v>-0.05556523906</v>
      </c>
      <c r="R515" s="19">
        <f t="shared" si="516"/>
        <v>0</v>
      </c>
      <c r="S515" s="19">
        <f t="shared" si="516"/>
        <v>0</v>
      </c>
      <c r="T515" s="19">
        <f t="shared" si="516"/>
        <v>-0.01020408163</v>
      </c>
      <c r="U515" s="166">
        <v>0.0</v>
      </c>
      <c r="V515" s="166">
        <v>0.0</v>
      </c>
      <c r="W515" s="19">
        <f t="array" ref="W515">mmult(N515:T515,'Parameters &amp; Main Results'!$B$6:$B$12)-'Parameters &amp; Main Results'!$B$16/12+mmult(U515:V515,'Parameters &amp; Main Results'!$B$14:$B$15)</f>
        <v>-0.04408767302</v>
      </c>
      <c r="X515" s="77">
        <f t="shared" si="5"/>
        <v>3732.528185</v>
      </c>
      <c r="Y515" s="77">
        <f>X515/offset(X515,'Parameters &amp; Main Results'!$B$32,0)</f>
        <v>24.84396165</v>
      </c>
      <c r="Z515" s="77">
        <f>sumproduct(X515:offset(X515,'Parameters &amp; Main Results'!$B$32-1,0) , 'Cash Flow Assist'!$P$11:offset('Cash Flow Assist'!$P$11,'Parameters &amp; Main Results'!$B$32-1,0)  )/offset(X515,'Parameters &amp; Main Results'!$B$32,0)</f>
        <v>7127.586616</v>
      </c>
      <c r="AA515" s="77">
        <f>sumproduct(X515:offset(X515,'Parameters &amp; Main Results'!$B$32-1,0),'Parameters &amp; Main Results'!$B$36:offset('Parameters &amp; Main Results'!$B$36,'Parameters &amp; Main Results'!$B$32-1,0)   )/offset(X515,'Parameters &amp; Main Results'!$B$32,0)</f>
        <v>1.0540239</v>
      </c>
      <c r="AB515" s="167">
        <f t="shared" si="6"/>
        <v>-0.1726438873</v>
      </c>
    </row>
    <row r="516">
      <c r="A516">
        <f t="shared" si="17"/>
        <v>7</v>
      </c>
      <c r="B516">
        <f t="shared" si="18"/>
        <v>1913</v>
      </c>
      <c r="C516" s="77">
        <f t="shared" si="3"/>
        <v>1913.5</v>
      </c>
      <c r="D516" s="159">
        <f t="shared" si="356"/>
        <v>4961</v>
      </c>
      <c r="E516" s="162">
        <v>9.9</v>
      </c>
      <c r="F516" s="163">
        <v>1335.8764</v>
      </c>
      <c r="G516" s="163">
        <v>464.0556</v>
      </c>
      <c r="H516" s="163">
        <v>857.34266566</v>
      </c>
      <c r="I516" s="163">
        <v>1335.8764</v>
      </c>
      <c r="J516" s="163">
        <v>9.9</v>
      </c>
      <c r="K516" s="163">
        <v>9.9</v>
      </c>
      <c r="L516" s="163">
        <v>20.67</v>
      </c>
      <c r="M516" s="164">
        <v>11.5340228</v>
      </c>
      <c r="N516" s="19">
        <f t="shared" ref="N516:T516" si="517">F516/F515/$E516*$E515-1</f>
        <v>0.007982403518</v>
      </c>
      <c r="O516" s="19">
        <f t="shared" si="517"/>
        <v>-0.03107652516</v>
      </c>
      <c r="P516" s="19">
        <f t="shared" si="517"/>
        <v>-0.00544023569</v>
      </c>
      <c r="Q516" s="19">
        <f t="shared" si="517"/>
        <v>0.007982403518</v>
      </c>
      <c r="R516" s="19">
        <f t="shared" si="517"/>
        <v>0</v>
      </c>
      <c r="S516" s="19">
        <f t="shared" si="517"/>
        <v>0</v>
      </c>
      <c r="T516" s="19">
        <f t="shared" si="517"/>
        <v>-0.0101010101</v>
      </c>
      <c r="U516" s="166">
        <v>0.0</v>
      </c>
      <c r="V516" s="166">
        <v>0.0</v>
      </c>
      <c r="W516" s="19">
        <f t="array" ref="W516">mmult(N516:T516,'Parameters &amp; Main Results'!$B$6:$B$12)-'Parameters &amp; Main Results'!$B$16/12+mmult(U516:V516,'Parameters &amp; Main Results'!$B$14:$B$15)</f>
        <v>-0.00182399532</v>
      </c>
      <c r="X516" s="77">
        <f t="shared" si="5"/>
        <v>3904.676276</v>
      </c>
      <c r="Y516" s="77">
        <f>X516/offset(X516,'Parameters &amp; Main Results'!$B$32,0)</f>
        <v>25.76719123</v>
      </c>
      <c r="Z516" s="77">
        <f>sumproduct(X516:offset(X516,'Parameters &amp; Main Results'!$B$32-1,0) , 'Cash Flow Assist'!$P$11:offset('Cash Flow Assist'!$P$11,'Parameters &amp; Main Results'!$B$32-1,0)  )/offset(X516,'Parameters &amp; Main Results'!$B$32,0)</f>
        <v>7042.899843</v>
      </c>
      <c r="AA516" s="77">
        <f>sumproduct(X516:offset(X516,'Parameters &amp; Main Results'!$B$32-1,0),'Parameters &amp; Main Results'!$B$36:offset('Parameters &amp; Main Results'!$B$36,'Parameters &amp; Main Results'!$B$32-1,0)   )/offset(X516,'Parameters &amp; Main Results'!$B$32,0)</f>
        <v>1.039688585</v>
      </c>
      <c r="AB516" s="167">
        <f t="shared" si="6"/>
        <v>-0.166039597</v>
      </c>
    </row>
    <row r="517">
      <c r="A517">
        <f t="shared" si="17"/>
        <v>8</v>
      </c>
      <c r="B517">
        <f t="shared" si="18"/>
        <v>1913</v>
      </c>
      <c r="C517" s="77">
        <f t="shared" si="3"/>
        <v>1913.583333</v>
      </c>
      <c r="D517" s="159">
        <f t="shared" si="356"/>
        <v>4992</v>
      </c>
      <c r="E517" s="162">
        <v>9.9</v>
      </c>
      <c r="F517" s="163">
        <v>1377.7931</v>
      </c>
      <c r="G517" s="163">
        <v>463.3646</v>
      </c>
      <c r="H517" s="163">
        <v>861.37932071</v>
      </c>
      <c r="I517" s="163">
        <v>1377.7931</v>
      </c>
      <c r="J517" s="163">
        <v>9.9</v>
      </c>
      <c r="K517" s="163">
        <v>9.9</v>
      </c>
      <c r="L517" s="163">
        <v>20.67</v>
      </c>
      <c r="M517" s="164">
        <v>11.84684054</v>
      </c>
      <c r="N517" s="19">
        <f t="shared" ref="N517:T517" si="518">F517/F516/$E517*$E516-1</f>
        <v>0.03137767835</v>
      </c>
      <c r="O517" s="19">
        <f t="shared" si="518"/>
        <v>-0.001489045709</v>
      </c>
      <c r="P517" s="19">
        <f t="shared" si="518"/>
        <v>0.004708333332</v>
      </c>
      <c r="Q517" s="19">
        <f t="shared" si="518"/>
        <v>0.03137767835</v>
      </c>
      <c r="R517" s="19">
        <f t="shared" si="518"/>
        <v>0</v>
      </c>
      <c r="S517" s="19">
        <f t="shared" si="518"/>
        <v>0</v>
      </c>
      <c r="T517" s="19">
        <f t="shared" si="518"/>
        <v>0</v>
      </c>
      <c r="U517" s="166">
        <v>0.0</v>
      </c>
      <c r="V517" s="166">
        <v>0.0</v>
      </c>
      <c r="W517" s="19">
        <f t="array" ref="W517">mmult(N517:T517,'Parameters &amp; Main Results'!$B$6:$B$12)-'Parameters &amp; Main Results'!$B$16/12+mmult(U517:V517,'Parameters &amp; Main Results'!$B$14:$B$15)</f>
        <v>0.02311933067</v>
      </c>
      <c r="X517" s="77">
        <f t="shared" si="5"/>
        <v>3911.811402</v>
      </c>
      <c r="Y517" s="77">
        <f>X517/offset(X517,'Parameters &amp; Main Results'!$B$32,0)</f>
        <v>26.41473276</v>
      </c>
      <c r="Z517" s="77">
        <f>sumproduct(X517:offset(X517,'Parameters &amp; Main Results'!$B$32-1,0) , 'Cash Flow Assist'!$P$11:offset('Cash Flow Assist'!$P$11,'Parameters &amp; Main Results'!$B$32-1,0)  )/offset(X517,'Parameters &amp; Main Results'!$B$32,0)</f>
        <v>7181.37886</v>
      </c>
      <c r="AA517" s="77">
        <f>sumproduct(X517:offset(X517,'Parameters &amp; Main Results'!$B$32-1,0),'Parameters &amp; Main Results'!$B$36:offset('Parameters &amp; Main Results'!$B$36,'Parameters &amp; Main Results'!$B$32-1,0)   )/offset(X517,'Parameters &amp; Main Results'!$B$32,0)</f>
        <v>1.05931813</v>
      </c>
      <c r="AB517" s="167">
        <f t="shared" si="6"/>
        <v>-0.1398718557</v>
      </c>
    </row>
    <row r="518">
      <c r="A518">
        <f t="shared" si="17"/>
        <v>9</v>
      </c>
      <c r="B518">
        <f t="shared" si="18"/>
        <v>1913</v>
      </c>
      <c r="C518" s="77">
        <f t="shared" si="3"/>
        <v>1913.666667</v>
      </c>
      <c r="D518" s="159">
        <f t="shared" si="356"/>
        <v>5022</v>
      </c>
      <c r="E518" s="162">
        <v>10.0</v>
      </c>
      <c r="F518" s="163">
        <v>1397.0614</v>
      </c>
      <c r="G518" s="163">
        <v>462.6647</v>
      </c>
      <c r="H518" s="163">
        <v>865.43498168</v>
      </c>
      <c r="I518" s="163">
        <v>1397.0614</v>
      </c>
      <c r="J518" s="163">
        <v>10.0</v>
      </c>
      <c r="K518" s="163">
        <v>10.0</v>
      </c>
      <c r="L518" s="163">
        <v>20.67</v>
      </c>
      <c r="M518" s="164">
        <v>11.84331683</v>
      </c>
      <c r="N518" s="19">
        <f t="shared" ref="N518:T518" si="519">F518/F517/$E518*$E517-1</f>
        <v>0.003845051917</v>
      </c>
      <c r="O518" s="19">
        <f t="shared" si="519"/>
        <v>-0.01149536887</v>
      </c>
      <c r="P518" s="19">
        <f t="shared" si="519"/>
        <v>-0.005338749998</v>
      </c>
      <c r="Q518" s="19">
        <f t="shared" si="519"/>
        <v>0.003845051917</v>
      </c>
      <c r="R518" s="19">
        <f t="shared" si="519"/>
        <v>0</v>
      </c>
      <c r="S518" s="19">
        <f t="shared" si="519"/>
        <v>0</v>
      </c>
      <c r="T518" s="19">
        <f t="shared" si="519"/>
        <v>-0.01</v>
      </c>
      <c r="U518" s="166">
        <v>0.0</v>
      </c>
      <c r="V518" s="166">
        <v>0.0</v>
      </c>
      <c r="W518" s="19">
        <f t="array" ref="W518">mmult(N518:T518,'Parameters &amp; Main Results'!$B$6:$B$12)-'Parameters &amp; Main Results'!$B$16/12+mmult(U518:V518,'Parameters &amp; Main Results'!$B$14:$B$15)</f>
        <v>-0.00003171994754</v>
      </c>
      <c r="X518" s="77">
        <f t="shared" si="5"/>
        <v>3823.41657</v>
      </c>
      <c r="Y518" s="77">
        <f>X518/offset(X518,'Parameters &amp; Main Results'!$B$32,0)</f>
        <v>24.82898728</v>
      </c>
      <c r="Z518" s="77">
        <f>sumproduct(X518:offset(X518,'Parameters &amp; Main Results'!$B$32-1,0) , 'Cash Flow Assist'!$P$11:offset('Cash Flow Assist'!$P$11,'Parameters &amp; Main Results'!$B$32-1,0)  )/offset(X518,'Parameters &amp; Main Results'!$B$32,0)</f>
        <v>6881.882128</v>
      </c>
      <c r="AA518" s="77">
        <f>sumproduct(X518:offset(X518,'Parameters &amp; Main Results'!$B$32-1,0),'Parameters &amp; Main Results'!$B$36:offset('Parameters &amp; Main Results'!$B$36,'Parameters &amp; Main Results'!$B$32-1,0)   )/offset(X518,'Parameters &amp; Main Results'!$B$32,0)</f>
        <v>1.014848596</v>
      </c>
      <c r="AB518" s="167">
        <f t="shared" si="6"/>
        <v>-0.1365646183</v>
      </c>
    </row>
    <row r="519">
      <c r="A519">
        <f t="shared" si="17"/>
        <v>10</v>
      </c>
      <c r="B519">
        <f t="shared" si="18"/>
        <v>1913</v>
      </c>
      <c r="C519" s="77">
        <f t="shared" si="3"/>
        <v>1913.75</v>
      </c>
      <c r="D519" s="159">
        <f t="shared" si="356"/>
        <v>5053</v>
      </c>
      <c r="E519" s="162">
        <v>10.0</v>
      </c>
      <c r="F519" s="163">
        <v>1358.8377</v>
      </c>
      <c r="G519" s="163">
        <v>460.6584</v>
      </c>
      <c r="H519" s="163">
        <v>869.50973805</v>
      </c>
      <c r="I519" s="163">
        <v>1358.8377</v>
      </c>
      <c r="J519" s="163">
        <v>10.0</v>
      </c>
      <c r="K519" s="163">
        <v>10.0</v>
      </c>
      <c r="L519" s="163">
        <v>20.67</v>
      </c>
      <c r="M519" s="164">
        <v>11.47149024</v>
      </c>
      <c r="N519" s="19">
        <f t="shared" ref="N519:T519" si="520">F519/F518/$E519*$E518-1</f>
        <v>-0.02736007165</v>
      </c>
      <c r="O519" s="19">
        <f t="shared" si="520"/>
        <v>-0.004336401718</v>
      </c>
      <c r="P519" s="19">
        <f t="shared" si="520"/>
        <v>0.004708333331</v>
      </c>
      <c r="Q519" s="19">
        <f t="shared" si="520"/>
        <v>-0.02736007165</v>
      </c>
      <c r="R519" s="19">
        <f t="shared" si="520"/>
        <v>0</v>
      </c>
      <c r="S519" s="19">
        <f t="shared" si="520"/>
        <v>0</v>
      </c>
      <c r="T519" s="19">
        <f t="shared" si="520"/>
        <v>0</v>
      </c>
      <c r="U519" s="166">
        <v>0.0</v>
      </c>
      <c r="V519" s="166">
        <v>0.0</v>
      </c>
      <c r="W519" s="19">
        <f t="array" ref="W519">mmult(N519:T519,'Parameters &amp; Main Results'!$B$6:$B$12)-'Parameters &amp; Main Results'!$B$16/12+mmult(U519:V519,'Parameters &amp; Main Results'!$B$14:$B$15)</f>
        <v>-0.02164582083</v>
      </c>
      <c r="X519" s="77">
        <f t="shared" si="5"/>
        <v>3823.537853</v>
      </c>
      <c r="Y519" s="77">
        <f>X519/offset(X519,'Parameters &amp; Main Results'!$B$32,0)</f>
        <v>25.70473566</v>
      </c>
      <c r="Z519" s="77">
        <f>sumproduct(X519:offset(X519,'Parameters &amp; Main Results'!$B$32-1,0) , 'Cash Flow Assist'!$P$11:offset('Cash Flow Assist'!$P$11,'Parameters &amp; Main Results'!$B$32-1,0)  )/offset(X519,'Parameters &amp; Main Results'!$B$32,0)</f>
        <v>7099.719752</v>
      </c>
      <c r="AA519" s="77">
        <f>sumproduct(X519:offset(X519,'Parameters &amp; Main Results'!$B$32-1,0),'Parameters &amp; Main Results'!$B$36:offset('Parameters &amp; Main Results'!$B$36,'Parameters &amp; Main Results'!$B$32-1,0)   )/offset(X519,'Parameters &amp; Main Results'!$B$32,0)</f>
        <v>1.04645714</v>
      </c>
      <c r="AB519" s="167">
        <f t="shared" si="6"/>
        <v>-0.1601882722</v>
      </c>
    </row>
    <row r="520">
      <c r="A520">
        <f t="shared" si="17"/>
        <v>11</v>
      </c>
      <c r="B520">
        <f t="shared" si="18"/>
        <v>1913</v>
      </c>
      <c r="C520" s="77">
        <f t="shared" si="3"/>
        <v>1913.833333</v>
      </c>
      <c r="D520" s="159">
        <f t="shared" si="356"/>
        <v>5083</v>
      </c>
      <c r="E520" s="162">
        <v>10.1</v>
      </c>
      <c r="F520" s="163">
        <v>1330.5815</v>
      </c>
      <c r="G520" s="163">
        <v>467.5842</v>
      </c>
      <c r="H520" s="163">
        <v>873.60367974</v>
      </c>
      <c r="I520" s="163">
        <v>1330.5815</v>
      </c>
      <c r="J520" s="163">
        <v>10.1</v>
      </c>
      <c r="K520" s="163">
        <v>10.1</v>
      </c>
      <c r="L520" s="163">
        <v>20.67</v>
      </c>
      <c r="M520" s="164">
        <v>11.07253785</v>
      </c>
      <c r="N520" s="19">
        <f t="shared" ref="N520:T520" si="521">F520/F519/$E520*$E519-1</f>
        <v>-0.03048949426</v>
      </c>
      <c r="O520" s="19">
        <f t="shared" si="521"/>
        <v>0.004984720707</v>
      </c>
      <c r="P520" s="19">
        <f t="shared" si="521"/>
        <v>-0.00523927392</v>
      </c>
      <c r="Q520" s="19">
        <f t="shared" si="521"/>
        <v>-0.03048949426</v>
      </c>
      <c r="R520" s="19">
        <f t="shared" si="521"/>
        <v>0</v>
      </c>
      <c r="S520" s="19">
        <f t="shared" si="521"/>
        <v>0</v>
      </c>
      <c r="T520" s="19">
        <f t="shared" si="521"/>
        <v>-0.009900990099</v>
      </c>
      <c r="U520" s="166">
        <v>0.0</v>
      </c>
      <c r="V520" s="166">
        <v>0.0</v>
      </c>
      <c r="W520" s="19">
        <f t="array" ref="W520">mmult(N520:T520,'Parameters &amp; Main Results'!$B$6:$B$12)-'Parameters &amp; Main Results'!$B$16/12+mmult(U520:V520,'Parameters &amp; Main Results'!$B$14:$B$15)</f>
        <v>-0.02166260719</v>
      </c>
      <c r="X520" s="77">
        <f t="shared" si="5"/>
        <v>3908.13259</v>
      </c>
      <c r="Y520" s="77">
        <f>X520/offset(X520,'Parameters &amp; Main Results'!$B$32,0)</f>
        <v>26.19432096</v>
      </c>
      <c r="Z520" s="77">
        <f>sumproduct(X520:offset(X520,'Parameters &amp; Main Results'!$B$32-1,0) , 'Cash Flow Assist'!$P$11:offset('Cash Flow Assist'!$P$11,'Parameters &amp; Main Results'!$B$32-1,0)  )/offset(X520,'Parameters &amp; Main Results'!$B$32,0)</f>
        <v>7053.707927</v>
      </c>
      <c r="AA520" s="77">
        <f>sumproduct(X520:offset(X520,'Parameters &amp; Main Results'!$B$32-1,0),'Parameters &amp; Main Results'!$B$36:offset('Parameters &amp; Main Results'!$B$36,'Parameters &amp; Main Results'!$B$32-1,0)   )/offset(X520,'Parameters &amp; Main Results'!$B$32,0)</f>
        <v>1.039329027</v>
      </c>
      <c r="AB520" s="167">
        <f t="shared" si="6"/>
        <v>-0.1857937071</v>
      </c>
    </row>
    <row r="521">
      <c r="A521">
        <f t="shared" si="17"/>
        <v>12</v>
      </c>
      <c r="B521">
        <f t="shared" si="18"/>
        <v>1913</v>
      </c>
      <c r="C521" s="77">
        <f t="shared" si="3"/>
        <v>1913.916667</v>
      </c>
      <c r="D521" s="159">
        <f t="shared" si="356"/>
        <v>5114</v>
      </c>
      <c r="E521" s="162">
        <v>10.0</v>
      </c>
      <c r="F521" s="163">
        <v>1334.8865</v>
      </c>
      <c r="G521" s="163">
        <v>473.2109</v>
      </c>
      <c r="H521" s="163">
        <v>877.71689706</v>
      </c>
      <c r="I521" s="163">
        <v>1334.8865</v>
      </c>
      <c r="J521" s="163">
        <v>10.0</v>
      </c>
      <c r="K521" s="163">
        <v>10.0</v>
      </c>
      <c r="L521" s="163">
        <v>20.67</v>
      </c>
      <c r="M521" s="164">
        <v>11.17404087</v>
      </c>
      <c r="N521" s="19">
        <f t="shared" ref="N521:T521" si="522">F521/F520/$E521*$E520-1</f>
        <v>0.01326778179</v>
      </c>
      <c r="O521" s="19">
        <f t="shared" si="522"/>
        <v>0.02215389014</v>
      </c>
      <c r="P521" s="19">
        <f t="shared" si="522"/>
        <v>0.01475541666</v>
      </c>
      <c r="Q521" s="19">
        <f t="shared" si="522"/>
        <v>0.01326778179</v>
      </c>
      <c r="R521" s="19">
        <f t="shared" si="522"/>
        <v>0</v>
      </c>
      <c r="S521" s="19">
        <f t="shared" si="522"/>
        <v>0</v>
      </c>
      <c r="T521" s="19">
        <f t="shared" si="522"/>
        <v>0.01</v>
      </c>
      <c r="U521" s="166">
        <v>0.0</v>
      </c>
      <c r="V521" s="166">
        <v>0.0</v>
      </c>
      <c r="W521" s="19">
        <f t="array" ref="W521">mmult(N521:T521,'Parameters &amp; Main Results'!$B$6:$B$12)-'Parameters &amp; Main Results'!$B$16/12+mmult(U521:V521,'Parameters &amp; Main Results'!$B$14:$B$15)</f>
        <v>0.01544764221</v>
      </c>
      <c r="X521" s="77">
        <f t="shared" si="5"/>
        <v>3994.667503</v>
      </c>
      <c r="Y521" s="77">
        <f>X521/offset(X521,'Parameters &amp; Main Results'!$B$32,0)</f>
        <v>24.42536462</v>
      </c>
      <c r="Z521" s="77">
        <f>sumproduct(X521:offset(X521,'Parameters &amp; Main Results'!$B$32-1,0) , 'Cash Flow Assist'!$P$11:offset('Cash Flow Assist'!$P$11,'Parameters &amp; Main Results'!$B$32-1,0)  )/offset(X521,'Parameters &amp; Main Results'!$B$32,0)</f>
        <v>6411.889862</v>
      </c>
      <c r="AA521" s="77">
        <f>sumproduct(X521:offset(X521,'Parameters &amp; Main Results'!$B$32-1,0),'Parameters &amp; Main Results'!$B$36:offset('Parameters &amp; Main Results'!$B$36,'Parameters &amp; Main Results'!$B$32-1,0)   )/offset(X521,'Parameters &amp; Main Results'!$B$32,0)</f>
        <v>0.9447465321</v>
      </c>
      <c r="AB521" s="167">
        <f t="shared" si="6"/>
        <v>-0.1749909957</v>
      </c>
    </row>
    <row r="522">
      <c r="A522">
        <f t="shared" si="17"/>
        <v>1</v>
      </c>
      <c r="B522">
        <f t="shared" si="18"/>
        <v>1914</v>
      </c>
      <c r="C522" s="77">
        <f t="shared" si="3"/>
        <v>1914</v>
      </c>
      <c r="D522" s="159">
        <f t="shared" si="356"/>
        <v>5145</v>
      </c>
      <c r="E522" s="162">
        <v>10.0</v>
      </c>
      <c r="F522" s="163">
        <v>1395.5941</v>
      </c>
      <c r="G522" s="163">
        <v>478.8508</v>
      </c>
      <c r="H522" s="163">
        <v>881.11073573</v>
      </c>
      <c r="I522" s="163">
        <v>1395.5941</v>
      </c>
      <c r="J522" s="163">
        <v>10.0</v>
      </c>
      <c r="K522" s="163">
        <v>10.0</v>
      </c>
      <c r="L522" s="163">
        <v>20.67</v>
      </c>
      <c r="M522" s="164">
        <v>11.63609211</v>
      </c>
      <c r="N522" s="19">
        <f t="shared" ref="N522:T522" si="523">F522/F521/$E522*$E521-1</f>
        <v>0.04547772414</v>
      </c>
      <c r="O522" s="19">
        <f t="shared" si="523"/>
        <v>0.01191836452</v>
      </c>
      <c r="P522" s="19">
        <f t="shared" si="523"/>
        <v>0.003866666668</v>
      </c>
      <c r="Q522" s="19">
        <f t="shared" si="523"/>
        <v>0.04547772414</v>
      </c>
      <c r="R522" s="19">
        <f t="shared" si="523"/>
        <v>0</v>
      </c>
      <c r="S522" s="19">
        <f t="shared" si="523"/>
        <v>0</v>
      </c>
      <c r="T522" s="19">
        <f t="shared" si="523"/>
        <v>0</v>
      </c>
      <c r="U522" s="166">
        <v>0.0</v>
      </c>
      <c r="V522" s="166">
        <v>0.0</v>
      </c>
      <c r="W522" s="19">
        <f t="array" ref="W522">mmult(N522:T522,'Parameters &amp; Main Results'!$B$6:$B$12)-'Parameters &amp; Main Results'!$B$16/12+mmult(U522:V522,'Parameters &amp; Main Results'!$B$14:$B$15)</f>
        <v>0.03704621756</v>
      </c>
      <c r="X522" s="77">
        <f t="shared" si="5"/>
        <v>3933.898054</v>
      </c>
      <c r="Y522" s="77">
        <f>X522/offset(X522,'Parameters &amp; Main Results'!$B$32,0)</f>
        <v>24.13767662</v>
      </c>
      <c r="Z522" s="77">
        <f>sumproduct(X522:offset(X522,'Parameters &amp; Main Results'!$B$32-1,0) , 'Cash Flow Assist'!$P$11:offset('Cash Flow Assist'!$P$11,'Parameters &amp; Main Results'!$B$32-1,0)  )/offset(X522,'Parameters &amp; Main Results'!$B$32,0)</f>
        <v>6410.743935</v>
      </c>
      <c r="AA522" s="77">
        <f>sumproduct(X522:offset(X522,'Parameters &amp; Main Results'!$B$32-1,0),'Parameters &amp; Main Results'!$B$36:offset('Parameters &amp; Main Results'!$B$36,'Parameters &amp; Main Results'!$B$32-1,0)   )/offset(X522,'Parameters &amp; Main Results'!$B$32,0)</f>
        <v>0.9446978472</v>
      </c>
      <c r="AB522" s="167">
        <f t="shared" si="6"/>
        <v>-0.1374714638</v>
      </c>
    </row>
    <row r="523">
      <c r="A523">
        <f t="shared" si="17"/>
        <v>2</v>
      </c>
      <c r="B523">
        <f t="shared" si="18"/>
        <v>1914</v>
      </c>
      <c r="C523" s="77">
        <f t="shared" si="3"/>
        <v>1914.083333</v>
      </c>
      <c r="D523" s="159">
        <f t="shared" si="356"/>
        <v>5173</v>
      </c>
      <c r="E523" s="162">
        <v>9.9</v>
      </c>
      <c r="F523" s="163">
        <v>1419.933</v>
      </c>
      <c r="G523" s="163">
        <v>481.6064</v>
      </c>
      <c r="H523" s="163">
        <v>884.51769724</v>
      </c>
      <c r="I523" s="163">
        <v>1419.933</v>
      </c>
      <c r="J523" s="163">
        <v>9.9</v>
      </c>
      <c r="K523" s="163">
        <v>9.9</v>
      </c>
      <c r="L523" s="163">
        <v>20.67</v>
      </c>
      <c r="M523" s="164">
        <v>11.91023388</v>
      </c>
      <c r="N523" s="19">
        <f t="shared" ref="N523:T523" si="524">F523/F522/$E523*$E522-1</f>
        <v>0.02771698274</v>
      </c>
      <c r="O523" s="19">
        <f t="shared" si="524"/>
        <v>0.01591374831</v>
      </c>
      <c r="P523" s="19">
        <f t="shared" si="524"/>
        <v>0.01400673401</v>
      </c>
      <c r="Q523" s="19">
        <f t="shared" si="524"/>
        <v>0.02771698274</v>
      </c>
      <c r="R523" s="19">
        <f t="shared" si="524"/>
        <v>0</v>
      </c>
      <c r="S523" s="19">
        <f t="shared" si="524"/>
        <v>0</v>
      </c>
      <c r="T523" s="19">
        <f t="shared" si="524"/>
        <v>0.0101010101</v>
      </c>
      <c r="U523" s="166">
        <v>0.0</v>
      </c>
      <c r="V523" s="166">
        <v>0.0</v>
      </c>
      <c r="W523" s="19">
        <f t="array" ref="W523">mmult(N523:T523,'Parameters &amp; Main Results'!$B$6:$B$12)-'Parameters &amp; Main Results'!$B$16/12+mmult(U523:V523,'Parameters &amp; Main Results'!$B$14:$B$15)</f>
        <v>0.02472450746</v>
      </c>
      <c r="X523" s="77">
        <f t="shared" si="5"/>
        <v>3793.368113</v>
      </c>
      <c r="Y523" s="77">
        <f>X523/offset(X523,'Parameters &amp; Main Results'!$B$32,0)</f>
        <v>22.89498799</v>
      </c>
      <c r="Z523" s="77">
        <f>sumproduct(X523:offset(X523,'Parameters &amp; Main Results'!$B$32-1,0) , 'Cash Flow Assist'!$P$11:offset('Cash Flow Assist'!$P$11,'Parameters &amp; Main Results'!$B$32-1,0)  )/offset(X523,'Parameters &amp; Main Results'!$B$32,0)</f>
        <v>6283.204646</v>
      </c>
      <c r="AA523" s="77">
        <f>sumproduct(X523:offset(X523,'Parameters &amp; Main Results'!$B$32-1,0),'Parameters &amp; Main Results'!$B$36:offset('Parameters &amp; Main Results'!$B$36,'Parameters &amp; Main Results'!$B$32-1,0)   )/offset(X523,'Parameters &amp; Main Results'!$B$32,0)</f>
        <v>0.9260752558</v>
      </c>
      <c r="AB523" s="167">
        <f t="shared" si="6"/>
        <v>-0.1135647752</v>
      </c>
    </row>
    <row r="524">
      <c r="A524">
        <f t="shared" si="17"/>
        <v>3</v>
      </c>
      <c r="B524">
        <f t="shared" si="18"/>
        <v>1914</v>
      </c>
      <c r="C524" s="77">
        <f t="shared" si="3"/>
        <v>1914.166667</v>
      </c>
      <c r="D524" s="159">
        <f t="shared" si="356"/>
        <v>5204</v>
      </c>
      <c r="E524" s="162">
        <v>9.9</v>
      </c>
      <c r="F524" s="163">
        <v>1399.0624</v>
      </c>
      <c r="G524" s="163">
        <v>480.6153</v>
      </c>
      <c r="H524" s="163">
        <v>887.93783234</v>
      </c>
      <c r="I524" s="163">
        <v>1399.0624</v>
      </c>
      <c r="J524" s="163">
        <v>9.9</v>
      </c>
      <c r="K524" s="163">
        <v>9.9</v>
      </c>
      <c r="L524" s="163">
        <v>20.67</v>
      </c>
      <c r="M524" s="164">
        <v>11.68552602</v>
      </c>
      <c r="N524" s="19">
        <f t="shared" ref="N524:T524" si="525">F524/F523/$E524*$E523-1</f>
        <v>-0.01469829915</v>
      </c>
      <c r="O524" s="19">
        <f t="shared" si="525"/>
        <v>-0.002057904546</v>
      </c>
      <c r="P524" s="19">
        <f t="shared" si="525"/>
        <v>0.003866666671</v>
      </c>
      <c r="Q524" s="19">
        <f t="shared" si="525"/>
        <v>-0.01469829915</v>
      </c>
      <c r="R524" s="19">
        <f t="shared" si="525"/>
        <v>0</v>
      </c>
      <c r="S524" s="19">
        <f t="shared" si="525"/>
        <v>0</v>
      </c>
      <c r="T524" s="19">
        <f t="shared" si="525"/>
        <v>0</v>
      </c>
      <c r="U524" s="166">
        <v>0.0</v>
      </c>
      <c r="V524" s="166">
        <v>0.0</v>
      </c>
      <c r="W524" s="19">
        <f t="array" ref="W524">mmult(N524:T524,'Parameters &amp; Main Results'!$B$6:$B$12)-'Parameters &amp; Main Results'!$B$16/12+mmult(U524:V524,'Parameters &amp; Main Results'!$B$14:$B$15)</f>
        <v>-0.01157986716</v>
      </c>
      <c r="X524" s="77">
        <f t="shared" si="5"/>
        <v>3701.841896</v>
      </c>
      <c r="Y524" s="77">
        <f>X524/offset(X524,'Parameters &amp; Main Results'!$B$32,0)</f>
        <v>22.12299792</v>
      </c>
      <c r="Z524" s="77">
        <f>sumproduct(X524:offset(X524,'Parameters &amp; Main Results'!$B$32-1,0) , 'Cash Flow Assist'!$P$11:offset('Cash Flow Assist'!$P$11,'Parameters &amp; Main Results'!$B$32-1,0)  )/offset(X524,'Parameters &amp; Main Results'!$B$32,0)</f>
        <v>6199.77408</v>
      </c>
      <c r="AA524" s="77">
        <f>sumproduct(X524:offset(X524,'Parameters &amp; Main Results'!$B$32-1,0),'Parameters &amp; Main Results'!$B$36:offset('Parameters &amp; Main Results'!$B$36,'Parameters &amp; Main Results'!$B$32-1,0)   )/offset(X524,'Parameters &amp; Main Results'!$B$32,0)</f>
        <v>0.9135659863</v>
      </c>
      <c r="AB524" s="167">
        <f t="shared" si="6"/>
        <v>-0.1265938653</v>
      </c>
    </row>
    <row r="525">
      <c r="A525">
        <f t="shared" si="17"/>
        <v>4</v>
      </c>
      <c r="B525">
        <f t="shared" si="18"/>
        <v>1914</v>
      </c>
      <c r="C525" s="77">
        <f t="shared" si="3"/>
        <v>1914.25</v>
      </c>
      <c r="D525" s="159">
        <f t="shared" si="356"/>
        <v>5234</v>
      </c>
      <c r="E525" s="162">
        <v>9.8</v>
      </c>
      <c r="F525" s="163">
        <v>1371.3481</v>
      </c>
      <c r="G525" s="163">
        <v>478.3107</v>
      </c>
      <c r="H525" s="163">
        <v>891.37119196</v>
      </c>
      <c r="I525" s="163">
        <v>1371.3481</v>
      </c>
      <c r="J525" s="163">
        <v>9.8</v>
      </c>
      <c r="K525" s="163">
        <v>9.8</v>
      </c>
      <c r="L525" s="163">
        <v>20.67</v>
      </c>
      <c r="M525" s="164">
        <v>11.52266254</v>
      </c>
      <c r="N525" s="19">
        <f t="shared" ref="N525:T525" si="526">F525/F524/$E525*$E524-1</f>
        <v>-0.009807248083</v>
      </c>
      <c r="O525" s="19">
        <f t="shared" si="526"/>
        <v>0.00536004873</v>
      </c>
      <c r="P525" s="19">
        <f t="shared" si="526"/>
        <v>0.01411020408</v>
      </c>
      <c r="Q525" s="19">
        <f t="shared" si="526"/>
        <v>-0.009807248083</v>
      </c>
      <c r="R525" s="19">
        <f t="shared" si="526"/>
        <v>0</v>
      </c>
      <c r="S525" s="19">
        <f t="shared" si="526"/>
        <v>0</v>
      </c>
      <c r="T525" s="19">
        <f t="shared" si="526"/>
        <v>0.01020408163</v>
      </c>
      <c r="U525" s="166">
        <v>0.0</v>
      </c>
      <c r="V525" s="166">
        <v>0.0</v>
      </c>
      <c r="W525" s="19">
        <f t="array" ref="W525">mmult(N525:T525,'Parameters &amp; Main Results'!$B$6:$B$12)-'Parameters &amp; Main Results'!$B$16/12+mmult(U525:V525,'Parameters &amp; Main Results'!$B$14:$B$15)</f>
        <v>-0.006057090547</v>
      </c>
      <c r="X525" s="77">
        <f t="shared" si="5"/>
        <v>3745.210941</v>
      </c>
      <c r="Y525" s="77">
        <f>X525/offset(X525,'Parameters &amp; Main Results'!$B$32,0)</f>
        <v>21.68859261</v>
      </c>
      <c r="Z525" s="77">
        <f>sumproduct(X525:offset(X525,'Parameters &amp; Main Results'!$B$32-1,0) , 'Cash Flow Assist'!$P$11:offset('Cash Flow Assist'!$P$11,'Parameters &amp; Main Results'!$B$32-1,0)  )/offset(X525,'Parameters &amp; Main Results'!$B$32,0)</f>
        <v>5987.184565</v>
      </c>
      <c r="AA525" s="77">
        <f>sumproduct(X525:offset(X525,'Parameters &amp; Main Results'!$B$32-1,0),'Parameters &amp; Main Results'!$B$36:offset('Parameters &amp; Main Results'!$B$36,'Parameters &amp; Main Results'!$B$32-1,0)   )/offset(X525,'Parameters &amp; Main Results'!$B$32,0)</f>
        <v>0.8821034006</v>
      </c>
      <c r="AB525" s="167">
        <f t="shared" si="6"/>
        <v>-0.1351595759</v>
      </c>
    </row>
    <row r="526">
      <c r="A526">
        <f t="shared" si="17"/>
        <v>5</v>
      </c>
      <c r="B526">
        <f t="shared" si="18"/>
        <v>1914</v>
      </c>
      <c r="C526" s="77">
        <f t="shared" si="3"/>
        <v>1914.333333</v>
      </c>
      <c r="D526" s="159">
        <f t="shared" si="356"/>
        <v>5265</v>
      </c>
      <c r="E526" s="162">
        <v>9.9</v>
      </c>
      <c r="F526" s="163">
        <v>1385.7256</v>
      </c>
      <c r="G526" s="163">
        <v>479.2057</v>
      </c>
      <c r="H526" s="163">
        <v>894.81782723</v>
      </c>
      <c r="I526" s="163">
        <v>1385.7256</v>
      </c>
      <c r="J526" s="163">
        <v>9.9</v>
      </c>
      <c r="K526" s="163">
        <v>9.9</v>
      </c>
      <c r="L526" s="163">
        <v>20.67</v>
      </c>
      <c r="M526" s="164">
        <v>11.47900869</v>
      </c>
      <c r="N526" s="19">
        <f t="shared" ref="N526:T526" si="527">F526/F525/$E526*$E525-1</f>
        <v>0.0002772977315</v>
      </c>
      <c r="O526" s="19">
        <f t="shared" si="527"/>
        <v>-0.008248742117</v>
      </c>
      <c r="P526" s="19">
        <f t="shared" si="527"/>
        <v>-0.00627340068</v>
      </c>
      <c r="Q526" s="19">
        <f t="shared" si="527"/>
        <v>0.0002772977315</v>
      </c>
      <c r="R526" s="19">
        <f t="shared" si="527"/>
        <v>0</v>
      </c>
      <c r="S526" s="19">
        <f t="shared" si="527"/>
        <v>0</v>
      </c>
      <c r="T526" s="19">
        <f t="shared" si="527"/>
        <v>-0.0101010101</v>
      </c>
      <c r="U526" s="166">
        <v>0.0</v>
      </c>
      <c r="V526" s="166">
        <v>0.0</v>
      </c>
      <c r="W526" s="19">
        <f t="array" ref="W526">mmult(N526:T526,'Parameters &amp; Main Results'!$B$6:$B$12)-'Parameters &amp; Main Results'!$B$16/12+mmult(U526:V526,'Parameters &amp; Main Results'!$B$14:$B$15)</f>
        <v>-0.001895878897</v>
      </c>
      <c r="X526" s="77">
        <f t="shared" si="5"/>
        <v>3768.034266</v>
      </c>
      <c r="Y526" s="77">
        <f>X526/offset(X526,'Parameters &amp; Main Results'!$B$32,0)</f>
        <v>21.0387133</v>
      </c>
      <c r="Z526" s="77">
        <f>sumproduct(X526:offset(X526,'Parameters &amp; Main Results'!$B$32-1,0) , 'Cash Flow Assist'!$P$11:offset('Cash Flow Assist'!$P$11,'Parameters &amp; Main Results'!$B$32-1,0)  )/offset(X526,'Parameters &amp; Main Results'!$B$32,0)</f>
        <v>5752.658535</v>
      </c>
      <c r="AA526" s="77">
        <f>sumproduct(X526:offset(X526,'Parameters &amp; Main Results'!$B$32-1,0),'Parameters &amp; Main Results'!$B$36:offset('Parameters &amp; Main Results'!$B$36,'Parameters &amp; Main Results'!$B$32-1,0)   )/offset(X526,'Parameters &amp; Main Results'!$B$32,0)</f>
        <v>0.8469655332</v>
      </c>
      <c r="AB526" s="167">
        <f t="shared" si="6"/>
        <v>-0.1349197577</v>
      </c>
    </row>
    <row r="527">
      <c r="A527">
        <f t="shared" si="17"/>
        <v>6</v>
      </c>
      <c r="B527">
        <f t="shared" si="18"/>
        <v>1914</v>
      </c>
      <c r="C527" s="77">
        <f t="shared" si="3"/>
        <v>1914.416667</v>
      </c>
      <c r="D527" s="159">
        <f t="shared" si="356"/>
        <v>5295</v>
      </c>
      <c r="E527" s="162">
        <v>9.9</v>
      </c>
      <c r="F527" s="163">
        <v>1384.7669</v>
      </c>
      <c r="G527" s="163">
        <v>479.0141</v>
      </c>
      <c r="H527" s="163">
        <v>898.2777895</v>
      </c>
      <c r="I527" s="163">
        <v>1384.7669</v>
      </c>
      <c r="J527" s="163">
        <v>9.9</v>
      </c>
      <c r="K527" s="163">
        <v>9.9</v>
      </c>
      <c r="L527" s="163">
        <v>20.67</v>
      </c>
      <c r="M527" s="164">
        <v>11.42871517</v>
      </c>
      <c r="N527" s="19">
        <f t="shared" ref="N527:T527" si="528">F527/F526/$E527*$E526-1</f>
        <v>-0.000691839712</v>
      </c>
      <c r="O527" s="19">
        <f t="shared" si="528"/>
        <v>-0.0003998282992</v>
      </c>
      <c r="P527" s="19">
        <f t="shared" si="528"/>
        <v>0.003866666672</v>
      </c>
      <c r="Q527" s="19">
        <f t="shared" si="528"/>
        <v>-0.000691839712</v>
      </c>
      <c r="R527" s="19">
        <f t="shared" si="528"/>
        <v>0</v>
      </c>
      <c r="S527" s="19">
        <f t="shared" si="528"/>
        <v>0</v>
      </c>
      <c r="T527" s="19">
        <f t="shared" si="528"/>
        <v>0</v>
      </c>
      <c r="U527" s="166">
        <v>0.0</v>
      </c>
      <c r="V527" s="166">
        <v>0.0</v>
      </c>
      <c r="W527" s="19">
        <f t="array" ref="W527">mmult(N527:T527,'Parameters &amp; Main Results'!$B$6:$B$12)-'Parameters &amp; Main Results'!$B$16/12+mmult(U527:V527,'Parameters &amp; Main Results'!$B$14:$B$15)</f>
        <v>-0.0006605035255</v>
      </c>
      <c r="X527" s="77">
        <f t="shared" si="5"/>
        <v>3775.191572</v>
      </c>
      <c r="Y527" s="77">
        <f>X527/offset(X527,'Parameters &amp; Main Results'!$B$32,0)</f>
        <v>20.47106764</v>
      </c>
      <c r="Z527" s="77">
        <f>sumproduct(X527:offset(X527,'Parameters &amp; Main Results'!$B$32-1,0) , 'Cash Flow Assist'!$P$11:offset('Cash Flow Assist'!$P$11,'Parameters &amp; Main Results'!$B$32-1,0)  )/offset(X527,'Parameters &amp; Main Results'!$B$32,0)</f>
        <v>5567.372855</v>
      </c>
      <c r="AA527" s="77">
        <f>sumproduct(X527:offset(X527,'Parameters &amp; Main Results'!$B$32-1,0),'Parameters &amp; Main Results'!$B$36:offset('Parameters &amp; Main Results'!$B$36,'Parameters &amp; Main Results'!$B$32-1,0)   )/offset(X527,'Parameters &amp; Main Results'!$B$32,0)</f>
        <v>0.8191918326</v>
      </c>
      <c r="AB527" s="167">
        <f t="shared" si="6"/>
        <v>-0.1355182545</v>
      </c>
    </row>
    <row r="528">
      <c r="A528">
        <f t="shared" si="17"/>
        <v>7</v>
      </c>
      <c r="B528">
        <f t="shared" si="18"/>
        <v>1914</v>
      </c>
      <c r="C528" s="77">
        <f t="shared" si="3"/>
        <v>1914.5</v>
      </c>
      <c r="D528" s="159">
        <f t="shared" si="356"/>
        <v>5326</v>
      </c>
      <c r="E528" s="162">
        <v>10.0</v>
      </c>
      <c r="F528" s="163">
        <v>1313.9186</v>
      </c>
      <c r="G528" s="163">
        <v>477.7648</v>
      </c>
      <c r="H528" s="163">
        <v>901.75113029</v>
      </c>
      <c r="I528" s="163">
        <v>1313.9186</v>
      </c>
      <c r="J528" s="163">
        <v>10.0</v>
      </c>
      <c r="K528" s="163">
        <v>10.0</v>
      </c>
      <c r="L528" s="163">
        <v>20.67</v>
      </c>
      <c r="M528" s="164">
        <v>10.69434518</v>
      </c>
      <c r="N528" s="19">
        <f t="shared" ref="N528:T528" si="529">F528/F527/$E528*$E527-1</f>
        <v>-0.06065099187</v>
      </c>
      <c r="O528" s="19">
        <f t="shared" si="529"/>
        <v>-0.01258198454</v>
      </c>
      <c r="P528" s="19">
        <f t="shared" si="529"/>
        <v>-0.006171999996</v>
      </c>
      <c r="Q528" s="19">
        <f t="shared" si="529"/>
        <v>-0.06065099187</v>
      </c>
      <c r="R528" s="19">
        <f t="shared" si="529"/>
        <v>0</v>
      </c>
      <c r="S528" s="19">
        <f t="shared" si="529"/>
        <v>0</v>
      </c>
      <c r="T528" s="19">
        <f t="shared" si="529"/>
        <v>-0.01</v>
      </c>
      <c r="U528" s="166">
        <v>0.0</v>
      </c>
      <c r="V528" s="166">
        <v>0.0</v>
      </c>
      <c r="W528" s="19">
        <f t="array" ref="W528">mmult(N528:T528,'Parameters &amp; Main Results'!$B$6:$B$12)-'Parameters &amp; Main Results'!$B$16/12+mmult(U528:V528,'Parameters &amp; Main Results'!$B$14:$B$15)</f>
        <v>-0.04867540671</v>
      </c>
      <c r="X528" s="77">
        <f t="shared" si="5"/>
        <v>3777.686747</v>
      </c>
      <c r="Y528" s="77">
        <f>X528/offset(X528,'Parameters &amp; Main Results'!$B$32,0)</f>
        <v>20.13339692</v>
      </c>
      <c r="Z528" s="77">
        <f>sumproduct(X528:offset(X528,'Parameters &amp; Main Results'!$B$32-1,0) , 'Cash Flow Assist'!$P$11:offset('Cash Flow Assist'!$P$11,'Parameters &amp; Main Results'!$B$32-1,0)  )/offset(X528,'Parameters &amp; Main Results'!$B$32,0)</f>
        <v>5452.785059</v>
      </c>
      <c r="AA528" s="77">
        <f>sumproduct(X528:offset(X528,'Parameters &amp; Main Results'!$B$32-1,0),'Parameters &amp; Main Results'!$B$36:offset('Parameters &amp; Main Results'!$B$36,'Parameters &amp; Main Results'!$B$32-1,0)   )/offset(X528,'Parameters &amp; Main Results'!$B$32,0)</f>
        <v>0.8017212222</v>
      </c>
      <c r="AB528" s="167">
        <f t="shared" si="6"/>
        <v>-0.1879499298</v>
      </c>
    </row>
    <row r="529">
      <c r="A529">
        <f t="shared" si="17"/>
        <v>8</v>
      </c>
      <c r="B529">
        <f t="shared" si="18"/>
        <v>1914</v>
      </c>
      <c r="C529" s="77">
        <f t="shared" si="3"/>
        <v>1914.583333</v>
      </c>
      <c r="D529" s="159">
        <f t="shared" si="356"/>
        <v>5357</v>
      </c>
      <c r="E529" s="162">
        <v>10.2</v>
      </c>
      <c r="F529" s="163">
        <v>1204.6098</v>
      </c>
      <c r="G529" s="163">
        <v>479.1928</v>
      </c>
      <c r="H529" s="163">
        <v>905.23790132</v>
      </c>
      <c r="I529" s="163">
        <v>1204.6098</v>
      </c>
      <c r="J529" s="163">
        <v>10.2</v>
      </c>
      <c r="K529" s="163">
        <v>10.2</v>
      </c>
      <c r="L529" s="163">
        <v>20.67</v>
      </c>
      <c r="M529" s="164">
        <v>9.57672452</v>
      </c>
      <c r="N529" s="19">
        <f t="shared" ref="N529:T529" si="530">F529/F528/$E529*$E528-1</f>
        <v>-0.1011695854</v>
      </c>
      <c r="O529" s="19">
        <f t="shared" si="530"/>
        <v>-0.01667753098</v>
      </c>
      <c r="P529" s="19">
        <f t="shared" si="530"/>
        <v>-0.01581699347</v>
      </c>
      <c r="Q529" s="19">
        <f t="shared" si="530"/>
        <v>-0.1011695854</v>
      </c>
      <c r="R529" s="19">
        <f t="shared" si="530"/>
        <v>0</v>
      </c>
      <c r="S529" s="19">
        <f t="shared" si="530"/>
        <v>0</v>
      </c>
      <c r="T529" s="19">
        <f t="shared" si="530"/>
        <v>-0.01960784314</v>
      </c>
      <c r="U529" s="166">
        <v>0.0</v>
      </c>
      <c r="V529" s="166">
        <v>0.0</v>
      </c>
      <c r="W529" s="19">
        <f t="array" ref="W529">mmult(N529:T529,'Parameters &amp; Main Results'!$B$6:$B$12)-'Parameters &amp; Main Results'!$B$16/12+mmult(U529:V529,'Parameters &amp; Main Results'!$B$14:$B$15)</f>
        <v>-0.08008823846</v>
      </c>
      <c r="X529" s="77">
        <f t="shared" si="5"/>
        <v>3970.975599</v>
      </c>
      <c r="Y529" s="77">
        <f>X529/offset(X529,'Parameters &amp; Main Results'!$B$32,0)</f>
        <v>19.80430995</v>
      </c>
      <c r="Z529" s="77">
        <f>sumproduct(X529:offset(X529,'Parameters &amp; Main Results'!$B$32-1,0) , 'Cash Flow Assist'!$P$11:offset('Cash Flow Assist'!$P$11,'Parameters &amp; Main Results'!$B$32-1,0)  )/offset(X529,'Parameters &amp; Main Results'!$B$32,0)</f>
        <v>5084.674737</v>
      </c>
      <c r="AA529" s="77">
        <f>sumproduct(X529:offset(X529,'Parameters &amp; Main Results'!$B$32-1,0),'Parameters &amp; Main Results'!$B$36:offset('Parameters &amp; Main Results'!$B$36,'Parameters &amp; Main Results'!$B$32-1,0)   )/offset(X529,'Parameters &amp; Main Results'!$B$32,0)</f>
        <v>0.746896041</v>
      </c>
      <c r="AB529" s="167">
        <f t="shared" si="6"/>
        <v>-0.2701046988</v>
      </c>
    </row>
    <row r="530">
      <c r="A530">
        <f t="shared" si="17"/>
        <v>9</v>
      </c>
      <c r="B530">
        <f t="shared" si="18"/>
        <v>1914</v>
      </c>
      <c r="C530" s="77">
        <f t="shared" si="3"/>
        <v>1914.666667</v>
      </c>
      <c r="D530" s="159">
        <f t="shared" si="356"/>
        <v>5387</v>
      </c>
      <c r="E530" s="162">
        <v>10.2</v>
      </c>
      <c r="F530" s="163">
        <v>1209.9501</v>
      </c>
      <c r="G530" s="163">
        <v>480.6516</v>
      </c>
      <c r="H530" s="163">
        <v>908.73815454</v>
      </c>
      <c r="I530" s="163">
        <v>1209.9501</v>
      </c>
      <c r="J530" s="163">
        <v>10.2</v>
      </c>
      <c r="K530" s="163">
        <v>10.2</v>
      </c>
      <c r="L530" s="163">
        <v>20.67</v>
      </c>
      <c r="M530" s="164">
        <v>9.58443829</v>
      </c>
      <c r="N530" s="19">
        <f t="shared" ref="N530:T530" si="531">F530/F529/$E530*$E529-1</f>
        <v>0.004433219786</v>
      </c>
      <c r="O530" s="19">
        <f t="shared" si="531"/>
        <v>0.003044286141</v>
      </c>
      <c r="P530" s="19">
        <f t="shared" si="531"/>
        <v>0.003866666668</v>
      </c>
      <c r="Q530" s="19">
        <f t="shared" si="531"/>
        <v>0.004433219786</v>
      </c>
      <c r="R530" s="19">
        <f t="shared" si="531"/>
        <v>0</v>
      </c>
      <c r="S530" s="19">
        <f t="shared" si="531"/>
        <v>0</v>
      </c>
      <c r="T530" s="19">
        <f t="shared" si="531"/>
        <v>0</v>
      </c>
      <c r="U530" s="166">
        <v>0.0</v>
      </c>
      <c r="V530" s="166">
        <v>0.0</v>
      </c>
      <c r="W530" s="19">
        <f t="array" ref="W530">mmult(N530:T530,'Parameters &amp; Main Results'!$B$6:$B$12)-'Parameters &amp; Main Results'!$B$16/12+mmult(U530:V530,'Parameters &amp; Main Results'!$B$14:$B$15)</f>
        <v>0.004044319708</v>
      </c>
      <c r="X530" s="77">
        <f t="shared" si="5"/>
        <v>4316.691845</v>
      </c>
      <c r="Y530" s="77">
        <f>X530/offset(X530,'Parameters &amp; Main Results'!$B$32,0)</f>
        <v>19.8433127</v>
      </c>
      <c r="Z530" s="77">
        <f>sumproduct(X530:offset(X530,'Parameters &amp; Main Results'!$B$32-1,0) , 'Cash Flow Assist'!$P$11:offset('Cash Flow Assist'!$P$11,'Parameters &amp; Main Results'!$B$32-1,0)  )/offset(X530,'Parameters &amp; Main Results'!$B$32,0)</f>
        <v>4669.331529</v>
      </c>
      <c r="AA530" s="77">
        <f>sumproduct(X530:offset(X530,'Parameters &amp; Main Results'!$B$32-1,0),'Parameters &amp; Main Results'!$B$36:offset('Parameters &amp; Main Results'!$B$36,'Parameters &amp; Main Results'!$B$32-1,0)   )/offset(X530,'Parameters &amp; Main Results'!$B$32,0)</f>
        <v>0.6856845226</v>
      </c>
      <c r="AB530" s="167">
        <f t="shared" si="6"/>
        <v>-0.2668689125</v>
      </c>
    </row>
    <row r="531">
      <c r="A531">
        <f t="shared" si="17"/>
        <v>10</v>
      </c>
      <c r="B531">
        <f t="shared" si="18"/>
        <v>1914</v>
      </c>
      <c r="C531" s="77">
        <f t="shared" si="3"/>
        <v>1914.75</v>
      </c>
      <c r="D531" s="159">
        <f t="shared" si="356"/>
        <v>5418</v>
      </c>
      <c r="E531" s="162">
        <v>10.1</v>
      </c>
      <c r="F531" s="163">
        <v>1149.0878</v>
      </c>
      <c r="G531" s="163">
        <v>482.1015</v>
      </c>
      <c r="H531" s="163">
        <v>912.25194207</v>
      </c>
      <c r="I531" s="163">
        <v>1149.0878</v>
      </c>
      <c r="J531" s="163">
        <v>10.1</v>
      </c>
      <c r="K531" s="163">
        <v>10.1</v>
      </c>
      <c r="L531" s="163">
        <v>20.67</v>
      </c>
      <c r="M531" s="164">
        <v>9.15903252</v>
      </c>
      <c r="N531" s="19">
        <f t="shared" ref="N531:T531" si="532">F531/F530/$E531*$E530-1</f>
        <v>-0.04089854042</v>
      </c>
      <c r="O531" s="19">
        <f t="shared" si="532"/>
        <v>0.01294738679</v>
      </c>
      <c r="P531" s="19">
        <f t="shared" si="532"/>
        <v>0.01380594059</v>
      </c>
      <c r="Q531" s="19">
        <f t="shared" si="532"/>
        <v>-0.04089854042</v>
      </c>
      <c r="R531" s="19">
        <f t="shared" si="532"/>
        <v>0</v>
      </c>
      <c r="S531" s="19">
        <f t="shared" si="532"/>
        <v>0</v>
      </c>
      <c r="T531" s="19">
        <f t="shared" si="532"/>
        <v>0.009900990099</v>
      </c>
      <c r="U531" s="166">
        <v>0.0</v>
      </c>
      <c r="V531" s="166">
        <v>0.0</v>
      </c>
      <c r="W531" s="19">
        <f t="array" ref="W531">mmult(N531:T531,'Parameters &amp; Main Results'!$B$6:$B$12)-'Parameters &amp; Main Results'!$B$16/12+mmult(U531:V531,'Parameters &amp; Main Results'!$B$14:$B$15)</f>
        <v>-0.02747872528</v>
      </c>
      <c r="X531" s="77">
        <f t="shared" si="5"/>
        <v>4299.304085</v>
      </c>
      <c r="Y531" s="77">
        <f>X531/offset(X531,'Parameters &amp; Main Results'!$B$32,0)</f>
        <v>17.89604453</v>
      </c>
      <c r="Z531" s="77">
        <f>sumproduct(X531:offset(X531,'Parameters &amp; Main Results'!$B$32-1,0) , 'Cash Flow Assist'!$P$11:offset('Cash Flow Assist'!$P$11,'Parameters &amp; Main Results'!$B$32-1,0)  )/offset(X531,'Parameters &amp; Main Results'!$B$32,0)</f>
        <v>4211.087905</v>
      </c>
      <c r="AA531" s="77">
        <f>sumproduct(X531:offset(X531,'Parameters &amp; Main Results'!$B$32-1,0),'Parameters &amp; Main Results'!$B$36:offset('Parameters &amp; Main Results'!$B$36,'Parameters &amp; Main Results'!$B$32-1,0)   )/offset(X531,'Parameters &amp; Main Results'!$B$32,0)</f>
        <v>0.6183139036</v>
      </c>
      <c r="AB531" s="167">
        <f t="shared" si="6"/>
        <v>-0.2968529039</v>
      </c>
    </row>
    <row r="532">
      <c r="A532">
        <f t="shared" si="17"/>
        <v>11</v>
      </c>
      <c r="B532">
        <f t="shared" si="18"/>
        <v>1914</v>
      </c>
      <c r="C532" s="77">
        <f t="shared" si="3"/>
        <v>1914.833333</v>
      </c>
      <c r="D532" s="159">
        <f t="shared" si="356"/>
        <v>5448</v>
      </c>
      <c r="E532" s="162">
        <v>10.2</v>
      </c>
      <c r="F532" s="163">
        <v>1198.587</v>
      </c>
      <c r="G532" s="163">
        <v>483.5558</v>
      </c>
      <c r="H532" s="163">
        <v>915.77931625</v>
      </c>
      <c r="I532" s="163">
        <v>1198.587</v>
      </c>
      <c r="J532" s="163">
        <v>10.2</v>
      </c>
      <c r="K532" s="163">
        <v>10.2</v>
      </c>
      <c r="L532" s="163">
        <v>20.67</v>
      </c>
      <c r="M532" s="164">
        <v>9.42551356</v>
      </c>
      <c r="N532" s="19">
        <f t="shared" ref="N532:T532" si="533">F532/F531/$E532*$E531-1</f>
        <v>0.03285070737</v>
      </c>
      <c r="O532" s="19">
        <f t="shared" si="533"/>
        <v>-0.006816911246</v>
      </c>
      <c r="P532" s="19">
        <f t="shared" si="533"/>
        <v>-0.005975163394</v>
      </c>
      <c r="Q532" s="19">
        <f t="shared" si="533"/>
        <v>0.03285070737</v>
      </c>
      <c r="R532" s="19">
        <f t="shared" si="533"/>
        <v>0</v>
      </c>
      <c r="S532" s="19">
        <f t="shared" si="533"/>
        <v>0</v>
      </c>
      <c r="T532" s="19">
        <f t="shared" si="533"/>
        <v>-0.009803921569</v>
      </c>
      <c r="U532" s="166">
        <v>0.0</v>
      </c>
      <c r="V532" s="166">
        <v>0.0</v>
      </c>
      <c r="W532" s="19">
        <f t="array" ref="W532">mmult(N532:T532,'Parameters &amp; Main Results'!$B$6:$B$12)-'Parameters &amp; Main Results'!$B$16/12+mmult(U532:V532,'Parameters &amp; Main Results'!$B$14:$B$15)</f>
        <v>0.02289213605</v>
      </c>
      <c r="X532" s="77">
        <f t="shared" si="5"/>
        <v>4420.781526</v>
      </c>
      <c r="Y532" s="77">
        <f>X532/offset(X532,'Parameters &amp; Main Results'!$B$32,0)</f>
        <v>20.6318706</v>
      </c>
      <c r="Z532" s="77">
        <f>sumproduct(X532:offset(X532,'Parameters &amp; Main Results'!$B$32-1,0) , 'Cash Flow Assist'!$P$11:offset('Cash Flow Assist'!$P$11,'Parameters &amp; Main Results'!$B$32-1,0)  )/offset(X532,'Parameters &amp; Main Results'!$B$32,0)</f>
        <v>4702.501657</v>
      </c>
      <c r="AA532" s="77">
        <f>sumproduct(X532:offset(X532,'Parameters &amp; Main Results'!$B$32-1,0),'Parameters &amp; Main Results'!$B$36:offset('Parameters &amp; Main Results'!$B$36,'Parameters &amp; Main Results'!$B$32-1,0)   )/offset(X532,'Parameters &amp; Main Results'!$B$32,0)</f>
        <v>0.690649681</v>
      </c>
      <c r="AB532" s="167">
        <f t="shared" si="6"/>
        <v>-0.2737540244</v>
      </c>
    </row>
    <row r="533">
      <c r="A533">
        <f t="shared" si="17"/>
        <v>12</v>
      </c>
      <c r="B533">
        <f t="shared" si="18"/>
        <v>1914</v>
      </c>
      <c r="C533" s="77">
        <f t="shared" si="3"/>
        <v>1914.916667</v>
      </c>
      <c r="D533" s="159">
        <f t="shared" si="356"/>
        <v>5479</v>
      </c>
      <c r="E533" s="162">
        <v>10.1</v>
      </c>
      <c r="F533" s="163">
        <v>1285.7751</v>
      </c>
      <c r="G533" s="163">
        <v>481.7374</v>
      </c>
      <c r="H533" s="163">
        <v>919.3203296</v>
      </c>
      <c r="I533" s="163">
        <v>1285.7751</v>
      </c>
      <c r="J533" s="163">
        <v>10.1</v>
      </c>
      <c r="K533" s="163">
        <v>10.1</v>
      </c>
      <c r="L533" s="163">
        <v>20.67</v>
      </c>
      <c r="M533" s="164">
        <v>10.17221799</v>
      </c>
      <c r="N533" s="19">
        <f t="shared" ref="N533:T533" si="534">F533/F532/$E533*$E532-1</f>
        <v>0.0833636161</v>
      </c>
      <c r="O533" s="19">
        <f t="shared" si="534"/>
        <v>0.006103281623</v>
      </c>
      <c r="P533" s="19">
        <f t="shared" si="534"/>
        <v>0.01380594059</v>
      </c>
      <c r="Q533" s="19">
        <f t="shared" si="534"/>
        <v>0.0833636161</v>
      </c>
      <c r="R533" s="19">
        <f t="shared" si="534"/>
        <v>0</v>
      </c>
      <c r="S533" s="19">
        <f t="shared" si="534"/>
        <v>0</v>
      </c>
      <c r="T533" s="19">
        <f t="shared" si="534"/>
        <v>0.009900990099</v>
      </c>
      <c r="U533" s="166">
        <v>0.0</v>
      </c>
      <c r="V533" s="166">
        <v>0.0</v>
      </c>
      <c r="W533" s="19">
        <f t="array" ref="W533">mmult(N533:T533,'Parameters &amp; Main Results'!$B$6:$B$12)-'Parameters &amp; Main Results'!$B$16/12+mmult(U533:V533,'Parameters &amp; Main Results'!$B$14:$B$15)</f>
        <v>0.06400686582</v>
      </c>
      <c r="X533" s="77">
        <f t="shared" si="5"/>
        <v>4321.845256</v>
      </c>
      <c r="Y533" s="77">
        <f>X533/offset(X533,'Parameters &amp; Main Results'!$B$32,0)</f>
        <v>19.32255717</v>
      </c>
      <c r="Z533" s="77">
        <f>sumproduct(X533:offset(X533,'Parameters &amp; Main Results'!$B$32-1,0) , 'Cash Flow Assist'!$P$11:offset('Cash Flow Assist'!$P$11,'Parameters &amp; Main Results'!$B$32-1,0)  )/offset(X533,'Parameters &amp; Main Results'!$B$32,0)</f>
        <v>4486.089329</v>
      </c>
      <c r="AA533" s="77">
        <f>sumproduct(X533:offset(X533,'Parameters &amp; Main Results'!$B$32-1,0),'Parameters &amp; Main Results'!$B$36:offset('Parameters &amp; Main Results'!$B$36,'Parameters &amp; Main Results'!$B$32-1,0)   )/offset(X533,'Parameters &amp; Main Results'!$B$32,0)</f>
        <v>0.6592008198</v>
      </c>
      <c r="AB533" s="167">
        <f t="shared" si="6"/>
        <v>-0.2132115337</v>
      </c>
    </row>
    <row r="534">
      <c r="A534">
        <f t="shared" si="17"/>
        <v>1</v>
      </c>
      <c r="B534">
        <f t="shared" si="18"/>
        <v>1915</v>
      </c>
      <c r="C534" s="77">
        <f t="shared" si="3"/>
        <v>1915</v>
      </c>
      <c r="D534" s="159">
        <f t="shared" si="356"/>
        <v>5510</v>
      </c>
      <c r="E534" s="162">
        <v>10.1</v>
      </c>
      <c r="F534" s="163">
        <v>1314.6126</v>
      </c>
      <c r="G534" s="163">
        <v>484.2868</v>
      </c>
      <c r="H534" s="163">
        <v>922.11659561</v>
      </c>
      <c r="I534" s="163">
        <v>1314.6126</v>
      </c>
      <c r="J534" s="163">
        <v>10.1</v>
      </c>
      <c r="K534" s="163">
        <v>10.1</v>
      </c>
      <c r="L534" s="163">
        <v>20.67</v>
      </c>
      <c r="M534" s="164">
        <v>10.3598342</v>
      </c>
      <c r="N534" s="19">
        <f t="shared" ref="N534:T534" si="535">F534/F533/$E534*$E533-1</f>
        <v>0.02242810582</v>
      </c>
      <c r="O534" s="19">
        <f t="shared" si="535"/>
        <v>0.005292094822</v>
      </c>
      <c r="P534" s="19">
        <f t="shared" si="535"/>
        <v>0.003041666675</v>
      </c>
      <c r="Q534" s="19">
        <f t="shared" si="535"/>
        <v>0.02242810582</v>
      </c>
      <c r="R534" s="19">
        <f t="shared" si="535"/>
        <v>0</v>
      </c>
      <c r="S534" s="19">
        <f t="shared" si="535"/>
        <v>0</v>
      </c>
      <c r="T534" s="19">
        <f t="shared" si="535"/>
        <v>0</v>
      </c>
      <c r="U534" s="166">
        <v>0.0</v>
      </c>
      <c r="V534" s="166">
        <v>0.0</v>
      </c>
      <c r="W534" s="19">
        <f t="array" ref="W534">mmult(N534:T534,'Parameters &amp; Main Results'!$B$6:$B$12)-'Parameters &amp; Main Results'!$B$16/12+mmult(U534:V534,'Parameters &amp; Main Results'!$B$14:$B$15)</f>
        <v>0.0181024364</v>
      </c>
      <c r="X534" s="77">
        <f t="shared" si="5"/>
        <v>4061.858429</v>
      </c>
      <c r="Y534" s="77">
        <f>X534/offset(X534,'Parameters &amp; Main Results'!$B$32,0)</f>
        <v>17.91000365</v>
      </c>
      <c r="Z534" s="77">
        <f>sumproduct(X534:offset(X534,'Parameters &amp; Main Results'!$B$32-1,0) , 'Cash Flow Assist'!$P$11:offset('Cash Flow Assist'!$P$11,'Parameters &amp; Main Results'!$B$32-1,0)  )/offset(X534,'Parameters &amp; Main Results'!$B$32,0)</f>
        <v>4406.218176</v>
      </c>
      <c r="AA534" s="77">
        <f>sumproduct(X534:offset(X534,'Parameters &amp; Main Results'!$B$32-1,0),'Parameters &amp; Main Results'!$B$36:offset('Parameters &amp; Main Results'!$B$36,'Parameters &amp; Main Results'!$B$32-1,0)   )/offset(X534,'Parameters &amp; Main Results'!$B$32,0)</f>
        <v>0.6475656428</v>
      </c>
      <c r="AB534" s="167">
        <f t="shared" si="6"/>
        <v>-0.1955653587</v>
      </c>
    </row>
    <row r="535">
      <c r="A535">
        <f t="shared" si="17"/>
        <v>2</v>
      </c>
      <c r="B535">
        <f t="shared" si="18"/>
        <v>1915</v>
      </c>
      <c r="C535" s="77">
        <f t="shared" si="3"/>
        <v>1915.083333</v>
      </c>
      <c r="D535" s="159">
        <f t="shared" si="356"/>
        <v>5538</v>
      </c>
      <c r="E535" s="162">
        <v>10.0</v>
      </c>
      <c r="F535" s="163">
        <v>1303.1659</v>
      </c>
      <c r="G535" s="163">
        <v>485.7543</v>
      </c>
      <c r="H535" s="163">
        <v>924.92136692</v>
      </c>
      <c r="I535" s="163">
        <v>1303.1659</v>
      </c>
      <c r="J535" s="163">
        <v>10.0</v>
      </c>
      <c r="K535" s="163">
        <v>10.0</v>
      </c>
      <c r="L535" s="163">
        <v>20.67</v>
      </c>
      <c r="M535" s="164">
        <v>10.32978621</v>
      </c>
      <c r="N535" s="19">
        <f t="shared" ref="N535:T535" si="536">F535/F534/$E535*$E534-1</f>
        <v>0.0012056472</v>
      </c>
      <c r="O535" s="19">
        <f t="shared" si="536"/>
        <v>0.01306053149</v>
      </c>
      <c r="P535" s="19">
        <f t="shared" si="536"/>
        <v>0.01307208333</v>
      </c>
      <c r="Q535" s="19">
        <f t="shared" si="536"/>
        <v>0.0012056472</v>
      </c>
      <c r="R535" s="19">
        <f t="shared" si="536"/>
        <v>0</v>
      </c>
      <c r="S535" s="19">
        <f t="shared" si="536"/>
        <v>0</v>
      </c>
      <c r="T535" s="19">
        <f t="shared" si="536"/>
        <v>0.01</v>
      </c>
      <c r="U535" s="166">
        <v>0.0</v>
      </c>
      <c r="V535" s="166">
        <v>0.0</v>
      </c>
      <c r="W535" s="19">
        <f t="array" ref="W535">mmult(N535:T535,'Parameters &amp; Main Results'!$B$6:$B$12)-'Parameters &amp; Main Results'!$B$16/12+mmult(U535:V535,'Parameters &amp; Main Results'!$B$14:$B$15)</f>
        <v>0.004127701605</v>
      </c>
      <c r="X535" s="77">
        <f t="shared" si="5"/>
        <v>3989.636292</v>
      </c>
      <c r="Y535" s="77">
        <f>X535/offset(X535,'Parameters &amp; Main Results'!$B$32,0)</f>
        <v>19.1100244</v>
      </c>
      <c r="Z535" s="77">
        <f>sumproduct(X535:offset(X535,'Parameters &amp; Main Results'!$B$32-1,0) , 'Cash Flow Assist'!$P$11:offset('Cash Flow Assist'!$P$11,'Parameters &amp; Main Results'!$B$32-1,0)  )/offset(X535,'Parameters &amp; Main Results'!$B$32,0)</f>
        <v>4768.185224</v>
      </c>
      <c r="AA535" s="77">
        <f>sumproduct(X535:offset(X535,'Parameters &amp; Main Results'!$B$32-1,0),'Parameters &amp; Main Results'!$B$36:offset('Parameters &amp; Main Results'!$B$36,'Parameters &amp; Main Results'!$B$32-1,0)   )/offset(X535,'Parameters &amp; Main Results'!$B$32,0)</f>
        <v>0.7007432634</v>
      </c>
      <c r="AB535" s="167">
        <f t="shared" si="6"/>
        <v>-0.1945954943</v>
      </c>
    </row>
    <row r="536">
      <c r="A536">
        <f t="shared" si="17"/>
        <v>3</v>
      </c>
      <c r="B536">
        <f t="shared" si="18"/>
        <v>1915</v>
      </c>
      <c r="C536" s="77">
        <f t="shared" si="3"/>
        <v>1915.166667</v>
      </c>
      <c r="D536" s="159">
        <f t="shared" si="356"/>
        <v>5569</v>
      </c>
      <c r="E536" s="162">
        <v>9.9</v>
      </c>
      <c r="F536" s="163">
        <v>1342.7315</v>
      </c>
      <c r="G536" s="163">
        <v>491.0906</v>
      </c>
      <c r="H536" s="163">
        <v>927.73466941</v>
      </c>
      <c r="I536" s="163">
        <v>1342.7315</v>
      </c>
      <c r="J536" s="163">
        <v>9.9</v>
      </c>
      <c r="K536" s="163">
        <v>9.9</v>
      </c>
      <c r="L536" s="163">
        <v>20.67</v>
      </c>
      <c r="M536" s="164">
        <v>10.70701319</v>
      </c>
      <c r="N536" s="19">
        <f t="shared" ref="N536:T536" si="537">F536/F535/$E536*$E535-1</f>
        <v>0.04076882647</v>
      </c>
      <c r="O536" s="19">
        <f t="shared" si="537"/>
        <v>0.02119757069</v>
      </c>
      <c r="P536" s="19">
        <f t="shared" si="537"/>
        <v>0.01317340067</v>
      </c>
      <c r="Q536" s="19">
        <f t="shared" si="537"/>
        <v>0.04076882647</v>
      </c>
      <c r="R536" s="19">
        <f t="shared" si="537"/>
        <v>0</v>
      </c>
      <c r="S536" s="19">
        <f t="shared" si="537"/>
        <v>0</v>
      </c>
      <c r="T536" s="19">
        <f t="shared" si="537"/>
        <v>0.0101010101</v>
      </c>
      <c r="U536" s="166">
        <v>0.0</v>
      </c>
      <c r="V536" s="166">
        <v>0.0</v>
      </c>
      <c r="W536" s="19">
        <f t="array" ref="W536">mmult(N536:T536,'Parameters &amp; Main Results'!$B$6:$B$12)-'Parameters &amp; Main Results'!$B$16/12+mmult(U536:V536,'Parameters &amp; Main Results'!$B$14:$B$15)</f>
        <v>0.03583434586</v>
      </c>
      <c r="X536" s="77">
        <f t="shared" si="5"/>
        <v>3973.235959</v>
      </c>
      <c r="Y536" s="77">
        <f>X536/offset(X536,'Parameters &amp; Main Results'!$B$32,0)</f>
        <v>19.88106772</v>
      </c>
      <c r="Z536" s="77">
        <f>sumproduct(X536:offset(X536,'Parameters &amp; Main Results'!$B$32-1,0) , 'Cash Flow Assist'!$P$11:offset('Cash Flow Assist'!$P$11,'Parameters &amp; Main Results'!$B$32-1,0)  )/offset(X536,'Parameters &amp; Main Results'!$B$32,0)</f>
        <v>4962.127242</v>
      </c>
      <c r="AA536" s="77">
        <f>sumproduct(X536:offset(X536,'Parameters &amp; Main Results'!$B$32-1,0),'Parameters &amp; Main Results'!$B$36:offset('Parameters &amp; Main Results'!$B$36,'Parameters &amp; Main Results'!$B$32-1,0)   )/offset(X536,'Parameters &amp; Main Results'!$B$32,0)</f>
        <v>0.7290332203</v>
      </c>
      <c r="AB536" s="167">
        <f t="shared" si="6"/>
        <v>-0.1617600978</v>
      </c>
    </row>
    <row r="537">
      <c r="A537">
        <f t="shared" si="17"/>
        <v>4</v>
      </c>
      <c r="B537">
        <f t="shared" si="18"/>
        <v>1915</v>
      </c>
      <c r="C537" s="77">
        <f t="shared" si="3"/>
        <v>1915.25</v>
      </c>
      <c r="D537" s="159">
        <f t="shared" si="356"/>
        <v>5599</v>
      </c>
      <c r="E537" s="162">
        <v>10.0</v>
      </c>
      <c r="F537" s="163">
        <v>1449.8873</v>
      </c>
      <c r="G537" s="163">
        <v>494.2334</v>
      </c>
      <c r="H537" s="163">
        <v>930.55652903</v>
      </c>
      <c r="I537" s="163">
        <v>1449.8873</v>
      </c>
      <c r="J537" s="163">
        <v>10.0</v>
      </c>
      <c r="K537" s="163">
        <v>10.0</v>
      </c>
      <c r="L537" s="163">
        <v>20.67</v>
      </c>
      <c r="M537" s="164">
        <v>11.40112379</v>
      </c>
      <c r="N537" s="19">
        <f t="shared" ref="N537:T537" si="538">F537/F536/$E537*$E536-1</f>
        <v>0.06900629575</v>
      </c>
      <c r="O537" s="19">
        <f t="shared" si="538"/>
        <v>-0.003664362543</v>
      </c>
      <c r="P537" s="19">
        <f t="shared" si="538"/>
        <v>-0.006988749999</v>
      </c>
      <c r="Q537" s="19">
        <f t="shared" si="538"/>
        <v>0.06900629575</v>
      </c>
      <c r="R537" s="19">
        <f t="shared" si="538"/>
        <v>0</v>
      </c>
      <c r="S537" s="19">
        <f t="shared" si="538"/>
        <v>0</v>
      </c>
      <c r="T537" s="19">
        <f t="shared" si="538"/>
        <v>-0.01</v>
      </c>
      <c r="U537" s="166">
        <v>0.0</v>
      </c>
      <c r="V537" s="166">
        <v>0.0</v>
      </c>
      <c r="W537" s="19">
        <f t="array" ref="W537">mmult(N537:T537,'Parameters &amp; Main Results'!$B$6:$B$12)-'Parameters &amp; Main Results'!$B$16/12+mmult(U537:V537,'Parameters &amp; Main Results'!$B$14:$B$15)</f>
        <v>0.05079696451</v>
      </c>
      <c r="X537" s="77">
        <f t="shared" si="5"/>
        <v>3835.783178</v>
      </c>
      <c r="Y537" s="77">
        <f>X537/offset(X537,'Parameters &amp; Main Results'!$B$32,0)</f>
        <v>19.33692868</v>
      </c>
      <c r="Z537" s="77">
        <f>sumproduct(X537:offset(X537,'Parameters &amp; Main Results'!$B$32-1,0) , 'Cash Flow Assist'!$P$11:offset('Cash Flow Assist'!$P$11,'Parameters &amp; Main Results'!$B$32-1,0)  )/offset(X537,'Parameters &amp; Main Results'!$B$32,0)</f>
        <v>4980.240743</v>
      </c>
      <c r="AA537" s="77">
        <f>sumproduct(X537:offset(X537,'Parameters &amp; Main Results'!$B$32-1,0),'Parameters &amp; Main Results'!$B$36:offset('Parameters &amp; Main Results'!$B$36,'Parameters &amp; Main Results'!$B$32-1,0)   )/offset(X537,'Parameters &amp; Main Results'!$B$32,0)</f>
        <v>0.7313500688</v>
      </c>
      <c r="AB537" s="167">
        <f t="shared" si="6"/>
        <v>-0.1039162672</v>
      </c>
    </row>
    <row r="538">
      <c r="A538">
        <f t="shared" si="17"/>
        <v>5</v>
      </c>
      <c r="B538">
        <f t="shared" si="18"/>
        <v>1915</v>
      </c>
      <c r="C538" s="77">
        <f t="shared" si="3"/>
        <v>1915.333333</v>
      </c>
      <c r="D538" s="159">
        <f t="shared" si="356"/>
        <v>5630</v>
      </c>
      <c r="E538" s="162">
        <v>10.1</v>
      </c>
      <c r="F538" s="163">
        <v>1422.1336</v>
      </c>
      <c r="G538" s="163">
        <v>494.6033</v>
      </c>
      <c r="H538" s="163">
        <v>933.3869718</v>
      </c>
      <c r="I538" s="163">
        <v>1422.1336</v>
      </c>
      <c r="J538" s="163">
        <v>10.1</v>
      </c>
      <c r="K538" s="163">
        <v>10.1</v>
      </c>
      <c r="L538" s="163">
        <v>20.67</v>
      </c>
      <c r="M538" s="164">
        <v>11.02692988</v>
      </c>
      <c r="N538" s="19">
        <f t="shared" ref="N538:T538" si="539">F538/F537/$E538*$E537-1</f>
        <v>-0.02885343619</v>
      </c>
      <c r="O538" s="19">
        <f t="shared" si="539"/>
        <v>-0.009159968501</v>
      </c>
      <c r="P538" s="19">
        <f t="shared" si="539"/>
        <v>-0.00688943895</v>
      </c>
      <c r="Q538" s="19">
        <f t="shared" si="539"/>
        <v>-0.02885343619</v>
      </c>
      <c r="R538" s="19">
        <f t="shared" si="539"/>
        <v>0</v>
      </c>
      <c r="S538" s="19">
        <f t="shared" si="539"/>
        <v>0</v>
      </c>
      <c r="T538" s="19">
        <f t="shared" si="539"/>
        <v>-0.009900990099</v>
      </c>
      <c r="U538" s="166">
        <v>0.0</v>
      </c>
      <c r="V538" s="166">
        <v>0.0</v>
      </c>
      <c r="W538" s="19">
        <f t="array" ref="W538">mmult(N538:T538,'Parameters &amp; Main Results'!$B$6:$B$12)-'Parameters &amp; Main Results'!$B$16/12+mmult(U538:V538,'Parameters &amp; Main Results'!$B$14:$B$15)</f>
        <v>-0.02397173593</v>
      </c>
      <c r="X538" s="77">
        <f t="shared" si="5"/>
        <v>3650.356166</v>
      </c>
      <c r="Y538" s="77">
        <f>X538/offset(X538,'Parameters &amp; Main Results'!$B$32,0)</f>
        <v>18.97060113</v>
      </c>
      <c r="Z538" s="77">
        <f>sumproduct(X538:offset(X538,'Parameters &amp; Main Results'!$B$32-1,0) , 'Cash Flow Assist'!$P$11:offset('Cash Flow Assist'!$P$11,'Parameters &amp; Main Results'!$B$32-1,0)  )/offset(X538,'Parameters &amp; Main Results'!$B$32,0)</f>
        <v>5115.177966</v>
      </c>
      <c r="AA538" s="77">
        <f>sumproduct(X538:offset(X538,'Parameters &amp; Main Results'!$B$32-1,0),'Parameters &amp; Main Results'!$B$36:offset('Parameters &amp; Main Results'!$B$36,'Parameters &amp; Main Results'!$B$32-1,0)   )/offset(X538,'Parameters &amp; Main Results'!$B$32,0)</f>
        <v>0.750754445</v>
      </c>
      <c r="AB538" s="167">
        <f t="shared" si="6"/>
        <v>-0.129771362</v>
      </c>
    </row>
    <row r="539">
      <c r="A539">
        <f t="shared" si="17"/>
        <v>6</v>
      </c>
      <c r="B539">
        <f t="shared" si="18"/>
        <v>1915</v>
      </c>
      <c r="C539" s="77">
        <f t="shared" si="3"/>
        <v>1915.416667</v>
      </c>
      <c r="D539" s="159">
        <f t="shared" si="356"/>
        <v>5660</v>
      </c>
      <c r="E539" s="162">
        <v>10.1</v>
      </c>
      <c r="F539" s="163">
        <v>1444.3337</v>
      </c>
      <c r="G539" s="163">
        <v>494.7062</v>
      </c>
      <c r="H539" s="163">
        <v>936.22602384</v>
      </c>
      <c r="I539" s="163">
        <v>1444.3337</v>
      </c>
      <c r="J539" s="163">
        <v>10.1</v>
      </c>
      <c r="K539" s="163">
        <v>10.1</v>
      </c>
      <c r="L539" s="163">
        <v>20.67</v>
      </c>
      <c r="M539" s="164">
        <v>11.15426219</v>
      </c>
      <c r="N539" s="19">
        <f t="shared" ref="N539:T539" si="540">F539/F538/$E539*$E538-1</f>
        <v>0.01561041804</v>
      </c>
      <c r="O539" s="19">
        <f t="shared" si="540"/>
        <v>0.0002080455185</v>
      </c>
      <c r="P539" s="19">
        <f t="shared" si="540"/>
        <v>0.003041666667</v>
      </c>
      <c r="Q539" s="19">
        <f t="shared" si="540"/>
        <v>0.01561041804</v>
      </c>
      <c r="R539" s="19">
        <f t="shared" si="540"/>
        <v>0</v>
      </c>
      <c r="S539" s="19">
        <f t="shared" si="540"/>
        <v>0</v>
      </c>
      <c r="T539" s="19">
        <f t="shared" si="540"/>
        <v>0</v>
      </c>
      <c r="U539" s="166">
        <v>0.0</v>
      </c>
      <c r="V539" s="166">
        <v>0.0</v>
      </c>
      <c r="W539" s="19">
        <f t="array" ref="W539">mmult(N539:T539,'Parameters &amp; Main Results'!$B$6:$B$12)-'Parameters &amp; Main Results'!$B$16/12+mmult(U539:V539,'Parameters &amp; Main Results'!$B$14:$B$15)</f>
        <v>0.01171815824</v>
      </c>
      <c r="X539" s="77">
        <f t="shared" si="5"/>
        <v>3740.010715</v>
      </c>
      <c r="Y539" s="77">
        <f>X539/offset(X539,'Parameters &amp; Main Results'!$B$32,0)</f>
        <v>20.21599447</v>
      </c>
      <c r="Z539" s="77">
        <f>sumproduct(X539:offset(X539,'Parameters &amp; Main Results'!$B$32-1,0) , 'Cash Flow Assist'!$P$11:offset('Cash Flow Assist'!$P$11,'Parameters &amp; Main Results'!$B$32-1,0)  )/offset(X539,'Parameters &amp; Main Results'!$B$32,0)</f>
        <v>5301.621435</v>
      </c>
      <c r="AA539" s="77">
        <f>sumproduct(X539:offset(X539,'Parameters &amp; Main Results'!$B$32-1,0),'Parameters &amp; Main Results'!$B$36:offset('Parameters &amp; Main Results'!$B$36,'Parameters &amp; Main Results'!$B$32-1,0)   )/offset(X539,'Parameters &amp; Main Results'!$B$32,0)</f>
        <v>0.7773517353</v>
      </c>
      <c r="AB539" s="167">
        <f t="shared" si="6"/>
        <v>-0.1161867292</v>
      </c>
    </row>
    <row r="540">
      <c r="A540">
        <f t="shared" si="17"/>
        <v>7</v>
      </c>
      <c r="B540">
        <f t="shared" si="18"/>
        <v>1915</v>
      </c>
      <c r="C540" s="77">
        <f t="shared" si="3"/>
        <v>1915.5</v>
      </c>
      <c r="D540" s="159">
        <f t="shared" si="356"/>
        <v>5691</v>
      </c>
      <c r="E540" s="162">
        <v>10.1</v>
      </c>
      <c r="F540" s="163">
        <v>1444.9522</v>
      </c>
      <c r="G540" s="163">
        <v>490.3385</v>
      </c>
      <c r="H540" s="163">
        <v>939.07371133</v>
      </c>
      <c r="I540" s="163">
        <v>1444.9522</v>
      </c>
      <c r="J540" s="163">
        <v>10.1</v>
      </c>
      <c r="K540" s="163">
        <v>10.1</v>
      </c>
      <c r="L540" s="163">
        <v>20.67</v>
      </c>
      <c r="M540" s="164">
        <v>11.11362939</v>
      </c>
      <c r="N540" s="19">
        <f t="shared" ref="N540:T540" si="541">F540/F539/$E540*$E539-1</f>
        <v>0.0004282251394</v>
      </c>
      <c r="O540" s="19">
        <f t="shared" si="541"/>
        <v>-0.008828876614</v>
      </c>
      <c r="P540" s="19">
        <f t="shared" si="541"/>
        <v>0.003041666668</v>
      </c>
      <c r="Q540" s="19">
        <f t="shared" si="541"/>
        <v>0.0004282251394</v>
      </c>
      <c r="R540" s="19">
        <f t="shared" si="541"/>
        <v>0</v>
      </c>
      <c r="S540" s="19">
        <f t="shared" si="541"/>
        <v>0</v>
      </c>
      <c r="T540" s="19">
        <f t="shared" si="541"/>
        <v>0</v>
      </c>
      <c r="U540" s="166">
        <v>0.0</v>
      </c>
      <c r="V540" s="166">
        <v>0.0</v>
      </c>
      <c r="W540" s="19">
        <f t="array" ref="W540">mmult(N540:T540,'Parameters &amp; Main Results'!$B$6:$B$12)-'Parameters &amp; Main Results'!$B$16/12+mmult(U540:V540,'Parameters &amp; Main Results'!$B$14:$B$15)</f>
        <v>-0.001927716966</v>
      </c>
      <c r="X540" s="77">
        <f t="shared" si="5"/>
        <v>3696.69229</v>
      </c>
      <c r="Y540" s="77">
        <f>X540/offset(X540,'Parameters &amp; Main Results'!$B$32,0)</f>
        <v>20.60179581</v>
      </c>
      <c r="Z540" s="77">
        <f>sumproduct(X540:offset(X540,'Parameters &amp; Main Results'!$B$32-1,0) , 'Cash Flow Assist'!$P$11:offset('Cash Flow Assist'!$P$11,'Parameters &amp; Main Results'!$B$32-1,0)  )/offset(X540,'Parameters &amp; Main Results'!$B$32,0)</f>
        <v>5446.296046</v>
      </c>
      <c r="AA540" s="77">
        <f>sumproduct(X540:offset(X540,'Parameters &amp; Main Results'!$B$32-1,0),'Parameters &amp; Main Results'!$B$36:offset('Parameters &amp; Main Results'!$B$36,'Parameters &amp; Main Results'!$B$32-1,0)   )/offset(X540,'Parameters &amp; Main Results'!$B$32,0)</f>
        <v>0.7970832951</v>
      </c>
      <c r="AB540" s="167">
        <f t="shared" si="6"/>
        <v>-0.1158082581</v>
      </c>
    </row>
    <row r="541">
      <c r="A541">
        <f t="shared" si="17"/>
        <v>8</v>
      </c>
      <c r="B541">
        <f t="shared" si="18"/>
        <v>1915</v>
      </c>
      <c r="C541" s="77">
        <f t="shared" si="3"/>
        <v>1915.583333</v>
      </c>
      <c r="D541" s="159">
        <f t="shared" si="356"/>
        <v>5722</v>
      </c>
      <c r="E541" s="162">
        <v>10.1</v>
      </c>
      <c r="F541" s="163">
        <v>1512.3612</v>
      </c>
      <c r="G541" s="163">
        <v>496.8583</v>
      </c>
      <c r="H541" s="163">
        <v>941.93006054</v>
      </c>
      <c r="I541" s="163">
        <v>1512.3612</v>
      </c>
      <c r="J541" s="163">
        <v>10.1</v>
      </c>
      <c r="K541" s="163">
        <v>10.1</v>
      </c>
      <c r="L541" s="163">
        <v>20.67</v>
      </c>
      <c r="M541" s="164">
        <v>11.58483164</v>
      </c>
      <c r="N541" s="19">
        <f t="shared" ref="N541:T541" si="542">F541/F540/$E541*$E540-1</f>
        <v>0.0466513702</v>
      </c>
      <c r="O541" s="19">
        <f t="shared" si="542"/>
        <v>0.01329652883</v>
      </c>
      <c r="P541" s="19">
        <f t="shared" si="542"/>
        <v>0.003041666672</v>
      </c>
      <c r="Q541" s="19">
        <f t="shared" si="542"/>
        <v>0.0466513702</v>
      </c>
      <c r="R541" s="19">
        <f t="shared" si="542"/>
        <v>0</v>
      </c>
      <c r="S541" s="19">
        <f t="shared" si="542"/>
        <v>0</v>
      </c>
      <c r="T541" s="19">
        <f t="shared" si="542"/>
        <v>0</v>
      </c>
      <c r="U541" s="166">
        <v>0.0</v>
      </c>
      <c r="V541" s="166">
        <v>0.0</v>
      </c>
      <c r="W541" s="19">
        <f t="array" ref="W541">mmult(N541:T541,'Parameters &amp; Main Results'!$B$6:$B$12)-'Parameters &amp; Main Results'!$B$16/12+mmult(U541:V541,'Parameters &amp; Main Results'!$B$14:$B$15)</f>
        <v>0.03827099319</v>
      </c>
      <c r="X541" s="77">
        <f t="shared" si="5"/>
        <v>3703.83223</v>
      </c>
      <c r="Y541" s="77">
        <f>X541/offset(X541,'Parameters &amp; Main Results'!$B$32,0)</f>
        <v>19.41253657</v>
      </c>
      <c r="Z541" s="77">
        <f>sumproduct(X541:offset(X541,'Parameters &amp; Main Results'!$B$32-1,0) , 'Cash Flow Assist'!$P$11:offset('Cash Flow Assist'!$P$11,'Parameters &amp; Main Results'!$B$32-1,0)  )/offset(X541,'Parameters &amp; Main Results'!$B$32,0)</f>
        <v>5103.575652</v>
      </c>
      <c r="AA541" s="77">
        <f>sumproduct(X541:offset(X541,'Parameters &amp; Main Results'!$B$32-1,0),'Parameters &amp; Main Results'!$B$36:offset('Parameters &amp; Main Results'!$B$36,'Parameters &amp; Main Results'!$B$32-1,0)   )/offset(X541,'Parameters &amp; Main Results'!$B$32,0)</f>
        <v>0.7457660761</v>
      </c>
      <c r="AB541" s="167">
        <f t="shared" si="6"/>
        <v>-0.07455950185</v>
      </c>
    </row>
    <row r="542">
      <c r="A542">
        <f t="shared" si="17"/>
        <v>9</v>
      </c>
      <c r="B542">
        <f t="shared" si="18"/>
        <v>1915</v>
      </c>
      <c r="C542" s="77">
        <f t="shared" si="3"/>
        <v>1915.666667</v>
      </c>
      <c r="D542" s="159">
        <f t="shared" si="356"/>
        <v>5752</v>
      </c>
      <c r="E542" s="162">
        <v>10.1</v>
      </c>
      <c r="F542" s="163">
        <v>1574.6</v>
      </c>
      <c r="G542" s="163">
        <v>494.9898</v>
      </c>
      <c r="H542" s="163">
        <v>944.79509781</v>
      </c>
      <c r="I542" s="163">
        <v>1574.6</v>
      </c>
      <c r="J542" s="163">
        <v>10.1</v>
      </c>
      <c r="K542" s="163">
        <v>10.1</v>
      </c>
      <c r="L542" s="163">
        <v>20.67</v>
      </c>
      <c r="M542" s="164">
        <v>12.01157076</v>
      </c>
      <c r="N542" s="19">
        <f t="shared" ref="N542:T542" si="543">F542/F541/$E542*$E541-1</f>
        <v>0.04115339642</v>
      </c>
      <c r="O542" s="19">
        <f t="shared" si="543"/>
        <v>-0.00376062954</v>
      </c>
      <c r="P542" s="19">
        <f t="shared" si="543"/>
        <v>0.003041666669</v>
      </c>
      <c r="Q542" s="19">
        <f t="shared" si="543"/>
        <v>0.04115339642</v>
      </c>
      <c r="R542" s="19">
        <f t="shared" si="543"/>
        <v>0</v>
      </c>
      <c r="S542" s="19">
        <f t="shared" si="543"/>
        <v>0</v>
      </c>
      <c r="T542" s="19">
        <f t="shared" si="543"/>
        <v>0</v>
      </c>
      <c r="U542" s="166">
        <v>0.0</v>
      </c>
      <c r="V542" s="166">
        <v>0.0</v>
      </c>
      <c r="W542" s="19">
        <f t="array" ref="W542">mmult(N542:T542,'Parameters &amp; Main Results'!$B$6:$B$12)-'Parameters &amp; Main Results'!$B$16/12+mmult(U542:V542,'Parameters &amp; Main Results'!$B$14:$B$15)</f>
        <v>0.02988322327</v>
      </c>
      <c r="X542" s="77">
        <f t="shared" si="5"/>
        <v>3567.307817</v>
      </c>
      <c r="Y542" s="77">
        <f>X542/offset(X542,'Parameters &amp; Main Results'!$B$32,0)</f>
        <v>18.40698591</v>
      </c>
      <c r="Z542" s="77">
        <f>sumproduct(X542:offset(X542,'Parameters &amp; Main Results'!$B$32-1,0) , 'Cash Flow Assist'!$P$11:offset('Cash Flow Assist'!$P$11,'Parameters &amp; Main Results'!$B$32-1,0)  )/offset(X542,'Parameters &amp; Main Results'!$B$32,0)</f>
        <v>5006.289989</v>
      </c>
      <c r="AA542" s="77">
        <f>sumproduct(X542:offset(X542,'Parameters &amp; Main Results'!$B$32-1,0),'Parameters &amp; Main Results'!$B$36:offset('Parameters &amp; Main Results'!$B$36,'Parameters &amp; Main Results'!$B$32-1,0)   )/offset(X542,'Parameters &amp; Main Results'!$B$32,0)</f>
        <v>0.7306376645</v>
      </c>
      <c r="AB542" s="167">
        <f t="shared" si="6"/>
        <v>-0.03647448216</v>
      </c>
    </row>
    <row r="543">
      <c r="A543">
        <f t="shared" si="17"/>
        <v>10</v>
      </c>
      <c r="B543">
        <f t="shared" si="18"/>
        <v>1915</v>
      </c>
      <c r="C543" s="77">
        <f t="shared" si="3"/>
        <v>1915.75</v>
      </c>
      <c r="D543" s="159">
        <f t="shared" si="356"/>
        <v>5783</v>
      </c>
      <c r="E543" s="162">
        <v>10.2</v>
      </c>
      <c r="F543" s="163">
        <v>1667.9831</v>
      </c>
      <c r="G543" s="163">
        <v>494.8013</v>
      </c>
      <c r="H543" s="163">
        <v>947.66884956</v>
      </c>
      <c r="I543" s="163">
        <v>1667.9831</v>
      </c>
      <c r="J543" s="163">
        <v>10.2</v>
      </c>
      <c r="K543" s="163">
        <v>10.2</v>
      </c>
      <c r="L543" s="163">
        <v>20.67</v>
      </c>
      <c r="M543" s="164">
        <v>12.54907613</v>
      </c>
      <c r="N543" s="19">
        <f t="shared" ref="N543:T543" si="544">F543/F542/$E543*$E542-1</f>
        <v>0.04892056682</v>
      </c>
      <c r="O543" s="19">
        <f t="shared" si="544"/>
        <v>-0.01018100401</v>
      </c>
      <c r="P543" s="19">
        <f t="shared" si="544"/>
        <v>-0.00679207517</v>
      </c>
      <c r="Q543" s="19">
        <f t="shared" si="544"/>
        <v>0.04892056682</v>
      </c>
      <c r="R543" s="19">
        <f t="shared" si="544"/>
        <v>0</v>
      </c>
      <c r="S543" s="19">
        <f t="shared" si="544"/>
        <v>0</v>
      </c>
      <c r="T543" s="19">
        <f t="shared" si="544"/>
        <v>-0.009803921569</v>
      </c>
      <c r="U543" s="166">
        <v>0.0</v>
      </c>
      <c r="V543" s="166">
        <v>0.0</v>
      </c>
      <c r="W543" s="19">
        <f t="array" ref="W543">mmult(N543:T543,'Parameters &amp; Main Results'!$B$6:$B$12)-'Parameters &amp; Main Results'!$B$16/12+mmult(U543:V543,'Parameters &amp; Main Results'!$B$14:$B$15)</f>
        <v>0.03410350744</v>
      </c>
      <c r="X543" s="77">
        <f t="shared" si="5"/>
        <v>3463.798357</v>
      </c>
      <c r="Y543" s="77">
        <f>X543/offset(X543,'Parameters &amp; Main Results'!$B$32,0)</f>
        <v>17.28023706</v>
      </c>
      <c r="Z543" s="77">
        <f>sumproduct(X543:offset(X543,'Parameters &amp; Main Results'!$B$32-1,0) , 'Cash Flow Assist'!$P$11:offset('Cash Flow Assist'!$P$11,'Parameters &amp; Main Results'!$B$32-1,0)  )/offset(X543,'Parameters &amp; Main Results'!$B$32,0)</f>
        <v>4823.455973</v>
      </c>
      <c r="AA543" s="77">
        <f>sumproduct(X543:offset(X543,'Parameters &amp; Main Results'!$B$32-1,0),'Parameters &amp; Main Results'!$B$36:offset('Parameters &amp; Main Results'!$B$36,'Parameters &amp; Main Results'!$B$32-1,0)   )/offset(X543,'Parameters &amp; Main Results'!$B$32,0)</f>
        <v>0.7030123682</v>
      </c>
      <c r="AB543" s="167">
        <f t="shared" si="6"/>
        <v>0</v>
      </c>
    </row>
    <row r="544">
      <c r="A544">
        <f t="shared" si="17"/>
        <v>11</v>
      </c>
      <c r="B544">
        <f t="shared" si="18"/>
        <v>1915</v>
      </c>
      <c r="C544" s="77">
        <f t="shared" si="3"/>
        <v>1915.833333</v>
      </c>
      <c r="D544" s="159">
        <f t="shared" si="356"/>
        <v>5813</v>
      </c>
      <c r="E544" s="162">
        <v>10.3</v>
      </c>
      <c r="F544" s="163">
        <v>1732.4805</v>
      </c>
      <c r="G544" s="163">
        <v>498.0063</v>
      </c>
      <c r="H544" s="163">
        <v>950.55134231</v>
      </c>
      <c r="I544" s="163">
        <v>1732.4805</v>
      </c>
      <c r="J544" s="163">
        <v>10.3</v>
      </c>
      <c r="K544" s="163">
        <v>10.3</v>
      </c>
      <c r="L544" s="163">
        <v>20.67</v>
      </c>
      <c r="M544" s="164">
        <v>12.85771445</v>
      </c>
      <c r="N544" s="19">
        <f t="shared" ref="N544:T544" si="545">F544/F543/$E544*$E543-1</f>
        <v>0.02858374343</v>
      </c>
      <c r="O544" s="19">
        <f t="shared" si="545"/>
        <v>-0.00329427716</v>
      </c>
      <c r="P544" s="19">
        <f t="shared" si="545"/>
        <v>-0.006696601943</v>
      </c>
      <c r="Q544" s="19">
        <f t="shared" si="545"/>
        <v>0.02858374343</v>
      </c>
      <c r="R544" s="19">
        <f t="shared" si="545"/>
        <v>0</v>
      </c>
      <c r="S544" s="19">
        <f t="shared" si="545"/>
        <v>0</v>
      </c>
      <c r="T544" s="19">
        <f t="shared" si="545"/>
        <v>-0.009708737864</v>
      </c>
      <c r="U544" s="166">
        <v>0.0</v>
      </c>
      <c r="V544" s="166">
        <v>0.0</v>
      </c>
      <c r="W544" s="19">
        <f t="array" ref="W544">mmult(N544:T544,'Parameters &amp; Main Results'!$B$6:$B$12)-'Parameters &amp; Main Results'!$B$16/12+mmult(U544:V544,'Parameters &amp; Main Results'!$B$14:$B$15)</f>
        <v>0.02057257161</v>
      </c>
      <c r="X544" s="77">
        <f t="shared" si="5"/>
        <v>3349.566395</v>
      </c>
      <c r="Y544" s="77">
        <f>X544/offset(X544,'Parameters &amp; Main Results'!$B$32,0)</f>
        <v>17.62616264</v>
      </c>
      <c r="Z544" s="77">
        <f>sumproduct(X544:offset(X544,'Parameters &amp; Main Results'!$B$32-1,0) , 'Cash Flow Assist'!$P$11:offset('Cash Flow Assist'!$P$11,'Parameters &amp; Main Results'!$B$32-1,0)  )/offset(X544,'Parameters &amp; Main Results'!$B$32,0)</f>
        <v>5070.631934</v>
      </c>
      <c r="AA544" s="77">
        <f>sumproduct(X544:offset(X544,'Parameters &amp; Main Results'!$B$32-1,0),'Parameters &amp; Main Results'!$B$36:offset('Parameters &amp; Main Results'!$B$36,'Parameters &amp; Main Results'!$B$32-1,0)   )/offset(X544,'Parameters &amp; Main Results'!$B$32,0)</f>
        <v>0.7379587736</v>
      </c>
      <c r="AB544" s="167">
        <f t="shared" si="6"/>
        <v>0</v>
      </c>
    </row>
    <row r="545">
      <c r="A545">
        <f t="shared" si="17"/>
        <v>12</v>
      </c>
      <c r="B545">
        <f t="shared" si="18"/>
        <v>1915</v>
      </c>
      <c r="C545" s="77">
        <f t="shared" si="3"/>
        <v>1915.916667</v>
      </c>
      <c r="D545" s="159">
        <f t="shared" si="356"/>
        <v>5844</v>
      </c>
      <c r="E545" s="162">
        <v>10.3</v>
      </c>
      <c r="F545" s="163">
        <v>1742.3938</v>
      </c>
      <c r="G545" s="163">
        <v>503.4993</v>
      </c>
      <c r="H545" s="163">
        <v>953.44260264</v>
      </c>
      <c r="I545" s="163">
        <v>1742.3938</v>
      </c>
      <c r="J545" s="163">
        <v>10.3</v>
      </c>
      <c r="K545" s="163">
        <v>10.3</v>
      </c>
      <c r="L545" s="163">
        <v>20.67</v>
      </c>
      <c r="M545" s="164">
        <v>12.8784446</v>
      </c>
      <c r="N545" s="19">
        <f t="shared" ref="N545:T545" si="546">F545/F544/$E545*$E544-1</f>
        <v>0.005722026886</v>
      </c>
      <c r="O545" s="19">
        <f t="shared" si="546"/>
        <v>0.01102998095</v>
      </c>
      <c r="P545" s="19">
        <f t="shared" si="546"/>
        <v>0.003041666664</v>
      </c>
      <c r="Q545" s="19">
        <f t="shared" si="546"/>
        <v>0.005722026886</v>
      </c>
      <c r="R545" s="19">
        <f t="shared" si="546"/>
        <v>0</v>
      </c>
      <c r="S545" s="19">
        <f t="shared" si="546"/>
        <v>0</v>
      </c>
      <c r="T545" s="19">
        <f t="shared" si="546"/>
        <v>0</v>
      </c>
      <c r="U545" s="166">
        <v>0.0</v>
      </c>
      <c r="V545" s="166">
        <v>0.0</v>
      </c>
      <c r="W545" s="19">
        <f t="array" ref="W545">mmult(N545:T545,'Parameters &amp; Main Results'!$B$6:$B$12)-'Parameters &amp; Main Results'!$B$16/12+mmult(U545:V545,'Parameters &amp; Main Results'!$B$14:$B$15)</f>
        <v>0.007007348734</v>
      </c>
      <c r="X545" s="77">
        <f t="shared" si="5"/>
        <v>3282.046263</v>
      </c>
      <c r="Y545" s="77">
        <f>X545/offset(X545,'Parameters &amp; Main Results'!$B$32,0)</f>
        <v>17.46857083</v>
      </c>
      <c r="Z545" s="77">
        <f>sumproduct(X545:offset(X545,'Parameters &amp; Main Results'!$B$32-1,0) , 'Cash Flow Assist'!$P$11:offset('Cash Flow Assist'!$P$11,'Parameters &amp; Main Results'!$B$32-1,0)  )/offset(X545,'Parameters &amp; Main Results'!$B$32,0)</f>
        <v>5111.863256</v>
      </c>
      <c r="AA545" s="77">
        <f>sumproduct(X545:offset(X545,'Parameters &amp; Main Results'!$B$32-1,0),'Parameters &amp; Main Results'!$B$36:offset('Parameters &amp; Main Results'!$B$36,'Parameters &amp; Main Results'!$B$32-1,0)   )/offset(X545,'Parameters &amp; Main Results'!$B$32,0)</f>
        <v>0.7427462899</v>
      </c>
      <c r="AB545" s="167">
        <f t="shared" si="6"/>
        <v>0</v>
      </c>
    </row>
    <row r="546">
      <c r="A546">
        <f t="shared" si="17"/>
        <v>1</v>
      </c>
      <c r="B546">
        <f t="shared" si="18"/>
        <v>1916</v>
      </c>
      <c r="C546" s="77">
        <f t="shared" si="3"/>
        <v>1916</v>
      </c>
      <c r="D546" s="159">
        <f t="shared" si="356"/>
        <v>5875</v>
      </c>
      <c r="E546" s="162">
        <v>10.4</v>
      </c>
      <c r="F546" s="163">
        <v>1721.2263</v>
      </c>
      <c r="G546" s="163">
        <v>503.8632</v>
      </c>
      <c r="H546" s="163">
        <v>956.33471187</v>
      </c>
      <c r="I546" s="163">
        <v>1721.2263</v>
      </c>
      <c r="J546" s="163">
        <v>10.4</v>
      </c>
      <c r="K546" s="163">
        <v>10.4</v>
      </c>
      <c r="L546" s="163">
        <v>20.67</v>
      </c>
      <c r="M546" s="164">
        <v>12.54356369</v>
      </c>
      <c r="N546" s="19">
        <f t="shared" ref="N546:T546" si="547">F546/F545/$E546*$E545-1</f>
        <v>-0.02164708855</v>
      </c>
      <c r="O546" s="19">
        <f t="shared" si="547"/>
        <v>-0.008899592237</v>
      </c>
      <c r="P546" s="19">
        <f t="shared" si="547"/>
        <v>-0.006611217947</v>
      </c>
      <c r="Q546" s="19">
        <f t="shared" si="547"/>
        <v>-0.02164708855</v>
      </c>
      <c r="R546" s="19">
        <f t="shared" si="547"/>
        <v>0</v>
      </c>
      <c r="S546" s="19">
        <f t="shared" si="547"/>
        <v>0</v>
      </c>
      <c r="T546" s="19">
        <f t="shared" si="547"/>
        <v>-0.009615384615</v>
      </c>
      <c r="U546" s="166">
        <v>0.0</v>
      </c>
      <c r="V546" s="166">
        <v>0.0</v>
      </c>
      <c r="W546" s="19">
        <f t="array" ref="W546">mmult(N546:T546,'Parameters &amp; Main Results'!$B$6:$B$12)-'Parameters &amp; Main Results'!$B$16/12+mmult(U546:V546,'Parameters &amp; Main Results'!$B$14:$B$15)</f>
        <v>-0.01850188114</v>
      </c>
      <c r="X546" s="77">
        <f t="shared" si="5"/>
        <v>3259.207857</v>
      </c>
      <c r="Y546" s="77">
        <f>X546/offset(X546,'Parameters &amp; Main Results'!$B$32,0)</f>
        <v>17.29024555</v>
      </c>
      <c r="Z546" s="77">
        <f>sumproduct(X546:offset(X546,'Parameters &amp; Main Results'!$B$32-1,0) , 'Cash Flow Assist'!$P$11:offset('Cash Flow Assist'!$P$11,'Parameters &amp; Main Results'!$B$32-1,0)  )/offset(X546,'Parameters &amp; Main Results'!$B$32,0)</f>
        <v>5078.719831</v>
      </c>
      <c r="AA546" s="77">
        <f>sumproduct(X546:offset(X546,'Parameters &amp; Main Results'!$B$32-1,0),'Parameters &amp; Main Results'!$B$36:offset('Parameters &amp; Main Results'!$B$36,'Parameters &amp; Main Results'!$B$32-1,0)   )/offset(X546,'Parameters &amp; Main Results'!$B$32,0)</f>
        <v>0.7364746786</v>
      </c>
      <c r="AB546" s="167">
        <f t="shared" si="6"/>
        <v>-0.02164708855</v>
      </c>
    </row>
    <row r="547">
      <c r="A547">
        <f t="shared" si="17"/>
        <v>2</v>
      </c>
      <c r="B547">
        <f t="shared" si="18"/>
        <v>1916</v>
      </c>
      <c r="C547" s="77">
        <f t="shared" si="3"/>
        <v>1916.083333</v>
      </c>
      <c r="D547" s="159">
        <f t="shared" si="356"/>
        <v>5904</v>
      </c>
      <c r="E547" s="162">
        <v>10.4</v>
      </c>
      <c r="F547" s="163">
        <v>1703.6643</v>
      </c>
      <c r="G547" s="163">
        <v>510.5255</v>
      </c>
      <c r="H547" s="163">
        <v>959.23559383</v>
      </c>
      <c r="I547" s="163">
        <v>1703.6643</v>
      </c>
      <c r="J547" s="163">
        <v>10.4</v>
      </c>
      <c r="K547" s="163">
        <v>10.4</v>
      </c>
      <c r="L547" s="163">
        <v>20.67</v>
      </c>
      <c r="M547" s="164">
        <v>12.35465233</v>
      </c>
      <c r="N547" s="19">
        <f t="shared" ref="N547:T547" si="548">F547/F546/$E547*$E546-1</f>
        <v>-0.0102031906</v>
      </c>
      <c r="O547" s="19">
        <f t="shared" si="548"/>
        <v>0.01322243815</v>
      </c>
      <c r="P547" s="19">
        <f t="shared" si="548"/>
        <v>0.003033333334</v>
      </c>
      <c r="Q547" s="19">
        <f t="shared" si="548"/>
        <v>-0.0102031906</v>
      </c>
      <c r="R547" s="19">
        <f t="shared" si="548"/>
        <v>0</v>
      </c>
      <c r="S547" s="19">
        <f t="shared" si="548"/>
        <v>0</v>
      </c>
      <c r="T547" s="19">
        <f t="shared" si="548"/>
        <v>0</v>
      </c>
      <c r="U547" s="166">
        <v>0.0</v>
      </c>
      <c r="V547" s="166">
        <v>0.0</v>
      </c>
      <c r="W547" s="19">
        <f t="array" ref="W547">mmult(N547:T547,'Parameters &amp; Main Results'!$B$6:$B$12)-'Parameters &amp; Main Results'!$B$16/12+mmult(U547:V547,'Parameters &amp; Main Results'!$B$14:$B$15)</f>
        <v>-0.004388450076</v>
      </c>
      <c r="X547" s="77">
        <f t="shared" si="5"/>
        <v>3320.646055</v>
      </c>
      <c r="Y547" s="77">
        <f>X547/offset(X547,'Parameters &amp; Main Results'!$B$32,0)</f>
        <v>19.17101015</v>
      </c>
      <c r="Z547" s="77">
        <f>sumproduct(X547:offset(X547,'Parameters &amp; Main Results'!$B$32-1,0) , 'Cash Flow Assist'!$P$11:offset('Cash Flow Assist'!$P$11,'Parameters &amp; Main Results'!$B$32-1,0)  )/offset(X547,'Parameters &amp; Main Results'!$B$32,0)</f>
        <v>5509.247753</v>
      </c>
      <c r="AA547" s="77">
        <f>sumproduct(X547:offset(X547,'Parameters &amp; Main Results'!$B$32-1,0),'Parameters &amp; Main Results'!$B$36:offset('Parameters &amp; Main Results'!$B$36,'Parameters &amp; Main Results'!$B$32-1,0)   )/offset(X547,'Parameters &amp; Main Results'!$B$32,0)</f>
        <v>0.7972234467</v>
      </c>
      <c r="AB547" s="167">
        <f t="shared" si="6"/>
        <v>-0.03162940978</v>
      </c>
    </row>
    <row r="548">
      <c r="A548">
        <f t="shared" si="17"/>
        <v>3</v>
      </c>
      <c r="B548">
        <f t="shared" si="18"/>
        <v>1916</v>
      </c>
      <c r="C548" s="77">
        <f t="shared" si="3"/>
        <v>1916.166667</v>
      </c>
      <c r="D548" s="159">
        <f t="shared" si="356"/>
        <v>5935</v>
      </c>
      <c r="E548" s="162">
        <v>10.5</v>
      </c>
      <c r="F548" s="163">
        <v>1705.3968</v>
      </c>
      <c r="G548" s="163">
        <v>514.3389</v>
      </c>
      <c r="H548" s="163">
        <v>962.14527513</v>
      </c>
      <c r="I548" s="163">
        <v>1705.3968</v>
      </c>
      <c r="J548" s="163">
        <v>10.5</v>
      </c>
      <c r="K548" s="163">
        <v>10.5</v>
      </c>
      <c r="L548" s="163">
        <v>20.67</v>
      </c>
      <c r="M548" s="164">
        <v>12.1770528</v>
      </c>
      <c r="N548" s="19">
        <f t="shared" ref="N548:T548" si="549">F548/F547/$E548*$E547-1</f>
        <v>-0.008516568837</v>
      </c>
      <c r="O548" s="19">
        <f t="shared" si="549"/>
        <v>-0.002125389847</v>
      </c>
      <c r="P548" s="19">
        <f t="shared" si="549"/>
        <v>-0.006519365081</v>
      </c>
      <c r="Q548" s="19">
        <f t="shared" si="549"/>
        <v>-0.008516568837</v>
      </c>
      <c r="R548" s="19">
        <f t="shared" si="549"/>
        <v>0</v>
      </c>
      <c r="S548" s="19">
        <f t="shared" si="549"/>
        <v>0</v>
      </c>
      <c r="T548" s="19">
        <f t="shared" si="549"/>
        <v>-0.009523809524</v>
      </c>
      <c r="U548" s="166">
        <v>0.0</v>
      </c>
      <c r="V548" s="166">
        <v>0.0</v>
      </c>
      <c r="W548" s="19">
        <f t="array" ref="W548">mmult(N548:T548,'Parameters &amp; Main Results'!$B$6:$B$12)-'Parameters &amp; Main Results'!$B$16/12+mmult(U548:V548,'Parameters &amp; Main Results'!$B$14:$B$15)</f>
        <v>-0.006960440756</v>
      </c>
      <c r="X548" s="77">
        <f t="shared" si="5"/>
        <v>3335.282777</v>
      </c>
      <c r="Y548" s="77">
        <f>X548/offset(X548,'Parameters &amp; Main Results'!$B$32,0)</f>
        <v>19.14098508</v>
      </c>
      <c r="Z548" s="77">
        <f>sumproduct(X548:offset(X548,'Parameters &amp; Main Results'!$B$32-1,0) , 'Cash Flow Assist'!$P$11:offset('Cash Flow Assist'!$P$11,'Parameters &amp; Main Results'!$B$32-1,0)  )/offset(X548,'Parameters &amp; Main Results'!$B$32,0)</f>
        <v>5458.417205</v>
      </c>
      <c r="AA548" s="77">
        <f>sumproduct(X548:offset(X548,'Parameters &amp; Main Results'!$B$32-1,0),'Parameters &amp; Main Results'!$B$36:offset('Parameters &amp; Main Results'!$B$36,'Parameters &amp; Main Results'!$B$32-1,0)   )/offset(X548,'Parameters &amp; Main Results'!$B$32,0)</f>
        <v>0.7880527842</v>
      </c>
      <c r="AB548" s="167">
        <f t="shared" si="6"/>
        <v>-0.03987660457</v>
      </c>
    </row>
    <row r="549">
      <c r="A549">
        <f t="shared" si="17"/>
        <v>4</v>
      </c>
      <c r="B549">
        <f t="shared" si="18"/>
        <v>1916</v>
      </c>
      <c r="C549" s="77">
        <f t="shared" si="3"/>
        <v>1916.25</v>
      </c>
      <c r="D549" s="159">
        <f t="shared" si="356"/>
        <v>5965</v>
      </c>
      <c r="E549" s="162">
        <v>10.6</v>
      </c>
      <c r="F549" s="163">
        <v>1694.1087</v>
      </c>
      <c r="G549" s="163">
        <v>514.7201</v>
      </c>
      <c r="H549" s="163">
        <v>965.06378247</v>
      </c>
      <c r="I549" s="163">
        <v>1694.1087</v>
      </c>
      <c r="J549" s="163">
        <v>10.6</v>
      </c>
      <c r="K549" s="163">
        <v>10.6</v>
      </c>
      <c r="L549" s="163">
        <v>20.67</v>
      </c>
      <c r="M549" s="164">
        <v>11.90648178</v>
      </c>
      <c r="N549" s="19">
        <f t="shared" ref="N549:T549" si="550">F549/F548/$E549*$E548-1</f>
        <v>-0.01599056451</v>
      </c>
      <c r="O549" s="19">
        <f t="shared" si="550"/>
        <v>-0.008699808628</v>
      </c>
      <c r="P549" s="19">
        <f t="shared" si="550"/>
        <v>-0.006429245277</v>
      </c>
      <c r="Q549" s="19">
        <f t="shared" si="550"/>
        <v>-0.01599056451</v>
      </c>
      <c r="R549" s="19">
        <f t="shared" si="550"/>
        <v>0</v>
      </c>
      <c r="S549" s="19">
        <f t="shared" si="550"/>
        <v>0</v>
      </c>
      <c r="T549" s="19">
        <f t="shared" si="550"/>
        <v>-0.009433962264</v>
      </c>
      <c r="U549" s="166">
        <v>0.0</v>
      </c>
      <c r="V549" s="166">
        <v>0.0</v>
      </c>
      <c r="W549" s="19">
        <f t="array" ref="W549">mmult(N549:T549,'Parameters &amp; Main Results'!$B$6:$B$12)-'Parameters &amp; Main Results'!$B$16/12+mmult(U549:V549,'Parameters &amp; Main Results'!$B$14:$B$15)</f>
        <v>-0.01420954221</v>
      </c>
      <c r="X549" s="77">
        <f t="shared" si="5"/>
        <v>3358.660535</v>
      </c>
      <c r="Y549" s="77">
        <f>X549/offset(X549,'Parameters &amp; Main Results'!$B$32,0)</f>
        <v>19.79496542</v>
      </c>
      <c r="Z549" s="77">
        <f>sumproduct(X549:offset(X549,'Parameters &amp; Main Results'!$B$32-1,0) , 'Cash Flow Assist'!$P$11:offset('Cash Flow Assist'!$P$11,'Parameters &amp; Main Results'!$B$32-1,0)  )/offset(X549,'Parameters &amp; Main Results'!$B$32,0)</f>
        <v>5586.990889</v>
      </c>
      <c r="AA549" s="77">
        <f>sumproduct(X549:offset(X549,'Parameters &amp; Main Results'!$B$32-1,0),'Parameters &amp; Main Results'!$B$36:offset('Parameters &amp; Main Results'!$B$36,'Parameters &amp; Main Results'!$B$32-1,0)   )/offset(X549,'Parameters &amp; Main Results'!$B$32,0)</f>
        <v>0.8047604232</v>
      </c>
      <c r="AB549" s="167">
        <f t="shared" si="6"/>
        <v>-0.05522951967</v>
      </c>
    </row>
    <row r="550">
      <c r="A550">
        <f t="shared" si="17"/>
        <v>5</v>
      </c>
      <c r="B550">
        <f t="shared" si="18"/>
        <v>1916</v>
      </c>
      <c r="C550" s="77">
        <f t="shared" si="3"/>
        <v>1916.333333</v>
      </c>
      <c r="D550" s="159">
        <f t="shared" si="356"/>
        <v>5996</v>
      </c>
      <c r="E550" s="162">
        <v>10.7</v>
      </c>
      <c r="F550" s="163">
        <v>1738.8238</v>
      </c>
      <c r="G550" s="163">
        <v>517.4084</v>
      </c>
      <c r="H550" s="163">
        <v>967.99114261</v>
      </c>
      <c r="I550" s="163">
        <v>1738.8238</v>
      </c>
      <c r="J550" s="163">
        <v>10.7</v>
      </c>
      <c r="K550" s="163">
        <v>10.7</v>
      </c>
      <c r="L550" s="163">
        <v>20.67</v>
      </c>
      <c r="M550" s="164">
        <v>12.02625667</v>
      </c>
      <c r="N550" s="19">
        <f t="shared" ref="N550:T550" si="551">F550/F549/$E550*$E549-1</f>
        <v>0.01680199758</v>
      </c>
      <c r="O550" s="19">
        <f t="shared" si="551"/>
        <v>-0.004171767381</v>
      </c>
      <c r="P550" s="19">
        <f t="shared" si="551"/>
        <v>-0.006340809969</v>
      </c>
      <c r="Q550" s="19">
        <f t="shared" si="551"/>
        <v>0.01680199758</v>
      </c>
      <c r="R550" s="19">
        <f t="shared" si="551"/>
        <v>0</v>
      </c>
      <c r="S550" s="19">
        <f t="shared" si="551"/>
        <v>0</v>
      </c>
      <c r="T550" s="19">
        <f t="shared" si="551"/>
        <v>-0.009345794393</v>
      </c>
      <c r="U550" s="166">
        <v>0.0</v>
      </c>
      <c r="V550" s="166">
        <v>0.0</v>
      </c>
      <c r="W550" s="19">
        <f t="array" ref="W550">mmult(N550:T550,'Parameters &amp; Main Results'!$B$6:$B$12)-'Parameters &amp; Main Results'!$B$16/12+mmult(U550:V550,'Parameters &amp; Main Results'!$B$14:$B$15)</f>
        <v>0.01151688967</v>
      </c>
      <c r="X550" s="77">
        <f t="shared" si="5"/>
        <v>3407.07349</v>
      </c>
      <c r="Y550" s="77">
        <f>X550/offset(X550,'Parameters &amp; Main Results'!$B$32,0)</f>
        <v>19.95274991</v>
      </c>
      <c r="Z550" s="77">
        <f>sumproduct(X550:offset(X550,'Parameters &amp; Main Results'!$B$32-1,0) , 'Cash Flow Assist'!$P$11:offset('Cash Flow Assist'!$P$11,'Parameters &amp; Main Results'!$B$32-1,0)  )/offset(X550,'Parameters &amp; Main Results'!$B$32,0)</f>
        <v>5532.827492</v>
      </c>
      <c r="AA550" s="77">
        <f>sumproduct(X550:offset(X550,'Parameters &amp; Main Results'!$B$32-1,0),'Parameters &amp; Main Results'!$B$36:offset('Parameters &amp; Main Results'!$B$36,'Parameters &amp; Main Results'!$B$32-1,0)   )/offset(X550,'Parameters &amp; Main Results'!$B$32,0)</f>
        <v>0.7949901341</v>
      </c>
      <c r="AB550" s="167">
        <f t="shared" si="6"/>
        <v>-0.03935548834</v>
      </c>
    </row>
    <row r="551">
      <c r="A551">
        <f t="shared" si="17"/>
        <v>6</v>
      </c>
      <c r="B551">
        <f t="shared" si="18"/>
        <v>1916</v>
      </c>
      <c r="C551" s="77">
        <f t="shared" si="3"/>
        <v>1916.416667</v>
      </c>
      <c r="D551" s="159">
        <f t="shared" si="356"/>
        <v>6026</v>
      </c>
      <c r="E551" s="162">
        <v>10.8</v>
      </c>
      <c r="F551" s="163">
        <v>1763.6937</v>
      </c>
      <c r="G551" s="163">
        <v>514.624</v>
      </c>
      <c r="H551" s="163">
        <v>970.92738241</v>
      </c>
      <c r="I551" s="163">
        <v>1763.6937</v>
      </c>
      <c r="J551" s="163">
        <v>10.8</v>
      </c>
      <c r="K551" s="163">
        <v>10.8</v>
      </c>
      <c r="L551" s="163">
        <v>20.67</v>
      </c>
      <c r="M551" s="164">
        <v>11.99596122</v>
      </c>
      <c r="N551" s="19">
        <f t="shared" ref="N551:T551" si="552">F551/F550/$E551*$E550-1</f>
        <v>0.004911022484</v>
      </c>
      <c r="O551" s="19">
        <f t="shared" si="552"/>
        <v>-0.01459086678</v>
      </c>
      <c r="P551" s="19">
        <f t="shared" si="552"/>
        <v>-0.006254012345</v>
      </c>
      <c r="Q551" s="19">
        <f t="shared" si="552"/>
        <v>0.004911022484</v>
      </c>
      <c r="R551" s="19">
        <f t="shared" si="552"/>
        <v>0</v>
      </c>
      <c r="S551" s="19">
        <f t="shared" si="552"/>
        <v>0</v>
      </c>
      <c r="T551" s="19">
        <f t="shared" si="552"/>
        <v>-0.009259259259</v>
      </c>
      <c r="U551" s="166">
        <v>0.0</v>
      </c>
      <c r="V551" s="166">
        <v>0.0</v>
      </c>
      <c r="W551" s="19">
        <f t="array" ref="W551">mmult(N551:T551,'Parameters &amp; Main Results'!$B$6:$B$12)-'Parameters &amp; Main Results'!$B$16/12+mmult(U551:V551,'Parameters &amp; Main Results'!$B$14:$B$15)</f>
        <v>-0.000006116499415</v>
      </c>
      <c r="X551" s="77">
        <f t="shared" si="5"/>
        <v>3368.281365</v>
      </c>
      <c r="Y551" s="77">
        <f>X551/offset(X551,'Parameters &amp; Main Results'!$B$32,0)</f>
        <v>19.38843014</v>
      </c>
      <c r="Z551" s="77">
        <f>sumproduct(X551:offset(X551,'Parameters &amp; Main Results'!$B$32-1,0) , 'Cash Flow Assist'!$P$11:offset('Cash Flow Assist'!$P$11,'Parameters &amp; Main Results'!$B$32-1,0)  )/offset(X551,'Parameters &amp; Main Results'!$B$32,0)</f>
        <v>5419.633543</v>
      </c>
      <c r="AA551" s="77">
        <f>sumproduct(X551:offset(X551,'Parameters &amp; Main Results'!$B$32-1,0),'Parameters &amp; Main Results'!$B$36:offset('Parameters &amp; Main Results'!$B$36,'Parameters &amp; Main Results'!$B$32-1,0)   )/offset(X551,'Parameters &amp; Main Results'!$B$32,0)</f>
        <v>0.7765434232</v>
      </c>
      <c r="AB551" s="167">
        <f t="shared" si="6"/>
        <v>-0.03463774154</v>
      </c>
    </row>
    <row r="552">
      <c r="A552">
        <f t="shared" si="17"/>
        <v>7</v>
      </c>
      <c r="B552">
        <f t="shared" si="18"/>
        <v>1916</v>
      </c>
      <c r="C552" s="77">
        <f t="shared" si="3"/>
        <v>1916.5</v>
      </c>
      <c r="D552" s="159">
        <f t="shared" si="356"/>
        <v>6057</v>
      </c>
      <c r="E552" s="162">
        <v>10.8</v>
      </c>
      <c r="F552" s="163">
        <v>1747.3289</v>
      </c>
      <c r="G552" s="163">
        <v>512.9734</v>
      </c>
      <c r="H552" s="163">
        <v>973.8725288</v>
      </c>
      <c r="I552" s="163">
        <v>1747.3289</v>
      </c>
      <c r="J552" s="163">
        <v>10.8</v>
      </c>
      <c r="K552" s="163">
        <v>10.8</v>
      </c>
      <c r="L552" s="163">
        <v>20.67</v>
      </c>
      <c r="M552" s="164">
        <v>11.79116528</v>
      </c>
      <c r="N552" s="19">
        <f t="shared" ref="N552:T552" si="553">F552/F551/$E552*$E551-1</f>
        <v>-0.009278708656</v>
      </c>
      <c r="O552" s="19">
        <f t="shared" si="553"/>
        <v>-0.00320739025</v>
      </c>
      <c r="P552" s="19">
        <f t="shared" si="553"/>
        <v>0.00303333333</v>
      </c>
      <c r="Q552" s="19">
        <f t="shared" si="553"/>
        <v>-0.009278708656</v>
      </c>
      <c r="R552" s="19">
        <f t="shared" si="553"/>
        <v>0</v>
      </c>
      <c r="S552" s="19">
        <f t="shared" si="553"/>
        <v>0</v>
      </c>
      <c r="T552" s="19">
        <f t="shared" si="553"/>
        <v>0</v>
      </c>
      <c r="U552" s="166">
        <v>0.0</v>
      </c>
      <c r="V552" s="166">
        <v>0.0</v>
      </c>
      <c r="W552" s="19">
        <f t="array" ref="W552">mmult(N552:T552,'Parameters &amp; Main Results'!$B$6:$B$12)-'Parameters &amp; Main Results'!$B$16/12+mmult(U552:V552,'Parameters &amp; Main Results'!$B$14:$B$15)</f>
        <v>-0.007802545721</v>
      </c>
      <c r="X552" s="77">
        <f t="shared" si="5"/>
        <v>3368.301967</v>
      </c>
      <c r="Y552" s="77">
        <f>X552/offset(X552,'Parameters &amp; Main Results'!$B$32,0)</f>
        <v>19.98756732</v>
      </c>
      <c r="Z552" s="77">
        <f>sumproduct(X552:offset(X552,'Parameters &amp; Main Results'!$B$32-1,0) , 'Cash Flow Assist'!$P$11:offset('Cash Flow Assist'!$P$11,'Parameters &amp; Main Results'!$B$32-1,0)  )/offset(X552,'Parameters &amp; Main Results'!$B$32,0)</f>
        <v>5568.119192</v>
      </c>
      <c r="AA552" s="77">
        <f>sumproduct(X552:offset(X552,'Parameters &amp; Main Results'!$B$32-1,0),'Parameters &amp; Main Results'!$B$36:offset('Parameters &amp; Main Results'!$B$36,'Parameters &amp; Main Results'!$B$32-1,0)   )/offset(X552,'Parameters &amp; Main Results'!$B$32,0)</f>
        <v>0.7956621362</v>
      </c>
      <c r="AB552" s="167">
        <f t="shared" si="6"/>
        <v>-0.04359505669</v>
      </c>
    </row>
    <row r="553">
      <c r="A553">
        <f t="shared" si="17"/>
        <v>8</v>
      </c>
      <c r="B553">
        <f t="shared" si="18"/>
        <v>1916</v>
      </c>
      <c r="C553" s="77">
        <f t="shared" si="3"/>
        <v>1916.583333</v>
      </c>
      <c r="D553" s="159">
        <f t="shared" si="356"/>
        <v>6088</v>
      </c>
      <c r="E553" s="162">
        <v>10.9</v>
      </c>
      <c r="F553" s="163">
        <v>1768.8262</v>
      </c>
      <c r="G553" s="163">
        <v>515.6859</v>
      </c>
      <c r="H553" s="163">
        <v>976.8266088</v>
      </c>
      <c r="I553" s="163">
        <v>1768.8262</v>
      </c>
      <c r="J553" s="163">
        <v>10.9</v>
      </c>
      <c r="K553" s="163">
        <v>10.9</v>
      </c>
      <c r="L553" s="163">
        <v>20.67</v>
      </c>
      <c r="M553" s="164">
        <v>11.73208264</v>
      </c>
      <c r="N553" s="19">
        <f t="shared" ref="N553:T553" si="554">F553/F552/$E553*$E552-1</f>
        <v>0.003015766921</v>
      </c>
      <c r="O553" s="19">
        <f t="shared" si="554"/>
        <v>-0.003935025291</v>
      </c>
      <c r="P553" s="19">
        <f t="shared" si="554"/>
        <v>-0.006168807344</v>
      </c>
      <c r="Q553" s="19">
        <f t="shared" si="554"/>
        <v>0.003015766921</v>
      </c>
      <c r="R553" s="19">
        <f t="shared" si="554"/>
        <v>0</v>
      </c>
      <c r="S553" s="19">
        <f t="shared" si="554"/>
        <v>0</v>
      </c>
      <c r="T553" s="19">
        <f t="shared" si="554"/>
        <v>-0.009174311927</v>
      </c>
      <c r="U553" s="166">
        <v>0.0</v>
      </c>
      <c r="V553" s="166">
        <v>0.0</v>
      </c>
      <c r="W553" s="19">
        <f t="array" ref="W553">mmult(N553:T553,'Parameters &amp; Main Results'!$B$6:$B$12)-'Parameters &amp; Main Results'!$B$16/12+mmult(U553:V553,'Parameters &amp; Main Results'!$B$14:$B$15)</f>
        <v>0.001236402201</v>
      </c>
      <c r="X553" s="77">
        <f t="shared" si="5"/>
        <v>3394.789971</v>
      </c>
      <c r="Y553" s="77">
        <f>X553/offset(X553,'Parameters &amp; Main Results'!$B$32,0)</f>
        <v>19.99584898</v>
      </c>
      <c r="Z553" s="77">
        <f>sumproduct(X553:offset(X553,'Parameters &amp; Main Results'!$B$32-1,0) , 'Cash Flow Assist'!$P$11:offset('Cash Flow Assist'!$P$11,'Parameters &amp; Main Results'!$B$32-1,0)  )/offset(X553,'Parameters &amp; Main Results'!$B$32,0)</f>
        <v>5508.115563</v>
      </c>
      <c r="AA553" s="77">
        <f>sumproduct(X553:offset(X553,'Parameters &amp; Main Results'!$B$32-1,0),'Parameters &amp; Main Results'!$B$36:offset('Parameters &amp; Main Results'!$B$36,'Parameters &amp; Main Results'!$B$32-1,0)   )/offset(X553,'Parameters &amp; Main Results'!$B$32,0)</f>
        <v>0.7850955258</v>
      </c>
      <c r="AB553" s="167">
        <f t="shared" si="6"/>
        <v>-0.0407107623</v>
      </c>
    </row>
    <row r="554">
      <c r="A554">
        <f t="shared" si="17"/>
        <v>9</v>
      </c>
      <c r="B554">
        <f t="shared" si="18"/>
        <v>1916</v>
      </c>
      <c r="C554" s="77">
        <f t="shared" si="3"/>
        <v>1916.666667</v>
      </c>
      <c r="D554" s="159">
        <f t="shared" si="356"/>
        <v>6118</v>
      </c>
      <c r="E554" s="162">
        <v>11.1</v>
      </c>
      <c r="F554" s="163">
        <v>1849.5391</v>
      </c>
      <c r="G554" s="163">
        <v>518.3976</v>
      </c>
      <c r="H554" s="163">
        <v>979.78964952</v>
      </c>
      <c r="I554" s="163">
        <v>1849.5391</v>
      </c>
      <c r="J554" s="163">
        <v>11.1</v>
      </c>
      <c r="K554" s="163">
        <v>11.1</v>
      </c>
      <c r="L554" s="163">
        <v>20.67</v>
      </c>
      <c r="M554" s="164">
        <v>11.94455242</v>
      </c>
      <c r="N554" s="19">
        <f t="shared" ref="N554:T554" si="555">F554/F553/$E554*$E553-1</f>
        <v>0.02679057511</v>
      </c>
      <c r="O554" s="19">
        <f t="shared" si="555"/>
        <v>-0.01285433109</v>
      </c>
      <c r="P554" s="19">
        <f t="shared" si="555"/>
        <v>-0.01503933933</v>
      </c>
      <c r="Q554" s="19">
        <f t="shared" si="555"/>
        <v>0.02679057511</v>
      </c>
      <c r="R554" s="19">
        <f t="shared" si="555"/>
        <v>0</v>
      </c>
      <c r="S554" s="19">
        <f t="shared" si="555"/>
        <v>0</v>
      </c>
      <c r="T554" s="19">
        <f t="shared" si="555"/>
        <v>-0.01801801802</v>
      </c>
      <c r="U554" s="166">
        <v>0.0</v>
      </c>
      <c r="V554" s="166">
        <v>0.0</v>
      </c>
      <c r="W554" s="19">
        <f t="array" ref="W554">mmult(N554:T554,'Parameters &amp; Main Results'!$B$6:$B$12)-'Parameters &amp; Main Results'!$B$16/12+mmult(U554:V554,'Parameters &amp; Main Results'!$B$14:$B$15)</f>
        <v>0.01683768189</v>
      </c>
      <c r="X554" s="77">
        <f t="shared" si="5"/>
        <v>3390.597828</v>
      </c>
      <c r="Y554" s="77">
        <f>X554/offset(X554,'Parameters &amp; Main Results'!$B$32,0)</f>
        <v>20.31994894</v>
      </c>
      <c r="Z554" s="77">
        <f>sumproduct(X554:offset(X554,'Parameters &amp; Main Results'!$B$32-1,0) , 'Cash Flow Assist'!$P$11:offset('Cash Flow Assist'!$P$11,'Parameters &amp; Main Results'!$B$32-1,0)  )/offset(X554,'Parameters &amp; Main Results'!$B$32,0)</f>
        <v>5584.986116</v>
      </c>
      <c r="AA554" s="77">
        <f>sumproduct(X554:offset(X554,'Parameters &amp; Main Results'!$B$32-1,0),'Parameters &amp; Main Results'!$B$36:offset('Parameters &amp; Main Results'!$B$36,'Parameters &amp; Main Results'!$B$32-1,0)   )/offset(X554,'Parameters &amp; Main Results'!$B$32,0)</f>
        <v>0.7944283579</v>
      </c>
      <c r="AB554" s="167">
        <f t="shared" si="6"/>
        <v>-0.01501085192</v>
      </c>
    </row>
    <row r="555">
      <c r="A555">
        <f t="shared" si="17"/>
        <v>10</v>
      </c>
      <c r="B555">
        <f t="shared" si="18"/>
        <v>1916</v>
      </c>
      <c r="C555" s="77">
        <f t="shared" si="3"/>
        <v>1916.75</v>
      </c>
      <c r="D555" s="159">
        <f t="shared" si="356"/>
        <v>6149</v>
      </c>
      <c r="E555" s="162">
        <v>11.3</v>
      </c>
      <c r="F555" s="163">
        <v>1915.4087</v>
      </c>
      <c r="G555" s="163">
        <v>519.9561</v>
      </c>
      <c r="H555" s="163">
        <v>982.76167812</v>
      </c>
      <c r="I555" s="163">
        <v>1915.4087</v>
      </c>
      <c r="J555" s="163">
        <v>11.3</v>
      </c>
      <c r="K555" s="163">
        <v>11.3</v>
      </c>
      <c r="L555" s="163">
        <v>20.67</v>
      </c>
      <c r="M555" s="164">
        <v>12.04574176</v>
      </c>
      <c r="N555" s="19">
        <f t="shared" ref="N555:T555" si="556">F555/F554/$E555*$E554-1</f>
        <v>0.01728460948</v>
      </c>
      <c r="O555" s="19">
        <f t="shared" si="556"/>
        <v>-0.01474594564</v>
      </c>
      <c r="P555" s="19">
        <f t="shared" si="556"/>
        <v>-0.01471946903</v>
      </c>
      <c r="Q555" s="19">
        <f t="shared" si="556"/>
        <v>0.01728460948</v>
      </c>
      <c r="R555" s="19">
        <f t="shared" si="556"/>
        <v>0</v>
      </c>
      <c r="S555" s="19">
        <f t="shared" si="556"/>
        <v>0</v>
      </c>
      <c r="T555" s="19">
        <f t="shared" si="556"/>
        <v>-0.01769911504</v>
      </c>
      <c r="U555" s="166">
        <v>0.0</v>
      </c>
      <c r="V555" s="166">
        <v>0.0</v>
      </c>
      <c r="W555" s="19">
        <f t="array" ref="W555">mmult(N555:T555,'Parameters &amp; Main Results'!$B$6:$B$12)-'Parameters &amp; Main Results'!$B$16/12+mmult(U555:V555,'Parameters &amp; Main Results'!$B$14:$B$15)</f>
        <v>0.009235304032</v>
      </c>
      <c r="X555" s="77">
        <f t="shared" si="5"/>
        <v>3334.453363</v>
      </c>
      <c r="Y555" s="77">
        <f>X555/offset(X555,'Parameters &amp; Main Results'!$B$32,0)</f>
        <v>19.94811745</v>
      </c>
      <c r="Z555" s="77">
        <f>sumproduct(X555:offset(X555,'Parameters &amp; Main Results'!$B$32-1,0) , 'Cash Flow Assist'!$P$11:offset('Cash Flow Assist'!$P$11,'Parameters &amp; Main Results'!$B$32-1,0)  )/offset(X555,'Parameters &amp; Main Results'!$B$32,0)</f>
        <v>5555.81901</v>
      </c>
      <c r="AA555" s="77">
        <f>sumproduct(X555:offset(X555,'Parameters &amp; Main Results'!$B$32-1,0),'Parameters &amp; Main Results'!$B$36:offset('Parameters &amp; Main Results'!$B$36,'Parameters &amp; Main Results'!$B$32-1,0)   )/offset(X555,'Parameters &amp; Main Results'!$B$32,0)</f>
        <v>0.7887531035</v>
      </c>
      <c r="AB555" s="167">
        <f t="shared" si="6"/>
        <v>0</v>
      </c>
    </row>
    <row r="556">
      <c r="A556">
        <f t="shared" si="17"/>
        <v>11</v>
      </c>
      <c r="B556">
        <f t="shared" si="18"/>
        <v>1916</v>
      </c>
      <c r="C556" s="77">
        <f t="shared" si="3"/>
        <v>1916.833333</v>
      </c>
      <c r="D556" s="159">
        <f t="shared" si="356"/>
        <v>6179</v>
      </c>
      <c r="E556" s="162">
        <v>11.5</v>
      </c>
      <c r="F556" s="163">
        <v>1968.1405</v>
      </c>
      <c r="G556" s="163">
        <v>518.5957</v>
      </c>
      <c r="H556" s="163">
        <v>985.74272188</v>
      </c>
      <c r="I556" s="163">
        <v>1968.1405</v>
      </c>
      <c r="J556" s="163">
        <v>11.5</v>
      </c>
      <c r="K556" s="163">
        <v>11.5</v>
      </c>
      <c r="L556" s="163">
        <v>20.67</v>
      </c>
      <c r="M556" s="164">
        <v>12.0532304</v>
      </c>
      <c r="N556" s="19">
        <f t="shared" ref="N556:T556" si="557">F556/F555/$E556*$E555-1</f>
        <v>0.00966022007</v>
      </c>
      <c r="O556" s="19">
        <f t="shared" si="557"/>
        <v>-0.01996217691</v>
      </c>
      <c r="P556" s="19">
        <f t="shared" si="557"/>
        <v>-0.01441072463</v>
      </c>
      <c r="Q556" s="19">
        <f t="shared" si="557"/>
        <v>0.00966022007</v>
      </c>
      <c r="R556" s="19">
        <f t="shared" si="557"/>
        <v>0</v>
      </c>
      <c r="S556" s="19">
        <f t="shared" si="557"/>
        <v>0</v>
      </c>
      <c r="T556" s="19">
        <f t="shared" si="557"/>
        <v>-0.01739130435</v>
      </c>
      <c r="U556" s="166">
        <v>0.0</v>
      </c>
      <c r="V556" s="166">
        <v>0.0</v>
      </c>
      <c r="W556" s="19">
        <f t="array" ref="W556">mmult(N556:T556,'Parameters &amp; Main Results'!$B$6:$B$12)-'Parameters &amp; Main Results'!$B$16/12+mmult(U556:V556,'Parameters &amp; Main Results'!$B$14:$B$15)</f>
        <v>0.002212954159</v>
      </c>
      <c r="X556" s="77">
        <f t="shared" si="5"/>
        <v>3303.940469</v>
      </c>
      <c r="Y556" s="77">
        <f>X556/offset(X556,'Parameters &amp; Main Results'!$B$32,0)</f>
        <v>19.45706674</v>
      </c>
      <c r="Z556" s="77">
        <f>sumproduct(X556:offset(X556,'Parameters &amp; Main Results'!$B$32-1,0) , 'Cash Flow Assist'!$P$11:offset('Cash Flow Assist'!$P$11,'Parameters &amp; Main Results'!$B$32-1,0)  )/offset(X556,'Parameters &amp; Main Results'!$B$32,0)</f>
        <v>5450.449035</v>
      </c>
      <c r="AA556" s="77">
        <f>sumproduct(X556:offset(X556,'Parameters &amp; Main Results'!$B$32-1,0),'Parameters &amp; Main Results'!$B$36:offset('Parameters &amp; Main Results'!$B$36,'Parameters &amp; Main Results'!$B$32-1,0)   )/offset(X556,'Parameters &amp; Main Results'!$B$32,0)</f>
        <v>0.7723947678</v>
      </c>
      <c r="AB556" s="167">
        <f t="shared" si="6"/>
        <v>0</v>
      </c>
    </row>
    <row r="557">
      <c r="A557">
        <f t="shared" si="17"/>
        <v>12</v>
      </c>
      <c r="B557">
        <f t="shared" si="18"/>
        <v>1916</v>
      </c>
      <c r="C557" s="77">
        <f t="shared" si="3"/>
        <v>1916.916667</v>
      </c>
      <c r="D557" s="159">
        <f t="shared" si="356"/>
        <v>6210</v>
      </c>
      <c r="E557" s="162">
        <v>11.6</v>
      </c>
      <c r="F557" s="163">
        <v>1898.1273</v>
      </c>
      <c r="G557" s="163">
        <v>522.5185</v>
      </c>
      <c r="H557" s="163">
        <v>988.73280814</v>
      </c>
      <c r="I557" s="163">
        <v>1898.1273</v>
      </c>
      <c r="J557" s="163">
        <v>11.6</v>
      </c>
      <c r="K557" s="163">
        <v>11.6</v>
      </c>
      <c r="L557" s="163">
        <v>20.67</v>
      </c>
      <c r="M557" s="164">
        <v>11.41355919</v>
      </c>
      <c r="N557" s="19">
        <f t="shared" ref="N557:T557" si="558">F557/F556/$E557*$E556-1</f>
        <v>-0.04388729686</v>
      </c>
      <c r="O557" s="19">
        <f t="shared" si="558"/>
        <v>-0.001121624856</v>
      </c>
      <c r="P557" s="19">
        <f t="shared" si="558"/>
        <v>-0.005613505743</v>
      </c>
      <c r="Q557" s="19">
        <f t="shared" si="558"/>
        <v>-0.04388729686</v>
      </c>
      <c r="R557" s="19">
        <f t="shared" si="558"/>
        <v>0</v>
      </c>
      <c r="S557" s="19">
        <f t="shared" si="558"/>
        <v>0</v>
      </c>
      <c r="T557" s="19">
        <f t="shared" si="558"/>
        <v>-0.008620689655</v>
      </c>
      <c r="U557" s="166">
        <v>0.0</v>
      </c>
      <c r="V557" s="166">
        <v>0.0</v>
      </c>
      <c r="W557" s="19">
        <f t="array" ref="W557">mmult(N557:T557,'Parameters &amp; Main Results'!$B$6:$B$12)-'Parameters &amp; Main Results'!$B$16/12+mmult(U557:V557,'Parameters &amp; Main Results'!$B$14:$B$15)</f>
        <v>-0.03323754552</v>
      </c>
      <c r="X557" s="77">
        <f t="shared" si="5"/>
        <v>3296.645144</v>
      </c>
      <c r="Y557" s="77">
        <f>X557/offset(X557,'Parameters &amp; Main Results'!$B$32,0)</f>
        <v>19.45093927</v>
      </c>
      <c r="Z557" s="77">
        <f>sumproduct(X557:offset(X557,'Parameters &amp; Main Results'!$B$32-1,0) , 'Cash Flow Assist'!$P$11:offset('Cash Flow Assist'!$P$11,'Parameters &amp; Main Results'!$B$32-1,0)  )/offset(X557,'Parameters &amp; Main Results'!$B$32,0)</f>
        <v>5442.298274</v>
      </c>
      <c r="AA557" s="77">
        <f>sumproduct(X557:offset(X557,'Parameters &amp; Main Results'!$B$32-1,0),'Parameters &amp; Main Results'!$B$36:offset('Parameters &amp; Main Results'!$B$36,'Parameters &amp; Main Results'!$B$32-1,0)   )/offset(X557,'Parameters &amp; Main Results'!$B$32,0)</f>
        <v>0.7696350072</v>
      </c>
      <c r="AB557" s="167">
        <f t="shared" si="6"/>
        <v>-0.04388729686</v>
      </c>
    </row>
    <row r="558">
      <c r="A558">
        <f t="shared" si="17"/>
        <v>1</v>
      </c>
      <c r="B558">
        <f t="shared" si="18"/>
        <v>1917</v>
      </c>
      <c r="C558" s="77">
        <f t="shared" si="3"/>
        <v>1917</v>
      </c>
      <c r="D558" s="159">
        <f t="shared" si="356"/>
        <v>6241</v>
      </c>
      <c r="E558" s="162">
        <v>11.7</v>
      </c>
      <c r="F558" s="163">
        <v>1861.4403</v>
      </c>
      <c r="G558" s="163">
        <v>521.7292</v>
      </c>
      <c r="H558" s="163">
        <v>992.23457016</v>
      </c>
      <c r="I558" s="163">
        <v>1861.4403</v>
      </c>
      <c r="J558" s="163">
        <v>11.7</v>
      </c>
      <c r="K558" s="163">
        <v>11.7</v>
      </c>
      <c r="L558" s="163">
        <v>20.67</v>
      </c>
      <c r="M558" s="164">
        <v>10.98087516</v>
      </c>
      <c r="N558" s="19">
        <f t="shared" ref="N558:T558" si="559">F558/F557/$E558*$E557-1</f>
        <v>-0.02770980964</v>
      </c>
      <c r="O558" s="19">
        <f t="shared" si="559"/>
        <v>-0.01004466623</v>
      </c>
      <c r="P558" s="19">
        <f t="shared" si="559"/>
        <v>-0.005035612544</v>
      </c>
      <c r="Q558" s="19">
        <f t="shared" si="559"/>
        <v>-0.02770980964</v>
      </c>
      <c r="R558" s="19">
        <f t="shared" si="559"/>
        <v>0</v>
      </c>
      <c r="S558" s="19">
        <f t="shared" si="559"/>
        <v>0</v>
      </c>
      <c r="T558" s="19">
        <f t="shared" si="559"/>
        <v>-0.008547008547</v>
      </c>
      <c r="U558" s="166">
        <v>0.0</v>
      </c>
      <c r="V558" s="166">
        <v>0.0</v>
      </c>
      <c r="W558" s="19">
        <f t="array" ref="W558">mmult(N558:T558,'Parameters &amp; Main Results'!$B$6:$B$12)-'Parameters &amp; Main Results'!$B$16/12+mmult(U558:V558,'Parameters &amp; Main Results'!$B$14:$B$15)</f>
        <v>-0.02333519045</v>
      </c>
      <c r="X558" s="77">
        <f t="shared" si="5"/>
        <v>3409.984665</v>
      </c>
      <c r="Y558" s="77">
        <f>X558/offset(X558,'Parameters &amp; Main Results'!$B$32,0)</f>
        <v>20.95287546</v>
      </c>
      <c r="Z558" s="77">
        <f>sumproduct(X558:offset(X558,'Parameters &amp; Main Results'!$B$32-1,0) , 'Cash Flow Assist'!$P$11:offset('Cash Flow Assist'!$P$11,'Parameters &amp; Main Results'!$B$32-1,0)  )/offset(X558,'Parameters &amp; Main Results'!$B$32,0)</f>
        <v>5648.462975</v>
      </c>
      <c r="AA558" s="77">
        <f>sumproduct(X558:offset(X558,'Parameters &amp; Main Results'!$B$32-1,0),'Parameters &amp; Main Results'!$B$36:offset('Parameters &amp; Main Results'!$B$36,'Parameters &amp; Main Results'!$B$32-1,0)   )/offset(X558,'Parameters &amp; Main Results'!$B$32,0)</f>
        <v>0.7970374552</v>
      </c>
      <c r="AB558" s="167">
        <f t="shared" si="6"/>
        <v>-0.07038099785</v>
      </c>
    </row>
    <row r="559">
      <c r="A559">
        <f t="shared" si="17"/>
        <v>2</v>
      </c>
      <c r="B559">
        <f t="shared" si="18"/>
        <v>1917</v>
      </c>
      <c r="C559" s="77">
        <f t="shared" si="3"/>
        <v>1917.083333</v>
      </c>
      <c r="D559" s="159">
        <f t="shared" si="356"/>
        <v>6269</v>
      </c>
      <c r="E559" s="162">
        <v>12.0</v>
      </c>
      <c r="F559" s="163">
        <v>1767.9287</v>
      </c>
      <c r="G559" s="163">
        <v>525.9806</v>
      </c>
      <c r="H559" s="163">
        <v>995.74873427</v>
      </c>
      <c r="I559" s="163">
        <v>1767.9287</v>
      </c>
      <c r="J559" s="163">
        <v>12.0</v>
      </c>
      <c r="K559" s="163">
        <v>12.0</v>
      </c>
      <c r="L559" s="163">
        <v>20.67</v>
      </c>
      <c r="M559" s="164">
        <v>10.06318774</v>
      </c>
      <c r="N559" s="19">
        <f t="shared" ref="N559:T559" si="560">F559/F558/$E559*$E558-1</f>
        <v>-0.07398024933</v>
      </c>
      <c r="O559" s="19">
        <f t="shared" si="560"/>
        <v>-0.01705504503</v>
      </c>
      <c r="P559" s="19">
        <f t="shared" si="560"/>
        <v>-0.02154687499</v>
      </c>
      <c r="Q559" s="19">
        <f t="shared" si="560"/>
        <v>-0.07398024933</v>
      </c>
      <c r="R559" s="19">
        <f t="shared" si="560"/>
        <v>0</v>
      </c>
      <c r="S559" s="19">
        <f t="shared" si="560"/>
        <v>0</v>
      </c>
      <c r="T559" s="19">
        <f t="shared" si="560"/>
        <v>-0.025</v>
      </c>
      <c r="U559" s="166">
        <v>0.0</v>
      </c>
      <c r="V559" s="166">
        <v>0.0</v>
      </c>
      <c r="W559" s="19">
        <f t="array" ref="W559">mmult(N559:T559,'Parameters &amp; Main Results'!$B$6:$B$12)-'Parameters &amp; Main Results'!$B$16/12+mmult(U559:V559,'Parameters &amp; Main Results'!$B$14:$B$15)</f>
        <v>-0.05979061492</v>
      </c>
      <c r="X559" s="77">
        <f t="shared" si="5"/>
        <v>3491.458514</v>
      </c>
      <c r="Y559" s="77">
        <f>X559/offset(X559,'Parameters &amp; Main Results'!$B$32,0)</f>
        <v>20.40172646</v>
      </c>
      <c r="Z559" s="77">
        <f>sumproduct(X559:offset(X559,'Parameters &amp; Main Results'!$B$32-1,0) , 'Cash Flow Assist'!$P$11:offset('Cash Flow Assist'!$P$11,'Parameters &amp; Main Results'!$B$32-1,0)  )/offset(X559,'Parameters &amp; Main Results'!$B$32,0)</f>
        <v>5352.569048</v>
      </c>
      <c r="AA559" s="77">
        <f>sumproduct(X559:offset(X559,'Parameters &amp; Main Results'!$B$32-1,0),'Parameters &amp; Main Results'!$B$36:offset('Parameters &amp; Main Results'!$B$36,'Parameters &amp; Main Results'!$B$32-1,0)   )/offset(X559,'Parameters &amp; Main Results'!$B$32,0)</f>
        <v>0.7535359303</v>
      </c>
      <c r="AB559" s="167">
        <f t="shared" si="6"/>
        <v>-0.1391544434</v>
      </c>
    </row>
    <row r="560">
      <c r="A560">
        <f t="shared" si="17"/>
        <v>3</v>
      </c>
      <c r="B560">
        <f t="shared" si="18"/>
        <v>1917</v>
      </c>
      <c r="C560" s="77">
        <f t="shared" si="3"/>
        <v>1917.166667</v>
      </c>
      <c r="D560" s="159">
        <f t="shared" si="356"/>
        <v>6300</v>
      </c>
      <c r="E560" s="162">
        <v>12.0</v>
      </c>
      <c r="F560" s="163">
        <v>1832.7122</v>
      </c>
      <c r="G560" s="163">
        <v>515.9769</v>
      </c>
      <c r="H560" s="163">
        <v>999.27534437</v>
      </c>
      <c r="I560" s="163">
        <v>1832.7122</v>
      </c>
      <c r="J560" s="163">
        <v>12.0</v>
      </c>
      <c r="K560" s="163">
        <v>12.0</v>
      </c>
      <c r="L560" s="163">
        <v>20.67</v>
      </c>
      <c r="M560" s="164">
        <v>10.32715708</v>
      </c>
      <c r="N560" s="19">
        <f t="shared" ref="N560:T560" si="561">F560/F559/$E560*$E559-1</f>
        <v>0.0366437289</v>
      </c>
      <c r="O560" s="19">
        <f t="shared" si="561"/>
        <v>-0.01901914253</v>
      </c>
      <c r="P560" s="19">
        <f t="shared" si="561"/>
        <v>0.003541666666</v>
      </c>
      <c r="Q560" s="19">
        <f t="shared" si="561"/>
        <v>0.0366437289</v>
      </c>
      <c r="R560" s="19">
        <f t="shared" si="561"/>
        <v>0</v>
      </c>
      <c r="S560" s="19">
        <f t="shared" si="561"/>
        <v>0</v>
      </c>
      <c r="T560" s="19">
        <f t="shared" si="561"/>
        <v>0</v>
      </c>
      <c r="U560" s="166">
        <v>0.0</v>
      </c>
      <c r="V560" s="166">
        <v>0.0</v>
      </c>
      <c r="W560" s="19">
        <f t="array" ref="W560">mmult(N560:T560,'Parameters &amp; Main Results'!$B$6:$B$12)-'Parameters &amp; Main Results'!$B$16/12+mmult(U560:V560,'Parameters &amp; Main Results'!$B$14:$B$15)</f>
        <v>0.02268634438</v>
      </c>
      <c r="X560" s="77">
        <f t="shared" si="5"/>
        <v>3713.490388</v>
      </c>
      <c r="Y560" s="77">
        <f>X560/offset(X560,'Parameters &amp; Main Results'!$B$32,0)</f>
        <v>21.19946756</v>
      </c>
      <c r="Z560" s="77">
        <f>sumproduct(X560:offset(X560,'Parameters &amp; Main Results'!$B$32-1,0) , 'Cash Flow Assist'!$P$11:offset('Cash Flow Assist'!$P$11,'Parameters &amp; Main Results'!$B$32-1,0)  )/offset(X560,'Parameters &amp; Main Results'!$B$32,0)</f>
        <v>5210.361118</v>
      </c>
      <c r="AA560" s="77">
        <f>sumproduct(X560:offset(X560,'Parameters &amp; Main Results'!$B$32-1,0),'Parameters &amp; Main Results'!$B$36:offset('Parameters &amp; Main Results'!$B$36,'Parameters &amp; Main Results'!$B$32-1,0)   )/offset(X560,'Parameters &amp; Main Results'!$B$32,0)</f>
        <v>0.731962913</v>
      </c>
      <c r="AB560" s="167">
        <f t="shared" si="6"/>
        <v>-0.1076098522</v>
      </c>
    </row>
    <row r="561">
      <c r="A561">
        <f t="shared" si="17"/>
        <v>4</v>
      </c>
      <c r="B561">
        <f t="shared" si="18"/>
        <v>1917</v>
      </c>
      <c r="C561" s="77">
        <f t="shared" si="3"/>
        <v>1917.25</v>
      </c>
      <c r="D561" s="159">
        <f t="shared" si="356"/>
        <v>6330</v>
      </c>
      <c r="E561" s="162">
        <v>12.6</v>
      </c>
      <c r="F561" s="163">
        <v>1815.1715</v>
      </c>
      <c r="G561" s="163">
        <v>515.7807</v>
      </c>
      <c r="H561" s="163">
        <v>1002.81444455</v>
      </c>
      <c r="I561" s="163">
        <v>1815.1715</v>
      </c>
      <c r="J561" s="163">
        <v>12.6</v>
      </c>
      <c r="K561" s="163">
        <v>12.6</v>
      </c>
      <c r="L561" s="163">
        <v>20.67</v>
      </c>
      <c r="M561" s="164">
        <v>9.6445312</v>
      </c>
      <c r="N561" s="19">
        <f t="shared" ref="N561:T561" si="562">F561/F560/$E561*$E560-1</f>
        <v>-0.05673418778</v>
      </c>
      <c r="O561" s="19">
        <f t="shared" si="562"/>
        <v>-0.04798119008</v>
      </c>
      <c r="P561" s="19">
        <f t="shared" si="562"/>
        <v>-0.04424603174</v>
      </c>
      <c r="Q561" s="19">
        <f t="shared" si="562"/>
        <v>-0.05673418778</v>
      </c>
      <c r="R561" s="19">
        <f t="shared" si="562"/>
        <v>0</v>
      </c>
      <c r="S561" s="19">
        <f t="shared" si="562"/>
        <v>0</v>
      </c>
      <c r="T561" s="19">
        <f t="shared" si="562"/>
        <v>-0.04761904762</v>
      </c>
      <c r="U561" s="166">
        <v>0.0</v>
      </c>
      <c r="V561" s="166">
        <v>0.0</v>
      </c>
      <c r="W561" s="19">
        <f t="array" ref="W561">mmult(N561:T561,'Parameters &amp; Main Results'!$B$6:$B$12)-'Parameters &amp; Main Results'!$B$16/12+mmult(U561:V561,'Parameters &amp; Main Results'!$B$14:$B$15)</f>
        <v>-0.05458760502</v>
      </c>
      <c r="X561" s="77">
        <f t="shared" si="5"/>
        <v>3631.113692</v>
      </c>
      <c r="Y561" s="77">
        <f>X561/offset(X561,'Parameters &amp; Main Results'!$B$32,0)</f>
        <v>20.50390663</v>
      </c>
      <c r="Z561" s="77">
        <f>sumproduct(X561:offset(X561,'Parameters &amp; Main Results'!$B$32-1,0) , 'Cash Flow Assist'!$P$11:offset('Cash Flow Assist'!$P$11,'Parameters &amp; Main Results'!$B$32-1,0)  )/offset(X561,'Parameters &amp; Main Results'!$B$32,0)</f>
        <v>5133.7534</v>
      </c>
      <c r="AA561" s="77">
        <f>sumproduct(X561:offset(X561,'Parameters &amp; Main Results'!$B$32-1,0),'Parameters &amp; Main Results'!$B$36:offset('Parameters &amp; Main Results'!$B$36,'Parameters &amp; Main Results'!$B$32-1,0)   )/offset(X561,'Parameters &amp; Main Results'!$B$32,0)</f>
        <v>0.7198176365</v>
      </c>
      <c r="AB561" s="167">
        <f t="shared" si="6"/>
        <v>-0.1582388824</v>
      </c>
    </row>
    <row r="562">
      <c r="A562">
        <f t="shared" si="17"/>
        <v>5</v>
      </c>
      <c r="B562">
        <f t="shared" si="18"/>
        <v>1917</v>
      </c>
      <c r="C562" s="77">
        <f t="shared" si="3"/>
        <v>1917.333333</v>
      </c>
      <c r="D562" s="159">
        <f t="shared" si="356"/>
        <v>6361</v>
      </c>
      <c r="E562" s="162">
        <v>12.8</v>
      </c>
      <c r="F562" s="163">
        <v>1763.907</v>
      </c>
      <c r="G562" s="163">
        <v>507.229</v>
      </c>
      <c r="H562" s="163">
        <v>1006.36607904</v>
      </c>
      <c r="I562" s="163">
        <v>1763.907</v>
      </c>
      <c r="J562" s="163">
        <v>12.8</v>
      </c>
      <c r="K562" s="163">
        <v>12.8</v>
      </c>
      <c r="L562" s="163">
        <v>20.67</v>
      </c>
      <c r="M562" s="164">
        <v>9.13898881</v>
      </c>
      <c r="N562" s="19">
        <f t="shared" ref="N562:T562" si="563">F562/F561/$E562*$E561-1</f>
        <v>-0.04342595004</v>
      </c>
      <c r="O562" s="19">
        <f t="shared" si="563"/>
        <v>-0.03194604437</v>
      </c>
      <c r="P562" s="19">
        <f t="shared" si="563"/>
        <v>-0.01213867188</v>
      </c>
      <c r="Q562" s="19">
        <f t="shared" si="563"/>
        <v>-0.04342595004</v>
      </c>
      <c r="R562" s="19">
        <f t="shared" si="563"/>
        <v>0</v>
      </c>
      <c r="S562" s="19">
        <f t="shared" si="563"/>
        <v>0</v>
      </c>
      <c r="T562" s="19">
        <f t="shared" si="563"/>
        <v>-0.015625</v>
      </c>
      <c r="U562" s="166">
        <v>0.0</v>
      </c>
      <c r="V562" s="166">
        <v>0.0</v>
      </c>
      <c r="W562" s="19">
        <f t="array" ref="W562">mmult(N562:T562,'Parameters &amp; Main Results'!$B$6:$B$12)-'Parameters &amp; Main Results'!$B$16/12+mmult(U562:V562,'Parameters &amp; Main Results'!$B$14:$B$15)</f>
        <v>-0.04059764029</v>
      </c>
      <c r="X562" s="77">
        <f t="shared" si="5"/>
        <v>3840.772251</v>
      </c>
      <c r="Y562" s="77">
        <f>X562/offset(X562,'Parameters &amp; Main Results'!$B$32,0)</f>
        <v>21.62738344</v>
      </c>
      <c r="Z562" s="77">
        <f>sumproduct(X562:offset(X562,'Parameters &amp; Main Results'!$B$32-1,0) , 'Cash Flow Assist'!$P$11:offset('Cash Flow Assist'!$P$11,'Parameters &amp; Main Results'!$B$32-1,0)  )/offset(X562,'Parameters &amp; Main Results'!$B$32,0)</f>
        <v>5100.004592</v>
      </c>
      <c r="AA562" s="77">
        <f>sumproduct(X562:offset(X562,'Parameters &amp; Main Results'!$B$32-1,0),'Parameters &amp; Main Results'!$B$36:offset('Parameters &amp; Main Results'!$B$36,'Parameters &amp; Main Results'!$B$32-1,0)   )/offset(X562,'Parameters &amp; Main Results'!$B$32,0)</f>
        <v>0.7135258178</v>
      </c>
      <c r="AB562" s="167">
        <f t="shared" si="6"/>
        <v>-0.1947931587</v>
      </c>
    </row>
    <row r="563">
      <c r="A563">
        <f t="shared" si="17"/>
        <v>6</v>
      </c>
      <c r="B563">
        <f t="shared" si="18"/>
        <v>1917</v>
      </c>
      <c r="C563" s="77">
        <f t="shared" si="3"/>
        <v>1917.416667</v>
      </c>
      <c r="D563" s="159">
        <f t="shared" si="356"/>
        <v>6391</v>
      </c>
      <c r="E563" s="162">
        <v>13.0</v>
      </c>
      <c r="F563" s="163">
        <v>1810.3612</v>
      </c>
      <c r="G563" s="163">
        <v>504.6318</v>
      </c>
      <c r="H563" s="163">
        <v>1009.93029223</v>
      </c>
      <c r="I563" s="163">
        <v>1810.3612</v>
      </c>
      <c r="J563" s="163">
        <v>13.0</v>
      </c>
      <c r="K563" s="163">
        <v>13.0</v>
      </c>
      <c r="L563" s="163">
        <v>20.67</v>
      </c>
      <c r="M563" s="164">
        <v>9.14822026</v>
      </c>
      <c r="N563" s="19">
        <f t="shared" ref="N563:T563" si="564">F563/F562/$E563*$E562-1</f>
        <v>0.01054618482</v>
      </c>
      <c r="O563" s="19">
        <f t="shared" si="564"/>
        <v>-0.02042621016</v>
      </c>
      <c r="P563" s="19">
        <f t="shared" si="564"/>
        <v>-0.0118974359</v>
      </c>
      <c r="Q563" s="19">
        <f t="shared" si="564"/>
        <v>0.01054618482</v>
      </c>
      <c r="R563" s="19">
        <f t="shared" si="564"/>
        <v>0</v>
      </c>
      <c r="S563" s="19">
        <f t="shared" si="564"/>
        <v>0</v>
      </c>
      <c r="T563" s="19">
        <f t="shared" si="564"/>
        <v>-0.01538461538</v>
      </c>
      <c r="U563" s="166">
        <v>0.0</v>
      </c>
      <c r="V563" s="166">
        <v>0.0</v>
      </c>
      <c r="W563" s="19">
        <f t="array" ref="W563">mmult(N563:T563,'Parameters &amp; Main Results'!$B$6:$B$12)-'Parameters &amp; Main Results'!$B$16/12+mmult(U563:V563,'Parameters &amp; Main Results'!$B$14:$B$15)</f>
        <v>0.00276141941</v>
      </c>
      <c r="X563" s="77">
        <f t="shared" si="5"/>
        <v>4003.296648</v>
      </c>
      <c r="Y563" s="77">
        <f>X563/offset(X563,'Parameters &amp; Main Results'!$B$32,0)</f>
        <v>22.19398835</v>
      </c>
      <c r="Z563" s="77">
        <f>sumproduct(X563:offset(X563,'Parameters &amp; Main Results'!$B$32-1,0) , 'Cash Flow Assist'!$P$11:offset('Cash Flow Assist'!$P$11,'Parameters &amp; Main Results'!$B$32-1,0)  )/offset(X563,'Parameters &amp; Main Results'!$B$32,0)</f>
        <v>5000.836111</v>
      </c>
      <c r="AA563" s="77">
        <f>sumproduct(X563:offset(X563,'Parameters &amp; Main Results'!$B$32-1,0),'Parameters &amp; Main Results'!$B$36:offset('Parameters &amp; Main Results'!$B$36,'Parameters &amp; Main Results'!$B$32-1,0)   )/offset(X563,'Parameters &amp; Main Results'!$B$32,0)</f>
        <v>0.6981384443</v>
      </c>
      <c r="AB563" s="167">
        <f t="shared" si="6"/>
        <v>-0.1863012985</v>
      </c>
    </row>
    <row r="564">
      <c r="A564">
        <f t="shared" si="17"/>
        <v>7</v>
      </c>
      <c r="B564">
        <f t="shared" si="18"/>
        <v>1917</v>
      </c>
      <c r="C564" s="77">
        <f t="shared" si="3"/>
        <v>1917.5</v>
      </c>
      <c r="D564" s="159">
        <f t="shared" si="356"/>
        <v>6422</v>
      </c>
      <c r="E564" s="162">
        <v>12.8</v>
      </c>
      <c r="F564" s="163">
        <v>1771.1657</v>
      </c>
      <c r="G564" s="163">
        <v>506.8306</v>
      </c>
      <c r="H564" s="163">
        <v>1013.50712868</v>
      </c>
      <c r="I564" s="163">
        <v>1771.1657</v>
      </c>
      <c r="J564" s="163">
        <v>12.8</v>
      </c>
      <c r="K564" s="163">
        <v>12.8</v>
      </c>
      <c r="L564" s="163">
        <v>20.67</v>
      </c>
      <c r="M564" s="164">
        <v>9.00347238</v>
      </c>
      <c r="N564" s="19">
        <f t="shared" ref="N564:T564" si="565">F564/F563/$E564*$E563-1</f>
        <v>-0.006363943249</v>
      </c>
      <c r="O564" s="19">
        <f t="shared" si="565"/>
        <v>0.02005031812</v>
      </c>
      <c r="P564" s="19">
        <f t="shared" si="565"/>
        <v>0.01922200521</v>
      </c>
      <c r="Q564" s="19">
        <f t="shared" si="565"/>
        <v>-0.006363943249</v>
      </c>
      <c r="R564" s="19">
        <f t="shared" si="565"/>
        <v>0</v>
      </c>
      <c r="S564" s="19">
        <f t="shared" si="565"/>
        <v>0</v>
      </c>
      <c r="T564" s="19">
        <f t="shared" si="565"/>
        <v>0.015625</v>
      </c>
      <c r="U564" s="166">
        <v>0.0</v>
      </c>
      <c r="V564" s="166">
        <v>0.0</v>
      </c>
      <c r="W564" s="19">
        <f t="array" ref="W564">mmult(N564:T564,'Parameters &amp; Main Results'!$B$6:$B$12)-'Parameters &amp; Main Results'!$B$16/12+mmult(U564:V564,'Parameters &amp; Main Results'!$B$14:$B$15)</f>
        <v>0.0001979554271</v>
      </c>
      <c r="X564" s="77">
        <f t="shared" si="5"/>
        <v>3992.27231</v>
      </c>
      <c r="Y564" s="77">
        <f>X564/offset(X564,'Parameters &amp; Main Results'!$B$32,0)</f>
        <v>22.93690792</v>
      </c>
      <c r="Z564" s="77">
        <f>sumproduct(X564:offset(X564,'Parameters &amp; Main Results'!$B$32-1,0) , 'Cash Flow Assist'!$P$11:offset('Cash Flow Assist'!$P$11,'Parameters &amp; Main Results'!$B$32-1,0)  )/offset(X564,'Parameters &amp; Main Results'!$B$32,0)</f>
        <v>5160.541393</v>
      </c>
      <c r="AA564" s="77">
        <f>sumproduct(X564:offset(X564,'Parameters &amp; Main Results'!$B$32-1,0),'Parameters &amp; Main Results'!$B$36:offset('Parameters &amp; Main Results'!$B$36,'Parameters &amp; Main Results'!$B$32-1,0)   )/offset(X564,'Parameters &amp; Main Results'!$B$32,0)</f>
        <v>0.7192339378</v>
      </c>
      <c r="AB564" s="167">
        <f t="shared" si="6"/>
        <v>-0.1914796309</v>
      </c>
    </row>
    <row r="565">
      <c r="A565">
        <f t="shared" si="17"/>
        <v>8</v>
      </c>
      <c r="B565">
        <f t="shared" si="18"/>
        <v>1917</v>
      </c>
      <c r="C565" s="77">
        <f t="shared" si="3"/>
        <v>1917.583333</v>
      </c>
      <c r="D565" s="159">
        <f t="shared" si="356"/>
        <v>6453</v>
      </c>
      <c r="E565" s="162">
        <v>13.0</v>
      </c>
      <c r="F565" s="163">
        <v>1729.5613</v>
      </c>
      <c r="G565" s="163">
        <v>507.8389</v>
      </c>
      <c r="H565" s="163">
        <v>1017.0966331</v>
      </c>
      <c r="I565" s="163">
        <v>1729.5613</v>
      </c>
      <c r="J565" s="163">
        <v>13.0</v>
      </c>
      <c r="K565" s="163">
        <v>13.0</v>
      </c>
      <c r="L565" s="163">
        <v>20.67</v>
      </c>
      <c r="M565" s="164">
        <v>8.57268047</v>
      </c>
      <c r="N565" s="19">
        <f t="shared" ref="N565:T565" si="566">F565/F564/$E565*$E564-1</f>
        <v>-0.03851307384</v>
      </c>
      <c r="O565" s="19">
        <f t="shared" si="566"/>
        <v>-0.01342579977</v>
      </c>
      <c r="P565" s="19">
        <f t="shared" si="566"/>
        <v>-0.01189743589</v>
      </c>
      <c r="Q565" s="19">
        <f t="shared" si="566"/>
        <v>-0.03851307384</v>
      </c>
      <c r="R565" s="19">
        <f t="shared" si="566"/>
        <v>0</v>
      </c>
      <c r="S565" s="19">
        <f t="shared" si="566"/>
        <v>0</v>
      </c>
      <c r="T565" s="19">
        <f t="shared" si="566"/>
        <v>-0.01538461538</v>
      </c>
      <c r="U565" s="166">
        <v>0.0</v>
      </c>
      <c r="V565" s="166">
        <v>0.0</v>
      </c>
      <c r="W565" s="19">
        <f t="array" ref="W565">mmult(N565:T565,'Parameters &amp; Main Results'!$B$6:$B$12)-'Parameters &amp; Main Results'!$B$16/12+mmult(U565:V565,'Parameters &amp; Main Results'!$B$14:$B$15)</f>
        <v>-0.03228292199</v>
      </c>
      <c r="X565" s="77">
        <f t="shared" si="5"/>
        <v>3991.482174</v>
      </c>
      <c r="Y565" s="77">
        <f>X565/offset(X565,'Parameters &amp; Main Results'!$B$32,0)</f>
        <v>22.55233818</v>
      </c>
      <c r="Z565" s="77">
        <f>sumproduct(X565:offset(X565,'Parameters &amp; Main Results'!$B$32-1,0) , 'Cash Flow Assist'!$P$11:offset('Cash Flow Assist'!$P$11,'Parameters &amp; Main Results'!$B$32-1,0)  )/offset(X565,'Parameters &amp; Main Results'!$B$32,0)</f>
        <v>5053.448664</v>
      </c>
      <c r="AA565" s="77">
        <f>sumproduct(X565:offset(X565,'Parameters &amp; Main Results'!$B$32-1,0),'Parameters &amp; Main Results'!$B$36:offset('Parameters &amp; Main Results'!$B$36,'Parameters &amp; Main Results'!$B$32-1,0)   )/offset(X565,'Parameters &amp; Main Results'!$B$32,0)</f>
        <v>0.7031523212</v>
      </c>
      <c r="AB565" s="167">
        <f t="shared" si="6"/>
        <v>-0.2226182355</v>
      </c>
    </row>
    <row r="566">
      <c r="A566">
        <f t="shared" si="17"/>
        <v>9</v>
      </c>
      <c r="B566">
        <f t="shared" si="18"/>
        <v>1917</v>
      </c>
      <c r="C566" s="77">
        <f t="shared" si="3"/>
        <v>1917.666667</v>
      </c>
      <c r="D566" s="159">
        <f t="shared" si="356"/>
        <v>6483</v>
      </c>
      <c r="E566" s="162">
        <v>13.3</v>
      </c>
      <c r="F566" s="163">
        <v>1657.3091</v>
      </c>
      <c r="G566" s="163">
        <v>514.5951</v>
      </c>
      <c r="H566" s="163">
        <v>1020.69885034</v>
      </c>
      <c r="I566" s="163">
        <v>1657.3091</v>
      </c>
      <c r="J566" s="163">
        <v>13.3</v>
      </c>
      <c r="K566" s="163">
        <v>13.3</v>
      </c>
      <c r="L566" s="163">
        <v>20.67</v>
      </c>
      <c r="M566" s="164">
        <v>7.95082326</v>
      </c>
      <c r="N566" s="19">
        <f t="shared" ref="N566:T566" si="567">F566/F565/$E566*$E565-1</f>
        <v>-0.06338897154</v>
      </c>
      <c r="O566" s="19">
        <f t="shared" si="567"/>
        <v>-0.009552651974</v>
      </c>
      <c r="P566" s="19">
        <f t="shared" si="567"/>
        <v>-0.01909461153</v>
      </c>
      <c r="Q566" s="19">
        <f t="shared" si="567"/>
        <v>-0.06338897154</v>
      </c>
      <c r="R566" s="19">
        <f t="shared" si="567"/>
        <v>0</v>
      </c>
      <c r="S566" s="19">
        <f t="shared" si="567"/>
        <v>0</v>
      </c>
      <c r="T566" s="19">
        <f t="shared" si="567"/>
        <v>-0.02255639098</v>
      </c>
      <c r="U566" s="166">
        <v>0.0</v>
      </c>
      <c r="V566" s="166">
        <v>0.0</v>
      </c>
      <c r="W566" s="19">
        <f t="array" ref="W566">mmult(N566:T566,'Parameters &amp; Main Results'!$B$6:$B$12)-'Parameters &amp; Main Results'!$B$16/12+mmult(U566:V566,'Parameters &amp; Main Results'!$B$14:$B$15)</f>
        <v>-0.04997155832</v>
      </c>
      <c r="X566" s="77">
        <f t="shared" si="5"/>
        <v>4124.637526</v>
      </c>
      <c r="Y566" s="77">
        <f>X566/offset(X566,'Parameters &amp; Main Results'!$B$32,0)</f>
        <v>22.9816445</v>
      </c>
      <c r="Z566" s="77">
        <f>sumproduct(X566:offset(X566,'Parameters &amp; Main Results'!$B$32-1,0) , 'Cash Flow Assist'!$P$11:offset('Cash Flow Assist'!$P$11,'Parameters &amp; Main Results'!$B$32-1,0)  )/offset(X566,'Parameters &amp; Main Results'!$B$32,0)</f>
        <v>4962.1469</v>
      </c>
      <c r="AA566" s="77">
        <f>sumproduct(X566:offset(X566,'Parameters &amp; Main Results'!$B$32-1,0),'Parameters &amp; Main Results'!$B$36:offset('Parameters &amp; Main Results'!$B$36,'Parameters &amp; Main Results'!$B$32-1,0)   )/offset(X566,'Parameters &amp; Main Results'!$B$32,0)</f>
        <v>0.6893221179</v>
      </c>
      <c r="AB566" s="167">
        <f t="shared" si="6"/>
        <v>-0.2718956661</v>
      </c>
    </row>
    <row r="567">
      <c r="A567">
        <f t="shared" si="17"/>
        <v>10</v>
      </c>
      <c r="B567">
        <f t="shared" si="18"/>
        <v>1917</v>
      </c>
      <c r="C567" s="77">
        <f t="shared" si="3"/>
        <v>1917.75</v>
      </c>
      <c r="D567" s="159">
        <f t="shared" si="356"/>
        <v>6514</v>
      </c>
      <c r="E567" s="162">
        <v>13.5</v>
      </c>
      <c r="F567" s="163">
        <v>1578.4506</v>
      </c>
      <c r="G567" s="163">
        <v>513.4707</v>
      </c>
      <c r="H567" s="163">
        <v>1024.31382544</v>
      </c>
      <c r="I567" s="163">
        <v>1578.4506</v>
      </c>
      <c r="J567" s="163">
        <v>13.5</v>
      </c>
      <c r="K567" s="163">
        <v>13.5</v>
      </c>
      <c r="L567" s="163">
        <v>20.67</v>
      </c>
      <c r="M567" s="164">
        <v>7.38713371</v>
      </c>
      <c r="N567" s="19">
        <f t="shared" ref="N567:T567" si="568">F567/F566/$E567*$E566-1</f>
        <v>-0.06169214502</v>
      </c>
      <c r="O567" s="19">
        <f t="shared" si="568"/>
        <v>-0.01696746303</v>
      </c>
      <c r="P567" s="19">
        <f t="shared" si="568"/>
        <v>-0.01132561728</v>
      </c>
      <c r="Q567" s="19">
        <f t="shared" si="568"/>
        <v>-0.06169214502</v>
      </c>
      <c r="R567" s="19">
        <f t="shared" si="568"/>
        <v>0</v>
      </c>
      <c r="S567" s="19">
        <f t="shared" si="568"/>
        <v>0</v>
      </c>
      <c r="T567" s="19">
        <f t="shared" si="568"/>
        <v>-0.01481481481</v>
      </c>
      <c r="U567" s="166">
        <v>0.0</v>
      </c>
      <c r="V567" s="166">
        <v>0.0</v>
      </c>
      <c r="W567" s="19">
        <f t="array" ref="W567">mmult(N567:T567,'Parameters &amp; Main Results'!$B$6:$B$12)-'Parameters &amp; Main Results'!$B$16/12+mmult(U567:V567,'Parameters &amp; Main Results'!$B$14:$B$15)</f>
        <v>-0.05055264119</v>
      </c>
      <c r="X567" s="77">
        <f t="shared" si="5"/>
        <v>4341.59373</v>
      </c>
      <c r="Y567" s="77">
        <f>X567/offset(X567,'Parameters &amp; Main Results'!$B$32,0)</f>
        <v>24.11826599</v>
      </c>
      <c r="Z567" s="77">
        <f>sumproduct(X567:offset(X567,'Parameters &amp; Main Results'!$B$32-1,0) , 'Cash Flow Assist'!$P$11:offset('Cash Flow Assist'!$P$11,'Parameters &amp; Main Results'!$B$32-1,0)  )/offset(X567,'Parameters &amp; Main Results'!$B$32,0)</f>
        <v>4925.41765</v>
      </c>
      <c r="AA567" s="77">
        <f>sumproduct(X567:offset(X567,'Parameters &amp; Main Results'!$B$32-1,0),'Parameters &amp; Main Results'!$B$36:offset('Parameters &amp; Main Results'!$B$36,'Parameters &amp; Main Results'!$B$32-1,0)   )/offset(X567,'Parameters &amp; Main Results'!$B$32,0)</f>
        <v>0.6833415749</v>
      </c>
      <c r="AB567" s="167">
        <f t="shared" si="6"/>
        <v>-0.3168139842</v>
      </c>
    </row>
    <row r="568">
      <c r="A568">
        <f t="shared" si="17"/>
        <v>11</v>
      </c>
      <c r="B568">
        <f t="shared" si="18"/>
        <v>1917</v>
      </c>
      <c r="C568" s="77">
        <f t="shared" si="3"/>
        <v>1917.833333</v>
      </c>
      <c r="D568" s="159">
        <f t="shared" si="356"/>
        <v>6544</v>
      </c>
      <c r="E568" s="162">
        <v>13.5</v>
      </c>
      <c r="F568" s="163">
        <v>1457.8493</v>
      </c>
      <c r="G568" s="163">
        <v>515.0931</v>
      </c>
      <c r="H568" s="163">
        <v>1027.94160357</v>
      </c>
      <c r="I568" s="163">
        <v>1457.8493</v>
      </c>
      <c r="J568" s="163">
        <v>13.5</v>
      </c>
      <c r="K568" s="163">
        <v>13.5</v>
      </c>
      <c r="L568" s="163">
        <v>20.67</v>
      </c>
      <c r="M568" s="164">
        <v>6.7530136</v>
      </c>
      <c r="N568" s="19">
        <f t="shared" ref="N568:T568" si="569">F568/F567/$E568*$E567-1</f>
        <v>-0.07640486183</v>
      </c>
      <c r="O568" s="19">
        <f t="shared" si="569"/>
        <v>0.00315967396</v>
      </c>
      <c r="P568" s="19">
        <f t="shared" si="569"/>
        <v>0.003541666665</v>
      </c>
      <c r="Q568" s="19">
        <f t="shared" si="569"/>
        <v>-0.07640486183</v>
      </c>
      <c r="R568" s="19">
        <f t="shared" si="569"/>
        <v>0</v>
      </c>
      <c r="S568" s="19">
        <f t="shared" si="569"/>
        <v>0</v>
      </c>
      <c r="T568" s="19">
        <f t="shared" si="569"/>
        <v>0</v>
      </c>
      <c r="U568" s="166">
        <v>0.0</v>
      </c>
      <c r="V568" s="166">
        <v>0.0</v>
      </c>
      <c r="W568" s="19">
        <f t="array" ref="W568">mmult(N568:T568,'Parameters &amp; Main Results'!$B$6:$B$12)-'Parameters &amp; Main Results'!$B$16/12+mmult(U568:V568,'Parameters &amp; Main Results'!$B$14:$B$15)</f>
        <v>-0.05655539455</v>
      </c>
      <c r="X568" s="77">
        <f t="shared" si="5"/>
        <v>4572.758763</v>
      </c>
      <c r="Y568" s="77">
        <f>X568/offset(X568,'Parameters &amp; Main Results'!$B$32,0)</f>
        <v>24.47922354</v>
      </c>
      <c r="Z568" s="77">
        <f>sumproduct(X568:offset(X568,'Parameters &amp; Main Results'!$B$32-1,0) , 'Cash Flow Assist'!$P$11:offset('Cash Flow Assist'!$P$11,'Parameters &amp; Main Results'!$B$32-1,0)  )/offset(X568,'Parameters &amp; Main Results'!$B$32,0)</f>
        <v>4724.13477</v>
      </c>
      <c r="AA568" s="77">
        <f>sumproduct(X568:offset(X568,'Parameters &amp; Main Results'!$B$32-1,0),'Parameters &amp; Main Results'!$B$36:offset('Parameters &amp; Main Results'!$B$36,'Parameters &amp; Main Results'!$B$32-1,0)   )/offset(X568,'Parameters &amp; Main Results'!$B$32,0)</f>
        <v>0.6549286621</v>
      </c>
      <c r="AB568" s="167">
        <f t="shared" si="6"/>
        <v>-0.3690127174</v>
      </c>
    </row>
    <row r="569">
      <c r="A569">
        <f t="shared" si="17"/>
        <v>12</v>
      </c>
      <c r="B569">
        <f t="shared" si="18"/>
        <v>1917</v>
      </c>
      <c r="C569" s="77">
        <f t="shared" si="3"/>
        <v>1917.916667</v>
      </c>
      <c r="D569" s="159">
        <f t="shared" si="356"/>
        <v>6575</v>
      </c>
      <c r="E569" s="162">
        <v>13.7</v>
      </c>
      <c r="F569" s="163">
        <v>1419.0629</v>
      </c>
      <c r="G569" s="163">
        <v>510.6257</v>
      </c>
      <c r="H569" s="163">
        <v>1031.58223008</v>
      </c>
      <c r="I569" s="163">
        <v>1419.0629</v>
      </c>
      <c r="J569" s="163">
        <v>13.7</v>
      </c>
      <c r="K569" s="163">
        <v>13.7</v>
      </c>
      <c r="L569" s="163">
        <v>20.67</v>
      </c>
      <c r="M569" s="164">
        <v>6.4125939</v>
      </c>
      <c r="N569" s="19">
        <f t="shared" ref="N569:T569" si="570">F569/F568/$E569*$E568-1</f>
        <v>-0.04081536186</v>
      </c>
      <c r="O569" s="19">
        <f t="shared" si="570"/>
        <v>-0.02314492231</v>
      </c>
      <c r="P569" s="19">
        <f t="shared" si="570"/>
        <v>-0.01110857664</v>
      </c>
      <c r="Q569" s="19">
        <f t="shared" si="570"/>
        <v>-0.04081536186</v>
      </c>
      <c r="R569" s="19">
        <f t="shared" si="570"/>
        <v>0</v>
      </c>
      <c r="S569" s="19">
        <f t="shared" si="570"/>
        <v>0</v>
      </c>
      <c r="T569" s="19">
        <f t="shared" si="570"/>
        <v>-0.01459854015</v>
      </c>
      <c r="U569" s="166">
        <v>0.0</v>
      </c>
      <c r="V569" s="166">
        <v>0.0</v>
      </c>
      <c r="W569" s="19">
        <f t="array" ref="W569">mmult(N569:T569,'Parameters &amp; Main Results'!$B$6:$B$12)-'Parameters &amp; Main Results'!$B$16/12+mmult(U569:V569,'Parameters &amp; Main Results'!$B$14:$B$15)</f>
        <v>-0.03643941864</v>
      </c>
      <c r="X569" s="77">
        <f t="shared" si="5"/>
        <v>4846.875732</v>
      </c>
      <c r="Y569" s="77">
        <f>X569/offset(X569,'Parameters &amp; Main Results'!$B$32,0)</f>
        <v>26.45305442</v>
      </c>
      <c r="Z569" s="77">
        <f>sumproduct(X569:offset(X569,'Parameters &amp; Main Results'!$B$32-1,0) , 'Cash Flow Assist'!$P$11:offset('Cash Flow Assist'!$P$11,'Parameters &amp; Main Results'!$B$32-1,0)  )/offset(X569,'Parameters &amp; Main Results'!$B$32,0)</f>
        <v>4792.399573</v>
      </c>
      <c r="AA569" s="77">
        <f>sumproduct(X569:offset(X569,'Parameters &amp; Main Results'!$B$32-1,0),'Parameters &amp; Main Results'!$B$36:offset('Parameters &amp; Main Results'!$B$36,'Parameters &amp; Main Results'!$B$32-1,0)   )/offset(X569,'Parameters &amp; Main Results'!$B$32,0)</f>
        <v>0.6642352279</v>
      </c>
      <c r="AB569" s="167">
        <f t="shared" si="6"/>
        <v>-0.3947666916</v>
      </c>
    </row>
    <row r="570">
      <c r="A570">
        <f t="shared" si="17"/>
        <v>1</v>
      </c>
      <c r="B570">
        <f t="shared" si="18"/>
        <v>1918</v>
      </c>
      <c r="C570" s="77">
        <f t="shared" si="3"/>
        <v>1918</v>
      </c>
      <c r="D570" s="159">
        <f t="shared" si="356"/>
        <v>6606</v>
      </c>
      <c r="E570" s="162">
        <v>14.0</v>
      </c>
      <c r="F570" s="163">
        <v>1532.2715</v>
      </c>
      <c r="G570" s="163">
        <v>513.4723</v>
      </c>
      <c r="H570" s="163">
        <v>1036.72294819</v>
      </c>
      <c r="I570" s="163">
        <v>1532.2715</v>
      </c>
      <c r="J570" s="163">
        <v>14.0</v>
      </c>
      <c r="K570" s="163">
        <v>14.0</v>
      </c>
      <c r="L570" s="163">
        <v>20.67</v>
      </c>
      <c r="M570" s="164">
        <v>6.81564225</v>
      </c>
      <c r="N570" s="19">
        <f t="shared" ref="N570:T570" si="571">F570/F569/$E570*$E569-1</f>
        <v>0.05663893455</v>
      </c>
      <c r="O570" s="19">
        <f t="shared" si="571"/>
        <v>-0.01597330071</v>
      </c>
      <c r="P570" s="19">
        <f t="shared" si="571"/>
        <v>-0.01655202381</v>
      </c>
      <c r="Q570" s="19">
        <f t="shared" si="571"/>
        <v>0.05663893455</v>
      </c>
      <c r="R570" s="19">
        <f t="shared" si="571"/>
        <v>0</v>
      </c>
      <c r="S570" s="19">
        <f t="shared" si="571"/>
        <v>0</v>
      </c>
      <c r="T570" s="19">
        <f t="shared" si="571"/>
        <v>-0.02142857143</v>
      </c>
      <c r="U570" s="166">
        <v>0.0</v>
      </c>
      <c r="V570" s="166">
        <v>0.0</v>
      </c>
      <c r="W570" s="19">
        <f t="array" ref="W570">mmult(N570:T570,'Parameters &amp; Main Results'!$B$6:$B$12)-'Parameters &amp; Main Results'!$B$16/12+mmult(U570:V570,'Parameters &amp; Main Results'!$B$14:$B$15)</f>
        <v>0.03844420907</v>
      </c>
      <c r="X570" s="77">
        <f t="shared" si="5"/>
        <v>5030.172286</v>
      </c>
      <c r="Y570" s="77">
        <f>X570/offset(X570,'Parameters &amp; Main Results'!$B$32,0)</f>
        <v>27.39817453</v>
      </c>
      <c r="Z570" s="77">
        <f>sumproduct(X570:offset(X570,'Parameters &amp; Main Results'!$B$32-1,0) , 'Cash Flow Assist'!$P$11:offset('Cash Flow Assist'!$P$11,'Parameters &amp; Main Results'!$B$32-1,0)  )/offset(X570,'Parameters &amp; Main Results'!$B$32,0)</f>
        <v>4757.350036</v>
      </c>
      <c r="AA570" s="77">
        <f>sumproduct(X570:offset(X570,'Parameters &amp; Main Results'!$B$32-1,0),'Parameters &amp; Main Results'!$B$36:offset('Parameters &amp; Main Results'!$B$36,'Parameters &amp; Main Results'!$B$32-1,0)   )/offset(X570,'Parameters &amp; Main Results'!$B$32,0)</f>
        <v>0.6593789663</v>
      </c>
      <c r="AB570" s="167">
        <f t="shared" si="6"/>
        <v>-0.3604869219</v>
      </c>
    </row>
    <row r="571">
      <c r="A571">
        <f t="shared" si="17"/>
        <v>2</v>
      </c>
      <c r="B571">
        <f t="shared" si="18"/>
        <v>1918</v>
      </c>
      <c r="C571" s="77">
        <f t="shared" si="3"/>
        <v>1918.083333</v>
      </c>
      <c r="D571" s="159">
        <f t="shared" si="356"/>
        <v>6634</v>
      </c>
      <c r="E571" s="162">
        <v>14.1</v>
      </c>
      <c r="F571" s="163">
        <v>1574.4901</v>
      </c>
      <c r="G571" s="163">
        <v>517.5768</v>
      </c>
      <c r="H571" s="163">
        <v>1041.88928422</v>
      </c>
      <c r="I571" s="163">
        <v>1574.4901</v>
      </c>
      <c r="J571" s="163">
        <v>14.1</v>
      </c>
      <c r="K571" s="163">
        <v>14.1</v>
      </c>
      <c r="L571" s="163">
        <v>20.67</v>
      </c>
      <c r="M571" s="164">
        <v>6.73549263</v>
      </c>
      <c r="N571" s="19">
        <f t="shared" ref="N571:T571" si="572">F571/F570/$E571*$E570-1</f>
        <v>0.02026534041</v>
      </c>
      <c r="O571" s="19">
        <f t="shared" si="572"/>
        <v>0.0008447243467</v>
      </c>
      <c r="P571" s="19">
        <f t="shared" si="572"/>
        <v>-0.002144208033</v>
      </c>
      <c r="Q571" s="19">
        <f t="shared" si="572"/>
        <v>0.02026534041</v>
      </c>
      <c r="R571" s="19">
        <f t="shared" si="572"/>
        <v>0</v>
      </c>
      <c r="S571" s="19">
        <f t="shared" si="572"/>
        <v>0</v>
      </c>
      <c r="T571" s="19">
        <f t="shared" si="572"/>
        <v>-0.007092198582</v>
      </c>
      <c r="U571" s="166">
        <v>0.0</v>
      </c>
      <c r="V571" s="166">
        <v>0.0</v>
      </c>
      <c r="W571" s="19">
        <f t="array" ref="W571">mmult(N571:T571,'Parameters &amp; Main Results'!$B$6:$B$12)-'Parameters &amp; Main Results'!$B$16/12+mmult(U571:V571,'Parameters &amp; Main Results'!$B$14:$B$15)</f>
        <v>0.01536851973</v>
      </c>
      <c r="X571" s="77">
        <f t="shared" si="5"/>
        <v>4843.950442</v>
      </c>
      <c r="Y571" s="77">
        <f>X571/offset(X571,'Parameters &amp; Main Results'!$B$32,0)</f>
        <v>25.05865894</v>
      </c>
      <c r="Z571" s="77">
        <f>sumproduct(X571:offset(X571,'Parameters &amp; Main Results'!$B$32-1,0) , 'Cash Flow Assist'!$P$11:offset('Cash Flow Assist'!$P$11,'Parameters &amp; Main Results'!$B$32-1,0)  )/offset(X571,'Parameters &amp; Main Results'!$B$32,0)</f>
        <v>4493.325653</v>
      </c>
      <c r="AA571" s="77">
        <f>sumproduct(X571:offset(X571,'Parameters &amp; Main Results'!$B$32-1,0),'Parameters &amp; Main Results'!$B$36:offset('Parameters &amp; Main Results'!$B$36,'Parameters &amp; Main Results'!$B$32-1,0)   )/offset(X571,'Parameters &amp; Main Results'!$B$32,0)</f>
        <v>0.6231413211</v>
      </c>
      <c r="AB571" s="167">
        <f t="shared" si="6"/>
        <v>-0.3475269717</v>
      </c>
    </row>
    <row r="572">
      <c r="A572">
        <f t="shared" si="17"/>
        <v>3</v>
      </c>
      <c r="B572">
        <f t="shared" si="18"/>
        <v>1918</v>
      </c>
      <c r="C572" s="77">
        <f t="shared" si="3"/>
        <v>1918.166667</v>
      </c>
      <c r="D572" s="159">
        <f t="shared" si="356"/>
        <v>6665</v>
      </c>
      <c r="E572" s="162">
        <v>14.0</v>
      </c>
      <c r="F572" s="163">
        <v>1524.6934</v>
      </c>
      <c r="G572" s="163">
        <v>520.5139</v>
      </c>
      <c r="H572" s="163">
        <v>1047.08136582</v>
      </c>
      <c r="I572" s="163">
        <v>1524.6934</v>
      </c>
      <c r="J572" s="163">
        <v>14.0</v>
      </c>
      <c r="K572" s="163">
        <v>14.0</v>
      </c>
      <c r="L572" s="163">
        <v>20.67</v>
      </c>
      <c r="M572" s="164">
        <v>6.6237171</v>
      </c>
      <c r="N572" s="19">
        <f t="shared" ref="N572:T572" si="573">F572/F571/$E572*$E571-1</f>
        <v>-0.02471024293</v>
      </c>
      <c r="O572" s="19">
        <f t="shared" si="573"/>
        <v>0.01285810421</v>
      </c>
      <c r="P572" s="19">
        <f t="shared" si="573"/>
        <v>0.01216178571</v>
      </c>
      <c r="Q572" s="19">
        <f t="shared" si="573"/>
        <v>-0.02471024293</v>
      </c>
      <c r="R572" s="19">
        <f t="shared" si="573"/>
        <v>0</v>
      </c>
      <c r="S572" s="19">
        <f t="shared" si="573"/>
        <v>0</v>
      </c>
      <c r="T572" s="19">
        <f t="shared" si="573"/>
        <v>0.007142857143</v>
      </c>
      <c r="U572" s="166">
        <v>0.0</v>
      </c>
      <c r="V572" s="166">
        <v>0.0</v>
      </c>
      <c r="W572" s="19">
        <f t="array" ref="W572">mmult(N572:T572,'Parameters &amp; Main Results'!$B$6:$B$12)-'Parameters &amp; Main Results'!$B$16/12+mmult(U572:V572,'Parameters &amp; Main Results'!$B$14:$B$15)</f>
        <v>-0.01535982281</v>
      </c>
      <c r="X572" s="77">
        <f t="shared" si="5"/>
        <v>4770.632877</v>
      </c>
      <c r="Y572" s="77">
        <f>X572/offset(X572,'Parameters &amp; Main Results'!$B$32,0)</f>
        <v>24.1864359</v>
      </c>
      <c r="Z572" s="77">
        <f>sumproduct(X572:offset(X572,'Parameters &amp; Main Results'!$B$32-1,0) , 'Cash Flow Assist'!$P$11:offset('Cash Flow Assist'!$P$11,'Parameters &amp; Main Results'!$B$32-1,0)  )/offset(X572,'Parameters &amp; Main Results'!$B$32,0)</f>
        <v>4379.99934</v>
      </c>
      <c r="AA572" s="77">
        <f>sumproduct(X572:offset(X572,'Parameters &amp; Main Results'!$B$32-1,0),'Parameters &amp; Main Results'!$B$36:offset('Parameters &amp; Main Results'!$B$36,'Parameters &amp; Main Results'!$B$32-1,0)   )/offset(X572,'Parameters &amp; Main Results'!$B$32,0)</f>
        <v>0.6079463114</v>
      </c>
      <c r="AB572" s="167">
        <f t="shared" si="6"/>
        <v>-0.3636497387</v>
      </c>
    </row>
    <row r="573">
      <c r="A573">
        <f t="shared" si="17"/>
        <v>4</v>
      </c>
      <c r="B573">
        <f t="shared" si="18"/>
        <v>1918</v>
      </c>
      <c r="C573" s="77">
        <f t="shared" si="3"/>
        <v>1918.25</v>
      </c>
      <c r="D573" s="159">
        <f t="shared" si="356"/>
        <v>6695</v>
      </c>
      <c r="E573" s="162">
        <v>14.2</v>
      </c>
      <c r="F573" s="163">
        <v>1554.8232</v>
      </c>
      <c r="G573" s="163">
        <v>522.7381</v>
      </c>
      <c r="H573" s="163">
        <v>1052.29932129</v>
      </c>
      <c r="I573" s="163">
        <v>1554.8232</v>
      </c>
      <c r="J573" s="163">
        <v>14.2</v>
      </c>
      <c r="K573" s="163">
        <v>14.2</v>
      </c>
      <c r="L573" s="163">
        <v>20.67</v>
      </c>
      <c r="M573" s="164">
        <v>6.54360906</v>
      </c>
      <c r="N573" s="19">
        <f t="shared" ref="N573:T573" si="574">F573/F572/$E573*$E572-1</f>
        <v>0.00539838481</v>
      </c>
      <c r="O573" s="19">
        <f t="shared" si="574"/>
        <v>-0.0098716066</v>
      </c>
      <c r="P573" s="19">
        <f t="shared" si="574"/>
        <v>-0.009171361505</v>
      </c>
      <c r="Q573" s="19">
        <f t="shared" si="574"/>
        <v>0.00539838481</v>
      </c>
      <c r="R573" s="19">
        <f t="shared" si="574"/>
        <v>0</v>
      </c>
      <c r="S573" s="19">
        <f t="shared" si="574"/>
        <v>0</v>
      </c>
      <c r="T573" s="19">
        <f t="shared" si="574"/>
        <v>-0.01408450704</v>
      </c>
      <c r="U573" s="166">
        <v>0.0</v>
      </c>
      <c r="V573" s="166">
        <v>0.0</v>
      </c>
      <c r="W573" s="19">
        <f t="array" ref="W573">mmult(N573:T573,'Parameters &amp; Main Results'!$B$6:$B$12)-'Parameters &amp; Main Results'!$B$16/12+mmult(U573:V573,'Parameters &amp; Main Results'!$B$14:$B$15)</f>
        <v>0.001539220291</v>
      </c>
      <c r="X573" s="77">
        <f t="shared" si="5"/>
        <v>4845.052017</v>
      </c>
      <c r="Y573" s="77">
        <f>X573/offset(X573,'Parameters &amp; Main Results'!$B$32,0)</f>
        <v>24.94403636</v>
      </c>
      <c r="Z573" s="77">
        <f>sumproduct(X573:offset(X573,'Parameters &amp; Main Results'!$B$32-1,0) , 'Cash Flow Assist'!$P$11:offset('Cash Flow Assist'!$P$11,'Parameters &amp; Main Results'!$B$32-1,0)  )/offset(X573,'Parameters &amp; Main Results'!$B$32,0)</f>
        <v>4424.266899</v>
      </c>
      <c r="AA573" s="77">
        <f>sumproduct(X573:offset(X573,'Parameters &amp; Main Results'!$B$32-1,0),'Parameters &amp; Main Results'!$B$36:offset('Parameters &amp; Main Results'!$B$36,'Parameters &amp; Main Results'!$B$32-1,0)   )/offset(X573,'Parameters &amp; Main Results'!$B$32,0)</f>
        <v>0.6147781699</v>
      </c>
      <c r="AB573" s="167">
        <f t="shared" si="6"/>
        <v>-0.3602144751</v>
      </c>
    </row>
    <row r="574">
      <c r="A574">
        <f t="shared" si="17"/>
        <v>5</v>
      </c>
      <c r="B574">
        <f t="shared" si="18"/>
        <v>1918</v>
      </c>
      <c r="C574" s="77">
        <f t="shared" si="3"/>
        <v>1918.333333</v>
      </c>
      <c r="D574" s="159">
        <f t="shared" si="356"/>
        <v>6726</v>
      </c>
      <c r="E574" s="162">
        <v>14.5</v>
      </c>
      <c r="F574" s="163">
        <v>1590.1205</v>
      </c>
      <c r="G574" s="163">
        <v>524.6948</v>
      </c>
      <c r="H574" s="163">
        <v>1057.54327958</v>
      </c>
      <c r="I574" s="163">
        <v>1590.1205</v>
      </c>
      <c r="J574" s="163">
        <v>14.5</v>
      </c>
      <c r="K574" s="163">
        <v>14.5</v>
      </c>
      <c r="L574" s="163">
        <v>20.67</v>
      </c>
      <c r="M574" s="164">
        <v>6.54697418</v>
      </c>
      <c r="N574" s="19">
        <f t="shared" ref="N574:T574" si="575">F574/F573/$E574*$E573-1</f>
        <v>0.001542461659</v>
      </c>
      <c r="O574" s="19">
        <f t="shared" si="575"/>
        <v>-0.01702392552</v>
      </c>
      <c r="P574" s="19">
        <f t="shared" si="575"/>
        <v>-0.01580942528</v>
      </c>
      <c r="Q574" s="19">
        <f t="shared" si="575"/>
        <v>0.001542461659</v>
      </c>
      <c r="R574" s="19">
        <f t="shared" si="575"/>
        <v>0</v>
      </c>
      <c r="S574" s="19">
        <f t="shared" si="575"/>
        <v>0</v>
      </c>
      <c r="T574" s="19">
        <f t="shared" si="575"/>
        <v>-0.02068965517</v>
      </c>
      <c r="U574" s="166">
        <v>0.0</v>
      </c>
      <c r="V574" s="166">
        <v>0.0</v>
      </c>
      <c r="W574" s="19">
        <f t="array" ref="W574">mmult(N574:T574,'Parameters &amp; Main Results'!$B$6:$B$12)-'Parameters &amp; Main Results'!$B$16/12+mmult(U574:V574,'Parameters &amp; Main Results'!$B$14:$B$15)</f>
        <v>-0.003140801803</v>
      </c>
      <c r="X574" s="77">
        <f t="shared" si="5"/>
        <v>4837.605876</v>
      </c>
      <c r="Y574" s="77">
        <f>X574/offset(X574,'Parameters &amp; Main Results'!$B$32,0)</f>
        <v>26.38245452</v>
      </c>
      <c r="Z574" s="77">
        <f>sumproduct(X574:offset(X574,'Parameters &amp; Main Results'!$B$32-1,0) , 'Cash Flow Assist'!$P$11:offset('Cash Flow Assist'!$P$11,'Parameters &amp; Main Results'!$B$32-1,0)  )/offset(X574,'Parameters &amp; Main Results'!$B$32,0)</f>
        <v>4661.234702</v>
      </c>
      <c r="AA574" s="77">
        <f>sumproduct(X574:offset(X574,'Parameters &amp; Main Results'!$B$32-1,0),'Parameters &amp; Main Results'!$B$36:offset('Parameters &amp; Main Results'!$B$36,'Parameters &amp; Main Results'!$B$32-1,0)   )/offset(X574,'Parameters &amp; Main Results'!$B$32,0)</f>
        <v>0.6484781939</v>
      </c>
      <c r="AB574" s="167">
        <f t="shared" si="6"/>
        <v>-0.3592276305</v>
      </c>
    </row>
    <row r="575">
      <c r="A575">
        <f t="shared" si="17"/>
        <v>6</v>
      </c>
      <c r="B575">
        <f t="shared" si="18"/>
        <v>1918</v>
      </c>
      <c r="C575" s="77">
        <f t="shared" si="3"/>
        <v>1918.416667</v>
      </c>
      <c r="D575" s="159">
        <f t="shared" si="356"/>
        <v>6756</v>
      </c>
      <c r="E575" s="162">
        <v>14.7</v>
      </c>
      <c r="F575" s="163">
        <v>1635.96</v>
      </c>
      <c r="G575" s="163">
        <v>531.6201</v>
      </c>
      <c r="H575" s="163">
        <v>1062.81337025</v>
      </c>
      <c r="I575" s="163">
        <v>1635.96</v>
      </c>
      <c r="J575" s="163">
        <v>14.7</v>
      </c>
      <c r="K575" s="163">
        <v>14.7</v>
      </c>
      <c r="L575" s="163">
        <v>20.67</v>
      </c>
      <c r="M575" s="164">
        <v>6.55523753</v>
      </c>
      <c r="N575" s="19">
        <f t="shared" ref="N575:T575" si="576">F575/F574/$E575*$E574-1</f>
        <v>0.01483003383</v>
      </c>
      <c r="O575" s="19">
        <f t="shared" si="576"/>
        <v>-0.0005862961299</v>
      </c>
      <c r="P575" s="19">
        <f t="shared" si="576"/>
        <v>-0.008689909303</v>
      </c>
      <c r="Q575" s="19">
        <f t="shared" si="576"/>
        <v>0.01483003383</v>
      </c>
      <c r="R575" s="19">
        <f t="shared" si="576"/>
        <v>0</v>
      </c>
      <c r="S575" s="19">
        <f t="shared" si="576"/>
        <v>0</v>
      </c>
      <c r="T575" s="19">
        <f t="shared" si="576"/>
        <v>-0.01360544218</v>
      </c>
      <c r="U575" s="166">
        <v>0.0</v>
      </c>
      <c r="V575" s="166">
        <v>0.0</v>
      </c>
      <c r="W575" s="19">
        <f t="array" ref="W575">mmult(N575:T575,'Parameters &amp; Main Results'!$B$6:$B$12)-'Parameters &amp; Main Results'!$B$16/12+mmult(U575:V575,'Parameters &amp; Main Results'!$B$14:$B$15)</f>
        <v>0.01093428468</v>
      </c>
      <c r="X575" s="77">
        <f t="shared" si="5"/>
        <v>4852.847709</v>
      </c>
      <c r="Y575" s="77">
        <f>X575/offset(X575,'Parameters &amp; Main Results'!$B$32,0)</f>
        <v>26.35094342</v>
      </c>
      <c r="Z575" s="77">
        <f>sumproduct(X575:offset(X575,'Parameters &amp; Main Results'!$B$32-1,0) , 'Cash Flow Assist'!$P$11:offset('Cash Flow Assist'!$P$11,'Parameters &amp; Main Results'!$B$32-1,0)  )/offset(X575,'Parameters &amp; Main Results'!$B$32,0)</f>
        <v>4615.772301</v>
      </c>
      <c r="AA575" s="77">
        <f>sumproduct(X575:offset(X575,'Parameters &amp; Main Results'!$B$32-1,0),'Parameters &amp; Main Results'!$B$36:offset('Parameters &amp; Main Results'!$B$36,'Parameters &amp; Main Results'!$B$32-1,0)   )/offset(X575,'Parameters &amp; Main Results'!$B$32,0)</f>
        <v>0.6428501563</v>
      </c>
      <c r="AB575" s="167">
        <f t="shared" si="6"/>
        <v>-0.3497249546</v>
      </c>
    </row>
    <row r="576">
      <c r="A576">
        <f t="shared" si="17"/>
        <v>7</v>
      </c>
      <c r="B576">
        <f t="shared" si="18"/>
        <v>1918</v>
      </c>
      <c r="C576" s="77">
        <f t="shared" si="3"/>
        <v>1918.5</v>
      </c>
      <c r="D576" s="159">
        <f t="shared" si="356"/>
        <v>6787</v>
      </c>
      <c r="E576" s="162">
        <v>15.1</v>
      </c>
      <c r="F576" s="163">
        <v>1636.1065</v>
      </c>
      <c r="G576" s="163">
        <v>533.936</v>
      </c>
      <c r="H576" s="163">
        <v>1068.10972355</v>
      </c>
      <c r="I576" s="163">
        <v>1636.1065</v>
      </c>
      <c r="J576" s="163">
        <v>15.1</v>
      </c>
      <c r="K576" s="163">
        <v>15.1</v>
      </c>
      <c r="L576" s="163">
        <v>20.67</v>
      </c>
      <c r="M576" s="164">
        <v>6.35783487</v>
      </c>
      <c r="N576" s="19">
        <f t="shared" ref="N576:T576" si="577">F576/F575/$E576*$E575-1</f>
        <v>-0.02640288854</v>
      </c>
      <c r="O576" s="19">
        <f t="shared" si="577"/>
        <v>-0.02224915875</v>
      </c>
      <c r="P576" s="19">
        <f t="shared" si="577"/>
        <v>-0.02163874172</v>
      </c>
      <c r="Q576" s="19">
        <f t="shared" si="577"/>
        <v>-0.02640288854</v>
      </c>
      <c r="R576" s="19">
        <f t="shared" si="577"/>
        <v>0</v>
      </c>
      <c r="S576" s="19">
        <f t="shared" si="577"/>
        <v>0</v>
      </c>
      <c r="T576" s="19">
        <f t="shared" si="577"/>
        <v>-0.02649006623</v>
      </c>
      <c r="U576" s="166">
        <v>0.0</v>
      </c>
      <c r="V576" s="166">
        <v>0.0</v>
      </c>
      <c r="W576" s="19">
        <f t="array" ref="W576">mmult(N576:T576,'Parameters &amp; Main Results'!$B$6:$B$12)-'Parameters &amp; Main Results'!$B$16/12+mmult(U576:V576,'Parameters &amp; Main Results'!$B$14:$B$15)</f>
        <v>-0.02540612276</v>
      </c>
      <c r="X576" s="77">
        <f t="shared" si="5"/>
        <v>4800.359215</v>
      </c>
      <c r="Y576" s="77">
        <f>X576/offset(X576,'Parameters &amp; Main Results'!$B$32,0)</f>
        <v>25.56430334</v>
      </c>
      <c r="Z576" s="77">
        <f>sumproduct(X576:offset(X576,'Parameters &amp; Main Results'!$B$32-1,0) , 'Cash Flow Assist'!$P$11:offset('Cash Flow Assist'!$P$11,'Parameters &amp; Main Results'!$B$32-1,0)  )/offset(X576,'Parameters &amp; Main Results'!$B$32,0)</f>
        <v>4502.080648</v>
      </c>
      <c r="AA576" s="77">
        <f>sumproduct(X576:offset(X576,'Parameters &amp; Main Results'!$B$32-1,0),'Parameters &amp; Main Results'!$B$36:offset('Parameters &amp; Main Results'!$B$36,'Parameters &amp; Main Results'!$B$32-1,0)   )/offset(X576,'Parameters &amp; Main Results'!$B$32,0)</f>
        <v>0.6277592937</v>
      </c>
      <c r="AB576" s="167">
        <f t="shared" si="6"/>
        <v>-0.3668940941</v>
      </c>
    </row>
    <row r="577">
      <c r="A577">
        <f t="shared" si="17"/>
        <v>8</v>
      </c>
      <c r="B577">
        <f t="shared" si="18"/>
        <v>1918</v>
      </c>
      <c r="C577" s="77">
        <f t="shared" si="3"/>
        <v>1918.583333</v>
      </c>
      <c r="D577" s="159">
        <f t="shared" si="356"/>
        <v>6818</v>
      </c>
      <c r="E577" s="162">
        <v>15.4</v>
      </c>
      <c r="F577" s="163">
        <v>1682.6116</v>
      </c>
      <c r="G577" s="163">
        <v>536.2036</v>
      </c>
      <c r="H577" s="163">
        <v>1073.43247034</v>
      </c>
      <c r="I577" s="163">
        <v>1682.6116</v>
      </c>
      <c r="J577" s="163">
        <v>15.4</v>
      </c>
      <c r="K577" s="163">
        <v>15.4</v>
      </c>
      <c r="L577" s="163">
        <v>20.67</v>
      </c>
      <c r="M577" s="164">
        <v>6.37841129</v>
      </c>
      <c r="N577" s="19">
        <f t="shared" ref="N577:T577" si="578">F577/F576/$E577*$E576-1</f>
        <v>0.008390011254</v>
      </c>
      <c r="O577" s="19">
        <f t="shared" si="578"/>
        <v>-0.01531630135</v>
      </c>
      <c r="P577" s="19">
        <f t="shared" si="578"/>
        <v>-0.01459426407</v>
      </c>
      <c r="Q577" s="19">
        <f t="shared" si="578"/>
        <v>0.008390011254</v>
      </c>
      <c r="R577" s="19">
        <f t="shared" si="578"/>
        <v>0</v>
      </c>
      <c r="S577" s="19">
        <f t="shared" si="578"/>
        <v>0</v>
      </c>
      <c r="T577" s="19">
        <f t="shared" si="578"/>
        <v>-0.01948051948</v>
      </c>
      <c r="U577" s="166">
        <v>0.0</v>
      </c>
      <c r="V577" s="166">
        <v>0.0</v>
      </c>
      <c r="W577" s="19">
        <f t="array" ref="W577">mmult(N577:T577,'Parameters &amp; Main Results'!$B$6:$B$12)-'Parameters &amp; Main Results'!$B$16/12+mmult(U577:V577,'Parameters &amp; Main Results'!$B$14:$B$15)</f>
        <v>0.002421766438</v>
      </c>
      <c r="X577" s="77">
        <f t="shared" si="5"/>
        <v>4925.496996</v>
      </c>
      <c r="Y577" s="77">
        <f>X577/offset(X577,'Parameters &amp; Main Results'!$B$32,0)</f>
        <v>27.24029985</v>
      </c>
      <c r="Z577" s="77">
        <f>sumproduct(X577:offset(X577,'Parameters &amp; Main Results'!$B$32-1,0) , 'Cash Flow Assist'!$P$11:offset('Cash Flow Assist'!$P$11,'Parameters &amp; Main Results'!$B$32-1,0)  )/offset(X577,'Parameters &amp; Main Results'!$B$32,0)</f>
        <v>4649.848257</v>
      </c>
      <c r="AA577" s="77">
        <f>sumproduct(X577:offset(X577,'Parameters &amp; Main Results'!$B$32-1,0),'Parameters &amp; Main Results'!$B$36:offset('Parameters &amp; Main Results'!$B$36,'Parameters &amp; Main Results'!$B$32-1,0)   )/offset(X577,'Parameters &amp; Main Results'!$B$32,0)</f>
        <v>0.6492447796</v>
      </c>
      <c r="AB577" s="167">
        <f t="shared" si="6"/>
        <v>-0.3615823284</v>
      </c>
    </row>
    <row r="578">
      <c r="A578">
        <f t="shared" si="17"/>
        <v>9</v>
      </c>
      <c r="B578">
        <f t="shared" si="18"/>
        <v>1918</v>
      </c>
      <c r="C578" s="77">
        <f t="shared" si="3"/>
        <v>1918.666667</v>
      </c>
      <c r="D578" s="159">
        <f t="shared" si="356"/>
        <v>6848</v>
      </c>
      <c r="E578" s="162">
        <v>15.7</v>
      </c>
      <c r="F578" s="163">
        <v>1664.494</v>
      </c>
      <c r="G578" s="163">
        <v>536.6216</v>
      </c>
      <c r="H578" s="163">
        <v>1078.78174215</v>
      </c>
      <c r="I578" s="163">
        <v>1664.494</v>
      </c>
      <c r="J578" s="163">
        <v>15.7</v>
      </c>
      <c r="K578" s="163">
        <v>15.7</v>
      </c>
      <c r="L578" s="163">
        <v>20.67</v>
      </c>
      <c r="M578" s="164">
        <v>6.23651488</v>
      </c>
      <c r="N578" s="19">
        <f t="shared" ref="N578:T578" si="579">F578/F577/$E578*$E577-1</f>
        <v>-0.02967007825</v>
      </c>
      <c r="O578" s="19">
        <f t="shared" si="579"/>
        <v>-0.01834362157</v>
      </c>
      <c r="P578" s="19">
        <f t="shared" si="579"/>
        <v>-0.01422016985</v>
      </c>
      <c r="Q578" s="19">
        <f t="shared" si="579"/>
        <v>-0.02967007825</v>
      </c>
      <c r="R578" s="19">
        <f t="shared" si="579"/>
        <v>0</v>
      </c>
      <c r="S578" s="19">
        <f t="shared" si="579"/>
        <v>0</v>
      </c>
      <c r="T578" s="19">
        <f t="shared" si="579"/>
        <v>-0.01910828025</v>
      </c>
      <c r="U578" s="166">
        <v>0.0</v>
      </c>
      <c r="V578" s="166">
        <v>0.0</v>
      </c>
      <c r="W578" s="19">
        <f t="array" ref="W578">mmult(N578:T578,'Parameters &amp; Main Results'!$B$6:$B$12)-'Parameters &amp; Main Results'!$B$16/12+mmult(U578:V578,'Parameters &amp; Main Results'!$B$14:$B$15)</f>
        <v>-0.02688013075</v>
      </c>
      <c r="X578" s="77">
        <f t="shared" si="5"/>
        <v>4913.597411</v>
      </c>
      <c r="Y578" s="77">
        <f>X578/offset(X578,'Parameters &amp; Main Results'!$B$32,0)</f>
        <v>27.74315819</v>
      </c>
      <c r="Z578" s="77">
        <f>sumproduct(X578:offset(X578,'Parameters &amp; Main Results'!$B$32-1,0) , 'Cash Flow Assist'!$P$11:offset('Cash Flow Assist'!$P$11,'Parameters &amp; Main Results'!$B$32-1,0)  )/offset(X578,'Parameters &amp; Main Results'!$B$32,0)</f>
        <v>4720.364169</v>
      </c>
      <c r="AA578" s="77">
        <f>sumproduct(X578:offset(X578,'Parameters &amp; Main Results'!$B$32-1,0),'Parameters &amp; Main Results'!$B$36:offset('Parameters &amp; Main Results'!$B$36,'Parameters &amp; Main Results'!$B$32-1,0)   )/offset(X578,'Parameters &amp; Main Results'!$B$32,0)</f>
        <v>0.6600197078</v>
      </c>
      <c r="AB578" s="167">
        <f t="shared" si="6"/>
        <v>-0.3805242307</v>
      </c>
    </row>
    <row r="579">
      <c r="A579">
        <f t="shared" si="17"/>
        <v>10</v>
      </c>
      <c r="B579">
        <f t="shared" si="18"/>
        <v>1918</v>
      </c>
      <c r="C579" s="77">
        <f t="shared" si="3"/>
        <v>1918.75</v>
      </c>
      <c r="D579" s="159">
        <f t="shared" si="356"/>
        <v>6879</v>
      </c>
      <c r="E579" s="162">
        <v>16.0</v>
      </c>
      <c r="F579" s="163">
        <v>1760.7991</v>
      </c>
      <c r="G579" s="163">
        <v>536.436</v>
      </c>
      <c r="H579" s="163">
        <v>1084.15767116</v>
      </c>
      <c r="I579" s="163">
        <v>1760.7991</v>
      </c>
      <c r="J579" s="163">
        <v>16.0</v>
      </c>
      <c r="K579" s="163">
        <v>16.0</v>
      </c>
      <c r="L579" s="163">
        <v>20.67</v>
      </c>
      <c r="M579" s="164">
        <v>6.52492905</v>
      </c>
      <c r="N579" s="19">
        <f t="shared" ref="N579:T579" si="580">F579/F578/$E579*$E578-1</f>
        <v>0.03802363774</v>
      </c>
      <c r="O579" s="19">
        <f t="shared" si="580"/>
        <v>-0.01908938254</v>
      </c>
      <c r="P579" s="19">
        <f t="shared" si="580"/>
        <v>-0.01386010417</v>
      </c>
      <c r="Q579" s="19">
        <f t="shared" si="580"/>
        <v>0.03802363774</v>
      </c>
      <c r="R579" s="19">
        <f t="shared" si="580"/>
        <v>0</v>
      </c>
      <c r="S579" s="19">
        <f t="shared" si="580"/>
        <v>0</v>
      </c>
      <c r="T579" s="19">
        <f t="shared" si="580"/>
        <v>-0.01875</v>
      </c>
      <c r="U579" s="166">
        <v>0.0</v>
      </c>
      <c r="V579" s="166">
        <v>0.0</v>
      </c>
      <c r="W579" s="19">
        <f t="array" ref="W579">mmult(N579:T579,'Parameters &amp; Main Results'!$B$6:$B$12)-'Parameters &amp; Main Results'!$B$16/12+mmult(U579:V579,'Parameters &amp; Main Results'!$B$14:$B$15)</f>
        <v>0.023703716</v>
      </c>
      <c r="X579" s="77">
        <f t="shared" si="5"/>
        <v>5049.323897</v>
      </c>
      <c r="Y579" s="77">
        <f>X579/offset(X579,'Parameters &amp; Main Results'!$B$32,0)</f>
        <v>28.15259626</v>
      </c>
      <c r="Z579" s="77">
        <f>sumproduct(X579:offset(X579,'Parameters &amp; Main Results'!$B$32-1,0) , 'Cash Flow Assist'!$P$11:offset('Cash Flow Assist'!$P$11,'Parameters &amp; Main Results'!$B$32-1,0)  )/offset(X579,'Parameters &amp; Main Results'!$B$32,0)</f>
        <v>4634.863126</v>
      </c>
      <c r="AA579" s="77">
        <f>sumproduct(X579:offset(X579,'Parameters &amp; Main Results'!$B$32-1,0),'Parameters &amp; Main Results'!$B$36:offset('Parameters &amp; Main Results'!$B$36,'Parameters &amp; Main Results'!$B$32-1,0)   )/offset(X579,'Parameters &amp; Main Results'!$B$32,0)</f>
        <v>0.6490689462</v>
      </c>
      <c r="AB579" s="167">
        <f t="shared" si="6"/>
        <v>-0.3569695085</v>
      </c>
    </row>
    <row r="580">
      <c r="A580">
        <f t="shared" si="17"/>
        <v>11</v>
      </c>
      <c r="B580">
        <f t="shared" si="18"/>
        <v>1918</v>
      </c>
      <c r="C580" s="77">
        <f t="shared" si="3"/>
        <v>1918.833333</v>
      </c>
      <c r="D580" s="159">
        <f t="shared" si="356"/>
        <v>6909</v>
      </c>
      <c r="E580" s="162">
        <v>16.3</v>
      </c>
      <c r="F580" s="163">
        <v>1744.7935</v>
      </c>
      <c r="G580" s="163">
        <v>540.9539</v>
      </c>
      <c r="H580" s="163">
        <v>1089.56039022</v>
      </c>
      <c r="I580" s="163">
        <v>1744.7935</v>
      </c>
      <c r="J580" s="163">
        <v>16.3</v>
      </c>
      <c r="K580" s="163">
        <v>16.3</v>
      </c>
      <c r="L580" s="163">
        <v>20.67</v>
      </c>
      <c r="M580" s="164">
        <v>6.23070559</v>
      </c>
      <c r="N580" s="19">
        <f t="shared" ref="N580:T580" si="581">F580/F579/$E580*$E579-1</f>
        <v>-0.02732757178</v>
      </c>
      <c r="O580" s="19">
        <f t="shared" si="581"/>
        <v>-0.01013784822</v>
      </c>
      <c r="P580" s="19">
        <f t="shared" si="581"/>
        <v>-0.01351329243</v>
      </c>
      <c r="Q580" s="19">
        <f t="shared" si="581"/>
        <v>-0.02732757178</v>
      </c>
      <c r="R580" s="19">
        <f t="shared" si="581"/>
        <v>0</v>
      </c>
      <c r="S580" s="19">
        <f t="shared" si="581"/>
        <v>0</v>
      </c>
      <c r="T580" s="19">
        <f t="shared" si="581"/>
        <v>-0.01840490798</v>
      </c>
      <c r="U580" s="166">
        <v>0.0</v>
      </c>
      <c r="V580" s="166">
        <v>0.0</v>
      </c>
      <c r="W580" s="19">
        <f t="array" ref="W580">mmult(N580:T580,'Parameters &amp; Main Results'!$B$6:$B$12)-'Parameters &amp; Main Results'!$B$16/12+mmult(U580:V580,'Parameters &amp; Main Results'!$B$14:$B$15)</f>
        <v>-0.02307180756</v>
      </c>
      <c r="X580" s="77">
        <f t="shared" si="5"/>
        <v>4932.407511</v>
      </c>
      <c r="Y580" s="77">
        <f>X580/offset(X580,'Parameters &amp; Main Results'!$B$32,0)</f>
        <v>25.33562919</v>
      </c>
      <c r="Z580" s="77">
        <f>sumproduct(X580:offset(X580,'Parameters &amp; Main Results'!$B$32-1,0) , 'Cash Flow Assist'!$P$11:offset('Cash Flow Assist'!$P$11,'Parameters &amp; Main Results'!$B$32-1,0)  )/offset(X580,'Parameters &amp; Main Results'!$B$32,0)</f>
        <v>4244.951273</v>
      </c>
      <c r="AA580" s="77">
        <f>sumproduct(X580:offset(X580,'Parameters &amp; Main Results'!$B$32-1,0),'Parameters &amp; Main Results'!$B$36:offset('Parameters &amp; Main Results'!$B$36,'Parameters &amp; Main Results'!$B$32-1,0)   )/offset(X580,'Parameters &amp; Main Results'!$B$32,0)</f>
        <v>0.5955369827</v>
      </c>
      <c r="AB580" s="167">
        <f t="shared" si="6"/>
        <v>-0.3745419704</v>
      </c>
    </row>
    <row r="581">
      <c r="A581">
        <f t="shared" si="17"/>
        <v>12</v>
      </c>
      <c r="B581">
        <f t="shared" si="18"/>
        <v>1918</v>
      </c>
      <c r="C581" s="77">
        <f t="shared" si="3"/>
        <v>1918.916667</v>
      </c>
      <c r="D581" s="159">
        <f t="shared" si="356"/>
        <v>6940</v>
      </c>
      <c r="E581" s="162">
        <v>16.5</v>
      </c>
      <c r="F581" s="163">
        <v>1781.6675</v>
      </c>
      <c r="G581" s="163">
        <v>534.0813</v>
      </c>
      <c r="H581" s="163">
        <v>1094.99003283</v>
      </c>
      <c r="I581" s="163">
        <v>1781.6675</v>
      </c>
      <c r="J581" s="163">
        <v>16.5</v>
      </c>
      <c r="K581" s="163">
        <v>16.5</v>
      </c>
      <c r="L581" s="163">
        <v>20.67</v>
      </c>
      <c r="M581" s="164">
        <v>6.14824732</v>
      </c>
      <c r="N581" s="19">
        <f t="shared" ref="N581:T581" si="582">F581/F580/$E581*$E580-1</f>
        <v>0.008756354436</v>
      </c>
      <c r="O581" s="19">
        <f t="shared" si="582"/>
        <v>-0.02467181164</v>
      </c>
      <c r="P581" s="19">
        <f t="shared" si="582"/>
        <v>-0.007198282829</v>
      </c>
      <c r="Q581" s="19">
        <f t="shared" si="582"/>
        <v>0.008756354436</v>
      </c>
      <c r="R581" s="19">
        <f t="shared" si="582"/>
        <v>0</v>
      </c>
      <c r="S581" s="19">
        <f t="shared" si="582"/>
        <v>0</v>
      </c>
      <c r="T581" s="19">
        <f t="shared" si="582"/>
        <v>-0.01212121212</v>
      </c>
      <c r="U581" s="166">
        <v>0.0</v>
      </c>
      <c r="V581" s="166">
        <v>0.0</v>
      </c>
      <c r="W581" s="19">
        <f t="array" ref="W581">mmult(N581:T581,'Parameters &amp; Main Results'!$B$6:$B$12)-'Parameters &amp; Main Results'!$B$16/12+mmult(U581:V581,'Parameters &amp; Main Results'!$B$14:$B$15)</f>
        <v>0.0003576462498</v>
      </c>
      <c r="X581" s="77">
        <f t="shared" si="5"/>
        <v>5048.894636</v>
      </c>
      <c r="Y581" s="77">
        <f>X581/offset(X581,'Parameters &amp; Main Results'!$B$32,0)</f>
        <v>26.27960295</v>
      </c>
      <c r="Z581" s="77">
        <f>sumproduct(X581:offset(X581,'Parameters &amp; Main Results'!$B$32-1,0) , 'Cash Flow Assist'!$P$11:offset('Cash Flow Assist'!$P$11,'Parameters &amp; Main Results'!$B$32-1,0)  )/offset(X581,'Parameters &amp; Main Results'!$B$32,0)</f>
        <v>4276.865102</v>
      </c>
      <c r="AA581" s="77">
        <f>sumproduct(X581:offset(X581,'Parameters &amp; Main Results'!$B$32-1,0),'Parameters &amp; Main Results'!$B$36:offset('Parameters &amp; Main Results'!$B$36,'Parameters &amp; Main Results'!$B$32-1,0)   )/offset(X581,'Parameters &amp; Main Results'!$B$32,0)</f>
        <v>0.6008433056</v>
      </c>
      <c r="AB581" s="167">
        <f t="shared" si="6"/>
        <v>-0.3690652382</v>
      </c>
    </row>
    <row r="582">
      <c r="A582">
        <f t="shared" si="17"/>
        <v>1</v>
      </c>
      <c r="B582">
        <f t="shared" si="18"/>
        <v>1919</v>
      </c>
      <c r="C582" s="77">
        <f t="shared" si="3"/>
        <v>1919</v>
      </c>
      <c r="D582" s="159">
        <f t="shared" si="356"/>
        <v>6971</v>
      </c>
      <c r="E582" s="162">
        <v>16.5</v>
      </c>
      <c r="F582" s="163">
        <v>1763.079</v>
      </c>
      <c r="G582" s="163">
        <v>535.7763</v>
      </c>
      <c r="H582" s="163">
        <v>1100.06348665</v>
      </c>
      <c r="I582" s="163">
        <v>1763.079</v>
      </c>
      <c r="J582" s="163">
        <v>16.5</v>
      </c>
      <c r="K582" s="163">
        <v>16.5</v>
      </c>
      <c r="L582" s="163">
        <v>20.67</v>
      </c>
      <c r="M582" s="164">
        <v>6.0596239</v>
      </c>
      <c r="N582" s="19">
        <f t="shared" ref="N582:T582" si="583">F582/F581/$E582*$E581-1</f>
        <v>-0.01043320373</v>
      </c>
      <c r="O582" s="19">
        <f t="shared" si="583"/>
        <v>0.00317367412</v>
      </c>
      <c r="P582" s="19">
        <f t="shared" si="583"/>
        <v>0.004633333334</v>
      </c>
      <c r="Q582" s="19">
        <f t="shared" si="583"/>
        <v>-0.01043320373</v>
      </c>
      <c r="R582" s="19">
        <f t="shared" si="583"/>
        <v>0</v>
      </c>
      <c r="S582" s="19">
        <f t="shared" si="583"/>
        <v>0</v>
      </c>
      <c r="T582" s="19">
        <f t="shared" si="583"/>
        <v>0</v>
      </c>
      <c r="U582" s="166">
        <v>0.0</v>
      </c>
      <c r="V582" s="166">
        <v>0.0</v>
      </c>
      <c r="W582" s="19">
        <f t="array" ref="W582">mmult(N582:T582,'Parameters &amp; Main Results'!$B$6:$B$12)-'Parameters &amp; Main Results'!$B$16/12+mmult(U582:V582,'Parameters &amp; Main Results'!$B$14:$B$15)</f>
        <v>-0.007073150931</v>
      </c>
      <c r="X582" s="77">
        <f t="shared" si="5"/>
        <v>5047.089563</v>
      </c>
      <c r="Y582" s="77">
        <f>X582/offset(X582,'Parameters &amp; Main Results'!$B$32,0)</f>
        <v>26.41749413</v>
      </c>
      <c r="Z582" s="77">
        <f>sumproduct(X582:offset(X582,'Parameters &amp; Main Results'!$B$32-1,0) , 'Cash Flow Assist'!$P$11:offset('Cash Flow Assist'!$P$11,'Parameters &amp; Main Results'!$B$32-1,0)  )/offset(X582,'Parameters &amp; Main Results'!$B$32,0)</f>
        <v>4275.42245</v>
      </c>
      <c r="AA582" s="77">
        <f>sumproduct(X582:offset(X582,'Parameters &amp; Main Results'!$B$32-1,0),'Parameters &amp; Main Results'!$B$36:offset('Parameters &amp; Main Results'!$B$36,'Parameters &amp; Main Results'!$B$32-1,0)   )/offset(X582,'Parameters &amp; Main Results'!$B$32,0)</f>
        <v>0.6014283943</v>
      </c>
      <c r="AB582" s="167">
        <f t="shared" si="6"/>
        <v>-0.3756479091</v>
      </c>
    </row>
    <row r="583">
      <c r="A583">
        <f t="shared" si="17"/>
        <v>2</v>
      </c>
      <c r="B583">
        <f t="shared" si="18"/>
        <v>1919</v>
      </c>
      <c r="C583" s="77">
        <f t="shared" si="3"/>
        <v>1919.083333</v>
      </c>
      <c r="D583" s="159">
        <f t="shared" si="356"/>
        <v>6999</v>
      </c>
      <c r="E583" s="162">
        <v>16.2</v>
      </c>
      <c r="F583" s="163">
        <v>1832.4513</v>
      </c>
      <c r="G583" s="163">
        <v>534.9319</v>
      </c>
      <c r="H583" s="163">
        <v>1105.16044747</v>
      </c>
      <c r="I583" s="163">
        <v>1832.4513</v>
      </c>
      <c r="J583" s="163">
        <v>16.2</v>
      </c>
      <c r="K583" s="163">
        <v>16.2</v>
      </c>
      <c r="L583" s="163">
        <v>20.67</v>
      </c>
      <c r="M583" s="164">
        <v>6.31610525</v>
      </c>
      <c r="N583" s="19">
        <f t="shared" ref="N583:T583" si="584">F583/F582/$E583*$E582-1</f>
        <v>0.05859441541</v>
      </c>
      <c r="O583" s="19">
        <f t="shared" si="584"/>
        <v>0.01691330187</v>
      </c>
      <c r="P583" s="19">
        <f t="shared" si="584"/>
        <v>0.02323765432</v>
      </c>
      <c r="Q583" s="19">
        <f t="shared" si="584"/>
        <v>0.05859441541</v>
      </c>
      <c r="R583" s="19">
        <f t="shared" si="584"/>
        <v>0</v>
      </c>
      <c r="S583" s="19">
        <f t="shared" si="584"/>
        <v>0</v>
      </c>
      <c r="T583" s="19">
        <f t="shared" si="584"/>
        <v>0.01851851852</v>
      </c>
      <c r="U583" s="166">
        <v>0.0</v>
      </c>
      <c r="V583" s="166">
        <v>0.0</v>
      </c>
      <c r="W583" s="19">
        <f t="array" ref="W583">mmult(N583:T583,'Parameters &amp; Main Results'!$B$6:$B$12)-'Parameters &amp; Main Results'!$B$16/12+mmult(U583:V583,'Parameters &amp; Main Results'!$B$14:$B$15)</f>
        <v>0.04813247036</v>
      </c>
      <c r="X583" s="77">
        <f t="shared" si="5"/>
        <v>5083.042692</v>
      </c>
      <c r="Y583" s="77">
        <f>X583/offset(X583,'Parameters &amp; Main Results'!$B$32,0)</f>
        <v>27.38488417</v>
      </c>
      <c r="Z583" s="77">
        <f>sumproduct(X583:offset(X583,'Parameters &amp; Main Results'!$B$32-1,0) , 'Cash Flow Assist'!$P$11:offset('Cash Flow Assist'!$P$11,'Parameters &amp; Main Results'!$B$32-1,0)  )/offset(X583,'Parameters &amp; Main Results'!$B$32,0)</f>
        <v>4374.47541</v>
      </c>
      <c r="AA583" s="77">
        <f>sumproduct(X583:offset(X583,'Parameters &amp; Main Results'!$B$32-1,0),'Parameters &amp; Main Results'!$B$36:offset('Parameters &amp; Main Results'!$B$36,'Parameters &amp; Main Results'!$B$32-1,0)   )/offset(X583,'Parameters &amp; Main Results'!$B$32,0)</f>
        <v>0.6163168696</v>
      </c>
      <c r="AB583" s="167">
        <f t="shared" si="6"/>
        <v>-0.3390643633</v>
      </c>
    </row>
    <row r="584">
      <c r="A584">
        <f t="shared" si="17"/>
        <v>3</v>
      </c>
      <c r="B584">
        <f t="shared" si="18"/>
        <v>1919</v>
      </c>
      <c r="C584" s="77">
        <f t="shared" si="3"/>
        <v>1919.166667</v>
      </c>
      <c r="D584" s="159">
        <f t="shared" si="356"/>
        <v>7030</v>
      </c>
      <c r="E584" s="162">
        <v>16.4</v>
      </c>
      <c r="F584" s="163">
        <v>1852.9227</v>
      </c>
      <c r="G584" s="163">
        <v>535.7802</v>
      </c>
      <c r="H584" s="163">
        <v>1110.28102421</v>
      </c>
      <c r="I584" s="163">
        <v>1852.9227</v>
      </c>
      <c r="J584" s="163">
        <v>16.4</v>
      </c>
      <c r="K584" s="163">
        <v>16.4</v>
      </c>
      <c r="L584" s="163">
        <v>20.67</v>
      </c>
      <c r="M584" s="164">
        <v>6.44632712</v>
      </c>
      <c r="N584" s="19">
        <f t="shared" ref="N584:T584" si="585">F584/F583/$E584*$E583-1</f>
        <v>-0.001159767953</v>
      </c>
      <c r="O584" s="19">
        <f t="shared" si="585"/>
        <v>-0.01062865176</v>
      </c>
      <c r="P584" s="19">
        <f t="shared" si="585"/>
        <v>-0.007618292683</v>
      </c>
      <c r="Q584" s="19">
        <f t="shared" si="585"/>
        <v>-0.001159767953</v>
      </c>
      <c r="R584" s="19">
        <f t="shared" si="585"/>
        <v>0</v>
      </c>
      <c r="S584" s="19">
        <f t="shared" si="585"/>
        <v>0</v>
      </c>
      <c r="T584" s="19">
        <f t="shared" si="585"/>
        <v>-0.01219512195</v>
      </c>
      <c r="U584" s="166">
        <v>0.0</v>
      </c>
      <c r="V584" s="166">
        <v>0.0</v>
      </c>
      <c r="W584" s="19">
        <f t="array" ref="W584">mmult(N584:T584,'Parameters &amp; Main Results'!$B$6:$B$12)-'Parameters &amp; Main Results'!$B$16/12+mmult(U584:V584,'Parameters &amp; Main Results'!$B$14:$B$15)</f>
        <v>-0.00356865557</v>
      </c>
      <c r="X584" s="77">
        <f t="shared" si="5"/>
        <v>4849.618569</v>
      </c>
      <c r="Y584" s="77">
        <f>X584/offset(X584,'Parameters &amp; Main Results'!$B$32,0)</f>
        <v>25.19450164</v>
      </c>
      <c r="Z584" s="77">
        <f>sumproduct(X584:offset(X584,'Parameters &amp; Main Results'!$B$32-1,0) , 'Cash Flow Assist'!$P$11:offset('Cash Flow Assist'!$P$11,'Parameters &amp; Main Results'!$B$32-1,0)  )/offset(X584,'Parameters &amp; Main Results'!$B$32,0)</f>
        <v>4192.852808</v>
      </c>
      <c r="AA584" s="77">
        <f>sumproduct(X584:offset(X584,'Parameters &amp; Main Results'!$B$32-1,0),'Parameters &amp; Main Results'!$B$36:offset('Parameters &amp; Main Results'!$B$36,'Parameters &amp; Main Results'!$B$32-1,0)   )/offset(X584,'Parameters &amp; Main Results'!$B$32,0)</f>
        <v>0.5917615439</v>
      </c>
      <c r="AB584" s="167">
        <f t="shared" si="6"/>
        <v>-0.3398308953</v>
      </c>
    </row>
    <row r="585">
      <c r="A585">
        <f t="shared" si="17"/>
        <v>4</v>
      </c>
      <c r="B585">
        <f t="shared" si="18"/>
        <v>1919</v>
      </c>
      <c r="C585" s="77">
        <f t="shared" si="3"/>
        <v>1919.25</v>
      </c>
      <c r="D585" s="159">
        <f t="shared" si="356"/>
        <v>7060</v>
      </c>
      <c r="E585" s="162">
        <v>16.7</v>
      </c>
      <c r="F585" s="163">
        <v>1959.8646</v>
      </c>
      <c r="G585" s="163">
        <v>538.3089</v>
      </c>
      <c r="H585" s="163">
        <v>1115.42532629</v>
      </c>
      <c r="I585" s="163">
        <v>1959.8646</v>
      </c>
      <c r="J585" s="163">
        <v>16.7</v>
      </c>
      <c r="K585" s="163">
        <v>16.7</v>
      </c>
      <c r="L585" s="163">
        <v>20.67</v>
      </c>
      <c r="M585" s="164">
        <v>6.55432828</v>
      </c>
      <c r="N585" s="19">
        <f t="shared" ref="N585:T585" si="586">F585/F584/$E585*$E584-1</f>
        <v>0.03871437891</v>
      </c>
      <c r="O585" s="19">
        <f t="shared" si="586"/>
        <v>-0.01332919686</v>
      </c>
      <c r="P585" s="19">
        <f t="shared" si="586"/>
        <v>-0.01341397205</v>
      </c>
      <c r="Q585" s="19">
        <f t="shared" si="586"/>
        <v>0.03871437891</v>
      </c>
      <c r="R585" s="19">
        <f t="shared" si="586"/>
        <v>0</v>
      </c>
      <c r="S585" s="19">
        <f t="shared" si="586"/>
        <v>0</v>
      </c>
      <c r="T585" s="19">
        <f t="shared" si="586"/>
        <v>-0.01796407186</v>
      </c>
      <c r="U585" s="166">
        <v>0.0</v>
      </c>
      <c r="V585" s="166">
        <v>0.0</v>
      </c>
      <c r="W585" s="19">
        <f t="array" ref="W585">mmult(N585:T585,'Parameters &amp; Main Results'!$B$6:$B$12)-'Parameters &amp; Main Results'!$B$16/12+mmult(U585:V585,'Parameters &amp; Main Results'!$B$14:$B$15)</f>
        <v>0.0256618183</v>
      </c>
      <c r="X585" s="77">
        <f t="shared" si="5"/>
        <v>4866.98717</v>
      </c>
      <c r="Y585" s="77">
        <f>X585/offset(X585,'Parameters &amp; Main Results'!$B$32,0)</f>
        <v>26.22247447</v>
      </c>
      <c r="Z585" s="77">
        <f>sumproduct(X585:offset(X585,'Parameters &amp; Main Results'!$B$32-1,0) , 'Cash Flow Assist'!$P$11:offset('Cash Flow Assist'!$P$11,'Parameters &amp; Main Results'!$B$32-1,0)  )/offset(X585,'Parameters &amp; Main Results'!$B$32,0)</f>
        <v>4323.262224</v>
      </c>
      <c r="AA585" s="77">
        <f>sumproduct(X585:offset(X585,'Parameters &amp; Main Results'!$B$32-1,0),'Parameters &amp; Main Results'!$B$36:offset('Parameters &amp; Main Results'!$B$36,'Parameters &amp; Main Results'!$B$32-1,0)   )/offset(X585,'Parameters &amp; Main Results'!$B$32,0)</f>
        <v>0.6111869021</v>
      </c>
      <c r="AB585" s="167">
        <f t="shared" si="6"/>
        <v>-0.3142728584</v>
      </c>
    </row>
    <row r="586">
      <c r="A586">
        <f t="shared" si="17"/>
        <v>5</v>
      </c>
      <c r="B586">
        <f t="shared" si="18"/>
        <v>1919</v>
      </c>
      <c r="C586" s="77">
        <f t="shared" si="3"/>
        <v>1919.333333</v>
      </c>
      <c r="D586" s="159">
        <f t="shared" si="356"/>
        <v>7091</v>
      </c>
      <c r="E586" s="162">
        <v>16.9</v>
      </c>
      <c r="F586" s="163">
        <v>2129.5768</v>
      </c>
      <c r="G586" s="163">
        <v>542.5247</v>
      </c>
      <c r="H586" s="163">
        <v>1120.59346364</v>
      </c>
      <c r="I586" s="163">
        <v>2129.5768</v>
      </c>
      <c r="J586" s="163">
        <v>16.9</v>
      </c>
      <c r="K586" s="163">
        <v>16.9</v>
      </c>
      <c r="L586" s="163">
        <v>20.67</v>
      </c>
      <c r="M586" s="164">
        <v>7.01308841</v>
      </c>
      <c r="N586" s="19">
        <f t="shared" ref="N586:T586" si="587">F586/F585/$E586*$E585-1</f>
        <v>0.0737347405</v>
      </c>
      <c r="O586" s="19">
        <f t="shared" si="587"/>
        <v>-0.004095437863</v>
      </c>
      <c r="P586" s="19">
        <f t="shared" si="587"/>
        <v>-0.007255818536</v>
      </c>
      <c r="Q586" s="19">
        <f t="shared" si="587"/>
        <v>0.0737347405</v>
      </c>
      <c r="R586" s="19">
        <f t="shared" si="587"/>
        <v>0</v>
      </c>
      <c r="S586" s="19">
        <f t="shared" si="587"/>
        <v>0</v>
      </c>
      <c r="T586" s="19">
        <f t="shared" si="587"/>
        <v>-0.01183431953</v>
      </c>
      <c r="U586" s="166">
        <v>0.0</v>
      </c>
      <c r="V586" s="166">
        <v>0.0</v>
      </c>
      <c r="W586" s="19">
        <f t="array" ref="W586">mmult(N586:T586,'Parameters &amp; Main Results'!$B$6:$B$12)-'Parameters &amp; Main Results'!$B$16/12+mmult(U586:V586,'Parameters &amp; Main Results'!$B$14:$B$15)</f>
        <v>0.05423552924</v>
      </c>
      <c r="X586" s="77">
        <f t="shared" si="5"/>
        <v>4745.216292</v>
      </c>
      <c r="Y586" s="77">
        <f>X586/offset(X586,'Parameters &amp; Main Results'!$B$32,0)</f>
        <v>25.3778209</v>
      </c>
      <c r="Z586" s="77">
        <f>sumproduct(X586:offset(X586,'Parameters &amp; Main Results'!$B$32-1,0) , 'Cash Flow Assist'!$P$11:offset('Cash Flow Assist'!$P$11,'Parameters &amp; Main Results'!$B$32-1,0)  )/offset(X586,'Parameters &amp; Main Results'!$B$32,0)</f>
        <v>4266.338136</v>
      </c>
      <c r="AA586" s="77">
        <f>sumproduct(X586:offset(X586,'Parameters &amp; Main Results'!$B$32-1,0),'Parameters &amp; Main Results'!$B$36:offset('Parameters &amp; Main Results'!$B$36,'Parameters &amp; Main Results'!$B$32-1,0)   )/offset(X586,'Parameters &amp; Main Results'!$B$32,0)</f>
        <v>0.604174726</v>
      </c>
      <c r="AB586" s="167">
        <f t="shared" si="6"/>
        <v>-0.2637109456</v>
      </c>
    </row>
    <row r="587">
      <c r="A587">
        <f t="shared" si="17"/>
        <v>6</v>
      </c>
      <c r="B587">
        <f t="shared" si="18"/>
        <v>1919</v>
      </c>
      <c r="C587" s="77">
        <f t="shared" si="3"/>
        <v>1919.416667</v>
      </c>
      <c r="D587" s="159">
        <f t="shared" si="356"/>
        <v>7121</v>
      </c>
      <c r="E587" s="162">
        <v>16.9</v>
      </c>
      <c r="F587" s="163">
        <v>2078.8143</v>
      </c>
      <c r="G587" s="163">
        <v>543.7922</v>
      </c>
      <c r="H587" s="163">
        <v>1125.78554669</v>
      </c>
      <c r="I587" s="163">
        <v>2078.8143</v>
      </c>
      <c r="J587" s="163">
        <v>16.9</v>
      </c>
      <c r="K587" s="163">
        <v>16.9</v>
      </c>
      <c r="L587" s="163">
        <v>20.67</v>
      </c>
      <c r="M587" s="164">
        <v>7.12164083</v>
      </c>
      <c r="N587" s="19">
        <f t="shared" ref="N587:T587" si="588">F587/F586/$E587*$E586-1</f>
        <v>-0.02383689567</v>
      </c>
      <c r="O587" s="19">
        <f t="shared" si="588"/>
        <v>0.002336299158</v>
      </c>
      <c r="P587" s="19">
        <f t="shared" si="588"/>
        <v>0.004633333335</v>
      </c>
      <c r="Q587" s="19">
        <f t="shared" si="588"/>
        <v>-0.02383689567</v>
      </c>
      <c r="R587" s="19">
        <f t="shared" si="588"/>
        <v>0</v>
      </c>
      <c r="S587" s="19">
        <f t="shared" si="588"/>
        <v>0</v>
      </c>
      <c r="T587" s="19">
        <f t="shared" si="588"/>
        <v>0</v>
      </c>
      <c r="U587" s="166">
        <v>0.0</v>
      </c>
      <c r="V587" s="166">
        <v>0.0</v>
      </c>
      <c r="W587" s="19">
        <f t="array" ref="W587">mmult(N587:T587,'Parameters &amp; Main Results'!$B$6:$B$12)-'Parameters &amp; Main Results'!$B$16/12+mmult(U587:V587,'Parameters &amp; Main Results'!$B$14:$B$15)</f>
        <v>-0.01733526363</v>
      </c>
      <c r="X587" s="77">
        <f t="shared" si="5"/>
        <v>4501.096919</v>
      </c>
      <c r="Y587" s="77">
        <f>X587/offset(X587,'Parameters &amp; Main Results'!$B$32,0)</f>
        <v>23.56802173</v>
      </c>
      <c r="Z587" s="77">
        <f>sumproduct(X587:offset(X587,'Parameters &amp; Main Results'!$B$32-1,0) , 'Cash Flow Assist'!$P$11:offset('Cash Flow Assist'!$P$11,'Parameters &amp; Main Results'!$B$32-1,0)  )/offset(X587,'Parameters &amp; Main Results'!$B$32,0)</f>
        <v>4153.106342</v>
      </c>
      <c r="AA587" s="77">
        <f>sumproduct(X587:offset(X587,'Parameters &amp; Main Results'!$B$32-1,0),'Parameters &amp; Main Results'!$B$36:offset('Parameters &amp; Main Results'!$B$36,'Parameters &amp; Main Results'!$B$32-1,0)   )/offset(X587,'Parameters &amp; Main Results'!$B$32,0)</f>
        <v>0.5891073777</v>
      </c>
      <c r="AB587" s="167">
        <f t="shared" si="6"/>
        <v>-0.281261791</v>
      </c>
    </row>
    <row r="588">
      <c r="A588">
        <f t="shared" si="17"/>
        <v>7</v>
      </c>
      <c r="B588">
        <f t="shared" si="18"/>
        <v>1919</v>
      </c>
      <c r="C588" s="77">
        <f t="shared" si="3"/>
        <v>1919.5</v>
      </c>
      <c r="D588" s="159">
        <f t="shared" si="356"/>
        <v>7152</v>
      </c>
      <c r="E588" s="162">
        <v>17.4</v>
      </c>
      <c r="F588" s="163">
        <v>2216.6352</v>
      </c>
      <c r="G588" s="163">
        <v>544.6498</v>
      </c>
      <c r="H588" s="163">
        <v>1131.00168639</v>
      </c>
      <c r="I588" s="163">
        <v>2216.6352</v>
      </c>
      <c r="J588" s="163">
        <v>17.4</v>
      </c>
      <c r="K588" s="163">
        <v>17.4</v>
      </c>
      <c r="L588" s="163">
        <v>20.67</v>
      </c>
      <c r="M588" s="164">
        <v>6.7618242</v>
      </c>
      <c r="N588" s="19">
        <f t="shared" ref="N588:T588" si="589">F588/F587/$E588*$E587-1</f>
        <v>0.03565709848</v>
      </c>
      <c r="O588" s="19">
        <f t="shared" si="589"/>
        <v>-0.02720387737</v>
      </c>
      <c r="P588" s="19">
        <f t="shared" si="589"/>
        <v>-0.02423544061</v>
      </c>
      <c r="Q588" s="19">
        <f t="shared" si="589"/>
        <v>0.03565709848</v>
      </c>
      <c r="R588" s="19">
        <f t="shared" si="589"/>
        <v>0</v>
      </c>
      <c r="S588" s="19">
        <f t="shared" si="589"/>
        <v>0</v>
      </c>
      <c r="T588" s="19">
        <f t="shared" si="589"/>
        <v>-0.02873563218</v>
      </c>
      <c r="U588" s="166">
        <v>0.0</v>
      </c>
      <c r="V588" s="166">
        <v>0.0</v>
      </c>
      <c r="W588" s="19">
        <f t="array" ref="W588">mmult(N588:T588,'Parameters &amp; Main Results'!$B$6:$B$12)-'Parameters &amp; Main Results'!$B$16/12+mmult(U588:V588,'Parameters &amp; Main Results'!$B$14:$B$15)</f>
        <v>0.01990018785</v>
      </c>
      <c r="X588" s="77">
        <f t="shared" si="5"/>
        <v>4580.501113</v>
      </c>
      <c r="Y588" s="77">
        <f>X588/offset(X588,'Parameters &amp; Main Results'!$B$32,0)</f>
        <v>24.6261618</v>
      </c>
      <c r="Z588" s="77">
        <f>sumproduct(X588:offset(X588,'Parameters &amp; Main Results'!$B$32-1,0) , 'Cash Flow Assist'!$P$11:offset('Cash Flow Assist'!$P$11,'Parameters &amp; Main Results'!$B$32-1,0)  )/offset(X588,'Parameters &amp; Main Results'!$B$32,0)</f>
        <v>4241.169461</v>
      </c>
      <c r="AA588" s="77">
        <f>sumproduct(X588:offset(X588,'Parameters &amp; Main Results'!$B$32-1,0),'Parameters &amp; Main Results'!$B$36:offset('Parameters &amp; Main Results'!$B$36,'Parameters &amp; Main Results'!$B$32-1,0)   )/offset(X588,'Parameters &amp; Main Results'!$B$32,0)</f>
        <v>0.6025640393</v>
      </c>
      <c r="AB588" s="167">
        <f t="shared" si="6"/>
        <v>-0.2556336719</v>
      </c>
    </row>
    <row r="589">
      <c r="A589">
        <f t="shared" si="17"/>
        <v>8</v>
      </c>
      <c r="B589">
        <f t="shared" si="18"/>
        <v>1919</v>
      </c>
      <c r="C589" s="77">
        <f t="shared" si="3"/>
        <v>1919.583333</v>
      </c>
      <c r="D589" s="159">
        <f t="shared" si="356"/>
        <v>7183</v>
      </c>
      <c r="E589" s="162">
        <v>17.7</v>
      </c>
      <c r="F589" s="163">
        <v>2053.0634</v>
      </c>
      <c r="G589" s="163">
        <v>544.2574</v>
      </c>
      <c r="H589" s="163">
        <v>1136.2419942</v>
      </c>
      <c r="I589" s="163">
        <v>2053.0634</v>
      </c>
      <c r="J589" s="163">
        <v>17.7</v>
      </c>
      <c r="K589" s="163">
        <v>17.7</v>
      </c>
      <c r="L589" s="163">
        <v>20.67</v>
      </c>
      <c r="M589" s="164">
        <v>6.64282595</v>
      </c>
      <c r="N589" s="19">
        <f t="shared" ref="N589:T589" si="590">F589/F588/$E589*$E588-1</f>
        <v>-0.08949126349</v>
      </c>
      <c r="O589" s="19">
        <f t="shared" si="590"/>
        <v>-0.01765740425</v>
      </c>
      <c r="P589" s="19">
        <f t="shared" si="590"/>
        <v>-0.01239435029</v>
      </c>
      <c r="Q589" s="19">
        <f t="shared" si="590"/>
        <v>-0.08949126349</v>
      </c>
      <c r="R589" s="19">
        <f t="shared" si="590"/>
        <v>0</v>
      </c>
      <c r="S589" s="19">
        <f t="shared" si="590"/>
        <v>0</v>
      </c>
      <c r="T589" s="19">
        <f t="shared" si="590"/>
        <v>-0.01694915254</v>
      </c>
      <c r="U589" s="166">
        <v>0.0</v>
      </c>
      <c r="V589" s="166">
        <v>0.0</v>
      </c>
      <c r="W589" s="19">
        <f t="array" ref="W589">mmult(N589:T589,'Parameters &amp; Main Results'!$B$6:$B$12)-'Parameters &amp; Main Results'!$B$16/12+mmult(U589:V589,'Parameters &amp; Main Results'!$B$14:$B$15)</f>
        <v>-0.07157446535</v>
      </c>
      <c r="X589" s="77">
        <f t="shared" si="5"/>
        <v>4491.126845</v>
      </c>
      <c r="Y589" s="77">
        <f>X589/offset(X589,'Parameters &amp; Main Results'!$B$32,0)</f>
        <v>24.08356913</v>
      </c>
      <c r="Z589" s="77">
        <f>sumproduct(X589:offset(X589,'Parameters &amp; Main Results'!$B$32-1,0) , 'Cash Flow Assist'!$P$11:offset('Cash Flow Assist'!$P$11,'Parameters &amp; Main Results'!$B$32-1,0)  )/offset(X589,'Parameters &amp; Main Results'!$B$32,0)</f>
        <v>4206.698068</v>
      </c>
      <c r="AA589" s="77">
        <f>sumproduct(X589:offset(X589,'Parameters &amp; Main Results'!$B$32-1,0),'Parameters &amp; Main Results'!$B$36:offset('Parameters &amp; Main Results'!$B$36,'Parameters &amp; Main Results'!$B$32-1,0)   )/offset(X589,'Parameters &amp; Main Results'!$B$32,0)</f>
        <v>0.5987197762</v>
      </c>
      <c r="AB589" s="167">
        <f t="shared" si="6"/>
        <v>-0.3222479551</v>
      </c>
    </row>
    <row r="590">
      <c r="A590">
        <f t="shared" si="17"/>
        <v>9</v>
      </c>
      <c r="B590">
        <f t="shared" si="18"/>
        <v>1919</v>
      </c>
      <c r="C590" s="77">
        <f t="shared" si="3"/>
        <v>1919.666667</v>
      </c>
      <c r="D590" s="159">
        <f t="shared" si="356"/>
        <v>7213</v>
      </c>
      <c r="E590" s="162">
        <v>17.8</v>
      </c>
      <c r="F590" s="163">
        <v>2103.4655</v>
      </c>
      <c r="G590" s="163">
        <v>548.545</v>
      </c>
      <c r="H590" s="163">
        <v>1141.50658211</v>
      </c>
      <c r="I590" s="163">
        <v>2103.4655</v>
      </c>
      <c r="J590" s="163">
        <v>17.8</v>
      </c>
      <c r="K590" s="163">
        <v>17.8</v>
      </c>
      <c r="L590" s="163">
        <v>20.67</v>
      </c>
      <c r="M590" s="164">
        <v>6.73958603</v>
      </c>
      <c r="N590" s="19">
        <f t="shared" ref="N590:T590" si="591">F590/F589/$E590*$E589-1</f>
        <v>0.01879380739</v>
      </c>
      <c r="O590" s="19">
        <f t="shared" si="591"/>
        <v>0.002215654793</v>
      </c>
      <c r="P590" s="19">
        <f t="shared" si="591"/>
        <v>-0.001010674154</v>
      </c>
      <c r="Q590" s="19">
        <f t="shared" si="591"/>
        <v>0.01879380739</v>
      </c>
      <c r="R590" s="19">
        <f t="shared" si="591"/>
        <v>0</v>
      </c>
      <c r="S590" s="19">
        <f t="shared" si="591"/>
        <v>0</v>
      </c>
      <c r="T590" s="19">
        <f t="shared" si="591"/>
        <v>-0.005617977528</v>
      </c>
      <c r="U590" s="166">
        <v>0.0</v>
      </c>
      <c r="V590" s="166">
        <v>0.0</v>
      </c>
      <c r="W590" s="19">
        <f t="array" ref="W590">mmult(N590:T590,'Parameters &amp; Main Results'!$B$6:$B$12)-'Parameters &amp; Main Results'!$B$16/12+mmult(U590:V590,'Parameters &amp; Main Results'!$B$14:$B$15)</f>
        <v>0.01460760257</v>
      </c>
      <c r="X590" s="77">
        <f t="shared" si="5"/>
        <v>4837.35817</v>
      </c>
      <c r="Y590" s="77">
        <f>X590/offset(X590,'Parameters &amp; Main Results'!$B$32,0)</f>
        <v>26.75443651</v>
      </c>
      <c r="Z590" s="77">
        <f>sumproduct(X590:offset(X590,'Parameters &amp; Main Results'!$B$32-1,0) , 'Cash Flow Assist'!$P$11:offset('Cash Flow Assist'!$P$11,'Parameters &amp; Main Results'!$B$32-1,0)  )/offset(X590,'Parameters &amp; Main Results'!$B$32,0)</f>
        <v>4314.929412</v>
      </c>
      <c r="AA590" s="77">
        <f>sumproduct(X590:offset(X590,'Parameters &amp; Main Results'!$B$32-1,0),'Parameters &amp; Main Results'!$B$36:offset('Parameters &amp; Main Results'!$B$36,'Parameters &amp; Main Results'!$B$32-1,0)   )/offset(X590,'Parameters &amp; Main Results'!$B$32,0)</f>
        <v>0.614987947</v>
      </c>
      <c r="AB590" s="167">
        <f t="shared" si="6"/>
        <v>-0.3095104137</v>
      </c>
    </row>
    <row r="591">
      <c r="A591">
        <f t="shared" si="17"/>
        <v>10</v>
      </c>
      <c r="B591">
        <f t="shared" si="18"/>
        <v>1919</v>
      </c>
      <c r="C591" s="77">
        <f t="shared" si="3"/>
        <v>1919.75</v>
      </c>
      <c r="D591" s="159">
        <f t="shared" si="356"/>
        <v>7244</v>
      </c>
      <c r="E591" s="162">
        <v>18.1</v>
      </c>
      <c r="F591" s="163">
        <v>2273.3571</v>
      </c>
      <c r="G591" s="163">
        <v>551.5612</v>
      </c>
      <c r="H591" s="163">
        <v>1146.7955626</v>
      </c>
      <c r="I591" s="163">
        <v>2273.3571</v>
      </c>
      <c r="J591" s="163">
        <v>18.1</v>
      </c>
      <c r="K591" s="163">
        <v>18.1</v>
      </c>
      <c r="L591" s="163">
        <v>20.67</v>
      </c>
      <c r="M591" s="164">
        <v>6.94702898</v>
      </c>
      <c r="N591" s="19">
        <f t="shared" ref="N591:T591" si="592">F591/F590/$E591*$E590-1</f>
        <v>0.06285420325</v>
      </c>
      <c r="O591" s="19">
        <f t="shared" si="592"/>
        <v>-0.01116717561</v>
      </c>
      <c r="P591" s="19">
        <f t="shared" si="592"/>
        <v>-0.01201804789</v>
      </c>
      <c r="Q591" s="19">
        <f t="shared" si="592"/>
        <v>0.06285420325</v>
      </c>
      <c r="R591" s="19">
        <f t="shared" si="592"/>
        <v>0</v>
      </c>
      <c r="S591" s="19">
        <f t="shared" si="592"/>
        <v>0</v>
      </c>
      <c r="T591" s="19">
        <f t="shared" si="592"/>
        <v>-0.01657458564</v>
      </c>
      <c r="U591" s="166">
        <v>0.0</v>
      </c>
      <c r="V591" s="166">
        <v>0.0</v>
      </c>
      <c r="W591" s="19">
        <f t="array" ref="W591">mmult(N591:T591,'Parameters &amp; Main Results'!$B$6:$B$12)-'Parameters &amp; Main Results'!$B$16/12+mmult(U591:V591,'Parameters &amp; Main Results'!$B$14:$B$15)</f>
        <v>0.04430719187</v>
      </c>
      <c r="X591" s="77">
        <f t="shared" si="5"/>
        <v>4767.713309</v>
      </c>
      <c r="Y591" s="77">
        <f>X591/offset(X591,'Parameters &amp; Main Results'!$B$32,0)</f>
        <v>26.16926339</v>
      </c>
      <c r="Z591" s="77">
        <f>sumproduct(X591:offset(X591,'Parameters &amp; Main Results'!$B$32-1,0) , 'Cash Flow Assist'!$P$11:offset('Cash Flow Assist'!$P$11,'Parameters &amp; Main Results'!$B$32-1,0)  )/offset(X591,'Parameters &amp; Main Results'!$B$32,0)</f>
        <v>4256.646308</v>
      </c>
      <c r="AA591" s="77">
        <f>sumproduct(X591:offset(X591,'Parameters &amp; Main Results'!$B$32-1,0),'Parameters &amp; Main Results'!$B$36:offset('Parameters &amp; Main Results'!$B$36,'Parameters &amp; Main Results'!$B$32-1,0)   )/offset(X591,'Parameters &amp; Main Results'!$B$32,0)</f>
        <v>0.6078855124</v>
      </c>
      <c r="AB591" s="167">
        <f t="shared" si="6"/>
        <v>-0.2661102409</v>
      </c>
    </row>
    <row r="592">
      <c r="A592">
        <f t="shared" si="17"/>
        <v>11</v>
      </c>
      <c r="B592">
        <f t="shared" si="18"/>
        <v>1919</v>
      </c>
      <c r="C592" s="77">
        <f t="shared" si="3"/>
        <v>1919.833333</v>
      </c>
      <c r="D592" s="159">
        <f t="shared" si="356"/>
        <v>7274</v>
      </c>
      <c r="E592" s="162">
        <v>18.5</v>
      </c>
      <c r="F592" s="163">
        <v>2149.0173</v>
      </c>
      <c r="G592" s="163">
        <v>549.4554</v>
      </c>
      <c r="H592" s="163">
        <v>1152.10904871</v>
      </c>
      <c r="I592" s="163">
        <v>2149.0173</v>
      </c>
      <c r="J592" s="163">
        <v>18.5</v>
      </c>
      <c r="K592" s="163">
        <v>18.5</v>
      </c>
      <c r="L592" s="163">
        <v>20.67</v>
      </c>
      <c r="M592" s="164">
        <v>6.23395643</v>
      </c>
      <c r="N592" s="19">
        <f t="shared" ref="N592:T592" si="593">F592/F591/$E592*$E591-1</f>
        <v>-0.07513339586</v>
      </c>
      <c r="O592" s="19">
        <f t="shared" si="593"/>
        <v>-0.02535696267</v>
      </c>
      <c r="P592" s="19">
        <f t="shared" si="593"/>
        <v>-0.01708846847</v>
      </c>
      <c r="Q592" s="19">
        <f t="shared" si="593"/>
        <v>-0.07513339586</v>
      </c>
      <c r="R592" s="19">
        <f t="shared" si="593"/>
        <v>0</v>
      </c>
      <c r="S592" s="19">
        <f t="shared" si="593"/>
        <v>0</v>
      </c>
      <c r="T592" s="19">
        <f t="shared" si="593"/>
        <v>-0.02162162162</v>
      </c>
      <c r="U592" s="166">
        <v>0.0</v>
      </c>
      <c r="V592" s="166">
        <v>0.0</v>
      </c>
      <c r="W592" s="19">
        <f t="array" ref="W592">mmult(N592:T592,'Parameters &amp; Main Results'!$B$6:$B$12)-'Parameters &amp; Main Results'!$B$16/12+mmult(U592:V592,'Parameters &amp; Main Results'!$B$14:$B$15)</f>
        <v>-0.06273095423</v>
      </c>
      <c r="X592" s="77">
        <f t="shared" si="5"/>
        <v>4565.431844</v>
      </c>
      <c r="Y592" s="77">
        <f>X592/offset(X592,'Parameters &amp; Main Results'!$B$32,0)</f>
        <v>23.16279337</v>
      </c>
      <c r="Z592" s="77">
        <f>sumproduct(X592:offset(X592,'Parameters &amp; Main Results'!$B$32-1,0) , 'Cash Flow Assist'!$P$11:offset('Cash Flow Assist'!$P$11,'Parameters &amp; Main Results'!$B$32-1,0)  )/offset(X592,'Parameters &amp; Main Results'!$B$32,0)</f>
        <v>3911.287075</v>
      </c>
      <c r="AA592" s="77">
        <f>sumproduct(X592:offset(X592,'Parameters &amp; Main Results'!$B$32-1,0),'Parameters &amp; Main Results'!$B$36:offset('Parameters &amp; Main Results'!$B$36,'Parameters &amp; Main Results'!$B$32-1,0)   )/offset(X592,'Parameters &amp; Main Results'!$B$32,0)</f>
        <v>0.5596046276</v>
      </c>
      <c r="AB592" s="167">
        <f t="shared" si="6"/>
        <v>-0.3212498707</v>
      </c>
    </row>
    <row r="593">
      <c r="A593">
        <f t="shared" si="17"/>
        <v>12</v>
      </c>
      <c r="B593">
        <f t="shared" si="18"/>
        <v>1919</v>
      </c>
      <c r="C593" s="77">
        <f t="shared" si="3"/>
        <v>1919.916667</v>
      </c>
      <c r="D593" s="159">
        <f t="shared" si="356"/>
        <v>7305</v>
      </c>
      <c r="E593" s="162">
        <v>18.9</v>
      </c>
      <c r="F593" s="163">
        <v>2150.0263</v>
      </c>
      <c r="G593" s="163">
        <v>547.8331</v>
      </c>
      <c r="H593" s="163">
        <v>1157.44715397</v>
      </c>
      <c r="I593" s="163">
        <v>2150.0263</v>
      </c>
      <c r="J593" s="163">
        <v>18.9</v>
      </c>
      <c r="K593" s="163">
        <v>18.9</v>
      </c>
      <c r="L593" s="163">
        <v>20.67</v>
      </c>
      <c r="M593" s="164">
        <v>6.23220069</v>
      </c>
      <c r="N593" s="19">
        <f t="shared" ref="N593:T593" si="594">F593/F592/$E593*$E592-1</f>
        <v>-0.0207044411</v>
      </c>
      <c r="O593" s="19">
        <f t="shared" si="594"/>
        <v>-0.02405409306</v>
      </c>
      <c r="P593" s="19">
        <f t="shared" si="594"/>
        <v>-0.01662874779</v>
      </c>
      <c r="Q593" s="19">
        <f t="shared" si="594"/>
        <v>-0.0207044411</v>
      </c>
      <c r="R593" s="19">
        <f t="shared" si="594"/>
        <v>0</v>
      </c>
      <c r="S593" s="19">
        <f t="shared" si="594"/>
        <v>0</v>
      </c>
      <c r="T593" s="19">
        <f t="shared" si="594"/>
        <v>-0.02116402116</v>
      </c>
      <c r="U593" s="166">
        <v>0.0</v>
      </c>
      <c r="V593" s="166">
        <v>0.0</v>
      </c>
      <c r="W593" s="19">
        <f t="array" ref="W593">mmult(N593:T593,'Parameters &amp; Main Results'!$B$6:$B$12)-'Parameters &amp; Main Results'!$B$16/12+mmult(U593:V593,'Parameters &amp; Main Results'!$B$14:$B$15)</f>
        <v>-0.02158352076</v>
      </c>
      <c r="X593" s="77">
        <f t="shared" si="5"/>
        <v>4870.993942</v>
      </c>
      <c r="Y593" s="77">
        <f>X593/offset(X593,'Parameters &amp; Main Results'!$B$32,0)</f>
        <v>25.50447529</v>
      </c>
      <c r="Z593" s="77">
        <f>sumproduct(X593:offset(X593,'Parameters &amp; Main Results'!$B$32-1,0) , 'Cash Flow Assist'!$P$11:offset('Cash Flow Assist'!$P$11,'Parameters &amp; Main Results'!$B$32-1,0)  )/offset(X593,'Parameters &amp; Main Results'!$B$32,0)</f>
        <v>4013.669019</v>
      </c>
      <c r="AA593" s="77">
        <f>sumproduct(X593:offset(X593,'Parameters &amp; Main Results'!$B$32-1,0),'Parameters &amp; Main Results'!$B$36:offset('Parameters &amp; Main Results'!$B$36,'Parameters &amp; Main Results'!$B$32-1,0)   )/offset(X593,'Parameters &amp; Main Results'!$B$32,0)</f>
        <v>0.5751450347</v>
      </c>
      <c r="AB593" s="167">
        <f t="shared" si="6"/>
        <v>-0.3353030127</v>
      </c>
    </row>
    <row r="594">
      <c r="A594">
        <f t="shared" si="17"/>
        <v>1</v>
      </c>
      <c r="B594">
        <f t="shared" si="18"/>
        <v>1920</v>
      </c>
      <c r="C594" s="77">
        <f t="shared" si="3"/>
        <v>1920</v>
      </c>
      <c r="D594" s="159">
        <f t="shared" si="356"/>
        <v>7336</v>
      </c>
      <c r="E594" s="162">
        <v>19.3</v>
      </c>
      <c r="F594" s="163">
        <v>2097.6724</v>
      </c>
      <c r="G594" s="163">
        <v>548.7972</v>
      </c>
      <c r="H594" s="163">
        <v>1164.48829082</v>
      </c>
      <c r="I594" s="163">
        <v>2097.6724</v>
      </c>
      <c r="J594" s="163">
        <v>19.3</v>
      </c>
      <c r="K594" s="163">
        <v>19.3</v>
      </c>
      <c r="L594" s="163">
        <v>20.67</v>
      </c>
      <c r="M594" s="164">
        <v>5.62614988</v>
      </c>
      <c r="N594" s="19">
        <f t="shared" ref="N594:T594" si="595">F594/F593/$E594*$E593-1</f>
        <v>-0.04457107136</v>
      </c>
      <c r="O594" s="19">
        <f t="shared" si="595"/>
        <v>-0.01900201947</v>
      </c>
      <c r="P594" s="19">
        <f t="shared" si="595"/>
        <v>-0.01476813472</v>
      </c>
      <c r="Q594" s="19">
        <f t="shared" si="595"/>
        <v>-0.04457107136</v>
      </c>
      <c r="R594" s="19">
        <f t="shared" si="595"/>
        <v>0</v>
      </c>
      <c r="S594" s="19">
        <f t="shared" si="595"/>
        <v>0</v>
      </c>
      <c r="T594" s="19">
        <f t="shared" si="595"/>
        <v>-0.0207253886</v>
      </c>
      <c r="U594" s="166">
        <v>0.0</v>
      </c>
      <c r="V594" s="166">
        <v>0.0</v>
      </c>
      <c r="W594" s="19">
        <f t="array" ref="W594">mmult(N594:T594,'Parameters &amp; Main Results'!$B$6:$B$12)-'Parameters &amp; Main Results'!$B$16/12+mmult(U594:V594,'Parameters &amp; Main Results'!$B$14:$B$15)</f>
        <v>-0.03822047506</v>
      </c>
      <c r="X594" s="77">
        <f t="shared" si="5"/>
        <v>4978.446342</v>
      </c>
      <c r="Y594" s="77">
        <f>X594/offset(X594,'Parameters &amp; Main Results'!$B$32,0)</f>
        <v>26.24650138</v>
      </c>
      <c r="Z594" s="77">
        <f>sumproduct(X594:offset(X594,'Parameters &amp; Main Results'!$B$32-1,0) , 'Cash Flow Assist'!$P$11:offset('Cash Flow Assist'!$P$11,'Parameters &amp; Main Results'!$B$32-1,0)  )/offset(X594,'Parameters &amp; Main Results'!$B$32,0)</f>
        <v>4016.619911</v>
      </c>
      <c r="AA594" s="77">
        <f>sumproduct(X594:offset(X594,'Parameters &amp; Main Results'!$B$32-1,0),'Parameters &amp; Main Results'!$B$36:offset('Parameters &amp; Main Results'!$B$36,'Parameters &amp; Main Results'!$B$32-1,0)   )/offset(X594,'Parameters &amp; Main Results'!$B$32,0)</f>
        <v>0.5767282333</v>
      </c>
      <c r="AB594" s="167">
        <f t="shared" si="6"/>
        <v>-0.3649292696</v>
      </c>
    </row>
    <row r="595">
      <c r="A595">
        <f t="shared" si="17"/>
        <v>2</v>
      </c>
      <c r="B595">
        <f t="shared" si="18"/>
        <v>1920</v>
      </c>
      <c r="C595" s="77">
        <f t="shared" si="3"/>
        <v>1920.083333</v>
      </c>
      <c r="D595" s="159">
        <f t="shared" si="356"/>
        <v>7365</v>
      </c>
      <c r="E595" s="162">
        <v>19.5</v>
      </c>
      <c r="F595" s="163">
        <v>1952.2722</v>
      </c>
      <c r="G595" s="163">
        <v>545.9752</v>
      </c>
      <c r="H595" s="163">
        <v>1171.57226126</v>
      </c>
      <c r="I595" s="163">
        <v>1952.2722</v>
      </c>
      <c r="J595" s="163">
        <v>19.5</v>
      </c>
      <c r="K595" s="163">
        <v>19.5</v>
      </c>
      <c r="L595" s="163">
        <v>20.67</v>
      </c>
      <c r="M595" s="164">
        <v>5.47514854</v>
      </c>
      <c r="N595" s="19">
        <f t="shared" ref="N595:T595" si="596">F595/F594/$E595*$E594-1</f>
        <v>-0.07886050492</v>
      </c>
      <c r="O595" s="19">
        <f t="shared" si="596"/>
        <v>-0.01534582473</v>
      </c>
      <c r="P595" s="19">
        <f t="shared" si="596"/>
        <v>-0.004235470082</v>
      </c>
      <c r="Q595" s="19">
        <f t="shared" si="596"/>
        <v>-0.07886050492</v>
      </c>
      <c r="R595" s="19">
        <f t="shared" si="596"/>
        <v>0</v>
      </c>
      <c r="S595" s="19">
        <f t="shared" si="596"/>
        <v>0</v>
      </c>
      <c r="T595" s="19">
        <f t="shared" si="596"/>
        <v>-0.01025641026</v>
      </c>
      <c r="U595" s="166">
        <v>0.0</v>
      </c>
      <c r="V595" s="166">
        <v>0.0</v>
      </c>
      <c r="W595" s="19">
        <f t="array" ref="W595">mmult(N595:T595,'Parameters &amp; Main Results'!$B$6:$B$12)-'Parameters &amp; Main Results'!$B$16/12+mmult(U595:V595,'Parameters &amp; Main Results'!$B$14:$B$15)</f>
        <v>-0.06302350154</v>
      </c>
      <c r="X595" s="77">
        <f t="shared" si="5"/>
        <v>5176.28647</v>
      </c>
      <c r="Y595" s="77">
        <f>X595/offset(X595,'Parameters &amp; Main Results'!$B$32,0)</f>
        <v>27.88738653</v>
      </c>
      <c r="Z595" s="77">
        <f>sumproduct(X595:offset(X595,'Parameters &amp; Main Results'!$B$32-1,0) , 'Cash Flow Assist'!$P$11:offset('Cash Flow Assist'!$P$11,'Parameters &amp; Main Results'!$B$32-1,0)  )/offset(X595,'Parameters &amp; Main Results'!$B$32,0)</f>
        <v>4078.81758</v>
      </c>
      <c r="AA595" s="77">
        <f>sumproduct(X595:offset(X595,'Parameters &amp; Main Results'!$B$32-1,0),'Parameters &amp; Main Results'!$B$36:offset('Parameters &amp; Main Results'!$B$36,'Parameters &amp; Main Results'!$B$32-1,0)   )/offset(X595,'Parameters &amp; Main Results'!$B$32,0)</f>
        <v>0.5869184732</v>
      </c>
      <c r="AB595" s="167">
        <f t="shared" si="6"/>
        <v>-0.4150112681</v>
      </c>
    </row>
    <row r="596">
      <c r="A596">
        <f t="shared" si="17"/>
        <v>3</v>
      </c>
      <c r="B596">
        <f t="shared" si="18"/>
        <v>1920</v>
      </c>
      <c r="C596" s="77">
        <f t="shared" si="3"/>
        <v>1920.166667</v>
      </c>
      <c r="D596" s="159">
        <f t="shared" si="356"/>
        <v>7396</v>
      </c>
      <c r="E596" s="162">
        <v>19.7</v>
      </c>
      <c r="F596" s="163">
        <v>2154.5009</v>
      </c>
      <c r="G596" s="163">
        <v>546.5862</v>
      </c>
      <c r="H596" s="163">
        <v>1178.69932585</v>
      </c>
      <c r="I596" s="163">
        <v>2154.5009</v>
      </c>
      <c r="J596" s="163">
        <v>19.7</v>
      </c>
      <c r="K596" s="163">
        <v>19.7</v>
      </c>
      <c r="L596" s="163">
        <v>20.67</v>
      </c>
      <c r="M596" s="164">
        <v>5.96442694</v>
      </c>
      <c r="N596" s="19">
        <f t="shared" ref="N596:T596" si="597">F596/F595/$E596*$E595-1</f>
        <v>0.0923824016</v>
      </c>
      <c r="O596" s="19">
        <f t="shared" si="597"/>
        <v>-0.00904454722</v>
      </c>
      <c r="P596" s="19">
        <f t="shared" si="597"/>
        <v>-0.004130710659</v>
      </c>
      <c r="Q596" s="19">
        <f t="shared" si="597"/>
        <v>0.0923824016</v>
      </c>
      <c r="R596" s="19">
        <f t="shared" si="597"/>
        <v>0</v>
      </c>
      <c r="S596" s="19">
        <f t="shared" si="597"/>
        <v>0</v>
      </c>
      <c r="T596" s="19">
        <f t="shared" si="597"/>
        <v>-0.01015228426</v>
      </c>
      <c r="U596" s="166">
        <v>0.0</v>
      </c>
      <c r="V596" s="166">
        <v>0.0</v>
      </c>
      <c r="W596" s="19">
        <f t="array" ref="W596">mmult(N596:T596,'Parameters &amp; Main Results'!$B$6:$B$12)-'Parameters &amp; Main Results'!$B$16/12+mmult(U596:V596,'Parameters &amp; Main Results'!$B$14:$B$15)</f>
        <v>0.06698399773</v>
      </c>
      <c r="X596" s="77">
        <f t="shared" si="5"/>
        <v>5524.4571</v>
      </c>
      <c r="Y596" s="77">
        <f>X596/offset(X596,'Parameters &amp; Main Results'!$B$32,0)</f>
        <v>28.80061915</v>
      </c>
      <c r="Z596" s="77">
        <f>sumproduct(X596:offset(X596,'Parameters &amp; Main Results'!$B$32-1,0) , 'Cash Flow Assist'!$P$11:offset('Cash Flow Assist'!$P$11,'Parameters &amp; Main Results'!$B$32-1,0)  )/offset(X596,'Parameters &amp; Main Results'!$B$32,0)</f>
        <v>3920.89002</v>
      </c>
      <c r="AA596" s="77">
        <f>sumproduct(X596:offset(X596,'Parameters &amp; Main Results'!$B$32-1,0),'Parameters &amp; Main Results'!$B$36:offset('Parameters &amp; Main Results'!$B$36,'Parameters &amp; Main Results'!$B$32-1,0)   )/offset(X596,'Parameters &amp; Main Results'!$B$32,0)</f>
        <v>0.5656974956</v>
      </c>
      <c r="AB596" s="167">
        <f t="shared" si="6"/>
        <v>-0.3609686041</v>
      </c>
    </row>
    <row r="597">
      <c r="A597">
        <f t="shared" si="17"/>
        <v>4</v>
      </c>
      <c r="B597">
        <f t="shared" si="18"/>
        <v>1920</v>
      </c>
      <c r="C597" s="77">
        <f t="shared" si="3"/>
        <v>1920.25</v>
      </c>
      <c r="D597" s="159">
        <f t="shared" si="356"/>
        <v>7426</v>
      </c>
      <c r="E597" s="162">
        <v>20.3</v>
      </c>
      <c r="F597" s="163">
        <v>2007.5596</v>
      </c>
      <c r="G597" s="163">
        <v>540.9452</v>
      </c>
      <c r="H597" s="163">
        <v>1185.86974675</v>
      </c>
      <c r="I597" s="163">
        <v>2007.5596</v>
      </c>
      <c r="J597" s="163">
        <v>20.3</v>
      </c>
      <c r="K597" s="163">
        <v>20.3</v>
      </c>
      <c r="L597" s="163">
        <v>20.67</v>
      </c>
      <c r="M597" s="164">
        <v>5.40835658</v>
      </c>
      <c r="N597" s="19">
        <f t="shared" ref="N597:T597" si="598">F597/F596/$E597*$E596-1</f>
        <v>-0.09574284093</v>
      </c>
      <c r="O597" s="19">
        <f t="shared" si="598"/>
        <v>-0.03957203471</v>
      </c>
      <c r="P597" s="19">
        <f t="shared" si="598"/>
        <v>-0.02365311987</v>
      </c>
      <c r="Q597" s="19">
        <f t="shared" si="598"/>
        <v>-0.09574284093</v>
      </c>
      <c r="R597" s="19">
        <f t="shared" si="598"/>
        <v>0</v>
      </c>
      <c r="S597" s="19">
        <f t="shared" si="598"/>
        <v>0</v>
      </c>
      <c r="T597" s="19">
        <f t="shared" si="598"/>
        <v>-0.02955665025</v>
      </c>
      <c r="U597" s="166">
        <v>0.0</v>
      </c>
      <c r="V597" s="166">
        <v>0.0</v>
      </c>
      <c r="W597" s="19">
        <f t="array" ref="W597">mmult(N597:T597,'Parameters &amp; Main Results'!$B$6:$B$12)-'Parameters &amp; Main Results'!$B$16/12+mmult(U597:V597,'Parameters &amp; Main Results'!$B$14:$B$15)</f>
        <v>-0.08174180604</v>
      </c>
      <c r="X597" s="77">
        <f t="shared" si="5"/>
        <v>5177.638195</v>
      </c>
      <c r="Y597" s="77">
        <f>X597/offset(X597,'Parameters &amp; Main Results'!$B$32,0)</f>
        <v>24.77423024</v>
      </c>
      <c r="Z597" s="77">
        <f>sumproduct(X597:offset(X597,'Parameters &amp; Main Results'!$B$32-1,0) , 'Cash Flow Assist'!$P$11:offset('Cash Flow Assist'!$P$11,'Parameters &amp; Main Results'!$B$32-1,0)  )/offset(X597,'Parameters &amp; Main Results'!$B$32,0)</f>
        <v>3573.144899</v>
      </c>
      <c r="AA597" s="77">
        <f>sumproduct(X597:offset(X597,'Parameters &amp; Main Results'!$B$32-1,0),'Parameters &amp; Main Results'!$B$36:offset('Parameters &amp; Main Results'!$B$36,'Parameters &amp; Main Results'!$B$32-1,0)   )/offset(X597,'Parameters &amp; Main Results'!$B$32,0)</f>
        <v>0.517290911</v>
      </c>
      <c r="AB597" s="167">
        <f t="shared" si="6"/>
        <v>-0.4221512854</v>
      </c>
    </row>
    <row r="598">
      <c r="A598">
        <f t="shared" si="17"/>
        <v>5</v>
      </c>
      <c r="B598">
        <f t="shared" si="18"/>
        <v>1920</v>
      </c>
      <c r="C598" s="77">
        <f t="shared" si="3"/>
        <v>1920.333333</v>
      </c>
      <c r="D598" s="159">
        <f t="shared" si="356"/>
        <v>7457</v>
      </c>
      <c r="E598" s="162">
        <v>20.6</v>
      </c>
      <c r="F598" s="163">
        <v>1937.2248</v>
      </c>
      <c r="G598" s="163">
        <v>530.9883</v>
      </c>
      <c r="H598" s="163">
        <v>1193.08378771</v>
      </c>
      <c r="I598" s="163">
        <v>1937.2248</v>
      </c>
      <c r="J598" s="163">
        <v>20.6</v>
      </c>
      <c r="K598" s="163">
        <v>20.6</v>
      </c>
      <c r="L598" s="163">
        <v>20.67</v>
      </c>
      <c r="M598" s="164">
        <v>5.13519397</v>
      </c>
      <c r="N598" s="19">
        <f t="shared" ref="N598:T598" si="599">F598/F597/$E598*$E597-1</f>
        <v>-0.04908786352</v>
      </c>
      <c r="O598" s="19">
        <f t="shared" si="599"/>
        <v>-0.03270153672</v>
      </c>
      <c r="P598" s="19">
        <f t="shared" si="599"/>
        <v>-0.008568365695</v>
      </c>
      <c r="Q598" s="19">
        <f t="shared" si="599"/>
        <v>-0.04908786352</v>
      </c>
      <c r="R598" s="19">
        <f t="shared" si="599"/>
        <v>0</v>
      </c>
      <c r="S598" s="19">
        <f t="shared" si="599"/>
        <v>0</v>
      </c>
      <c r="T598" s="19">
        <f t="shared" si="599"/>
        <v>-0.0145631068</v>
      </c>
      <c r="U598" s="166">
        <v>0.0</v>
      </c>
      <c r="V598" s="166">
        <v>0.0</v>
      </c>
      <c r="W598" s="19">
        <f t="array" ref="W598">mmult(N598:T598,'Parameters &amp; Main Results'!$B$6:$B$12)-'Parameters &amp; Main Results'!$B$16/12+mmult(U598:V598,'Parameters &amp; Main Results'!$B$14:$B$15)</f>
        <v>-0.04503294849</v>
      </c>
      <c r="X598" s="77">
        <f t="shared" si="5"/>
        <v>5638.542873</v>
      </c>
      <c r="Y598" s="77">
        <f>X598/offset(X598,'Parameters &amp; Main Results'!$B$32,0)</f>
        <v>28.48031124</v>
      </c>
      <c r="Z598" s="77">
        <f>sumproduct(X598:offset(X598,'Parameters &amp; Main Results'!$B$32-1,0) , 'Cash Flow Assist'!$P$11:offset('Cash Flow Assist'!$P$11,'Parameters &amp; Main Results'!$B$32-1,0)  )/offset(X598,'Parameters &amp; Main Results'!$B$32,0)</f>
        <v>3746.801886</v>
      </c>
      <c r="AA598" s="77">
        <f>sumproduct(X598:offset(X598,'Parameters &amp; Main Results'!$B$32-1,0),'Parameters &amp; Main Results'!$B$36:offset('Parameters &amp; Main Results'!$B$36,'Parameters &amp; Main Results'!$B$32-1,0)   )/offset(X598,'Parameters &amp; Main Results'!$B$32,0)</f>
        <v>0.5439761985</v>
      </c>
      <c r="AB598" s="167">
        <f t="shared" si="6"/>
        <v>-0.4505166442</v>
      </c>
    </row>
    <row r="599">
      <c r="A599">
        <f t="shared" si="17"/>
        <v>6</v>
      </c>
      <c r="B599">
        <f t="shared" si="18"/>
        <v>1920</v>
      </c>
      <c r="C599" s="77">
        <f t="shared" si="3"/>
        <v>1920.416667</v>
      </c>
      <c r="D599" s="159">
        <f t="shared" si="356"/>
        <v>7487</v>
      </c>
      <c r="E599" s="162">
        <v>20.9</v>
      </c>
      <c r="F599" s="163">
        <v>1929.8583</v>
      </c>
      <c r="G599" s="163">
        <v>535.0899</v>
      </c>
      <c r="H599" s="163">
        <v>1200.34171408</v>
      </c>
      <c r="I599" s="163">
        <v>1929.8583</v>
      </c>
      <c r="J599" s="163">
        <v>20.9</v>
      </c>
      <c r="K599" s="163">
        <v>20.9</v>
      </c>
      <c r="L599" s="163">
        <v>20.67</v>
      </c>
      <c r="M599" s="164">
        <v>5.01218061</v>
      </c>
      <c r="N599" s="19">
        <f t="shared" ref="N599:T599" si="600">F599/F598/$E599*$E598-1</f>
        <v>-0.01810208878</v>
      </c>
      <c r="O599" s="19">
        <f t="shared" si="600"/>
        <v>-0.006740480474</v>
      </c>
      <c r="P599" s="19">
        <f t="shared" si="600"/>
        <v>-0.008358054231</v>
      </c>
      <c r="Q599" s="19">
        <f t="shared" si="600"/>
        <v>-0.01810208878</v>
      </c>
      <c r="R599" s="19">
        <f t="shared" si="600"/>
        <v>0</v>
      </c>
      <c r="S599" s="19">
        <f t="shared" si="600"/>
        <v>0</v>
      </c>
      <c r="T599" s="19">
        <f t="shared" si="600"/>
        <v>-0.01435406699</v>
      </c>
      <c r="U599" s="166">
        <v>0.0</v>
      </c>
      <c r="V599" s="166">
        <v>0.0</v>
      </c>
      <c r="W599" s="19">
        <f t="array" ref="W599">mmult(N599:T599,'Parameters &amp; Main Results'!$B$6:$B$12)-'Parameters &amp; Main Results'!$B$16/12+mmult(U599:V599,'Parameters &amp; Main Results'!$B$14:$B$15)</f>
        <v>-0.01530335337</v>
      </c>
      <c r="X599" s="77">
        <f t="shared" si="5"/>
        <v>5904.437084</v>
      </c>
      <c r="Y599" s="77">
        <f>X599/offset(X599,'Parameters &amp; Main Results'!$B$32,0)</f>
        <v>30.96084433</v>
      </c>
      <c r="Z599" s="77">
        <f>sumproduct(X599:offset(X599,'Parameters &amp; Main Results'!$B$32-1,0) , 'Cash Flow Assist'!$P$11:offset('Cash Flow Assist'!$P$11,'Parameters &amp; Main Results'!$B$32-1,0)  )/offset(X599,'Parameters &amp; Main Results'!$B$32,0)</f>
        <v>3861.18119</v>
      </c>
      <c r="AA599" s="77">
        <f>sumproduct(X599:offset(X599,'Parameters &amp; Main Results'!$B$32-1,0),'Parameters &amp; Main Results'!$B$36:offset('Parameters &amp; Main Results'!$B$36,'Parameters &amp; Main Results'!$B$32-1,0)   )/offset(X599,'Parameters &amp; Main Results'!$B$32,0)</f>
        <v>0.5626736209</v>
      </c>
      <c r="AB599" s="167">
        <f t="shared" si="6"/>
        <v>-0.4604634407</v>
      </c>
    </row>
    <row r="600">
      <c r="A600">
        <f t="shared" si="17"/>
        <v>7</v>
      </c>
      <c r="B600">
        <f t="shared" si="18"/>
        <v>1920</v>
      </c>
      <c r="C600" s="77">
        <f t="shared" si="3"/>
        <v>1920.5</v>
      </c>
      <c r="D600" s="159">
        <f t="shared" si="356"/>
        <v>7518</v>
      </c>
      <c r="E600" s="162">
        <v>20.8</v>
      </c>
      <c r="F600" s="163">
        <v>1893.7183</v>
      </c>
      <c r="G600" s="163">
        <v>536.3296</v>
      </c>
      <c r="H600" s="163">
        <v>1207.64379284</v>
      </c>
      <c r="I600" s="163">
        <v>1893.7183</v>
      </c>
      <c r="J600" s="163">
        <v>20.8</v>
      </c>
      <c r="K600" s="163">
        <v>20.8</v>
      </c>
      <c r="L600" s="163">
        <v>20.67</v>
      </c>
      <c r="M600" s="164">
        <v>4.91173225</v>
      </c>
      <c r="N600" s="19">
        <f t="shared" ref="N600:T600" si="601">F600/F599/$E600*$E599-1</f>
        <v>-0.01400910372</v>
      </c>
      <c r="O600" s="19">
        <f t="shared" si="601"/>
        <v>0.007135637754</v>
      </c>
      <c r="P600" s="19">
        <f t="shared" si="601"/>
        <v>0.01092027244</v>
      </c>
      <c r="Q600" s="19">
        <f t="shared" si="601"/>
        <v>-0.01400910372</v>
      </c>
      <c r="R600" s="19">
        <f t="shared" si="601"/>
        <v>0</v>
      </c>
      <c r="S600" s="19">
        <f t="shared" si="601"/>
        <v>0</v>
      </c>
      <c r="T600" s="19">
        <f t="shared" si="601"/>
        <v>0.004807692308</v>
      </c>
      <c r="U600" s="166">
        <v>0.0</v>
      </c>
      <c r="V600" s="166">
        <v>0.0</v>
      </c>
      <c r="W600" s="19">
        <f t="array" ref="W600">mmult(N600:T600,'Parameters &amp; Main Results'!$B$6:$B$12)-'Parameters &amp; Main Results'!$B$16/12+mmult(U600:V600,'Parameters &amp; Main Results'!$B$14:$B$15)</f>
        <v>-0.008764585021</v>
      </c>
      <c r="X600" s="77">
        <f t="shared" si="5"/>
        <v>5996.199037</v>
      </c>
      <c r="Y600" s="77">
        <f>X600/offset(X600,'Parameters &amp; Main Results'!$B$32,0)</f>
        <v>32.01185315</v>
      </c>
      <c r="Z600" s="77">
        <f>sumproduct(X600:offset(X600,'Parameters &amp; Main Results'!$B$32-1,0) , 'Cash Flow Assist'!$P$11:offset('Cash Flow Assist'!$P$11,'Parameters &amp; Main Results'!$B$32-1,0)  )/offset(X600,'Parameters &amp; Main Results'!$B$32,0)</f>
        <v>3900.655622</v>
      </c>
      <c r="AA600" s="77">
        <f>sumproduct(X600:offset(X600,'Parameters &amp; Main Results'!$B$32-1,0),'Parameters &amp; Main Results'!$B$36:offset('Parameters &amp; Main Results'!$B$36,'Parameters &amp; Main Results'!$B$32-1,0)   )/offset(X600,'Parameters &amp; Main Results'!$B$32,0)</f>
        <v>0.5706953214</v>
      </c>
      <c r="AB600" s="167">
        <f t="shared" si="6"/>
        <v>-0.4680218643</v>
      </c>
    </row>
    <row r="601">
      <c r="A601">
        <f t="shared" si="17"/>
        <v>8</v>
      </c>
      <c r="B601">
        <f t="shared" si="18"/>
        <v>1920</v>
      </c>
      <c r="C601" s="77">
        <f t="shared" si="3"/>
        <v>1920.583333</v>
      </c>
      <c r="D601" s="159">
        <f t="shared" si="356"/>
        <v>7549</v>
      </c>
      <c r="E601" s="162">
        <v>20.3</v>
      </c>
      <c r="F601" s="163">
        <v>1937.9226</v>
      </c>
      <c r="G601" s="163">
        <v>534.7227</v>
      </c>
      <c r="H601" s="163">
        <v>1214.99029258</v>
      </c>
      <c r="I601" s="163">
        <v>1937.9226</v>
      </c>
      <c r="J601" s="163">
        <v>20.3</v>
      </c>
      <c r="K601" s="163">
        <v>20.3</v>
      </c>
      <c r="L601" s="163">
        <v>20.67</v>
      </c>
      <c r="M601" s="164">
        <v>5.14502949</v>
      </c>
      <c r="N601" s="19">
        <f t="shared" ref="N601:T601" si="602">F601/F600/$E601*$E600-1</f>
        <v>0.048548078</v>
      </c>
      <c r="O601" s="19">
        <f t="shared" si="602"/>
        <v>0.02156064079</v>
      </c>
      <c r="P601" s="19">
        <f t="shared" si="602"/>
        <v>0.030863711</v>
      </c>
      <c r="Q601" s="19">
        <f t="shared" si="602"/>
        <v>0.048548078</v>
      </c>
      <c r="R601" s="19">
        <f t="shared" si="602"/>
        <v>0</v>
      </c>
      <c r="S601" s="19">
        <f t="shared" si="602"/>
        <v>0</v>
      </c>
      <c r="T601" s="19">
        <f t="shared" si="602"/>
        <v>0.02463054187</v>
      </c>
      <c r="U601" s="166">
        <v>0.0</v>
      </c>
      <c r="V601" s="166">
        <v>0.0</v>
      </c>
      <c r="W601" s="19">
        <f t="array" ref="W601">mmult(N601:T601,'Parameters &amp; Main Results'!$B$6:$B$12)-'Parameters &amp; Main Results'!$B$16/12+mmult(U601:V601,'Parameters &amp; Main Results'!$B$14:$B$15)</f>
        <v>0.04175955203</v>
      </c>
      <c r="X601" s="77">
        <f t="shared" si="5"/>
        <v>6049.217922</v>
      </c>
      <c r="Y601" s="77">
        <f>X601/offset(X601,'Parameters &amp; Main Results'!$B$32,0)</f>
        <v>33.68383561</v>
      </c>
      <c r="Z601" s="77">
        <f>sumproduct(X601:offset(X601,'Parameters &amp; Main Results'!$B$32-1,0) , 'Cash Flow Assist'!$P$11:offset('Cash Flow Assist'!$P$11,'Parameters &amp; Main Results'!$B$32-1,0)  )/offset(X601,'Parameters &amp; Main Results'!$B$32,0)</f>
        <v>4036.068422</v>
      </c>
      <c r="AA601" s="77">
        <f>sumproduct(X601:offset(X601,'Parameters &amp; Main Results'!$B$32-1,0),'Parameters &amp; Main Results'!$B$36:offset('Parameters &amp; Main Results'!$B$36,'Parameters &amp; Main Results'!$B$32-1,0)   )/offset(X601,'Parameters &amp; Main Results'!$B$32,0)</f>
        <v>0.5930332531</v>
      </c>
      <c r="AB601" s="167">
        <f t="shared" si="6"/>
        <v>-0.4421953483</v>
      </c>
    </row>
    <row r="602">
      <c r="A602">
        <f t="shared" si="17"/>
        <v>9</v>
      </c>
      <c r="B602">
        <f t="shared" si="18"/>
        <v>1920</v>
      </c>
      <c r="C602" s="77">
        <f t="shared" si="3"/>
        <v>1920.666667</v>
      </c>
      <c r="D602" s="159">
        <f t="shared" si="356"/>
        <v>7579</v>
      </c>
      <c r="E602" s="162">
        <v>20.0</v>
      </c>
      <c r="F602" s="163">
        <v>1937.9226</v>
      </c>
      <c r="G602" s="163">
        <v>547.1919</v>
      </c>
      <c r="H602" s="163">
        <v>1222.38148353</v>
      </c>
      <c r="I602" s="163">
        <v>1937.9226</v>
      </c>
      <c r="J602" s="163">
        <v>20.0</v>
      </c>
      <c r="K602" s="163">
        <v>20.0</v>
      </c>
      <c r="L602" s="163">
        <v>20.67</v>
      </c>
      <c r="M602" s="164">
        <v>5.32920152</v>
      </c>
      <c r="N602" s="19">
        <f t="shared" ref="N602:T602" si="603">F602/F601/$E602*$E601-1</f>
        <v>0.015</v>
      </c>
      <c r="O602" s="19">
        <f t="shared" si="603"/>
        <v>0.03866878758</v>
      </c>
      <c r="P602" s="19">
        <f t="shared" si="603"/>
        <v>0.02117458334</v>
      </c>
      <c r="Q602" s="19">
        <f t="shared" si="603"/>
        <v>0.015</v>
      </c>
      <c r="R602" s="19">
        <f t="shared" si="603"/>
        <v>0</v>
      </c>
      <c r="S602" s="19">
        <f t="shared" si="603"/>
        <v>0</v>
      </c>
      <c r="T602" s="19">
        <f t="shared" si="603"/>
        <v>0.015</v>
      </c>
      <c r="U602" s="166">
        <v>0.0</v>
      </c>
      <c r="V602" s="166">
        <v>0.0</v>
      </c>
      <c r="W602" s="19">
        <f t="array" ref="W602">mmult(N602:T602,'Parameters &amp; Main Results'!$B$6:$B$12)-'Parameters &amp; Main Results'!$B$16/12+mmult(U602:V602,'Parameters &amp; Main Results'!$B$14:$B$15)</f>
        <v>0.02087553023</v>
      </c>
      <c r="X602" s="77">
        <f t="shared" si="5"/>
        <v>5806.731419</v>
      </c>
      <c r="Y602" s="77">
        <f>X602/offset(X602,'Parameters &amp; Main Results'!$B$32,0)</f>
        <v>32.04463496</v>
      </c>
      <c r="Z602" s="77">
        <f>sumproduct(X602:offset(X602,'Parameters &amp; Main Results'!$B$32-1,0) , 'Cash Flow Assist'!$P$11:offset('Cash Flow Assist'!$P$11,'Parameters &amp; Main Results'!$B$32-1,0)  )/offset(X602,'Parameters &amp; Main Results'!$B$32,0)</f>
        <v>3967.606503</v>
      </c>
      <c r="AA602" s="77">
        <f>sumproduct(X602:offset(X602,'Parameters &amp; Main Results'!$B$32-1,0),'Parameters &amp; Main Results'!$B$36:offset('Parameters &amp; Main Results'!$B$36,'Parameters &amp; Main Results'!$B$32-1,0)   )/offset(X602,'Parameters &amp; Main Results'!$B$32,0)</f>
        <v>0.5853843329</v>
      </c>
      <c r="AB602" s="167">
        <f t="shared" si="6"/>
        <v>-0.4338282785</v>
      </c>
    </row>
    <row r="603">
      <c r="A603">
        <f t="shared" si="17"/>
        <v>10</v>
      </c>
      <c r="B603">
        <f t="shared" si="18"/>
        <v>1920</v>
      </c>
      <c r="C603" s="77">
        <f t="shared" si="3"/>
        <v>1920.75</v>
      </c>
      <c r="D603" s="159">
        <f t="shared" si="356"/>
        <v>7610</v>
      </c>
      <c r="E603" s="162">
        <v>19.9</v>
      </c>
      <c r="F603" s="163">
        <v>1971.9145</v>
      </c>
      <c r="G603" s="163">
        <v>564.6409</v>
      </c>
      <c r="H603" s="163">
        <v>1229.81763755</v>
      </c>
      <c r="I603" s="163">
        <v>1971.9145</v>
      </c>
      <c r="J603" s="163">
        <v>19.9</v>
      </c>
      <c r="K603" s="163">
        <v>19.9</v>
      </c>
      <c r="L603" s="163">
        <v>20.67</v>
      </c>
      <c r="M603" s="164">
        <v>5.38472411</v>
      </c>
      <c r="N603" s="19">
        <f t="shared" ref="N603:T603" si="604">F603/F602/$E603*$E602-1</f>
        <v>0.02265364886</v>
      </c>
      <c r="O603" s="19">
        <f t="shared" si="604"/>
        <v>0.03707363259</v>
      </c>
      <c r="P603" s="19">
        <f t="shared" si="604"/>
        <v>0.01113902847</v>
      </c>
      <c r="Q603" s="19">
        <f t="shared" si="604"/>
        <v>0.02265364886</v>
      </c>
      <c r="R603" s="19">
        <f t="shared" si="604"/>
        <v>0</v>
      </c>
      <c r="S603" s="19">
        <f t="shared" si="604"/>
        <v>0</v>
      </c>
      <c r="T603" s="19">
        <f t="shared" si="604"/>
        <v>0.005025125628</v>
      </c>
      <c r="U603" s="166">
        <v>0.0</v>
      </c>
      <c r="V603" s="166">
        <v>0.0</v>
      </c>
      <c r="W603" s="19">
        <f t="array" ref="W603">mmult(N603:T603,'Parameters &amp; Main Results'!$B$6:$B$12)-'Parameters &amp; Main Results'!$B$16/12+mmult(U603:V603,'Parameters &amp; Main Results'!$B$14:$B$15)</f>
        <v>0.02621697812</v>
      </c>
      <c r="X603" s="77">
        <f t="shared" si="5"/>
        <v>5687.991579</v>
      </c>
      <c r="Y603" s="77">
        <f>X603/offset(X603,'Parameters &amp; Main Results'!$B$32,0)</f>
        <v>31.74526437</v>
      </c>
      <c r="Z603" s="77">
        <f>sumproduct(X603:offset(X603,'Parameters &amp; Main Results'!$B$32-1,0) , 'Cash Flow Assist'!$P$11:offset('Cash Flow Assist'!$P$11,'Parameters &amp; Main Results'!$B$32-1,0)  )/offset(X603,'Parameters &amp; Main Results'!$B$32,0)</f>
        <v>3981.195414</v>
      </c>
      <c r="AA603" s="77">
        <f>sumproduct(X603:offset(X603,'Parameters &amp; Main Results'!$B$32-1,0),'Parameters &amp; Main Results'!$B$36:offset('Parameters &amp; Main Results'!$B$36,'Parameters &amp; Main Results'!$B$32-1,0)   )/offset(X603,'Parameters &amp; Main Results'!$B$32,0)</f>
        <v>0.5896628529</v>
      </c>
      <c r="AB603" s="167">
        <f t="shared" si="6"/>
        <v>-0.4210024231</v>
      </c>
    </row>
    <row r="604">
      <c r="A604">
        <f t="shared" si="17"/>
        <v>11</v>
      </c>
      <c r="B604">
        <f t="shared" si="18"/>
        <v>1920</v>
      </c>
      <c r="C604" s="77">
        <f t="shared" si="3"/>
        <v>1920.833333</v>
      </c>
      <c r="D604" s="159">
        <f t="shared" si="356"/>
        <v>7640</v>
      </c>
      <c r="E604" s="162">
        <v>19.8</v>
      </c>
      <c r="F604" s="163">
        <v>1823.0029</v>
      </c>
      <c r="G604" s="163">
        <v>561.3887</v>
      </c>
      <c r="H604" s="163">
        <v>1237.29902818</v>
      </c>
      <c r="I604" s="163">
        <v>1823.0029</v>
      </c>
      <c r="J604" s="163">
        <v>19.8</v>
      </c>
      <c r="K604" s="163">
        <v>19.8</v>
      </c>
      <c r="L604" s="163">
        <v>20.67</v>
      </c>
      <c r="M604" s="164">
        <v>4.9103175</v>
      </c>
      <c r="N604" s="19">
        <f t="shared" ref="N604:T604" si="605">F604/F603/$E604*$E603-1</f>
        <v>-0.07084714608</v>
      </c>
      <c r="O604" s="19">
        <f t="shared" si="605"/>
        <v>-0.0007383516415</v>
      </c>
      <c r="P604" s="19">
        <f t="shared" si="605"/>
        <v>0.01116456229</v>
      </c>
      <c r="Q604" s="19">
        <f t="shared" si="605"/>
        <v>-0.07084714608</v>
      </c>
      <c r="R604" s="19">
        <f t="shared" si="605"/>
        <v>0</v>
      </c>
      <c r="S604" s="19">
        <f t="shared" si="605"/>
        <v>0</v>
      </c>
      <c r="T604" s="19">
        <f t="shared" si="605"/>
        <v>0.005050505051</v>
      </c>
      <c r="U604" s="166">
        <v>0.0</v>
      </c>
      <c r="V604" s="166">
        <v>0.0</v>
      </c>
      <c r="W604" s="19">
        <f t="array" ref="W604">mmult(N604:T604,'Parameters &amp; Main Results'!$B$6:$B$12)-'Parameters &amp; Main Results'!$B$16/12+mmult(U604:V604,'Parameters &amp; Main Results'!$B$14:$B$15)</f>
        <v>-0.05336161414</v>
      </c>
      <c r="X604" s="77">
        <f t="shared" si="5"/>
        <v>5542.679277</v>
      </c>
      <c r="Y604" s="77">
        <f>X604/offset(X604,'Parameters &amp; Main Results'!$B$32,0)</f>
        <v>30.91711884</v>
      </c>
      <c r="Z604" s="77">
        <f>sumproduct(X604:offset(X604,'Parameters &amp; Main Results'!$B$32-1,0) , 'Cash Flow Assist'!$P$11:offset('Cash Flow Assist'!$P$11,'Parameters &amp; Main Results'!$B$32-1,0)  )/offset(X604,'Parameters &amp; Main Results'!$B$32,0)</f>
        <v>3948.26095</v>
      </c>
      <c r="AA604" s="77">
        <f>sumproduct(X604:offset(X604,'Parameters &amp; Main Results'!$B$32-1,0),'Parameters &amp; Main Results'!$B$36:offset('Parameters &amp; Main Results'!$B$36,'Parameters &amp; Main Results'!$B$32-1,0)   )/offset(X604,'Parameters &amp; Main Results'!$B$32,0)</f>
        <v>0.5867435269</v>
      </c>
      <c r="AB604" s="167">
        <f t="shared" si="6"/>
        <v>-0.4620227491</v>
      </c>
    </row>
    <row r="605">
      <c r="A605">
        <f t="shared" si="17"/>
        <v>12</v>
      </c>
      <c r="B605">
        <f t="shared" si="18"/>
        <v>1920</v>
      </c>
      <c r="C605" s="77">
        <f t="shared" si="3"/>
        <v>1920.916667</v>
      </c>
      <c r="D605" s="159">
        <f t="shared" si="356"/>
        <v>7671</v>
      </c>
      <c r="E605" s="162">
        <v>19.4</v>
      </c>
      <c r="F605" s="163">
        <v>1726.6956</v>
      </c>
      <c r="G605" s="163">
        <v>555.6666</v>
      </c>
      <c r="H605" s="163">
        <v>1244.8259306</v>
      </c>
      <c r="I605" s="163">
        <v>1726.6956</v>
      </c>
      <c r="J605" s="163">
        <v>19.4</v>
      </c>
      <c r="K605" s="163">
        <v>19.4</v>
      </c>
      <c r="L605" s="163">
        <v>20.67</v>
      </c>
      <c r="M605" s="164">
        <v>4.8929227</v>
      </c>
      <c r="N605" s="19">
        <f t="shared" ref="N605:T605" si="606">F605/F604/$E605*$E604-1</f>
        <v>-0.03329963373</v>
      </c>
      <c r="O605" s="19">
        <f t="shared" si="606"/>
        <v>0.01021563722</v>
      </c>
      <c r="P605" s="19">
        <f t="shared" si="606"/>
        <v>0.02682731959</v>
      </c>
      <c r="Q605" s="19">
        <f t="shared" si="606"/>
        <v>-0.03329963373</v>
      </c>
      <c r="R605" s="19">
        <f t="shared" si="606"/>
        <v>0</v>
      </c>
      <c r="S605" s="19">
        <f t="shared" si="606"/>
        <v>0</v>
      </c>
      <c r="T605" s="19">
        <f t="shared" si="606"/>
        <v>0.0206185567</v>
      </c>
      <c r="U605" s="166">
        <v>0.0</v>
      </c>
      <c r="V605" s="166">
        <v>0.0</v>
      </c>
      <c r="W605" s="19">
        <f t="array" ref="W605">mmult(N605:T605,'Parameters &amp; Main Results'!$B$6:$B$12)-'Parameters &amp; Main Results'!$B$16/12+mmult(U605:V605,'Parameters &amp; Main Results'!$B$14:$B$15)</f>
        <v>-0.02246248266</v>
      </c>
      <c r="X605" s="77">
        <f t="shared" si="5"/>
        <v>5855.117815</v>
      </c>
      <c r="Y605" s="77">
        <f>X605/offset(X605,'Parameters &amp; Main Results'!$B$32,0)</f>
        <v>34.85839345</v>
      </c>
      <c r="Z605" s="77">
        <f>sumproduct(X605:offset(X605,'Parameters &amp; Main Results'!$B$32-1,0) , 'Cash Flow Assist'!$P$11:offset('Cash Flow Assist'!$P$11,'Parameters &amp; Main Results'!$B$32-1,0)  )/offset(X605,'Parameters &amp; Main Results'!$B$32,0)</f>
        <v>4182.105702</v>
      </c>
      <c r="AA605" s="77">
        <f>sumproduct(X605:offset(X605,'Parameters &amp; Main Results'!$B$32-1,0),'Parameters &amp; Main Results'!$B$36:offset('Parameters &amp; Main Results'!$B$36,'Parameters &amp; Main Results'!$B$32-1,0)   )/offset(X605,'Parameters &amp; Main Results'!$B$32,0)</f>
        <v>0.6235808995</v>
      </c>
      <c r="AB605" s="167">
        <f t="shared" si="6"/>
        <v>-0.4799371945</v>
      </c>
    </row>
    <row r="606">
      <c r="A606">
        <f t="shared" si="17"/>
        <v>1</v>
      </c>
      <c r="B606">
        <f t="shared" si="18"/>
        <v>1921</v>
      </c>
      <c r="C606" s="77">
        <f t="shared" si="3"/>
        <v>1921</v>
      </c>
      <c r="D606" s="159">
        <f t="shared" si="356"/>
        <v>7702</v>
      </c>
      <c r="E606" s="162">
        <v>19.0</v>
      </c>
      <c r="F606" s="163">
        <v>1808.5051</v>
      </c>
      <c r="G606" s="163">
        <v>565.4936</v>
      </c>
      <c r="H606" s="163">
        <v>1252.54385137</v>
      </c>
      <c r="I606" s="163">
        <v>1808.5051</v>
      </c>
      <c r="J606" s="163">
        <v>19.0</v>
      </c>
      <c r="K606" s="163">
        <v>19.0</v>
      </c>
      <c r="L606" s="163">
        <v>20.67</v>
      </c>
      <c r="M606" s="164">
        <v>5.05986784</v>
      </c>
      <c r="N606" s="19">
        <f t="shared" ref="N606:T606" si="607">F606/F605/$E606*$E605-1</f>
        <v>0.06942931434</v>
      </c>
      <c r="O606" s="19">
        <f t="shared" si="607"/>
        <v>0.03911001385</v>
      </c>
      <c r="P606" s="19">
        <f t="shared" si="607"/>
        <v>0.02738315789</v>
      </c>
      <c r="Q606" s="19">
        <f t="shared" si="607"/>
        <v>0.06942931434</v>
      </c>
      <c r="R606" s="19">
        <f t="shared" si="607"/>
        <v>0</v>
      </c>
      <c r="S606" s="19">
        <f t="shared" si="607"/>
        <v>0</v>
      </c>
      <c r="T606" s="19">
        <f t="shared" si="607"/>
        <v>0.02105263158</v>
      </c>
      <c r="U606" s="166">
        <v>0.0</v>
      </c>
      <c r="V606" s="166">
        <v>0.0</v>
      </c>
      <c r="W606" s="19">
        <f t="array" ref="W606">mmult(N606:T606,'Parameters &amp; Main Results'!$B$6:$B$12)-'Parameters &amp; Main Results'!$B$16/12+mmult(U606:V606,'Parameters &amp; Main Results'!$B$14:$B$15)</f>
        <v>0.06180782255</v>
      </c>
      <c r="X606" s="77">
        <f t="shared" si="5"/>
        <v>5989.660459</v>
      </c>
      <c r="Y606" s="77">
        <f>X606/offset(X606,'Parameters &amp; Main Results'!$B$32,0)</f>
        <v>34.76876314</v>
      </c>
      <c r="Z606" s="77">
        <f>sumproduct(X606:offset(X606,'Parameters &amp; Main Results'!$B$32-1,0) , 'Cash Flow Assist'!$P$11:offset('Cash Flow Assist'!$P$11,'Parameters &amp; Main Results'!$B$32-1,0)  )/offset(X606,'Parameters &amp; Main Results'!$B$32,0)</f>
        <v>4044.640706</v>
      </c>
      <c r="AA606" s="77">
        <f>sumproduct(X606:offset(X606,'Parameters &amp; Main Results'!$B$32-1,0),'Parameters &amp; Main Results'!$B$36:offset('Parameters &amp; Main Results'!$B$36,'Parameters &amp; Main Results'!$B$32-1,0)   )/offset(X606,'Parameters &amp; Main Results'!$B$32,0)</f>
        <v>0.6053600526</v>
      </c>
      <c r="AB606" s="167">
        <f t="shared" si="6"/>
        <v>-0.4438295905</v>
      </c>
    </row>
    <row r="607">
      <c r="A607">
        <f t="shared" si="17"/>
        <v>2</v>
      </c>
      <c r="B607">
        <f t="shared" si="18"/>
        <v>1921</v>
      </c>
      <c r="C607" s="77">
        <f t="shared" si="3"/>
        <v>1921.083333</v>
      </c>
      <c r="D607" s="159">
        <f t="shared" si="356"/>
        <v>7730</v>
      </c>
      <c r="E607" s="162">
        <v>18.4</v>
      </c>
      <c r="F607" s="163">
        <v>1803.6783</v>
      </c>
      <c r="G607" s="163">
        <v>565.7818</v>
      </c>
      <c r="H607" s="163">
        <v>1260.30962325</v>
      </c>
      <c r="I607" s="163">
        <v>1803.6783</v>
      </c>
      <c r="J607" s="163">
        <v>18.4</v>
      </c>
      <c r="K607" s="163">
        <v>18.4</v>
      </c>
      <c r="L607" s="163">
        <v>20.67</v>
      </c>
      <c r="M607" s="164">
        <v>5.18609614</v>
      </c>
      <c r="N607" s="19">
        <f t="shared" ref="N607:T607" si="608">F607/F606/$E607*$E606-1</f>
        <v>0.0298527202</v>
      </c>
      <c r="O607" s="19">
        <f t="shared" si="608"/>
        <v>0.03313495771</v>
      </c>
      <c r="P607" s="19">
        <f t="shared" si="608"/>
        <v>0.03901086957</v>
      </c>
      <c r="Q607" s="19">
        <f t="shared" si="608"/>
        <v>0.0298527202</v>
      </c>
      <c r="R607" s="19">
        <f t="shared" si="608"/>
        <v>0</v>
      </c>
      <c r="S607" s="19">
        <f t="shared" si="608"/>
        <v>0</v>
      </c>
      <c r="T607" s="19">
        <f t="shared" si="608"/>
        <v>0.03260869565</v>
      </c>
      <c r="U607" s="166">
        <v>0.0</v>
      </c>
      <c r="V607" s="166">
        <v>0.0</v>
      </c>
      <c r="W607" s="19">
        <f t="array" ref="W607">mmult(N607:T607,'Parameters &amp; Main Results'!$B$6:$B$12)-'Parameters &amp; Main Results'!$B$16/12+mmult(U607:V607,'Parameters &amp; Main Results'!$B$14:$B$15)</f>
        <v>0.03063161291</v>
      </c>
      <c r="X607" s="77">
        <f t="shared" si="5"/>
        <v>5641.002385</v>
      </c>
      <c r="Y607" s="77">
        <f>X607/offset(X607,'Parameters &amp; Main Results'!$B$32,0)</f>
        <v>31.3923848</v>
      </c>
      <c r="Z607" s="77">
        <f>sumproduct(X607:offset(X607,'Parameters &amp; Main Results'!$B$32-1,0) , 'Cash Flow Assist'!$P$11:offset('Cash Flow Assist'!$P$11,'Parameters &amp; Main Results'!$B$32-1,0)  )/offset(X607,'Parameters &amp; Main Results'!$B$32,0)</f>
        <v>3845.207534</v>
      </c>
      <c r="AA607" s="77">
        <f>sumproduct(X607:offset(X607,'Parameters &amp; Main Results'!$B$32-1,0),'Parameters &amp; Main Results'!$B$36:offset('Parameters &amp; Main Results'!$B$36,'Parameters &amp; Main Results'!$B$32-1,0)   )/offset(X607,'Parameters &amp; Main Results'!$B$32,0)</f>
        <v>0.5777183325</v>
      </c>
      <c r="AB607" s="167">
        <f t="shared" si="6"/>
        <v>-0.4272263908</v>
      </c>
    </row>
    <row r="608">
      <c r="A608">
        <f t="shared" si="17"/>
        <v>3</v>
      </c>
      <c r="B608">
        <f t="shared" si="18"/>
        <v>1921</v>
      </c>
      <c r="C608" s="77">
        <f t="shared" si="3"/>
        <v>1921.166667</v>
      </c>
      <c r="D608" s="159">
        <f t="shared" si="356"/>
        <v>7761</v>
      </c>
      <c r="E608" s="162">
        <v>18.3</v>
      </c>
      <c r="F608" s="163">
        <v>1771.4348</v>
      </c>
      <c r="G608" s="163">
        <v>568.7077</v>
      </c>
      <c r="H608" s="163">
        <v>1268.12354292</v>
      </c>
      <c r="I608" s="163">
        <v>1771.4348</v>
      </c>
      <c r="J608" s="163">
        <v>18.3</v>
      </c>
      <c r="K608" s="163">
        <v>18.3</v>
      </c>
      <c r="L608" s="163">
        <v>20.67</v>
      </c>
      <c r="M608" s="164">
        <v>5.18525396</v>
      </c>
      <c r="N608" s="19">
        <f t="shared" ref="N608:T608" si="609">F608/F607/$E608*$E607-1</f>
        <v>-0.01250972993</v>
      </c>
      <c r="O608" s="19">
        <f t="shared" si="609"/>
        <v>0.01066416832</v>
      </c>
      <c r="P608" s="19">
        <f t="shared" si="609"/>
        <v>0.01169836066</v>
      </c>
      <c r="Q608" s="19">
        <f t="shared" si="609"/>
        <v>-0.01250972993</v>
      </c>
      <c r="R608" s="19">
        <f t="shared" si="609"/>
        <v>0</v>
      </c>
      <c r="S608" s="19">
        <f t="shared" si="609"/>
        <v>0</v>
      </c>
      <c r="T608" s="19">
        <f t="shared" si="609"/>
        <v>0.005464480874</v>
      </c>
      <c r="U608" s="166">
        <v>0.0</v>
      </c>
      <c r="V608" s="166">
        <v>0.0</v>
      </c>
      <c r="W608" s="19">
        <f t="array" ref="W608">mmult(N608:T608,'Parameters &amp; Main Results'!$B$6:$B$12)-'Parameters &amp; Main Results'!$B$16/12+mmult(U608:V608,'Parameters &amp; Main Results'!$B$14:$B$15)</f>
        <v>-0.006757922034</v>
      </c>
      <c r="X608" s="77">
        <f t="shared" si="5"/>
        <v>5473.344999</v>
      </c>
      <c r="Y608" s="77">
        <f>X608/offset(X608,'Parameters &amp; Main Results'!$B$32,0)</f>
        <v>30.34910931</v>
      </c>
      <c r="Z608" s="77">
        <f>sumproduct(X608:offset(X608,'Parameters &amp; Main Results'!$B$32-1,0) , 'Cash Flow Assist'!$P$11:offset('Cash Flow Assist'!$P$11,'Parameters &amp; Main Results'!$B$32-1,0)  )/offset(X608,'Parameters &amp; Main Results'!$B$32,0)</f>
        <v>3801.006383</v>
      </c>
      <c r="AA608" s="77">
        <f>sumproduct(X608:offset(X608,'Parameters &amp; Main Results'!$B$32-1,0),'Parameters &amp; Main Results'!$B$36:offset('Parameters &amp; Main Results'!$B$36,'Parameters &amp; Main Results'!$B$32-1,0)   )/offset(X608,'Parameters &amp; Main Results'!$B$32,0)</f>
        <v>0.5731070425</v>
      </c>
      <c r="AB608" s="167">
        <f t="shared" si="6"/>
        <v>-0.434391634</v>
      </c>
    </row>
    <row r="609">
      <c r="A609">
        <f t="shared" si="17"/>
        <v>4</v>
      </c>
      <c r="B609">
        <f t="shared" si="18"/>
        <v>1921</v>
      </c>
      <c r="C609" s="77">
        <f t="shared" si="3"/>
        <v>1921.25</v>
      </c>
      <c r="D609" s="159">
        <f t="shared" si="356"/>
        <v>7791</v>
      </c>
      <c r="E609" s="162">
        <v>18.1</v>
      </c>
      <c r="F609" s="163">
        <v>1820.9067</v>
      </c>
      <c r="G609" s="163">
        <v>572.5226</v>
      </c>
      <c r="H609" s="163">
        <v>1275.98590888</v>
      </c>
      <c r="I609" s="163">
        <v>1820.9067</v>
      </c>
      <c r="J609" s="163">
        <v>18.1</v>
      </c>
      <c r="K609" s="163">
        <v>18.1</v>
      </c>
      <c r="L609" s="163">
        <v>20.67</v>
      </c>
      <c r="M609" s="164">
        <v>5.51939488</v>
      </c>
      <c r="N609" s="19">
        <f t="shared" ref="N609:T609" si="610">F609/F608/$E609*$E608-1</f>
        <v>0.03928590317</v>
      </c>
      <c r="O609" s="19">
        <f t="shared" si="610"/>
        <v>0.01783186086</v>
      </c>
      <c r="P609" s="19">
        <f t="shared" si="610"/>
        <v>0.01731823204</v>
      </c>
      <c r="Q609" s="19">
        <f t="shared" si="610"/>
        <v>0.03928590317</v>
      </c>
      <c r="R609" s="19">
        <f t="shared" si="610"/>
        <v>0</v>
      </c>
      <c r="S609" s="19">
        <f t="shared" si="610"/>
        <v>0</v>
      </c>
      <c r="T609" s="19">
        <f t="shared" si="610"/>
        <v>0.01104972376</v>
      </c>
      <c r="U609" s="166">
        <v>0.0</v>
      </c>
      <c r="V609" s="166">
        <v>0.0</v>
      </c>
      <c r="W609" s="19">
        <f t="array" ref="W609">mmult(N609:T609,'Parameters &amp; Main Results'!$B$6:$B$12)-'Parameters &amp; Main Results'!$B$16/12+mmult(U609:V609,'Parameters &amp; Main Results'!$B$14:$B$15)</f>
        <v>0.03388072592</v>
      </c>
      <c r="X609" s="77">
        <f t="shared" si="5"/>
        <v>5510.585104</v>
      </c>
      <c r="Y609" s="77">
        <f>X609/offset(X609,'Parameters &amp; Main Results'!$B$32,0)</f>
        <v>31.46831535</v>
      </c>
      <c r="Z609" s="77">
        <f>sumproduct(X609:offset(X609,'Parameters &amp; Main Results'!$B$32-1,0) , 'Cash Flow Assist'!$P$11:offset('Cash Flow Assist'!$P$11,'Parameters &amp; Main Results'!$B$32-1,0)  )/offset(X609,'Parameters &amp; Main Results'!$B$32,0)</f>
        <v>3884.318879</v>
      </c>
      <c r="AA609" s="77">
        <f>sumproduct(X609:offset(X609,'Parameters &amp; Main Results'!$B$32-1,0),'Parameters &amp; Main Results'!$B$36:offset('Parameters &amp; Main Results'!$B$36,'Parameters &amp; Main Results'!$B$32-1,0)   )/offset(X609,'Parameters &amp; Main Results'!$B$32,0)</f>
        <v>0.5875608377</v>
      </c>
      <c r="AB609" s="167">
        <f t="shared" si="6"/>
        <v>-0.4121711985</v>
      </c>
    </row>
    <row r="610">
      <c r="A610">
        <f t="shared" si="17"/>
        <v>5</v>
      </c>
      <c r="B610">
        <f t="shared" si="18"/>
        <v>1921</v>
      </c>
      <c r="C610" s="77">
        <f t="shared" si="3"/>
        <v>1921.333333</v>
      </c>
      <c r="D610" s="159">
        <f t="shared" si="356"/>
        <v>7822</v>
      </c>
      <c r="E610" s="162">
        <v>17.7</v>
      </c>
      <c r="F610" s="163">
        <v>1796.623</v>
      </c>
      <c r="G610" s="163">
        <v>574.5811</v>
      </c>
      <c r="H610" s="163">
        <v>1283.89702152</v>
      </c>
      <c r="I610" s="163">
        <v>1796.623</v>
      </c>
      <c r="J610" s="163">
        <v>17.7</v>
      </c>
      <c r="K610" s="163">
        <v>17.7</v>
      </c>
      <c r="L610" s="163">
        <v>20.67</v>
      </c>
      <c r="M610" s="164">
        <v>5.45930563</v>
      </c>
      <c r="N610" s="19">
        <f t="shared" ref="N610:T610" si="611">F610/F609/$E610*$E609-1</f>
        <v>0.008961441966</v>
      </c>
      <c r="O610" s="19">
        <f t="shared" si="611"/>
        <v>0.02627561535</v>
      </c>
      <c r="P610" s="19">
        <f t="shared" si="611"/>
        <v>0.02893898305</v>
      </c>
      <c r="Q610" s="19">
        <f t="shared" si="611"/>
        <v>0.008961441966</v>
      </c>
      <c r="R610" s="19">
        <f t="shared" si="611"/>
        <v>0</v>
      </c>
      <c r="S610" s="19">
        <f t="shared" si="611"/>
        <v>0</v>
      </c>
      <c r="T610" s="19">
        <f t="shared" si="611"/>
        <v>0.02259887006</v>
      </c>
      <c r="U610" s="166">
        <v>0.0</v>
      </c>
      <c r="V610" s="166">
        <v>0.0</v>
      </c>
      <c r="W610" s="19">
        <f t="array" ref="W610">mmult(N610:T610,'Parameters &amp; Main Results'!$B$6:$B$12)-'Parameters &amp; Main Results'!$B$16/12+mmult(U610:V610,'Parameters &amp; Main Results'!$B$14:$B$15)</f>
        <v>0.01324831864</v>
      </c>
      <c r="X610" s="77">
        <f t="shared" si="5"/>
        <v>5330.000807</v>
      </c>
      <c r="Y610" s="77">
        <f>X610/offset(X610,'Parameters &amp; Main Results'!$B$32,0)</f>
        <v>29.51391487</v>
      </c>
      <c r="Z610" s="77">
        <f>sumproduct(X610:offset(X610,'Parameters &amp; Main Results'!$B$32-1,0) , 'Cash Flow Assist'!$P$11:offset('Cash Flow Assist'!$P$11,'Parameters &amp; Main Results'!$B$32-1,0)  )/offset(X610,'Parameters &amp; Main Results'!$B$32,0)</f>
        <v>3736.961609</v>
      </c>
      <c r="AA610" s="77">
        <f>sumproduct(X610:offset(X610,'Parameters &amp; Main Results'!$B$32-1,0),'Parameters &amp; Main Results'!$B$36:offset('Parameters &amp; Main Results'!$B$36,'Parameters &amp; Main Results'!$B$32-1,0)   )/offset(X610,'Parameters &amp; Main Results'!$B$32,0)</f>
        <v>0.567111902</v>
      </c>
      <c r="AB610" s="167">
        <f t="shared" si="6"/>
        <v>-0.4069034048</v>
      </c>
    </row>
    <row r="611">
      <c r="A611">
        <f t="shared" si="17"/>
        <v>6</v>
      </c>
      <c r="B611">
        <f t="shared" si="18"/>
        <v>1921</v>
      </c>
      <c r="C611" s="77">
        <f t="shared" si="3"/>
        <v>1921.416667</v>
      </c>
      <c r="D611" s="159">
        <f t="shared" si="356"/>
        <v>7852</v>
      </c>
      <c r="E611" s="162">
        <v>17.6</v>
      </c>
      <c r="F611" s="163">
        <v>1673.885</v>
      </c>
      <c r="G611" s="163">
        <v>576.2094</v>
      </c>
      <c r="H611" s="163">
        <v>1291.85718305</v>
      </c>
      <c r="I611" s="163">
        <v>1673.885</v>
      </c>
      <c r="J611" s="163">
        <v>17.6</v>
      </c>
      <c r="K611" s="163">
        <v>17.6</v>
      </c>
      <c r="L611" s="163">
        <v>20.67</v>
      </c>
      <c r="M611" s="164">
        <v>5.22781735</v>
      </c>
      <c r="N611" s="19">
        <f t="shared" ref="N611:T611" si="612">F611/F610/$E611*$E610-1</f>
        <v>-0.06302228669</v>
      </c>
      <c r="O611" s="19">
        <f t="shared" si="612"/>
        <v>0.008531810471</v>
      </c>
      <c r="P611" s="19">
        <f t="shared" si="612"/>
        <v>0.01191704545</v>
      </c>
      <c r="Q611" s="19">
        <f t="shared" si="612"/>
        <v>-0.06302228669</v>
      </c>
      <c r="R611" s="19">
        <f t="shared" si="612"/>
        <v>0</v>
      </c>
      <c r="S611" s="19">
        <f t="shared" si="612"/>
        <v>0</v>
      </c>
      <c r="T611" s="19">
        <f t="shared" si="612"/>
        <v>0.005681818182</v>
      </c>
      <c r="U611" s="166">
        <v>0.0</v>
      </c>
      <c r="V611" s="166">
        <v>0.0</v>
      </c>
      <c r="W611" s="19">
        <f t="array" ref="W611">mmult(N611:T611,'Parameters &amp; Main Results'!$B$6:$B$12)-'Parameters &amp; Main Results'!$B$16/12+mmult(U611:V611,'Parameters &amp; Main Results'!$B$14:$B$15)</f>
        <v>-0.04517542906</v>
      </c>
      <c r="X611" s="77">
        <f t="shared" si="5"/>
        <v>5260.310537</v>
      </c>
      <c r="Y611" s="77">
        <f>X611/offset(X611,'Parameters &amp; Main Results'!$B$32,0)</f>
        <v>29.30945484</v>
      </c>
      <c r="Z611" s="77">
        <f>sumproduct(X611:offset(X611,'Parameters &amp; Main Results'!$B$32-1,0) , 'Cash Flow Assist'!$P$11:offset('Cash Flow Assist'!$P$11,'Parameters &amp; Main Results'!$B$32-1,0)  )/offset(X611,'Parameters &amp; Main Results'!$B$32,0)</f>
        <v>3731.547463</v>
      </c>
      <c r="AA611" s="77">
        <f>sumproduct(X611:offset(X611,'Parameters &amp; Main Results'!$B$32-1,0),'Parameters &amp; Main Results'!$B$36:offset('Parameters &amp; Main Results'!$B$36,'Parameters &amp; Main Results'!$B$32-1,0)   )/offset(X611,'Parameters &amp; Main Results'!$B$32,0)</f>
        <v>0.567823327</v>
      </c>
      <c r="AB611" s="167">
        <f t="shared" si="6"/>
        <v>-0.4442817085</v>
      </c>
    </row>
    <row r="612">
      <c r="A612">
        <f t="shared" si="17"/>
        <v>7</v>
      </c>
      <c r="B612">
        <f t="shared" si="18"/>
        <v>1921</v>
      </c>
      <c r="C612" s="77">
        <f t="shared" si="3"/>
        <v>1921.5</v>
      </c>
      <c r="D612" s="159">
        <f t="shared" si="356"/>
        <v>7883</v>
      </c>
      <c r="E612" s="162">
        <v>17.7</v>
      </c>
      <c r="F612" s="163">
        <v>1729.5935</v>
      </c>
      <c r="G612" s="163">
        <v>579.1844</v>
      </c>
      <c r="H612" s="163">
        <v>1299.86669758</v>
      </c>
      <c r="I612" s="163">
        <v>1729.5935</v>
      </c>
      <c r="J612" s="163">
        <v>17.7</v>
      </c>
      <c r="K612" s="163">
        <v>17.7</v>
      </c>
      <c r="L612" s="163">
        <v>20.67</v>
      </c>
      <c r="M612" s="164">
        <v>5.29098916</v>
      </c>
      <c r="N612" s="19">
        <f t="shared" ref="N612:T612" si="613">F612/F611/$E612*$E611-1</f>
        <v>0.02744321462</v>
      </c>
      <c r="O612" s="19">
        <f t="shared" si="613"/>
        <v>-0.0005158337379</v>
      </c>
      <c r="P612" s="19">
        <f t="shared" si="613"/>
        <v>0.0005152542335</v>
      </c>
      <c r="Q612" s="19">
        <f t="shared" si="613"/>
        <v>0.02744321462</v>
      </c>
      <c r="R612" s="19">
        <f t="shared" si="613"/>
        <v>0</v>
      </c>
      <c r="S612" s="19">
        <f t="shared" si="613"/>
        <v>0</v>
      </c>
      <c r="T612" s="19">
        <f t="shared" si="613"/>
        <v>-0.005649717514</v>
      </c>
      <c r="U612" s="166">
        <v>0.0</v>
      </c>
      <c r="V612" s="166">
        <v>0.0</v>
      </c>
      <c r="W612" s="19">
        <f t="array" ref="W612">mmult(N612:T612,'Parameters &amp; Main Results'!$B$6:$B$12)-'Parameters &amp; Main Results'!$B$16/12+mmult(U612:V612,'Parameters &amp; Main Results'!$B$14:$B$15)</f>
        <v>0.02041178587</v>
      </c>
      <c r="X612" s="77">
        <f t="shared" si="5"/>
        <v>5509.190586</v>
      </c>
      <c r="Y612" s="77">
        <f>X612/offset(X612,'Parameters &amp; Main Results'!$B$32,0)</f>
        <v>30.21690921</v>
      </c>
      <c r="Z612" s="77">
        <f>sumproduct(X612:offset(X612,'Parameters &amp; Main Results'!$B$32-1,0) , 'Cash Flow Assist'!$P$11:offset('Cash Flow Assist'!$P$11,'Parameters &amp; Main Results'!$B$32-1,0)  )/offset(X612,'Parameters &amp; Main Results'!$B$32,0)</f>
        <v>3645.419486</v>
      </c>
      <c r="AA612" s="77">
        <f>sumproduct(X612:offset(X612,'Parameters &amp; Main Results'!$B$32-1,0),'Parameters &amp; Main Results'!$B$36:offset('Parameters &amp; Main Results'!$B$36,'Parameters &amp; Main Results'!$B$32-1,0)   )/offset(X612,'Parameters &amp; Main Results'!$B$32,0)</f>
        <v>0.5560227015</v>
      </c>
      <c r="AB612" s="167">
        <f t="shared" si="6"/>
        <v>-0.4290310121</v>
      </c>
    </row>
    <row r="613">
      <c r="A613">
        <f t="shared" si="17"/>
        <v>8</v>
      </c>
      <c r="B613">
        <f t="shared" si="18"/>
        <v>1921</v>
      </c>
      <c r="C613" s="77">
        <f t="shared" si="3"/>
        <v>1921.583333</v>
      </c>
      <c r="D613" s="159">
        <f t="shared" si="356"/>
        <v>7914</v>
      </c>
      <c r="E613" s="162">
        <v>17.7</v>
      </c>
      <c r="F613" s="163">
        <v>1704.8827</v>
      </c>
      <c r="G613" s="163">
        <v>583.5132</v>
      </c>
      <c r="H613" s="163">
        <v>1307.92587111</v>
      </c>
      <c r="I613" s="163">
        <v>1704.8827</v>
      </c>
      <c r="J613" s="163">
        <v>17.7</v>
      </c>
      <c r="K613" s="163">
        <v>17.7</v>
      </c>
      <c r="L613" s="163">
        <v>20.67</v>
      </c>
      <c r="M613" s="164">
        <v>5.14953187</v>
      </c>
      <c r="N613" s="19">
        <f t="shared" ref="N613:T613" si="614">F613/F612/$E613*$E612-1</f>
        <v>-0.01428705647</v>
      </c>
      <c r="O613" s="19">
        <f t="shared" si="614"/>
        <v>0.007473958207</v>
      </c>
      <c r="P613" s="19">
        <f t="shared" si="614"/>
        <v>0.006200000004</v>
      </c>
      <c r="Q613" s="19">
        <f t="shared" si="614"/>
        <v>-0.01428705647</v>
      </c>
      <c r="R613" s="19">
        <f t="shared" si="614"/>
        <v>0</v>
      </c>
      <c r="S613" s="19">
        <f t="shared" si="614"/>
        <v>0</v>
      </c>
      <c r="T613" s="19">
        <f t="shared" si="614"/>
        <v>0</v>
      </c>
      <c r="U613" s="166">
        <v>0.0</v>
      </c>
      <c r="V613" s="166">
        <v>0.0</v>
      </c>
      <c r="W613" s="19">
        <f t="array" ref="W613">mmult(N613:T613,'Parameters &amp; Main Results'!$B$6:$B$12)-'Parameters &amp; Main Results'!$B$16/12+mmult(U613:V613,'Parameters &amp; Main Results'!$B$14:$B$15)</f>
        <v>-0.008888469465</v>
      </c>
      <c r="X613" s="77">
        <f t="shared" si="5"/>
        <v>5398.987607</v>
      </c>
      <c r="Y613" s="77">
        <f>X613/offset(X613,'Parameters &amp; Main Results'!$B$32,0)</f>
        <v>29.10571785</v>
      </c>
      <c r="Z613" s="77">
        <f>sumproduct(X613:offset(X613,'Parameters &amp; Main Results'!$B$32-1,0) , 'Cash Flow Assist'!$P$11:offset('Cash Flow Assist'!$P$11,'Parameters &amp; Main Results'!$B$32-1,0)  )/offset(X613,'Parameters &amp; Main Results'!$B$32,0)</f>
        <v>3554.319734</v>
      </c>
      <c r="AA613" s="77">
        <f>sumproduct(X613:offset(X613,'Parameters &amp; Main Results'!$B$32-1,0),'Parameters &amp; Main Results'!$B$36:offset('Parameters &amp; Main Results'!$B$36,'Parameters &amp; Main Results'!$B$32-1,0)   )/offset(X613,'Parameters &amp; Main Results'!$B$32,0)</f>
        <v>0.5436174103</v>
      </c>
      <c r="AB613" s="167">
        <f t="shared" si="6"/>
        <v>-0.4371884783</v>
      </c>
    </row>
    <row r="614">
      <c r="A614">
        <f t="shared" si="17"/>
        <v>9</v>
      </c>
      <c r="B614">
        <f t="shared" si="18"/>
        <v>1921</v>
      </c>
      <c r="C614" s="77">
        <f t="shared" si="3"/>
        <v>1921.666667</v>
      </c>
      <c r="D614" s="159">
        <f t="shared" si="356"/>
        <v>7944</v>
      </c>
      <c r="E614" s="162">
        <v>17.5</v>
      </c>
      <c r="F614" s="163">
        <v>1761.0424</v>
      </c>
      <c r="G614" s="163">
        <v>590.5754</v>
      </c>
      <c r="H614" s="163">
        <v>1316.03501151</v>
      </c>
      <c r="I614" s="163">
        <v>1761.0424</v>
      </c>
      <c r="J614" s="163">
        <v>17.5</v>
      </c>
      <c r="K614" s="163">
        <v>17.5</v>
      </c>
      <c r="L614" s="163">
        <v>20.67</v>
      </c>
      <c r="M614" s="164">
        <v>5.42682518</v>
      </c>
      <c r="N614" s="19">
        <f t="shared" ref="N614:T614" si="615">F614/F613/$E614*$E613-1</f>
        <v>0.04474554106</v>
      </c>
      <c r="O614" s="19">
        <f t="shared" si="615"/>
        <v>0.02366978698</v>
      </c>
      <c r="P614" s="19">
        <f t="shared" si="615"/>
        <v>0.01769942857</v>
      </c>
      <c r="Q614" s="19">
        <f t="shared" si="615"/>
        <v>0.04474554106</v>
      </c>
      <c r="R614" s="19">
        <f t="shared" si="615"/>
        <v>0</v>
      </c>
      <c r="S614" s="19">
        <f t="shared" si="615"/>
        <v>0</v>
      </c>
      <c r="T614" s="19">
        <f t="shared" si="615"/>
        <v>0.01142857143</v>
      </c>
      <c r="U614" s="166">
        <v>0.0</v>
      </c>
      <c r="V614" s="166">
        <v>0.0</v>
      </c>
      <c r="W614" s="19">
        <f t="array" ref="W614">mmult(N614:T614,'Parameters &amp; Main Results'!$B$6:$B$12)-'Parameters &amp; Main Results'!$B$16/12+mmult(U614:V614,'Parameters &amp; Main Results'!$B$14:$B$15)</f>
        <v>0.03943493587</v>
      </c>
      <c r="X614" s="77">
        <f t="shared" si="5"/>
        <v>5447.406715</v>
      </c>
      <c r="Y614" s="77">
        <f>X614/offset(X614,'Parameters &amp; Main Results'!$B$32,0)</f>
        <v>27.68887027</v>
      </c>
      <c r="Z614" s="77">
        <f>sumproduct(X614:offset(X614,'Parameters &amp; Main Results'!$B$32-1,0) , 'Cash Flow Assist'!$P$11:offset('Cash Flow Assist'!$P$11,'Parameters &amp; Main Results'!$B$32-1,0)  )/offset(X614,'Parameters &amp; Main Results'!$B$32,0)</f>
        <v>3324.743284</v>
      </c>
      <c r="AA614" s="77">
        <f>sumproduct(X614:offset(X614,'Parameters &amp; Main Results'!$B$32-1,0),'Parameters &amp; Main Results'!$B$36:offset('Parameters &amp; Main Results'!$B$36,'Parameters &amp; Main Results'!$B$32-1,0)   )/offset(X614,'Parameters &amp; Main Results'!$B$32,0)</f>
        <v>0.5098993007</v>
      </c>
      <c r="AB614" s="167">
        <f t="shared" si="6"/>
        <v>-0.4120051722</v>
      </c>
    </row>
    <row r="615">
      <c r="A615">
        <f t="shared" si="17"/>
        <v>10</v>
      </c>
      <c r="B615">
        <f t="shared" si="18"/>
        <v>1921</v>
      </c>
      <c r="C615" s="77">
        <f t="shared" si="3"/>
        <v>1921.75</v>
      </c>
      <c r="D615" s="159">
        <f t="shared" si="356"/>
        <v>7975</v>
      </c>
      <c r="E615" s="162">
        <v>17.5</v>
      </c>
      <c r="F615" s="163">
        <v>1811.3614</v>
      </c>
      <c r="G615" s="163">
        <v>606.514</v>
      </c>
      <c r="H615" s="163">
        <v>1324.19442858</v>
      </c>
      <c r="I615" s="163">
        <v>1811.3614</v>
      </c>
      <c r="J615" s="163">
        <v>17.5</v>
      </c>
      <c r="K615" s="163">
        <v>17.5</v>
      </c>
      <c r="L615" s="163">
        <v>20.67</v>
      </c>
      <c r="M615" s="164">
        <v>5.59955601</v>
      </c>
      <c r="N615" s="19">
        <f t="shared" ref="N615:T615" si="616">F615/F614/$E615*$E614-1</f>
        <v>0.02857341765</v>
      </c>
      <c r="O615" s="19">
        <f t="shared" si="616"/>
        <v>0.02698825586</v>
      </c>
      <c r="P615" s="19">
        <f t="shared" si="616"/>
        <v>0.006199999999</v>
      </c>
      <c r="Q615" s="19">
        <f t="shared" si="616"/>
        <v>0.02857341765</v>
      </c>
      <c r="R615" s="19">
        <f t="shared" si="616"/>
        <v>0</v>
      </c>
      <c r="S615" s="19">
        <f t="shared" si="616"/>
        <v>0</v>
      </c>
      <c r="T615" s="19">
        <f t="shared" si="616"/>
        <v>0</v>
      </c>
      <c r="U615" s="166">
        <v>0.0</v>
      </c>
      <c r="V615" s="166">
        <v>0.0</v>
      </c>
      <c r="W615" s="19">
        <f t="array" ref="W615">mmult(N615:T615,'Parameters &amp; Main Results'!$B$6:$B$12)-'Parameters &amp; Main Results'!$B$16/12+mmult(U615:V615,'Parameters &amp; Main Results'!$B$14:$B$15)</f>
        <v>0.02813546054</v>
      </c>
      <c r="X615" s="77">
        <f t="shared" si="5"/>
        <v>5240.738527</v>
      </c>
      <c r="Y615" s="77">
        <f>X615/offset(X615,'Parameters &amp; Main Results'!$B$32,0)</f>
        <v>25.34252992</v>
      </c>
      <c r="Z615" s="77">
        <f>sumproduct(X615:offset(X615,'Parameters &amp; Main Results'!$B$32-1,0) , 'Cash Flow Assist'!$P$11:offset('Cash Flow Assist'!$P$11,'Parameters &amp; Main Results'!$B$32-1,0)  )/offset(X615,'Parameters &amp; Main Results'!$B$32,0)</f>
        <v>3137.616482</v>
      </c>
      <c r="AA615" s="77">
        <f>sumproduct(X615:offset(X615,'Parameters &amp; Main Results'!$B$32-1,0),'Parameters &amp; Main Results'!$B$36:offset('Parameters &amp; Main Results'!$B$36,'Parameters &amp; Main Results'!$B$32-1,0)   )/offset(X615,'Parameters &amp; Main Results'!$B$32,0)</f>
        <v>0.4825390121</v>
      </c>
      <c r="AB615" s="167">
        <f t="shared" si="6"/>
        <v>-0.3952041505</v>
      </c>
    </row>
    <row r="616">
      <c r="A616">
        <f t="shared" si="17"/>
        <v>11</v>
      </c>
      <c r="B616">
        <f t="shared" si="18"/>
        <v>1921</v>
      </c>
      <c r="C616" s="77">
        <f t="shared" si="3"/>
        <v>1921.833333</v>
      </c>
      <c r="D616" s="159">
        <f t="shared" si="356"/>
        <v>8005</v>
      </c>
      <c r="E616" s="162">
        <v>17.4</v>
      </c>
      <c r="F616" s="163">
        <v>1937.6563</v>
      </c>
      <c r="G616" s="163">
        <v>617.9833</v>
      </c>
      <c r="H616" s="163">
        <v>1332.40443404</v>
      </c>
      <c r="I616" s="163">
        <v>1937.6563</v>
      </c>
      <c r="J616" s="163">
        <v>17.4</v>
      </c>
      <c r="K616" s="163">
        <v>17.4</v>
      </c>
      <c r="L616" s="163">
        <v>20.67</v>
      </c>
      <c r="M616" s="164">
        <v>5.9539686</v>
      </c>
      <c r="N616" s="19">
        <f t="shared" ref="N616:T616" si="617">F616/F615/$E616*$E615-1</f>
        <v>0.07587158242</v>
      </c>
      <c r="O616" s="19">
        <f t="shared" si="617"/>
        <v>0.02476600402</v>
      </c>
      <c r="P616" s="19">
        <f t="shared" si="617"/>
        <v>0.01198275862</v>
      </c>
      <c r="Q616" s="19">
        <f t="shared" si="617"/>
        <v>0.07587158242</v>
      </c>
      <c r="R616" s="19">
        <f t="shared" si="617"/>
        <v>0</v>
      </c>
      <c r="S616" s="19">
        <f t="shared" si="617"/>
        <v>0</v>
      </c>
      <c r="T616" s="19">
        <f t="shared" si="617"/>
        <v>0.005747126437</v>
      </c>
      <c r="U616" s="166">
        <v>0.0</v>
      </c>
      <c r="V616" s="166">
        <v>0.0</v>
      </c>
      <c r="W616" s="19">
        <f t="array" ref="W616">mmult(N616:T616,'Parameters &amp; Main Results'!$B$6:$B$12)-'Parameters &amp; Main Results'!$B$16/12+mmult(U616:V616,'Parameters &amp; Main Results'!$B$14:$B$15)</f>
        <v>0.06305352115</v>
      </c>
      <c r="X616" s="77">
        <f t="shared" si="5"/>
        <v>5097.322997</v>
      </c>
      <c r="Y616" s="77">
        <f>X616/offset(X616,'Parameters &amp; Main Results'!$B$32,0)</f>
        <v>26.04187285</v>
      </c>
      <c r="Z616" s="77">
        <f>sumproduct(X616:offset(X616,'Parameters &amp; Main Results'!$B$32-1,0) , 'Cash Flow Assist'!$P$11:offset('Cash Flow Assist'!$P$11,'Parameters &amp; Main Results'!$B$32-1,0)  )/offset(X616,'Parameters &amp; Main Results'!$B$32,0)</f>
        <v>3289.197281</v>
      </c>
      <c r="AA616" s="77">
        <f>sumproduct(X616:offset(X616,'Parameters &amp; Main Results'!$B$32-1,0),'Parameters &amp; Main Results'!$B$36:offset('Parameters &amp; Main Results'!$B$36,'Parameters &amp; Main Results'!$B$32-1,0)   )/offset(X616,'Parameters &amp; Main Results'!$B$32,0)</f>
        <v>0.5068520743</v>
      </c>
      <c r="AB616" s="167">
        <f t="shared" si="6"/>
        <v>-0.3493173323</v>
      </c>
    </row>
    <row r="617">
      <c r="A617">
        <f t="shared" si="17"/>
        <v>12</v>
      </c>
      <c r="B617">
        <f t="shared" si="18"/>
        <v>1921</v>
      </c>
      <c r="C617" s="77">
        <f t="shared" si="3"/>
        <v>1921.916667</v>
      </c>
      <c r="D617" s="159">
        <f t="shared" si="356"/>
        <v>8036</v>
      </c>
      <c r="E617" s="162">
        <v>17.3</v>
      </c>
      <c r="F617" s="163">
        <v>1978.774</v>
      </c>
      <c r="G617" s="163">
        <v>628.6203</v>
      </c>
      <c r="H617" s="163">
        <v>1340.66534153</v>
      </c>
      <c r="I617" s="163">
        <v>1978.774</v>
      </c>
      <c r="J617" s="163">
        <v>17.3</v>
      </c>
      <c r="K617" s="163">
        <v>17.3</v>
      </c>
      <c r="L617" s="163">
        <v>20.67</v>
      </c>
      <c r="M617" s="164">
        <v>6.02215372</v>
      </c>
      <c r="N617" s="19">
        <f t="shared" ref="N617:T617" si="618">F617/F616/$E617*$E616-1</f>
        <v>0.02712333452</v>
      </c>
      <c r="O617" s="19">
        <f t="shared" si="618"/>
        <v>0.02309227993</v>
      </c>
      <c r="P617" s="19">
        <f t="shared" si="618"/>
        <v>0.01201618497</v>
      </c>
      <c r="Q617" s="19">
        <f t="shared" si="618"/>
        <v>0.02712333452</v>
      </c>
      <c r="R617" s="19">
        <f t="shared" si="618"/>
        <v>0</v>
      </c>
      <c r="S617" s="19">
        <f t="shared" si="618"/>
        <v>0</v>
      </c>
      <c r="T617" s="19">
        <f t="shared" si="618"/>
        <v>0.005780346821</v>
      </c>
      <c r="U617" s="166">
        <v>0.0</v>
      </c>
      <c r="V617" s="166">
        <v>0.0</v>
      </c>
      <c r="W617" s="19">
        <f t="array" ref="W617">mmult(N617:T617,'Parameters &amp; Main Results'!$B$6:$B$12)-'Parameters &amp; Main Results'!$B$16/12+mmult(U617:V617,'Parameters &amp; Main Results'!$B$14:$B$15)</f>
        <v>0.0260739042</v>
      </c>
      <c r="X617" s="77">
        <f t="shared" si="5"/>
        <v>4794.982469</v>
      </c>
      <c r="Y617" s="77">
        <f>X617/offset(X617,'Parameters &amp; Main Results'!$B$32,0)</f>
        <v>25.7301827</v>
      </c>
      <c r="Z617" s="77">
        <f>sumproduct(X617:offset(X617,'Parameters &amp; Main Results'!$B$32-1,0) , 'Cash Flow Assist'!$P$11:offset('Cash Flow Assist'!$P$11,'Parameters &amp; Main Results'!$B$32-1,0)  )/offset(X617,'Parameters &amp; Main Results'!$B$32,0)</f>
        <v>3428.440477</v>
      </c>
      <c r="AA617" s="77">
        <f>sumproduct(X617:offset(X617,'Parameters &amp; Main Results'!$B$32-1,0),'Parameters &amp; Main Results'!$B$36:offset('Parameters &amp; Main Results'!$B$36,'Parameters &amp; Main Results'!$B$32-1,0)   )/offset(X617,'Parameters &amp; Main Results'!$B$32,0)</f>
        <v>0.5291150653</v>
      </c>
      <c r="AB617" s="167">
        <f t="shared" si="6"/>
        <v>-0.3316686487</v>
      </c>
    </row>
    <row r="618">
      <c r="A618">
        <f t="shared" si="17"/>
        <v>1</v>
      </c>
      <c r="B618">
        <f t="shared" si="18"/>
        <v>1922</v>
      </c>
      <c r="C618" s="77">
        <f t="shared" si="3"/>
        <v>1922</v>
      </c>
      <c r="D618" s="159">
        <f t="shared" si="356"/>
        <v>8067</v>
      </c>
      <c r="E618" s="162">
        <v>16.9</v>
      </c>
      <c r="F618" s="163">
        <v>2005.1238</v>
      </c>
      <c r="G618" s="163">
        <v>631.9445</v>
      </c>
      <c r="H618" s="163">
        <v>1345.78221425</v>
      </c>
      <c r="I618" s="163">
        <v>2005.1238</v>
      </c>
      <c r="J618" s="163">
        <v>16.9</v>
      </c>
      <c r="K618" s="163">
        <v>16.9</v>
      </c>
      <c r="L618" s="163">
        <v>20.67</v>
      </c>
      <c r="M618" s="164">
        <v>6.26176669</v>
      </c>
      <c r="N618" s="19">
        <f t="shared" ref="N618:T618" si="619">F618/F617/$E618*$E617-1</f>
        <v>0.03730004108</v>
      </c>
      <c r="O618" s="19">
        <f t="shared" si="619"/>
        <v>0.02908188977</v>
      </c>
      <c r="P618" s="19">
        <f t="shared" si="619"/>
        <v>0.02757564103</v>
      </c>
      <c r="Q618" s="19">
        <f t="shared" si="619"/>
        <v>0.03730004108</v>
      </c>
      <c r="R618" s="19">
        <f t="shared" si="619"/>
        <v>0</v>
      </c>
      <c r="S618" s="19">
        <f t="shared" si="619"/>
        <v>0</v>
      </c>
      <c r="T618" s="19">
        <f t="shared" si="619"/>
        <v>0.02366863905</v>
      </c>
      <c r="U618" s="166">
        <v>0.0</v>
      </c>
      <c r="V618" s="166">
        <v>0.0</v>
      </c>
      <c r="W618" s="19">
        <f t="array" ref="W618">mmult(N618:T618,'Parameters &amp; Main Results'!$B$6:$B$12)-'Parameters &amp; Main Results'!$B$16/12+mmult(U618:V618,'Parameters &amp; Main Results'!$B$14:$B$15)</f>
        <v>0.03520383658</v>
      </c>
      <c r="X618" s="77">
        <f t="shared" si="5"/>
        <v>4673.135579</v>
      </c>
      <c r="Y618" s="77">
        <f>X618/offset(X618,'Parameters &amp; Main Results'!$B$32,0)</f>
        <v>24.30088628</v>
      </c>
      <c r="Z618" s="77">
        <f>sumproduct(X618:offset(X618,'Parameters &amp; Main Results'!$B$32-1,0) , 'Cash Flow Assist'!$P$11:offset('Cash Flow Assist'!$P$11,'Parameters &amp; Main Results'!$B$32-1,0)  )/offset(X618,'Parameters &amp; Main Results'!$B$32,0)</f>
        <v>3298.454318</v>
      </c>
      <c r="AA618" s="77">
        <f>sumproduct(X618:offset(X618,'Parameters &amp; Main Results'!$B$32-1,0),'Parameters &amp; Main Results'!$B$36:offset('Parameters &amp; Main Results'!$B$36,'Parameters &amp; Main Results'!$B$32-1,0)   )/offset(X618,'Parameters &amp; Main Results'!$B$32,0)</f>
        <v>0.5094294025</v>
      </c>
      <c r="AB618" s="167">
        <f t="shared" si="6"/>
        <v>-0.3067398618</v>
      </c>
    </row>
    <row r="619">
      <c r="A619">
        <f t="shared" si="17"/>
        <v>2</v>
      </c>
      <c r="B619">
        <f t="shared" si="18"/>
        <v>1922</v>
      </c>
      <c r="C619" s="77">
        <f t="shared" si="3"/>
        <v>1922.083333</v>
      </c>
      <c r="D619" s="159">
        <f t="shared" si="356"/>
        <v>8095</v>
      </c>
      <c r="E619" s="162">
        <v>16.9</v>
      </c>
      <c r="F619" s="163">
        <v>2076.4469</v>
      </c>
      <c r="G619" s="163">
        <v>631.7869</v>
      </c>
      <c r="H619" s="163">
        <v>1350.91861637</v>
      </c>
      <c r="I619" s="163">
        <v>2076.4469</v>
      </c>
      <c r="J619" s="163">
        <v>16.9</v>
      </c>
      <c r="K619" s="163">
        <v>16.9</v>
      </c>
      <c r="L619" s="163">
        <v>20.67</v>
      </c>
      <c r="M619" s="164">
        <v>6.6029176</v>
      </c>
      <c r="N619" s="19">
        <f t="shared" ref="N619:T619" si="620">F619/F618/$E619*$E618-1</f>
        <v>0.03557042214</v>
      </c>
      <c r="O619" s="19">
        <f t="shared" si="620"/>
        <v>-0.0002493889891</v>
      </c>
      <c r="P619" s="19">
        <f t="shared" si="620"/>
        <v>0.003816666668</v>
      </c>
      <c r="Q619" s="19">
        <f t="shared" si="620"/>
        <v>0.03557042214</v>
      </c>
      <c r="R619" s="19">
        <f t="shared" si="620"/>
        <v>0</v>
      </c>
      <c r="S619" s="19">
        <f t="shared" si="620"/>
        <v>0</v>
      </c>
      <c r="T619" s="19">
        <f t="shared" si="620"/>
        <v>0</v>
      </c>
      <c r="U619" s="166">
        <v>0.0</v>
      </c>
      <c r="V619" s="166">
        <v>0.0</v>
      </c>
      <c r="W619" s="19">
        <f t="array" ref="W619">mmult(N619:T619,'Parameters &amp; Main Results'!$B$6:$B$12)-'Parameters &amp; Main Results'!$B$16/12+mmult(U619:V619,'Parameters &amp; Main Results'!$B$14:$B$15)</f>
        <v>0.02657380269</v>
      </c>
      <c r="X619" s="77">
        <f t="shared" si="5"/>
        <v>4514.217794</v>
      </c>
      <c r="Y619" s="77">
        <f>X619/offset(X619,'Parameters &amp; Main Results'!$B$32,0)</f>
        <v>23.1895107</v>
      </c>
      <c r="Z619" s="77">
        <f>sumproduct(X619:offset(X619,'Parameters &amp; Main Results'!$B$32-1,0) , 'Cash Flow Assist'!$P$11:offset('Cash Flow Assist'!$P$11,'Parameters &amp; Main Results'!$B$32-1,0)  )/offset(X619,'Parameters &amp; Main Results'!$B$32,0)</f>
        <v>3235.392654</v>
      </c>
      <c r="AA619" s="77">
        <f>sumproduct(X619:offset(X619,'Parameters &amp; Main Results'!$B$32-1,0),'Parameters &amp; Main Results'!$B$36:offset('Parameters &amp; Main Results'!$B$36,'Parameters &amp; Main Results'!$B$32-1,0)   )/offset(X619,'Parameters &amp; Main Results'!$B$32,0)</f>
        <v>0.5000678032</v>
      </c>
      <c r="AB619" s="167">
        <f t="shared" si="6"/>
        <v>-0.282080306</v>
      </c>
    </row>
    <row r="620">
      <c r="A620">
        <f t="shared" si="17"/>
        <v>3</v>
      </c>
      <c r="B620">
        <f t="shared" si="18"/>
        <v>1922</v>
      </c>
      <c r="C620" s="77">
        <f t="shared" si="3"/>
        <v>1922.166667</v>
      </c>
      <c r="D620" s="159">
        <f t="shared" si="356"/>
        <v>8126</v>
      </c>
      <c r="E620" s="162">
        <v>16.7</v>
      </c>
      <c r="F620" s="163">
        <v>2154.4823</v>
      </c>
      <c r="G620" s="163">
        <v>638.6836</v>
      </c>
      <c r="H620" s="163">
        <v>1356.07462242</v>
      </c>
      <c r="I620" s="163">
        <v>2154.4823</v>
      </c>
      <c r="J620" s="163">
        <v>16.7</v>
      </c>
      <c r="K620" s="163">
        <v>16.7</v>
      </c>
      <c r="L620" s="163">
        <v>20.67</v>
      </c>
      <c r="M620" s="164">
        <v>7.10235085</v>
      </c>
      <c r="N620" s="19">
        <f t="shared" ref="N620:T620" si="621">F620/F619/$E620*$E619-1</f>
        <v>0.05000733861</v>
      </c>
      <c r="O620" s="19">
        <f t="shared" si="621"/>
        <v>0.02302296136</v>
      </c>
      <c r="P620" s="19">
        <f t="shared" si="621"/>
        <v>0.01583842315</v>
      </c>
      <c r="Q620" s="19">
        <f t="shared" si="621"/>
        <v>0.05000733861</v>
      </c>
      <c r="R620" s="19">
        <f t="shared" si="621"/>
        <v>0</v>
      </c>
      <c r="S620" s="19">
        <f t="shared" si="621"/>
        <v>0</v>
      </c>
      <c r="T620" s="19">
        <f t="shared" si="621"/>
        <v>0.0119760479</v>
      </c>
      <c r="U620" s="166">
        <v>0.0</v>
      </c>
      <c r="V620" s="166">
        <v>0.0</v>
      </c>
      <c r="W620" s="19">
        <f t="array" ref="W620">mmult(N620:T620,'Parameters &amp; Main Results'!$B$6:$B$12)-'Parameters &amp; Main Results'!$B$16/12+mmult(U620:V620,'Parameters &amp; Main Results'!$B$14:$B$15)</f>
        <v>0.04321957763</v>
      </c>
      <c r="X620" s="77">
        <f t="shared" si="5"/>
        <v>4397.363133</v>
      </c>
      <c r="Y620" s="77">
        <f>X620/offset(X620,'Parameters &amp; Main Results'!$B$32,0)</f>
        <v>21.67223478</v>
      </c>
      <c r="Z620" s="77">
        <f>sumproduct(X620:offset(X620,'Parameters &amp; Main Results'!$B$32-1,0) , 'Cash Flow Assist'!$P$11:offset('Cash Flow Assist'!$P$11,'Parameters &amp; Main Results'!$B$32-1,0)  )/offset(X620,'Parameters &amp; Main Results'!$B$32,0)</f>
        <v>3082.765373</v>
      </c>
      <c r="AA620" s="77">
        <f>sumproduct(X620:offset(X620,'Parameters &amp; Main Results'!$B$32-1,0),'Parameters &amp; Main Results'!$B$36:offset('Parameters &amp; Main Results'!$B$36,'Parameters &amp; Main Results'!$B$32-1,0)   )/offset(X620,'Parameters &amp; Main Results'!$B$32,0)</f>
        <v>0.476753548</v>
      </c>
      <c r="AB620" s="167">
        <f t="shared" si="6"/>
        <v>-0.2461790528</v>
      </c>
    </row>
    <row r="621">
      <c r="A621">
        <f t="shared" si="17"/>
        <v>4</v>
      </c>
      <c r="B621">
        <f t="shared" si="18"/>
        <v>1922</v>
      </c>
      <c r="C621" s="77">
        <f t="shared" si="3"/>
        <v>1922.25</v>
      </c>
      <c r="D621" s="159">
        <f t="shared" si="356"/>
        <v>8156</v>
      </c>
      <c r="E621" s="162">
        <v>16.7</v>
      </c>
      <c r="F621" s="163">
        <v>2287.5897</v>
      </c>
      <c r="G621" s="163">
        <v>647.6633</v>
      </c>
      <c r="H621" s="163">
        <v>1361.25030723</v>
      </c>
      <c r="I621" s="163">
        <v>2287.5897</v>
      </c>
      <c r="J621" s="163">
        <v>16.7</v>
      </c>
      <c r="K621" s="163">
        <v>16.7</v>
      </c>
      <c r="L621" s="163">
        <v>20.67</v>
      </c>
      <c r="M621" s="164">
        <v>7.51448444</v>
      </c>
      <c r="N621" s="19">
        <f t="shared" ref="N621:T621" si="622">F621/F620/$E621*$E620-1</f>
        <v>0.06178161686</v>
      </c>
      <c r="O621" s="19">
        <f t="shared" si="622"/>
        <v>0.0140597003</v>
      </c>
      <c r="P621" s="19">
        <f t="shared" si="622"/>
        <v>0.003816666667</v>
      </c>
      <c r="Q621" s="19">
        <f t="shared" si="622"/>
        <v>0.06178161686</v>
      </c>
      <c r="R621" s="19">
        <f t="shared" si="622"/>
        <v>0</v>
      </c>
      <c r="S621" s="19">
        <f t="shared" si="622"/>
        <v>0</v>
      </c>
      <c r="T621" s="19">
        <f t="shared" si="622"/>
        <v>0</v>
      </c>
      <c r="U621" s="166">
        <v>0.0</v>
      </c>
      <c r="V621" s="166">
        <v>0.0</v>
      </c>
      <c r="W621" s="19">
        <f t="array" ref="W621">mmult(N621:T621,'Parameters &amp; Main Results'!$B$6:$B$12)-'Parameters &amp; Main Results'!$B$16/12+mmult(U621:V621,'Parameters &amp; Main Results'!$B$14:$B$15)</f>
        <v>0.04980947106</v>
      </c>
      <c r="X621" s="77">
        <f t="shared" si="5"/>
        <v>4215.184634</v>
      </c>
      <c r="Y621" s="77">
        <f>X621/offset(X621,'Parameters &amp; Main Results'!$B$32,0)</f>
        <v>20.71148472</v>
      </c>
      <c r="Z621" s="77">
        <f>sumproduct(X621:offset(X621,'Parameters &amp; Main Results'!$B$32-1,0) , 'Cash Flow Assist'!$P$11:offset('Cash Flow Assist'!$P$11,'Parameters &amp; Main Results'!$B$32-1,0)  )/offset(X621,'Parameters &amp; Main Results'!$B$32,0)</f>
        <v>3052.823252</v>
      </c>
      <c r="AA621" s="77">
        <f>sumproduct(X621:offset(X621,'Parameters &amp; Main Results'!$B$32-1,0),'Parameters &amp; Main Results'!$B$36:offset('Parameters &amp; Main Results'!$B$36,'Parameters &amp; Main Results'!$B$32-1,0)   )/offset(X621,'Parameters &amp; Main Results'!$B$32,0)</f>
        <v>0.4721500026</v>
      </c>
      <c r="AB621" s="167">
        <f t="shared" si="6"/>
        <v>-0.1996067759</v>
      </c>
    </row>
    <row r="622">
      <c r="A622">
        <f t="shared" si="17"/>
        <v>5</v>
      </c>
      <c r="B622">
        <f t="shared" si="18"/>
        <v>1922</v>
      </c>
      <c r="C622" s="77">
        <f t="shared" si="3"/>
        <v>1922.333333</v>
      </c>
      <c r="D622" s="159">
        <f t="shared" si="356"/>
        <v>8187</v>
      </c>
      <c r="E622" s="162">
        <v>16.7</v>
      </c>
      <c r="F622" s="163">
        <v>2414.9346</v>
      </c>
      <c r="G622" s="163">
        <v>651.0047</v>
      </c>
      <c r="H622" s="163">
        <v>1366.4457459</v>
      </c>
      <c r="I622" s="163">
        <v>2414.9346</v>
      </c>
      <c r="J622" s="163">
        <v>16.7</v>
      </c>
      <c r="K622" s="163">
        <v>16.7</v>
      </c>
      <c r="L622" s="163">
        <v>20.67</v>
      </c>
      <c r="M622" s="164">
        <v>7.76047013</v>
      </c>
      <c r="N622" s="19">
        <f t="shared" ref="N622:T622" si="623">F622/F621/$E622*$E621-1</f>
        <v>0.05566771873</v>
      </c>
      <c r="O622" s="19">
        <f t="shared" si="623"/>
        <v>0.005159162176</v>
      </c>
      <c r="P622" s="19">
        <f t="shared" si="623"/>
        <v>0.003816666665</v>
      </c>
      <c r="Q622" s="19">
        <f t="shared" si="623"/>
        <v>0.05566771873</v>
      </c>
      <c r="R622" s="19">
        <f t="shared" si="623"/>
        <v>0</v>
      </c>
      <c r="S622" s="19">
        <f t="shared" si="623"/>
        <v>0</v>
      </c>
      <c r="T622" s="19">
        <f t="shared" si="623"/>
        <v>0</v>
      </c>
      <c r="U622" s="166">
        <v>0.0</v>
      </c>
      <c r="V622" s="166">
        <v>0.0</v>
      </c>
      <c r="W622" s="19">
        <f t="array" ref="W622">mmult(N622:T622,'Parameters &amp; Main Results'!$B$6:$B$12)-'Parameters &amp; Main Results'!$B$16/12+mmult(U622:V622,'Parameters &amp; Main Results'!$B$14:$B$15)</f>
        <v>0.04299891293</v>
      </c>
      <c r="X622" s="77">
        <f t="shared" si="5"/>
        <v>4015.190137</v>
      </c>
      <c r="Y622" s="77">
        <f>X622/offset(X622,'Parameters &amp; Main Results'!$B$32,0)</f>
        <v>20.47102371</v>
      </c>
      <c r="Z622" s="77">
        <f>sumproduct(X622:offset(X622,'Parameters &amp; Main Results'!$B$32-1,0) , 'Cash Flow Assist'!$P$11:offset('Cash Flow Assist'!$P$11,'Parameters &amp; Main Results'!$B$32-1,0)  )/offset(X622,'Parameters &amp; Main Results'!$B$32,0)</f>
        <v>3147.220917</v>
      </c>
      <c r="AA622" s="77">
        <f>sumproduct(X622:offset(X622,'Parameters &amp; Main Results'!$B$32-1,0),'Parameters &amp; Main Results'!$B$36:offset('Parameters &amp; Main Results'!$B$36,'Parameters &amp; Main Results'!$B$32-1,0)   )/offset(X622,'Parameters &amp; Main Results'!$B$32,0)</f>
        <v>0.4866324465</v>
      </c>
      <c r="AB622" s="167">
        <f t="shared" si="6"/>
        <v>-0.155050711</v>
      </c>
    </row>
    <row r="623">
      <c r="A623">
        <f t="shared" si="17"/>
        <v>6</v>
      </c>
      <c r="B623">
        <f t="shared" si="18"/>
        <v>1922</v>
      </c>
      <c r="C623" s="77">
        <f t="shared" si="3"/>
        <v>1922.416667</v>
      </c>
      <c r="D623" s="159">
        <f t="shared" si="356"/>
        <v>8217</v>
      </c>
      <c r="E623" s="162">
        <v>16.7</v>
      </c>
      <c r="F623" s="163">
        <v>2324.241</v>
      </c>
      <c r="G623" s="163">
        <v>654.3527</v>
      </c>
      <c r="H623" s="163">
        <v>1371.66101383</v>
      </c>
      <c r="I623" s="163">
        <v>2324.241</v>
      </c>
      <c r="J623" s="163">
        <v>16.7</v>
      </c>
      <c r="K623" s="163">
        <v>16.7</v>
      </c>
      <c r="L623" s="163">
        <v>20.67</v>
      </c>
      <c r="M623" s="164">
        <v>7.53428479</v>
      </c>
      <c r="N623" s="19">
        <f t="shared" ref="N623:T623" si="624">F623/F622/$E623*$E622-1</f>
        <v>-0.03755530274</v>
      </c>
      <c r="O623" s="19">
        <f t="shared" si="624"/>
        <v>0.005142820013</v>
      </c>
      <c r="P623" s="19">
        <f t="shared" si="624"/>
        <v>0.003816666667</v>
      </c>
      <c r="Q623" s="19">
        <f t="shared" si="624"/>
        <v>-0.03755530274</v>
      </c>
      <c r="R623" s="19">
        <f t="shared" si="624"/>
        <v>0</v>
      </c>
      <c r="S623" s="19">
        <f t="shared" si="624"/>
        <v>0</v>
      </c>
      <c r="T623" s="19">
        <f t="shared" si="624"/>
        <v>0</v>
      </c>
      <c r="U623" s="166">
        <v>0.0</v>
      </c>
      <c r="V623" s="166">
        <v>0.0</v>
      </c>
      <c r="W623" s="19">
        <f t="array" ref="W623">mmult(N623:T623,'Parameters &amp; Main Results'!$B$6:$B$12)-'Parameters &amp; Main Results'!$B$16/12+mmult(U623:V623,'Parameters &amp; Main Results'!$B$14:$B$15)</f>
        <v>-0.02692243872</v>
      </c>
      <c r="X623" s="77">
        <f t="shared" si="5"/>
        <v>3849.658985</v>
      </c>
      <c r="Y623" s="77">
        <f>X623/offset(X623,'Parameters &amp; Main Results'!$B$32,0)</f>
        <v>19.04033392</v>
      </c>
      <c r="Z623" s="77">
        <f>sumproduct(X623:offset(X623,'Parameters &amp; Main Results'!$B$32-1,0) , 'Cash Flow Assist'!$P$11:offset('Cash Flow Assist'!$P$11,'Parameters &amp; Main Results'!$B$32-1,0)  )/offset(X623,'Parameters &amp; Main Results'!$B$32,0)</f>
        <v>3034.246593</v>
      </c>
      <c r="AA623" s="77">
        <f>sumproduct(X623:offset(X623,'Parameters &amp; Main Results'!$B$32-1,0),'Parameters &amp; Main Results'!$B$36:offset('Parameters &amp; Main Results'!$B$36,'Parameters &amp; Main Results'!$B$32-1,0)   )/offset(X623,'Parameters &amp; Main Results'!$B$32,0)</f>
        <v>0.4690741945</v>
      </c>
      <c r="AB623" s="167">
        <f t="shared" si="6"/>
        <v>-0.1867830373</v>
      </c>
    </row>
    <row r="624">
      <c r="A624">
        <f t="shared" si="17"/>
        <v>7</v>
      </c>
      <c r="B624">
        <f t="shared" si="18"/>
        <v>1922</v>
      </c>
      <c r="C624" s="77">
        <f t="shared" si="3"/>
        <v>1922.5</v>
      </c>
      <c r="D624" s="159">
        <f t="shared" si="356"/>
        <v>8248</v>
      </c>
      <c r="E624" s="162">
        <v>16.8</v>
      </c>
      <c r="F624" s="163">
        <v>2364.516</v>
      </c>
      <c r="G624" s="163">
        <v>661.8978</v>
      </c>
      <c r="H624" s="163">
        <v>1376.8961867</v>
      </c>
      <c r="I624" s="163">
        <v>2364.516</v>
      </c>
      <c r="J624" s="163">
        <v>16.8</v>
      </c>
      <c r="K624" s="163">
        <v>16.8</v>
      </c>
      <c r="L624" s="163">
        <v>20.67</v>
      </c>
      <c r="M624" s="164">
        <v>7.69303433</v>
      </c>
      <c r="N624" s="19">
        <f t="shared" ref="N624:T624" si="625">F624/F623/$E624*$E623-1</f>
        <v>0.01127271225</v>
      </c>
      <c r="O624" s="19">
        <f t="shared" si="625"/>
        <v>0.005509616057</v>
      </c>
      <c r="P624" s="19">
        <f t="shared" si="625"/>
        <v>-0.002158432539</v>
      </c>
      <c r="Q624" s="19">
        <f t="shared" si="625"/>
        <v>0.01127271225</v>
      </c>
      <c r="R624" s="19">
        <f t="shared" si="625"/>
        <v>0</v>
      </c>
      <c r="S624" s="19">
        <f t="shared" si="625"/>
        <v>0</v>
      </c>
      <c r="T624" s="19">
        <f t="shared" si="625"/>
        <v>-0.005952380952</v>
      </c>
      <c r="U624" s="166">
        <v>0.0</v>
      </c>
      <c r="V624" s="166">
        <v>0.0</v>
      </c>
      <c r="W624" s="19">
        <f t="array" ref="W624">mmult(N624:T624,'Parameters &amp; Main Results'!$B$6:$B$12)-'Parameters &amp; Main Results'!$B$16/12+mmult(U624:V624,'Parameters &amp; Main Results'!$B$14:$B$15)</f>
        <v>0.009790271537</v>
      </c>
      <c r="X624" s="77">
        <f t="shared" si="5"/>
        <v>3956.168695</v>
      </c>
      <c r="Y624" s="77">
        <f>X624/offset(X624,'Parameters &amp; Main Results'!$B$32,0)</f>
        <v>18.99377436</v>
      </c>
      <c r="Z624" s="77">
        <f>sumproduct(X624:offset(X624,'Parameters &amp; Main Results'!$B$32-1,0) , 'Cash Flow Assist'!$P$11:offset('Cash Flow Assist'!$P$11,'Parameters &amp; Main Results'!$B$32-1,0)  )/offset(X624,'Parameters &amp; Main Results'!$B$32,0)</f>
        <v>2927.825633</v>
      </c>
      <c r="AA624" s="77">
        <f>sumproduct(X624:offset(X624,'Parameters &amp; Main Results'!$B$32-1,0),'Parameters &amp; Main Results'!$B$36:offset('Parameters &amp; Main Results'!$B$36,'Parameters &amp; Main Results'!$B$32-1,0)   )/offset(X624,'Parameters &amp; Main Results'!$B$32,0)</f>
        <v>0.4525462885</v>
      </c>
      <c r="AB624" s="167">
        <f t="shared" si="6"/>
        <v>-0.1776158765</v>
      </c>
    </row>
    <row r="625">
      <c r="A625">
        <f t="shared" si="17"/>
        <v>8</v>
      </c>
      <c r="B625">
        <f t="shared" si="18"/>
        <v>1922</v>
      </c>
      <c r="C625" s="77">
        <f t="shared" si="3"/>
        <v>1922.583333</v>
      </c>
      <c r="D625" s="159">
        <f t="shared" si="356"/>
        <v>8279</v>
      </c>
      <c r="E625" s="162">
        <v>16.6</v>
      </c>
      <c r="F625" s="163">
        <v>2543.4831</v>
      </c>
      <c r="G625" s="163">
        <v>665.2375</v>
      </c>
      <c r="H625" s="163">
        <v>1382.15134048</v>
      </c>
      <c r="I625" s="163">
        <v>2543.4831</v>
      </c>
      <c r="J625" s="163">
        <v>16.6</v>
      </c>
      <c r="K625" s="163">
        <v>16.6</v>
      </c>
      <c r="L625" s="163">
        <v>20.67</v>
      </c>
      <c r="M625" s="164">
        <v>8.21721627</v>
      </c>
      <c r="N625" s="19">
        <f t="shared" ref="N625:T625" si="626">F625/F624/$E625*$E624-1</f>
        <v>0.08864878677</v>
      </c>
      <c r="O625" s="19">
        <f t="shared" si="626"/>
        <v>0.01715462665</v>
      </c>
      <c r="P625" s="19">
        <f t="shared" si="626"/>
        <v>0.01591084337</v>
      </c>
      <c r="Q625" s="19">
        <f t="shared" si="626"/>
        <v>0.08864878677</v>
      </c>
      <c r="R625" s="19">
        <f t="shared" si="626"/>
        <v>0</v>
      </c>
      <c r="S625" s="19">
        <f t="shared" si="626"/>
        <v>0</v>
      </c>
      <c r="T625" s="19">
        <f t="shared" si="626"/>
        <v>0.01204819277</v>
      </c>
      <c r="U625" s="166">
        <v>0.0</v>
      </c>
      <c r="V625" s="166">
        <v>0.0</v>
      </c>
      <c r="W625" s="19">
        <f t="array" ref="W625">mmult(N625:T625,'Parameters &amp; Main Results'!$B$6:$B$12)-'Parameters &amp; Main Results'!$B$16/12+mmult(U625:V625,'Parameters &amp; Main Results'!$B$14:$B$15)</f>
        <v>0.07073358007</v>
      </c>
      <c r="X625" s="77">
        <f t="shared" si="5"/>
        <v>3917.812249</v>
      </c>
      <c r="Y625" s="77">
        <f>X625/offset(X625,'Parameters &amp; Main Results'!$B$32,0)</f>
        <v>18.71320099</v>
      </c>
      <c r="Z625" s="77">
        <f>sumproduct(X625:offset(X625,'Parameters &amp; Main Results'!$B$32-1,0) , 'Cash Flow Assist'!$P$11:offset('Cash Flow Assist'!$P$11,'Parameters &amp; Main Results'!$B$32-1,0)  )/offset(X625,'Parameters &amp; Main Results'!$B$32,0)</f>
        <v>2894.915454</v>
      </c>
      <c r="AA625" s="77">
        <f>sumproduct(X625:offset(X625,'Parameters &amp; Main Results'!$B$32-1,0),'Parameters &amp; Main Results'!$B$36:offset('Parameters &amp; Main Results'!$B$36,'Parameters &amp; Main Results'!$B$32-1,0)   )/offset(X625,'Parameters &amp; Main Results'!$B$32,0)</f>
        <v>0.4476030097</v>
      </c>
      <c r="AB625" s="167">
        <f t="shared" si="6"/>
        <v>-0.1047125217</v>
      </c>
    </row>
    <row r="626">
      <c r="A626">
        <f t="shared" si="17"/>
        <v>9</v>
      </c>
      <c r="B626">
        <f t="shared" si="18"/>
        <v>1922</v>
      </c>
      <c r="C626" s="77">
        <f t="shared" si="3"/>
        <v>1922.666667</v>
      </c>
      <c r="D626" s="159">
        <f t="shared" si="356"/>
        <v>8309</v>
      </c>
      <c r="E626" s="162">
        <v>16.6</v>
      </c>
      <c r="F626" s="163">
        <v>2518.057</v>
      </c>
      <c r="G626" s="163">
        <v>663.8209</v>
      </c>
      <c r="H626" s="163">
        <v>1387.42655143</v>
      </c>
      <c r="I626" s="163">
        <v>2518.057</v>
      </c>
      <c r="J626" s="163">
        <v>16.6</v>
      </c>
      <c r="K626" s="163">
        <v>16.6</v>
      </c>
      <c r="L626" s="163">
        <v>20.67</v>
      </c>
      <c r="M626" s="164">
        <v>8.41423765</v>
      </c>
      <c r="N626" s="19">
        <f t="shared" ref="N626:T626" si="627">F626/F625/$E626*$E625-1</f>
        <v>-0.009996567306</v>
      </c>
      <c r="O626" s="19">
        <f t="shared" si="627"/>
        <v>-0.002129465041</v>
      </c>
      <c r="P626" s="19">
        <f t="shared" si="627"/>
        <v>0.003816666667</v>
      </c>
      <c r="Q626" s="19">
        <f t="shared" si="627"/>
        <v>-0.009996567306</v>
      </c>
      <c r="R626" s="19">
        <f t="shared" si="627"/>
        <v>0</v>
      </c>
      <c r="S626" s="19">
        <f t="shared" si="627"/>
        <v>0</v>
      </c>
      <c r="T626" s="19">
        <f t="shared" si="627"/>
        <v>0</v>
      </c>
      <c r="U626" s="166">
        <v>0.0</v>
      </c>
      <c r="V626" s="166">
        <v>0.0</v>
      </c>
      <c r="W626" s="19">
        <f t="array" ref="W626">mmult(N626:T626,'Parameters &amp; Main Results'!$B$6:$B$12)-'Parameters &amp; Main Results'!$B$16/12+mmult(U626:V626,'Parameters &amp; Main Results'!$B$14:$B$15)</f>
        <v>-0.008071458406</v>
      </c>
      <c r="X626" s="77">
        <f t="shared" si="5"/>
        <v>3658.998206</v>
      </c>
      <c r="Y626" s="77">
        <f>X626/offset(X626,'Parameters &amp; Main Results'!$B$32,0)</f>
        <v>19.28887393</v>
      </c>
      <c r="Z626" s="77">
        <f>sumproduct(X626:offset(X626,'Parameters &amp; Main Results'!$B$32-1,0) , 'Cash Flow Assist'!$P$11:offset('Cash Flow Assist'!$P$11,'Parameters &amp; Main Results'!$B$32-1,0)  )/offset(X626,'Parameters &amp; Main Results'!$B$32,0)</f>
        <v>3175.488961</v>
      </c>
      <c r="AA626" s="77">
        <f>sumproduct(X626:offset(X626,'Parameters &amp; Main Results'!$B$32-1,0),'Parameters &amp; Main Results'!$B$36:offset('Parameters &amp; Main Results'!$B$36,'Parameters &amp; Main Results'!$B$32-1,0)   )/offset(X626,'Parameters &amp; Main Results'!$B$32,0)</f>
        <v>0.4910387987</v>
      </c>
      <c r="AB626" s="167">
        <f t="shared" si="6"/>
        <v>-0.1136623232</v>
      </c>
    </row>
    <row r="627">
      <c r="A627">
        <f t="shared" si="17"/>
        <v>10</v>
      </c>
      <c r="B627">
        <f t="shared" si="18"/>
        <v>1922</v>
      </c>
      <c r="C627" s="77">
        <f t="shared" si="3"/>
        <v>1922.75</v>
      </c>
      <c r="D627" s="159">
        <f t="shared" si="356"/>
        <v>8340</v>
      </c>
      <c r="E627" s="162">
        <v>16.7</v>
      </c>
      <c r="F627" s="163">
        <v>2588.7823</v>
      </c>
      <c r="G627" s="163">
        <v>660.3528</v>
      </c>
      <c r="H627" s="163">
        <v>1392.7218961</v>
      </c>
      <c r="I627" s="163">
        <v>2588.7823</v>
      </c>
      <c r="J627" s="163">
        <v>16.7</v>
      </c>
      <c r="K627" s="163">
        <v>16.7</v>
      </c>
      <c r="L627" s="163">
        <v>20.67</v>
      </c>
      <c r="M627" s="164">
        <v>8.06681945</v>
      </c>
      <c r="N627" s="19">
        <f t="shared" ref="N627:T627" si="628">F627/F626/$E627*$E626-1</f>
        <v>0.02193104031</v>
      </c>
      <c r="O627" s="19">
        <f t="shared" si="628"/>
        <v>-0.01118119117</v>
      </c>
      <c r="P627" s="19">
        <f t="shared" si="628"/>
        <v>-0.002194211578</v>
      </c>
      <c r="Q627" s="19">
        <f t="shared" si="628"/>
        <v>0.02193104031</v>
      </c>
      <c r="R627" s="19">
        <f t="shared" si="628"/>
        <v>0</v>
      </c>
      <c r="S627" s="19">
        <f t="shared" si="628"/>
        <v>0</v>
      </c>
      <c r="T627" s="19">
        <f t="shared" si="628"/>
        <v>-0.005988023952</v>
      </c>
      <c r="U627" s="166">
        <v>0.0</v>
      </c>
      <c r="V627" s="166">
        <v>0.0</v>
      </c>
      <c r="W627" s="19">
        <f t="array" ref="W627">mmult(N627:T627,'Parameters &amp; Main Results'!$B$6:$B$12)-'Parameters &amp; Main Results'!$B$16/12+mmult(U627:V627,'Parameters &amp; Main Results'!$B$14:$B$15)</f>
        <v>0.01361131578</v>
      </c>
      <c r="X627" s="77">
        <f t="shared" si="5"/>
        <v>3688.771976</v>
      </c>
      <c r="Y627" s="77">
        <f>X627/offset(X627,'Parameters &amp; Main Results'!$B$32,0)</f>
        <v>19.97975758</v>
      </c>
      <c r="Z627" s="77">
        <f>sumproduct(X627:offset(X627,'Parameters &amp; Main Results'!$B$32-1,0) , 'Cash Flow Assist'!$P$11:offset('Cash Flow Assist'!$P$11,'Parameters &amp; Main Results'!$B$32-1,0)  )/offset(X627,'Parameters &amp; Main Results'!$B$32,0)</f>
        <v>3243.887861</v>
      </c>
      <c r="AA627" s="77">
        <f>sumproduct(X627:offset(X627,'Parameters &amp; Main Results'!$B$32-1,0),'Parameters &amp; Main Results'!$B$36:offset('Parameters &amp; Main Results'!$B$36,'Parameters &amp; Main Results'!$B$32-1,0)   )/offset(X627,'Parameters &amp; Main Results'!$B$32,0)</f>
        <v>0.5014214331</v>
      </c>
      <c r="AB627" s="167">
        <f t="shared" si="6"/>
        <v>-0.09422401592</v>
      </c>
    </row>
    <row r="628">
      <c r="A628">
        <f t="shared" si="17"/>
        <v>11</v>
      </c>
      <c r="B628">
        <f t="shared" si="18"/>
        <v>1922</v>
      </c>
      <c r="C628" s="77">
        <f t="shared" si="3"/>
        <v>1922.833333</v>
      </c>
      <c r="D628" s="159">
        <f t="shared" si="356"/>
        <v>8370</v>
      </c>
      <c r="E628" s="162">
        <v>16.8</v>
      </c>
      <c r="F628" s="163">
        <v>2473.4081</v>
      </c>
      <c r="G628" s="163">
        <v>661.1459</v>
      </c>
      <c r="H628" s="163">
        <v>1398.03745134</v>
      </c>
      <c r="I628" s="163">
        <v>2473.4081</v>
      </c>
      <c r="J628" s="163">
        <v>16.8</v>
      </c>
      <c r="K628" s="163">
        <v>16.8</v>
      </c>
      <c r="L628" s="163">
        <v>20.67</v>
      </c>
      <c r="M628" s="164">
        <v>7.93408596</v>
      </c>
      <c r="N628" s="19">
        <f t="shared" ref="N628:T628" si="629">F628/F627/$E628*$E627-1</f>
        <v>-0.05025407786</v>
      </c>
      <c r="O628" s="19">
        <f t="shared" si="629"/>
        <v>-0.004758505244</v>
      </c>
      <c r="P628" s="19">
        <f t="shared" si="629"/>
        <v>-0.002158432537</v>
      </c>
      <c r="Q628" s="19">
        <f t="shared" si="629"/>
        <v>-0.05025407786</v>
      </c>
      <c r="R628" s="19">
        <f t="shared" si="629"/>
        <v>0</v>
      </c>
      <c r="S628" s="19">
        <f t="shared" si="629"/>
        <v>0</v>
      </c>
      <c r="T628" s="19">
        <f t="shared" si="629"/>
        <v>-0.005952380952</v>
      </c>
      <c r="U628" s="166">
        <v>0.0</v>
      </c>
      <c r="V628" s="166">
        <v>0.0</v>
      </c>
      <c r="W628" s="19">
        <f t="array" ref="W628">mmult(N628:T628,'Parameters &amp; Main Results'!$B$6:$B$12)-'Parameters &amp; Main Results'!$B$16/12+mmult(U628:V628,'Parameters &amp; Main Results'!$B$14:$B$15)</f>
        <v>-0.03892185137</v>
      </c>
      <c r="X628" s="77">
        <f t="shared" si="5"/>
        <v>3639.23717</v>
      </c>
      <c r="Y628" s="77">
        <f>X628/offset(X628,'Parameters &amp; Main Results'!$B$32,0)</f>
        <v>21.66811568</v>
      </c>
      <c r="Z628" s="77">
        <f>sumproduct(X628:offset(X628,'Parameters &amp; Main Results'!$B$32-1,0) , 'Cash Flow Assist'!$P$11:offset('Cash Flow Assist'!$P$11,'Parameters &amp; Main Results'!$B$32-1,0)  )/offset(X628,'Parameters &amp; Main Results'!$B$32,0)</f>
        <v>3545.028451</v>
      </c>
      <c r="AA628" s="77">
        <f>sumproduct(X628:offset(X628,'Parameters &amp; Main Results'!$B$32-1,0),'Parameters &amp; Main Results'!$B$36:offset('Parameters &amp; Main Results'!$B$36,'Parameters &amp; Main Results'!$B$32-1,0)   )/offset(X628,'Parameters &amp; Main Results'!$B$32,0)</f>
        <v>0.5476324711</v>
      </c>
      <c r="AB628" s="167">
        <f t="shared" si="6"/>
        <v>-0.1397429527</v>
      </c>
    </row>
    <row r="629">
      <c r="A629">
        <f t="shared" si="17"/>
        <v>12</v>
      </c>
      <c r="B629">
        <f t="shared" si="18"/>
        <v>1922</v>
      </c>
      <c r="C629" s="77">
        <f t="shared" si="3"/>
        <v>1922.916667</v>
      </c>
      <c r="D629" s="159">
        <f t="shared" si="356"/>
        <v>8401</v>
      </c>
      <c r="E629" s="162">
        <v>16.9</v>
      </c>
      <c r="F629" s="163">
        <v>2528.7436</v>
      </c>
      <c r="G629" s="163">
        <v>664.0573</v>
      </c>
      <c r="H629" s="163">
        <v>1403.37329428</v>
      </c>
      <c r="I629" s="163">
        <v>2528.7436</v>
      </c>
      <c r="J629" s="163">
        <v>16.9</v>
      </c>
      <c r="K629" s="163">
        <v>16.9</v>
      </c>
      <c r="L629" s="163">
        <v>20.67</v>
      </c>
      <c r="M629" s="164">
        <v>8.1855682</v>
      </c>
      <c r="N629" s="19">
        <f t="shared" ref="N629:T629" si="630">F629/F628/$E629*$E628-1</f>
        <v>0.01632262792</v>
      </c>
      <c r="O629" s="19">
        <f t="shared" si="630"/>
        <v>-0.001539649775</v>
      </c>
      <c r="P629" s="19">
        <f t="shared" si="630"/>
        <v>-0.002123076923</v>
      </c>
      <c r="Q629" s="19">
        <f t="shared" si="630"/>
        <v>0.01632262792</v>
      </c>
      <c r="R629" s="19">
        <f t="shared" si="630"/>
        <v>0</v>
      </c>
      <c r="S629" s="19">
        <f t="shared" si="630"/>
        <v>0</v>
      </c>
      <c r="T629" s="19">
        <f t="shared" si="630"/>
        <v>-0.005917159763</v>
      </c>
      <c r="U629" s="166">
        <v>0.0</v>
      </c>
      <c r="V629" s="166">
        <v>0.0</v>
      </c>
      <c r="W629" s="19">
        <f t="array" ref="W629">mmult(N629:T629,'Parameters &amp; Main Results'!$B$6:$B$12)-'Parameters &amp; Main Results'!$B$16/12+mmult(U629:V629,'Parameters &amp; Main Results'!$B$14:$B$15)</f>
        <v>0.01181539183</v>
      </c>
      <c r="X629" s="77">
        <f t="shared" si="5"/>
        <v>3786.619407</v>
      </c>
      <c r="Y629" s="77">
        <f>X629/offset(X629,'Parameters &amp; Main Results'!$B$32,0)</f>
        <v>23.27593765</v>
      </c>
      <c r="Z629" s="77">
        <f>sumproduct(X629:offset(X629,'Parameters &amp; Main Results'!$B$32-1,0) , 'Cash Flow Assist'!$P$11:offset('Cash Flow Assist'!$P$11,'Parameters &amp; Main Results'!$B$32-1,0)  )/offset(X629,'Parameters &amp; Main Results'!$B$32,0)</f>
        <v>3638.522355</v>
      </c>
      <c r="AA629" s="77">
        <f>sumproduct(X629:offset(X629,'Parameters &amp; Main Results'!$B$32-1,0),'Parameters &amp; Main Results'!$B$36:offset('Parameters &amp; Main Results'!$B$36,'Parameters &amp; Main Results'!$B$32-1,0)   )/offset(X629,'Parameters &amp; Main Results'!$B$32,0)</f>
        <v>0.5617347901</v>
      </c>
      <c r="AB629" s="167">
        <f t="shared" si="6"/>
        <v>-0.125701297</v>
      </c>
    </row>
    <row r="630">
      <c r="A630">
        <f t="shared" si="17"/>
        <v>1</v>
      </c>
      <c r="B630">
        <f t="shared" si="18"/>
        <v>1923</v>
      </c>
      <c r="C630" s="77">
        <f t="shared" si="3"/>
        <v>1923</v>
      </c>
      <c r="D630" s="159">
        <f t="shared" si="356"/>
        <v>8432</v>
      </c>
      <c r="E630" s="162">
        <v>16.8</v>
      </c>
      <c r="F630" s="163">
        <v>2542.6803</v>
      </c>
      <c r="G630" s="163">
        <v>666.4479</v>
      </c>
      <c r="H630" s="163">
        <v>1409.17390389</v>
      </c>
      <c r="I630" s="163">
        <v>2542.6803</v>
      </c>
      <c r="J630" s="163">
        <v>16.8</v>
      </c>
      <c r="K630" s="163">
        <v>16.8</v>
      </c>
      <c r="L630" s="163">
        <v>20.67</v>
      </c>
      <c r="M630" s="164">
        <v>8.11645295</v>
      </c>
      <c r="N630" s="19">
        <f t="shared" ref="N630:T630" si="631">F630/F629/$E630*$E629-1</f>
        <v>0.01149650039</v>
      </c>
      <c r="O630" s="19">
        <f t="shared" si="631"/>
        <v>0.009573800011</v>
      </c>
      <c r="P630" s="19">
        <f t="shared" si="631"/>
        <v>0.01011031746</v>
      </c>
      <c r="Q630" s="19">
        <f t="shared" si="631"/>
        <v>0.01149650039</v>
      </c>
      <c r="R630" s="19">
        <f t="shared" si="631"/>
        <v>0</v>
      </c>
      <c r="S630" s="19">
        <f t="shared" si="631"/>
        <v>0</v>
      </c>
      <c r="T630" s="19">
        <f t="shared" si="631"/>
        <v>0.005952380952</v>
      </c>
      <c r="U630" s="166">
        <v>0.0</v>
      </c>
      <c r="V630" s="166">
        <v>0.0</v>
      </c>
      <c r="W630" s="19">
        <f t="array" ref="W630">mmult(N630:T630,'Parameters &amp; Main Results'!$B$6:$B$12)-'Parameters &amp; Main Results'!$B$16/12+mmult(U630:V630,'Parameters &amp; Main Results'!$B$14:$B$15)</f>
        <v>0.01097415863</v>
      </c>
      <c r="X630" s="77">
        <f t="shared" si="5"/>
        <v>3742.401468</v>
      </c>
      <c r="Y630" s="77">
        <f>X630/offset(X630,'Parameters &amp; Main Results'!$B$32,0)</f>
        <v>23.60531103</v>
      </c>
      <c r="Z630" s="77">
        <f>sumproduct(X630:offset(X630,'Parameters &amp; Main Results'!$B$32-1,0) , 'Cash Flow Assist'!$P$11:offset('Cash Flow Assist'!$P$11,'Parameters &amp; Main Results'!$B$32-1,0)  )/offset(X630,'Parameters &amp; Main Results'!$B$32,0)</f>
        <v>3710.751231</v>
      </c>
      <c r="AA630" s="77">
        <f>sumproduct(X630:offset(X630,'Parameters &amp; Main Results'!$B$32-1,0),'Parameters &amp; Main Results'!$B$36:offset('Parameters &amp; Main Results'!$B$36,'Parameters &amp; Main Results'!$B$32-1,0)   )/offset(X630,'Parameters &amp; Main Results'!$B$32,0)</f>
        <v>0.5724389032</v>
      </c>
      <c r="AB630" s="167">
        <f t="shared" si="6"/>
        <v>-0.1156499217</v>
      </c>
    </row>
    <row r="631">
      <c r="A631">
        <f t="shared" si="17"/>
        <v>2</v>
      </c>
      <c r="B631">
        <f t="shared" si="18"/>
        <v>1923</v>
      </c>
      <c r="C631" s="77">
        <f t="shared" si="3"/>
        <v>1923.083333</v>
      </c>
      <c r="D631" s="159">
        <f t="shared" si="356"/>
        <v>8460</v>
      </c>
      <c r="E631" s="162">
        <v>16.8</v>
      </c>
      <c r="F631" s="163">
        <v>2719.1175</v>
      </c>
      <c r="G631" s="163">
        <v>668.3176</v>
      </c>
      <c r="H631" s="163">
        <v>1414.99848936</v>
      </c>
      <c r="I631" s="163">
        <v>2719.1175</v>
      </c>
      <c r="J631" s="163">
        <v>16.8</v>
      </c>
      <c r="K631" s="163">
        <v>16.8</v>
      </c>
      <c r="L631" s="163">
        <v>20.67</v>
      </c>
      <c r="M631" s="164">
        <v>8.67616563</v>
      </c>
      <c r="N631" s="19">
        <f t="shared" ref="N631:T631" si="632">F631/F630/$E631*$E630-1</f>
        <v>0.06939024147</v>
      </c>
      <c r="O631" s="19">
        <f t="shared" si="632"/>
        <v>0.002805470615</v>
      </c>
      <c r="P631" s="19">
        <f t="shared" si="632"/>
        <v>0.004133333334</v>
      </c>
      <c r="Q631" s="19">
        <f t="shared" si="632"/>
        <v>0.06939024147</v>
      </c>
      <c r="R631" s="19">
        <f t="shared" si="632"/>
        <v>0</v>
      </c>
      <c r="S631" s="19">
        <f t="shared" si="632"/>
        <v>0</v>
      </c>
      <c r="T631" s="19">
        <f t="shared" si="632"/>
        <v>0</v>
      </c>
      <c r="U631" s="166">
        <v>0.0</v>
      </c>
      <c r="V631" s="166">
        <v>0.0</v>
      </c>
      <c r="W631" s="19">
        <f t="array" ref="W631">mmult(N631:T631,'Parameters &amp; Main Results'!$B$6:$B$12)-'Parameters &amp; Main Results'!$B$16/12+mmult(U631:V631,'Parameters &amp; Main Results'!$B$14:$B$15)</f>
        <v>0.05270238209</v>
      </c>
      <c r="X631" s="77">
        <f t="shared" si="5"/>
        <v>3701.777573</v>
      </c>
      <c r="Y631" s="77">
        <f>X631/offset(X631,'Parameters &amp; Main Results'!$B$32,0)</f>
        <v>23.85445015</v>
      </c>
      <c r="Z631" s="77">
        <f>sumproduct(X631:offset(X631,'Parameters &amp; Main Results'!$B$32-1,0) , 'Cash Flow Assist'!$P$11:offset('Cash Flow Assist'!$P$11,'Parameters &amp; Main Results'!$B$32-1,0)  )/offset(X631,'Parameters &amp; Main Results'!$B$32,0)</f>
        <v>3767.973445</v>
      </c>
      <c r="AA631" s="77">
        <f>sumproduct(X631:offset(X631,'Parameters &amp; Main Results'!$B$32-1,0),'Parameters &amp; Main Results'!$B$36:offset('Parameters &amp; Main Results'!$B$36,'Parameters &amp; Main Results'!$B$32-1,0)   )/offset(X631,'Parameters &amp; Main Results'!$B$32,0)</f>
        <v>0.5807850596</v>
      </c>
      <c r="AB631" s="167">
        <f t="shared" si="6"/>
        <v>-0.05428465618</v>
      </c>
    </row>
    <row r="632">
      <c r="A632">
        <f t="shared" si="17"/>
        <v>3</v>
      </c>
      <c r="B632">
        <f t="shared" si="18"/>
        <v>1923</v>
      </c>
      <c r="C632" s="77">
        <f t="shared" si="3"/>
        <v>1923.166667</v>
      </c>
      <c r="D632" s="159">
        <f t="shared" si="356"/>
        <v>8491</v>
      </c>
      <c r="E632" s="162">
        <v>16.8</v>
      </c>
      <c r="F632" s="163">
        <v>2692.531</v>
      </c>
      <c r="G632" s="163">
        <v>668.0793</v>
      </c>
      <c r="H632" s="163">
        <v>1420.84714979</v>
      </c>
      <c r="I632" s="163">
        <v>2692.531</v>
      </c>
      <c r="J632" s="163">
        <v>16.8</v>
      </c>
      <c r="K632" s="163">
        <v>16.8</v>
      </c>
      <c r="L632" s="163">
        <v>20.67</v>
      </c>
      <c r="M632" s="164">
        <v>8.45595429</v>
      </c>
      <c r="N632" s="19">
        <f t="shared" ref="N632:T632" si="633">F632/F631/$E632*$E631-1</f>
        <v>-0.009777620864</v>
      </c>
      <c r="O632" s="19">
        <f t="shared" si="633"/>
        <v>-0.0003565669975</v>
      </c>
      <c r="P632" s="19">
        <f t="shared" si="633"/>
        <v>0.004133333339</v>
      </c>
      <c r="Q632" s="19">
        <f t="shared" si="633"/>
        <v>-0.009777620864</v>
      </c>
      <c r="R632" s="19">
        <f t="shared" si="633"/>
        <v>0</v>
      </c>
      <c r="S632" s="19">
        <f t="shared" si="633"/>
        <v>0</v>
      </c>
      <c r="T632" s="19">
        <f t="shared" si="633"/>
        <v>0</v>
      </c>
      <c r="U632" s="166">
        <v>0.0</v>
      </c>
      <c r="V632" s="166">
        <v>0.0</v>
      </c>
      <c r="W632" s="19">
        <f t="array" ref="W632">mmult(N632:T632,'Parameters &amp; Main Results'!$B$6:$B$12)-'Parameters &amp; Main Results'!$B$16/12+mmult(U632:V632,'Parameters &amp; Main Results'!$B$14:$B$15)</f>
        <v>-0.007464024064</v>
      </c>
      <c r="X632" s="77">
        <f t="shared" si="5"/>
        <v>3516.452168</v>
      </c>
      <c r="Y632" s="77">
        <f>X632/offset(X632,'Parameters &amp; Main Results'!$B$32,0)</f>
        <v>23.25654049</v>
      </c>
      <c r="Z632" s="77">
        <f>sumproduct(X632:offset(X632,'Parameters &amp; Main Results'!$B$32-1,0) , 'Cash Flow Assist'!$P$11:offset('Cash Flow Assist'!$P$11,'Parameters &amp; Main Results'!$B$32-1,0)  )/offset(X632,'Parameters &amp; Main Results'!$B$32,0)</f>
        <v>3843.677385</v>
      </c>
      <c r="AA632" s="77">
        <f>sumproduct(X632:offset(X632,'Parameters &amp; Main Results'!$B$32-1,0),'Parameters &amp; Main Results'!$B$36:offset('Parameters &amp; Main Results'!$B$36,'Parameters &amp; Main Results'!$B$32-1,0)   )/offset(X632,'Parameters &amp; Main Results'!$B$32,0)</f>
        <v>0.5918147581</v>
      </c>
      <c r="AB632" s="167">
        <f t="shared" si="6"/>
        <v>-0.06353150226</v>
      </c>
    </row>
    <row r="633">
      <c r="A633">
        <f t="shared" si="17"/>
        <v>4</v>
      </c>
      <c r="B633">
        <f t="shared" si="18"/>
        <v>1923</v>
      </c>
      <c r="C633" s="77">
        <f t="shared" si="3"/>
        <v>1923.25</v>
      </c>
      <c r="D633" s="159">
        <f t="shared" si="356"/>
        <v>8521</v>
      </c>
      <c r="E633" s="162">
        <v>16.9</v>
      </c>
      <c r="F633" s="163">
        <v>2631.9574</v>
      </c>
      <c r="G633" s="163">
        <v>669.9874</v>
      </c>
      <c r="H633" s="163">
        <v>1426.71998467</v>
      </c>
      <c r="I633" s="163">
        <v>2631.9574</v>
      </c>
      <c r="J633" s="163">
        <v>16.9</v>
      </c>
      <c r="K633" s="163">
        <v>16.9</v>
      </c>
      <c r="L633" s="163">
        <v>20.67</v>
      </c>
      <c r="M633" s="164">
        <v>8.08592593</v>
      </c>
      <c r="N633" s="19">
        <f t="shared" ref="N633:T633" si="634">F633/F632/$E633*$E632-1</f>
        <v>-0.02828094177</v>
      </c>
      <c r="O633" s="19">
        <f t="shared" si="634"/>
        <v>-0.003077961681</v>
      </c>
      <c r="P633" s="19">
        <f t="shared" si="634"/>
        <v>-0.001808284028</v>
      </c>
      <c r="Q633" s="19">
        <f t="shared" si="634"/>
        <v>-0.02828094177</v>
      </c>
      <c r="R633" s="19">
        <f t="shared" si="634"/>
        <v>0</v>
      </c>
      <c r="S633" s="19">
        <f t="shared" si="634"/>
        <v>0</v>
      </c>
      <c r="T633" s="19">
        <f t="shared" si="634"/>
        <v>-0.005917159763</v>
      </c>
      <c r="U633" s="166">
        <v>0.0</v>
      </c>
      <c r="V633" s="166">
        <v>0.0</v>
      </c>
      <c r="W633" s="19">
        <f t="array" ref="W633">mmult(N633:T633,'Parameters &amp; Main Results'!$B$6:$B$12)-'Parameters &amp; Main Results'!$B$16/12+mmult(U633:V633,'Parameters &amp; Main Results'!$B$14:$B$15)</f>
        <v>-0.02202186341</v>
      </c>
      <c r="X633" s="77">
        <f t="shared" si="5"/>
        <v>3542.896432</v>
      </c>
      <c r="Y633" s="77">
        <f>X633/offset(X633,'Parameters &amp; Main Results'!$B$32,0)</f>
        <v>23.98602647</v>
      </c>
      <c r="Z633" s="77">
        <f>sumproduct(X633:offset(X633,'Parameters &amp; Main Results'!$B$32-1,0) , 'Cash Flow Assist'!$P$11:offset('Cash Flow Assist'!$P$11,'Parameters &amp; Main Results'!$B$32-1,0)  )/offset(X633,'Parameters &amp; Main Results'!$B$32,0)</f>
        <v>3911.869173</v>
      </c>
      <c r="AA633" s="77">
        <f>sumproduct(X633:offset(X633,'Parameters &amp; Main Results'!$B$32-1,0),'Parameters &amp; Main Results'!$B$36:offset('Parameters &amp; Main Results'!$B$36,'Parameters &amp; Main Results'!$B$32-1,0)   )/offset(X633,'Parameters &amp; Main Results'!$B$32,0)</f>
        <v>0.6012922113</v>
      </c>
      <c r="AB633" s="167">
        <f t="shared" si="6"/>
        <v>-0.09001571331</v>
      </c>
    </row>
    <row r="634">
      <c r="A634">
        <f t="shared" si="17"/>
        <v>5</v>
      </c>
      <c r="B634">
        <f t="shared" si="18"/>
        <v>1923</v>
      </c>
      <c r="C634" s="77">
        <f t="shared" si="3"/>
        <v>1923.333333</v>
      </c>
      <c r="D634" s="159">
        <f t="shared" si="356"/>
        <v>8552</v>
      </c>
      <c r="E634" s="162">
        <v>16.9</v>
      </c>
      <c r="F634" s="163">
        <v>2537.0901</v>
      </c>
      <c r="G634" s="163">
        <v>673.5036</v>
      </c>
      <c r="H634" s="163">
        <v>1432.61709394</v>
      </c>
      <c r="I634" s="163">
        <v>2537.0901</v>
      </c>
      <c r="J634" s="163">
        <v>16.9</v>
      </c>
      <c r="K634" s="163">
        <v>16.9</v>
      </c>
      <c r="L634" s="163">
        <v>20.67</v>
      </c>
      <c r="M634" s="164">
        <v>7.96847742</v>
      </c>
      <c r="N634" s="19">
        <f t="shared" ref="N634:T634" si="635">F634/F633/$E634*$E633-1</f>
        <v>-0.03604439038</v>
      </c>
      <c r="O634" s="19">
        <f t="shared" si="635"/>
        <v>0.005248158398</v>
      </c>
      <c r="P634" s="19">
        <f t="shared" si="635"/>
        <v>0.004133333333</v>
      </c>
      <c r="Q634" s="19">
        <f t="shared" si="635"/>
        <v>-0.03604439038</v>
      </c>
      <c r="R634" s="19">
        <f t="shared" si="635"/>
        <v>0</v>
      </c>
      <c r="S634" s="19">
        <f t="shared" si="635"/>
        <v>0</v>
      </c>
      <c r="T634" s="19">
        <f t="shared" si="635"/>
        <v>0</v>
      </c>
      <c r="U634" s="166">
        <v>0.0</v>
      </c>
      <c r="V634" s="166">
        <v>0.0</v>
      </c>
      <c r="W634" s="19">
        <f t="array" ref="W634">mmult(N634:T634,'Parameters &amp; Main Results'!$B$6:$B$12)-'Parameters &amp; Main Results'!$B$16/12+mmult(U634:V634,'Parameters &amp; Main Results'!$B$14:$B$15)</f>
        <v>-0.02576291986</v>
      </c>
      <c r="X634" s="77">
        <f t="shared" si="5"/>
        <v>3622.674474</v>
      </c>
      <c r="Y634" s="77">
        <f>X634/offset(X634,'Parameters &amp; Main Results'!$B$32,0)</f>
        <v>25.97006489</v>
      </c>
      <c r="Z634" s="77">
        <f>sumproduct(X634:offset(X634,'Parameters &amp; Main Results'!$B$32-1,0) , 'Cash Flow Assist'!$P$11:offset('Cash Flow Assist'!$P$11,'Parameters &amp; Main Results'!$B$32-1,0)  )/offset(X634,'Parameters &amp; Main Results'!$B$32,0)</f>
        <v>4117.833342</v>
      </c>
      <c r="AA634" s="77">
        <f>sumproduct(X634:offset(X634,'Parameters &amp; Main Results'!$B$32-1,0),'Parameters &amp; Main Results'!$B$36:offset('Parameters &amp; Main Results'!$B$36,'Parameters &amp; Main Results'!$B$32-1,0)   )/offset(X634,'Parameters &amp; Main Results'!$B$32,0)</f>
        <v>0.6322453623</v>
      </c>
      <c r="AB634" s="167">
        <f t="shared" si="6"/>
        <v>-0.1228155422</v>
      </c>
    </row>
    <row r="635">
      <c r="A635">
        <f t="shared" si="17"/>
        <v>6</v>
      </c>
      <c r="B635">
        <f t="shared" si="18"/>
        <v>1923</v>
      </c>
      <c r="C635" s="77">
        <f t="shared" si="3"/>
        <v>1923.416667</v>
      </c>
      <c r="D635" s="159">
        <f t="shared" si="356"/>
        <v>8582</v>
      </c>
      <c r="E635" s="162">
        <v>17.0</v>
      </c>
      <c r="F635" s="163">
        <v>2352.3436</v>
      </c>
      <c r="G635" s="163">
        <v>677.5636</v>
      </c>
      <c r="H635" s="163">
        <v>1438.53857793</v>
      </c>
      <c r="I635" s="163">
        <v>2352.3436</v>
      </c>
      <c r="J635" s="163">
        <v>17.0</v>
      </c>
      <c r="K635" s="163">
        <v>17.0</v>
      </c>
      <c r="L635" s="163">
        <v>20.67</v>
      </c>
      <c r="M635" s="164">
        <v>7.27250402</v>
      </c>
      <c r="N635" s="19">
        <f t="shared" ref="N635:T635" si="636">F635/F634/$E635*$E634-1</f>
        <v>-0.07827227551</v>
      </c>
      <c r="O635" s="19">
        <f t="shared" si="636"/>
        <v>0.0001103658016</v>
      </c>
      <c r="P635" s="19">
        <f t="shared" si="636"/>
        <v>-0.001773333332</v>
      </c>
      <c r="Q635" s="19">
        <f t="shared" si="636"/>
        <v>-0.07827227551</v>
      </c>
      <c r="R635" s="19">
        <f t="shared" si="636"/>
        <v>0</v>
      </c>
      <c r="S635" s="19">
        <f t="shared" si="636"/>
        <v>0</v>
      </c>
      <c r="T635" s="19">
        <f t="shared" si="636"/>
        <v>-0.005882352941</v>
      </c>
      <c r="U635" s="166">
        <v>0.0</v>
      </c>
      <c r="V635" s="166">
        <v>0.0</v>
      </c>
      <c r="W635" s="19">
        <f t="array" ref="W635">mmult(N635:T635,'Parameters &amp; Main Results'!$B$6:$B$12)-'Parameters &amp; Main Results'!$B$16/12+mmult(U635:V635,'Parameters &amp; Main Results'!$B$14:$B$15)</f>
        <v>-0.05871828185</v>
      </c>
      <c r="X635" s="77">
        <f t="shared" si="5"/>
        <v>3718.473201</v>
      </c>
      <c r="Y635" s="77">
        <f>X635/offset(X635,'Parameters &amp; Main Results'!$B$32,0)</f>
        <v>26.22089594</v>
      </c>
      <c r="Z635" s="77">
        <f>sumproduct(X635:offset(X635,'Parameters &amp; Main Results'!$B$32-1,0) , 'Cash Flow Assist'!$P$11:offset('Cash Flow Assist'!$P$11,'Parameters &amp; Main Results'!$B$32-1,0)  )/offset(X635,'Parameters &amp; Main Results'!$B$32,0)</f>
        <v>4025.931531</v>
      </c>
      <c r="AA635" s="77">
        <f>sumproduct(X635:offset(X635,'Parameters &amp; Main Results'!$B$32-1,0),'Parameters &amp; Main Results'!$B$36:offset('Parameters &amp; Main Results'!$B$36,'Parameters &amp; Main Results'!$B$32-1,0)   )/offset(X635,'Parameters &amp; Main Results'!$B$32,0)</f>
        <v>0.6175331914</v>
      </c>
      <c r="AB635" s="167">
        <f t="shared" si="6"/>
        <v>-0.1914747657</v>
      </c>
    </row>
    <row r="636">
      <c r="A636">
        <f t="shared" si="17"/>
        <v>7</v>
      </c>
      <c r="B636">
        <f t="shared" si="18"/>
        <v>1923</v>
      </c>
      <c r="C636" s="77">
        <f t="shared" si="3"/>
        <v>1923.5</v>
      </c>
      <c r="D636" s="159">
        <f t="shared" si="356"/>
        <v>8613</v>
      </c>
      <c r="E636" s="162">
        <v>17.2</v>
      </c>
      <c r="F636" s="163">
        <v>2409.2262</v>
      </c>
      <c r="G636" s="163">
        <v>680.0141</v>
      </c>
      <c r="H636" s="163">
        <v>1444.48453739</v>
      </c>
      <c r="I636" s="163">
        <v>2409.2262</v>
      </c>
      <c r="J636" s="163">
        <v>17.2</v>
      </c>
      <c r="K636" s="163">
        <v>17.2</v>
      </c>
      <c r="L636" s="163">
        <v>20.67</v>
      </c>
      <c r="M636" s="164">
        <v>7.23770931</v>
      </c>
      <c r="N636" s="19">
        <f t="shared" ref="N636:T636" si="637">F636/F635/$E636*$E635-1</f>
        <v>0.01227216205</v>
      </c>
      <c r="O636" s="19">
        <f t="shared" si="637"/>
        <v>-0.008053326208</v>
      </c>
      <c r="P636" s="19">
        <f t="shared" si="637"/>
        <v>-0.007542635656</v>
      </c>
      <c r="Q636" s="19">
        <f t="shared" si="637"/>
        <v>0.01227216205</v>
      </c>
      <c r="R636" s="19">
        <f t="shared" si="637"/>
        <v>0</v>
      </c>
      <c r="S636" s="19">
        <f t="shared" si="637"/>
        <v>0</v>
      </c>
      <c r="T636" s="19">
        <f t="shared" si="637"/>
        <v>-0.01162790698</v>
      </c>
      <c r="U636" s="166">
        <v>0.0</v>
      </c>
      <c r="V636" s="166">
        <v>0.0</v>
      </c>
      <c r="W636" s="19">
        <f t="array" ref="W636">mmult(N636:T636,'Parameters &amp; Main Results'!$B$6:$B$12)-'Parameters &amp; Main Results'!$B$16/12+mmult(U636:V636,'Parameters &amp; Main Results'!$B$14:$B$15)</f>
        <v>0.00714912332</v>
      </c>
      <c r="X636" s="77">
        <f t="shared" si="5"/>
        <v>3950.436017</v>
      </c>
      <c r="Y636" s="77">
        <f>X636/offset(X636,'Parameters &amp; Main Results'!$B$32,0)</f>
        <v>28.61242009</v>
      </c>
      <c r="Z636" s="77">
        <f>sumproduct(X636:offset(X636,'Parameters &amp; Main Results'!$B$32-1,0) , 'Cash Flow Assist'!$P$11:offset('Cash Flow Assist'!$P$11,'Parameters &amp; Main Results'!$B$32-1,0)  )/offset(X636,'Parameters &amp; Main Results'!$B$32,0)</f>
        <v>4109.261983</v>
      </c>
      <c r="AA636" s="77">
        <f>sumproduct(X636:offset(X636,'Parameters &amp; Main Results'!$B$32-1,0),'Parameters &amp; Main Results'!$B$36:offset('Parameters &amp; Main Results'!$B$36,'Parameters &amp; Main Results'!$B$32-1,0)   )/offset(X636,'Parameters &amp; Main Results'!$B$32,0)</f>
        <v>0.6299409073</v>
      </c>
      <c r="AB636" s="167">
        <f t="shared" si="6"/>
        <v>-0.181552413</v>
      </c>
    </row>
    <row r="637">
      <c r="A637">
        <f t="shared" si="17"/>
        <v>8</v>
      </c>
      <c r="B637">
        <f t="shared" si="18"/>
        <v>1923</v>
      </c>
      <c r="C637" s="77">
        <f t="shared" si="3"/>
        <v>1923.583333</v>
      </c>
      <c r="D637" s="159">
        <f t="shared" si="356"/>
        <v>8644</v>
      </c>
      <c r="E637" s="162">
        <v>17.1</v>
      </c>
      <c r="F637" s="163">
        <v>2459.6114</v>
      </c>
      <c r="G637" s="163">
        <v>681.9334</v>
      </c>
      <c r="H637" s="163">
        <v>1450.45507347</v>
      </c>
      <c r="I637" s="163">
        <v>2459.6114</v>
      </c>
      <c r="J637" s="163">
        <v>17.1</v>
      </c>
      <c r="K637" s="163">
        <v>17.1</v>
      </c>
      <c r="L637" s="163">
        <v>20.67</v>
      </c>
      <c r="M637" s="164">
        <v>7.60926923</v>
      </c>
      <c r="N637" s="19">
        <f t="shared" ref="N637:T637" si="638">F637/F636/$E637*$E636-1</f>
        <v>0.02688369087</v>
      </c>
      <c r="O637" s="19">
        <f t="shared" si="638"/>
        <v>0.008686900198</v>
      </c>
      <c r="P637" s="19">
        <f t="shared" si="638"/>
        <v>0.01000545808</v>
      </c>
      <c r="Q637" s="19">
        <f t="shared" si="638"/>
        <v>0.02688369087</v>
      </c>
      <c r="R637" s="19">
        <f t="shared" si="638"/>
        <v>0</v>
      </c>
      <c r="S637" s="19">
        <f t="shared" si="638"/>
        <v>0</v>
      </c>
      <c r="T637" s="19">
        <f t="shared" si="638"/>
        <v>0.005847953216</v>
      </c>
      <c r="U637" s="166">
        <v>0.0</v>
      </c>
      <c r="V637" s="166">
        <v>0.0</v>
      </c>
      <c r="W637" s="19">
        <f t="array" ref="W637">mmult(N637:T637,'Parameters &amp; Main Results'!$B$6:$B$12)-'Parameters &amp; Main Results'!$B$16/12+mmult(U637:V637,'Parameters &amp; Main Results'!$B$14:$B$15)</f>
        <v>0.02229282654</v>
      </c>
      <c r="X637" s="77">
        <f t="shared" si="5"/>
        <v>3922.394336</v>
      </c>
      <c r="Y637" s="77">
        <f>X637/offset(X637,'Parameters &amp; Main Results'!$B$32,0)</f>
        <v>27.4115767</v>
      </c>
      <c r="Z637" s="77">
        <f>sumproduct(X637:offset(X637,'Parameters &amp; Main Results'!$B$32-1,0) , 'Cash Flow Assist'!$P$11:offset('Cash Flow Assist'!$P$11,'Parameters &amp; Main Results'!$B$32-1,0)  )/offset(X637,'Parameters &amp; Main Results'!$B$32,0)</f>
        <v>3938.301109</v>
      </c>
      <c r="AA637" s="77">
        <f>sumproduct(X637:offset(X637,'Parameters &amp; Main Results'!$B$32-1,0),'Parameters &amp; Main Results'!$B$36:offset('Parameters &amp; Main Results'!$B$36,'Parameters &amp; Main Results'!$B$32-1,0)   )/offset(X637,'Parameters &amp; Main Results'!$B$32,0)</f>
        <v>0.6036468481</v>
      </c>
      <c r="AB637" s="167">
        <f t="shared" si="6"/>
        <v>-0.1595495211</v>
      </c>
    </row>
    <row r="638">
      <c r="A638">
        <f t="shared" si="17"/>
        <v>9</v>
      </c>
      <c r="B638">
        <f t="shared" si="18"/>
        <v>1923</v>
      </c>
      <c r="C638" s="77">
        <f t="shared" si="3"/>
        <v>1923.666667</v>
      </c>
      <c r="D638" s="159">
        <f t="shared" si="356"/>
        <v>8674</v>
      </c>
      <c r="E638" s="162">
        <v>17.2</v>
      </c>
      <c r="F638" s="163">
        <v>2395.1069</v>
      </c>
      <c r="G638" s="163">
        <v>683.8637</v>
      </c>
      <c r="H638" s="163">
        <v>1456.45028778</v>
      </c>
      <c r="I638" s="163">
        <v>2395.1069</v>
      </c>
      <c r="J638" s="163">
        <v>17.2</v>
      </c>
      <c r="K638" s="163">
        <v>17.2</v>
      </c>
      <c r="L638" s="163">
        <v>20.67</v>
      </c>
      <c r="M638" s="164">
        <v>7.4824344</v>
      </c>
      <c r="N638" s="19">
        <f t="shared" ref="N638:T638" si="639">F638/F637/$E638*$E637-1</f>
        <v>-0.03188696398</v>
      </c>
      <c r="O638" s="19">
        <f t="shared" si="639"/>
        <v>-0.002999782302</v>
      </c>
      <c r="P638" s="19">
        <f t="shared" si="639"/>
        <v>-0.001704651158</v>
      </c>
      <c r="Q638" s="19">
        <f t="shared" si="639"/>
        <v>-0.03188696398</v>
      </c>
      <c r="R638" s="19">
        <f t="shared" si="639"/>
        <v>0</v>
      </c>
      <c r="S638" s="19">
        <f t="shared" si="639"/>
        <v>0</v>
      </c>
      <c r="T638" s="19">
        <f t="shared" si="639"/>
        <v>-0.005813953488</v>
      </c>
      <c r="U638" s="166">
        <v>0.0</v>
      </c>
      <c r="V638" s="166">
        <v>0.0</v>
      </c>
      <c r="W638" s="19">
        <f t="array" ref="W638">mmult(N638:T638,'Parameters &amp; Main Results'!$B$6:$B$12)-'Parameters &amp; Main Results'!$B$16/12+mmult(U638:V638,'Parameters &amp; Main Results'!$B$14:$B$15)</f>
        <v>-0.02470683523</v>
      </c>
      <c r="X638" s="77">
        <f t="shared" si="5"/>
        <v>3836.859884</v>
      </c>
      <c r="Y638" s="77">
        <f>X638/offset(X638,'Parameters &amp; Main Results'!$B$32,0)</f>
        <v>27.01310228</v>
      </c>
      <c r="Z638" s="77">
        <f>sumproduct(X638:offset(X638,'Parameters &amp; Main Results'!$B$32-1,0) , 'Cash Flow Assist'!$P$11:offset('Cash Flow Assist'!$P$11,'Parameters &amp; Main Results'!$B$32-1,0)  )/offset(X638,'Parameters &amp; Main Results'!$B$32,0)</f>
        <v>3940.962858</v>
      </c>
      <c r="AA638" s="77">
        <f>sumproduct(X638:offset(X638,'Parameters &amp; Main Results'!$B$32-1,0),'Parameters &amp; Main Results'!$B$36:offset('Parameters &amp; Main Results'!$B$36,'Parameters &amp; Main Results'!$B$32-1,0)   )/offset(X638,'Parameters &amp; Main Results'!$B$32,0)</f>
        <v>0.6037376499</v>
      </c>
      <c r="AB638" s="167">
        <f t="shared" si="6"/>
        <v>-0.1863489353</v>
      </c>
    </row>
    <row r="639">
      <c r="A639">
        <f t="shared" si="17"/>
        <v>10</v>
      </c>
      <c r="B639">
        <f t="shared" si="18"/>
        <v>1923</v>
      </c>
      <c r="C639" s="77">
        <f t="shared" si="3"/>
        <v>1923.75</v>
      </c>
      <c r="D639" s="159">
        <f t="shared" si="356"/>
        <v>8705</v>
      </c>
      <c r="E639" s="162">
        <v>17.3</v>
      </c>
      <c r="F639" s="163">
        <v>2400.4406</v>
      </c>
      <c r="G639" s="163">
        <v>684.1792</v>
      </c>
      <c r="H639" s="163">
        <v>1462.4702823</v>
      </c>
      <c r="I639" s="163">
        <v>2400.4406</v>
      </c>
      <c r="J639" s="163">
        <v>17.3</v>
      </c>
      <c r="K639" s="163">
        <v>17.3</v>
      </c>
      <c r="L639" s="163">
        <v>20.67</v>
      </c>
      <c r="M639" s="164">
        <v>7.31147722</v>
      </c>
      <c r="N639" s="19">
        <f t="shared" ref="N639:T639" si="640">F639/F638/$E639*$E638-1</f>
        <v>-0.003566303947</v>
      </c>
      <c r="O639" s="19">
        <f t="shared" si="640"/>
        <v>-0.005321664337</v>
      </c>
      <c r="P639" s="19">
        <f t="shared" si="640"/>
        <v>-0.00167090559</v>
      </c>
      <c r="Q639" s="19">
        <f t="shared" si="640"/>
        <v>-0.003566303947</v>
      </c>
      <c r="R639" s="19">
        <f t="shared" si="640"/>
        <v>0</v>
      </c>
      <c r="S639" s="19">
        <f t="shared" si="640"/>
        <v>0</v>
      </c>
      <c r="T639" s="19">
        <f t="shared" si="640"/>
        <v>-0.005780346821</v>
      </c>
      <c r="U639" s="166">
        <v>0.0</v>
      </c>
      <c r="V639" s="166">
        <v>0.0</v>
      </c>
      <c r="W639" s="19">
        <f t="array" ref="W639">mmult(N639:T639,'Parameters &amp; Main Results'!$B$6:$B$12)-'Parameters &amp; Main Results'!$B$16/12+mmult(U639:V639,'Parameters &amp; Main Results'!$B$14:$B$15)</f>
        <v>-0.004046810711</v>
      </c>
      <c r="X639" s="77">
        <f t="shared" si="5"/>
        <v>3934.058007</v>
      </c>
      <c r="Y639" s="77">
        <f>X639/offset(X639,'Parameters &amp; Main Results'!$B$32,0)</f>
        <v>28.1850768</v>
      </c>
      <c r="Z639" s="77">
        <f>sumproduct(X639:offset(X639,'Parameters &amp; Main Results'!$B$32-1,0) , 'Cash Flow Assist'!$P$11:offset('Cash Flow Assist'!$P$11,'Parameters &amp; Main Results'!$B$32-1,0)  )/offset(X639,'Parameters &amp; Main Results'!$B$32,0)</f>
        <v>3983.878941</v>
      </c>
      <c r="AA639" s="77">
        <f>sumproduct(X639:offset(X639,'Parameters &amp; Main Results'!$B$32-1,0),'Parameters &amp; Main Results'!$B$36:offset('Parameters &amp; Main Results'!$B$36,'Parameters &amp; Main Results'!$B$32-1,0)   )/offset(X639,'Parameters &amp; Main Results'!$B$32,0)</f>
        <v>0.6100243188</v>
      </c>
      <c r="AB639" s="167">
        <f t="shared" si="6"/>
        <v>-0.1892506623</v>
      </c>
    </row>
    <row r="640">
      <c r="A640">
        <f t="shared" si="17"/>
        <v>11</v>
      </c>
      <c r="B640">
        <f t="shared" si="18"/>
        <v>1923</v>
      </c>
      <c r="C640" s="77">
        <f t="shared" si="3"/>
        <v>1923.833333</v>
      </c>
      <c r="D640" s="159">
        <f t="shared" si="356"/>
        <v>8735</v>
      </c>
      <c r="E640" s="162">
        <v>17.3</v>
      </c>
      <c r="F640" s="163">
        <v>2546.958</v>
      </c>
      <c r="G640" s="163">
        <v>688.32</v>
      </c>
      <c r="H640" s="163">
        <v>1468.51515947</v>
      </c>
      <c r="I640" s="163">
        <v>2546.958</v>
      </c>
      <c r="J640" s="163">
        <v>17.3</v>
      </c>
      <c r="K640" s="163">
        <v>17.3</v>
      </c>
      <c r="L640" s="163">
        <v>20.67</v>
      </c>
      <c r="M640" s="164">
        <v>7.6757196</v>
      </c>
      <c r="N640" s="19">
        <f t="shared" ref="N640:T640" si="641">F640/F639/$E640*$E639-1</f>
        <v>0.06103771116</v>
      </c>
      <c r="O640" s="19">
        <f t="shared" si="641"/>
        <v>0.00605221556</v>
      </c>
      <c r="P640" s="19">
        <f t="shared" si="641"/>
        <v>0.004133333335</v>
      </c>
      <c r="Q640" s="19">
        <f t="shared" si="641"/>
        <v>0.06103771116</v>
      </c>
      <c r="R640" s="19">
        <f t="shared" si="641"/>
        <v>0</v>
      </c>
      <c r="S640" s="19">
        <f t="shared" si="641"/>
        <v>0</v>
      </c>
      <c r="T640" s="19">
        <f t="shared" si="641"/>
        <v>0</v>
      </c>
      <c r="U640" s="166">
        <v>0.0</v>
      </c>
      <c r="V640" s="166">
        <v>0.0</v>
      </c>
      <c r="W640" s="19">
        <f t="array" ref="W640">mmult(N640:T640,'Parameters &amp; Main Results'!$B$6:$B$12)-'Parameters &amp; Main Results'!$B$16/12+mmult(U640:V640,'Parameters &amp; Main Results'!$B$14:$B$15)</f>
        <v>0.04724967059</v>
      </c>
      <c r="X640" s="77">
        <f t="shared" si="5"/>
        <v>3950.043084</v>
      </c>
      <c r="Y640" s="77">
        <f>X640/offset(X640,'Parameters &amp; Main Results'!$B$32,0)</f>
        <v>27.88701108</v>
      </c>
      <c r="Z640" s="77">
        <f>sumproduct(X640:offset(X640,'Parameters &amp; Main Results'!$B$32-1,0) , 'Cash Flow Assist'!$P$11:offset('Cash Flow Assist'!$P$11,'Parameters &amp; Main Results'!$B$32-1,0)  )/offset(X640,'Parameters &amp; Main Results'!$B$32,0)</f>
        <v>3899.007969</v>
      </c>
      <c r="AA640" s="77">
        <f>sumproduct(X640:offset(X640,'Parameters &amp; Main Results'!$B$32-1,0),'Parameters &amp; Main Results'!$B$36:offset('Parameters &amp; Main Results'!$B$36,'Parameters &amp; Main Results'!$B$32-1,0)   )/offset(X640,'Parameters &amp; Main Results'!$B$32,0)</f>
        <v>0.5967897229</v>
      </c>
      <c r="AB640" s="167">
        <f t="shared" si="6"/>
        <v>-0.1397643784</v>
      </c>
    </row>
    <row r="641">
      <c r="A641">
        <f t="shared" si="17"/>
        <v>12</v>
      </c>
      <c r="B641">
        <f t="shared" si="18"/>
        <v>1923</v>
      </c>
      <c r="C641" s="77">
        <f t="shared" si="3"/>
        <v>1923.916667</v>
      </c>
      <c r="D641" s="159">
        <f t="shared" si="356"/>
        <v>8766</v>
      </c>
      <c r="E641" s="162">
        <v>17.3</v>
      </c>
      <c r="F641" s="163">
        <v>2634.1794</v>
      </c>
      <c r="G641" s="163">
        <v>691.9212</v>
      </c>
      <c r="H641" s="163">
        <v>1474.58502213</v>
      </c>
      <c r="I641" s="163">
        <v>2634.1794</v>
      </c>
      <c r="J641" s="163">
        <v>17.3</v>
      </c>
      <c r="K641" s="163">
        <v>17.3</v>
      </c>
      <c r="L641" s="163">
        <v>20.67</v>
      </c>
      <c r="M641" s="164">
        <v>7.9628283</v>
      </c>
      <c r="N641" s="19">
        <f t="shared" ref="N641:T641" si="642">F641/F640/$E641*$E640-1</f>
        <v>0.03424532324</v>
      </c>
      <c r="O641" s="19">
        <f t="shared" si="642"/>
        <v>0.005231868898</v>
      </c>
      <c r="P641" s="19">
        <f t="shared" si="642"/>
        <v>0.004133333334</v>
      </c>
      <c r="Q641" s="19">
        <f t="shared" si="642"/>
        <v>0.03424532324</v>
      </c>
      <c r="R641" s="19">
        <f t="shared" si="642"/>
        <v>0</v>
      </c>
      <c r="S641" s="19">
        <f t="shared" si="642"/>
        <v>0</v>
      </c>
      <c r="T641" s="19">
        <f t="shared" si="642"/>
        <v>0</v>
      </c>
      <c r="U641" s="166">
        <v>0.0</v>
      </c>
      <c r="V641" s="166">
        <v>0.0</v>
      </c>
      <c r="W641" s="19">
        <f t="array" ref="W641">mmult(N641:T641,'Parameters &amp; Main Results'!$B$6:$B$12)-'Parameters &amp; Main Results'!$B$16/12+mmult(U641:V641,'Parameters &amp; Main Results'!$B$14:$B$15)</f>
        <v>0.02695029299</v>
      </c>
      <c r="X641" s="77">
        <f t="shared" si="5"/>
        <v>3771.825568</v>
      </c>
      <c r="Y641" s="77">
        <f>X641/offset(X641,'Parameters &amp; Main Results'!$B$32,0)</f>
        <v>27.07465148</v>
      </c>
      <c r="Z641" s="77">
        <f>sumproduct(X641:offset(X641,'Parameters &amp; Main Results'!$B$32-1,0) , 'Cash Flow Assist'!$P$11:offset('Cash Flow Assist'!$P$11,'Parameters &amp; Main Results'!$B$32-1,0)  )/offset(X641,'Parameters &amp; Main Results'!$B$32,0)</f>
        <v>3936.951399</v>
      </c>
      <c r="AA641" s="77">
        <f>sumproduct(X641:offset(X641,'Parameters &amp; Main Results'!$B$32-1,0),'Parameters &amp; Main Results'!$B$36:offset('Parameters &amp; Main Results'!$B$36,'Parameters &amp; Main Results'!$B$32-1,0)   )/offset(X641,'Parameters &amp; Main Results'!$B$32,0)</f>
        <v>0.6025669799</v>
      </c>
      <c r="AB641" s="167">
        <f t="shared" si="6"/>
        <v>-0.1103053314</v>
      </c>
    </row>
    <row r="642">
      <c r="A642">
        <f t="shared" si="17"/>
        <v>1</v>
      </c>
      <c r="B642">
        <f t="shared" si="18"/>
        <v>1924</v>
      </c>
      <c r="C642" s="77">
        <f t="shared" si="3"/>
        <v>1924</v>
      </c>
      <c r="D642" s="159">
        <f t="shared" si="356"/>
        <v>8797</v>
      </c>
      <c r="E642" s="162">
        <v>17.3</v>
      </c>
      <c r="F642" s="163">
        <v>2725.4532</v>
      </c>
      <c r="G642" s="163">
        <v>697.185</v>
      </c>
      <c r="H642" s="163">
        <v>1479.91810462</v>
      </c>
      <c r="I642" s="163">
        <v>2725.4532</v>
      </c>
      <c r="J642" s="163">
        <v>17.3</v>
      </c>
      <c r="K642" s="163">
        <v>17.3</v>
      </c>
      <c r="L642" s="163">
        <v>20.67</v>
      </c>
      <c r="M642" s="164">
        <v>8.27071891</v>
      </c>
      <c r="N642" s="19">
        <f t="shared" ref="N642:T642" si="643">F642/F641/$E642*$E641-1</f>
        <v>0.03464980403</v>
      </c>
      <c r="O642" s="19">
        <f t="shared" si="643"/>
        <v>0.007607513688</v>
      </c>
      <c r="P642" s="19">
        <f t="shared" si="643"/>
        <v>0.003616666662</v>
      </c>
      <c r="Q642" s="19">
        <f t="shared" si="643"/>
        <v>0.03464980403</v>
      </c>
      <c r="R642" s="19">
        <f t="shared" si="643"/>
        <v>0</v>
      </c>
      <c r="S642" s="19">
        <f t="shared" si="643"/>
        <v>0</v>
      </c>
      <c r="T642" s="19">
        <f t="shared" si="643"/>
        <v>0</v>
      </c>
      <c r="U642" s="166">
        <v>0.0</v>
      </c>
      <c r="V642" s="166">
        <v>0.0</v>
      </c>
      <c r="W642" s="19">
        <f t="array" ref="W642">mmult(N642:T642,'Parameters &amp; Main Results'!$B$6:$B$12)-'Parameters &amp; Main Results'!$B$16/12+mmult(U642:V642,'Parameters &amp; Main Results'!$B$14:$B$15)</f>
        <v>0.02784756478</v>
      </c>
      <c r="X642" s="77">
        <f t="shared" si="5"/>
        <v>3672.841416</v>
      </c>
      <c r="Y642" s="77">
        <f>X642/offset(X642,'Parameters &amp; Main Results'!$B$32,0)</f>
        <v>26.1732313</v>
      </c>
      <c r="Z642" s="77">
        <f>sumproduct(X642:offset(X642,'Parameters &amp; Main Results'!$B$32-1,0) , 'Cash Flow Assist'!$P$11:offset('Cash Flow Assist'!$P$11,'Parameters &amp; Main Results'!$B$32-1,0)  )/offset(X642,'Parameters &amp; Main Results'!$B$32,0)</f>
        <v>3882.558612</v>
      </c>
      <c r="AA642" s="77">
        <f>sumproduct(X642:offset(X642,'Parameters &amp; Main Results'!$B$32-1,0),'Parameters &amp; Main Results'!$B$36:offset('Parameters &amp; Main Results'!$B$36,'Parameters &amp; Main Results'!$B$32-1,0)   )/offset(X642,'Parameters &amp; Main Results'!$B$32,0)</f>
        <v>0.5937544076</v>
      </c>
      <c r="AB642" s="167">
        <f t="shared" si="6"/>
        <v>-0.07947758552</v>
      </c>
    </row>
    <row r="643">
      <c r="A643">
        <f t="shared" si="17"/>
        <v>2</v>
      </c>
      <c r="B643">
        <f t="shared" si="18"/>
        <v>1924</v>
      </c>
      <c r="C643" s="77">
        <f t="shared" si="3"/>
        <v>1924.083333</v>
      </c>
      <c r="D643" s="159">
        <f t="shared" si="356"/>
        <v>8826</v>
      </c>
      <c r="E643" s="162">
        <v>17.2</v>
      </c>
      <c r="F643" s="163">
        <v>2681.1559</v>
      </c>
      <c r="G643" s="163">
        <v>700.8117</v>
      </c>
      <c r="H643" s="163">
        <v>1485.2704751</v>
      </c>
      <c r="I643" s="163">
        <v>2681.1559</v>
      </c>
      <c r="J643" s="163">
        <v>17.2</v>
      </c>
      <c r="K643" s="163">
        <v>17.2</v>
      </c>
      <c r="L643" s="163">
        <v>20.67</v>
      </c>
      <c r="M643" s="164">
        <v>8.03268781</v>
      </c>
      <c r="N643" s="19">
        <f t="shared" ref="N643:T643" si="644">F643/F642/$E643*$E642-1</f>
        <v>-0.01053372859</v>
      </c>
      <c r="O643" s="19">
        <f t="shared" si="644"/>
        <v>0.01104611635</v>
      </c>
      <c r="P643" s="19">
        <f t="shared" si="644"/>
        <v>0.009451647288</v>
      </c>
      <c r="Q643" s="19">
        <f t="shared" si="644"/>
        <v>-0.01053372859</v>
      </c>
      <c r="R643" s="19">
        <f t="shared" si="644"/>
        <v>0</v>
      </c>
      <c r="S643" s="19">
        <f t="shared" si="644"/>
        <v>0</v>
      </c>
      <c r="T643" s="19">
        <f t="shared" si="644"/>
        <v>0.005813953488</v>
      </c>
      <c r="U643" s="166">
        <v>0.0</v>
      </c>
      <c r="V643" s="166">
        <v>0.0</v>
      </c>
      <c r="W643" s="19">
        <f t="array" ref="W643">mmult(N643:T643,'Parameters &amp; Main Results'!$B$6:$B$12)-'Parameters &amp; Main Results'!$B$16/12+mmult(U643:V643,'Parameters &amp; Main Results'!$B$14:$B$15)</f>
        <v>-0.005180434024</v>
      </c>
      <c r="X643" s="77">
        <f t="shared" si="5"/>
        <v>3573.332799</v>
      </c>
      <c r="Y643" s="77">
        <f>X643/offset(X643,'Parameters &amp; Main Results'!$B$32,0)</f>
        <v>25.29939684</v>
      </c>
      <c r="Z643" s="77">
        <f>sumproduct(X643:offset(X643,'Parameters &amp; Main Results'!$B$32-1,0) , 'Cash Flow Assist'!$P$11:offset('Cash Flow Assist'!$P$11,'Parameters &amp; Main Results'!$B$32-1,0)  )/offset(X643,'Parameters &amp; Main Results'!$B$32,0)</f>
        <v>3832.432951</v>
      </c>
      <c r="AA643" s="77">
        <f>sumproduct(X643:offset(X643,'Parameters &amp; Main Results'!$B$32-1,0),'Parameters &amp; Main Results'!$B$36:offset('Parameters &amp; Main Results'!$B$36,'Parameters &amp; Main Results'!$B$32-1,0)   )/offset(X643,'Parameters &amp; Main Results'!$B$32,0)</f>
        <v>0.5856823494</v>
      </c>
      <c r="AB643" s="167">
        <f t="shared" si="6"/>
        <v>-0.0891741188</v>
      </c>
    </row>
    <row r="644">
      <c r="A644">
        <f t="shared" si="17"/>
        <v>3</v>
      </c>
      <c r="B644">
        <f t="shared" si="18"/>
        <v>1924</v>
      </c>
      <c r="C644" s="77">
        <f t="shared" si="3"/>
        <v>1924.166667</v>
      </c>
      <c r="D644" s="159">
        <f t="shared" si="356"/>
        <v>8857</v>
      </c>
      <c r="E644" s="162">
        <v>17.1</v>
      </c>
      <c r="F644" s="163">
        <v>2622.329</v>
      </c>
      <c r="G644" s="163">
        <v>703.3113</v>
      </c>
      <c r="H644" s="163">
        <v>1490.64220332</v>
      </c>
      <c r="I644" s="163">
        <v>2622.329</v>
      </c>
      <c r="J644" s="163">
        <v>17.1</v>
      </c>
      <c r="K644" s="163">
        <v>17.1</v>
      </c>
      <c r="L644" s="163">
        <v>20.67</v>
      </c>
      <c r="M644" s="164">
        <v>7.92183071</v>
      </c>
      <c r="N644" s="19">
        <f t="shared" ref="N644:T644" si="645">F644/F643/$E644*$E643-1</f>
        <v>-0.01622122857</v>
      </c>
      <c r="O644" s="19">
        <f t="shared" si="645"/>
        <v>0.00943553251</v>
      </c>
      <c r="P644" s="19">
        <f t="shared" si="645"/>
        <v>0.009485769982</v>
      </c>
      <c r="Q644" s="19">
        <f t="shared" si="645"/>
        <v>-0.01622122857</v>
      </c>
      <c r="R644" s="19">
        <f t="shared" si="645"/>
        <v>0</v>
      </c>
      <c r="S644" s="19">
        <f t="shared" si="645"/>
        <v>0</v>
      </c>
      <c r="T644" s="19">
        <f t="shared" si="645"/>
        <v>0.005847953216</v>
      </c>
      <c r="U644" s="166">
        <v>0.0</v>
      </c>
      <c r="V644" s="166">
        <v>0.0</v>
      </c>
      <c r="W644" s="19">
        <f t="array" ref="W644">mmult(N644:T644,'Parameters &amp; Main Results'!$B$6:$B$12)-'Parameters &amp; Main Results'!$B$16/12+mmult(U644:V644,'Parameters &amp; Main Results'!$B$14:$B$15)</f>
        <v>-0.009848704968</v>
      </c>
      <c r="X644" s="77">
        <f t="shared" si="5"/>
        <v>3591.940611</v>
      </c>
      <c r="Y644" s="77">
        <f>X644/offset(X644,'Parameters &amp; Main Results'!$B$32,0)</f>
        <v>24.56690813</v>
      </c>
      <c r="Z644" s="77">
        <f>sumproduct(X644:offset(X644,'Parameters &amp; Main Results'!$B$32-1,0) , 'Cash Flow Assist'!$P$11:offset('Cash Flow Assist'!$P$11,'Parameters &amp; Main Results'!$B$32-1,0)  )/offset(X644,'Parameters &amp; Main Results'!$B$32,0)</f>
        <v>3678.720766</v>
      </c>
      <c r="AA644" s="77">
        <f>sumproduct(X644:offset(X644,'Parameters &amp; Main Results'!$B$32-1,0),'Parameters &amp; Main Results'!$B$36:offset('Parameters &amp; Main Results'!$B$36,'Parameters &amp; Main Results'!$B$32-1,0)   )/offset(X644,'Parameters &amp; Main Results'!$B$32,0)</f>
        <v>0.5616640179</v>
      </c>
      <c r="AB644" s="167">
        <f t="shared" si="6"/>
        <v>-0.1039488336</v>
      </c>
    </row>
    <row r="645">
      <c r="A645">
        <f t="shared" si="17"/>
        <v>4</v>
      </c>
      <c r="B645">
        <f t="shared" si="18"/>
        <v>1924</v>
      </c>
      <c r="C645" s="77">
        <f t="shared" si="3"/>
        <v>1924.25</v>
      </c>
      <c r="D645" s="159">
        <f t="shared" si="356"/>
        <v>8887</v>
      </c>
      <c r="E645" s="162">
        <v>17.0</v>
      </c>
      <c r="F645" s="163">
        <v>2613.6648</v>
      </c>
      <c r="G645" s="163">
        <v>708.6706</v>
      </c>
      <c r="H645" s="163">
        <v>1496.03335929</v>
      </c>
      <c r="I645" s="163">
        <v>2613.6648</v>
      </c>
      <c r="J645" s="163">
        <v>17.0</v>
      </c>
      <c r="K645" s="163">
        <v>17.0</v>
      </c>
      <c r="L645" s="163">
        <v>20.67</v>
      </c>
      <c r="M645" s="164">
        <v>7.9620266</v>
      </c>
      <c r="N645" s="19">
        <f t="shared" ref="N645:T645" si="646">F645/F644/$E645*$E644-1</f>
        <v>0.002558908064</v>
      </c>
      <c r="O645" s="19">
        <f t="shared" si="646"/>
        <v>0.01354727357</v>
      </c>
      <c r="P645" s="19">
        <f t="shared" si="646"/>
        <v>0.009520294119</v>
      </c>
      <c r="Q645" s="19">
        <f t="shared" si="646"/>
        <v>0.002558908064</v>
      </c>
      <c r="R645" s="19">
        <f t="shared" si="646"/>
        <v>0</v>
      </c>
      <c r="S645" s="19">
        <f t="shared" si="646"/>
        <v>0</v>
      </c>
      <c r="T645" s="19">
        <f t="shared" si="646"/>
        <v>0.005882352941</v>
      </c>
      <c r="U645" s="166">
        <v>0.0</v>
      </c>
      <c r="V645" s="166">
        <v>0.0</v>
      </c>
      <c r="W645" s="19">
        <f t="array" ref="W645">mmult(N645:T645,'Parameters &amp; Main Results'!$B$6:$B$12)-'Parameters &amp; Main Results'!$B$16/12+mmult(U645:V645,'Parameters &amp; Main Results'!$B$14:$B$15)</f>
        <v>0.005264332774</v>
      </c>
      <c r="X645" s="77">
        <f t="shared" si="5"/>
        <v>3627.668447</v>
      </c>
      <c r="Y645" s="77">
        <f>X645/offset(X645,'Parameters &amp; Main Results'!$B$32,0)</f>
        <v>24.95158386</v>
      </c>
      <c r="Z645" s="77">
        <f>sumproduct(X645:offset(X645,'Parameters &amp; Main Results'!$B$32-1,0) , 'Cash Flow Assist'!$P$11:offset('Cash Flow Assist'!$P$11,'Parameters &amp; Main Results'!$B$32-1,0)  )/offset(X645,'Parameters &amp; Main Results'!$B$32,0)</f>
        <v>3675.825103</v>
      </c>
      <c r="AA645" s="77">
        <f>sumproduct(X645:offset(X645,'Parameters &amp; Main Results'!$B$32-1,0),'Parameters &amp; Main Results'!$B$36:offset('Parameters &amp; Main Results'!$B$36,'Parameters &amp; Main Results'!$B$32-1,0)   )/offset(X645,'Parameters &amp; Main Results'!$B$32,0)</f>
        <v>0.5605974509</v>
      </c>
      <c r="AB645" s="167">
        <f t="shared" si="6"/>
        <v>-0.1016559211</v>
      </c>
    </row>
    <row r="646">
      <c r="A646">
        <f t="shared" si="17"/>
        <v>5</v>
      </c>
      <c r="B646">
        <f t="shared" si="18"/>
        <v>1924</v>
      </c>
      <c r="C646" s="77">
        <f t="shared" si="3"/>
        <v>1924.333333</v>
      </c>
      <c r="D646" s="159">
        <f t="shared" si="356"/>
        <v>8918</v>
      </c>
      <c r="E646" s="162">
        <v>17.0</v>
      </c>
      <c r="F646" s="163">
        <v>2641.3621</v>
      </c>
      <c r="G646" s="163">
        <v>715.7747</v>
      </c>
      <c r="H646" s="163">
        <v>1501.44401327</v>
      </c>
      <c r="I646" s="163">
        <v>2641.3621</v>
      </c>
      <c r="J646" s="163">
        <v>17.0</v>
      </c>
      <c r="K646" s="163">
        <v>17.0</v>
      </c>
      <c r="L646" s="163">
        <v>20.67</v>
      </c>
      <c r="M646" s="164">
        <v>7.88925245</v>
      </c>
      <c r="N646" s="19">
        <f t="shared" ref="N646:T646" si="647">F646/F645/$E646*$E645-1</f>
        <v>0.01059711253</v>
      </c>
      <c r="O646" s="19">
        <f t="shared" si="647"/>
        <v>0.01002454455</v>
      </c>
      <c r="P646" s="19">
        <f t="shared" si="647"/>
        <v>0.003616666665</v>
      </c>
      <c r="Q646" s="19">
        <f t="shared" si="647"/>
        <v>0.01059711253</v>
      </c>
      <c r="R646" s="19">
        <f t="shared" si="647"/>
        <v>0</v>
      </c>
      <c r="S646" s="19">
        <f t="shared" si="647"/>
        <v>0</v>
      </c>
      <c r="T646" s="19">
        <f t="shared" si="647"/>
        <v>0</v>
      </c>
      <c r="U646" s="166">
        <v>0.0</v>
      </c>
      <c r="V646" s="166">
        <v>0.0</v>
      </c>
      <c r="W646" s="19">
        <f t="array" ref="W646">mmult(N646:T646,'Parameters &amp; Main Results'!$B$6:$B$12)-'Parameters &amp; Main Results'!$B$16/12+mmult(U646:V646,'Parameters &amp; Main Results'!$B$14:$B$15)</f>
        <v>0.01041230387</v>
      </c>
      <c r="X646" s="77">
        <f t="shared" si="5"/>
        <v>3608.671201</v>
      </c>
      <c r="Y646" s="77">
        <f>X646/offset(X646,'Parameters &amp; Main Results'!$B$32,0)</f>
        <v>24.86076248</v>
      </c>
      <c r="Z646" s="77">
        <f>sumproduct(X646:offset(X646,'Parameters &amp; Main Results'!$B$32-1,0) , 'Cash Flow Assist'!$P$11:offset('Cash Flow Assist'!$P$11,'Parameters &amp; Main Results'!$B$32-1,0)  )/offset(X646,'Parameters &amp; Main Results'!$B$32,0)</f>
        <v>3657.73575</v>
      </c>
      <c r="AA646" s="77">
        <f>sumproduct(X646:offset(X646,'Parameters &amp; Main Results'!$B$32-1,0),'Parameters &amp; Main Results'!$B$36:offset('Parameters &amp; Main Results'!$B$36,'Parameters &amp; Main Results'!$B$32-1,0)   )/offset(X646,'Parameters &amp; Main Results'!$B$32,0)</f>
        <v>0.5573078172</v>
      </c>
      <c r="AB646" s="167">
        <f t="shared" si="6"/>
        <v>-0.09213606776</v>
      </c>
    </row>
    <row r="647">
      <c r="A647">
        <f t="shared" si="17"/>
        <v>6</v>
      </c>
      <c r="B647">
        <f t="shared" si="18"/>
        <v>1924</v>
      </c>
      <c r="C647" s="77">
        <f t="shared" si="3"/>
        <v>1924.416667</v>
      </c>
      <c r="D647" s="159">
        <f t="shared" si="356"/>
        <v>8948</v>
      </c>
      <c r="E647" s="162">
        <v>17.0</v>
      </c>
      <c r="F647" s="163">
        <v>2749.6362</v>
      </c>
      <c r="G647" s="163">
        <v>728.19</v>
      </c>
      <c r="H647" s="163">
        <v>1506.87423579</v>
      </c>
      <c r="I647" s="163">
        <v>2749.6362</v>
      </c>
      <c r="J647" s="163">
        <v>17.0</v>
      </c>
      <c r="K647" s="163">
        <v>17.0</v>
      </c>
      <c r="L647" s="163">
        <v>20.67</v>
      </c>
      <c r="M647" s="164">
        <v>8.24321916</v>
      </c>
      <c r="N647" s="19">
        <f t="shared" ref="N647:T647" si="648">F647/F646/$E647*$E646-1</f>
        <v>0.04099176709</v>
      </c>
      <c r="O647" s="19">
        <f t="shared" si="648"/>
        <v>0.01734526241</v>
      </c>
      <c r="P647" s="19">
        <f t="shared" si="648"/>
        <v>0.00361666667</v>
      </c>
      <c r="Q647" s="19">
        <f t="shared" si="648"/>
        <v>0.04099176709</v>
      </c>
      <c r="R647" s="19">
        <f t="shared" si="648"/>
        <v>0</v>
      </c>
      <c r="S647" s="19">
        <f t="shared" si="648"/>
        <v>0</v>
      </c>
      <c r="T647" s="19">
        <f t="shared" si="648"/>
        <v>0</v>
      </c>
      <c r="U647" s="166">
        <v>0.0</v>
      </c>
      <c r="V647" s="166">
        <v>0.0</v>
      </c>
      <c r="W647" s="19">
        <f t="array" ref="W647">mmult(N647:T647,'Parameters &amp; Main Results'!$B$6:$B$12)-'Parameters &amp; Main Results'!$B$16/12+mmult(U647:V647,'Parameters &amp; Main Results'!$B$14:$B$15)</f>
        <v>0.03503847425</v>
      </c>
      <c r="X647" s="77">
        <f t="shared" si="5"/>
        <v>3571.483826</v>
      </c>
      <c r="Y647" s="77">
        <f>X647/offset(X647,'Parameters &amp; Main Results'!$B$32,0)</f>
        <v>23.23957899</v>
      </c>
      <c r="Z647" s="77">
        <f>sumproduct(X647:offset(X647,'Parameters &amp; Main Results'!$B$32-1,0) , 'Cash Flow Assist'!$P$11:offset('Cash Flow Assist'!$P$11,'Parameters &amp; Main Results'!$B$32-1,0)  )/offset(X647,'Parameters &amp; Main Results'!$B$32,0)</f>
        <v>3432.277714</v>
      </c>
      <c r="AA647" s="77">
        <f>sumproduct(X647:offset(X647,'Parameters &amp; Main Results'!$B$32-1,0),'Parameters &amp; Main Results'!$B$36:offset('Parameters &amp; Main Results'!$B$36,'Parameters &amp; Main Results'!$B$32-1,0)   )/offset(X647,'Parameters &amp; Main Results'!$B$32,0)</f>
        <v>0.5224381169</v>
      </c>
      <c r="AB647" s="167">
        <f t="shared" si="6"/>
        <v>-0.0549211209</v>
      </c>
    </row>
    <row r="648">
      <c r="A648">
        <f t="shared" si="17"/>
        <v>7</v>
      </c>
      <c r="B648">
        <f t="shared" si="18"/>
        <v>1924</v>
      </c>
      <c r="C648" s="77">
        <f t="shared" si="3"/>
        <v>1924.5</v>
      </c>
      <c r="D648" s="159">
        <f t="shared" si="356"/>
        <v>8979</v>
      </c>
      <c r="E648" s="162">
        <v>17.1</v>
      </c>
      <c r="F648" s="163">
        <v>2884.2502</v>
      </c>
      <c r="G648" s="163">
        <v>732.9754</v>
      </c>
      <c r="H648" s="163">
        <v>1512.32409761</v>
      </c>
      <c r="I648" s="163">
        <v>2884.2502</v>
      </c>
      <c r="J648" s="163">
        <v>17.1</v>
      </c>
      <c r="K648" s="163">
        <v>17.1</v>
      </c>
      <c r="L648" s="163">
        <v>20.67</v>
      </c>
      <c r="M648" s="164">
        <v>8.63368233</v>
      </c>
      <c r="N648" s="19">
        <f t="shared" ref="N648:T648" si="649">F648/F647/$E648*$E647-1</f>
        <v>0.04282277043</v>
      </c>
      <c r="O648" s="19">
        <f t="shared" si="649"/>
        <v>0.0006852526841</v>
      </c>
      <c r="P648" s="19">
        <f t="shared" si="649"/>
        <v>-0.002252436647</v>
      </c>
      <c r="Q648" s="19">
        <f t="shared" si="649"/>
        <v>0.04282277043</v>
      </c>
      <c r="R648" s="19">
        <f t="shared" si="649"/>
        <v>0</v>
      </c>
      <c r="S648" s="19">
        <f t="shared" si="649"/>
        <v>0</v>
      </c>
      <c r="T648" s="19">
        <f t="shared" si="649"/>
        <v>-0.005847953216</v>
      </c>
      <c r="U648" s="166">
        <v>0.0</v>
      </c>
      <c r="V648" s="166">
        <v>0.0</v>
      </c>
      <c r="W648" s="19">
        <f t="array" ref="W648">mmult(N648:T648,'Parameters &amp; Main Results'!$B$6:$B$12)-'Parameters &amp; Main Results'!$B$16/12+mmult(U648:V648,'Parameters &amp; Main Results'!$B$14:$B$15)</f>
        <v>0.03224672433</v>
      </c>
      <c r="X648" s="77">
        <f t="shared" si="5"/>
        <v>3450.580742</v>
      </c>
      <c r="Y648" s="77">
        <f>X648/offset(X648,'Parameters &amp; Main Results'!$B$32,0)</f>
        <v>22.85646648</v>
      </c>
      <c r="Z648" s="77">
        <f>sumproduct(X648:offset(X648,'Parameters &amp; Main Results'!$B$32-1,0) , 'Cash Flow Assist'!$P$11:offset('Cash Flow Assist'!$P$11,'Parameters &amp; Main Results'!$B$32-1,0)  )/offset(X648,'Parameters &amp; Main Results'!$B$32,0)</f>
        <v>3471.335297</v>
      </c>
      <c r="AA648" s="77">
        <f>sumproduct(X648:offset(X648,'Parameters &amp; Main Results'!$B$32-1,0),'Parameters &amp; Main Results'!$B$36:offset('Parameters &amp; Main Results'!$B$36,'Parameters &amp; Main Results'!$B$32-1,0)   )/offset(X648,'Parameters &amp; Main Results'!$B$32,0)</f>
        <v>0.5277584999</v>
      </c>
      <c r="AB648" s="167">
        <f t="shared" si="6"/>
        <v>-0.01445022502</v>
      </c>
    </row>
    <row r="649">
      <c r="A649">
        <f t="shared" si="17"/>
        <v>8</v>
      </c>
      <c r="B649">
        <f t="shared" si="18"/>
        <v>1924</v>
      </c>
      <c r="C649" s="77">
        <f t="shared" si="3"/>
        <v>1924.583333</v>
      </c>
      <c r="D649" s="159">
        <f t="shared" si="356"/>
        <v>9010</v>
      </c>
      <c r="E649" s="162">
        <v>17.0</v>
      </c>
      <c r="F649" s="163">
        <v>2912.3867</v>
      </c>
      <c r="G649" s="163">
        <v>737.1716</v>
      </c>
      <c r="H649" s="163">
        <v>1517.79366976</v>
      </c>
      <c r="I649" s="163">
        <v>2912.3867</v>
      </c>
      <c r="J649" s="163">
        <v>17.0</v>
      </c>
      <c r="K649" s="163">
        <v>17.0</v>
      </c>
      <c r="L649" s="163">
        <v>20.67</v>
      </c>
      <c r="M649" s="164">
        <v>8.72945843</v>
      </c>
      <c r="N649" s="19">
        <f t="shared" ref="N649:T649" si="650">F649/F648/$E649*$E648-1</f>
        <v>0.01569495825</v>
      </c>
      <c r="O649" s="19">
        <f t="shared" si="650"/>
        <v>0.01164091391</v>
      </c>
      <c r="P649" s="19">
        <f t="shared" si="650"/>
        <v>0.009520294116</v>
      </c>
      <c r="Q649" s="19">
        <f t="shared" si="650"/>
        <v>0.01569495825</v>
      </c>
      <c r="R649" s="19">
        <f t="shared" si="650"/>
        <v>0</v>
      </c>
      <c r="S649" s="19">
        <f t="shared" si="650"/>
        <v>0</v>
      </c>
      <c r="T649" s="19">
        <f t="shared" si="650"/>
        <v>0.005882352941</v>
      </c>
      <c r="U649" s="166">
        <v>0.0</v>
      </c>
      <c r="V649" s="166">
        <v>0.0</v>
      </c>
      <c r="W649" s="19">
        <f t="array" ref="W649">mmult(N649:T649,'Parameters &amp; Main Results'!$B$6:$B$12)-'Parameters &amp; Main Results'!$B$16/12+mmult(U649:V649,'Parameters &amp; Main Results'!$B$14:$B$15)</f>
        <v>0.0146397805</v>
      </c>
      <c r="X649" s="77">
        <f t="shared" si="5"/>
        <v>3342.786817</v>
      </c>
      <c r="Y649" s="77">
        <f>X649/offset(X649,'Parameters &amp; Main Results'!$B$32,0)</f>
        <v>22.20519669</v>
      </c>
      <c r="Z649" s="77">
        <f>sumproduct(X649:offset(X649,'Parameters &amp; Main Results'!$B$32-1,0) , 'Cash Flow Assist'!$P$11:offset('Cash Flow Assist'!$P$11,'Parameters &amp; Main Results'!$B$32-1,0)  )/offset(X649,'Parameters &amp; Main Results'!$B$32,0)</f>
        <v>3459.25463</v>
      </c>
      <c r="AA649" s="77">
        <f>sumproduct(X649:offset(X649,'Parameters &amp; Main Results'!$B$32-1,0),'Parameters &amp; Main Results'!$B$36:offset('Parameters &amp; Main Results'!$B$36,'Parameters &amp; Main Results'!$B$32-1,0)   )/offset(X649,'Parameters &amp; Main Results'!$B$32,0)</f>
        <v>0.5251601177</v>
      </c>
      <c r="AB649" s="167">
        <f t="shared" si="6"/>
        <v>0</v>
      </c>
    </row>
    <row r="650">
      <c r="A650">
        <f t="shared" si="17"/>
        <v>9</v>
      </c>
      <c r="B650">
        <f t="shared" si="18"/>
        <v>1924</v>
      </c>
      <c r="C650" s="77">
        <f t="shared" si="3"/>
        <v>1924.666667</v>
      </c>
      <c r="D650" s="159">
        <f t="shared" si="356"/>
        <v>9040</v>
      </c>
      <c r="E650" s="162">
        <v>17.1</v>
      </c>
      <c r="F650" s="163">
        <v>2929.5729</v>
      </c>
      <c r="G650" s="163">
        <v>738.9745</v>
      </c>
      <c r="H650" s="163">
        <v>1523.28302353</v>
      </c>
      <c r="I650" s="163">
        <v>2929.5729</v>
      </c>
      <c r="J650" s="163">
        <v>17.1</v>
      </c>
      <c r="K650" s="163">
        <v>17.1</v>
      </c>
      <c r="L650" s="163">
        <v>20.67</v>
      </c>
      <c r="M650" s="164">
        <v>8.61163664</v>
      </c>
      <c r="N650" s="19">
        <f t="shared" ref="N650:T650" si="651">F650/F649/$E650*$E649-1</f>
        <v>0.00001860835886</v>
      </c>
      <c r="O650" s="19">
        <f t="shared" si="651"/>
        <v>-0.003416556341</v>
      </c>
      <c r="P650" s="19">
        <f t="shared" si="651"/>
        <v>-0.002252436649</v>
      </c>
      <c r="Q650" s="19">
        <f t="shared" si="651"/>
        <v>0.00001860835886</v>
      </c>
      <c r="R650" s="19">
        <f t="shared" si="651"/>
        <v>0</v>
      </c>
      <c r="S650" s="19">
        <f t="shared" si="651"/>
        <v>0</v>
      </c>
      <c r="T650" s="19">
        <f t="shared" si="651"/>
        <v>-0.005847953216</v>
      </c>
      <c r="U650" s="166">
        <v>0.0</v>
      </c>
      <c r="V650" s="166">
        <v>0.0</v>
      </c>
      <c r="W650" s="19">
        <f t="array" ref="W650">mmult(N650:T650,'Parameters &amp; Main Results'!$B$6:$B$12)-'Parameters &amp; Main Results'!$B$16/12+mmult(U650:V650,'Parameters &amp; Main Results'!$B$14:$B$15)</f>
        <v>-0.0008818494827</v>
      </c>
      <c r="X650" s="77">
        <f t="shared" si="5"/>
        <v>3294.555251</v>
      </c>
      <c r="Y650" s="77">
        <f>X650/offset(X650,'Parameters &amp; Main Results'!$B$32,0)</f>
        <v>23.72358196</v>
      </c>
      <c r="Z650" s="77">
        <f>sumproduct(X650:offset(X650,'Parameters &amp; Main Results'!$B$32-1,0) , 'Cash Flow Assist'!$P$11:offset('Cash Flow Assist'!$P$11,'Parameters &amp; Main Results'!$B$32-1,0)  )/offset(X650,'Parameters &amp; Main Results'!$B$32,0)</f>
        <v>3726.91631</v>
      </c>
      <c r="AA650" s="77">
        <f>sumproduct(X650:offset(X650,'Parameters &amp; Main Results'!$B$32-1,0),'Parameters &amp; Main Results'!$B$36:offset('Parameters &amp; Main Results'!$B$36,'Parameters &amp; Main Results'!$B$32-1,0)   )/offset(X650,'Parameters &amp; Main Results'!$B$32,0)</f>
        <v>0.5650928634</v>
      </c>
      <c r="AB650" s="167">
        <f t="shared" si="6"/>
        <v>0</v>
      </c>
    </row>
    <row r="651">
      <c r="A651">
        <f t="shared" si="17"/>
        <v>10</v>
      </c>
      <c r="B651">
        <f t="shared" si="18"/>
        <v>1924</v>
      </c>
      <c r="C651" s="77">
        <f t="shared" si="3"/>
        <v>1924.75</v>
      </c>
      <c r="D651" s="159">
        <f t="shared" si="356"/>
        <v>9071</v>
      </c>
      <c r="E651" s="162">
        <v>17.2</v>
      </c>
      <c r="F651" s="163">
        <v>2917.197</v>
      </c>
      <c r="G651" s="163">
        <v>744.3992</v>
      </c>
      <c r="H651" s="163">
        <v>1528.79223047</v>
      </c>
      <c r="I651" s="163">
        <v>2917.197</v>
      </c>
      <c r="J651" s="163">
        <v>17.2</v>
      </c>
      <c r="K651" s="163">
        <v>17.2</v>
      </c>
      <c r="L651" s="163">
        <v>20.67</v>
      </c>
      <c r="M651" s="164">
        <v>8.59249175</v>
      </c>
      <c r="N651" s="19">
        <f t="shared" ref="N651:T651" si="652">F651/F650/$E651*$E650-1</f>
        <v>-0.01001386505</v>
      </c>
      <c r="O651" s="19">
        <f t="shared" si="652"/>
        <v>0.001484215862</v>
      </c>
      <c r="P651" s="19">
        <f t="shared" si="652"/>
        <v>-0.00221831395</v>
      </c>
      <c r="Q651" s="19">
        <f t="shared" si="652"/>
        <v>-0.01001386505</v>
      </c>
      <c r="R651" s="19">
        <f t="shared" si="652"/>
        <v>0</v>
      </c>
      <c r="S651" s="19">
        <f t="shared" si="652"/>
        <v>0</v>
      </c>
      <c r="T651" s="19">
        <f t="shared" si="652"/>
        <v>-0.005813953488</v>
      </c>
      <c r="U651" s="166">
        <v>0.0</v>
      </c>
      <c r="V651" s="166">
        <v>0.0</v>
      </c>
      <c r="W651" s="19">
        <f t="array" ref="W651">mmult(N651:T651,'Parameters &amp; Main Results'!$B$6:$B$12)-'Parameters &amp; Main Results'!$B$16/12+mmult(U651:V651,'Parameters &amp; Main Results'!$B$14:$B$15)</f>
        <v>-0.007181011489</v>
      </c>
      <c r="X651" s="77">
        <f t="shared" si="5"/>
        <v>3297.463117</v>
      </c>
      <c r="Y651" s="77">
        <f>X651/offset(X651,'Parameters &amp; Main Results'!$B$32,0)</f>
        <v>23.84978407</v>
      </c>
      <c r="Z651" s="77">
        <f>sumproduct(X651:offset(X651,'Parameters &amp; Main Results'!$B$32-1,0) , 'Cash Flow Assist'!$P$11:offset('Cash Flow Assist'!$P$11,'Parameters &amp; Main Results'!$B$32-1,0)  )/offset(X651,'Parameters &amp; Main Results'!$B$32,0)</f>
        <v>3720.613969</v>
      </c>
      <c r="AA651" s="77">
        <f>sumproduct(X651:offset(X651,'Parameters &amp; Main Results'!$B$32-1,0),'Parameters &amp; Main Results'!$B$36:offset('Parameters &amp; Main Results'!$B$36,'Parameters &amp; Main Results'!$B$32-1,0)   )/offset(X651,'Parameters &amp; Main Results'!$B$32,0)</f>
        <v>0.5634951366</v>
      </c>
      <c r="AB651" s="167">
        <f t="shared" si="6"/>
        <v>-0.01001386505</v>
      </c>
    </row>
    <row r="652">
      <c r="A652">
        <f t="shared" si="17"/>
        <v>11</v>
      </c>
      <c r="B652">
        <f t="shared" si="18"/>
        <v>1924</v>
      </c>
      <c r="C652" s="77">
        <f t="shared" si="3"/>
        <v>1924.833333</v>
      </c>
      <c r="D652" s="159">
        <f t="shared" si="356"/>
        <v>9101</v>
      </c>
      <c r="E652" s="162">
        <v>17.2</v>
      </c>
      <c r="F652" s="163">
        <v>3132.4682</v>
      </c>
      <c r="G652" s="163">
        <v>744.9859</v>
      </c>
      <c r="H652" s="163">
        <v>1534.32136237</v>
      </c>
      <c r="I652" s="163">
        <v>3132.4682</v>
      </c>
      <c r="J652" s="163">
        <v>17.2</v>
      </c>
      <c r="K652" s="163">
        <v>17.2</v>
      </c>
      <c r="L652" s="163">
        <v>20.67</v>
      </c>
      <c r="M652" s="164">
        <v>9.17682919</v>
      </c>
      <c r="N652" s="19">
        <f t="shared" ref="N652:T652" si="653">F652/F651/$E652*$E651-1</f>
        <v>0.07379385074</v>
      </c>
      <c r="O652" s="19">
        <f t="shared" si="653"/>
        <v>0.0007881523785</v>
      </c>
      <c r="P652" s="19">
        <f t="shared" si="653"/>
        <v>0.003616666667</v>
      </c>
      <c r="Q652" s="19">
        <f t="shared" si="653"/>
        <v>0.07379385074</v>
      </c>
      <c r="R652" s="19">
        <f t="shared" si="653"/>
        <v>0</v>
      </c>
      <c r="S652" s="19">
        <f t="shared" si="653"/>
        <v>0</v>
      </c>
      <c r="T652" s="19">
        <f t="shared" si="653"/>
        <v>0</v>
      </c>
      <c r="U652" s="166">
        <v>0.0</v>
      </c>
      <c r="V652" s="166">
        <v>0.0</v>
      </c>
      <c r="W652" s="19">
        <f t="array" ref="W652">mmult(N652:T652,'Parameters &amp; Main Results'!$B$6:$B$12)-'Parameters &amp; Main Results'!$B$16/12+mmult(U652:V652,'Parameters &amp; Main Results'!$B$14:$B$15)</f>
        <v>0.05550075948</v>
      </c>
      <c r="X652" s="77">
        <f t="shared" si="5"/>
        <v>3321.313507</v>
      </c>
      <c r="Y652" s="77">
        <f>X652/offset(X652,'Parameters &amp; Main Results'!$B$32,0)</f>
        <v>24.29481233</v>
      </c>
      <c r="Z652" s="77">
        <f>sumproduct(X652:offset(X652,'Parameters &amp; Main Results'!$B$32-1,0) , 'Cash Flow Assist'!$P$11:offset('Cash Flow Assist'!$P$11,'Parameters &amp; Main Results'!$B$32-1,0)  )/offset(X652,'Parameters &amp; Main Results'!$B$32,0)</f>
        <v>3739.713945</v>
      </c>
      <c r="AA652" s="77">
        <f>sumproduct(X652:offset(X652,'Parameters &amp; Main Results'!$B$32-1,0),'Parameters &amp; Main Results'!$B$36:offset('Parameters &amp; Main Results'!$B$36,'Parameters &amp; Main Results'!$B$32-1,0)   )/offset(X652,'Parameters &amp; Main Results'!$B$32,0)</f>
        <v>0.5658015016</v>
      </c>
      <c r="AB652" s="167">
        <f t="shared" si="6"/>
        <v>0</v>
      </c>
    </row>
    <row r="653">
      <c r="A653">
        <f t="shared" si="17"/>
        <v>12</v>
      </c>
      <c r="B653">
        <f t="shared" si="18"/>
        <v>1924</v>
      </c>
      <c r="C653" s="77">
        <f t="shared" si="3"/>
        <v>1924.916667</v>
      </c>
      <c r="D653" s="159">
        <f t="shared" si="356"/>
        <v>9132</v>
      </c>
      <c r="E653" s="162">
        <v>17.3</v>
      </c>
      <c r="F653" s="163">
        <v>3311.2784</v>
      </c>
      <c r="G653" s="163">
        <v>743.783</v>
      </c>
      <c r="H653" s="163">
        <v>1539.87049129</v>
      </c>
      <c r="I653" s="163">
        <v>3311.2784</v>
      </c>
      <c r="J653" s="163">
        <v>17.3</v>
      </c>
      <c r="K653" s="163">
        <v>17.3</v>
      </c>
      <c r="L653" s="163">
        <v>20.67</v>
      </c>
      <c r="M653" s="164">
        <v>9.56292503</v>
      </c>
      <c r="N653" s="19">
        <f t="shared" ref="N653:T653" si="654">F653/F652/$E653*$E652-1</f>
        <v>0.05097254058</v>
      </c>
      <c r="O653" s="19">
        <f t="shared" si="654"/>
        <v>-0.00738567495</v>
      </c>
      <c r="P653" s="19">
        <f t="shared" si="654"/>
        <v>-0.002184585747</v>
      </c>
      <c r="Q653" s="19">
        <f t="shared" si="654"/>
        <v>0.05097254058</v>
      </c>
      <c r="R653" s="19">
        <f t="shared" si="654"/>
        <v>0</v>
      </c>
      <c r="S653" s="19">
        <f t="shared" si="654"/>
        <v>0</v>
      </c>
      <c r="T653" s="19">
        <f t="shared" si="654"/>
        <v>-0.005780346821</v>
      </c>
      <c r="U653" s="166">
        <v>0.0</v>
      </c>
      <c r="V653" s="166">
        <v>0.0</v>
      </c>
      <c r="W653" s="19">
        <f t="array" ref="W653">mmult(N653:T653,'Parameters &amp; Main Results'!$B$6:$B$12)-'Parameters &amp; Main Results'!$B$16/12+mmult(U653:V653,'Parameters &amp; Main Results'!$B$14:$B$15)</f>
        <v>0.03634132003</v>
      </c>
      <c r="X653" s="77">
        <f t="shared" si="5"/>
        <v>3146.670884</v>
      </c>
      <c r="Y653" s="77">
        <f>X653/offset(X653,'Parameters &amp; Main Results'!$B$32,0)</f>
        <v>22.90353442</v>
      </c>
      <c r="Z653" s="77">
        <f>sumproduct(X653:offset(X653,'Parameters &amp; Main Results'!$B$32-1,0) , 'Cash Flow Assist'!$P$11:offset('Cash Flow Assist'!$P$11,'Parameters &amp; Main Results'!$B$32-1,0)  )/offset(X653,'Parameters &amp; Main Results'!$B$32,0)</f>
        <v>3698.045033</v>
      </c>
      <c r="AA653" s="77">
        <f>sumproduct(X653:offset(X653,'Parameters &amp; Main Results'!$B$32-1,0),'Parameters &amp; Main Results'!$B$36:offset('Parameters &amp; Main Results'!$B$36,'Parameters &amp; Main Results'!$B$32-1,0)   )/offset(X653,'Parameters &amp; Main Results'!$B$32,0)</f>
        <v>0.5590986594</v>
      </c>
      <c r="AB653" s="167">
        <f t="shared" si="6"/>
        <v>0</v>
      </c>
    </row>
    <row r="654">
      <c r="A654">
        <f t="shared" si="17"/>
        <v>1</v>
      </c>
      <c r="B654">
        <f t="shared" si="18"/>
        <v>1925</v>
      </c>
      <c r="C654" s="77">
        <f t="shared" si="3"/>
        <v>1925</v>
      </c>
      <c r="D654" s="159">
        <f t="shared" si="356"/>
        <v>9163</v>
      </c>
      <c r="E654" s="162">
        <v>17.3</v>
      </c>
      <c r="F654" s="163">
        <v>3392.8182</v>
      </c>
      <c r="G654" s="163">
        <v>746.2375</v>
      </c>
      <c r="H654" s="163">
        <v>1544.83657363</v>
      </c>
      <c r="I654" s="163">
        <v>3392.8182</v>
      </c>
      <c r="J654" s="163">
        <v>17.3</v>
      </c>
      <c r="K654" s="163">
        <v>17.3</v>
      </c>
      <c r="L654" s="163">
        <v>20.67</v>
      </c>
      <c r="M654" s="164">
        <v>9.85101713</v>
      </c>
      <c r="N654" s="19">
        <f t="shared" ref="N654:T654" si="655">F654/F653/$E654*$E653-1</f>
        <v>0.02462486996</v>
      </c>
      <c r="O654" s="19">
        <f t="shared" si="655"/>
        <v>0.003300021646</v>
      </c>
      <c r="P654" s="19">
        <f t="shared" si="655"/>
        <v>0.003225000004</v>
      </c>
      <c r="Q654" s="19">
        <f t="shared" si="655"/>
        <v>0.02462486996</v>
      </c>
      <c r="R654" s="19">
        <f t="shared" si="655"/>
        <v>0</v>
      </c>
      <c r="S654" s="19">
        <f t="shared" si="655"/>
        <v>0</v>
      </c>
      <c r="T654" s="19">
        <f t="shared" si="655"/>
        <v>0</v>
      </c>
      <c r="U654" s="166">
        <v>0.0</v>
      </c>
      <c r="V654" s="166">
        <v>0.0</v>
      </c>
      <c r="W654" s="19">
        <f t="array" ref="W654">mmult(N654:T654,'Parameters &amp; Main Results'!$B$6:$B$12)-'Parameters &amp; Main Results'!$B$16/12+mmult(U654:V654,'Parameters &amp; Main Results'!$B$14:$B$15)</f>
        <v>0.01925199121</v>
      </c>
      <c r="X654" s="77">
        <f t="shared" si="5"/>
        <v>3036.326761</v>
      </c>
      <c r="Y654" s="77">
        <f>X654/offset(X654,'Parameters &amp; Main Results'!$B$32,0)</f>
        <v>22.55391156</v>
      </c>
      <c r="Z654" s="77">
        <f>sumproduct(X654:offset(X654,'Parameters &amp; Main Results'!$B$32-1,0) , 'Cash Flow Assist'!$P$11:offset('Cash Flow Assist'!$P$11,'Parameters &amp; Main Results'!$B$32-1,0)  )/offset(X654,'Parameters &amp; Main Results'!$B$32,0)</f>
        <v>3751.581625</v>
      </c>
      <c r="AA654" s="77">
        <f>sumproduct(X654:offset(X654,'Parameters &amp; Main Results'!$B$32-1,0),'Parameters &amp; Main Results'!$B$36:offset('Parameters &amp; Main Results'!$B$36,'Parameters &amp; Main Results'!$B$32-1,0)   )/offset(X654,'Parameters &amp; Main Results'!$B$32,0)</f>
        <v>0.5665627579</v>
      </c>
      <c r="AB654" s="167">
        <f t="shared" si="6"/>
        <v>0</v>
      </c>
    </row>
    <row r="655">
      <c r="A655">
        <f t="shared" si="17"/>
        <v>2</v>
      </c>
      <c r="B655">
        <f t="shared" si="18"/>
        <v>1925</v>
      </c>
      <c r="C655" s="77">
        <f t="shared" si="3"/>
        <v>1925.083333</v>
      </c>
      <c r="D655" s="159">
        <f t="shared" si="356"/>
        <v>9191</v>
      </c>
      <c r="E655" s="162">
        <v>17.2</v>
      </c>
      <c r="F655" s="163">
        <v>3437.1297</v>
      </c>
      <c r="G655" s="163">
        <v>749.3066</v>
      </c>
      <c r="H655" s="163">
        <v>1549.81867158</v>
      </c>
      <c r="I655" s="163">
        <v>3437.1297</v>
      </c>
      <c r="J655" s="163">
        <v>17.2</v>
      </c>
      <c r="K655" s="163">
        <v>17.2</v>
      </c>
      <c r="L655" s="163">
        <v>20.67</v>
      </c>
      <c r="M655" s="164">
        <v>9.9397083</v>
      </c>
      <c r="N655" s="19">
        <f t="shared" ref="N655:T655" si="656">F655/F654/$E655*$E654-1</f>
        <v>0.01895026742</v>
      </c>
      <c r="O655" s="19">
        <f t="shared" si="656"/>
        <v>0.009950630625</v>
      </c>
      <c r="P655" s="19">
        <f t="shared" si="656"/>
        <v>0.009057703488</v>
      </c>
      <c r="Q655" s="19">
        <f t="shared" si="656"/>
        <v>0.01895026742</v>
      </c>
      <c r="R655" s="19">
        <f t="shared" si="656"/>
        <v>0</v>
      </c>
      <c r="S655" s="19">
        <f t="shared" si="656"/>
        <v>0</v>
      </c>
      <c r="T655" s="19">
        <f t="shared" si="656"/>
        <v>0.005813953488</v>
      </c>
      <c r="U655" s="166">
        <v>0.0</v>
      </c>
      <c r="V655" s="166">
        <v>0.0</v>
      </c>
      <c r="W655" s="19">
        <f t="array" ref="W655">mmult(N655:T655,'Parameters &amp; Main Results'!$B$6:$B$12)-'Parameters &amp; Main Results'!$B$16/12+mmult(U655:V655,'Parameters &amp; Main Results'!$B$14:$B$15)</f>
        <v>0.01665869156</v>
      </c>
      <c r="X655" s="77">
        <f t="shared" si="5"/>
        <v>2978.97555</v>
      </c>
      <c r="Y655" s="77">
        <f>X655/offset(X655,'Parameters &amp; Main Results'!$B$32,0)</f>
        <v>23.5515371</v>
      </c>
      <c r="Z655" s="77">
        <f>sumproduct(X655:offset(X655,'Parameters &amp; Main Results'!$B$32-1,0) , 'Cash Flow Assist'!$P$11:offset('Cash Flow Assist'!$P$11,'Parameters &amp; Main Results'!$B$32-1,0)  )/offset(X655,'Parameters &amp; Main Results'!$B$32,0)</f>
        <v>3970.004608</v>
      </c>
      <c r="AA655" s="77">
        <f>sumproduct(X655:offset(X655,'Parameters &amp; Main Results'!$B$32-1,0),'Parameters &amp; Main Results'!$B$36:offset('Parameters &amp; Main Results'!$B$36,'Parameters &amp; Main Results'!$B$32-1,0)   )/offset(X655,'Parameters &amp; Main Results'!$B$32,0)</f>
        <v>0.5989213294</v>
      </c>
      <c r="AB655" s="167">
        <f t="shared" si="6"/>
        <v>0</v>
      </c>
    </row>
    <row r="656">
      <c r="A656">
        <f t="shared" si="17"/>
        <v>3</v>
      </c>
      <c r="B656">
        <f t="shared" si="18"/>
        <v>1925</v>
      </c>
      <c r="C656" s="77">
        <f t="shared" si="3"/>
        <v>1925.166667</v>
      </c>
      <c r="D656" s="159">
        <f t="shared" si="356"/>
        <v>9222</v>
      </c>
      <c r="E656" s="162">
        <v>17.3</v>
      </c>
      <c r="F656" s="163">
        <v>3223.1661</v>
      </c>
      <c r="G656" s="163">
        <v>751.1645</v>
      </c>
      <c r="H656" s="163">
        <v>1554.81683679</v>
      </c>
      <c r="I656" s="163">
        <v>3223.1661</v>
      </c>
      <c r="J656" s="163">
        <v>17.3</v>
      </c>
      <c r="K656" s="163">
        <v>17.3</v>
      </c>
      <c r="L656" s="163">
        <v>20.67</v>
      </c>
      <c r="M656" s="164">
        <v>9.43068116</v>
      </c>
      <c r="N656" s="19">
        <f t="shared" ref="N656:T656" si="657">F656/F655/$E656*$E655-1</f>
        <v>-0.06767117863</v>
      </c>
      <c r="O656" s="19">
        <f t="shared" si="657"/>
        <v>-0.003315186773</v>
      </c>
      <c r="P656" s="19">
        <f t="shared" si="657"/>
        <v>-0.002573988443</v>
      </c>
      <c r="Q656" s="19">
        <f t="shared" si="657"/>
        <v>-0.06767117863</v>
      </c>
      <c r="R656" s="19">
        <f t="shared" si="657"/>
        <v>0</v>
      </c>
      <c r="S656" s="19">
        <f t="shared" si="657"/>
        <v>0</v>
      </c>
      <c r="T656" s="19">
        <f t="shared" si="657"/>
        <v>-0.005780346821</v>
      </c>
      <c r="U656" s="166">
        <v>0.0</v>
      </c>
      <c r="V656" s="166">
        <v>0.0</v>
      </c>
      <c r="W656" s="19">
        <f t="array" ref="W656">mmult(N656:T656,'Parameters &amp; Main Results'!$B$6:$B$12)-'Parameters &amp; Main Results'!$B$16/12+mmult(U656:V656,'Parameters &amp; Main Results'!$B$14:$B$15)</f>
        <v>-0.05162384734</v>
      </c>
      <c r="X656" s="77">
        <f t="shared" si="5"/>
        <v>2930.16287</v>
      </c>
      <c r="Y656" s="77">
        <f>X656/offset(X656,'Parameters &amp; Main Results'!$B$32,0)</f>
        <v>23.05308363</v>
      </c>
      <c r="Z656" s="77">
        <f>sumproduct(X656:offset(X656,'Parameters &amp; Main Results'!$B$32-1,0) , 'Cash Flow Assist'!$P$11:offset('Cash Flow Assist'!$P$11,'Parameters &amp; Main Results'!$B$32-1,0)  )/offset(X656,'Parameters &amp; Main Results'!$B$32,0)</f>
        <v>3928.275355</v>
      </c>
      <c r="AA656" s="77">
        <f>sumproduct(X656:offset(X656,'Parameters &amp; Main Results'!$B$32-1,0),'Parameters &amp; Main Results'!$B$36:offset('Parameters &amp; Main Results'!$B$36,'Parameters &amp; Main Results'!$B$32-1,0)   )/offset(X656,'Parameters &amp; Main Results'!$B$32,0)</f>
        <v>0.5920524433</v>
      </c>
      <c r="AB656" s="167">
        <f t="shared" si="6"/>
        <v>-0.06767117863</v>
      </c>
    </row>
    <row r="657">
      <c r="A657">
        <f t="shared" si="17"/>
        <v>4</v>
      </c>
      <c r="B657">
        <f t="shared" si="18"/>
        <v>1925</v>
      </c>
      <c r="C657" s="77">
        <f t="shared" si="3"/>
        <v>1925.25</v>
      </c>
      <c r="D657" s="159">
        <f t="shared" si="356"/>
        <v>9252</v>
      </c>
      <c r="E657" s="162">
        <v>17.2</v>
      </c>
      <c r="F657" s="163">
        <v>3336.7089</v>
      </c>
      <c r="G657" s="163">
        <v>755.4768</v>
      </c>
      <c r="H657" s="163">
        <v>1559.83112109</v>
      </c>
      <c r="I657" s="163">
        <v>3336.7089</v>
      </c>
      <c r="J657" s="163">
        <v>17.2</v>
      </c>
      <c r="K657" s="163">
        <v>17.2</v>
      </c>
      <c r="L657" s="163">
        <v>20.67</v>
      </c>
      <c r="M657" s="164">
        <v>9.64139268</v>
      </c>
      <c r="N657" s="19">
        <f t="shared" ref="N657:T657" si="658">F657/F656/$E657*$E656-1</f>
        <v>0.04124586392</v>
      </c>
      <c r="O657" s="19">
        <f t="shared" si="658"/>
        <v>0.0115881501</v>
      </c>
      <c r="P657" s="19">
        <f t="shared" si="658"/>
        <v>0.009057703489</v>
      </c>
      <c r="Q657" s="19">
        <f t="shared" si="658"/>
        <v>0.04124586392</v>
      </c>
      <c r="R657" s="19">
        <f t="shared" si="658"/>
        <v>0</v>
      </c>
      <c r="S657" s="19">
        <f t="shared" si="658"/>
        <v>0</v>
      </c>
      <c r="T657" s="19">
        <f t="shared" si="658"/>
        <v>0.005813953488</v>
      </c>
      <c r="U657" s="166">
        <v>0.0</v>
      </c>
      <c r="V657" s="166">
        <v>0.0</v>
      </c>
      <c r="W657" s="19">
        <f t="array" ref="W657">mmult(N657:T657,'Parameters &amp; Main Results'!$B$6:$B$12)-'Parameters &amp; Main Results'!$B$16/12+mmult(U657:V657,'Parameters &amp; Main Results'!$B$14:$B$15)</f>
        <v>0.0337897688</v>
      </c>
      <c r="X657" s="77">
        <f t="shared" si="5"/>
        <v>3089.66317</v>
      </c>
      <c r="Y657" s="77">
        <f>X657/offset(X657,'Parameters &amp; Main Results'!$B$32,0)</f>
        <v>24.35759184</v>
      </c>
      <c r="Z657" s="77">
        <f>sumproduct(X657:offset(X657,'Parameters &amp; Main Results'!$B$32-1,0) , 'Cash Flow Assist'!$P$11:offset('Cash Flow Assist'!$P$11,'Parameters &amp; Main Results'!$B$32-1,0)  )/offset(X657,'Parameters &amp; Main Results'!$B$32,0)</f>
        <v>3914.198984</v>
      </c>
      <c r="AA657" s="77">
        <f>sumproduct(X657:offset(X657,'Parameters &amp; Main Results'!$B$32-1,0),'Parameters &amp; Main Results'!$B$36:offset('Parameters &amp; Main Results'!$B$36,'Parameters &amp; Main Results'!$B$32-1,0)   )/offset(X657,'Parameters &amp; Main Results'!$B$32,0)</f>
        <v>0.5893181082</v>
      </c>
      <c r="AB657" s="167">
        <f t="shared" si="6"/>
        <v>-0.02921647094</v>
      </c>
    </row>
    <row r="658">
      <c r="A658">
        <f t="shared" si="17"/>
        <v>5</v>
      </c>
      <c r="B658">
        <f t="shared" si="18"/>
        <v>1925</v>
      </c>
      <c r="C658" s="77">
        <f t="shared" si="3"/>
        <v>1925.333333</v>
      </c>
      <c r="D658" s="159">
        <f t="shared" si="356"/>
        <v>9283</v>
      </c>
      <c r="E658" s="162">
        <v>17.3</v>
      </c>
      <c r="F658" s="163">
        <v>3523.7813</v>
      </c>
      <c r="G658" s="163">
        <v>761.6457</v>
      </c>
      <c r="H658" s="163">
        <v>1564.86157646</v>
      </c>
      <c r="I658" s="163">
        <v>3523.7813</v>
      </c>
      <c r="J658" s="163">
        <v>17.3</v>
      </c>
      <c r="K658" s="163">
        <v>17.3</v>
      </c>
      <c r="L658" s="163">
        <v>20.67</v>
      </c>
      <c r="M658" s="164">
        <v>9.89241101</v>
      </c>
      <c r="N658" s="19">
        <f t="shared" ref="N658:T658" si="659">F658/F657/$E658*$E657-1</f>
        <v>0.04996052307</v>
      </c>
      <c r="O658" s="19">
        <f t="shared" si="659"/>
        <v>0.002338025072</v>
      </c>
      <c r="P658" s="19">
        <f t="shared" si="659"/>
        <v>-0.002573988436</v>
      </c>
      <c r="Q658" s="19">
        <f t="shared" si="659"/>
        <v>0.04996052307</v>
      </c>
      <c r="R658" s="19">
        <f t="shared" si="659"/>
        <v>0</v>
      </c>
      <c r="S658" s="19">
        <f t="shared" si="659"/>
        <v>0</v>
      </c>
      <c r="T658" s="19">
        <f t="shared" si="659"/>
        <v>-0.005780346821</v>
      </c>
      <c r="U658" s="166">
        <v>0.0</v>
      </c>
      <c r="V658" s="166">
        <v>0.0</v>
      </c>
      <c r="W658" s="19">
        <f t="array" ref="W658">mmult(N658:T658,'Parameters &amp; Main Results'!$B$6:$B$12)-'Parameters &amp; Main Results'!$B$16/12+mmult(U658:V658,'Parameters &amp; Main Results'!$B$14:$B$15)</f>
        <v>0.0380132319</v>
      </c>
      <c r="X658" s="77">
        <f t="shared" si="5"/>
        <v>2988.676483</v>
      </c>
      <c r="Y658" s="77">
        <f>X658/offset(X658,'Parameters &amp; Main Results'!$B$32,0)</f>
        <v>23.63888254</v>
      </c>
      <c r="Z658" s="77">
        <f>sumproduct(X658:offset(X658,'Parameters &amp; Main Results'!$B$32-1,0) , 'Cash Flow Assist'!$P$11:offset('Cash Flow Assist'!$P$11,'Parameters &amp; Main Results'!$B$32-1,0)  )/offset(X658,'Parameters &amp; Main Results'!$B$32,0)</f>
        <v>3903.62734</v>
      </c>
      <c r="AA658" s="77">
        <f>sumproduct(X658:offset(X658,'Parameters &amp; Main Results'!$B$32-1,0),'Parameters &amp; Main Results'!$B$36:offset('Parameters &amp; Main Results'!$B$36,'Parameters &amp; Main Results'!$B$32-1,0)   )/offset(X658,'Parameters &amp; Main Results'!$B$32,0)</f>
        <v>0.5873228966</v>
      </c>
      <c r="AB658" s="167">
        <f t="shared" si="6"/>
        <v>0</v>
      </c>
    </row>
    <row r="659">
      <c r="A659">
        <f t="shared" si="17"/>
        <v>6</v>
      </c>
      <c r="B659">
        <f t="shared" si="18"/>
        <v>1925</v>
      </c>
      <c r="C659" s="77">
        <f t="shared" si="3"/>
        <v>1925.416667</v>
      </c>
      <c r="D659" s="159">
        <f t="shared" si="356"/>
        <v>9313</v>
      </c>
      <c r="E659" s="162">
        <v>17.5</v>
      </c>
      <c r="F659" s="163">
        <v>3554.0008</v>
      </c>
      <c r="G659" s="163">
        <v>769.0776</v>
      </c>
      <c r="H659" s="163">
        <v>1569.90825504</v>
      </c>
      <c r="I659" s="163">
        <v>3554.0008</v>
      </c>
      <c r="J659" s="163">
        <v>17.5</v>
      </c>
      <c r="K659" s="163">
        <v>17.5</v>
      </c>
      <c r="L659" s="163">
        <v>20.67</v>
      </c>
      <c r="M659" s="164">
        <v>9.94578107</v>
      </c>
      <c r="N659" s="19">
        <f t="shared" ref="N659:T659" si="660">F659/F658/$E659*$E658-1</f>
        <v>-0.002950708661</v>
      </c>
      <c r="O659" s="19">
        <f t="shared" si="660"/>
        <v>-0.0017824013</v>
      </c>
      <c r="P659" s="19">
        <f t="shared" si="660"/>
        <v>-0.008240428574</v>
      </c>
      <c r="Q659" s="19">
        <f t="shared" si="660"/>
        <v>-0.002950708661</v>
      </c>
      <c r="R659" s="19">
        <f t="shared" si="660"/>
        <v>0</v>
      </c>
      <c r="S659" s="19">
        <f t="shared" si="660"/>
        <v>0</v>
      </c>
      <c r="T659" s="19">
        <f t="shared" si="660"/>
        <v>-0.01142857143</v>
      </c>
      <c r="U659" s="166">
        <v>0.0</v>
      </c>
      <c r="V659" s="166">
        <v>0.0</v>
      </c>
      <c r="W659" s="19">
        <f t="array" ref="W659">mmult(N659:T659,'Parameters &amp; Main Results'!$B$6:$B$12)-'Parameters &amp; Main Results'!$B$16/12+mmult(U659:V659,'Parameters &amp; Main Results'!$B$14:$B$15)</f>
        <v>-0.002700298487</v>
      </c>
      <c r="X659" s="77">
        <f t="shared" si="5"/>
        <v>2879.227731</v>
      </c>
      <c r="Y659" s="77">
        <f>X659/offset(X659,'Parameters &amp; Main Results'!$B$32,0)</f>
        <v>24.16284181</v>
      </c>
      <c r="Z659" s="77">
        <f>sumproduct(X659:offset(X659,'Parameters &amp; Main Results'!$B$32-1,0) , 'Cash Flow Assist'!$P$11:offset('Cash Flow Assist'!$P$11,'Parameters &amp; Main Results'!$B$32-1,0)  )/offset(X659,'Parameters &amp; Main Results'!$B$32,0)</f>
        <v>4117.810044</v>
      </c>
      <c r="AA659" s="77">
        <f>sumproduct(X659:offset(X659,'Parameters &amp; Main Results'!$B$32-1,0),'Parameters &amp; Main Results'!$B$36:offset('Parameters &amp; Main Results'!$B$36,'Parameters &amp; Main Results'!$B$32-1,0)   )/offset(X659,'Parameters &amp; Main Results'!$B$32,0)</f>
        <v>0.6191067328</v>
      </c>
      <c r="AB659" s="167">
        <f t="shared" si="6"/>
        <v>-0.002950708661</v>
      </c>
    </row>
    <row r="660">
      <c r="A660">
        <f t="shared" si="17"/>
        <v>7</v>
      </c>
      <c r="B660">
        <f t="shared" si="18"/>
        <v>1925</v>
      </c>
      <c r="C660" s="77">
        <f t="shared" si="3"/>
        <v>1925.5</v>
      </c>
      <c r="D660" s="159">
        <f t="shared" si="356"/>
        <v>9344</v>
      </c>
      <c r="E660" s="162">
        <v>17.7</v>
      </c>
      <c r="F660" s="163">
        <v>3696.7929</v>
      </c>
      <c r="G660" s="163">
        <v>771.5066</v>
      </c>
      <c r="H660" s="163">
        <v>1574.97120916</v>
      </c>
      <c r="I660" s="163">
        <v>3696.7929</v>
      </c>
      <c r="J660" s="163">
        <v>17.7</v>
      </c>
      <c r="K660" s="163">
        <v>17.7</v>
      </c>
      <c r="L660" s="163">
        <v>20.67</v>
      </c>
      <c r="M660" s="164">
        <v>10.00097736</v>
      </c>
      <c r="N660" s="19">
        <f t="shared" ref="N660:T660" si="661">F660/F659/$E660*$E659-1</f>
        <v>0.02842442489</v>
      </c>
      <c r="O660" s="19">
        <f t="shared" si="661"/>
        <v>-0.008176793474</v>
      </c>
      <c r="P660" s="19">
        <f t="shared" si="661"/>
        <v>-0.008110875708</v>
      </c>
      <c r="Q660" s="19">
        <f t="shared" si="661"/>
        <v>0.02842442489</v>
      </c>
      <c r="R660" s="19">
        <f t="shared" si="661"/>
        <v>0</v>
      </c>
      <c r="S660" s="19">
        <f t="shared" si="661"/>
        <v>0</v>
      </c>
      <c r="T660" s="19">
        <f t="shared" si="661"/>
        <v>-0.01129943503</v>
      </c>
      <c r="U660" s="166">
        <v>0.0</v>
      </c>
      <c r="V660" s="166">
        <v>0.0</v>
      </c>
      <c r="W660" s="19">
        <f t="array" ref="W660">mmult(N660:T660,'Parameters &amp; Main Results'!$B$6:$B$12)-'Parameters &amp; Main Results'!$B$16/12+mmult(U660:V660,'Parameters &amp; Main Results'!$B$14:$B$15)</f>
        <v>0.01923245364</v>
      </c>
      <c r="X660" s="77">
        <f t="shared" si="5"/>
        <v>2887.023557</v>
      </c>
      <c r="Y660" s="77">
        <f>X660/offset(X660,'Parameters &amp; Main Results'!$B$32,0)</f>
        <v>24.50381891</v>
      </c>
      <c r="Z660" s="77">
        <f>sumproduct(X660:offset(X660,'Parameters &amp; Main Results'!$B$32-1,0) , 'Cash Flow Assist'!$P$11:offset('Cash Flow Assist'!$P$11,'Parameters &amp; Main Results'!$B$32-1,0)  )/offset(X660,'Parameters &amp; Main Results'!$B$32,0)</f>
        <v>4141.216554</v>
      </c>
      <c r="AA660" s="77">
        <f>sumproduct(X660:offset(X660,'Parameters &amp; Main Results'!$B$32-1,0),'Parameters &amp; Main Results'!$B$36:offset('Parameters &amp; Main Results'!$B$36,'Parameters &amp; Main Results'!$B$32-1,0)   )/offset(X660,'Parameters &amp; Main Results'!$B$32,0)</f>
        <v>0.6221205516</v>
      </c>
      <c r="AB660" s="167">
        <f t="shared" si="6"/>
        <v>0</v>
      </c>
    </row>
    <row r="661">
      <c r="A661">
        <f t="shared" si="17"/>
        <v>8</v>
      </c>
      <c r="B661">
        <f t="shared" si="18"/>
        <v>1925</v>
      </c>
      <c r="C661" s="77">
        <f t="shared" si="3"/>
        <v>1925.583333</v>
      </c>
      <c r="D661" s="159">
        <f t="shared" si="356"/>
        <v>9375</v>
      </c>
      <c r="E661" s="162">
        <v>17.7</v>
      </c>
      <c r="F661" s="163">
        <v>3723.8098</v>
      </c>
      <c r="G661" s="163">
        <v>770.1844</v>
      </c>
      <c r="H661" s="163">
        <v>1580.05049131</v>
      </c>
      <c r="I661" s="163">
        <v>3723.8098</v>
      </c>
      <c r="J661" s="163">
        <v>17.7</v>
      </c>
      <c r="K661" s="163">
        <v>17.7</v>
      </c>
      <c r="L661" s="163">
        <v>20.67</v>
      </c>
      <c r="M661" s="164">
        <v>10.11882744</v>
      </c>
      <c r="N661" s="19">
        <f t="shared" ref="N661:T661" si="662">F661/F660/$E661*$E660-1</f>
        <v>0.007308199494</v>
      </c>
      <c r="O661" s="19">
        <f t="shared" si="662"/>
        <v>-0.001713789616</v>
      </c>
      <c r="P661" s="19">
        <f t="shared" si="662"/>
        <v>0.003225</v>
      </c>
      <c r="Q661" s="19">
        <f t="shared" si="662"/>
        <v>0.007308199494</v>
      </c>
      <c r="R661" s="19">
        <f t="shared" si="662"/>
        <v>0</v>
      </c>
      <c r="S661" s="19">
        <f t="shared" si="662"/>
        <v>0</v>
      </c>
      <c r="T661" s="19">
        <f t="shared" si="662"/>
        <v>0</v>
      </c>
      <c r="U661" s="166">
        <v>0.0</v>
      </c>
      <c r="V661" s="166">
        <v>0.0</v>
      </c>
      <c r="W661" s="19">
        <f t="array" ref="W661">mmult(N661:T661,'Parameters &amp; Main Results'!$B$6:$B$12)-'Parameters &amp; Main Results'!$B$16/12+mmult(U661:V661,'Parameters &amp; Main Results'!$B$14:$B$15)</f>
        <v>0.00501103555</v>
      </c>
      <c r="X661" s="77">
        <f t="shared" si="5"/>
        <v>2832.546733</v>
      </c>
      <c r="Y661" s="77">
        <f>X661/offset(X661,'Parameters &amp; Main Results'!$B$32,0)</f>
        <v>23.90656105</v>
      </c>
      <c r="Z661" s="77">
        <f>sumproduct(X661:offset(X661,'Parameters &amp; Main Results'!$B$32-1,0) , 'Cash Flow Assist'!$P$11:offset('Cash Flow Assist'!$P$11,'Parameters &amp; Main Results'!$B$32-1,0)  )/offset(X661,'Parameters &amp; Main Results'!$B$32,0)</f>
        <v>4094.610751</v>
      </c>
      <c r="AA661" s="77">
        <f>sumproduct(X661:offset(X661,'Parameters &amp; Main Results'!$B$32-1,0),'Parameters &amp; Main Results'!$B$36:offset('Parameters &amp; Main Results'!$B$36,'Parameters &amp; Main Results'!$B$32-1,0)   )/offset(X661,'Parameters &amp; Main Results'!$B$32,0)</f>
        <v>0.6143873384</v>
      </c>
      <c r="AB661" s="167">
        <f t="shared" si="6"/>
        <v>0</v>
      </c>
    </row>
    <row r="662">
      <c r="A662">
        <f t="shared" si="17"/>
        <v>9</v>
      </c>
      <c r="B662">
        <f t="shared" si="18"/>
        <v>1925</v>
      </c>
      <c r="C662" s="77">
        <f t="shared" si="3"/>
        <v>1925.666667</v>
      </c>
      <c r="D662" s="159">
        <f t="shared" si="356"/>
        <v>9405</v>
      </c>
      <c r="E662" s="162">
        <v>17.7</v>
      </c>
      <c r="F662" s="163">
        <v>3837.0037</v>
      </c>
      <c r="G662" s="163">
        <v>772.6554</v>
      </c>
      <c r="H662" s="163">
        <v>1585.14615415</v>
      </c>
      <c r="I662" s="163">
        <v>3837.0037</v>
      </c>
      <c r="J662" s="163">
        <v>17.7</v>
      </c>
      <c r="K662" s="163">
        <v>17.7</v>
      </c>
      <c r="L662" s="163">
        <v>20.67</v>
      </c>
      <c r="M662" s="164">
        <v>10.52494157</v>
      </c>
      <c r="N662" s="19">
        <f t="shared" ref="N662:T662" si="663">F662/F661/$E662*$E661-1</f>
        <v>0.03039733662</v>
      </c>
      <c r="O662" s="19">
        <f t="shared" si="663"/>
        <v>0.003208322578</v>
      </c>
      <c r="P662" s="19">
        <f t="shared" si="663"/>
        <v>0.003225000003</v>
      </c>
      <c r="Q662" s="19">
        <f t="shared" si="663"/>
        <v>0.03039733662</v>
      </c>
      <c r="R662" s="19">
        <f t="shared" si="663"/>
        <v>0</v>
      </c>
      <c r="S662" s="19">
        <f t="shared" si="663"/>
        <v>0</v>
      </c>
      <c r="T662" s="19">
        <f t="shared" si="663"/>
        <v>0</v>
      </c>
      <c r="U662" s="166">
        <v>0.0</v>
      </c>
      <c r="V662" s="166">
        <v>0.0</v>
      </c>
      <c r="W662" s="19">
        <f t="array" ref="W662">mmult(N662:T662,'Parameters &amp; Main Results'!$B$6:$B$12)-'Parameters &amp; Main Results'!$B$16/12+mmult(U662:V662,'Parameters &amp; Main Results'!$B$14:$B$15)</f>
        <v>0.02355841644</v>
      </c>
      <c r="X662" s="77">
        <f t="shared" si="5"/>
        <v>2818.423513</v>
      </c>
      <c r="Y662" s="77">
        <f>X662/offset(X662,'Parameters &amp; Main Results'!$B$32,0)</f>
        <v>23.74658169</v>
      </c>
      <c r="Z662" s="77">
        <f>sumproduct(X662:offset(X662,'Parameters &amp; Main Results'!$B$32-1,0) , 'Cash Flow Assist'!$P$11:offset('Cash Flow Assist'!$P$11,'Parameters &amp; Main Results'!$B$32-1,0)  )/offset(X662,'Parameters &amp; Main Results'!$B$32,0)</f>
        <v>4064.723833</v>
      </c>
      <c r="AA662" s="77">
        <f>sumproduct(X662:offset(X662,'Parameters &amp; Main Results'!$B$32-1,0),'Parameters &amp; Main Results'!$B$36:offset('Parameters &amp; Main Results'!$B$36,'Parameters &amp; Main Results'!$B$32-1,0)   )/offset(X662,'Parameters &amp; Main Results'!$B$32,0)</f>
        <v>0.6091797813</v>
      </c>
      <c r="AB662" s="167">
        <f t="shared" si="6"/>
        <v>0</v>
      </c>
    </row>
    <row r="663">
      <c r="A663">
        <f t="shared" si="17"/>
        <v>10</v>
      </c>
      <c r="B663">
        <f t="shared" si="18"/>
        <v>1925</v>
      </c>
      <c r="C663" s="77">
        <f t="shared" si="3"/>
        <v>1925.75</v>
      </c>
      <c r="D663" s="159">
        <f t="shared" si="356"/>
        <v>9436</v>
      </c>
      <c r="E663" s="162">
        <v>17.7</v>
      </c>
      <c r="F663" s="163">
        <v>4072.5712</v>
      </c>
      <c r="G663" s="163">
        <v>777.0231</v>
      </c>
      <c r="H663" s="163">
        <v>1590.2582505</v>
      </c>
      <c r="I663" s="163">
        <v>4072.5712</v>
      </c>
      <c r="J663" s="163">
        <v>17.7</v>
      </c>
      <c r="K663" s="163">
        <v>17.7</v>
      </c>
      <c r="L663" s="163">
        <v>20.67</v>
      </c>
      <c r="M663" s="164">
        <v>11.17824646</v>
      </c>
      <c r="N663" s="19">
        <f t="shared" ref="N663:T663" si="664">F663/F662/$E663*$E662-1</f>
        <v>0.06139360773</v>
      </c>
      <c r="O663" s="19">
        <f t="shared" si="664"/>
        <v>0.005652843428</v>
      </c>
      <c r="P663" s="19">
        <f t="shared" si="664"/>
        <v>0.003225000002</v>
      </c>
      <c r="Q663" s="19">
        <f t="shared" si="664"/>
        <v>0.06139360773</v>
      </c>
      <c r="R663" s="19">
        <f t="shared" si="664"/>
        <v>0</v>
      </c>
      <c r="S663" s="19">
        <f t="shared" si="664"/>
        <v>0</v>
      </c>
      <c r="T663" s="19">
        <f t="shared" si="664"/>
        <v>0</v>
      </c>
      <c r="U663" s="166">
        <v>0.0</v>
      </c>
      <c r="V663" s="166">
        <v>0.0</v>
      </c>
      <c r="W663" s="19">
        <f t="array" ref="W663">mmult(N663:T663,'Parameters &amp; Main Results'!$B$6:$B$12)-'Parameters &amp; Main Results'!$B$16/12+mmult(U663:V663,'Parameters &amp; Main Results'!$B$14:$B$15)</f>
        <v>0.04741674998</v>
      </c>
      <c r="X663" s="77">
        <f t="shared" si="5"/>
        <v>2753.554138</v>
      </c>
      <c r="Y663" s="77">
        <f>X663/offset(X663,'Parameters &amp; Main Results'!$B$32,0)</f>
        <v>22.65237849</v>
      </c>
      <c r="Z663" s="77">
        <f>sumproduct(X663:offset(X663,'Parameters &amp; Main Results'!$B$32-1,0) , 'Cash Flow Assist'!$P$11:offset('Cash Flow Assist'!$P$11,'Parameters &amp; Main Results'!$B$32-1,0)  )/offset(X663,'Parameters &amp; Main Results'!$B$32,0)</f>
        <v>3946.564511</v>
      </c>
      <c r="AA663" s="77">
        <f>sumproduct(X663:offset(X663,'Parameters &amp; Main Results'!$B$32-1,0),'Parameters &amp; Main Results'!$B$36:offset('Parameters &amp; Main Results'!$B$36,'Parameters &amp; Main Results'!$B$32-1,0)   )/offset(X663,'Parameters &amp; Main Results'!$B$32,0)</f>
        <v>0.5908859624</v>
      </c>
      <c r="AB663" s="167">
        <f t="shared" si="6"/>
        <v>0</v>
      </c>
    </row>
    <row r="664">
      <c r="A664">
        <f t="shared" si="17"/>
        <v>11</v>
      </c>
      <c r="B664">
        <f t="shared" si="18"/>
        <v>1925</v>
      </c>
      <c r="C664" s="77">
        <f t="shared" si="3"/>
        <v>1925.833333</v>
      </c>
      <c r="D664" s="159">
        <f t="shared" si="356"/>
        <v>9466</v>
      </c>
      <c r="E664" s="162">
        <v>18.0</v>
      </c>
      <c r="F664" s="163">
        <v>4077.0759</v>
      </c>
      <c r="G664" s="163">
        <v>781.3969</v>
      </c>
      <c r="H664" s="163">
        <v>1595.38683335</v>
      </c>
      <c r="I664" s="163">
        <v>4077.0759</v>
      </c>
      <c r="J664" s="163">
        <v>18.0</v>
      </c>
      <c r="K664" s="163">
        <v>18.0</v>
      </c>
      <c r="L664" s="163">
        <v>20.67</v>
      </c>
      <c r="M664" s="164">
        <v>10.81217327</v>
      </c>
      <c r="N664" s="19">
        <f t="shared" ref="N664:T664" si="665">F664/F663/$E664*$E663-1</f>
        <v>-0.01557899467</v>
      </c>
      <c r="O664" s="19">
        <f t="shared" si="665"/>
        <v>-0.0111315631</v>
      </c>
      <c r="P664" s="19">
        <f t="shared" si="665"/>
        <v>-0.01349541667</v>
      </c>
      <c r="Q664" s="19">
        <f t="shared" si="665"/>
        <v>-0.01557899467</v>
      </c>
      <c r="R664" s="19">
        <f t="shared" si="665"/>
        <v>0</v>
      </c>
      <c r="S664" s="19">
        <f t="shared" si="665"/>
        <v>0</v>
      </c>
      <c r="T664" s="19">
        <f t="shared" si="665"/>
        <v>-0.01666666667</v>
      </c>
      <c r="U664" s="166">
        <v>0.0</v>
      </c>
      <c r="V664" s="166">
        <v>0.0</v>
      </c>
      <c r="W664" s="19">
        <f t="array" ref="W664">mmult(N664:T664,'Parameters &amp; Main Results'!$B$6:$B$12)-'Parameters &amp; Main Results'!$B$16/12+mmult(U664:V664,'Parameters &amp; Main Results'!$B$14:$B$15)</f>
        <v>-0.01450880344</v>
      </c>
      <c r="X664" s="77">
        <f t="shared" si="5"/>
        <v>2628.900233</v>
      </c>
      <c r="Y664" s="77">
        <f>X664/offset(X664,'Parameters &amp; Main Results'!$B$32,0)</f>
        <v>22.43674919</v>
      </c>
      <c r="Z664" s="77">
        <f>sumproduct(X664:offset(X664,'Parameters &amp; Main Results'!$B$32-1,0) , 'Cash Flow Assist'!$P$11:offset('Cash Flow Assist'!$P$11,'Parameters &amp; Main Results'!$B$32-1,0)  )/offset(X664,'Parameters &amp; Main Results'!$B$32,0)</f>
        <v>4071.885684</v>
      </c>
      <c r="AA664" s="77">
        <f>sumproduct(X664:offset(X664,'Parameters &amp; Main Results'!$B$32-1,0),'Parameters &amp; Main Results'!$B$36:offset('Parameters &amp; Main Results'!$B$36,'Parameters &amp; Main Results'!$B$32-1,0)   )/offset(X664,'Parameters &amp; Main Results'!$B$32,0)</f>
        <v>0.6090848839</v>
      </c>
      <c r="AB664" s="167">
        <f t="shared" si="6"/>
        <v>-0.01557899467</v>
      </c>
    </row>
    <row r="665">
      <c r="A665">
        <f t="shared" si="17"/>
        <v>12</v>
      </c>
      <c r="B665">
        <f t="shared" si="18"/>
        <v>1925</v>
      </c>
      <c r="C665" s="77">
        <f t="shared" si="3"/>
        <v>1925.916667</v>
      </c>
      <c r="D665" s="159">
        <f t="shared" si="356"/>
        <v>9497</v>
      </c>
      <c r="E665" s="162">
        <v>17.9</v>
      </c>
      <c r="F665" s="163">
        <v>4289.6466</v>
      </c>
      <c r="G665" s="163">
        <v>783.2288</v>
      </c>
      <c r="H665" s="163">
        <v>1600.53195589</v>
      </c>
      <c r="I665" s="163">
        <v>4289.6466</v>
      </c>
      <c r="J665" s="163">
        <v>17.9</v>
      </c>
      <c r="K665" s="163">
        <v>17.9</v>
      </c>
      <c r="L665" s="163">
        <v>20.67</v>
      </c>
      <c r="M665" s="164">
        <v>11.41576087</v>
      </c>
      <c r="N665" s="19">
        <f t="shared" ref="N665:T665" si="666">F665/F664/$E665*$E664-1</f>
        <v>0.05801589471</v>
      </c>
      <c r="O665" s="19">
        <f t="shared" si="666"/>
        <v>0.007944080516</v>
      </c>
      <c r="P665" s="19">
        <f t="shared" si="666"/>
        <v>0.00882960894</v>
      </c>
      <c r="Q665" s="19">
        <f t="shared" si="666"/>
        <v>0.05801589471</v>
      </c>
      <c r="R665" s="19">
        <f t="shared" si="666"/>
        <v>0</v>
      </c>
      <c r="S665" s="19">
        <f t="shared" si="666"/>
        <v>0</v>
      </c>
      <c r="T665" s="19">
        <f t="shared" si="666"/>
        <v>0.005586592179</v>
      </c>
      <c r="U665" s="166">
        <v>0.0</v>
      </c>
      <c r="V665" s="166">
        <v>0.0</v>
      </c>
      <c r="W665" s="19">
        <f t="array" ref="W665">mmult(N665:T665,'Parameters &amp; Main Results'!$B$6:$B$12)-'Parameters &amp; Main Results'!$B$16/12+mmult(U665:V665,'Parameters &amp; Main Results'!$B$14:$B$15)</f>
        <v>0.0454562745</v>
      </c>
      <c r="X665" s="77">
        <f t="shared" si="5"/>
        <v>2667.603974</v>
      </c>
      <c r="Y665" s="77">
        <f>X665/offset(X665,'Parameters &amp; Main Results'!$B$32,0)</f>
        <v>24.0210447</v>
      </c>
      <c r="Z665" s="77">
        <f>sumproduct(X665:offset(X665,'Parameters &amp; Main Results'!$B$32-1,0) , 'Cash Flow Assist'!$P$11:offset('Cash Flow Assist'!$P$11,'Parameters &amp; Main Results'!$B$32-1,0)  )/offset(X665,'Parameters &amp; Main Results'!$B$32,0)</f>
        <v>4273.540938</v>
      </c>
      <c r="AA665" s="77">
        <f>sumproduct(X665:offset(X665,'Parameters &amp; Main Results'!$B$32-1,0),'Parameters &amp; Main Results'!$B$36:offset('Parameters &amp; Main Results'!$B$36,'Parameters &amp; Main Results'!$B$32-1,0)   )/offset(X665,'Parameters &amp; Main Results'!$B$32,0)</f>
        <v>0.6385051934</v>
      </c>
      <c r="AB665" s="167">
        <f t="shared" si="6"/>
        <v>0</v>
      </c>
    </row>
    <row r="666">
      <c r="A666">
        <f t="shared" si="17"/>
        <v>1</v>
      </c>
      <c r="B666">
        <f t="shared" si="18"/>
        <v>1926</v>
      </c>
      <c r="C666" s="77">
        <f t="shared" si="3"/>
        <v>1926</v>
      </c>
      <c r="D666" s="159">
        <f t="shared" si="356"/>
        <v>9528</v>
      </c>
      <c r="E666" s="162">
        <v>17.9</v>
      </c>
      <c r="F666" s="163">
        <v>4299.555</v>
      </c>
      <c r="G666" s="163">
        <v>787.6247</v>
      </c>
      <c r="H666" s="163">
        <v>1606.24051987</v>
      </c>
      <c r="I666" s="163">
        <v>4299.555</v>
      </c>
      <c r="J666" s="163">
        <v>17.9</v>
      </c>
      <c r="K666" s="163">
        <v>17.9</v>
      </c>
      <c r="L666" s="163">
        <v>20.67</v>
      </c>
      <c r="M666" s="164">
        <v>11.53820038</v>
      </c>
      <c r="N666" s="19">
        <f t="shared" ref="N666:T666" si="667">F666/F665/$E666*$E665-1</f>
        <v>0.002309840629</v>
      </c>
      <c r="O666" s="19">
        <f t="shared" si="667"/>
        <v>0.005612536209</v>
      </c>
      <c r="P666" s="19">
        <f t="shared" si="667"/>
        <v>0.003566666669</v>
      </c>
      <c r="Q666" s="19">
        <f t="shared" si="667"/>
        <v>0.002309840629</v>
      </c>
      <c r="R666" s="19">
        <f t="shared" si="667"/>
        <v>0</v>
      </c>
      <c r="S666" s="19">
        <f t="shared" si="667"/>
        <v>0</v>
      </c>
      <c r="T666" s="19">
        <f t="shared" si="667"/>
        <v>0</v>
      </c>
      <c r="U666" s="166">
        <v>0.0</v>
      </c>
      <c r="V666" s="166">
        <v>0.0</v>
      </c>
      <c r="W666" s="19">
        <f t="array" ref="W666">mmult(N666:T666,'Parameters &amp; Main Results'!$B$6:$B$12)-'Parameters &amp; Main Results'!$B$16/12+mmult(U666:V666,'Parameters &amp; Main Results'!$B$14:$B$15)</f>
        <v>0.003093847857</v>
      </c>
      <c r="X666" s="77">
        <f t="shared" si="5"/>
        <v>2551.616973</v>
      </c>
      <c r="Y666" s="77">
        <f>X666/offset(X666,'Parameters &amp; Main Results'!$B$32,0)</f>
        <v>23.95754549</v>
      </c>
      <c r="Z666" s="77">
        <f>sumproduct(X666:offset(X666,'Parameters &amp; Main Results'!$B$32-1,0) , 'Cash Flow Assist'!$P$11:offset('Cash Flow Assist'!$P$11,'Parameters &amp; Main Results'!$B$32-1,0)  )/offset(X666,'Parameters &amp; Main Results'!$B$32,0)</f>
        <v>4431.985763</v>
      </c>
      <c r="AA666" s="77">
        <f>sumproduct(X666:offset(X666,'Parameters &amp; Main Results'!$B$32-1,0),'Parameters &amp; Main Results'!$B$36:offset('Parameters &amp; Main Results'!$B$36,'Parameters &amp; Main Results'!$B$32-1,0)   )/offset(X666,'Parameters &amp; Main Results'!$B$32,0)</f>
        <v>0.6613896288</v>
      </c>
      <c r="AB666" s="167">
        <f t="shared" si="6"/>
        <v>0</v>
      </c>
    </row>
    <row r="667">
      <c r="A667">
        <f t="shared" si="17"/>
        <v>2</v>
      </c>
      <c r="B667">
        <f t="shared" si="18"/>
        <v>1926</v>
      </c>
      <c r="C667" s="77">
        <f t="shared" si="3"/>
        <v>1926.083333</v>
      </c>
      <c r="D667" s="159">
        <f t="shared" si="356"/>
        <v>9556</v>
      </c>
      <c r="E667" s="162">
        <v>17.9</v>
      </c>
      <c r="F667" s="163">
        <v>4126.5264</v>
      </c>
      <c r="G667" s="163">
        <v>793.9929</v>
      </c>
      <c r="H667" s="163">
        <v>1611.96944439</v>
      </c>
      <c r="I667" s="163">
        <v>4126.5264</v>
      </c>
      <c r="J667" s="163">
        <v>17.9</v>
      </c>
      <c r="K667" s="163">
        <v>17.9</v>
      </c>
      <c r="L667" s="163">
        <v>20.67</v>
      </c>
      <c r="M667" s="164">
        <v>10.77816367</v>
      </c>
      <c r="N667" s="19">
        <f t="shared" ref="N667:T667" si="668">F667/F666/$E667*$E666-1</f>
        <v>-0.04024337402</v>
      </c>
      <c r="O667" s="19">
        <f t="shared" si="668"/>
        <v>0.00808532287</v>
      </c>
      <c r="P667" s="19">
        <f t="shared" si="668"/>
        <v>0.003566666666</v>
      </c>
      <c r="Q667" s="19">
        <f t="shared" si="668"/>
        <v>-0.04024337402</v>
      </c>
      <c r="R667" s="19">
        <f t="shared" si="668"/>
        <v>0</v>
      </c>
      <c r="S667" s="19">
        <f t="shared" si="668"/>
        <v>0</v>
      </c>
      <c r="T667" s="19">
        <f t="shared" si="668"/>
        <v>0</v>
      </c>
      <c r="U667" s="166">
        <v>0.0</v>
      </c>
      <c r="V667" s="166">
        <v>0.0</v>
      </c>
      <c r="W667" s="19">
        <f t="array" ref="W667">mmult(N667:T667,'Parameters &amp; Main Results'!$B$6:$B$12)-'Parameters &amp; Main Results'!$B$16/12+mmult(U667:V667,'Parameters &amp; Main Results'!$B$14:$B$15)</f>
        <v>-0.02820286647</v>
      </c>
      <c r="X667" s="77">
        <f t="shared" si="5"/>
        <v>2543.747006</v>
      </c>
      <c r="Y667" s="77">
        <f>X667/offset(X667,'Parameters &amp; Main Results'!$B$32,0)</f>
        <v>23.90959448</v>
      </c>
      <c r="Z667" s="77">
        <f>sumproduct(X667:offset(X667,'Parameters &amp; Main Results'!$B$32-1,0) , 'Cash Flow Assist'!$P$11:offset('Cash Flow Assist'!$P$11,'Parameters &amp; Main Results'!$B$32-1,0)  )/offset(X667,'Parameters &amp; Main Results'!$B$32,0)</f>
        <v>4413.817112</v>
      </c>
      <c r="AA667" s="77">
        <f>sumproduct(X667:offset(X667,'Parameters &amp; Main Results'!$B$32-1,0),'Parameters &amp; Main Results'!$B$36:offset('Parameters &amp; Main Results'!$B$36,'Parameters &amp; Main Results'!$B$32-1,0)   )/offset(X667,'Parameters &amp; Main Results'!$B$32,0)</f>
        <v>0.6578528216</v>
      </c>
      <c r="AB667" s="167">
        <f t="shared" si="6"/>
        <v>-0.04024337402</v>
      </c>
    </row>
    <row r="668">
      <c r="A668">
        <f t="shared" si="17"/>
        <v>3</v>
      </c>
      <c r="B668">
        <f t="shared" si="18"/>
        <v>1926</v>
      </c>
      <c r="C668" s="77">
        <f t="shared" si="3"/>
        <v>1926.166667</v>
      </c>
      <c r="D668" s="159">
        <f t="shared" si="356"/>
        <v>9587</v>
      </c>
      <c r="E668" s="162">
        <v>17.8</v>
      </c>
      <c r="F668" s="163">
        <v>3898.7065</v>
      </c>
      <c r="G668" s="163">
        <v>796.4476</v>
      </c>
      <c r="H668" s="163">
        <v>1617.71880207</v>
      </c>
      <c r="I668" s="163">
        <v>3898.7065</v>
      </c>
      <c r="J668" s="163">
        <v>17.8</v>
      </c>
      <c r="K668" s="163">
        <v>17.8</v>
      </c>
      <c r="L668" s="163">
        <v>20.67</v>
      </c>
      <c r="M668" s="164">
        <v>10.31324665</v>
      </c>
      <c r="N668" s="19">
        <f t="shared" ref="N668:T668" si="669">F668/F667/$E668*$E667-1</f>
        <v>-0.04990082082</v>
      </c>
      <c r="O668" s="19">
        <f t="shared" si="669"/>
        <v>0.008726935366</v>
      </c>
      <c r="P668" s="19">
        <f t="shared" si="669"/>
        <v>0.009204681645</v>
      </c>
      <c r="Q668" s="19">
        <f t="shared" si="669"/>
        <v>-0.04990082082</v>
      </c>
      <c r="R668" s="19">
        <f t="shared" si="669"/>
        <v>0</v>
      </c>
      <c r="S668" s="19">
        <f t="shared" si="669"/>
        <v>0</v>
      </c>
      <c r="T668" s="19">
        <f t="shared" si="669"/>
        <v>0.005617977528</v>
      </c>
      <c r="U668" s="166">
        <v>0.0</v>
      </c>
      <c r="V668" s="166">
        <v>0.0</v>
      </c>
      <c r="W668" s="19">
        <f t="array" ref="W668">mmult(N668:T668,'Parameters &amp; Main Results'!$B$6:$B$12)-'Parameters &amp; Main Results'!$B$16/12+mmult(U668:V668,'Parameters &amp; Main Results'!$B$14:$B$15)</f>
        <v>-0.03528554844</v>
      </c>
      <c r="X668" s="77">
        <f t="shared" si="5"/>
        <v>2617.569983</v>
      </c>
      <c r="Y668" s="77">
        <f>X668/offset(X668,'Parameters &amp; Main Results'!$B$32,0)</f>
        <v>26.46779135</v>
      </c>
      <c r="Z668" s="77">
        <f>sumproduct(X668:offset(X668,'Parameters &amp; Main Results'!$B$32-1,0) , 'Cash Flow Assist'!$P$11:offset('Cash Flow Assist'!$P$11,'Parameters &amp; Main Results'!$B$32-1,0)  )/offset(X668,'Parameters &amp; Main Results'!$B$32,0)</f>
        <v>4723.624817</v>
      </c>
      <c r="AA668" s="77">
        <f>sumproduct(X668:offset(X668,'Parameters &amp; Main Results'!$B$32-1,0),'Parameters &amp; Main Results'!$B$36:offset('Parameters &amp; Main Results'!$B$36,'Parameters &amp; Main Results'!$B$32-1,0)   )/offset(X668,'Parameters &amp; Main Results'!$B$32,0)</f>
        <v>0.7033401585</v>
      </c>
      <c r="AB668" s="167">
        <f t="shared" si="6"/>
        <v>-0.08813601745</v>
      </c>
    </row>
    <row r="669">
      <c r="A669">
        <f t="shared" si="17"/>
        <v>4</v>
      </c>
      <c r="B669">
        <f t="shared" si="18"/>
        <v>1926</v>
      </c>
      <c r="C669" s="77">
        <f t="shared" si="3"/>
        <v>1926.25</v>
      </c>
      <c r="D669" s="159">
        <f t="shared" si="356"/>
        <v>9617</v>
      </c>
      <c r="E669" s="162">
        <v>17.9</v>
      </c>
      <c r="F669" s="163">
        <v>3994.153</v>
      </c>
      <c r="G669" s="163">
        <v>799.5652</v>
      </c>
      <c r="H669" s="163">
        <v>1623.4886658</v>
      </c>
      <c r="I669" s="163">
        <v>3994.153</v>
      </c>
      <c r="J669" s="163">
        <v>17.9</v>
      </c>
      <c r="K669" s="163">
        <v>17.9</v>
      </c>
      <c r="L669" s="163">
        <v>20.67</v>
      </c>
      <c r="M669" s="164">
        <v>10.61291705</v>
      </c>
      <c r="N669" s="19">
        <f t="shared" ref="N669:T669" si="670">F669/F668/$E669*$E668-1</f>
        <v>0.01875822047</v>
      </c>
      <c r="O669" s="19">
        <f t="shared" si="670"/>
        <v>-0.001694078421</v>
      </c>
      <c r="P669" s="19">
        <f t="shared" si="670"/>
        <v>-0.002039851023</v>
      </c>
      <c r="Q669" s="19">
        <f t="shared" si="670"/>
        <v>0.01875822047</v>
      </c>
      <c r="R669" s="19">
        <f t="shared" si="670"/>
        <v>0</v>
      </c>
      <c r="S669" s="19">
        <f t="shared" si="670"/>
        <v>0</v>
      </c>
      <c r="T669" s="19">
        <f t="shared" si="670"/>
        <v>-0.005586592179</v>
      </c>
      <c r="U669" s="166">
        <v>0.0</v>
      </c>
      <c r="V669" s="166">
        <v>0.0</v>
      </c>
      <c r="W669" s="19">
        <f t="array" ref="W669">mmult(N669:T669,'Parameters &amp; Main Results'!$B$6:$B$12)-'Parameters &amp; Main Results'!$B$16/12+mmult(U669:V669,'Parameters &amp; Main Results'!$B$14:$B$15)</f>
        <v>0.01360347908</v>
      </c>
      <c r="X669" s="77">
        <f t="shared" si="5"/>
        <v>2713.310637</v>
      </c>
      <c r="Y669" s="77">
        <f>X669/offset(X669,'Parameters &amp; Main Results'!$B$32,0)</f>
        <v>29.13293655</v>
      </c>
      <c r="Z669" s="77">
        <f>sumproduct(X669:offset(X669,'Parameters &amp; Main Results'!$B$32-1,0) , 'Cash Flow Assist'!$P$11:offset('Cash Flow Assist'!$P$11,'Parameters &amp; Main Results'!$B$32-1,0)  )/offset(X669,'Parameters &amp; Main Results'!$B$32,0)</f>
        <v>4988.763006</v>
      </c>
      <c r="AA669" s="77">
        <f>sumproduct(X669:offset(X669,'Parameters &amp; Main Results'!$B$32-1,0),'Parameters &amp; Main Results'!$B$36:offset('Parameters &amp; Main Results'!$B$36,'Parameters &amp; Main Results'!$B$32-1,0)   )/offset(X669,'Parameters &amp; Main Results'!$B$32,0)</f>
        <v>0.7421003805</v>
      </c>
      <c r="AB669" s="167">
        <f t="shared" si="6"/>
        <v>-0.07103107182</v>
      </c>
    </row>
    <row r="670">
      <c r="A670">
        <f t="shared" si="17"/>
        <v>5</v>
      </c>
      <c r="B670">
        <f t="shared" si="18"/>
        <v>1926</v>
      </c>
      <c r="C670" s="77">
        <f t="shared" si="3"/>
        <v>1926.333333</v>
      </c>
      <c r="D670" s="159">
        <f t="shared" si="356"/>
        <v>9648</v>
      </c>
      <c r="E670" s="162">
        <v>17.8</v>
      </c>
      <c r="F670" s="163">
        <v>4052.6396</v>
      </c>
      <c r="G670" s="163">
        <v>804.0059</v>
      </c>
      <c r="H670" s="163">
        <v>1629.27910871</v>
      </c>
      <c r="I670" s="163">
        <v>4052.6396</v>
      </c>
      <c r="J670" s="163">
        <v>17.8</v>
      </c>
      <c r="K670" s="163">
        <v>17.8</v>
      </c>
      <c r="L670" s="163">
        <v>20.67</v>
      </c>
      <c r="M670" s="164">
        <v>10.84960029</v>
      </c>
      <c r="N670" s="19">
        <f t="shared" ref="N670:T670" si="671">F670/F669/$E670*$E669-1</f>
        <v>0.02034329636</v>
      </c>
      <c r="O670" s="19">
        <f t="shared" si="671"/>
        <v>0.01120307272</v>
      </c>
      <c r="P670" s="19">
        <f t="shared" si="671"/>
        <v>0.009204681649</v>
      </c>
      <c r="Q670" s="19">
        <f t="shared" si="671"/>
        <v>0.02034329636</v>
      </c>
      <c r="R670" s="19">
        <f t="shared" si="671"/>
        <v>0</v>
      </c>
      <c r="S670" s="19">
        <f t="shared" si="671"/>
        <v>0</v>
      </c>
      <c r="T670" s="19">
        <f t="shared" si="671"/>
        <v>0.005617977528</v>
      </c>
      <c r="U670" s="166">
        <v>0.0</v>
      </c>
      <c r="V670" s="166">
        <v>0.0</v>
      </c>
      <c r="W670" s="19">
        <f t="array" ref="W670">mmult(N670:T670,'Parameters &amp; Main Results'!$B$6:$B$12)-'Parameters &amp; Main Results'!$B$16/12+mmult(U670:V670,'Parameters &amp; Main Results'!$B$14:$B$15)</f>
        <v>0.01801657379</v>
      </c>
      <c r="X670" s="77">
        <f t="shared" si="5"/>
        <v>2676.895545</v>
      </c>
      <c r="Y670" s="77">
        <f>X670/offset(X670,'Parameters &amp; Main Results'!$B$32,0)</f>
        <v>28.65079191</v>
      </c>
      <c r="Z670" s="77">
        <f>sumproduct(X670:offset(X670,'Parameters &amp; Main Results'!$B$32-1,0) , 'Cash Flow Assist'!$P$11:offset('Cash Flow Assist'!$P$11,'Parameters &amp; Main Results'!$B$32-1,0)  )/offset(X670,'Parameters &amp; Main Results'!$B$32,0)</f>
        <v>4944.897588</v>
      </c>
      <c r="AA670" s="77">
        <f>sumproduct(X670:offset(X670,'Parameters &amp; Main Results'!$B$32-1,0),'Parameters &amp; Main Results'!$B$36:offset('Parameters &amp; Main Results'!$B$36,'Parameters &amp; Main Results'!$B$32-1,0)   )/offset(X670,'Parameters &amp; Main Results'!$B$32,0)</f>
        <v>0.7349382435</v>
      </c>
      <c r="AB670" s="167">
        <f t="shared" si="6"/>
        <v>-0.0521327816</v>
      </c>
    </row>
    <row r="671">
      <c r="A671">
        <f t="shared" si="17"/>
        <v>6</v>
      </c>
      <c r="B671">
        <f t="shared" si="18"/>
        <v>1926</v>
      </c>
      <c r="C671" s="77">
        <f t="shared" si="3"/>
        <v>1926.416667</v>
      </c>
      <c r="D671" s="159">
        <f t="shared" si="356"/>
        <v>9678</v>
      </c>
      <c r="E671" s="162">
        <v>17.7</v>
      </c>
      <c r="F671" s="163">
        <v>4245.3334</v>
      </c>
      <c r="G671" s="163">
        <v>806.4648</v>
      </c>
      <c r="H671" s="163">
        <v>1635.0902042</v>
      </c>
      <c r="I671" s="163">
        <v>4245.3334</v>
      </c>
      <c r="J671" s="163">
        <v>17.7</v>
      </c>
      <c r="K671" s="163">
        <v>17.7</v>
      </c>
      <c r="L671" s="163">
        <v>20.67</v>
      </c>
      <c r="M671" s="164">
        <v>11.59559587</v>
      </c>
      <c r="N671" s="19">
        <f t="shared" ref="N671:T671" si="672">F671/F670/$E671*$E670-1</f>
        <v>0.05346607541</v>
      </c>
      <c r="O671" s="19">
        <f t="shared" si="672"/>
        <v>0.008725306997</v>
      </c>
      <c r="P671" s="19">
        <f t="shared" si="672"/>
        <v>0.009236534841</v>
      </c>
      <c r="Q671" s="19">
        <f t="shared" si="672"/>
        <v>0.05346607541</v>
      </c>
      <c r="R671" s="19">
        <f t="shared" si="672"/>
        <v>0</v>
      </c>
      <c r="S671" s="19">
        <f t="shared" si="672"/>
        <v>0</v>
      </c>
      <c r="T671" s="19">
        <f t="shared" si="672"/>
        <v>0.005649717514</v>
      </c>
      <c r="U671" s="166">
        <v>0.0</v>
      </c>
      <c r="V671" s="166">
        <v>0.0</v>
      </c>
      <c r="W671" s="19">
        <f t="array" ref="W671">mmult(N671:T671,'Parameters &amp; Main Results'!$B$6:$B$12)-'Parameters &amp; Main Results'!$B$16/12+mmult(U671:V671,'Parameters &amp; Main Results'!$B$14:$B$15)</f>
        <v>0.04223921664</v>
      </c>
      <c r="X671" s="77">
        <f t="shared" si="5"/>
        <v>2629.520593</v>
      </c>
      <c r="Y671" s="77">
        <f>X671/offset(X671,'Parameters &amp; Main Results'!$B$32,0)</f>
        <v>28.92035294</v>
      </c>
      <c r="Z671" s="77">
        <f>sumproduct(X671:offset(X671,'Parameters &amp; Main Results'!$B$32-1,0) , 'Cash Flow Assist'!$P$11:offset('Cash Flow Assist'!$P$11,'Parameters &amp; Main Results'!$B$32-1,0)  )/offset(X671,'Parameters &amp; Main Results'!$B$32,0)</f>
        <v>5052.936178</v>
      </c>
      <c r="AA671" s="77">
        <f>sumproduct(X671:offset(X671,'Parameters &amp; Main Results'!$B$32-1,0),'Parameters &amp; Main Results'!$B$36:offset('Parameters &amp; Main Results'!$B$36,'Parameters &amp; Main Results'!$B$32-1,0)   )/offset(X671,'Parameters &amp; Main Results'!$B$32,0)</f>
        <v>0.7503432418</v>
      </c>
      <c r="AB671" s="167">
        <f t="shared" si="6"/>
        <v>-0.001454041424</v>
      </c>
    </row>
    <row r="672">
      <c r="A672">
        <f t="shared" si="17"/>
        <v>7</v>
      </c>
      <c r="B672">
        <f t="shared" si="18"/>
        <v>1926</v>
      </c>
      <c r="C672" s="77">
        <f t="shared" si="3"/>
        <v>1926.5</v>
      </c>
      <c r="D672" s="159">
        <f t="shared" si="356"/>
        <v>9709</v>
      </c>
      <c r="E672" s="162">
        <v>17.5</v>
      </c>
      <c r="F672" s="163">
        <v>4342.7519</v>
      </c>
      <c r="G672" s="163">
        <v>808.2681</v>
      </c>
      <c r="H672" s="163">
        <v>1640.92202592</v>
      </c>
      <c r="I672" s="163">
        <v>4342.7519</v>
      </c>
      <c r="J672" s="163">
        <v>17.5</v>
      </c>
      <c r="K672" s="163">
        <v>17.5</v>
      </c>
      <c r="L672" s="163">
        <v>20.67</v>
      </c>
      <c r="M672" s="164">
        <v>11.80385582</v>
      </c>
      <c r="N672" s="19">
        <f t="shared" ref="N672:T672" si="673">F672/F671/$E672*$E671-1</f>
        <v>0.03463802167</v>
      </c>
      <c r="O672" s="19">
        <f t="shared" si="673"/>
        <v>0.01369018178</v>
      </c>
      <c r="P672" s="19">
        <f t="shared" si="673"/>
        <v>0.01503599999</v>
      </c>
      <c r="Q672" s="19">
        <f t="shared" si="673"/>
        <v>0.03463802167</v>
      </c>
      <c r="R672" s="19">
        <f t="shared" si="673"/>
        <v>0</v>
      </c>
      <c r="S672" s="19">
        <f t="shared" si="673"/>
        <v>0</v>
      </c>
      <c r="T672" s="19">
        <f t="shared" si="673"/>
        <v>0.01142857143</v>
      </c>
      <c r="U672" s="168">
        <v>-0.0238</v>
      </c>
      <c r="V672" s="168">
        <v>-0.0273</v>
      </c>
      <c r="W672" s="19">
        <f t="array" ref="W672">mmult(N672:T672,'Parameters &amp; Main Results'!$B$6:$B$12)-'Parameters &amp; Main Results'!$B$16/12+mmult(U672:V672,'Parameters &amp; Main Results'!$B$14:$B$15)</f>
        <v>0.02935939503</v>
      </c>
      <c r="X672" s="77">
        <f t="shared" si="5"/>
        <v>2522.953033</v>
      </c>
      <c r="Y672" s="77">
        <f>X672/offset(X672,'Parameters &amp; Main Results'!$B$32,0)</f>
        <v>28.37040431</v>
      </c>
      <c r="Z672" s="77">
        <f>sumproduct(X672:offset(X672,'Parameters &amp; Main Results'!$B$32-1,0) , 'Cash Flow Assist'!$P$11:offset('Cash Flow Assist'!$P$11,'Parameters &amp; Main Results'!$B$32-1,0)  )/offset(X672,'Parameters &amp; Main Results'!$B$32,0)</f>
        <v>5137.676803</v>
      </c>
      <c r="AA672" s="77">
        <f>sumproduct(X672:offset(X672,'Parameters &amp; Main Results'!$B$32-1,0),'Parameters &amp; Main Results'!$B$36:offset('Parameters &amp; Main Results'!$B$36,'Parameters &amp; Main Results'!$B$32-1,0)   )/offset(X672,'Parameters &amp; Main Results'!$B$32,0)</f>
        <v>0.7621347634</v>
      </c>
      <c r="AB672" s="167">
        <f t="shared" si="6"/>
        <v>0</v>
      </c>
    </row>
    <row r="673">
      <c r="A673">
        <f t="shared" si="17"/>
        <v>8</v>
      </c>
      <c r="B673">
        <f t="shared" si="18"/>
        <v>1926</v>
      </c>
      <c r="C673" s="77">
        <f t="shared" si="3"/>
        <v>1926.583333</v>
      </c>
      <c r="D673" s="159">
        <f t="shared" si="356"/>
        <v>9740</v>
      </c>
      <c r="E673" s="162">
        <v>17.4</v>
      </c>
      <c r="F673" s="163">
        <v>4551.6197</v>
      </c>
      <c r="G673" s="163">
        <v>809.4184</v>
      </c>
      <c r="H673" s="163">
        <v>1646.77464782</v>
      </c>
      <c r="I673" s="163">
        <v>4551.6197</v>
      </c>
      <c r="J673" s="163">
        <v>17.4</v>
      </c>
      <c r="K673" s="163">
        <v>17.4</v>
      </c>
      <c r="L673" s="163">
        <v>20.67</v>
      </c>
      <c r="M673" s="164">
        <v>12.72678094</v>
      </c>
      <c r="N673" s="19">
        <f t="shared" ref="N673:T673" si="674">F673/F672/$E673*$E672-1</f>
        <v>0.05411926339</v>
      </c>
      <c r="O673" s="19">
        <f t="shared" si="674"/>
        <v>0.007178471951</v>
      </c>
      <c r="P673" s="19">
        <f t="shared" si="674"/>
        <v>0.009334291192</v>
      </c>
      <c r="Q673" s="19">
        <f t="shared" si="674"/>
        <v>0.05411926339</v>
      </c>
      <c r="R673" s="19">
        <f t="shared" si="674"/>
        <v>0</v>
      </c>
      <c r="S673" s="19">
        <f t="shared" si="674"/>
        <v>0</v>
      </c>
      <c r="T673" s="19">
        <f t="shared" si="674"/>
        <v>0.005747126437</v>
      </c>
      <c r="U673" s="168">
        <v>-0.0147</v>
      </c>
      <c r="V673" s="168">
        <v>0.0414</v>
      </c>
      <c r="W673" s="19">
        <f t="array" ref="W673">mmult(N673:T673,'Parameters &amp; Main Results'!$B$6:$B$12)-'Parameters &amp; Main Results'!$B$16/12+mmult(U673:V673,'Parameters &amp; Main Results'!$B$14:$B$15)</f>
        <v>0.04234239886</v>
      </c>
      <c r="X673" s="77">
        <f t="shared" si="5"/>
        <v>2450.993351</v>
      </c>
      <c r="Y673" s="77">
        <f>X673/offset(X673,'Parameters &amp; Main Results'!$B$32,0)</f>
        <v>26.42629788</v>
      </c>
      <c r="Z673" s="77">
        <f>sumproduct(X673:offset(X673,'Parameters &amp; Main Results'!$B$32-1,0) , 'Cash Flow Assist'!$P$11:offset('Cash Flow Assist'!$P$11,'Parameters &amp; Main Results'!$B$32-1,0)  )/offset(X673,'Parameters &amp; Main Results'!$B$32,0)</f>
        <v>4899.872436</v>
      </c>
      <c r="AA673" s="77">
        <f>sumproduct(X673:offset(X673,'Parameters &amp; Main Results'!$B$32-1,0),'Parameters &amp; Main Results'!$B$36:offset('Parameters &amp; Main Results'!$B$36,'Parameters &amp; Main Results'!$B$32-1,0)   )/offset(X673,'Parameters &amp; Main Results'!$B$32,0)</f>
        <v>0.7258645579</v>
      </c>
      <c r="AB673" s="167">
        <f t="shared" si="6"/>
        <v>0</v>
      </c>
    </row>
    <row r="674">
      <c r="A674">
        <f t="shared" si="17"/>
        <v>9</v>
      </c>
      <c r="B674">
        <f t="shared" si="18"/>
        <v>1926</v>
      </c>
      <c r="C674" s="77">
        <f t="shared" si="3"/>
        <v>1926.666667</v>
      </c>
      <c r="D674" s="159">
        <f t="shared" si="356"/>
        <v>9770</v>
      </c>
      <c r="E674" s="162">
        <v>17.5</v>
      </c>
      <c r="F674" s="163">
        <v>4675.1769</v>
      </c>
      <c r="G674" s="163">
        <v>811.9141</v>
      </c>
      <c r="H674" s="163">
        <v>1652.64814406</v>
      </c>
      <c r="I674" s="163">
        <v>4675.1769</v>
      </c>
      <c r="J674" s="163">
        <v>17.5</v>
      </c>
      <c r="K674" s="163">
        <v>17.5</v>
      </c>
      <c r="L674" s="163">
        <v>20.67</v>
      </c>
      <c r="M674" s="164">
        <v>12.88319463</v>
      </c>
      <c r="N674" s="19">
        <f t="shared" ref="N674:T674" si="675">F674/F673/$E674*$E673-1</f>
        <v>0.0212763609</v>
      </c>
      <c r="O674" s="19">
        <f t="shared" si="675"/>
        <v>-0.0026485797</v>
      </c>
      <c r="P674" s="19">
        <f t="shared" si="675"/>
        <v>-0.002168000002</v>
      </c>
      <c r="Q674" s="19">
        <f t="shared" si="675"/>
        <v>0.0212763609</v>
      </c>
      <c r="R674" s="19">
        <f t="shared" si="675"/>
        <v>0</v>
      </c>
      <c r="S674" s="19">
        <f t="shared" si="675"/>
        <v>0</v>
      </c>
      <c r="T674" s="19">
        <f t="shared" si="675"/>
        <v>-0.005714285714</v>
      </c>
      <c r="U674" s="168">
        <v>-0.0139</v>
      </c>
      <c r="V674" s="168">
        <v>0.0012</v>
      </c>
      <c r="W674" s="19">
        <f t="array" ref="W674">mmult(N674:T674,'Parameters &amp; Main Results'!$B$6:$B$12)-'Parameters &amp; Main Results'!$B$16/12+mmult(U674:V674,'Parameters &amp; Main Results'!$B$14:$B$15)</f>
        <v>0.01525345909</v>
      </c>
      <c r="X674" s="77">
        <f t="shared" si="5"/>
        <v>2351.428239</v>
      </c>
      <c r="Y674" s="77">
        <f>X674/offset(X674,'Parameters &amp; Main Results'!$B$32,0)</f>
        <v>26.94312808</v>
      </c>
      <c r="Z674" s="77">
        <f>sumproduct(X674:offset(X674,'Parameters &amp; Main Results'!$B$32-1,0) , 'Cash Flow Assist'!$P$11:offset('Cash Flow Assist'!$P$11,'Parameters &amp; Main Results'!$B$32-1,0)  )/offset(X674,'Parameters &amp; Main Results'!$B$32,0)</f>
        <v>5180.210039</v>
      </c>
      <c r="AA674" s="77">
        <f>sumproduct(X674:offset(X674,'Parameters &amp; Main Results'!$B$32-1,0),'Parameters &amp; Main Results'!$B$36:offset('Parameters &amp; Main Results'!$B$36,'Parameters &amp; Main Results'!$B$32-1,0)   )/offset(X674,'Parameters &amp; Main Results'!$B$32,0)</f>
        <v>0.7665448384</v>
      </c>
      <c r="AB674" s="167">
        <f t="shared" si="6"/>
        <v>0</v>
      </c>
    </row>
    <row r="675">
      <c r="A675">
        <f t="shared" si="17"/>
        <v>10</v>
      </c>
      <c r="B675">
        <f t="shared" si="18"/>
        <v>1926</v>
      </c>
      <c r="C675" s="77">
        <f t="shared" si="3"/>
        <v>1926.75</v>
      </c>
      <c r="D675" s="159">
        <f t="shared" si="356"/>
        <v>9801</v>
      </c>
      <c r="E675" s="162">
        <v>17.6</v>
      </c>
      <c r="F675" s="163">
        <v>4548.077</v>
      </c>
      <c r="G675" s="163">
        <v>815.7541</v>
      </c>
      <c r="H675" s="163">
        <v>1658.54258911</v>
      </c>
      <c r="I675" s="163">
        <v>4548.077</v>
      </c>
      <c r="J675" s="163">
        <v>17.6</v>
      </c>
      <c r="K675" s="163">
        <v>17.6</v>
      </c>
      <c r="L675" s="163">
        <v>20.67</v>
      </c>
      <c r="M675" s="164">
        <v>12.53150346</v>
      </c>
      <c r="N675" s="19">
        <f t="shared" ref="N675:T675" si="676">F675/F674/$E675*$E674-1</f>
        <v>-0.03271346729</v>
      </c>
      <c r="O675" s="19">
        <f t="shared" si="676"/>
        <v>-0.0009791263353</v>
      </c>
      <c r="P675" s="19">
        <f t="shared" si="676"/>
        <v>-0.002135416665</v>
      </c>
      <c r="Q675" s="19">
        <f t="shared" si="676"/>
        <v>-0.03271346729</v>
      </c>
      <c r="R675" s="19">
        <f t="shared" si="676"/>
        <v>0</v>
      </c>
      <c r="S675" s="19">
        <f t="shared" si="676"/>
        <v>0</v>
      </c>
      <c r="T675" s="19">
        <f t="shared" si="676"/>
        <v>-0.005681818182</v>
      </c>
      <c r="U675" s="168">
        <v>-0.0013</v>
      </c>
      <c r="V675" s="168">
        <v>0.0065</v>
      </c>
      <c r="W675" s="19">
        <f t="array" ref="W675">mmult(N675:T675,'Parameters &amp; Main Results'!$B$6:$B$12)-'Parameters &amp; Main Results'!$B$16/12+mmult(U675:V675,'Parameters &amp; Main Results'!$B$14:$B$15)</f>
        <v>-0.02482154872</v>
      </c>
      <c r="X675" s="77">
        <f t="shared" si="5"/>
        <v>2316.099707</v>
      </c>
      <c r="Y675" s="77">
        <f>X675/offset(X675,'Parameters &amp; Main Results'!$B$32,0)</f>
        <v>24.62023695</v>
      </c>
      <c r="Z675" s="77">
        <f>sumproduct(X675:offset(X675,'Parameters &amp; Main Results'!$B$32-1,0) , 'Cash Flow Assist'!$P$11:offset('Cash Flow Assist'!$P$11,'Parameters &amp; Main Results'!$B$32-1,0)  )/offset(X675,'Parameters &amp; Main Results'!$B$32,0)</f>
        <v>4781.736</v>
      </c>
      <c r="AA675" s="77">
        <f>sumproduct(X675:offset(X675,'Parameters &amp; Main Results'!$B$32-1,0),'Parameters &amp; Main Results'!$B$36:offset('Parameters &amp; Main Results'!$B$36,'Parameters &amp; Main Results'!$B$32-1,0)   )/offset(X675,'Parameters &amp; Main Results'!$B$32,0)</f>
        <v>0.7068301467</v>
      </c>
      <c r="AB675" s="167">
        <f t="shared" si="6"/>
        <v>-0.03271346729</v>
      </c>
    </row>
    <row r="676">
      <c r="A676">
        <f t="shared" si="17"/>
        <v>11</v>
      </c>
      <c r="B676">
        <f t="shared" si="18"/>
        <v>1926</v>
      </c>
      <c r="C676" s="77">
        <f t="shared" si="3"/>
        <v>1926.833333</v>
      </c>
      <c r="D676" s="159">
        <f t="shared" si="356"/>
        <v>9831</v>
      </c>
      <c r="E676" s="162">
        <v>17.7</v>
      </c>
      <c r="F676" s="163">
        <v>4669.4905</v>
      </c>
      <c r="G676" s="163">
        <v>822.2934</v>
      </c>
      <c r="H676" s="163">
        <v>1664.45805768</v>
      </c>
      <c r="I676" s="163">
        <v>4669.4905</v>
      </c>
      <c r="J676" s="163">
        <v>17.7</v>
      </c>
      <c r="K676" s="163">
        <v>17.7</v>
      </c>
      <c r="L676" s="163">
        <v>20.67</v>
      </c>
      <c r="M676" s="164">
        <v>12.76827928</v>
      </c>
      <c r="N676" s="19">
        <f t="shared" ref="N676:T676" si="677">F676/F675/$E676*$E675-1</f>
        <v>0.02089502833</v>
      </c>
      <c r="O676" s="19">
        <f t="shared" si="677"/>
        <v>0.002321256585</v>
      </c>
      <c r="P676" s="19">
        <f t="shared" si="677"/>
        <v>-0.002103201505</v>
      </c>
      <c r="Q676" s="19">
        <f t="shared" si="677"/>
        <v>0.02089502833</v>
      </c>
      <c r="R676" s="19">
        <f t="shared" si="677"/>
        <v>0</v>
      </c>
      <c r="S676" s="19">
        <f t="shared" si="677"/>
        <v>0</v>
      </c>
      <c r="T676" s="19">
        <f t="shared" si="677"/>
        <v>-0.005649717514</v>
      </c>
      <c r="U676" s="168">
        <v>-0.0016</v>
      </c>
      <c r="V676" s="168">
        <v>-0.0038</v>
      </c>
      <c r="W676" s="19">
        <f t="array" ref="W676">mmult(N676:T676,'Parameters &amp; Main Results'!$B$6:$B$12)-'Parameters &amp; Main Results'!$B$16/12+mmult(U676:V676,'Parameters &amp; Main Results'!$B$14:$B$15)</f>
        <v>0.01620991872</v>
      </c>
      <c r="X676" s="77">
        <f t="shared" si="5"/>
        <v>2375.05218</v>
      </c>
      <c r="Y676" s="77">
        <f>X676/offset(X676,'Parameters &amp; Main Results'!$B$32,0)</f>
        <v>26.37641219</v>
      </c>
      <c r="Z676" s="77">
        <f>sumproduct(X676:offset(X676,'Parameters &amp; Main Results'!$B$32-1,0) , 'Cash Flow Assist'!$P$11:offset('Cash Flow Assist'!$P$11,'Parameters &amp; Main Results'!$B$32-1,0)  )/offset(X676,'Parameters &amp; Main Results'!$B$32,0)</f>
        <v>4970.986604</v>
      </c>
      <c r="AA676" s="77">
        <f>sumproduct(X676:offset(X676,'Parameters &amp; Main Results'!$B$32-1,0),'Parameters &amp; Main Results'!$B$36:offset('Parameters &amp; Main Results'!$B$36,'Parameters &amp; Main Results'!$B$32-1,0)   )/offset(X676,'Parameters &amp; Main Results'!$B$32,0)</f>
        <v>0.7338467851</v>
      </c>
      <c r="AB676" s="167">
        <f t="shared" si="6"/>
        <v>-0.01250198779</v>
      </c>
    </row>
    <row r="677">
      <c r="A677">
        <f t="shared" si="17"/>
        <v>12</v>
      </c>
      <c r="B677">
        <f t="shared" si="18"/>
        <v>1926</v>
      </c>
      <c r="C677" s="77">
        <f t="shared" si="3"/>
        <v>1926.916667</v>
      </c>
      <c r="D677" s="159">
        <f t="shared" si="356"/>
        <v>9862</v>
      </c>
      <c r="E677" s="162">
        <v>17.7</v>
      </c>
      <c r="F677" s="163">
        <v>4767.4351</v>
      </c>
      <c r="G677" s="163">
        <v>828.8473</v>
      </c>
      <c r="H677" s="163">
        <v>1670.39462475</v>
      </c>
      <c r="I677" s="163">
        <v>4767.4351</v>
      </c>
      <c r="J677" s="163">
        <v>17.7</v>
      </c>
      <c r="K677" s="163">
        <v>17.7</v>
      </c>
      <c r="L677" s="163">
        <v>20.67</v>
      </c>
      <c r="M677" s="164">
        <v>13.00905273</v>
      </c>
      <c r="N677" s="19">
        <f t="shared" ref="N677:T677" si="678">F677/F676/$E677*$E676-1</f>
        <v>0.02097543619</v>
      </c>
      <c r="O677" s="19">
        <f t="shared" si="678"/>
        <v>0.007970269493</v>
      </c>
      <c r="P677" s="19">
        <f t="shared" si="678"/>
        <v>0.003566666665</v>
      </c>
      <c r="Q677" s="19">
        <f t="shared" si="678"/>
        <v>0.02097543619</v>
      </c>
      <c r="R677" s="19">
        <f t="shared" si="678"/>
        <v>0</v>
      </c>
      <c r="S677" s="19">
        <f t="shared" si="678"/>
        <v>0</v>
      </c>
      <c r="T677" s="19">
        <f t="shared" si="678"/>
        <v>0</v>
      </c>
      <c r="U677" s="168">
        <v>-2.0E-4</v>
      </c>
      <c r="V677" s="168">
        <v>0.0</v>
      </c>
      <c r="W677" s="19">
        <f t="array" ref="W677">mmult(N677:T677,'Parameters &amp; Main Results'!$B$6:$B$12)-'Parameters &amp; Main Results'!$B$16/12+mmult(U677:V677,'Parameters &amp; Main Results'!$B$14:$B$15)</f>
        <v>0.01768247785</v>
      </c>
      <c r="X677" s="77">
        <f t="shared" si="5"/>
        <v>2337.166895</v>
      </c>
      <c r="Y677" s="77">
        <f>X677/offset(X677,'Parameters &amp; Main Results'!$B$32,0)</f>
        <v>26.50252115</v>
      </c>
      <c r="Z677" s="77">
        <f>sumproduct(X677:offset(X677,'Parameters &amp; Main Results'!$B$32-1,0) , 'Cash Flow Assist'!$P$11:offset('Cash Flow Assist'!$P$11,'Parameters &amp; Main Results'!$B$32-1,0)  )/offset(X677,'Parameters &amp; Main Results'!$B$32,0)</f>
        <v>5049.807012</v>
      </c>
      <c r="AA677" s="77">
        <f>sumproduct(X677:offset(X677,'Parameters &amp; Main Results'!$B$32-1,0),'Parameters &amp; Main Results'!$B$36:offset('Parameters &amp; Main Results'!$B$36,'Parameters &amp; Main Results'!$B$32-1,0)   )/offset(X677,'Parameters &amp; Main Results'!$B$32,0)</f>
        <v>0.7444433394</v>
      </c>
      <c r="AB677" s="167">
        <f t="shared" si="6"/>
        <v>0</v>
      </c>
    </row>
    <row r="678">
      <c r="A678">
        <f t="shared" si="17"/>
        <v>1</v>
      </c>
      <c r="B678">
        <f t="shared" si="18"/>
        <v>1927</v>
      </c>
      <c r="C678" s="77">
        <f t="shared" si="3"/>
        <v>1927</v>
      </c>
      <c r="D678" s="159">
        <f t="shared" si="356"/>
        <v>9893</v>
      </c>
      <c r="E678" s="162">
        <v>17.5</v>
      </c>
      <c r="F678" s="163">
        <v>4688.4393</v>
      </c>
      <c r="G678" s="163">
        <v>834.7288</v>
      </c>
      <c r="H678" s="163">
        <v>1676.32452567</v>
      </c>
      <c r="I678" s="163">
        <v>4688.4393</v>
      </c>
      <c r="J678" s="163">
        <v>17.5</v>
      </c>
      <c r="K678" s="163">
        <v>17.5</v>
      </c>
      <c r="L678" s="163">
        <v>20.67</v>
      </c>
      <c r="M678" s="164">
        <v>13.33353433</v>
      </c>
      <c r="N678" s="19">
        <f t="shared" ref="N678:T678" si="679">F678/F677/$E678*$E677-1</f>
        <v>-0.005330672791</v>
      </c>
      <c r="O678" s="19">
        <f t="shared" si="679"/>
        <v>0.01860566803</v>
      </c>
      <c r="P678" s="19">
        <f t="shared" si="679"/>
        <v>0.01501914286</v>
      </c>
      <c r="Q678" s="19">
        <f t="shared" si="679"/>
        <v>-0.005330672791</v>
      </c>
      <c r="R678" s="19">
        <f t="shared" si="679"/>
        <v>0</v>
      </c>
      <c r="S678" s="19">
        <f t="shared" si="679"/>
        <v>0</v>
      </c>
      <c r="T678" s="19">
        <f t="shared" si="679"/>
        <v>0.01142857143</v>
      </c>
      <c r="U678" s="168">
        <v>-0.0051</v>
      </c>
      <c r="V678" s="168">
        <v>0.0473</v>
      </c>
      <c r="W678" s="19">
        <f t="array" ref="W678">mmult(N678:T678,'Parameters &amp; Main Results'!$B$6:$B$12)-'Parameters &amp; Main Results'!$B$16/12+mmult(U678:V678,'Parameters &amp; Main Results'!$B$14:$B$15)</f>
        <v>0.0006117457483</v>
      </c>
      <c r="X678" s="77">
        <f t="shared" si="5"/>
        <v>2296.558058</v>
      </c>
      <c r="Y678" s="77">
        <f>X678/offset(X678,'Parameters &amp; Main Results'!$B$32,0)</f>
        <v>25.45420603</v>
      </c>
      <c r="Z678" s="77">
        <f>sumproduct(X678:offset(X678,'Parameters &amp; Main Results'!$B$32-1,0) , 'Cash Flow Assist'!$P$11:offset('Cash Flow Assist'!$P$11,'Parameters &amp; Main Results'!$B$32-1,0)  )/offset(X678,'Parameters &amp; Main Results'!$B$32,0)</f>
        <v>4910.894605</v>
      </c>
      <c r="AA678" s="77">
        <f>sumproduct(X678:offset(X678,'Parameters &amp; Main Results'!$B$32-1,0),'Parameters &amp; Main Results'!$B$36:offset('Parameters &amp; Main Results'!$B$36,'Parameters &amp; Main Results'!$B$32-1,0)   )/offset(X678,'Parameters &amp; Main Results'!$B$32,0)</f>
        <v>0.7228591376</v>
      </c>
      <c r="AB678" s="167">
        <f t="shared" si="6"/>
        <v>-0.005330672791</v>
      </c>
    </row>
    <row r="679">
      <c r="A679">
        <f t="shared" si="17"/>
        <v>2</v>
      </c>
      <c r="B679">
        <f t="shared" si="18"/>
        <v>1927</v>
      </c>
      <c r="C679" s="77">
        <f t="shared" si="3"/>
        <v>1927.083333</v>
      </c>
      <c r="D679" s="159">
        <f t="shared" si="356"/>
        <v>9921</v>
      </c>
      <c r="E679" s="162">
        <v>17.4</v>
      </c>
      <c r="F679" s="163">
        <v>4932.6667</v>
      </c>
      <c r="G679" s="163">
        <v>839.256</v>
      </c>
      <c r="H679" s="163">
        <v>1682.27547773</v>
      </c>
      <c r="I679" s="163">
        <v>4932.6667</v>
      </c>
      <c r="J679" s="163">
        <v>17.4</v>
      </c>
      <c r="K679" s="163">
        <v>17.4</v>
      </c>
      <c r="L679" s="163">
        <v>20.67</v>
      </c>
      <c r="M679" s="164">
        <v>13.75373743</v>
      </c>
      <c r="N679" s="19">
        <f t="shared" ref="N679:T679" si="680">F679/F678/$E679*$E678-1</f>
        <v>0.05813790939</v>
      </c>
      <c r="O679" s="19">
        <f t="shared" si="680"/>
        <v>0.01120185424</v>
      </c>
      <c r="P679" s="19">
        <f t="shared" si="680"/>
        <v>0.009317528732</v>
      </c>
      <c r="Q679" s="19">
        <f t="shared" si="680"/>
        <v>0.05813790939</v>
      </c>
      <c r="R679" s="19">
        <f t="shared" si="680"/>
        <v>0</v>
      </c>
      <c r="S679" s="19">
        <f t="shared" si="680"/>
        <v>0</v>
      </c>
      <c r="T679" s="19">
        <f t="shared" si="680"/>
        <v>0.005747126437</v>
      </c>
      <c r="U679" s="168">
        <v>-0.0025</v>
      </c>
      <c r="V679" s="168">
        <v>0.0327</v>
      </c>
      <c r="W679" s="19">
        <f t="array" ref="W679">mmult(N679:T679,'Parameters &amp; Main Results'!$B$6:$B$12)-'Parameters &amp; Main Results'!$B$16/12+mmult(U679:V679,'Parameters &amp; Main Results'!$B$14:$B$15)</f>
        <v>0.04636222893</v>
      </c>
      <c r="X679" s="77">
        <f t="shared" si="5"/>
        <v>2295.154007</v>
      </c>
      <c r="Y679" s="77">
        <f>X679/offset(X679,'Parameters &amp; Main Results'!$B$32,0)</f>
        <v>27.91479703</v>
      </c>
      <c r="Z679" s="77">
        <f>sumproduct(X679:offset(X679,'Parameters &amp; Main Results'!$B$32-1,0) , 'Cash Flow Assist'!$P$11:offset('Cash Flow Assist'!$P$11,'Parameters &amp; Main Results'!$B$32-1,0)  )/offset(X679,'Parameters &amp; Main Results'!$B$32,0)</f>
        <v>5362.077934</v>
      </c>
      <c r="AA679" s="77">
        <f>sumproduct(X679:offset(X679,'Parameters &amp; Main Results'!$B$32-1,0),'Parameters &amp; Main Results'!$B$36:offset('Parameters &amp; Main Results'!$B$36,'Parameters &amp; Main Results'!$B$32-1,0)   )/offset(X679,'Parameters &amp; Main Results'!$B$32,0)</f>
        <v>0.7880988375</v>
      </c>
      <c r="AB679" s="167">
        <f t="shared" si="6"/>
        <v>0</v>
      </c>
    </row>
    <row r="680">
      <c r="A680">
        <f t="shared" si="17"/>
        <v>3</v>
      </c>
      <c r="B680">
        <f t="shared" si="18"/>
        <v>1927</v>
      </c>
      <c r="C680" s="77">
        <f t="shared" si="3"/>
        <v>1927.166667</v>
      </c>
      <c r="D680" s="159">
        <f t="shared" si="356"/>
        <v>9952</v>
      </c>
      <c r="E680" s="162">
        <v>17.3</v>
      </c>
      <c r="F680" s="163">
        <v>4985.1815</v>
      </c>
      <c r="G680" s="163">
        <v>849.4115</v>
      </c>
      <c r="H680" s="163">
        <v>1688.24755568</v>
      </c>
      <c r="I680" s="163">
        <v>4985.1815</v>
      </c>
      <c r="J680" s="163">
        <v>17.3</v>
      </c>
      <c r="K680" s="163">
        <v>17.3</v>
      </c>
      <c r="L680" s="163">
        <v>20.67</v>
      </c>
      <c r="M680" s="164">
        <v>14.14455227</v>
      </c>
      <c r="N680" s="19">
        <f t="shared" ref="N680:T680" si="681">F680/F679/$E680*$E679-1</f>
        <v>0.01648821682</v>
      </c>
      <c r="O680" s="19">
        <f t="shared" si="681"/>
        <v>0.0179508911</v>
      </c>
      <c r="P680" s="19">
        <f t="shared" si="681"/>
        <v>0.009350867054</v>
      </c>
      <c r="Q680" s="19">
        <f t="shared" si="681"/>
        <v>0.01648821682</v>
      </c>
      <c r="R680" s="19">
        <f t="shared" si="681"/>
        <v>0</v>
      </c>
      <c r="S680" s="19">
        <f t="shared" si="681"/>
        <v>0</v>
      </c>
      <c r="T680" s="19">
        <f t="shared" si="681"/>
        <v>0.005780346821</v>
      </c>
      <c r="U680" s="168">
        <v>-0.0189</v>
      </c>
      <c r="V680" s="168">
        <v>-0.0256</v>
      </c>
      <c r="W680" s="19">
        <f t="array" ref="W680">mmult(N680:T680,'Parameters &amp; Main Results'!$B$6:$B$12)-'Parameters &amp; Main Results'!$B$16/12+mmult(U680:V680,'Parameters &amp; Main Results'!$B$14:$B$15)</f>
        <v>0.01681221872</v>
      </c>
      <c r="X680" s="77">
        <f t="shared" si="5"/>
        <v>2193.460298</v>
      </c>
      <c r="Y680" s="77">
        <f>X680/offset(X680,'Parameters &amp; Main Results'!$B$32,0)</f>
        <v>27.40330502</v>
      </c>
      <c r="Z680" s="77">
        <f>sumproduct(X680:offset(X680,'Parameters &amp; Main Results'!$B$32-1,0) , 'Cash Flow Assist'!$P$11:offset('Cash Flow Assist'!$P$11,'Parameters &amp; Main Results'!$B$32-1,0)  )/offset(X680,'Parameters &amp; Main Results'!$B$32,0)</f>
        <v>5480.222965</v>
      </c>
      <c r="AA680" s="77">
        <f>sumproduct(X680:offset(X680,'Parameters &amp; Main Results'!$B$32-1,0),'Parameters &amp; Main Results'!$B$36:offset('Parameters &amp; Main Results'!$B$36,'Parameters &amp; Main Results'!$B$32-1,0)   )/offset(X680,'Parameters &amp; Main Results'!$B$32,0)</f>
        <v>0.8043457821</v>
      </c>
      <c r="AB680" s="167">
        <f t="shared" si="6"/>
        <v>0</v>
      </c>
    </row>
    <row r="681">
      <c r="A681">
        <f t="shared" si="17"/>
        <v>4</v>
      </c>
      <c r="B681">
        <f t="shared" si="18"/>
        <v>1927</v>
      </c>
      <c r="C681" s="77">
        <f t="shared" si="3"/>
        <v>1927.25</v>
      </c>
      <c r="D681" s="159">
        <f t="shared" si="356"/>
        <v>9982</v>
      </c>
      <c r="E681" s="162">
        <v>17.3</v>
      </c>
      <c r="F681" s="163">
        <v>5091.6514</v>
      </c>
      <c r="G681" s="163">
        <v>853.2137</v>
      </c>
      <c r="H681" s="163">
        <v>1694.2408345</v>
      </c>
      <c r="I681" s="163">
        <v>5091.6514</v>
      </c>
      <c r="J681" s="163">
        <v>17.3</v>
      </c>
      <c r="K681" s="163">
        <v>17.3</v>
      </c>
      <c r="L681" s="163">
        <v>20.67</v>
      </c>
      <c r="M681" s="164">
        <v>14.44743904</v>
      </c>
      <c r="N681" s="19">
        <f t="shared" ref="N681:T681" si="682">F681/F680/$E681*$E680-1</f>
        <v>0.02135727656</v>
      </c>
      <c r="O681" s="19">
        <f t="shared" si="682"/>
        <v>0.004476275633</v>
      </c>
      <c r="P681" s="19">
        <f t="shared" si="682"/>
        <v>0.003549999998</v>
      </c>
      <c r="Q681" s="19">
        <f t="shared" si="682"/>
        <v>0.02135727656</v>
      </c>
      <c r="R681" s="19">
        <f t="shared" si="682"/>
        <v>0</v>
      </c>
      <c r="S681" s="19">
        <f t="shared" si="682"/>
        <v>0</v>
      </c>
      <c r="T681" s="19">
        <f t="shared" si="682"/>
        <v>0</v>
      </c>
      <c r="U681" s="168">
        <v>0.0049</v>
      </c>
      <c r="V681" s="168">
        <v>0.0071</v>
      </c>
      <c r="W681" s="19">
        <f t="array" ref="W681">mmult(N681:T681,'Parameters &amp; Main Results'!$B$6:$B$12)-'Parameters &amp; Main Results'!$B$16/12+mmult(U681:V681,'Parameters &amp; Main Results'!$B$14:$B$15)</f>
        <v>0.01709535966</v>
      </c>
      <c r="X681" s="77">
        <f t="shared" si="5"/>
        <v>2157.193096</v>
      </c>
      <c r="Y681" s="77">
        <f>X681/offset(X681,'Parameters &amp; Main Results'!$B$32,0)</f>
        <v>27.33174724</v>
      </c>
      <c r="Z681" s="77">
        <f>sumproduct(X681:offset(X681,'Parameters &amp; Main Results'!$B$32-1,0) , 'Cash Flow Assist'!$P$11:offset('Cash Flow Assist'!$P$11,'Parameters &amp; Main Results'!$B$32-1,0)  )/offset(X681,'Parameters &amp; Main Results'!$B$32,0)</f>
        <v>5531.029572</v>
      </c>
      <c r="AA681" s="77">
        <f>sumproduct(X681:offset(X681,'Parameters &amp; Main Results'!$B$32-1,0),'Parameters &amp; Main Results'!$B$36:offset('Parameters &amp; Main Results'!$B$36,'Parameters &amp; Main Results'!$B$32-1,0)   )/offset(X681,'Parameters &amp; Main Results'!$B$32,0)</f>
        <v>0.8104395022</v>
      </c>
      <c r="AB681" s="167">
        <f t="shared" si="6"/>
        <v>0</v>
      </c>
    </row>
    <row r="682">
      <c r="A682">
        <f t="shared" si="17"/>
        <v>5</v>
      </c>
      <c r="B682">
        <f t="shared" si="18"/>
        <v>1927</v>
      </c>
      <c r="C682" s="77">
        <f t="shared" si="3"/>
        <v>1927.333333</v>
      </c>
      <c r="D682" s="159">
        <f t="shared" si="356"/>
        <v>10013</v>
      </c>
      <c r="E682" s="162">
        <v>17.4</v>
      </c>
      <c r="F682" s="163">
        <v>5378.7148</v>
      </c>
      <c r="G682" s="163">
        <v>858.4453</v>
      </c>
      <c r="H682" s="163">
        <v>1700.25538946</v>
      </c>
      <c r="I682" s="163">
        <v>5378.7148</v>
      </c>
      <c r="J682" s="163">
        <v>17.4</v>
      </c>
      <c r="K682" s="163">
        <v>17.4</v>
      </c>
      <c r="L682" s="163">
        <v>20.67</v>
      </c>
      <c r="M682" s="164">
        <v>15.20646062</v>
      </c>
      <c r="N682" s="19">
        <f t="shared" ref="N682:T682" si="683">F682/F681/$E682*$E681-1</f>
        <v>0.05030808786</v>
      </c>
      <c r="O682" s="19">
        <f t="shared" si="683"/>
        <v>0.0003492751251</v>
      </c>
      <c r="P682" s="19">
        <f t="shared" si="683"/>
        <v>-0.002217528737</v>
      </c>
      <c r="Q682" s="19">
        <f t="shared" si="683"/>
        <v>0.05030808786</v>
      </c>
      <c r="R682" s="19">
        <f t="shared" si="683"/>
        <v>0</v>
      </c>
      <c r="S682" s="19">
        <f t="shared" si="683"/>
        <v>0</v>
      </c>
      <c r="T682" s="19">
        <f t="shared" si="683"/>
        <v>-0.005747126437</v>
      </c>
      <c r="U682" s="168">
        <v>0.0146</v>
      </c>
      <c r="V682" s="168">
        <v>0.0498</v>
      </c>
      <c r="W682" s="19">
        <f t="array" ref="W682">mmult(N682:T682,'Parameters &amp; Main Results'!$B$6:$B$12)-'Parameters &amp; Main Results'!$B$16/12+mmult(U682:V682,'Parameters &amp; Main Results'!$B$14:$B$15)</f>
        <v>0.03777671801</v>
      </c>
      <c r="X682" s="77">
        <f t="shared" si="5"/>
        <v>2120.93495</v>
      </c>
      <c r="Y682" s="77">
        <f>X682/offset(X682,'Parameters &amp; Main Results'!$B$32,0)</f>
        <v>26.30986627</v>
      </c>
      <c r="Z682" s="77">
        <f>sumproduct(X682:offset(X682,'Parameters &amp; Main Results'!$B$32-1,0) , 'Cash Flow Assist'!$P$11:offset('Cash Flow Assist'!$P$11,'Parameters &amp; Main Results'!$B$32-1,0)  )/offset(X682,'Parameters &amp; Main Results'!$B$32,0)</f>
        <v>5389.474254</v>
      </c>
      <c r="AA682" s="77">
        <f>sumproduct(X682:offset(X682,'Parameters &amp; Main Results'!$B$32-1,0),'Parameters &amp; Main Results'!$B$36:offset('Parameters &amp; Main Results'!$B$36,'Parameters &amp; Main Results'!$B$32-1,0)   )/offset(X682,'Parameters &amp; Main Results'!$B$32,0)</f>
        <v>0.7881534686</v>
      </c>
      <c r="AB682" s="167">
        <f t="shared" si="6"/>
        <v>0</v>
      </c>
    </row>
    <row r="683">
      <c r="A683">
        <f t="shared" si="17"/>
        <v>6</v>
      </c>
      <c r="B683">
        <f t="shared" si="18"/>
        <v>1927</v>
      </c>
      <c r="C683" s="77">
        <f t="shared" si="3"/>
        <v>1927.416667</v>
      </c>
      <c r="D683" s="159">
        <f t="shared" si="356"/>
        <v>10043</v>
      </c>
      <c r="E683" s="162">
        <v>17.6</v>
      </c>
      <c r="F683" s="163">
        <v>5349.0351</v>
      </c>
      <c r="G683" s="163">
        <v>858.669</v>
      </c>
      <c r="H683" s="163">
        <v>1706.2912961</v>
      </c>
      <c r="I683" s="163">
        <v>5349.0351</v>
      </c>
      <c r="J683" s="163">
        <v>17.6</v>
      </c>
      <c r="K683" s="163">
        <v>17.6</v>
      </c>
      <c r="L683" s="163">
        <v>20.67</v>
      </c>
      <c r="M683" s="164">
        <v>14.92739437</v>
      </c>
      <c r="N683" s="19">
        <f t="shared" ref="N683:T683" si="684">F683/F682/$E683*$E682-1</f>
        <v>-0.01681892295</v>
      </c>
      <c r="O683" s="19">
        <f t="shared" si="684"/>
        <v>-0.01110601022</v>
      </c>
      <c r="P683" s="19">
        <f t="shared" si="684"/>
        <v>-0.007853977268</v>
      </c>
      <c r="Q683" s="19">
        <f t="shared" si="684"/>
        <v>-0.01681892295</v>
      </c>
      <c r="R683" s="19">
        <f t="shared" si="684"/>
        <v>0</v>
      </c>
      <c r="S683" s="19">
        <f t="shared" si="684"/>
        <v>0</v>
      </c>
      <c r="T683" s="19">
        <f t="shared" si="684"/>
        <v>-0.01136363636</v>
      </c>
      <c r="U683" s="168">
        <v>0.0051</v>
      </c>
      <c r="V683" s="168">
        <v>-0.0153</v>
      </c>
      <c r="W683" s="19">
        <f t="array" ref="W683">mmult(N683:T683,'Parameters &amp; Main Results'!$B$6:$B$12)-'Parameters &amp; Main Results'!$B$16/12+mmult(U683:V683,'Parameters &amp; Main Results'!$B$14:$B$15)</f>
        <v>-0.01543236143</v>
      </c>
      <c r="X683" s="77">
        <f t="shared" si="5"/>
        <v>2043.729555</v>
      </c>
      <c r="Y683" s="77">
        <f>X683/offset(X683,'Parameters &amp; Main Results'!$B$32,0)</f>
        <v>25.37319479</v>
      </c>
      <c r="Z683" s="77">
        <f>sumproduct(X683:offset(X683,'Parameters &amp; Main Results'!$B$32-1,0) , 'Cash Flow Assist'!$P$11:offset('Cash Flow Assist'!$P$11,'Parameters &amp; Main Results'!$B$32-1,0)  )/offset(X683,'Parameters &amp; Main Results'!$B$32,0)</f>
        <v>5368.618145</v>
      </c>
      <c r="AA683" s="77">
        <f>sumproduct(X683:offset(X683,'Parameters &amp; Main Results'!$B$32-1,0),'Parameters &amp; Main Results'!$B$36:offset('Parameters &amp; Main Results'!$B$36,'Parameters &amp; Main Results'!$B$32-1,0)   )/offset(X683,'Parameters &amp; Main Results'!$B$32,0)</f>
        <v>0.7833950376</v>
      </c>
      <c r="AB683" s="167">
        <f t="shared" si="6"/>
        <v>-0.01681892295</v>
      </c>
    </row>
    <row r="684">
      <c r="A684">
        <f t="shared" si="17"/>
        <v>7</v>
      </c>
      <c r="B684">
        <f t="shared" si="18"/>
        <v>1927</v>
      </c>
      <c r="C684" s="77">
        <f t="shared" si="3"/>
        <v>1927.5</v>
      </c>
      <c r="D684" s="159">
        <f t="shared" si="356"/>
        <v>10074</v>
      </c>
      <c r="E684" s="162">
        <v>17.3</v>
      </c>
      <c r="F684" s="163">
        <v>5718.9214</v>
      </c>
      <c r="G684" s="163">
        <v>859.6289</v>
      </c>
      <c r="H684" s="163">
        <v>1712.3486302</v>
      </c>
      <c r="I684" s="163">
        <v>5718.9214</v>
      </c>
      <c r="J684" s="163">
        <v>17.3</v>
      </c>
      <c r="K684" s="163">
        <v>17.3</v>
      </c>
      <c r="L684" s="163">
        <v>20.67</v>
      </c>
      <c r="M684" s="164">
        <v>16.6004085</v>
      </c>
      <c r="N684" s="19">
        <f t="shared" ref="N684:T684" si="685">F684/F683/$E684*$E683-1</f>
        <v>0.08769027285</v>
      </c>
      <c r="O684" s="19">
        <f t="shared" si="685"/>
        <v>0.01847831881</v>
      </c>
      <c r="P684" s="19">
        <f t="shared" si="685"/>
        <v>0.02095260116</v>
      </c>
      <c r="Q684" s="19">
        <f t="shared" si="685"/>
        <v>0.08769027285</v>
      </c>
      <c r="R684" s="19">
        <f t="shared" si="685"/>
        <v>0</v>
      </c>
      <c r="S684" s="19">
        <f t="shared" si="685"/>
        <v>0</v>
      </c>
      <c r="T684" s="19">
        <f t="shared" si="685"/>
        <v>0.01734104046</v>
      </c>
      <c r="U684" s="168">
        <v>-0.0325</v>
      </c>
      <c r="V684" s="168">
        <v>-0.0114</v>
      </c>
      <c r="W684" s="19">
        <f t="array" ref="W684">mmult(N684:T684,'Parameters &amp; Main Results'!$B$6:$B$12)-'Parameters &amp; Main Results'!$B$16/12+mmult(U684:V684,'Parameters &amp; Main Results'!$B$14:$B$15)</f>
        <v>0.07034561767</v>
      </c>
      <c r="X684" s="77">
        <f t="shared" si="5"/>
        <v>2075.763488</v>
      </c>
      <c r="Y684" s="77">
        <f>X684/offset(X684,'Parameters &amp; Main Results'!$B$32,0)</f>
        <v>26.71710937</v>
      </c>
      <c r="Z684" s="77">
        <f>sumproduct(X684:offset(X684,'Parameters &amp; Main Results'!$B$32-1,0) , 'Cash Flow Assist'!$P$11:offset('Cash Flow Assist'!$P$11,'Parameters &amp; Main Results'!$B$32-1,0)  )/offset(X684,'Parameters &amp; Main Results'!$B$32,0)</f>
        <v>5540.465146</v>
      </c>
      <c r="AA684" s="77">
        <f>sumproduct(X684:offset(X684,'Parameters &amp; Main Results'!$B$32-1,0),'Parameters &amp; Main Results'!$B$36:offset('Parameters &amp; Main Results'!$B$36,'Parameters &amp; Main Results'!$B$32-1,0)   )/offset(X684,'Parameters &amp; Main Results'!$B$32,0)</f>
        <v>0.8066121984</v>
      </c>
      <c r="AB684" s="167">
        <f t="shared" si="6"/>
        <v>0</v>
      </c>
    </row>
    <row r="685">
      <c r="A685">
        <f t="shared" si="17"/>
        <v>8</v>
      </c>
      <c r="B685">
        <f t="shared" si="18"/>
        <v>1927</v>
      </c>
      <c r="C685" s="77">
        <f t="shared" si="3"/>
        <v>1927.583333</v>
      </c>
      <c r="D685" s="159">
        <f t="shared" si="356"/>
        <v>10105</v>
      </c>
      <c r="E685" s="162">
        <v>17.2</v>
      </c>
      <c r="F685" s="163">
        <v>5995.8692</v>
      </c>
      <c r="G685" s="163">
        <v>864.9067</v>
      </c>
      <c r="H685" s="163">
        <v>1718.42746783</v>
      </c>
      <c r="I685" s="163">
        <v>5995.8692</v>
      </c>
      <c r="J685" s="163">
        <v>17.2</v>
      </c>
      <c r="K685" s="163">
        <v>17.2</v>
      </c>
      <c r="L685" s="163">
        <v>20.67</v>
      </c>
      <c r="M685" s="164">
        <v>17.46247703</v>
      </c>
      <c r="N685" s="19">
        <f t="shared" ref="N685:T685" si="686">F685/F684/$E685*$E684-1</f>
        <v>0.05452208255</v>
      </c>
      <c r="O685" s="19">
        <f t="shared" si="686"/>
        <v>0.01198927505</v>
      </c>
      <c r="P685" s="19">
        <f t="shared" si="686"/>
        <v>0.009384593019</v>
      </c>
      <c r="Q685" s="19">
        <f t="shared" si="686"/>
        <v>0.05452208255</v>
      </c>
      <c r="R685" s="19">
        <f t="shared" si="686"/>
        <v>0</v>
      </c>
      <c r="S685" s="19">
        <f t="shared" si="686"/>
        <v>0</v>
      </c>
      <c r="T685" s="19">
        <f t="shared" si="686"/>
        <v>0.005813953488</v>
      </c>
      <c r="U685" s="168">
        <v>-0.0069</v>
      </c>
      <c r="V685" s="168">
        <v>-0.0374</v>
      </c>
      <c r="W685" s="19">
        <f t="array" ref="W685">mmult(N685:T685,'Parameters &amp; Main Results'!$B$6:$B$12)-'Parameters &amp; Main Results'!$B$16/12+mmult(U685:V685,'Parameters &amp; Main Results'!$B$14:$B$15)</f>
        <v>0.04384721401</v>
      </c>
      <c r="X685" s="77">
        <f t="shared" si="5"/>
        <v>1939.339456</v>
      </c>
      <c r="Y685" s="77">
        <f>X685/offset(X685,'Parameters &amp; Main Results'!$B$32,0)</f>
        <v>25.76975421</v>
      </c>
      <c r="Z685" s="77">
        <f>sumproduct(X685:offset(X685,'Parameters &amp; Main Results'!$B$32-1,0) , 'Cash Flow Assist'!$P$11:offset('Cash Flow Assist'!$P$11,'Parameters &amp; Main Results'!$B$32-1,0)  )/offset(X685,'Parameters &amp; Main Results'!$B$32,0)</f>
        <v>5693.384544</v>
      </c>
      <c r="AA685" s="77">
        <f>sumproduct(X685:offset(X685,'Parameters &amp; Main Results'!$B$32-1,0),'Parameters &amp; Main Results'!$B$36:offset('Parameters &amp; Main Results'!$B$36,'Parameters &amp; Main Results'!$B$32-1,0)   )/offset(X685,'Parameters &amp; Main Results'!$B$32,0)</f>
        <v>0.8273792962</v>
      </c>
      <c r="AB685" s="167">
        <f t="shared" si="6"/>
        <v>0</v>
      </c>
    </row>
    <row r="686">
      <c r="A686">
        <f t="shared" si="17"/>
        <v>9</v>
      </c>
      <c r="B686">
        <f t="shared" si="18"/>
        <v>1927</v>
      </c>
      <c r="C686" s="77">
        <f t="shared" si="3"/>
        <v>1927.666667</v>
      </c>
      <c r="D686" s="159">
        <f t="shared" si="356"/>
        <v>10135</v>
      </c>
      <c r="E686" s="162">
        <v>17.3</v>
      </c>
      <c r="F686" s="163">
        <v>6211.4625</v>
      </c>
      <c r="G686" s="163">
        <v>868.7431</v>
      </c>
      <c r="H686" s="163">
        <v>1724.52788534</v>
      </c>
      <c r="I686" s="163">
        <v>6211.4625</v>
      </c>
      <c r="J686" s="163">
        <v>17.3</v>
      </c>
      <c r="K686" s="163">
        <v>17.3</v>
      </c>
      <c r="L686" s="163">
        <v>20.67</v>
      </c>
      <c r="M686" s="164">
        <v>18.02909826</v>
      </c>
      <c r="N686" s="19">
        <f t="shared" ref="N686:T686" si="687">F686/F685/$E686*$E685-1</f>
        <v>0.02996878125</v>
      </c>
      <c r="O686" s="19">
        <f t="shared" si="687"/>
        <v>-0.001370363319</v>
      </c>
      <c r="P686" s="19">
        <f t="shared" si="687"/>
        <v>-0.002250867052</v>
      </c>
      <c r="Q686" s="19">
        <f t="shared" si="687"/>
        <v>0.02996878125</v>
      </c>
      <c r="R686" s="19">
        <f t="shared" si="687"/>
        <v>0</v>
      </c>
      <c r="S686" s="19">
        <f t="shared" si="687"/>
        <v>0</v>
      </c>
      <c r="T686" s="19">
        <f t="shared" si="687"/>
        <v>-0.005780346821</v>
      </c>
      <c r="U686" s="168">
        <v>-0.0363</v>
      </c>
      <c r="V686" s="168">
        <v>-0.0063</v>
      </c>
      <c r="W686" s="19">
        <f t="array" ref="W686">mmult(N686:T686,'Parameters &amp; Main Results'!$B$6:$B$12)-'Parameters &amp; Main Results'!$B$16/12+mmult(U686:V686,'Parameters &amp; Main Results'!$B$14:$B$15)</f>
        <v>0.02209232844</v>
      </c>
      <c r="X686" s="77">
        <f t="shared" si="5"/>
        <v>1857.876737</v>
      </c>
      <c r="Y686" s="77">
        <f>X686/offset(X686,'Parameters &amp; Main Results'!$B$32,0)</f>
        <v>25.17472092</v>
      </c>
      <c r="Z686" s="77">
        <f>sumproduct(X686:offset(X686,'Parameters &amp; Main Results'!$B$32-1,0) , 'Cash Flow Assist'!$P$11:offset('Cash Flow Assist'!$P$11,'Parameters &amp; Main Results'!$B$32-1,0)  )/offset(X686,'Parameters &amp; Main Results'!$B$32,0)</f>
        <v>5780.538133</v>
      </c>
      <c r="AA686" s="77">
        <f>sumproduct(X686:offset(X686,'Parameters &amp; Main Results'!$B$32-1,0),'Parameters &amp; Main Results'!$B$36:offset('Parameters &amp; Main Results'!$B$36,'Parameters &amp; Main Results'!$B$32-1,0)   )/offset(X686,'Parameters &amp; Main Results'!$B$32,0)</f>
        <v>0.8383733108</v>
      </c>
      <c r="AB686" s="167">
        <f t="shared" si="6"/>
        <v>0</v>
      </c>
    </row>
    <row r="687">
      <c r="A687">
        <f t="shared" si="17"/>
        <v>10</v>
      </c>
      <c r="B687">
        <f t="shared" si="18"/>
        <v>1927</v>
      </c>
      <c r="C687" s="77">
        <f t="shared" si="3"/>
        <v>1927.75</v>
      </c>
      <c r="D687" s="159">
        <f t="shared" si="356"/>
        <v>10166</v>
      </c>
      <c r="E687" s="162">
        <v>17.4</v>
      </c>
      <c r="F687" s="163">
        <v>5965.7027</v>
      </c>
      <c r="G687" s="163">
        <v>871.857</v>
      </c>
      <c r="H687" s="163">
        <v>1730.64995934</v>
      </c>
      <c r="I687" s="163">
        <v>5965.7027</v>
      </c>
      <c r="J687" s="163">
        <v>17.4</v>
      </c>
      <c r="K687" s="163">
        <v>17.4</v>
      </c>
      <c r="L687" s="163">
        <v>20.67</v>
      </c>
      <c r="M687" s="164">
        <v>17.52672392</v>
      </c>
      <c r="N687" s="19">
        <f t="shared" ref="N687:T687" si="688">F687/F686/$E687*$E686-1</f>
        <v>-0.04508526739</v>
      </c>
      <c r="O687" s="19">
        <f t="shared" si="688"/>
        <v>-0.002183352494</v>
      </c>
      <c r="P687" s="19">
        <f t="shared" si="688"/>
        <v>-0.002217528732</v>
      </c>
      <c r="Q687" s="19">
        <f t="shared" si="688"/>
        <v>-0.04508526739</v>
      </c>
      <c r="R687" s="19">
        <f t="shared" si="688"/>
        <v>0</v>
      </c>
      <c r="S687" s="19">
        <f t="shared" si="688"/>
        <v>0</v>
      </c>
      <c r="T687" s="19">
        <f t="shared" si="688"/>
        <v>-0.005747126437</v>
      </c>
      <c r="U687" s="168">
        <v>0.0212</v>
      </c>
      <c r="V687" s="168">
        <v>-0.0433</v>
      </c>
      <c r="W687" s="19">
        <f t="array" ref="W687">mmult(N687:T687,'Parameters &amp; Main Results'!$B$6:$B$12)-'Parameters &amp; Main Results'!$B$16/12+mmult(U687:V687,'Parameters &amp; Main Results'!$B$14:$B$15)</f>
        <v>-0.03440145533</v>
      </c>
      <c r="X687" s="77">
        <f t="shared" si="5"/>
        <v>1817.71909</v>
      </c>
      <c r="Y687" s="77">
        <f>X687/offset(X687,'Parameters &amp; Main Results'!$B$32,0)</f>
        <v>23.94163178</v>
      </c>
      <c r="Z687" s="77">
        <f>sumproduct(X687:offset(X687,'Parameters &amp; Main Results'!$B$32-1,0) , 'Cash Flow Assist'!$P$11:offset('Cash Flow Assist'!$P$11,'Parameters &amp; Main Results'!$B$32-1,0)  )/offset(X687,'Parameters &amp; Main Results'!$B$32,0)</f>
        <v>5595.352028</v>
      </c>
      <c r="AA687" s="77">
        <f>sumproduct(X687:offset(X687,'Parameters &amp; Main Results'!$B$32-1,0),'Parameters &amp; Main Results'!$B$36:offset('Parameters &amp; Main Results'!$B$36,'Parameters &amp; Main Results'!$B$32-1,0)   )/offset(X687,'Parameters &amp; Main Results'!$B$32,0)</f>
        <v>0.8096264469</v>
      </c>
      <c r="AB687" s="167">
        <f t="shared" si="6"/>
        <v>-0.04508526739</v>
      </c>
    </row>
    <row r="688">
      <c r="A688">
        <f t="shared" si="17"/>
        <v>11</v>
      </c>
      <c r="B688">
        <f t="shared" si="18"/>
        <v>1927</v>
      </c>
      <c r="C688" s="77">
        <f t="shared" si="3"/>
        <v>1927.833333</v>
      </c>
      <c r="D688" s="159">
        <f t="shared" si="356"/>
        <v>10196</v>
      </c>
      <c r="E688" s="162">
        <v>17.3</v>
      </c>
      <c r="F688" s="163">
        <v>6392.5931</v>
      </c>
      <c r="G688" s="163">
        <v>878.623</v>
      </c>
      <c r="H688" s="163">
        <v>1736.79376669</v>
      </c>
      <c r="I688" s="163">
        <v>6392.5931</v>
      </c>
      <c r="J688" s="163">
        <v>17.3</v>
      </c>
      <c r="K688" s="163">
        <v>17.3</v>
      </c>
      <c r="L688" s="163">
        <v>20.67</v>
      </c>
      <c r="M688" s="164">
        <v>18.41825638</v>
      </c>
      <c r="N688" s="19">
        <f t="shared" ref="N688:T688" si="689">F688/F687/$E688*$E687-1</f>
        <v>0.07775141145</v>
      </c>
      <c r="O688" s="19">
        <f t="shared" si="689"/>
        <v>0.01358565185</v>
      </c>
      <c r="P688" s="19">
        <f t="shared" si="689"/>
        <v>0.009350867049</v>
      </c>
      <c r="Q688" s="19">
        <f t="shared" si="689"/>
        <v>0.07775141145</v>
      </c>
      <c r="R688" s="19">
        <f t="shared" si="689"/>
        <v>0</v>
      </c>
      <c r="S688" s="19">
        <f t="shared" si="689"/>
        <v>0</v>
      </c>
      <c r="T688" s="19">
        <f t="shared" si="689"/>
        <v>0.005780346821</v>
      </c>
      <c r="U688" s="168">
        <v>0.0272</v>
      </c>
      <c r="V688" s="168">
        <v>-0.0027</v>
      </c>
      <c r="W688" s="19">
        <f t="array" ref="W688">mmult(N688:T688,'Parameters &amp; Main Results'!$B$6:$B$12)-'Parameters &amp; Main Results'!$B$16/12+mmult(U688:V688,'Parameters &amp; Main Results'!$B$14:$B$15)</f>
        <v>0.06166830488</v>
      </c>
      <c r="X688" s="77">
        <f t="shared" si="5"/>
        <v>1882.479111</v>
      </c>
      <c r="Y688" s="77">
        <f>X688/offset(X688,'Parameters &amp; Main Results'!$B$32,0)</f>
        <v>21.09006001</v>
      </c>
      <c r="Z688" s="77">
        <f>sumproduct(X688:offset(X688,'Parameters &amp; Main Results'!$B$32-1,0) , 'Cash Flow Assist'!$P$11:offset('Cash Flow Assist'!$P$11,'Parameters &amp; Main Results'!$B$32-1,0)  )/offset(X688,'Parameters &amp; Main Results'!$B$32,0)</f>
        <v>4739.840905</v>
      </c>
      <c r="AA688" s="77">
        <f>sumproduct(X688:offset(X688,'Parameters &amp; Main Results'!$B$32-1,0),'Parameters &amp; Main Results'!$B$36:offset('Parameters &amp; Main Results'!$B$36,'Parameters &amp; Main Results'!$B$32-1,0)   )/offset(X688,'Parameters &amp; Main Results'!$B$32,0)</f>
        <v>0.6841944834</v>
      </c>
      <c r="AB688" s="167">
        <f t="shared" si="6"/>
        <v>0</v>
      </c>
    </row>
    <row r="689">
      <c r="A689">
        <f t="shared" si="17"/>
        <v>12</v>
      </c>
      <c r="B689">
        <f t="shared" si="18"/>
        <v>1927</v>
      </c>
      <c r="C689" s="77">
        <f t="shared" si="3"/>
        <v>1927.916667</v>
      </c>
      <c r="D689" s="159">
        <f t="shared" si="356"/>
        <v>10227</v>
      </c>
      <c r="E689" s="162">
        <v>17.3</v>
      </c>
      <c r="F689" s="163">
        <v>6537.3933</v>
      </c>
      <c r="G689" s="163">
        <v>885.401</v>
      </c>
      <c r="H689" s="163">
        <v>1742.95938456</v>
      </c>
      <c r="I689" s="163">
        <v>6537.3933</v>
      </c>
      <c r="J689" s="163">
        <v>17.3</v>
      </c>
      <c r="K689" s="163">
        <v>17.3</v>
      </c>
      <c r="L689" s="163">
        <v>20.67</v>
      </c>
      <c r="M689" s="164">
        <v>18.86021651</v>
      </c>
      <c r="N689" s="19">
        <f t="shared" ref="N689:T689" si="690">F689/F688/$E689*$E688-1</f>
        <v>0.02265124617</v>
      </c>
      <c r="O689" s="19">
        <f t="shared" si="690"/>
        <v>0.007714343922</v>
      </c>
      <c r="P689" s="19">
        <f t="shared" si="690"/>
        <v>0.003549999999</v>
      </c>
      <c r="Q689" s="19">
        <f t="shared" si="690"/>
        <v>0.02265124617</v>
      </c>
      <c r="R689" s="19">
        <f t="shared" si="690"/>
        <v>0</v>
      </c>
      <c r="S689" s="19">
        <f t="shared" si="690"/>
        <v>0</v>
      </c>
      <c r="T689" s="19">
        <f t="shared" si="690"/>
        <v>0</v>
      </c>
      <c r="U689" s="168">
        <v>0.0097</v>
      </c>
      <c r="V689" s="168">
        <v>-0.0113</v>
      </c>
      <c r="W689" s="19">
        <f t="array" ref="W689">mmult(N689:T689,'Parameters &amp; Main Results'!$B$6:$B$12)-'Parameters &amp; Main Results'!$B$16/12+mmult(U689:V689,'Parameters &amp; Main Results'!$B$14:$B$15)</f>
        <v>0.01887535394</v>
      </c>
      <c r="X689" s="77">
        <f t="shared" si="5"/>
        <v>1773.133004</v>
      </c>
      <c r="Y689" s="77">
        <f>X689/offset(X689,'Parameters &amp; Main Results'!$B$32,0)</f>
        <v>18.5729728</v>
      </c>
      <c r="Z689" s="77">
        <f>sumproduct(X689:offset(X689,'Parameters &amp; Main Results'!$B$32-1,0) , 'Cash Flow Assist'!$P$11:offset('Cash Flow Assist'!$P$11,'Parameters &amp; Main Results'!$B$32-1,0)  )/offset(X689,'Parameters &amp; Main Results'!$B$32,0)</f>
        <v>4412.772443</v>
      </c>
      <c r="AA689" s="77">
        <f>sumproduct(X689:offset(X689,'Parameters &amp; Main Results'!$B$32-1,0),'Parameters &amp; Main Results'!$B$36:offset('Parameters &amp; Main Results'!$B$36,'Parameters &amp; Main Results'!$B$32-1,0)   )/offset(X689,'Parameters &amp; Main Results'!$B$32,0)</f>
        <v>0.635738722</v>
      </c>
      <c r="AB689" s="167">
        <f t="shared" si="6"/>
        <v>0</v>
      </c>
    </row>
    <row r="690">
      <c r="A690">
        <f t="shared" si="17"/>
        <v>1</v>
      </c>
      <c r="B690">
        <f t="shared" si="18"/>
        <v>1928</v>
      </c>
      <c r="C690" s="77">
        <f t="shared" si="3"/>
        <v>1928</v>
      </c>
      <c r="D690" s="159">
        <f t="shared" si="356"/>
        <v>10258</v>
      </c>
      <c r="E690" s="162">
        <v>17.3</v>
      </c>
      <c r="F690" s="163">
        <v>6526.6788</v>
      </c>
      <c r="G690" s="163">
        <v>887.0007</v>
      </c>
      <c r="H690" s="163">
        <v>1748.02849144</v>
      </c>
      <c r="I690" s="163">
        <v>6526.6788</v>
      </c>
      <c r="J690" s="163">
        <v>17.3</v>
      </c>
      <c r="K690" s="163">
        <v>17.3</v>
      </c>
      <c r="L690" s="163">
        <v>20.67</v>
      </c>
      <c r="M690" s="164">
        <v>18.84904045</v>
      </c>
      <c r="N690" s="19">
        <f t="shared" ref="N690:T690" si="691">F690/F689/$E690*$E689-1</f>
        <v>-0.001638956004</v>
      </c>
      <c r="O690" s="19">
        <f t="shared" si="691"/>
        <v>0.001806751969</v>
      </c>
      <c r="P690" s="19">
        <f t="shared" si="691"/>
        <v>0.002908333335</v>
      </c>
      <c r="Q690" s="19">
        <f t="shared" si="691"/>
        <v>-0.001638956004</v>
      </c>
      <c r="R690" s="19">
        <f t="shared" si="691"/>
        <v>0</v>
      </c>
      <c r="S690" s="19">
        <f t="shared" si="691"/>
        <v>0</v>
      </c>
      <c r="T690" s="19">
        <f t="shared" si="691"/>
        <v>0</v>
      </c>
      <c r="U690" s="168">
        <v>0.0426</v>
      </c>
      <c r="V690" s="168">
        <v>-0.0075</v>
      </c>
      <c r="W690" s="19">
        <f t="array" ref="W690">mmult(N690:T690,'Parameters &amp; Main Results'!$B$6:$B$12)-'Parameters &amp; Main Results'!$B$16/12+mmult(U690:V690,'Parameters &amp; Main Results'!$B$14:$B$15)</f>
        <v>-0.0008191956775</v>
      </c>
      <c r="X690" s="77">
        <f t="shared" si="5"/>
        <v>1740.284518</v>
      </c>
      <c r="Y690" s="77">
        <f>X690/offset(X690,'Parameters &amp; Main Results'!$B$32,0)</f>
        <v>19.31608334</v>
      </c>
      <c r="Z690" s="77">
        <f>sumproduct(X690:offset(X690,'Parameters &amp; Main Results'!$B$32-1,0) , 'Cash Flow Assist'!$P$11:offset('Cash Flow Assist'!$P$11,'Parameters &amp; Main Results'!$B$32-1,0)  )/offset(X690,'Parameters &amp; Main Results'!$B$32,0)</f>
        <v>4657.333035</v>
      </c>
      <c r="AA690" s="77">
        <f>sumproduct(X690:offset(X690,'Parameters &amp; Main Results'!$B$32-1,0),'Parameters &amp; Main Results'!$B$36:offset('Parameters &amp; Main Results'!$B$36,'Parameters &amp; Main Results'!$B$32-1,0)   )/offset(X690,'Parameters &amp; Main Results'!$B$32,0)</f>
        <v>0.6696234284</v>
      </c>
      <c r="AB690" s="167">
        <f t="shared" si="6"/>
        <v>-0.001638956004</v>
      </c>
    </row>
    <row r="691">
      <c r="A691">
        <f t="shared" si="17"/>
        <v>2</v>
      </c>
      <c r="B691">
        <f t="shared" si="18"/>
        <v>1928</v>
      </c>
      <c r="C691" s="77">
        <f t="shared" si="3"/>
        <v>1928.083333</v>
      </c>
      <c r="D691" s="159">
        <f t="shared" si="356"/>
        <v>10287</v>
      </c>
      <c r="E691" s="162">
        <v>17.1</v>
      </c>
      <c r="F691" s="163">
        <v>6434.3917</v>
      </c>
      <c r="G691" s="163">
        <v>888.6108</v>
      </c>
      <c r="H691" s="163">
        <v>1753.11234097</v>
      </c>
      <c r="I691" s="163">
        <v>6434.3917</v>
      </c>
      <c r="J691" s="163">
        <v>17.1</v>
      </c>
      <c r="K691" s="163">
        <v>17.1</v>
      </c>
      <c r="L691" s="163">
        <v>20.67</v>
      </c>
      <c r="M691" s="164">
        <v>18.80348499</v>
      </c>
      <c r="N691" s="19">
        <f t="shared" ref="N691:T691" si="692">F691/F690/$E691*$E690-1</f>
        <v>-0.002609452257</v>
      </c>
      <c r="O691" s="19">
        <f t="shared" si="692"/>
        <v>0.01353235547</v>
      </c>
      <c r="P691" s="19">
        <f t="shared" si="692"/>
        <v>0.01463825536</v>
      </c>
      <c r="Q691" s="19">
        <f t="shared" si="692"/>
        <v>-0.002609452257</v>
      </c>
      <c r="R691" s="19">
        <f t="shared" si="692"/>
        <v>0</v>
      </c>
      <c r="S691" s="19">
        <f t="shared" si="692"/>
        <v>0</v>
      </c>
      <c r="T691" s="19">
        <f t="shared" si="692"/>
        <v>0.01169590643</v>
      </c>
      <c r="U691" s="168">
        <v>-0.0206</v>
      </c>
      <c r="V691" s="168">
        <v>-0.0065</v>
      </c>
      <c r="W691" s="19">
        <f t="array" ref="W691">mmult(N691:T691,'Parameters &amp; Main Results'!$B$6:$B$12)-'Parameters &amp; Main Results'!$B$16/12+mmult(U691:V691,'Parameters &amp; Main Results'!$B$14:$B$15)</f>
        <v>0.001384333007</v>
      </c>
      <c r="X691" s="77">
        <f t="shared" si="5"/>
        <v>1741.71132</v>
      </c>
      <c r="Y691" s="77">
        <f>X691/offset(X691,'Parameters &amp; Main Results'!$B$32,0)</f>
        <v>19.97498818</v>
      </c>
      <c r="Z691" s="77">
        <f>sumproduct(X691:offset(X691,'Parameters &amp; Main Results'!$B$32-1,0) , 'Cash Flow Assist'!$P$11:offset('Cash Flow Assist'!$P$11,'Parameters &amp; Main Results'!$B$32-1,0)  )/offset(X691,'Parameters &amp; Main Results'!$B$32,0)</f>
        <v>4793.331905</v>
      </c>
      <c r="AA691" s="77">
        <f>sumproduct(X691:offset(X691,'Parameters &amp; Main Results'!$B$32-1,0),'Parameters &amp; Main Results'!$B$36:offset('Parameters &amp; Main Results'!$B$36,'Parameters &amp; Main Results'!$B$32-1,0)   )/offset(X691,'Parameters &amp; Main Results'!$B$32,0)</f>
        <v>0.6878813444</v>
      </c>
      <c r="AB691" s="167">
        <f t="shared" si="6"/>
        <v>-0.004244131484</v>
      </c>
    </row>
    <row r="692">
      <c r="A692">
        <f t="shared" si="17"/>
        <v>3</v>
      </c>
      <c r="B692">
        <f t="shared" si="18"/>
        <v>1928</v>
      </c>
      <c r="C692" s="77">
        <f t="shared" si="3"/>
        <v>1928.166667</v>
      </c>
      <c r="D692" s="159">
        <f t="shared" si="356"/>
        <v>10318</v>
      </c>
      <c r="E692" s="162">
        <v>17.1</v>
      </c>
      <c r="F692" s="163">
        <v>7155.9974</v>
      </c>
      <c r="G692" s="163">
        <v>892.4586</v>
      </c>
      <c r="H692" s="163">
        <v>1758.21097603</v>
      </c>
      <c r="I692" s="163">
        <v>7155.9974</v>
      </c>
      <c r="J692" s="163">
        <v>17.1</v>
      </c>
      <c r="K692" s="163">
        <v>17.1</v>
      </c>
      <c r="L692" s="163">
        <v>20.67</v>
      </c>
      <c r="M692" s="164">
        <v>20.90507301</v>
      </c>
      <c r="N692" s="19">
        <f t="shared" ref="N692:T692" si="693">F692/F691/$E692*$E691-1</f>
        <v>0.1121482393</v>
      </c>
      <c r="O692" s="19">
        <f t="shared" si="693"/>
        <v>0.004330129681</v>
      </c>
      <c r="P692" s="19">
        <f t="shared" si="693"/>
        <v>0.002908333334</v>
      </c>
      <c r="Q692" s="19">
        <f t="shared" si="693"/>
        <v>0.1121482393</v>
      </c>
      <c r="R692" s="19">
        <f t="shared" si="693"/>
        <v>0</v>
      </c>
      <c r="S692" s="19">
        <f t="shared" si="693"/>
        <v>0</v>
      </c>
      <c r="T692" s="19">
        <f t="shared" si="693"/>
        <v>0</v>
      </c>
      <c r="U692" s="168">
        <v>-0.0026</v>
      </c>
      <c r="V692" s="168">
        <v>-0.0122</v>
      </c>
      <c r="W692" s="19">
        <f t="array" ref="W692">mmult(N692:T692,'Parameters &amp; Main Results'!$B$6:$B$12)-'Parameters &amp; Main Results'!$B$16/12+mmult(U692:V692,'Parameters &amp; Main Results'!$B$14:$B$15)</f>
        <v>0.08515204521</v>
      </c>
      <c r="X692" s="77">
        <f t="shared" si="5"/>
        <v>1739.303545</v>
      </c>
      <c r="Y692" s="77">
        <f>X692/offset(X692,'Parameters &amp; Main Results'!$B$32,0)</f>
        <v>20.79621045</v>
      </c>
      <c r="Z692" s="77">
        <f>sumproduct(X692:offset(X692,'Parameters &amp; Main Results'!$B$32-1,0) , 'Cash Flow Assist'!$P$11:offset('Cash Flow Assist'!$P$11,'Parameters &amp; Main Results'!$B$32-1,0)  )/offset(X692,'Parameters &amp; Main Results'!$B$32,0)</f>
        <v>4977.523827</v>
      </c>
      <c r="AA692" s="77">
        <f>sumproduct(X692:offset(X692,'Parameters &amp; Main Results'!$B$32-1,0),'Parameters &amp; Main Results'!$B$36:offset('Parameters &amp; Main Results'!$B$36,'Parameters &amp; Main Results'!$B$32-1,0)   )/offset(X692,'Parameters &amp; Main Results'!$B$32,0)</f>
        <v>0.7129413104</v>
      </c>
      <c r="AB692" s="167">
        <f t="shared" si="6"/>
        <v>0</v>
      </c>
    </row>
    <row r="693">
      <c r="A693">
        <f t="shared" si="17"/>
        <v>4</v>
      </c>
      <c r="B693">
        <f t="shared" si="18"/>
        <v>1928</v>
      </c>
      <c r="C693" s="77">
        <f t="shared" si="3"/>
        <v>1928.25</v>
      </c>
      <c r="D693" s="159">
        <f t="shared" si="356"/>
        <v>10348</v>
      </c>
      <c r="E693" s="162">
        <v>17.1</v>
      </c>
      <c r="F693" s="163">
        <v>7411.933</v>
      </c>
      <c r="G693" s="163">
        <v>892.583</v>
      </c>
      <c r="H693" s="163">
        <v>1763.32443962</v>
      </c>
      <c r="I693" s="163">
        <v>7411.933</v>
      </c>
      <c r="J693" s="163">
        <v>17.1</v>
      </c>
      <c r="K693" s="163">
        <v>17.1</v>
      </c>
      <c r="L693" s="163">
        <v>20.67</v>
      </c>
      <c r="M693" s="164">
        <v>21.64142823</v>
      </c>
      <c r="N693" s="19">
        <f t="shared" ref="N693:T693" si="694">F693/F692/$E693*$E692-1</f>
        <v>0.03576518907</v>
      </c>
      <c r="O693" s="19">
        <f t="shared" si="694"/>
        <v>0.0001393902193</v>
      </c>
      <c r="P693" s="19">
        <f t="shared" si="694"/>
        <v>0.002908333334</v>
      </c>
      <c r="Q693" s="19">
        <f t="shared" si="694"/>
        <v>0.03576518907</v>
      </c>
      <c r="R693" s="19">
        <f t="shared" si="694"/>
        <v>0</v>
      </c>
      <c r="S693" s="19">
        <f t="shared" si="694"/>
        <v>0</v>
      </c>
      <c r="T693" s="19">
        <f t="shared" si="694"/>
        <v>0</v>
      </c>
      <c r="U693" s="168">
        <v>0.0398</v>
      </c>
      <c r="V693" s="168">
        <v>0.0344</v>
      </c>
      <c r="W693" s="19">
        <f t="array" ref="W693">mmult(N693:T693,'Parameters &amp; Main Results'!$B$6:$B$12)-'Parameters &amp; Main Results'!$B$16/12+mmult(U693:V693,'Parameters &amp; Main Results'!$B$14:$B$15)</f>
        <v>0.02681707269</v>
      </c>
      <c r="X693" s="77">
        <f t="shared" si="5"/>
        <v>1602.820133</v>
      </c>
      <c r="Y693" s="77">
        <f>X693/offset(X693,'Parameters &amp; Main Results'!$B$32,0)</f>
        <v>18.57705327</v>
      </c>
      <c r="Z693" s="77">
        <f>sumproduct(X693:offset(X693,'Parameters &amp; Main Results'!$B$32-1,0) , 'Cash Flow Assist'!$P$11:offset('Cash Flow Assist'!$P$11,'Parameters &amp; Main Results'!$B$32-1,0)  )/offset(X693,'Parameters &amp; Main Results'!$B$32,0)</f>
        <v>4805.802053</v>
      </c>
      <c r="AA693" s="77">
        <f>sumproduct(X693:offset(X693,'Parameters &amp; Main Results'!$B$32-1,0),'Parameters &amp; Main Results'!$B$36:offset('Parameters &amp; Main Results'!$B$36,'Parameters &amp; Main Results'!$B$32-1,0)   )/offset(X693,'Parameters &amp; Main Results'!$B$32,0)</f>
        <v>0.6870302848</v>
      </c>
      <c r="AB693" s="167">
        <f t="shared" si="6"/>
        <v>0</v>
      </c>
    </row>
    <row r="694">
      <c r="A694">
        <f t="shared" si="17"/>
        <v>5</v>
      </c>
      <c r="B694">
        <f t="shared" si="18"/>
        <v>1928</v>
      </c>
      <c r="C694" s="77">
        <f t="shared" si="3"/>
        <v>1928.333333</v>
      </c>
      <c r="D694" s="159">
        <f t="shared" si="356"/>
        <v>10379</v>
      </c>
      <c r="E694" s="162">
        <v>17.2</v>
      </c>
      <c r="F694" s="163">
        <v>7529.2104</v>
      </c>
      <c r="G694" s="163">
        <v>891.9877</v>
      </c>
      <c r="H694" s="163">
        <v>1768.45277486</v>
      </c>
      <c r="I694" s="163">
        <v>7529.2104</v>
      </c>
      <c r="J694" s="163">
        <v>17.2</v>
      </c>
      <c r="K694" s="163">
        <v>17.2</v>
      </c>
      <c r="L694" s="163">
        <v>20.67</v>
      </c>
      <c r="M694" s="164">
        <v>21.83273218</v>
      </c>
      <c r="N694" s="19">
        <f t="shared" ref="N694:T694" si="695">F694/F693/$E694*$E693-1</f>
        <v>0.009916835585</v>
      </c>
      <c r="O694" s="19">
        <f t="shared" si="695"/>
        <v>-0.006477016703</v>
      </c>
      <c r="P694" s="19">
        <f t="shared" si="695"/>
        <v>-0.002922529073</v>
      </c>
      <c r="Q694" s="19">
        <f t="shared" si="695"/>
        <v>0.009916835585</v>
      </c>
      <c r="R694" s="19">
        <f t="shared" si="695"/>
        <v>0</v>
      </c>
      <c r="S694" s="19">
        <f t="shared" si="695"/>
        <v>0</v>
      </c>
      <c r="T694" s="19">
        <f t="shared" si="695"/>
        <v>-0.005813953488</v>
      </c>
      <c r="U694" s="168">
        <v>0.0285</v>
      </c>
      <c r="V694" s="168">
        <v>-0.0327</v>
      </c>
      <c r="W694" s="19">
        <f t="array" ref="W694">mmult(N694:T694,'Parameters &amp; Main Results'!$B$6:$B$12)-'Parameters &amp; Main Results'!$B$16/12+mmult(U694:V694,'Parameters &amp; Main Results'!$B$14:$B$15)</f>
        <v>0.005776705847</v>
      </c>
      <c r="X694" s="77">
        <f t="shared" si="5"/>
        <v>1560.959761</v>
      </c>
      <c r="Y694" s="77">
        <f>X694/offset(X694,'Parameters &amp; Main Results'!$B$32,0)</f>
        <v>18.09301954</v>
      </c>
      <c r="Z694" s="77">
        <f>sumproduct(X694:offset(X694,'Parameters &amp; Main Results'!$B$32-1,0) , 'Cash Flow Assist'!$P$11:offset('Cash Flow Assist'!$P$11,'Parameters &amp; Main Results'!$B$32-1,0)  )/offset(X694,'Parameters &amp; Main Results'!$B$32,0)</f>
        <v>4788.526074</v>
      </c>
      <c r="AA694" s="77">
        <f>sumproduct(X694:offset(X694,'Parameters &amp; Main Results'!$B$32-1,0),'Parameters &amp; Main Results'!$B$36:offset('Parameters &amp; Main Results'!$B$36,'Parameters &amp; Main Results'!$B$32-1,0)   )/offset(X694,'Parameters &amp; Main Results'!$B$32,0)</f>
        <v>0.6828696557</v>
      </c>
      <c r="AB694" s="167">
        <f t="shared" si="6"/>
        <v>0</v>
      </c>
    </row>
    <row r="695">
      <c r="A695">
        <f t="shared" si="17"/>
        <v>6</v>
      </c>
      <c r="B695">
        <f t="shared" si="18"/>
        <v>1928</v>
      </c>
      <c r="C695" s="77">
        <f t="shared" si="3"/>
        <v>1928.416667</v>
      </c>
      <c r="D695" s="159">
        <f t="shared" si="356"/>
        <v>10409</v>
      </c>
      <c r="E695" s="162">
        <v>17.1</v>
      </c>
      <c r="F695" s="163">
        <v>7247.9969</v>
      </c>
      <c r="G695" s="163">
        <v>890.683</v>
      </c>
      <c r="H695" s="163">
        <v>1773.59602502</v>
      </c>
      <c r="I695" s="163">
        <v>7247.9969</v>
      </c>
      <c r="J695" s="163">
        <v>17.1</v>
      </c>
      <c r="K695" s="163">
        <v>17.1</v>
      </c>
      <c r="L695" s="163">
        <v>20.67</v>
      </c>
      <c r="M695" s="164">
        <v>21.1003449</v>
      </c>
      <c r="N695" s="19">
        <f t="shared" ref="N695:T695" si="696">F695/F694/$E695*$E694-1</f>
        <v>-0.03172013273</v>
      </c>
      <c r="O695" s="19">
        <f t="shared" si="696"/>
        <v>0.004376711153</v>
      </c>
      <c r="P695" s="19">
        <f t="shared" si="696"/>
        <v>0.008773294351</v>
      </c>
      <c r="Q695" s="19">
        <f t="shared" si="696"/>
        <v>-0.03172013273</v>
      </c>
      <c r="R695" s="19">
        <f t="shared" si="696"/>
        <v>0</v>
      </c>
      <c r="S695" s="19">
        <f t="shared" si="696"/>
        <v>0</v>
      </c>
      <c r="T695" s="19">
        <f t="shared" si="696"/>
        <v>0.005847953216</v>
      </c>
      <c r="U695" s="168">
        <v>-0.0352</v>
      </c>
      <c r="V695" s="168">
        <v>-3.0E-4</v>
      </c>
      <c r="W695" s="19">
        <f t="array" ref="W695">mmult(N695:T695,'Parameters &amp; Main Results'!$B$6:$B$12)-'Parameters &amp; Main Results'!$B$16/12+mmult(U695:V695,'Parameters &amp; Main Results'!$B$14:$B$15)</f>
        <v>-0.02273758842</v>
      </c>
      <c r="X695" s="77">
        <f t="shared" si="5"/>
        <v>1551.994346</v>
      </c>
      <c r="Y695" s="77">
        <f>X695/offset(X695,'Parameters &amp; Main Results'!$B$32,0)</f>
        <v>17.98180447</v>
      </c>
      <c r="Z695" s="77">
        <f>sumproduct(X695:offset(X695,'Parameters &amp; Main Results'!$B$32-1,0) , 'Cash Flow Assist'!$P$11:offset('Cash Flow Assist'!$P$11,'Parameters &amp; Main Results'!$B$32-1,0)  )/offset(X695,'Parameters &amp; Main Results'!$B$32,0)</f>
        <v>4769.497511</v>
      </c>
      <c r="AA695" s="77">
        <f>sumproduct(X695:offset(X695,'Parameters &amp; Main Results'!$B$32-1,0),'Parameters &amp; Main Results'!$B$36:offset('Parameters &amp; Main Results'!$B$36,'Parameters &amp; Main Results'!$B$32-1,0)   )/offset(X695,'Parameters &amp; Main Results'!$B$32,0)</f>
        <v>0.6783114189</v>
      </c>
      <c r="AB695" s="167">
        <f t="shared" si="6"/>
        <v>-0.03172013273</v>
      </c>
    </row>
    <row r="696">
      <c r="A696">
        <f t="shared" si="17"/>
        <v>7</v>
      </c>
      <c r="B696">
        <f t="shared" si="18"/>
        <v>1928</v>
      </c>
      <c r="C696" s="77">
        <f t="shared" si="3"/>
        <v>1928.5</v>
      </c>
      <c r="D696" s="159">
        <f t="shared" si="356"/>
        <v>10440</v>
      </c>
      <c r="E696" s="162">
        <v>17.1</v>
      </c>
      <c r="F696" s="163">
        <v>7363.1064</v>
      </c>
      <c r="G696" s="163">
        <v>883.5284</v>
      </c>
      <c r="H696" s="163">
        <v>1778.75423346</v>
      </c>
      <c r="I696" s="163">
        <v>7363.1064</v>
      </c>
      <c r="J696" s="163">
        <v>17.1</v>
      </c>
      <c r="K696" s="163">
        <v>17.1</v>
      </c>
      <c r="L696" s="163">
        <v>20.67</v>
      </c>
      <c r="M696" s="164">
        <v>21.37898865</v>
      </c>
      <c r="N696" s="19">
        <f t="shared" ref="N696:T696" si="697">F696/F695/$E696*$E695-1</f>
        <v>0.01588156032</v>
      </c>
      <c r="O696" s="19">
        <f t="shared" si="697"/>
        <v>-0.008032711975</v>
      </c>
      <c r="P696" s="19">
        <f t="shared" si="697"/>
        <v>0.002908333334</v>
      </c>
      <c r="Q696" s="19">
        <f t="shared" si="697"/>
        <v>0.01588156032</v>
      </c>
      <c r="R696" s="19">
        <f t="shared" si="697"/>
        <v>0</v>
      </c>
      <c r="S696" s="19">
        <f t="shared" si="697"/>
        <v>0</v>
      </c>
      <c r="T696" s="19">
        <f t="shared" si="697"/>
        <v>0</v>
      </c>
      <c r="U696" s="168">
        <v>-0.0132</v>
      </c>
      <c r="V696" s="168">
        <v>-0.005</v>
      </c>
      <c r="W696" s="19">
        <f t="array" ref="W696">mmult(N696:T696,'Parameters &amp; Main Results'!$B$6:$B$12)-'Parameters &amp; Main Results'!$B$16/12+mmult(U696:V696,'Parameters &amp; Main Results'!$B$14:$B$15)</f>
        <v>0.009861325583</v>
      </c>
      <c r="X696" s="77">
        <f t="shared" si="5"/>
        <v>1588.104002</v>
      </c>
      <c r="Y696" s="77">
        <f>X696/offset(X696,'Parameters &amp; Main Results'!$B$32,0)</f>
        <v>19.10117994</v>
      </c>
      <c r="Z696" s="77">
        <f>sumproduct(X696:offset(X696,'Parameters &amp; Main Results'!$B$32-1,0) , 'Cash Flow Assist'!$P$11:offset('Cash Flow Assist'!$P$11,'Parameters &amp; Main Results'!$B$32-1,0)  )/offset(X696,'Parameters &amp; Main Results'!$B$32,0)</f>
        <v>4933.574383</v>
      </c>
      <c r="AA696" s="77">
        <f>sumproduct(X696:offset(X696,'Parameters &amp; Main Results'!$B$32-1,0),'Parameters &amp; Main Results'!$B$36:offset('Parameters &amp; Main Results'!$B$36,'Parameters &amp; Main Results'!$B$32-1,0)   )/offset(X696,'Parameters &amp; Main Results'!$B$32,0)</f>
        <v>0.6997598032</v>
      </c>
      <c r="AB696" s="167">
        <f t="shared" si="6"/>
        <v>-0.0163423376</v>
      </c>
    </row>
    <row r="697">
      <c r="A697">
        <f t="shared" si="17"/>
        <v>8</v>
      </c>
      <c r="B697">
        <f t="shared" si="18"/>
        <v>1928</v>
      </c>
      <c r="C697" s="77">
        <f t="shared" si="3"/>
        <v>1928.583333</v>
      </c>
      <c r="D697" s="159">
        <f t="shared" si="356"/>
        <v>10471</v>
      </c>
      <c r="E697" s="162">
        <v>17.1</v>
      </c>
      <c r="F697" s="163">
        <v>7934.4404</v>
      </c>
      <c r="G697" s="163">
        <v>881.6453</v>
      </c>
      <c r="H697" s="163">
        <v>1783.92744368</v>
      </c>
      <c r="I697" s="163">
        <v>7934.4404</v>
      </c>
      <c r="J697" s="163">
        <v>17.1</v>
      </c>
      <c r="K697" s="163">
        <v>17.1</v>
      </c>
      <c r="L697" s="163">
        <v>20.67</v>
      </c>
      <c r="M697" s="164">
        <v>22.96135917</v>
      </c>
      <c r="N697" s="19">
        <f t="shared" ref="N697:T697" si="698">F697/F696/$E697*$E696-1</f>
        <v>0.07759415238</v>
      </c>
      <c r="O697" s="19">
        <f t="shared" si="698"/>
        <v>-0.002131340656</v>
      </c>
      <c r="P697" s="19">
        <f t="shared" si="698"/>
        <v>0.002908333328</v>
      </c>
      <c r="Q697" s="19">
        <f t="shared" si="698"/>
        <v>0.07759415238</v>
      </c>
      <c r="R697" s="19">
        <f t="shared" si="698"/>
        <v>0</v>
      </c>
      <c r="S697" s="19">
        <f t="shared" si="698"/>
        <v>0</v>
      </c>
      <c r="T697" s="19">
        <f t="shared" si="698"/>
        <v>0</v>
      </c>
      <c r="U697" s="168">
        <v>-0.0206</v>
      </c>
      <c r="V697" s="168">
        <v>-0.0215</v>
      </c>
      <c r="W697" s="19">
        <f t="array" ref="W697">mmult(N697:T697,'Parameters &amp; Main Results'!$B$6:$B$12)-'Parameters &amp; Main Results'!$B$16/12+mmult(U697:V697,'Parameters &amp; Main Results'!$B$14:$B$15)</f>
        <v>0.05762111246</v>
      </c>
      <c r="X697" s="77">
        <f t="shared" si="5"/>
        <v>1572.596119</v>
      </c>
      <c r="Y697" s="77">
        <f>X697/offset(X697,'Parameters &amp; Main Results'!$B$32,0)</f>
        <v>18.73819798</v>
      </c>
      <c r="Z697" s="77">
        <f>sumproduct(X697:offset(X697,'Parameters &amp; Main Results'!$B$32-1,0) , 'Cash Flow Assist'!$P$11:offset('Cash Flow Assist'!$P$11,'Parameters &amp; Main Results'!$B$32-1,0)  )/offset(X697,'Parameters &amp; Main Results'!$B$32,0)</f>
        <v>4869.615832</v>
      </c>
      <c r="AA697" s="77">
        <f>sumproduct(X697:offset(X697,'Parameters &amp; Main Results'!$B$32-1,0),'Parameters &amp; Main Results'!$B$36:offset('Parameters &amp; Main Results'!$B$36,'Parameters &amp; Main Results'!$B$32-1,0)   )/offset(X697,'Parameters &amp; Main Results'!$B$32,0)</f>
        <v>0.6887411921</v>
      </c>
      <c r="AB697" s="167">
        <f t="shared" si="6"/>
        <v>0</v>
      </c>
    </row>
    <row r="698">
      <c r="A698">
        <f t="shared" si="17"/>
        <v>9</v>
      </c>
      <c r="B698">
        <f t="shared" si="18"/>
        <v>1928</v>
      </c>
      <c r="C698" s="77">
        <f t="shared" si="3"/>
        <v>1928.666667</v>
      </c>
      <c r="D698" s="159">
        <f t="shared" si="356"/>
        <v>10501</v>
      </c>
      <c r="E698" s="162">
        <v>17.3</v>
      </c>
      <c r="F698" s="163">
        <v>8149.7182</v>
      </c>
      <c r="G698" s="163">
        <v>885.6705</v>
      </c>
      <c r="H698" s="163">
        <v>1789.11569933</v>
      </c>
      <c r="I698" s="163">
        <v>8149.7182</v>
      </c>
      <c r="J698" s="163">
        <v>17.3</v>
      </c>
      <c r="K698" s="163">
        <v>17.3</v>
      </c>
      <c r="L698" s="163">
        <v>20.67</v>
      </c>
      <c r="M698" s="164">
        <v>23.21111536</v>
      </c>
      <c r="N698" s="19">
        <f t="shared" ref="N698:T698" si="699">F698/F697/$E698*$E697-1</f>
        <v>0.01525771176</v>
      </c>
      <c r="O698" s="19">
        <f t="shared" si="699"/>
        <v>-0.007047919745</v>
      </c>
      <c r="P698" s="19">
        <f t="shared" si="699"/>
        <v>-0.008685982658</v>
      </c>
      <c r="Q698" s="19">
        <f t="shared" si="699"/>
        <v>0.01525771176</v>
      </c>
      <c r="R698" s="19">
        <f t="shared" si="699"/>
        <v>0</v>
      </c>
      <c r="S698" s="19">
        <f t="shared" si="699"/>
        <v>0</v>
      </c>
      <c r="T698" s="19">
        <f t="shared" si="699"/>
        <v>-0.01156069364</v>
      </c>
      <c r="U698" s="168">
        <v>0.0241</v>
      </c>
      <c r="V698" s="168">
        <v>0.0086</v>
      </c>
      <c r="W698" s="19">
        <f t="array" ref="W698">mmult(N698:T698,'Parameters &amp; Main Results'!$B$6:$B$12)-'Parameters &amp; Main Results'!$B$16/12+mmult(U698:V698,'Parameters &amp; Main Results'!$B$14:$B$15)</f>
        <v>0.009639637219</v>
      </c>
      <c r="X698" s="77">
        <f t="shared" si="5"/>
        <v>1486.918236</v>
      </c>
      <c r="Y698" s="77">
        <f>X698/offset(X698,'Parameters &amp; Main Results'!$B$32,0)</f>
        <v>17.17722744</v>
      </c>
      <c r="Z698" s="77">
        <f>sumproduct(X698:offset(X698,'Parameters &amp; Main Results'!$B$32-1,0) , 'Cash Flow Assist'!$P$11:offset('Cash Flow Assist'!$P$11,'Parameters &amp; Main Results'!$B$32-1,0)  )/offset(X698,'Parameters &amp; Main Results'!$B$32,0)</f>
        <v>4703.977046</v>
      </c>
      <c r="AA698" s="77">
        <f>sumproduct(X698:offset(X698,'Parameters &amp; Main Results'!$B$32-1,0),'Parameters &amp; Main Results'!$B$36:offset('Parameters &amp; Main Results'!$B$36,'Parameters &amp; Main Results'!$B$32-1,0)   )/offset(X698,'Parameters &amp; Main Results'!$B$32,0)</f>
        <v>0.6636214472</v>
      </c>
      <c r="AB698" s="167">
        <f t="shared" si="6"/>
        <v>0</v>
      </c>
    </row>
    <row r="699">
      <c r="A699">
        <f t="shared" si="17"/>
        <v>10</v>
      </c>
      <c r="B699">
        <f t="shared" si="18"/>
        <v>1928</v>
      </c>
      <c r="C699" s="77">
        <f t="shared" si="3"/>
        <v>1928.75</v>
      </c>
      <c r="D699" s="159">
        <f t="shared" si="356"/>
        <v>10532</v>
      </c>
      <c r="E699" s="162">
        <v>17.2</v>
      </c>
      <c r="F699" s="163">
        <v>8293.4334</v>
      </c>
      <c r="G699" s="163">
        <v>887.4875</v>
      </c>
      <c r="H699" s="163">
        <v>1794.31904416</v>
      </c>
      <c r="I699" s="163">
        <v>8293.4334</v>
      </c>
      <c r="J699" s="163">
        <v>17.2</v>
      </c>
      <c r="K699" s="163">
        <v>17.2</v>
      </c>
      <c r="L699" s="163">
        <v>20.67</v>
      </c>
      <c r="M699" s="164">
        <v>23.66567144</v>
      </c>
      <c r="N699" s="19">
        <f t="shared" ref="N699:T699" si="700">F699/F698/$E699*$E698-1</f>
        <v>0.02355085554</v>
      </c>
      <c r="O699" s="19">
        <f t="shared" si="700"/>
        <v>0.007877434155</v>
      </c>
      <c r="P699" s="19">
        <f t="shared" si="700"/>
        <v>0.008739195739</v>
      </c>
      <c r="Q699" s="19">
        <f t="shared" si="700"/>
        <v>0.02355085554</v>
      </c>
      <c r="R699" s="19">
        <f t="shared" si="700"/>
        <v>0</v>
      </c>
      <c r="S699" s="19">
        <f t="shared" si="700"/>
        <v>0</v>
      </c>
      <c r="T699" s="19">
        <f t="shared" si="700"/>
        <v>0.005813953488</v>
      </c>
      <c r="U699" s="168">
        <v>0.0222</v>
      </c>
      <c r="V699" s="168">
        <v>-0.0216</v>
      </c>
      <c r="W699" s="19">
        <f t="array" ref="W699">mmult(N699:T699,'Parameters &amp; Main Results'!$B$6:$B$12)-'Parameters &amp; Main Results'!$B$16/12+mmult(U699:V699,'Parameters &amp; Main Results'!$B$14:$B$15)</f>
        <v>0.01959083353</v>
      </c>
      <c r="X699" s="77">
        <f t="shared" si="5"/>
        <v>1472.721733</v>
      </c>
      <c r="Y699" s="77">
        <f>X699/offset(X699,'Parameters &amp; Main Results'!$B$32,0)</f>
        <v>17.62063021</v>
      </c>
      <c r="Z699" s="77">
        <f>sumproduct(X699:offset(X699,'Parameters &amp; Main Results'!$B$32-1,0) , 'Cash Flow Assist'!$P$11:offset('Cash Flow Assist'!$P$11,'Parameters &amp; Main Results'!$B$32-1,0)  )/offset(X699,'Parameters &amp; Main Results'!$B$32,0)</f>
        <v>4855.163071</v>
      </c>
      <c r="AA699" s="77">
        <f>sumproduct(X699:offset(X699,'Parameters &amp; Main Results'!$B$32-1,0),'Parameters &amp; Main Results'!$B$36:offset('Parameters &amp; Main Results'!$B$36,'Parameters &amp; Main Results'!$B$32-1,0)   )/offset(X699,'Parameters &amp; Main Results'!$B$32,0)</f>
        <v>0.682751039</v>
      </c>
      <c r="AB699" s="167">
        <f t="shared" si="6"/>
        <v>0</v>
      </c>
    </row>
    <row r="700">
      <c r="A700">
        <f t="shared" si="17"/>
        <v>11</v>
      </c>
      <c r="B700">
        <f t="shared" si="18"/>
        <v>1928</v>
      </c>
      <c r="C700" s="77">
        <f t="shared" si="3"/>
        <v>1928.833333</v>
      </c>
      <c r="D700" s="159">
        <f t="shared" si="356"/>
        <v>10562</v>
      </c>
      <c r="E700" s="162">
        <v>17.2</v>
      </c>
      <c r="F700" s="163">
        <v>9314.659</v>
      </c>
      <c r="G700" s="163">
        <v>896.7291</v>
      </c>
      <c r="H700" s="163">
        <v>1799.53752205</v>
      </c>
      <c r="I700" s="163">
        <v>9314.659</v>
      </c>
      <c r="J700" s="163">
        <v>17.2</v>
      </c>
      <c r="K700" s="163">
        <v>17.2</v>
      </c>
      <c r="L700" s="163">
        <v>20.67</v>
      </c>
      <c r="M700" s="164">
        <v>26.45107482</v>
      </c>
      <c r="N700" s="19">
        <f t="shared" ref="N700:T700" si="701">F700/F699/$E700*$E699-1</f>
        <v>0.1231366493</v>
      </c>
      <c r="O700" s="19">
        <f t="shared" si="701"/>
        <v>0.01041321709</v>
      </c>
      <c r="P700" s="19">
        <f t="shared" si="701"/>
        <v>0.002908333335</v>
      </c>
      <c r="Q700" s="19">
        <f t="shared" si="701"/>
        <v>0.1231366493</v>
      </c>
      <c r="R700" s="19">
        <f t="shared" si="701"/>
        <v>0</v>
      </c>
      <c r="S700" s="19">
        <f t="shared" si="701"/>
        <v>0</v>
      </c>
      <c r="T700" s="19">
        <f t="shared" si="701"/>
        <v>0</v>
      </c>
      <c r="U700" s="168">
        <v>-0.0178</v>
      </c>
      <c r="V700" s="168">
        <v>0.027</v>
      </c>
      <c r="W700" s="19">
        <f t="array" ref="W700">mmult(N700:T700,'Parameters &amp; Main Results'!$B$6:$B$12)-'Parameters &amp; Main Results'!$B$16/12+mmult(U700:V700,'Parameters &amp; Main Results'!$B$14:$B$15)</f>
        <v>0.09491412457</v>
      </c>
      <c r="X700" s="77">
        <f t="shared" si="5"/>
        <v>1444.424258</v>
      </c>
      <c r="Y700" s="77">
        <f>X700/offset(X700,'Parameters &amp; Main Results'!$B$32,0)</f>
        <v>17.677251</v>
      </c>
      <c r="Z700" s="77">
        <f>sumproduct(X700:offset(X700,'Parameters &amp; Main Results'!$B$32-1,0) , 'Cash Flow Assist'!$P$11:offset('Cash Flow Assist'!$P$11,'Parameters &amp; Main Results'!$B$32-1,0)  )/offset(X700,'Parameters &amp; Main Results'!$B$32,0)</f>
        <v>4949.185918</v>
      </c>
      <c r="AA700" s="77">
        <f>sumproduct(X700:offset(X700,'Parameters &amp; Main Results'!$B$32-1,0),'Parameters &amp; Main Results'!$B$36:offset('Parameters &amp; Main Results'!$B$36,'Parameters &amp; Main Results'!$B$32-1,0)   )/offset(X700,'Parameters &amp; Main Results'!$B$32,0)</f>
        <v>0.6938454822</v>
      </c>
      <c r="AB700" s="167">
        <f t="shared" si="6"/>
        <v>0</v>
      </c>
    </row>
    <row r="701">
      <c r="A701">
        <f t="shared" si="17"/>
        <v>12</v>
      </c>
      <c r="B701">
        <f t="shared" si="18"/>
        <v>1928</v>
      </c>
      <c r="C701" s="77">
        <f t="shared" si="3"/>
        <v>1928.916667</v>
      </c>
      <c r="D701" s="159">
        <f t="shared" si="356"/>
        <v>10593</v>
      </c>
      <c r="E701" s="162">
        <v>17.1</v>
      </c>
      <c r="F701" s="163">
        <v>9368.6038</v>
      </c>
      <c r="G701" s="163">
        <v>894.0434</v>
      </c>
      <c r="H701" s="163">
        <v>1804.77117701</v>
      </c>
      <c r="I701" s="163">
        <v>9368.6038</v>
      </c>
      <c r="J701" s="163">
        <v>17.1</v>
      </c>
      <c r="K701" s="163">
        <v>17.1</v>
      </c>
      <c r="L701" s="163">
        <v>20.67</v>
      </c>
      <c r="M701" s="164">
        <v>26.61312058</v>
      </c>
      <c r="N701" s="19">
        <f t="shared" ref="N701:T701" si="702">F701/F700/$E701*$E700-1</f>
        <v>0.01167320851</v>
      </c>
      <c r="O701" s="19">
        <f t="shared" si="702"/>
        <v>0.002835442696</v>
      </c>
      <c r="P701" s="19">
        <f t="shared" si="702"/>
        <v>0.008773294347</v>
      </c>
      <c r="Q701" s="19">
        <f t="shared" si="702"/>
        <v>0.01167320851</v>
      </c>
      <c r="R701" s="19">
        <f t="shared" si="702"/>
        <v>0</v>
      </c>
      <c r="S701" s="19">
        <f t="shared" si="702"/>
        <v>0</v>
      </c>
      <c r="T701" s="19">
        <f t="shared" si="702"/>
        <v>0.005847953216</v>
      </c>
      <c r="U701" s="168">
        <v>-0.0086</v>
      </c>
      <c r="V701" s="168">
        <v>-0.0065</v>
      </c>
      <c r="W701" s="19">
        <f t="array" ref="W701">mmult(N701:T701,'Parameters &amp; Main Results'!$B$6:$B$12)-'Parameters &amp; Main Results'!$B$16/12+mmult(U701:V701,'Parameters &amp; Main Results'!$B$14:$B$15)</f>
        <v>0.009422100391</v>
      </c>
      <c r="X701" s="77">
        <f t="shared" si="5"/>
        <v>1319.212371</v>
      </c>
      <c r="Y701" s="77">
        <f>X701/offset(X701,'Parameters &amp; Main Results'!$B$32,0)</f>
        <v>15.84191589</v>
      </c>
      <c r="Z701" s="77">
        <f>sumproduct(X701:offset(X701,'Parameters &amp; Main Results'!$B$32-1,0) , 'Cash Flow Assist'!$P$11:offset('Cash Flow Assist'!$P$11,'Parameters &amp; Main Results'!$B$32-1,0)  )/offset(X701,'Parameters &amp; Main Results'!$B$32,0)</f>
        <v>4839.950163</v>
      </c>
      <c r="AA701" s="77">
        <f>sumproduct(X701:offset(X701,'Parameters &amp; Main Results'!$B$32-1,0),'Parameters &amp; Main Results'!$B$36:offset('Parameters &amp; Main Results'!$B$36,'Parameters &amp; Main Results'!$B$32-1,0)   )/offset(X701,'Parameters &amp; Main Results'!$B$32,0)</f>
        <v>0.6765474945</v>
      </c>
      <c r="AB701" s="167">
        <f t="shared" si="6"/>
        <v>0</v>
      </c>
    </row>
    <row r="702">
      <c r="A702">
        <f t="shared" si="17"/>
        <v>1</v>
      </c>
      <c r="B702">
        <f t="shared" si="18"/>
        <v>1929</v>
      </c>
      <c r="C702" s="77">
        <f t="shared" si="3"/>
        <v>1929</v>
      </c>
      <c r="D702" s="159">
        <f t="shared" si="356"/>
        <v>10624</v>
      </c>
      <c r="E702" s="162">
        <v>17.1</v>
      </c>
      <c r="F702" s="163">
        <v>9929.7297</v>
      </c>
      <c r="G702" s="163">
        <v>891.4226</v>
      </c>
      <c r="H702" s="163">
        <v>1809.52374111</v>
      </c>
      <c r="I702" s="163">
        <v>9929.7297</v>
      </c>
      <c r="J702" s="163">
        <v>17.1</v>
      </c>
      <c r="K702" s="163">
        <v>17.1</v>
      </c>
      <c r="L702" s="163">
        <v>20.67</v>
      </c>
      <c r="M702" s="164">
        <v>28.04189695</v>
      </c>
      <c r="N702" s="19">
        <f t="shared" ref="N702:T702" si="703">F702/F701/$E702*$E701-1</f>
        <v>0.05989429289</v>
      </c>
      <c r="O702" s="19">
        <f t="shared" si="703"/>
        <v>-0.002931401317</v>
      </c>
      <c r="P702" s="19">
        <f t="shared" si="703"/>
        <v>0.002633333334</v>
      </c>
      <c r="Q702" s="19">
        <f t="shared" si="703"/>
        <v>0.05989429289</v>
      </c>
      <c r="R702" s="19">
        <f t="shared" si="703"/>
        <v>0</v>
      </c>
      <c r="S702" s="19">
        <f t="shared" si="703"/>
        <v>0</v>
      </c>
      <c r="T702" s="19">
        <f t="shared" si="703"/>
        <v>0</v>
      </c>
      <c r="U702" s="168">
        <v>-0.0356</v>
      </c>
      <c r="V702" s="168">
        <v>-0.0124</v>
      </c>
      <c r="W702" s="19">
        <f t="array" ref="W702">mmult(N702:T702,'Parameters &amp; Main Results'!$B$6:$B$12)-'Parameters &amp; Main Results'!$B$16/12+mmult(U702:V702,'Parameters &amp; Main Results'!$B$14:$B$15)</f>
        <v>0.04414620267</v>
      </c>
      <c r="X702" s="77">
        <f t="shared" si="5"/>
        <v>1306.89864</v>
      </c>
      <c r="Y702" s="77">
        <f>X702/offset(X702,'Parameters &amp; Main Results'!$B$32,0)</f>
        <v>15.7532552</v>
      </c>
      <c r="Z702" s="77">
        <f>sumproduct(X702:offset(X702,'Parameters &amp; Main Results'!$B$32-1,0) , 'Cash Flow Assist'!$P$11:offset('Cash Flow Assist'!$P$11,'Parameters &amp; Main Results'!$B$32-1,0)  )/offset(X702,'Parameters &amp; Main Results'!$B$32,0)</f>
        <v>4843.312319</v>
      </c>
      <c r="AA702" s="77">
        <f>sumproduct(X702:offset(X702,'Parameters &amp; Main Results'!$B$32-1,0),'Parameters &amp; Main Results'!$B$36:offset('Parameters &amp; Main Results'!$B$36,'Parameters &amp; Main Results'!$B$32-1,0)   )/offset(X702,'Parameters &amp; Main Results'!$B$32,0)</f>
        <v>0.6748786784</v>
      </c>
      <c r="AB702" s="167">
        <f t="shared" si="6"/>
        <v>0</v>
      </c>
    </row>
    <row r="703">
      <c r="A703">
        <f t="shared" si="17"/>
        <v>2</v>
      </c>
      <c r="B703">
        <f t="shared" si="18"/>
        <v>1929</v>
      </c>
      <c r="C703" s="77">
        <f t="shared" si="3"/>
        <v>1929.083333</v>
      </c>
      <c r="D703" s="159">
        <f t="shared" si="356"/>
        <v>10652</v>
      </c>
      <c r="E703" s="162">
        <v>17.1</v>
      </c>
      <c r="F703" s="163">
        <v>9898.5182</v>
      </c>
      <c r="G703" s="163">
        <v>886.6607</v>
      </c>
      <c r="H703" s="163">
        <v>1814.28882029</v>
      </c>
      <c r="I703" s="163">
        <v>9898.5182</v>
      </c>
      <c r="J703" s="163">
        <v>17.1</v>
      </c>
      <c r="K703" s="163">
        <v>17.1</v>
      </c>
      <c r="L703" s="163">
        <v>20.67</v>
      </c>
      <c r="M703" s="164">
        <v>27.78309351</v>
      </c>
      <c r="N703" s="19">
        <f t="shared" ref="N703:T703" si="704">F703/F702/$E703*$E702-1</f>
        <v>-0.003143237625</v>
      </c>
      <c r="O703" s="19">
        <f t="shared" si="704"/>
        <v>-0.005341910784</v>
      </c>
      <c r="P703" s="19">
        <f t="shared" si="704"/>
        <v>0.002633333331</v>
      </c>
      <c r="Q703" s="19">
        <f t="shared" si="704"/>
        <v>-0.003143237625</v>
      </c>
      <c r="R703" s="19">
        <f t="shared" si="704"/>
        <v>0</v>
      </c>
      <c r="S703" s="19">
        <f t="shared" si="704"/>
        <v>0</v>
      </c>
      <c r="T703" s="19">
        <f t="shared" si="704"/>
        <v>0</v>
      </c>
      <c r="U703" s="168">
        <v>-0.0038</v>
      </c>
      <c r="V703" s="168">
        <v>0.0166</v>
      </c>
      <c r="W703" s="19">
        <f t="array" ref="W703">mmult(N703:T703,'Parameters &amp; Main Results'!$B$6:$B$12)-'Parameters &amp; Main Results'!$B$16/12+mmult(U703:V703,'Parameters &amp; Main Results'!$B$14:$B$15)</f>
        <v>-0.003734572581</v>
      </c>
      <c r="X703" s="77">
        <f t="shared" si="5"/>
        <v>1251.64334</v>
      </c>
      <c r="Y703" s="77">
        <f>X703/offset(X703,'Parameters &amp; Main Results'!$B$32,0)</f>
        <v>16.01421328</v>
      </c>
      <c r="Z703" s="77">
        <f>sumproduct(X703:offset(X703,'Parameters &amp; Main Results'!$B$32-1,0) , 'Cash Flow Assist'!$P$11:offset('Cash Flow Assist'!$P$11,'Parameters &amp; Main Results'!$B$32-1,0)  )/offset(X703,'Parameters &amp; Main Results'!$B$32,0)</f>
        <v>5125.23946</v>
      </c>
      <c r="AA703" s="77">
        <f>sumproduct(X703:offset(X703,'Parameters &amp; Main Results'!$B$32-1,0),'Parameters &amp; Main Results'!$B$36:offset('Parameters &amp; Main Results'!$B$36,'Parameters &amp; Main Results'!$B$32-1,0)   )/offset(X703,'Parameters &amp; Main Results'!$B$32,0)</f>
        <v>0.7119509486</v>
      </c>
      <c r="AB703" s="167">
        <f t="shared" si="6"/>
        <v>-0.003143237625</v>
      </c>
    </row>
    <row r="704">
      <c r="A704">
        <f t="shared" si="17"/>
        <v>3</v>
      </c>
      <c r="B704">
        <f t="shared" si="18"/>
        <v>1929</v>
      </c>
      <c r="C704" s="77">
        <f t="shared" si="3"/>
        <v>1929.166667</v>
      </c>
      <c r="D704" s="159">
        <f t="shared" si="356"/>
        <v>10683</v>
      </c>
      <c r="E704" s="162">
        <v>17.0</v>
      </c>
      <c r="F704" s="163">
        <v>9901.7256</v>
      </c>
      <c r="G704" s="163">
        <v>880.5506</v>
      </c>
      <c r="H704" s="163">
        <v>1819.06644752</v>
      </c>
      <c r="I704" s="163">
        <v>9901.7256</v>
      </c>
      <c r="J704" s="163">
        <v>17.0</v>
      </c>
      <c r="K704" s="163">
        <v>17.0</v>
      </c>
      <c r="L704" s="163">
        <v>20.67</v>
      </c>
      <c r="M704" s="164">
        <v>27.07717739</v>
      </c>
      <c r="N704" s="19">
        <f t="shared" ref="N704:T704" si="705">F704/F703/$E704*$E703-1</f>
        <v>0.006208287287</v>
      </c>
      <c r="O704" s="19">
        <f t="shared" si="705"/>
        <v>-0.001049319755</v>
      </c>
      <c r="P704" s="19">
        <f t="shared" si="705"/>
        <v>0.008531176472</v>
      </c>
      <c r="Q704" s="19">
        <f t="shared" si="705"/>
        <v>0.006208287287</v>
      </c>
      <c r="R704" s="19">
        <f t="shared" si="705"/>
        <v>0</v>
      </c>
      <c r="S704" s="19">
        <f t="shared" si="705"/>
        <v>0</v>
      </c>
      <c r="T704" s="19">
        <f t="shared" si="705"/>
        <v>0.005882352941</v>
      </c>
      <c r="U704" s="168">
        <v>-0.0471</v>
      </c>
      <c r="V704" s="168">
        <v>0.0158</v>
      </c>
      <c r="W704" s="19">
        <f t="array" ref="W704">mmult(N704:T704,'Parameters &amp; Main Results'!$B$6:$B$12)-'Parameters &amp; Main Results'!$B$16/12+mmult(U704:V704,'Parameters &amp; Main Results'!$B$14:$B$15)</f>
        <v>0.00435221886</v>
      </c>
      <c r="X704" s="77">
        <f t="shared" si="5"/>
        <v>1256.335215</v>
      </c>
      <c r="Y704" s="77">
        <f>X704/offset(X704,'Parameters &amp; Main Results'!$B$32,0)</f>
        <v>15.67206714</v>
      </c>
      <c r="Z704" s="77">
        <f>sumproduct(X704:offset(X704,'Parameters &amp; Main Results'!$B$32-1,0) , 'Cash Flow Assist'!$P$11:offset('Cash Flow Assist'!$P$11,'Parameters &amp; Main Results'!$B$32-1,0)  )/offset(X704,'Parameters &amp; Main Results'!$B$32,0)</f>
        <v>4982.367731</v>
      </c>
      <c r="AA704" s="77">
        <f>sumproduct(X704:offset(X704,'Parameters &amp; Main Results'!$B$32-1,0),'Parameters &amp; Main Results'!$B$36:offset('Parameters &amp; Main Results'!$B$36,'Parameters &amp; Main Results'!$B$32-1,0)   )/offset(X704,'Parameters &amp; Main Results'!$B$32,0)</f>
        <v>0.6900147054</v>
      </c>
      <c r="AB704" s="167">
        <f t="shared" si="6"/>
        <v>0</v>
      </c>
    </row>
    <row r="705">
      <c r="A705">
        <f t="shared" si="17"/>
        <v>4</v>
      </c>
      <c r="B705">
        <f t="shared" si="18"/>
        <v>1929</v>
      </c>
      <c r="C705" s="77">
        <f t="shared" si="3"/>
        <v>1929.25</v>
      </c>
      <c r="D705" s="159">
        <f t="shared" si="356"/>
        <v>10713</v>
      </c>
      <c r="E705" s="162">
        <v>16.9</v>
      </c>
      <c r="F705" s="163">
        <v>10088.0745</v>
      </c>
      <c r="G705" s="163">
        <v>890.6314</v>
      </c>
      <c r="H705" s="163">
        <v>1823.85665583</v>
      </c>
      <c r="I705" s="163">
        <v>10088.0745</v>
      </c>
      <c r="J705" s="163">
        <v>16.9</v>
      </c>
      <c r="K705" s="163">
        <v>16.9</v>
      </c>
      <c r="L705" s="163">
        <v>20.67</v>
      </c>
      <c r="M705" s="164">
        <v>28.28820052</v>
      </c>
      <c r="N705" s="19">
        <f t="shared" ref="N705:T705" si="706">F705/F704/$E705*$E704-1</f>
        <v>0.02484836063</v>
      </c>
      <c r="O705" s="19">
        <f t="shared" si="706"/>
        <v>0.01743319269</v>
      </c>
      <c r="P705" s="19">
        <f t="shared" si="706"/>
        <v>0.00856607495</v>
      </c>
      <c r="Q705" s="19">
        <f t="shared" si="706"/>
        <v>0.02484836063</v>
      </c>
      <c r="R705" s="19">
        <f t="shared" si="706"/>
        <v>0</v>
      </c>
      <c r="S705" s="19">
        <f t="shared" si="706"/>
        <v>0</v>
      </c>
      <c r="T705" s="19">
        <f t="shared" si="706"/>
        <v>0.005917159763</v>
      </c>
      <c r="U705" s="168">
        <v>-0.0097</v>
      </c>
      <c r="V705" s="168">
        <v>0.0059</v>
      </c>
      <c r="W705" s="19">
        <f t="array" ref="W705">mmult(N705:T705,'Parameters &amp; Main Results'!$B$6:$B$12)-'Parameters &amp; Main Results'!$B$16/12+mmult(U705:V705,'Parameters &amp; Main Results'!$B$14:$B$15)</f>
        <v>0.02295290198</v>
      </c>
      <c r="X705" s="77">
        <f t="shared" si="5"/>
        <v>1250.891063</v>
      </c>
      <c r="Y705" s="77">
        <f>X705/offset(X705,'Parameters &amp; Main Results'!$B$32,0)</f>
        <v>15.83371668</v>
      </c>
      <c r="Z705" s="77">
        <f>sumproduct(X705:offset(X705,'Parameters &amp; Main Results'!$B$32-1,0) , 'Cash Flow Assist'!$P$11:offset('Cash Flow Assist'!$P$11,'Parameters &amp; Main Results'!$B$32-1,0)  )/offset(X705,'Parameters &amp; Main Results'!$B$32,0)</f>
        <v>5040.778466</v>
      </c>
      <c r="AA705" s="77">
        <f>sumproduct(X705:offset(X705,'Parameters &amp; Main Results'!$B$32-1,0),'Parameters &amp; Main Results'!$B$36:offset('Parameters &amp; Main Results'!$B$36,'Parameters &amp; Main Results'!$B$32-1,0)   )/offset(X705,'Parameters &amp; Main Results'!$B$32,0)</f>
        <v>0.6960314627</v>
      </c>
      <c r="AB705" s="167">
        <f t="shared" si="6"/>
        <v>0</v>
      </c>
    </row>
    <row r="706">
      <c r="A706">
        <f t="shared" si="17"/>
        <v>5</v>
      </c>
      <c r="B706">
        <f t="shared" si="18"/>
        <v>1929</v>
      </c>
      <c r="C706" s="77">
        <f t="shared" si="3"/>
        <v>1929.333333</v>
      </c>
      <c r="D706" s="159">
        <f t="shared" si="356"/>
        <v>10744</v>
      </c>
      <c r="E706" s="162">
        <v>17.0</v>
      </c>
      <c r="F706" s="163">
        <v>9682.5481</v>
      </c>
      <c r="G706" s="163">
        <v>893.333</v>
      </c>
      <c r="H706" s="163">
        <v>1828.65947836</v>
      </c>
      <c r="I706" s="163">
        <v>9682.5481</v>
      </c>
      <c r="J706" s="163">
        <v>17.0</v>
      </c>
      <c r="K706" s="163">
        <v>17.0</v>
      </c>
      <c r="L706" s="163">
        <v>20.67</v>
      </c>
      <c r="M706" s="164">
        <v>26.80264661</v>
      </c>
      <c r="N706" s="19">
        <f t="shared" ref="N706:T706" si="707">F706/F705/$E706*$E705-1</f>
        <v>-0.04584448353</v>
      </c>
      <c r="O706" s="19">
        <f t="shared" si="707"/>
        <v>-0.002866842557</v>
      </c>
      <c r="P706" s="19">
        <f t="shared" si="707"/>
        <v>-0.003264509802</v>
      </c>
      <c r="Q706" s="19">
        <f t="shared" si="707"/>
        <v>-0.04584448353</v>
      </c>
      <c r="R706" s="19">
        <f t="shared" si="707"/>
        <v>0</v>
      </c>
      <c r="S706" s="19">
        <f t="shared" si="707"/>
        <v>0</v>
      </c>
      <c r="T706" s="19">
        <f t="shared" si="707"/>
        <v>-0.005882352941</v>
      </c>
      <c r="U706" s="168">
        <v>-0.0537</v>
      </c>
      <c r="V706" s="168">
        <v>-0.0142</v>
      </c>
      <c r="W706" s="19">
        <f t="array" ref="W706">mmult(N706:T706,'Parameters &amp; Main Results'!$B$6:$B$12)-'Parameters &amp; Main Results'!$B$16/12+mmult(U706:V706,'Parameters &amp; Main Results'!$B$14:$B$15)</f>
        <v>-0.03514173996</v>
      </c>
      <c r="X706" s="77">
        <f t="shared" si="5"/>
        <v>1222.82371</v>
      </c>
      <c r="Y706" s="77">
        <f>X706/offset(X706,'Parameters &amp; Main Results'!$B$32,0)</f>
        <v>16.04584409</v>
      </c>
      <c r="Z706" s="77">
        <f>sumproduct(X706:offset(X706,'Parameters &amp; Main Results'!$B$32-1,0) , 'Cash Flow Assist'!$P$11:offset('Cash Flow Assist'!$P$11,'Parameters &amp; Main Results'!$B$32-1,0)  )/offset(X706,'Parameters &amp; Main Results'!$B$32,0)</f>
        <v>5210.183837</v>
      </c>
      <c r="AA706" s="77">
        <f>sumproduct(X706:offset(X706,'Parameters &amp; Main Results'!$B$32-1,0),'Parameters &amp; Main Results'!$B$36:offset('Parameters &amp; Main Results'!$B$36,'Parameters &amp; Main Results'!$B$32-1,0)   )/offset(X706,'Parameters &amp; Main Results'!$B$32,0)</f>
        <v>0.7173832137</v>
      </c>
      <c r="AB706" s="167">
        <f t="shared" si="6"/>
        <v>-0.04584448353</v>
      </c>
    </row>
    <row r="707">
      <c r="A707">
        <f t="shared" si="17"/>
        <v>6</v>
      </c>
      <c r="B707">
        <f t="shared" si="18"/>
        <v>1929</v>
      </c>
      <c r="C707" s="77">
        <f t="shared" si="3"/>
        <v>1929.416667</v>
      </c>
      <c r="D707" s="159">
        <f t="shared" si="356"/>
        <v>10774</v>
      </c>
      <c r="E707" s="162">
        <v>17.1</v>
      </c>
      <c r="F707" s="163">
        <v>10799.6888</v>
      </c>
      <c r="G707" s="163">
        <v>892.3433</v>
      </c>
      <c r="H707" s="163">
        <v>1833.47494832</v>
      </c>
      <c r="I707" s="163">
        <v>10799.6888</v>
      </c>
      <c r="J707" s="163">
        <v>17.1</v>
      </c>
      <c r="K707" s="163">
        <v>17.1</v>
      </c>
      <c r="L707" s="163">
        <v>20.67</v>
      </c>
      <c r="M707" s="164">
        <v>29.66607807</v>
      </c>
      <c r="N707" s="19">
        <f t="shared" ref="N707:T707" si="708">F707/F706/$E707*$E706-1</f>
        <v>0.1088540552</v>
      </c>
      <c r="O707" s="19">
        <f t="shared" si="708"/>
        <v>-0.006949347971</v>
      </c>
      <c r="P707" s="19">
        <f t="shared" si="708"/>
        <v>-0.003230019493</v>
      </c>
      <c r="Q707" s="19">
        <f t="shared" si="708"/>
        <v>0.1088540552</v>
      </c>
      <c r="R707" s="19">
        <f t="shared" si="708"/>
        <v>0</v>
      </c>
      <c r="S707" s="19">
        <f t="shared" si="708"/>
        <v>0</v>
      </c>
      <c r="T707" s="19">
        <f t="shared" si="708"/>
        <v>-0.005847953216</v>
      </c>
      <c r="U707" s="168">
        <v>-0.0217</v>
      </c>
      <c r="V707" s="168">
        <v>-0.0279</v>
      </c>
      <c r="W707" s="19">
        <f t="array" ref="W707">mmult(N707:T707,'Parameters &amp; Main Results'!$B$6:$B$12)-'Parameters &amp; Main Results'!$B$16/12+mmult(U707:V707,'Parameters &amp; Main Results'!$B$14:$B$15)</f>
        <v>0.07986153772</v>
      </c>
      <c r="X707" s="77">
        <f t="shared" si="5"/>
        <v>1267.36098</v>
      </c>
      <c r="Y707" s="77">
        <f>X707/offset(X707,'Parameters &amp; Main Results'!$B$32,0)</f>
        <v>17.21461186</v>
      </c>
      <c r="Z707" s="77">
        <f>sumproduct(X707:offset(X707,'Parameters &amp; Main Results'!$B$32-1,0) , 'Cash Flow Assist'!$P$11:offset('Cash Flow Assist'!$P$11,'Parameters &amp; Main Results'!$B$32-1,0)  )/offset(X707,'Parameters &amp; Main Results'!$B$32,0)</f>
        <v>5377.683938</v>
      </c>
      <c r="AA707" s="77">
        <f>sumproduct(X707:offset(X707,'Parameters &amp; Main Results'!$B$32-1,0),'Parameters &amp; Main Results'!$B$36:offset('Parameters &amp; Main Results'!$B$36,'Parameters &amp; Main Results'!$B$32-1,0)   )/offset(X707,'Parameters &amp; Main Results'!$B$32,0)</f>
        <v>0.7384532202</v>
      </c>
      <c r="AB707" s="167">
        <f t="shared" si="6"/>
        <v>0</v>
      </c>
    </row>
    <row r="708">
      <c r="A708">
        <f t="shared" si="17"/>
        <v>7</v>
      </c>
      <c r="B708">
        <f t="shared" si="18"/>
        <v>1929</v>
      </c>
      <c r="C708" s="77">
        <f t="shared" si="3"/>
        <v>1929.5</v>
      </c>
      <c r="D708" s="159">
        <f t="shared" si="356"/>
        <v>10805</v>
      </c>
      <c r="E708" s="162">
        <v>17.3</v>
      </c>
      <c r="F708" s="163">
        <v>11321.1566</v>
      </c>
      <c r="G708" s="163">
        <v>898.7981</v>
      </c>
      <c r="H708" s="163">
        <v>1838.30309901</v>
      </c>
      <c r="I708" s="163">
        <v>11321.1566</v>
      </c>
      <c r="J708" s="163">
        <v>17.3</v>
      </c>
      <c r="K708" s="163">
        <v>17.3</v>
      </c>
      <c r="L708" s="163">
        <v>20.67</v>
      </c>
      <c r="M708" s="164">
        <v>30.35370077</v>
      </c>
      <c r="N708" s="19">
        <f t="shared" ref="N708:T708" si="709">F708/F707/$E708*$E707-1</f>
        <v>0.03616653999</v>
      </c>
      <c r="O708" s="19">
        <f t="shared" si="709"/>
        <v>-0.004410779439</v>
      </c>
      <c r="P708" s="19">
        <f t="shared" si="709"/>
        <v>-0.008957803472</v>
      </c>
      <c r="Q708" s="19">
        <f t="shared" si="709"/>
        <v>0.03616653999</v>
      </c>
      <c r="R708" s="19">
        <f t="shared" si="709"/>
        <v>0</v>
      </c>
      <c r="S708" s="19">
        <f t="shared" si="709"/>
        <v>0</v>
      </c>
      <c r="T708" s="19">
        <f t="shared" si="709"/>
        <v>-0.01156069364</v>
      </c>
      <c r="U708" s="168">
        <v>-0.0385</v>
      </c>
      <c r="V708" s="168">
        <v>0.0266</v>
      </c>
      <c r="W708" s="19">
        <f t="array" ref="W708">mmult(N708:T708,'Parameters &amp; Main Results'!$B$6:$B$12)-'Parameters &amp; Main Results'!$B$16/12+mmult(U708:V708,'Parameters &amp; Main Results'!$B$14:$B$15)</f>
        <v>0.02598054347</v>
      </c>
      <c r="X708" s="77">
        <f t="shared" si="5"/>
        <v>1173.632856</v>
      </c>
      <c r="Y708" s="77">
        <f>X708/offset(X708,'Parameters &amp; Main Results'!$B$32,0)</f>
        <v>15.98276778</v>
      </c>
      <c r="Z708" s="77">
        <f>sumproduct(X708:offset(X708,'Parameters &amp; Main Results'!$B$32-1,0) , 'Cash Flow Assist'!$P$11:offset('Cash Flow Assist'!$P$11,'Parameters &amp; Main Results'!$B$32-1,0)  )/offset(X708,'Parameters &amp; Main Results'!$B$32,0)</f>
        <v>5375.34883</v>
      </c>
      <c r="AA708" s="77">
        <f>sumproduct(X708:offset(X708,'Parameters &amp; Main Results'!$B$32-1,0),'Parameters &amp; Main Results'!$B$36:offset('Parameters &amp; Main Results'!$B$36,'Parameters &amp; Main Results'!$B$32-1,0)   )/offset(X708,'Parameters &amp; Main Results'!$B$32,0)</f>
        <v>0.7360750488</v>
      </c>
      <c r="AB708" s="167">
        <f t="shared" si="6"/>
        <v>0</v>
      </c>
    </row>
    <row r="709">
      <c r="A709">
        <f t="shared" si="17"/>
        <v>8</v>
      </c>
      <c r="B709">
        <f t="shared" si="18"/>
        <v>1929</v>
      </c>
      <c r="C709" s="77">
        <f t="shared" si="3"/>
        <v>1929.583333</v>
      </c>
      <c r="D709" s="159">
        <f t="shared" si="356"/>
        <v>10836</v>
      </c>
      <c r="E709" s="162">
        <v>17.3</v>
      </c>
      <c r="F709" s="163">
        <v>12460.7834</v>
      </c>
      <c r="G709" s="163">
        <v>896.3186</v>
      </c>
      <c r="H709" s="163">
        <v>1843.14396384</v>
      </c>
      <c r="I709" s="163">
        <v>12460.7834</v>
      </c>
      <c r="J709" s="163">
        <v>17.3</v>
      </c>
      <c r="K709" s="163">
        <v>17.3</v>
      </c>
      <c r="L709" s="163">
        <v>20.67</v>
      </c>
      <c r="M709" s="164">
        <v>33.27918829</v>
      </c>
      <c r="N709" s="19">
        <f t="shared" ref="N709:T709" si="710">F709/F708/$E709*$E708-1</f>
        <v>0.1006634605</v>
      </c>
      <c r="O709" s="19">
        <f t="shared" si="710"/>
        <v>-0.002758684069</v>
      </c>
      <c r="P709" s="19">
        <f t="shared" si="710"/>
        <v>0.002633333335</v>
      </c>
      <c r="Q709" s="19">
        <f t="shared" si="710"/>
        <v>0.1006634605</v>
      </c>
      <c r="R709" s="19">
        <f t="shared" si="710"/>
        <v>0</v>
      </c>
      <c r="S709" s="19">
        <f t="shared" si="710"/>
        <v>0</v>
      </c>
      <c r="T709" s="19">
        <f t="shared" si="710"/>
        <v>0</v>
      </c>
      <c r="U709" s="168">
        <v>-0.0951</v>
      </c>
      <c r="V709" s="168">
        <v>0.0</v>
      </c>
      <c r="W709" s="19">
        <f t="array" ref="W709">mmult(N709:T709,'Parameters &amp; Main Results'!$B$6:$B$12)-'Parameters &amp; Main Results'!$B$16/12+mmult(U709:V709,'Parameters &amp; Main Results'!$B$14:$B$15)</f>
        <v>0.07476625768</v>
      </c>
      <c r="X709" s="77">
        <f t="shared" si="5"/>
        <v>1143.913365</v>
      </c>
      <c r="Y709" s="77">
        <f>X709/offset(X709,'Parameters &amp; Main Results'!$B$32,0)</f>
        <v>16.67758038</v>
      </c>
      <c r="Z709" s="77">
        <f>sumproduct(X709:offset(X709,'Parameters &amp; Main Results'!$B$32-1,0) , 'Cash Flow Assist'!$P$11:offset('Cash Flow Assist'!$P$11,'Parameters &amp; Main Results'!$B$32-1,0)  )/offset(X709,'Parameters &amp; Main Results'!$B$32,0)</f>
        <v>5738.714603</v>
      </c>
      <c r="AA709" s="77">
        <f>sumproduct(X709:offset(X709,'Parameters &amp; Main Results'!$B$32-1,0),'Parameters &amp; Main Results'!$B$36:offset('Parameters &amp; Main Results'!$B$36,'Parameters &amp; Main Results'!$B$32-1,0)   )/offset(X709,'Parameters &amp; Main Results'!$B$32,0)</f>
        <v>0.7836509417</v>
      </c>
      <c r="AB709" s="167">
        <f t="shared" si="6"/>
        <v>0</v>
      </c>
    </row>
    <row r="710">
      <c r="A710">
        <f t="shared" si="17"/>
        <v>9</v>
      </c>
      <c r="B710">
        <f t="shared" si="18"/>
        <v>1929</v>
      </c>
      <c r="C710" s="77">
        <f t="shared" si="3"/>
        <v>1929.666667</v>
      </c>
      <c r="D710" s="159">
        <f t="shared" si="356"/>
        <v>10866</v>
      </c>
      <c r="E710" s="162">
        <v>17.3</v>
      </c>
      <c r="F710" s="163">
        <v>11880.3361</v>
      </c>
      <c r="G710" s="163">
        <v>899.8336</v>
      </c>
      <c r="H710" s="163">
        <v>1847.99757628</v>
      </c>
      <c r="I710" s="163">
        <v>11880.3361</v>
      </c>
      <c r="J710" s="163">
        <v>17.3</v>
      </c>
      <c r="K710" s="163">
        <v>17.3</v>
      </c>
      <c r="L710" s="163">
        <v>20.67</v>
      </c>
      <c r="M710" s="164">
        <v>31.37775924</v>
      </c>
      <c r="N710" s="19">
        <f t="shared" ref="N710:T710" si="711">F710/F709/$E710*$E709-1</f>
        <v>-0.04658192678</v>
      </c>
      <c r="O710" s="19">
        <f t="shared" si="711"/>
        <v>0.003921596629</v>
      </c>
      <c r="P710" s="19">
        <f t="shared" si="711"/>
        <v>0.002633333334</v>
      </c>
      <c r="Q710" s="19">
        <f t="shared" si="711"/>
        <v>-0.04658192678</v>
      </c>
      <c r="R710" s="19">
        <f t="shared" si="711"/>
        <v>0</v>
      </c>
      <c r="S710" s="19">
        <f t="shared" si="711"/>
        <v>0</v>
      </c>
      <c r="T710" s="19">
        <f t="shared" si="711"/>
        <v>0</v>
      </c>
      <c r="U710" s="168">
        <v>0.0118</v>
      </c>
      <c r="V710" s="168">
        <v>-0.0062</v>
      </c>
      <c r="W710" s="19">
        <f t="array" ref="W710">mmult(N710:T710,'Parameters &amp; Main Results'!$B$6:$B$12)-'Parameters &amp; Main Results'!$B$16/12+mmult(U710:V710,'Parameters &amp; Main Results'!$B$14:$B$15)</f>
        <v>-0.0339977126</v>
      </c>
      <c r="X710" s="77">
        <f t="shared" si="5"/>
        <v>1064.33688</v>
      </c>
      <c r="Y710" s="77">
        <f>X710/offset(X710,'Parameters &amp; Main Results'!$B$32,0)</f>
        <v>15.65852772</v>
      </c>
      <c r="Z710" s="77">
        <f>sumproduct(X710:offset(X710,'Parameters &amp; Main Results'!$B$32-1,0) , 'Cash Flow Assist'!$P$11:offset('Cash Flow Assist'!$P$11,'Parameters &amp; Main Results'!$B$32-1,0)  )/offset(X710,'Parameters &amp; Main Results'!$B$32,0)</f>
        <v>5775.086074</v>
      </c>
      <c r="AA710" s="77">
        <f>sumproduct(X710:offset(X710,'Parameters &amp; Main Results'!$B$32-1,0),'Parameters &amp; Main Results'!$B$36:offset('Parameters &amp; Main Results'!$B$36,'Parameters &amp; Main Results'!$B$32-1,0)   )/offset(X710,'Parameters &amp; Main Results'!$B$32,0)</f>
        <v>0.786659781</v>
      </c>
      <c r="AB710" s="167">
        <f t="shared" si="6"/>
        <v>-0.04658192678</v>
      </c>
    </row>
    <row r="711">
      <c r="A711">
        <f t="shared" si="17"/>
        <v>10</v>
      </c>
      <c r="B711">
        <f t="shared" si="18"/>
        <v>1929</v>
      </c>
      <c r="C711" s="77">
        <f t="shared" si="3"/>
        <v>1929.75</v>
      </c>
      <c r="D711" s="159">
        <f t="shared" si="356"/>
        <v>10897</v>
      </c>
      <c r="E711" s="162">
        <v>17.3</v>
      </c>
      <c r="F711" s="163">
        <v>9538.8575</v>
      </c>
      <c r="G711" s="163">
        <v>909.3557</v>
      </c>
      <c r="H711" s="163">
        <v>1852.8639699</v>
      </c>
      <c r="I711" s="163">
        <v>9538.8575</v>
      </c>
      <c r="J711" s="163">
        <v>17.3</v>
      </c>
      <c r="K711" s="163">
        <v>17.3</v>
      </c>
      <c r="L711" s="163">
        <v>20.67</v>
      </c>
      <c r="M711" s="164">
        <v>24.98784466</v>
      </c>
      <c r="N711" s="19">
        <f t="shared" ref="N711:T711" si="712">F711/F710/$E711*$E710-1</f>
        <v>-0.1970885824</v>
      </c>
      <c r="O711" s="19">
        <f t="shared" si="712"/>
        <v>0.01058206762</v>
      </c>
      <c r="P711" s="19">
        <f t="shared" si="712"/>
        <v>0.002633333335</v>
      </c>
      <c r="Q711" s="19">
        <f t="shared" si="712"/>
        <v>-0.1970885824</v>
      </c>
      <c r="R711" s="19">
        <f t="shared" si="712"/>
        <v>0</v>
      </c>
      <c r="S711" s="19">
        <f t="shared" si="712"/>
        <v>0</v>
      </c>
      <c r="T711" s="19">
        <f t="shared" si="712"/>
        <v>0</v>
      </c>
      <c r="U711" s="168">
        <v>-0.0401</v>
      </c>
      <c r="V711" s="168">
        <v>0.0777</v>
      </c>
      <c r="W711" s="19">
        <f t="array" ref="W711">mmult(N711:T711,'Parameters &amp; Main Results'!$B$6:$B$12)-'Parameters &amp; Main Results'!$B$16/12+mmult(U711:V711,'Parameters &amp; Main Results'!$B$14:$B$15)</f>
        <v>-0.1452125865</v>
      </c>
      <c r="X711" s="77">
        <f t="shared" si="5"/>
        <v>1101.795403</v>
      </c>
      <c r="Y711" s="77">
        <f>X711/offset(X711,'Parameters &amp; Main Results'!$B$32,0)</f>
        <v>16.19563221</v>
      </c>
      <c r="Z711" s="77">
        <f>sumproduct(X711:offset(X711,'Parameters &amp; Main Results'!$B$32-1,0) , 'Cash Flow Assist'!$P$11:offset('Cash Flow Assist'!$P$11,'Parameters &amp; Main Results'!$B$32-1,0)  )/offset(X711,'Parameters &amp; Main Results'!$B$32,0)</f>
        <v>5755.457531</v>
      </c>
      <c r="AA711" s="77">
        <f>sumproduct(X711:offset(X711,'Parameters &amp; Main Results'!$B$32-1,0),'Parameters &amp; Main Results'!$B$36:offset('Parameters &amp; Main Results'!$B$36,'Parameters &amp; Main Results'!$B$32-1,0)   )/offset(X711,'Parameters &amp; Main Results'!$B$32,0)</f>
        <v>0.7817790294</v>
      </c>
      <c r="AB711" s="167">
        <f t="shared" si="6"/>
        <v>-0.2344897432</v>
      </c>
    </row>
    <row r="712">
      <c r="A712">
        <f t="shared" si="17"/>
        <v>11</v>
      </c>
      <c r="B712">
        <f t="shared" si="18"/>
        <v>1929</v>
      </c>
      <c r="C712" s="77">
        <f t="shared" si="3"/>
        <v>1929.833333</v>
      </c>
      <c r="D712" s="159">
        <f t="shared" si="356"/>
        <v>10927</v>
      </c>
      <c r="E712" s="162">
        <v>17.3</v>
      </c>
      <c r="F712" s="163">
        <v>8293.2201</v>
      </c>
      <c r="G712" s="163">
        <v>931.9776</v>
      </c>
      <c r="H712" s="163">
        <v>1857.74317835</v>
      </c>
      <c r="I712" s="163">
        <v>8293.2201</v>
      </c>
      <c r="J712" s="163">
        <v>17.3</v>
      </c>
      <c r="K712" s="163">
        <v>17.3</v>
      </c>
      <c r="L712" s="163">
        <v>20.67</v>
      </c>
      <c r="M712" s="164">
        <v>21.55166201</v>
      </c>
      <c r="N712" s="19">
        <f t="shared" ref="N712:T712" si="713">F712/F711/$E712*$E711-1</f>
        <v>-0.1305855969</v>
      </c>
      <c r="O712" s="19">
        <f t="shared" si="713"/>
        <v>0.02487684412</v>
      </c>
      <c r="P712" s="19">
        <f t="shared" si="713"/>
        <v>0.002633333331</v>
      </c>
      <c r="Q712" s="19">
        <f t="shared" si="713"/>
        <v>-0.1305855969</v>
      </c>
      <c r="R712" s="19">
        <f t="shared" si="713"/>
        <v>0</v>
      </c>
      <c r="S712" s="19">
        <f t="shared" si="713"/>
        <v>0</v>
      </c>
      <c r="T712" s="19">
        <f t="shared" si="713"/>
        <v>0</v>
      </c>
      <c r="U712" s="168">
        <v>-0.0181</v>
      </c>
      <c r="V712" s="168">
        <v>0.0522</v>
      </c>
      <c r="W712" s="19">
        <f t="array" ref="W712">mmult(N712:T712,'Parameters &amp; Main Results'!$B$6:$B$12)-'Parameters &amp; Main Results'!$B$16/12+mmult(U712:V712,'Parameters &amp; Main Results'!$B$14:$B$15)</f>
        <v>-0.09176165328</v>
      </c>
      <c r="X712" s="77">
        <f t="shared" si="5"/>
        <v>1288.970083</v>
      </c>
      <c r="Y712" s="77">
        <f>X712/offset(X712,'Parameters &amp; Main Results'!$B$32,0)</f>
        <v>18.61392229</v>
      </c>
      <c r="Z712" s="77">
        <f>sumproduct(X712:offset(X712,'Parameters &amp; Main Results'!$B$32-1,0) , 'Cash Flow Assist'!$P$11:offset('Cash Flow Assist'!$P$11,'Parameters &amp; Main Results'!$B$32-1,0)  )/offset(X712,'Parameters &amp; Main Results'!$B$32,0)</f>
        <v>5639.359966</v>
      </c>
      <c r="AA712" s="77">
        <f>sumproduct(X712:offset(X712,'Parameters &amp; Main Results'!$B$32-1,0),'Parameters &amp; Main Results'!$B$36:offset('Parameters &amp; Main Results'!$B$36,'Parameters &amp; Main Results'!$B$32-1,0)   )/offset(X712,'Parameters &amp; Main Results'!$B$32,0)</f>
        <v>0.7642734939</v>
      </c>
      <c r="AB712" s="167">
        <f t="shared" si="6"/>
        <v>-0.334454357</v>
      </c>
    </row>
    <row r="713">
      <c r="A713">
        <f t="shared" si="17"/>
        <v>12</v>
      </c>
      <c r="B713">
        <f t="shared" si="18"/>
        <v>1929</v>
      </c>
      <c r="C713" s="77">
        <f t="shared" si="3"/>
        <v>1929.916667</v>
      </c>
      <c r="D713" s="159">
        <f t="shared" si="356"/>
        <v>10958</v>
      </c>
      <c r="E713" s="162">
        <v>17.2</v>
      </c>
      <c r="F713" s="163">
        <v>8534.1504</v>
      </c>
      <c r="G713" s="163">
        <v>933.8031</v>
      </c>
      <c r="H713" s="163">
        <v>1862.63523539</v>
      </c>
      <c r="I713" s="163">
        <v>8534.1504</v>
      </c>
      <c r="J713" s="163">
        <v>17.2</v>
      </c>
      <c r="K713" s="163">
        <v>17.2</v>
      </c>
      <c r="L713" s="163">
        <v>20.67</v>
      </c>
      <c r="M713" s="164">
        <v>22.05879227</v>
      </c>
      <c r="N713" s="19">
        <f t="shared" ref="N713:T713" si="714">F713/F712/$E713*$E712-1</f>
        <v>0.03503433527</v>
      </c>
      <c r="O713" s="19">
        <f t="shared" si="714"/>
        <v>0.007784079564</v>
      </c>
      <c r="P713" s="19">
        <f t="shared" si="714"/>
        <v>0.008462596901</v>
      </c>
      <c r="Q713" s="19">
        <f t="shared" si="714"/>
        <v>0.03503433527</v>
      </c>
      <c r="R713" s="19">
        <f t="shared" si="714"/>
        <v>0</v>
      </c>
      <c r="S713" s="19">
        <f t="shared" si="714"/>
        <v>0</v>
      </c>
      <c r="T713" s="19">
        <f t="shared" si="714"/>
        <v>0.005813953488</v>
      </c>
      <c r="U713" s="168">
        <v>-0.0448</v>
      </c>
      <c r="V713" s="168">
        <v>-0.0059</v>
      </c>
      <c r="W713" s="19">
        <f t="array" ref="W713">mmult(N713:T713,'Parameters &amp; Main Results'!$B$6:$B$12)-'Parameters &amp; Main Results'!$B$16/12+mmult(U713:V713,'Parameters &amp; Main Results'!$B$14:$B$15)</f>
        <v>0.02818010468</v>
      </c>
      <c r="X713" s="77">
        <f t="shared" si="5"/>
        <v>1419.198041</v>
      </c>
      <c r="Y713" s="77">
        <f>X713/offset(X713,'Parameters &amp; Main Results'!$B$32,0)</f>
        <v>20.78529819</v>
      </c>
      <c r="Z713" s="77">
        <f>sumproduct(X713:offset(X713,'Parameters &amp; Main Results'!$B$32-1,0) , 'Cash Flow Assist'!$P$11:offset('Cash Flow Assist'!$P$11,'Parameters &amp; Main Results'!$B$32-1,0)  )/offset(X713,'Parameters &amp; Main Results'!$B$32,0)</f>
        <v>5701.503827</v>
      </c>
      <c r="AA713" s="77">
        <f>sumproduct(X713:offset(X713,'Parameters &amp; Main Results'!$B$32-1,0),'Parameters &amp; Main Results'!$B$36:offset('Parameters &amp; Main Results'!$B$36,'Parameters &amp; Main Results'!$B$32-1,0)   )/offset(X713,'Parameters &amp; Main Results'!$B$32,0)</f>
        <v>0.7712403873</v>
      </c>
      <c r="AB713" s="167">
        <f t="shared" si="6"/>
        <v>-0.3111374078</v>
      </c>
    </row>
    <row r="714">
      <c r="A714">
        <f t="shared" si="17"/>
        <v>1</v>
      </c>
      <c r="B714">
        <f t="shared" si="18"/>
        <v>1930</v>
      </c>
      <c r="C714" s="77">
        <f t="shared" si="3"/>
        <v>1930</v>
      </c>
      <c r="D714" s="159">
        <f t="shared" si="356"/>
        <v>10989</v>
      </c>
      <c r="E714" s="162">
        <v>17.1</v>
      </c>
      <c r="F714" s="163">
        <v>9101.7191</v>
      </c>
      <c r="G714" s="163">
        <v>930.9894</v>
      </c>
      <c r="H714" s="163">
        <v>1869.69772732</v>
      </c>
      <c r="I714" s="163">
        <v>9101.7191</v>
      </c>
      <c r="J714" s="163">
        <v>17.1</v>
      </c>
      <c r="K714" s="163">
        <v>17.1</v>
      </c>
      <c r="L714" s="163">
        <v>20.67</v>
      </c>
      <c r="M714" s="164">
        <v>23.42677434</v>
      </c>
      <c r="N714" s="19">
        <f t="shared" ref="N714:T714" si="715">F714/F713/$E714*$E713-1</f>
        <v>0.07274246391</v>
      </c>
      <c r="O714" s="19">
        <f t="shared" si="715"/>
        <v>0.002817170404</v>
      </c>
      <c r="P714" s="19">
        <f t="shared" si="715"/>
        <v>0.00966179337</v>
      </c>
      <c r="Q714" s="19">
        <f t="shared" si="715"/>
        <v>0.07274246391</v>
      </c>
      <c r="R714" s="19">
        <f t="shared" si="715"/>
        <v>0</v>
      </c>
      <c r="S714" s="19">
        <f t="shared" si="715"/>
        <v>0</v>
      </c>
      <c r="T714" s="19">
        <f t="shared" si="715"/>
        <v>0.005847953216</v>
      </c>
      <c r="U714" s="168">
        <v>0.0353</v>
      </c>
      <c r="V714" s="168">
        <v>-0.0092</v>
      </c>
      <c r="W714" s="19">
        <f t="array" ref="W714">mmult(N714:T714,'Parameters &amp; Main Results'!$B$6:$B$12)-'Parameters &amp; Main Results'!$B$16/12+mmult(U714:V714,'Parameters &amp; Main Results'!$B$14:$B$15)</f>
        <v>0.05521947387</v>
      </c>
      <c r="X714" s="77">
        <f t="shared" si="5"/>
        <v>1380.301014</v>
      </c>
      <c r="Y714" s="77">
        <f>X714/offset(X714,'Parameters &amp; Main Results'!$B$32,0)</f>
        <v>20.79216441</v>
      </c>
      <c r="Z714" s="77">
        <f>sumproduct(X714:offset(X714,'Parameters &amp; Main Results'!$B$32-1,0) , 'Cash Flow Assist'!$P$11:offset('Cash Flow Assist'!$P$11,'Parameters &amp; Main Results'!$B$32-1,0)  )/offset(X714,'Parameters &amp; Main Results'!$B$32,0)</f>
        <v>5843.759743</v>
      </c>
      <c r="AA714" s="77">
        <f>sumproduct(X714:offset(X714,'Parameters &amp; Main Results'!$B$32-1,0),'Parameters &amp; Main Results'!$B$36:offset('Parameters &amp; Main Results'!$B$36,'Parameters &amp; Main Results'!$B$32-1,0)   )/offset(X714,'Parameters &amp; Main Results'!$B$32,0)</f>
        <v>0.7895366339</v>
      </c>
      <c r="AB714" s="167">
        <f t="shared" si="6"/>
        <v>-0.2610278456</v>
      </c>
    </row>
    <row r="715">
      <c r="A715">
        <f t="shared" si="17"/>
        <v>2</v>
      </c>
      <c r="B715">
        <f t="shared" si="18"/>
        <v>1930</v>
      </c>
      <c r="C715" s="77">
        <f t="shared" si="3"/>
        <v>1930.083333</v>
      </c>
      <c r="D715" s="159">
        <f t="shared" si="356"/>
        <v>11017</v>
      </c>
      <c r="E715" s="162">
        <v>17.0</v>
      </c>
      <c r="F715" s="163">
        <v>9328.9479</v>
      </c>
      <c r="G715" s="163">
        <v>935.2021</v>
      </c>
      <c r="H715" s="163">
        <v>1876.78699787</v>
      </c>
      <c r="I715" s="163">
        <v>9328.9479</v>
      </c>
      <c r="J715" s="163">
        <v>17.0</v>
      </c>
      <c r="K715" s="163">
        <v>17.0</v>
      </c>
      <c r="L715" s="163">
        <v>20.67</v>
      </c>
      <c r="M715" s="164">
        <v>23.92011923</v>
      </c>
      <c r="N715" s="19">
        <f t="shared" ref="N715:T715" si="716">F715/F714/$E715*$E714-1</f>
        <v>0.03099469024</v>
      </c>
      <c r="O715" s="19">
        <f t="shared" si="716"/>
        <v>0.01043394138</v>
      </c>
      <c r="P715" s="19">
        <f t="shared" si="716"/>
        <v>0.00969632353</v>
      </c>
      <c r="Q715" s="19">
        <f t="shared" si="716"/>
        <v>0.03099469024</v>
      </c>
      <c r="R715" s="19">
        <f t="shared" si="716"/>
        <v>0</v>
      </c>
      <c r="S715" s="19">
        <f t="shared" si="716"/>
        <v>0</v>
      </c>
      <c r="T715" s="19">
        <f t="shared" si="716"/>
        <v>0.005882352941</v>
      </c>
      <c r="U715" s="168">
        <v>0.0019</v>
      </c>
      <c r="V715" s="168">
        <v>0.002</v>
      </c>
      <c r="W715" s="19">
        <f t="array" ref="W715">mmult(N715:T715,'Parameters &amp; Main Results'!$B$6:$B$12)-'Parameters &amp; Main Results'!$B$16/12+mmult(U715:V715,'Parameters &amp; Main Results'!$B$14:$B$15)</f>
        <v>0.02581283635</v>
      </c>
      <c r="X715" s="77">
        <f t="shared" si="5"/>
        <v>1308.070073</v>
      </c>
      <c r="Y715" s="77">
        <f>X715/offset(X715,'Parameters &amp; Main Results'!$B$32,0)</f>
        <v>18.17053499</v>
      </c>
      <c r="Z715" s="77">
        <f>sumproduct(X715:offset(X715,'Parameters &amp; Main Results'!$B$32-1,0) , 'Cash Flow Assist'!$P$11:offset('Cash Flow Assist'!$P$11,'Parameters &amp; Main Results'!$B$32-1,0)  )/offset(X715,'Parameters &amp; Main Results'!$B$32,0)</f>
        <v>5370.685972</v>
      </c>
      <c r="AA715" s="77">
        <f>sumproduct(X715:offset(X715,'Parameters &amp; Main Results'!$B$32-1,0),'Parameters &amp; Main Results'!$B$36:offset('Parameters &amp; Main Results'!$B$36,'Parameters &amp; Main Results'!$B$32-1,0)   )/offset(X715,'Parameters &amp; Main Results'!$B$32,0)</f>
        <v>0.7248057228</v>
      </c>
      <c r="AB715" s="167">
        <f t="shared" si="6"/>
        <v>-0.2381236326</v>
      </c>
    </row>
    <row r="716">
      <c r="A716">
        <f t="shared" si="17"/>
        <v>3</v>
      </c>
      <c r="B716">
        <f t="shared" si="18"/>
        <v>1930</v>
      </c>
      <c r="C716" s="77">
        <f t="shared" si="3"/>
        <v>1930.166667</v>
      </c>
      <c r="D716" s="159">
        <f t="shared" si="356"/>
        <v>11048</v>
      </c>
      <c r="E716" s="162">
        <v>16.9</v>
      </c>
      <c r="F716" s="163">
        <v>10102.855</v>
      </c>
      <c r="G716" s="163">
        <v>947.2594</v>
      </c>
      <c r="H716" s="163">
        <v>1883.90314857</v>
      </c>
      <c r="I716" s="163">
        <v>10102.855</v>
      </c>
      <c r="J716" s="163">
        <v>16.9</v>
      </c>
      <c r="K716" s="163">
        <v>16.9</v>
      </c>
      <c r="L716" s="163">
        <v>20.67</v>
      </c>
      <c r="M716" s="164">
        <v>25.8174787</v>
      </c>
      <c r="N716" s="19">
        <f t="shared" ref="N716:T716" si="717">F716/F715/$E716*$E715-1</f>
        <v>0.08936563008</v>
      </c>
      <c r="O716" s="19">
        <f t="shared" si="717"/>
        <v>0.01888616932</v>
      </c>
      <c r="P716" s="19">
        <f t="shared" si="717"/>
        <v>0.009731262327</v>
      </c>
      <c r="Q716" s="19">
        <f t="shared" si="717"/>
        <v>0.08936563008</v>
      </c>
      <c r="R716" s="19">
        <f t="shared" si="717"/>
        <v>0</v>
      </c>
      <c r="S716" s="19">
        <f t="shared" si="717"/>
        <v>0</v>
      </c>
      <c r="T716" s="19">
        <f t="shared" si="717"/>
        <v>0.005917159763</v>
      </c>
      <c r="U716" s="168">
        <v>0.0341</v>
      </c>
      <c r="V716" s="168">
        <v>0.0033</v>
      </c>
      <c r="W716" s="19">
        <f t="array" ref="W716">mmult(N716:T716,'Parameters &amp; Main Results'!$B$6:$B$12)-'Parameters &amp; Main Results'!$B$16/12+mmult(U716:V716,'Parameters &amp; Main Results'!$B$14:$B$15)</f>
        <v>0.07170409823</v>
      </c>
      <c r="X716" s="77">
        <f t="shared" si="5"/>
        <v>1275.154713</v>
      </c>
      <c r="Y716" s="77">
        <f>X716/offset(X716,'Parameters &amp; Main Results'!$B$32,0)</f>
        <v>17.82125746</v>
      </c>
      <c r="Z716" s="77">
        <f>sumproduct(X716:offset(X716,'Parameters &amp; Main Results'!$B$32-1,0) , 'Cash Flow Assist'!$P$11:offset('Cash Flow Assist'!$P$11,'Parameters &amp; Main Results'!$B$32-1,0)  )/offset(X716,'Parameters &amp; Main Results'!$B$32,0)</f>
        <v>5386.142247</v>
      </c>
      <c r="AA716" s="77">
        <f>sumproduct(X716:offset(X716,'Parameters &amp; Main Results'!$B$32-1,0),'Parameters &amp; Main Results'!$B$36:offset('Parameters &amp; Main Results'!$B$36,'Parameters &amp; Main Results'!$B$32-1,0)   )/offset(X716,'Parameters &amp; Main Results'!$B$32,0)</f>
        <v>0.7260375718</v>
      </c>
      <c r="AB716" s="167">
        <f t="shared" si="6"/>
        <v>-0.1700380709</v>
      </c>
    </row>
    <row r="717">
      <c r="A717">
        <f t="shared" si="17"/>
        <v>4</v>
      </c>
      <c r="B717">
        <f t="shared" si="18"/>
        <v>1930</v>
      </c>
      <c r="C717" s="77">
        <f t="shared" si="3"/>
        <v>1930.25</v>
      </c>
      <c r="D717" s="159">
        <f t="shared" si="356"/>
        <v>11078</v>
      </c>
      <c r="E717" s="162">
        <v>17.0</v>
      </c>
      <c r="F717" s="163">
        <v>10037.1206</v>
      </c>
      <c r="G717" s="163">
        <v>943.5606</v>
      </c>
      <c r="H717" s="163">
        <v>1891.04628134</v>
      </c>
      <c r="I717" s="163">
        <v>10037.1206</v>
      </c>
      <c r="J717" s="163">
        <v>17.0</v>
      </c>
      <c r="K717" s="163">
        <v>17.0</v>
      </c>
      <c r="L717" s="163">
        <v>20.67</v>
      </c>
      <c r="M717" s="164">
        <v>25.27419101</v>
      </c>
      <c r="N717" s="19">
        <f t="shared" ref="N717:T717" si="718">F717/F716/$E717*$E716-1</f>
        <v>-0.01235059653</v>
      </c>
      <c r="O717" s="19">
        <f t="shared" si="718"/>
        <v>-0.00976412213</v>
      </c>
      <c r="P717" s="19">
        <f t="shared" si="718"/>
        <v>-0.002112990197</v>
      </c>
      <c r="Q717" s="19">
        <f t="shared" si="718"/>
        <v>-0.01235059653</v>
      </c>
      <c r="R717" s="19">
        <f t="shared" si="718"/>
        <v>0</v>
      </c>
      <c r="S717" s="19">
        <f t="shared" si="718"/>
        <v>0</v>
      </c>
      <c r="T717" s="19">
        <f t="shared" si="718"/>
        <v>-0.005882352941</v>
      </c>
      <c r="U717" s="168">
        <v>-0.0035</v>
      </c>
      <c r="V717" s="168">
        <v>-0.0035</v>
      </c>
      <c r="W717" s="19">
        <f t="array" ref="W717">mmult(N717:T717,'Parameters &amp; Main Results'!$B$6:$B$12)-'Parameters &amp; Main Results'!$B$16/12+mmult(U717:V717,'Parameters &amp; Main Results'!$B$14:$B$15)</f>
        <v>-0.01174564459</v>
      </c>
      <c r="X717" s="77">
        <f t="shared" si="5"/>
        <v>1189.838422</v>
      </c>
      <c r="Y717" s="77">
        <f>X717/offset(X717,'Parameters &amp; Main Results'!$B$32,0)</f>
        <v>16.82636415</v>
      </c>
      <c r="Z717" s="77">
        <f>sumproduct(X717:offset(X717,'Parameters &amp; Main Results'!$B$32-1,0) , 'Cash Flow Assist'!$P$11:offset('Cash Flow Assist'!$P$11,'Parameters &amp; Main Results'!$B$32-1,0)  )/offset(X717,'Parameters &amp; Main Results'!$B$32,0)</f>
        <v>5433.08123</v>
      </c>
      <c r="AA717" s="77">
        <f>sumproduct(X717:offset(X717,'Parameters &amp; Main Results'!$B$32-1,0),'Parameters &amp; Main Results'!$B$36:offset('Parameters &amp; Main Results'!$B$36,'Parameters &amp; Main Results'!$B$32-1,0)   )/offset(X717,'Parameters &amp; Main Results'!$B$32,0)</f>
        <v>0.7314092235</v>
      </c>
      <c r="AB717" s="167">
        <f t="shared" si="6"/>
        <v>-0.1802885958</v>
      </c>
    </row>
    <row r="718">
      <c r="A718">
        <f t="shared" si="17"/>
        <v>5</v>
      </c>
      <c r="B718">
        <f t="shared" si="18"/>
        <v>1930</v>
      </c>
      <c r="C718" s="77">
        <f t="shared" si="3"/>
        <v>1930.333333</v>
      </c>
      <c r="D718" s="159">
        <f t="shared" si="356"/>
        <v>11109</v>
      </c>
      <c r="E718" s="162">
        <v>16.9</v>
      </c>
      <c r="F718" s="163">
        <v>9907.0889</v>
      </c>
      <c r="G718" s="163">
        <v>950.941</v>
      </c>
      <c r="H718" s="163">
        <v>1898.21649849</v>
      </c>
      <c r="I718" s="163">
        <v>9907.0889</v>
      </c>
      <c r="J718" s="163">
        <v>16.9</v>
      </c>
      <c r="K718" s="163">
        <v>16.9</v>
      </c>
      <c r="L718" s="163">
        <v>20.67</v>
      </c>
      <c r="M718" s="164">
        <v>24.78509058</v>
      </c>
      <c r="N718" s="19">
        <f t="shared" ref="N718:T718" si="719">F718/F717/$E718*$E717-1</f>
        <v>-0.00711457748</v>
      </c>
      <c r="O718" s="19">
        <f t="shared" si="719"/>
        <v>0.01378530412</v>
      </c>
      <c r="P718" s="19">
        <f t="shared" si="719"/>
        <v>0.009731262327</v>
      </c>
      <c r="Q718" s="19">
        <f t="shared" si="719"/>
        <v>-0.00711457748</v>
      </c>
      <c r="R718" s="19">
        <f t="shared" si="719"/>
        <v>0</v>
      </c>
      <c r="S718" s="19">
        <f t="shared" si="719"/>
        <v>0</v>
      </c>
      <c r="T718" s="19">
        <f t="shared" si="719"/>
        <v>0.005917159763</v>
      </c>
      <c r="U718" s="168">
        <v>-0.0202</v>
      </c>
      <c r="V718" s="168">
        <v>-0.0071</v>
      </c>
      <c r="W718" s="19">
        <f t="array" ref="W718">mmult(N718:T718,'Parameters &amp; Main Results'!$B$6:$B$12)-'Parameters &amp; Main Results'!$B$16/12+mmult(U718:V718,'Parameters &amp; Main Results'!$B$14:$B$15)</f>
        <v>-0.001931273748</v>
      </c>
      <c r="X718" s="77">
        <f t="shared" si="5"/>
        <v>1203.979942</v>
      </c>
      <c r="Y718" s="77">
        <f>X718/offset(X718,'Parameters &amp; Main Results'!$B$32,0)</f>
        <v>16.63326936</v>
      </c>
      <c r="Z718" s="77">
        <f>sumproduct(X718:offset(X718,'Parameters &amp; Main Results'!$B$32-1,0) , 'Cash Flow Assist'!$P$11:offset('Cash Flow Assist'!$P$11,'Parameters &amp; Main Results'!$B$32-1,0)  )/offset(X718,'Parameters &amp; Main Results'!$B$32,0)</f>
        <v>5292.188961</v>
      </c>
      <c r="AA718" s="77">
        <f>sumproduct(X718:offset(X718,'Parameters &amp; Main Results'!$B$32-1,0),'Parameters &amp; Main Results'!$B$36:offset('Parameters &amp; Main Results'!$B$36,'Parameters &amp; Main Results'!$B$32-1,0)   )/offset(X718,'Parameters &amp; Main Results'!$B$32,0)</f>
        <v>0.7114100373</v>
      </c>
      <c r="AB718" s="167">
        <f t="shared" si="6"/>
        <v>-0.1861204961</v>
      </c>
    </row>
    <row r="719">
      <c r="A719">
        <f t="shared" si="17"/>
        <v>6</v>
      </c>
      <c r="B719">
        <f t="shared" si="18"/>
        <v>1930</v>
      </c>
      <c r="C719" s="77">
        <f t="shared" si="3"/>
        <v>1930.416667</v>
      </c>
      <c r="D719" s="159">
        <f t="shared" si="356"/>
        <v>11139</v>
      </c>
      <c r="E719" s="162">
        <v>16.8</v>
      </c>
      <c r="F719" s="163">
        <v>8306.9381</v>
      </c>
      <c r="G719" s="163">
        <v>958.3354</v>
      </c>
      <c r="H719" s="163">
        <v>1905.41390272</v>
      </c>
      <c r="I719" s="163">
        <v>8306.9381</v>
      </c>
      <c r="J719" s="163">
        <v>16.8</v>
      </c>
      <c r="K719" s="163">
        <v>16.8</v>
      </c>
      <c r="L719" s="163">
        <v>20.67</v>
      </c>
      <c r="M719" s="164">
        <v>20.795909</v>
      </c>
      <c r="N719" s="19">
        <f t="shared" ref="N719:T719" si="720">F719/F718/$E719*$E718-1</f>
        <v>-0.1565247628</v>
      </c>
      <c r="O719" s="19">
        <f t="shared" si="720"/>
        <v>0.01377454267</v>
      </c>
      <c r="P719" s="19">
        <f t="shared" si="720"/>
        <v>0.009766617067</v>
      </c>
      <c r="Q719" s="19">
        <f t="shared" si="720"/>
        <v>-0.1565247628</v>
      </c>
      <c r="R719" s="19">
        <f t="shared" si="720"/>
        <v>0</v>
      </c>
      <c r="S719" s="19">
        <f t="shared" si="720"/>
        <v>0</v>
      </c>
      <c r="T719" s="19">
        <f t="shared" si="720"/>
        <v>0.005952380952</v>
      </c>
      <c r="U719" s="168">
        <v>-0.0336</v>
      </c>
      <c r="V719" s="168">
        <v>0.0228</v>
      </c>
      <c r="W719" s="19">
        <f t="array" ref="W719">mmult(N719:T719,'Parameters &amp; Main Results'!$B$6:$B$12)-'Parameters &amp; Main Results'!$B$16/12+mmult(U719:V719,'Parameters &amp; Main Results'!$B$14:$B$15)</f>
        <v>-0.1139916031</v>
      </c>
      <c r="X719" s="77">
        <f t="shared" si="5"/>
        <v>1206.309657</v>
      </c>
      <c r="Y719" s="77">
        <f>X719/offset(X719,'Parameters &amp; Main Results'!$B$32,0)</f>
        <v>18.01055919</v>
      </c>
      <c r="Z719" s="77">
        <f>sumproduct(X719:offset(X719,'Parameters &amp; Main Results'!$B$32-1,0) , 'Cash Flow Assist'!$P$11:offset('Cash Flow Assist'!$P$11,'Parameters &amp; Main Results'!$B$32-1,0)  )/offset(X719,'Parameters &amp; Main Results'!$B$32,0)</f>
        <v>5702.437712</v>
      </c>
      <c r="AA719" s="77">
        <f>sumproduct(X719:offset(X719,'Parameters &amp; Main Results'!$B$32-1,0),'Parameters &amp; Main Results'!$B$36:offset('Parameters &amp; Main Results'!$B$36,'Parameters &amp; Main Results'!$B$32-1,0)   )/offset(X719,'Parameters &amp; Main Results'!$B$32,0)</f>
        <v>0.7656021858</v>
      </c>
      <c r="AB719" s="167">
        <f t="shared" si="6"/>
        <v>-0.3135127924</v>
      </c>
    </row>
    <row r="720">
      <c r="A720">
        <f t="shared" si="17"/>
        <v>7</v>
      </c>
      <c r="B720">
        <f t="shared" si="18"/>
        <v>1930</v>
      </c>
      <c r="C720" s="77">
        <f t="shared" si="3"/>
        <v>1930.5</v>
      </c>
      <c r="D720" s="159">
        <f t="shared" si="356"/>
        <v>11170</v>
      </c>
      <c r="E720" s="162">
        <v>16.6</v>
      </c>
      <c r="F720" s="163">
        <v>8640.3343</v>
      </c>
      <c r="G720" s="163">
        <v>960.9309</v>
      </c>
      <c r="H720" s="163">
        <v>1912.6385971</v>
      </c>
      <c r="I720" s="163">
        <v>8640.3343</v>
      </c>
      <c r="J720" s="163">
        <v>16.6</v>
      </c>
      <c r="K720" s="163">
        <v>16.6</v>
      </c>
      <c r="L720" s="163">
        <v>20.67</v>
      </c>
      <c r="M720" s="164">
        <v>21.70135817</v>
      </c>
      <c r="N720" s="19">
        <f t="shared" ref="N720:T720" si="721">F720/F719/$E720*$E719-1</f>
        <v>0.05266641065</v>
      </c>
      <c r="O720" s="19">
        <f t="shared" si="721"/>
        <v>0.01478916538</v>
      </c>
      <c r="P720" s="19">
        <f t="shared" si="721"/>
        <v>0.01588554217</v>
      </c>
      <c r="Q720" s="19">
        <f t="shared" si="721"/>
        <v>0.05266641065</v>
      </c>
      <c r="R720" s="19">
        <f t="shared" si="721"/>
        <v>0</v>
      </c>
      <c r="S720" s="19">
        <f t="shared" si="721"/>
        <v>0</v>
      </c>
      <c r="T720" s="19">
        <f t="shared" si="721"/>
        <v>0.01204819277</v>
      </c>
      <c r="U720" s="168">
        <v>-0.0035</v>
      </c>
      <c r="V720" s="168">
        <v>-0.0154</v>
      </c>
      <c r="W720" s="19">
        <f t="array" ref="W720">mmult(N720:T720,'Parameters &amp; Main Results'!$B$6:$B$12)-'Parameters &amp; Main Results'!$B$16/12+mmult(U720:V720,'Parameters &amp; Main Results'!$B$14:$B$15)</f>
        <v>0.04315543267</v>
      </c>
      <c r="X720" s="77">
        <f t="shared" si="5"/>
        <v>1361.510411</v>
      </c>
      <c r="Y720" s="77">
        <f>X720/offset(X720,'Parameters &amp; Main Results'!$B$32,0)</f>
        <v>20.257645</v>
      </c>
      <c r="Z720" s="77">
        <f>sumproduct(X720:offset(X720,'Parameters &amp; Main Results'!$B$32-1,0) , 'Cash Flow Assist'!$P$11:offset('Cash Flow Assist'!$P$11,'Parameters &amp; Main Results'!$B$32-1,0)  )/offset(X720,'Parameters &amp; Main Results'!$B$32,0)</f>
        <v>5665.818998</v>
      </c>
      <c r="AA720" s="77">
        <f>sumproduct(X720:offset(X720,'Parameters &amp; Main Results'!$B$32-1,0),'Parameters &amp; Main Results'!$B$36:offset('Parameters &amp; Main Results'!$B$36,'Parameters &amp; Main Results'!$B$32-1,0)   )/offset(X720,'Parameters &amp; Main Results'!$B$32,0)</f>
        <v>0.7596889685</v>
      </c>
      <c r="AB720" s="167">
        <f t="shared" si="6"/>
        <v>-0.2773579752</v>
      </c>
    </row>
    <row r="721">
      <c r="A721">
        <f t="shared" si="17"/>
        <v>8</v>
      </c>
      <c r="B721">
        <f t="shared" si="18"/>
        <v>1930</v>
      </c>
      <c r="C721" s="77">
        <f t="shared" si="3"/>
        <v>1930.583333</v>
      </c>
      <c r="D721" s="159">
        <f t="shared" si="356"/>
        <v>11201</v>
      </c>
      <c r="E721" s="162">
        <v>16.5</v>
      </c>
      <c r="F721" s="163">
        <v>8738.6595</v>
      </c>
      <c r="G721" s="163">
        <v>962.7319</v>
      </c>
      <c r="H721" s="163">
        <v>1919.89068511</v>
      </c>
      <c r="I721" s="163">
        <v>8738.6595</v>
      </c>
      <c r="J721" s="163">
        <v>16.5</v>
      </c>
      <c r="K721" s="163">
        <v>16.5</v>
      </c>
      <c r="L721" s="163">
        <v>20.67</v>
      </c>
      <c r="M721" s="164">
        <v>21.91062526</v>
      </c>
      <c r="N721" s="19">
        <f t="shared" ref="N721:T721" si="722">F721/F720/$E721*$E720-1</f>
        <v>0.01750936567</v>
      </c>
      <c r="O721" s="19">
        <f t="shared" si="722"/>
        <v>0.00794618925</v>
      </c>
      <c r="P721" s="19">
        <f t="shared" si="722"/>
        <v>0.009875252523</v>
      </c>
      <c r="Q721" s="19">
        <f t="shared" si="722"/>
        <v>0.01750936567</v>
      </c>
      <c r="R721" s="19">
        <f t="shared" si="722"/>
        <v>0</v>
      </c>
      <c r="S721" s="19">
        <f t="shared" si="722"/>
        <v>0</v>
      </c>
      <c r="T721" s="19">
        <f t="shared" si="722"/>
        <v>0.006060606061</v>
      </c>
      <c r="U721" s="168">
        <v>-0.0223</v>
      </c>
      <c r="V721" s="168">
        <v>-0.0079</v>
      </c>
      <c r="W721" s="19">
        <f t="array" ref="W721">mmult(N721:T721,'Parameters &amp; Main Results'!$B$6:$B$12)-'Parameters &amp; Main Results'!$B$16/12+mmult(U721:V721,'Parameters &amp; Main Results'!$B$14:$B$15)</f>
        <v>0.01507690489</v>
      </c>
      <c r="X721" s="77">
        <f t="shared" si="5"/>
        <v>1305.184605</v>
      </c>
      <c r="Y721" s="77">
        <f>X721/offset(X721,'Parameters &amp; Main Results'!$B$32,0)</f>
        <v>19.27828896</v>
      </c>
      <c r="Z721" s="77">
        <f>sumproduct(X721:offset(X721,'Parameters &amp; Main Results'!$B$32-1,0) , 'Cash Flow Assist'!$P$11:offset('Cash Flow Assist'!$P$11,'Parameters &amp; Main Results'!$B$32-1,0)  )/offset(X721,'Parameters &amp; Main Results'!$B$32,0)</f>
        <v>5605.477386</v>
      </c>
      <c r="AA721" s="77">
        <f>sumproduct(X721:offset(X721,'Parameters &amp; Main Results'!$B$32-1,0),'Parameters &amp; Main Results'!$B$36:offset('Parameters &amp; Main Results'!$B$36,'Parameters &amp; Main Results'!$B$32-1,0)   )/offset(X721,'Parameters &amp; Main Results'!$B$32,0)</f>
        <v>0.7512100719</v>
      </c>
      <c r="AB721" s="167">
        <f t="shared" si="6"/>
        <v>-0.2647049718</v>
      </c>
    </row>
    <row r="722">
      <c r="A722">
        <f t="shared" si="17"/>
        <v>9</v>
      </c>
      <c r="B722">
        <f t="shared" si="18"/>
        <v>1930</v>
      </c>
      <c r="C722" s="77">
        <f t="shared" si="3"/>
        <v>1930.666667</v>
      </c>
      <c r="D722" s="159">
        <f t="shared" si="356"/>
        <v>11231</v>
      </c>
      <c r="E722" s="162">
        <v>16.6</v>
      </c>
      <c r="F722" s="163">
        <v>7627.4076</v>
      </c>
      <c r="G722" s="163">
        <v>966.9554</v>
      </c>
      <c r="H722" s="163">
        <v>1927.17027062</v>
      </c>
      <c r="I722" s="163">
        <v>7627.4076</v>
      </c>
      <c r="J722" s="163">
        <v>16.6</v>
      </c>
      <c r="K722" s="163">
        <v>16.6</v>
      </c>
      <c r="L722" s="163">
        <v>20.67</v>
      </c>
      <c r="M722" s="164">
        <v>18.8511382</v>
      </c>
      <c r="N722" s="19">
        <f t="shared" ref="N722:T722" si="723">F722/F721/$E722*$E721-1</f>
        <v>-0.1324230723</v>
      </c>
      <c r="O722" s="19">
        <f t="shared" si="723"/>
        <v>-0.001663529099</v>
      </c>
      <c r="P722" s="19">
        <f t="shared" si="723"/>
        <v>-0.002255271087</v>
      </c>
      <c r="Q722" s="19">
        <f t="shared" si="723"/>
        <v>-0.1324230723</v>
      </c>
      <c r="R722" s="19">
        <f t="shared" si="723"/>
        <v>0</v>
      </c>
      <c r="S722" s="19">
        <f t="shared" si="723"/>
        <v>0</v>
      </c>
      <c r="T722" s="19">
        <f t="shared" si="723"/>
        <v>-0.006024096386</v>
      </c>
      <c r="U722" s="168">
        <v>-0.0222</v>
      </c>
      <c r="V722" s="168">
        <v>-0.0527</v>
      </c>
      <c r="W722" s="19">
        <f t="array" ref="W722">mmult(N722:T722,'Parameters &amp; Main Results'!$B$6:$B$12)-'Parameters &amp; Main Results'!$B$16/12+mmult(U722:V722,'Parameters &amp; Main Results'!$B$14:$B$15)</f>
        <v>-0.09977485315</v>
      </c>
      <c r="X722" s="77">
        <f t="shared" si="5"/>
        <v>1285.798739</v>
      </c>
      <c r="Y722" s="77">
        <f>X722/offset(X722,'Parameters &amp; Main Results'!$B$32,0)</f>
        <v>17.43394598</v>
      </c>
      <c r="Z722" s="77">
        <f>sumproduct(X722:offset(X722,'Parameters &amp; Main Results'!$B$32-1,0) , 'Cash Flow Assist'!$P$11:offset('Cash Flow Assist'!$P$11,'Parameters &amp; Main Results'!$B$32-1,0)  )/offset(X722,'Parameters &amp; Main Results'!$B$32,0)</f>
        <v>5128.853625</v>
      </c>
      <c r="AA722" s="77">
        <f>sumproduct(X722:offset(X722,'Parameters &amp; Main Results'!$B$32-1,0),'Parameters &amp; Main Results'!$B$36:offset('Parameters &amp; Main Results'!$B$36,'Parameters &amp; Main Results'!$B$32-1,0)   )/offset(X722,'Parameters &amp; Main Results'!$B$32,0)</f>
        <v>0.6870517676</v>
      </c>
      <c r="AB722" s="167">
        <f t="shared" si="6"/>
        <v>-0.3620749984</v>
      </c>
    </row>
    <row r="723">
      <c r="A723">
        <f t="shared" si="17"/>
        <v>10</v>
      </c>
      <c r="B723">
        <f t="shared" si="18"/>
        <v>1930</v>
      </c>
      <c r="C723" s="77">
        <f t="shared" si="3"/>
        <v>1930.75</v>
      </c>
      <c r="D723" s="159">
        <f t="shared" si="356"/>
        <v>11262</v>
      </c>
      <c r="E723" s="162">
        <v>16.5</v>
      </c>
      <c r="F723" s="163">
        <v>6979.3403</v>
      </c>
      <c r="G723" s="163">
        <v>971.9907</v>
      </c>
      <c r="H723" s="163">
        <v>1934.4774579</v>
      </c>
      <c r="I723" s="163">
        <v>6979.3403</v>
      </c>
      <c r="J723" s="163">
        <v>16.5</v>
      </c>
      <c r="K723" s="163">
        <v>16.5</v>
      </c>
      <c r="L723" s="163">
        <v>20.67</v>
      </c>
      <c r="M723" s="164">
        <v>17.21823622</v>
      </c>
      <c r="N723" s="19">
        <f t="shared" ref="N723:T723" si="724">F723/F722/$E723*$E722-1</f>
        <v>-0.07941994183</v>
      </c>
      <c r="O723" s="19">
        <f t="shared" si="724"/>
        <v>0.01129954156</v>
      </c>
      <c r="P723" s="19">
        <f t="shared" si="724"/>
        <v>0.009875252527</v>
      </c>
      <c r="Q723" s="19">
        <f t="shared" si="724"/>
        <v>-0.07941994183</v>
      </c>
      <c r="R723" s="19">
        <f t="shared" si="724"/>
        <v>0</v>
      </c>
      <c r="S723" s="19">
        <f t="shared" si="724"/>
        <v>0</v>
      </c>
      <c r="T723" s="19">
        <f t="shared" si="724"/>
        <v>0.006060606061</v>
      </c>
      <c r="U723" s="168">
        <v>-0.0012</v>
      </c>
      <c r="V723" s="168">
        <v>-0.0138</v>
      </c>
      <c r="W723" s="19">
        <f t="array" ref="W723">mmult(N723:T723,'Parameters &amp; Main Results'!$B$6:$B$12)-'Parameters &amp; Main Results'!$B$16/12+mmult(U723:V723,'Parameters &amp; Main Results'!$B$14:$B$15)</f>
        <v>-0.05678173765</v>
      </c>
      <c r="X723" s="77">
        <f t="shared" si="5"/>
        <v>1428.307956</v>
      </c>
      <c r="Y723" s="77">
        <f>X723/offset(X723,'Parameters &amp; Main Results'!$B$32,0)</f>
        <v>18.98330115</v>
      </c>
      <c r="Z723" s="77">
        <f>sumproduct(X723:offset(X723,'Parameters &amp; Main Results'!$B$32-1,0) , 'Cash Flow Assist'!$P$11:offset('Cash Flow Assist'!$P$11,'Parameters &amp; Main Results'!$B$32-1,0)  )/offset(X723,'Parameters &amp; Main Results'!$B$32,0)</f>
        <v>5011.337817</v>
      </c>
      <c r="AA723" s="77">
        <f>sumproduct(X723:offset(X723,'Parameters &amp; Main Results'!$B$32-1,0),'Parameters &amp; Main Results'!$B$36:offset('Parameters &amp; Main Results'!$B$36,'Parameters &amp; Main Results'!$B$32-1,0)   )/offset(X723,'Parameters &amp; Main Results'!$B$32,0)</f>
        <v>0.6708962841</v>
      </c>
      <c r="AB723" s="167">
        <f t="shared" si="6"/>
        <v>-0.412738965</v>
      </c>
    </row>
    <row r="724">
      <c r="A724">
        <f t="shared" si="17"/>
        <v>11</v>
      </c>
      <c r="B724">
        <f t="shared" si="18"/>
        <v>1930</v>
      </c>
      <c r="C724" s="77">
        <f t="shared" si="3"/>
        <v>1930.833333</v>
      </c>
      <c r="D724" s="159">
        <f t="shared" si="356"/>
        <v>11292</v>
      </c>
      <c r="E724" s="162">
        <v>16.4</v>
      </c>
      <c r="F724" s="163">
        <v>6859.7726</v>
      </c>
      <c r="G724" s="163">
        <v>976.2154</v>
      </c>
      <c r="H724" s="163">
        <v>1941.8123516</v>
      </c>
      <c r="I724" s="163">
        <v>6859.7726</v>
      </c>
      <c r="J724" s="163">
        <v>16.4</v>
      </c>
      <c r="K724" s="163">
        <v>16.4</v>
      </c>
      <c r="L724" s="163">
        <v>20.67</v>
      </c>
      <c r="M724" s="164">
        <v>17.12419319</v>
      </c>
      <c r="N724" s="19">
        <f t="shared" ref="N724:T724" si="725">F724/F723/$E724*$E723-1</f>
        <v>-0.01113856252</v>
      </c>
      <c r="O724" s="19">
        <f t="shared" si="725"/>
        <v>0.01047050443</v>
      </c>
      <c r="P724" s="19">
        <f t="shared" si="725"/>
        <v>0.009912347564</v>
      </c>
      <c r="Q724" s="19">
        <f t="shared" si="725"/>
        <v>-0.01113856252</v>
      </c>
      <c r="R724" s="19">
        <f t="shared" si="725"/>
        <v>0</v>
      </c>
      <c r="S724" s="19">
        <f t="shared" si="725"/>
        <v>0</v>
      </c>
      <c r="T724" s="19">
        <f t="shared" si="725"/>
        <v>0.006097560976</v>
      </c>
      <c r="U724" s="168">
        <v>0.0222</v>
      </c>
      <c r="V724" s="168">
        <v>-0.0352</v>
      </c>
      <c r="W724" s="19">
        <f t="array" ref="W724">mmult(N724:T724,'Parameters &amp; Main Results'!$B$6:$B$12)-'Parameters &amp; Main Results'!$B$16/12+mmult(U724:V724,'Parameters &amp; Main Results'!$B$14:$B$15)</f>
        <v>-0.005777962451</v>
      </c>
      <c r="X724" s="77">
        <f t="shared" si="5"/>
        <v>1514.292092</v>
      </c>
      <c r="Y724" s="77">
        <f>X724/offset(X724,'Parameters &amp; Main Results'!$B$32,0)</f>
        <v>19.59316292</v>
      </c>
      <c r="Z724" s="77">
        <f>sumproduct(X724:offset(X724,'Parameters &amp; Main Results'!$B$32-1,0) , 'Cash Flow Assist'!$P$11:offset('Cash Flow Assist'!$P$11,'Parameters &amp; Main Results'!$B$32-1,0)  )/offset(X724,'Parameters &amp; Main Results'!$B$32,0)</f>
        <v>4861.131999</v>
      </c>
      <c r="AA724" s="77">
        <f>sumproduct(X724:offset(X724,'Parameters &amp; Main Results'!$B$32-1,0),'Parameters &amp; Main Results'!$B$36:offset('Parameters &amp; Main Results'!$B$36,'Parameters &amp; Main Results'!$B$32-1,0)   )/offset(X724,'Parameters &amp; Main Results'!$B$32,0)</f>
        <v>0.6506231737</v>
      </c>
      <c r="AB724" s="167">
        <f t="shared" si="6"/>
        <v>-0.4192802087</v>
      </c>
    </row>
    <row r="725">
      <c r="A725">
        <f t="shared" si="17"/>
        <v>12</v>
      </c>
      <c r="B725">
        <f t="shared" si="18"/>
        <v>1930</v>
      </c>
      <c r="C725" s="77">
        <f t="shared" si="3"/>
        <v>1930.916667</v>
      </c>
      <c r="D725" s="159">
        <f t="shared" si="356"/>
        <v>11323</v>
      </c>
      <c r="E725" s="162">
        <v>16.1</v>
      </c>
      <c r="F725" s="163">
        <v>6378.6547</v>
      </c>
      <c r="G725" s="163">
        <v>976.3683</v>
      </c>
      <c r="H725" s="163">
        <v>1949.17505676</v>
      </c>
      <c r="I725" s="163">
        <v>6378.6547</v>
      </c>
      <c r="J725" s="163">
        <v>16.1</v>
      </c>
      <c r="K725" s="163">
        <v>16.1</v>
      </c>
      <c r="L725" s="163">
        <v>20.67</v>
      </c>
      <c r="M725" s="164">
        <v>15.87902827</v>
      </c>
      <c r="N725" s="19">
        <f t="shared" ref="N725:T725" si="726">F725/F724/$E725*$E724-1</f>
        <v>-0.05280947361</v>
      </c>
      <c r="O725" s="19">
        <f t="shared" si="726"/>
        <v>0.01879308413</v>
      </c>
      <c r="P725" s="19">
        <f t="shared" si="726"/>
        <v>0.02249585921</v>
      </c>
      <c r="Q725" s="19">
        <f t="shared" si="726"/>
        <v>-0.05280947361</v>
      </c>
      <c r="R725" s="19">
        <f t="shared" si="726"/>
        <v>0</v>
      </c>
      <c r="S725" s="19">
        <f t="shared" si="726"/>
        <v>0</v>
      </c>
      <c r="T725" s="19">
        <f t="shared" si="726"/>
        <v>0.01863354037</v>
      </c>
      <c r="U725" s="168">
        <v>-0.0466</v>
      </c>
      <c r="V725" s="168">
        <v>-0.0538</v>
      </c>
      <c r="W725" s="19">
        <f t="array" ref="W725">mmult(N725:T725,'Parameters &amp; Main Results'!$B$6:$B$12)-'Parameters &amp; Main Results'!$B$16/12+mmult(U725:V725,'Parameters &amp; Main Results'!$B$14:$B$15)</f>
        <v>-0.03495050085</v>
      </c>
      <c r="X725" s="77">
        <f t="shared" si="5"/>
        <v>1523.092463</v>
      </c>
      <c r="Y725" s="77">
        <f>X725/offset(X725,'Parameters &amp; Main Results'!$B$32,0)</f>
        <v>20.78074019</v>
      </c>
      <c r="Z725" s="77">
        <f>sumproduct(X725:offset(X725,'Parameters &amp; Main Results'!$B$32-1,0) , 'Cash Flow Assist'!$P$11:offset('Cash Flow Assist'!$P$11,'Parameters &amp; Main Results'!$B$32-1,0)  )/offset(X725,'Parameters &amp; Main Results'!$B$32,0)</f>
        <v>5106.378004</v>
      </c>
      <c r="AA725" s="77">
        <f>sumproduct(X725:offset(X725,'Parameters &amp; Main Results'!$B$32-1,0),'Parameters &amp; Main Results'!$B$36:offset('Parameters &amp; Main Results'!$B$36,'Parameters &amp; Main Results'!$B$32-1,0)   )/offset(X725,'Parameters &amp; Main Results'!$B$32,0)</f>
        <v>0.683330882</v>
      </c>
      <c r="AB725" s="167">
        <f t="shared" si="6"/>
        <v>-0.4499477152</v>
      </c>
    </row>
    <row r="726">
      <c r="A726">
        <f t="shared" si="17"/>
        <v>1</v>
      </c>
      <c r="B726">
        <f t="shared" si="18"/>
        <v>1931</v>
      </c>
      <c r="C726" s="77">
        <f t="shared" si="3"/>
        <v>1931</v>
      </c>
      <c r="D726" s="159">
        <f t="shared" si="356"/>
        <v>11354</v>
      </c>
      <c r="E726" s="162">
        <v>15.9</v>
      </c>
      <c r="F726" s="163">
        <v>6722.8951</v>
      </c>
      <c r="G726" s="163">
        <v>980.6199</v>
      </c>
      <c r="H726" s="163">
        <v>1952.92721875</v>
      </c>
      <c r="I726" s="163">
        <v>6722.8951</v>
      </c>
      <c r="J726" s="163">
        <v>15.9</v>
      </c>
      <c r="K726" s="163">
        <v>15.9</v>
      </c>
      <c r="L726" s="163">
        <v>20.67</v>
      </c>
      <c r="M726" s="164">
        <v>16.82643142</v>
      </c>
      <c r="N726" s="19">
        <f t="shared" ref="N726:T726" si="727">F726/F725/$E726*$E725-1</f>
        <v>0.06722500878</v>
      </c>
      <c r="O726" s="19">
        <f t="shared" si="727"/>
        <v>0.01698789433</v>
      </c>
      <c r="P726" s="19">
        <f t="shared" si="727"/>
        <v>0.01452783019</v>
      </c>
      <c r="Q726" s="19">
        <f t="shared" si="727"/>
        <v>0.06722500878</v>
      </c>
      <c r="R726" s="19">
        <f t="shared" si="727"/>
        <v>0</v>
      </c>
      <c r="S726" s="19">
        <f t="shared" si="727"/>
        <v>0</v>
      </c>
      <c r="T726" s="19">
        <f t="shared" si="727"/>
        <v>0.01257861635</v>
      </c>
      <c r="U726" s="168">
        <v>0.0375</v>
      </c>
      <c r="V726" s="168">
        <v>0.0713</v>
      </c>
      <c r="W726" s="19">
        <f t="array" ref="W726">mmult(N726:T726,'Parameters &amp; Main Results'!$B$6:$B$12)-'Parameters &amp; Main Results'!$B$16/12+mmult(U726:V726,'Parameters &amp; Main Results'!$B$14:$B$15)</f>
        <v>0.0546240635</v>
      </c>
      <c r="X726" s="77">
        <f t="shared" si="5"/>
        <v>1578.253203</v>
      </c>
      <c r="Y726" s="77">
        <f>X726/offset(X726,'Parameters &amp; Main Results'!$B$32,0)</f>
        <v>22.00273058</v>
      </c>
      <c r="Z726" s="77">
        <f>sumproduct(X726:offset(X726,'Parameters &amp; Main Results'!$B$32-1,0) , 'Cash Flow Assist'!$P$11:offset('Cash Flow Assist'!$P$11,'Parameters &amp; Main Results'!$B$32-1,0)  )/offset(X726,'Parameters &amp; Main Results'!$B$32,0)</f>
        <v>5197.476224</v>
      </c>
      <c r="AA726" s="77">
        <f>sumproduct(X726:offset(X726,'Parameters &amp; Main Results'!$B$32-1,0),'Parameters &amp; Main Results'!$B$36:offset('Parameters &amp; Main Results'!$B$36,'Parameters &amp; Main Results'!$B$32-1,0)   )/offset(X726,'Parameters &amp; Main Results'!$B$32,0)</f>
        <v>0.6954416729</v>
      </c>
      <c r="AB726" s="167">
        <f t="shared" si="6"/>
        <v>-0.4129704455</v>
      </c>
    </row>
    <row r="727">
      <c r="A727">
        <f t="shared" si="17"/>
        <v>2</v>
      </c>
      <c r="B727">
        <f t="shared" si="18"/>
        <v>1931</v>
      </c>
      <c r="C727" s="77">
        <f t="shared" si="3"/>
        <v>1931.083333</v>
      </c>
      <c r="D727" s="159">
        <f t="shared" si="356"/>
        <v>11382</v>
      </c>
      <c r="E727" s="162">
        <v>15.7</v>
      </c>
      <c r="F727" s="163">
        <v>7521.9549</v>
      </c>
      <c r="G727" s="163">
        <v>975.0863</v>
      </c>
      <c r="H727" s="163">
        <v>1956.68660364</v>
      </c>
      <c r="I727" s="163">
        <v>7521.9549</v>
      </c>
      <c r="J727" s="163">
        <v>15.7</v>
      </c>
      <c r="K727" s="163">
        <v>15.7</v>
      </c>
      <c r="L727" s="163">
        <v>20.67</v>
      </c>
      <c r="M727" s="164">
        <v>18.93705152</v>
      </c>
      <c r="N727" s="19">
        <f t="shared" ref="N727:T727" si="728">F727/F726/$E727*$E726-1</f>
        <v>0.1331094518</v>
      </c>
      <c r="O727" s="19">
        <f t="shared" si="728"/>
        <v>0.007024007496</v>
      </c>
      <c r="P727" s="19">
        <f t="shared" si="728"/>
        <v>0.01468837579</v>
      </c>
      <c r="Q727" s="19">
        <f t="shared" si="728"/>
        <v>0.1331094518</v>
      </c>
      <c r="R727" s="19">
        <f t="shared" si="728"/>
        <v>0</v>
      </c>
      <c r="S727" s="19">
        <f t="shared" si="728"/>
        <v>0</v>
      </c>
      <c r="T727" s="19">
        <f t="shared" si="728"/>
        <v>0.0127388535</v>
      </c>
      <c r="U727" s="168">
        <v>0.0338</v>
      </c>
      <c r="V727" s="168">
        <v>0.016</v>
      </c>
      <c r="W727" s="19">
        <f t="array" ref="W727">mmult(N727:T727,'Parameters &amp; Main Results'!$B$6:$B$12)-'Parameters &amp; Main Results'!$B$16/12+mmult(U727:V727,'Parameters &amp; Main Results'!$B$14:$B$15)</f>
        <v>0.1015464241</v>
      </c>
      <c r="X727" s="77">
        <f t="shared" si="5"/>
        <v>1496.507863</v>
      </c>
      <c r="Y727" s="77">
        <f>X727/offset(X727,'Parameters &amp; Main Results'!$B$32,0)</f>
        <v>21.51628711</v>
      </c>
      <c r="Z727" s="77">
        <f>sumproduct(X727:offset(X727,'Parameters &amp; Main Results'!$B$32-1,0) , 'Cash Flow Assist'!$P$11:offset('Cash Flow Assist'!$P$11,'Parameters &amp; Main Results'!$B$32-1,0)  )/offset(X727,'Parameters &amp; Main Results'!$B$32,0)</f>
        <v>5338.539014</v>
      </c>
      <c r="AA727" s="77">
        <f>sumproduct(X727:offset(X727,'Parameters &amp; Main Results'!$B$32-1,0),'Parameters &amp; Main Results'!$B$36:offset('Parameters &amp; Main Results'!$B$36,'Parameters &amp; Main Results'!$B$32-1,0)   )/offset(X727,'Parameters &amp; Main Results'!$B$32,0)</f>
        <v>0.7142331684</v>
      </c>
      <c r="AB727" s="167">
        <f t="shared" si="6"/>
        <v>-0.3348312633</v>
      </c>
    </row>
    <row r="728">
      <c r="A728">
        <f t="shared" si="17"/>
        <v>3</v>
      </c>
      <c r="B728">
        <f t="shared" si="18"/>
        <v>1931</v>
      </c>
      <c r="C728" s="77">
        <f t="shared" si="3"/>
        <v>1931.166667</v>
      </c>
      <c r="D728" s="159">
        <f t="shared" si="356"/>
        <v>11413</v>
      </c>
      <c r="E728" s="162">
        <v>15.6</v>
      </c>
      <c r="F728" s="163">
        <v>7026.9692</v>
      </c>
      <c r="G728" s="163">
        <v>980.2108</v>
      </c>
      <c r="H728" s="163">
        <v>1960.45322535</v>
      </c>
      <c r="I728" s="163">
        <v>7026.9692</v>
      </c>
      <c r="J728" s="163">
        <v>15.6</v>
      </c>
      <c r="K728" s="163">
        <v>15.6</v>
      </c>
      <c r="L728" s="163">
        <v>20.67</v>
      </c>
      <c r="M728" s="164">
        <v>17.68683061</v>
      </c>
      <c r="N728" s="19">
        <f t="shared" ref="N728:T728" si="729">F728/F727/$E728*$E727-1</f>
        <v>-0.05981703315</v>
      </c>
      <c r="O728" s="19">
        <f t="shared" si="729"/>
        <v>0.01169937734</v>
      </c>
      <c r="P728" s="19">
        <f t="shared" si="729"/>
        <v>0.008347596153</v>
      </c>
      <c r="Q728" s="19">
        <f t="shared" si="729"/>
        <v>-0.05981703315</v>
      </c>
      <c r="R728" s="19">
        <f t="shared" si="729"/>
        <v>0</v>
      </c>
      <c r="S728" s="19">
        <f t="shared" si="729"/>
        <v>0</v>
      </c>
      <c r="T728" s="19">
        <f t="shared" si="729"/>
        <v>0.00641025641</v>
      </c>
      <c r="U728" s="168">
        <v>0.0306</v>
      </c>
      <c r="V728" s="168">
        <v>-0.0367</v>
      </c>
      <c r="W728" s="19">
        <f t="array" ref="W728">mmult(N728:T728,'Parameters &amp; Main Results'!$B$6:$B$12)-'Parameters &amp; Main Results'!$B$16/12+mmult(U728:V728,'Parameters &amp; Main Results'!$B$14:$B$15)</f>
        <v>-0.0419795972</v>
      </c>
      <c r="X728" s="77">
        <f t="shared" si="5"/>
        <v>1358.551787</v>
      </c>
      <c r="Y728" s="77">
        <f>X728/offset(X728,'Parameters &amp; Main Results'!$B$32,0)</f>
        <v>20.60032907</v>
      </c>
      <c r="Z728" s="77">
        <f>sumproduct(X728:offset(X728,'Parameters &amp; Main Results'!$B$32-1,0) , 'Cash Flow Assist'!$P$11:offset('Cash Flow Assist'!$P$11,'Parameters &amp; Main Results'!$B$32-1,0)  )/offset(X728,'Parameters &amp; Main Results'!$B$32,0)</f>
        <v>5608.669134</v>
      </c>
      <c r="AA728" s="77">
        <f>sumproduct(X728:offset(X728,'Parameters &amp; Main Results'!$B$32-1,0),'Parameters &amp; Main Results'!$B$36:offset('Parameters &amp; Main Results'!$B$36,'Parameters &amp; Main Results'!$B$32-1,0)   )/offset(X728,'Parameters &amp; Main Results'!$B$32,0)</f>
        <v>0.7499172916</v>
      </c>
      <c r="AB728" s="167">
        <f t="shared" si="6"/>
        <v>-0.3746196837</v>
      </c>
    </row>
    <row r="729">
      <c r="A729">
        <f t="shared" si="17"/>
        <v>4</v>
      </c>
      <c r="B729">
        <f t="shared" si="18"/>
        <v>1931</v>
      </c>
      <c r="C729" s="77">
        <f t="shared" si="3"/>
        <v>1931.25</v>
      </c>
      <c r="D729" s="159">
        <f t="shared" si="356"/>
        <v>11443</v>
      </c>
      <c r="E729" s="162">
        <v>15.5</v>
      </c>
      <c r="F729" s="163">
        <v>6380.7608</v>
      </c>
      <c r="G729" s="163">
        <v>983.7</v>
      </c>
      <c r="H729" s="163">
        <v>1964.22709781</v>
      </c>
      <c r="I729" s="163">
        <v>6380.7608</v>
      </c>
      <c r="J729" s="163">
        <v>15.5</v>
      </c>
      <c r="K729" s="163">
        <v>15.5</v>
      </c>
      <c r="L729" s="163">
        <v>20.67</v>
      </c>
      <c r="M729" s="164">
        <v>16.05125272</v>
      </c>
      <c r="N729" s="19">
        <f t="shared" ref="N729:T729" si="730">F729/F728/$E729*$E728-1</f>
        <v>-0.08610286797</v>
      </c>
      <c r="O729" s="19">
        <f t="shared" si="730"/>
        <v>0.01003422082</v>
      </c>
      <c r="P729" s="19">
        <f t="shared" si="730"/>
        <v>0.008389032259</v>
      </c>
      <c r="Q729" s="19">
        <f t="shared" si="730"/>
        <v>-0.08610286797</v>
      </c>
      <c r="R729" s="19">
        <f t="shared" si="730"/>
        <v>0</v>
      </c>
      <c r="S729" s="19">
        <f t="shared" si="730"/>
        <v>0</v>
      </c>
      <c r="T729" s="19">
        <f t="shared" si="730"/>
        <v>0.006451612903</v>
      </c>
      <c r="U729" s="168">
        <v>-0.0463</v>
      </c>
      <c r="V729" s="168">
        <v>-0.0395</v>
      </c>
      <c r="W729" s="19">
        <f t="array" ref="W729">mmult(N729:T729,'Parameters &amp; Main Results'!$B$6:$B$12)-'Parameters &amp; Main Results'!$B$16/12+mmult(U729:V729,'Parameters &amp; Main Results'!$B$14:$B$15)</f>
        <v>-0.06211026244</v>
      </c>
      <c r="X729" s="77">
        <f t="shared" si="5"/>
        <v>1418.082311</v>
      </c>
      <c r="Y729" s="77">
        <f>X729/offset(X729,'Parameters &amp; Main Results'!$B$32,0)</f>
        <v>21.74941762</v>
      </c>
      <c r="Z729" s="77">
        <f>sumproduct(X729:offset(X729,'Parameters &amp; Main Results'!$B$32-1,0) , 'Cash Flow Assist'!$P$11:offset('Cash Flow Assist'!$P$11,'Parameters &amp; Main Results'!$B$32-1,0)  )/offset(X729,'Parameters &amp; Main Results'!$B$32,0)</f>
        <v>5653.113291</v>
      </c>
      <c r="AA729" s="77">
        <f>sumproduct(X729:offset(X729,'Parameters &amp; Main Results'!$B$32-1,0),'Parameters &amp; Main Results'!$B$36:offset('Parameters &amp; Main Results'!$B$36,'Parameters &amp; Main Results'!$B$32-1,0)   )/offset(X729,'Parameters &amp; Main Results'!$B$32,0)</f>
        <v>0.7550886416</v>
      </c>
      <c r="AB729" s="167">
        <f t="shared" si="6"/>
        <v>-0.4284667225</v>
      </c>
    </row>
    <row r="730">
      <c r="A730">
        <f t="shared" si="17"/>
        <v>5</v>
      </c>
      <c r="B730">
        <f t="shared" si="18"/>
        <v>1931</v>
      </c>
      <c r="C730" s="77">
        <f t="shared" si="3"/>
        <v>1931.333333</v>
      </c>
      <c r="D730" s="159">
        <f t="shared" si="356"/>
        <v>11474</v>
      </c>
      <c r="E730" s="162">
        <v>15.3</v>
      </c>
      <c r="F730" s="163">
        <v>5533.6553</v>
      </c>
      <c r="G730" s="163">
        <v>994.6199</v>
      </c>
      <c r="H730" s="163">
        <v>1968.00823498</v>
      </c>
      <c r="I730" s="163">
        <v>5533.6553</v>
      </c>
      <c r="J730" s="163">
        <v>15.3</v>
      </c>
      <c r="K730" s="163">
        <v>15.3</v>
      </c>
      <c r="L730" s="163">
        <v>20.67</v>
      </c>
      <c r="M730" s="164">
        <v>13.3331336</v>
      </c>
      <c r="N730" s="19">
        <f t="shared" ref="N730:T730" si="731">F730/F729/$E730*$E729-1</f>
        <v>-0.1214228461</v>
      </c>
      <c r="O730" s="19">
        <f t="shared" si="731"/>
        <v>0.02431784825</v>
      </c>
      <c r="P730" s="19">
        <f t="shared" si="731"/>
        <v>0.01502205883</v>
      </c>
      <c r="Q730" s="19">
        <f t="shared" si="731"/>
        <v>-0.1214228461</v>
      </c>
      <c r="R730" s="19">
        <f t="shared" si="731"/>
        <v>0</v>
      </c>
      <c r="S730" s="19">
        <f t="shared" si="731"/>
        <v>0</v>
      </c>
      <c r="T730" s="19">
        <f t="shared" si="731"/>
        <v>0.01307189542</v>
      </c>
      <c r="U730" s="168">
        <v>0.0516</v>
      </c>
      <c r="V730" s="168">
        <v>-0.0659</v>
      </c>
      <c r="W730" s="19">
        <f t="array" ref="W730">mmult(N730:T730,'Parameters &amp; Main Results'!$B$6:$B$12)-'Parameters &amp; Main Results'!$B$16/12+mmult(U730:V730,'Parameters &amp; Main Results'!$B$14:$B$15)</f>
        <v>-0.08502933918</v>
      </c>
      <c r="X730" s="77">
        <f t="shared" si="5"/>
        <v>1511.992566</v>
      </c>
      <c r="Y730" s="77">
        <f>X730/offset(X730,'Parameters &amp; Main Results'!$B$32,0)</f>
        <v>23.40792756</v>
      </c>
      <c r="Z730" s="77">
        <f>sumproduct(X730:offset(X730,'Parameters &amp; Main Results'!$B$32-1,0) , 'Cash Flow Assist'!$P$11:offset('Cash Flow Assist'!$P$11,'Parameters &amp; Main Results'!$B$32-1,0)  )/offset(X730,'Parameters &amp; Main Results'!$B$32,0)</f>
        <v>5685.358045</v>
      </c>
      <c r="AA730" s="77">
        <f>sumproduct(X730:offset(X730,'Parameters &amp; Main Results'!$B$32-1,0),'Parameters &amp; Main Results'!$B$36:offset('Parameters &amp; Main Results'!$B$36,'Parameters &amp; Main Results'!$B$32-1,0)   )/offset(X730,'Parameters &amp; Main Results'!$B$32,0)</f>
        <v>0.758770256</v>
      </c>
      <c r="AB730" s="167">
        <f t="shared" si="6"/>
        <v>-0.4978639197</v>
      </c>
    </row>
    <row r="731">
      <c r="A731">
        <f t="shared" si="17"/>
        <v>6</v>
      </c>
      <c r="B731">
        <f t="shared" si="18"/>
        <v>1931</v>
      </c>
      <c r="C731" s="77">
        <f t="shared" si="3"/>
        <v>1931.416667</v>
      </c>
      <c r="D731" s="159">
        <f t="shared" si="356"/>
        <v>11504</v>
      </c>
      <c r="E731" s="162">
        <v>15.1</v>
      </c>
      <c r="F731" s="163">
        <v>6334.242</v>
      </c>
      <c r="G731" s="163">
        <v>999.7355</v>
      </c>
      <c r="H731" s="163">
        <v>1971.79665083</v>
      </c>
      <c r="I731" s="163">
        <v>6334.242</v>
      </c>
      <c r="J731" s="163">
        <v>15.1</v>
      </c>
      <c r="K731" s="163">
        <v>15.1</v>
      </c>
      <c r="L731" s="163">
        <v>20.67</v>
      </c>
      <c r="M731" s="164">
        <v>16.11185391</v>
      </c>
      <c r="N731" s="19">
        <f t="shared" ref="N731:T731" si="732">F731/F730/$E731*$E730-1</f>
        <v>0.1598371957</v>
      </c>
      <c r="O731" s="19">
        <f t="shared" si="732"/>
        <v>0.01845642723</v>
      </c>
      <c r="P731" s="19">
        <f t="shared" si="732"/>
        <v>0.0151955298</v>
      </c>
      <c r="Q731" s="19">
        <f t="shared" si="732"/>
        <v>0.1598371957</v>
      </c>
      <c r="R731" s="19">
        <f t="shared" si="732"/>
        <v>0</v>
      </c>
      <c r="S731" s="19">
        <f t="shared" si="732"/>
        <v>0</v>
      </c>
      <c r="T731" s="19">
        <f t="shared" si="732"/>
        <v>0.01324503311</v>
      </c>
      <c r="U731" s="168">
        <v>-0.0536</v>
      </c>
      <c r="V731" s="168">
        <v>0.1134</v>
      </c>
      <c r="W731" s="19">
        <f t="array" ref="W731">mmult(N731:T731,'Parameters &amp; Main Results'!$B$6:$B$12)-'Parameters &amp; Main Results'!$B$16/12+mmult(U731:V731,'Parameters &amp; Main Results'!$B$14:$B$15)</f>
        <v>0.1244503369</v>
      </c>
      <c r="X731" s="77">
        <f t="shared" si="5"/>
        <v>1652.503879</v>
      </c>
      <c r="Y731" s="77">
        <f>X731/offset(X731,'Parameters &amp; Main Results'!$B$32,0)</f>
        <v>26.337936</v>
      </c>
      <c r="Z731" s="77">
        <f>sumproduct(X731:offset(X731,'Parameters &amp; Main Results'!$B$32-1,0) , 'Cash Flow Assist'!$P$11:offset('Cash Flow Assist'!$P$11,'Parameters &amp; Main Results'!$B$32-1,0)  )/offset(X731,'Parameters &amp; Main Results'!$B$32,0)</f>
        <v>5830.00165</v>
      </c>
      <c r="AA731" s="77">
        <f>sumproduct(X731:offset(X731,'Parameters &amp; Main Results'!$B$32-1,0),'Parameters &amp; Main Results'!$B$36:offset('Parameters &amp; Main Results'!$B$36,'Parameters &amp; Main Results'!$B$32-1,0)   )/offset(X731,'Parameters &amp; Main Results'!$B$32,0)</f>
        <v>0.7775649079</v>
      </c>
      <c r="AB731" s="167">
        <f t="shared" si="6"/>
        <v>-0.4176038968</v>
      </c>
    </row>
    <row r="732">
      <c r="A732">
        <f t="shared" si="17"/>
        <v>7</v>
      </c>
      <c r="B732">
        <f t="shared" si="18"/>
        <v>1931</v>
      </c>
      <c r="C732" s="77">
        <f t="shared" si="3"/>
        <v>1931.5</v>
      </c>
      <c r="D732" s="159">
        <f t="shared" si="356"/>
        <v>11535</v>
      </c>
      <c r="E732" s="162">
        <v>15.1</v>
      </c>
      <c r="F732" s="163">
        <v>5886.9487</v>
      </c>
      <c r="G732" s="163">
        <v>1000.6737</v>
      </c>
      <c r="H732" s="163">
        <v>1975.59235938</v>
      </c>
      <c r="I732" s="163">
        <v>5886.9487</v>
      </c>
      <c r="J732" s="163">
        <v>15.1</v>
      </c>
      <c r="K732" s="163">
        <v>15.1</v>
      </c>
      <c r="L732" s="163">
        <v>20.67</v>
      </c>
      <c r="M732" s="164">
        <v>14.864895</v>
      </c>
      <c r="N732" s="19">
        <f t="shared" ref="N732:T732" si="733">F732/F731/$E732*$E731-1</f>
        <v>-0.07061512648</v>
      </c>
      <c r="O732" s="19">
        <f t="shared" si="733"/>
        <v>0.0009384482196</v>
      </c>
      <c r="P732" s="19">
        <f t="shared" si="733"/>
        <v>0.001924999999</v>
      </c>
      <c r="Q732" s="19">
        <f t="shared" si="733"/>
        <v>-0.07061512648</v>
      </c>
      <c r="R732" s="19">
        <f t="shared" si="733"/>
        <v>0</v>
      </c>
      <c r="S732" s="19">
        <f t="shared" si="733"/>
        <v>0</v>
      </c>
      <c r="T732" s="19">
        <f t="shared" si="733"/>
        <v>0</v>
      </c>
      <c r="U732" s="168">
        <v>0.0149</v>
      </c>
      <c r="V732" s="168">
        <v>-0.0221</v>
      </c>
      <c r="W732" s="19">
        <f t="array" ref="W732">mmult(N732:T732,'Parameters &amp; Main Results'!$B$6:$B$12)-'Parameters &amp; Main Results'!$B$16/12+mmult(U732:V732,'Parameters &amp; Main Results'!$B$14:$B$15)</f>
        <v>-0.05276839947</v>
      </c>
      <c r="X732" s="77">
        <f t="shared" si="5"/>
        <v>1469.610373</v>
      </c>
      <c r="Y732" s="77">
        <f>X732/offset(X732,'Parameters &amp; Main Results'!$B$32,0)</f>
        <v>22.82450707</v>
      </c>
      <c r="Z732" s="77">
        <f>sumproduct(X732:offset(X732,'Parameters &amp; Main Results'!$B$32-1,0) , 'Cash Flow Assist'!$P$11:offset('Cash Flow Assist'!$P$11,'Parameters &amp; Main Results'!$B$32-1,0)  )/offset(X732,'Parameters &amp; Main Results'!$B$32,0)</f>
        <v>5656.359609</v>
      </c>
      <c r="AA732" s="77">
        <f>sumproduct(X732:offset(X732,'Parameters &amp; Main Results'!$B$32-1,0),'Parameters &amp; Main Results'!$B$36:offset('Parameters &amp; Main Results'!$B$36,'Parameters &amp; Main Results'!$B$32-1,0)   )/offset(X732,'Parameters &amp; Main Results'!$B$32,0)</f>
        <v>0.7541484231</v>
      </c>
      <c r="AB732" s="167">
        <f t="shared" si="6"/>
        <v>-0.4587298713</v>
      </c>
    </row>
    <row r="733">
      <c r="A733">
        <f t="shared" si="17"/>
        <v>8</v>
      </c>
      <c r="B733">
        <f t="shared" si="18"/>
        <v>1931</v>
      </c>
      <c r="C733" s="77">
        <f t="shared" si="3"/>
        <v>1931.583333</v>
      </c>
      <c r="D733" s="159">
        <f t="shared" si="356"/>
        <v>11566</v>
      </c>
      <c r="E733" s="162">
        <v>15.1</v>
      </c>
      <c r="F733" s="163">
        <v>5973.942</v>
      </c>
      <c r="G733" s="163">
        <v>1000.7958</v>
      </c>
      <c r="H733" s="163">
        <v>1979.39537467</v>
      </c>
      <c r="I733" s="163">
        <v>5973.942</v>
      </c>
      <c r="J733" s="163">
        <v>15.1</v>
      </c>
      <c r="K733" s="163">
        <v>15.1</v>
      </c>
      <c r="L733" s="163">
        <v>20.67</v>
      </c>
      <c r="M733" s="164">
        <v>14.9701104</v>
      </c>
      <c r="N733" s="19">
        <f t="shared" ref="N733:T733" si="734">F733/F732/$E733*$E732-1</f>
        <v>0.01477731579</v>
      </c>
      <c r="O733" s="19">
        <f t="shared" si="734"/>
        <v>0.0001220177966</v>
      </c>
      <c r="P733" s="19">
        <f t="shared" si="734"/>
        <v>0.001924999999</v>
      </c>
      <c r="Q733" s="19">
        <f t="shared" si="734"/>
        <v>0.01477731579</v>
      </c>
      <c r="R733" s="19">
        <f t="shared" si="734"/>
        <v>0</v>
      </c>
      <c r="S733" s="19">
        <f t="shared" si="734"/>
        <v>0</v>
      </c>
      <c r="T733" s="19">
        <f t="shared" si="734"/>
        <v>0</v>
      </c>
      <c r="U733" s="168">
        <v>-0.0192</v>
      </c>
      <c r="V733" s="168">
        <v>-0.0154</v>
      </c>
      <c r="W733" s="19">
        <f t="array" ref="W733">mmult(N733:T733,'Parameters &amp; Main Results'!$B$6:$B$12)-'Parameters &amp; Main Results'!$B$16/12+mmult(U733:V733,'Parameters &amp; Main Results'!$B$14:$B$15)</f>
        <v>0.01107182463</v>
      </c>
      <c r="X733" s="77">
        <f t="shared" si="5"/>
        <v>1551.479461</v>
      </c>
      <c r="Y733" s="77">
        <f>X733/offset(X733,'Parameters &amp; Main Results'!$B$32,0)</f>
        <v>24.61973371</v>
      </c>
      <c r="Z733" s="77">
        <f>sumproduct(X733:offset(X733,'Parameters &amp; Main Results'!$B$32-1,0) , 'Cash Flow Assist'!$P$11:offset('Cash Flow Assist'!$P$11,'Parameters &amp; Main Results'!$B$32-1,0)  )/offset(X733,'Parameters &amp; Main Results'!$B$32,0)</f>
        <v>5756.999756</v>
      </c>
      <c r="AA733" s="77">
        <f>sumproduct(X733:offset(X733,'Parameters &amp; Main Results'!$B$32-1,0),'Parameters &amp; Main Results'!$B$36:offset('Parameters &amp; Main Results'!$B$36,'Parameters &amp; Main Results'!$B$32-1,0)   )/offset(X733,'Parameters &amp; Main Results'!$B$32,0)</f>
        <v>0.7670660654</v>
      </c>
      <c r="AB733" s="167">
        <f t="shared" si="6"/>
        <v>-0.4507313516</v>
      </c>
    </row>
    <row r="734">
      <c r="A734">
        <f t="shared" si="17"/>
        <v>9</v>
      </c>
      <c r="B734">
        <f t="shared" si="18"/>
        <v>1931</v>
      </c>
      <c r="C734" s="77">
        <f t="shared" si="3"/>
        <v>1931.666667</v>
      </c>
      <c r="D734" s="159">
        <f t="shared" si="356"/>
        <v>11596</v>
      </c>
      <c r="E734" s="162">
        <v>15.0</v>
      </c>
      <c r="F734" s="163">
        <v>4204.0478</v>
      </c>
      <c r="G734" s="163">
        <v>997.6165</v>
      </c>
      <c r="H734" s="163">
        <v>1983.20571077</v>
      </c>
      <c r="I734" s="163">
        <v>4204.0478</v>
      </c>
      <c r="J734" s="163">
        <v>15.0</v>
      </c>
      <c r="K734" s="163">
        <v>15.0</v>
      </c>
      <c r="L734" s="163">
        <v>20.67</v>
      </c>
      <c r="M734" s="164">
        <v>10.52106102</v>
      </c>
      <c r="N734" s="19">
        <f t="shared" ref="N734:T734" si="735">F734/F733/$E734*$E733-1</f>
        <v>-0.2915775236</v>
      </c>
      <c r="O734" s="19">
        <f t="shared" si="735"/>
        <v>0.003468716262</v>
      </c>
      <c r="P734" s="19">
        <f t="shared" si="735"/>
        <v>0.008604500002</v>
      </c>
      <c r="Q734" s="19">
        <f t="shared" si="735"/>
        <v>-0.2915775236</v>
      </c>
      <c r="R734" s="19">
        <f t="shared" si="735"/>
        <v>0</v>
      </c>
      <c r="S734" s="19">
        <f t="shared" si="735"/>
        <v>0</v>
      </c>
      <c r="T734" s="19">
        <f t="shared" si="735"/>
        <v>0.006666666667</v>
      </c>
      <c r="U734" s="168">
        <v>0.0048</v>
      </c>
      <c r="V734" s="168">
        <v>-0.0667</v>
      </c>
      <c r="W734" s="19">
        <f t="array" ref="W734">mmult(N734:T734,'Parameters &amp; Main Results'!$B$6:$B$12)-'Parameters &amp; Main Results'!$B$16/12+mmult(U734:V734,'Parameters &amp; Main Results'!$B$14:$B$15)</f>
        <v>-0.2178576303</v>
      </c>
      <c r="X734" s="77">
        <f t="shared" si="5"/>
        <v>1534.489858</v>
      </c>
      <c r="Y734" s="77">
        <f>X734/offset(X734,'Parameters &amp; Main Results'!$B$32,0)</f>
        <v>24.75646238</v>
      </c>
      <c r="Z734" s="77">
        <f>sumproduct(X734:offset(X734,'Parameters &amp; Main Results'!$B$32-1,0) , 'Cash Flow Assist'!$P$11:offset('Cash Flow Assist'!$P$11,'Parameters &amp; Main Results'!$B$32-1,0)  )/offset(X734,'Parameters &amp; Main Results'!$B$32,0)</f>
        <v>5829.052558</v>
      </c>
      <c r="AA734" s="77">
        <f>sumproduct(X734:offset(X734,'Parameters &amp; Main Results'!$B$32-1,0),'Parameters &amp; Main Results'!$B$36:offset('Parameters &amp; Main Results'!$B$36,'Parameters &amp; Main Results'!$B$32-1,0)   )/offset(X734,'Parameters &amp; Main Results'!$B$32,0)</f>
        <v>0.7764755193</v>
      </c>
      <c r="AB734" s="167">
        <f t="shared" si="6"/>
        <v>-0.6108857439</v>
      </c>
    </row>
    <row r="735">
      <c r="A735">
        <f t="shared" si="17"/>
        <v>10</v>
      </c>
      <c r="B735">
        <f t="shared" si="18"/>
        <v>1931</v>
      </c>
      <c r="C735" s="77">
        <f t="shared" si="3"/>
        <v>1931.75</v>
      </c>
      <c r="D735" s="159">
        <f t="shared" si="356"/>
        <v>11627</v>
      </c>
      <c r="E735" s="162">
        <v>14.9</v>
      </c>
      <c r="F735" s="163">
        <v>4585.663</v>
      </c>
      <c r="G735" s="163">
        <v>969.2598</v>
      </c>
      <c r="H735" s="163">
        <v>1987.02338176</v>
      </c>
      <c r="I735" s="163">
        <v>4585.663</v>
      </c>
      <c r="J735" s="163">
        <v>14.9</v>
      </c>
      <c r="K735" s="163">
        <v>14.9</v>
      </c>
      <c r="L735" s="163">
        <v>20.67</v>
      </c>
      <c r="M735" s="164">
        <v>11.44931309</v>
      </c>
      <c r="N735" s="19">
        <f t="shared" ref="N735:T735" si="736">F735/F734/$E735*$E734-1</f>
        <v>0.0980939041</v>
      </c>
      <c r="O735" s="19">
        <f t="shared" si="736"/>
        <v>-0.0219038084</v>
      </c>
      <c r="P735" s="19">
        <f t="shared" si="736"/>
        <v>0.008649328857</v>
      </c>
      <c r="Q735" s="19">
        <f t="shared" si="736"/>
        <v>0.0980939041</v>
      </c>
      <c r="R735" s="19">
        <f t="shared" si="736"/>
        <v>0</v>
      </c>
      <c r="S735" s="19">
        <f t="shared" si="736"/>
        <v>0</v>
      </c>
      <c r="T735" s="19">
        <f t="shared" si="736"/>
        <v>0.006711409396</v>
      </c>
      <c r="U735" s="168">
        <v>-0.0173</v>
      </c>
      <c r="V735" s="168">
        <v>0.0146</v>
      </c>
      <c r="W735" s="19">
        <f t="array" ref="W735">mmult(N735:T735,'Parameters &amp; Main Results'!$B$6:$B$12)-'Parameters &amp; Main Results'!$B$16/12+mmult(U735:V735,'Parameters &amp; Main Results'!$B$14:$B$15)</f>
        <v>0.06805280931</v>
      </c>
      <c r="X735" s="77">
        <f t="shared" si="5"/>
        <v>1961.906064</v>
      </c>
      <c r="Y735" s="77">
        <f>X735/offset(X735,'Parameters &amp; Main Results'!$B$32,0)</f>
        <v>31.59531382</v>
      </c>
      <c r="Z735" s="77">
        <f>sumproduct(X735:offset(X735,'Parameters &amp; Main Results'!$B$32-1,0) , 'Cash Flow Assist'!$P$11:offset('Cash Flow Assist'!$P$11,'Parameters &amp; Main Results'!$B$32-1,0)  )/offset(X735,'Parameters &amp; Main Results'!$B$32,0)</f>
        <v>5794.877723</v>
      </c>
      <c r="AA735" s="77">
        <f>sumproduct(X735:offset(X735,'Parameters &amp; Main Results'!$B$32-1,0),'Parameters &amp; Main Results'!$B$36:offset('Parameters &amp; Main Results'!$B$36,'Parameters &amp; Main Results'!$B$32-1,0)   )/offset(X735,'Parameters &amp; Main Results'!$B$32,0)</f>
        <v>0.7714918441</v>
      </c>
      <c r="AB735" s="167">
        <f t="shared" si="6"/>
        <v>-0.5727160074</v>
      </c>
    </row>
    <row r="736">
      <c r="A736">
        <f t="shared" si="17"/>
        <v>11</v>
      </c>
      <c r="B736">
        <f t="shared" si="18"/>
        <v>1931</v>
      </c>
      <c r="C736" s="77">
        <f t="shared" si="3"/>
        <v>1931.833333</v>
      </c>
      <c r="D736" s="159">
        <f t="shared" si="356"/>
        <v>11657</v>
      </c>
      <c r="E736" s="162">
        <v>14.7</v>
      </c>
      <c r="F736" s="163">
        <v>4158.9772</v>
      </c>
      <c r="G736" s="163">
        <v>972.1918</v>
      </c>
      <c r="H736" s="163">
        <v>1990.84840177</v>
      </c>
      <c r="I736" s="163">
        <v>4158.9772</v>
      </c>
      <c r="J736" s="163">
        <v>14.7</v>
      </c>
      <c r="K736" s="163">
        <v>14.7</v>
      </c>
      <c r="L736" s="163">
        <v>20.67</v>
      </c>
      <c r="M736" s="164">
        <v>10.43357301</v>
      </c>
      <c r="N736" s="19">
        <f t="shared" ref="N736:T736" si="737">F736/F735/$E736*$E735-1</f>
        <v>-0.08070830242</v>
      </c>
      <c r="O736" s="19">
        <f t="shared" si="737"/>
        <v>0.01667158725</v>
      </c>
      <c r="P736" s="19">
        <f t="shared" si="737"/>
        <v>0.01555663265</v>
      </c>
      <c r="Q736" s="19">
        <f t="shared" si="737"/>
        <v>-0.08070830242</v>
      </c>
      <c r="R736" s="19">
        <f t="shared" si="737"/>
        <v>0</v>
      </c>
      <c r="S736" s="19">
        <f t="shared" si="737"/>
        <v>0</v>
      </c>
      <c r="T736" s="19">
        <f t="shared" si="737"/>
        <v>0.01360544218</v>
      </c>
      <c r="U736" s="168">
        <v>0.0432</v>
      </c>
      <c r="V736" s="168">
        <v>-0.0506</v>
      </c>
      <c r="W736" s="19">
        <f t="array" ref="W736">mmult(N736:T736,'Parameters &amp; Main Results'!$B$6:$B$12)-'Parameters &amp; Main Results'!$B$16/12+mmult(U736:V736,'Parameters &amp; Main Results'!$B$14:$B$15)</f>
        <v>-0.05640499667</v>
      </c>
      <c r="X736" s="77">
        <f t="shared" si="5"/>
        <v>1836.899868</v>
      </c>
      <c r="Y736" s="77">
        <f>X736/offset(X736,'Parameters &amp; Main Results'!$B$32,0)</f>
        <v>29.88165283</v>
      </c>
      <c r="Z736" s="77">
        <f>sumproduct(X736:offset(X736,'Parameters &amp; Main Results'!$B$32-1,0) , 'Cash Flow Assist'!$P$11:offset('Cash Flow Assist'!$P$11,'Parameters &amp; Main Results'!$B$32-1,0)  )/offset(X736,'Parameters &amp; Main Results'!$B$32,0)</f>
        <v>5822.639725</v>
      </c>
      <c r="AA736" s="77">
        <f>sumproduct(X736:offset(X736,'Parameters &amp; Main Results'!$B$32-1,0),'Parameters &amp; Main Results'!$B$36:offset('Parameters &amp; Main Results'!$B$36,'Parameters &amp; Main Results'!$B$32-1,0)   )/offset(X736,'Parameters &amp; Main Results'!$B$32,0)</f>
        <v>0.7755506465</v>
      </c>
      <c r="AB736" s="167">
        <f t="shared" si="6"/>
        <v>-0.6072013731</v>
      </c>
    </row>
    <row r="737">
      <c r="A737">
        <f t="shared" si="17"/>
        <v>12</v>
      </c>
      <c r="B737">
        <f t="shared" si="18"/>
        <v>1931</v>
      </c>
      <c r="C737" s="77">
        <f t="shared" si="3"/>
        <v>1931.916667</v>
      </c>
      <c r="D737" s="159">
        <f t="shared" si="356"/>
        <v>11688</v>
      </c>
      <c r="E737" s="162">
        <v>14.6</v>
      </c>
      <c r="F737" s="163">
        <v>3581.1053</v>
      </c>
      <c r="G737" s="163">
        <v>951.263</v>
      </c>
      <c r="H737" s="163">
        <v>1994.68078495</v>
      </c>
      <c r="I737" s="163">
        <v>3581.1053</v>
      </c>
      <c r="J737" s="163">
        <v>14.6</v>
      </c>
      <c r="K737" s="163">
        <v>14.6</v>
      </c>
      <c r="L737" s="163">
        <v>20.67</v>
      </c>
      <c r="M737" s="164">
        <v>8.95694637</v>
      </c>
      <c r="N737" s="19">
        <f t="shared" ref="N737:T737" si="738">F737/F736/$E737*$E736-1</f>
        <v>-0.133048044</v>
      </c>
      <c r="O737" s="19">
        <f t="shared" si="738"/>
        <v>-0.01482557248</v>
      </c>
      <c r="P737" s="19">
        <f t="shared" si="738"/>
        <v>0.008787500003</v>
      </c>
      <c r="Q737" s="19">
        <f t="shared" si="738"/>
        <v>-0.133048044</v>
      </c>
      <c r="R737" s="19">
        <f t="shared" si="738"/>
        <v>0</v>
      </c>
      <c r="S737" s="19">
        <f t="shared" si="738"/>
        <v>0</v>
      </c>
      <c r="T737" s="19">
        <f t="shared" si="738"/>
        <v>0.006849315068</v>
      </c>
      <c r="U737" s="168">
        <v>-0.0042</v>
      </c>
      <c r="V737" s="168">
        <v>-0.0905</v>
      </c>
      <c r="W737" s="19">
        <f t="array" ref="W737">mmult(N737:T737,'Parameters &amp; Main Results'!$B$6:$B$12)-'Parameters &amp; Main Results'!$B$16/12+mmult(U737:V737,'Parameters &amp; Main Results'!$B$14:$B$15)</f>
        <v>-0.1035340928</v>
      </c>
      <c r="X737" s="77">
        <f t="shared" si="5"/>
        <v>1946.703683</v>
      </c>
      <c r="Y737" s="77">
        <f>X737/offset(X737,'Parameters &amp; Main Results'!$B$32,0)</f>
        <v>31.05654769</v>
      </c>
      <c r="Z737" s="77">
        <f>sumproduct(X737:offset(X737,'Parameters &amp; Main Results'!$B$32-1,0) , 'Cash Flow Assist'!$P$11:offset('Cash Flow Assist'!$P$11,'Parameters &amp; Main Results'!$B$32-1,0)  )/offset(X737,'Parameters &amp; Main Results'!$B$32,0)</f>
        <v>5681.912617</v>
      </c>
      <c r="AA737" s="77">
        <f>sumproduct(X737:offset(X737,'Parameters &amp; Main Results'!$B$32-1,0),'Parameters &amp; Main Results'!$B$36:offset('Parameters &amp; Main Results'!$B$36,'Parameters &amp; Main Results'!$B$32-1,0)   )/offset(X737,'Parameters &amp; Main Results'!$B$32,0)</f>
        <v>0.7569257163</v>
      </c>
      <c r="AB737" s="167">
        <f t="shared" si="6"/>
        <v>-0.6594624621</v>
      </c>
    </row>
    <row r="738">
      <c r="A738">
        <f t="shared" si="17"/>
        <v>1</v>
      </c>
      <c r="B738">
        <f t="shared" si="18"/>
        <v>1932</v>
      </c>
      <c r="C738" s="77">
        <f t="shared" si="3"/>
        <v>1932</v>
      </c>
      <c r="D738" s="159">
        <f t="shared" si="356"/>
        <v>11719</v>
      </c>
      <c r="E738" s="162">
        <v>14.3</v>
      </c>
      <c r="F738" s="163">
        <v>3498.0593</v>
      </c>
      <c r="G738" s="163">
        <v>928.8244</v>
      </c>
      <c r="H738" s="163">
        <v>1996.45937531</v>
      </c>
      <c r="I738" s="163">
        <v>3498.0593</v>
      </c>
      <c r="J738" s="163">
        <v>14.3</v>
      </c>
      <c r="K738" s="163">
        <v>14.3</v>
      </c>
      <c r="L738" s="163">
        <v>20.67</v>
      </c>
      <c r="M738" s="164">
        <v>9.22736062</v>
      </c>
      <c r="N738" s="19">
        <f t="shared" ref="N738:T738" si="739">F738/F737/$E738*$E737-1</f>
        <v>-0.002697530441</v>
      </c>
      <c r="O738" s="19">
        <f t="shared" si="739"/>
        <v>-0.003104055794</v>
      </c>
      <c r="P738" s="19">
        <f t="shared" si="739"/>
        <v>0.02188939394</v>
      </c>
      <c r="Q738" s="19">
        <f t="shared" si="739"/>
        <v>-0.002697530441</v>
      </c>
      <c r="R738" s="19">
        <f t="shared" si="739"/>
        <v>0</v>
      </c>
      <c r="S738" s="19">
        <f t="shared" si="739"/>
        <v>0</v>
      </c>
      <c r="T738" s="19">
        <f t="shared" si="739"/>
        <v>0.02097902098</v>
      </c>
      <c r="U738" s="168">
        <v>0.0385</v>
      </c>
      <c r="V738" s="168">
        <v>0.0916</v>
      </c>
      <c r="W738" s="19">
        <f t="array" ref="W738">mmult(N738:T738,'Parameters &amp; Main Results'!$B$6:$B$12)-'Parameters &amp; Main Results'!$B$16/12+mmult(U738:V738,'Parameters &amp; Main Results'!$B$14:$B$15)</f>
        <v>-0.002840828446</v>
      </c>
      <c r="X738" s="77">
        <f t="shared" si="5"/>
        <v>2171.531195</v>
      </c>
      <c r="Y738" s="77">
        <f>X738/offset(X738,'Parameters &amp; Main Results'!$B$32,0)</f>
        <v>37.48626581</v>
      </c>
      <c r="Z738" s="77">
        <f>sumproduct(X738:offset(X738,'Parameters &amp; Main Results'!$B$32-1,0) , 'Cash Flow Assist'!$P$11:offset('Cash Flow Assist'!$P$11,'Parameters &amp; Main Results'!$B$32-1,0)  )/offset(X738,'Parameters &amp; Main Results'!$B$32,0)</f>
        <v>6115.667632</v>
      </c>
      <c r="AA738" s="77">
        <f>sumproduct(X738:offset(X738,'Parameters &amp; Main Results'!$B$32-1,0),'Parameters &amp; Main Results'!$B$36:offset('Parameters &amp; Main Results'!$B$36,'Parameters &amp; Main Results'!$B$32-1,0)   )/offset(X738,'Parameters &amp; Main Results'!$B$32,0)</f>
        <v>0.8150343</v>
      </c>
      <c r="AB738" s="167">
        <f t="shared" si="6"/>
        <v>-0.6603810725</v>
      </c>
    </row>
    <row r="739">
      <c r="A739">
        <f t="shared" si="17"/>
        <v>2</v>
      </c>
      <c r="B739">
        <f t="shared" si="18"/>
        <v>1932</v>
      </c>
      <c r="C739" s="77">
        <f t="shared" si="3"/>
        <v>1932.083333</v>
      </c>
      <c r="D739" s="159">
        <f t="shared" si="356"/>
        <v>11748</v>
      </c>
      <c r="E739" s="162">
        <v>14.1</v>
      </c>
      <c r="F739" s="163">
        <v>3706.3906</v>
      </c>
      <c r="G739" s="163">
        <v>943.6773</v>
      </c>
      <c r="H739" s="163">
        <v>1998.23955159</v>
      </c>
      <c r="I739" s="163">
        <v>3706.3906</v>
      </c>
      <c r="J739" s="163">
        <v>14.1</v>
      </c>
      <c r="K739" s="163">
        <v>14.1</v>
      </c>
      <c r="L739" s="163">
        <v>20.67</v>
      </c>
      <c r="M739" s="164">
        <v>9.41600688</v>
      </c>
      <c r="N739" s="19">
        <f t="shared" ref="N739:T739" si="740">F739/F738/$E739*$E738-1</f>
        <v>0.07458541835</v>
      </c>
      <c r="O739" s="19">
        <f t="shared" si="740"/>
        <v>0.03040229522</v>
      </c>
      <c r="P739" s="19">
        <f t="shared" si="740"/>
        <v>0.01508871159</v>
      </c>
      <c r="Q739" s="19">
        <f t="shared" si="740"/>
        <v>0.07458541835</v>
      </c>
      <c r="R739" s="19">
        <f t="shared" si="740"/>
        <v>0</v>
      </c>
      <c r="S739" s="19">
        <f t="shared" si="740"/>
        <v>0</v>
      </c>
      <c r="T739" s="19">
        <f t="shared" si="740"/>
        <v>0.01418439716</v>
      </c>
      <c r="U739" s="168">
        <v>-0.0287</v>
      </c>
      <c r="V739" s="168">
        <v>-0.0131</v>
      </c>
      <c r="W739" s="19">
        <f t="array" ref="W739">mmult(N739:T739,'Parameters &amp; Main Results'!$B$6:$B$12)-'Parameters &amp; Main Results'!$B$16/12+mmult(U739:V739,'Parameters &amp; Main Results'!$B$14:$B$15)</f>
        <v>0.0634979709</v>
      </c>
      <c r="X739" s="77">
        <f t="shared" si="5"/>
        <v>2177.717717</v>
      </c>
      <c r="Y739" s="77">
        <f>X739/offset(X739,'Parameters &amp; Main Results'!$B$32,0)</f>
        <v>36.71147988</v>
      </c>
      <c r="Z739" s="77">
        <f>sumproduct(X739:offset(X739,'Parameters &amp; Main Results'!$B$32-1,0) , 'Cash Flow Assist'!$P$11:offset('Cash Flow Assist'!$P$11,'Parameters &amp; Main Results'!$B$32-1,0)  )/offset(X739,'Parameters &amp; Main Results'!$B$32,0)</f>
        <v>5936.62067</v>
      </c>
      <c r="AA739" s="77">
        <f>sumproduct(X739:offset(X739,'Parameters &amp; Main Results'!$B$32-1,0),'Parameters &amp; Main Results'!$B$36:offset('Parameters &amp; Main Results'!$B$36,'Parameters &amp; Main Results'!$B$32-1,0)   )/offset(X739,'Parameters &amp; Main Results'!$B$32,0)</f>
        <v>0.7920323385</v>
      </c>
      <c r="AB739" s="167">
        <f t="shared" si="6"/>
        <v>-0.6350504527</v>
      </c>
    </row>
    <row r="740">
      <c r="A740">
        <f t="shared" si="17"/>
        <v>3</v>
      </c>
      <c r="B740">
        <f t="shared" si="18"/>
        <v>1932</v>
      </c>
      <c r="C740" s="77">
        <f t="shared" si="3"/>
        <v>1932.166667</v>
      </c>
      <c r="D740" s="159">
        <f t="shared" si="356"/>
        <v>11779</v>
      </c>
      <c r="E740" s="162">
        <v>14.0</v>
      </c>
      <c r="F740" s="163">
        <v>3286.5966</v>
      </c>
      <c r="G740" s="163">
        <v>961.8394</v>
      </c>
      <c r="H740" s="163">
        <v>2000.02131519</v>
      </c>
      <c r="I740" s="163">
        <v>3286.5966</v>
      </c>
      <c r="J740" s="163">
        <v>14.0</v>
      </c>
      <c r="K740" s="163">
        <v>14.0</v>
      </c>
      <c r="L740" s="163">
        <v>20.67</v>
      </c>
      <c r="M740" s="164">
        <v>8.3388816</v>
      </c>
      <c r="N740" s="19">
        <f t="shared" ref="N740:T740" si="741">F740/F739/$E740*$E739-1</f>
        <v>-0.1069283712</v>
      </c>
      <c r="O740" s="19">
        <f t="shared" si="741"/>
        <v>0.02652642109</v>
      </c>
      <c r="P740" s="19">
        <f t="shared" si="741"/>
        <v>0.008040892857</v>
      </c>
      <c r="Q740" s="19">
        <f t="shared" si="741"/>
        <v>-0.1069283712</v>
      </c>
      <c r="R740" s="19">
        <f t="shared" si="741"/>
        <v>0</v>
      </c>
      <c r="S740" s="19">
        <f t="shared" si="741"/>
        <v>0</v>
      </c>
      <c r="T740" s="19">
        <f t="shared" si="741"/>
        <v>0.007142857143</v>
      </c>
      <c r="U740" s="168">
        <v>0.0234</v>
      </c>
      <c r="V740" s="168">
        <v>-0.0244</v>
      </c>
      <c r="W740" s="19">
        <f t="array" ref="W740">mmult(N740:T740,'Parameters &amp; Main Results'!$B$6:$B$12)-'Parameters &amp; Main Results'!$B$16/12+mmult(U740:V740,'Parameters &amp; Main Results'!$B$14:$B$15)</f>
        <v>-0.07360633982</v>
      </c>
      <c r="X740" s="77">
        <f t="shared" si="5"/>
        <v>2047.693345</v>
      </c>
      <c r="Y740" s="77">
        <f>X740/offset(X740,'Parameters &amp; Main Results'!$B$32,0)</f>
        <v>34.85466581</v>
      </c>
      <c r="Z740" s="77">
        <f>sumproduct(X740:offset(X740,'Parameters &amp; Main Results'!$B$32-1,0) , 'Cash Flow Assist'!$P$11:offset('Cash Flow Assist'!$P$11,'Parameters &amp; Main Results'!$B$32-1,0)  )/offset(X740,'Parameters &amp; Main Results'!$B$32,0)</f>
        <v>5958.193839</v>
      </c>
      <c r="AA740" s="77">
        <f>sumproduct(X740:offset(X740,'Parameters &amp; Main Results'!$B$32-1,0),'Parameters &amp; Main Results'!$B$36:offset('Parameters &amp; Main Results'!$B$36,'Parameters &amp; Main Results'!$B$32-1,0)   )/offset(X740,'Parameters &amp; Main Results'!$B$32,0)</f>
        <v>0.795849807</v>
      </c>
      <c r="AB740" s="167">
        <f t="shared" si="6"/>
        <v>-0.6740739134</v>
      </c>
    </row>
    <row r="741">
      <c r="A741">
        <f t="shared" si="17"/>
        <v>4</v>
      </c>
      <c r="B741">
        <f t="shared" si="18"/>
        <v>1932</v>
      </c>
      <c r="C741" s="77">
        <f t="shared" si="3"/>
        <v>1932.25</v>
      </c>
      <c r="D741" s="159">
        <f t="shared" si="356"/>
        <v>11809</v>
      </c>
      <c r="E741" s="162">
        <v>13.9</v>
      </c>
      <c r="F741" s="163">
        <v>2637.3847</v>
      </c>
      <c r="G741" s="163">
        <v>984.2989</v>
      </c>
      <c r="H741" s="163">
        <v>2001.80466753</v>
      </c>
      <c r="I741" s="163">
        <v>2637.3847</v>
      </c>
      <c r="J741" s="163">
        <v>13.9</v>
      </c>
      <c r="K741" s="163">
        <v>13.9</v>
      </c>
      <c r="L741" s="163">
        <v>20.67</v>
      </c>
      <c r="M741" s="164">
        <v>6.67824048</v>
      </c>
      <c r="N741" s="19">
        <f t="shared" ref="N741:T741" si="742">F741/F740/$E741*$E740-1</f>
        <v>-0.1917600442</v>
      </c>
      <c r="O741" s="19">
        <f t="shared" si="742"/>
        <v>0.03071280616</v>
      </c>
      <c r="P741" s="19">
        <f t="shared" si="742"/>
        <v>0.008092326139</v>
      </c>
      <c r="Q741" s="19">
        <f t="shared" si="742"/>
        <v>-0.1917600442</v>
      </c>
      <c r="R741" s="19">
        <f t="shared" si="742"/>
        <v>0</v>
      </c>
      <c r="S741" s="19">
        <f t="shared" si="742"/>
        <v>0</v>
      </c>
      <c r="T741" s="19">
        <f t="shared" si="742"/>
        <v>0.007194244604</v>
      </c>
      <c r="U741" s="168">
        <v>0.0151</v>
      </c>
      <c r="V741" s="168">
        <v>0.0132</v>
      </c>
      <c r="W741" s="19">
        <f t="array" ref="W741">mmult(N741:T741,'Parameters &amp; Main Results'!$B$6:$B$12)-'Parameters &amp; Main Results'!$B$16/12+mmult(U741:V741,'Parameters &amp; Main Results'!$B$14:$B$15)</f>
        <v>-0.1361834983</v>
      </c>
      <c r="X741" s="77">
        <f t="shared" si="5"/>
        <v>2210.392226</v>
      </c>
      <c r="Y741" s="77">
        <f>X741/offset(X741,'Parameters &amp; Main Results'!$B$32,0)</f>
        <v>36.82145119</v>
      </c>
      <c r="Z741" s="77">
        <f>sumproduct(X741:offset(X741,'Parameters &amp; Main Results'!$B$32-1,0) , 'Cash Flow Assist'!$P$11:offset('Cash Flow Assist'!$P$11,'Parameters &amp; Main Results'!$B$32-1,0)  )/offset(X741,'Parameters &amp; Main Results'!$B$32,0)</f>
        <v>5797.963356</v>
      </c>
      <c r="AA741" s="77">
        <f>sumproduct(X741:offset(X741,'Parameters &amp; Main Results'!$B$32-1,0),'Parameters &amp; Main Results'!$B$36:offset('Parameters &amp; Main Results'!$B$36,'Parameters &amp; Main Results'!$B$32-1,0)   )/offset(X741,'Parameters &amp; Main Results'!$B$32,0)</f>
        <v>0.775003522</v>
      </c>
      <c r="AB741" s="167">
        <f t="shared" si="6"/>
        <v>-0.7365735141</v>
      </c>
    </row>
    <row r="742">
      <c r="A742">
        <f t="shared" si="17"/>
        <v>5</v>
      </c>
      <c r="B742">
        <f t="shared" si="18"/>
        <v>1932</v>
      </c>
      <c r="C742" s="77">
        <f t="shared" si="3"/>
        <v>1932.333333</v>
      </c>
      <c r="D742" s="159">
        <f t="shared" si="356"/>
        <v>11840</v>
      </c>
      <c r="E742" s="162">
        <v>13.7</v>
      </c>
      <c r="F742" s="163">
        <v>2037.5839</v>
      </c>
      <c r="G742" s="163">
        <v>980.8085</v>
      </c>
      <c r="H742" s="163">
        <v>2003.58961002</v>
      </c>
      <c r="I742" s="163">
        <v>2037.5839</v>
      </c>
      <c r="J742" s="163">
        <v>13.7</v>
      </c>
      <c r="K742" s="163">
        <v>13.7</v>
      </c>
      <c r="L742" s="163">
        <v>20.67</v>
      </c>
      <c r="M742" s="164">
        <v>5.18575734</v>
      </c>
      <c r="N742" s="19">
        <f t="shared" ref="N742:T742" si="743">F742/F741/$E742*$E741-1</f>
        <v>-0.2161440649</v>
      </c>
      <c r="O742" s="19">
        <f t="shared" si="743"/>
        <v>0.01100069528</v>
      </c>
      <c r="P742" s="19">
        <f t="shared" si="743"/>
        <v>0.01550322384</v>
      </c>
      <c r="Q742" s="19">
        <f t="shared" si="743"/>
        <v>-0.2161440649</v>
      </c>
      <c r="R742" s="19">
        <f t="shared" si="743"/>
        <v>0</v>
      </c>
      <c r="S742" s="19">
        <f t="shared" si="743"/>
        <v>0</v>
      </c>
      <c r="T742" s="19">
        <f t="shared" si="743"/>
        <v>0.01459854015</v>
      </c>
      <c r="U742" s="168">
        <v>0.0412</v>
      </c>
      <c r="V742" s="168">
        <v>-0.0332</v>
      </c>
      <c r="W742" s="19">
        <f t="array" ref="W742">mmult(N742:T742,'Parameters &amp; Main Results'!$B$6:$B$12)-'Parameters &amp; Main Results'!$B$16/12+mmult(U742:V742,'Parameters &amp; Main Results'!$B$14:$B$15)</f>
        <v>-0.1593995415</v>
      </c>
      <c r="X742" s="77">
        <f t="shared" si="5"/>
        <v>2558.867794</v>
      </c>
      <c r="Y742" s="77">
        <f>X742/offset(X742,'Parameters &amp; Main Results'!$B$32,0)</f>
        <v>43.48455151</v>
      </c>
      <c r="Z742" s="77">
        <f>sumproduct(X742:offset(X742,'Parameters &amp; Main Results'!$B$32-1,0) , 'Cash Flow Assist'!$P$11:offset('Cash Flow Assist'!$P$11,'Parameters &amp; Main Results'!$B$32-1,0)  )/offset(X742,'Parameters &amp; Main Results'!$B$32,0)</f>
        <v>5878.134787</v>
      </c>
      <c r="AA742" s="77">
        <f>sumproduct(X742:offset(X742,'Parameters &amp; Main Results'!$B$32-1,0),'Parameters &amp; Main Results'!$B$36:offset('Parameters &amp; Main Results'!$B$36,'Parameters &amp; Main Results'!$B$32-1,0)   )/offset(X742,'Parameters &amp; Main Results'!$B$32,0)</f>
        <v>0.7867727619</v>
      </c>
      <c r="AB742" s="167">
        <f t="shared" si="6"/>
        <v>-0.7935115856</v>
      </c>
    </row>
    <row r="743">
      <c r="A743">
        <f t="shared" si="17"/>
        <v>6</v>
      </c>
      <c r="B743">
        <f t="shared" si="18"/>
        <v>1932</v>
      </c>
      <c r="C743" s="77">
        <f t="shared" si="3"/>
        <v>1932.416667</v>
      </c>
      <c r="D743" s="159">
        <f t="shared" si="356"/>
        <v>11870</v>
      </c>
      <c r="E743" s="162">
        <v>13.6</v>
      </c>
      <c r="F743" s="163">
        <v>2036.5705</v>
      </c>
      <c r="G743" s="163">
        <v>983.8817</v>
      </c>
      <c r="H743" s="163">
        <v>2005.37614409</v>
      </c>
      <c r="I743" s="163">
        <v>2036.5705</v>
      </c>
      <c r="J743" s="163">
        <v>13.6</v>
      </c>
      <c r="K743" s="163">
        <v>13.6</v>
      </c>
      <c r="L743" s="163">
        <v>20.67</v>
      </c>
      <c r="M743" s="164">
        <v>5.17212185</v>
      </c>
      <c r="N743" s="19">
        <f t="shared" ref="N743:T743" si="744">F743/F742/$E743*$E742-1</f>
        <v>0.00685193041</v>
      </c>
      <c r="O743" s="19">
        <f t="shared" si="744"/>
        <v>0.01050931376</v>
      </c>
      <c r="P743" s="19">
        <f t="shared" si="744"/>
        <v>0.008251164216</v>
      </c>
      <c r="Q743" s="19">
        <f t="shared" si="744"/>
        <v>0.00685193041</v>
      </c>
      <c r="R743" s="19">
        <f t="shared" si="744"/>
        <v>0</v>
      </c>
      <c r="S743" s="19">
        <f t="shared" si="744"/>
        <v>0</v>
      </c>
      <c r="T743" s="19">
        <f t="shared" si="744"/>
        <v>0.007352941176</v>
      </c>
      <c r="U743" s="168">
        <v>0.0019</v>
      </c>
      <c r="V743" s="168">
        <v>0.0552</v>
      </c>
      <c r="W743" s="19">
        <f t="array" ref="W743">mmult(N743:T743,'Parameters &amp; Main Results'!$B$6:$B$12)-'Parameters &amp; Main Results'!$B$16/12+mmult(U743:V743,'Parameters &amp; Main Results'!$B$14:$B$15)</f>
        <v>0.007724609581</v>
      </c>
      <c r="X743" s="77">
        <f t="shared" si="5"/>
        <v>3044.095168</v>
      </c>
      <c r="Y743" s="77">
        <f>X743/offset(X743,'Parameters &amp; Main Results'!$B$32,0)</f>
        <v>52.34002577</v>
      </c>
      <c r="Z743" s="77">
        <f>sumproduct(X743:offset(X743,'Parameters &amp; Main Results'!$B$32-1,0) , 'Cash Flow Assist'!$P$11:offset('Cash Flow Assist'!$P$11,'Parameters &amp; Main Results'!$B$32-1,0)  )/offset(X743,'Parameters &amp; Main Results'!$B$32,0)</f>
        <v>5904.427763</v>
      </c>
      <c r="AA743" s="77">
        <f>sumproduct(X743:offset(X743,'Parameters &amp; Main Results'!$B$32-1,0),'Parameters &amp; Main Results'!$B$36:offset('Parameters &amp; Main Results'!$B$36,'Parameters &amp; Main Results'!$B$32-1,0)   )/offset(X743,'Parameters &amp; Main Results'!$B$32,0)</f>
        <v>0.7923378887</v>
      </c>
      <c r="AB743" s="167">
        <f t="shared" si="6"/>
        <v>-0.7920967413</v>
      </c>
    </row>
    <row r="744">
      <c r="A744">
        <f t="shared" si="17"/>
        <v>7</v>
      </c>
      <c r="B744">
        <f t="shared" si="18"/>
        <v>1932</v>
      </c>
      <c r="C744" s="77">
        <f t="shared" si="3"/>
        <v>1932.5</v>
      </c>
      <c r="D744" s="159">
        <f t="shared" si="356"/>
        <v>11901</v>
      </c>
      <c r="E744" s="162">
        <v>13.6</v>
      </c>
      <c r="F744" s="163">
        <v>2820.7963</v>
      </c>
      <c r="G744" s="163">
        <v>1001.7731</v>
      </c>
      <c r="H744" s="163">
        <v>2007.16427115</v>
      </c>
      <c r="I744" s="163">
        <v>2820.7963</v>
      </c>
      <c r="J744" s="163">
        <v>13.6</v>
      </c>
      <c r="K744" s="163">
        <v>13.6</v>
      </c>
      <c r="L744" s="163">
        <v>20.67</v>
      </c>
      <c r="M744" s="164">
        <v>7.11874653</v>
      </c>
      <c r="N744" s="19">
        <f t="shared" ref="N744:T744" si="745">F744/F743/$E744*$E743-1</f>
        <v>0.3850717665</v>
      </c>
      <c r="O744" s="19">
        <f t="shared" si="745"/>
        <v>0.01818450328</v>
      </c>
      <c r="P744" s="19">
        <f t="shared" si="745"/>
        <v>0.0008916666658</v>
      </c>
      <c r="Q744" s="19">
        <f t="shared" si="745"/>
        <v>0.3850717665</v>
      </c>
      <c r="R744" s="19">
        <f t="shared" si="745"/>
        <v>0</v>
      </c>
      <c r="S744" s="19">
        <f t="shared" si="745"/>
        <v>0</v>
      </c>
      <c r="T744" s="19">
        <f t="shared" si="745"/>
        <v>0</v>
      </c>
      <c r="U744" s="168">
        <v>-0.0459</v>
      </c>
      <c r="V744" s="168">
        <v>0.3561</v>
      </c>
      <c r="W744" s="19">
        <f t="array" ref="W744">mmult(N744:T744,'Parameters &amp; Main Results'!$B$6:$B$12)-'Parameters &amp; Main Results'!$B$16/12+mmult(U744:V744,'Parameters &amp; Main Results'!$B$14:$B$15)</f>
        <v>0.293308284</v>
      </c>
      <c r="X744" s="77">
        <f t="shared" si="5"/>
        <v>3020.760969</v>
      </c>
      <c r="Y744" s="77">
        <f>X744/offset(X744,'Parameters &amp; Main Results'!$B$32,0)</f>
        <v>51.27211223</v>
      </c>
      <c r="Z744" s="77">
        <f>sumproduct(X744:offset(X744,'Parameters &amp; Main Results'!$B$32-1,0) , 'Cash Flow Assist'!$P$11:offset('Cash Flow Assist'!$P$11,'Parameters &amp; Main Results'!$B$32-1,0)  )/offset(X744,'Parameters &amp; Main Results'!$B$32,0)</f>
        <v>5777.955275</v>
      </c>
      <c r="AA744" s="77">
        <f>sumproduct(X744:offset(X744,'Parameters &amp; Main Results'!$B$32-1,0),'Parameters &amp; Main Results'!$B$36:offset('Parameters &amp; Main Results'!$B$36,'Parameters &amp; Main Results'!$B$32-1,0)   )/offset(X744,'Parameters &amp; Main Results'!$B$32,0)</f>
        <v>0.7787231101</v>
      </c>
      <c r="AB744" s="167">
        <f t="shared" si="6"/>
        <v>-0.7120390663</v>
      </c>
    </row>
    <row r="745">
      <c r="A745">
        <f t="shared" si="17"/>
        <v>8</v>
      </c>
      <c r="B745">
        <f t="shared" si="18"/>
        <v>1932</v>
      </c>
      <c r="C745" s="77">
        <f t="shared" si="3"/>
        <v>1932.583333</v>
      </c>
      <c r="D745" s="159">
        <f t="shared" si="356"/>
        <v>11932</v>
      </c>
      <c r="E745" s="162">
        <v>13.5</v>
      </c>
      <c r="F745" s="163">
        <v>3900.0507</v>
      </c>
      <c r="G745" s="163">
        <v>1015.6508</v>
      </c>
      <c r="H745" s="163">
        <v>2008.95399263</v>
      </c>
      <c r="I745" s="163">
        <v>3900.0507</v>
      </c>
      <c r="J745" s="163">
        <v>13.5</v>
      </c>
      <c r="K745" s="163">
        <v>13.5</v>
      </c>
      <c r="L745" s="163">
        <v>20.67</v>
      </c>
      <c r="M745" s="164">
        <v>9.84119357</v>
      </c>
      <c r="N745" s="19">
        <f t="shared" ref="N745:T745" si="746">F745/F744/$E745*$E744-1</f>
        <v>0.3928478155</v>
      </c>
      <c r="O745" s="19">
        <f t="shared" si="746"/>
        <v>0.02136316024</v>
      </c>
      <c r="P745" s="19">
        <f t="shared" si="746"/>
        <v>0.008305679015</v>
      </c>
      <c r="Q745" s="19">
        <f t="shared" si="746"/>
        <v>0.3928478155</v>
      </c>
      <c r="R745" s="19">
        <f t="shared" si="746"/>
        <v>0</v>
      </c>
      <c r="S745" s="19">
        <f t="shared" si="746"/>
        <v>0</v>
      </c>
      <c r="T745" s="19">
        <f t="shared" si="746"/>
        <v>0.007407407407</v>
      </c>
      <c r="U745" s="168">
        <v>0.1341</v>
      </c>
      <c r="V745" s="168">
        <v>0.3424</v>
      </c>
      <c r="W745" s="19">
        <f t="array" ref="W745">mmult(N745:T745,'Parameters &amp; Main Results'!$B$6:$B$12)-'Parameters &amp; Main Results'!$B$16/12+mmult(U745:V745,'Parameters &amp; Main Results'!$B$14:$B$15)</f>
        <v>0.299934985</v>
      </c>
      <c r="X745" s="77">
        <f t="shared" si="5"/>
        <v>2335.685162</v>
      </c>
      <c r="Y745" s="77">
        <f>X745/offset(X745,'Parameters &amp; Main Results'!$B$32,0)</f>
        <v>41.09772563</v>
      </c>
      <c r="Z745" s="77">
        <f>sumproduct(X745:offset(X745,'Parameters &amp; Main Results'!$B$32-1,0) , 'Cash Flow Assist'!$P$11:offset('Cash Flow Assist'!$P$11,'Parameters &amp; Main Results'!$B$32-1,0)  )/offset(X745,'Parameters &amp; Main Results'!$B$32,0)</f>
        <v>5937.691436</v>
      </c>
      <c r="AA745" s="77">
        <f>sumproduct(X745:offset(X745,'Parameters &amp; Main Results'!$B$32-1,0),'Parameters &amp; Main Results'!$B$36:offset('Parameters &amp; Main Results'!$B$36,'Parameters &amp; Main Results'!$B$32-1,0)   )/offset(X745,'Parameters &amp; Main Results'!$B$32,0)</f>
        <v>0.8038424244</v>
      </c>
      <c r="AB745" s="167">
        <f t="shared" si="6"/>
        <v>-0.5989142425</v>
      </c>
    </row>
    <row r="746">
      <c r="A746">
        <f t="shared" si="17"/>
        <v>9</v>
      </c>
      <c r="B746">
        <f t="shared" si="18"/>
        <v>1932</v>
      </c>
      <c r="C746" s="77">
        <f t="shared" si="3"/>
        <v>1932.666667</v>
      </c>
      <c r="D746" s="159">
        <f t="shared" si="356"/>
        <v>11962</v>
      </c>
      <c r="E746" s="162">
        <v>13.4</v>
      </c>
      <c r="F746" s="163">
        <v>3775.0317</v>
      </c>
      <c r="G746" s="163">
        <v>1021.1104</v>
      </c>
      <c r="H746" s="163">
        <v>2010.74530994</v>
      </c>
      <c r="I746" s="163">
        <v>3775.0317</v>
      </c>
      <c r="J746" s="163">
        <v>13.4</v>
      </c>
      <c r="K746" s="163">
        <v>13.4</v>
      </c>
      <c r="L746" s="163">
        <v>20.67</v>
      </c>
      <c r="M746" s="164">
        <v>9.55507319</v>
      </c>
      <c r="N746" s="19">
        <f t="shared" ref="N746:T746" si="747">F746/F745/$E746*$E745-1</f>
        <v>-0.02483227247</v>
      </c>
      <c r="O746" s="19">
        <f t="shared" si="747"/>
        <v>0.01287827161</v>
      </c>
      <c r="P746" s="19">
        <f t="shared" si="747"/>
        <v>0.008361007463</v>
      </c>
      <c r="Q746" s="19">
        <f t="shared" si="747"/>
        <v>-0.02483227247</v>
      </c>
      <c r="R746" s="19">
        <f t="shared" si="747"/>
        <v>0</v>
      </c>
      <c r="S746" s="19">
        <f t="shared" si="747"/>
        <v>0</v>
      </c>
      <c r="T746" s="19">
        <f t="shared" si="747"/>
        <v>0.007462686567</v>
      </c>
      <c r="U746" s="168">
        <v>-0.0208</v>
      </c>
      <c r="V746" s="168">
        <v>-0.0736</v>
      </c>
      <c r="W746" s="19">
        <f t="array" ref="W746">mmult(N746:T746,'Parameters &amp; Main Results'!$B$6:$B$12)-'Parameters &amp; Main Results'!$B$16/12+mmult(U746:V746,'Parameters &amp; Main Results'!$B$14:$B$15)</f>
        <v>-0.01544630312</v>
      </c>
      <c r="X746" s="77">
        <f t="shared" si="5"/>
        <v>1796.770753</v>
      </c>
      <c r="Y746" s="77">
        <f>X746/offset(X746,'Parameters &amp; Main Results'!$B$32,0)</f>
        <v>31.1626995</v>
      </c>
      <c r="Z746" s="77">
        <f>sumproduct(X746:offset(X746,'Parameters &amp; Main Results'!$B$32-1,0) , 'Cash Flow Assist'!$P$11:offset('Cash Flow Assist'!$P$11,'Parameters &amp; Main Results'!$B$32-1,0)  )/offset(X746,'Parameters &amp; Main Results'!$B$32,0)</f>
        <v>5813.179934</v>
      </c>
      <c r="AA746" s="77">
        <f>sumproduct(X746:offset(X746,'Parameters &amp; Main Results'!$B$32-1,0),'Parameters &amp; Main Results'!$B$36:offset('Parameters &amp; Main Results'!$B$36,'Parameters &amp; Main Results'!$B$32-1,0)   )/offset(X746,'Parameters &amp; Main Results'!$B$32,0)</f>
        <v>0.7888912332</v>
      </c>
      <c r="AB746" s="167">
        <f t="shared" si="6"/>
        <v>-0.6088741133</v>
      </c>
    </row>
    <row r="747">
      <c r="A747">
        <f t="shared" si="17"/>
        <v>10</v>
      </c>
      <c r="B747">
        <f t="shared" si="18"/>
        <v>1932</v>
      </c>
      <c r="C747" s="77">
        <f t="shared" si="3"/>
        <v>1932.75</v>
      </c>
      <c r="D747" s="159">
        <f t="shared" si="356"/>
        <v>11993</v>
      </c>
      <c r="E747" s="162">
        <v>13.3</v>
      </c>
      <c r="F747" s="163">
        <v>3260.9397</v>
      </c>
      <c r="G747" s="163">
        <v>1023.1708</v>
      </c>
      <c r="H747" s="163">
        <v>2012.53822451</v>
      </c>
      <c r="I747" s="163">
        <v>3260.9397</v>
      </c>
      <c r="J747" s="163">
        <v>13.3</v>
      </c>
      <c r="K747" s="163">
        <v>13.3</v>
      </c>
      <c r="L747" s="163">
        <v>20.67</v>
      </c>
      <c r="M747" s="164">
        <v>8.27866868</v>
      </c>
      <c r="N747" s="19">
        <f t="shared" ref="N747:T747" si="748">F747/F746/$E747*$E746-1</f>
        <v>-0.1296872968</v>
      </c>
      <c r="O747" s="19">
        <f t="shared" si="748"/>
        <v>0.00955177181</v>
      </c>
      <c r="P747" s="19">
        <f t="shared" si="748"/>
        <v>0.008417167921</v>
      </c>
      <c r="Q747" s="19">
        <f t="shared" si="748"/>
        <v>-0.1296872968</v>
      </c>
      <c r="R747" s="19">
        <f t="shared" si="748"/>
        <v>0</v>
      </c>
      <c r="S747" s="19">
        <f t="shared" si="748"/>
        <v>0</v>
      </c>
      <c r="T747" s="19">
        <f t="shared" si="748"/>
        <v>0.007518796992</v>
      </c>
      <c r="U747" s="168">
        <v>-0.0256</v>
      </c>
      <c r="V747" s="168">
        <v>-0.1033</v>
      </c>
      <c r="W747" s="19">
        <f t="array" ref="W747">mmult(N747:T747,'Parameters &amp; Main Results'!$B$6:$B$12)-'Parameters &amp; Main Results'!$B$16/12+mmult(U747:V747,'Parameters &amp; Main Results'!$B$14:$B$15)</f>
        <v>-0.09491919629</v>
      </c>
      <c r="X747" s="77">
        <f t="shared" si="5"/>
        <v>1824.959633</v>
      </c>
      <c r="Y747" s="77">
        <f>X747/offset(X747,'Parameters &amp; Main Results'!$B$32,0)</f>
        <v>32.04696156</v>
      </c>
      <c r="Z747" s="77">
        <f>sumproduct(X747:offset(X747,'Parameters &amp; Main Results'!$B$32-1,0) , 'Cash Flow Assist'!$P$11:offset('Cash Flow Assist'!$P$11,'Parameters &amp; Main Results'!$B$32-1,0)  )/offset(X747,'Parameters &amp; Main Results'!$B$32,0)</f>
        <v>5855.253216</v>
      </c>
      <c r="AA747" s="77">
        <f>sumproduct(X747:offset(X747,'Parameters &amp; Main Results'!$B$32-1,0),'Parameters &amp; Main Results'!$B$36:offset('Parameters &amp; Main Results'!$B$36,'Parameters &amp; Main Results'!$B$32-1,0)   )/offset(X747,'Parameters &amp; Main Results'!$B$32,0)</f>
        <v>0.7950948841</v>
      </c>
      <c r="AB747" s="167">
        <f t="shared" si="6"/>
        <v>-0.6595981723</v>
      </c>
    </row>
    <row r="748">
      <c r="A748">
        <f t="shared" si="17"/>
        <v>11</v>
      </c>
      <c r="B748">
        <f t="shared" si="18"/>
        <v>1932</v>
      </c>
      <c r="C748" s="77">
        <f t="shared" si="3"/>
        <v>1932.833333</v>
      </c>
      <c r="D748" s="159">
        <f t="shared" si="356"/>
        <v>12023</v>
      </c>
      <c r="E748" s="162">
        <v>13.2</v>
      </c>
      <c r="F748" s="163">
        <v>3087.2691</v>
      </c>
      <c r="G748" s="163">
        <v>1024.3934</v>
      </c>
      <c r="H748" s="163">
        <v>2014.33273776</v>
      </c>
      <c r="I748" s="163">
        <v>3087.2691</v>
      </c>
      <c r="J748" s="163">
        <v>13.2</v>
      </c>
      <c r="K748" s="163">
        <v>13.2</v>
      </c>
      <c r="L748" s="163">
        <v>20.67</v>
      </c>
      <c r="M748" s="164">
        <v>7.86199442</v>
      </c>
      <c r="N748" s="19">
        <f t="shared" ref="N748:T748" si="749">F748/F747/$E748*$E747-1</f>
        <v>-0.04608554943</v>
      </c>
      <c r="O748" s="19">
        <f t="shared" si="749"/>
        <v>0.008779722858</v>
      </c>
      <c r="P748" s="19">
        <f t="shared" si="749"/>
        <v>0.008474179293</v>
      </c>
      <c r="Q748" s="19">
        <f t="shared" si="749"/>
        <v>-0.04608554943</v>
      </c>
      <c r="R748" s="19">
        <f t="shared" si="749"/>
        <v>0</v>
      </c>
      <c r="S748" s="19">
        <f t="shared" si="749"/>
        <v>0</v>
      </c>
      <c r="T748" s="19">
        <f t="shared" si="749"/>
        <v>0.007575757576</v>
      </c>
      <c r="U748" s="168">
        <v>0.02</v>
      </c>
      <c r="V748" s="168">
        <v>-0.1311</v>
      </c>
      <c r="W748" s="19">
        <f t="array" ref="W748">mmult(N748:T748,'Parameters &amp; Main Results'!$B$6:$B$12)-'Parameters &amp; Main Results'!$B$16/12+mmult(U748:V748,'Parameters &amp; Main Results'!$B$14:$B$15)</f>
        <v>-0.03241089802</v>
      </c>
      <c r="X748" s="77">
        <f t="shared" si="5"/>
        <v>2016.349949</v>
      </c>
      <c r="Y748" s="77">
        <f>X748/offset(X748,'Parameters &amp; Main Results'!$B$32,0)</f>
        <v>35.39544464</v>
      </c>
      <c r="Z748" s="77">
        <f>sumproduct(X748:offset(X748,'Parameters &amp; Main Results'!$B$32-1,0) , 'Cash Flow Assist'!$P$11:offset('Cash Flow Assist'!$P$11,'Parameters &amp; Main Results'!$B$32-1,0)  )/offset(X748,'Parameters &amp; Main Results'!$B$32,0)</f>
        <v>5822.166395</v>
      </c>
      <c r="AA748" s="77">
        <f>sumproduct(X748:offset(X748,'Parameters &amp; Main Results'!$B$32-1,0),'Parameters &amp; Main Results'!$B$36:offset('Parameters &amp; Main Results'!$B$36,'Parameters &amp; Main Results'!$B$32-1,0)   )/offset(X748,'Parameters &amp; Main Results'!$B$32,0)</f>
        <v>0.791117295</v>
      </c>
      <c r="AB748" s="167">
        <f t="shared" si="6"/>
        <v>-0.6752857775</v>
      </c>
    </row>
    <row r="749">
      <c r="A749">
        <f t="shared" si="17"/>
        <v>12</v>
      </c>
      <c r="B749">
        <f t="shared" si="18"/>
        <v>1932</v>
      </c>
      <c r="C749" s="77">
        <f t="shared" si="3"/>
        <v>1932.916667</v>
      </c>
      <c r="D749" s="159">
        <f t="shared" si="356"/>
        <v>12054</v>
      </c>
      <c r="E749" s="162">
        <v>13.1</v>
      </c>
      <c r="F749" s="163">
        <v>3263.7769</v>
      </c>
      <c r="G749" s="163">
        <v>1035.906</v>
      </c>
      <c r="H749" s="163">
        <v>2016.12885112</v>
      </c>
      <c r="I749" s="163">
        <v>3263.7769</v>
      </c>
      <c r="J749" s="163">
        <v>13.1</v>
      </c>
      <c r="K749" s="163">
        <v>13.1</v>
      </c>
      <c r="L749" s="163">
        <v>20.67</v>
      </c>
      <c r="M749" s="164">
        <v>8.34085545</v>
      </c>
      <c r="N749" s="19">
        <f t="shared" ref="N749:T749" si="750">F749/F748/$E749*$E748-1</f>
        <v>0.06524281524</v>
      </c>
      <c r="O749" s="19">
        <f t="shared" si="750"/>
        <v>0.01895783338</v>
      </c>
      <c r="P749" s="19">
        <f t="shared" si="750"/>
        <v>0.00853206107</v>
      </c>
      <c r="Q749" s="19">
        <f t="shared" si="750"/>
        <v>0.06524281524</v>
      </c>
      <c r="R749" s="19">
        <f t="shared" si="750"/>
        <v>0</v>
      </c>
      <c r="S749" s="19">
        <f t="shared" si="750"/>
        <v>0</v>
      </c>
      <c r="T749" s="19">
        <f t="shared" si="750"/>
        <v>0.007633587786</v>
      </c>
      <c r="U749" s="168">
        <v>-0.0864</v>
      </c>
      <c r="V749" s="168">
        <v>-0.0772</v>
      </c>
      <c r="W749" s="19">
        <f t="array" ref="W749">mmult(N749:T749,'Parameters &amp; Main Results'!$B$6:$B$12)-'Parameters &amp; Main Results'!$B$16/12+mmult(U749:V749,'Parameters &amp; Main Results'!$B$14:$B$15)</f>
        <v>0.05362990311</v>
      </c>
      <c r="X749" s="77">
        <f t="shared" si="5"/>
        <v>2083.890719</v>
      </c>
      <c r="Y749" s="77">
        <f>X749/offset(X749,'Parameters &amp; Main Results'!$B$32,0)</f>
        <v>37.08208365</v>
      </c>
      <c r="Z749" s="77">
        <f>sumproduct(X749:offset(X749,'Parameters &amp; Main Results'!$B$32-1,0) , 'Cash Flow Assist'!$P$11:offset('Cash Flow Assist'!$P$11,'Parameters &amp; Main Results'!$B$32-1,0)  )/offset(X749,'Parameters &amp; Main Results'!$B$32,0)</f>
        <v>5867.040158</v>
      </c>
      <c r="AA749" s="77">
        <f>sumproduct(X749:offset(X749,'Parameters &amp; Main Results'!$B$32-1,0),'Parameters &amp; Main Results'!$B$36:offset('Parameters &amp; Main Results'!$B$36,'Parameters &amp; Main Results'!$B$32-1,0)   )/offset(X749,'Parameters &amp; Main Results'!$B$32,0)</f>
        <v>0.7981131563</v>
      </c>
      <c r="AB749" s="167">
        <f t="shared" si="6"/>
        <v>-0.6541005075</v>
      </c>
    </row>
    <row r="750">
      <c r="A750">
        <f t="shared" si="17"/>
        <v>1</v>
      </c>
      <c r="B750">
        <f t="shared" si="18"/>
        <v>1933</v>
      </c>
      <c r="C750" s="77">
        <f t="shared" si="3"/>
        <v>1933</v>
      </c>
      <c r="D750" s="159">
        <f t="shared" si="356"/>
        <v>12085</v>
      </c>
      <c r="E750" s="162">
        <v>12.9</v>
      </c>
      <c r="F750" s="163">
        <v>3303.1681</v>
      </c>
      <c r="G750" s="163">
        <v>1050.0919</v>
      </c>
      <c r="H750" s="163">
        <v>2017.7417542</v>
      </c>
      <c r="I750" s="163">
        <v>3303.1681</v>
      </c>
      <c r="J750" s="163">
        <v>12.9</v>
      </c>
      <c r="K750" s="163">
        <v>12.9</v>
      </c>
      <c r="L750" s="163">
        <v>32.32</v>
      </c>
      <c r="M750" s="164">
        <v>8.54277523</v>
      </c>
      <c r="N750" s="19">
        <f t="shared" ref="N750:T750" si="751">F750/F749/$E750*$E749-1</f>
        <v>0.02776020277</v>
      </c>
      <c r="O750" s="19">
        <f t="shared" si="751"/>
        <v>0.02941038528</v>
      </c>
      <c r="P750" s="19">
        <f t="shared" si="751"/>
        <v>0.01631627907</v>
      </c>
      <c r="Q750" s="19">
        <f t="shared" si="751"/>
        <v>0.02776020277</v>
      </c>
      <c r="R750" s="19">
        <f t="shared" si="751"/>
        <v>0</v>
      </c>
      <c r="S750" s="19">
        <f t="shared" si="751"/>
        <v>0</v>
      </c>
      <c r="T750" s="19">
        <f t="shared" si="751"/>
        <v>0.5878609227</v>
      </c>
      <c r="U750" s="168">
        <v>0.0063</v>
      </c>
      <c r="V750" s="168">
        <v>0.0636</v>
      </c>
      <c r="W750" s="19">
        <f t="array" ref="W750">mmult(N750:T750,'Parameters &amp; Main Results'!$B$6:$B$12)-'Parameters &amp; Main Results'!$B$16/12+mmult(U750:V750,'Parameters &amp; Main Results'!$B$14:$B$15)</f>
        <v>0.02813108173</v>
      </c>
      <c r="X750" s="77">
        <f t="shared" si="5"/>
        <v>1977.820403</v>
      </c>
      <c r="Y750" s="77">
        <f>X750/offset(X750,'Parameters &amp; Main Results'!$B$32,0)</f>
        <v>35.67512452</v>
      </c>
      <c r="Z750" s="77">
        <f>sumproduct(X750:offset(X750,'Parameters &amp; Main Results'!$B$32-1,0) , 'Cash Flow Assist'!$P$11:offset('Cash Flow Assist'!$P$11,'Parameters &amp; Main Results'!$B$32-1,0)  )/offset(X750,'Parameters &amp; Main Results'!$B$32,0)</f>
        <v>5910.570134</v>
      </c>
      <c r="AA750" s="77">
        <f>sumproduct(X750:offset(X750,'Parameters &amp; Main Results'!$B$32-1,0),'Parameters &amp; Main Results'!$B$36:offset('Parameters &amp; Main Results'!$B$36,'Parameters &amp; Main Results'!$B$32-1,0)   )/offset(X750,'Parameters &amp; Main Results'!$B$32,0)</f>
        <v>0.8049955284</v>
      </c>
      <c r="AB750" s="167">
        <f t="shared" si="6"/>
        <v>-0.6444982675</v>
      </c>
    </row>
    <row r="751">
      <c r="A751">
        <f t="shared" si="17"/>
        <v>2</v>
      </c>
      <c r="B751">
        <f t="shared" si="18"/>
        <v>1933</v>
      </c>
      <c r="C751" s="77">
        <f t="shared" si="3"/>
        <v>1933.083333</v>
      </c>
      <c r="D751" s="159">
        <f t="shared" si="356"/>
        <v>12113</v>
      </c>
      <c r="E751" s="162">
        <v>12.7</v>
      </c>
      <c r="F751" s="163">
        <v>2705.4548</v>
      </c>
      <c r="G751" s="163">
        <v>1045.0545</v>
      </c>
      <c r="H751" s="163">
        <v>2019.3559476</v>
      </c>
      <c r="I751" s="163">
        <v>2705.4548</v>
      </c>
      <c r="J751" s="163">
        <v>12.7</v>
      </c>
      <c r="K751" s="163">
        <v>12.7</v>
      </c>
      <c r="L751" s="163">
        <v>32.32</v>
      </c>
      <c r="M751" s="164">
        <v>7.08088641</v>
      </c>
      <c r="N751" s="19">
        <f t="shared" ref="N751:T751" si="752">F751/F750/$E751*$E750-1</f>
        <v>-0.1680531223</v>
      </c>
      <c r="O751" s="19">
        <f t="shared" si="752"/>
        <v>0.0108753826</v>
      </c>
      <c r="P751" s="19">
        <f t="shared" si="752"/>
        <v>0.01656062992</v>
      </c>
      <c r="Q751" s="19">
        <f t="shared" si="752"/>
        <v>-0.1680531223</v>
      </c>
      <c r="R751" s="19">
        <f t="shared" si="752"/>
        <v>0</v>
      </c>
      <c r="S751" s="19">
        <f t="shared" si="752"/>
        <v>0</v>
      </c>
      <c r="T751" s="19">
        <f t="shared" si="752"/>
        <v>0.0157480315</v>
      </c>
      <c r="U751" s="168">
        <v>-0.0258</v>
      </c>
      <c r="V751" s="168">
        <v>-0.0295</v>
      </c>
      <c r="W751" s="19">
        <f t="array" ref="W751">mmult(N751:T751,'Parameters &amp; Main Results'!$B$6:$B$12)-'Parameters &amp; Main Results'!$B$16/12+mmult(U751:V751,'Parameters &amp; Main Results'!$B$14:$B$15)</f>
        <v>-0.1233626627</v>
      </c>
      <c r="X751" s="77">
        <f t="shared" si="5"/>
        <v>1923.704514</v>
      </c>
      <c r="Y751" s="77">
        <f>X751/offset(X751,'Parameters &amp; Main Results'!$B$32,0)</f>
        <v>35.2622195</v>
      </c>
      <c r="Z751" s="77">
        <f>sumproduct(X751:offset(X751,'Parameters &amp; Main Results'!$B$32-1,0) , 'Cash Flow Assist'!$P$11:offset('Cash Flow Assist'!$P$11,'Parameters &amp; Main Results'!$B$32-1,0)  )/offset(X751,'Parameters &amp; Main Results'!$B$32,0)</f>
        <v>5971.269365</v>
      </c>
      <c r="AA751" s="77">
        <f>sumproduct(X751:offset(X751,'Parameters &amp; Main Results'!$B$32-1,0),'Parameters &amp; Main Results'!$B$36:offset('Parameters &amp; Main Results'!$B$36,'Parameters &amp; Main Results'!$B$32-1,0)   )/offset(X751,'Parameters &amp; Main Results'!$B$32,0)</f>
        <v>0.8139921936</v>
      </c>
      <c r="AB751" s="167">
        <f t="shared" si="6"/>
        <v>-0.7042414436</v>
      </c>
    </row>
    <row r="752">
      <c r="A752">
        <f t="shared" si="17"/>
        <v>3</v>
      </c>
      <c r="B752">
        <f t="shared" si="18"/>
        <v>1933</v>
      </c>
      <c r="C752" s="77">
        <f t="shared" si="3"/>
        <v>1933.166667</v>
      </c>
      <c r="D752" s="159">
        <f t="shared" si="356"/>
        <v>12144</v>
      </c>
      <c r="E752" s="162">
        <v>12.6</v>
      </c>
      <c r="F752" s="163">
        <v>2809.8324</v>
      </c>
      <c r="G752" s="163">
        <v>1038.4028</v>
      </c>
      <c r="H752" s="163">
        <v>2020.97143236</v>
      </c>
      <c r="I752" s="163">
        <v>2809.8324</v>
      </c>
      <c r="J752" s="163">
        <v>12.6</v>
      </c>
      <c r="K752" s="163">
        <v>12.6</v>
      </c>
      <c r="L752" s="163">
        <v>32.32</v>
      </c>
      <c r="M752" s="164">
        <v>7.38652692</v>
      </c>
      <c r="N752" s="19">
        <f t="shared" ref="N752:T752" si="753">F752/F751/$E752*$E751-1</f>
        <v>0.04682312828</v>
      </c>
      <c r="O752" s="19">
        <f t="shared" si="753"/>
        <v>0.001521061403</v>
      </c>
      <c r="P752" s="19">
        <f t="shared" si="753"/>
        <v>0.008742857144</v>
      </c>
      <c r="Q752" s="19">
        <f t="shared" si="753"/>
        <v>0.04682312828</v>
      </c>
      <c r="R752" s="19">
        <f t="shared" si="753"/>
        <v>0</v>
      </c>
      <c r="S752" s="19">
        <f t="shared" si="753"/>
        <v>0</v>
      </c>
      <c r="T752" s="19">
        <f t="shared" si="753"/>
        <v>0.007936507937</v>
      </c>
      <c r="U752" s="168">
        <v>0.0379</v>
      </c>
      <c r="V752" s="168">
        <v>0.0754</v>
      </c>
      <c r="W752" s="19">
        <f t="array" ref="W752">mmult(N752:T752,'Parameters &amp; Main Results'!$B$6:$B$12)-'Parameters &amp; Main Results'!$B$16/12+mmult(U752:V752,'Parameters &amp; Main Results'!$B$14:$B$15)</f>
        <v>0.03545594489</v>
      </c>
      <c r="X752" s="77">
        <f t="shared" si="5"/>
        <v>2194.413165</v>
      </c>
      <c r="Y752" s="77">
        <f>X752/offset(X752,'Parameters &amp; Main Results'!$B$32,0)</f>
        <v>40.52079867</v>
      </c>
      <c r="Z752" s="77">
        <f>sumproduct(X752:offset(X752,'Parameters &amp; Main Results'!$B$32-1,0) , 'Cash Flow Assist'!$P$11:offset('Cash Flow Assist'!$P$11,'Parameters &amp; Main Results'!$B$32-1,0)  )/offset(X752,'Parameters &amp; Main Results'!$B$32,0)</f>
        <v>5980.753291</v>
      </c>
      <c r="AA752" s="77">
        <f>sumproduct(X752:offset(X752,'Parameters &amp; Main Results'!$B$32-1,0),'Parameters &amp; Main Results'!$B$36:offset('Parameters &amp; Main Results'!$B$36,'Parameters &amp; Main Results'!$B$32-1,0)   )/offset(X752,'Parameters &amp; Main Results'!$B$32,0)</f>
        <v>0.8160054311</v>
      </c>
      <c r="AB752" s="167">
        <f t="shared" si="6"/>
        <v>-0.6903931028</v>
      </c>
    </row>
    <row r="753">
      <c r="A753">
        <f t="shared" si="17"/>
        <v>4</v>
      </c>
      <c r="B753">
        <f t="shared" si="18"/>
        <v>1933</v>
      </c>
      <c r="C753" s="77">
        <f t="shared" si="3"/>
        <v>1933.25</v>
      </c>
      <c r="D753" s="159">
        <f t="shared" si="356"/>
        <v>12174</v>
      </c>
      <c r="E753" s="162">
        <v>12.6</v>
      </c>
      <c r="F753" s="163">
        <v>4015.0618</v>
      </c>
      <c r="G753" s="163">
        <v>1041.3623</v>
      </c>
      <c r="H753" s="163">
        <v>2022.5882095</v>
      </c>
      <c r="I753" s="163">
        <v>4015.0618</v>
      </c>
      <c r="J753" s="163">
        <v>12.6</v>
      </c>
      <c r="K753" s="163">
        <v>12.6</v>
      </c>
      <c r="L753" s="163">
        <v>32.32</v>
      </c>
      <c r="M753" s="164">
        <v>10.68333071</v>
      </c>
      <c r="N753" s="19">
        <f t="shared" ref="N753:T753" si="754">F753/F752/$E753*$E752-1</f>
        <v>0.4289328431</v>
      </c>
      <c r="O753" s="19">
        <f t="shared" si="754"/>
        <v>0.002850050096</v>
      </c>
      <c r="P753" s="19">
        <f t="shared" si="754"/>
        <v>0.0007999999971</v>
      </c>
      <c r="Q753" s="19">
        <f t="shared" si="754"/>
        <v>0.4289328431</v>
      </c>
      <c r="R753" s="19">
        <f t="shared" si="754"/>
        <v>0</v>
      </c>
      <c r="S753" s="19">
        <f t="shared" si="754"/>
        <v>0</v>
      </c>
      <c r="T753" s="19">
        <f t="shared" si="754"/>
        <v>0</v>
      </c>
      <c r="U753" s="168">
        <v>0.0307</v>
      </c>
      <c r="V753" s="168">
        <v>0.1965</v>
      </c>
      <c r="W753" s="19">
        <f t="array" ref="W753">mmult(N753:T753,'Parameters &amp; Main Results'!$B$6:$B$12)-'Parameters &amp; Main Results'!$B$16/12+mmult(U753:V753,'Parameters &amp; Main Results'!$B$14:$B$15)</f>
        <v>0.3223704782</v>
      </c>
      <c r="X753" s="77">
        <f t="shared" si="5"/>
        <v>2119.272361</v>
      </c>
      <c r="Y753" s="77">
        <f>X753/offset(X753,'Parameters &amp; Main Results'!$B$32,0)</f>
        <v>39.83107915</v>
      </c>
      <c r="Z753" s="77">
        <f>sumproduct(X753:offset(X753,'Parameters &amp; Main Results'!$B$32-1,0) , 'Cash Flow Assist'!$P$11:offset('Cash Flow Assist'!$P$11,'Parameters &amp; Main Results'!$B$32-1,0)  )/offset(X753,'Parameters &amp; Main Results'!$B$32,0)</f>
        <v>6047.170999</v>
      </c>
      <c r="AA753" s="77">
        <f>sumproduct(X753:offset(X753,'Parameters &amp; Main Results'!$B$32-1,0),'Parameters &amp; Main Results'!$B$36:offset('Parameters &amp; Main Results'!$B$36,'Parameters &amp; Main Results'!$B$32-1,0)   )/offset(X753,'Parameters &amp; Main Results'!$B$32,0)</f>
        <v>0.8265080396</v>
      </c>
      <c r="AB753" s="167">
        <f t="shared" si="6"/>
        <v>-0.5575925361</v>
      </c>
    </row>
    <row r="754">
      <c r="A754">
        <f t="shared" si="17"/>
        <v>5</v>
      </c>
      <c r="B754">
        <f t="shared" si="18"/>
        <v>1933</v>
      </c>
      <c r="C754" s="77">
        <f t="shared" si="3"/>
        <v>1933.333333</v>
      </c>
      <c r="D754" s="159">
        <f t="shared" si="356"/>
        <v>12205</v>
      </c>
      <c r="E754" s="162">
        <v>12.6</v>
      </c>
      <c r="F754" s="163">
        <v>4675.872</v>
      </c>
      <c r="G754" s="163">
        <v>1054.7957</v>
      </c>
      <c r="H754" s="163">
        <v>2024.20628007</v>
      </c>
      <c r="I754" s="163">
        <v>4675.872</v>
      </c>
      <c r="J754" s="163">
        <v>12.6</v>
      </c>
      <c r="K754" s="163">
        <v>12.6</v>
      </c>
      <c r="L754" s="163">
        <v>32.32</v>
      </c>
      <c r="M754" s="164">
        <v>12.23561279</v>
      </c>
      <c r="N754" s="19">
        <f t="shared" ref="N754:T754" si="755">F754/F753/$E754*$E753-1</f>
        <v>0.1645828216</v>
      </c>
      <c r="O754" s="19">
        <f t="shared" si="755"/>
        <v>0.01289983323</v>
      </c>
      <c r="P754" s="19">
        <f t="shared" si="755"/>
        <v>0.0008000000012</v>
      </c>
      <c r="Q754" s="19">
        <f t="shared" si="755"/>
        <v>0.1645828216</v>
      </c>
      <c r="R754" s="19">
        <f t="shared" si="755"/>
        <v>0</v>
      </c>
      <c r="S754" s="19">
        <f t="shared" si="755"/>
        <v>0</v>
      </c>
      <c r="T754" s="19">
        <f t="shared" si="755"/>
        <v>0</v>
      </c>
      <c r="U754" s="168">
        <v>0.3656</v>
      </c>
      <c r="V754" s="168">
        <v>0.1919</v>
      </c>
      <c r="W754" s="19">
        <f t="array" ref="W754">mmult(N754:T754,'Parameters &amp; Main Results'!$B$6:$B$12)-'Parameters &amp; Main Results'!$B$16/12+mmult(U754:V754,'Parameters &amp; Main Results'!$B$14:$B$15)</f>
        <v>0.1266204079</v>
      </c>
      <c r="X754" s="77">
        <f t="shared" si="5"/>
        <v>1602.631332</v>
      </c>
      <c r="Y754" s="77">
        <f>X754/offset(X754,'Parameters &amp; Main Results'!$B$32,0)</f>
        <v>29.49748391</v>
      </c>
      <c r="Z754" s="77">
        <f>sumproduct(X754:offset(X754,'Parameters &amp; Main Results'!$B$32-1,0) , 'Cash Flow Assist'!$P$11:offset('Cash Flow Assist'!$P$11,'Parameters &amp; Main Results'!$B$32-1,0)  )/offset(X754,'Parameters &amp; Main Results'!$B$32,0)</f>
        <v>5883.97122</v>
      </c>
      <c r="AA754" s="77">
        <f>sumproduct(X754:offset(X754,'Parameters &amp; Main Results'!$B$32-1,0),'Parameters &amp; Main Results'!$B$36:offset('Parameters &amp; Main Results'!$B$36,'Parameters &amp; Main Results'!$B$32-1,0)   )/offset(X754,'Parameters &amp; Main Results'!$B$32,0)</f>
        <v>0.805515198</v>
      </c>
      <c r="AB754" s="167">
        <f t="shared" si="6"/>
        <v>-0.4847798674</v>
      </c>
    </row>
    <row r="755">
      <c r="A755">
        <f t="shared" si="17"/>
        <v>6</v>
      </c>
      <c r="B755">
        <f t="shared" si="18"/>
        <v>1933</v>
      </c>
      <c r="C755" s="77">
        <f t="shared" si="3"/>
        <v>1933.416667</v>
      </c>
      <c r="D755" s="159">
        <f t="shared" si="356"/>
        <v>12235</v>
      </c>
      <c r="E755" s="162">
        <v>12.7</v>
      </c>
      <c r="F755" s="163">
        <v>5306.8909</v>
      </c>
      <c r="G755" s="163">
        <v>1065.6476</v>
      </c>
      <c r="H755" s="163">
        <v>2025.8256451</v>
      </c>
      <c r="I755" s="163">
        <v>5306.8909</v>
      </c>
      <c r="J755" s="163">
        <v>12.7</v>
      </c>
      <c r="K755" s="163">
        <v>12.7</v>
      </c>
      <c r="L755" s="163">
        <v>32.32</v>
      </c>
      <c r="M755" s="164">
        <v>13.76630042</v>
      </c>
      <c r="N755" s="19">
        <f t="shared" ref="N755:T755" si="756">F755/F754/$E755*$E754-1</f>
        <v>0.126015502</v>
      </c>
      <c r="O755" s="19">
        <f t="shared" si="756"/>
        <v>0.002333128601</v>
      </c>
      <c r="P755" s="19">
        <f t="shared" si="756"/>
        <v>-0.007080314958</v>
      </c>
      <c r="Q755" s="19">
        <f t="shared" si="756"/>
        <v>0.126015502</v>
      </c>
      <c r="R755" s="19">
        <f t="shared" si="756"/>
        <v>0</v>
      </c>
      <c r="S755" s="19">
        <f t="shared" si="756"/>
        <v>0</v>
      </c>
      <c r="T755" s="19">
        <f t="shared" si="756"/>
        <v>-0.007874015748</v>
      </c>
      <c r="U755" s="168">
        <v>0.0842</v>
      </c>
      <c r="V755" s="168">
        <v>-0.0178</v>
      </c>
      <c r="W755" s="19">
        <f t="array" ref="W755">mmult(N755:T755,'Parameters &amp; Main Results'!$B$6:$B$12)-'Parameters &amp; Main Results'!$B$16/12+mmult(U755:V755,'Parameters &amp; Main Results'!$B$14:$B$15)</f>
        <v>0.095053242</v>
      </c>
      <c r="X755" s="77">
        <f t="shared" si="5"/>
        <v>1422.512251</v>
      </c>
      <c r="Y755" s="77">
        <f>X755/offset(X755,'Parameters &amp; Main Results'!$B$32,0)</f>
        <v>26.77789613</v>
      </c>
      <c r="Z755" s="77">
        <f>sumproduct(X755:offset(X755,'Parameters &amp; Main Results'!$B$32-1,0) , 'Cash Flow Assist'!$P$11:offset('Cash Flow Assist'!$P$11,'Parameters &amp; Main Results'!$B$32-1,0)  )/offset(X755,'Parameters &amp; Main Results'!$B$32,0)</f>
        <v>5988.680321</v>
      </c>
      <c r="AA755" s="77">
        <f>sumproduct(X755:offset(X755,'Parameters &amp; Main Results'!$B$32-1,0),'Parameters &amp; Main Results'!$B$36:offset('Parameters &amp; Main Results'!$B$36,'Parameters &amp; Main Results'!$B$32-1,0)   )/offset(X755,'Parameters &amp; Main Results'!$B$32,0)</f>
        <v>0.8199780106</v>
      </c>
      <c r="AB755" s="167">
        <f t="shared" si="6"/>
        <v>-0.4198541437</v>
      </c>
    </row>
    <row r="756">
      <c r="A756">
        <f t="shared" si="17"/>
        <v>7</v>
      </c>
      <c r="B756">
        <f t="shared" si="18"/>
        <v>1933</v>
      </c>
      <c r="C756" s="77">
        <f t="shared" si="3"/>
        <v>1933.5</v>
      </c>
      <c r="D756" s="159">
        <f t="shared" si="356"/>
        <v>12266</v>
      </c>
      <c r="E756" s="162">
        <v>13.1</v>
      </c>
      <c r="F756" s="163">
        <v>4847.611</v>
      </c>
      <c r="G756" s="163">
        <v>1069.3883</v>
      </c>
      <c r="H756" s="163">
        <v>2027.44630561</v>
      </c>
      <c r="I756" s="163">
        <v>4847.611</v>
      </c>
      <c r="J756" s="163">
        <v>13.1</v>
      </c>
      <c r="K756" s="163">
        <v>13.1</v>
      </c>
      <c r="L756" s="163">
        <v>32.32</v>
      </c>
      <c r="M756" s="164">
        <v>12.18609332</v>
      </c>
      <c r="N756" s="19">
        <f t="shared" ref="N756:T756" si="757">F756/F755/$E756*$E755-1</f>
        <v>-0.1144358473</v>
      </c>
      <c r="O756" s="19">
        <f t="shared" si="757"/>
        <v>-0.02713127479</v>
      </c>
      <c r="P756" s="19">
        <f t="shared" si="757"/>
        <v>-0.02975877863</v>
      </c>
      <c r="Q756" s="19">
        <f t="shared" si="757"/>
        <v>-0.1144358473</v>
      </c>
      <c r="R756" s="19">
        <f t="shared" si="757"/>
        <v>0</v>
      </c>
      <c r="S756" s="19">
        <f t="shared" si="757"/>
        <v>0</v>
      </c>
      <c r="T756" s="19">
        <f t="shared" si="757"/>
        <v>-0.03053435115</v>
      </c>
      <c r="U756" s="168">
        <v>-0.0105</v>
      </c>
      <c r="V756" s="168">
        <v>0.0327</v>
      </c>
      <c r="W756" s="19">
        <f t="array" ref="W756">mmult(N756:T756,'Parameters &amp; Main Results'!$B$6:$B$12)-'Parameters &amp; Main Results'!$B$16/12+mmult(U756:V756,'Parameters &amp; Main Results'!$B$14:$B$15)</f>
        <v>-0.09265137081</v>
      </c>
      <c r="X756" s="77">
        <f t="shared" si="5"/>
        <v>1299.034783</v>
      </c>
      <c r="Y756" s="77">
        <f>X756/offset(X756,'Parameters &amp; Main Results'!$B$32,0)</f>
        <v>24.53546031</v>
      </c>
      <c r="Z756" s="77">
        <f>sumproduct(X756:offset(X756,'Parameters &amp; Main Results'!$B$32-1,0) , 'Cash Flow Assist'!$P$11:offset('Cash Flow Assist'!$P$11,'Parameters &amp; Main Results'!$B$32-1,0)  )/offset(X756,'Parameters &amp; Main Results'!$B$32,0)</f>
        <v>5982.885559</v>
      </c>
      <c r="AA756" s="77">
        <f>sumproduct(X756:offset(X756,'Parameters &amp; Main Results'!$B$32-1,0),'Parameters &amp; Main Results'!$B$36:offset('Parameters &amp; Main Results'!$B$36,'Parameters &amp; Main Results'!$B$32-1,0)   )/offset(X756,'Parameters &amp; Main Results'!$B$32,0)</f>
        <v>0.8189597351</v>
      </c>
      <c r="AB756" s="167">
        <f t="shared" si="6"/>
        <v>-0.4862436263</v>
      </c>
    </row>
    <row r="757">
      <c r="A757">
        <f t="shared" si="17"/>
        <v>8</v>
      </c>
      <c r="B757">
        <f t="shared" si="18"/>
        <v>1933</v>
      </c>
      <c r="C757" s="77">
        <f t="shared" si="3"/>
        <v>1933.583333</v>
      </c>
      <c r="D757" s="159">
        <f t="shared" si="356"/>
        <v>12297</v>
      </c>
      <c r="E757" s="162">
        <v>13.2</v>
      </c>
      <c r="F757" s="163">
        <v>5420.3811</v>
      </c>
      <c r="G757" s="163">
        <v>1071.3475</v>
      </c>
      <c r="H757" s="163">
        <v>2029.06826266</v>
      </c>
      <c r="I757" s="163">
        <v>5420.3811</v>
      </c>
      <c r="J757" s="163">
        <v>13.2</v>
      </c>
      <c r="K757" s="163">
        <v>13.2</v>
      </c>
      <c r="L757" s="163">
        <v>32.32</v>
      </c>
      <c r="M757" s="164">
        <v>13.51816797</v>
      </c>
      <c r="N757" s="19">
        <f t="shared" ref="N757:T757" si="758">F757/F756/$E757*$E756-1</f>
        <v>0.1096842562</v>
      </c>
      <c r="O757" s="19">
        <f t="shared" si="758"/>
        <v>-0.005757561533</v>
      </c>
      <c r="P757" s="19">
        <f t="shared" si="758"/>
        <v>-0.006781818179</v>
      </c>
      <c r="Q757" s="19">
        <f t="shared" si="758"/>
        <v>0.1096842562</v>
      </c>
      <c r="R757" s="19">
        <f t="shared" si="758"/>
        <v>0</v>
      </c>
      <c r="S757" s="19">
        <f t="shared" si="758"/>
        <v>0</v>
      </c>
      <c r="T757" s="19">
        <f t="shared" si="758"/>
        <v>-0.007575757576</v>
      </c>
      <c r="U757" s="168">
        <v>-0.0539</v>
      </c>
      <c r="V757" s="168">
        <v>0.03</v>
      </c>
      <c r="W757" s="19">
        <f t="array" ref="W757">mmult(N757:T757,'Parameters &amp; Main Results'!$B$6:$B$12)-'Parameters &amp; Main Results'!$B$16/12+mmult(U757:V757,'Parameters &amp; Main Results'!$B$14:$B$15)</f>
        <v>0.08078213509</v>
      </c>
      <c r="X757" s="77">
        <f t="shared" si="5"/>
        <v>1431.682091</v>
      </c>
      <c r="Y757" s="77">
        <f>X757/offset(X757,'Parameters &amp; Main Results'!$B$32,0)</f>
        <v>27.03535372</v>
      </c>
      <c r="Z757" s="77">
        <f>sumproduct(X757:offset(X757,'Parameters &amp; Main Results'!$B$32-1,0) , 'Cash Flow Assist'!$P$11:offset('Cash Flow Assist'!$P$11,'Parameters &amp; Main Results'!$B$32-1,0)  )/offset(X757,'Parameters &amp; Main Results'!$B$32,0)</f>
        <v>5958.143149</v>
      </c>
      <c r="AA757" s="77">
        <f>sumproduct(X757:offset(X757,'Parameters &amp; Main Results'!$B$32-1,0),'Parameters &amp; Main Results'!$B$36:offset('Parameters &amp; Main Results'!$B$36,'Parameters &amp; Main Results'!$B$32-1,0)   )/offset(X757,'Parameters &amp; Main Results'!$B$32,0)</f>
        <v>0.8151855278</v>
      </c>
      <c r="AB757" s="167">
        <f t="shared" si="6"/>
        <v>-0.4298926406</v>
      </c>
    </row>
    <row r="758">
      <c r="A758">
        <f t="shared" si="17"/>
        <v>9</v>
      </c>
      <c r="B758">
        <f t="shared" si="18"/>
        <v>1933</v>
      </c>
      <c r="C758" s="77">
        <f t="shared" si="3"/>
        <v>1933.666667</v>
      </c>
      <c r="D758" s="159">
        <f t="shared" si="356"/>
        <v>12327</v>
      </c>
      <c r="E758" s="162">
        <v>13.2</v>
      </c>
      <c r="F758" s="163">
        <v>4817.5627</v>
      </c>
      <c r="G758" s="163">
        <v>1076.004</v>
      </c>
      <c r="H758" s="163">
        <v>2030.69151727</v>
      </c>
      <c r="I758" s="163">
        <v>4817.5627</v>
      </c>
      <c r="J758" s="163">
        <v>13.2</v>
      </c>
      <c r="K758" s="163">
        <v>13.2</v>
      </c>
      <c r="L758" s="163">
        <v>32.32</v>
      </c>
      <c r="M758" s="164">
        <v>12.01452968</v>
      </c>
      <c r="N758" s="19">
        <f t="shared" ref="N758:T758" si="759">F758/F757/$E758*$E757-1</f>
        <v>-0.1112132872</v>
      </c>
      <c r="O758" s="19">
        <f t="shared" si="759"/>
        <v>0.004346395544</v>
      </c>
      <c r="P758" s="19">
        <f t="shared" si="759"/>
        <v>0.0007999999999</v>
      </c>
      <c r="Q758" s="19">
        <f t="shared" si="759"/>
        <v>-0.1112132872</v>
      </c>
      <c r="R758" s="19">
        <f t="shared" si="759"/>
        <v>0</v>
      </c>
      <c r="S758" s="19">
        <f t="shared" si="759"/>
        <v>0</v>
      </c>
      <c r="T758" s="19">
        <f t="shared" si="759"/>
        <v>0</v>
      </c>
      <c r="U758" s="168">
        <v>-0.004</v>
      </c>
      <c r="V758" s="168">
        <v>-0.1174</v>
      </c>
      <c r="W758" s="19">
        <f t="array" ref="W758">mmult(N758:T758,'Parameters &amp; Main Results'!$B$6:$B$12)-'Parameters &amp; Main Results'!$B$16/12+mmult(U758:V758,'Parameters &amp; Main Results'!$B$14:$B$15)</f>
        <v>-0.08236503318</v>
      </c>
      <c r="X758" s="77">
        <f t="shared" si="5"/>
        <v>1324.672239</v>
      </c>
      <c r="Y758" s="77">
        <f>X758/offset(X758,'Parameters &amp; Main Results'!$B$32,0)</f>
        <v>25.78846762</v>
      </c>
      <c r="Z758" s="77">
        <f>sumproduct(X758:offset(X758,'Parameters &amp; Main Results'!$B$32-1,0) , 'Cash Flow Assist'!$P$11:offset('Cash Flow Assist'!$P$11,'Parameters &amp; Main Results'!$B$32-1,0)  )/offset(X758,'Parameters &amp; Main Results'!$B$32,0)</f>
        <v>6115.622534</v>
      </c>
      <c r="AA758" s="77">
        <f>sumproduct(X758:offset(X758,'Parameters &amp; Main Results'!$B$32-1,0),'Parameters &amp; Main Results'!$B$36:offset('Parameters &amp; Main Results'!$B$36,'Parameters &amp; Main Results'!$B$32-1,0)   )/offset(X758,'Parameters &amp; Main Results'!$B$32,0)</f>
        <v>0.8367917084</v>
      </c>
      <c r="AB758" s="167">
        <f t="shared" si="6"/>
        <v>-0.4932961541</v>
      </c>
    </row>
    <row r="759">
      <c r="A759">
        <f t="shared" si="17"/>
        <v>10</v>
      </c>
      <c r="B759">
        <f t="shared" si="18"/>
        <v>1933</v>
      </c>
      <c r="C759" s="77">
        <f t="shared" si="3"/>
        <v>1933.75</v>
      </c>
      <c r="D759" s="159">
        <f t="shared" si="356"/>
        <v>12358</v>
      </c>
      <c r="E759" s="162">
        <v>13.2</v>
      </c>
      <c r="F759" s="163">
        <v>4398.0579</v>
      </c>
      <c r="G759" s="163">
        <v>1076.1726</v>
      </c>
      <c r="H759" s="163">
        <v>2032.31607048</v>
      </c>
      <c r="I759" s="163">
        <v>4398.0579</v>
      </c>
      <c r="J759" s="163">
        <v>13.2</v>
      </c>
      <c r="K759" s="163">
        <v>13.2</v>
      </c>
      <c r="L759" s="163">
        <v>32.32</v>
      </c>
      <c r="M759" s="164">
        <v>10.96716668</v>
      </c>
      <c r="N759" s="19">
        <f t="shared" ref="N759:T759" si="760">F759/F758/$E759*$E758-1</f>
        <v>-0.08707822319</v>
      </c>
      <c r="O759" s="19">
        <f t="shared" si="760"/>
        <v>0.0001566908673</v>
      </c>
      <c r="P759" s="19">
        <f t="shared" si="760"/>
        <v>0.0007999999981</v>
      </c>
      <c r="Q759" s="19">
        <f t="shared" si="760"/>
        <v>-0.08707822319</v>
      </c>
      <c r="R759" s="19">
        <f t="shared" si="760"/>
        <v>0</v>
      </c>
      <c r="S759" s="19">
        <f t="shared" si="760"/>
        <v>0</v>
      </c>
      <c r="T759" s="19">
        <f t="shared" si="760"/>
        <v>0</v>
      </c>
      <c r="U759" s="168">
        <v>-0.002</v>
      </c>
      <c r="V759" s="168">
        <v>-0.0857</v>
      </c>
      <c r="W759" s="19">
        <f t="array" ref="W759">mmult(N759:T759,'Parameters &amp; Main Results'!$B$6:$B$12)-'Parameters &amp; Main Results'!$B$16/12+mmult(U759:V759,'Parameters &amp; Main Results'!$B$14:$B$15)</f>
        <v>-0.06531116134</v>
      </c>
      <c r="X759" s="77">
        <f t="shared" si="5"/>
        <v>1443.572104</v>
      </c>
      <c r="Y759" s="77">
        <f>X759/offset(X759,'Parameters &amp; Main Results'!$B$32,0)</f>
        <v>27.95996843</v>
      </c>
      <c r="Z759" s="77">
        <f>sumproduct(X759:offset(X759,'Parameters &amp; Main Results'!$B$32-1,0) , 'Cash Flow Assist'!$P$11:offset('Cash Flow Assist'!$P$11,'Parameters &amp; Main Results'!$B$32-1,0)  )/offset(X759,'Parameters &amp; Main Results'!$B$32,0)</f>
        <v>6059.794021</v>
      </c>
      <c r="AA759" s="77">
        <f>sumproduct(X759:offset(X759,'Parameters &amp; Main Results'!$B$32-1,0),'Parameters &amp; Main Results'!$B$36:offset('Parameters &amp; Main Results'!$B$36,'Parameters &amp; Main Results'!$B$32-1,0)   )/offset(X759,'Parameters &amp; Main Results'!$B$32,0)</f>
        <v>0.8289282428</v>
      </c>
      <c r="AB759" s="167">
        <f t="shared" si="6"/>
        <v>-0.5374190247</v>
      </c>
    </row>
    <row r="760">
      <c r="A760">
        <f t="shared" si="17"/>
        <v>11</v>
      </c>
      <c r="B760">
        <f t="shared" si="18"/>
        <v>1933</v>
      </c>
      <c r="C760" s="77">
        <f t="shared" si="3"/>
        <v>1933.833333</v>
      </c>
      <c r="D760" s="159">
        <f t="shared" si="356"/>
        <v>12388</v>
      </c>
      <c r="E760" s="162">
        <v>13.2</v>
      </c>
      <c r="F760" s="163">
        <v>4869.5141</v>
      </c>
      <c r="G760" s="163">
        <v>1057.7482</v>
      </c>
      <c r="H760" s="163">
        <v>2033.94192334</v>
      </c>
      <c r="I760" s="163">
        <v>4869.5141</v>
      </c>
      <c r="J760" s="163">
        <v>13.2</v>
      </c>
      <c r="K760" s="163">
        <v>13.2</v>
      </c>
      <c r="L760" s="163">
        <v>32.32</v>
      </c>
      <c r="M760" s="164">
        <v>12.17364255</v>
      </c>
      <c r="N760" s="19">
        <f t="shared" ref="N760:T760" si="761">F760/F759/$E760*$E759-1</f>
        <v>0.1071964514</v>
      </c>
      <c r="O760" s="19">
        <f t="shared" si="761"/>
        <v>-0.01712030208</v>
      </c>
      <c r="P760" s="19">
        <f t="shared" si="761"/>
        <v>0.0008000000018</v>
      </c>
      <c r="Q760" s="19">
        <f t="shared" si="761"/>
        <v>0.1071964514</v>
      </c>
      <c r="R760" s="19">
        <f t="shared" si="761"/>
        <v>0</v>
      </c>
      <c r="S760" s="19">
        <f t="shared" si="761"/>
        <v>0</v>
      </c>
      <c r="T760" s="19">
        <f t="shared" si="761"/>
        <v>0</v>
      </c>
      <c r="U760" s="168">
        <v>-0.0647</v>
      </c>
      <c r="V760" s="168">
        <v>0.0232</v>
      </c>
      <c r="W760" s="19">
        <f t="array" ref="W760">mmult(N760:T760,'Parameters &amp; Main Results'!$B$6:$B$12)-'Parameters &amp; Main Results'!$B$16/12+mmult(U760:V760,'Parameters &amp; Main Results'!$B$14:$B$15)</f>
        <v>0.07607559638</v>
      </c>
      <c r="X760" s="77">
        <f t="shared" si="5"/>
        <v>1544.441363</v>
      </c>
      <c r="Y760" s="77">
        <f>X760/offset(X760,'Parameters &amp; Main Results'!$B$32,0)</f>
        <v>30.33534602</v>
      </c>
      <c r="Z760" s="77">
        <f>sumproduct(X760:offset(X760,'Parameters &amp; Main Results'!$B$32-1,0) , 'Cash Flow Assist'!$P$11:offset('Cash Flow Assist'!$P$11,'Parameters &amp; Main Results'!$B$32-1,0)  )/offset(X760,'Parameters &amp; Main Results'!$B$32,0)</f>
        <v>6117.876591</v>
      </c>
      <c r="AA760" s="77">
        <f>sumproduct(X760:offset(X760,'Parameters &amp; Main Results'!$B$32-1,0),'Parameters &amp; Main Results'!$B$36:offset('Parameters &amp; Main Results'!$B$36,'Parameters &amp; Main Results'!$B$32-1,0)   )/offset(X760,'Parameters &amp; Main Results'!$B$32,0)</f>
        <v>0.8370189092</v>
      </c>
      <c r="AB760" s="167">
        <f t="shared" si="6"/>
        <v>-0.4878319856</v>
      </c>
    </row>
    <row r="761">
      <c r="A761">
        <f t="shared" si="17"/>
        <v>12</v>
      </c>
      <c r="B761">
        <f t="shared" si="18"/>
        <v>1933</v>
      </c>
      <c r="C761" s="77">
        <f t="shared" si="3"/>
        <v>1933.916667</v>
      </c>
      <c r="D761" s="159">
        <f t="shared" si="356"/>
        <v>12419</v>
      </c>
      <c r="E761" s="162">
        <v>13.2</v>
      </c>
      <c r="F761" s="163">
        <v>4990.1482</v>
      </c>
      <c r="G761" s="163">
        <v>1054.6572</v>
      </c>
      <c r="H761" s="163">
        <v>2035.56907688</v>
      </c>
      <c r="I761" s="163">
        <v>4990.1482</v>
      </c>
      <c r="J761" s="163">
        <v>13.2</v>
      </c>
      <c r="K761" s="163">
        <v>13.2</v>
      </c>
      <c r="L761" s="163">
        <v>32.32</v>
      </c>
      <c r="M761" s="164">
        <v>12.45832942</v>
      </c>
      <c r="N761" s="19">
        <f t="shared" ref="N761:T761" si="762">F761/F760/$E761*$E760-1</f>
        <v>0.02477333416</v>
      </c>
      <c r="O761" s="19">
        <f t="shared" si="762"/>
        <v>-0.002922245578</v>
      </c>
      <c r="P761" s="19">
        <f t="shared" si="762"/>
        <v>0.0008000000007</v>
      </c>
      <c r="Q761" s="19">
        <f t="shared" si="762"/>
        <v>0.02477333416</v>
      </c>
      <c r="R761" s="19">
        <f t="shared" si="762"/>
        <v>0</v>
      </c>
      <c r="S761" s="19">
        <f t="shared" si="762"/>
        <v>0</v>
      </c>
      <c r="T761" s="19">
        <f t="shared" si="762"/>
        <v>0</v>
      </c>
      <c r="U761" s="168">
        <v>0.0063</v>
      </c>
      <c r="V761" s="168">
        <v>-0.0156</v>
      </c>
      <c r="W761" s="19">
        <f t="array" ref="W761">mmult(N761:T761,'Parameters &amp; Main Results'!$B$6:$B$12)-'Parameters &amp; Main Results'!$B$16/12+mmult(U761:V761,'Parameters &amp; Main Results'!$B$14:$B$15)</f>
        <v>0.01780777256</v>
      </c>
      <c r="X761" s="77">
        <f t="shared" si="5"/>
        <v>1435.25359</v>
      </c>
      <c r="Y761" s="77">
        <f>X761/offset(X761,'Parameters &amp; Main Results'!$B$32,0)</f>
        <v>27.67571013</v>
      </c>
      <c r="Z761" s="77">
        <f>sumproduct(X761:offset(X761,'Parameters &amp; Main Results'!$B$32-1,0) , 'Cash Flow Assist'!$P$11:offset('Cash Flow Assist'!$P$11,'Parameters &amp; Main Results'!$B$32-1,0)  )/offset(X761,'Parameters &amp; Main Results'!$B$32,0)</f>
        <v>5977.311031</v>
      </c>
      <c r="AA761" s="77">
        <f>sumproduct(X761:offset(X761,'Parameters &amp; Main Results'!$B$32-1,0),'Parameters &amp; Main Results'!$B$36:offset('Parameters &amp; Main Results'!$B$36,'Parameters &amp; Main Results'!$B$32-1,0)   )/offset(X761,'Parameters &amp; Main Results'!$B$32,0)</f>
        <v>0.8182608653</v>
      </c>
      <c r="AB761" s="167">
        <f t="shared" si="6"/>
        <v>-0.4751438762</v>
      </c>
    </row>
    <row r="762">
      <c r="A762">
        <f t="shared" si="17"/>
        <v>1</v>
      </c>
      <c r="B762">
        <f t="shared" si="18"/>
        <v>1934</v>
      </c>
      <c r="C762" s="77">
        <f t="shared" si="3"/>
        <v>1934</v>
      </c>
      <c r="D762" s="159">
        <f t="shared" si="356"/>
        <v>12450</v>
      </c>
      <c r="E762" s="162">
        <v>13.2</v>
      </c>
      <c r="F762" s="163">
        <v>5535.2473</v>
      </c>
      <c r="G762" s="163">
        <v>1062.1546</v>
      </c>
      <c r="H762" s="163">
        <v>2036.1118953</v>
      </c>
      <c r="I762" s="163">
        <v>5535.2473</v>
      </c>
      <c r="J762" s="163">
        <v>13.2</v>
      </c>
      <c r="K762" s="163">
        <v>13.2</v>
      </c>
      <c r="L762" s="163">
        <v>35.0</v>
      </c>
      <c r="M762" s="164">
        <v>13.80526766</v>
      </c>
      <c r="N762" s="19">
        <f t="shared" ref="N762:T762" si="763">F762/F761/$E762*$E761-1</f>
        <v>0.1092350524</v>
      </c>
      <c r="O762" s="19">
        <f t="shared" si="763"/>
        <v>0.007108850155</v>
      </c>
      <c r="P762" s="19">
        <f t="shared" si="763"/>
        <v>0.0002666666664</v>
      </c>
      <c r="Q762" s="19">
        <f t="shared" si="763"/>
        <v>0.1092350524</v>
      </c>
      <c r="R762" s="19">
        <f t="shared" si="763"/>
        <v>0</v>
      </c>
      <c r="S762" s="19">
        <f t="shared" si="763"/>
        <v>0</v>
      </c>
      <c r="T762" s="19">
        <f t="shared" si="763"/>
        <v>0.08292079208</v>
      </c>
      <c r="U762" s="168">
        <v>0.1269</v>
      </c>
      <c r="V762" s="168">
        <v>0.1559</v>
      </c>
      <c r="W762" s="19">
        <f t="array" ref="W762">mmult(N762:T762,'Parameters &amp; Main Results'!$B$6:$B$12)-'Parameters &amp; Main Results'!$B$16/12+mmult(U762:V762,'Parameters &amp; Main Results'!$B$14:$B$15)</f>
        <v>0.08366183516</v>
      </c>
      <c r="X762" s="77">
        <f t="shared" si="5"/>
        <v>1410.1421</v>
      </c>
      <c r="Y762" s="77">
        <f>X762/offset(X762,'Parameters &amp; Main Results'!$B$32,0)</f>
        <v>27.41362908</v>
      </c>
      <c r="Z762" s="77">
        <f>sumproduct(X762:offset(X762,'Parameters &amp; Main Results'!$B$32-1,0) , 'Cash Flow Assist'!$P$11:offset('Cash Flow Assist'!$P$11,'Parameters &amp; Main Results'!$B$32-1,0)  )/offset(X762,'Parameters &amp; Main Results'!$B$32,0)</f>
        <v>5999.248586</v>
      </c>
      <c r="AA762" s="77">
        <f>sumproduct(X762:offset(X762,'Parameters &amp; Main Results'!$B$32-1,0),'Parameters &amp; Main Results'!$B$36:offset('Parameters &amp; Main Results'!$B$36,'Parameters &amp; Main Results'!$B$32-1,0)   )/offset(X762,'Parameters &amp; Main Results'!$B$32,0)</f>
        <v>0.8216478282</v>
      </c>
      <c r="AB762" s="167">
        <f t="shared" si="6"/>
        <v>-0.4178111901</v>
      </c>
    </row>
    <row r="763">
      <c r="A763">
        <f t="shared" si="17"/>
        <v>2</v>
      </c>
      <c r="B763">
        <f t="shared" si="18"/>
        <v>1934</v>
      </c>
      <c r="C763" s="77">
        <f t="shared" si="3"/>
        <v>1934.083333</v>
      </c>
      <c r="D763" s="159">
        <f t="shared" si="356"/>
        <v>12478</v>
      </c>
      <c r="E763" s="162">
        <v>13.3</v>
      </c>
      <c r="F763" s="163">
        <v>5344.2001</v>
      </c>
      <c r="G763" s="163">
        <v>1083.0809</v>
      </c>
      <c r="H763" s="163">
        <v>2037.33356243</v>
      </c>
      <c r="I763" s="163">
        <v>5344.2001</v>
      </c>
      <c r="J763" s="163">
        <v>13.3</v>
      </c>
      <c r="K763" s="163">
        <v>13.3</v>
      </c>
      <c r="L763" s="163">
        <v>35.0</v>
      </c>
      <c r="M763" s="164">
        <v>13.23266826</v>
      </c>
      <c r="N763" s="19">
        <f t="shared" ref="N763:T763" si="764">F763/F762/$E763*$E762-1</f>
        <v>-0.04177395211</v>
      </c>
      <c r="O763" s="19">
        <f t="shared" si="764"/>
        <v>0.01203481545</v>
      </c>
      <c r="P763" s="19">
        <f t="shared" si="764"/>
        <v>-0.006923308274</v>
      </c>
      <c r="Q763" s="19">
        <f t="shared" si="764"/>
        <v>-0.04177395211</v>
      </c>
      <c r="R763" s="19">
        <f t="shared" si="764"/>
        <v>0</v>
      </c>
      <c r="S763" s="19">
        <f t="shared" si="764"/>
        <v>0</v>
      </c>
      <c r="T763" s="19">
        <f t="shared" si="764"/>
        <v>-0.007518796992</v>
      </c>
      <c r="U763" s="168">
        <v>0.051</v>
      </c>
      <c r="V763" s="168">
        <v>0.02</v>
      </c>
      <c r="W763" s="19">
        <f t="array" ref="W763">mmult(N763:T763,'Parameters &amp; Main Results'!$B$6:$B$12)-'Parameters &amp; Main Results'!$B$16/12+mmult(U763:V763,'Parameters &amp; Main Results'!$B$14:$B$15)</f>
        <v>-0.02836342689</v>
      </c>
      <c r="X763" s="77">
        <f t="shared" si="5"/>
        <v>1301.275042</v>
      </c>
      <c r="Y763" s="77">
        <f>X763/offset(X763,'Parameters &amp; Main Results'!$B$32,0)</f>
        <v>26.03323052</v>
      </c>
      <c r="Z763" s="77">
        <f>sumproduct(X763:offset(X763,'Parameters &amp; Main Results'!$B$32-1,0) , 'Cash Flow Assist'!$P$11:offset('Cash Flow Assist'!$P$11,'Parameters &amp; Main Results'!$B$32-1,0)  )/offset(X763,'Parameters &amp; Main Results'!$B$32,0)</f>
        <v>6146.612354</v>
      </c>
      <c r="AA763" s="77">
        <f>sumproduct(X763:offset(X763,'Parameters &amp; Main Results'!$B$32-1,0),'Parameters &amp; Main Results'!$B$36:offset('Parameters &amp; Main Results'!$B$36,'Parameters &amp; Main Results'!$B$32-1,0)   )/offset(X763,'Parameters &amp; Main Results'!$B$32,0)</f>
        <v>0.8423236529</v>
      </c>
      <c r="AB763" s="167">
        <f t="shared" si="6"/>
        <v>-0.4421315175</v>
      </c>
    </row>
    <row r="764">
      <c r="A764">
        <f t="shared" si="17"/>
        <v>3</v>
      </c>
      <c r="B764">
        <f t="shared" si="18"/>
        <v>1934</v>
      </c>
      <c r="C764" s="77">
        <f t="shared" si="3"/>
        <v>1934.166667</v>
      </c>
      <c r="D764" s="159">
        <f t="shared" si="356"/>
        <v>12509</v>
      </c>
      <c r="E764" s="162">
        <v>13.3</v>
      </c>
      <c r="F764" s="163">
        <v>5359.5647</v>
      </c>
      <c r="G764" s="163">
        <v>1097.8604</v>
      </c>
      <c r="H764" s="163">
        <v>2038.38618477</v>
      </c>
      <c r="I764" s="163">
        <v>5359.5647</v>
      </c>
      <c r="J764" s="163">
        <v>13.3</v>
      </c>
      <c r="K764" s="163">
        <v>13.3</v>
      </c>
      <c r="L764" s="163">
        <v>35.0</v>
      </c>
      <c r="M764" s="164">
        <v>13.27391344</v>
      </c>
      <c r="N764" s="19">
        <f t="shared" ref="N764:T764" si="765">F764/F763/$E764*$E763-1</f>
        <v>0.002875004624</v>
      </c>
      <c r="O764" s="19">
        <f t="shared" si="765"/>
        <v>0.01364579506</v>
      </c>
      <c r="P764" s="19">
        <f t="shared" si="765"/>
        <v>0.0005166666664</v>
      </c>
      <c r="Q764" s="19">
        <f t="shared" si="765"/>
        <v>0.002875004624</v>
      </c>
      <c r="R764" s="19">
        <f t="shared" si="765"/>
        <v>0</v>
      </c>
      <c r="S764" s="19">
        <f t="shared" si="765"/>
        <v>0</v>
      </c>
      <c r="T764" s="19">
        <f t="shared" si="765"/>
        <v>0</v>
      </c>
      <c r="U764" s="168">
        <v>0.0251</v>
      </c>
      <c r="V764" s="168">
        <v>-0.027</v>
      </c>
      <c r="W764" s="19">
        <f t="array" ref="W764">mmult(N764:T764,'Parameters &amp; Main Results'!$B$6:$B$12)-'Parameters &amp; Main Results'!$B$16/12+mmult(U764:V764,'Parameters &amp; Main Results'!$B$14:$B$15)</f>
        <v>0.005526035568</v>
      </c>
      <c r="X764" s="77">
        <f t="shared" si="5"/>
        <v>1339.261076</v>
      </c>
      <c r="Y764" s="77">
        <f>X764/offset(X764,'Parameters &amp; Main Results'!$B$32,0)</f>
        <v>25.98799737</v>
      </c>
      <c r="Z764" s="77">
        <f>sumproduct(X764:offset(X764,'Parameters &amp; Main Results'!$B$32-1,0) , 'Cash Flow Assist'!$P$11:offset('Cash Flow Assist'!$P$11,'Parameters &amp; Main Results'!$B$32-1,0)  )/offset(X764,'Parameters &amp; Main Results'!$B$32,0)</f>
        <v>5937.615504</v>
      </c>
      <c r="AA764" s="77">
        <f>sumproduct(X764:offset(X764,'Parameters &amp; Main Results'!$B$32-1,0),'Parameters &amp; Main Results'!$B$36:offset('Parameters &amp; Main Results'!$B$36,'Parameters &amp; Main Results'!$B$32-1,0)   )/offset(X764,'Parameters &amp; Main Results'!$B$32,0)</f>
        <v>0.8138307901</v>
      </c>
      <c r="AB764" s="167">
        <f t="shared" si="6"/>
        <v>-0.4405276431</v>
      </c>
    </row>
    <row r="765">
      <c r="A765">
        <f t="shared" si="17"/>
        <v>4</v>
      </c>
      <c r="B765">
        <f t="shared" si="18"/>
        <v>1934</v>
      </c>
      <c r="C765" s="77">
        <f t="shared" si="3"/>
        <v>1934.25</v>
      </c>
      <c r="D765" s="159">
        <f t="shared" si="356"/>
        <v>12539</v>
      </c>
      <c r="E765" s="162">
        <v>13.3</v>
      </c>
      <c r="F765" s="163">
        <v>5229.8967</v>
      </c>
      <c r="G765" s="163">
        <v>1106.2623</v>
      </c>
      <c r="H765" s="163">
        <v>2038.79386201</v>
      </c>
      <c r="I765" s="163">
        <v>5229.8967</v>
      </c>
      <c r="J765" s="163">
        <v>13.3</v>
      </c>
      <c r="K765" s="163">
        <v>13.3</v>
      </c>
      <c r="L765" s="163">
        <v>35.0</v>
      </c>
      <c r="M765" s="164">
        <v>12.95636101</v>
      </c>
      <c r="N765" s="19">
        <f t="shared" ref="N765:T765" si="766">F765/F764/$E765*$E764-1</f>
        <v>-0.02419375588</v>
      </c>
      <c r="O765" s="19">
        <f t="shared" si="766"/>
        <v>0.007652976644</v>
      </c>
      <c r="P765" s="19">
        <f t="shared" si="766"/>
        <v>0.0002000000015</v>
      </c>
      <c r="Q765" s="19">
        <f t="shared" si="766"/>
        <v>-0.02419375588</v>
      </c>
      <c r="R765" s="19">
        <f t="shared" si="766"/>
        <v>0</v>
      </c>
      <c r="S765" s="19">
        <f t="shared" si="766"/>
        <v>0</v>
      </c>
      <c r="T765" s="19">
        <f t="shared" si="766"/>
        <v>0</v>
      </c>
      <c r="U765" s="168">
        <v>0.0273</v>
      </c>
      <c r="V765" s="168">
        <v>-0.0373</v>
      </c>
      <c r="W765" s="19">
        <f t="array" ref="W765">mmult(N765:T765,'Parameters &amp; Main Results'!$B$6:$B$12)-'Parameters &amp; Main Results'!$B$16/12+mmult(U765:V765,'Parameters &amp; Main Results'!$B$14:$B$15)</f>
        <v>-0.01627373942</v>
      </c>
      <c r="X765" s="77">
        <f t="shared" si="5"/>
        <v>1331.900944</v>
      </c>
      <c r="Y765" s="77">
        <f>X765/offset(X765,'Parameters &amp; Main Results'!$B$32,0)</f>
        <v>24.67769066</v>
      </c>
      <c r="Z765" s="77">
        <f>sumproduct(X765:offset(X765,'Parameters &amp; Main Results'!$B$32-1,0) , 'Cash Flow Assist'!$P$11:offset('Cash Flow Assist'!$P$11,'Parameters &amp; Main Results'!$B$32-1,0)  )/offset(X765,'Parameters &amp; Main Results'!$B$32,0)</f>
        <v>5645.540684</v>
      </c>
      <c r="AA765" s="77">
        <f>sumproduct(X765:offset(X765,'Parameters &amp; Main Results'!$B$32-1,0),'Parameters &amp; Main Results'!$B$36:offset('Parameters &amp; Main Results'!$B$36,'Parameters &amp; Main Results'!$B$32-1,0)   )/offset(X765,'Parameters &amp; Main Results'!$B$32,0)</f>
        <v>0.7741290312</v>
      </c>
      <c r="AB765" s="167">
        <f t="shared" si="6"/>
        <v>-0.4540633807</v>
      </c>
    </row>
    <row r="766">
      <c r="A766">
        <f t="shared" si="17"/>
        <v>5</v>
      </c>
      <c r="B766">
        <f t="shared" si="18"/>
        <v>1934</v>
      </c>
      <c r="C766" s="77">
        <f t="shared" si="3"/>
        <v>1934.333333</v>
      </c>
      <c r="D766" s="159">
        <f t="shared" si="356"/>
        <v>12570</v>
      </c>
      <c r="E766" s="162">
        <v>13.3</v>
      </c>
      <c r="F766" s="163">
        <v>4816.9567</v>
      </c>
      <c r="G766" s="163">
        <v>1115.6083</v>
      </c>
      <c r="H766" s="163">
        <v>2039.04871124</v>
      </c>
      <c r="I766" s="163">
        <v>4816.9567</v>
      </c>
      <c r="J766" s="163">
        <v>13.3</v>
      </c>
      <c r="K766" s="163">
        <v>13.3</v>
      </c>
      <c r="L766" s="163">
        <v>35.0</v>
      </c>
      <c r="M766" s="164">
        <v>11.93273621</v>
      </c>
      <c r="N766" s="19">
        <f t="shared" ref="N766:T766" si="767">F766/F765/$E766*$E765-1</f>
        <v>-0.07895758247</v>
      </c>
      <c r="O766" s="19">
        <f t="shared" si="767"/>
        <v>0.008448267649</v>
      </c>
      <c r="P766" s="19">
        <f t="shared" si="767"/>
        <v>0.0001249999987</v>
      </c>
      <c r="Q766" s="19">
        <f t="shared" si="767"/>
        <v>-0.07895758247</v>
      </c>
      <c r="R766" s="19">
        <f t="shared" si="767"/>
        <v>0</v>
      </c>
      <c r="S766" s="19">
        <f t="shared" si="767"/>
        <v>0</v>
      </c>
      <c r="T766" s="19">
        <f t="shared" si="767"/>
        <v>0</v>
      </c>
      <c r="U766" s="168">
        <v>-0.0029</v>
      </c>
      <c r="V766" s="168">
        <v>-0.0589</v>
      </c>
      <c r="W766" s="19">
        <f t="array" ref="W766">mmult(N766:T766,'Parameters &amp; Main Results'!$B$6:$B$12)-'Parameters &amp; Main Results'!$B$16/12+mmult(U766:V766,'Parameters &amp; Main Results'!$B$14:$B$15)</f>
        <v>-0.05714778661</v>
      </c>
      <c r="X766" s="77">
        <f t="shared" si="5"/>
        <v>1353.934521</v>
      </c>
      <c r="Y766" s="77">
        <f>X766/offset(X766,'Parameters &amp; Main Results'!$B$32,0)</f>
        <v>25.30886711</v>
      </c>
      <c r="Z766" s="77">
        <f>sumproduct(X766:offset(X766,'Parameters &amp; Main Results'!$B$32-1,0) , 'Cash Flow Assist'!$P$11:offset('Cash Flow Assist'!$P$11,'Parameters &amp; Main Results'!$B$32-1,0)  )/offset(X766,'Parameters &amp; Main Results'!$B$32,0)</f>
        <v>5671.823557</v>
      </c>
      <c r="AA766" s="77">
        <f>sumproduct(X766:offset(X766,'Parameters &amp; Main Results'!$B$32-1,0),'Parameters &amp; Main Results'!$B$36:offset('Parameters &amp; Main Results'!$B$36,'Parameters &amp; Main Results'!$B$32-1,0)   )/offset(X766,'Parameters &amp; Main Results'!$B$32,0)</f>
        <v>0.7780460464</v>
      </c>
      <c r="AB766" s="167">
        <f t="shared" si="6"/>
        <v>-0.4971692163</v>
      </c>
    </row>
    <row r="767">
      <c r="A767">
        <f t="shared" si="17"/>
        <v>6</v>
      </c>
      <c r="B767">
        <f t="shared" si="18"/>
        <v>1934</v>
      </c>
      <c r="C767" s="77">
        <f t="shared" si="3"/>
        <v>1934.416667</v>
      </c>
      <c r="D767" s="159">
        <f t="shared" si="356"/>
        <v>12600</v>
      </c>
      <c r="E767" s="162">
        <v>13.4</v>
      </c>
      <c r="F767" s="163">
        <v>4933.0846</v>
      </c>
      <c r="G767" s="163">
        <v>1123.0958</v>
      </c>
      <c r="H767" s="163">
        <v>2039.3205844</v>
      </c>
      <c r="I767" s="163">
        <v>4933.0846</v>
      </c>
      <c r="J767" s="163">
        <v>13.4</v>
      </c>
      <c r="K767" s="163">
        <v>13.4</v>
      </c>
      <c r="L767" s="163">
        <v>35.0</v>
      </c>
      <c r="M767" s="164">
        <v>12.12838162</v>
      </c>
      <c r="N767" s="19">
        <f t="shared" ref="N767:T767" si="768">F767/F766/$E767*$E766-1</f>
        <v>0.01646554884</v>
      </c>
      <c r="O767" s="19">
        <f t="shared" si="768"/>
        <v>-0.000801187962</v>
      </c>
      <c r="P767" s="19">
        <f t="shared" si="768"/>
        <v>-0.007330348259</v>
      </c>
      <c r="Q767" s="19">
        <f t="shared" si="768"/>
        <v>0.01646554884</v>
      </c>
      <c r="R767" s="19">
        <f t="shared" si="768"/>
        <v>0</v>
      </c>
      <c r="S767" s="19">
        <f t="shared" si="768"/>
        <v>0</v>
      </c>
      <c r="T767" s="19">
        <f t="shared" si="768"/>
        <v>-0.007462686567</v>
      </c>
      <c r="U767" s="168">
        <v>-0.0223</v>
      </c>
      <c r="V767" s="168">
        <v>-0.0296</v>
      </c>
      <c r="W767" s="19">
        <f t="array" ref="W767">mmult(N767:T767,'Parameters &amp; Main Results'!$B$6:$B$12)-'Parameters &amp; Main Results'!$B$16/12+mmult(U767:V767,'Parameters &amp; Main Results'!$B$14:$B$15)</f>
        <v>0.01210719798</v>
      </c>
      <c r="X767" s="77">
        <f t="shared" si="5"/>
        <v>1435.998667</v>
      </c>
      <c r="Y767" s="77">
        <f>X767/offset(X767,'Parameters &amp; Main Results'!$B$32,0)</f>
        <v>27.00132706</v>
      </c>
      <c r="Z767" s="77">
        <f>sumproduct(X767:offset(X767,'Parameters &amp; Main Results'!$B$32-1,0) , 'Cash Flow Assist'!$P$11:offset('Cash Flow Assist'!$P$11,'Parameters &amp; Main Results'!$B$32-1,0)  )/offset(X767,'Parameters &amp; Main Results'!$B$32,0)</f>
        <v>5680.850993</v>
      </c>
      <c r="AA767" s="77">
        <f>sumproduct(X767:offset(X767,'Parameters &amp; Main Results'!$B$32-1,0),'Parameters &amp; Main Results'!$B$36:offset('Parameters &amp; Main Results'!$B$36,'Parameters &amp; Main Results'!$B$32-1,0)   )/offset(X767,'Parameters &amp; Main Results'!$B$32,0)</f>
        <v>0.7798429413</v>
      </c>
      <c r="AB767" s="167">
        <f t="shared" si="6"/>
        <v>-0.4888898315</v>
      </c>
    </row>
    <row r="768">
      <c r="A768">
        <f t="shared" si="17"/>
        <v>7</v>
      </c>
      <c r="B768">
        <f t="shared" si="18"/>
        <v>1934</v>
      </c>
      <c r="C768" s="77">
        <f t="shared" si="3"/>
        <v>1934.5</v>
      </c>
      <c r="D768" s="159">
        <f t="shared" si="356"/>
        <v>12631</v>
      </c>
      <c r="E768" s="162">
        <v>13.4</v>
      </c>
      <c r="F768" s="163">
        <v>4377.1884</v>
      </c>
      <c r="G768" s="163">
        <v>1128.7013</v>
      </c>
      <c r="H768" s="163">
        <v>2039.57549948</v>
      </c>
      <c r="I768" s="163">
        <v>4377.1884</v>
      </c>
      <c r="J768" s="163">
        <v>13.4</v>
      </c>
      <c r="K768" s="163">
        <v>13.4</v>
      </c>
      <c r="L768" s="163">
        <v>35.0</v>
      </c>
      <c r="M768" s="164">
        <v>10.75905498</v>
      </c>
      <c r="N768" s="19">
        <f t="shared" ref="N768:T768" si="769">F768/F767/$E768*$E767-1</f>
        <v>-0.1126873437</v>
      </c>
      <c r="O768" s="19">
        <f t="shared" si="769"/>
        <v>0.004991114738</v>
      </c>
      <c r="P768" s="19">
        <f t="shared" si="769"/>
        <v>0.0001250000034</v>
      </c>
      <c r="Q768" s="19">
        <f t="shared" si="769"/>
        <v>-0.1126873437</v>
      </c>
      <c r="R768" s="19">
        <f t="shared" si="769"/>
        <v>0</v>
      </c>
      <c r="S768" s="19">
        <f t="shared" si="769"/>
        <v>0</v>
      </c>
      <c r="T768" s="19">
        <f t="shared" si="769"/>
        <v>0</v>
      </c>
      <c r="U768" s="168">
        <v>-0.0671</v>
      </c>
      <c r="V768" s="168">
        <v>-0.1098</v>
      </c>
      <c r="W768" s="19">
        <f t="array" ref="W768">mmult(N768:T768,'Parameters &amp; Main Results'!$B$6:$B$12)-'Parameters &amp; Main Results'!$B$16/12+mmult(U768:V768,'Parameters &amp; Main Results'!$B$14:$B$15)</f>
        <v>-0.08330939578</v>
      </c>
      <c r="X768" s="77">
        <f t="shared" si="5"/>
        <v>1418.820723</v>
      </c>
      <c r="Y768" s="77">
        <f>X768/offset(X768,'Parameters &amp; Main Results'!$B$32,0)</f>
        <v>26.07443509</v>
      </c>
      <c r="Z768" s="77">
        <f>sumproduct(X768:offset(X768,'Parameters &amp; Main Results'!$B$32-1,0) , 'Cash Flow Assist'!$P$11:offset('Cash Flow Assist'!$P$11,'Parameters &amp; Main Results'!$B$32-1,0)  )/offset(X768,'Parameters &amp; Main Results'!$B$32,0)</f>
        <v>5526.846157</v>
      </c>
      <c r="AA768" s="77">
        <f>sumproduct(X768:offset(X768,'Parameters &amp; Main Results'!$B$32-1,0),'Parameters &amp; Main Results'!$B$36:offset('Parameters &amp; Main Results'!$B$36,'Parameters &amp; Main Results'!$B$32-1,0)   )/offset(X768,'Parameters &amp; Main Results'!$B$32,0)</f>
        <v>0.7595422394</v>
      </c>
      <c r="AB768" s="167">
        <f t="shared" si="6"/>
        <v>-0.5464854788</v>
      </c>
    </row>
    <row r="769">
      <c r="A769">
        <f t="shared" si="17"/>
        <v>8</v>
      </c>
      <c r="B769">
        <f t="shared" si="18"/>
        <v>1934</v>
      </c>
      <c r="C769" s="77">
        <f t="shared" si="3"/>
        <v>1934.583333</v>
      </c>
      <c r="D769" s="159">
        <f t="shared" si="356"/>
        <v>12662</v>
      </c>
      <c r="E769" s="162">
        <v>13.4</v>
      </c>
      <c r="F769" s="163">
        <v>4628.0851</v>
      </c>
      <c r="G769" s="163">
        <v>1121.1201</v>
      </c>
      <c r="H769" s="163">
        <v>2039.83044642</v>
      </c>
      <c r="I769" s="163">
        <v>4628.0851</v>
      </c>
      <c r="J769" s="163">
        <v>13.4</v>
      </c>
      <c r="K769" s="163">
        <v>13.4</v>
      </c>
      <c r="L769" s="163">
        <v>35.0</v>
      </c>
      <c r="M769" s="164">
        <v>11.36923863</v>
      </c>
      <c r="N769" s="19">
        <f t="shared" ref="N769:T769" si="770">F769/F768/$E769*$E768-1</f>
        <v>0.05731914578</v>
      </c>
      <c r="O769" s="19">
        <f t="shared" si="770"/>
        <v>-0.006716746051</v>
      </c>
      <c r="P769" s="19">
        <f t="shared" si="770"/>
        <v>0.0001250000013</v>
      </c>
      <c r="Q769" s="19">
        <f t="shared" si="770"/>
        <v>0.05731914578</v>
      </c>
      <c r="R769" s="19">
        <f t="shared" si="770"/>
        <v>0</v>
      </c>
      <c r="S769" s="19">
        <f t="shared" si="770"/>
        <v>0</v>
      </c>
      <c r="T769" s="19">
        <f t="shared" si="770"/>
        <v>0</v>
      </c>
      <c r="U769" s="168">
        <v>0.0524</v>
      </c>
      <c r="V769" s="168">
        <v>0.0068</v>
      </c>
      <c r="W769" s="19">
        <f t="array" ref="W769">mmult(N769:T769,'Parameters &amp; Main Results'!$B$6:$B$12)-'Parameters &amp; Main Results'!$B$16/12+mmult(U769:V769,'Parameters &amp; Main Results'!$B$14:$B$15)</f>
        <v>0.04126850615</v>
      </c>
      <c r="X769" s="77">
        <f t="shared" si="5"/>
        <v>1547.764008</v>
      </c>
      <c r="Y769" s="77">
        <f>X769/offset(X769,'Parameters &amp; Main Results'!$B$32,0)</f>
        <v>29.33994112</v>
      </c>
      <c r="Z769" s="77">
        <f>sumproduct(X769:offset(X769,'Parameters &amp; Main Results'!$B$32-1,0) , 'Cash Flow Assist'!$P$11:offset('Cash Flow Assist'!$P$11,'Parameters &amp; Main Results'!$B$32-1,0)  )/offset(X769,'Parameters &amp; Main Results'!$B$32,0)</f>
        <v>5675.049797</v>
      </c>
      <c r="AA769" s="77">
        <f>sumproduct(X769:offset(X769,'Parameters &amp; Main Results'!$B$32-1,0),'Parameters &amp; Main Results'!$B$36:offset('Parameters &amp; Main Results'!$B$36,'Parameters &amp; Main Results'!$B$32-1,0)   )/offset(X769,'Parameters &amp; Main Results'!$B$32,0)</f>
        <v>0.7807474203</v>
      </c>
      <c r="AB769" s="167">
        <f t="shared" si="6"/>
        <v>-0.5204904138</v>
      </c>
    </row>
    <row r="770">
      <c r="A770">
        <f t="shared" si="17"/>
        <v>9</v>
      </c>
      <c r="B770">
        <f t="shared" si="18"/>
        <v>1934</v>
      </c>
      <c r="C770" s="77">
        <f t="shared" si="3"/>
        <v>1934.666667</v>
      </c>
      <c r="D770" s="159">
        <f t="shared" si="356"/>
        <v>12692</v>
      </c>
      <c r="E770" s="162">
        <v>13.6</v>
      </c>
      <c r="F770" s="163">
        <v>4625.0838</v>
      </c>
      <c r="G770" s="163">
        <v>1107.2331</v>
      </c>
      <c r="H770" s="163">
        <v>2040.15341957</v>
      </c>
      <c r="I770" s="163">
        <v>4625.0838</v>
      </c>
      <c r="J770" s="163">
        <v>13.6</v>
      </c>
      <c r="K770" s="163">
        <v>13.6</v>
      </c>
      <c r="L770" s="163">
        <v>35.0</v>
      </c>
      <c r="M770" s="164">
        <v>10.84692698</v>
      </c>
      <c r="N770" s="19">
        <f t="shared" ref="N770:T770" si="771">F770/F769/$E770*$E769-1</f>
        <v>-0.01534484278</v>
      </c>
      <c r="O770" s="19">
        <f t="shared" si="771"/>
        <v>-0.02691044403</v>
      </c>
      <c r="P770" s="19">
        <f t="shared" si="771"/>
        <v>-0.01454987745</v>
      </c>
      <c r="Q770" s="19">
        <f t="shared" si="771"/>
        <v>-0.01534484278</v>
      </c>
      <c r="R770" s="19">
        <f t="shared" si="771"/>
        <v>0</v>
      </c>
      <c r="S770" s="19">
        <f t="shared" si="771"/>
        <v>0</v>
      </c>
      <c r="T770" s="19">
        <f t="shared" si="771"/>
        <v>-0.01470588235</v>
      </c>
      <c r="U770" s="168">
        <v>-0.0143</v>
      </c>
      <c r="V770" s="168">
        <v>-0.0131</v>
      </c>
      <c r="W770" s="19">
        <f t="array" ref="W770">mmult(N770:T770,'Parameters &amp; Main Results'!$B$6:$B$12)-'Parameters &amp; Main Results'!$B$16/12+mmult(U770:V770,'Parameters &amp; Main Results'!$B$14:$B$15)</f>
        <v>-0.01827790976</v>
      </c>
      <c r="X770" s="77">
        <f t="shared" si="5"/>
        <v>1486.421608</v>
      </c>
      <c r="Y770" s="77">
        <f>X770/offset(X770,'Parameters &amp; Main Results'!$B$32,0)</f>
        <v>28.7950454</v>
      </c>
      <c r="Z770" s="77">
        <f>sumproduct(X770:offset(X770,'Parameters &amp; Main Results'!$B$32-1,0) , 'Cash Flow Assist'!$P$11:offset('Cash Flow Assist'!$P$11,'Parameters &amp; Main Results'!$B$32-1,0)  )/offset(X770,'Parameters &amp; Main Results'!$B$32,0)</f>
        <v>5770.54372</v>
      </c>
      <c r="AA770" s="77">
        <f>sumproduct(X770:offset(X770,'Parameters &amp; Main Results'!$B$32-1,0),'Parameters &amp; Main Results'!$B$36:offset('Parameters &amp; Main Results'!$B$36,'Parameters &amp; Main Results'!$B$32-1,0)   )/offset(X770,'Parameters &amp; Main Results'!$B$32,0)</f>
        <v>0.7952052428</v>
      </c>
      <c r="AB770" s="167">
        <f t="shared" si="6"/>
        <v>-0.527848413</v>
      </c>
    </row>
    <row r="771">
      <c r="A771">
        <f t="shared" si="17"/>
        <v>10</v>
      </c>
      <c r="B771">
        <f t="shared" si="18"/>
        <v>1934</v>
      </c>
      <c r="C771" s="77">
        <f t="shared" si="3"/>
        <v>1934.75</v>
      </c>
      <c r="D771" s="159">
        <f t="shared" si="356"/>
        <v>12723</v>
      </c>
      <c r="E771" s="162">
        <v>13.5</v>
      </c>
      <c r="F771" s="163">
        <v>4487.0014</v>
      </c>
      <c r="G771" s="163">
        <v>1126.9949</v>
      </c>
      <c r="H771" s="163">
        <v>2040.51044642</v>
      </c>
      <c r="I771" s="163">
        <v>4487.0014</v>
      </c>
      <c r="J771" s="163">
        <v>13.5</v>
      </c>
      <c r="K771" s="163">
        <v>13.5</v>
      </c>
      <c r="L771" s="163">
        <v>35.0</v>
      </c>
      <c r="M771" s="164">
        <v>10.92652315</v>
      </c>
      <c r="N771" s="19">
        <f t="shared" ref="N771:T771" si="772">F771/F770/$E771*$E770-1</f>
        <v>-0.02266885469</v>
      </c>
      <c r="O771" s="19">
        <f t="shared" si="772"/>
        <v>0.02538752713</v>
      </c>
      <c r="P771" s="19">
        <f t="shared" si="772"/>
        <v>0.007583703704</v>
      </c>
      <c r="Q771" s="19">
        <f t="shared" si="772"/>
        <v>-0.02266885469</v>
      </c>
      <c r="R771" s="19">
        <f t="shared" si="772"/>
        <v>0</v>
      </c>
      <c r="S771" s="19">
        <f t="shared" si="772"/>
        <v>0</v>
      </c>
      <c r="T771" s="19">
        <f t="shared" si="772"/>
        <v>0.007407407407</v>
      </c>
      <c r="U771" s="168">
        <v>0.0153</v>
      </c>
      <c r="V771" s="168">
        <v>-0.055</v>
      </c>
      <c r="W771" s="19">
        <f t="array" ref="W771">mmult(N771:T771,'Parameters &amp; Main Results'!$B$6:$B$12)-'Parameters &amp; Main Results'!$B$16/12+mmult(U771:V771,'Parameters &amp; Main Results'!$B$14:$B$15)</f>
        <v>-0.0106964259</v>
      </c>
      <c r="X771" s="77">
        <f t="shared" si="5"/>
        <v>1514.096121</v>
      </c>
      <c r="Y771" s="77">
        <f>X771/offset(X771,'Parameters &amp; Main Results'!$B$32,0)</f>
        <v>28.55460972</v>
      </c>
      <c r="Z771" s="77">
        <f>sumproduct(X771:offset(X771,'Parameters &amp; Main Results'!$B$32-1,0) , 'Cash Flow Assist'!$P$11:offset('Cash Flow Assist'!$P$11,'Parameters &amp; Main Results'!$B$32-1,0)  )/offset(X771,'Parameters &amp; Main Results'!$B$32,0)</f>
        <v>5590.708318</v>
      </c>
      <c r="AA771" s="77">
        <f>sumproduct(X771:offset(X771,'Parameters &amp; Main Results'!$B$32-1,0),'Parameters &amp; Main Results'!$B$36:offset('Parameters &amp; Main Results'!$B$36,'Parameters &amp; Main Results'!$B$32-1,0)   )/offset(X771,'Parameters &amp; Main Results'!$B$32,0)</f>
        <v>0.7717194777</v>
      </c>
      <c r="AB771" s="167">
        <f t="shared" si="6"/>
        <v>-0.5385515487</v>
      </c>
    </row>
    <row r="772">
      <c r="A772">
        <f t="shared" si="17"/>
        <v>11</v>
      </c>
      <c r="B772">
        <f t="shared" si="18"/>
        <v>1934</v>
      </c>
      <c r="C772" s="77">
        <f t="shared" si="3"/>
        <v>1934.833333</v>
      </c>
      <c r="D772" s="159">
        <f t="shared" si="356"/>
        <v>12753</v>
      </c>
      <c r="E772" s="162">
        <v>13.5</v>
      </c>
      <c r="F772" s="163">
        <v>4882.4533</v>
      </c>
      <c r="G772" s="163">
        <v>1129.8594</v>
      </c>
      <c r="H772" s="163">
        <v>2040.96956127</v>
      </c>
      <c r="I772" s="163">
        <v>4882.4533</v>
      </c>
      <c r="J772" s="163">
        <v>13.5</v>
      </c>
      <c r="K772" s="163">
        <v>13.5</v>
      </c>
      <c r="L772" s="163">
        <v>35.0</v>
      </c>
      <c r="M772" s="164">
        <v>11.88013011</v>
      </c>
      <c r="N772" s="19">
        <f t="shared" ref="N772:T772" si="773">F772/F771/$E772*$E771-1</f>
        <v>0.08813277839</v>
      </c>
      <c r="O772" s="19">
        <f t="shared" si="773"/>
        <v>0.00254171514</v>
      </c>
      <c r="P772" s="19">
        <f t="shared" si="773"/>
        <v>0.0002249999998</v>
      </c>
      <c r="Q772" s="19">
        <f t="shared" si="773"/>
        <v>0.08813277839</v>
      </c>
      <c r="R772" s="19">
        <f t="shared" si="773"/>
        <v>0</v>
      </c>
      <c r="S772" s="19">
        <f t="shared" si="773"/>
        <v>0</v>
      </c>
      <c r="T772" s="19">
        <f t="shared" si="773"/>
        <v>0</v>
      </c>
      <c r="U772" s="168">
        <v>0.0631</v>
      </c>
      <c r="V772" s="168">
        <v>-0.0197</v>
      </c>
      <c r="W772" s="19">
        <f t="array" ref="W772">mmult(N772:T772,'Parameters &amp; Main Results'!$B$6:$B$12)-'Parameters &amp; Main Results'!$B$16/12+mmult(U772:V772,'Parameters &amp; Main Results'!$B$14:$B$15)</f>
        <v>0.06669334591</v>
      </c>
      <c r="X772" s="77">
        <f t="shared" si="5"/>
        <v>1530.466644</v>
      </c>
      <c r="Y772" s="77">
        <f>X772/offset(X772,'Parameters &amp; Main Results'!$B$32,0)</f>
        <v>29.27706783</v>
      </c>
      <c r="Z772" s="77">
        <f>sumproduct(X772:offset(X772,'Parameters &amp; Main Results'!$B$32-1,0) , 'Cash Flow Assist'!$P$11:offset('Cash Flow Assist'!$P$11,'Parameters &amp; Main Results'!$B$32-1,0)  )/offset(X772,'Parameters &amp; Main Results'!$B$32,0)</f>
        <v>5642.895243</v>
      </c>
      <c r="AA772" s="77">
        <f>sumproduct(X772:offset(X772,'Parameters &amp; Main Results'!$B$32-1,0),'Parameters &amp; Main Results'!$B$36:offset('Parameters &amp; Main Results'!$B$36,'Parameters &amp; Main Results'!$B$32-1,0)   )/offset(X772,'Parameters &amp; Main Results'!$B$32,0)</f>
        <v>0.7802959157</v>
      </c>
      <c r="AB772" s="167">
        <f t="shared" si="6"/>
        <v>-0.4978828146</v>
      </c>
    </row>
    <row r="773">
      <c r="A773">
        <f t="shared" si="17"/>
        <v>12</v>
      </c>
      <c r="B773">
        <f t="shared" si="18"/>
        <v>1934</v>
      </c>
      <c r="C773" s="77">
        <f t="shared" si="3"/>
        <v>1934.916667</v>
      </c>
      <c r="D773" s="159">
        <f t="shared" si="356"/>
        <v>12784</v>
      </c>
      <c r="E773" s="162">
        <v>13.4</v>
      </c>
      <c r="F773" s="163">
        <v>4873.3516</v>
      </c>
      <c r="G773" s="163">
        <v>1138.4193</v>
      </c>
      <c r="H773" s="163">
        <v>2041.39476326</v>
      </c>
      <c r="I773" s="163">
        <v>4873.3516</v>
      </c>
      <c r="J773" s="163">
        <v>13.4</v>
      </c>
      <c r="K773" s="163">
        <v>13.4</v>
      </c>
      <c r="L773" s="163">
        <v>35.0</v>
      </c>
      <c r="M773" s="164">
        <v>11.93622866</v>
      </c>
      <c r="N773" s="19">
        <f t="shared" ref="N773:T773" si="774">F773/F772/$E773*$E772-1</f>
        <v>0.00558460959</v>
      </c>
      <c r="O773" s="19">
        <f t="shared" si="774"/>
        <v>0.01509529984</v>
      </c>
      <c r="P773" s="19">
        <f t="shared" si="774"/>
        <v>0.007672574626</v>
      </c>
      <c r="Q773" s="19">
        <f t="shared" si="774"/>
        <v>0.00558460959</v>
      </c>
      <c r="R773" s="19">
        <f t="shared" si="774"/>
        <v>0</v>
      </c>
      <c r="S773" s="19">
        <f t="shared" si="774"/>
        <v>0</v>
      </c>
      <c r="T773" s="19">
        <f t="shared" si="774"/>
        <v>0.007462686567</v>
      </c>
      <c r="U773" s="168">
        <v>0.0299</v>
      </c>
      <c r="V773" s="168">
        <v>-0.0311</v>
      </c>
      <c r="W773" s="19">
        <f t="array" ref="W773">mmult(N773:T773,'Parameters &amp; Main Results'!$B$6:$B$12)-'Parameters &amp; Main Results'!$B$16/12+mmult(U773:V773,'Parameters &amp; Main Results'!$B$14:$B$15)</f>
        <v>0.007920615485</v>
      </c>
      <c r="X773" s="77">
        <f t="shared" si="5"/>
        <v>1434.776592</v>
      </c>
      <c r="Y773" s="77">
        <f>X773/offset(X773,'Parameters &amp; Main Results'!$B$32,0)</f>
        <v>26.62009367</v>
      </c>
      <c r="Z773" s="77">
        <f>sumproduct(X773:offset(X773,'Parameters &amp; Main Results'!$B$32-1,0) , 'Cash Flow Assist'!$P$11:offset('Cash Flow Assist'!$P$11,'Parameters &amp; Main Results'!$B$32-1,0)  )/offset(X773,'Parameters &amp; Main Results'!$B$32,0)</f>
        <v>5445.550797</v>
      </c>
      <c r="AA773" s="77">
        <f>sumproduct(X773:offset(X773,'Parameters &amp; Main Results'!$B$32-1,0),'Parameters &amp; Main Results'!$B$36:offset('Parameters &amp; Main Results'!$B$36,'Parameters &amp; Main Results'!$B$32-1,0)   )/offset(X773,'Parameters &amp; Main Results'!$B$32,0)</f>
        <v>0.7542710842</v>
      </c>
      <c r="AB773" s="167">
        <f t="shared" si="6"/>
        <v>-0.4950786862</v>
      </c>
    </row>
    <row r="774">
      <c r="A774">
        <f t="shared" si="17"/>
        <v>1</v>
      </c>
      <c r="B774">
        <f t="shared" si="18"/>
        <v>1935</v>
      </c>
      <c r="C774" s="77">
        <f t="shared" si="3"/>
        <v>1935</v>
      </c>
      <c r="D774" s="159">
        <f t="shared" si="356"/>
        <v>12815</v>
      </c>
      <c r="E774" s="162">
        <v>13.6</v>
      </c>
      <c r="F774" s="163">
        <v>4689.241</v>
      </c>
      <c r="G774" s="163">
        <v>1156.6257</v>
      </c>
      <c r="H774" s="163">
        <v>2041.78603059</v>
      </c>
      <c r="I774" s="163">
        <v>4689.241</v>
      </c>
      <c r="J774" s="163">
        <v>13.6</v>
      </c>
      <c r="K774" s="163">
        <v>13.6</v>
      </c>
      <c r="L774" s="163">
        <v>35.0</v>
      </c>
      <c r="M774" s="164">
        <v>11.30447503</v>
      </c>
      <c r="N774" s="19">
        <f t="shared" ref="N774:T774" si="775">F774/F773/$E774*$E773-1</f>
        <v>-0.05192935935</v>
      </c>
      <c r="O774" s="19">
        <f t="shared" si="775"/>
        <v>0.00105163232</v>
      </c>
      <c r="P774" s="19">
        <f t="shared" si="775"/>
        <v>-0.01451703431</v>
      </c>
      <c r="Q774" s="19">
        <f t="shared" si="775"/>
        <v>-0.05192935935</v>
      </c>
      <c r="R774" s="19">
        <f t="shared" si="775"/>
        <v>0</v>
      </c>
      <c r="S774" s="19">
        <f t="shared" si="775"/>
        <v>0</v>
      </c>
      <c r="T774" s="19">
        <f t="shared" si="775"/>
        <v>-0.01470588235</v>
      </c>
      <c r="U774" s="168">
        <v>0.0103</v>
      </c>
      <c r="V774" s="168">
        <v>-0.0183</v>
      </c>
      <c r="W774" s="19">
        <f t="array" ref="W774">mmult(N774:T774,'Parameters &amp; Main Results'!$B$6:$B$12)-'Parameters &amp; Main Results'!$B$16/12+mmult(U774:V774,'Parameters &amp; Main Results'!$B$14:$B$15)</f>
        <v>-0.0387257781</v>
      </c>
      <c r="X774" s="77">
        <f t="shared" si="5"/>
        <v>1423.501583</v>
      </c>
      <c r="Y774" s="77">
        <f>X774/offset(X774,'Parameters &amp; Main Results'!$B$32,0)</f>
        <v>26.7204789</v>
      </c>
      <c r="Z774" s="77">
        <f>sumproduct(X774:offset(X774,'Parameters &amp; Main Results'!$B$32-1,0) , 'Cash Flow Assist'!$P$11:offset('Cash Flow Assist'!$P$11,'Parameters &amp; Main Results'!$B$32-1,0)  )/offset(X774,'Parameters &amp; Main Results'!$B$32,0)</f>
        <v>5483.46051</v>
      </c>
      <c r="AA774" s="77">
        <f>sumproduct(X774:offset(X774,'Parameters &amp; Main Results'!$B$32-1,0),'Parameters &amp; Main Results'!$B$36:offset('Parameters &amp; Main Results'!$B$36,'Parameters &amp; Main Results'!$B$32-1,0)   )/offset(X774,'Parameters &amp; Main Results'!$B$32,0)</f>
        <v>0.7607348164</v>
      </c>
      <c r="AB774" s="167">
        <f t="shared" si="6"/>
        <v>-0.5212989265</v>
      </c>
    </row>
    <row r="775">
      <c r="A775">
        <f t="shared" si="17"/>
        <v>2</v>
      </c>
      <c r="B775">
        <f t="shared" si="18"/>
        <v>1935</v>
      </c>
      <c r="C775" s="77">
        <f t="shared" si="3"/>
        <v>1935.083333</v>
      </c>
      <c r="D775" s="159">
        <f t="shared" si="356"/>
        <v>12843</v>
      </c>
      <c r="E775" s="162">
        <v>13.7</v>
      </c>
      <c r="F775" s="163">
        <v>4517.2505</v>
      </c>
      <c r="G775" s="163">
        <v>1165.2973</v>
      </c>
      <c r="H775" s="163">
        <v>2042.12632826</v>
      </c>
      <c r="I775" s="163">
        <v>4517.2505</v>
      </c>
      <c r="J775" s="163">
        <v>13.7</v>
      </c>
      <c r="K775" s="163">
        <v>13.7</v>
      </c>
      <c r="L775" s="163">
        <v>35.0</v>
      </c>
      <c r="M775" s="164">
        <v>10.79209601</v>
      </c>
      <c r="N775" s="19">
        <f t="shared" ref="N775:T775" si="776">F775/F774/$E775*$E774-1</f>
        <v>-0.04370923384</v>
      </c>
      <c r="O775" s="19">
        <f t="shared" si="776"/>
        <v>0.0001433309773</v>
      </c>
      <c r="P775" s="19">
        <f t="shared" si="776"/>
        <v>-0.007133819952</v>
      </c>
      <c r="Q775" s="19">
        <f t="shared" si="776"/>
        <v>-0.04370923384</v>
      </c>
      <c r="R775" s="19">
        <f t="shared" si="776"/>
        <v>0</v>
      </c>
      <c r="S775" s="19">
        <f t="shared" si="776"/>
        <v>0</v>
      </c>
      <c r="T775" s="19">
        <f t="shared" si="776"/>
        <v>-0.007299270073</v>
      </c>
      <c r="U775" s="168">
        <v>0.0056</v>
      </c>
      <c r="V775" s="168">
        <v>-0.0751</v>
      </c>
      <c r="W775" s="19">
        <f t="array" ref="W775">mmult(N775:T775,'Parameters &amp; Main Results'!$B$6:$B$12)-'Parameters &amp; Main Results'!$B$16/12+mmult(U775:V775,'Parameters &amp; Main Results'!$B$14:$B$15)</f>
        <v>-0.0327877593</v>
      </c>
      <c r="X775" s="77">
        <f t="shared" si="5"/>
        <v>1480.848598</v>
      </c>
      <c r="Y775" s="77">
        <f>X775/offset(X775,'Parameters &amp; Main Results'!$B$32,0)</f>
        <v>28.4334978</v>
      </c>
      <c r="Z775" s="77">
        <f>sumproduct(X775:offset(X775,'Parameters &amp; Main Results'!$B$32-1,0) , 'Cash Flow Assist'!$P$11:offset('Cash Flow Assist'!$P$11,'Parameters &amp; Main Results'!$B$32-1,0)  )/offset(X775,'Parameters &amp; Main Results'!$B$32,0)</f>
        <v>5582.724445</v>
      </c>
      <c r="AA775" s="77">
        <f>sumproduct(X775:offset(X775,'Parameters &amp; Main Results'!$B$32-1,0),'Parameters &amp; Main Results'!$B$36:offset('Parameters &amp; Main Results'!$B$36,'Parameters &amp; Main Results'!$B$32-1,0)   )/offset(X775,'Parameters &amp; Main Results'!$B$32,0)</f>
        <v>0.7758421902</v>
      </c>
      <c r="AB775" s="167">
        <f t="shared" si="6"/>
        <v>-0.5422225837</v>
      </c>
    </row>
    <row r="776">
      <c r="A776">
        <f t="shared" si="17"/>
        <v>3</v>
      </c>
      <c r="B776">
        <f t="shared" si="18"/>
        <v>1935</v>
      </c>
      <c r="C776" s="77">
        <f t="shared" si="3"/>
        <v>1935.166667</v>
      </c>
      <c r="D776" s="159">
        <f t="shared" si="356"/>
        <v>12874</v>
      </c>
      <c r="E776" s="162">
        <v>13.7</v>
      </c>
      <c r="F776" s="163">
        <v>4390.2031</v>
      </c>
      <c r="G776" s="163">
        <v>1167.9872</v>
      </c>
      <c r="H776" s="163">
        <v>2042.44966493</v>
      </c>
      <c r="I776" s="163">
        <v>4390.2031</v>
      </c>
      <c r="J776" s="163">
        <v>13.7</v>
      </c>
      <c r="K776" s="163">
        <v>13.7</v>
      </c>
      <c r="L776" s="163">
        <v>35.0</v>
      </c>
      <c r="M776" s="164">
        <v>10.55777028</v>
      </c>
      <c r="N776" s="19">
        <f t="shared" ref="N776:T776" si="777">F776/F775/$E776*$E775-1</f>
        <v>-0.02812494016</v>
      </c>
      <c r="O776" s="19">
        <f t="shared" si="777"/>
        <v>0.002308337967</v>
      </c>
      <c r="P776" s="19">
        <f t="shared" si="777"/>
        <v>0.000158333334</v>
      </c>
      <c r="Q776" s="19">
        <f t="shared" si="777"/>
        <v>-0.02812494016</v>
      </c>
      <c r="R776" s="19">
        <f t="shared" si="777"/>
        <v>0</v>
      </c>
      <c r="S776" s="19">
        <f t="shared" si="777"/>
        <v>0</v>
      </c>
      <c r="T776" s="19">
        <f t="shared" si="777"/>
        <v>0</v>
      </c>
      <c r="U776" s="168">
        <v>-0.0359</v>
      </c>
      <c r="V776" s="168">
        <v>-0.0507</v>
      </c>
      <c r="W776" s="19">
        <f t="array" ref="W776">mmult(N776:T776,'Parameters &amp; Main Results'!$B$6:$B$12)-'Parameters &amp; Main Results'!$B$16/12+mmult(U776:V776,'Parameters &amp; Main Results'!$B$14:$B$15)</f>
        <v>-0.02055828729</v>
      </c>
      <c r="X776" s="77">
        <f t="shared" si="5"/>
        <v>1531.048239</v>
      </c>
      <c r="Y776" s="77">
        <f>X776/offset(X776,'Parameters &amp; Main Results'!$B$32,0)</f>
        <v>30.42521222</v>
      </c>
      <c r="Z776" s="77">
        <f>sumproduct(X776:offset(X776,'Parameters &amp; Main Results'!$B$32-1,0) , 'Cash Flow Assist'!$P$11:offset('Cash Flow Assist'!$P$11,'Parameters &amp; Main Results'!$B$32-1,0)  )/offset(X776,'Parameters &amp; Main Results'!$B$32,0)</f>
        <v>5749.524395</v>
      </c>
      <c r="AA776" s="77">
        <f>sumproduct(X776:offset(X776,'Parameters &amp; Main Results'!$B$32-1,0),'Parameters &amp; Main Results'!$B$36:offset('Parameters &amp; Main Results'!$B$36,'Parameters &amp; Main Results'!$B$32-1,0)   )/offset(X776,'Parameters &amp; Main Results'!$B$32,0)</f>
        <v>0.8003638393</v>
      </c>
      <c r="AB776" s="167">
        <f t="shared" si="6"/>
        <v>-0.5550975461</v>
      </c>
    </row>
    <row r="777">
      <c r="A777">
        <f t="shared" si="17"/>
        <v>4</v>
      </c>
      <c r="B777">
        <f t="shared" si="18"/>
        <v>1935</v>
      </c>
      <c r="C777" s="77">
        <f t="shared" si="3"/>
        <v>1935.25</v>
      </c>
      <c r="D777" s="159">
        <f t="shared" si="356"/>
        <v>12904</v>
      </c>
      <c r="E777" s="162">
        <v>13.8</v>
      </c>
      <c r="F777" s="163">
        <v>4831.8811</v>
      </c>
      <c r="G777" s="163">
        <v>1174.6838</v>
      </c>
      <c r="H777" s="163">
        <v>2042.70497114</v>
      </c>
      <c r="I777" s="163">
        <v>4831.8811</v>
      </c>
      <c r="J777" s="163">
        <v>13.8</v>
      </c>
      <c r="K777" s="163">
        <v>13.8</v>
      </c>
      <c r="L777" s="163">
        <v>35.0</v>
      </c>
      <c r="M777" s="164">
        <v>11.40159177</v>
      </c>
      <c r="N777" s="19">
        <f t="shared" ref="N777:T777" si="778">F777/F776/$E777*$E776-1</f>
        <v>0.09262996713</v>
      </c>
      <c r="O777" s="19">
        <f t="shared" si="778"/>
        <v>-0.001554470331</v>
      </c>
      <c r="P777" s="19">
        <f t="shared" si="778"/>
        <v>-0.007122282608</v>
      </c>
      <c r="Q777" s="19">
        <f t="shared" si="778"/>
        <v>0.09262996713</v>
      </c>
      <c r="R777" s="19">
        <f t="shared" si="778"/>
        <v>0</v>
      </c>
      <c r="S777" s="19">
        <f t="shared" si="778"/>
        <v>0</v>
      </c>
      <c r="T777" s="19">
        <f t="shared" si="778"/>
        <v>-0.007246376812</v>
      </c>
      <c r="U777" s="168">
        <v>-0.0147</v>
      </c>
      <c r="V777" s="168">
        <v>0.0432</v>
      </c>
      <c r="W777" s="19">
        <f t="array" ref="W777">mmult(N777:T777,'Parameters &amp; Main Results'!$B$6:$B$12)-'Parameters &amp; Main Results'!$B$16/12+mmult(U777:V777,'Parameters &amp; Main Results'!$B$14:$B$15)</f>
        <v>0.0690421911</v>
      </c>
      <c r="X777" s="77">
        <f t="shared" si="5"/>
        <v>1563.184638</v>
      </c>
      <c r="Y777" s="77">
        <f>X777/offset(X777,'Parameters &amp; Main Results'!$B$32,0)</f>
        <v>31.7448432</v>
      </c>
      <c r="Z777" s="77">
        <f>sumproduct(X777:offset(X777,'Parameters &amp; Main Results'!$B$32-1,0) , 'Cash Flow Assist'!$P$11:offset('Cash Flow Assist'!$P$11,'Parameters &amp; Main Results'!$B$32-1,0)  )/offset(X777,'Parameters &amp; Main Results'!$B$32,0)</f>
        <v>5845.500813</v>
      </c>
      <c r="AA777" s="77">
        <f>sumproduct(X777:offset(X777,'Parameters &amp; Main Results'!$B$32-1,0),'Parameters &amp; Main Results'!$B$36:offset('Parameters &amp; Main Results'!$B$36,'Parameters &amp; Main Results'!$B$32-1,0)   )/offset(X777,'Parameters &amp; Main Results'!$B$32,0)</f>
        <v>0.8152021324</v>
      </c>
      <c r="AB777" s="167">
        <f t="shared" si="6"/>
        <v>-0.5138862465</v>
      </c>
    </row>
    <row r="778">
      <c r="A778">
        <f t="shared" si="17"/>
        <v>5</v>
      </c>
      <c r="B778">
        <f t="shared" si="18"/>
        <v>1935</v>
      </c>
      <c r="C778" s="77">
        <f t="shared" si="3"/>
        <v>1935.333333</v>
      </c>
      <c r="D778" s="159">
        <f t="shared" si="356"/>
        <v>12935</v>
      </c>
      <c r="E778" s="162">
        <v>13.8</v>
      </c>
      <c r="F778" s="163">
        <v>5005.5861</v>
      </c>
      <c r="G778" s="163">
        <v>1178.3611</v>
      </c>
      <c r="H778" s="163">
        <v>2042.96030926</v>
      </c>
      <c r="I778" s="163">
        <v>5005.5861</v>
      </c>
      <c r="J778" s="163">
        <v>13.8</v>
      </c>
      <c r="K778" s="163">
        <v>13.8</v>
      </c>
      <c r="L778" s="163">
        <v>35.0</v>
      </c>
      <c r="M778" s="164">
        <v>11.78200627</v>
      </c>
      <c r="N778" s="19">
        <f t="shared" ref="N778:T778" si="779">F778/F777/$E778*$E777-1</f>
        <v>0.03594976706</v>
      </c>
      <c r="O778" s="19">
        <f t="shared" si="779"/>
        <v>0.003130459448</v>
      </c>
      <c r="P778" s="19">
        <f t="shared" si="779"/>
        <v>0.0001249999993</v>
      </c>
      <c r="Q778" s="19">
        <f t="shared" si="779"/>
        <v>0.03594976706</v>
      </c>
      <c r="R778" s="19">
        <f t="shared" si="779"/>
        <v>0</v>
      </c>
      <c r="S778" s="19">
        <f t="shared" si="779"/>
        <v>0</v>
      </c>
      <c r="T778" s="19">
        <f t="shared" si="779"/>
        <v>0</v>
      </c>
      <c r="U778" s="168">
        <v>-0.0325</v>
      </c>
      <c r="V778" s="168">
        <v>0.0248</v>
      </c>
      <c r="W778" s="19">
        <f t="array" ref="W778">mmult(N778:T778,'Parameters &amp; Main Results'!$B$6:$B$12)-'Parameters &amp; Main Results'!$B$16/12+mmult(U778:V778,'Parameters &amp; Main Results'!$B$14:$B$15)</f>
        <v>0.02770327349</v>
      </c>
      <c r="X778" s="77">
        <f t="shared" si="5"/>
        <v>1462.229134</v>
      </c>
      <c r="Y778" s="77">
        <f>X778/offset(X778,'Parameters &amp; Main Results'!$B$32,0)</f>
        <v>30.32917037</v>
      </c>
      <c r="Z778" s="77">
        <f>sumproduct(X778:offset(X778,'Parameters &amp; Main Results'!$B$32-1,0) , 'Cash Flow Assist'!$P$11:offset('Cash Flow Assist'!$P$11,'Parameters &amp; Main Results'!$B$32-1,0)  )/offset(X778,'Parameters &amp; Main Results'!$B$32,0)</f>
        <v>5939.004895</v>
      </c>
      <c r="AA778" s="77">
        <f>sumproduct(X778:offset(X778,'Parameters &amp; Main Results'!$B$32-1,0),'Parameters &amp; Main Results'!$B$36:offset('Parameters &amp; Main Results'!$B$36,'Parameters &amp; Main Results'!$B$32-1,0)   )/offset(X778,'Parameters &amp; Main Results'!$B$32,0)</f>
        <v>0.8298951935</v>
      </c>
      <c r="AB778" s="167">
        <f t="shared" si="6"/>
        <v>-0.4964105703</v>
      </c>
    </row>
    <row r="779">
      <c r="A779">
        <f t="shared" si="17"/>
        <v>6</v>
      </c>
      <c r="B779">
        <f t="shared" si="18"/>
        <v>1935</v>
      </c>
      <c r="C779" s="77">
        <f t="shared" si="3"/>
        <v>1935.416667</v>
      </c>
      <c r="D779" s="159">
        <f t="shared" si="356"/>
        <v>12965</v>
      </c>
      <c r="E779" s="162">
        <v>13.7</v>
      </c>
      <c r="F779" s="163">
        <v>5359.6785</v>
      </c>
      <c r="G779" s="163">
        <v>1182.0401</v>
      </c>
      <c r="H779" s="163">
        <v>2043.2156793</v>
      </c>
      <c r="I779" s="163">
        <v>5359.6785</v>
      </c>
      <c r="J779" s="163">
        <v>13.7</v>
      </c>
      <c r="K779" s="163">
        <v>13.7</v>
      </c>
      <c r="L779" s="163">
        <v>35.0</v>
      </c>
      <c r="M779" s="164">
        <v>12.73777259</v>
      </c>
      <c r="N779" s="19">
        <f t="shared" ref="N779:T779" si="780">F779/F778/$E779*$E778-1</f>
        <v>0.07855506489</v>
      </c>
      <c r="O779" s="19">
        <f t="shared" si="780"/>
        <v>0.0104441923</v>
      </c>
      <c r="P779" s="19">
        <f t="shared" si="780"/>
        <v>0.007425182482</v>
      </c>
      <c r="Q779" s="19">
        <f t="shared" si="780"/>
        <v>0.07855506489</v>
      </c>
      <c r="R779" s="19">
        <f t="shared" si="780"/>
        <v>0</v>
      </c>
      <c r="S779" s="19">
        <f t="shared" si="780"/>
        <v>0</v>
      </c>
      <c r="T779" s="19">
        <f t="shared" si="780"/>
        <v>0.007299270073</v>
      </c>
      <c r="U779" s="168">
        <v>-0.024</v>
      </c>
      <c r="V779" s="168">
        <v>-0.0188</v>
      </c>
      <c r="W779" s="19">
        <f t="array" ref="W779">mmult(N779:T779,'Parameters &amp; Main Results'!$B$6:$B$12)-'Parameters &amp; Main Results'!$B$16/12+mmult(U779:V779,'Parameters &amp; Main Results'!$B$14:$B$15)</f>
        <v>0.06148568007</v>
      </c>
      <c r="X779" s="77">
        <f t="shared" si="5"/>
        <v>1422.812568</v>
      </c>
      <c r="Y779" s="77">
        <f>X779/offset(X779,'Parameters &amp; Main Results'!$B$32,0)</f>
        <v>30.81903148</v>
      </c>
      <c r="Z779" s="77">
        <f>sumproduct(X779:offset(X779,'Parameters &amp; Main Results'!$B$32-1,0) , 'Cash Flow Assist'!$P$11:offset('Cash Flow Assist'!$P$11,'Parameters &amp; Main Results'!$B$32-1,0)  )/offset(X779,'Parameters &amp; Main Results'!$B$32,0)</f>
        <v>6171.487398</v>
      </c>
      <c r="AA779" s="77">
        <f>sumproduct(X779:offset(X779,'Parameters &amp; Main Results'!$B$32-1,0),'Parameters &amp; Main Results'!$B$36:offset('Parameters &amp; Main Results'!$B$36,'Parameters &amp; Main Results'!$B$32-1,0)   )/offset(X779,'Parameters &amp; Main Results'!$B$32,0)</f>
        <v>0.8637088939</v>
      </c>
      <c r="AB779" s="167">
        <f t="shared" si="6"/>
        <v>-0.4568510699</v>
      </c>
    </row>
    <row r="780">
      <c r="A780">
        <f t="shared" si="17"/>
        <v>7</v>
      </c>
      <c r="B780">
        <f t="shared" si="18"/>
        <v>1935</v>
      </c>
      <c r="C780" s="77">
        <f t="shared" si="3"/>
        <v>1935.5</v>
      </c>
      <c r="D780" s="159">
        <f t="shared" si="356"/>
        <v>12996</v>
      </c>
      <c r="E780" s="162">
        <v>13.7</v>
      </c>
      <c r="F780" s="163">
        <v>5825.843</v>
      </c>
      <c r="G780" s="163">
        <v>1186.7333</v>
      </c>
      <c r="H780" s="163">
        <v>2043.47108126</v>
      </c>
      <c r="I780" s="163">
        <v>5825.843</v>
      </c>
      <c r="J780" s="163">
        <v>13.7</v>
      </c>
      <c r="K780" s="163">
        <v>13.7</v>
      </c>
      <c r="L780" s="163">
        <v>35.0</v>
      </c>
      <c r="M780" s="164">
        <v>13.73902488</v>
      </c>
      <c r="N780" s="19">
        <f t="shared" ref="N780:T780" si="781">F780/F779/$E780*$E779-1</f>
        <v>0.08697620576</v>
      </c>
      <c r="O780" s="19">
        <f t="shared" si="781"/>
        <v>0.003970423677</v>
      </c>
      <c r="P780" s="19">
        <f t="shared" si="781"/>
        <v>0.000125</v>
      </c>
      <c r="Q780" s="19">
        <f t="shared" si="781"/>
        <v>0.08697620576</v>
      </c>
      <c r="R780" s="19">
        <f t="shared" si="781"/>
        <v>0</v>
      </c>
      <c r="S780" s="19">
        <f t="shared" si="781"/>
        <v>0</v>
      </c>
      <c r="T780" s="19">
        <f t="shared" si="781"/>
        <v>0</v>
      </c>
      <c r="U780" s="168">
        <v>0.0165</v>
      </c>
      <c r="V780" s="168">
        <v>0.0664</v>
      </c>
      <c r="W780" s="19">
        <f t="array" ref="W780">mmult(N780:T780,'Parameters &amp; Main Results'!$B$6:$B$12)-'Parameters &amp; Main Results'!$B$16/12+mmult(U780:V780,'Parameters &amp; Main Results'!$B$14:$B$15)</f>
        <v>0.06618309357</v>
      </c>
      <c r="X780" s="77">
        <f t="shared" si="5"/>
        <v>1340.397327</v>
      </c>
      <c r="Y780" s="77">
        <f>X780/offset(X780,'Parameters &amp; Main Results'!$B$32,0)</f>
        <v>29.56646688</v>
      </c>
      <c r="Z780" s="77">
        <f>sumproduct(X780:offset(X780,'Parameters &amp; Main Results'!$B$32-1,0) , 'Cash Flow Assist'!$P$11:offset('Cash Flow Assist'!$P$11,'Parameters &amp; Main Results'!$B$32-1,0)  )/offset(X780,'Parameters &amp; Main Results'!$B$32,0)</f>
        <v>6254.33221</v>
      </c>
      <c r="AA780" s="77">
        <f>sumproduct(X780:offset(X780,'Parameters &amp; Main Results'!$B$32-1,0),'Parameters &amp; Main Results'!$B$36:offset('Parameters &amp; Main Results'!$B$36,'Parameters &amp; Main Results'!$B$32-1,0)   )/offset(X780,'Parameters &amp; Main Results'!$B$32,0)</f>
        <v>0.8766004154</v>
      </c>
      <c r="AB780" s="167">
        <f t="shared" si="6"/>
        <v>-0.4096100368</v>
      </c>
    </row>
    <row r="781">
      <c r="A781">
        <f t="shared" si="17"/>
        <v>8</v>
      </c>
      <c r="B781">
        <f t="shared" si="18"/>
        <v>1935</v>
      </c>
      <c r="C781" s="77">
        <f t="shared" si="3"/>
        <v>1935.583333</v>
      </c>
      <c r="D781" s="159">
        <f t="shared" si="356"/>
        <v>13027</v>
      </c>
      <c r="E781" s="162">
        <v>13.7</v>
      </c>
      <c r="F781" s="163">
        <v>5970.9243</v>
      </c>
      <c r="G781" s="163">
        <v>1174.2778</v>
      </c>
      <c r="H781" s="163">
        <v>2043.72651514</v>
      </c>
      <c r="I781" s="163">
        <v>5970.9243</v>
      </c>
      <c r="J781" s="163">
        <v>13.7</v>
      </c>
      <c r="K781" s="163">
        <v>13.7</v>
      </c>
      <c r="L781" s="163">
        <v>35.0</v>
      </c>
      <c r="M781" s="164">
        <v>14.04600665</v>
      </c>
      <c r="N781" s="19">
        <f t="shared" ref="N781:T781" si="782">F781/F780/$E781*$E780-1</f>
        <v>0.02490305695</v>
      </c>
      <c r="O781" s="19">
        <f t="shared" si="782"/>
        <v>-0.01049561852</v>
      </c>
      <c r="P781" s="19">
        <f t="shared" si="782"/>
        <v>0.0001249999975</v>
      </c>
      <c r="Q781" s="19">
        <f t="shared" si="782"/>
        <v>0.02490305695</v>
      </c>
      <c r="R781" s="19">
        <f t="shared" si="782"/>
        <v>0</v>
      </c>
      <c r="S781" s="19">
        <f t="shared" si="782"/>
        <v>0</v>
      </c>
      <c r="T781" s="19">
        <f t="shared" si="782"/>
        <v>0</v>
      </c>
      <c r="U781" s="168">
        <v>0.0611</v>
      </c>
      <c r="V781" s="168">
        <v>0.059</v>
      </c>
      <c r="W781" s="19">
        <f t="array" ref="W781">mmult(N781:T781,'Parameters &amp; Main Results'!$B$6:$B$12)-'Parameters &amp; Main Results'!$B$16/12+mmult(U781:V781,'Parameters &amp; Main Results'!$B$14:$B$15)</f>
        <v>0.01601172141</v>
      </c>
      <c r="X781" s="77">
        <f t="shared" si="5"/>
        <v>1257.192442</v>
      </c>
      <c r="Y781" s="77">
        <f>X781/offset(X781,'Parameters &amp; Main Results'!$B$32,0)</f>
        <v>28.29723919</v>
      </c>
      <c r="Z781" s="77">
        <f>sumproduct(X781:offset(X781,'Parameters &amp; Main Results'!$B$32-1,0) , 'Cash Flow Assist'!$P$11:offset('Cash Flow Assist'!$P$11,'Parameters &amp; Main Results'!$B$32-1,0)  )/offset(X781,'Parameters &amp; Main Results'!$B$32,0)</f>
        <v>6352.858795</v>
      </c>
      <c r="AA781" s="77">
        <f>sumproduct(X781:offset(X781,'Parameters &amp; Main Results'!$B$32-1,0),'Parameters &amp; Main Results'!$B$36:offset('Parameters &amp; Main Results'!$B$36,'Parameters &amp; Main Results'!$B$32-1,0)   )/offset(X781,'Parameters &amp; Main Results'!$B$32,0)</f>
        <v>0.8914839389</v>
      </c>
      <c r="AB781" s="167">
        <f t="shared" si="6"/>
        <v>-0.394907522</v>
      </c>
    </row>
    <row r="782">
      <c r="A782">
        <f t="shared" si="17"/>
        <v>9</v>
      </c>
      <c r="B782">
        <f t="shared" si="18"/>
        <v>1935</v>
      </c>
      <c r="C782" s="77">
        <f t="shared" si="3"/>
        <v>1935.666667</v>
      </c>
      <c r="D782" s="159">
        <f t="shared" si="356"/>
        <v>13057</v>
      </c>
      <c r="E782" s="162">
        <v>13.7</v>
      </c>
      <c r="F782" s="163">
        <v>6129.7592</v>
      </c>
      <c r="G782" s="163">
        <v>1174.0533</v>
      </c>
      <c r="H782" s="163">
        <v>2043.99901201</v>
      </c>
      <c r="I782" s="163">
        <v>6129.7592</v>
      </c>
      <c r="J782" s="163">
        <v>13.7</v>
      </c>
      <c r="K782" s="163">
        <v>13.7</v>
      </c>
      <c r="L782" s="163">
        <v>35.0</v>
      </c>
      <c r="M782" s="164">
        <v>14.39020295</v>
      </c>
      <c r="N782" s="19">
        <f t="shared" ref="N782:T782" si="783">F782/F781/$E782*$E781-1</f>
        <v>0.02660139235</v>
      </c>
      <c r="O782" s="19">
        <f t="shared" si="783"/>
        <v>-0.0001911813372</v>
      </c>
      <c r="P782" s="19">
        <f t="shared" si="783"/>
        <v>0.000133333334</v>
      </c>
      <c r="Q782" s="19">
        <f t="shared" si="783"/>
        <v>0.02660139235</v>
      </c>
      <c r="R782" s="19">
        <f t="shared" si="783"/>
        <v>0</v>
      </c>
      <c r="S782" s="19">
        <f t="shared" si="783"/>
        <v>0</v>
      </c>
      <c r="T782" s="19">
        <f t="shared" si="783"/>
        <v>0</v>
      </c>
      <c r="U782" s="168">
        <v>0.0163</v>
      </c>
      <c r="V782" s="168">
        <v>-0.0401</v>
      </c>
      <c r="W782" s="19">
        <f t="array" ref="W782">mmult(N782:T782,'Parameters &amp; Main Results'!$B$6:$B$12)-'Parameters &amp; Main Results'!$B$16/12+mmult(U782:V782,'Parameters &amp; Main Results'!$B$14:$B$15)</f>
        <v>0.01986158226</v>
      </c>
      <c r="X782" s="77">
        <f t="shared" si="5"/>
        <v>1237.379861</v>
      </c>
      <c r="Y782" s="77">
        <f>X782/offset(X782,'Parameters &amp; Main Results'!$B$32,0)</f>
        <v>27.9725551</v>
      </c>
      <c r="Z782" s="77">
        <f>sumproduct(X782:offset(X782,'Parameters &amp; Main Results'!$B$32-1,0) , 'Cash Flow Assist'!$P$11:offset('Cash Flow Assist'!$P$11,'Parameters &amp; Main Results'!$B$32-1,0)  )/offset(X782,'Parameters &amp; Main Results'!$B$32,0)</f>
        <v>6353.102712</v>
      </c>
      <c r="AA782" s="77">
        <f>sumproduct(X782:offset(X782,'Parameters &amp; Main Results'!$B$32-1,0),'Parameters &amp; Main Results'!$B$36:offset('Parameters &amp; Main Results'!$B$36,'Parameters &amp; Main Results'!$B$32-1,0)   )/offset(X782,'Parameters &amp; Main Results'!$B$32,0)</f>
        <v>0.8923071983</v>
      </c>
      <c r="AB782" s="167">
        <f t="shared" si="6"/>
        <v>-0.3788112195</v>
      </c>
    </row>
    <row r="783">
      <c r="A783">
        <f t="shared" si="17"/>
        <v>10</v>
      </c>
      <c r="B783">
        <f t="shared" si="18"/>
        <v>1935</v>
      </c>
      <c r="C783" s="77">
        <f t="shared" si="3"/>
        <v>1935.75</v>
      </c>
      <c r="D783" s="159">
        <f t="shared" si="356"/>
        <v>13088</v>
      </c>
      <c r="E783" s="162">
        <v>13.7</v>
      </c>
      <c r="F783" s="163">
        <v>6616.8709</v>
      </c>
      <c r="G783" s="163">
        <v>1180.8777</v>
      </c>
      <c r="H783" s="163">
        <v>2044.33967851</v>
      </c>
      <c r="I783" s="163">
        <v>6616.8709</v>
      </c>
      <c r="J783" s="163">
        <v>13.7</v>
      </c>
      <c r="K783" s="163">
        <v>13.7</v>
      </c>
      <c r="L783" s="163">
        <v>35.0</v>
      </c>
      <c r="M783" s="164">
        <v>15.50846321</v>
      </c>
      <c r="N783" s="19">
        <f t="shared" ref="N783:T783" si="784">F783/F782/$E783*$E782-1</f>
        <v>0.07946669422</v>
      </c>
      <c r="O783" s="19">
        <f t="shared" si="784"/>
        <v>0.005812683291</v>
      </c>
      <c r="P783" s="19">
        <f t="shared" si="784"/>
        <v>0.0001666666657</v>
      </c>
      <c r="Q783" s="19">
        <f t="shared" si="784"/>
        <v>0.07946669422</v>
      </c>
      <c r="R783" s="19">
        <f t="shared" si="784"/>
        <v>0</v>
      </c>
      <c r="S783" s="19">
        <f t="shared" si="784"/>
        <v>0</v>
      </c>
      <c r="T783" s="19">
        <f t="shared" si="784"/>
        <v>0</v>
      </c>
      <c r="U783" s="168">
        <v>0.028</v>
      </c>
      <c r="V783" s="168">
        <v>-0.0244</v>
      </c>
      <c r="W783" s="19">
        <f t="array" ref="W783">mmult(N783:T783,'Parameters &amp; Main Results'!$B$6:$B$12)-'Parameters &amp; Main Results'!$B$16/12+mmult(U783:V783,'Parameters &amp; Main Results'!$B$14:$B$15)</f>
        <v>0.06101152482</v>
      </c>
      <c r="X783" s="77">
        <f t="shared" si="5"/>
        <v>1213.282157</v>
      </c>
      <c r="Y783" s="77">
        <f>X783/offset(X783,'Parameters &amp; Main Results'!$B$32,0)</f>
        <v>28.25136279</v>
      </c>
      <c r="Z783" s="77">
        <f>sumproduct(X783:offset(X783,'Parameters &amp; Main Results'!$B$32-1,0) , 'Cash Flow Assist'!$P$11:offset('Cash Flow Assist'!$P$11,'Parameters &amp; Main Results'!$B$32-1,0)  )/offset(X783,'Parameters &amp; Main Results'!$B$32,0)</f>
        <v>6516.083182</v>
      </c>
      <c r="AA783" s="77">
        <f>sumproduct(X783:offset(X783,'Parameters &amp; Main Results'!$B$32-1,0),'Parameters &amp; Main Results'!$B$36:offset('Parameters &amp; Main Results'!$B$36,'Parameters &amp; Main Results'!$B$32-1,0)   )/offset(X783,'Parameters &amp; Main Results'!$B$32,0)</f>
        <v>0.9159470948</v>
      </c>
      <c r="AB783" s="167">
        <f t="shared" si="6"/>
        <v>-0.3294474007</v>
      </c>
    </row>
    <row r="784">
      <c r="A784">
        <f t="shared" si="17"/>
        <v>11</v>
      </c>
      <c r="B784">
        <f t="shared" si="18"/>
        <v>1935</v>
      </c>
      <c r="C784" s="77">
        <f t="shared" si="3"/>
        <v>1935.833333</v>
      </c>
      <c r="D784" s="159">
        <f t="shared" si="356"/>
        <v>13118</v>
      </c>
      <c r="E784" s="162">
        <v>13.8</v>
      </c>
      <c r="F784" s="163">
        <v>6891.6415</v>
      </c>
      <c r="G784" s="163">
        <v>1182.6546</v>
      </c>
      <c r="H784" s="163">
        <v>2044.68040179</v>
      </c>
      <c r="I784" s="163">
        <v>6891.6415</v>
      </c>
      <c r="J784" s="163">
        <v>13.8</v>
      </c>
      <c r="K784" s="163">
        <v>13.8</v>
      </c>
      <c r="L784" s="163">
        <v>35.0</v>
      </c>
      <c r="M784" s="164">
        <v>16.0146941</v>
      </c>
      <c r="N784" s="19">
        <f t="shared" ref="N784:T784" si="785">F784/F783/$E784*$E783-1</f>
        <v>0.03397847294</v>
      </c>
      <c r="O784" s="19">
        <f t="shared" si="785"/>
        <v>-0.005752552419</v>
      </c>
      <c r="P784" s="19">
        <f t="shared" si="785"/>
        <v>-0.007080917874</v>
      </c>
      <c r="Q784" s="19">
        <f t="shared" si="785"/>
        <v>0.03397847294</v>
      </c>
      <c r="R784" s="19">
        <f t="shared" si="785"/>
        <v>0</v>
      </c>
      <c r="S784" s="19">
        <f t="shared" si="785"/>
        <v>0</v>
      </c>
      <c r="T784" s="19">
        <f t="shared" si="785"/>
        <v>-0.007246376812</v>
      </c>
      <c r="U784" s="168">
        <v>0.0416</v>
      </c>
      <c r="V784" s="168">
        <v>0.1173</v>
      </c>
      <c r="W784" s="19">
        <f t="array" ref="W784">mmult(N784:T784,'Parameters &amp; Main Results'!$B$6:$B$12)-'Parameters &amp; Main Results'!$B$16/12+mmult(U784:V784,'Parameters &amp; Main Results'!$B$14:$B$15)</f>
        <v>0.02400404994</v>
      </c>
      <c r="X784" s="77">
        <f t="shared" si="5"/>
        <v>1143.514589</v>
      </c>
      <c r="Y784" s="77">
        <f>X784/offset(X784,'Parameters &amp; Main Results'!$B$32,0)</f>
        <v>26.67947629</v>
      </c>
      <c r="Z784" s="77">
        <f>sumproduct(X784:offset(X784,'Parameters &amp; Main Results'!$B$32-1,0) , 'Cash Flow Assist'!$P$11:offset('Cash Flow Assist'!$P$11,'Parameters &amp; Main Results'!$B$32-1,0)  )/offset(X784,'Parameters &amp; Main Results'!$B$32,0)</f>
        <v>6501.663934</v>
      </c>
      <c r="AA784" s="77">
        <f>sumproduct(X784:offset(X784,'Parameters &amp; Main Results'!$B$32-1,0),'Parameters &amp; Main Results'!$B$36:offset('Parameters &amp; Main Results'!$B$36,'Parameters &amp; Main Results'!$B$32-1,0)   )/offset(X784,'Parameters &amp; Main Results'!$B$32,0)</f>
        <v>0.9142944105</v>
      </c>
      <c r="AB784" s="167">
        <f t="shared" si="6"/>
        <v>-0.3066630473</v>
      </c>
    </row>
    <row r="785">
      <c r="A785">
        <f t="shared" si="17"/>
        <v>12</v>
      </c>
      <c r="B785">
        <f t="shared" si="18"/>
        <v>1935</v>
      </c>
      <c r="C785" s="77">
        <f t="shared" si="3"/>
        <v>1935.916667</v>
      </c>
      <c r="D785" s="159">
        <f t="shared" si="356"/>
        <v>13149</v>
      </c>
      <c r="E785" s="162">
        <v>13.8</v>
      </c>
      <c r="F785" s="163">
        <v>7173.9668</v>
      </c>
      <c r="G785" s="163">
        <v>1187.4753</v>
      </c>
      <c r="H785" s="163">
        <v>2044.95302585</v>
      </c>
      <c r="I785" s="163">
        <v>7173.9668</v>
      </c>
      <c r="J785" s="163">
        <v>13.8</v>
      </c>
      <c r="K785" s="163">
        <v>13.8</v>
      </c>
      <c r="L785" s="163">
        <v>35.0</v>
      </c>
      <c r="M785" s="164">
        <v>16.65276683</v>
      </c>
      <c r="N785" s="19">
        <f t="shared" ref="N785:T785" si="786">F785/F784/$E785*$E784-1</f>
        <v>0.04096633581</v>
      </c>
      <c r="O785" s="19">
        <f t="shared" si="786"/>
        <v>0.004076168985</v>
      </c>
      <c r="P785" s="19">
        <f t="shared" si="786"/>
        <v>0.0001333333365</v>
      </c>
      <c r="Q785" s="19">
        <f t="shared" si="786"/>
        <v>0.04096633581</v>
      </c>
      <c r="R785" s="19">
        <f t="shared" si="786"/>
        <v>0</v>
      </c>
      <c r="S785" s="19">
        <f t="shared" si="786"/>
        <v>0</v>
      </c>
      <c r="T785" s="19">
        <f t="shared" si="786"/>
        <v>0</v>
      </c>
      <c r="U785" s="168">
        <v>0.004</v>
      </c>
      <c r="V785" s="168">
        <v>0.0106</v>
      </c>
      <c r="W785" s="19">
        <f t="array" ref="W785">mmult(N785:T785,'Parameters &amp; Main Results'!$B$6:$B$12)-'Parameters &amp; Main Results'!$B$16/12+mmult(U785:V785,'Parameters &amp; Main Results'!$B$14:$B$15)</f>
        <v>0.03170212744</v>
      </c>
      <c r="X785" s="77">
        <f t="shared" si="5"/>
        <v>1116.709049</v>
      </c>
      <c r="Y785" s="77">
        <f>X785/offset(X785,'Parameters &amp; Main Results'!$B$32,0)</f>
        <v>27.0398568</v>
      </c>
      <c r="Z785" s="77">
        <f>sumproduct(X785:offset(X785,'Parameters &amp; Main Results'!$B$32-1,0) , 'Cash Flow Assist'!$P$11:offset('Cash Flow Assist'!$P$11,'Parameters &amp; Main Results'!$B$32-1,0)  )/offset(X785,'Parameters &amp; Main Results'!$B$32,0)</f>
        <v>6721.010271</v>
      </c>
      <c r="AA785" s="77">
        <f>sumproduct(X785:offset(X785,'Parameters &amp; Main Results'!$B$32-1,0),'Parameters &amp; Main Results'!$B$36:offset('Parameters &amp; Main Results'!$B$36,'Parameters &amp; Main Results'!$B$32-1,0)   )/offset(X785,'Parameters &amp; Main Results'!$B$32,0)</f>
        <v>0.9451559114</v>
      </c>
      <c r="AB785" s="167">
        <f t="shared" si="6"/>
        <v>-0.2782595729</v>
      </c>
    </row>
    <row r="786">
      <c r="A786">
        <f t="shared" si="17"/>
        <v>1</v>
      </c>
      <c r="B786">
        <f t="shared" si="18"/>
        <v>1936</v>
      </c>
      <c r="C786" s="77">
        <f t="shared" si="3"/>
        <v>1936</v>
      </c>
      <c r="D786" s="159">
        <f t="shared" si="356"/>
        <v>13180</v>
      </c>
      <c r="E786" s="162">
        <v>13.8</v>
      </c>
      <c r="F786" s="163">
        <v>7666.8377</v>
      </c>
      <c r="G786" s="163">
        <v>1192.2962</v>
      </c>
      <c r="H786" s="163">
        <v>2045.20864498</v>
      </c>
      <c r="I786" s="163">
        <v>7666.8377</v>
      </c>
      <c r="J786" s="163">
        <v>13.8</v>
      </c>
      <c r="K786" s="163">
        <v>13.8</v>
      </c>
      <c r="L786" s="163">
        <v>35.0</v>
      </c>
      <c r="M786" s="164">
        <v>17.78265147</v>
      </c>
      <c r="N786" s="19">
        <f t="shared" ref="N786:T786" si="787">F786/F785/$E786*$E785-1</f>
        <v>0.06870270155</v>
      </c>
      <c r="O786" s="19">
        <f t="shared" si="787"/>
        <v>0.004059789707</v>
      </c>
      <c r="P786" s="19">
        <f t="shared" si="787"/>
        <v>0.0001250000009</v>
      </c>
      <c r="Q786" s="19">
        <f t="shared" si="787"/>
        <v>0.06870270155</v>
      </c>
      <c r="R786" s="19">
        <f t="shared" si="787"/>
        <v>0</v>
      </c>
      <c r="S786" s="19">
        <f t="shared" si="787"/>
        <v>0</v>
      </c>
      <c r="T786" s="19">
        <f t="shared" si="787"/>
        <v>0</v>
      </c>
      <c r="U786" s="168">
        <v>0.0517</v>
      </c>
      <c r="V786" s="168">
        <v>0.1033</v>
      </c>
      <c r="W786" s="19">
        <f t="array" ref="W786">mmult(N786:T786,'Parameters &amp; Main Results'!$B$6:$B$12)-'Parameters &amp; Main Results'!$B$16/12+mmult(U786:V786,'Parameters &amp; Main Results'!$B$14:$B$15)</f>
        <v>0.05250030692</v>
      </c>
      <c r="X786" s="77">
        <f t="shared" si="5"/>
        <v>1082.39483</v>
      </c>
      <c r="Y786" s="77">
        <f>X786/offset(X786,'Parameters &amp; Main Results'!$B$32,0)</f>
        <v>26.82751169</v>
      </c>
      <c r="Z786" s="77">
        <f>sumproduct(X786:offset(X786,'Parameters &amp; Main Results'!$B$32-1,0) , 'Cash Flow Assist'!$P$11:offset('Cash Flow Assist'!$P$11,'Parameters &amp; Main Results'!$B$32-1,0)  )/offset(X786,'Parameters &amp; Main Results'!$B$32,0)</f>
        <v>6852.972575</v>
      </c>
      <c r="AA786" s="77">
        <f>sumproduct(X786:offset(X786,'Parameters &amp; Main Results'!$B$32-1,0),'Parameters &amp; Main Results'!$B$36:offset('Parameters &amp; Main Results'!$B$36,'Parameters &amp; Main Results'!$B$32-1,0)   )/offset(X786,'Parameters &amp; Main Results'!$B$32,0)</f>
        <v>0.9637400646</v>
      </c>
      <c r="AB786" s="167">
        <f t="shared" si="6"/>
        <v>-0.2286740557</v>
      </c>
    </row>
    <row r="787">
      <c r="A787">
        <f t="shared" si="17"/>
        <v>2</v>
      </c>
      <c r="B787">
        <f t="shared" si="18"/>
        <v>1936</v>
      </c>
      <c r="C787" s="77">
        <f t="shared" si="3"/>
        <v>1936.083333</v>
      </c>
      <c r="D787" s="159">
        <f t="shared" si="356"/>
        <v>13209</v>
      </c>
      <c r="E787" s="162">
        <v>13.8</v>
      </c>
      <c r="F787" s="163">
        <v>7817.3036</v>
      </c>
      <c r="G787" s="163">
        <v>1201.2076</v>
      </c>
      <c r="H787" s="163">
        <v>2045.54951308</v>
      </c>
      <c r="I787" s="163">
        <v>7817.3036</v>
      </c>
      <c r="J787" s="163">
        <v>13.8</v>
      </c>
      <c r="K787" s="163">
        <v>13.8</v>
      </c>
      <c r="L787" s="163">
        <v>35.0</v>
      </c>
      <c r="M787" s="164">
        <v>18.115984</v>
      </c>
      <c r="N787" s="19">
        <f t="shared" ref="N787:T787" si="788">F787/F786/$E787*$E786-1</f>
        <v>0.01962554914</v>
      </c>
      <c r="O787" s="19">
        <f t="shared" si="788"/>
        <v>0.007474149461</v>
      </c>
      <c r="P787" s="19">
        <f t="shared" si="788"/>
        <v>0.000166666663</v>
      </c>
      <c r="Q787" s="19">
        <f t="shared" si="788"/>
        <v>0.01962554914</v>
      </c>
      <c r="R787" s="19">
        <f t="shared" si="788"/>
        <v>0</v>
      </c>
      <c r="S787" s="19">
        <f t="shared" si="788"/>
        <v>0</v>
      </c>
      <c r="T787" s="19">
        <f t="shared" si="788"/>
        <v>0</v>
      </c>
      <c r="U787" s="168">
        <v>0.0142</v>
      </c>
      <c r="V787" s="168">
        <v>0.0487</v>
      </c>
      <c r="W787" s="19">
        <f t="array" ref="W787">mmult(N787:T787,'Parameters &amp; Main Results'!$B$6:$B$12)-'Parameters &amp; Main Results'!$B$16/12+mmult(U787:V787,'Parameters &amp; Main Results'!$B$14:$B$15)</f>
        <v>0.01654603255</v>
      </c>
      <c r="X787" s="77">
        <f t="shared" si="5"/>
        <v>1028.403339</v>
      </c>
      <c r="Y787" s="77">
        <f>X787/offset(X787,'Parameters &amp; Main Results'!$B$32,0)</f>
        <v>25.87168058</v>
      </c>
      <c r="Z787" s="77">
        <f>sumproduct(X787:offset(X787,'Parameters &amp; Main Results'!$B$32-1,0) , 'Cash Flow Assist'!$P$11:offset('Cash Flow Assist'!$P$11,'Parameters &amp; Main Results'!$B$32-1,0)  )/offset(X787,'Parameters &amp; Main Results'!$B$32,0)</f>
        <v>6929.559206</v>
      </c>
      <c r="AA787" s="77">
        <f>sumproduct(X787:offset(X787,'Parameters &amp; Main Results'!$B$32-1,0),'Parameters &amp; Main Results'!$B$36:offset('Parameters &amp; Main Results'!$B$36,'Parameters &amp; Main Results'!$B$32-1,0)   )/offset(X787,'Parameters &amp; Main Results'!$B$32,0)</f>
        <v>0.9746183716</v>
      </c>
      <c r="AB787" s="167">
        <f t="shared" si="6"/>
        <v>-0.2135363605</v>
      </c>
    </row>
    <row r="788">
      <c r="A788">
        <f t="shared" si="17"/>
        <v>3</v>
      </c>
      <c r="B788">
        <f t="shared" si="18"/>
        <v>1936</v>
      </c>
      <c r="C788" s="77">
        <f t="shared" si="3"/>
        <v>1936.166667</v>
      </c>
      <c r="D788" s="159">
        <f t="shared" si="356"/>
        <v>13240</v>
      </c>
      <c r="E788" s="162">
        <v>13.7</v>
      </c>
      <c r="F788" s="163">
        <v>8035.762</v>
      </c>
      <c r="G788" s="163">
        <v>1209.0976</v>
      </c>
      <c r="H788" s="163">
        <v>2045.890438</v>
      </c>
      <c r="I788" s="163">
        <v>8035.762</v>
      </c>
      <c r="J788" s="163">
        <v>13.7</v>
      </c>
      <c r="K788" s="163">
        <v>13.7</v>
      </c>
      <c r="L788" s="163">
        <v>35.0</v>
      </c>
      <c r="M788" s="164">
        <v>18.74134865</v>
      </c>
      <c r="N788" s="19">
        <f t="shared" ref="N788:T788" si="789">F788/F787/$E788*$E787-1</f>
        <v>0.03544874438</v>
      </c>
      <c r="O788" s="19">
        <f t="shared" si="789"/>
        <v>0.01391560454</v>
      </c>
      <c r="P788" s="19">
        <f t="shared" si="789"/>
        <v>0.007467153285</v>
      </c>
      <c r="Q788" s="19">
        <f t="shared" si="789"/>
        <v>0.03544874438</v>
      </c>
      <c r="R788" s="19">
        <f t="shared" si="789"/>
        <v>0</v>
      </c>
      <c r="S788" s="19">
        <f t="shared" si="789"/>
        <v>0</v>
      </c>
      <c r="T788" s="19">
        <f t="shared" si="789"/>
        <v>0.007299270073</v>
      </c>
      <c r="U788" s="168">
        <v>0.0057</v>
      </c>
      <c r="V788" s="168">
        <v>-0.0162</v>
      </c>
      <c r="W788" s="19">
        <f t="array" ref="W788">mmult(N788:T788,'Parameters &amp; Main Results'!$B$6:$B$12)-'Parameters &amp; Main Results'!$B$16/12+mmult(U788:V788,'Parameters &amp; Main Results'!$B$14:$B$15)</f>
        <v>0.03002379275</v>
      </c>
      <c r="X788" s="77">
        <f t="shared" si="5"/>
        <v>1011.664308</v>
      </c>
      <c r="Y788" s="77">
        <f>X788/offset(X788,'Parameters &amp; Main Results'!$B$32,0)</f>
        <v>25.36198162</v>
      </c>
      <c r="Z788" s="77">
        <f>sumproduct(X788:offset(X788,'Parameters &amp; Main Results'!$B$32-1,0) , 'Cash Flow Assist'!$P$11:offset('Cash Flow Assist'!$P$11,'Parameters &amp; Main Results'!$B$32-1,0)  )/offset(X788,'Parameters &amp; Main Results'!$B$32,0)</f>
        <v>6880.652451</v>
      </c>
      <c r="AA788" s="77">
        <f>sumproduct(X788:offset(X788,'Parameters &amp; Main Results'!$B$32-1,0),'Parameters &amp; Main Results'!$B$36:offset('Parameters &amp; Main Results'!$B$36,'Parameters &amp; Main Results'!$B$32-1,0)   )/offset(X788,'Parameters &amp; Main Results'!$B$32,0)</f>
        <v>0.9677067812</v>
      </c>
      <c r="AB788" s="167">
        <f t="shared" si="6"/>
        <v>-0.185657212</v>
      </c>
    </row>
    <row r="789">
      <c r="A789">
        <f t="shared" si="17"/>
        <v>4</v>
      </c>
      <c r="B789">
        <f t="shared" si="18"/>
        <v>1936</v>
      </c>
      <c r="C789" s="77">
        <f t="shared" si="3"/>
        <v>1936.25</v>
      </c>
      <c r="D789" s="159">
        <f t="shared" si="356"/>
        <v>13270</v>
      </c>
      <c r="E789" s="162">
        <v>13.7</v>
      </c>
      <c r="F789" s="163">
        <v>7436.5262</v>
      </c>
      <c r="G789" s="163">
        <v>1213.8786</v>
      </c>
      <c r="H789" s="163">
        <v>2046.23141974</v>
      </c>
      <c r="I789" s="163">
        <v>7436.5262</v>
      </c>
      <c r="J789" s="163">
        <v>13.7</v>
      </c>
      <c r="K789" s="163">
        <v>13.7</v>
      </c>
      <c r="L789" s="163">
        <v>35.0</v>
      </c>
      <c r="M789" s="164">
        <v>17.31721329</v>
      </c>
      <c r="N789" s="19">
        <f t="shared" ref="N789:T789" si="790">F789/F788/$E789*$E788-1</f>
        <v>-0.07457112344</v>
      </c>
      <c r="O789" s="19">
        <f t="shared" si="790"/>
        <v>0.003954188644</v>
      </c>
      <c r="P789" s="19">
        <f t="shared" si="790"/>
        <v>0.0001666666668</v>
      </c>
      <c r="Q789" s="19">
        <f t="shared" si="790"/>
        <v>-0.07457112344</v>
      </c>
      <c r="R789" s="19">
        <f t="shared" si="790"/>
        <v>0</v>
      </c>
      <c r="S789" s="19">
        <f t="shared" si="790"/>
        <v>0</v>
      </c>
      <c r="T789" s="19">
        <f t="shared" si="790"/>
        <v>0</v>
      </c>
      <c r="U789" s="168">
        <v>-0.0607</v>
      </c>
      <c r="V789" s="168">
        <v>-0.0208</v>
      </c>
      <c r="W789" s="19">
        <f t="array" ref="W789">mmult(N789:T789,'Parameters &amp; Main Results'!$B$6:$B$12)-'Parameters &amp; Main Results'!$B$16/12+mmult(U789:V789,'Parameters &amp; Main Results'!$B$14:$B$15)</f>
        <v>-0.05498146208</v>
      </c>
      <c r="X789" s="77">
        <f t="shared" si="5"/>
        <v>982.1756696</v>
      </c>
      <c r="Y789" s="77">
        <f>X789/offset(X789,'Parameters &amp; Main Results'!$B$32,0)</f>
        <v>24.89404889</v>
      </c>
      <c r="Z789" s="77">
        <f>sumproduct(X789:offset(X789,'Parameters &amp; Main Results'!$B$32-1,0) , 'Cash Flow Assist'!$P$11:offset('Cash Flow Assist'!$P$11,'Parameters &amp; Main Results'!$B$32-1,0)  )/offset(X789,'Parameters &amp; Main Results'!$B$32,0)</f>
        <v>6931.844626</v>
      </c>
      <c r="AA789" s="77">
        <f>sumproduct(X789:offset(X789,'Parameters &amp; Main Results'!$B$32-1,0),'Parameters &amp; Main Results'!$B$36:offset('Parameters &amp; Main Results'!$B$36,'Parameters &amp; Main Results'!$B$32-1,0)   )/offset(X789,'Parameters &amp; Main Results'!$B$32,0)</f>
        <v>0.9749397859</v>
      </c>
      <c r="AB789" s="167">
        <f t="shared" si="6"/>
        <v>-0.2463836685</v>
      </c>
    </row>
    <row r="790">
      <c r="A790">
        <f t="shared" si="17"/>
        <v>5</v>
      </c>
      <c r="B790">
        <f t="shared" si="18"/>
        <v>1936</v>
      </c>
      <c r="C790" s="77">
        <f t="shared" si="3"/>
        <v>1936.333333</v>
      </c>
      <c r="D790" s="159">
        <f t="shared" si="356"/>
        <v>13301</v>
      </c>
      <c r="E790" s="162">
        <v>13.7</v>
      </c>
      <c r="F790" s="163">
        <v>7801.5141</v>
      </c>
      <c r="G790" s="163">
        <v>1218.6587</v>
      </c>
      <c r="H790" s="163">
        <v>2046.57245831</v>
      </c>
      <c r="I790" s="163">
        <v>7801.5141</v>
      </c>
      <c r="J790" s="163">
        <v>13.7</v>
      </c>
      <c r="K790" s="163">
        <v>13.7</v>
      </c>
      <c r="L790" s="163">
        <v>35.0</v>
      </c>
      <c r="M790" s="164">
        <v>18.11917984</v>
      </c>
      <c r="N790" s="19">
        <f t="shared" ref="N790:T790" si="791">F790/F789/$E790*$E789-1</f>
        <v>0.04908042952</v>
      </c>
      <c r="O790" s="19">
        <f t="shared" si="791"/>
        <v>0.003937873194</v>
      </c>
      <c r="P790" s="19">
        <f t="shared" si="791"/>
        <v>0.0001666666667</v>
      </c>
      <c r="Q790" s="19">
        <f t="shared" si="791"/>
        <v>0.04908042952</v>
      </c>
      <c r="R790" s="19">
        <f t="shared" si="791"/>
        <v>0</v>
      </c>
      <c r="S790" s="19">
        <f t="shared" si="791"/>
        <v>0</v>
      </c>
      <c r="T790" s="19">
        <f t="shared" si="791"/>
        <v>0</v>
      </c>
      <c r="U790" s="168">
        <v>0.009</v>
      </c>
      <c r="V790" s="168">
        <v>0.0254</v>
      </c>
      <c r="W790" s="19">
        <f t="array" ref="W790">mmult(N790:T790,'Parameters &amp; Main Results'!$B$6:$B$12)-'Parameters &amp; Main Results'!$B$16/12+mmult(U790:V790,'Parameters &amp; Main Results'!$B$14:$B$15)</f>
        <v>0.03775312377</v>
      </c>
      <c r="X790" s="77">
        <f t="shared" si="5"/>
        <v>1039.318945</v>
      </c>
      <c r="Y790" s="77">
        <f>X790/offset(X790,'Parameters &amp; Main Results'!$B$32,0)</f>
        <v>26.16122831</v>
      </c>
      <c r="Z790" s="77">
        <f>sumproduct(X790:offset(X790,'Parameters &amp; Main Results'!$B$32-1,0) , 'Cash Flow Assist'!$P$11:offset('Cash Flow Assist'!$P$11,'Parameters &amp; Main Results'!$B$32-1,0)  )/offset(X790,'Parameters &amp; Main Results'!$B$32,0)</f>
        <v>6860.44272</v>
      </c>
      <c r="AA790" s="77">
        <f>sumproduct(X790:offset(X790,'Parameters &amp; Main Results'!$B$32-1,0),'Parameters &amp; Main Results'!$B$36:offset('Parameters &amp; Main Results'!$B$36,'Parameters &amp; Main Results'!$B$32-1,0)   )/offset(X790,'Parameters &amp; Main Results'!$B$32,0)</f>
        <v>0.9648337587</v>
      </c>
      <c r="AB790" s="167">
        <f t="shared" si="6"/>
        <v>-0.2093958553</v>
      </c>
    </row>
    <row r="791">
      <c r="A791">
        <f t="shared" si="17"/>
        <v>6</v>
      </c>
      <c r="B791">
        <f t="shared" si="18"/>
        <v>1936</v>
      </c>
      <c r="C791" s="77">
        <f t="shared" si="3"/>
        <v>1936.416667</v>
      </c>
      <c r="D791" s="159">
        <f t="shared" si="356"/>
        <v>13331</v>
      </c>
      <c r="E791" s="162">
        <v>13.8</v>
      </c>
      <c r="F791" s="163">
        <v>8065.2597</v>
      </c>
      <c r="G791" s="163">
        <v>1219.266</v>
      </c>
      <c r="H791" s="163">
        <v>2046.91355372</v>
      </c>
      <c r="I791" s="163">
        <v>8065.2597</v>
      </c>
      <c r="J791" s="163">
        <v>13.8</v>
      </c>
      <c r="K791" s="163">
        <v>13.8</v>
      </c>
      <c r="L791" s="163">
        <v>35.0</v>
      </c>
      <c r="M791" s="164">
        <v>18.57617983</v>
      </c>
      <c r="N791" s="19">
        <f t="shared" ref="N791:T791" si="792">F791/F790/$E791*$E790-1</f>
        <v>0.02631562111</v>
      </c>
      <c r="O791" s="19">
        <f t="shared" si="792"/>
        <v>-0.006751653166</v>
      </c>
      <c r="P791" s="19">
        <f t="shared" si="792"/>
        <v>-0.007080917874</v>
      </c>
      <c r="Q791" s="19">
        <f t="shared" si="792"/>
        <v>0.02631562111</v>
      </c>
      <c r="R791" s="19">
        <f t="shared" si="792"/>
        <v>0</v>
      </c>
      <c r="S791" s="19">
        <f t="shared" si="792"/>
        <v>0</v>
      </c>
      <c r="T791" s="19">
        <f t="shared" si="792"/>
        <v>-0.007246376812</v>
      </c>
      <c r="U791" s="168">
        <v>-0.0323</v>
      </c>
      <c r="V791" s="168">
        <v>-0.0122</v>
      </c>
      <c r="W791" s="19">
        <f t="array" ref="W791">mmult(N791:T791,'Parameters &amp; Main Results'!$B$6:$B$12)-'Parameters &amp; Main Results'!$B$16/12+mmult(U791:V791,'Parameters &amp; Main Results'!$B$14:$B$15)</f>
        <v>0.01800713587</v>
      </c>
      <c r="X791" s="77">
        <f t="shared" si="5"/>
        <v>1001.508857</v>
      </c>
      <c r="Y791" s="77">
        <f>X791/offset(X791,'Parameters &amp; Main Results'!$B$32,0)</f>
        <v>25.59508719</v>
      </c>
      <c r="Z791" s="77">
        <f>sumproduct(X791:offset(X791,'Parameters &amp; Main Results'!$B$32-1,0) , 'Cash Flow Assist'!$P$11:offset('Cash Flow Assist'!$P$11,'Parameters &amp; Main Results'!$B$32-1,0)  )/offset(X791,'Parameters &amp; Main Results'!$B$32,0)</f>
        <v>6939.831665</v>
      </c>
      <c r="AA791" s="77">
        <f>sumproduct(X791:offset(X791,'Parameters &amp; Main Results'!$B$32-1,0),'Parameters &amp; Main Results'!$B$36:offset('Parameters &amp; Main Results'!$B$36,'Parameters &amp; Main Results'!$B$32-1,0)   )/offset(X791,'Parameters &amp; Main Results'!$B$32,0)</f>
        <v>0.9760355155</v>
      </c>
      <c r="AB791" s="167">
        <f t="shared" si="6"/>
        <v>-0.1885906162</v>
      </c>
    </row>
    <row r="792">
      <c r="A792">
        <f t="shared" si="17"/>
        <v>7</v>
      </c>
      <c r="B792">
        <f t="shared" si="18"/>
        <v>1936</v>
      </c>
      <c r="C792" s="77">
        <f t="shared" si="3"/>
        <v>1936.5</v>
      </c>
      <c r="D792" s="159">
        <f t="shared" si="356"/>
        <v>13362</v>
      </c>
      <c r="E792" s="162">
        <v>13.9</v>
      </c>
      <c r="F792" s="163">
        <v>8647.4585</v>
      </c>
      <c r="G792" s="163">
        <v>1223.0226</v>
      </c>
      <c r="H792" s="163">
        <v>2047.25470598</v>
      </c>
      <c r="I792" s="163">
        <v>8647.4585</v>
      </c>
      <c r="J792" s="163">
        <v>13.9</v>
      </c>
      <c r="K792" s="163">
        <v>13.9</v>
      </c>
      <c r="L792" s="163">
        <v>35.0</v>
      </c>
      <c r="M792" s="164">
        <v>19.72925896</v>
      </c>
      <c r="N792" s="19">
        <f t="shared" ref="N792:T792" si="793">F792/F791/$E792*$E791-1</f>
        <v>0.06447242714</v>
      </c>
      <c r="O792" s="19">
        <f t="shared" si="793"/>
        <v>-0.004135376317</v>
      </c>
      <c r="P792" s="19">
        <f t="shared" si="793"/>
        <v>-0.007028776978</v>
      </c>
      <c r="Q792" s="19">
        <f t="shared" si="793"/>
        <v>0.06447242714</v>
      </c>
      <c r="R792" s="19">
        <f t="shared" si="793"/>
        <v>0</v>
      </c>
      <c r="S792" s="19">
        <f t="shared" si="793"/>
        <v>0</v>
      </c>
      <c r="T792" s="19">
        <f t="shared" si="793"/>
        <v>-0.007194244604</v>
      </c>
      <c r="U792" s="168">
        <v>0.01</v>
      </c>
      <c r="V792" s="168">
        <v>0.024</v>
      </c>
      <c r="W792" s="19">
        <f t="array" ref="W792">mmult(N792:T792,'Parameters &amp; Main Results'!$B$6:$B$12)-'Parameters &amp; Main Results'!$B$16/12+mmult(U792:V792,'Parameters &amp; Main Results'!$B$14:$B$15)</f>
        <v>0.04727880961</v>
      </c>
      <c r="X792" s="77">
        <f t="shared" si="5"/>
        <v>983.7935528</v>
      </c>
      <c r="Y792" s="77">
        <f>X792/offset(X792,'Parameters &amp; Main Results'!$B$32,0)</f>
        <v>25.4067781</v>
      </c>
      <c r="Z792" s="77">
        <f>sumproduct(X792:offset(X792,'Parameters &amp; Main Results'!$B$32-1,0) , 'Cash Flow Assist'!$P$11:offset('Cash Flow Assist'!$P$11,'Parameters &amp; Main Results'!$B$32-1,0)  )/offset(X792,'Parameters &amp; Main Results'!$B$32,0)</f>
        <v>6987.967006</v>
      </c>
      <c r="AA792" s="77">
        <f>sumproduct(X792:offset(X792,'Parameters &amp; Main Results'!$B$32-1,0),'Parameters &amp; Main Results'!$B$36:offset('Parameters &amp; Main Results'!$B$36,'Parameters &amp; Main Results'!$B$32-1,0)   )/offset(X792,'Parameters &amp; Main Results'!$B$32,0)</f>
        <v>0.9827451829</v>
      </c>
      <c r="AB792" s="167">
        <f t="shared" si="6"/>
        <v>-0.1362770838</v>
      </c>
    </row>
    <row r="793">
      <c r="A793">
        <f t="shared" si="17"/>
        <v>8</v>
      </c>
      <c r="B793">
        <f t="shared" si="18"/>
        <v>1936</v>
      </c>
      <c r="C793" s="77">
        <f t="shared" si="3"/>
        <v>1936.583333</v>
      </c>
      <c r="D793" s="159">
        <f t="shared" si="356"/>
        <v>13393</v>
      </c>
      <c r="E793" s="162">
        <v>14.0</v>
      </c>
      <c r="F793" s="163">
        <v>8743.8478</v>
      </c>
      <c r="G793" s="163">
        <v>1233.0848</v>
      </c>
      <c r="H793" s="163">
        <v>2047.51061282</v>
      </c>
      <c r="I793" s="163">
        <v>8743.8478</v>
      </c>
      <c r="J793" s="163">
        <v>14.0</v>
      </c>
      <c r="K793" s="163">
        <v>14.0</v>
      </c>
      <c r="L793" s="163">
        <v>35.0</v>
      </c>
      <c r="M793" s="164">
        <v>19.76204138</v>
      </c>
      <c r="N793" s="19">
        <f t="shared" ref="N793:T793" si="794">F793/F792/$E793*$E792-1</f>
        <v>0.003924071366</v>
      </c>
      <c r="O793" s="19">
        <f t="shared" si="794"/>
        <v>0.001025697668</v>
      </c>
      <c r="P793" s="19">
        <f t="shared" si="794"/>
        <v>-0.007018749999</v>
      </c>
      <c r="Q793" s="19">
        <f t="shared" si="794"/>
        <v>0.003924071366</v>
      </c>
      <c r="R793" s="19">
        <f t="shared" si="794"/>
        <v>0</v>
      </c>
      <c r="S793" s="19">
        <f t="shared" si="794"/>
        <v>0</v>
      </c>
      <c r="T793" s="19">
        <f t="shared" si="794"/>
        <v>-0.007142857143</v>
      </c>
      <c r="U793" s="168">
        <v>0.006</v>
      </c>
      <c r="V793" s="168">
        <v>0.0382</v>
      </c>
      <c r="W793" s="19">
        <f t="array" ref="W793">mmult(N793:T793,'Parameters &amp; Main Results'!$B$6:$B$12)-'Parameters &amp; Main Results'!$B$16/12+mmult(U793:V793,'Parameters &amp; Main Results'!$B$14:$B$15)</f>
        <v>0.003157811275</v>
      </c>
      <c r="X793" s="77">
        <f t="shared" si="5"/>
        <v>939.3807492</v>
      </c>
      <c r="Y793" s="77">
        <f>X793/offset(X793,'Parameters &amp; Main Results'!$B$32,0)</f>
        <v>23.27570884</v>
      </c>
      <c r="Z793" s="77">
        <f>sumproduct(X793:offset(X793,'Parameters &amp; Main Results'!$B$32-1,0) , 'Cash Flow Assist'!$P$11:offset('Cash Flow Assist'!$P$11,'Parameters &amp; Main Results'!$B$32-1,0)  )/offset(X793,'Parameters &amp; Main Results'!$B$32,0)</f>
        <v>6681.08464</v>
      </c>
      <c r="AA793" s="77">
        <f>sumproduct(X793:offset(X793,'Parameters &amp; Main Results'!$B$32-1,0),'Parameters &amp; Main Results'!$B$36:offset('Parameters &amp; Main Results'!$B$36,'Parameters &amp; Main Results'!$B$32-1,0)   )/offset(X793,'Parameters &amp; Main Results'!$B$32,0)</f>
        <v>0.9393240613</v>
      </c>
      <c r="AB793" s="167">
        <f t="shared" si="6"/>
        <v>-0.1328877734</v>
      </c>
    </row>
    <row r="794">
      <c r="A794">
        <f t="shared" si="17"/>
        <v>9</v>
      </c>
      <c r="B794">
        <f t="shared" si="18"/>
        <v>1936</v>
      </c>
      <c r="C794" s="77">
        <f t="shared" si="3"/>
        <v>1936.666667</v>
      </c>
      <c r="D794" s="159">
        <f t="shared" si="356"/>
        <v>13423</v>
      </c>
      <c r="E794" s="162">
        <v>14.0</v>
      </c>
      <c r="F794" s="163">
        <v>8785.4397</v>
      </c>
      <c r="G794" s="163">
        <v>1232.5827</v>
      </c>
      <c r="H794" s="163">
        <v>2047.85186459</v>
      </c>
      <c r="I794" s="163">
        <v>8785.4397</v>
      </c>
      <c r="J794" s="163">
        <v>14.0</v>
      </c>
      <c r="K794" s="163">
        <v>14.0</v>
      </c>
      <c r="L794" s="163">
        <v>35.0</v>
      </c>
      <c r="M794" s="164">
        <v>19.80955385</v>
      </c>
      <c r="N794" s="19">
        <f t="shared" ref="N794:T794" si="795">F794/F793/$E794*$E793-1</f>
        <v>0.00475670448</v>
      </c>
      <c r="O794" s="19">
        <f t="shared" si="795"/>
        <v>-0.0004071901624</v>
      </c>
      <c r="P794" s="19">
        <f t="shared" si="795"/>
        <v>0.0001666666673</v>
      </c>
      <c r="Q794" s="19">
        <f t="shared" si="795"/>
        <v>0.00475670448</v>
      </c>
      <c r="R794" s="19">
        <f t="shared" si="795"/>
        <v>0</v>
      </c>
      <c r="S794" s="19">
        <f t="shared" si="795"/>
        <v>0</v>
      </c>
      <c r="T794" s="19">
        <f t="shared" si="795"/>
        <v>0</v>
      </c>
      <c r="U794" s="168">
        <v>0.0308</v>
      </c>
      <c r="V794" s="168">
        <v>0.009</v>
      </c>
      <c r="W794" s="19">
        <f t="array" ref="W794">mmult(N794:T794,'Parameters &amp; Main Results'!$B$6:$B$12)-'Parameters &amp; Main Results'!$B$16/12+mmult(U794:V794,'Parameters &amp; Main Results'!$B$14:$B$15)</f>
        <v>0.003424064152</v>
      </c>
      <c r="X794" s="77">
        <f t="shared" si="5"/>
        <v>936.4236999</v>
      </c>
      <c r="Y794" s="77">
        <f>X794/offset(X794,'Parameters &amp; Main Results'!$B$32,0)</f>
        <v>23.57868478</v>
      </c>
      <c r="Z794" s="77">
        <f>sumproduct(X794:offset(X794,'Parameters &amp; Main Results'!$B$32-1,0) , 'Cash Flow Assist'!$P$11:offset('Cash Flow Assist'!$P$11,'Parameters &amp; Main Results'!$B$32-1,0)  )/offset(X794,'Parameters &amp; Main Results'!$B$32,0)</f>
        <v>6766.786485</v>
      </c>
      <c r="AA794" s="77">
        <f>sumproduct(X794:offset(X794,'Parameters &amp; Main Results'!$B$32-1,0),'Parameters &amp; Main Results'!$B$36:offset('Parameters &amp; Main Results'!$B$36,'Parameters &amp; Main Results'!$B$32-1,0)   )/offset(X794,'Parameters &amp; Main Results'!$B$32,0)</f>
        <v>0.9511819199</v>
      </c>
      <c r="AB794" s="167">
        <f t="shared" si="6"/>
        <v>-0.1287631768</v>
      </c>
    </row>
    <row r="795">
      <c r="A795">
        <f t="shared" si="17"/>
        <v>10</v>
      </c>
      <c r="B795">
        <f t="shared" si="18"/>
        <v>1936</v>
      </c>
      <c r="C795" s="77">
        <f t="shared" si="3"/>
        <v>1936.75</v>
      </c>
      <c r="D795" s="159">
        <f t="shared" si="356"/>
        <v>13454</v>
      </c>
      <c r="E795" s="162">
        <v>14.0</v>
      </c>
      <c r="F795" s="163">
        <v>9481.8884</v>
      </c>
      <c r="G795" s="163">
        <v>1234.2192</v>
      </c>
      <c r="H795" s="163">
        <v>2048.1249115</v>
      </c>
      <c r="I795" s="163">
        <v>9481.8884</v>
      </c>
      <c r="J795" s="163">
        <v>14.0</v>
      </c>
      <c r="K795" s="163">
        <v>14.0</v>
      </c>
      <c r="L795" s="163">
        <v>35.0</v>
      </c>
      <c r="M795" s="164">
        <v>21.31748592</v>
      </c>
      <c r="N795" s="19">
        <f t="shared" ref="N795:T795" si="796">F795/F794/$E795*$E794-1</f>
        <v>0.07927306131</v>
      </c>
      <c r="O795" s="19">
        <f t="shared" si="796"/>
        <v>0.001327699959</v>
      </c>
      <c r="P795" s="19">
        <f t="shared" si="796"/>
        <v>0.0001333333308</v>
      </c>
      <c r="Q795" s="19">
        <f t="shared" si="796"/>
        <v>0.07927306131</v>
      </c>
      <c r="R795" s="19">
        <f t="shared" si="796"/>
        <v>0</v>
      </c>
      <c r="S795" s="19">
        <f t="shared" si="796"/>
        <v>0</v>
      </c>
      <c r="T795" s="19">
        <f t="shared" si="796"/>
        <v>0</v>
      </c>
      <c r="U795" s="168">
        <v>-0.0243</v>
      </c>
      <c r="V795" s="168">
        <v>0.0247</v>
      </c>
      <c r="W795" s="19">
        <f t="array" ref="W795">mmult(N795:T795,'Parameters &amp; Main Results'!$B$6:$B$12)-'Parameters &amp; Main Results'!$B$16/12+mmult(U795:V795,'Parameters &amp; Main Results'!$B$14:$B$15)</f>
        <v>0.05974505431</v>
      </c>
      <c r="X795" s="77">
        <f t="shared" si="5"/>
        <v>933.2282664</v>
      </c>
      <c r="Y795" s="77">
        <f>X795/offset(X795,'Parameters &amp; Main Results'!$B$32,0)</f>
        <v>24.47135312</v>
      </c>
      <c r="Z795" s="77">
        <f>sumproduct(X795:offset(X795,'Parameters &amp; Main Results'!$B$32-1,0) , 'Cash Flow Assist'!$P$11:offset('Cash Flow Assist'!$P$11,'Parameters &amp; Main Results'!$B$32-1,0)  )/offset(X795,'Parameters &amp; Main Results'!$B$32,0)</f>
        <v>7023.504461</v>
      </c>
      <c r="AA795" s="77">
        <f>sumproduct(X795:offset(X795,'Parameters &amp; Main Results'!$B$32-1,0),'Parameters &amp; Main Results'!$B$36:offset('Parameters &amp; Main Results'!$B$36,'Parameters &amp; Main Results'!$B$32-1,0)   )/offset(X795,'Parameters &amp; Main Results'!$B$32,0)</f>
        <v>0.9871622831</v>
      </c>
      <c r="AB795" s="167">
        <f t="shared" si="6"/>
        <v>-0.05969756673</v>
      </c>
    </row>
    <row r="796">
      <c r="A796">
        <f t="shared" si="17"/>
        <v>11</v>
      </c>
      <c r="B796">
        <f t="shared" si="18"/>
        <v>1936</v>
      </c>
      <c r="C796" s="77">
        <f t="shared" si="3"/>
        <v>1936.833333</v>
      </c>
      <c r="D796" s="159">
        <f t="shared" si="356"/>
        <v>13484</v>
      </c>
      <c r="E796" s="162">
        <v>14.0</v>
      </c>
      <c r="F796" s="163">
        <v>9549.6551</v>
      </c>
      <c r="G796" s="163">
        <v>1249.6773</v>
      </c>
      <c r="H796" s="163">
        <v>2048.3467917</v>
      </c>
      <c r="I796" s="163">
        <v>9549.6551</v>
      </c>
      <c r="J796" s="163">
        <v>14.0</v>
      </c>
      <c r="K796" s="163">
        <v>14.0</v>
      </c>
      <c r="L796" s="163">
        <v>35.0</v>
      </c>
      <c r="M796" s="164">
        <v>21.4001927</v>
      </c>
      <c r="N796" s="19">
        <f t="shared" ref="N796:T796" si="797">F796/F795/$E796*$E795-1</f>
        <v>0.007146962413</v>
      </c>
      <c r="O796" s="19">
        <f t="shared" si="797"/>
        <v>0.01252459855</v>
      </c>
      <c r="P796" s="19">
        <f t="shared" si="797"/>
        <v>0.0001083333339</v>
      </c>
      <c r="Q796" s="19">
        <f t="shared" si="797"/>
        <v>0.007146962413</v>
      </c>
      <c r="R796" s="19">
        <f t="shared" si="797"/>
        <v>0</v>
      </c>
      <c r="S796" s="19">
        <f t="shared" si="797"/>
        <v>0</v>
      </c>
      <c r="T796" s="19">
        <f t="shared" si="797"/>
        <v>0</v>
      </c>
      <c r="U796" s="168">
        <v>0.0877</v>
      </c>
      <c r="V796" s="168">
        <v>-0.0121</v>
      </c>
      <c r="W796" s="19">
        <f t="array" ref="W796">mmult(N796:T796,'Parameters &amp; Main Results'!$B$6:$B$12)-'Parameters &amp; Main Results'!$B$16/12+mmult(U796:V796,'Parameters &amp; Main Results'!$B$14:$B$15)</f>
        <v>0.00844970478</v>
      </c>
      <c r="X796" s="77">
        <f t="shared" si="5"/>
        <v>880.6158261</v>
      </c>
      <c r="Y796" s="77">
        <f>X796/offset(X796,'Parameters &amp; Main Results'!$B$32,0)</f>
        <v>23.67556566</v>
      </c>
      <c r="Z796" s="77">
        <f>sumproduct(X796:offset(X796,'Parameters &amp; Main Results'!$B$32-1,0) , 'Cash Flow Assist'!$P$11:offset('Cash Flow Assist'!$P$11,'Parameters &amp; Main Results'!$B$32-1,0)  )/offset(X796,'Parameters &amp; Main Results'!$B$32,0)</f>
        <v>7177.01531</v>
      </c>
      <c r="AA796" s="77">
        <f>sumproduct(X796:offset(X796,'Parameters &amp; Main Results'!$B$32-1,0),'Parameters &amp; Main Results'!$B$36:offset('Parameters &amp; Main Results'!$B$36,'Parameters &amp; Main Results'!$B$32-1,0)   )/offset(X796,'Parameters &amp; Main Results'!$B$32,0)</f>
        <v>1.00844527</v>
      </c>
      <c r="AB796" s="167">
        <f t="shared" si="6"/>
        <v>-0.05297726059</v>
      </c>
    </row>
    <row r="797">
      <c r="A797">
        <f t="shared" si="17"/>
        <v>12</v>
      </c>
      <c r="B797">
        <f t="shared" si="18"/>
        <v>1936</v>
      </c>
      <c r="C797" s="77">
        <f t="shared" si="3"/>
        <v>1936.916667</v>
      </c>
      <c r="D797" s="159">
        <f t="shared" si="356"/>
        <v>13515</v>
      </c>
      <c r="E797" s="162">
        <v>14.0</v>
      </c>
      <c r="F797" s="163">
        <v>9527.0973</v>
      </c>
      <c r="G797" s="163">
        <v>1251.2205</v>
      </c>
      <c r="H797" s="163">
        <v>2048.53455682</v>
      </c>
      <c r="I797" s="163">
        <v>9527.0973</v>
      </c>
      <c r="J797" s="163">
        <v>14.0</v>
      </c>
      <c r="K797" s="163">
        <v>14.0</v>
      </c>
      <c r="L797" s="163">
        <v>35.0</v>
      </c>
      <c r="M797" s="164">
        <v>21.27277544</v>
      </c>
      <c r="N797" s="19">
        <f t="shared" ref="N797:T797" si="798">F797/F796/$E797*$E796-1</f>
        <v>-0.002362158608</v>
      </c>
      <c r="O797" s="19">
        <f t="shared" si="798"/>
        <v>0.001234878796</v>
      </c>
      <c r="P797" s="19">
        <f t="shared" si="798"/>
        <v>0.00009166666541</v>
      </c>
      <c r="Q797" s="19">
        <f t="shared" si="798"/>
        <v>-0.002362158608</v>
      </c>
      <c r="R797" s="19">
        <f t="shared" si="798"/>
        <v>0</v>
      </c>
      <c r="S797" s="19">
        <f t="shared" si="798"/>
        <v>0</v>
      </c>
      <c r="T797" s="19">
        <f t="shared" si="798"/>
        <v>0</v>
      </c>
      <c r="U797" s="168">
        <v>0.0396</v>
      </c>
      <c r="V797" s="168">
        <v>0.043</v>
      </c>
      <c r="W797" s="19">
        <f t="array" ref="W797">mmult(N797:T797,'Parameters &amp; Main Results'!$B$6:$B$12)-'Parameters &amp; Main Results'!$B$16/12+mmult(U797:V797,'Parameters &amp; Main Results'!$B$14:$B$15)</f>
        <v>-0.001504565924</v>
      </c>
      <c r="X797" s="77">
        <f t="shared" si="5"/>
        <v>873.2372293</v>
      </c>
      <c r="Y797" s="77">
        <f>X797/offset(X797,'Parameters &amp; Main Results'!$B$32,0)</f>
        <v>24.8840431</v>
      </c>
      <c r="Z797" s="77">
        <f>sumproduct(X797:offset(X797,'Parameters &amp; Main Results'!$B$32-1,0) , 'Cash Flow Assist'!$P$11:offset('Cash Flow Assist'!$P$11,'Parameters &amp; Main Results'!$B$32-1,0)  )/offset(X797,'Parameters &amp; Main Results'!$B$32,0)</f>
        <v>7583.058111</v>
      </c>
      <c r="AA797" s="77">
        <f>sumproduct(X797:offset(X797,'Parameters &amp; Main Results'!$B$32-1,0),'Parameters &amp; Main Results'!$B$36:offset('Parameters &amp; Main Results'!$B$36,'Parameters &amp; Main Results'!$B$32-1,0)   )/offset(X797,'Parameters &amp; Main Results'!$B$32,0)</f>
        <v>1.065077766</v>
      </c>
      <c r="AB797" s="167">
        <f t="shared" si="6"/>
        <v>-0.0552142785</v>
      </c>
    </row>
    <row r="798">
      <c r="A798">
        <f t="shared" si="17"/>
        <v>1</v>
      </c>
      <c r="B798">
        <f t="shared" si="18"/>
        <v>1937</v>
      </c>
      <c r="C798" s="77">
        <f t="shared" si="3"/>
        <v>1937</v>
      </c>
      <c r="D798" s="159">
        <f t="shared" si="356"/>
        <v>13546</v>
      </c>
      <c r="E798" s="162">
        <v>14.1</v>
      </c>
      <c r="F798" s="163">
        <v>9924.9932</v>
      </c>
      <c r="G798" s="163">
        <v>1259.2236</v>
      </c>
      <c r="H798" s="163">
        <v>2048.73941028</v>
      </c>
      <c r="I798" s="163">
        <v>9924.9932</v>
      </c>
      <c r="J798" s="163">
        <v>14.1</v>
      </c>
      <c r="K798" s="163">
        <v>14.1</v>
      </c>
      <c r="L798" s="163">
        <v>35.0</v>
      </c>
      <c r="M798" s="164">
        <v>21.98020104</v>
      </c>
      <c r="N798" s="19">
        <f t="shared" ref="N798:T798" si="799">F798/F797/$E798*$E797-1</f>
        <v>0.03437624987</v>
      </c>
      <c r="O798" s="19">
        <f t="shared" si="799"/>
        <v>-0.0007413272319</v>
      </c>
      <c r="P798" s="19">
        <f t="shared" si="799"/>
        <v>-0.006992907799</v>
      </c>
      <c r="Q798" s="19">
        <f t="shared" si="799"/>
        <v>0.03437624987</v>
      </c>
      <c r="R798" s="19">
        <f t="shared" si="799"/>
        <v>0</v>
      </c>
      <c r="S798" s="19">
        <f t="shared" si="799"/>
        <v>0</v>
      </c>
      <c r="T798" s="19">
        <f t="shared" si="799"/>
        <v>-0.007092198582</v>
      </c>
      <c r="U798" s="168">
        <v>0.0434</v>
      </c>
      <c r="V798" s="168">
        <v>0.0261</v>
      </c>
      <c r="W798" s="19">
        <f t="array" ref="W798">mmult(N798:T798,'Parameters &amp; Main Results'!$B$6:$B$12)-'Parameters &amp; Main Results'!$B$16/12+mmult(U798:V798,'Parameters &amp; Main Results'!$B$14:$B$15)</f>
        <v>0.02555518893</v>
      </c>
      <c r="X798" s="77">
        <f t="shared" si="5"/>
        <v>874.553052</v>
      </c>
      <c r="Y798" s="77">
        <f>X798/offset(X798,'Parameters &amp; Main Results'!$B$32,0)</f>
        <v>24.3636136</v>
      </c>
      <c r="Z798" s="77">
        <f>sumproduct(X798:offset(X798,'Parameters &amp; Main Results'!$B$32-1,0) , 'Cash Flow Assist'!$P$11:offset('Cash Flow Assist'!$P$11,'Parameters &amp; Main Results'!$B$32-1,0)  )/offset(X798,'Parameters &amp; Main Results'!$B$32,0)</f>
        <v>7389.944683</v>
      </c>
      <c r="AA798" s="77">
        <f>sumproduct(X798:offset(X798,'Parameters &amp; Main Results'!$B$32-1,0),'Parameters &amp; Main Results'!$B$36:offset('Parameters &amp; Main Results'!$B$36,'Parameters &amp; Main Results'!$B$32-1,0)   )/offset(X798,'Parameters &amp; Main Results'!$B$32,0)</f>
        <v>1.037690277</v>
      </c>
      <c r="AB798" s="167">
        <f t="shared" si="6"/>
        <v>-0.02273608847</v>
      </c>
    </row>
    <row r="799">
      <c r="A799">
        <f t="shared" si="17"/>
        <v>2</v>
      </c>
      <c r="B799">
        <f t="shared" si="18"/>
        <v>1937</v>
      </c>
      <c r="C799" s="77">
        <f t="shared" si="3"/>
        <v>1937.083333</v>
      </c>
      <c r="D799" s="159">
        <f t="shared" si="356"/>
        <v>13574</v>
      </c>
      <c r="E799" s="162">
        <v>14.1</v>
      </c>
      <c r="F799" s="163">
        <v>10107.0283</v>
      </c>
      <c r="G799" s="163">
        <v>1262.9163</v>
      </c>
      <c r="H799" s="163">
        <v>2049.02964836</v>
      </c>
      <c r="I799" s="163">
        <v>10107.0283</v>
      </c>
      <c r="J799" s="163">
        <v>14.1</v>
      </c>
      <c r="K799" s="163">
        <v>14.1</v>
      </c>
      <c r="L799" s="163">
        <v>35.0</v>
      </c>
      <c r="M799" s="164">
        <v>22.21425143</v>
      </c>
      <c r="N799" s="19">
        <f t="shared" ref="N799:T799" si="800">F799/F798/$E799*$E798-1</f>
        <v>0.01834108058</v>
      </c>
      <c r="O799" s="19">
        <f t="shared" si="800"/>
        <v>0.002932521277</v>
      </c>
      <c r="P799" s="19">
        <f t="shared" si="800"/>
        <v>0.0001416666651</v>
      </c>
      <c r="Q799" s="19">
        <f t="shared" si="800"/>
        <v>0.01834108058</v>
      </c>
      <c r="R799" s="19">
        <f t="shared" si="800"/>
        <v>0</v>
      </c>
      <c r="S799" s="19">
        <f t="shared" si="800"/>
        <v>0</v>
      </c>
      <c r="T799" s="19">
        <f t="shared" si="800"/>
        <v>0</v>
      </c>
      <c r="U799" s="168">
        <v>0.0105</v>
      </c>
      <c r="V799" s="168">
        <v>0.0483</v>
      </c>
      <c r="W799" s="19">
        <f t="array" ref="W799">mmult(N799:T799,'Parameters &amp; Main Results'!$B$6:$B$12)-'Parameters &amp; Main Results'!$B$16/12+mmult(U799:V799,'Parameters &amp; Main Results'!$B$14:$B$15)</f>
        <v>0.01444727408</v>
      </c>
      <c r="X799" s="77">
        <f t="shared" si="5"/>
        <v>852.7605939</v>
      </c>
      <c r="Y799" s="77">
        <f>X799/offset(X799,'Parameters &amp; Main Results'!$B$32,0)</f>
        <v>24.81032113</v>
      </c>
      <c r="Z799" s="77">
        <f>sumproduct(X799:offset(X799,'Parameters &amp; Main Results'!$B$32-1,0) , 'Cash Flow Assist'!$P$11:offset('Cash Flow Assist'!$P$11,'Parameters &amp; Main Results'!$B$32-1,0)  )/offset(X799,'Parameters &amp; Main Results'!$B$32,0)</f>
        <v>7693.353558</v>
      </c>
      <c r="AA799" s="77">
        <f>sumproduct(X799:offset(X799,'Parameters &amp; Main Results'!$B$32-1,0),'Parameters &amp; Main Results'!$B$36:offset('Parameters &amp; Main Results'!$B$36,'Parameters &amp; Main Results'!$B$32-1,0)   )/offset(X799,'Parameters &amp; Main Results'!$B$32,0)</f>
        <v>1.079974078</v>
      </c>
      <c r="AB799" s="167">
        <f t="shared" si="6"/>
        <v>-0.004812012322</v>
      </c>
    </row>
    <row r="800">
      <c r="A800">
        <f t="shared" si="17"/>
        <v>3</v>
      </c>
      <c r="B800">
        <f t="shared" si="18"/>
        <v>1937</v>
      </c>
      <c r="C800" s="77">
        <f t="shared" si="3"/>
        <v>1937.166667</v>
      </c>
      <c r="D800" s="159">
        <f t="shared" si="356"/>
        <v>13605</v>
      </c>
      <c r="E800" s="162">
        <v>14.2</v>
      </c>
      <c r="F800" s="163">
        <v>10043.5196</v>
      </c>
      <c r="G800" s="163">
        <v>1237.1774</v>
      </c>
      <c r="H800" s="163">
        <v>2049.28577707</v>
      </c>
      <c r="I800" s="163">
        <v>10043.5196</v>
      </c>
      <c r="J800" s="163">
        <v>14.2</v>
      </c>
      <c r="K800" s="163">
        <v>14.2</v>
      </c>
      <c r="L800" s="163">
        <v>35.0</v>
      </c>
      <c r="M800" s="164">
        <v>21.83737151</v>
      </c>
      <c r="N800" s="19">
        <f t="shared" ref="N800:T800" si="801">F800/F799/$E800*$E799-1</f>
        <v>-0.0132816202</v>
      </c>
      <c r="O800" s="19">
        <f t="shared" si="801"/>
        <v>-0.02727925588</v>
      </c>
      <c r="P800" s="19">
        <f t="shared" si="801"/>
        <v>-0.006918133801</v>
      </c>
      <c r="Q800" s="19">
        <f t="shared" si="801"/>
        <v>-0.0132816202</v>
      </c>
      <c r="R800" s="19">
        <f t="shared" si="801"/>
        <v>0</v>
      </c>
      <c r="S800" s="19">
        <f t="shared" si="801"/>
        <v>0</v>
      </c>
      <c r="T800" s="19">
        <f t="shared" si="801"/>
        <v>-0.007042253521</v>
      </c>
      <c r="U800" s="168">
        <v>-0.0169</v>
      </c>
      <c r="V800" s="168">
        <v>0.065</v>
      </c>
      <c r="W800" s="19">
        <f t="array" ref="W800">mmult(N800:T800,'Parameters &amp; Main Results'!$B$6:$B$12)-'Parameters &amp; Main Results'!$B$16/12+mmult(U800:V800,'Parameters &amp; Main Results'!$B$14:$B$15)</f>
        <v>-0.01682269579</v>
      </c>
      <c r="X800" s="77">
        <f t="shared" si="5"/>
        <v>840.6159844</v>
      </c>
      <c r="Y800" s="77">
        <f>X800/offset(X800,'Parameters &amp; Main Results'!$B$32,0)</f>
        <v>24.57333574</v>
      </c>
      <c r="Z800" s="77">
        <f>sumproduct(X800:offset(X800,'Parameters &amp; Main Results'!$B$32-1,0) , 'Cash Flow Assist'!$P$11:offset('Cash Flow Assist'!$P$11,'Parameters &amp; Main Results'!$B$32-1,0)  )/offset(X800,'Parameters &amp; Main Results'!$B$32,0)</f>
        <v>7706.030231</v>
      </c>
      <c r="AA800" s="77">
        <f>sumproduct(X800:offset(X800,'Parameters &amp; Main Results'!$B$32-1,0),'Parameters &amp; Main Results'!$B$36:offset('Parameters &amp; Main Results'!$B$36,'Parameters &amp; Main Results'!$B$32-1,0)   )/offset(X800,'Parameters &amp; Main Results'!$B$32,0)</f>
        <v>1.081177717</v>
      </c>
      <c r="AB800" s="167">
        <f t="shared" si="6"/>
        <v>-0.01802972121</v>
      </c>
    </row>
    <row r="801">
      <c r="A801">
        <f t="shared" si="17"/>
        <v>4</v>
      </c>
      <c r="B801">
        <f t="shared" si="18"/>
        <v>1937</v>
      </c>
      <c r="C801" s="77">
        <f t="shared" si="3"/>
        <v>1937.25</v>
      </c>
      <c r="D801" s="159">
        <f t="shared" si="356"/>
        <v>13635</v>
      </c>
      <c r="E801" s="162">
        <v>14.3</v>
      </c>
      <c r="F801" s="163">
        <v>9249.9242</v>
      </c>
      <c r="G801" s="163">
        <v>1232.4615</v>
      </c>
      <c r="H801" s="163">
        <v>2049.93471756</v>
      </c>
      <c r="I801" s="163">
        <v>9249.9242</v>
      </c>
      <c r="J801" s="163">
        <v>14.3</v>
      </c>
      <c r="K801" s="163">
        <v>14.3</v>
      </c>
      <c r="L801" s="163">
        <v>35.0</v>
      </c>
      <c r="M801" s="164">
        <v>19.86265894</v>
      </c>
      <c r="N801" s="19">
        <f t="shared" ref="N801:T801" si="802">F801/F800/$E801*$E800-1</f>
        <v>-0.08545611686</v>
      </c>
      <c r="O801" s="19">
        <f t="shared" si="802"/>
        <v>-0.01077817287</v>
      </c>
      <c r="P801" s="19">
        <f t="shared" si="802"/>
        <v>-0.006678554781</v>
      </c>
      <c r="Q801" s="19">
        <f t="shared" si="802"/>
        <v>-0.08545611686</v>
      </c>
      <c r="R801" s="19">
        <f t="shared" si="802"/>
        <v>0</v>
      </c>
      <c r="S801" s="19">
        <f t="shared" si="802"/>
        <v>0</v>
      </c>
      <c r="T801" s="19">
        <f t="shared" si="802"/>
        <v>-0.006993006993</v>
      </c>
      <c r="U801" s="168">
        <v>-0.0383</v>
      </c>
      <c r="V801" s="168">
        <v>-0.0366</v>
      </c>
      <c r="W801" s="19">
        <f t="array" ref="W801">mmult(N801:T801,'Parameters &amp; Main Results'!$B$6:$B$12)-'Parameters &amp; Main Results'!$B$16/12+mmult(U801:V801,'Parameters &amp; Main Results'!$B$14:$B$15)</f>
        <v>-0.06682829753</v>
      </c>
      <c r="X801" s="77">
        <f t="shared" si="5"/>
        <v>854.9993788</v>
      </c>
      <c r="Y801" s="77">
        <f>X801/offset(X801,'Parameters &amp; Main Results'!$B$32,0)</f>
        <v>24.07995694</v>
      </c>
      <c r="Z801" s="77">
        <f>sumproduct(X801:offset(X801,'Parameters &amp; Main Results'!$B$32-1,0) , 'Cash Flow Assist'!$P$11:offset('Cash Flow Assist'!$P$11,'Parameters &amp; Main Results'!$B$32-1,0)  )/offset(X801,'Parameters &amp; Main Results'!$B$32,0)</f>
        <v>7401.565188</v>
      </c>
      <c r="AA801" s="77">
        <f>sumproduct(X801:offset(X801,'Parameters &amp; Main Results'!$B$32-1,0),'Parameters &amp; Main Results'!$B$36:offset('Parameters &amp; Main Results'!$B$36,'Parameters &amp; Main Results'!$B$32-1,0)   )/offset(X801,'Parameters &amp; Main Results'!$B$32,0)</f>
        <v>1.037848752</v>
      </c>
      <c r="AB801" s="167">
        <f t="shared" si="6"/>
        <v>-0.1019450881</v>
      </c>
    </row>
    <row r="802">
      <c r="A802">
        <f t="shared" si="17"/>
        <v>5</v>
      </c>
      <c r="B802">
        <f t="shared" si="18"/>
        <v>1937</v>
      </c>
      <c r="C802" s="77">
        <f t="shared" si="3"/>
        <v>1937.333333</v>
      </c>
      <c r="D802" s="159">
        <f t="shared" si="356"/>
        <v>13666</v>
      </c>
      <c r="E802" s="162">
        <v>14.4</v>
      </c>
      <c r="F802" s="163">
        <v>9190.072</v>
      </c>
      <c r="G802" s="163">
        <v>1239.6278</v>
      </c>
      <c r="H802" s="163">
        <v>2050.89135377</v>
      </c>
      <c r="I802" s="163">
        <v>9190.072</v>
      </c>
      <c r="J802" s="163">
        <v>14.4</v>
      </c>
      <c r="K802" s="163">
        <v>14.4</v>
      </c>
      <c r="L802" s="163">
        <v>35.0</v>
      </c>
      <c r="M802" s="164">
        <v>19.13837999</v>
      </c>
      <c r="N802" s="19">
        <f t="shared" ref="N802:T802" si="803">F802/F801/$E802*$E801-1</f>
        <v>-0.01337007112</v>
      </c>
      <c r="O802" s="19">
        <f t="shared" si="803"/>
        <v>-0.001170199953</v>
      </c>
      <c r="P802" s="19">
        <f t="shared" si="803"/>
        <v>-0.006481018514</v>
      </c>
      <c r="Q802" s="19">
        <f t="shared" si="803"/>
        <v>-0.01337007112</v>
      </c>
      <c r="R802" s="19">
        <f t="shared" si="803"/>
        <v>0</v>
      </c>
      <c r="S802" s="19">
        <f t="shared" si="803"/>
        <v>0</v>
      </c>
      <c r="T802" s="19">
        <f t="shared" si="803"/>
        <v>-0.006944444444</v>
      </c>
      <c r="U802" s="168">
        <v>-0.0068</v>
      </c>
      <c r="V802" s="168">
        <v>-0.0348</v>
      </c>
      <c r="W802" s="19">
        <f t="array" ref="W802">mmult(N802:T802,'Parameters &amp; Main Results'!$B$6:$B$12)-'Parameters &amp; Main Results'!$B$16/12+mmult(U802:V802,'Parameters &amp; Main Results'!$B$14:$B$15)</f>
        <v>-0.01036177</v>
      </c>
      <c r="X802" s="77">
        <f t="shared" si="5"/>
        <v>916.2294319</v>
      </c>
      <c r="Y802" s="77">
        <f>X802/offset(X802,'Parameters &amp; Main Results'!$B$32,0)</f>
        <v>27.07331157</v>
      </c>
      <c r="Z802" s="77">
        <f>sumproduct(X802:offset(X802,'Parameters &amp; Main Results'!$B$32-1,0) , 'Cash Flow Assist'!$P$11:offset('Cash Flow Assist'!$P$11,'Parameters &amp; Main Results'!$B$32-1,0)  )/offset(X802,'Parameters &amp; Main Results'!$B$32,0)</f>
        <v>7741.309811</v>
      </c>
      <c r="AA802" s="77">
        <f>sumproduct(X802:offset(X802,'Parameters &amp; Main Results'!$B$32-1,0),'Parameters &amp; Main Results'!$B$36:offset('Parameters &amp; Main Results'!$B$36,'Parameters &amp; Main Results'!$B$32-1,0)   )/offset(X802,'Parameters &amp; Main Results'!$B$32,0)</f>
        <v>1.085060337</v>
      </c>
      <c r="AB802" s="167">
        <f t="shared" si="6"/>
        <v>-0.1139521461</v>
      </c>
    </row>
    <row r="803">
      <c r="A803">
        <f t="shared" si="17"/>
        <v>6</v>
      </c>
      <c r="B803">
        <f t="shared" si="18"/>
        <v>1937</v>
      </c>
      <c r="C803" s="77">
        <f t="shared" si="3"/>
        <v>1937.416667</v>
      </c>
      <c r="D803" s="159">
        <f t="shared" si="356"/>
        <v>13696</v>
      </c>
      <c r="E803" s="162">
        <v>14.4</v>
      </c>
      <c r="F803" s="163">
        <v>8745.5606</v>
      </c>
      <c r="G803" s="163">
        <v>1240.3112</v>
      </c>
      <c r="H803" s="163">
        <v>2051.59207498</v>
      </c>
      <c r="I803" s="163">
        <v>8745.5606</v>
      </c>
      <c r="J803" s="163">
        <v>14.4</v>
      </c>
      <c r="K803" s="163">
        <v>14.4</v>
      </c>
      <c r="L803" s="163">
        <v>35.0</v>
      </c>
      <c r="M803" s="164">
        <v>18.42811371</v>
      </c>
      <c r="N803" s="19">
        <f t="shared" ref="N803:T803" si="804">F803/F802/$E803*$E802-1</f>
        <v>-0.04836865261</v>
      </c>
      <c r="O803" s="19">
        <f t="shared" si="804"/>
        <v>0.0005512945095</v>
      </c>
      <c r="P803" s="19">
        <f t="shared" si="804"/>
        <v>0.0003416666654</v>
      </c>
      <c r="Q803" s="19">
        <f t="shared" si="804"/>
        <v>-0.04836865261</v>
      </c>
      <c r="R803" s="19">
        <f t="shared" si="804"/>
        <v>0</v>
      </c>
      <c r="S803" s="19">
        <f t="shared" si="804"/>
        <v>0</v>
      </c>
      <c r="T803" s="19">
        <f t="shared" si="804"/>
        <v>0</v>
      </c>
      <c r="U803" s="168">
        <v>-0.0376</v>
      </c>
      <c r="V803" s="168">
        <v>-0.0333</v>
      </c>
      <c r="W803" s="19">
        <f t="array" ref="W803">mmult(N803:T803,'Parameters &amp; Main Results'!$B$6:$B$12)-'Parameters &amp; Main Results'!$B$16/12+mmult(U803:V803,'Parameters &amp; Main Results'!$B$14:$B$15)</f>
        <v>-0.03618033249</v>
      </c>
      <c r="X803" s="77">
        <f t="shared" si="5"/>
        <v>925.8225927</v>
      </c>
      <c r="Y803" s="77">
        <f>X803/offset(X803,'Parameters &amp; Main Results'!$B$32,0)</f>
        <v>28.61912583</v>
      </c>
      <c r="Z803" s="77">
        <f>sumproduct(X803:offset(X803,'Parameters &amp; Main Results'!$B$32-1,0) , 'Cash Flow Assist'!$P$11:offset('Cash Flow Assist'!$P$11,'Parameters &amp; Main Results'!$B$32-1,0)  )/offset(X803,'Parameters &amp; Main Results'!$B$32,0)</f>
        <v>8071.247965</v>
      </c>
      <c r="AA803" s="77">
        <f>sumproduct(X803:offset(X803,'Parameters &amp; Main Results'!$B$32-1,0),'Parameters &amp; Main Results'!$B$36:offset('Parameters &amp; Main Results'!$B$36,'Parameters &amp; Main Results'!$B$32-1,0)   )/offset(X803,'Parameters &amp; Main Results'!$B$32,0)</f>
        <v>1.130964942</v>
      </c>
      <c r="AB803" s="167">
        <f t="shared" si="6"/>
        <v>-0.156809087</v>
      </c>
    </row>
    <row r="804">
      <c r="A804">
        <f t="shared" si="17"/>
        <v>7</v>
      </c>
      <c r="B804">
        <f t="shared" si="18"/>
        <v>1937</v>
      </c>
      <c r="C804" s="77">
        <f t="shared" si="3"/>
        <v>1937.5</v>
      </c>
      <c r="D804" s="159">
        <f t="shared" si="356"/>
        <v>13727</v>
      </c>
      <c r="E804" s="162">
        <v>14.5</v>
      </c>
      <c r="F804" s="163">
        <v>9675.8105</v>
      </c>
      <c r="G804" s="163">
        <v>1252.9391</v>
      </c>
      <c r="H804" s="163">
        <v>2052.2075526</v>
      </c>
      <c r="I804" s="163">
        <v>9675.8105</v>
      </c>
      <c r="J804" s="163">
        <v>14.5</v>
      </c>
      <c r="K804" s="163">
        <v>14.5</v>
      </c>
      <c r="L804" s="163">
        <v>35.0</v>
      </c>
      <c r="M804" s="164">
        <v>20.12965088</v>
      </c>
      <c r="N804" s="19">
        <f t="shared" ref="N804:T804" si="805">F804/F803/$E804*$E803-1</f>
        <v>0.09873811547</v>
      </c>
      <c r="O804" s="19">
        <f t="shared" si="805"/>
        <v>0.003214468022</v>
      </c>
      <c r="P804" s="19">
        <f t="shared" si="805"/>
        <v>-0.006598620691</v>
      </c>
      <c r="Q804" s="19">
        <f t="shared" si="805"/>
        <v>0.09873811547</v>
      </c>
      <c r="R804" s="19">
        <f t="shared" si="805"/>
        <v>0</v>
      </c>
      <c r="S804" s="19">
        <f t="shared" si="805"/>
        <v>0</v>
      </c>
      <c r="T804" s="19">
        <f t="shared" si="805"/>
        <v>-0.006896551724</v>
      </c>
      <c r="U804" s="168">
        <v>0.0089</v>
      </c>
      <c r="V804" s="168">
        <v>0.0081</v>
      </c>
      <c r="W804" s="19">
        <f t="array" ref="W804">mmult(N804:T804,'Parameters &amp; Main Results'!$B$6:$B$12)-'Parameters &amp; Main Results'!$B$16/12+mmult(U804:V804,'Parameters &amp; Main Results'!$B$14:$B$15)</f>
        <v>0.07481553694</v>
      </c>
      <c r="X804" s="77">
        <f t="shared" si="5"/>
        <v>960.5765725</v>
      </c>
      <c r="Y804" s="77">
        <f>X804/offset(X804,'Parameters &amp; Main Results'!$B$32,0)</f>
        <v>30.81330864</v>
      </c>
      <c r="Z804" s="77">
        <f>sumproduct(X804:offset(X804,'Parameters &amp; Main Results'!$B$32-1,0) , 'Cash Flow Assist'!$P$11:offset('Cash Flow Assist'!$P$11,'Parameters &amp; Main Results'!$B$32-1,0)  )/offset(X804,'Parameters &amp; Main Results'!$B$32,0)</f>
        <v>8346.987761</v>
      </c>
      <c r="AA804" s="77">
        <f>sumproduct(X804:offset(X804,'Parameters &amp; Main Results'!$B$32-1,0),'Parameters &amp; Main Results'!$B$36:offset('Parameters &amp; Main Results'!$B$36,'Parameters &amp; Main Results'!$B$32-1,0)   )/offset(X804,'Parameters &amp; Main Results'!$B$32,0)</f>
        <v>1.169203491</v>
      </c>
      <c r="AB804" s="167">
        <f t="shared" si="6"/>
        <v>-0.07355400525</v>
      </c>
    </row>
    <row r="805">
      <c r="A805">
        <f t="shared" si="17"/>
        <v>8</v>
      </c>
      <c r="B805">
        <f t="shared" si="18"/>
        <v>1937</v>
      </c>
      <c r="C805" s="77">
        <f t="shared" si="3"/>
        <v>1937.583333</v>
      </c>
      <c r="D805" s="159">
        <f t="shared" si="356"/>
        <v>13758</v>
      </c>
      <c r="E805" s="162">
        <v>14.5</v>
      </c>
      <c r="F805" s="163">
        <v>9181.2175</v>
      </c>
      <c r="G805" s="163">
        <v>1245.9506</v>
      </c>
      <c r="H805" s="163">
        <v>2052.68640103</v>
      </c>
      <c r="I805" s="163">
        <v>9181.2175</v>
      </c>
      <c r="J805" s="163">
        <v>14.5</v>
      </c>
      <c r="K805" s="163">
        <v>14.5</v>
      </c>
      <c r="L805" s="163">
        <v>35.0</v>
      </c>
      <c r="M805" s="164">
        <v>18.98500463</v>
      </c>
      <c r="N805" s="19">
        <f t="shared" ref="N805:T805" si="806">F805/F804/$E805*$E804-1</f>
        <v>-0.05111644136</v>
      </c>
      <c r="O805" s="19">
        <f t="shared" si="806"/>
        <v>-0.0055776853</v>
      </c>
      <c r="P805" s="19">
        <f t="shared" si="806"/>
        <v>0.0002333333339</v>
      </c>
      <c r="Q805" s="19">
        <f t="shared" si="806"/>
        <v>-0.05111644136</v>
      </c>
      <c r="R805" s="19">
        <f t="shared" si="806"/>
        <v>0</v>
      </c>
      <c r="S805" s="19">
        <f t="shared" si="806"/>
        <v>0</v>
      </c>
      <c r="T805" s="19">
        <f t="shared" si="806"/>
        <v>0</v>
      </c>
      <c r="U805" s="168">
        <v>0.0044</v>
      </c>
      <c r="V805" s="168">
        <v>-0.0225</v>
      </c>
      <c r="W805" s="19">
        <f t="array" ref="W805">mmult(N805:T805,'Parameters &amp; Main Results'!$B$6:$B$12)-'Parameters &amp; Main Results'!$B$16/12+mmult(U805:V805,'Parameters &amp; Main Results'!$B$14:$B$15)</f>
        <v>-0.03977341901</v>
      </c>
      <c r="X805" s="77">
        <f t="shared" si="5"/>
        <v>893.7129577</v>
      </c>
      <c r="Y805" s="77">
        <f>X805/offset(X805,'Parameters &amp; Main Results'!$B$32,0)</f>
        <v>30.641866</v>
      </c>
      <c r="Z805" s="77">
        <f>sumproduct(X805:offset(X805,'Parameters &amp; Main Results'!$B$32-1,0) , 'Cash Flow Assist'!$P$11:offset('Cash Flow Assist'!$P$11,'Parameters &amp; Main Results'!$B$32-1,0)  )/offset(X805,'Parameters &amp; Main Results'!$B$32,0)</f>
        <v>8889.690101</v>
      </c>
      <c r="AA805" s="77">
        <f>sumproduct(X805:offset(X805,'Parameters &amp; Main Results'!$B$32-1,0),'Parameters &amp; Main Results'!$B$36:offset('Parameters &amp; Main Results'!$B$36,'Parameters &amp; Main Results'!$B$32-1,0)   )/offset(X805,'Parameters &amp; Main Results'!$B$32,0)</f>
        <v>1.244509391</v>
      </c>
      <c r="AB805" s="167">
        <f t="shared" si="6"/>
        <v>-0.1209106276</v>
      </c>
    </row>
    <row r="806">
      <c r="A806">
        <f t="shared" si="17"/>
        <v>9</v>
      </c>
      <c r="B806">
        <f t="shared" si="18"/>
        <v>1937</v>
      </c>
      <c r="C806" s="77">
        <f t="shared" si="3"/>
        <v>1937.666667</v>
      </c>
      <c r="D806" s="159">
        <f t="shared" si="356"/>
        <v>13788</v>
      </c>
      <c r="E806" s="162">
        <v>14.6</v>
      </c>
      <c r="F806" s="163">
        <v>7913.5753</v>
      </c>
      <c r="G806" s="163">
        <v>1250.999</v>
      </c>
      <c r="H806" s="163">
        <v>2053.18246691</v>
      </c>
      <c r="I806" s="163">
        <v>7913.5753</v>
      </c>
      <c r="J806" s="163">
        <v>14.6</v>
      </c>
      <c r="K806" s="163">
        <v>14.6</v>
      </c>
      <c r="L806" s="163">
        <v>35.0</v>
      </c>
      <c r="M806" s="164">
        <v>16.13938073</v>
      </c>
      <c r="N806" s="19">
        <f t="shared" ref="N806:T806" si="807">F806/F805/$E806*$E805-1</f>
        <v>-0.1439727107</v>
      </c>
      <c r="O806" s="19">
        <f t="shared" si="807"/>
        <v>-0.002825221402</v>
      </c>
      <c r="P806" s="19">
        <f t="shared" si="807"/>
        <v>-0.006609303653</v>
      </c>
      <c r="Q806" s="19">
        <f t="shared" si="807"/>
        <v>-0.1439727107</v>
      </c>
      <c r="R806" s="19">
        <f t="shared" si="807"/>
        <v>0</v>
      </c>
      <c r="S806" s="19">
        <f t="shared" si="807"/>
        <v>0</v>
      </c>
      <c r="T806" s="19">
        <f t="shared" si="807"/>
        <v>-0.006849315068</v>
      </c>
      <c r="U806" s="168">
        <v>-0.0698</v>
      </c>
      <c r="V806" s="168">
        <v>-0.0457</v>
      </c>
      <c r="W806" s="19">
        <f t="array" ref="W806">mmult(N806:T806,'Parameters &amp; Main Results'!$B$6:$B$12)-'Parameters &amp; Main Results'!$B$16/12+mmult(U806:V806,'Parameters &amp; Main Results'!$B$14:$B$15)</f>
        <v>-0.108727505</v>
      </c>
      <c r="X806" s="77">
        <f t="shared" si="5"/>
        <v>930.7313246</v>
      </c>
      <c r="Y806" s="77">
        <f>X806/offset(X806,'Parameters &amp; Main Results'!$B$32,0)</f>
        <v>31.05214674</v>
      </c>
      <c r="Z806" s="77">
        <f>sumproduct(X806:offset(X806,'Parameters &amp; Main Results'!$B$32-1,0) , 'Cash Flow Assist'!$P$11:offset('Cash Flow Assist'!$P$11,'Parameters &amp; Main Results'!$B$32-1,0)  )/offset(X806,'Parameters &amp; Main Results'!$B$32,0)</f>
        <v>8621.567466</v>
      </c>
      <c r="AA806" s="77">
        <f>sumproduct(X806:offset(X806,'Parameters &amp; Main Results'!$B$32-1,0),'Parameters &amp; Main Results'!$B$36:offset('Parameters &amp; Main Results'!$B$36,'Parameters &amp; Main Results'!$B$32-1,0)   )/offset(X806,'Parameters &amp; Main Results'!$B$32,0)</f>
        <v>1.206064208</v>
      </c>
      <c r="AB806" s="167">
        <f t="shared" si="6"/>
        <v>-0.2474755075</v>
      </c>
    </row>
    <row r="807">
      <c r="A807">
        <f t="shared" si="17"/>
        <v>10</v>
      </c>
      <c r="B807">
        <f t="shared" si="18"/>
        <v>1937</v>
      </c>
      <c r="C807" s="77">
        <f t="shared" si="3"/>
        <v>1937.75</v>
      </c>
      <c r="D807" s="159">
        <f t="shared" si="356"/>
        <v>13819</v>
      </c>
      <c r="E807" s="162">
        <v>14.6</v>
      </c>
      <c r="F807" s="163">
        <v>7148.2897</v>
      </c>
      <c r="G807" s="163">
        <v>1253.8659</v>
      </c>
      <c r="H807" s="163">
        <v>2053.71287238</v>
      </c>
      <c r="I807" s="163">
        <v>7148.2897</v>
      </c>
      <c r="J807" s="163">
        <v>14.6</v>
      </c>
      <c r="K807" s="163">
        <v>14.6</v>
      </c>
      <c r="L807" s="163">
        <v>35.0</v>
      </c>
      <c r="M807" s="164">
        <v>14.12553424</v>
      </c>
      <c r="N807" s="19">
        <f t="shared" ref="N807:T807" si="808">F807/F806/$E807*$E806-1</f>
        <v>-0.09670541708</v>
      </c>
      <c r="O807" s="19">
        <f t="shared" si="808"/>
        <v>0.002291688483</v>
      </c>
      <c r="P807" s="19">
        <f t="shared" si="808"/>
        <v>0.000258333333</v>
      </c>
      <c r="Q807" s="19">
        <f t="shared" si="808"/>
        <v>-0.09670541708</v>
      </c>
      <c r="R807" s="19">
        <f t="shared" si="808"/>
        <v>0</v>
      </c>
      <c r="S807" s="19">
        <f t="shared" si="808"/>
        <v>0</v>
      </c>
      <c r="T807" s="19">
        <f t="shared" si="808"/>
        <v>0</v>
      </c>
      <c r="U807" s="168">
        <v>0.0041</v>
      </c>
      <c r="V807" s="168">
        <v>-0.0155</v>
      </c>
      <c r="W807" s="19">
        <f t="array" ref="W807">mmult(N807:T807,'Parameters &amp; Main Results'!$B$6:$B$12)-'Parameters &amp; Main Results'!$B$16/12+mmult(U807:V807,'Parameters &amp; Main Results'!$B$14:$B$15)</f>
        <v>-0.07199780736</v>
      </c>
      <c r="X807" s="77">
        <f t="shared" si="5"/>
        <v>1044.272464</v>
      </c>
      <c r="Y807" s="77">
        <f>X807/offset(X807,'Parameters &amp; Main Results'!$B$32,0)</f>
        <v>35.53395147</v>
      </c>
      <c r="Z807" s="77">
        <f>sumproduct(X807:offset(X807,'Parameters &amp; Main Results'!$B$32-1,0) , 'Cash Flow Assist'!$P$11:offset('Cash Flow Assist'!$P$11,'Parameters &amp; Main Results'!$B$32-1,0)  )/offset(X807,'Parameters &amp; Main Results'!$B$32,0)</f>
        <v>8762.583068</v>
      </c>
      <c r="AA807" s="77">
        <f>sumproduct(X807:offset(X807,'Parameters &amp; Main Results'!$B$32-1,0),'Parameters &amp; Main Results'!$B$36:offset('Parameters &amp; Main Results'!$B$36,'Parameters &amp; Main Results'!$B$32-1,0)   )/offset(X807,'Parameters &amp; Main Results'!$B$32,0)</f>
        <v>1.225197341</v>
      </c>
      <c r="AB807" s="167">
        <f t="shared" si="6"/>
        <v>-0.3202487024</v>
      </c>
    </row>
    <row r="808">
      <c r="A808">
        <f t="shared" si="17"/>
        <v>11</v>
      </c>
      <c r="B808">
        <f t="shared" si="18"/>
        <v>1937</v>
      </c>
      <c r="C808" s="77">
        <f t="shared" si="3"/>
        <v>1937.833333</v>
      </c>
      <c r="D808" s="159">
        <f t="shared" si="356"/>
        <v>13849</v>
      </c>
      <c r="E808" s="162">
        <v>14.5</v>
      </c>
      <c r="F808" s="163">
        <v>6458.8514</v>
      </c>
      <c r="G808" s="163">
        <v>1263.3121</v>
      </c>
      <c r="H808" s="163">
        <v>2054.05515786</v>
      </c>
      <c r="I808" s="163">
        <v>6458.8514</v>
      </c>
      <c r="J808" s="163">
        <v>14.5</v>
      </c>
      <c r="K808" s="163">
        <v>14.5</v>
      </c>
      <c r="L808" s="163">
        <v>35.0</v>
      </c>
      <c r="M808" s="164">
        <v>13.05038707</v>
      </c>
      <c r="N808" s="19">
        <f t="shared" ref="N808:T808" si="809">F808/F807/$E808*$E807-1</f>
        <v>-0.09021661465</v>
      </c>
      <c r="O808" s="19">
        <f t="shared" si="809"/>
        <v>0.0144821685</v>
      </c>
      <c r="P808" s="19">
        <f t="shared" si="809"/>
        <v>0.007064367817</v>
      </c>
      <c r="Q808" s="19">
        <f t="shared" si="809"/>
        <v>-0.09021661465</v>
      </c>
      <c r="R808" s="19">
        <f t="shared" si="809"/>
        <v>0</v>
      </c>
      <c r="S808" s="19">
        <f t="shared" si="809"/>
        <v>0</v>
      </c>
      <c r="T808" s="19">
        <f t="shared" si="809"/>
        <v>0.006896551724</v>
      </c>
      <c r="U808" s="168">
        <v>-0.036</v>
      </c>
      <c r="V808" s="168">
        <v>0.0015</v>
      </c>
      <c r="W808" s="19">
        <f t="array" ref="W808">mmult(N808:T808,'Parameters &amp; Main Results'!$B$6:$B$12)-'Parameters &amp; Main Results'!$B$16/12+mmult(U808:V808,'Parameters &amp; Main Results'!$B$14:$B$15)</f>
        <v>-0.06408358553</v>
      </c>
      <c r="X808" s="77">
        <f t="shared" si="5"/>
        <v>1125.290945</v>
      </c>
      <c r="Y808" s="77">
        <f>X808/offset(X808,'Parameters &amp; Main Results'!$B$32,0)</f>
        <v>37.50941485</v>
      </c>
      <c r="Z808" s="77">
        <f>sumproduct(X808:offset(X808,'Parameters &amp; Main Results'!$B$32-1,0) , 'Cash Flow Assist'!$P$11:offset('Cash Flow Assist'!$P$11,'Parameters &amp; Main Results'!$B$32-1,0)  )/offset(X808,'Parameters &amp; Main Results'!$B$32,0)</f>
        <v>8549.938056</v>
      </c>
      <c r="AA808" s="77">
        <f>sumproduct(X808:offset(X808,'Parameters &amp; Main Results'!$B$32-1,0),'Parameters &amp; Main Results'!$B$36:offset('Parameters &amp; Main Results'!$B$36,'Parameters &amp; Main Results'!$B$32-1,0)   )/offset(X808,'Parameters &amp; Main Results'!$B$32,0)</f>
        <v>1.195171717</v>
      </c>
      <c r="AB808" s="167">
        <f t="shared" si="6"/>
        <v>-0.3815735632</v>
      </c>
    </row>
    <row r="809">
      <c r="A809">
        <f t="shared" si="17"/>
        <v>12</v>
      </c>
      <c r="B809">
        <f t="shared" si="18"/>
        <v>1937</v>
      </c>
      <c r="C809" s="77">
        <f t="shared" si="3"/>
        <v>1937.916667</v>
      </c>
      <c r="D809" s="159">
        <f t="shared" si="356"/>
        <v>13880</v>
      </c>
      <c r="E809" s="162">
        <v>14.4</v>
      </c>
      <c r="F809" s="163">
        <v>6168.0643</v>
      </c>
      <c r="G809" s="163">
        <v>1267.2457</v>
      </c>
      <c r="H809" s="163">
        <v>2054.209212</v>
      </c>
      <c r="I809" s="163">
        <v>6168.0643</v>
      </c>
      <c r="J809" s="163">
        <v>14.4</v>
      </c>
      <c r="K809" s="163">
        <v>14.4</v>
      </c>
      <c r="L809" s="163">
        <v>35.0</v>
      </c>
      <c r="M809" s="164">
        <v>12.44375905</v>
      </c>
      <c r="N809" s="19">
        <f t="shared" ref="N809:T809" si="810">F809/F808/$E809*$E808-1</f>
        <v>-0.03838969265</v>
      </c>
      <c r="O809" s="19">
        <f t="shared" si="810"/>
        <v>0.01007978738</v>
      </c>
      <c r="P809" s="19">
        <f t="shared" si="810"/>
        <v>0.007019965279</v>
      </c>
      <c r="Q809" s="19">
        <f t="shared" si="810"/>
        <v>-0.03838969265</v>
      </c>
      <c r="R809" s="19">
        <f t="shared" si="810"/>
        <v>0</v>
      </c>
      <c r="S809" s="19">
        <f t="shared" si="810"/>
        <v>0</v>
      </c>
      <c r="T809" s="19">
        <f t="shared" si="810"/>
        <v>0.006944444444</v>
      </c>
      <c r="U809" s="168">
        <v>-0.0774</v>
      </c>
      <c r="V809" s="168">
        <v>-0.004</v>
      </c>
      <c r="W809" s="19">
        <f t="array" ref="W809">mmult(N809:T809,'Parameters &amp; Main Results'!$B$6:$B$12)-'Parameters &amp; Main Results'!$B$16/12+mmult(U809:V809,'Parameters &amp; Main Results'!$B$14:$B$15)</f>
        <v>-0.02631398931</v>
      </c>
      <c r="X809" s="77">
        <f t="shared" si="5"/>
        <v>1202.341285</v>
      </c>
      <c r="Y809" s="77">
        <f>X809/offset(X809,'Parameters &amp; Main Results'!$B$32,0)</f>
        <v>42.08791553</v>
      </c>
      <c r="Z809" s="77">
        <f>sumproduct(X809:offset(X809,'Parameters &amp; Main Results'!$B$32-1,0) , 'Cash Flow Assist'!$P$11:offset('Cash Flow Assist'!$P$11,'Parameters &amp; Main Results'!$B$32-1,0)  )/offset(X809,'Parameters &amp; Main Results'!$B$32,0)</f>
        <v>8940.435869</v>
      </c>
      <c r="AA809" s="77">
        <f>sumproduct(X809:offset(X809,'Parameters &amp; Main Results'!$B$32-1,0),'Parameters &amp; Main Results'!$B$36:offset('Parameters &amp; Main Results'!$B$36,'Parameters &amp; Main Results'!$B$32-1,0)   )/offset(X809,'Parameters &amp; Main Results'!$B$32,0)</f>
        <v>1.250198104</v>
      </c>
      <c r="AB809" s="167">
        <f t="shared" si="6"/>
        <v>-0.4053147641</v>
      </c>
    </row>
    <row r="810">
      <c r="A810">
        <f t="shared" si="17"/>
        <v>1</v>
      </c>
      <c r="B810">
        <f t="shared" si="18"/>
        <v>1938</v>
      </c>
      <c r="C810" s="77">
        <f t="shared" si="3"/>
        <v>1938</v>
      </c>
      <c r="D810" s="159">
        <f t="shared" si="356"/>
        <v>13911</v>
      </c>
      <c r="E810" s="162">
        <v>14.2</v>
      </c>
      <c r="F810" s="163">
        <v>6294.5358</v>
      </c>
      <c r="G810" s="163">
        <v>1272.2875</v>
      </c>
      <c r="H810" s="163">
        <v>2054.39751451</v>
      </c>
      <c r="I810" s="163">
        <v>6294.5358</v>
      </c>
      <c r="J810" s="163">
        <v>14.2</v>
      </c>
      <c r="K810" s="163">
        <v>14.2</v>
      </c>
      <c r="L810" s="163">
        <v>35.0</v>
      </c>
      <c r="M810" s="164">
        <v>12.77400609</v>
      </c>
      <c r="N810" s="19">
        <f t="shared" ref="N810:T810" si="811">F810/F809/$E810*$E809-1</f>
        <v>0.03487754397</v>
      </c>
      <c r="O810" s="19">
        <f t="shared" si="811"/>
        <v>0.01811909265</v>
      </c>
      <c r="P810" s="19">
        <f t="shared" si="811"/>
        <v>0.01417746479</v>
      </c>
      <c r="Q810" s="19">
        <f t="shared" si="811"/>
        <v>0.03487754397</v>
      </c>
      <c r="R810" s="19">
        <f t="shared" si="811"/>
        <v>0</v>
      </c>
      <c r="S810" s="19">
        <f t="shared" si="811"/>
        <v>0</v>
      </c>
      <c r="T810" s="19">
        <f t="shared" si="811"/>
        <v>0.01408450704</v>
      </c>
      <c r="U810" s="168">
        <v>0.0484</v>
      </c>
      <c r="V810" s="168">
        <v>-0.0161</v>
      </c>
      <c r="W810" s="19">
        <f t="array" ref="W810">mmult(N810:T810,'Parameters &amp; Main Results'!$B$6:$B$12)-'Parameters &amp; Main Results'!$B$16/12+mmult(U810:V810,'Parameters &amp; Main Results'!$B$14:$B$15)</f>
        <v>0.03064626447</v>
      </c>
      <c r="X810" s="77">
        <f t="shared" si="5"/>
        <v>1234.834713</v>
      </c>
      <c r="Y810" s="77">
        <f>X810/offset(X810,'Parameters &amp; Main Results'!$B$32,0)</f>
        <v>43.23862737</v>
      </c>
      <c r="Z810" s="77">
        <f>sumproduct(X810:offset(X810,'Parameters &amp; Main Results'!$B$32-1,0) , 'Cash Flow Assist'!$P$11:offset('Cash Flow Assist'!$P$11,'Parameters &amp; Main Results'!$B$32-1,0)  )/offset(X810,'Parameters &amp; Main Results'!$B$32,0)</f>
        <v>8902.082183</v>
      </c>
      <c r="AA810" s="77">
        <f>sumproduct(X810:offset(X810,'Parameters &amp; Main Results'!$B$32-1,0),'Parameters &amp; Main Results'!$B$36:offset('Parameters &amp; Main Results'!$B$36,'Parameters &amp; Main Results'!$B$32-1,0)   )/offset(X810,'Parameters &amp; Main Results'!$B$32,0)</f>
        <v>1.245824408</v>
      </c>
      <c r="AB810" s="167">
        <f t="shared" si="6"/>
        <v>-0.3845736036</v>
      </c>
    </row>
    <row r="811">
      <c r="A811">
        <f t="shared" si="17"/>
        <v>2</v>
      </c>
      <c r="B811">
        <f t="shared" si="18"/>
        <v>1938</v>
      </c>
      <c r="C811" s="77">
        <f t="shared" si="3"/>
        <v>1938.083333</v>
      </c>
      <c r="D811" s="159">
        <f t="shared" si="356"/>
        <v>13939</v>
      </c>
      <c r="E811" s="162">
        <v>14.1</v>
      </c>
      <c r="F811" s="163">
        <v>6718.3587</v>
      </c>
      <c r="G811" s="163">
        <v>1279.554</v>
      </c>
      <c r="H811" s="163">
        <v>2054.5687143</v>
      </c>
      <c r="I811" s="163">
        <v>6718.3587</v>
      </c>
      <c r="J811" s="163">
        <v>14.1</v>
      </c>
      <c r="K811" s="163">
        <v>14.1</v>
      </c>
      <c r="L811" s="163">
        <v>35.0</v>
      </c>
      <c r="M811" s="164">
        <v>13.6326163</v>
      </c>
      <c r="N811" s="19">
        <f t="shared" ref="N811:T811" si="812">F811/F810/$E811*$E810-1</f>
        <v>0.07490160498</v>
      </c>
      <c r="O811" s="19">
        <f t="shared" si="812"/>
        <v>0.01284407106</v>
      </c>
      <c r="P811" s="19">
        <f t="shared" si="812"/>
        <v>0.00717612293</v>
      </c>
      <c r="Q811" s="19">
        <f t="shared" si="812"/>
        <v>0.07490160498</v>
      </c>
      <c r="R811" s="19">
        <f t="shared" si="812"/>
        <v>0</v>
      </c>
      <c r="S811" s="19">
        <f t="shared" si="812"/>
        <v>0</v>
      </c>
      <c r="T811" s="19">
        <f t="shared" si="812"/>
        <v>0.007092198582</v>
      </c>
      <c r="U811" s="168">
        <v>0.004</v>
      </c>
      <c r="V811" s="168">
        <v>-0.0202</v>
      </c>
      <c r="W811" s="19">
        <f t="array" ref="W811">mmult(N811:T811,'Parameters &amp; Main Results'!$B$6:$B$12)-'Parameters &amp; Main Results'!$B$16/12+mmult(U811:V811,'Parameters &amp; Main Results'!$B$14:$B$15)</f>
        <v>0.05934555484</v>
      </c>
      <c r="X811" s="77">
        <f t="shared" si="5"/>
        <v>1198.116905</v>
      </c>
      <c r="Y811" s="77">
        <f>X811/offset(X811,'Parameters &amp; Main Results'!$B$32,0)</f>
        <v>43.15060367</v>
      </c>
      <c r="Z811" s="77">
        <f>sumproduct(X811:offset(X811,'Parameters &amp; Main Results'!$B$32-1,0) , 'Cash Flow Assist'!$P$11:offset('Cash Flow Assist'!$P$11,'Parameters &amp; Main Results'!$B$32-1,0)  )/offset(X811,'Parameters &amp; Main Results'!$B$32,0)</f>
        <v>9112.775349</v>
      </c>
      <c r="AA811" s="77">
        <f>sumproduct(X811:offset(X811,'Parameters &amp; Main Results'!$B$32-1,0),'Parameters &amp; Main Results'!$B$36:offset('Parameters &amp; Main Results'!$B$36,'Parameters &amp; Main Results'!$B$32-1,0)   )/offset(X811,'Parameters &amp; Main Results'!$B$32,0)</f>
        <v>1.276648714</v>
      </c>
      <c r="AB811" s="167">
        <f t="shared" si="6"/>
        <v>-0.3384771788</v>
      </c>
    </row>
    <row r="812">
      <c r="A812">
        <f t="shared" si="17"/>
        <v>3</v>
      </c>
      <c r="B812">
        <f t="shared" si="18"/>
        <v>1938</v>
      </c>
      <c r="C812" s="77">
        <f t="shared" si="3"/>
        <v>1938.166667</v>
      </c>
      <c r="D812" s="159">
        <f t="shared" si="356"/>
        <v>13970</v>
      </c>
      <c r="E812" s="162">
        <v>14.1</v>
      </c>
      <c r="F812" s="163">
        <v>5071.7078</v>
      </c>
      <c r="G812" s="163">
        <v>1280.1175</v>
      </c>
      <c r="H812" s="163">
        <v>2054.70568555</v>
      </c>
      <c r="I812" s="163">
        <v>5071.7078</v>
      </c>
      <c r="J812" s="163">
        <v>14.1</v>
      </c>
      <c r="K812" s="163">
        <v>14.1</v>
      </c>
      <c r="L812" s="163">
        <v>35.0</v>
      </c>
      <c r="M812" s="164">
        <v>10.20591886</v>
      </c>
      <c r="N812" s="19">
        <f t="shared" ref="N812:T812" si="813">F812/F811/$E812*$E811-1</f>
        <v>-0.2450971991</v>
      </c>
      <c r="O812" s="19">
        <f t="shared" si="813"/>
        <v>0.0004403878226</v>
      </c>
      <c r="P812" s="19">
        <f t="shared" si="813"/>
        <v>0.00006666666783</v>
      </c>
      <c r="Q812" s="19">
        <f t="shared" si="813"/>
        <v>-0.2450971991</v>
      </c>
      <c r="R812" s="19">
        <f t="shared" si="813"/>
        <v>0</v>
      </c>
      <c r="S812" s="19">
        <f t="shared" si="813"/>
        <v>0</v>
      </c>
      <c r="T812" s="19">
        <f t="shared" si="813"/>
        <v>0</v>
      </c>
      <c r="U812" s="168">
        <v>-0.0434</v>
      </c>
      <c r="V812" s="168">
        <v>-0.0354</v>
      </c>
      <c r="W812" s="19">
        <f t="array" ref="W812">mmult(N812:T812,'Parameters &amp; Main Results'!$B$6:$B$12)-'Parameters &amp; Main Results'!$B$16/12+mmult(U812:V812,'Parameters &amp; Main Results'!$B$14:$B$15)</f>
        <v>-0.183754469</v>
      </c>
      <c r="X812" s="77">
        <f t="shared" si="5"/>
        <v>1130.997246</v>
      </c>
      <c r="Y812" s="77">
        <f>X812/offset(X812,'Parameters &amp; Main Results'!$B$32,0)</f>
        <v>42.17761869</v>
      </c>
      <c r="Z812" s="77">
        <f>sumproduct(X812:offset(X812,'Parameters &amp; Main Results'!$B$32-1,0) , 'Cash Flow Assist'!$P$11:offset('Cash Flow Assist'!$P$11,'Parameters &amp; Main Results'!$B$32-1,0)  )/offset(X812,'Parameters &amp; Main Results'!$B$32,0)</f>
        <v>9392.258335</v>
      </c>
      <c r="AA812" s="77">
        <f>sumproduct(X812:offset(X812,'Parameters &amp; Main Results'!$B$32-1,0),'Parameters &amp; Main Results'!$B$36:offset('Parameters &amp; Main Results'!$B$36,'Parameters &amp; Main Results'!$B$32-1,0)   )/offset(X812,'Parameters &amp; Main Results'!$B$32,0)</f>
        <v>1.317406913</v>
      </c>
      <c r="AB812" s="167">
        <f t="shared" si="6"/>
        <v>-0.5006145694</v>
      </c>
    </row>
    <row r="813">
      <c r="A813">
        <f t="shared" si="17"/>
        <v>4</v>
      </c>
      <c r="B813">
        <f t="shared" si="18"/>
        <v>1938</v>
      </c>
      <c r="C813" s="77">
        <f t="shared" si="3"/>
        <v>1938.25</v>
      </c>
      <c r="D813" s="159">
        <f t="shared" si="356"/>
        <v>14000</v>
      </c>
      <c r="E813" s="162">
        <v>14.2</v>
      </c>
      <c r="F813" s="163">
        <v>5822.2418</v>
      </c>
      <c r="G813" s="163">
        <v>1293.0264</v>
      </c>
      <c r="H813" s="163">
        <v>2054.84266593</v>
      </c>
      <c r="I813" s="163">
        <v>5822.2418</v>
      </c>
      <c r="J813" s="163">
        <v>14.2</v>
      </c>
      <c r="K813" s="163">
        <v>14.2</v>
      </c>
      <c r="L813" s="163">
        <v>35.0</v>
      </c>
      <c r="M813" s="164">
        <v>11.56028372</v>
      </c>
      <c r="N813" s="19">
        <f t="shared" ref="N813:T813" si="814">F813/F812/$E813*$E812-1</f>
        <v>0.1399000741</v>
      </c>
      <c r="O813" s="19">
        <f t="shared" si="814"/>
        <v>0.002970883752</v>
      </c>
      <c r="P813" s="19">
        <f t="shared" si="814"/>
        <v>-0.006976056338</v>
      </c>
      <c r="Q813" s="19">
        <f t="shared" si="814"/>
        <v>0.1399000741</v>
      </c>
      <c r="R813" s="19">
        <f t="shared" si="814"/>
        <v>0</v>
      </c>
      <c r="S813" s="19">
        <f t="shared" si="814"/>
        <v>0</v>
      </c>
      <c r="T813" s="19">
        <f t="shared" si="814"/>
        <v>-0.007042253521</v>
      </c>
      <c r="U813" s="168">
        <v>0.0646</v>
      </c>
      <c r="V813" s="168">
        <v>0.0023</v>
      </c>
      <c r="W813" s="19">
        <f t="array" ref="W813">mmult(N813:T813,'Parameters &amp; Main Results'!$B$6:$B$12)-'Parameters &amp; Main Results'!$B$16/12+mmult(U813:V813,'Parameters &amp; Main Results'!$B$14:$B$15)</f>
        <v>0.1056261099</v>
      </c>
      <c r="X813" s="77">
        <f t="shared" si="5"/>
        <v>1385.609113</v>
      </c>
      <c r="Y813" s="77">
        <f>X813/offset(X813,'Parameters &amp; Main Results'!$B$32,0)</f>
        <v>53.73053862</v>
      </c>
      <c r="Z813" s="77">
        <f>sumproduct(X813:offset(X813,'Parameters &amp; Main Results'!$B$32-1,0) , 'Cash Flow Assist'!$P$11:offset('Cash Flow Assist'!$P$11,'Parameters &amp; Main Results'!$B$32-1,0)  )/offset(X813,'Parameters &amp; Main Results'!$B$32,0)</f>
        <v>9723.480781</v>
      </c>
      <c r="AA813" s="77">
        <f>sumproduct(X813:offset(X813,'Parameters &amp; Main Results'!$B$32-1,0),'Parameters &amp; Main Results'!$B$36:offset('Parameters &amp; Main Results'!$B$36,'Parameters &amp; Main Results'!$B$32-1,0)   )/offset(X813,'Parameters &amp; Main Results'!$B$32,0)</f>
        <v>1.365108929</v>
      </c>
      <c r="AB813" s="167">
        <f t="shared" si="6"/>
        <v>-0.4307505107</v>
      </c>
    </row>
    <row r="814">
      <c r="A814">
        <f t="shared" si="17"/>
        <v>5</v>
      </c>
      <c r="B814">
        <f t="shared" si="18"/>
        <v>1938</v>
      </c>
      <c r="C814" s="77">
        <f t="shared" si="3"/>
        <v>1938.333333</v>
      </c>
      <c r="D814" s="159">
        <f t="shared" si="356"/>
        <v>14031</v>
      </c>
      <c r="E814" s="162">
        <v>14.1</v>
      </c>
      <c r="F814" s="163">
        <v>5602.1707</v>
      </c>
      <c r="G814" s="163">
        <v>1300.2983</v>
      </c>
      <c r="H814" s="163">
        <v>2054.99677913</v>
      </c>
      <c r="I814" s="163">
        <v>5602.1707</v>
      </c>
      <c r="J814" s="163">
        <v>14.1</v>
      </c>
      <c r="K814" s="163">
        <v>14.1</v>
      </c>
      <c r="L814" s="163">
        <v>35.0</v>
      </c>
      <c r="M814" s="164">
        <v>11.13851721</v>
      </c>
      <c r="N814" s="19">
        <f t="shared" ref="N814:T814" si="815">F814/F813/$E814*$E813-1</f>
        <v>-0.03097421906</v>
      </c>
      <c r="O814" s="19">
        <f t="shared" si="815"/>
        <v>0.01275602243</v>
      </c>
      <c r="P814" s="19">
        <f t="shared" si="815"/>
        <v>0.007167730496</v>
      </c>
      <c r="Q814" s="19">
        <f t="shared" si="815"/>
        <v>-0.03097421906</v>
      </c>
      <c r="R814" s="19">
        <f t="shared" si="815"/>
        <v>0</v>
      </c>
      <c r="S814" s="19">
        <f t="shared" si="815"/>
        <v>0</v>
      </c>
      <c r="T814" s="19">
        <f t="shared" si="815"/>
        <v>0.007092198582</v>
      </c>
      <c r="U814" s="168">
        <v>-0.0251</v>
      </c>
      <c r="V814" s="168">
        <v>-0.0027</v>
      </c>
      <c r="W814" s="19">
        <f t="array" ref="W814">mmult(N814:T814,'Parameters &amp; Main Results'!$B$6:$B$12)-'Parameters &amp; Main Results'!$B$16/12+mmult(U814:V814,'Parameters &amp; Main Results'!$B$14:$B$15)</f>
        <v>-0.02008332535</v>
      </c>
      <c r="X814" s="77">
        <f t="shared" si="5"/>
        <v>1253.234797</v>
      </c>
      <c r="Y814" s="77">
        <f>X814/offset(X814,'Parameters &amp; Main Results'!$B$32,0)</f>
        <v>48.9500006</v>
      </c>
      <c r="Z814" s="77">
        <f>sumproduct(X814:offset(X814,'Parameters &amp; Main Results'!$B$32-1,0) , 'Cash Flow Assist'!$P$11:offset('Cash Flow Assist'!$P$11,'Parameters &amp; Main Results'!$B$32-1,0)  )/offset(X814,'Parameters &amp; Main Results'!$B$32,0)</f>
        <v>9740.919648</v>
      </c>
      <c r="AA814" s="77">
        <f>sumproduct(X814:offset(X814,'Parameters &amp; Main Results'!$B$32-1,0),'Parameters &amp; Main Results'!$B$36:offset('Parameters &amp; Main Results'!$B$36,'Parameters &amp; Main Results'!$B$32-1,0)   )/offset(X814,'Parameters &amp; Main Results'!$B$32,0)</f>
        <v>1.370406261</v>
      </c>
      <c r="AB814" s="167">
        <f t="shared" si="6"/>
        <v>-0.448382569</v>
      </c>
    </row>
    <row r="815">
      <c r="A815">
        <f t="shared" si="17"/>
        <v>6</v>
      </c>
      <c r="B815">
        <f t="shared" si="18"/>
        <v>1938</v>
      </c>
      <c r="C815" s="77">
        <f t="shared" si="3"/>
        <v>1938.416667</v>
      </c>
      <c r="D815" s="159">
        <f t="shared" si="356"/>
        <v>14061</v>
      </c>
      <c r="E815" s="162">
        <v>14.1</v>
      </c>
      <c r="F815" s="163">
        <v>7024.7648</v>
      </c>
      <c r="G815" s="163">
        <v>1300.749</v>
      </c>
      <c r="H815" s="163">
        <v>2055.08240399</v>
      </c>
      <c r="I815" s="163">
        <v>7024.7648</v>
      </c>
      <c r="J815" s="163">
        <v>14.1</v>
      </c>
      <c r="K815" s="163">
        <v>14.1</v>
      </c>
      <c r="L815" s="163">
        <v>35.0</v>
      </c>
      <c r="M815" s="164">
        <v>13.91590027</v>
      </c>
      <c r="N815" s="19">
        <f t="shared" ref="N815:T815" si="816">F815/F814/$E815*$E814-1</f>
        <v>0.2539362287</v>
      </c>
      <c r="O815" s="19">
        <f t="shared" si="816"/>
        <v>0.0003466127734</v>
      </c>
      <c r="P815" s="19">
        <f t="shared" si="816"/>
        <v>0.00004166666385</v>
      </c>
      <c r="Q815" s="19">
        <f t="shared" si="816"/>
        <v>0.2539362287</v>
      </c>
      <c r="R815" s="19">
        <f t="shared" si="816"/>
        <v>0</v>
      </c>
      <c r="S815" s="19">
        <f t="shared" si="816"/>
        <v>0</v>
      </c>
      <c r="T815" s="19">
        <f t="shared" si="816"/>
        <v>0</v>
      </c>
      <c r="U815" s="168">
        <v>0.043</v>
      </c>
      <c r="V815" s="168">
        <v>0.0032</v>
      </c>
      <c r="W815" s="19">
        <f t="array" ref="W815">mmult(N815:T815,'Parameters &amp; Main Results'!$B$6:$B$12)-'Parameters &amp; Main Results'!$B$16/12+mmult(U815:V815,'Parameters &amp; Main Results'!$B$14:$B$15)</f>
        <v>0.190497158</v>
      </c>
      <c r="X815" s="77">
        <f t="shared" si="5"/>
        <v>1278.919758</v>
      </c>
      <c r="Y815" s="77">
        <f>X815/offset(X815,'Parameters &amp; Main Results'!$B$32,0)</f>
        <v>49.36326053</v>
      </c>
      <c r="Z815" s="77">
        <f>sumproduct(X815:offset(X815,'Parameters &amp; Main Results'!$B$32-1,0) , 'Cash Flow Assist'!$P$11:offset('Cash Flow Assist'!$P$11,'Parameters &amp; Main Results'!$B$32-1,0)  )/offset(X815,'Parameters &amp; Main Results'!$B$32,0)</f>
        <v>9578.491916</v>
      </c>
      <c r="AA815" s="77">
        <f>sumproduct(X815:offset(X815,'Parameters &amp; Main Results'!$B$32-1,0),'Parameters &amp; Main Results'!$B$36:offset('Parameters &amp; Main Results'!$B$36,'Parameters &amp; Main Results'!$B$32-1,0)   )/offset(X815,'Parameters &amp; Main Results'!$B$32,0)</f>
        <v>1.349593296</v>
      </c>
      <c r="AB815" s="167">
        <f t="shared" si="6"/>
        <v>-0.3083069189</v>
      </c>
    </row>
    <row r="816">
      <c r="A816">
        <f t="shared" si="17"/>
        <v>7</v>
      </c>
      <c r="B816">
        <f t="shared" si="18"/>
        <v>1938</v>
      </c>
      <c r="C816" s="77">
        <f t="shared" si="3"/>
        <v>1938.5</v>
      </c>
      <c r="D816" s="159">
        <f t="shared" si="356"/>
        <v>14092</v>
      </c>
      <c r="E816" s="162">
        <v>14.1</v>
      </c>
      <c r="F816" s="163">
        <v>7563.1749</v>
      </c>
      <c r="G816" s="163">
        <v>1304.6278</v>
      </c>
      <c r="H816" s="163">
        <v>2055.16803243</v>
      </c>
      <c r="I816" s="163">
        <v>7563.1749</v>
      </c>
      <c r="J816" s="163">
        <v>14.1</v>
      </c>
      <c r="K816" s="163">
        <v>14.1</v>
      </c>
      <c r="L816" s="163">
        <v>35.0</v>
      </c>
      <c r="M816" s="164">
        <v>14.78770487</v>
      </c>
      <c r="N816" s="19">
        <f t="shared" ref="N816:T816" si="817">F816/F815/$E816*$E815-1</f>
        <v>0.07664457321</v>
      </c>
      <c r="O816" s="19">
        <f t="shared" si="817"/>
        <v>0.002981974232</v>
      </c>
      <c r="P816" s="19">
        <f t="shared" si="817"/>
        <v>0.00004166666983</v>
      </c>
      <c r="Q816" s="19">
        <f t="shared" si="817"/>
        <v>0.07664457321</v>
      </c>
      <c r="R816" s="19">
        <f t="shared" si="817"/>
        <v>0</v>
      </c>
      <c r="S816" s="19">
        <f t="shared" si="817"/>
        <v>0</v>
      </c>
      <c r="T816" s="19">
        <f t="shared" si="817"/>
        <v>0</v>
      </c>
      <c r="U816" s="168">
        <v>0.0667</v>
      </c>
      <c r="V816" s="168">
        <v>0.0214</v>
      </c>
      <c r="W816" s="19">
        <f t="array" ref="W816">mmult(N816:T816,'Parameters &amp; Main Results'!$B$6:$B$12)-'Parameters &amp; Main Results'!$B$16/12+mmult(U816:V816,'Parameters &amp; Main Results'!$B$14:$B$15)</f>
        <v>0.0581872568</v>
      </c>
      <c r="X816" s="77">
        <f t="shared" si="5"/>
        <v>1074.273676</v>
      </c>
      <c r="Y816" s="77">
        <f>X816/offset(X816,'Parameters &amp; Main Results'!$B$32,0)</f>
        <v>42.80855121</v>
      </c>
      <c r="Z816" s="77">
        <f>sumproduct(X816:offset(X816,'Parameters &amp; Main Results'!$B$32-1,0) , 'Cash Flow Assist'!$P$11:offset('Cash Flow Assist'!$P$11,'Parameters &amp; Main Results'!$B$32-1,0)  )/offset(X816,'Parameters &amp; Main Results'!$B$32,0)</f>
        <v>9839.064753</v>
      </c>
      <c r="AA816" s="77">
        <f>sumproduct(X816:offset(X816,'Parameters &amp; Main Results'!$B$32-1,0),'Parameters &amp; Main Results'!$B$36:offset('Parameters &amp; Main Results'!$B$36,'Parameters &amp; Main Results'!$B$32-1,0)   )/offset(X816,'Parameters &amp; Main Results'!$B$32,0)</f>
        <v>1.388579369</v>
      </c>
      <c r="AB816" s="167">
        <f t="shared" si="6"/>
        <v>-0.2552923979</v>
      </c>
    </row>
    <row r="817">
      <c r="A817">
        <f t="shared" si="17"/>
        <v>8</v>
      </c>
      <c r="B817">
        <f t="shared" si="18"/>
        <v>1938</v>
      </c>
      <c r="C817" s="77">
        <f t="shared" si="3"/>
        <v>1938.583333</v>
      </c>
      <c r="D817" s="159">
        <f t="shared" si="356"/>
        <v>14123</v>
      </c>
      <c r="E817" s="162">
        <v>14.1</v>
      </c>
      <c r="F817" s="163">
        <v>7389.2085</v>
      </c>
      <c r="G817" s="163">
        <v>1309.6483</v>
      </c>
      <c r="H817" s="163">
        <v>2055.28791723</v>
      </c>
      <c r="I817" s="163">
        <v>7389.2085</v>
      </c>
      <c r="J817" s="163">
        <v>14.1</v>
      </c>
      <c r="K817" s="163">
        <v>14.1</v>
      </c>
      <c r="L817" s="163">
        <v>35.0</v>
      </c>
      <c r="M817" s="164">
        <v>14.59232023</v>
      </c>
      <c r="N817" s="19">
        <f t="shared" ref="N817:T817" si="818">F817/F816/$E817*$E816-1</f>
        <v>-0.02300176874</v>
      </c>
      <c r="O817" s="19">
        <f t="shared" si="818"/>
        <v>0.003848223992</v>
      </c>
      <c r="P817" s="19">
        <f t="shared" si="818"/>
        <v>0.00005833333241</v>
      </c>
      <c r="Q817" s="19">
        <f t="shared" si="818"/>
        <v>-0.02300176874</v>
      </c>
      <c r="R817" s="19">
        <f t="shared" si="818"/>
        <v>0</v>
      </c>
      <c r="S817" s="19">
        <f t="shared" si="818"/>
        <v>0</v>
      </c>
      <c r="T817" s="19">
        <f t="shared" si="818"/>
        <v>0</v>
      </c>
      <c r="U817" s="168">
        <v>-0.0244</v>
      </c>
      <c r="V817" s="168">
        <v>-0.0473</v>
      </c>
      <c r="W817" s="19">
        <f t="array" ref="W817">mmult(N817:T817,'Parameters &amp; Main Results'!$B$6:$B$12)-'Parameters &amp; Main Results'!$B$16/12+mmult(U817:V817,'Parameters &amp; Main Results'!$B$14:$B$15)</f>
        <v>-0.01633093722</v>
      </c>
      <c r="X817" s="77">
        <f t="shared" si="5"/>
        <v>1015.201865</v>
      </c>
      <c r="Y817" s="77">
        <f>X817/offset(X817,'Parameters &amp; Main Results'!$B$32,0)</f>
        <v>40.03215495</v>
      </c>
      <c r="Z817" s="77">
        <f>sumproduct(X817:offset(X817,'Parameters &amp; Main Results'!$B$32-1,0) , 'Cash Flow Assist'!$P$11:offset('Cash Flow Assist'!$P$11,'Parameters &amp; Main Results'!$B$32-1,0)  )/offset(X817,'Parameters &amp; Main Results'!$B$32,0)</f>
        <v>9694.946823</v>
      </c>
      <c r="AA817" s="77">
        <f>sumproduct(X817:offset(X817,'Parameters &amp; Main Results'!$B$32-1,0),'Parameters &amp; Main Results'!$B$36:offset('Parameters &amp; Main Results'!$B$36,'Parameters &amp; Main Results'!$B$32-1,0)   )/offset(X817,'Parameters &amp; Main Results'!$B$32,0)</f>
        <v>1.369336107</v>
      </c>
      <c r="AB817" s="167">
        <f t="shared" si="6"/>
        <v>-0.27242199</v>
      </c>
    </row>
    <row r="818">
      <c r="A818">
        <f t="shared" si="17"/>
        <v>9</v>
      </c>
      <c r="B818">
        <f t="shared" si="18"/>
        <v>1938</v>
      </c>
      <c r="C818" s="77">
        <f t="shared" si="3"/>
        <v>1938.666667</v>
      </c>
      <c r="D818" s="159">
        <f t="shared" si="356"/>
        <v>14153</v>
      </c>
      <c r="E818" s="162">
        <v>14.1</v>
      </c>
      <c r="F818" s="163">
        <v>7538.7266</v>
      </c>
      <c r="G818" s="163">
        <v>1303.2614</v>
      </c>
      <c r="H818" s="163">
        <v>2055.39068162</v>
      </c>
      <c r="I818" s="163">
        <v>7538.7266</v>
      </c>
      <c r="J818" s="163">
        <v>14.1</v>
      </c>
      <c r="K818" s="163">
        <v>14.1</v>
      </c>
      <c r="L818" s="163">
        <v>35.0</v>
      </c>
      <c r="M818" s="164">
        <v>14.88012201</v>
      </c>
      <c r="N818" s="19">
        <f t="shared" ref="N818:T818" si="819">F818/F817/$E818*$E817-1</f>
        <v>0.02023465707</v>
      </c>
      <c r="O818" s="19">
        <f t="shared" si="819"/>
        <v>-0.004876805475</v>
      </c>
      <c r="P818" s="19">
        <f t="shared" si="819"/>
        <v>0.00004999999715</v>
      </c>
      <c r="Q818" s="19">
        <f t="shared" si="819"/>
        <v>0.02023465707</v>
      </c>
      <c r="R818" s="19">
        <f t="shared" si="819"/>
        <v>0</v>
      </c>
      <c r="S818" s="19">
        <f t="shared" si="819"/>
        <v>0</v>
      </c>
      <c r="T818" s="19">
        <f t="shared" si="819"/>
        <v>0</v>
      </c>
      <c r="U818" s="168">
        <v>-0.0273</v>
      </c>
      <c r="V818" s="168">
        <v>-0.0161</v>
      </c>
      <c r="W818" s="19">
        <f t="array" ref="W818">mmult(N818:T818,'Parameters &amp; Main Results'!$B$6:$B$12)-'Parameters &amp; Main Results'!$B$16/12+mmult(U818:V818,'Parameters &amp; Main Results'!$B$14:$B$15)</f>
        <v>0.01391512477</v>
      </c>
      <c r="X818" s="77">
        <f t="shared" si="5"/>
        <v>1032.056311</v>
      </c>
      <c r="Y818" s="77">
        <f>X818/offset(X818,'Parameters &amp; Main Results'!$B$32,0)</f>
        <v>36.63254151</v>
      </c>
      <c r="Z818" s="77">
        <f>sumproduct(X818:offset(X818,'Parameters &amp; Main Results'!$B$32-1,0) , 'Cash Flow Assist'!$P$11:offset('Cash Flow Assist'!$P$11,'Parameters &amp; Main Results'!$B$32-1,0)  )/offset(X818,'Parameters &amp; Main Results'!$B$32,0)</f>
        <v>8691.615649</v>
      </c>
      <c r="AA818" s="77">
        <f>sumproduct(X818:offset(X818,'Parameters &amp; Main Results'!$B$32-1,0),'Parameters &amp; Main Results'!$B$36:offset('Parameters &amp; Main Results'!$B$36,'Parameters &amp; Main Results'!$B$32-1,0)   )/offset(X818,'Parameters &amp; Main Results'!$B$32,0)</f>
        <v>1.22841926</v>
      </c>
      <c r="AB818" s="167">
        <f t="shared" si="6"/>
        <v>-0.2576996985</v>
      </c>
    </row>
    <row r="819">
      <c r="A819">
        <f t="shared" si="17"/>
        <v>10</v>
      </c>
      <c r="B819">
        <f t="shared" si="18"/>
        <v>1938</v>
      </c>
      <c r="C819" s="77">
        <f t="shared" si="3"/>
        <v>1938.75</v>
      </c>
      <c r="D819" s="159">
        <f t="shared" si="356"/>
        <v>14184</v>
      </c>
      <c r="E819" s="162">
        <v>14.0</v>
      </c>
      <c r="F819" s="163">
        <v>8131.0483</v>
      </c>
      <c r="G819" s="163">
        <v>1318.6427</v>
      </c>
      <c r="H819" s="163">
        <v>2055.52770767</v>
      </c>
      <c r="I819" s="163">
        <v>8131.0483</v>
      </c>
      <c r="J819" s="163">
        <v>14.0</v>
      </c>
      <c r="K819" s="163">
        <v>14.0</v>
      </c>
      <c r="L819" s="163">
        <v>35.0</v>
      </c>
      <c r="M819" s="164">
        <v>16.18560309</v>
      </c>
      <c r="N819" s="19">
        <f t="shared" ref="N819:T819" si="820">F819/F818/$E819*$E818-1</f>
        <v>0.08627459927</v>
      </c>
      <c r="O819" s="19">
        <f t="shared" si="820"/>
        <v>0.01902931862</v>
      </c>
      <c r="P819" s="19">
        <f t="shared" si="820"/>
        <v>0.007210000002</v>
      </c>
      <c r="Q819" s="19">
        <f t="shared" si="820"/>
        <v>0.08627459927</v>
      </c>
      <c r="R819" s="19">
        <f t="shared" si="820"/>
        <v>0</v>
      </c>
      <c r="S819" s="19">
        <f t="shared" si="820"/>
        <v>0</v>
      </c>
      <c r="T819" s="19">
        <f t="shared" si="820"/>
        <v>0.007142857143</v>
      </c>
      <c r="U819" s="168">
        <v>0.0579</v>
      </c>
      <c r="V819" s="168">
        <v>0.0507</v>
      </c>
      <c r="W819" s="19">
        <f t="array" ref="W819">mmult(N819:T819,'Parameters &amp; Main Results'!$B$6:$B$12)-'Parameters &amp; Main Results'!$B$16/12+mmult(U819:V819,'Parameters &amp; Main Results'!$B$14:$B$15)</f>
        <v>0.06942161244</v>
      </c>
      <c r="X819" s="77">
        <f t="shared" si="5"/>
        <v>1017.892214</v>
      </c>
      <c r="Y819" s="77">
        <f>X819/offset(X819,'Parameters &amp; Main Results'!$B$32,0)</f>
        <v>38.30468492</v>
      </c>
      <c r="Z819" s="77">
        <f>sumproduct(X819:offset(X819,'Parameters &amp; Main Results'!$B$32-1,0) , 'Cash Flow Assist'!$P$11:offset('Cash Flow Assist'!$P$11,'Parameters &amp; Main Results'!$B$32-1,0)  )/offset(X819,'Parameters &amp; Main Results'!$B$32,0)</f>
        <v>9177.044672</v>
      </c>
      <c r="AA819" s="77">
        <f>sumproduct(X819:offset(X819,'Parameters &amp; Main Results'!$B$32-1,0),'Parameters &amp; Main Results'!$B$36:offset('Parameters &amp; Main Results'!$B$36,'Parameters &amp; Main Results'!$B$32-1,0)   )/offset(X819,'Parameters &amp; Main Results'!$B$32,0)</f>
        <v>1.298057343</v>
      </c>
      <c r="AB819" s="167">
        <f t="shared" si="6"/>
        <v>-0.1936580374</v>
      </c>
    </row>
    <row r="820">
      <c r="A820">
        <f t="shared" si="17"/>
        <v>11</v>
      </c>
      <c r="B820">
        <f t="shared" si="18"/>
        <v>1938</v>
      </c>
      <c r="C820" s="77">
        <f t="shared" si="3"/>
        <v>1938.833333</v>
      </c>
      <c r="D820" s="159">
        <f t="shared" si="356"/>
        <v>14214</v>
      </c>
      <c r="E820" s="162">
        <v>14.0</v>
      </c>
      <c r="F820" s="163">
        <v>7892.7917</v>
      </c>
      <c r="G820" s="163">
        <v>1316.7573</v>
      </c>
      <c r="H820" s="163">
        <v>2055.61335466</v>
      </c>
      <c r="I820" s="163">
        <v>7892.7917</v>
      </c>
      <c r="J820" s="163">
        <v>14.0</v>
      </c>
      <c r="K820" s="163">
        <v>14.0</v>
      </c>
      <c r="L820" s="163">
        <v>35.0</v>
      </c>
      <c r="M820" s="164">
        <v>15.73316739</v>
      </c>
      <c r="N820" s="19">
        <f t="shared" ref="N820:T820" si="821">F820/F819/$E820*$E819-1</f>
        <v>-0.02930207658</v>
      </c>
      <c r="O820" s="19">
        <f t="shared" si="821"/>
        <v>-0.00142980354</v>
      </c>
      <c r="P820" s="19">
        <f t="shared" si="821"/>
        <v>0.00004166666773</v>
      </c>
      <c r="Q820" s="19">
        <f t="shared" si="821"/>
        <v>-0.02930207658</v>
      </c>
      <c r="R820" s="19">
        <f t="shared" si="821"/>
        <v>0</v>
      </c>
      <c r="S820" s="19">
        <f t="shared" si="821"/>
        <v>0</v>
      </c>
      <c r="T820" s="19">
        <f t="shared" si="821"/>
        <v>0</v>
      </c>
      <c r="U820" s="168">
        <v>-0.0257</v>
      </c>
      <c r="V820" s="168">
        <v>-0.0121</v>
      </c>
      <c r="W820" s="19">
        <f t="array" ref="W820">mmult(N820:T820,'Parameters &amp; Main Results'!$B$6:$B$12)-'Parameters &amp; Main Results'!$B$16/12+mmult(U820:V820,'Parameters &amp; Main Results'!$B$14:$B$15)</f>
        <v>-0.02237567499</v>
      </c>
      <c r="X820" s="77">
        <f t="shared" si="5"/>
        <v>951.8156379</v>
      </c>
      <c r="Y820" s="77">
        <f>X820/offset(X820,'Parameters &amp; Main Results'!$B$32,0)</f>
        <v>38.14883536</v>
      </c>
      <c r="Z820" s="77">
        <f>sumproduct(X820:offset(X820,'Parameters &amp; Main Results'!$B$32-1,0) , 'Cash Flow Assist'!$P$11:offset('Cash Flow Assist'!$P$11,'Parameters &amp; Main Results'!$B$32-1,0)  )/offset(X820,'Parameters &amp; Main Results'!$B$32,0)</f>
        <v>9734.467224</v>
      </c>
      <c r="AA820" s="77">
        <f>sumproduct(X820:offset(X820,'Parameters &amp; Main Results'!$B$32-1,0),'Parameters &amp; Main Results'!$B$36:offset('Parameters &amp; Main Results'!$B$36,'Parameters &amp; Main Results'!$B$32-1,0)   )/offset(X820,'Parameters &amp; Main Results'!$B$32,0)</f>
        <v>1.378011245</v>
      </c>
      <c r="AB820" s="167">
        <f t="shared" si="6"/>
        <v>-0.2172855314</v>
      </c>
    </row>
    <row r="821">
      <c r="A821">
        <f t="shared" si="17"/>
        <v>12</v>
      </c>
      <c r="B821">
        <f t="shared" si="18"/>
        <v>1938</v>
      </c>
      <c r="C821" s="77">
        <f t="shared" si="3"/>
        <v>1938.916667</v>
      </c>
      <c r="D821" s="159">
        <f t="shared" si="356"/>
        <v>14245</v>
      </c>
      <c r="E821" s="162">
        <v>14.0</v>
      </c>
      <c r="F821" s="163">
        <v>8215.8038</v>
      </c>
      <c r="G821" s="163">
        <v>1322.9667</v>
      </c>
      <c r="H821" s="163">
        <v>2055.6818751</v>
      </c>
      <c r="I821" s="163">
        <v>8215.8038</v>
      </c>
      <c r="J821" s="163">
        <v>14.0</v>
      </c>
      <c r="K821" s="163">
        <v>14.0</v>
      </c>
      <c r="L821" s="163">
        <v>35.0</v>
      </c>
      <c r="M821" s="164">
        <v>16.40412686</v>
      </c>
      <c r="N821" s="19">
        <f t="shared" ref="N821:T821" si="822">F821/F820/$E821*$E820-1</f>
        <v>0.04092494928</v>
      </c>
      <c r="O821" s="19">
        <f t="shared" si="822"/>
        <v>0.004715675394</v>
      </c>
      <c r="P821" s="19">
        <f t="shared" si="822"/>
        <v>0.00003333333083</v>
      </c>
      <c r="Q821" s="19">
        <f t="shared" si="822"/>
        <v>0.04092494928</v>
      </c>
      <c r="R821" s="19">
        <f t="shared" si="822"/>
        <v>0</v>
      </c>
      <c r="S821" s="19">
        <f t="shared" si="822"/>
        <v>0</v>
      </c>
      <c r="T821" s="19">
        <f t="shared" si="822"/>
        <v>0</v>
      </c>
      <c r="U821" s="168">
        <v>-0.0183</v>
      </c>
      <c r="V821" s="168">
        <v>0.0053</v>
      </c>
      <c r="W821" s="19">
        <f t="array" ref="W821">mmult(N821:T821,'Parameters &amp; Main Results'!$B$6:$B$12)-'Parameters &amp; Main Results'!$B$16/12+mmult(U821:V821,'Parameters &amp; Main Results'!$B$14:$B$15)</f>
        <v>0.03183096414</v>
      </c>
      <c r="X821" s="77">
        <f t="shared" si="5"/>
        <v>973.6006087</v>
      </c>
      <c r="Y821" s="77">
        <f>X821/offset(X821,'Parameters &amp; Main Results'!$B$32,0)</f>
        <v>40.34798905</v>
      </c>
      <c r="Z821" s="77">
        <f>sumproduct(X821:offset(X821,'Parameters &amp; Main Results'!$B$32-1,0) , 'Cash Flow Assist'!$P$11:offset('Cash Flow Assist'!$P$11,'Parameters &amp; Main Results'!$B$32-1,0)  )/offset(X821,'Parameters &amp; Main Results'!$B$32,0)</f>
        <v>10026.84414</v>
      </c>
      <c r="AA821" s="77">
        <f>sumproduct(X821:offset(X821,'Parameters &amp; Main Results'!$B$32-1,0),'Parameters &amp; Main Results'!$B$36:offset('Parameters &amp; Main Results'!$B$36,'Parameters &amp; Main Results'!$B$32-1,0)   )/offset(X821,'Parameters &amp; Main Results'!$B$32,0)</f>
        <v>1.420583262</v>
      </c>
      <c r="AB821" s="167">
        <f t="shared" si="6"/>
        <v>-0.1852529814</v>
      </c>
    </row>
    <row r="822">
      <c r="A822">
        <f t="shared" si="17"/>
        <v>1</v>
      </c>
      <c r="B822">
        <f t="shared" si="18"/>
        <v>1939</v>
      </c>
      <c r="C822" s="77">
        <f t="shared" si="3"/>
        <v>1939</v>
      </c>
      <c r="D822" s="159">
        <f t="shared" si="356"/>
        <v>14276</v>
      </c>
      <c r="E822" s="162">
        <v>14.0</v>
      </c>
      <c r="F822" s="163">
        <v>7678.8713</v>
      </c>
      <c r="G822" s="163">
        <v>1325.7008</v>
      </c>
      <c r="H822" s="163">
        <v>2055.73326715</v>
      </c>
      <c r="I822" s="163">
        <v>7678.8713</v>
      </c>
      <c r="J822" s="163">
        <v>14.0</v>
      </c>
      <c r="K822" s="163">
        <v>14.0</v>
      </c>
      <c r="L822" s="163">
        <v>35.0</v>
      </c>
      <c r="M822" s="164">
        <v>15.35603052</v>
      </c>
      <c r="N822" s="19">
        <f t="shared" ref="N822:T822" si="823">F822/F821/$E822*$E821-1</f>
        <v>-0.06535361762</v>
      </c>
      <c r="O822" s="19">
        <f t="shared" si="823"/>
        <v>0.002066643098</v>
      </c>
      <c r="P822" s="19">
        <f t="shared" si="823"/>
        <v>0.00002500000152</v>
      </c>
      <c r="Q822" s="19">
        <f t="shared" si="823"/>
        <v>-0.06535361762</v>
      </c>
      <c r="R822" s="19">
        <f t="shared" si="823"/>
        <v>0</v>
      </c>
      <c r="S822" s="19">
        <f t="shared" si="823"/>
        <v>0</v>
      </c>
      <c r="T822" s="19">
        <f t="shared" si="823"/>
        <v>0</v>
      </c>
      <c r="U822" s="168">
        <v>-0.0153</v>
      </c>
      <c r="V822" s="168">
        <v>-0.0396</v>
      </c>
      <c r="W822" s="19">
        <f t="array" ref="W822">mmult(N822:T822,'Parameters &amp; Main Results'!$B$6:$B$12)-'Parameters &amp; Main Results'!$B$16/12+mmult(U822:V822,'Parameters &amp; Main Results'!$B$14:$B$15)</f>
        <v>-0.04854021911</v>
      </c>
      <c r="X822" s="77">
        <f t="shared" si="5"/>
        <v>943.5659934</v>
      </c>
      <c r="Y822" s="77">
        <f>X822/offset(X822,'Parameters &amp; Main Results'!$B$32,0)</f>
        <v>40.82238473</v>
      </c>
      <c r="Z822" s="77">
        <f>sumproduct(X822:offset(X822,'Parameters &amp; Main Results'!$B$32-1,0) , 'Cash Flow Assist'!$P$11:offset('Cash Flow Assist'!$P$11,'Parameters &amp; Main Results'!$B$32-1,0)  )/offset(X822,'Parameters &amp; Main Results'!$B$32,0)</f>
        <v>10426.57469</v>
      </c>
      <c r="AA822" s="77">
        <f>sumproduct(X822:offset(X822,'Parameters &amp; Main Results'!$B$32-1,0),'Parameters &amp; Main Results'!$B$36:offset('Parameters &amp; Main Results'!$B$36,'Parameters &amp; Main Results'!$B$32-1,0)   )/offset(X822,'Parameters &amp; Main Results'!$B$32,0)</f>
        <v>1.47845406</v>
      </c>
      <c r="AB822" s="167">
        <f t="shared" si="6"/>
        <v>-0.2384996465</v>
      </c>
    </row>
    <row r="823">
      <c r="A823">
        <f t="shared" si="17"/>
        <v>2</v>
      </c>
      <c r="B823">
        <f t="shared" si="18"/>
        <v>1939</v>
      </c>
      <c r="C823" s="77">
        <f t="shared" si="3"/>
        <v>1939.083333</v>
      </c>
      <c r="D823" s="159">
        <f t="shared" si="356"/>
        <v>14304</v>
      </c>
      <c r="E823" s="162">
        <v>13.9</v>
      </c>
      <c r="F823" s="163">
        <v>7957.3946</v>
      </c>
      <c r="G823" s="163">
        <v>1334.246</v>
      </c>
      <c r="H823" s="163">
        <v>2055.78466048</v>
      </c>
      <c r="I823" s="163">
        <v>7957.3946</v>
      </c>
      <c r="J823" s="163">
        <v>13.9</v>
      </c>
      <c r="K823" s="163">
        <v>13.9</v>
      </c>
      <c r="L823" s="163">
        <v>35.0</v>
      </c>
      <c r="M823" s="164">
        <v>16.05353513</v>
      </c>
      <c r="N823" s="19">
        <f t="shared" ref="N823:T823" si="824">F823/F822/$E823*$E822-1</f>
        <v>0.04372657518</v>
      </c>
      <c r="O823" s="19">
        <f t="shared" si="824"/>
        <v>0.01368641558</v>
      </c>
      <c r="P823" s="19">
        <f t="shared" si="824"/>
        <v>0.00721942446</v>
      </c>
      <c r="Q823" s="19">
        <f t="shared" si="824"/>
        <v>0.04372657518</v>
      </c>
      <c r="R823" s="19">
        <f t="shared" si="824"/>
        <v>0</v>
      </c>
      <c r="S823" s="19">
        <f t="shared" si="824"/>
        <v>0</v>
      </c>
      <c r="T823" s="19">
        <f t="shared" si="824"/>
        <v>0.007194244604</v>
      </c>
      <c r="U823" s="168">
        <v>0.0064</v>
      </c>
      <c r="V823" s="168">
        <v>0.0294</v>
      </c>
      <c r="W823" s="19">
        <f t="array" ref="W823">mmult(N823:T823,'Parameters &amp; Main Results'!$B$6:$B$12)-'Parameters &amp; Main Results'!$B$16/12+mmult(U823:V823,'Parameters &amp; Main Results'!$B$14:$B$15)</f>
        <v>0.03617486861</v>
      </c>
      <c r="X823" s="77">
        <f t="shared" si="5"/>
        <v>991.7034985</v>
      </c>
      <c r="Y823" s="77">
        <f>X823/offset(X823,'Parameters &amp; Main Results'!$B$32,0)</f>
        <v>44.02795238</v>
      </c>
      <c r="Z823" s="77">
        <f>sumproduct(X823:offset(X823,'Parameters &amp; Main Results'!$B$32-1,0) , 'Cash Flow Assist'!$P$11:offset('Cash Flow Assist'!$P$11,'Parameters &amp; Main Results'!$B$32-1,0)  )/offset(X823,'Parameters &amp; Main Results'!$B$32,0)</f>
        <v>10658.60399</v>
      </c>
      <c r="AA823" s="77">
        <f>sumproduct(X823:offset(X823,'Parameters &amp; Main Results'!$B$32-1,0),'Parameters &amp; Main Results'!$B$36:offset('Parameters &amp; Main Results'!$B$36,'Parameters &amp; Main Results'!$B$32-1,0)   )/offset(X823,'Parameters &amp; Main Results'!$B$32,0)</f>
        <v>1.512717839</v>
      </c>
      <c r="AB823" s="167">
        <f t="shared" si="6"/>
        <v>-0.2052018441</v>
      </c>
    </row>
    <row r="824">
      <c r="A824">
        <f t="shared" si="17"/>
        <v>3</v>
      </c>
      <c r="B824">
        <f t="shared" si="18"/>
        <v>1939</v>
      </c>
      <c r="C824" s="77">
        <f t="shared" si="3"/>
        <v>1939.166667</v>
      </c>
      <c r="D824" s="159">
        <f t="shared" si="356"/>
        <v>14335</v>
      </c>
      <c r="E824" s="162">
        <v>13.9</v>
      </c>
      <c r="F824" s="163">
        <v>6904.1449</v>
      </c>
      <c r="G824" s="163">
        <v>1347.4915</v>
      </c>
      <c r="H824" s="163">
        <v>2055.8360551</v>
      </c>
      <c r="I824" s="163">
        <v>6904.1449</v>
      </c>
      <c r="J824" s="163">
        <v>13.9</v>
      </c>
      <c r="K824" s="163">
        <v>13.9</v>
      </c>
      <c r="L824" s="163">
        <v>35.0</v>
      </c>
      <c r="M824" s="164">
        <v>13.94226205</v>
      </c>
      <c r="N824" s="19">
        <f t="shared" ref="N824:T824" si="825">F824/F823/$E824*$E823-1</f>
        <v>-0.1323611248</v>
      </c>
      <c r="O824" s="19">
        <f t="shared" si="825"/>
        <v>0.009927329743</v>
      </c>
      <c r="P824" s="19">
        <f t="shared" si="825"/>
        <v>0.0000250000017</v>
      </c>
      <c r="Q824" s="19">
        <f t="shared" si="825"/>
        <v>-0.1323611248</v>
      </c>
      <c r="R824" s="19">
        <f t="shared" si="825"/>
        <v>0</v>
      </c>
      <c r="S824" s="19">
        <f t="shared" si="825"/>
        <v>0</v>
      </c>
      <c r="T824" s="19">
        <f t="shared" si="825"/>
        <v>0</v>
      </c>
      <c r="U824" s="168">
        <v>-0.0472</v>
      </c>
      <c r="V824" s="168">
        <v>-0.0837</v>
      </c>
      <c r="W824" s="19">
        <f t="array" ref="W824">mmult(N824:T824,'Parameters &amp; Main Results'!$B$6:$B$12)-'Parameters &amp; Main Results'!$B$16/12+mmult(U824:V824,'Parameters &amp; Main Results'!$B$14:$B$15)</f>
        <v>-0.09683067786</v>
      </c>
      <c r="X824" s="77">
        <f t="shared" si="5"/>
        <v>957.0812114</v>
      </c>
      <c r="Y824" s="77">
        <f>X824/offset(X824,'Parameters &amp; Main Results'!$B$32,0)</f>
        <v>41.15575436</v>
      </c>
      <c r="Z824" s="77">
        <f>sumproduct(X824:offset(X824,'Parameters &amp; Main Results'!$B$32-1,0) , 'Cash Flow Assist'!$P$11:offset('Cash Flow Assist'!$P$11,'Parameters &amp; Main Results'!$B$32-1,0)  )/offset(X824,'Parameters &amp; Main Results'!$B$32,0)</f>
        <v>10282.02602</v>
      </c>
      <c r="AA824" s="77">
        <f>sumproduct(X824:offset(X824,'Parameters &amp; Main Results'!$B$32-1,0),'Parameters &amp; Main Results'!$B$36:offset('Parameters &amp; Main Results'!$B$36,'Parameters &amp; Main Results'!$B$32-1,0)   )/offset(X824,'Parameters &amp; Main Results'!$B$32,0)</f>
        <v>1.461029807</v>
      </c>
      <c r="AB824" s="167">
        <f t="shared" si="6"/>
        <v>-0.310402222</v>
      </c>
    </row>
    <row r="825">
      <c r="A825">
        <f t="shared" si="17"/>
        <v>4</v>
      </c>
      <c r="B825">
        <f t="shared" si="18"/>
        <v>1939</v>
      </c>
      <c r="C825" s="77">
        <f t="shared" si="3"/>
        <v>1939.25</v>
      </c>
      <c r="D825" s="159">
        <f t="shared" si="356"/>
        <v>14365</v>
      </c>
      <c r="E825" s="162">
        <v>13.8</v>
      </c>
      <c r="F825" s="163">
        <v>6892.2836</v>
      </c>
      <c r="G825" s="163">
        <v>1358.401</v>
      </c>
      <c r="H825" s="163">
        <v>2055.887451</v>
      </c>
      <c r="I825" s="163">
        <v>6892.2836</v>
      </c>
      <c r="J825" s="163">
        <v>13.8</v>
      </c>
      <c r="K825" s="163">
        <v>13.8</v>
      </c>
      <c r="L825" s="163">
        <v>35.0</v>
      </c>
      <c r="M825" s="164">
        <v>13.96711118</v>
      </c>
      <c r="N825" s="19">
        <f t="shared" ref="N825:T825" si="826">F825/F824/$E825*$E824-1</f>
        <v>0.005515930591</v>
      </c>
      <c r="O825" s="19">
        <f t="shared" si="826"/>
        <v>0.01540119957</v>
      </c>
      <c r="P825" s="19">
        <f t="shared" si="826"/>
        <v>0.00727155797</v>
      </c>
      <c r="Q825" s="19">
        <f t="shared" si="826"/>
        <v>0.005515930591</v>
      </c>
      <c r="R825" s="19">
        <f t="shared" si="826"/>
        <v>0</v>
      </c>
      <c r="S825" s="19">
        <f t="shared" si="826"/>
        <v>0</v>
      </c>
      <c r="T825" s="19">
        <f t="shared" si="826"/>
        <v>0.007246376812</v>
      </c>
      <c r="U825" s="168">
        <v>0.0166</v>
      </c>
      <c r="V825" s="168">
        <v>-0.0029</v>
      </c>
      <c r="W825" s="19">
        <f t="array" ref="W825">mmult(N825:T825,'Parameters &amp; Main Results'!$B$6:$B$12)-'Parameters &amp; Main Results'!$B$16/12+mmult(U825:V825,'Parameters &amp; Main Results'!$B$14:$B$15)</f>
        <v>0.007945581168</v>
      </c>
      <c r="X825" s="77">
        <f t="shared" si="5"/>
        <v>1059.691896</v>
      </c>
      <c r="Y825" s="77">
        <f>X825/offset(X825,'Parameters &amp; Main Results'!$B$32,0)</f>
        <v>47.05079977</v>
      </c>
      <c r="Z825" s="77">
        <f>sumproduct(X825:offset(X825,'Parameters &amp; Main Results'!$B$32-1,0) , 'Cash Flow Assist'!$P$11:offset('Cash Flow Assist'!$P$11,'Parameters &amp; Main Results'!$B$32-1,0)  )/offset(X825,'Parameters &amp; Main Results'!$B$32,0)</f>
        <v>10575.10994</v>
      </c>
      <c r="AA825" s="77">
        <f>sumproduct(X825:offset(X825,'Parameters &amp; Main Results'!$B$32-1,0),'Parameters &amp; Main Results'!$B$36:offset('Parameters &amp; Main Results'!$B$36,'Parameters &amp; Main Results'!$B$32-1,0)   )/offset(X825,'Parameters &amp; Main Results'!$B$32,0)</f>
        <v>1.504542209</v>
      </c>
      <c r="AB825" s="167">
        <f t="shared" si="6"/>
        <v>-0.3065984485</v>
      </c>
    </row>
    <row r="826">
      <c r="A826">
        <f t="shared" si="17"/>
        <v>5</v>
      </c>
      <c r="B826">
        <f t="shared" si="18"/>
        <v>1939</v>
      </c>
      <c r="C826" s="77">
        <f t="shared" si="3"/>
        <v>1939.333333</v>
      </c>
      <c r="D826" s="159">
        <f t="shared" si="356"/>
        <v>14396</v>
      </c>
      <c r="E826" s="162">
        <v>13.8</v>
      </c>
      <c r="F826" s="163">
        <v>7349.4432</v>
      </c>
      <c r="G826" s="163">
        <v>1377.7395</v>
      </c>
      <c r="H826" s="163">
        <v>2055.93884819</v>
      </c>
      <c r="I826" s="163">
        <v>7349.4432</v>
      </c>
      <c r="J826" s="163">
        <v>13.8</v>
      </c>
      <c r="K826" s="163">
        <v>13.8</v>
      </c>
      <c r="L826" s="163">
        <v>35.0</v>
      </c>
      <c r="M826" s="164">
        <v>14.9801185</v>
      </c>
      <c r="N826" s="19">
        <f t="shared" ref="N826:T826" si="827">F826/F825/$E826*$E825-1</f>
        <v>0.06632919168</v>
      </c>
      <c r="O826" s="19">
        <f t="shared" si="827"/>
        <v>0.01423622332</v>
      </c>
      <c r="P826" s="19">
        <f t="shared" si="827"/>
        <v>0.00002500000181</v>
      </c>
      <c r="Q826" s="19">
        <f t="shared" si="827"/>
        <v>0.06632919168</v>
      </c>
      <c r="R826" s="19">
        <f t="shared" si="827"/>
        <v>0</v>
      </c>
      <c r="S826" s="19">
        <f t="shared" si="827"/>
        <v>0</v>
      </c>
      <c r="T826" s="19">
        <f t="shared" si="827"/>
        <v>0</v>
      </c>
      <c r="U826" s="168">
        <v>0.0278</v>
      </c>
      <c r="V826" s="168">
        <v>0.0053</v>
      </c>
      <c r="W826" s="19">
        <f t="array" ref="W826">mmult(N826:T826,'Parameters &amp; Main Results'!$B$6:$B$12)-'Parameters &amp; Main Results'!$B$16/12+mmult(U826:V826,'Parameters &amp; Main Results'!$B$14:$B$15)</f>
        <v>0.05326428292</v>
      </c>
      <c r="X826" s="77">
        <f t="shared" si="5"/>
        <v>1051.338401</v>
      </c>
      <c r="Y826" s="77">
        <f>X826/offset(X826,'Parameters &amp; Main Results'!$B$32,0)</f>
        <v>47.67093689</v>
      </c>
      <c r="Z826" s="77">
        <f>sumproduct(X826:offset(X826,'Parameters &amp; Main Results'!$B$32-1,0) , 'Cash Flow Assist'!$P$11:offset('Cash Flow Assist'!$P$11,'Parameters &amp; Main Results'!$B$32-1,0)  )/offset(X826,'Parameters &amp; Main Results'!$B$32,0)</f>
        <v>10752.59598</v>
      </c>
      <c r="AA826" s="77">
        <f>sumproduct(X826:offset(X826,'Parameters &amp; Main Results'!$B$32-1,0),'Parameters &amp; Main Results'!$B$36:offset('Parameters &amp; Main Results'!$B$36,'Parameters &amp; Main Results'!$B$32-1,0)   )/offset(X826,'Parameters &amp; Main Results'!$B$32,0)</f>
        <v>1.532275743</v>
      </c>
      <c r="AB826" s="167">
        <f t="shared" si="6"/>
        <v>-0.2606056841</v>
      </c>
    </row>
    <row r="827">
      <c r="A827">
        <f t="shared" si="17"/>
        <v>6</v>
      </c>
      <c r="B827">
        <f t="shared" si="18"/>
        <v>1939</v>
      </c>
      <c r="C827" s="77">
        <f t="shared" si="3"/>
        <v>1939.416667</v>
      </c>
      <c r="D827" s="159">
        <f t="shared" si="356"/>
        <v>14426</v>
      </c>
      <c r="E827" s="162">
        <v>13.8</v>
      </c>
      <c r="F827" s="163">
        <v>6906.5878</v>
      </c>
      <c r="G827" s="163">
        <v>1376.5657</v>
      </c>
      <c r="H827" s="163">
        <v>2055.99024666</v>
      </c>
      <c r="I827" s="163">
        <v>6906.5878</v>
      </c>
      <c r="J827" s="163">
        <v>13.8</v>
      </c>
      <c r="K827" s="163">
        <v>13.8</v>
      </c>
      <c r="L827" s="163">
        <v>35.0</v>
      </c>
      <c r="M827" s="164">
        <v>14.0894121</v>
      </c>
      <c r="N827" s="19">
        <f t="shared" ref="N827:T827" si="828">F827/F826/$E827*$E826-1</f>
        <v>-0.06025700015</v>
      </c>
      <c r="O827" s="19">
        <f t="shared" si="828"/>
        <v>-0.0008519752827</v>
      </c>
      <c r="P827" s="19">
        <f t="shared" si="828"/>
        <v>0.00002499999941</v>
      </c>
      <c r="Q827" s="19">
        <f t="shared" si="828"/>
        <v>-0.06025700015</v>
      </c>
      <c r="R827" s="19">
        <f t="shared" si="828"/>
        <v>0</v>
      </c>
      <c r="S827" s="19">
        <f t="shared" si="828"/>
        <v>0</v>
      </c>
      <c r="T827" s="19">
        <f t="shared" si="828"/>
        <v>0</v>
      </c>
      <c r="U827" s="168">
        <v>-0.0099</v>
      </c>
      <c r="V827" s="168">
        <v>-0.0545</v>
      </c>
      <c r="W827" s="19">
        <f t="array" ref="W827">mmult(N827:T827,'Parameters &amp; Main Results'!$B$6:$B$12)-'Parameters &amp; Main Results'!$B$16/12+mmult(U827:V827,'Parameters &amp; Main Results'!$B$14:$B$15)</f>
        <v>-0.0454474106</v>
      </c>
      <c r="X827" s="77">
        <f t="shared" si="5"/>
        <v>998.1715116</v>
      </c>
      <c r="Y827" s="77">
        <f>X827/offset(X827,'Parameters &amp; Main Results'!$B$32,0)</f>
        <v>44.05494092</v>
      </c>
      <c r="Z827" s="77">
        <f>sumproduct(X827:offset(X827,'Parameters &amp; Main Results'!$B$32-1,0) , 'Cash Flow Assist'!$P$11:offset('Cash Flow Assist'!$P$11,'Parameters &amp; Main Results'!$B$32-1,0)  )/offset(X827,'Parameters &amp; Main Results'!$B$32,0)</f>
        <v>10420.83432</v>
      </c>
      <c r="AA827" s="77">
        <f>sumproduct(X827:offset(X827,'Parameters &amp; Main Results'!$B$32-1,0),'Parameters &amp; Main Results'!$B$36:offset('Parameters &amp; Main Results'!$B$36,'Parameters &amp; Main Results'!$B$32-1,0)   )/offset(X827,'Parameters &amp; Main Results'!$B$32,0)</f>
        <v>1.487532486</v>
      </c>
      <c r="AB827" s="167">
        <f t="shared" si="6"/>
        <v>-0.3051593675</v>
      </c>
    </row>
    <row r="828">
      <c r="A828">
        <f t="shared" si="17"/>
        <v>7</v>
      </c>
      <c r="B828">
        <f t="shared" si="18"/>
        <v>1939</v>
      </c>
      <c r="C828" s="77">
        <f t="shared" si="3"/>
        <v>1939.5</v>
      </c>
      <c r="D828" s="159">
        <f t="shared" si="356"/>
        <v>14457</v>
      </c>
      <c r="E828" s="162">
        <v>13.8</v>
      </c>
      <c r="F828" s="163">
        <v>7689.4386</v>
      </c>
      <c r="G828" s="163">
        <v>1381.4595</v>
      </c>
      <c r="H828" s="163">
        <v>2056.04164641</v>
      </c>
      <c r="I828" s="163">
        <v>7689.4386</v>
      </c>
      <c r="J828" s="163">
        <v>13.8</v>
      </c>
      <c r="K828" s="163">
        <v>13.8</v>
      </c>
      <c r="L828" s="163">
        <v>35.0</v>
      </c>
      <c r="M828" s="164">
        <v>15.70169518</v>
      </c>
      <c r="N828" s="19">
        <f t="shared" ref="N828:T828" si="829">F828/F827/$E828*$E827-1</f>
        <v>0.1133484179</v>
      </c>
      <c r="O828" s="19">
        <f t="shared" si="829"/>
        <v>0.003555079136</v>
      </c>
      <c r="P828" s="19">
        <f t="shared" si="829"/>
        <v>0.000024999997</v>
      </c>
      <c r="Q828" s="19">
        <f t="shared" si="829"/>
        <v>0.1133484179</v>
      </c>
      <c r="R828" s="19">
        <f t="shared" si="829"/>
        <v>0</v>
      </c>
      <c r="S828" s="19">
        <f t="shared" si="829"/>
        <v>0</v>
      </c>
      <c r="T828" s="19">
        <f t="shared" si="829"/>
        <v>0</v>
      </c>
      <c r="U828" s="168">
        <v>0.0413</v>
      </c>
      <c r="V828" s="168">
        <v>0.0031</v>
      </c>
      <c r="W828" s="19">
        <f t="array" ref="W828">mmult(N828:T828,'Parameters &amp; Main Results'!$B$6:$B$12)-'Parameters &amp; Main Results'!$B$16/12+mmult(U828:V828,'Parameters &amp; Main Results'!$B$14:$B$15)</f>
        <v>0.08585841652</v>
      </c>
      <c r="X828" s="77">
        <f t="shared" si="5"/>
        <v>1045.695672</v>
      </c>
      <c r="Y828" s="77">
        <f>X828/offset(X828,'Parameters &amp; Main Results'!$B$32,0)</f>
        <v>48.19385501</v>
      </c>
      <c r="Z828" s="77">
        <f>sumproduct(X828:offset(X828,'Parameters &amp; Main Results'!$B$32-1,0) , 'Cash Flow Assist'!$P$11:offset('Cash Flow Assist'!$P$11,'Parameters &amp; Main Results'!$B$32-1,0)  )/offset(X828,'Parameters &amp; Main Results'!$B$32,0)</f>
        <v>10836.80697</v>
      </c>
      <c r="AA828" s="77">
        <f>sumproduct(X828:offset(X828,'Parameters &amp; Main Results'!$B$32-1,0),'Parameters &amp; Main Results'!$B$36:offset('Parameters &amp; Main Results'!$B$36,'Parameters &amp; Main Results'!$B$32-1,0)   )/offset(X828,'Parameters &amp; Main Results'!$B$32,0)</f>
        <v>1.549417155</v>
      </c>
      <c r="AB828" s="167">
        <f t="shared" si="6"/>
        <v>-0.2264002812</v>
      </c>
    </row>
    <row r="829">
      <c r="A829">
        <f t="shared" si="17"/>
        <v>8</v>
      </c>
      <c r="B829">
        <f t="shared" si="18"/>
        <v>1939</v>
      </c>
      <c r="C829" s="77">
        <f t="shared" si="3"/>
        <v>1939.583333</v>
      </c>
      <c r="D829" s="159">
        <f t="shared" si="356"/>
        <v>14488</v>
      </c>
      <c r="E829" s="162">
        <v>13.8</v>
      </c>
      <c r="F829" s="163">
        <v>7172.3262</v>
      </c>
      <c r="G829" s="163">
        <v>1368.2762</v>
      </c>
      <c r="H829" s="163">
        <v>2056.11018113</v>
      </c>
      <c r="I829" s="163">
        <v>7172.3262</v>
      </c>
      <c r="J829" s="163">
        <v>13.8</v>
      </c>
      <c r="K829" s="163">
        <v>13.8</v>
      </c>
      <c r="L829" s="163">
        <v>35.0</v>
      </c>
      <c r="M829" s="164">
        <v>14.65350857</v>
      </c>
      <c r="N829" s="19">
        <f t="shared" ref="N829:T829" si="830">F829/F828/$E829*$E828-1</f>
        <v>-0.06724969493</v>
      </c>
      <c r="O829" s="19">
        <f t="shared" si="830"/>
        <v>-0.009543023158</v>
      </c>
      <c r="P829" s="19">
        <f t="shared" si="830"/>
        <v>0.00003333333258</v>
      </c>
      <c r="Q829" s="19">
        <f t="shared" si="830"/>
        <v>-0.06724969493</v>
      </c>
      <c r="R829" s="19">
        <f t="shared" si="830"/>
        <v>0</v>
      </c>
      <c r="S829" s="19">
        <f t="shared" si="830"/>
        <v>0</v>
      </c>
      <c r="T829" s="19">
        <f t="shared" si="830"/>
        <v>0</v>
      </c>
      <c r="U829" s="168">
        <v>-0.0468</v>
      </c>
      <c r="V829" s="168">
        <v>-0.0233</v>
      </c>
      <c r="W829" s="19">
        <f t="array" ref="W829">mmult(N829:T829,'Parameters &amp; Main Results'!$B$6:$B$12)-'Parameters &amp; Main Results'!$B$16/12+mmult(U829:V829,'Parameters &amp; Main Results'!$B$14:$B$15)</f>
        <v>-0.05286469365</v>
      </c>
      <c r="X829" s="77">
        <f t="shared" si="5"/>
        <v>963.0129088</v>
      </c>
      <c r="Y829" s="77">
        <f>X829/offset(X829,'Parameters &amp; Main Results'!$B$32,0)</f>
        <v>43.10765229</v>
      </c>
      <c r="Z829" s="77">
        <f>sumproduct(X829:offset(X829,'Parameters &amp; Main Results'!$B$32-1,0) , 'Cash Flow Assist'!$P$11:offset('Cash Flow Assist'!$P$11,'Parameters &amp; Main Results'!$B$32-1,0)  )/offset(X829,'Parameters &amp; Main Results'!$B$32,0)</f>
        <v>10479.52936</v>
      </c>
      <c r="AA829" s="77">
        <f>sumproduct(X829:offset(X829,'Parameters &amp; Main Results'!$B$32-1,0),'Parameters &amp; Main Results'!$B$36:offset('Parameters &amp; Main Results'!$B$36,'Parameters &amp; Main Results'!$B$32-1,0)   )/offset(X829,'Parameters &amp; Main Results'!$B$32,0)</f>
        <v>1.50099315</v>
      </c>
      <c r="AB829" s="167">
        <f t="shared" si="6"/>
        <v>-0.2784246262</v>
      </c>
    </row>
    <row r="830">
      <c r="A830">
        <f t="shared" si="17"/>
        <v>9</v>
      </c>
      <c r="B830">
        <f t="shared" si="18"/>
        <v>1939</v>
      </c>
      <c r="C830" s="77">
        <f t="shared" si="3"/>
        <v>1939.666667</v>
      </c>
      <c r="D830" s="159">
        <f t="shared" si="356"/>
        <v>14518</v>
      </c>
      <c r="E830" s="162">
        <v>14.1</v>
      </c>
      <c r="F830" s="163">
        <v>8381.4899</v>
      </c>
      <c r="G830" s="163">
        <v>1315.8417</v>
      </c>
      <c r="H830" s="163">
        <v>2056.19585239</v>
      </c>
      <c r="I830" s="163">
        <v>8381.4899</v>
      </c>
      <c r="J830" s="163">
        <v>14.1</v>
      </c>
      <c r="K830" s="163">
        <v>14.1</v>
      </c>
      <c r="L830" s="163">
        <v>35.0</v>
      </c>
      <c r="M830" s="164">
        <v>16.77841362</v>
      </c>
      <c r="N830" s="19">
        <f t="shared" ref="N830:T830" si="831">F830/F829/$E830*$E829-1</f>
        <v>0.1437238211</v>
      </c>
      <c r="O830" s="19">
        <f t="shared" si="831"/>
        <v>-0.05878281879</v>
      </c>
      <c r="P830" s="19">
        <f t="shared" si="831"/>
        <v>-0.0212358156</v>
      </c>
      <c r="Q830" s="19">
        <f t="shared" si="831"/>
        <v>0.1437238211</v>
      </c>
      <c r="R830" s="19">
        <f t="shared" si="831"/>
        <v>0</v>
      </c>
      <c r="S830" s="19">
        <f t="shared" si="831"/>
        <v>0</v>
      </c>
      <c r="T830" s="19">
        <f t="shared" si="831"/>
        <v>-0.02127659574</v>
      </c>
      <c r="U830" s="168">
        <v>0.2061</v>
      </c>
      <c r="V830" s="168">
        <v>0.2188</v>
      </c>
      <c r="W830" s="19">
        <f t="array" ref="W830">mmult(N830:T830,'Parameters &amp; Main Results'!$B$6:$B$12)-'Parameters &amp; Main Results'!$B$16/12+mmult(U830:V830,'Parameters &amp; Main Results'!$B$14:$B$15)</f>
        <v>0.09305549446</v>
      </c>
      <c r="X830" s="77">
        <f t="shared" si="5"/>
        <v>1016.763816</v>
      </c>
      <c r="Y830" s="77">
        <f>X830/offset(X830,'Parameters &amp; Main Results'!$B$32,0)</f>
        <v>45.25710901</v>
      </c>
      <c r="Z830" s="77">
        <f>sumproduct(X830:offset(X830,'Parameters &amp; Main Results'!$B$32-1,0) , 'Cash Flow Assist'!$P$11:offset('Cash Flow Assist'!$P$11,'Parameters &amp; Main Results'!$B$32-1,0)  )/offset(X830,'Parameters &amp; Main Results'!$B$32,0)</f>
        <v>10378.57418</v>
      </c>
      <c r="AA830" s="77">
        <f>sumproduct(X830:offset(X830,'Parameters &amp; Main Results'!$B$32-1,0),'Parameters &amp; Main Results'!$B$36:offset('Parameters &amp; Main Results'!$B$36,'Parameters &amp; Main Results'!$B$32-1,0)   )/offset(X830,'Parameters &amp; Main Results'!$B$32,0)</f>
        <v>1.488892299</v>
      </c>
      <c r="AB830" s="167">
        <f t="shared" si="6"/>
        <v>-0.1747170563</v>
      </c>
    </row>
    <row r="831">
      <c r="A831">
        <f t="shared" si="17"/>
        <v>10</v>
      </c>
      <c r="B831">
        <f t="shared" si="18"/>
        <v>1939</v>
      </c>
      <c r="C831" s="77">
        <f t="shared" si="3"/>
        <v>1939.75</v>
      </c>
      <c r="D831" s="159">
        <f t="shared" si="356"/>
        <v>14549</v>
      </c>
      <c r="E831" s="162">
        <v>14.0</v>
      </c>
      <c r="F831" s="163">
        <v>8293.0943</v>
      </c>
      <c r="G831" s="163">
        <v>1345.5136</v>
      </c>
      <c r="H831" s="163">
        <v>2056.43574191</v>
      </c>
      <c r="I831" s="163">
        <v>8293.0943</v>
      </c>
      <c r="J831" s="163">
        <v>14.0</v>
      </c>
      <c r="K831" s="163">
        <v>14.0</v>
      </c>
      <c r="L831" s="163">
        <v>35.0</v>
      </c>
      <c r="M831" s="164">
        <v>16.73475164</v>
      </c>
      <c r="N831" s="19">
        <f t="shared" ref="N831:T831" si="832">F831/F830/$E831*$E830-1</f>
        <v>-0.003479001048</v>
      </c>
      <c r="O831" s="19">
        <f t="shared" si="832"/>
        <v>0.02985367573</v>
      </c>
      <c r="P831" s="19">
        <f t="shared" si="832"/>
        <v>0.007260357145</v>
      </c>
      <c r="Q831" s="19">
        <f t="shared" si="832"/>
        <v>-0.003479001048</v>
      </c>
      <c r="R831" s="19">
        <f t="shared" si="832"/>
        <v>0</v>
      </c>
      <c r="S831" s="19">
        <f t="shared" si="832"/>
        <v>0</v>
      </c>
      <c r="T831" s="19">
        <f t="shared" si="832"/>
        <v>0.007142857143</v>
      </c>
      <c r="U831" s="168">
        <v>-0.0016</v>
      </c>
      <c r="V831" s="168">
        <v>-0.047</v>
      </c>
      <c r="W831" s="19">
        <f t="array" ref="W831">mmult(N831:T831,'Parameters &amp; Main Results'!$B$6:$B$12)-'Parameters &amp; Main Results'!$B$16/12+mmult(U831:V831,'Parameters &amp; Main Results'!$B$14:$B$15)</f>
        <v>0.004812501481</v>
      </c>
      <c r="X831" s="77">
        <f t="shared" si="5"/>
        <v>930.2032894</v>
      </c>
      <c r="Y831" s="77">
        <f>X831/offset(X831,'Parameters &amp; Main Results'!$B$32,0)</f>
        <v>40.49460585</v>
      </c>
      <c r="Z831" s="77">
        <f>sumproduct(X831:offset(X831,'Parameters &amp; Main Results'!$B$32-1,0) , 'Cash Flow Assist'!$P$11:offset('Cash Flow Assist'!$P$11,'Parameters &amp; Main Results'!$B$32-1,0)  )/offset(X831,'Parameters &amp; Main Results'!$B$32,0)</f>
        <v>10107.28151</v>
      </c>
      <c r="AA831" s="77">
        <f>sumproduct(X831:offset(X831,'Parameters &amp; Main Results'!$B$32-1,0),'Parameters &amp; Main Results'!$B$36:offset('Parameters &amp; Main Results'!$B$36,'Parameters &amp; Main Results'!$B$32-1,0)   )/offset(X831,'Parameters &amp; Main Results'!$B$32,0)</f>
        <v>1.452518131</v>
      </c>
      <c r="AB831" s="167">
        <f t="shared" si="6"/>
        <v>-0.1775882165</v>
      </c>
    </row>
    <row r="832">
      <c r="A832">
        <f t="shared" si="17"/>
        <v>11</v>
      </c>
      <c r="B832">
        <f t="shared" si="18"/>
        <v>1939</v>
      </c>
      <c r="C832" s="77">
        <f t="shared" si="3"/>
        <v>1939.833333</v>
      </c>
      <c r="D832" s="159">
        <f t="shared" si="356"/>
        <v>14579</v>
      </c>
      <c r="E832" s="162">
        <v>14.0</v>
      </c>
      <c r="F832" s="163">
        <v>7919.5691</v>
      </c>
      <c r="G832" s="163">
        <v>1361.325</v>
      </c>
      <c r="H832" s="163">
        <v>2056.52142673</v>
      </c>
      <c r="I832" s="163">
        <v>7919.5691</v>
      </c>
      <c r="J832" s="163">
        <v>14.0</v>
      </c>
      <c r="K832" s="163">
        <v>14.0</v>
      </c>
      <c r="L832" s="163">
        <v>35.0</v>
      </c>
      <c r="M832" s="164">
        <v>15.98872192</v>
      </c>
      <c r="N832" s="19">
        <f t="shared" ref="N832:T832" si="833">F832/F831/$E832*$E831-1</f>
        <v>-0.04504051039</v>
      </c>
      <c r="O832" s="19">
        <f t="shared" si="833"/>
        <v>0.01175120043</v>
      </c>
      <c r="P832" s="19">
        <f t="shared" si="833"/>
        <v>0.00004166666541</v>
      </c>
      <c r="Q832" s="19">
        <f t="shared" si="833"/>
        <v>-0.04504051039</v>
      </c>
      <c r="R832" s="19">
        <f t="shared" si="833"/>
        <v>0</v>
      </c>
      <c r="S832" s="19">
        <f t="shared" si="833"/>
        <v>0</v>
      </c>
      <c r="T832" s="19">
        <f t="shared" si="833"/>
        <v>0</v>
      </c>
      <c r="U832" s="168">
        <v>-0.0522</v>
      </c>
      <c r="V832" s="168">
        <v>-0.0628</v>
      </c>
      <c r="W832" s="19">
        <f t="array" ref="W832">mmult(N832:T832,'Parameters &amp; Main Results'!$B$6:$B$12)-'Parameters &amp; Main Results'!$B$16/12+mmult(U832:V832,'Parameters &amp; Main Results'!$B$14:$B$15)</f>
        <v>-0.03088424935</v>
      </c>
      <c r="X832" s="77">
        <f t="shared" si="5"/>
        <v>925.7481252</v>
      </c>
      <c r="Y832" s="77">
        <f>X832/offset(X832,'Parameters &amp; Main Results'!$B$32,0)</f>
        <v>41.88983198</v>
      </c>
      <c r="Z832" s="77">
        <f>sumproduct(X832:offset(X832,'Parameters &amp; Main Results'!$B$32-1,0) , 'Cash Flow Assist'!$P$11:offset('Cash Flow Assist'!$P$11,'Parameters &amp; Main Results'!$B$32-1,0)  )/offset(X832,'Parameters &amp; Main Results'!$B$32,0)</f>
        <v>10464.78926</v>
      </c>
      <c r="AA832" s="77">
        <f>sumproduct(X832:offset(X832,'Parameters &amp; Main Results'!$B$32-1,0),'Parameters &amp; Main Results'!$B$36:offset('Parameters &amp; Main Results'!$B$36,'Parameters &amp; Main Results'!$B$32-1,0)   )/offset(X832,'Parameters &amp; Main Results'!$B$32,0)</f>
        <v>1.506354165</v>
      </c>
      <c r="AB832" s="167">
        <f t="shared" si="6"/>
        <v>-0.214630063</v>
      </c>
    </row>
    <row r="833">
      <c r="A833">
        <f t="shared" si="17"/>
        <v>12</v>
      </c>
      <c r="B833">
        <f t="shared" si="18"/>
        <v>1939</v>
      </c>
      <c r="C833" s="77">
        <f t="shared" si="3"/>
        <v>1939.916667</v>
      </c>
      <c r="D833" s="159">
        <f t="shared" si="356"/>
        <v>14610</v>
      </c>
      <c r="E833" s="162">
        <v>14.0</v>
      </c>
      <c r="F833" s="163">
        <v>8141.0759</v>
      </c>
      <c r="G833" s="163">
        <v>1376.0104</v>
      </c>
      <c r="H833" s="163">
        <v>2056.60711512</v>
      </c>
      <c r="I833" s="163">
        <v>8141.0759</v>
      </c>
      <c r="J833" s="163">
        <v>14.0</v>
      </c>
      <c r="K833" s="163">
        <v>14.0</v>
      </c>
      <c r="L833" s="163">
        <v>35.0</v>
      </c>
      <c r="M833" s="164">
        <v>16.62549975</v>
      </c>
      <c r="N833" s="19">
        <f t="shared" ref="N833:T833" si="834">F833/F832/$E833*$E832-1</f>
        <v>0.02796955203</v>
      </c>
      <c r="O833" s="19">
        <f t="shared" si="834"/>
        <v>0.01078757828</v>
      </c>
      <c r="P833" s="19">
        <f t="shared" si="834"/>
        <v>0.00004166666531</v>
      </c>
      <c r="Q833" s="19">
        <f t="shared" si="834"/>
        <v>0.02796955203</v>
      </c>
      <c r="R833" s="19">
        <f t="shared" si="834"/>
        <v>0</v>
      </c>
      <c r="S833" s="19">
        <f t="shared" si="834"/>
        <v>0</v>
      </c>
      <c r="T833" s="19">
        <f t="shared" si="834"/>
        <v>0</v>
      </c>
      <c r="U833" s="168">
        <v>0.0087</v>
      </c>
      <c r="V833" s="168">
        <v>-0.0419</v>
      </c>
      <c r="W833" s="19">
        <f t="array" ref="W833">mmult(N833:T833,'Parameters &amp; Main Results'!$B$6:$B$12)-'Parameters &amp; Main Results'!$B$16/12+mmult(U833:V833,'Parameters &amp; Main Results'!$B$14:$B$15)</f>
        <v>0.02363239193</v>
      </c>
      <c r="X833" s="77">
        <f t="shared" si="5"/>
        <v>955.2503141</v>
      </c>
      <c r="Y833" s="77">
        <f>X833/offset(X833,'Parameters &amp; Main Results'!$B$32,0)</f>
        <v>43.94583938</v>
      </c>
      <c r="Z833" s="77">
        <f>sumproduct(X833:offset(X833,'Parameters &amp; Main Results'!$B$32-1,0) , 'Cash Flow Assist'!$P$11:offset('Cash Flow Assist'!$P$11,'Parameters &amp; Main Results'!$B$32-1,0)  )/offset(X833,'Parameters &amp; Main Results'!$B$32,0)</f>
        <v>10597.78269</v>
      </c>
      <c r="AA833" s="77">
        <f>sumproduct(X833:offset(X833,'Parameters &amp; Main Results'!$B$32-1,0),'Parameters &amp; Main Results'!$B$36:offset('Parameters &amp; Main Results'!$B$36,'Parameters &amp; Main Results'!$B$32-1,0)   )/offset(X833,'Parameters &amp; Main Results'!$B$32,0)</f>
        <v>1.528180277</v>
      </c>
      <c r="AB833" s="167">
        <f t="shared" si="6"/>
        <v>-0.1926636177</v>
      </c>
    </row>
    <row r="834">
      <c r="A834">
        <f t="shared" si="17"/>
        <v>1</v>
      </c>
      <c r="B834">
        <f t="shared" si="18"/>
        <v>1940</v>
      </c>
      <c r="C834" s="77">
        <f t="shared" si="3"/>
        <v>1940</v>
      </c>
      <c r="D834" s="159">
        <f t="shared" si="356"/>
        <v>14641</v>
      </c>
      <c r="E834" s="162">
        <v>13.9</v>
      </c>
      <c r="F834" s="163">
        <v>7888.0737</v>
      </c>
      <c r="G834" s="163">
        <v>1377.4438</v>
      </c>
      <c r="H834" s="163">
        <v>2056.67566869</v>
      </c>
      <c r="I834" s="163">
        <v>7888.0737</v>
      </c>
      <c r="J834" s="163">
        <v>13.9</v>
      </c>
      <c r="K834" s="163">
        <v>13.9</v>
      </c>
      <c r="L834" s="163">
        <v>34.5</v>
      </c>
      <c r="M834" s="164">
        <v>16.04944599</v>
      </c>
      <c r="N834" s="19">
        <f t="shared" ref="N834:T834" si="835">F834/F833/$E834*$E833-1</f>
        <v>-0.02410657642</v>
      </c>
      <c r="O834" s="19">
        <f t="shared" si="835"/>
        <v>0.008243446144</v>
      </c>
      <c r="P834" s="19">
        <f t="shared" si="835"/>
        <v>0.007227817746</v>
      </c>
      <c r="Q834" s="19">
        <f t="shared" si="835"/>
        <v>-0.02410657642</v>
      </c>
      <c r="R834" s="19">
        <f t="shared" si="835"/>
        <v>0</v>
      </c>
      <c r="S834" s="19">
        <f t="shared" si="835"/>
        <v>0</v>
      </c>
      <c r="T834" s="19">
        <f t="shared" si="835"/>
        <v>-0.007194244604</v>
      </c>
      <c r="U834" s="168">
        <v>0.004</v>
      </c>
      <c r="V834" s="168">
        <v>-0.0109</v>
      </c>
      <c r="W834" s="19">
        <f t="array" ref="W834">mmult(N834:T834,'Parameters &amp; Main Results'!$B$6:$B$12)-'Parameters &amp; Main Results'!$B$16/12+mmult(U834:V834,'Parameters &amp; Main Results'!$B$14:$B$15)</f>
        <v>-0.01606073745</v>
      </c>
      <c r="X834" s="77">
        <f t="shared" si="5"/>
        <v>933.1966452</v>
      </c>
      <c r="Y834" s="77">
        <f>X834/offset(X834,'Parameters &amp; Main Results'!$B$32,0)</f>
        <v>44.56432815</v>
      </c>
      <c r="Z834" s="77">
        <f>sumproduct(X834:offset(X834,'Parameters &amp; Main Results'!$B$32-1,0) , 'Cash Flow Assist'!$P$11:offset('Cash Flow Assist'!$P$11,'Parameters &amp; Main Results'!$B$32-1,0)  )/offset(X834,'Parameters &amp; Main Results'!$B$32,0)</f>
        <v>10956.33101</v>
      </c>
      <c r="AA834" s="77">
        <f>sumproduct(X834:offset(X834,'Parameters &amp; Main Results'!$B$32-1,0),'Parameters &amp; Main Results'!$B$36:offset('Parameters &amp; Main Results'!$B$36,'Parameters &amp; Main Results'!$B$32-1,0)   )/offset(X834,'Parameters &amp; Main Results'!$B$32,0)</f>
        <v>1.582820081</v>
      </c>
      <c r="AB834" s="167">
        <f t="shared" si="6"/>
        <v>-0.2121257339</v>
      </c>
    </row>
    <row r="835">
      <c r="A835">
        <f t="shared" si="17"/>
        <v>2</v>
      </c>
      <c r="B835">
        <f t="shared" si="18"/>
        <v>1940</v>
      </c>
      <c r="C835" s="77">
        <f t="shared" si="3"/>
        <v>1940.083333</v>
      </c>
      <c r="D835" s="159">
        <f t="shared" si="356"/>
        <v>14670</v>
      </c>
      <c r="E835" s="162">
        <v>14.0</v>
      </c>
      <c r="F835" s="163">
        <v>7971.8804</v>
      </c>
      <c r="G835" s="163">
        <v>1378.8904</v>
      </c>
      <c r="H835" s="163">
        <v>2056.69280766</v>
      </c>
      <c r="I835" s="163">
        <v>7971.8804</v>
      </c>
      <c r="J835" s="163">
        <v>14.0</v>
      </c>
      <c r="K835" s="163">
        <v>14.0</v>
      </c>
      <c r="L835" s="163">
        <v>34.5</v>
      </c>
      <c r="M835" s="164">
        <v>16.094698</v>
      </c>
      <c r="N835" s="19">
        <f t="shared" ref="N835:T835" si="836">F835/F834/$E835*$E834-1</f>
        <v>0.003405736073</v>
      </c>
      <c r="O835" s="19">
        <f t="shared" si="836"/>
        <v>-0.006100152429</v>
      </c>
      <c r="P835" s="19">
        <f t="shared" si="836"/>
        <v>-0.00713458333</v>
      </c>
      <c r="Q835" s="19">
        <f t="shared" si="836"/>
        <v>0.003405736073</v>
      </c>
      <c r="R835" s="19">
        <f t="shared" si="836"/>
        <v>0</v>
      </c>
      <c r="S835" s="19">
        <f t="shared" si="836"/>
        <v>0</v>
      </c>
      <c r="T835" s="19">
        <f t="shared" si="836"/>
        <v>-0.007142857143</v>
      </c>
      <c r="U835" s="168">
        <v>0.0222</v>
      </c>
      <c r="V835" s="168">
        <v>0.0019</v>
      </c>
      <c r="W835" s="19">
        <f t="array" ref="W835">mmult(N835:T835,'Parameters &amp; Main Results'!$B$6:$B$12)-'Parameters &amp; Main Results'!$B$16/12+mmult(U835:V835,'Parameters &amp; Main Results'!$B$14:$B$15)</f>
        <v>0.0009875972804</v>
      </c>
      <c r="X835" s="77">
        <f t="shared" si="5"/>
        <v>948.4291162</v>
      </c>
      <c r="Y835" s="77">
        <f>X835/offset(X835,'Parameters &amp; Main Results'!$B$32,0)</f>
        <v>43.32668763</v>
      </c>
      <c r="Z835" s="77">
        <f>sumproduct(X835:offset(X835,'Parameters &amp; Main Results'!$B$32-1,0) , 'Cash Flow Assist'!$P$11:offset('Cash Flow Assist'!$P$11,'Parameters &amp; Main Results'!$B$32-1,0)  )/offset(X835,'Parameters &amp; Main Results'!$B$32,0)</f>
        <v>10439.29776</v>
      </c>
      <c r="AA835" s="77">
        <f>sumproduct(X835:offset(X835,'Parameters &amp; Main Results'!$B$32-1,0),'Parameters &amp; Main Results'!$B$36:offset('Parameters &amp; Main Results'!$B$36,'Parameters &amp; Main Results'!$B$32-1,0)   )/offset(X835,'Parameters &amp; Main Results'!$B$32,0)</f>
        <v>1.510924809</v>
      </c>
      <c r="AB835" s="167">
        <f t="shared" si="6"/>
        <v>-0.2094424421</v>
      </c>
    </row>
    <row r="836">
      <c r="A836">
        <f t="shared" si="17"/>
        <v>3</v>
      </c>
      <c r="B836">
        <f t="shared" si="18"/>
        <v>1940</v>
      </c>
      <c r="C836" s="77">
        <f t="shared" si="3"/>
        <v>1940.166667</v>
      </c>
      <c r="D836" s="159">
        <f t="shared" si="356"/>
        <v>14701</v>
      </c>
      <c r="E836" s="162">
        <v>14.0</v>
      </c>
      <c r="F836" s="163">
        <v>8089.1332</v>
      </c>
      <c r="G836" s="163">
        <v>1393.6839</v>
      </c>
      <c r="H836" s="163">
        <v>2056.72708587</v>
      </c>
      <c r="I836" s="163">
        <v>8089.1332</v>
      </c>
      <c r="J836" s="163">
        <v>14.0</v>
      </c>
      <c r="K836" s="163">
        <v>14.0</v>
      </c>
      <c r="L836" s="163">
        <v>34.5</v>
      </c>
      <c r="M836" s="164">
        <v>16.26155779</v>
      </c>
      <c r="N836" s="19">
        <f t="shared" ref="N836:T836" si="837">F836/F835/$E836*$E835-1</f>
        <v>0.01470829894</v>
      </c>
      <c r="O836" s="19">
        <f t="shared" si="837"/>
        <v>0.01072855392</v>
      </c>
      <c r="P836" s="19">
        <f t="shared" si="837"/>
        <v>0.00001666666498</v>
      </c>
      <c r="Q836" s="19">
        <f t="shared" si="837"/>
        <v>0.01470829894</v>
      </c>
      <c r="R836" s="19">
        <f t="shared" si="837"/>
        <v>0</v>
      </c>
      <c r="S836" s="19">
        <f t="shared" si="837"/>
        <v>0</v>
      </c>
      <c r="T836" s="19">
        <f t="shared" si="837"/>
        <v>0</v>
      </c>
      <c r="U836" s="168">
        <v>0.0126</v>
      </c>
      <c r="V836" s="168">
        <v>-0.0129</v>
      </c>
      <c r="W836" s="19">
        <f t="array" ref="W836">mmult(N836:T836,'Parameters &amp; Main Results'!$B$6:$B$12)-'Parameters &amp; Main Results'!$B$16/12+mmult(U836:V836,'Parameters &amp; Main Results'!$B$14:$B$15)</f>
        <v>0.01367169601</v>
      </c>
      <c r="X836" s="77">
        <f t="shared" si="5"/>
        <v>947.4933744</v>
      </c>
      <c r="Y836" s="77">
        <f>X836/offset(X836,'Parameters &amp; Main Results'!$B$32,0)</f>
        <v>42.75902967</v>
      </c>
      <c r="Z836" s="77">
        <f>sumproduct(X836:offset(X836,'Parameters &amp; Main Results'!$B$32-1,0) , 'Cash Flow Assist'!$P$11:offset('Cash Flow Assist'!$P$11,'Parameters &amp; Main Results'!$B$32-1,0)  )/offset(X836,'Parameters &amp; Main Results'!$B$32,0)</f>
        <v>10270.88544</v>
      </c>
      <c r="AA836" s="77">
        <f>sumproduct(X836:offset(X836,'Parameters &amp; Main Results'!$B$32-1,0),'Parameters &amp; Main Results'!$B$36:offset('Parameters &amp; Main Results'!$B$36,'Parameters &amp; Main Results'!$B$32-1,0)   )/offset(X836,'Parameters &amp; Main Results'!$B$32,0)</f>
        <v>1.489741977</v>
      </c>
      <c r="AB836" s="167">
        <f t="shared" si="6"/>
        <v>-0.1978146852</v>
      </c>
    </row>
    <row r="837">
      <c r="A837">
        <f t="shared" si="17"/>
        <v>4</v>
      </c>
      <c r="B837">
        <f t="shared" si="18"/>
        <v>1940</v>
      </c>
      <c r="C837" s="77">
        <f t="shared" si="3"/>
        <v>1940.25</v>
      </c>
      <c r="D837" s="159">
        <f t="shared" si="356"/>
        <v>14731</v>
      </c>
      <c r="E837" s="162">
        <v>14.0</v>
      </c>
      <c r="F837" s="163">
        <v>8083.2914</v>
      </c>
      <c r="G837" s="163">
        <v>1388.9577</v>
      </c>
      <c r="H837" s="163">
        <v>2056.76136466</v>
      </c>
      <c r="I837" s="163">
        <v>8083.2914</v>
      </c>
      <c r="J837" s="163">
        <v>14.0</v>
      </c>
      <c r="K837" s="163">
        <v>14.0</v>
      </c>
      <c r="L837" s="163">
        <v>34.5</v>
      </c>
      <c r="M837" s="164">
        <v>16.26611831</v>
      </c>
      <c r="N837" s="19">
        <f t="shared" ref="N837:T837" si="838">F837/F836/$E837*$E836-1</f>
        <v>-0.0007221787373</v>
      </c>
      <c r="O837" s="19">
        <f t="shared" si="838"/>
        <v>-0.003391156345</v>
      </c>
      <c r="P837" s="19">
        <f t="shared" si="838"/>
        <v>0.00001666666921</v>
      </c>
      <c r="Q837" s="19">
        <f t="shared" si="838"/>
        <v>-0.0007221787373</v>
      </c>
      <c r="R837" s="19">
        <f t="shared" si="838"/>
        <v>0</v>
      </c>
      <c r="S837" s="19">
        <f t="shared" si="838"/>
        <v>0</v>
      </c>
      <c r="T837" s="19">
        <f t="shared" si="838"/>
        <v>0</v>
      </c>
      <c r="U837" s="168">
        <v>0.0401</v>
      </c>
      <c r="V837" s="168">
        <v>-0.0026</v>
      </c>
      <c r="W837" s="19">
        <f t="array" ref="W837">mmult(N837:T837,'Parameters &amp; Main Results'!$B$6:$B$12)-'Parameters &amp; Main Results'!$B$16/12+mmult(U837:V837,'Parameters &amp; Main Results'!$B$14:$B$15)</f>
        <v>-0.001431089806</v>
      </c>
      <c r="X837" s="77">
        <f t="shared" si="5"/>
        <v>934.7142453</v>
      </c>
      <c r="Y837" s="77">
        <f>X837/offset(X837,'Parameters &amp; Main Results'!$B$32,0)</f>
        <v>45.37217144</v>
      </c>
      <c r="Z837" s="77">
        <f>sumproduct(X837:offset(X837,'Parameters &amp; Main Results'!$B$32-1,0) , 'Cash Flow Assist'!$P$11:offset('Cash Flow Assist'!$P$11,'Parameters &amp; Main Results'!$B$32-1,0)  )/offset(X837,'Parameters &amp; Main Results'!$B$32,0)</f>
        <v>11002.65737</v>
      </c>
      <c r="AA837" s="77">
        <f>sumproduct(X837:offset(X837,'Parameters &amp; Main Results'!$B$32-1,0),'Parameters &amp; Main Results'!$B$36:offset('Parameters &amp; Main Results'!$B$36,'Parameters &amp; Main Results'!$B$32-1,0)   )/offset(X837,'Parameters &amp; Main Results'!$B$32,0)</f>
        <v>1.599210532</v>
      </c>
      <c r="AB837" s="167">
        <f t="shared" si="6"/>
        <v>-0.1983940064</v>
      </c>
    </row>
    <row r="838">
      <c r="A838">
        <f t="shared" si="17"/>
        <v>5</v>
      </c>
      <c r="B838">
        <f t="shared" si="18"/>
        <v>1940</v>
      </c>
      <c r="C838" s="77">
        <f t="shared" si="3"/>
        <v>1940.333333</v>
      </c>
      <c r="D838" s="159">
        <f t="shared" si="356"/>
        <v>14762</v>
      </c>
      <c r="E838" s="162">
        <v>14.0</v>
      </c>
      <c r="F838" s="163">
        <v>6181.8807</v>
      </c>
      <c r="G838" s="163">
        <v>1368.7066</v>
      </c>
      <c r="H838" s="163">
        <v>2056.79564401</v>
      </c>
      <c r="I838" s="163">
        <v>6181.8807</v>
      </c>
      <c r="J838" s="163">
        <v>14.0</v>
      </c>
      <c r="K838" s="163">
        <v>14.0</v>
      </c>
      <c r="L838" s="163">
        <v>34.5</v>
      </c>
      <c r="M838" s="164">
        <v>12.38744062</v>
      </c>
      <c r="N838" s="19">
        <f t="shared" ref="N838:T838" si="839">F838/F837/$E838*$E837-1</f>
        <v>-0.2352272863</v>
      </c>
      <c r="O838" s="19">
        <f t="shared" si="839"/>
        <v>-0.01458006965</v>
      </c>
      <c r="P838" s="19">
        <f t="shared" si="839"/>
        <v>0.00001666666371</v>
      </c>
      <c r="Q838" s="19">
        <f t="shared" si="839"/>
        <v>-0.2352272863</v>
      </c>
      <c r="R838" s="19">
        <f t="shared" si="839"/>
        <v>0</v>
      </c>
      <c r="S838" s="19">
        <f t="shared" si="839"/>
        <v>0</v>
      </c>
      <c r="T838" s="19">
        <f t="shared" si="839"/>
        <v>0</v>
      </c>
      <c r="U838" s="168">
        <v>-0.0661</v>
      </c>
      <c r="V838" s="168">
        <v>-0.0382</v>
      </c>
      <c r="W838" s="19">
        <f t="array" ref="W838">mmult(N838:T838,'Parameters &amp; Main Results'!$B$6:$B$12)-'Parameters &amp; Main Results'!$B$16/12+mmult(U838:V838,'Parameters &amp; Main Results'!$B$14:$B$15)</f>
        <v>-0.1801071488</v>
      </c>
      <c r="X838" s="77">
        <f t="shared" si="5"/>
        <v>936.0538224</v>
      </c>
      <c r="Y838" s="77">
        <f>X838/offset(X838,'Parameters &amp; Main Results'!$B$32,0)</f>
        <v>44.68710902</v>
      </c>
      <c r="Z838" s="77">
        <f>sumproduct(X838:offset(X838,'Parameters &amp; Main Results'!$B$32-1,0) , 'Cash Flow Assist'!$P$11:offset('Cash Flow Assist'!$P$11,'Parameters &amp; Main Results'!$B$32-1,0)  )/offset(X838,'Parameters &amp; Main Results'!$B$32,0)</f>
        <v>10777.38344</v>
      </c>
      <c r="AA838" s="77">
        <f>sumproduct(X838:offset(X838,'Parameters &amp; Main Results'!$B$32-1,0),'Parameters &amp; Main Results'!$B$36:offset('Parameters &amp; Main Results'!$B$36,'Parameters &amp; Main Results'!$B$32-1,0)   )/offset(X838,'Parameters &amp; Main Results'!$B$32,0)</f>
        <v>1.569831843</v>
      </c>
      <c r="AB838" s="167">
        <f t="shared" si="6"/>
        <v>-0.3869536089</v>
      </c>
    </row>
    <row r="839">
      <c r="A839">
        <f t="shared" si="17"/>
        <v>6</v>
      </c>
      <c r="B839">
        <f t="shared" si="18"/>
        <v>1940</v>
      </c>
      <c r="C839" s="77">
        <f t="shared" si="3"/>
        <v>1940.416667</v>
      </c>
      <c r="D839" s="159">
        <f t="shared" si="356"/>
        <v>14792</v>
      </c>
      <c r="E839" s="162">
        <v>14.1</v>
      </c>
      <c r="F839" s="163">
        <v>6696.7859</v>
      </c>
      <c r="G839" s="163">
        <v>1389.5963</v>
      </c>
      <c r="H839" s="163">
        <v>2056.89848379</v>
      </c>
      <c r="I839" s="163">
        <v>6696.7859</v>
      </c>
      <c r="J839" s="163">
        <v>14.1</v>
      </c>
      <c r="K839" s="163">
        <v>14.1</v>
      </c>
      <c r="L839" s="163">
        <v>34.5</v>
      </c>
      <c r="M839" s="164">
        <v>13.12654095</v>
      </c>
      <c r="N839" s="19">
        <f t="shared" ref="N839:T839" si="840">F839/F838/$E839*$E838-1</f>
        <v>0.07560971931</v>
      </c>
      <c r="O839" s="19">
        <f t="shared" si="840"/>
        <v>0.008061922908</v>
      </c>
      <c r="P839" s="19">
        <f t="shared" si="840"/>
        <v>-0.007042553193</v>
      </c>
      <c r="Q839" s="19">
        <f t="shared" si="840"/>
        <v>0.07560971931</v>
      </c>
      <c r="R839" s="19">
        <f t="shared" si="840"/>
        <v>0</v>
      </c>
      <c r="S839" s="19">
        <f t="shared" si="840"/>
        <v>0</v>
      </c>
      <c r="T839" s="19">
        <f t="shared" si="840"/>
        <v>-0.007092198582</v>
      </c>
      <c r="U839" s="168">
        <v>-0.0172</v>
      </c>
      <c r="V839" s="168">
        <v>0.0388</v>
      </c>
      <c r="W839" s="19">
        <f t="array" ref="W839">mmult(N839:T839,'Parameters &amp; Main Results'!$B$6:$B$12)-'Parameters &amp; Main Results'!$B$16/12+mmult(U839:V839,'Parameters &amp; Main Results'!$B$14:$B$15)</f>
        <v>0.05868110354</v>
      </c>
      <c r="X839" s="77">
        <f t="shared" si="5"/>
        <v>1141.678234</v>
      </c>
      <c r="Y839" s="77">
        <f>X839/offset(X839,'Parameters &amp; Main Results'!$B$32,0)</f>
        <v>53.14860685</v>
      </c>
      <c r="Z839" s="77">
        <f>sumproduct(X839:offset(X839,'Parameters &amp; Main Results'!$B$32-1,0) , 'Cash Flow Assist'!$P$11:offset('Cash Flow Assist'!$P$11,'Parameters &amp; Main Results'!$B$32-1,0)  )/offset(X839,'Parameters &amp; Main Results'!$B$32,0)</f>
        <v>10466.85071</v>
      </c>
      <c r="AA839" s="77">
        <f>sumproduct(X839:offset(X839,'Parameters &amp; Main Results'!$B$32-1,0),'Parameters &amp; Main Results'!$B$36:offset('Parameters &amp; Main Results'!$B$36,'Parameters &amp; Main Results'!$B$32-1,0)   )/offset(X839,'Parameters &amp; Main Results'!$B$32,0)</f>
        <v>1.528208129</v>
      </c>
      <c r="AB839" s="167">
        <f t="shared" si="6"/>
        <v>-0.3406013434</v>
      </c>
    </row>
    <row r="840">
      <c r="A840">
        <f t="shared" si="17"/>
        <v>7</v>
      </c>
      <c r="B840">
        <f t="shared" si="18"/>
        <v>1940</v>
      </c>
      <c r="C840" s="77">
        <f t="shared" si="3"/>
        <v>1940.5</v>
      </c>
      <c r="D840" s="159">
        <f t="shared" si="356"/>
        <v>14823</v>
      </c>
      <c r="E840" s="162">
        <v>14.0</v>
      </c>
      <c r="F840" s="163">
        <v>6936.915</v>
      </c>
      <c r="G840" s="163">
        <v>1400.8254</v>
      </c>
      <c r="H840" s="163">
        <v>2057.069892</v>
      </c>
      <c r="I840" s="163">
        <v>6936.915</v>
      </c>
      <c r="J840" s="163">
        <v>14.0</v>
      </c>
      <c r="K840" s="163">
        <v>14.0</v>
      </c>
      <c r="L840" s="163">
        <v>34.5</v>
      </c>
      <c r="M840" s="164">
        <v>13.77098131</v>
      </c>
      <c r="N840" s="19">
        <f t="shared" ref="N840:T840" si="841">F840/F839/$E840*$E839-1</f>
        <v>0.04325634673</v>
      </c>
      <c r="O840" s="19">
        <f t="shared" si="841"/>
        <v>0.01528141354</v>
      </c>
      <c r="P840" s="19">
        <f t="shared" si="841"/>
        <v>0.007226785716</v>
      </c>
      <c r="Q840" s="19">
        <f t="shared" si="841"/>
        <v>0.04325634673</v>
      </c>
      <c r="R840" s="19">
        <f t="shared" si="841"/>
        <v>0</v>
      </c>
      <c r="S840" s="19">
        <f t="shared" si="841"/>
        <v>0</v>
      </c>
      <c r="T840" s="19">
        <f t="shared" si="841"/>
        <v>0.007142857143</v>
      </c>
      <c r="U840" s="168">
        <v>0.0101</v>
      </c>
      <c r="V840" s="168">
        <v>-0.0074</v>
      </c>
      <c r="W840" s="19">
        <f t="array" ref="W840">mmult(N840:T840,'Parameters &amp; Main Results'!$B$6:$B$12)-'Parameters &amp; Main Results'!$B$16/12+mmult(U840:V840,'Parameters &amp; Main Results'!$B$14:$B$15)</f>
        <v>0.03622094676</v>
      </c>
      <c r="X840" s="77">
        <f t="shared" si="5"/>
        <v>1078.396724</v>
      </c>
      <c r="Y840" s="77">
        <f>X840/offset(X840,'Parameters &amp; Main Results'!$B$32,0)</f>
        <v>51.13877465</v>
      </c>
      <c r="Z840" s="77">
        <f>sumproduct(X840:offset(X840,'Parameters &amp; Main Results'!$B$32-1,0) , 'Cash Flow Assist'!$P$11:offset('Cash Flow Assist'!$P$11,'Parameters &amp; Main Results'!$B$32-1,0)  )/offset(X840,'Parameters &amp; Main Results'!$B$32,0)</f>
        <v>10608.90221</v>
      </c>
      <c r="AA840" s="77">
        <f>sumproduct(X840:offset(X840,'Parameters &amp; Main Results'!$B$32-1,0),'Parameters &amp; Main Results'!$B$36:offset('Parameters &amp; Main Results'!$B$36,'Parameters &amp; Main Results'!$B$32-1,0)   )/offset(X840,'Parameters &amp; Main Results'!$B$32,0)</f>
        <v>1.553897376</v>
      </c>
      <c r="AB840" s="167">
        <f t="shared" si="6"/>
        <v>-0.3120781664</v>
      </c>
    </row>
    <row r="841">
      <c r="A841">
        <f t="shared" si="17"/>
        <v>8</v>
      </c>
      <c r="B841">
        <f t="shared" si="18"/>
        <v>1940</v>
      </c>
      <c r="C841" s="77">
        <f t="shared" si="3"/>
        <v>1940.583333</v>
      </c>
      <c r="D841" s="159">
        <f t="shared" si="356"/>
        <v>14854</v>
      </c>
      <c r="E841" s="162">
        <v>14.0</v>
      </c>
      <c r="F841" s="163">
        <v>7152.8228</v>
      </c>
      <c r="G841" s="163">
        <v>1405.9082</v>
      </c>
      <c r="H841" s="163">
        <v>2057.15560325</v>
      </c>
      <c r="I841" s="163">
        <v>7152.8228</v>
      </c>
      <c r="J841" s="163">
        <v>14.0</v>
      </c>
      <c r="K841" s="163">
        <v>14.0</v>
      </c>
      <c r="L841" s="163">
        <v>34.5</v>
      </c>
      <c r="M841" s="164">
        <v>14.12338148</v>
      </c>
      <c r="N841" s="19">
        <f t="shared" ref="N841:T841" si="842">F841/F840/$E841*$E840-1</f>
        <v>0.03112446959</v>
      </c>
      <c r="O841" s="19">
        <f t="shared" si="842"/>
        <v>0.003628432209</v>
      </c>
      <c r="P841" s="19">
        <f t="shared" si="842"/>
        <v>0.00004166666885</v>
      </c>
      <c r="Q841" s="19">
        <f t="shared" si="842"/>
        <v>0.03112446959</v>
      </c>
      <c r="R841" s="19">
        <f t="shared" si="842"/>
        <v>0</v>
      </c>
      <c r="S841" s="19">
        <f t="shared" si="842"/>
        <v>0</v>
      </c>
      <c r="T841" s="19">
        <f t="shared" si="842"/>
        <v>0</v>
      </c>
      <c r="U841" s="168">
        <v>-0.0011</v>
      </c>
      <c r="V841" s="168">
        <v>0.0056</v>
      </c>
      <c r="W841" s="19">
        <f t="array" ref="W841">mmult(N841:T841,'Parameters &amp; Main Results'!$B$6:$B$12)-'Parameters &amp; Main Results'!$B$16/12+mmult(U841:V841,'Parameters &amp; Main Results'!$B$14:$B$15)</f>
        <v>0.02420879358</v>
      </c>
      <c r="X841" s="77">
        <f t="shared" si="5"/>
        <v>1040.701529</v>
      </c>
      <c r="Y841" s="77">
        <f>X841/offset(X841,'Parameters &amp; Main Results'!$B$32,0)</f>
        <v>48.68202123</v>
      </c>
      <c r="Z841" s="77">
        <f>sumproduct(X841:offset(X841,'Parameters &amp; Main Results'!$B$32-1,0) , 'Cash Flow Assist'!$P$11:offset('Cash Flow Assist'!$P$11,'Parameters &amp; Main Results'!$B$32-1,0)  )/offset(X841,'Parameters &amp; Main Results'!$B$32,0)</f>
        <v>10415.58604</v>
      </c>
      <c r="AA841" s="77">
        <f>sumproduct(X841:offset(X841,'Parameters &amp; Main Results'!$B$32-1,0),'Parameters &amp; Main Results'!$B$36:offset('Parameters &amp; Main Results'!$B$36,'Parameters &amp; Main Results'!$B$32-1,0)   )/offset(X841,'Parameters &amp; Main Results'!$B$32,0)</f>
        <v>1.529846983</v>
      </c>
      <c r="AB841" s="167">
        <f t="shared" si="6"/>
        <v>-0.2906669642</v>
      </c>
    </row>
    <row r="842">
      <c r="A842">
        <f t="shared" si="17"/>
        <v>9</v>
      </c>
      <c r="B842">
        <f t="shared" si="18"/>
        <v>1940</v>
      </c>
      <c r="C842" s="77">
        <f t="shared" si="3"/>
        <v>1940.666667</v>
      </c>
      <c r="D842" s="159">
        <f t="shared" si="356"/>
        <v>14884</v>
      </c>
      <c r="E842" s="162">
        <v>14.0</v>
      </c>
      <c r="F842" s="163">
        <v>7267.5036</v>
      </c>
      <c r="G842" s="163">
        <v>1418.413</v>
      </c>
      <c r="H842" s="163">
        <v>2057.2241751</v>
      </c>
      <c r="I842" s="163">
        <v>7267.5036</v>
      </c>
      <c r="J842" s="163">
        <v>14.0</v>
      </c>
      <c r="K842" s="163">
        <v>14.0</v>
      </c>
      <c r="L842" s="163">
        <v>34.5</v>
      </c>
      <c r="M842" s="164">
        <v>14.26498903</v>
      </c>
      <c r="N842" s="19">
        <f t="shared" ref="N842:T842" si="843">F842/F841/$E842*$E841-1</f>
        <v>0.01603294297</v>
      </c>
      <c r="O842" s="19">
        <f t="shared" si="843"/>
        <v>0.008894464091</v>
      </c>
      <c r="P842" s="19">
        <f t="shared" si="843"/>
        <v>0.00003333333166</v>
      </c>
      <c r="Q842" s="19">
        <f t="shared" si="843"/>
        <v>0.01603294297</v>
      </c>
      <c r="R842" s="19">
        <f t="shared" si="843"/>
        <v>0</v>
      </c>
      <c r="S842" s="19">
        <f t="shared" si="843"/>
        <v>0</v>
      </c>
      <c r="T842" s="19">
        <f t="shared" si="843"/>
        <v>0</v>
      </c>
      <c r="U842" s="168">
        <v>0.0322</v>
      </c>
      <c r="V842" s="168">
        <v>-0.0113</v>
      </c>
      <c r="W842" s="19">
        <f t="array" ref="W842">mmult(N842:T842,'Parameters &amp; Main Results'!$B$6:$B$12)-'Parameters &amp; Main Results'!$B$16/12+mmult(U842:V842,'Parameters &amp; Main Results'!$B$14:$B$15)</f>
        <v>0.01420665658</v>
      </c>
      <c r="X842" s="77">
        <f t="shared" si="5"/>
        <v>1016.102904</v>
      </c>
      <c r="Y842" s="77">
        <f>X842/offset(X842,'Parameters &amp; Main Results'!$B$32,0)</f>
        <v>50.07950127</v>
      </c>
      <c r="Z842" s="77">
        <f>sumproduct(X842:offset(X842,'Parameters &amp; Main Results'!$B$32-1,0) , 'Cash Flow Assist'!$P$11:offset('Cash Flow Assist'!$P$11,'Parameters &amp; Main Results'!$B$32-1,0)  )/offset(X842,'Parameters &amp; Main Results'!$B$32,0)</f>
        <v>10923.7276</v>
      </c>
      <c r="AA842" s="77">
        <f>sumproduct(X842:offset(X842,'Parameters &amp; Main Results'!$B$32-1,0),'Parameters &amp; Main Results'!$B$36:offset('Parameters &amp; Main Results'!$B$36,'Parameters &amp; Main Results'!$B$32-1,0)   )/offset(X842,'Parameters &amp; Main Results'!$B$32,0)</f>
        <v>1.608601506</v>
      </c>
      <c r="AB842" s="167">
        <f t="shared" si="6"/>
        <v>-0.2792942681</v>
      </c>
    </row>
    <row r="843">
      <c r="A843">
        <f t="shared" si="17"/>
        <v>10</v>
      </c>
      <c r="B843">
        <f t="shared" si="18"/>
        <v>1940</v>
      </c>
      <c r="C843" s="77">
        <f t="shared" si="3"/>
        <v>1940.75</v>
      </c>
      <c r="D843" s="159">
        <f t="shared" si="356"/>
        <v>14915</v>
      </c>
      <c r="E843" s="162">
        <v>14.0</v>
      </c>
      <c r="F843" s="163">
        <v>7588.7093</v>
      </c>
      <c r="G843" s="163">
        <v>1428.4384</v>
      </c>
      <c r="H843" s="163">
        <v>2057.30989277</v>
      </c>
      <c r="I843" s="163">
        <v>7588.7093</v>
      </c>
      <c r="J843" s="163">
        <v>14.0</v>
      </c>
      <c r="K843" s="163">
        <v>14.0</v>
      </c>
      <c r="L843" s="163">
        <v>34.5</v>
      </c>
      <c r="M843" s="164">
        <v>14.79980191</v>
      </c>
      <c r="N843" s="19">
        <f t="shared" ref="N843:T843" si="844">F843/F842/$E843*$E842-1</f>
        <v>0.04419752885</v>
      </c>
      <c r="O843" s="19">
        <f t="shared" si="844"/>
        <v>0.007068040127</v>
      </c>
      <c r="P843" s="19">
        <f t="shared" si="844"/>
        <v>0.00004166666474</v>
      </c>
      <c r="Q843" s="19">
        <f t="shared" si="844"/>
        <v>0.04419752885</v>
      </c>
      <c r="R843" s="19">
        <f t="shared" si="844"/>
        <v>0</v>
      </c>
      <c r="S843" s="19">
        <f t="shared" si="844"/>
        <v>0</v>
      </c>
      <c r="T843" s="19">
        <f t="shared" si="844"/>
        <v>0</v>
      </c>
      <c r="U843" s="168">
        <v>0.0028</v>
      </c>
      <c r="V843" s="168">
        <v>0.0464</v>
      </c>
      <c r="W843" s="19">
        <f t="array" ref="W843">mmult(N843:T843,'Parameters &amp; Main Results'!$B$6:$B$12)-'Parameters &amp; Main Results'!$B$16/12+mmult(U843:V843,'Parameters &amp; Main Results'!$B$14:$B$15)</f>
        <v>0.03487349</v>
      </c>
      <c r="X843" s="77">
        <f t="shared" si="5"/>
        <v>1001.869685</v>
      </c>
      <c r="Y843" s="77">
        <f>X843/offset(X843,'Parameters &amp; Main Results'!$B$32,0)</f>
        <v>47.16317311</v>
      </c>
      <c r="Z843" s="77">
        <f>sumproduct(X843:offset(X843,'Parameters &amp; Main Results'!$B$32-1,0) , 'Cash Flow Assist'!$P$11:offset('Cash Flow Assist'!$P$11,'Parameters &amp; Main Results'!$B$32-1,0)  )/offset(X843,'Parameters &amp; Main Results'!$B$32,0)</f>
        <v>10386.86986</v>
      </c>
      <c r="AA843" s="77">
        <f>sumproduct(X843:offset(X843,'Parameters &amp; Main Results'!$B$32-1,0),'Parameters &amp; Main Results'!$B$36:offset('Parameters &amp; Main Results'!$B$36,'Parameters &amp; Main Results'!$B$32-1,0)   )/offset(X843,'Parameters &amp; Main Results'!$B$32,0)</f>
        <v>1.533290564</v>
      </c>
      <c r="AB843" s="167">
        <f t="shared" si="6"/>
        <v>-0.2474408558</v>
      </c>
    </row>
    <row r="844">
      <c r="A844">
        <f t="shared" si="17"/>
        <v>11</v>
      </c>
      <c r="B844">
        <f t="shared" si="18"/>
        <v>1940</v>
      </c>
      <c r="C844" s="77">
        <f t="shared" si="3"/>
        <v>1940.833333</v>
      </c>
      <c r="D844" s="159">
        <f t="shared" si="356"/>
        <v>14945</v>
      </c>
      <c r="E844" s="162">
        <v>14.0</v>
      </c>
      <c r="F844" s="163">
        <v>7307.8606</v>
      </c>
      <c r="G844" s="163">
        <v>1451.1382</v>
      </c>
      <c r="H844" s="163">
        <v>2057.34418127</v>
      </c>
      <c r="I844" s="163">
        <v>7307.8606</v>
      </c>
      <c r="J844" s="163">
        <v>14.0</v>
      </c>
      <c r="K844" s="163">
        <v>14.0</v>
      </c>
      <c r="L844" s="163">
        <v>34.5</v>
      </c>
      <c r="M844" s="164">
        <v>14.15293201</v>
      </c>
      <c r="N844" s="19">
        <f t="shared" ref="N844:T844" si="845">F844/F843/$E844*$E843-1</f>
        <v>-0.03700875721</v>
      </c>
      <c r="O844" s="19">
        <f t="shared" si="845"/>
        <v>0.0158913398</v>
      </c>
      <c r="P844" s="19">
        <f t="shared" si="845"/>
        <v>0.00001666666754</v>
      </c>
      <c r="Q844" s="19">
        <f t="shared" si="845"/>
        <v>-0.03700875721</v>
      </c>
      <c r="R844" s="19">
        <f t="shared" si="845"/>
        <v>0</v>
      </c>
      <c r="S844" s="19">
        <f t="shared" si="845"/>
        <v>0</v>
      </c>
      <c r="T844" s="19">
        <f t="shared" si="845"/>
        <v>0</v>
      </c>
      <c r="U844" s="168">
        <v>0.0194</v>
      </c>
      <c r="V844" s="168">
        <v>0.0012</v>
      </c>
      <c r="W844" s="19">
        <f t="array" ref="W844">mmult(N844:T844,'Parameters &amp; Main Results'!$B$6:$B$12)-'Parameters &amp; Main Results'!$B$16/12+mmult(U844:V844,'Parameters &amp; Main Results'!$B$14:$B$15)</f>
        <v>-0.02382539962</v>
      </c>
      <c r="X844" s="77">
        <f t="shared" si="5"/>
        <v>968.1083679</v>
      </c>
      <c r="Y844" s="77">
        <f>X844/offset(X844,'Parameters &amp; Main Results'!$B$32,0)</f>
        <v>45.43601821</v>
      </c>
      <c r="Z844" s="77">
        <f>sumproduct(X844:offset(X844,'Parameters &amp; Main Results'!$B$32-1,0) , 'Cash Flow Assist'!$P$11:offset('Cash Flow Assist'!$P$11,'Parameters &amp; Main Results'!$B$32-1,0)  )/offset(X844,'Parameters &amp; Main Results'!$B$32,0)</f>
        <v>10309.4318</v>
      </c>
      <c r="AA844" s="77">
        <f>sumproduct(X844:offset(X844,'Parameters &amp; Main Results'!$B$32-1,0),'Parameters &amp; Main Results'!$B$36:offset('Parameters &amp; Main Results'!$B$36,'Parameters &amp; Main Results'!$B$32-1,0)   )/offset(X844,'Parameters &amp; Main Results'!$B$32,0)</f>
        <v>1.525503522</v>
      </c>
      <c r="AB844" s="167">
        <f t="shared" si="6"/>
        <v>-0.2752921344</v>
      </c>
    </row>
    <row r="845">
      <c r="A845">
        <f t="shared" si="17"/>
        <v>12</v>
      </c>
      <c r="B845">
        <f t="shared" si="18"/>
        <v>1940</v>
      </c>
      <c r="C845" s="77">
        <f t="shared" si="3"/>
        <v>1940.916667</v>
      </c>
      <c r="D845" s="159">
        <f t="shared" si="356"/>
        <v>14976</v>
      </c>
      <c r="E845" s="162">
        <v>14.1</v>
      </c>
      <c r="F845" s="163">
        <v>7320.2545</v>
      </c>
      <c r="G845" s="163">
        <v>1459.8647</v>
      </c>
      <c r="H845" s="163">
        <v>2057.37847034</v>
      </c>
      <c r="I845" s="163">
        <v>7320.2545</v>
      </c>
      <c r="J845" s="163">
        <v>14.1</v>
      </c>
      <c r="K845" s="163">
        <v>14.1</v>
      </c>
      <c r="L845" s="163">
        <v>34.5</v>
      </c>
      <c r="M845" s="164">
        <v>13.97354345</v>
      </c>
      <c r="N845" s="19">
        <f t="shared" ref="N845:T845" si="846">F845/F844/$E845*$E844-1</f>
        <v>-0.005408258414</v>
      </c>
      <c r="O845" s="19">
        <f t="shared" si="846"/>
        <v>-0.001121292482</v>
      </c>
      <c r="P845" s="19">
        <f t="shared" si="846"/>
        <v>-0.007075650118</v>
      </c>
      <c r="Q845" s="19">
        <f t="shared" si="846"/>
        <v>-0.005408258414</v>
      </c>
      <c r="R845" s="19">
        <f t="shared" si="846"/>
        <v>0</v>
      </c>
      <c r="S845" s="19">
        <f t="shared" si="846"/>
        <v>0</v>
      </c>
      <c r="T845" s="19">
        <f t="shared" si="846"/>
        <v>-0.007092198582</v>
      </c>
      <c r="U845" s="168">
        <v>-0.0215</v>
      </c>
      <c r="V845" s="168">
        <v>-0.0089</v>
      </c>
      <c r="W845" s="19">
        <f t="array" ref="W845">mmult(N845:T845,'Parameters &amp; Main Results'!$B$6:$B$12)-'Parameters &amp; Main Results'!$B$16/12+mmult(U845:V845,'Parameters &amp; Main Results'!$B$14:$B$15)</f>
        <v>-0.004378183598</v>
      </c>
      <c r="X845" s="77">
        <f t="shared" si="5"/>
        <v>991.7368958</v>
      </c>
      <c r="Y845" s="77">
        <f>X845/offset(X845,'Parameters &amp; Main Results'!$B$32,0)</f>
        <v>44.02467999</v>
      </c>
      <c r="Z845" s="77">
        <f>sumproduct(X845:offset(X845,'Parameters &amp; Main Results'!$B$32-1,0) , 'Cash Flow Assist'!$P$11:offset('Cash Flow Assist'!$P$11,'Parameters &amp; Main Results'!$B$32-1,0)  )/offset(X845,'Parameters &amp; Main Results'!$B$32,0)</f>
        <v>9709.172594</v>
      </c>
      <c r="AA845" s="77">
        <f>sumproduct(X845:offset(X845,'Parameters &amp; Main Results'!$B$32-1,0),'Parameters &amp; Main Results'!$B$36:offset('Parameters &amp; Main Results'!$B$36,'Parameters &amp; Main Results'!$B$32-1,0)   )/offset(X845,'Parameters &amp; Main Results'!$B$32,0)</f>
        <v>1.440099748</v>
      </c>
      <c r="AB845" s="167">
        <f t="shared" si="6"/>
        <v>-0.2792115418</v>
      </c>
    </row>
    <row r="846">
      <c r="A846">
        <f t="shared" si="17"/>
        <v>1</v>
      </c>
      <c r="B846">
        <f t="shared" si="18"/>
        <v>1941</v>
      </c>
      <c r="C846" s="77">
        <f t="shared" si="3"/>
        <v>1941</v>
      </c>
      <c r="D846" s="159">
        <f t="shared" si="356"/>
        <v>15007</v>
      </c>
      <c r="E846" s="162">
        <v>14.1</v>
      </c>
      <c r="F846" s="163">
        <v>7010.9396</v>
      </c>
      <c r="G846" s="163">
        <v>1462.1517</v>
      </c>
      <c r="H846" s="163">
        <v>2057.41275998</v>
      </c>
      <c r="I846" s="163">
        <v>7010.9396</v>
      </c>
      <c r="J846" s="163">
        <v>14.1</v>
      </c>
      <c r="K846" s="163">
        <v>14.1</v>
      </c>
      <c r="L846" s="163">
        <v>35.5</v>
      </c>
      <c r="M846" s="164">
        <v>13.27893242</v>
      </c>
      <c r="N846" s="19">
        <f t="shared" ref="N846:T846" si="847">F846/F845/$E846*$E845-1</f>
        <v>-0.04225466478</v>
      </c>
      <c r="O846" s="19">
        <f t="shared" si="847"/>
        <v>0.001566583533</v>
      </c>
      <c r="P846" s="19">
        <f t="shared" si="847"/>
        <v>0.0000166666661</v>
      </c>
      <c r="Q846" s="19">
        <f t="shared" si="847"/>
        <v>-0.04225466478</v>
      </c>
      <c r="R846" s="19">
        <f t="shared" si="847"/>
        <v>0</v>
      </c>
      <c r="S846" s="19">
        <f t="shared" si="847"/>
        <v>0</v>
      </c>
      <c r="T846" s="19">
        <f t="shared" si="847"/>
        <v>0.02898550725</v>
      </c>
      <c r="U846" s="168">
        <v>0.01</v>
      </c>
      <c r="V846" s="168">
        <v>0.0383</v>
      </c>
      <c r="W846" s="19">
        <f t="array" ref="W846">mmult(N846:T846,'Parameters &amp; Main Results'!$B$6:$B$12)-'Parameters &amp; Main Results'!$B$16/12+mmult(U846:V846,'Parameters &amp; Main Results'!$B$14:$B$15)</f>
        <v>-0.03134101937</v>
      </c>
      <c r="X846" s="77">
        <f t="shared" si="5"/>
        <v>996.0979957</v>
      </c>
      <c r="Y846" s="77">
        <f>X846/offset(X846,'Parameters &amp; Main Results'!$B$32,0)</f>
        <v>43.69654465</v>
      </c>
      <c r="Z846" s="77">
        <f>sumproduct(X846:offset(X846,'Parameters &amp; Main Results'!$B$32-1,0) , 'Cash Flow Assist'!$P$11:offset('Cash Flow Assist'!$P$11,'Parameters &amp; Main Results'!$B$32-1,0)  )/offset(X846,'Parameters &amp; Main Results'!$B$32,0)</f>
        <v>9552.097115</v>
      </c>
      <c r="AA846" s="77">
        <f>sumproduct(X846:offset(X846,'Parameters &amp; Main Results'!$B$32-1,0),'Parameters &amp; Main Results'!$B$36:offset('Parameters &amp; Main Results'!$B$36,'Parameters &amp; Main Results'!$B$32-1,0)   )/offset(X846,'Parameters &amp; Main Results'!$B$32,0)</f>
        <v>1.420018359</v>
      </c>
      <c r="AB846" s="167">
        <f t="shared" si="6"/>
        <v>-0.3096682165</v>
      </c>
    </row>
    <row r="847">
      <c r="A847">
        <f t="shared" si="17"/>
        <v>2</v>
      </c>
      <c r="B847">
        <f t="shared" si="18"/>
        <v>1941</v>
      </c>
      <c r="C847" s="77">
        <f t="shared" si="3"/>
        <v>1941.083333</v>
      </c>
      <c r="D847" s="159">
        <f t="shared" si="356"/>
        <v>15035</v>
      </c>
      <c r="E847" s="162">
        <v>14.1</v>
      </c>
      <c r="F847" s="163">
        <v>6945.1499</v>
      </c>
      <c r="G847" s="163">
        <v>1453.0578</v>
      </c>
      <c r="H847" s="163">
        <v>2057.4470502</v>
      </c>
      <c r="I847" s="163">
        <v>6945.1499</v>
      </c>
      <c r="J847" s="163">
        <v>14.1</v>
      </c>
      <c r="K847" s="163">
        <v>14.1</v>
      </c>
      <c r="L847" s="163">
        <v>35.5</v>
      </c>
      <c r="M847" s="164">
        <v>13.04817093</v>
      </c>
      <c r="N847" s="19">
        <f t="shared" ref="N847:T847" si="848">F847/F846/$E847*$E846-1</f>
        <v>-0.00938386347</v>
      </c>
      <c r="O847" s="19">
        <f t="shared" si="848"/>
        <v>-0.006219532488</v>
      </c>
      <c r="P847" s="19">
        <f t="shared" si="848"/>
        <v>0.00001666667023</v>
      </c>
      <c r="Q847" s="19">
        <f t="shared" si="848"/>
        <v>-0.00938386347</v>
      </c>
      <c r="R847" s="19">
        <f t="shared" si="848"/>
        <v>0</v>
      </c>
      <c r="S847" s="19">
        <f t="shared" si="848"/>
        <v>0</v>
      </c>
      <c r="T847" s="19">
        <f t="shared" si="848"/>
        <v>0</v>
      </c>
      <c r="U847" s="168">
        <v>-0.0156</v>
      </c>
      <c r="V847" s="168">
        <v>0.0089</v>
      </c>
      <c r="W847" s="19">
        <f t="array" ref="W847">mmult(N847:T847,'Parameters &amp; Main Results'!$B$6:$B$12)-'Parameters &amp; Main Results'!$B$16/12+mmult(U847:V847,'Parameters &amp; Main Results'!$B$14:$B$15)</f>
        <v>-0.008634447391</v>
      </c>
      <c r="X847" s="77">
        <f t="shared" si="5"/>
        <v>1028.326806</v>
      </c>
      <c r="Y847" s="77">
        <f>X847/offset(X847,'Parameters &amp; Main Results'!$B$32,0)</f>
        <v>47.03883421</v>
      </c>
      <c r="Z847" s="77">
        <f>sumproduct(X847:offset(X847,'Parameters &amp; Main Results'!$B$32-1,0) , 'Cash Flow Assist'!$P$11:offset('Cash Flow Assist'!$P$11,'Parameters &amp; Main Results'!$B$32-1,0)  )/offset(X847,'Parameters &amp; Main Results'!$B$32,0)</f>
        <v>9915.931201</v>
      </c>
      <c r="AA847" s="77">
        <f>sumproduct(X847:offset(X847,'Parameters &amp; Main Results'!$B$32-1,0),'Parameters &amp; Main Results'!$B$36:offset('Parameters &amp; Main Results'!$B$36,'Parameters &amp; Main Results'!$B$32-1,0)   )/offset(X847,'Parameters &amp; Main Results'!$B$32,0)</f>
        <v>1.477565268</v>
      </c>
      <c r="AB847" s="167">
        <f t="shared" si="6"/>
        <v>-0.3161461957</v>
      </c>
    </row>
    <row r="848">
      <c r="A848">
        <f t="shared" si="17"/>
        <v>3</v>
      </c>
      <c r="B848">
        <f t="shared" si="18"/>
        <v>1941</v>
      </c>
      <c r="C848" s="77">
        <f t="shared" si="3"/>
        <v>1941.166667</v>
      </c>
      <c r="D848" s="159">
        <f t="shared" si="356"/>
        <v>15066</v>
      </c>
      <c r="E848" s="162">
        <v>14.2</v>
      </c>
      <c r="F848" s="163">
        <v>7011.2825</v>
      </c>
      <c r="G848" s="163">
        <v>1474.0711</v>
      </c>
      <c r="H848" s="163">
        <v>2057.51563176</v>
      </c>
      <c r="I848" s="163">
        <v>7011.2825</v>
      </c>
      <c r="J848" s="163">
        <v>14.2</v>
      </c>
      <c r="K848" s="163">
        <v>14.2</v>
      </c>
      <c r="L848" s="163">
        <v>35.5</v>
      </c>
      <c r="M848" s="164">
        <v>12.97160523</v>
      </c>
      <c r="N848" s="19">
        <f t="shared" ref="N848:T848" si="849">F848/F847/$E848*$E847-1</f>
        <v>0.002412816335</v>
      </c>
      <c r="O848" s="19">
        <f t="shared" si="849"/>
        <v>0.007317339755</v>
      </c>
      <c r="P848" s="19">
        <f t="shared" si="849"/>
        <v>-0.007009154934</v>
      </c>
      <c r="Q848" s="19">
        <f t="shared" si="849"/>
        <v>0.002412816335</v>
      </c>
      <c r="R848" s="19">
        <f t="shared" si="849"/>
        <v>0</v>
      </c>
      <c r="S848" s="19">
        <f t="shared" si="849"/>
        <v>0</v>
      </c>
      <c r="T848" s="19">
        <f t="shared" si="849"/>
        <v>-0.007042253521</v>
      </c>
      <c r="U848" s="168">
        <v>0.001</v>
      </c>
      <c r="V848" s="168">
        <v>0.0304</v>
      </c>
      <c r="W848" s="19">
        <f t="array" ref="W848">mmult(N848:T848,'Parameters &amp; Main Results'!$B$6:$B$12)-'Parameters &amp; Main Results'!$B$16/12+mmult(U848:V848,'Parameters &amp; Main Results'!$B$14:$B$15)</f>
        <v>0.003597280523</v>
      </c>
      <c r="X848" s="77">
        <f t="shared" si="5"/>
        <v>1037.283173</v>
      </c>
      <c r="Y848" s="77">
        <f>X848/offset(X848,'Parameters &amp; Main Results'!$B$32,0)</f>
        <v>44.4022974</v>
      </c>
      <c r="Z848" s="77">
        <f>sumproduct(X848:offset(X848,'Parameters &amp; Main Results'!$B$32-1,0) , 'Cash Flow Assist'!$P$11:offset('Cash Flow Assist'!$P$11,'Parameters &amp; Main Results'!$B$32-1,0)  )/offset(X848,'Parameters &amp; Main Results'!$B$32,0)</f>
        <v>9236.238363</v>
      </c>
      <c r="AA848" s="77">
        <f>sumproduct(X848:offset(X848,'Parameters &amp; Main Results'!$B$32-1,0),'Parameters &amp; Main Results'!$B$36:offset('Parameters &amp; Main Results'!$B$36,'Parameters &amp; Main Results'!$B$32-1,0)   )/offset(X848,'Parameters &amp; Main Results'!$B$32,0)</f>
        <v>1.379930416</v>
      </c>
      <c r="AB848" s="167">
        <f t="shared" si="6"/>
        <v>-0.3144961821</v>
      </c>
    </row>
    <row r="849">
      <c r="A849">
        <f t="shared" si="17"/>
        <v>4</v>
      </c>
      <c r="B849">
        <f t="shared" si="18"/>
        <v>1941</v>
      </c>
      <c r="C849" s="77">
        <f t="shared" si="3"/>
        <v>1941.25</v>
      </c>
      <c r="D849" s="159">
        <f t="shared" si="356"/>
        <v>15096</v>
      </c>
      <c r="E849" s="162">
        <v>14.3</v>
      </c>
      <c r="F849" s="163">
        <v>6599.7426</v>
      </c>
      <c r="G849" s="163">
        <v>1487.2423</v>
      </c>
      <c r="H849" s="163">
        <v>2057.70423736</v>
      </c>
      <c r="I849" s="163">
        <v>6599.7426</v>
      </c>
      <c r="J849" s="163">
        <v>14.3</v>
      </c>
      <c r="K849" s="163">
        <v>14.3</v>
      </c>
      <c r="L849" s="163">
        <v>35.5</v>
      </c>
      <c r="M849" s="164">
        <v>12.01664825</v>
      </c>
      <c r="N849" s="19">
        <f t="shared" ref="N849:T849" si="850">F849/F848/$E849*$E848-1</f>
        <v>-0.06527934742</v>
      </c>
      <c r="O849" s="19">
        <f t="shared" si="850"/>
        <v>0.00187976292</v>
      </c>
      <c r="P849" s="19">
        <f t="shared" si="850"/>
        <v>-0.006901981352</v>
      </c>
      <c r="Q849" s="19">
        <f t="shared" si="850"/>
        <v>-0.06527934742</v>
      </c>
      <c r="R849" s="19">
        <f t="shared" si="850"/>
        <v>0</v>
      </c>
      <c r="S849" s="19">
        <f t="shared" si="850"/>
        <v>0</v>
      </c>
      <c r="T849" s="19">
        <f t="shared" si="850"/>
        <v>-0.006993006993</v>
      </c>
      <c r="U849" s="168">
        <v>-0.0168</v>
      </c>
      <c r="V849" s="168">
        <v>0.0341</v>
      </c>
      <c r="W849" s="19">
        <f t="array" ref="W849">mmult(N849:T849,'Parameters &amp; Main Results'!$B$6:$B$12)-'Parameters &amp; Main Results'!$B$16/12+mmult(U849:V849,'Parameters &amp; Main Results'!$B$14:$B$15)</f>
        <v>-0.0485312365</v>
      </c>
      <c r="X849" s="77">
        <f t="shared" si="5"/>
        <v>1033.565149</v>
      </c>
      <c r="Y849" s="77">
        <f>X849/offset(X849,'Parameters &amp; Main Results'!$B$32,0)</f>
        <v>41.76491264</v>
      </c>
      <c r="Z849" s="77">
        <f>sumproduct(X849:offset(X849,'Parameters &amp; Main Results'!$B$32-1,0) , 'Cash Flow Assist'!$P$11:offset('Cash Flow Assist'!$P$11,'Parameters &amp; Main Results'!$B$32-1,0)  )/offset(X849,'Parameters &amp; Main Results'!$B$32,0)</f>
        <v>8677.909711</v>
      </c>
      <c r="AA849" s="77">
        <f>sumproduct(X849:offset(X849,'Parameters &amp; Main Results'!$B$32-1,0),'Parameters &amp; Main Results'!$B$36:offset('Parameters &amp; Main Results'!$B$36,'Parameters &amp; Main Results'!$B$32-1,0)   )/offset(X849,'Parameters &amp; Main Results'!$B$32,0)</f>
        <v>1.29987425</v>
      </c>
      <c r="AB849" s="167">
        <f t="shared" si="6"/>
        <v>-0.359245424</v>
      </c>
    </row>
    <row r="850">
      <c r="A850">
        <f t="shared" si="17"/>
        <v>5</v>
      </c>
      <c r="B850">
        <f t="shared" si="18"/>
        <v>1941</v>
      </c>
      <c r="C850" s="77">
        <f t="shared" si="3"/>
        <v>1941.333333</v>
      </c>
      <c r="D850" s="159">
        <f t="shared" si="356"/>
        <v>15127</v>
      </c>
      <c r="E850" s="162">
        <v>14.4</v>
      </c>
      <c r="F850" s="163">
        <v>6658.2855</v>
      </c>
      <c r="G850" s="163">
        <v>1488.415</v>
      </c>
      <c r="H850" s="163">
        <v>2057.87571272</v>
      </c>
      <c r="I850" s="163">
        <v>6658.2855</v>
      </c>
      <c r="J850" s="163">
        <v>14.4</v>
      </c>
      <c r="K850" s="163">
        <v>14.4</v>
      </c>
      <c r="L850" s="163">
        <v>35.5</v>
      </c>
      <c r="M850" s="164">
        <v>11.92883336</v>
      </c>
      <c r="N850" s="19">
        <f t="shared" ref="N850:T850" si="851">F850/F849/$E850*$E849-1</f>
        <v>0.001864437296</v>
      </c>
      <c r="O850" s="19">
        <f t="shared" si="851"/>
        <v>-0.006161413831</v>
      </c>
      <c r="P850" s="19">
        <f t="shared" si="851"/>
        <v>-0.006861689811</v>
      </c>
      <c r="Q850" s="19">
        <f t="shared" si="851"/>
        <v>0.001864437296</v>
      </c>
      <c r="R850" s="19">
        <f t="shared" si="851"/>
        <v>0</v>
      </c>
      <c r="S850" s="19">
        <f t="shared" si="851"/>
        <v>0</v>
      </c>
      <c r="T850" s="19">
        <f t="shared" si="851"/>
        <v>-0.006944444444</v>
      </c>
      <c r="U850" s="168">
        <v>-0.0065</v>
      </c>
      <c r="V850" s="168">
        <v>0.006</v>
      </c>
      <c r="W850" s="19">
        <f t="array" ref="W850">mmult(N850:T850,'Parameters &amp; Main Results'!$B$6:$B$12)-'Parameters &amp; Main Results'!$B$16/12+mmult(U850:V850,'Parameters &amp; Main Results'!$B$14:$B$15)</f>
        <v>-0.0001836921522</v>
      </c>
      <c r="X850" s="77">
        <f t="shared" si="5"/>
        <v>1086.283848</v>
      </c>
      <c r="Y850" s="77">
        <f>X850/offset(X850,'Parameters &amp; Main Results'!$B$32,0)</f>
        <v>46.51490091</v>
      </c>
      <c r="Z850" s="77">
        <f>sumproduct(X850:offset(X850,'Parameters &amp; Main Results'!$B$32-1,0) , 'Cash Flow Assist'!$P$11:offset('Cash Flow Assist'!$P$11,'Parameters &amp; Main Results'!$B$32-1,0)  )/offset(X850,'Parameters &amp; Main Results'!$B$32,0)</f>
        <v>9152.616349</v>
      </c>
      <c r="AA850" s="77">
        <f>sumproduct(X850:offset(X850,'Parameters &amp; Main Results'!$B$32-1,0),'Parameters &amp; Main Results'!$B$36:offset('Parameters &amp; Main Results'!$B$36,'Parameters &amp; Main Results'!$B$32-1,0)   )/offset(X850,'Parameters &amp; Main Results'!$B$32,0)</f>
        <v>1.374479711</v>
      </c>
      <c r="AB850" s="167">
        <f t="shared" si="6"/>
        <v>-0.3580507772</v>
      </c>
    </row>
    <row r="851">
      <c r="A851">
        <f t="shared" si="17"/>
        <v>6</v>
      </c>
      <c r="B851">
        <f t="shared" si="18"/>
        <v>1941</v>
      </c>
      <c r="C851" s="77">
        <f t="shared" si="3"/>
        <v>1941.416667</v>
      </c>
      <c r="D851" s="159">
        <f t="shared" si="356"/>
        <v>15157</v>
      </c>
      <c r="E851" s="162">
        <v>14.7</v>
      </c>
      <c r="F851" s="163">
        <v>7058.23</v>
      </c>
      <c r="G851" s="163">
        <v>1504.3238</v>
      </c>
      <c r="H851" s="163">
        <v>2058.06435132</v>
      </c>
      <c r="I851" s="163">
        <v>7058.23</v>
      </c>
      <c r="J851" s="163">
        <v>14.7</v>
      </c>
      <c r="K851" s="163">
        <v>14.7</v>
      </c>
      <c r="L851" s="163">
        <v>35.5</v>
      </c>
      <c r="M851" s="164">
        <v>12.27510647</v>
      </c>
      <c r="N851" s="19">
        <f t="shared" ref="N851:T851" si="852">F851/F850/$E851*$E850-1</f>
        <v>0.03843316568</v>
      </c>
      <c r="O851" s="19">
        <f t="shared" si="852"/>
        <v>-0.009937877349</v>
      </c>
      <c r="P851" s="19">
        <f t="shared" si="852"/>
        <v>-0.02031836735</v>
      </c>
      <c r="Q851" s="19">
        <f t="shared" si="852"/>
        <v>0.03843316568</v>
      </c>
      <c r="R851" s="19">
        <f t="shared" si="852"/>
        <v>0</v>
      </c>
      <c r="S851" s="19">
        <f t="shared" si="852"/>
        <v>0</v>
      </c>
      <c r="T851" s="19">
        <f t="shared" si="852"/>
        <v>-0.02040816327</v>
      </c>
      <c r="U851" s="168">
        <v>0.0132</v>
      </c>
      <c r="V851" s="168">
        <v>0.0059</v>
      </c>
      <c r="W851" s="19">
        <f t="array" ref="W851">mmult(N851:T851,'Parameters &amp; Main Results'!$B$6:$B$12)-'Parameters &amp; Main Results'!$B$16/12+mmult(U851:V851,'Parameters &amp; Main Results'!$B$14:$B$15)</f>
        <v>0.02629873826</v>
      </c>
      <c r="X851" s="77">
        <f t="shared" si="5"/>
        <v>1086.483426</v>
      </c>
      <c r="Y851" s="77">
        <f>X851/offset(X851,'Parameters &amp; Main Results'!$B$32,0)</f>
        <v>46.49850853</v>
      </c>
      <c r="Z851" s="77">
        <f>sumproduct(X851:offset(X851,'Parameters &amp; Main Results'!$B$32-1,0) , 'Cash Flow Assist'!$P$11:offset('Cash Flow Assist'!$P$11,'Parameters &amp; Main Results'!$B$32-1,0)  )/offset(X851,'Parameters &amp; Main Results'!$B$32,0)</f>
        <v>9102.219689</v>
      </c>
      <c r="AA851" s="77">
        <f>sumproduct(X851:offset(X851,'Parameters &amp; Main Results'!$B$32-1,0),'Parameters &amp; Main Results'!$B$36:offset('Parameters &amp; Main Results'!$B$36,'Parameters &amp; Main Results'!$B$32-1,0)   )/offset(X851,'Parameters &amp; Main Results'!$B$32,0)</f>
        <v>1.370843237</v>
      </c>
      <c r="AB851" s="167">
        <f t="shared" si="6"/>
        <v>-0.3333786364</v>
      </c>
    </row>
    <row r="852">
      <c r="A852">
        <f t="shared" si="17"/>
        <v>7</v>
      </c>
      <c r="B852">
        <f t="shared" si="18"/>
        <v>1941</v>
      </c>
      <c r="C852" s="77">
        <f t="shared" si="3"/>
        <v>1941.5</v>
      </c>
      <c r="D852" s="159">
        <f t="shared" si="356"/>
        <v>15188</v>
      </c>
      <c r="E852" s="162">
        <v>14.7</v>
      </c>
      <c r="F852" s="163">
        <v>7488.1205</v>
      </c>
      <c r="G852" s="163">
        <v>1523.0162</v>
      </c>
      <c r="H852" s="163">
        <v>2058.27015776</v>
      </c>
      <c r="I852" s="163">
        <v>7488.1205</v>
      </c>
      <c r="J852" s="163">
        <v>14.7</v>
      </c>
      <c r="K852" s="163">
        <v>14.7</v>
      </c>
      <c r="L852" s="163">
        <v>35.5</v>
      </c>
      <c r="M852" s="164">
        <v>12.90697947</v>
      </c>
      <c r="N852" s="19">
        <f t="shared" ref="N852:T852" si="853">F852/F851/$E852*$E851-1</f>
        <v>0.06090627537</v>
      </c>
      <c r="O852" s="19">
        <f t="shared" si="853"/>
        <v>0.01242578227</v>
      </c>
      <c r="P852" s="19">
        <f t="shared" si="853"/>
        <v>0.0001000000024</v>
      </c>
      <c r="Q852" s="19">
        <f t="shared" si="853"/>
        <v>0.06090627537</v>
      </c>
      <c r="R852" s="19">
        <f t="shared" si="853"/>
        <v>0</v>
      </c>
      <c r="S852" s="19">
        <f t="shared" si="853"/>
        <v>0</v>
      </c>
      <c r="T852" s="19">
        <f t="shared" si="853"/>
        <v>0</v>
      </c>
      <c r="U852" s="168">
        <v>0.0571</v>
      </c>
      <c r="V852" s="168">
        <v>0.0725</v>
      </c>
      <c r="W852" s="19">
        <f t="array" ref="W852">mmult(N852:T852,'Parameters &amp; Main Results'!$B$6:$B$12)-'Parameters &amp; Main Results'!$B$16/12+mmult(U852:V852,'Parameters &amp; Main Results'!$B$14:$B$15)</f>
        <v>0.04874448543</v>
      </c>
      <c r="X852" s="77">
        <f t="shared" si="5"/>
        <v>1058.642465</v>
      </c>
      <c r="Y852" s="77">
        <f>X852/offset(X852,'Parameters &amp; Main Results'!$B$32,0)</f>
        <v>44.76985734</v>
      </c>
      <c r="Z852" s="77">
        <f>sumproduct(X852:offset(X852,'Parameters &amp; Main Results'!$B$32-1,0) , 'Cash Flow Assist'!$P$11:offset('Cash Flow Assist'!$P$11,'Parameters &amp; Main Results'!$B$32-1,0)  )/offset(X852,'Parameters &amp; Main Results'!$B$32,0)</f>
        <v>8949.349735</v>
      </c>
      <c r="AA852" s="77">
        <f>sumproduct(X852:offset(X852,'Parameters &amp; Main Results'!$B$32-1,0),'Parameters &amp; Main Results'!$B$36:offset('Parameters &amp; Main Results'!$B$36,'Parameters &amp; Main Results'!$B$32-1,0)   )/offset(X852,'Parameters &amp; Main Results'!$B$32,0)</f>
        <v>1.351580798</v>
      </c>
      <c r="AB852" s="167">
        <f t="shared" si="6"/>
        <v>-0.292777212</v>
      </c>
    </row>
    <row r="853">
      <c r="A853">
        <f t="shared" si="17"/>
        <v>8</v>
      </c>
      <c r="B853">
        <f t="shared" si="18"/>
        <v>1941</v>
      </c>
      <c r="C853" s="77">
        <f t="shared" si="3"/>
        <v>1941.583333</v>
      </c>
      <c r="D853" s="159">
        <f t="shared" si="356"/>
        <v>15219</v>
      </c>
      <c r="E853" s="162">
        <v>14.9</v>
      </c>
      <c r="F853" s="163">
        <v>7466.7014</v>
      </c>
      <c r="G853" s="163">
        <v>1515.7828</v>
      </c>
      <c r="H853" s="163">
        <v>2058.47598477</v>
      </c>
      <c r="I853" s="163">
        <v>7466.7014</v>
      </c>
      <c r="J853" s="163">
        <v>14.9</v>
      </c>
      <c r="K853" s="163">
        <v>14.9</v>
      </c>
      <c r="L853" s="163">
        <v>35.5</v>
      </c>
      <c r="M853" s="164">
        <v>12.62186251</v>
      </c>
      <c r="N853" s="19">
        <f t="shared" ref="N853:T853" si="854">F853/F852/$E853*$E852-1</f>
        <v>-0.01624483472</v>
      </c>
      <c r="O853" s="19">
        <f t="shared" si="854"/>
        <v>-0.01810845994</v>
      </c>
      <c r="P853" s="19">
        <f t="shared" si="854"/>
        <v>-0.01332416108</v>
      </c>
      <c r="Q853" s="19">
        <f t="shared" si="854"/>
        <v>-0.01624483472</v>
      </c>
      <c r="R853" s="19">
        <f t="shared" si="854"/>
        <v>0</v>
      </c>
      <c r="S853" s="19">
        <f t="shared" si="854"/>
        <v>0</v>
      </c>
      <c r="T853" s="19">
        <f t="shared" si="854"/>
        <v>-0.01342281879</v>
      </c>
      <c r="U853" s="168">
        <v>-0.0042</v>
      </c>
      <c r="V853" s="168">
        <v>-0.011</v>
      </c>
      <c r="W853" s="19">
        <f t="array" ref="W853">mmult(N853:T853,'Parameters &amp; Main Results'!$B$6:$B$12)-'Parameters &amp; Main Results'!$B$16/12+mmult(U853:V853,'Parameters &amp; Main Results'!$B$14:$B$15)</f>
        <v>-0.01675240769</v>
      </c>
      <c r="X853" s="77">
        <f t="shared" si="5"/>
        <v>1009.437932</v>
      </c>
      <c r="Y853" s="77">
        <f>X853/offset(X853,'Parameters &amp; Main Results'!$B$32,0)</f>
        <v>42.46893824</v>
      </c>
      <c r="Z853" s="77">
        <f>sumproduct(X853:offset(X853,'Parameters &amp; Main Results'!$B$32-1,0) , 'Cash Flow Assist'!$P$11:offset('Cash Flow Assist'!$P$11,'Parameters &amp; Main Results'!$B$32-1,0)  )/offset(X853,'Parameters &amp; Main Results'!$B$32,0)</f>
        <v>8859.670829</v>
      </c>
      <c r="AA853" s="77">
        <f>sumproduct(X853:offset(X853,'Parameters &amp; Main Results'!$B$32-1,0),'Parameters &amp; Main Results'!$B$36:offset('Parameters &amp; Main Results'!$B$36,'Parameters &amp; Main Results'!$B$32-1,0)   )/offset(X853,'Parameters &amp; Main Results'!$B$32,0)</f>
        <v>1.341683122</v>
      </c>
      <c r="AB853" s="167">
        <f t="shared" si="6"/>
        <v>-0.3042659293</v>
      </c>
    </row>
    <row r="854">
      <c r="A854">
        <f t="shared" si="17"/>
        <v>9</v>
      </c>
      <c r="B854">
        <f t="shared" si="18"/>
        <v>1941</v>
      </c>
      <c r="C854" s="77">
        <f t="shared" si="3"/>
        <v>1941.666667</v>
      </c>
      <c r="D854" s="159">
        <f t="shared" si="356"/>
        <v>15249</v>
      </c>
      <c r="E854" s="162">
        <v>15.1</v>
      </c>
      <c r="F854" s="163">
        <v>7435.9126</v>
      </c>
      <c r="G854" s="163">
        <v>1516.7993</v>
      </c>
      <c r="H854" s="163">
        <v>2058.69898634</v>
      </c>
      <c r="I854" s="163">
        <v>7435.9126</v>
      </c>
      <c r="J854" s="163">
        <v>15.1</v>
      </c>
      <c r="K854" s="163">
        <v>15.1</v>
      </c>
      <c r="L854" s="163">
        <v>35.5</v>
      </c>
      <c r="M854" s="164">
        <v>12.23356037</v>
      </c>
      <c r="N854" s="19">
        <f t="shared" ref="N854:T854" si="855">F854/F853/$E854*$E853-1</f>
        <v>-0.01731389829</v>
      </c>
      <c r="O854" s="19">
        <f t="shared" si="855"/>
        <v>-0.01258330478</v>
      </c>
      <c r="P854" s="19">
        <f t="shared" si="855"/>
        <v>-0.01313813466</v>
      </c>
      <c r="Q854" s="19">
        <f t="shared" si="855"/>
        <v>-0.01731389829</v>
      </c>
      <c r="R854" s="19">
        <f t="shared" si="855"/>
        <v>0</v>
      </c>
      <c r="S854" s="19">
        <f t="shared" si="855"/>
        <v>0</v>
      </c>
      <c r="T854" s="19">
        <f t="shared" si="855"/>
        <v>-0.01324503311</v>
      </c>
      <c r="U854" s="168">
        <v>-0.0099</v>
      </c>
      <c r="V854" s="168">
        <v>-0.0028</v>
      </c>
      <c r="W854" s="19">
        <f t="array" ref="W854">mmult(N854:T854,'Parameters &amp; Main Results'!$B$6:$B$12)-'Parameters &amp; Main Results'!$B$16/12+mmult(U854:V854,'Parameters &amp; Main Results'!$B$14:$B$15)</f>
        <v>-0.01617291658</v>
      </c>
      <c r="X854" s="77">
        <f t="shared" si="5"/>
        <v>1026.636567</v>
      </c>
      <c r="Y854" s="77">
        <f>X854/offset(X854,'Parameters &amp; Main Results'!$B$32,0)</f>
        <v>41.39405838</v>
      </c>
      <c r="Z854" s="77">
        <f>sumproduct(X854:offset(X854,'Parameters &amp; Main Results'!$B$32-1,0) , 'Cash Flow Assist'!$P$11:offset('Cash Flow Assist'!$P$11,'Parameters &amp; Main Results'!$B$32-1,0)  )/offset(X854,'Parameters &amp; Main Results'!$B$32,0)</f>
        <v>8451.027867</v>
      </c>
      <c r="AA854" s="77">
        <f>sumproduct(X854:offset(X854,'Parameters &amp; Main Results'!$B$32-1,0),'Parameters &amp; Main Results'!$B$36:offset('Parameters &amp; Main Results'!$B$36,'Parameters &amp; Main Results'!$B$32-1,0)   )/offset(X854,'Parameters &amp; Main Results'!$B$32,0)</f>
        <v>1.283149894</v>
      </c>
      <c r="AB854" s="167">
        <f t="shared" si="6"/>
        <v>-0.3163117983</v>
      </c>
    </row>
    <row r="855">
      <c r="A855">
        <f t="shared" si="17"/>
        <v>10</v>
      </c>
      <c r="B855">
        <f t="shared" si="18"/>
        <v>1941</v>
      </c>
      <c r="C855" s="77">
        <f t="shared" si="3"/>
        <v>1941.75</v>
      </c>
      <c r="D855" s="159">
        <f t="shared" si="356"/>
        <v>15280</v>
      </c>
      <c r="E855" s="162">
        <v>15.3</v>
      </c>
      <c r="F855" s="163">
        <v>6974.1466</v>
      </c>
      <c r="G855" s="163">
        <v>1526.0036</v>
      </c>
      <c r="H855" s="163">
        <v>2058.87054459</v>
      </c>
      <c r="I855" s="163">
        <v>6974.1466</v>
      </c>
      <c r="J855" s="163">
        <v>15.3</v>
      </c>
      <c r="K855" s="163">
        <v>15.3</v>
      </c>
      <c r="L855" s="163">
        <v>35.5</v>
      </c>
      <c r="M855" s="164">
        <v>11.19950426</v>
      </c>
      <c r="N855" s="19">
        <f t="shared" ref="N855:T855" si="856">F855/F854/$E855*$E854-1</f>
        <v>-0.07435957693</v>
      </c>
      <c r="O855" s="19">
        <f t="shared" si="856"/>
        <v>-0.007082980245</v>
      </c>
      <c r="P855" s="19">
        <f t="shared" si="856"/>
        <v>-0.01298965142</v>
      </c>
      <c r="Q855" s="19">
        <f t="shared" si="856"/>
        <v>-0.07435957693</v>
      </c>
      <c r="R855" s="19">
        <f t="shared" si="856"/>
        <v>0</v>
      </c>
      <c r="S855" s="19">
        <f t="shared" si="856"/>
        <v>0</v>
      </c>
      <c r="T855" s="19">
        <f t="shared" si="856"/>
        <v>-0.01307189542</v>
      </c>
      <c r="U855" s="168">
        <v>-0.0202</v>
      </c>
      <c r="V855" s="168">
        <v>0.0163</v>
      </c>
      <c r="W855" s="19">
        <f t="array" ref="W855">mmult(N855:T855,'Parameters &amp; Main Results'!$B$6:$B$12)-'Parameters &amp; Main Results'!$B$16/12+mmult(U855:V855,'Parameters &amp; Main Results'!$B$14:$B$15)</f>
        <v>-0.05758209443</v>
      </c>
      <c r="X855" s="77">
        <f t="shared" si="5"/>
        <v>1043.513219</v>
      </c>
      <c r="Y855" s="77">
        <f>X855/offset(X855,'Parameters &amp; Main Results'!$B$32,0)</f>
        <v>39.55095557</v>
      </c>
      <c r="Z855" s="77">
        <f>sumproduct(X855:offset(X855,'Parameters &amp; Main Results'!$B$32-1,0) , 'Cash Flow Assist'!$P$11:offset('Cash Flow Assist'!$P$11,'Parameters &amp; Main Results'!$B$32-1,0)  )/offset(X855,'Parameters &amp; Main Results'!$B$32,0)</f>
        <v>7906.17588</v>
      </c>
      <c r="AA855" s="77">
        <f>sumproduct(X855:offset(X855,'Parameters &amp; Main Results'!$B$32-1,0),'Parameters &amp; Main Results'!$B$36:offset('Parameters &amp; Main Results'!$B$36,'Parameters &amp; Main Results'!$B$32-1,0)   )/offset(X855,'Parameters &amp; Main Results'!$B$32,0)</f>
        <v>1.203458652</v>
      </c>
      <c r="AB855" s="167">
        <f t="shared" si="6"/>
        <v>-0.3671505637</v>
      </c>
    </row>
    <row r="856">
      <c r="A856">
        <f t="shared" si="17"/>
        <v>11</v>
      </c>
      <c r="B856">
        <f t="shared" si="18"/>
        <v>1941</v>
      </c>
      <c r="C856" s="77">
        <f t="shared" si="3"/>
        <v>1941.833333</v>
      </c>
      <c r="D856" s="159">
        <f t="shared" si="356"/>
        <v>15310</v>
      </c>
      <c r="E856" s="162">
        <v>15.4</v>
      </c>
      <c r="F856" s="163">
        <v>6721.9801</v>
      </c>
      <c r="G856" s="163">
        <v>1522.8801</v>
      </c>
      <c r="H856" s="163">
        <v>2059.02495988</v>
      </c>
      <c r="I856" s="163">
        <v>6721.9801</v>
      </c>
      <c r="J856" s="163">
        <v>15.4</v>
      </c>
      <c r="K856" s="163">
        <v>15.4</v>
      </c>
      <c r="L856" s="163">
        <v>35.5</v>
      </c>
      <c r="M856" s="164">
        <v>10.5599799</v>
      </c>
      <c r="N856" s="19">
        <f t="shared" ref="N856:T856" si="857">F856/F855/$E856*$E855-1</f>
        <v>-0.04241604578</v>
      </c>
      <c r="O856" s="19">
        <f t="shared" si="857"/>
        <v>-0.008527064955</v>
      </c>
      <c r="P856" s="19">
        <f t="shared" si="857"/>
        <v>-0.006418993507</v>
      </c>
      <c r="Q856" s="19">
        <f t="shared" si="857"/>
        <v>-0.04241604578</v>
      </c>
      <c r="R856" s="19">
        <f t="shared" si="857"/>
        <v>0</v>
      </c>
      <c r="S856" s="19">
        <f t="shared" si="857"/>
        <v>0</v>
      </c>
      <c r="T856" s="19">
        <f t="shared" si="857"/>
        <v>-0.006493506494</v>
      </c>
      <c r="U856" s="168">
        <v>-0.0121</v>
      </c>
      <c r="V856" s="168">
        <v>-0.0064</v>
      </c>
      <c r="W856" s="19">
        <f t="array" ref="W856">mmult(N856:T856,'Parameters &amp; Main Results'!$B$6:$B$12)-'Parameters &amp; Main Results'!$B$16/12+mmult(U856:V856,'Parameters &amp; Main Results'!$B$14:$B$15)</f>
        <v>-0.03398546724</v>
      </c>
      <c r="X856" s="77">
        <f t="shared" si="5"/>
        <v>1107.272276</v>
      </c>
      <c r="Y856" s="77">
        <f>X856/offset(X856,'Parameters &amp; Main Results'!$B$32,0)</f>
        <v>43.04964038</v>
      </c>
      <c r="Z856" s="77">
        <f>sumproduct(X856:offset(X856,'Parameters &amp; Main Results'!$B$32-1,0) , 'Cash Flow Assist'!$P$11:offset('Cash Flow Assist'!$P$11,'Parameters &amp; Main Results'!$B$32-1,0)  )/offset(X856,'Parameters &amp; Main Results'!$B$32,0)</f>
        <v>8070.486653</v>
      </c>
      <c r="AA856" s="77">
        <f>sumproduct(X856:offset(X856,'Parameters &amp; Main Results'!$B$32-1,0),'Parameters &amp; Main Results'!$B$36:offset('Parameters &amp; Main Results'!$B$36,'Parameters &amp; Main Results'!$B$32-1,0)   )/offset(X856,'Parameters &amp; Main Results'!$B$32,0)</f>
        <v>1.231819007</v>
      </c>
      <c r="AB856" s="167">
        <f t="shared" si="6"/>
        <v>-0.3939935344</v>
      </c>
    </row>
    <row r="857">
      <c r="A857">
        <f t="shared" si="17"/>
        <v>12</v>
      </c>
      <c r="B857">
        <f t="shared" si="18"/>
        <v>1941</v>
      </c>
      <c r="C857" s="77">
        <f t="shared" si="3"/>
        <v>1941.916667</v>
      </c>
      <c r="D857" s="159">
        <f t="shared" si="356"/>
        <v>15341</v>
      </c>
      <c r="E857" s="162">
        <v>15.5</v>
      </c>
      <c r="F857" s="163">
        <v>6458.8575</v>
      </c>
      <c r="G857" s="163">
        <v>1499.5711</v>
      </c>
      <c r="H857" s="163">
        <v>2059.50539904</v>
      </c>
      <c r="I857" s="163">
        <v>6458.8575</v>
      </c>
      <c r="J857" s="163">
        <v>15.5</v>
      </c>
      <c r="K857" s="163">
        <v>15.5</v>
      </c>
      <c r="L857" s="163">
        <v>35.5</v>
      </c>
      <c r="M857" s="164">
        <v>10.00622297</v>
      </c>
      <c r="N857" s="19">
        <f t="shared" ref="N857:T857" si="858">F857/F856/$E857*$E856-1</f>
        <v>-0.04534268829</v>
      </c>
      <c r="O857" s="19">
        <f t="shared" si="858"/>
        <v>-0.0216587322</v>
      </c>
      <c r="P857" s="19">
        <f t="shared" si="858"/>
        <v>-0.006219784945</v>
      </c>
      <c r="Q857" s="19">
        <f t="shared" si="858"/>
        <v>-0.04534268829</v>
      </c>
      <c r="R857" s="19">
        <f t="shared" si="858"/>
        <v>0</v>
      </c>
      <c r="S857" s="19">
        <f t="shared" si="858"/>
        <v>0</v>
      </c>
      <c r="T857" s="19">
        <f t="shared" si="858"/>
        <v>-0.006451612903</v>
      </c>
      <c r="U857" s="168">
        <v>-0.0299</v>
      </c>
      <c r="V857" s="168">
        <v>-0.0594</v>
      </c>
      <c r="W857" s="19">
        <f t="array" ref="W857">mmult(N857:T857,'Parameters &amp; Main Results'!$B$6:$B$12)-'Parameters &amp; Main Results'!$B$16/12+mmult(U857:V857,'Parameters &amp; Main Results'!$B$14:$B$15)</f>
        <v>-0.03946336594</v>
      </c>
      <c r="X857" s="77">
        <f t="shared" si="5"/>
        <v>1146.227348</v>
      </c>
      <c r="Y857" s="77">
        <f>X857/offset(X857,'Parameters &amp; Main Results'!$B$32,0)</f>
        <v>46.78299155</v>
      </c>
      <c r="Z857" s="77">
        <f>sumproduct(X857:offset(X857,'Parameters &amp; Main Results'!$B$32-1,0) , 'Cash Flow Assist'!$P$11:offset('Cash Flow Assist'!$P$11,'Parameters &amp; Main Results'!$B$32-1,0)  )/offset(X857,'Parameters &amp; Main Results'!$B$32,0)</f>
        <v>8428.166876</v>
      </c>
      <c r="AA857" s="77">
        <f>sumproduct(X857:offset(X857,'Parameters &amp; Main Results'!$B$32-1,0),'Parameters &amp; Main Results'!$B$36:offset('Parameters &amp; Main Results'!$B$36,'Parameters &amp; Main Results'!$B$32-1,0)   )/offset(X857,'Parameters &amp; Main Results'!$B$32,0)</f>
        <v>1.290382252</v>
      </c>
      <c r="AB857" s="167">
        <f t="shared" si="6"/>
        <v>-0.4214714967</v>
      </c>
    </row>
    <row r="858">
      <c r="A858">
        <f t="shared" si="17"/>
        <v>1</v>
      </c>
      <c r="B858">
        <f t="shared" si="18"/>
        <v>1942</v>
      </c>
      <c r="C858" s="77">
        <f t="shared" si="3"/>
        <v>1942</v>
      </c>
      <c r="D858" s="159">
        <f t="shared" si="356"/>
        <v>15372</v>
      </c>
      <c r="E858" s="162">
        <v>15.7</v>
      </c>
      <c r="F858" s="163">
        <v>6590.6222</v>
      </c>
      <c r="G858" s="163">
        <v>1503.5004</v>
      </c>
      <c r="H858" s="163">
        <v>2060.07176302</v>
      </c>
      <c r="I858" s="163">
        <v>6590.6222</v>
      </c>
      <c r="J858" s="163">
        <v>15.7</v>
      </c>
      <c r="K858" s="163">
        <v>15.7</v>
      </c>
      <c r="L858" s="163">
        <v>35.5</v>
      </c>
      <c r="M858" s="164">
        <v>9.96594149</v>
      </c>
      <c r="N858" s="19">
        <f t="shared" ref="N858:T858" si="859">F858/F857/$E858*$E857-1</f>
        <v>0.007401886371</v>
      </c>
      <c r="O858" s="19">
        <f t="shared" si="859"/>
        <v>-0.01015195034</v>
      </c>
      <c r="P858" s="19">
        <f t="shared" si="859"/>
        <v>-0.01246735669</v>
      </c>
      <c r="Q858" s="19">
        <f t="shared" si="859"/>
        <v>0.007401886371</v>
      </c>
      <c r="R858" s="19">
        <f t="shared" si="859"/>
        <v>0</v>
      </c>
      <c r="S858" s="19">
        <f t="shared" si="859"/>
        <v>0</v>
      </c>
      <c r="T858" s="19">
        <f t="shared" si="859"/>
        <v>-0.0127388535</v>
      </c>
      <c r="U858" s="168">
        <v>0.0753</v>
      </c>
      <c r="V858" s="168">
        <v>0.101</v>
      </c>
      <c r="W858" s="19">
        <f t="array" ref="W858">mmult(N858:T858,'Parameters &amp; Main Results'!$B$6:$B$12)-'Parameters &amp; Main Results'!$B$16/12+mmult(U858:V858,'Parameters &amp; Main Results'!$B$14:$B$15)</f>
        <v>0.002971760526</v>
      </c>
      <c r="X858" s="77">
        <f t="shared" si="5"/>
        <v>1193.319762</v>
      </c>
      <c r="Y858" s="77">
        <f>X858/offset(X858,'Parameters &amp; Main Results'!$B$32,0)</f>
        <v>48.8283629</v>
      </c>
      <c r="Z858" s="77">
        <f>sumproduct(X858:offset(X858,'Parameters &amp; Main Results'!$B$32-1,0) , 'Cash Flow Assist'!$P$11:offset('Cash Flow Assist'!$P$11,'Parameters &amp; Main Results'!$B$32-1,0)  )/offset(X858,'Parameters &amp; Main Results'!$B$32,0)</f>
        <v>8403.60544</v>
      </c>
      <c r="AA858" s="77">
        <f>sumproduct(X858:offset(X858,'Parameters &amp; Main Results'!$B$32-1,0),'Parameters &amp; Main Results'!$B$36:offset('Parameters &amp; Main Results'!$B$36,'Parameters &amp; Main Results'!$B$32-1,0)   )/offset(X858,'Parameters &amp; Main Results'!$B$32,0)</f>
        <v>1.290805167</v>
      </c>
      <c r="AB858" s="167">
        <f t="shared" si="6"/>
        <v>-0.4171892944</v>
      </c>
    </row>
    <row r="859">
      <c r="A859">
        <f t="shared" si="17"/>
        <v>2</v>
      </c>
      <c r="B859">
        <f t="shared" si="18"/>
        <v>1942</v>
      </c>
      <c r="C859" s="77">
        <f t="shared" si="3"/>
        <v>1942.083333</v>
      </c>
      <c r="D859" s="159">
        <f t="shared" si="356"/>
        <v>15400</v>
      </c>
      <c r="E859" s="162">
        <v>15.8</v>
      </c>
      <c r="F859" s="163">
        <v>6423.8593</v>
      </c>
      <c r="G859" s="163">
        <v>1496.6956</v>
      </c>
      <c r="H859" s="163">
        <v>2060.53527917</v>
      </c>
      <c r="I859" s="163">
        <v>6423.8593</v>
      </c>
      <c r="J859" s="163">
        <v>15.8</v>
      </c>
      <c r="K859" s="163">
        <v>15.8</v>
      </c>
      <c r="L859" s="163">
        <v>35.5</v>
      </c>
      <c r="M859" s="164">
        <v>9.54596303</v>
      </c>
      <c r="N859" s="19">
        <f t="shared" ref="N859:T859" si="860">F859/F858/$E859*$E858-1</f>
        <v>-0.03147202662</v>
      </c>
      <c r="O859" s="19">
        <f t="shared" si="860"/>
        <v>-0.01082644006</v>
      </c>
      <c r="P859" s="19">
        <f t="shared" si="860"/>
        <v>-0.006105537973</v>
      </c>
      <c r="Q859" s="19">
        <f t="shared" si="860"/>
        <v>-0.03147202662</v>
      </c>
      <c r="R859" s="19">
        <f t="shared" si="860"/>
        <v>0</v>
      </c>
      <c r="S859" s="19">
        <f t="shared" si="860"/>
        <v>0</v>
      </c>
      <c r="T859" s="19">
        <f t="shared" si="860"/>
        <v>-0.006329113924</v>
      </c>
      <c r="U859" s="168">
        <v>0.0172</v>
      </c>
      <c r="V859" s="168">
        <v>-0.0113</v>
      </c>
      <c r="W859" s="19">
        <f t="array" ref="W859">mmult(N859:T859,'Parameters &amp; Main Results'!$B$6:$B$12)-'Parameters &amp; Main Results'!$B$16/12+mmult(U859:V859,'Parameters &amp; Main Results'!$B$14:$B$15)</f>
        <v>-0.02635229665</v>
      </c>
      <c r="X859" s="77">
        <f t="shared" si="5"/>
        <v>1189.784009</v>
      </c>
      <c r="Y859" s="77">
        <f>X859/offset(X859,'Parameters &amp; Main Results'!$B$32,0)</f>
        <v>48.11886718</v>
      </c>
      <c r="Z859" s="77">
        <f>sumproduct(X859:offset(X859,'Parameters &amp; Main Results'!$B$32-1,0) , 'Cash Flow Assist'!$P$11:offset('Cash Flow Assist'!$P$11,'Parameters &amp; Main Results'!$B$32-1,0)  )/offset(X859,'Parameters &amp; Main Results'!$B$32,0)</f>
        <v>8258.83484</v>
      </c>
      <c r="AA859" s="77">
        <f>sumproduct(X859:offset(X859,'Parameters &amp; Main Results'!$B$32-1,0),'Parameters &amp; Main Results'!$B$36:offset('Parameters &amp; Main Results'!$B$36,'Parameters &amp; Main Results'!$B$32-1,0)   )/offset(X859,'Parameters &amp; Main Results'!$B$32,0)</f>
        <v>1.273095534</v>
      </c>
      <c r="AB859" s="167">
        <f t="shared" si="6"/>
        <v>-0.4355315284</v>
      </c>
    </row>
    <row r="860">
      <c r="A860">
        <f t="shared" si="17"/>
        <v>3</v>
      </c>
      <c r="B860">
        <f t="shared" si="18"/>
        <v>1942</v>
      </c>
      <c r="C860" s="77">
        <f t="shared" si="3"/>
        <v>1942.166667</v>
      </c>
      <c r="D860" s="159">
        <f t="shared" si="356"/>
        <v>15431</v>
      </c>
      <c r="E860" s="162">
        <v>16.0</v>
      </c>
      <c r="F860" s="163">
        <v>6075.5338</v>
      </c>
      <c r="G860" s="163">
        <v>1510.1033</v>
      </c>
      <c r="H860" s="163">
        <v>2060.96455735</v>
      </c>
      <c r="I860" s="163">
        <v>6075.5338</v>
      </c>
      <c r="J860" s="163">
        <v>16.0</v>
      </c>
      <c r="K860" s="163">
        <v>16.0</v>
      </c>
      <c r="L860" s="163">
        <v>35.5</v>
      </c>
      <c r="M860" s="164">
        <v>8.81631384</v>
      </c>
      <c r="N860" s="19">
        <f t="shared" ref="N860:T860" si="861">F860/F859/$E860*$E859-1</f>
        <v>-0.06604591612</v>
      </c>
      <c r="O860" s="19">
        <f t="shared" si="861"/>
        <v>-0.003653776526</v>
      </c>
      <c r="P860" s="19">
        <f t="shared" si="861"/>
        <v>-0.01229427083</v>
      </c>
      <c r="Q860" s="19">
        <f t="shared" si="861"/>
        <v>-0.06604591612</v>
      </c>
      <c r="R860" s="19">
        <f t="shared" si="861"/>
        <v>0</v>
      </c>
      <c r="S860" s="19">
        <f t="shared" si="861"/>
        <v>0</v>
      </c>
      <c r="T860" s="19">
        <f t="shared" si="861"/>
        <v>-0.0125</v>
      </c>
      <c r="U860" s="168">
        <v>0.0177</v>
      </c>
      <c r="V860" s="168">
        <v>-0.0062</v>
      </c>
      <c r="W860" s="19">
        <f t="array" ref="W860">mmult(N860:T860,'Parameters &amp; Main Results'!$B$6:$B$12)-'Parameters &amp; Main Results'!$B$16/12+mmult(U860:V860,'Parameters &amp; Main Results'!$B$14:$B$15)</f>
        <v>-0.05048954789</v>
      </c>
      <c r="X860" s="77">
        <f t="shared" si="5"/>
        <v>1221.98615</v>
      </c>
      <c r="Y860" s="77">
        <f>X860/offset(X860,'Parameters &amp; Main Results'!$B$32,0)</f>
        <v>48.8572656</v>
      </c>
      <c r="Z860" s="77">
        <f>sumproduct(X860:offset(X860,'Parameters &amp; Main Results'!$B$32-1,0) , 'Cash Flow Assist'!$P$11:offset('Cash Flow Assist'!$P$11,'Parameters &amp; Main Results'!$B$32-1,0)  )/offset(X860,'Parameters &amp; Main Results'!$B$32,0)</f>
        <v>8118.008951</v>
      </c>
      <c r="AA860" s="77">
        <f>sumproduct(X860:offset(X860,'Parameters &amp; Main Results'!$B$32-1,0),'Parameters &amp; Main Results'!$B$36:offset('Parameters &amp; Main Results'!$B$36,'Parameters &amp; Main Results'!$B$32-1,0)   )/offset(X860,'Parameters &amp; Main Results'!$B$32,0)</f>
        <v>1.256122622</v>
      </c>
      <c r="AB860" s="167">
        <f t="shared" si="6"/>
        <v>-0.4728123658</v>
      </c>
    </row>
    <row r="861">
      <c r="A861">
        <f t="shared" si="17"/>
        <v>4</v>
      </c>
      <c r="B861">
        <f t="shared" si="18"/>
        <v>1942</v>
      </c>
      <c r="C861" s="77">
        <f t="shared" si="3"/>
        <v>1942.25</v>
      </c>
      <c r="D861" s="159">
        <f t="shared" si="356"/>
        <v>15461</v>
      </c>
      <c r="E861" s="162">
        <v>16.1</v>
      </c>
      <c r="F861" s="163">
        <v>5851.7963</v>
      </c>
      <c r="G861" s="163">
        <v>1504.5979</v>
      </c>
      <c r="H861" s="163">
        <v>2061.39392497</v>
      </c>
      <c r="I861" s="163">
        <v>5851.7963</v>
      </c>
      <c r="J861" s="163">
        <v>16.1</v>
      </c>
      <c r="K861" s="163">
        <v>16.1</v>
      </c>
      <c r="L861" s="163">
        <v>35.5</v>
      </c>
      <c r="M861" s="164">
        <v>8.34808657</v>
      </c>
      <c r="N861" s="19">
        <f t="shared" ref="N861:T861" si="862">F861/F860/$E861*$E860-1</f>
        <v>-0.04280842959</v>
      </c>
      <c r="O861" s="19">
        <f t="shared" si="862"/>
        <v>-0.009834246817</v>
      </c>
      <c r="P861" s="19">
        <f t="shared" si="862"/>
        <v>-0.006004140785</v>
      </c>
      <c r="Q861" s="19">
        <f t="shared" si="862"/>
        <v>-0.04280842959</v>
      </c>
      <c r="R861" s="19">
        <f t="shared" si="862"/>
        <v>0</v>
      </c>
      <c r="S861" s="19">
        <f t="shared" si="862"/>
        <v>0</v>
      </c>
      <c r="T861" s="19">
        <f t="shared" si="862"/>
        <v>-0.006211180124</v>
      </c>
      <c r="U861" s="168">
        <v>-0.006</v>
      </c>
      <c r="V861" s="168">
        <v>0.0209</v>
      </c>
      <c r="W861" s="19">
        <f t="array" ref="W861">mmult(N861:T861,'Parameters &amp; Main Results'!$B$6:$B$12)-'Parameters &amp; Main Results'!$B$16/12+mmult(U861:V861,'Parameters &amp; Main Results'!$B$14:$B$15)</f>
        <v>-0.03460655056</v>
      </c>
      <c r="X861" s="77">
        <f t="shared" si="5"/>
        <v>1286.964401</v>
      </c>
      <c r="Y861" s="77">
        <f>X861/offset(X861,'Parameters &amp; Main Results'!$B$32,0)</f>
        <v>52.25479772</v>
      </c>
      <c r="Z861" s="77">
        <f>sumproduct(X861:offset(X861,'Parameters &amp; Main Results'!$B$32-1,0) , 'Cash Flow Assist'!$P$11:offset('Cash Flow Assist'!$P$11,'Parameters &amp; Main Results'!$B$32-1,0)  )/offset(X861,'Parameters &amp; Main Results'!$B$32,0)</f>
        <v>8195.556739</v>
      </c>
      <c r="AA861" s="77">
        <f>sumproduct(X861:offset(X861,'Parameters &amp; Main Results'!$B$32-1,0),'Parameters &amp; Main Results'!$B$36:offset('Parameters &amp; Main Results'!$B$36,'Parameters &amp; Main Results'!$B$32-1,0)   )/offset(X861,'Parameters &amp; Main Results'!$B$32,0)</f>
        <v>1.27317396</v>
      </c>
      <c r="AB861" s="167">
        <f t="shared" si="6"/>
        <v>-0.4953804405</v>
      </c>
    </row>
    <row r="862">
      <c r="A862">
        <f t="shared" si="17"/>
        <v>5</v>
      </c>
      <c r="B862">
        <f t="shared" si="18"/>
        <v>1942</v>
      </c>
      <c r="C862" s="77">
        <f t="shared" si="3"/>
        <v>1942.333333</v>
      </c>
      <c r="D862" s="159">
        <f t="shared" si="356"/>
        <v>15492</v>
      </c>
      <c r="E862" s="162">
        <v>16.3</v>
      </c>
      <c r="F862" s="163">
        <v>6268.1543</v>
      </c>
      <c r="G862" s="163">
        <v>1511.2871</v>
      </c>
      <c r="H862" s="163">
        <v>2061.94363001</v>
      </c>
      <c r="I862" s="163">
        <v>6268.1543</v>
      </c>
      <c r="J862" s="163">
        <v>16.3</v>
      </c>
      <c r="K862" s="163">
        <v>16.3</v>
      </c>
      <c r="L862" s="163">
        <v>35.5</v>
      </c>
      <c r="M862" s="164">
        <v>8.78500532</v>
      </c>
      <c r="N862" s="19">
        <f t="shared" ref="N862:T862" si="863">F862/F861/$E862*$E861-1</f>
        <v>0.05800750981</v>
      </c>
      <c r="O862" s="19">
        <f t="shared" si="863"/>
        <v>-0.007878649837</v>
      </c>
      <c r="P862" s="19">
        <f t="shared" si="863"/>
        <v>-0.01200654397</v>
      </c>
      <c r="Q862" s="19">
        <f t="shared" si="863"/>
        <v>0.05800750981</v>
      </c>
      <c r="R862" s="19">
        <f t="shared" si="863"/>
        <v>0</v>
      </c>
      <c r="S862" s="19">
        <f t="shared" si="863"/>
        <v>0</v>
      </c>
      <c r="T862" s="19">
        <f t="shared" si="863"/>
        <v>-0.01226993865</v>
      </c>
      <c r="U862" s="168">
        <v>-0.0305</v>
      </c>
      <c r="V862" s="168">
        <v>-0.0265</v>
      </c>
      <c r="W862" s="19">
        <f t="array" ref="W862">mmult(N862:T862,'Parameters &amp; Main Results'!$B$6:$B$12)-'Parameters &amp; Main Results'!$B$16/12+mmult(U862:V862,'Parameters &amp; Main Results'!$B$14:$B$15)</f>
        <v>0.04149430323</v>
      </c>
      <c r="X862" s="77">
        <f t="shared" si="5"/>
        <v>1333.098336</v>
      </c>
      <c r="Y862" s="77">
        <f>X862/offset(X862,'Parameters &amp; Main Results'!$B$32,0)</f>
        <v>51.84888852</v>
      </c>
      <c r="Z862" s="77">
        <f>sumproduct(X862:offset(X862,'Parameters &amp; Main Results'!$B$32-1,0) , 'Cash Flow Assist'!$P$11:offset('Cash Flow Assist'!$P$11,'Parameters &amp; Main Results'!$B$32-1,0)  )/offset(X862,'Parameters &amp; Main Results'!$B$32,0)</f>
        <v>7801.381102</v>
      </c>
      <c r="AA862" s="77">
        <f>sumproduct(X862:offset(X862,'Parameters &amp; Main Results'!$B$32-1,0),'Parameters &amp; Main Results'!$B$36:offset('Parameters &amp; Main Results'!$B$36,'Parameters &amp; Main Results'!$B$32-1,0)   )/offset(X862,'Parameters &amp; Main Results'!$B$32,0)</f>
        <v>1.217315202</v>
      </c>
      <c r="AB862" s="167">
        <f t="shared" si="6"/>
        <v>-0.4661087164</v>
      </c>
    </row>
    <row r="863">
      <c r="A863">
        <f t="shared" si="17"/>
        <v>6</v>
      </c>
      <c r="B863">
        <f t="shared" si="18"/>
        <v>1942</v>
      </c>
      <c r="C863" s="77">
        <f t="shared" si="3"/>
        <v>1942.416667</v>
      </c>
      <c r="D863" s="159">
        <f t="shared" si="356"/>
        <v>15522</v>
      </c>
      <c r="E863" s="162">
        <v>16.3</v>
      </c>
      <c r="F863" s="163">
        <v>6425.81</v>
      </c>
      <c r="G863" s="163">
        <v>1512.5551</v>
      </c>
      <c r="H863" s="163">
        <v>2062.57939597</v>
      </c>
      <c r="I863" s="163">
        <v>6425.81</v>
      </c>
      <c r="J863" s="163">
        <v>16.3</v>
      </c>
      <c r="K863" s="163">
        <v>16.3</v>
      </c>
      <c r="L863" s="163">
        <v>35.5</v>
      </c>
      <c r="M863" s="164">
        <v>8.87338445</v>
      </c>
      <c r="N863" s="19">
        <f t="shared" ref="N863:T863" si="864">F863/F862/$E863*$E862-1</f>
        <v>0.02515185371</v>
      </c>
      <c r="O863" s="19">
        <f t="shared" si="864"/>
        <v>0.0008390199321</v>
      </c>
      <c r="P863" s="19">
        <f t="shared" si="864"/>
        <v>0.0003083333369</v>
      </c>
      <c r="Q863" s="19">
        <f t="shared" si="864"/>
        <v>0.02515185371</v>
      </c>
      <c r="R863" s="19">
        <f t="shared" si="864"/>
        <v>0</v>
      </c>
      <c r="S863" s="19">
        <f t="shared" si="864"/>
        <v>0</v>
      </c>
      <c r="T863" s="19">
        <f t="shared" si="864"/>
        <v>0</v>
      </c>
      <c r="U863" s="168">
        <v>-0.0122</v>
      </c>
      <c r="V863" s="168">
        <v>0.0054</v>
      </c>
      <c r="W863" s="19">
        <f t="array" ref="W863">mmult(N863:T863,'Parameters &amp; Main Results'!$B$6:$B$12)-'Parameters &amp; Main Results'!$B$16/12+mmult(U863:V863,'Parameters &amp; Main Results'!$B$14:$B$15)</f>
        <v>0.0190319786</v>
      </c>
      <c r="X863" s="77">
        <f t="shared" si="5"/>
        <v>1279.986201</v>
      </c>
      <c r="Y863" s="77">
        <f>X863/offset(X863,'Parameters &amp; Main Results'!$B$32,0)</f>
        <v>49.53267259</v>
      </c>
      <c r="Z863" s="77">
        <f>sumproduct(X863:offset(X863,'Parameters &amp; Main Results'!$B$32-1,0) , 'Cash Flow Assist'!$P$11:offset('Cash Flow Assist'!$P$11,'Parameters &amp; Main Results'!$B$32-1,0)  )/offset(X863,'Parameters &amp; Main Results'!$B$32,0)</f>
        <v>7711.533241</v>
      </c>
      <c r="AA863" s="77">
        <f>sumproduct(X863:offset(X863,'Parameters &amp; Main Results'!$B$32-1,0),'Parameters &amp; Main Results'!$B$36:offset('Parameters &amp; Main Results'!$B$36,'Parameters &amp; Main Results'!$B$32-1,0)   )/offset(X863,'Parameters &amp; Main Results'!$B$32,0)</f>
        <v>1.209022407</v>
      </c>
      <c r="AB863" s="167">
        <f t="shared" si="6"/>
        <v>-0.452680361</v>
      </c>
    </row>
    <row r="864">
      <c r="A864">
        <f t="shared" si="17"/>
        <v>7</v>
      </c>
      <c r="B864">
        <f t="shared" si="18"/>
        <v>1942</v>
      </c>
      <c r="C864" s="77">
        <f t="shared" si="3"/>
        <v>1942.5</v>
      </c>
      <c r="D864" s="159">
        <f t="shared" si="356"/>
        <v>15553</v>
      </c>
      <c r="E864" s="162">
        <v>16.4</v>
      </c>
      <c r="F864" s="163">
        <v>6667.0838</v>
      </c>
      <c r="G864" s="163">
        <v>1511.1359</v>
      </c>
      <c r="H864" s="163">
        <v>2063.21535795</v>
      </c>
      <c r="I864" s="163">
        <v>6667.0838</v>
      </c>
      <c r="J864" s="163">
        <v>16.4</v>
      </c>
      <c r="K864" s="163">
        <v>16.4</v>
      </c>
      <c r="L864" s="163">
        <v>35.5</v>
      </c>
      <c r="M864" s="164">
        <v>9.06576215</v>
      </c>
      <c r="N864" s="19">
        <f t="shared" ref="N864:T864" si="865">F864/F863/$E864*$E863-1</f>
        <v>0.03122109897</v>
      </c>
      <c r="O864" s="19">
        <f t="shared" si="865"/>
        <v>-0.007030119625</v>
      </c>
      <c r="P864" s="19">
        <f t="shared" si="865"/>
        <v>-0.005791107724</v>
      </c>
      <c r="Q864" s="19">
        <f t="shared" si="865"/>
        <v>0.03122109897</v>
      </c>
      <c r="R864" s="19">
        <f t="shared" si="865"/>
        <v>0</v>
      </c>
      <c r="S864" s="19">
        <f t="shared" si="865"/>
        <v>0</v>
      </c>
      <c r="T864" s="19">
        <f t="shared" si="865"/>
        <v>-0.006097560976</v>
      </c>
      <c r="U864" s="168">
        <v>-0.0014</v>
      </c>
      <c r="V864" s="168">
        <v>0.0244</v>
      </c>
      <c r="W864" s="19">
        <f t="array" ref="W864">mmult(N864:T864,'Parameters &amp; Main Results'!$B$6:$B$12)-'Parameters &amp; Main Results'!$B$16/12+mmult(U864:V864,'Parameters &amp; Main Results'!$B$14:$B$15)</f>
        <v>0.02161662766</v>
      </c>
      <c r="X864" s="77">
        <f t="shared" si="5"/>
        <v>1256.080503</v>
      </c>
      <c r="Y864" s="77">
        <f>X864/offset(X864,'Parameters &amp; Main Results'!$B$32,0)</f>
        <v>45.51965178</v>
      </c>
      <c r="Z864" s="77">
        <f>sumproduct(X864:offset(X864,'Parameters &amp; Main Results'!$B$32-1,0) , 'Cash Flow Assist'!$P$11:offset('Cash Flow Assist'!$P$11,'Parameters &amp; Main Results'!$B$32-1,0)  )/offset(X864,'Parameters &amp; Main Results'!$B$32,0)</f>
        <v>7176.18854</v>
      </c>
      <c r="AA864" s="77">
        <f>sumproduct(X864:offset(X864,'Parameters &amp; Main Results'!$B$32-1,0),'Parameters &amp; Main Results'!$B$36:offset('Parameters &amp; Main Results'!$B$36,'Parameters &amp; Main Results'!$B$32-1,0)   )/offset(X864,'Parameters &amp; Main Results'!$B$32,0)</f>
        <v>1.13009851</v>
      </c>
      <c r="AB864" s="167">
        <f t="shared" si="6"/>
        <v>-0.4355924404</v>
      </c>
    </row>
    <row r="865">
      <c r="A865">
        <f t="shared" si="17"/>
        <v>8</v>
      </c>
      <c r="B865">
        <f t="shared" si="18"/>
        <v>1942</v>
      </c>
      <c r="C865" s="77">
        <f t="shared" si="3"/>
        <v>1942.583333</v>
      </c>
      <c r="D865" s="159">
        <f t="shared" si="356"/>
        <v>15584</v>
      </c>
      <c r="E865" s="162">
        <v>16.5</v>
      </c>
      <c r="F865" s="163">
        <v>6754.0426</v>
      </c>
      <c r="G865" s="163">
        <v>1513.8056</v>
      </c>
      <c r="H865" s="163">
        <v>2063.86870948</v>
      </c>
      <c r="I865" s="163">
        <v>6754.0426</v>
      </c>
      <c r="J865" s="163">
        <v>16.5</v>
      </c>
      <c r="K865" s="163">
        <v>16.5</v>
      </c>
      <c r="L865" s="163">
        <v>35.5</v>
      </c>
      <c r="M865" s="164">
        <v>9.04429973</v>
      </c>
      <c r="N865" s="19">
        <f t="shared" ref="N865:T865" si="866">F865/F864/$E865*$E864-1</f>
        <v>0.00690334933</v>
      </c>
      <c r="O865" s="19">
        <f t="shared" si="866"/>
        <v>-0.004304628984</v>
      </c>
      <c r="P865" s="19">
        <f t="shared" si="866"/>
        <v>-0.005745858586</v>
      </c>
      <c r="Q865" s="19">
        <f t="shared" si="866"/>
        <v>0.00690334933</v>
      </c>
      <c r="R865" s="19">
        <f t="shared" si="866"/>
        <v>0</v>
      </c>
      <c r="S865" s="19">
        <f t="shared" si="866"/>
        <v>0</v>
      </c>
      <c r="T865" s="19">
        <f t="shared" si="866"/>
        <v>-0.006060606061</v>
      </c>
      <c r="U865" s="168">
        <v>-2.0E-4</v>
      </c>
      <c r="V865" s="168">
        <v>0.014</v>
      </c>
      <c r="W865" s="19">
        <f t="array" ref="W865">mmult(N865:T865,'Parameters &amp; Main Results'!$B$6:$B$12)-'Parameters &amp; Main Results'!$B$16/12+mmult(U865:V865,'Parameters &amp; Main Results'!$B$14:$B$15)</f>
        <v>0.004059688085</v>
      </c>
      <c r="X865" s="77">
        <f t="shared" si="5"/>
        <v>1229.502799</v>
      </c>
      <c r="Y865" s="77">
        <f>X865/offset(X865,'Parameters &amp; Main Results'!$B$32,0)</f>
        <v>42.88021527</v>
      </c>
      <c r="Z865" s="77">
        <f>sumproduct(X865:offset(X865,'Parameters &amp; Main Results'!$B$32-1,0) , 'Cash Flow Assist'!$P$11:offset('Cash Flow Assist'!$P$11,'Parameters &amp; Main Results'!$B$32-1,0)  )/offset(X865,'Parameters &amp; Main Results'!$B$32,0)</f>
        <v>6863.36586</v>
      </c>
      <c r="AA865" s="77">
        <f>sumproduct(X865:offset(X865,'Parameters &amp; Main Results'!$B$32-1,0),'Parameters &amp; Main Results'!$B$36:offset('Parameters &amp; Main Results'!$B$36,'Parameters &amp; Main Results'!$B$32-1,0)   )/offset(X865,'Parameters &amp; Main Results'!$B$32,0)</f>
        <v>1.085660122</v>
      </c>
      <c r="AB865" s="167">
        <f t="shared" si="6"/>
        <v>-0.4316961378</v>
      </c>
    </row>
    <row r="866">
      <c r="A866">
        <f t="shared" si="17"/>
        <v>9</v>
      </c>
      <c r="B866">
        <f t="shared" si="18"/>
        <v>1942</v>
      </c>
      <c r="C866" s="77">
        <f t="shared" si="3"/>
        <v>1942.666667</v>
      </c>
      <c r="D866" s="159">
        <f t="shared" si="356"/>
        <v>15614</v>
      </c>
      <c r="E866" s="162">
        <v>16.5</v>
      </c>
      <c r="F866" s="163">
        <v>6974.763</v>
      </c>
      <c r="G866" s="163">
        <v>1515.1267</v>
      </c>
      <c r="H866" s="163">
        <v>2064.5222679</v>
      </c>
      <c r="I866" s="163">
        <v>6974.763</v>
      </c>
      <c r="J866" s="163">
        <v>16.5</v>
      </c>
      <c r="K866" s="163">
        <v>16.5</v>
      </c>
      <c r="L866" s="163">
        <v>35.5</v>
      </c>
      <c r="M866" s="164">
        <v>9.25562144</v>
      </c>
      <c r="N866" s="19">
        <f t="shared" ref="N866:T866" si="867">F866/F865/$E866*$E865-1</f>
        <v>0.0326797465</v>
      </c>
      <c r="O866" s="19">
        <f t="shared" si="867"/>
        <v>0.000872701224</v>
      </c>
      <c r="P866" s="19">
        <f t="shared" si="867"/>
        <v>0.0003166666644</v>
      </c>
      <c r="Q866" s="19">
        <f t="shared" si="867"/>
        <v>0.0326797465</v>
      </c>
      <c r="R866" s="19">
        <f t="shared" si="867"/>
        <v>0</v>
      </c>
      <c r="S866" s="19">
        <f t="shared" si="867"/>
        <v>0</v>
      </c>
      <c r="T866" s="19">
        <f t="shared" si="867"/>
        <v>0</v>
      </c>
      <c r="U866" s="168">
        <v>0.0055</v>
      </c>
      <c r="V866" s="168">
        <v>0.0228</v>
      </c>
      <c r="W866" s="19">
        <f t="array" ref="W866">mmult(N866:T866,'Parameters &amp; Main Results'!$B$6:$B$12)-'Parameters &amp; Main Results'!$B$16/12+mmult(U866:V866,'Parameters &amp; Main Results'!$B$14:$B$15)</f>
        <v>0.02468631851</v>
      </c>
      <c r="X866" s="77">
        <f t="shared" si="5"/>
        <v>1224.531583</v>
      </c>
      <c r="Y866" s="77">
        <f>X866/offset(X866,'Parameters &amp; Main Results'!$B$32,0)</f>
        <v>41.81442704</v>
      </c>
      <c r="Z866" s="77">
        <f>sumproduct(X866:offset(X866,'Parameters &amp; Main Results'!$B$32-1,0) , 'Cash Flow Assist'!$P$11:offset('Cash Flow Assist'!$P$11,'Parameters &amp; Main Results'!$B$32-1,0)  )/offset(X866,'Parameters &amp; Main Results'!$B$32,0)</f>
        <v>6678.942333</v>
      </c>
      <c r="AA866" s="77">
        <f>sumproduct(X866:offset(X866,'Parameters &amp; Main Results'!$B$32-1,0),'Parameters &amp; Main Results'!$B$36:offset('Parameters &amp; Main Results'!$B$36,'Parameters &amp; Main Results'!$B$32-1,0)   )/offset(X866,'Parameters &amp; Main Results'!$B$32,0)</f>
        <v>1.061253889</v>
      </c>
      <c r="AB866" s="167">
        <f t="shared" si="6"/>
        <v>-0.4131241117</v>
      </c>
    </row>
    <row r="867">
      <c r="A867">
        <f t="shared" si="17"/>
        <v>10</v>
      </c>
      <c r="B867">
        <f t="shared" si="18"/>
        <v>1942</v>
      </c>
      <c r="C867" s="77">
        <f t="shared" si="3"/>
        <v>1942.75</v>
      </c>
      <c r="D867" s="159">
        <f t="shared" si="356"/>
        <v>15645</v>
      </c>
      <c r="E867" s="162">
        <v>16.7</v>
      </c>
      <c r="F867" s="163">
        <v>7462.713</v>
      </c>
      <c r="G867" s="163">
        <v>1519.1717</v>
      </c>
      <c r="H867" s="163">
        <v>2065.17603329</v>
      </c>
      <c r="I867" s="163">
        <v>7462.713</v>
      </c>
      <c r="J867" s="163">
        <v>16.7</v>
      </c>
      <c r="K867" s="163">
        <v>16.7</v>
      </c>
      <c r="L867" s="163">
        <v>35.5</v>
      </c>
      <c r="M867" s="164">
        <v>9.70217221</v>
      </c>
      <c r="N867" s="19">
        <f t="shared" ref="N867:T867" si="868">F867/F866/$E867*$E866-1</f>
        <v>0.05714548173</v>
      </c>
      <c r="O867" s="19">
        <f t="shared" si="868"/>
        <v>-0.009338277158</v>
      </c>
      <c r="P867" s="19">
        <f t="shared" si="868"/>
        <v>-0.01166317365</v>
      </c>
      <c r="Q867" s="19">
        <f t="shared" si="868"/>
        <v>0.05714548173</v>
      </c>
      <c r="R867" s="19">
        <f t="shared" si="868"/>
        <v>0</v>
      </c>
      <c r="S867" s="19">
        <f t="shared" si="868"/>
        <v>0</v>
      </c>
      <c r="T867" s="19">
        <f t="shared" si="868"/>
        <v>-0.0119760479</v>
      </c>
      <c r="U867" s="168">
        <v>0.0175</v>
      </c>
      <c r="V867" s="168">
        <v>0.0637</v>
      </c>
      <c r="W867" s="19">
        <f t="array" ref="W867">mmult(N867:T867,'Parameters &amp; Main Results'!$B$6:$B$12)-'Parameters &amp; Main Results'!$B$16/12+mmult(U867:V867,'Parameters &amp; Main Results'!$B$14:$B$15)</f>
        <v>0.04048287534</v>
      </c>
      <c r="X867" s="77">
        <f t="shared" si="5"/>
        <v>1195.030675</v>
      </c>
      <c r="Y867" s="77">
        <f>X867/offset(X867,'Parameters &amp; Main Results'!$B$32,0)</f>
        <v>39.04952275</v>
      </c>
      <c r="Z867" s="77">
        <f>sumproduct(X867:offset(X867,'Parameters &amp; Main Results'!$B$32-1,0) , 'Cash Flow Assist'!$P$11:offset('Cash Flow Assist'!$P$11,'Parameters &amp; Main Results'!$B$32-1,0)  )/offset(X867,'Parameters &amp; Main Results'!$B$32,0)</f>
        <v>6352.228824</v>
      </c>
      <c r="AA867" s="77">
        <f>sumproduct(X867:offset(X867,'Parameters &amp; Main Results'!$B$32-1,0),'Parameters &amp; Main Results'!$B$36:offset('Parameters &amp; Main Results'!$B$36,'Parameters &amp; Main Results'!$B$32-1,0)   )/offset(X867,'Parameters &amp; Main Results'!$B$32,0)</f>
        <v>1.013695631</v>
      </c>
      <c r="AB867" s="167">
        <f t="shared" si="6"/>
        <v>-0.3795868063</v>
      </c>
    </row>
    <row r="868">
      <c r="A868">
        <f t="shared" si="17"/>
        <v>11</v>
      </c>
      <c r="B868">
        <f t="shared" si="18"/>
        <v>1942</v>
      </c>
      <c r="C868" s="77">
        <f t="shared" si="3"/>
        <v>1942.833333</v>
      </c>
      <c r="D868" s="159">
        <f t="shared" si="356"/>
        <v>15675</v>
      </c>
      <c r="E868" s="162">
        <v>16.8</v>
      </c>
      <c r="F868" s="163">
        <v>7398.6695</v>
      </c>
      <c r="G868" s="163">
        <v>1519.1408</v>
      </c>
      <c r="H868" s="163">
        <v>2065.8300057</v>
      </c>
      <c r="I868" s="163">
        <v>7398.6695</v>
      </c>
      <c r="J868" s="163">
        <v>16.8</v>
      </c>
      <c r="K868" s="163">
        <v>16.8</v>
      </c>
      <c r="L868" s="163">
        <v>35.5</v>
      </c>
      <c r="M868" s="164">
        <v>9.47769739</v>
      </c>
      <c r="N868" s="19">
        <f t="shared" ref="N868:T868" si="869">F868/F867/$E868*$E867-1</f>
        <v>-0.01448309742</v>
      </c>
      <c r="O868" s="19">
        <f t="shared" si="869"/>
        <v>-0.005972599912</v>
      </c>
      <c r="P868" s="19">
        <f t="shared" si="869"/>
        <v>-0.005637599207</v>
      </c>
      <c r="Q868" s="19">
        <f t="shared" si="869"/>
        <v>-0.01448309742</v>
      </c>
      <c r="R868" s="19">
        <f t="shared" si="869"/>
        <v>0</v>
      </c>
      <c r="S868" s="19">
        <f t="shared" si="869"/>
        <v>0</v>
      </c>
      <c r="T868" s="19">
        <f t="shared" si="869"/>
        <v>-0.005952380952</v>
      </c>
      <c r="U868" s="168">
        <v>-0.0136</v>
      </c>
      <c r="V868" s="168">
        <v>-0.0405</v>
      </c>
      <c r="W868" s="19">
        <f t="array" ref="W868">mmult(N868:T868,'Parameters &amp; Main Results'!$B$6:$B$12)-'Parameters &amp; Main Results'!$B$16/12+mmult(U868:V868,'Parameters &amp; Main Results'!$B$14:$B$15)</f>
        <v>-0.01239713971</v>
      </c>
      <c r="X868" s="77">
        <f t="shared" si="5"/>
        <v>1148.534688</v>
      </c>
      <c r="Y868" s="77">
        <f>X868/offset(X868,'Parameters &amp; Main Results'!$B$32,0)</f>
        <v>39.7270558</v>
      </c>
      <c r="Z868" s="77">
        <f>sumproduct(X868:offset(X868,'Parameters &amp; Main Results'!$B$32-1,0) , 'Cash Flow Assist'!$P$11:offset('Cash Flow Assist'!$P$11,'Parameters &amp; Main Results'!$B$32-1,0)  )/offset(X868,'Parameters &amp; Main Results'!$B$32,0)</f>
        <v>6683.785395</v>
      </c>
      <c r="AA868" s="77">
        <f>sumproduct(X868:offset(X868,'Parameters &amp; Main Results'!$B$32-1,0),'Parameters &amp; Main Results'!$B$36:offset('Parameters &amp; Main Results'!$B$36,'Parameters &amp; Main Results'!$B$32-1,0)   )/offset(X868,'Parameters &amp; Main Results'!$B$32,0)</f>
        <v>1.071034364</v>
      </c>
      <c r="AB868" s="167">
        <f t="shared" si="6"/>
        <v>-0.388572311</v>
      </c>
    </row>
    <row r="869">
      <c r="A869">
        <f t="shared" si="17"/>
        <v>12</v>
      </c>
      <c r="B869">
        <f t="shared" si="18"/>
        <v>1942</v>
      </c>
      <c r="C869" s="77">
        <f t="shared" si="3"/>
        <v>1942.916667</v>
      </c>
      <c r="D869" s="159">
        <f t="shared" si="356"/>
        <v>15706</v>
      </c>
      <c r="E869" s="162">
        <v>16.9</v>
      </c>
      <c r="F869" s="163">
        <v>7820.1118</v>
      </c>
      <c r="G869" s="163">
        <v>1525.9314</v>
      </c>
      <c r="H869" s="163">
        <v>2066.4841852</v>
      </c>
      <c r="I869" s="163">
        <v>7820.1118</v>
      </c>
      <c r="J869" s="163">
        <v>16.9</v>
      </c>
      <c r="K869" s="163">
        <v>16.9</v>
      </c>
      <c r="L869" s="163">
        <v>35.5</v>
      </c>
      <c r="M869" s="164">
        <v>9.87007487</v>
      </c>
      <c r="N869" s="19">
        <f t="shared" ref="N869:T869" si="870">F869/F868/$E869*$E868-1</f>
        <v>0.05070769131</v>
      </c>
      <c r="O869" s="19">
        <f t="shared" si="870"/>
        <v>-0.001473582884</v>
      </c>
      <c r="P869" s="19">
        <f t="shared" si="870"/>
        <v>-0.005602366865</v>
      </c>
      <c r="Q869" s="19">
        <f t="shared" si="870"/>
        <v>0.05070769131</v>
      </c>
      <c r="R869" s="19">
        <f t="shared" si="870"/>
        <v>0</v>
      </c>
      <c r="S869" s="19">
        <f t="shared" si="870"/>
        <v>0</v>
      </c>
      <c r="T869" s="19">
        <f t="shared" si="870"/>
        <v>-0.005917159763</v>
      </c>
      <c r="U869" s="168">
        <v>-0.0256</v>
      </c>
      <c r="V869" s="168">
        <v>0.0054</v>
      </c>
      <c r="W869" s="19">
        <f t="array" ref="W869">mmult(N869:T869,'Parameters &amp; Main Results'!$B$6:$B$12)-'Parameters &amp; Main Results'!$B$16/12+mmult(U869:V869,'Parameters &amp; Main Results'!$B$14:$B$15)</f>
        <v>0.03762070609</v>
      </c>
      <c r="X869" s="77">
        <f t="shared" si="5"/>
        <v>1162.951966</v>
      </c>
      <c r="Y869" s="77">
        <f>X869/offset(X869,'Parameters &amp; Main Results'!$B$32,0)</f>
        <v>41.67649522</v>
      </c>
      <c r="Z869" s="77">
        <f>sumproduct(X869:offset(X869,'Parameters &amp; Main Results'!$B$32-1,0) , 'Cash Flow Assist'!$P$11:offset('Cash Flow Assist'!$P$11,'Parameters &amp; Main Results'!$B$32-1,0)  )/offset(X869,'Parameters &amp; Main Results'!$B$32,0)</f>
        <v>6884.714679</v>
      </c>
      <c r="AA869" s="77">
        <f>sumproduct(X869:offset(X869,'Parameters &amp; Main Results'!$B$32-1,0),'Parameters &amp; Main Results'!$B$36:offset('Parameters &amp; Main Results'!$B$36,'Parameters &amp; Main Results'!$B$32-1,0)   )/offset(X869,'Parameters &amp; Main Results'!$B$32,0)</f>
        <v>1.107321352</v>
      </c>
      <c r="AB869" s="167">
        <f t="shared" si="6"/>
        <v>-0.3575682245</v>
      </c>
    </row>
    <row r="870">
      <c r="A870">
        <f t="shared" si="17"/>
        <v>1</v>
      </c>
      <c r="B870">
        <f t="shared" si="18"/>
        <v>1943</v>
      </c>
      <c r="C870" s="77">
        <f t="shared" si="3"/>
        <v>1943</v>
      </c>
      <c r="D870" s="159">
        <f t="shared" si="356"/>
        <v>15737</v>
      </c>
      <c r="E870" s="162">
        <v>16.9</v>
      </c>
      <c r="F870" s="163">
        <v>8419.7945</v>
      </c>
      <c r="G870" s="163">
        <v>1534.0851</v>
      </c>
      <c r="H870" s="163">
        <v>2067.13857186</v>
      </c>
      <c r="I870" s="163">
        <v>8419.7945</v>
      </c>
      <c r="J870" s="163">
        <v>16.9</v>
      </c>
      <c r="K870" s="163">
        <v>16.9</v>
      </c>
      <c r="L870" s="163">
        <v>36.5</v>
      </c>
      <c r="M870" s="164">
        <v>10.58311397</v>
      </c>
      <c r="N870" s="19">
        <f t="shared" ref="N870:T870" si="871">F870/F869/$E870*$E869-1</f>
        <v>0.07668467093</v>
      </c>
      <c r="O870" s="19">
        <f t="shared" si="871"/>
        <v>0.005343425006</v>
      </c>
      <c r="P870" s="19">
        <f t="shared" si="871"/>
        <v>0.0003166666673</v>
      </c>
      <c r="Q870" s="19">
        <f t="shared" si="871"/>
        <v>0.07668467093</v>
      </c>
      <c r="R870" s="19">
        <f t="shared" si="871"/>
        <v>0</v>
      </c>
      <c r="S870" s="19">
        <f t="shared" si="871"/>
        <v>0</v>
      </c>
      <c r="T870" s="19">
        <f t="shared" si="871"/>
        <v>0.02816901408</v>
      </c>
      <c r="U870" s="168">
        <v>0.0888</v>
      </c>
      <c r="V870" s="168">
        <v>0.0818</v>
      </c>
      <c r="W870" s="19">
        <f t="array" ref="W870">mmult(N870:T870,'Parameters &amp; Main Results'!$B$6:$B$12)-'Parameters &amp; Main Results'!$B$16/12+mmult(U870:V870,'Parameters &amp; Main Results'!$B$14:$B$15)</f>
        <v>0.05880769278</v>
      </c>
      <c r="X870" s="77">
        <f t="shared" si="5"/>
        <v>1120.787162</v>
      </c>
      <c r="Y870" s="77">
        <f>X870/offset(X870,'Parameters &amp; Main Results'!$B$32,0)</f>
        <v>38.7320409</v>
      </c>
      <c r="Z870" s="77">
        <f>sumproduct(X870:offset(X870,'Parameters &amp; Main Results'!$B$32-1,0) , 'Cash Flow Assist'!$P$11:offset('Cash Flow Assist'!$P$11,'Parameters &amp; Main Results'!$B$32-1,0)  )/offset(X870,'Parameters &amp; Main Results'!$B$32,0)</f>
        <v>6599.791953</v>
      </c>
      <c r="AA870" s="77">
        <f>sumproduct(X870:offset(X870,'Parameters &amp; Main Results'!$B$32-1,0),'Parameters &amp; Main Results'!$B$36:offset('Parameters &amp; Main Results'!$B$36,'Parameters &amp; Main Results'!$B$32-1,0)   )/offset(X870,'Parameters &amp; Main Results'!$B$32,0)</f>
        <v>1.06546698</v>
      </c>
      <c r="AB870" s="167">
        <f t="shared" si="6"/>
        <v>-0.3083035552</v>
      </c>
    </row>
    <row r="871">
      <c r="A871">
        <f t="shared" si="17"/>
        <v>2</v>
      </c>
      <c r="B871">
        <f t="shared" si="18"/>
        <v>1943</v>
      </c>
      <c r="C871" s="77">
        <f t="shared" si="3"/>
        <v>1943.083333</v>
      </c>
      <c r="D871" s="159">
        <f t="shared" si="356"/>
        <v>15765</v>
      </c>
      <c r="E871" s="162">
        <v>16.9</v>
      </c>
      <c r="F871" s="163">
        <v>8885.5231</v>
      </c>
      <c r="G871" s="163">
        <v>1535.3594</v>
      </c>
      <c r="H871" s="163">
        <v>2067.79316574</v>
      </c>
      <c r="I871" s="163">
        <v>8885.5231</v>
      </c>
      <c r="J871" s="163">
        <v>16.9</v>
      </c>
      <c r="K871" s="163">
        <v>16.9</v>
      </c>
      <c r="L871" s="163">
        <v>36.5</v>
      </c>
      <c r="M871" s="164">
        <v>10.93939142</v>
      </c>
      <c r="N871" s="19">
        <f t="shared" ref="N871:T871" si="872">F871/F870/$E871*$E870-1</f>
        <v>0.05531353527</v>
      </c>
      <c r="O871" s="19">
        <f t="shared" si="872"/>
        <v>0.0008306579602</v>
      </c>
      <c r="P871" s="19">
        <f t="shared" si="872"/>
        <v>0.0003166666661</v>
      </c>
      <c r="Q871" s="19">
        <f t="shared" si="872"/>
        <v>0.05531353527</v>
      </c>
      <c r="R871" s="19">
        <f t="shared" si="872"/>
        <v>0</v>
      </c>
      <c r="S871" s="19">
        <f t="shared" si="872"/>
        <v>0</v>
      </c>
      <c r="T871" s="19">
        <f t="shared" si="872"/>
        <v>0</v>
      </c>
      <c r="U871" s="168">
        <v>0.047</v>
      </c>
      <c r="V871" s="168">
        <v>0.0633</v>
      </c>
      <c r="W871" s="19">
        <f t="array" ref="W871">mmult(N871:T871,'Parameters &amp; Main Results'!$B$6:$B$12)-'Parameters &amp; Main Results'!$B$16/12+mmult(U871:V871,'Parameters &amp; Main Results'!$B$14:$B$15)</f>
        <v>0.04165114927</v>
      </c>
      <c r="X871" s="77">
        <f t="shared" si="5"/>
        <v>1058.537041</v>
      </c>
      <c r="Y871" s="77">
        <f>X871/offset(X871,'Parameters &amp; Main Results'!$B$32,0)</f>
        <v>35.61142936</v>
      </c>
      <c r="Z871" s="77">
        <f>sumproduct(X871:offset(X871,'Parameters &amp; Main Results'!$B$32-1,0) , 'Cash Flow Assist'!$P$11:offset('Cash Flow Assist'!$P$11,'Parameters &amp; Main Results'!$B$32-1,0)  )/offset(X871,'Parameters &amp; Main Results'!$B$32,0)</f>
        <v>6388.16762</v>
      </c>
      <c r="AA871" s="77">
        <f>sumproduct(X871:offset(X871,'Parameters &amp; Main Results'!$B$32-1,0),'Parameters &amp; Main Results'!$B$36:offset('Parameters &amp; Main Results'!$B$36,'Parameters &amp; Main Results'!$B$32-1,0)   )/offset(X871,'Parameters &amp; Main Results'!$B$32,0)</f>
        <v>1.034938036</v>
      </c>
      <c r="AB871" s="167">
        <f t="shared" si="6"/>
        <v>-0.2700433795</v>
      </c>
    </row>
    <row r="872">
      <c r="A872">
        <f t="shared" si="17"/>
        <v>3</v>
      </c>
      <c r="B872">
        <f t="shared" si="18"/>
        <v>1943</v>
      </c>
      <c r="C872" s="77">
        <f t="shared" si="3"/>
        <v>1943.166667</v>
      </c>
      <c r="D872" s="159">
        <f t="shared" si="356"/>
        <v>15796</v>
      </c>
      <c r="E872" s="162">
        <v>17.2</v>
      </c>
      <c r="F872" s="163">
        <v>9393.7094</v>
      </c>
      <c r="G872" s="163">
        <v>1535.2759</v>
      </c>
      <c r="H872" s="163">
        <v>2068.44796691</v>
      </c>
      <c r="I872" s="163">
        <v>9393.7094</v>
      </c>
      <c r="J872" s="163">
        <v>17.2</v>
      </c>
      <c r="K872" s="163">
        <v>17.2</v>
      </c>
      <c r="L872" s="163">
        <v>36.5</v>
      </c>
      <c r="M872" s="164">
        <v>11.3504312</v>
      </c>
      <c r="N872" s="19">
        <f t="shared" ref="N872:T872" si="873">F872/F871/$E872*$E871-1</f>
        <v>0.03875320873</v>
      </c>
      <c r="O872" s="19">
        <f t="shared" si="873"/>
        <v>-0.01749529656</v>
      </c>
      <c r="P872" s="19">
        <f t="shared" si="873"/>
        <v>-0.01713071705</v>
      </c>
      <c r="Q872" s="19">
        <f t="shared" si="873"/>
        <v>0.03875320873</v>
      </c>
      <c r="R872" s="19">
        <f t="shared" si="873"/>
        <v>0</v>
      </c>
      <c r="S872" s="19">
        <f t="shared" si="873"/>
        <v>0</v>
      </c>
      <c r="T872" s="19">
        <f t="shared" si="873"/>
        <v>-0.01744186047</v>
      </c>
      <c r="U872" s="168">
        <v>0.0503</v>
      </c>
      <c r="V872" s="168">
        <v>0.0551</v>
      </c>
      <c r="W872" s="19">
        <f t="array" ref="W872">mmult(N872:T872,'Parameters &amp; Main Results'!$B$6:$B$12)-'Parameters &amp; Main Results'!$B$16/12+mmult(U872:V872,'Parameters &amp; Main Results'!$B$14:$B$15)</f>
        <v>0.02464941574</v>
      </c>
      <c r="X872" s="77">
        <f t="shared" si="5"/>
        <v>1016.210697</v>
      </c>
      <c r="Y872" s="77">
        <f>X872/offset(X872,'Parameters &amp; Main Results'!$B$32,0)</f>
        <v>33.84853378</v>
      </c>
      <c r="Z872" s="77">
        <f>sumproduct(X872:offset(X872,'Parameters &amp; Main Results'!$B$32-1,0) , 'Cash Flow Assist'!$P$11:offset('Cash Flow Assist'!$P$11,'Parameters &amp; Main Results'!$B$32-1,0)  )/offset(X872,'Parameters &amp; Main Results'!$B$32,0)</f>
        <v>6290.564618</v>
      </c>
      <c r="AA872" s="77">
        <f>sumproduct(X872:offset(X872,'Parameters &amp; Main Results'!$B$32-1,0),'Parameters &amp; Main Results'!$B$36:offset('Parameters &amp; Main Results'!$B$36,'Parameters &amp; Main Results'!$B$32-1,0)   )/offset(X872,'Parameters &amp; Main Results'!$B$32,0)</f>
        <v>1.022381243</v>
      </c>
      <c r="AB872" s="167">
        <f t="shared" si="6"/>
        <v>-0.2417552183</v>
      </c>
    </row>
    <row r="873">
      <c r="A873">
        <f t="shared" si="17"/>
        <v>4</v>
      </c>
      <c r="B873">
        <f t="shared" si="18"/>
        <v>1943</v>
      </c>
      <c r="C873" s="77">
        <f t="shared" si="3"/>
        <v>1943.25</v>
      </c>
      <c r="D873" s="159">
        <f t="shared" si="356"/>
        <v>15826</v>
      </c>
      <c r="E873" s="162">
        <v>17.4</v>
      </c>
      <c r="F873" s="163">
        <v>9441.7009</v>
      </c>
      <c r="G873" s="163">
        <v>1540.7122</v>
      </c>
      <c r="H873" s="163">
        <v>2069.10297543</v>
      </c>
      <c r="I873" s="163">
        <v>9441.7009</v>
      </c>
      <c r="J873" s="163">
        <v>17.4</v>
      </c>
      <c r="K873" s="163">
        <v>17.4</v>
      </c>
      <c r="L873" s="163">
        <v>36.5</v>
      </c>
      <c r="M873" s="164">
        <v>11.18397225</v>
      </c>
      <c r="N873" s="19">
        <f t="shared" ref="N873:T873" si="874">F873/F872/$E873*$E872-1</f>
        <v>-0.006444078172</v>
      </c>
      <c r="O873" s="19">
        <f t="shared" si="874"/>
        <v>-0.007994026111</v>
      </c>
      <c r="P873" s="19">
        <f t="shared" si="874"/>
        <v>-0.01118122606</v>
      </c>
      <c r="Q873" s="19">
        <f t="shared" si="874"/>
        <v>-0.006444078172</v>
      </c>
      <c r="R873" s="19">
        <f t="shared" si="874"/>
        <v>0</v>
      </c>
      <c r="S873" s="19">
        <f t="shared" si="874"/>
        <v>0</v>
      </c>
      <c r="T873" s="19">
        <f t="shared" si="874"/>
        <v>-0.01149425287</v>
      </c>
      <c r="U873" s="168">
        <v>0.0202</v>
      </c>
      <c r="V873" s="168">
        <v>0.0576</v>
      </c>
      <c r="W873" s="19">
        <f t="array" ref="W873">mmult(N873:T873,'Parameters &amp; Main Results'!$B$6:$B$12)-'Parameters &amp; Main Results'!$B$16/12+mmult(U873:V873,'Parameters &amp; Main Results'!$B$14:$B$15)</f>
        <v>-0.006873231824</v>
      </c>
      <c r="X873" s="77">
        <f t="shared" si="5"/>
        <v>991.7642872</v>
      </c>
      <c r="Y873" s="77">
        <f>X873/offset(X873,'Parameters &amp; Main Results'!$B$32,0)</f>
        <v>33.16443647</v>
      </c>
      <c r="Z873" s="77">
        <f>sumproduct(X873:offset(X873,'Parameters &amp; Main Results'!$B$32-1,0) , 'Cash Flow Assist'!$P$11:offset('Cash Flow Assist'!$P$11,'Parameters &amp; Main Results'!$B$32-1,0)  )/offset(X873,'Parameters &amp; Main Results'!$B$32,0)</f>
        <v>6282.375823</v>
      </c>
      <c r="AA873" s="77">
        <f>sumproduct(X873:offset(X873,'Parameters &amp; Main Results'!$B$32-1,0),'Parameters &amp; Main Results'!$B$36:offset('Parameters &amp; Main Results'!$B$36,'Parameters &amp; Main Results'!$B$32-1,0)   )/offset(X873,'Parameters &amp; Main Results'!$B$32,0)</f>
        <v>1.023987955</v>
      </c>
      <c r="AB873" s="167">
        <f t="shared" si="6"/>
        <v>-0.2466414069</v>
      </c>
    </row>
    <row r="874">
      <c r="A874">
        <f t="shared" si="17"/>
        <v>5</v>
      </c>
      <c r="B874">
        <f t="shared" si="18"/>
        <v>1943</v>
      </c>
      <c r="C874" s="77">
        <f t="shared" si="3"/>
        <v>1943.333333</v>
      </c>
      <c r="D874" s="159">
        <f t="shared" si="356"/>
        <v>15857</v>
      </c>
      <c r="E874" s="162">
        <v>17.5</v>
      </c>
      <c r="F874" s="163">
        <v>9905.3514</v>
      </c>
      <c r="G874" s="163">
        <v>1550.2928</v>
      </c>
      <c r="H874" s="163">
        <v>2069.75819137</v>
      </c>
      <c r="I874" s="163">
        <v>9905.3514</v>
      </c>
      <c r="J874" s="163">
        <v>17.5</v>
      </c>
      <c r="K874" s="163">
        <v>17.5</v>
      </c>
      <c r="L874" s="163">
        <v>36.5</v>
      </c>
      <c r="M874" s="164">
        <v>11.63934302</v>
      </c>
      <c r="N874" s="19">
        <f t="shared" ref="N874:T874" si="875">F874/F873/$E874*$E873-1</f>
        <v>0.04311177576</v>
      </c>
      <c r="O874" s="19">
        <f t="shared" si="875"/>
        <v>0.000468474255</v>
      </c>
      <c r="P874" s="19">
        <f t="shared" si="875"/>
        <v>-0.005399428572</v>
      </c>
      <c r="Q874" s="19">
        <f t="shared" si="875"/>
        <v>0.04311177576</v>
      </c>
      <c r="R874" s="19">
        <f t="shared" si="875"/>
        <v>0</v>
      </c>
      <c r="S874" s="19">
        <f t="shared" si="875"/>
        <v>0</v>
      </c>
      <c r="T874" s="19">
        <f t="shared" si="875"/>
        <v>-0.005714285714</v>
      </c>
      <c r="U874" s="168">
        <v>0.0434</v>
      </c>
      <c r="V874" s="168">
        <v>0.0321</v>
      </c>
      <c r="W874" s="19">
        <f t="array" ref="W874">mmult(N874:T874,'Parameters &amp; Main Results'!$B$6:$B$12)-'Parameters &amp; Main Results'!$B$16/12+mmult(U874:V874,'Parameters &amp; Main Results'!$B$14:$B$15)</f>
        <v>0.03240928372</v>
      </c>
      <c r="X874" s="77">
        <f t="shared" si="5"/>
        <v>998.6280896</v>
      </c>
      <c r="Y874" s="77">
        <f>X874/offset(X874,'Parameters &amp; Main Results'!$B$32,0)</f>
        <v>35.57699844</v>
      </c>
      <c r="Z874" s="77">
        <f>sumproduct(X874:offset(X874,'Parameters &amp; Main Results'!$B$32-1,0) , 'Cash Flow Assist'!$P$11:offset('Cash Flow Assist'!$P$11,'Parameters &amp; Main Results'!$B$32-1,0)  )/offset(X874,'Parameters &amp; Main Results'!$B$32,0)</f>
        <v>6658.801612</v>
      </c>
      <c r="AA874" s="77">
        <f>sumproduct(X874:offset(X874,'Parameters &amp; Main Results'!$B$32-1,0),'Parameters &amp; Main Results'!$B$36:offset('Parameters &amp; Main Results'!$B$36,'Parameters &amp; Main Results'!$B$32-1,0)   )/offset(X874,'Parameters &amp; Main Results'!$B$32,0)</f>
        <v>1.08840274</v>
      </c>
      <c r="AB874" s="167">
        <f t="shared" si="6"/>
        <v>-0.2141627802</v>
      </c>
    </row>
    <row r="875">
      <c r="A875">
        <f t="shared" si="17"/>
        <v>6</v>
      </c>
      <c r="B875">
        <f t="shared" si="18"/>
        <v>1943</v>
      </c>
      <c r="C875" s="77">
        <f t="shared" si="3"/>
        <v>1943.416667</v>
      </c>
      <c r="D875" s="159">
        <f t="shared" si="356"/>
        <v>15887</v>
      </c>
      <c r="E875" s="162">
        <v>17.5</v>
      </c>
      <c r="F875" s="163">
        <v>10141.8974</v>
      </c>
      <c r="G875" s="163">
        <v>1554.3039</v>
      </c>
      <c r="H875" s="163">
        <v>2070.4136148</v>
      </c>
      <c r="I875" s="163">
        <v>10141.8974</v>
      </c>
      <c r="J875" s="163">
        <v>17.5</v>
      </c>
      <c r="K875" s="163">
        <v>17.5</v>
      </c>
      <c r="L875" s="163">
        <v>36.5</v>
      </c>
      <c r="M875" s="164">
        <v>11.75469406</v>
      </c>
      <c r="N875" s="19">
        <f t="shared" ref="N875:T875" si="876">F875/F874/$E875*$E874-1</f>
        <v>0.02388062679</v>
      </c>
      <c r="O875" s="19">
        <f t="shared" si="876"/>
        <v>0.002587317699</v>
      </c>
      <c r="P875" s="19">
        <f t="shared" si="876"/>
        <v>0.000316666668</v>
      </c>
      <c r="Q875" s="19">
        <f t="shared" si="876"/>
        <v>0.02388062679</v>
      </c>
      <c r="R875" s="19">
        <f t="shared" si="876"/>
        <v>0</v>
      </c>
      <c r="S875" s="19">
        <f t="shared" si="876"/>
        <v>0</v>
      </c>
      <c r="T875" s="19">
        <f t="shared" si="876"/>
        <v>0</v>
      </c>
      <c r="U875" s="168">
        <v>-0.0101</v>
      </c>
      <c r="V875" s="168">
        <v>-0.007</v>
      </c>
      <c r="W875" s="19">
        <f t="array" ref="W875">mmult(N875:T875,'Parameters &amp; Main Results'!$B$6:$B$12)-'Parameters &amp; Main Results'!$B$16/12+mmult(U875:V875,'Parameters &amp; Main Results'!$B$14:$B$15)</f>
        <v>0.01851563285</v>
      </c>
      <c r="X875" s="77">
        <f t="shared" si="5"/>
        <v>967.2792615</v>
      </c>
      <c r="Y875" s="77">
        <f>X875/offset(X875,'Parameters &amp; Main Results'!$B$32,0)</f>
        <v>36.37875362</v>
      </c>
      <c r="Z875" s="77">
        <f>sumproduct(X875:offset(X875,'Parameters &amp; Main Results'!$B$32-1,0) , 'Cash Flow Assist'!$P$11:offset('Cash Flow Assist'!$P$11,'Parameters &amp; Main Results'!$B$32-1,0)  )/offset(X875,'Parameters &amp; Main Results'!$B$32,0)</f>
        <v>6993.031138</v>
      </c>
      <c r="AA875" s="77">
        <f>sumproduct(X875:offset(X875,'Parameters &amp; Main Results'!$B$32-1,0),'Parameters &amp; Main Results'!$B$36:offset('Parameters &amp; Main Results'!$B$36,'Parameters &amp; Main Results'!$B$32-1,0)   )/offset(X875,'Parameters &amp; Main Results'!$B$32,0)</f>
        <v>1.146586062</v>
      </c>
      <c r="AB875" s="167">
        <f t="shared" si="6"/>
        <v>-0.1953964948</v>
      </c>
    </row>
    <row r="876">
      <c r="A876">
        <f t="shared" si="17"/>
        <v>7</v>
      </c>
      <c r="B876">
        <f t="shared" si="18"/>
        <v>1943</v>
      </c>
      <c r="C876" s="77">
        <f t="shared" si="3"/>
        <v>1943.5</v>
      </c>
      <c r="D876" s="159">
        <f t="shared" si="356"/>
        <v>15918</v>
      </c>
      <c r="E876" s="162">
        <v>17.4</v>
      </c>
      <c r="F876" s="163">
        <v>9632.7732</v>
      </c>
      <c r="G876" s="163">
        <v>1554.14</v>
      </c>
      <c r="H876" s="163">
        <v>2071.06924578</v>
      </c>
      <c r="I876" s="163">
        <v>9632.7732</v>
      </c>
      <c r="J876" s="163">
        <v>17.4</v>
      </c>
      <c r="K876" s="163">
        <v>17.4</v>
      </c>
      <c r="L876" s="163">
        <v>36.5</v>
      </c>
      <c r="M876" s="164">
        <v>11.13545035</v>
      </c>
      <c r="N876" s="19">
        <f t="shared" ref="N876:T876" si="877">F876/F875/$E876*$E875-1</f>
        <v>-0.04474147357</v>
      </c>
      <c r="O876" s="19">
        <f t="shared" si="877"/>
        <v>0.005641071273</v>
      </c>
      <c r="P876" s="19">
        <f t="shared" si="877"/>
        <v>0.006065613028</v>
      </c>
      <c r="Q876" s="19">
        <f t="shared" si="877"/>
        <v>-0.04474147357</v>
      </c>
      <c r="R876" s="19">
        <f t="shared" si="877"/>
        <v>0</v>
      </c>
      <c r="S876" s="19">
        <f t="shared" si="877"/>
        <v>0</v>
      </c>
      <c r="T876" s="19">
        <f t="shared" si="877"/>
        <v>0.005747126437</v>
      </c>
      <c r="U876" s="168">
        <v>-0.0235</v>
      </c>
      <c r="V876" s="168">
        <v>-0.023</v>
      </c>
      <c r="W876" s="19">
        <f t="array" ref="W876">mmult(N876:T876,'Parameters &amp; Main Results'!$B$6:$B$12)-'Parameters &amp; Main Results'!$B$16/12+mmult(U876:V876,'Parameters &amp; Main Results'!$B$14:$B$15)</f>
        <v>-0.03218750403</v>
      </c>
      <c r="X876" s="77">
        <f t="shared" si="5"/>
        <v>949.6950565</v>
      </c>
      <c r="Y876" s="77">
        <f>X876/offset(X876,'Parameters &amp; Main Results'!$B$32,0)</f>
        <v>35.82360339</v>
      </c>
      <c r="Z876" s="77">
        <f>sumproduct(X876:offset(X876,'Parameters &amp; Main Results'!$B$32-1,0) , 'Cash Flow Assist'!$P$11:offset('Cash Flow Assist'!$P$11,'Parameters &amp; Main Results'!$B$32-1,0)  )/offset(X876,'Parameters &amp; Main Results'!$B$32,0)</f>
        <v>6978.336036</v>
      </c>
      <c r="AA876" s="77">
        <f>sumproduct(X876:offset(X876,'Parameters &amp; Main Results'!$B$32-1,0),'Parameters &amp; Main Results'!$B$36:offset('Parameters &amp; Main Results'!$B$36,'Parameters &amp; Main Results'!$B$32-1,0)   )/offset(X876,'Parameters &amp; Main Results'!$B$32,0)</f>
        <v>1.147670047</v>
      </c>
      <c r="AB876" s="167">
        <f t="shared" si="6"/>
        <v>-0.2313956413</v>
      </c>
    </row>
    <row r="877">
      <c r="A877">
        <f t="shared" si="17"/>
        <v>8</v>
      </c>
      <c r="B877">
        <f t="shared" si="18"/>
        <v>1943</v>
      </c>
      <c r="C877" s="77">
        <f t="shared" si="3"/>
        <v>1943.583333</v>
      </c>
      <c r="D877" s="159">
        <f t="shared" si="356"/>
        <v>15949</v>
      </c>
      <c r="E877" s="162">
        <v>17.3</v>
      </c>
      <c r="F877" s="163">
        <v>9772.9381</v>
      </c>
      <c r="G877" s="163">
        <v>1554.0026</v>
      </c>
      <c r="H877" s="163">
        <v>2071.72508437</v>
      </c>
      <c r="I877" s="163">
        <v>9772.9381</v>
      </c>
      <c r="J877" s="163">
        <v>17.3</v>
      </c>
      <c r="K877" s="163">
        <v>17.3</v>
      </c>
      <c r="L877" s="163">
        <v>36.5</v>
      </c>
      <c r="M877" s="164">
        <v>11.26784001</v>
      </c>
      <c r="N877" s="19">
        <f t="shared" ref="N877:T877" si="878">F877/F876/$E877*$E876-1</f>
        <v>0.02041529138</v>
      </c>
      <c r="O877" s="19">
        <f t="shared" si="878"/>
        <v>0.005691426762</v>
      </c>
      <c r="P877" s="19">
        <f t="shared" si="878"/>
        <v>0.006098843928</v>
      </c>
      <c r="Q877" s="19">
        <f t="shared" si="878"/>
        <v>0.02041529138</v>
      </c>
      <c r="R877" s="19">
        <f t="shared" si="878"/>
        <v>0</v>
      </c>
      <c r="S877" s="19">
        <f t="shared" si="878"/>
        <v>0</v>
      </c>
      <c r="T877" s="19">
        <f t="shared" si="878"/>
        <v>0.005780346821</v>
      </c>
      <c r="U877" s="168">
        <v>-0.006</v>
      </c>
      <c r="V877" s="168">
        <v>-0.0043</v>
      </c>
      <c r="W877" s="19">
        <f t="array" ref="W877">mmult(N877:T877,'Parameters &amp; Main Results'!$B$6:$B$12)-'Parameters &amp; Main Results'!$B$16/12+mmult(U877:V877,'Parameters &amp; Main Results'!$B$14:$B$15)</f>
        <v>0.01669265856</v>
      </c>
      <c r="X877" s="77">
        <f t="shared" si="5"/>
        <v>981.2800108</v>
      </c>
      <c r="Y877" s="77">
        <f>X877/offset(X877,'Parameters &amp; Main Results'!$B$32,0)</f>
        <v>36.72326802</v>
      </c>
      <c r="Z877" s="77">
        <f>sumproduct(X877:offset(X877,'Parameters &amp; Main Results'!$B$32-1,0) , 'Cash Flow Assist'!$P$11:offset('Cash Flow Assist'!$P$11,'Parameters &amp; Main Results'!$B$32-1,0)  )/offset(X877,'Parameters &amp; Main Results'!$B$32,0)</f>
        <v>6888.78288</v>
      </c>
      <c r="AA877" s="77">
        <f>sumproduct(X877:offset(X877,'Parameters &amp; Main Results'!$B$32-1,0),'Parameters &amp; Main Results'!$B$36:offset('Parameters &amp; Main Results'!$B$36,'Parameters &amp; Main Results'!$B$32-1,0)   )/offset(X877,'Parameters &amp; Main Results'!$B$32,0)</f>
        <v>1.136247484</v>
      </c>
      <c r="AB877" s="167">
        <f t="shared" si="6"/>
        <v>-0.2157043593</v>
      </c>
    </row>
    <row r="878">
      <c r="A878">
        <f t="shared" si="17"/>
        <v>9</v>
      </c>
      <c r="B878">
        <f t="shared" si="18"/>
        <v>1943</v>
      </c>
      <c r="C878" s="77">
        <f t="shared" si="3"/>
        <v>1943.666667</v>
      </c>
      <c r="D878" s="159">
        <f t="shared" si="356"/>
        <v>15979</v>
      </c>
      <c r="E878" s="162">
        <v>17.4</v>
      </c>
      <c r="F878" s="163">
        <v>10046.2748</v>
      </c>
      <c r="G878" s="163">
        <v>1556.6703</v>
      </c>
      <c r="H878" s="163">
        <v>2072.38113065</v>
      </c>
      <c r="I878" s="163">
        <v>10046.2748</v>
      </c>
      <c r="J878" s="163">
        <v>17.4</v>
      </c>
      <c r="K878" s="163">
        <v>17.4</v>
      </c>
      <c r="L878" s="163">
        <v>36.5</v>
      </c>
      <c r="M878" s="164">
        <v>11.42137497</v>
      </c>
      <c r="N878" s="19">
        <f t="shared" ref="N878:T878" si="879">F878/F877/$E878*$E877-1</f>
        <v>0.02206086709</v>
      </c>
      <c r="O878" s="19">
        <f t="shared" si="879"/>
        <v>-0.004040328526</v>
      </c>
      <c r="P878" s="19">
        <f t="shared" si="879"/>
        <v>-0.005432279692</v>
      </c>
      <c r="Q878" s="19">
        <f t="shared" si="879"/>
        <v>0.02206086709</v>
      </c>
      <c r="R878" s="19">
        <f t="shared" si="879"/>
        <v>0</v>
      </c>
      <c r="S878" s="19">
        <f t="shared" si="879"/>
        <v>0</v>
      </c>
      <c r="T878" s="19">
        <f t="shared" si="879"/>
        <v>-0.005747126437</v>
      </c>
      <c r="U878" s="168">
        <v>0.013</v>
      </c>
      <c r="V878" s="168">
        <v>0.0143</v>
      </c>
      <c r="W878" s="19">
        <f t="array" ref="W878">mmult(N878:T878,'Parameters &amp; Main Results'!$B$6:$B$12)-'Parameters &amp; Main Results'!$B$16/12+mmult(U878:V878,'Parameters &amp; Main Results'!$B$14:$B$15)</f>
        <v>0.01549390152</v>
      </c>
      <c r="X878" s="77">
        <f t="shared" si="5"/>
        <v>965.168778</v>
      </c>
      <c r="Y878" s="77">
        <f>X878/offset(X878,'Parameters &amp; Main Results'!$B$32,0)</f>
        <v>36.93280801</v>
      </c>
      <c r="Z878" s="77">
        <f>sumproduct(X878:offset(X878,'Parameters &amp; Main Results'!$B$32-1,0) , 'Cash Flow Assist'!$P$11:offset('Cash Flow Assist'!$P$11,'Parameters &amp; Main Results'!$B$32-1,0)  )/offset(X878,'Parameters &amp; Main Results'!$B$32,0)</f>
        <v>7007.211131</v>
      </c>
      <c r="AA878" s="77">
        <f>sumproduct(X878:offset(X878,'Parameters &amp; Main Results'!$B$32-1,0),'Parameters &amp; Main Results'!$B$36:offset('Parameters &amp; Main Results'!$B$36,'Parameters &amp; Main Results'!$B$32-1,0)   )/offset(X878,'Parameters &amp; Main Results'!$B$32,0)</f>
        <v>1.159344508</v>
      </c>
      <c r="AB878" s="167">
        <f t="shared" si="6"/>
        <v>-0.1984021174</v>
      </c>
    </row>
    <row r="879">
      <c r="A879">
        <f t="shared" si="17"/>
        <v>10</v>
      </c>
      <c r="B879">
        <f t="shared" si="18"/>
        <v>1943</v>
      </c>
      <c r="C879" s="77">
        <f t="shared" si="3"/>
        <v>1943.75</v>
      </c>
      <c r="D879" s="159">
        <f t="shared" si="356"/>
        <v>16010</v>
      </c>
      <c r="E879" s="162">
        <v>17.4</v>
      </c>
      <c r="F879" s="163">
        <v>9955.508</v>
      </c>
      <c r="G879" s="163">
        <v>1556.5591</v>
      </c>
      <c r="H879" s="163">
        <v>2073.03738467</v>
      </c>
      <c r="I879" s="163">
        <v>9955.508</v>
      </c>
      <c r="J879" s="163">
        <v>17.4</v>
      </c>
      <c r="K879" s="163">
        <v>17.4</v>
      </c>
      <c r="L879" s="163">
        <v>36.5</v>
      </c>
      <c r="M879" s="164">
        <v>11.2250033</v>
      </c>
      <c r="N879" s="19">
        <f t="shared" ref="N879:T879" si="880">F879/F878/$E879*$E878-1</f>
        <v>-0.009034871314</v>
      </c>
      <c r="O879" s="19">
        <f t="shared" si="880"/>
        <v>-0.00007143452278</v>
      </c>
      <c r="P879" s="19">
        <f t="shared" si="880"/>
        <v>0.0003166666644</v>
      </c>
      <c r="Q879" s="19">
        <f t="shared" si="880"/>
        <v>-0.009034871314</v>
      </c>
      <c r="R879" s="19">
        <f t="shared" si="880"/>
        <v>0</v>
      </c>
      <c r="S879" s="19">
        <f t="shared" si="880"/>
        <v>0</v>
      </c>
      <c r="T879" s="19">
        <f t="shared" si="880"/>
        <v>0</v>
      </c>
      <c r="U879" s="168">
        <v>0.0058</v>
      </c>
      <c r="V879" s="168">
        <v>0.0164</v>
      </c>
      <c r="W879" s="19">
        <f t="array" ref="W879">mmult(N879:T879,'Parameters &amp; Main Results'!$B$6:$B$12)-'Parameters &amp; Main Results'!$B$16/12+mmult(U879:V879,'Parameters &amp; Main Results'!$B$14:$B$15)</f>
        <v>-0.006835678783</v>
      </c>
      <c r="X879" s="77">
        <f t="shared" si="5"/>
        <v>950.4427122</v>
      </c>
      <c r="Y879" s="77">
        <f>X879/offset(X879,'Parameters &amp; Main Results'!$B$32,0)</f>
        <v>35.99314602</v>
      </c>
      <c r="Z879" s="77">
        <f>sumproduct(X879:offset(X879,'Parameters &amp; Main Results'!$B$32-1,0) , 'Cash Flow Assist'!$P$11:offset('Cash Flow Assist'!$P$11,'Parameters &amp; Main Results'!$B$32-1,0)  )/offset(X879,'Parameters &amp; Main Results'!$B$32,0)</f>
        <v>6899.175958</v>
      </c>
      <c r="AA879" s="77">
        <f>sumproduct(X879:offset(X879,'Parameters &amp; Main Results'!$B$32-1,0),'Parameters &amp; Main Results'!$B$36:offset('Parameters &amp; Main Results'!$B$36,'Parameters &amp; Main Results'!$B$32-1,0)   )/offset(X879,'Parameters &amp; Main Results'!$B$32,0)</f>
        <v>1.145126462</v>
      </c>
      <c r="AB879" s="167">
        <f t="shared" si="6"/>
        <v>-0.2056444512</v>
      </c>
    </row>
    <row r="880">
      <c r="A880">
        <f t="shared" si="17"/>
        <v>11</v>
      </c>
      <c r="B880">
        <f t="shared" si="18"/>
        <v>1943</v>
      </c>
      <c r="C880" s="77">
        <f t="shared" si="3"/>
        <v>1943.833333</v>
      </c>
      <c r="D880" s="159">
        <f t="shared" si="356"/>
        <v>16040</v>
      </c>
      <c r="E880" s="162">
        <v>17.4</v>
      </c>
      <c r="F880" s="163">
        <v>9246.3247</v>
      </c>
      <c r="G880" s="163">
        <v>1555.0852</v>
      </c>
      <c r="H880" s="163">
        <v>2073.69384651</v>
      </c>
      <c r="I880" s="163">
        <v>9246.3247</v>
      </c>
      <c r="J880" s="163">
        <v>17.4</v>
      </c>
      <c r="K880" s="163">
        <v>17.4</v>
      </c>
      <c r="L880" s="163">
        <v>36.5</v>
      </c>
      <c r="M880" s="164">
        <v>10.34015808</v>
      </c>
      <c r="N880" s="19">
        <f t="shared" ref="N880:T880" si="881">F880/F879/$E880*$E879-1</f>
        <v>-0.07123526996</v>
      </c>
      <c r="O880" s="19">
        <f t="shared" si="881"/>
        <v>-0.0009468962663</v>
      </c>
      <c r="P880" s="19">
        <f t="shared" si="881"/>
        <v>0.0003166666674</v>
      </c>
      <c r="Q880" s="19">
        <f t="shared" si="881"/>
        <v>-0.07123526996</v>
      </c>
      <c r="R880" s="19">
        <f t="shared" si="881"/>
        <v>0</v>
      </c>
      <c r="S880" s="19">
        <f t="shared" si="881"/>
        <v>0</v>
      </c>
      <c r="T880" s="19">
        <f t="shared" si="881"/>
        <v>0</v>
      </c>
      <c r="U880" s="168">
        <v>-0.0163</v>
      </c>
      <c r="V880" s="168">
        <v>-0.0403</v>
      </c>
      <c r="W880" s="19">
        <f t="array" ref="W880">mmult(N880:T880,'Parameters &amp; Main Results'!$B$6:$B$12)-'Parameters &amp; Main Results'!$B$16/12+mmult(U880:V880,'Parameters &amp; Main Results'!$B$14:$B$15)</f>
        <v>-0.05370484321</v>
      </c>
      <c r="X880" s="77">
        <f t="shared" si="5"/>
        <v>956.9843498</v>
      </c>
      <c r="Y880" s="77">
        <f>X880/offset(X880,'Parameters &amp; Main Results'!$B$32,0)</f>
        <v>37.57990498</v>
      </c>
      <c r="Z880" s="77">
        <f>sumproduct(X880:offset(X880,'Parameters &amp; Main Results'!$B$32-1,0) , 'Cash Flow Assist'!$P$11:offset('Cash Flow Assist'!$P$11,'Parameters &amp; Main Results'!$B$32-1,0)  )/offset(X880,'Parameters &amp; Main Results'!$B$32,0)</f>
        <v>7117.800648</v>
      </c>
      <c r="AA880" s="77">
        <f>sumproduct(X880:offset(X880,'Parameters &amp; Main Results'!$B$32-1,0),'Parameters &amp; Main Results'!$B$36:offset('Parameters &amp; Main Results'!$B$36,'Parameters &amp; Main Results'!$B$32-1,0)   )/offset(X880,'Parameters &amp; Main Results'!$B$32,0)</f>
        <v>1.185048296</v>
      </c>
      <c r="AB880" s="167">
        <f t="shared" si="6"/>
        <v>-0.2622305831</v>
      </c>
    </row>
    <row r="881">
      <c r="A881">
        <f t="shared" si="17"/>
        <v>12</v>
      </c>
      <c r="B881">
        <f t="shared" si="18"/>
        <v>1943</v>
      </c>
      <c r="C881" s="77">
        <f t="shared" si="3"/>
        <v>1943.916667</v>
      </c>
      <c r="D881" s="159">
        <f t="shared" si="356"/>
        <v>16071</v>
      </c>
      <c r="E881" s="162">
        <v>17.4</v>
      </c>
      <c r="F881" s="163">
        <v>9834.3822</v>
      </c>
      <c r="G881" s="163">
        <v>1556.4293</v>
      </c>
      <c r="H881" s="163">
        <v>2074.35051623</v>
      </c>
      <c r="I881" s="163">
        <v>9834.3822</v>
      </c>
      <c r="J881" s="163">
        <v>17.4</v>
      </c>
      <c r="K881" s="163">
        <v>17.4</v>
      </c>
      <c r="L881" s="163">
        <v>36.5</v>
      </c>
      <c r="M881" s="164">
        <v>10.91506924</v>
      </c>
      <c r="N881" s="19">
        <f t="shared" ref="N881:T881" si="882">F881/F880/$E881*$E880-1</f>
        <v>0.06359905358</v>
      </c>
      <c r="O881" s="19">
        <f t="shared" si="882"/>
        <v>0.0008643256331</v>
      </c>
      <c r="P881" s="19">
        <f t="shared" si="882"/>
        <v>0.0003166666676</v>
      </c>
      <c r="Q881" s="19">
        <f t="shared" si="882"/>
        <v>0.06359905358</v>
      </c>
      <c r="R881" s="19">
        <f t="shared" si="882"/>
        <v>0</v>
      </c>
      <c r="S881" s="19">
        <f t="shared" si="882"/>
        <v>0</v>
      </c>
      <c r="T881" s="19">
        <f t="shared" si="882"/>
        <v>0</v>
      </c>
      <c r="U881" s="168">
        <v>0.0331</v>
      </c>
      <c r="V881" s="168">
        <v>0.0323</v>
      </c>
      <c r="W881" s="19">
        <f t="array" ref="W881">mmult(N881:T881,'Parameters &amp; Main Results'!$B$6:$B$12)-'Parameters &amp; Main Results'!$B$16/12+mmult(U881:V881,'Parameters &amp; Main Results'!$B$14:$B$15)</f>
        <v>0.04787370493</v>
      </c>
      <c r="X881" s="77">
        <f t="shared" si="5"/>
        <v>1011.295834</v>
      </c>
      <c r="Y881" s="77">
        <f>X881/offset(X881,'Parameters &amp; Main Results'!$B$32,0)</f>
        <v>40.3187925</v>
      </c>
      <c r="Z881" s="77">
        <f>sumproduct(X881:offset(X881,'Parameters &amp; Main Results'!$B$32-1,0) , 'Cash Flow Assist'!$P$11:offset('Cash Flow Assist'!$P$11,'Parameters &amp; Main Results'!$B$32-1,0)  )/offset(X881,'Parameters &amp; Main Results'!$B$32,0)</f>
        <v>7189.299718</v>
      </c>
      <c r="AA881" s="77">
        <f>sumproduct(X881:offset(X881,'Parameters &amp; Main Results'!$B$32-1,0),'Parameters &amp; Main Results'!$B$36:offset('Parameters &amp; Main Results'!$B$36,'Parameters &amp; Main Results'!$B$32-1,0)   )/offset(X881,'Parameters &amp; Main Results'!$B$32,0)</f>
        <v>1.200789034</v>
      </c>
      <c r="AB881" s="167">
        <f t="shared" si="6"/>
        <v>-0.2153091464</v>
      </c>
    </row>
    <row r="882">
      <c r="A882">
        <f t="shared" si="17"/>
        <v>1</v>
      </c>
      <c r="B882">
        <f t="shared" si="18"/>
        <v>1944</v>
      </c>
      <c r="C882" s="77">
        <f t="shared" si="3"/>
        <v>1944</v>
      </c>
      <c r="D882" s="159">
        <f t="shared" si="356"/>
        <v>16102</v>
      </c>
      <c r="E882" s="162">
        <v>17.4</v>
      </c>
      <c r="F882" s="163">
        <v>10029.5922</v>
      </c>
      <c r="G882" s="163">
        <v>1559.179</v>
      </c>
      <c r="H882" s="163">
        <v>2075.00739389</v>
      </c>
      <c r="I882" s="163">
        <v>10029.5922</v>
      </c>
      <c r="J882" s="163">
        <v>17.4</v>
      </c>
      <c r="K882" s="163">
        <v>17.4</v>
      </c>
      <c r="L882" s="163">
        <v>36.25</v>
      </c>
      <c r="M882" s="164">
        <v>11.05241276</v>
      </c>
      <c r="N882" s="19">
        <f t="shared" ref="N882:T882" si="883">F882/F881/$E882*$E881-1</f>
        <v>0.01984974715</v>
      </c>
      <c r="O882" s="19">
        <f t="shared" si="883"/>
        <v>0.001766671959</v>
      </c>
      <c r="P882" s="19">
        <f t="shared" si="883"/>
        <v>0.000316666665</v>
      </c>
      <c r="Q882" s="19">
        <f t="shared" si="883"/>
        <v>0.01984974715</v>
      </c>
      <c r="R882" s="19">
        <f t="shared" si="883"/>
        <v>0</v>
      </c>
      <c r="S882" s="19">
        <f t="shared" si="883"/>
        <v>0</v>
      </c>
      <c r="T882" s="19">
        <f t="shared" si="883"/>
        <v>-0.006849315068</v>
      </c>
      <c r="U882" s="168">
        <v>0.0254</v>
      </c>
      <c r="V882" s="168">
        <v>0.0217</v>
      </c>
      <c r="W882" s="19">
        <f t="array" ref="W882">mmult(N882:T882,'Parameters &amp; Main Results'!$B$6:$B$12)-'Parameters &amp; Main Results'!$B$16/12+mmult(U882:V882,'Parameters &amp; Main Results'!$B$14:$B$15)</f>
        <v>0.01528731168</v>
      </c>
      <c r="X882" s="77">
        <f t="shared" si="5"/>
        <v>965.0932448</v>
      </c>
      <c r="Y882" s="77">
        <f>X882/offset(X882,'Parameters &amp; Main Results'!$B$32,0)</f>
        <v>39.63129134</v>
      </c>
      <c r="Z882" s="77">
        <f>sumproduct(X882:offset(X882,'Parameters &amp; Main Results'!$B$32-1,0) , 'Cash Flow Assist'!$P$11:offset('Cash Flow Assist'!$P$11,'Parameters &amp; Main Results'!$B$32-1,0)  )/offset(X882,'Parameters &amp; Main Results'!$B$32,0)</f>
        <v>7364.521463</v>
      </c>
      <c r="AA882" s="77">
        <f>sumproduct(X882:offset(X882,'Parameters &amp; Main Results'!$B$32-1,0),'Parameters &amp; Main Results'!$B$36:offset('Parameters &amp; Main Results'!$B$36,'Parameters &amp; Main Results'!$B$32-1,0)   )/offset(X882,'Parameters &amp; Main Results'!$B$32,0)</f>
        <v>1.234705697</v>
      </c>
      <c r="AB882" s="167">
        <f t="shared" si="6"/>
        <v>-0.1997332314</v>
      </c>
    </row>
    <row r="883">
      <c r="A883">
        <f t="shared" si="17"/>
        <v>2</v>
      </c>
      <c r="B883">
        <f t="shared" si="18"/>
        <v>1944</v>
      </c>
      <c r="C883" s="77">
        <f t="shared" si="3"/>
        <v>1944.083333</v>
      </c>
      <c r="D883" s="159">
        <f t="shared" si="356"/>
        <v>16131</v>
      </c>
      <c r="E883" s="162">
        <v>17.4</v>
      </c>
      <c r="F883" s="163">
        <v>10047.9691</v>
      </c>
      <c r="G883" s="163">
        <v>1567.5228</v>
      </c>
      <c r="H883" s="163">
        <v>2075.66447957</v>
      </c>
      <c r="I883" s="163">
        <v>10047.9691</v>
      </c>
      <c r="J883" s="163">
        <v>17.4</v>
      </c>
      <c r="K883" s="163">
        <v>17.4</v>
      </c>
      <c r="L883" s="163">
        <v>36.25</v>
      </c>
      <c r="M883" s="164">
        <v>10.99442661</v>
      </c>
      <c r="N883" s="19">
        <f t="shared" ref="N883:T883" si="884">F883/F882/$E883*$E882-1</f>
        <v>0.001832267916</v>
      </c>
      <c r="O883" s="19">
        <f t="shared" si="884"/>
        <v>0.005351406093</v>
      </c>
      <c r="P883" s="19">
        <f t="shared" si="884"/>
        <v>0.0003166666692</v>
      </c>
      <c r="Q883" s="19">
        <f t="shared" si="884"/>
        <v>0.001832267916</v>
      </c>
      <c r="R883" s="19">
        <f t="shared" si="884"/>
        <v>0</v>
      </c>
      <c r="S883" s="19">
        <f t="shared" si="884"/>
        <v>0</v>
      </c>
      <c r="T883" s="19">
        <f t="shared" si="884"/>
        <v>0</v>
      </c>
      <c r="U883" s="168">
        <v>-0.0011</v>
      </c>
      <c r="V883" s="168">
        <v>0.0083</v>
      </c>
      <c r="W883" s="19">
        <f t="array" ref="W883">mmult(N883:T883,'Parameters &amp; Main Results'!$B$6:$B$12)-'Parameters &amp; Main Results'!$B$16/12+mmult(U883:V883,'Parameters &amp; Main Results'!$B$14:$B$15)</f>
        <v>0.002670385794</v>
      </c>
      <c r="X883" s="77">
        <f t="shared" si="5"/>
        <v>950.5617116</v>
      </c>
      <c r="Y883" s="77">
        <f>X883/offset(X883,'Parameters &amp; Main Results'!$B$32,0)</f>
        <v>39.6306958</v>
      </c>
      <c r="Z883" s="77">
        <f>sumproduct(X883:offset(X883,'Parameters &amp; Main Results'!$B$32-1,0) , 'Cash Flow Assist'!$P$11:offset('Cash Flow Assist'!$P$11,'Parameters &amp; Main Results'!$B$32-1,0)  )/offset(X883,'Parameters &amp; Main Results'!$B$32,0)</f>
        <v>7437.771569</v>
      </c>
      <c r="AA883" s="77">
        <f>sumproduct(X883:offset(X883,'Parameters &amp; Main Results'!$B$32-1,0),'Parameters &amp; Main Results'!$B$36:offset('Parameters &amp; Main Results'!$B$36,'Parameters &amp; Main Results'!$B$32-1,0)   )/offset(X883,'Parameters &amp; Main Results'!$B$32,0)</f>
        <v>1.25125098</v>
      </c>
      <c r="AB883" s="167">
        <f t="shared" si="6"/>
        <v>-0.1982669283</v>
      </c>
    </row>
    <row r="884">
      <c r="A884">
        <f t="shared" si="17"/>
        <v>3</v>
      </c>
      <c r="B884">
        <f t="shared" si="18"/>
        <v>1944</v>
      </c>
      <c r="C884" s="77">
        <f t="shared" si="3"/>
        <v>1944.166667</v>
      </c>
      <c r="D884" s="159">
        <f t="shared" si="356"/>
        <v>16162</v>
      </c>
      <c r="E884" s="162">
        <v>17.4</v>
      </c>
      <c r="F884" s="163">
        <v>10261.9228</v>
      </c>
      <c r="G884" s="163">
        <v>1570.2399</v>
      </c>
      <c r="H884" s="163">
        <v>2076.32177332</v>
      </c>
      <c r="I884" s="163">
        <v>10261.9228</v>
      </c>
      <c r="J884" s="163">
        <v>17.4</v>
      </c>
      <c r="K884" s="163">
        <v>17.4</v>
      </c>
      <c r="L884" s="163">
        <v>36.25</v>
      </c>
      <c r="M884" s="164">
        <v>11.15048035</v>
      </c>
      <c r="N884" s="19">
        <f t="shared" ref="N884:T884" si="885">F884/F883/$E884*$E883-1</f>
        <v>0.0212932283</v>
      </c>
      <c r="O884" s="19">
        <f t="shared" si="885"/>
        <v>0.001733371917</v>
      </c>
      <c r="P884" s="19">
        <f t="shared" si="885"/>
        <v>0.0003166666658</v>
      </c>
      <c r="Q884" s="19">
        <f t="shared" si="885"/>
        <v>0.0212932283</v>
      </c>
      <c r="R884" s="19">
        <f t="shared" si="885"/>
        <v>0</v>
      </c>
      <c r="S884" s="19">
        <f t="shared" si="885"/>
        <v>0</v>
      </c>
      <c r="T884" s="19">
        <f t="shared" si="885"/>
        <v>0</v>
      </c>
      <c r="U884" s="168">
        <v>0.0173</v>
      </c>
      <c r="V884" s="168">
        <v>0.0343</v>
      </c>
      <c r="W884" s="19">
        <f t="array" ref="W884">mmult(N884:T884,'Parameters &amp; Main Results'!$B$6:$B$12)-'Parameters &amp; Main Results'!$B$16/12+mmult(U884:V884,'Parameters &amp; Main Results'!$B$14:$B$15)</f>
        <v>0.01636159754</v>
      </c>
      <c r="X884" s="77">
        <f t="shared" si="5"/>
        <v>948.0301055</v>
      </c>
      <c r="Y884" s="77">
        <f>X884/offset(X884,'Parameters &amp; Main Results'!$B$32,0)</f>
        <v>40.20036126</v>
      </c>
      <c r="Z884" s="77">
        <f>sumproduct(X884:offset(X884,'Parameters &amp; Main Results'!$B$32-1,0) , 'Cash Flow Assist'!$P$11:offset('Cash Flow Assist'!$P$11,'Parameters &amp; Main Results'!$B$32-1,0)  )/offset(X884,'Parameters &amp; Main Results'!$B$32,0)</f>
        <v>7525.541284</v>
      </c>
      <c r="AA884" s="77">
        <f>sumproduct(X884:offset(X884,'Parameters &amp; Main Results'!$B$32-1,0),'Parameters &amp; Main Results'!$B$36:offset('Parameters &amp; Main Results'!$B$36,'Parameters &amp; Main Results'!$B$32-1,0)   )/offset(X884,'Parameters &amp; Main Results'!$B$32,0)</f>
        <v>1.27020005</v>
      </c>
      <c r="AB884" s="167">
        <f t="shared" si="6"/>
        <v>-0.181195443</v>
      </c>
    </row>
    <row r="885">
      <c r="A885">
        <f t="shared" si="17"/>
        <v>4</v>
      </c>
      <c r="B885">
        <f t="shared" si="18"/>
        <v>1944</v>
      </c>
      <c r="C885" s="77">
        <f t="shared" si="3"/>
        <v>1944.25</v>
      </c>
      <c r="D885" s="159">
        <f t="shared" si="356"/>
        <v>16192</v>
      </c>
      <c r="E885" s="162">
        <v>17.5</v>
      </c>
      <c r="F885" s="163">
        <v>10178.7046</v>
      </c>
      <c r="G885" s="163">
        <v>1571.5573</v>
      </c>
      <c r="H885" s="163">
        <v>2076.97927522</v>
      </c>
      <c r="I885" s="163">
        <v>10178.7046</v>
      </c>
      <c r="J885" s="163">
        <v>17.5</v>
      </c>
      <c r="K885" s="163">
        <v>17.5</v>
      </c>
      <c r="L885" s="163">
        <v>36.25</v>
      </c>
      <c r="M885" s="164">
        <v>11.0026721</v>
      </c>
      <c r="N885" s="19">
        <f t="shared" ref="N885:T885" si="886">F885/F884/$E885*$E884-1</f>
        <v>-0.0137773621</v>
      </c>
      <c r="O885" s="19">
        <f t="shared" si="886"/>
        <v>-0.004880099804</v>
      </c>
      <c r="P885" s="19">
        <f t="shared" si="886"/>
        <v>-0.005399428569</v>
      </c>
      <c r="Q885" s="19">
        <f t="shared" si="886"/>
        <v>-0.0137773621</v>
      </c>
      <c r="R885" s="19">
        <f t="shared" si="886"/>
        <v>0</v>
      </c>
      <c r="S885" s="19">
        <f t="shared" si="886"/>
        <v>0</v>
      </c>
      <c r="T885" s="19">
        <f t="shared" si="886"/>
        <v>-0.005714285714</v>
      </c>
      <c r="U885" s="168">
        <v>-0.0138</v>
      </c>
      <c r="V885" s="168">
        <v>-0.0113</v>
      </c>
      <c r="W885" s="19">
        <f t="array" ref="W885">mmult(N885:T885,'Parameters &amp; Main Results'!$B$6:$B$12)-'Parameters &amp; Main Results'!$B$16/12+mmult(U885:V885,'Parameters &amp; Main Results'!$B$14:$B$15)</f>
        <v>-0.01159471319</v>
      </c>
      <c r="X885" s="77">
        <f t="shared" si="5"/>
        <v>932.7685223</v>
      </c>
      <c r="Y885" s="77">
        <f>X885/offset(X885,'Parameters &amp; Main Results'!$B$32,0)</f>
        <v>38.87890967</v>
      </c>
      <c r="Z885" s="77">
        <f>sumproduct(X885:offset(X885,'Parameters &amp; Main Results'!$B$32-1,0) , 'Cash Flow Assist'!$P$11:offset('Cash Flow Assist'!$P$11,'Parameters &amp; Main Results'!$B$32-1,0)  )/offset(X885,'Parameters &amp; Main Results'!$B$32,0)</f>
        <v>7358.714759</v>
      </c>
      <c r="AA885" s="77">
        <f>sumproduct(X885:offset(X885,'Parameters &amp; Main Results'!$B$32-1,0),'Parameters &amp; Main Results'!$B$36:offset('Parameters &amp; Main Results'!$B$36,'Parameters &amp; Main Results'!$B$32-1,0)   )/offset(X885,'Parameters &amp; Main Results'!$B$32,0)</f>
        <v>1.246197049</v>
      </c>
      <c r="AB885" s="167">
        <f t="shared" si="6"/>
        <v>-0.1924764098</v>
      </c>
    </row>
    <row r="886">
      <c r="A886">
        <f t="shared" si="17"/>
        <v>5</v>
      </c>
      <c r="B886">
        <f t="shared" si="18"/>
        <v>1944</v>
      </c>
      <c r="C886" s="77">
        <f t="shared" si="3"/>
        <v>1944.333333</v>
      </c>
      <c r="D886" s="159">
        <f t="shared" si="356"/>
        <v>16223</v>
      </c>
      <c r="E886" s="162">
        <v>17.5</v>
      </c>
      <c r="F886" s="163">
        <v>10635.3206</v>
      </c>
      <c r="G886" s="163">
        <v>1574.2945</v>
      </c>
      <c r="H886" s="163">
        <v>2077.63698532</v>
      </c>
      <c r="I886" s="163">
        <v>10635.3206</v>
      </c>
      <c r="J886" s="163">
        <v>17.5</v>
      </c>
      <c r="K886" s="163">
        <v>17.5</v>
      </c>
      <c r="L886" s="163">
        <v>36.25</v>
      </c>
      <c r="M886" s="164">
        <v>11.33315299</v>
      </c>
      <c r="N886" s="19">
        <f t="shared" ref="N886:T886" si="887">F886/F885/$E886*$E885-1</f>
        <v>0.04485993237</v>
      </c>
      <c r="O886" s="19">
        <f t="shared" si="887"/>
        <v>0.001741711868</v>
      </c>
      <c r="P886" s="19">
        <f t="shared" si="887"/>
        <v>0.0003166666648</v>
      </c>
      <c r="Q886" s="19">
        <f t="shared" si="887"/>
        <v>0.04485993237</v>
      </c>
      <c r="R886" s="19">
        <f t="shared" si="887"/>
        <v>0</v>
      </c>
      <c r="S886" s="19">
        <f t="shared" si="887"/>
        <v>0</v>
      </c>
      <c r="T886" s="19">
        <f t="shared" si="887"/>
        <v>0</v>
      </c>
      <c r="U886" s="168">
        <v>0.0166</v>
      </c>
      <c r="V886" s="168">
        <v>0.0104</v>
      </c>
      <c r="W886" s="19">
        <f t="array" ref="W886">mmult(N886:T886,'Parameters &amp; Main Results'!$B$6:$B$12)-'Parameters &amp; Main Results'!$B$16/12+mmult(U886:V886,'Parameters &amp; Main Results'!$B$14:$B$15)</f>
        <v>0.03403871058</v>
      </c>
      <c r="X886" s="77">
        <f t="shared" si="5"/>
        <v>943.7105758</v>
      </c>
      <c r="Y886" s="77">
        <f>X886/offset(X886,'Parameters &amp; Main Results'!$B$32,0)</f>
        <v>38.32121931</v>
      </c>
      <c r="Z886" s="77">
        <f>sumproduct(X886:offset(X886,'Parameters &amp; Main Results'!$B$32-1,0) , 'Cash Flow Assist'!$P$11:offset('Cash Flow Assist'!$P$11,'Parameters &amp; Main Results'!$B$32-1,0)  )/offset(X886,'Parameters &amp; Main Results'!$B$32,0)</f>
        <v>7132.15825</v>
      </c>
      <c r="AA886" s="77">
        <f>sumproduct(X886:offset(X886,'Parameters &amp; Main Results'!$B$32-1,0),'Parameters &amp; Main Results'!$B$36:offset('Parameters &amp; Main Results'!$B$36,'Parameters &amp; Main Results'!$B$32-1,0)   )/offset(X886,'Parameters &amp; Main Results'!$B$32,0)</f>
        <v>1.211928996</v>
      </c>
      <c r="AB886" s="167">
        <f t="shared" si="6"/>
        <v>-0.1562509562</v>
      </c>
    </row>
    <row r="887">
      <c r="A887">
        <f t="shared" si="17"/>
        <v>6</v>
      </c>
      <c r="B887">
        <f t="shared" si="18"/>
        <v>1944</v>
      </c>
      <c r="C887" s="77">
        <f t="shared" si="3"/>
        <v>1944.416667</v>
      </c>
      <c r="D887" s="159">
        <f t="shared" si="356"/>
        <v>16253</v>
      </c>
      <c r="E887" s="162">
        <v>17.6</v>
      </c>
      <c r="F887" s="163">
        <v>11223.0282</v>
      </c>
      <c r="G887" s="163">
        <v>1575.6286</v>
      </c>
      <c r="H887" s="163">
        <v>2078.2949037</v>
      </c>
      <c r="I887" s="163">
        <v>11223.0282</v>
      </c>
      <c r="J887" s="163">
        <v>17.6</v>
      </c>
      <c r="K887" s="163">
        <v>17.6</v>
      </c>
      <c r="L887" s="163">
        <v>36.25</v>
      </c>
      <c r="M887" s="164">
        <v>11.81496076</v>
      </c>
      <c r="N887" s="19">
        <f t="shared" ref="N887:T887" si="888">F887/F886/$E887*$E886-1</f>
        <v>0.04926418432</v>
      </c>
      <c r="O887" s="19">
        <f t="shared" si="888"/>
        <v>-0.004839205897</v>
      </c>
      <c r="P887" s="19">
        <f t="shared" si="888"/>
        <v>-0.005366950757</v>
      </c>
      <c r="Q887" s="19">
        <f t="shared" si="888"/>
        <v>0.04926418432</v>
      </c>
      <c r="R887" s="19">
        <f t="shared" si="888"/>
        <v>0</v>
      </c>
      <c r="S887" s="19">
        <f t="shared" si="888"/>
        <v>0</v>
      </c>
      <c r="T887" s="19">
        <f t="shared" si="888"/>
        <v>-0.005681818182</v>
      </c>
      <c r="U887" s="168">
        <v>0.0399</v>
      </c>
      <c r="V887" s="168">
        <v>0.0175</v>
      </c>
      <c r="W887" s="19">
        <f t="array" ref="W887">mmult(N887:T887,'Parameters &amp; Main Results'!$B$6:$B$12)-'Parameters &amp; Main Results'!$B$16/12+mmult(U887:V887,'Parameters &amp; Main Results'!$B$14:$B$15)</f>
        <v>0.0356966701</v>
      </c>
      <c r="X887" s="77">
        <f t="shared" si="5"/>
        <v>912.6453064</v>
      </c>
      <c r="Y887" s="77">
        <f>X887/offset(X887,'Parameters &amp; Main Results'!$B$32,0)</f>
        <v>37.23236963</v>
      </c>
      <c r="Z887" s="77">
        <f>sumproduct(X887:offset(X887,'Parameters &amp; Main Results'!$B$32-1,0) , 'Cash Flow Assist'!$P$11:offset('Cash Flow Assist'!$P$11,'Parameters &amp; Main Results'!$B$32-1,0)  )/offset(X887,'Parameters &amp; Main Results'!$B$32,0)</f>
        <v>7127.883289</v>
      </c>
      <c r="AA887" s="77">
        <f>sumproduct(X887:offset(X887,'Parameters &amp; Main Results'!$B$32-1,0),'Parameters &amp; Main Results'!$B$36:offset('Parameters &amp; Main Results'!$B$36,'Parameters &amp; Main Results'!$B$32-1,0)   )/offset(X887,'Parameters &amp; Main Results'!$B$32,0)</f>
        <v>1.215437405</v>
      </c>
      <c r="AB887" s="167">
        <f t="shared" si="6"/>
        <v>-0.1146843478</v>
      </c>
    </row>
    <row r="888">
      <c r="A888">
        <f t="shared" si="17"/>
        <v>7</v>
      </c>
      <c r="B888">
        <f t="shared" si="18"/>
        <v>1944</v>
      </c>
      <c r="C888" s="77">
        <f t="shared" si="3"/>
        <v>1944.5</v>
      </c>
      <c r="D888" s="159">
        <f t="shared" si="356"/>
        <v>16284</v>
      </c>
      <c r="E888" s="162">
        <v>17.7</v>
      </c>
      <c r="F888" s="163">
        <v>11035.7321</v>
      </c>
      <c r="G888" s="163">
        <v>1578.3859</v>
      </c>
      <c r="H888" s="163">
        <v>2078.95303042</v>
      </c>
      <c r="I888" s="163">
        <v>11035.7321</v>
      </c>
      <c r="J888" s="163">
        <v>17.7</v>
      </c>
      <c r="K888" s="163">
        <v>17.7</v>
      </c>
      <c r="L888" s="163">
        <v>36.25</v>
      </c>
      <c r="M888" s="164">
        <v>11.47690977</v>
      </c>
      <c r="N888" s="19">
        <f t="shared" ref="N888:T888" si="889">F888/F887/$E888*$E887-1</f>
        <v>-0.02224398482</v>
      </c>
      <c r="O888" s="19">
        <f t="shared" si="889"/>
        <v>-0.003909636105</v>
      </c>
      <c r="P888" s="19">
        <f t="shared" si="889"/>
        <v>-0.005334839924</v>
      </c>
      <c r="Q888" s="19">
        <f t="shared" si="889"/>
        <v>-0.02224398482</v>
      </c>
      <c r="R888" s="19">
        <f t="shared" si="889"/>
        <v>0</v>
      </c>
      <c r="S888" s="19">
        <f t="shared" si="889"/>
        <v>0</v>
      </c>
      <c r="T888" s="19">
        <f t="shared" si="889"/>
        <v>-0.005649717514</v>
      </c>
      <c r="U888" s="168">
        <v>0.0057</v>
      </c>
      <c r="V888" s="168">
        <v>-0.0048</v>
      </c>
      <c r="W888" s="19">
        <f t="array" ref="W888">mmult(N888:T888,'Parameters &amp; Main Results'!$B$6:$B$12)-'Parameters &amp; Main Results'!$B$16/12+mmult(U888:V888,'Parameters &amp; Main Results'!$B$14:$B$15)</f>
        <v>-0.01770206431</v>
      </c>
      <c r="X888" s="77">
        <f t="shared" si="5"/>
        <v>881.189766</v>
      </c>
      <c r="Y888" s="77">
        <f>X888/offset(X888,'Parameters &amp; Main Results'!$B$32,0)</f>
        <v>36.38755923</v>
      </c>
      <c r="Z888" s="77">
        <f>sumproduct(X888:offset(X888,'Parameters &amp; Main Results'!$B$32-1,0) , 'Cash Flow Assist'!$P$11:offset('Cash Flow Assist'!$P$11,'Parameters &amp; Main Results'!$B$32-1,0)  )/offset(X888,'Parameters &amp; Main Results'!$B$32,0)</f>
        <v>7178.144182</v>
      </c>
      <c r="AA888" s="77">
        <f>sumproduct(X888:offset(X888,'Parameters &amp; Main Results'!$B$32-1,0),'Parameters &amp; Main Results'!$B$36:offset('Parameters &amp; Main Results'!$B$36,'Parameters &amp; Main Results'!$B$32-1,0)   )/offset(X888,'Parameters &amp; Main Results'!$B$32,0)</f>
        <v>1.22815965</v>
      </c>
      <c r="AB888" s="167">
        <f t="shared" si="6"/>
        <v>-0.1343772957</v>
      </c>
    </row>
    <row r="889">
      <c r="A889">
        <f t="shared" si="17"/>
        <v>8</v>
      </c>
      <c r="B889">
        <f t="shared" si="18"/>
        <v>1944</v>
      </c>
      <c r="C889" s="77">
        <f t="shared" si="3"/>
        <v>1944.583333</v>
      </c>
      <c r="D889" s="159">
        <f t="shared" si="356"/>
        <v>16315</v>
      </c>
      <c r="E889" s="162">
        <v>17.7</v>
      </c>
      <c r="F889" s="163">
        <v>11177.5294</v>
      </c>
      <c r="G889" s="163">
        <v>1585.3904</v>
      </c>
      <c r="H889" s="163">
        <v>2079.61136554</v>
      </c>
      <c r="I889" s="163">
        <v>11177.5294</v>
      </c>
      <c r="J889" s="163">
        <v>17.7</v>
      </c>
      <c r="K889" s="163">
        <v>17.7</v>
      </c>
      <c r="L889" s="163">
        <v>36.25</v>
      </c>
      <c r="M889" s="164">
        <v>11.5507216</v>
      </c>
      <c r="N889" s="19">
        <f t="shared" ref="N889:T889" si="890">F889/F888/$E889*$E888-1</f>
        <v>0.01284892554</v>
      </c>
      <c r="O889" s="19">
        <f t="shared" si="890"/>
        <v>0.004437761386</v>
      </c>
      <c r="P889" s="19">
        <f t="shared" si="890"/>
        <v>0.0003166666636</v>
      </c>
      <c r="Q889" s="19">
        <f t="shared" si="890"/>
        <v>0.01284892554</v>
      </c>
      <c r="R889" s="19">
        <f t="shared" si="890"/>
        <v>0</v>
      </c>
      <c r="S889" s="19">
        <f t="shared" si="890"/>
        <v>0</v>
      </c>
      <c r="T889" s="19">
        <f t="shared" si="890"/>
        <v>0</v>
      </c>
      <c r="U889" s="168">
        <v>0.0232</v>
      </c>
      <c r="V889" s="168">
        <v>-0.0144</v>
      </c>
      <c r="W889" s="19">
        <f t="array" ref="W889">mmult(N889:T889,'Parameters &amp; Main Results'!$B$6:$B$12)-'Parameters &amp; Main Results'!$B$16/12+mmult(U889:V889,'Parameters &amp; Main Results'!$B$14:$B$15)</f>
        <v>0.01070446783</v>
      </c>
      <c r="X889" s="77">
        <f t="shared" si="5"/>
        <v>897.0697524</v>
      </c>
      <c r="Y889" s="77">
        <f>X889/offset(X889,'Parameters &amp; Main Results'!$B$32,0)</f>
        <v>36.32885455</v>
      </c>
      <c r="Z889" s="77">
        <f>sumproduct(X889:offset(X889,'Parameters &amp; Main Results'!$B$32-1,0) , 'Cash Flow Assist'!$P$11:offset('Cash Flow Assist'!$P$11,'Parameters &amp; Main Results'!$B$32-1,0)  )/offset(X889,'Parameters &amp; Main Results'!$B$32,0)</f>
        <v>7004.995543</v>
      </c>
      <c r="AA889" s="77">
        <f>sumproduct(X889:offset(X889,'Parameters &amp; Main Results'!$B$32-1,0),'Parameters &amp; Main Results'!$B$36:offset('Parameters &amp; Main Results'!$B$36,'Parameters &amp; Main Results'!$B$32-1,0)   )/offset(X889,'Parameters &amp; Main Results'!$B$32,0)</f>
        <v>1.202218704</v>
      </c>
      <c r="AB889" s="167">
        <f t="shared" si="6"/>
        <v>-0.123254974</v>
      </c>
    </row>
    <row r="890">
      <c r="A890">
        <f t="shared" si="17"/>
        <v>9</v>
      </c>
      <c r="B890">
        <f t="shared" si="18"/>
        <v>1944</v>
      </c>
      <c r="C890" s="77">
        <f t="shared" si="3"/>
        <v>1944.666667</v>
      </c>
      <c r="D890" s="159">
        <f t="shared" si="356"/>
        <v>16345</v>
      </c>
      <c r="E890" s="162">
        <v>17.7</v>
      </c>
      <c r="F890" s="163">
        <v>11189.1747</v>
      </c>
      <c r="G890" s="163">
        <v>1586.7073</v>
      </c>
      <c r="H890" s="163">
        <v>2080.26990914</v>
      </c>
      <c r="I890" s="163">
        <v>11189.1747</v>
      </c>
      <c r="J890" s="163">
        <v>17.7</v>
      </c>
      <c r="K890" s="163">
        <v>17.7</v>
      </c>
      <c r="L890" s="163">
        <v>36.25</v>
      </c>
      <c r="M890" s="164">
        <v>11.49039716</v>
      </c>
      <c r="N890" s="19">
        <f t="shared" ref="N890:T890" si="891">F890/F889/$E890*$E889-1</f>
        <v>0.001041849194</v>
      </c>
      <c r="O890" s="19">
        <f t="shared" si="891"/>
        <v>0.000830647139</v>
      </c>
      <c r="P890" s="19">
        <f t="shared" si="891"/>
        <v>0.0003166666671</v>
      </c>
      <c r="Q890" s="19">
        <f t="shared" si="891"/>
        <v>0.001041849194</v>
      </c>
      <c r="R890" s="19">
        <f t="shared" si="891"/>
        <v>0</v>
      </c>
      <c r="S890" s="19">
        <f t="shared" si="891"/>
        <v>0</v>
      </c>
      <c r="T890" s="19">
        <f t="shared" si="891"/>
        <v>0</v>
      </c>
      <c r="U890" s="168">
        <v>0.0044</v>
      </c>
      <c r="V890" s="168">
        <v>-0.0097</v>
      </c>
      <c r="W890" s="19">
        <f t="array" ref="W890">mmult(N890:T890,'Parameters &amp; Main Results'!$B$6:$B$12)-'Parameters &amp; Main Results'!$B$16/12+mmult(U890:V890,'Parameters &amp; Main Results'!$B$14:$B$15)</f>
        <v>0.0009473820138</v>
      </c>
      <c r="X890" s="77">
        <f t="shared" si="5"/>
        <v>887.5688008</v>
      </c>
      <c r="Y890" s="77">
        <f>X890/offset(X890,'Parameters &amp; Main Results'!$B$32,0)</f>
        <v>36.21919284</v>
      </c>
      <c r="Z890" s="77">
        <f>sumproduct(X890:offset(X890,'Parameters &amp; Main Results'!$B$32-1,0) , 'Cash Flow Assist'!$P$11:offset('Cash Flow Assist'!$P$11,'Parameters &amp; Main Results'!$B$32-1,0)  )/offset(X890,'Parameters &amp; Main Results'!$B$32,0)</f>
        <v>7023.009528</v>
      </c>
      <c r="AA890" s="77">
        <f>sumproduct(X890:offset(X890,'Parameters &amp; Main Results'!$B$32-1,0),'Parameters &amp; Main Results'!$B$36:offset('Parameters &amp; Main Results'!$B$36,'Parameters &amp; Main Results'!$B$32-1,0)   )/offset(X890,'Parameters &amp; Main Results'!$B$32,0)</f>
        <v>1.209294405</v>
      </c>
      <c r="AB890" s="167">
        <f t="shared" si="6"/>
        <v>-0.1223415379</v>
      </c>
    </row>
    <row r="891">
      <c r="A891">
        <f t="shared" si="17"/>
        <v>10</v>
      </c>
      <c r="B891">
        <f t="shared" si="18"/>
        <v>1944</v>
      </c>
      <c r="C891" s="77">
        <f t="shared" si="3"/>
        <v>1944.75</v>
      </c>
      <c r="D891" s="159">
        <f t="shared" si="356"/>
        <v>16376</v>
      </c>
      <c r="E891" s="162">
        <v>17.7</v>
      </c>
      <c r="F891" s="163">
        <v>11235.8892</v>
      </c>
      <c r="G891" s="163">
        <v>1588.0386</v>
      </c>
      <c r="H891" s="163">
        <v>2080.92866128</v>
      </c>
      <c r="I891" s="163">
        <v>11235.8892</v>
      </c>
      <c r="J891" s="163">
        <v>17.7</v>
      </c>
      <c r="K891" s="163">
        <v>17.7</v>
      </c>
      <c r="L891" s="163">
        <v>36.25</v>
      </c>
      <c r="M891" s="164">
        <v>11.46646664</v>
      </c>
      <c r="N891" s="19">
        <f t="shared" ref="N891:T891" si="892">F891/F890/$E891*$E890-1</f>
        <v>0.004174972798</v>
      </c>
      <c r="O891" s="19">
        <f t="shared" si="892"/>
        <v>0.0008390331348</v>
      </c>
      <c r="P891" s="19">
        <f t="shared" si="892"/>
        <v>0.0003166666677</v>
      </c>
      <c r="Q891" s="19">
        <f t="shared" si="892"/>
        <v>0.004174972798</v>
      </c>
      <c r="R891" s="19">
        <f t="shared" si="892"/>
        <v>0</v>
      </c>
      <c r="S891" s="19">
        <f t="shared" si="892"/>
        <v>0</v>
      </c>
      <c r="T891" s="19">
        <f t="shared" si="892"/>
        <v>0</v>
      </c>
      <c r="U891" s="168">
        <v>-0.0011</v>
      </c>
      <c r="V891" s="168">
        <v>-0.0039</v>
      </c>
      <c r="W891" s="19">
        <f t="array" ref="W891">mmult(N891:T891,'Parameters &amp; Main Results'!$B$6:$B$12)-'Parameters &amp; Main Results'!$B$16/12+mmult(U891:V891,'Parameters &amp; Main Results'!$B$14:$B$15)</f>
        <v>0.003299321215</v>
      </c>
      <c r="X891" s="77">
        <f t="shared" si="5"/>
        <v>886.7287299</v>
      </c>
      <c r="Y891" s="77">
        <f>X891/offset(X891,'Parameters &amp; Main Results'!$B$32,0)</f>
        <v>36.38574505</v>
      </c>
      <c r="Z891" s="77">
        <f>sumproduct(X891:offset(X891,'Parameters &amp; Main Results'!$B$32-1,0) , 'Cash Flow Assist'!$P$11:offset('Cash Flow Assist'!$P$11,'Parameters &amp; Main Results'!$B$32-1,0)  )/offset(X891,'Parameters &amp; Main Results'!$B$32,0)</f>
        <v>7026.573902</v>
      </c>
      <c r="AA891" s="77">
        <f>sumproduct(X891:offset(X891,'Parameters &amp; Main Results'!$B$32-1,0),'Parameters &amp; Main Results'!$B$36:offset('Parameters &amp; Main Results'!$B$36,'Parameters &amp; Main Results'!$B$32-1,0)   )/offset(X891,'Parameters &amp; Main Results'!$B$32,0)</f>
        <v>1.214120323</v>
      </c>
      <c r="AB891" s="167">
        <f t="shared" si="6"/>
        <v>-0.1186773377</v>
      </c>
    </row>
    <row r="892">
      <c r="A892">
        <f t="shared" si="17"/>
        <v>11</v>
      </c>
      <c r="B892">
        <f t="shared" si="18"/>
        <v>1944</v>
      </c>
      <c r="C892" s="77">
        <f t="shared" si="3"/>
        <v>1944.833333</v>
      </c>
      <c r="D892" s="159">
        <f t="shared" si="356"/>
        <v>16406</v>
      </c>
      <c r="E892" s="162">
        <v>17.7</v>
      </c>
      <c r="F892" s="163">
        <v>11326.7533</v>
      </c>
      <c r="G892" s="163">
        <v>1590.8044</v>
      </c>
      <c r="H892" s="163">
        <v>2081.58762202</v>
      </c>
      <c r="I892" s="163">
        <v>11326.7533</v>
      </c>
      <c r="J892" s="163">
        <v>17.7</v>
      </c>
      <c r="K892" s="163">
        <v>17.7</v>
      </c>
      <c r="L892" s="163">
        <v>36.25</v>
      </c>
      <c r="M892" s="164">
        <v>11.48741275</v>
      </c>
      <c r="N892" s="19">
        <f t="shared" ref="N892:T892" si="893">F892/F891/$E892*$E891-1</f>
        <v>0.008086952299</v>
      </c>
      <c r="O892" s="19">
        <f t="shared" si="893"/>
        <v>0.001741645323</v>
      </c>
      <c r="P892" s="19">
        <f t="shared" si="893"/>
        <v>0.0003166666654</v>
      </c>
      <c r="Q892" s="19">
        <f t="shared" si="893"/>
        <v>0.008086952299</v>
      </c>
      <c r="R892" s="19">
        <f t="shared" si="893"/>
        <v>0</v>
      </c>
      <c r="S892" s="19">
        <f t="shared" si="893"/>
        <v>0</v>
      </c>
      <c r="T892" s="19">
        <f t="shared" si="893"/>
        <v>0</v>
      </c>
      <c r="U892" s="168">
        <v>0.0023</v>
      </c>
      <c r="V892" s="168">
        <v>0.0252</v>
      </c>
      <c r="W892" s="19">
        <f t="array" ref="W892">mmult(N892:T892,'Parameters &amp; Main Results'!$B$6:$B$12)-'Parameters &amp; Main Results'!$B$16/12+mmult(U892:V892,'Parameters &amp; Main Results'!$B$14:$B$15)</f>
        <v>0.006458958888</v>
      </c>
      <c r="X892" s="77">
        <f t="shared" si="5"/>
        <v>883.8127478</v>
      </c>
      <c r="Y892" s="77">
        <f>X892/offset(X892,'Parameters &amp; Main Results'!$B$32,0)</f>
        <v>36.59253077</v>
      </c>
      <c r="Z892" s="77">
        <f>sumproduct(X892:offset(X892,'Parameters &amp; Main Results'!$B$32-1,0) , 'Cash Flow Assist'!$P$11:offset('Cash Flow Assist'!$P$11,'Parameters &amp; Main Results'!$B$32-1,0)  )/offset(X892,'Parameters &amp; Main Results'!$B$32,0)</f>
        <v>7054.117406</v>
      </c>
      <c r="AA892" s="77">
        <f>sumproduct(X892:offset(X892,'Parameters &amp; Main Results'!$B$32-1,0),'Parameters &amp; Main Results'!$B$36:offset('Parameters &amp; Main Results'!$B$36,'Parameters &amp; Main Results'!$B$32-1,0)   )/offset(X892,'Parameters &amp; Main Results'!$B$32,0)</f>
        <v>1.223362399</v>
      </c>
      <c r="AB892" s="167">
        <f t="shared" si="6"/>
        <v>-0.1115501234</v>
      </c>
    </row>
    <row r="893">
      <c r="A893">
        <f t="shared" si="17"/>
        <v>12</v>
      </c>
      <c r="B893">
        <f t="shared" si="18"/>
        <v>1944</v>
      </c>
      <c r="C893" s="77">
        <f t="shared" si="3"/>
        <v>1944.916667</v>
      </c>
      <c r="D893" s="159">
        <f t="shared" si="356"/>
        <v>16437</v>
      </c>
      <c r="E893" s="162">
        <v>17.8</v>
      </c>
      <c r="F893" s="163">
        <v>11771.1203</v>
      </c>
      <c r="G893" s="163">
        <v>1592.1525</v>
      </c>
      <c r="H893" s="163">
        <v>2082.24679144</v>
      </c>
      <c r="I893" s="163">
        <v>11771.1203</v>
      </c>
      <c r="J893" s="163">
        <v>17.8</v>
      </c>
      <c r="K893" s="163">
        <v>17.8</v>
      </c>
      <c r="L893" s="163">
        <v>36.25</v>
      </c>
      <c r="M893" s="164">
        <v>11.84302689</v>
      </c>
      <c r="N893" s="19">
        <f t="shared" ref="N893:T893" si="894">F893/F892/$E893*$E892-1</f>
        <v>0.03339325053</v>
      </c>
      <c r="O893" s="19">
        <f t="shared" si="894"/>
        <v>-0.004775305478</v>
      </c>
      <c r="P893" s="19">
        <f t="shared" si="894"/>
        <v>-0.005303089885</v>
      </c>
      <c r="Q893" s="19">
        <f t="shared" si="894"/>
        <v>0.03339325053</v>
      </c>
      <c r="R893" s="19">
        <f t="shared" si="894"/>
        <v>0</v>
      </c>
      <c r="S893" s="19">
        <f t="shared" si="894"/>
        <v>0</v>
      </c>
      <c r="T893" s="19">
        <f t="shared" si="894"/>
        <v>-0.005617977528</v>
      </c>
      <c r="U893" s="168">
        <v>0.0221</v>
      </c>
      <c r="V893" s="168">
        <v>0.0604</v>
      </c>
      <c r="W893" s="19">
        <f t="array" ref="W893">mmult(N893:T893,'Parameters &amp; Main Results'!$B$6:$B$12)-'Parameters &amp; Main Results'!$B$16/12+mmult(U893:V893,'Parameters &amp; Main Results'!$B$14:$B$15)</f>
        <v>0.02380944486</v>
      </c>
      <c r="X893" s="77">
        <f t="shared" si="5"/>
        <v>878.140872</v>
      </c>
      <c r="Y893" s="77">
        <f>X893/offset(X893,'Parameters &amp; Main Results'!$B$32,0)</f>
        <v>37.08225107</v>
      </c>
      <c r="Z893" s="77">
        <f>sumproduct(X893:offset(X893,'Parameters &amp; Main Results'!$B$32-1,0) , 'Cash Flow Assist'!$P$11:offset('Cash Flow Assist'!$P$11,'Parameters &amp; Main Results'!$B$32-1,0)  )/offset(X893,'Parameters &amp; Main Results'!$B$32,0)</f>
        <v>7158.393315</v>
      </c>
      <c r="AA893" s="77">
        <f>sumproduct(X893:offset(X893,'Parameters &amp; Main Results'!$B$32-1,0),'Parameters &amp; Main Results'!$B$36:offset('Parameters &amp; Main Results'!$B$36,'Parameters &amp; Main Results'!$B$32-1,0)   )/offset(X893,'Parameters &amp; Main Results'!$B$32,0)</f>
        <v>1.24576942</v>
      </c>
      <c r="AB893" s="167">
        <f t="shared" si="6"/>
        <v>-0.08188189409</v>
      </c>
    </row>
    <row r="894">
      <c r="A894">
        <f t="shared" si="17"/>
        <v>1</v>
      </c>
      <c r="B894">
        <f t="shared" si="18"/>
        <v>1945</v>
      </c>
      <c r="C894" s="77">
        <f t="shared" si="3"/>
        <v>1945</v>
      </c>
      <c r="D894" s="159">
        <f t="shared" si="356"/>
        <v>16468</v>
      </c>
      <c r="E894" s="162">
        <v>17.8</v>
      </c>
      <c r="F894" s="163">
        <v>11987.5887</v>
      </c>
      <c r="G894" s="163">
        <v>1615.0191</v>
      </c>
      <c r="H894" s="163">
        <v>2082.90616959</v>
      </c>
      <c r="I894" s="163">
        <v>11987.5887</v>
      </c>
      <c r="J894" s="163">
        <v>17.8</v>
      </c>
      <c r="K894" s="163">
        <v>17.8</v>
      </c>
      <c r="L894" s="163">
        <v>37.25</v>
      </c>
      <c r="M894" s="164">
        <v>11.9427311</v>
      </c>
      <c r="N894" s="19">
        <f t="shared" ref="N894:T894" si="895">F894/F893/$E894*$E893-1</f>
        <v>0.01838978742</v>
      </c>
      <c r="O894" s="19">
        <f t="shared" si="895"/>
        <v>0.01436206645</v>
      </c>
      <c r="P894" s="19">
        <f t="shared" si="895"/>
        <v>0.0003166666664</v>
      </c>
      <c r="Q894" s="19">
        <f t="shared" si="895"/>
        <v>0.01838978742</v>
      </c>
      <c r="R894" s="19">
        <f t="shared" si="895"/>
        <v>0</v>
      </c>
      <c r="S894" s="19">
        <f t="shared" si="895"/>
        <v>0</v>
      </c>
      <c r="T894" s="19">
        <f t="shared" si="895"/>
        <v>0.0275862069</v>
      </c>
      <c r="U894" s="168">
        <v>0.0244</v>
      </c>
      <c r="V894" s="168">
        <v>0.0063</v>
      </c>
      <c r="W894" s="19">
        <f t="array" ref="W894">mmult(N894:T894,'Parameters &amp; Main Results'!$B$6:$B$12)-'Parameters &amp; Main Results'!$B$16/12+mmult(U894:V894,'Parameters &amp; Main Results'!$B$14:$B$15)</f>
        <v>0.01734119051</v>
      </c>
      <c r="X894" s="77">
        <f t="shared" si="5"/>
        <v>857.7190574</v>
      </c>
      <c r="Y894" s="77">
        <f>X894/offset(X894,'Parameters &amp; Main Results'!$B$32,0)</f>
        <v>37.26393693</v>
      </c>
      <c r="Z894" s="77">
        <f>sumproduct(X894:offset(X894,'Parameters &amp; Main Results'!$B$32-1,0) , 'Cash Flow Assist'!$P$11:offset('Cash Flow Assist'!$P$11,'Parameters &amp; Main Results'!$B$32-1,0)  )/offset(X894,'Parameters &amp; Main Results'!$B$32,0)</f>
        <v>7327.616219</v>
      </c>
      <c r="AA894" s="77">
        <f>sumproduct(X894:offset(X894,'Parameters &amp; Main Results'!$B$32-1,0),'Parameters &amp; Main Results'!$B$36:offset('Parameters &amp; Main Results'!$B$36,'Parameters &amp; Main Results'!$B$32-1,0)   )/offset(X894,'Parameters &amp; Main Results'!$B$32,0)</f>
        <v>1.279790278</v>
      </c>
      <c r="AB894" s="167">
        <f t="shared" si="6"/>
        <v>-0.0649978973</v>
      </c>
    </row>
    <row r="895">
      <c r="A895">
        <f t="shared" si="17"/>
        <v>2</v>
      </c>
      <c r="B895">
        <f t="shared" si="18"/>
        <v>1945</v>
      </c>
      <c r="C895" s="77">
        <f t="shared" si="3"/>
        <v>1945.083333</v>
      </c>
      <c r="D895" s="159">
        <f t="shared" si="356"/>
        <v>16496</v>
      </c>
      <c r="E895" s="162">
        <v>17.8</v>
      </c>
      <c r="F895" s="163">
        <v>12774.4985</v>
      </c>
      <c r="G895" s="163">
        <v>1626.3635</v>
      </c>
      <c r="H895" s="163">
        <v>2083.56575654</v>
      </c>
      <c r="I895" s="163">
        <v>12774.4985</v>
      </c>
      <c r="J895" s="163">
        <v>17.8</v>
      </c>
      <c r="K895" s="163">
        <v>17.8</v>
      </c>
      <c r="L895" s="163">
        <v>37.25</v>
      </c>
      <c r="M895" s="164">
        <v>12.66047889</v>
      </c>
      <c r="N895" s="19">
        <f t="shared" ref="N895:T895" si="896">F895/F894/$E895*$E894-1</f>
        <v>0.06564371032</v>
      </c>
      <c r="O895" s="19">
        <f t="shared" si="896"/>
        <v>0.007024313211</v>
      </c>
      <c r="P895" s="19">
        <f t="shared" si="896"/>
        <v>0.0003166666649</v>
      </c>
      <c r="Q895" s="19">
        <f t="shared" si="896"/>
        <v>0.06564371032</v>
      </c>
      <c r="R895" s="19">
        <f t="shared" si="896"/>
        <v>0</v>
      </c>
      <c r="S895" s="19">
        <f t="shared" si="896"/>
        <v>0</v>
      </c>
      <c r="T895" s="19">
        <f t="shared" si="896"/>
        <v>0</v>
      </c>
      <c r="U895" s="168">
        <v>0.0152</v>
      </c>
      <c r="V895" s="168">
        <v>0.0433</v>
      </c>
      <c r="W895" s="19">
        <f t="array" ref="W895">mmult(N895:T895,'Parameters &amp; Main Results'!$B$6:$B$12)-'Parameters &amp; Main Results'!$B$16/12+mmult(U895:V895,'Parameters &amp; Main Results'!$B$14:$B$15)</f>
        <v>0.05094719437</v>
      </c>
      <c r="X895" s="77">
        <f t="shared" si="5"/>
        <v>843.0987218</v>
      </c>
      <c r="Y895" s="77">
        <f>X895/offset(X895,'Parameters &amp; Main Results'!$B$32,0)</f>
        <v>36.08324111</v>
      </c>
      <c r="Z895" s="77">
        <f>sumproduct(X895:offset(X895,'Parameters &amp; Main Results'!$B$32-1,0) , 'Cash Flow Assist'!$P$11:offset('Cash Flow Assist'!$P$11,'Parameters &amp; Main Results'!$B$32-1,0)  )/offset(X895,'Parameters &amp; Main Results'!$B$32,0)</f>
        <v>7182.762632</v>
      </c>
      <c r="AA895" s="77">
        <f>sumproduct(X895:offset(X895,'Parameters &amp; Main Results'!$B$32-1,0),'Parameters &amp; Main Results'!$B$36:offset('Parameters &amp; Main Results'!$B$36,'Parameters &amp; Main Results'!$B$32-1,0)   )/offset(X895,'Parameters &amp; Main Results'!$B$32,0)</f>
        <v>1.25881814</v>
      </c>
      <c r="AB895" s="167">
        <f t="shared" si="6"/>
        <v>-0.003620890122</v>
      </c>
    </row>
    <row r="896">
      <c r="A896">
        <f t="shared" si="17"/>
        <v>3</v>
      </c>
      <c r="B896">
        <f t="shared" si="18"/>
        <v>1945</v>
      </c>
      <c r="C896" s="77">
        <f t="shared" si="3"/>
        <v>1945.166667</v>
      </c>
      <c r="D896" s="159">
        <f t="shared" si="356"/>
        <v>16527</v>
      </c>
      <c r="E896" s="162">
        <v>17.8</v>
      </c>
      <c r="F896" s="163">
        <v>12233.3413</v>
      </c>
      <c r="G896" s="163">
        <v>1636.2455</v>
      </c>
      <c r="H896" s="163">
        <v>2084.22555236</v>
      </c>
      <c r="I896" s="163">
        <v>12233.3413</v>
      </c>
      <c r="J896" s="163">
        <v>17.8</v>
      </c>
      <c r="K896" s="163">
        <v>17.8</v>
      </c>
      <c r="L896" s="163">
        <v>37.25</v>
      </c>
      <c r="M896" s="164">
        <v>12.06675898</v>
      </c>
      <c r="N896" s="19">
        <f t="shared" ref="N896:T896" si="897">F896/F895/$E896*$E895-1</f>
        <v>-0.04236230487</v>
      </c>
      <c r="O896" s="19">
        <f t="shared" si="897"/>
        <v>0.006076132427</v>
      </c>
      <c r="P896" s="19">
        <f t="shared" si="897"/>
        <v>0.0003166666653</v>
      </c>
      <c r="Q896" s="19">
        <f t="shared" si="897"/>
        <v>-0.04236230487</v>
      </c>
      <c r="R896" s="19">
        <f t="shared" si="897"/>
        <v>0</v>
      </c>
      <c r="S896" s="19">
        <f t="shared" si="897"/>
        <v>0</v>
      </c>
      <c r="T896" s="19">
        <f t="shared" si="897"/>
        <v>0</v>
      </c>
      <c r="U896" s="168">
        <v>-0.0161</v>
      </c>
      <c r="V896" s="168">
        <v>-0.0166</v>
      </c>
      <c r="W896" s="19">
        <f t="array" ref="W896">mmult(N896:T896,'Parameters &amp; Main Results'!$B$6:$B$12)-'Parameters &amp; Main Results'!$B$16/12+mmult(U896:V896,'Parameters &amp; Main Results'!$B$14:$B$15)</f>
        <v>-0.03029436221</v>
      </c>
      <c r="X896" s="77">
        <f t="shared" si="5"/>
        <v>802.2274823</v>
      </c>
      <c r="Y896" s="77">
        <f>X896/offset(X896,'Parameters &amp; Main Results'!$B$32,0)</f>
        <v>34.60816566</v>
      </c>
      <c r="Z896" s="77">
        <f>sumproduct(X896:offset(X896,'Parameters &amp; Main Results'!$B$32-1,0) , 'Cash Flow Assist'!$P$11:offset('Cash Flow Assist'!$P$11,'Parameters &amp; Main Results'!$B$32-1,0)  )/offset(X896,'Parameters &amp; Main Results'!$B$32,0)</f>
        <v>7204.751393</v>
      </c>
      <c r="AA896" s="77">
        <f>sumproduct(X896:offset(X896,'Parameters &amp; Main Results'!$B$32-1,0),'Parameters &amp; Main Results'!$B$36:offset('Parameters &amp; Main Results'!$B$36,'Parameters &amp; Main Results'!$B$32-1,0)   )/offset(X896,'Parameters &amp; Main Results'!$B$32,0)</f>
        <v>1.266327912</v>
      </c>
      <c r="AB896" s="167">
        <f t="shared" si="6"/>
        <v>-0.04582980574</v>
      </c>
    </row>
    <row r="897">
      <c r="A897">
        <f t="shared" si="17"/>
        <v>4</v>
      </c>
      <c r="B897">
        <f t="shared" si="18"/>
        <v>1945</v>
      </c>
      <c r="C897" s="77">
        <f t="shared" si="3"/>
        <v>1945.25</v>
      </c>
      <c r="D897" s="159">
        <f t="shared" si="356"/>
        <v>16557</v>
      </c>
      <c r="E897" s="162">
        <v>17.8</v>
      </c>
      <c r="F897" s="163">
        <v>13358.1684</v>
      </c>
      <c r="G897" s="163">
        <v>1656.4818</v>
      </c>
      <c r="H897" s="163">
        <v>2084.88555712</v>
      </c>
      <c r="I897" s="163">
        <v>13358.1684</v>
      </c>
      <c r="J897" s="163">
        <v>17.8</v>
      </c>
      <c r="K897" s="163">
        <v>17.8</v>
      </c>
      <c r="L897" s="163">
        <v>37.25</v>
      </c>
      <c r="M897" s="164">
        <v>13.12723458</v>
      </c>
      <c r="N897" s="19">
        <f t="shared" ref="N897:T897" si="898">F897/F896/$E897*$E896-1</f>
        <v>0.09194765947</v>
      </c>
      <c r="O897" s="19">
        <f t="shared" si="898"/>
        <v>0.01236752064</v>
      </c>
      <c r="P897" s="19">
        <f t="shared" si="898"/>
        <v>0.0003166666675</v>
      </c>
      <c r="Q897" s="19">
        <f t="shared" si="898"/>
        <v>0.09194765947</v>
      </c>
      <c r="R897" s="19">
        <f t="shared" si="898"/>
        <v>0</v>
      </c>
      <c r="S897" s="19">
        <f t="shared" si="898"/>
        <v>0</v>
      </c>
      <c r="T897" s="19">
        <f t="shared" si="898"/>
        <v>0</v>
      </c>
      <c r="U897" s="168">
        <v>0.0031</v>
      </c>
      <c r="V897" s="168">
        <v>0.0324</v>
      </c>
      <c r="W897" s="19">
        <f t="array" ref="W897">mmult(N897:T897,'Parameters &amp; Main Results'!$B$6:$B$12)-'Parameters &amp; Main Results'!$B$16/12+mmult(U897:V897,'Parameters &amp; Main Results'!$B$14:$B$15)</f>
        <v>0.07201095809</v>
      </c>
      <c r="X897" s="77">
        <f t="shared" si="5"/>
        <v>827.289696</v>
      </c>
      <c r="Y897" s="77">
        <f>X897/offset(X897,'Parameters &amp; Main Results'!$B$32,0)</f>
        <v>35.01864087</v>
      </c>
      <c r="Z897" s="77">
        <f>sumproduct(X897:offset(X897,'Parameters &amp; Main Results'!$B$32-1,0) , 'Cash Flow Assist'!$P$11:offset('Cash Flow Assist'!$P$11,'Parameters &amp; Main Results'!$B$32-1,0)  )/offset(X897,'Parameters &amp; Main Results'!$B$32,0)</f>
        <v>7036.375743</v>
      </c>
      <c r="AA897" s="77">
        <f>sumproduct(X897:offset(X897,'Parameters &amp; Main Results'!$B$32-1,0),'Parameters &amp; Main Results'!$B$36:offset('Parameters &amp; Main Results'!$B$36,'Parameters &amp; Main Results'!$B$32-1,0)   )/offset(X897,'Parameters &amp; Main Results'!$B$32,0)</f>
        <v>1.240216251</v>
      </c>
      <c r="AB897" s="167">
        <f t="shared" si="6"/>
        <v>0</v>
      </c>
    </row>
    <row r="898">
      <c r="A898">
        <f t="shared" si="17"/>
        <v>5</v>
      </c>
      <c r="B898">
        <f t="shared" si="18"/>
        <v>1945</v>
      </c>
      <c r="C898" s="77">
        <f t="shared" si="3"/>
        <v>1945.333333</v>
      </c>
      <c r="D898" s="159">
        <f t="shared" si="356"/>
        <v>16588</v>
      </c>
      <c r="E898" s="162">
        <v>17.9</v>
      </c>
      <c r="F898" s="163">
        <v>13559.9459</v>
      </c>
      <c r="G898" s="163">
        <v>1658.8699</v>
      </c>
      <c r="H898" s="163">
        <v>2085.54577088</v>
      </c>
      <c r="I898" s="163">
        <v>13559.9459</v>
      </c>
      <c r="J898" s="163">
        <v>17.9</v>
      </c>
      <c r="K898" s="163">
        <v>17.9</v>
      </c>
      <c r="L898" s="163">
        <v>37.25</v>
      </c>
      <c r="M898" s="164">
        <v>13.20369602</v>
      </c>
      <c r="N898" s="19">
        <f t="shared" ref="N898:T898" si="899">F898/F897/$E898*$E897-1</f>
        <v>0.009434198501</v>
      </c>
      <c r="O898" s="19">
        <f t="shared" si="899"/>
        <v>-0.004152976271</v>
      </c>
      <c r="P898" s="19">
        <f t="shared" si="899"/>
        <v>-0.0052716946</v>
      </c>
      <c r="Q898" s="19">
        <f t="shared" si="899"/>
        <v>0.009434198501</v>
      </c>
      <c r="R898" s="19">
        <f t="shared" si="899"/>
        <v>0</v>
      </c>
      <c r="S898" s="19">
        <f t="shared" si="899"/>
        <v>0</v>
      </c>
      <c r="T898" s="19">
        <f t="shared" si="899"/>
        <v>-0.005586592179</v>
      </c>
      <c r="U898" s="168">
        <v>0.0148</v>
      </c>
      <c r="V898" s="168">
        <v>0.0036</v>
      </c>
      <c r="W898" s="19">
        <f t="array" ref="W898">mmult(N898:T898,'Parameters &amp; Main Results'!$B$6:$B$12)-'Parameters &amp; Main Results'!$B$16/12+mmult(U898:V898,'Parameters &amp; Main Results'!$B$14:$B$15)</f>
        <v>0.005995738141</v>
      </c>
      <c r="X898" s="77">
        <f t="shared" si="5"/>
        <v>771.7175742</v>
      </c>
      <c r="Y898" s="77">
        <f>X898/offset(X898,'Parameters &amp; Main Results'!$B$32,0)</f>
        <v>32.43417924</v>
      </c>
      <c r="Z898" s="77">
        <f>sumproduct(X898:offset(X898,'Parameters &amp; Main Results'!$B$32-1,0) , 'Cash Flow Assist'!$P$11:offset('Cash Flow Assist'!$P$11,'Parameters &amp; Main Results'!$B$32-1,0)  )/offset(X898,'Parameters &amp; Main Results'!$B$32,0)</f>
        <v>6952.597783</v>
      </c>
      <c r="AA898" s="77">
        <f>sumproduct(X898:offset(X898,'Parameters &amp; Main Results'!$B$32-1,0),'Parameters &amp; Main Results'!$B$36:offset('Parameters &amp; Main Results'!$B$36,'Parameters &amp; Main Results'!$B$32-1,0)   )/offset(X898,'Parameters &amp; Main Results'!$B$32,0)</f>
        <v>1.22918613</v>
      </c>
      <c r="AB898" s="167">
        <f t="shared" si="6"/>
        <v>0</v>
      </c>
    </row>
    <row r="899">
      <c r="A899">
        <f t="shared" si="17"/>
        <v>6</v>
      </c>
      <c r="B899">
        <f t="shared" si="18"/>
        <v>1945</v>
      </c>
      <c r="C899" s="77">
        <f t="shared" si="3"/>
        <v>1945.416667</v>
      </c>
      <c r="D899" s="159">
        <f t="shared" si="356"/>
        <v>16618</v>
      </c>
      <c r="E899" s="162">
        <v>18.1</v>
      </c>
      <c r="F899" s="163">
        <v>13563.6549</v>
      </c>
      <c r="G899" s="163">
        <v>1668.7267</v>
      </c>
      <c r="H899" s="163">
        <v>2086.20619371</v>
      </c>
      <c r="I899" s="163">
        <v>13563.6549</v>
      </c>
      <c r="J899" s="163">
        <v>18.1</v>
      </c>
      <c r="K899" s="163">
        <v>18.1</v>
      </c>
      <c r="L899" s="163">
        <v>37.25</v>
      </c>
      <c r="M899" s="164">
        <v>13.01710679</v>
      </c>
      <c r="N899" s="19">
        <f t="shared" ref="N899:T899" si="900">F899/F898/$E899*$E898-1</f>
        <v>-0.01077921998</v>
      </c>
      <c r="O899" s="19">
        <f t="shared" si="900"/>
        <v>-0.005173503396</v>
      </c>
      <c r="P899" s="19">
        <f t="shared" si="900"/>
        <v>-0.01073655617</v>
      </c>
      <c r="Q899" s="19">
        <f t="shared" si="900"/>
        <v>-0.01077921998</v>
      </c>
      <c r="R899" s="19">
        <f t="shared" si="900"/>
        <v>0</v>
      </c>
      <c r="S899" s="19">
        <f t="shared" si="900"/>
        <v>0</v>
      </c>
      <c r="T899" s="19">
        <f t="shared" si="900"/>
        <v>-0.01104972376</v>
      </c>
      <c r="U899" s="168">
        <v>0.0306</v>
      </c>
      <c r="V899" s="168">
        <v>0.0423</v>
      </c>
      <c r="W899" s="19">
        <f t="array" ref="W899">mmult(N899:T899,'Parameters &amp; Main Results'!$B$6:$B$12)-'Parameters &amp; Main Results'!$B$16/12+mmult(U899:V899,'Parameters &amp; Main Results'!$B$14:$B$15)</f>
        <v>-0.009419457501</v>
      </c>
      <c r="X899" s="77">
        <f t="shared" si="5"/>
        <v>767.1181347</v>
      </c>
      <c r="Y899" s="77">
        <f>X899/offset(X899,'Parameters &amp; Main Results'!$B$32,0)</f>
        <v>33.07858081</v>
      </c>
      <c r="Z899" s="77">
        <f>sumproduct(X899:offset(X899,'Parameters &amp; Main Results'!$B$32-1,0) , 'Cash Flow Assist'!$P$11:offset('Cash Flow Assist'!$P$11,'Parameters &amp; Main Results'!$B$32-1,0)  )/offset(X899,'Parameters &amp; Main Results'!$B$32,0)</f>
        <v>7100.995089</v>
      </c>
      <c r="AA899" s="77">
        <f>sumproduct(X899:offset(X899,'Parameters &amp; Main Results'!$B$32-1,0),'Parameters &amp; Main Results'!$B$36:offset('Parameters &amp; Main Results'!$B$36,'Parameters &amp; Main Results'!$B$32-1,0)   )/offset(X899,'Parameters &amp; Main Results'!$B$32,0)</f>
        <v>1.258351534</v>
      </c>
      <c r="AB899" s="167">
        <f t="shared" si="6"/>
        <v>-0.01077921998</v>
      </c>
    </row>
    <row r="900">
      <c r="A900">
        <f t="shared" si="17"/>
        <v>7</v>
      </c>
      <c r="B900">
        <f t="shared" si="18"/>
        <v>1945</v>
      </c>
      <c r="C900" s="77">
        <f t="shared" si="3"/>
        <v>1945.5</v>
      </c>
      <c r="D900" s="159">
        <f t="shared" si="356"/>
        <v>16649</v>
      </c>
      <c r="E900" s="162">
        <v>18.1</v>
      </c>
      <c r="F900" s="163">
        <v>13341.5001</v>
      </c>
      <c r="G900" s="163">
        <v>1666.573</v>
      </c>
      <c r="H900" s="163">
        <v>2086.86682567</v>
      </c>
      <c r="I900" s="163">
        <v>13341.5001</v>
      </c>
      <c r="J900" s="163">
        <v>18.1</v>
      </c>
      <c r="K900" s="163">
        <v>18.1</v>
      </c>
      <c r="L900" s="163">
        <v>37.25</v>
      </c>
      <c r="M900" s="164">
        <v>12.76256001</v>
      </c>
      <c r="N900" s="19">
        <f t="shared" ref="N900:T900" si="901">F900/F899/$E900*$E899-1</f>
        <v>-0.01637868271</v>
      </c>
      <c r="O900" s="19">
        <f t="shared" si="901"/>
        <v>-0.001290624762</v>
      </c>
      <c r="P900" s="19">
        <f t="shared" si="901"/>
        <v>0.000316666666</v>
      </c>
      <c r="Q900" s="19">
        <f t="shared" si="901"/>
        <v>-0.01637868271</v>
      </c>
      <c r="R900" s="19">
        <f t="shared" si="901"/>
        <v>0</v>
      </c>
      <c r="S900" s="19">
        <f t="shared" si="901"/>
        <v>0</v>
      </c>
      <c r="T900" s="19">
        <f t="shared" si="901"/>
        <v>0</v>
      </c>
      <c r="U900" s="168">
        <v>-0.0152</v>
      </c>
      <c r="V900" s="168">
        <v>-0.0262</v>
      </c>
      <c r="W900" s="19">
        <f t="array" ref="W900">mmult(N900:T900,'Parameters &amp; Main Results'!$B$6:$B$12)-'Parameters &amp; Main Results'!$B$16/12+mmult(U900:V900,'Parameters &amp; Main Results'!$B$14:$B$15)</f>
        <v>-0.01264833489</v>
      </c>
      <c r="X900" s="77">
        <f t="shared" si="5"/>
        <v>774.412682</v>
      </c>
      <c r="Y900" s="77">
        <f>X900/offset(X900,'Parameters &amp; Main Results'!$B$32,0)</f>
        <v>33.47860531</v>
      </c>
      <c r="Z900" s="77">
        <f>sumproduct(X900:offset(X900,'Parameters &amp; Main Results'!$B$32-1,0) , 'Cash Flow Assist'!$P$11:offset('Cash Flow Assist'!$P$11,'Parameters &amp; Main Results'!$B$32-1,0)  )/offset(X900,'Parameters &amp; Main Results'!$B$32,0)</f>
        <v>7087.011445</v>
      </c>
      <c r="AA900" s="77">
        <f>sumproduct(X900:offset(X900,'Parameters &amp; Main Results'!$B$32-1,0),'Parameters &amp; Main Results'!$B$36:offset('Parameters &amp; Main Results'!$B$36,'Parameters &amp; Main Results'!$B$32-1,0)   )/offset(X900,'Parameters &amp; Main Results'!$B$32,0)</f>
        <v>1.258195711</v>
      </c>
      <c r="AB900" s="167">
        <f t="shared" si="6"/>
        <v>-0.02698135327</v>
      </c>
    </row>
    <row r="901">
      <c r="A901">
        <f t="shared" si="17"/>
        <v>8</v>
      </c>
      <c r="B901">
        <f t="shared" si="18"/>
        <v>1945</v>
      </c>
      <c r="C901" s="77">
        <f t="shared" si="3"/>
        <v>1945.583333</v>
      </c>
      <c r="D901" s="159">
        <f t="shared" si="356"/>
        <v>16680</v>
      </c>
      <c r="E901" s="162">
        <v>18.1</v>
      </c>
      <c r="F901" s="163">
        <v>14165.1608</v>
      </c>
      <c r="G901" s="163">
        <v>1671.9439</v>
      </c>
      <c r="H901" s="163">
        <v>2087.52766683</v>
      </c>
      <c r="I901" s="163">
        <v>14165.1608</v>
      </c>
      <c r="J901" s="163">
        <v>18.1</v>
      </c>
      <c r="K901" s="163">
        <v>18.1</v>
      </c>
      <c r="L901" s="163">
        <v>37.25</v>
      </c>
      <c r="M901" s="164">
        <v>13.50758742</v>
      </c>
      <c r="N901" s="19">
        <f t="shared" ref="N901:T901" si="902">F901/F900/$E901*$E900-1</f>
        <v>0.06173673828</v>
      </c>
      <c r="O901" s="19">
        <f t="shared" si="902"/>
        <v>0.003222721117</v>
      </c>
      <c r="P901" s="19">
        <f t="shared" si="902"/>
        <v>0.000316666666</v>
      </c>
      <c r="Q901" s="19">
        <f t="shared" si="902"/>
        <v>0.06173673828</v>
      </c>
      <c r="R901" s="19">
        <f t="shared" si="902"/>
        <v>0</v>
      </c>
      <c r="S901" s="19">
        <f t="shared" si="902"/>
        <v>0</v>
      </c>
      <c r="T901" s="19">
        <f t="shared" si="902"/>
        <v>0</v>
      </c>
      <c r="U901" s="168">
        <v>0.015</v>
      </c>
      <c r="V901" s="168">
        <v>-0.0427</v>
      </c>
      <c r="W901" s="19">
        <f t="array" ref="W901">mmult(N901:T901,'Parameters &amp; Main Results'!$B$6:$B$12)-'Parameters &amp; Main Results'!$B$16/12+mmult(U901:V901,'Parameters &amp; Main Results'!$B$14:$B$15)</f>
        <v>0.04706656733</v>
      </c>
      <c r="X901" s="77">
        <f t="shared" si="5"/>
        <v>784.3331909</v>
      </c>
      <c r="Y901" s="77">
        <f>X901/offset(X901,'Parameters &amp; Main Results'!$B$32,0)</f>
        <v>34.460757</v>
      </c>
      <c r="Z901" s="77">
        <f>sumproduct(X901:offset(X901,'Parameters &amp; Main Results'!$B$32-1,0) , 'Cash Flow Assist'!$P$11:offset('Cash Flow Assist'!$P$11,'Parameters &amp; Main Results'!$B$32-1,0)  )/offset(X901,'Parameters &amp; Main Results'!$B$32,0)</f>
        <v>7169.643779</v>
      </c>
      <c r="AA901" s="77">
        <f>sumproduct(X901:offset(X901,'Parameters &amp; Main Results'!$B$32-1,0),'Parameters &amp; Main Results'!$B$36:offset('Parameters &amp; Main Results'!$B$36,'Parameters &amp; Main Results'!$B$32-1,0)   )/offset(X901,'Parameters &amp; Main Results'!$B$32,0)</f>
        <v>1.275014618</v>
      </c>
      <c r="AB901" s="167">
        <f t="shared" si="6"/>
        <v>0</v>
      </c>
    </row>
    <row r="902">
      <c r="A902">
        <f t="shared" si="17"/>
        <v>9</v>
      </c>
      <c r="B902">
        <f t="shared" si="18"/>
        <v>1945</v>
      </c>
      <c r="C902" s="77">
        <f t="shared" si="3"/>
        <v>1945.666667</v>
      </c>
      <c r="D902" s="159">
        <f t="shared" si="356"/>
        <v>16710</v>
      </c>
      <c r="E902" s="162">
        <v>18.1</v>
      </c>
      <c r="F902" s="163">
        <v>14808.9805</v>
      </c>
      <c r="G902" s="163">
        <v>1678.8103</v>
      </c>
      <c r="H902" s="163">
        <v>2088.18871726</v>
      </c>
      <c r="I902" s="163">
        <v>14808.9805</v>
      </c>
      <c r="J902" s="163">
        <v>18.1</v>
      </c>
      <c r="K902" s="163">
        <v>18.1</v>
      </c>
      <c r="L902" s="163">
        <v>37.25</v>
      </c>
      <c r="M902" s="164">
        <v>14.22510522</v>
      </c>
      <c r="N902" s="19">
        <f t="shared" ref="N902:T902" si="903">F902/F901/$E902*$E901-1</f>
        <v>0.04545092774</v>
      </c>
      <c r="O902" s="19">
        <f t="shared" si="903"/>
        <v>0.00410683636</v>
      </c>
      <c r="P902" s="19">
        <f t="shared" si="903"/>
        <v>0.0003166666677</v>
      </c>
      <c r="Q902" s="19">
        <f t="shared" si="903"/>
        <v>0.04545092774</v>
      </c>
      <c r="R902" s="19">
        <f t="shared" si="903"/>
        <v>0</v>
      </c>
      <c r="S902" s="19">
        <f t="shared" si="903"/>
        <v>0</v>
      </c>
      <c r="T902" s="19">
        <f t="shared" si="903"/>
        <v>0</v>
      </c>
      <c r="U902" s="168">
        <v>0.017</v>
      </c>
      <c r="V902" s="168">
        <v>0.0042</v>
      </c>
      <c r="W902" s="19">
        <f t="array" ref="W902">mmult(N902:T902,'Parameters &amp; Main Results'!$B$6:$B$12)-'Parameters &amp; Main Results'!$B$16/12+mmult(U902:V902,'Parameters &amp; Main Results'!$B$14:$B$15)</f>
        <v>0.03507323823</v>
      </c>
      <c r="X902" s="77">
        <f t="shared" si="5"/>
        <v>749.076721</v>
      </c>
      <c r="Y902" s="77">
        <f>X902/offset(X902,'Parameters &amp; Main Results'!$B$32,0)</f>
        <v>32.66530033</v>
      </c>
      <c r="Z902" s="77">
        <f>sumproduct(X902:offset(X902,'Parameters &amp; Main Results'!$B$32-1,0) , 'Cash Flow Assist'!$P$11:offset('Cash Flow Assist'!$P$11,'Parameters &amp; Main Results'!$B$32-1,0)  )/offset(X902,'Parameters &amp; Main Results'!$B$32,0)</f>
        <v>7082.753296</v>
      </c>
      <c r="AA902" s="77">
        <f>sumproduct(X902:offset(X902,'Parameters &amp; Main Results'!$B$32-1,0),'Parameters &amp; Main Results'!$B$36:offset('Parameters &amp; Main Results'!$B$36,'Parameters &amp; Main Results'!$B$32-1,0)   )/offset(X902,'Parameters &amp; Main Results'!$B$32,0)</f>
        <v>1.262265299</v>
      </c>
      <c r="AB902" s="167">
        <f t="shared" si="6"/>
        <v>0</v>
      </c>
    </row>
    <row r="903">
      <c r="A903">
        <f t="shared" si="17"/>
        <v>10</v>
      </c>
      <c r="B903">
        <f t="shared" si="18"/>
        <v>1945</v>
      </c>
      <c r="C903" s="77">
        <f t="shared" si="3"/>
        <v>1945.75</v>
      </c>
      <c r="D903" s="159">
        <f t="shared" si="356"/>
        <v>16741</v>
      </c>
      <c r="E903" s="162">
        <v>18.1</v>
      </c>
      <c r="F903" s="163">
        <v>15308.3669</v>
      </c>
      <c r="G903" s="163">
        <v>1690.2093</v>
      </c>
      <c r="H903" s="163">
        <v>2088.84997702</v>
      </c>
      <c r="I903" s="163">
        <v>15308.3669</v>
      </c>
      <c r="J903" s="163">
        <v>18.1</v>
      </c>
      <c r="K903" s="163">
        <v>18.1</v>
      </c>
      <c r="L903" s="163">
        <v>37.25</v>
      </c>
      <c r="M903" s="164">
        <v>14.50534143</v>
      </c>
      <c r="N903" s="19">
        <f t="shared" ref="N903:T903" si="904">F903/F902/$E903*$E902-1</f>
        <v>0.03372186222</v>
      </c>
      <c r="O903" s="19">
        <f t="shared" si="904"/>
        <v>0.006789927367</v>
      </c>
      <c r="P903" s="19">
        <f t="shared" si="904"/>
        <v>0.0003166666664</v>
      </c>
      <c r="Q903" s="19">
        <f t="shared" si="904"/>
        <v>0.03372186222</v>
      </c>
      <c r="R903" s="19">
        <f t="shared" si="904"/>
        <v>0</v>
      </c>
      <c r="S903" s="19">
        <f t="shared" si="904"/>
        <v>0</v>
      </c>
      <c r="T903" s="19">
        <f t="shared" si="904"/>
        <v>0</v>
      </c>
      <c r="U903" s="168">
        <v>0.0238</v>
      </c>
      <c r="V903" s="168">
        <v>0.0213</v>
      </c>
      <c r="W903" s="19">
        <f t="array" ref="W903">mmult(N903:T903,'Parameters &amp; Main Results'!$B$6:$B$12)-'Parameters &amp; Main Results'!$B$16/12+mmult(U903:V903,'Parameters &amp; Main Results'!$B$14:$B$15)</f>
        <v>0.02694721184</v>
      </c>
      <c r="X903" s="77">
        <f t="shared" si="5"/>
        <v>723.6944144</v>
      </c>
      <c r="Y903" s="77">
        <f>X903/offset(X903,'Parameters &amp; Main Results'!$B$32,0)</f>
        <v>31.14459811</v>
      </c>
      <c r="Z903" s="77">
        <f>sumproduct(X903:offset(X903,'Parameters &amp; Main Results'!$B$32-1,0) , 'Cash Flow Assist'!$P$11:offset('Cash Flow Assist'!$P$11,'Parameters &amp; Main Results'!$B$32-1,0)  )/offset(X903,'Parameters &amp; Main Results'!$B$32,0)</f>
        <v>6958.622712</v>
      </c>
      <c r="AA903" s="77">
        <f>sumproduct(X903:offset(X903,'Parameters &amp; Main Results'!$B$32-1,0),'Parameters &amp; Main Results'!$B$36:offset('Parameters &amp; Main Results'!$B$36,'Parameters &amp; Main Results'!$B$32-1,0)   )/offset(X903,'Parameters &amp; Main Results'!$B$32,0)</f>
        <v>1.242804829</v>
      </c>
      <c r="AB903" s="167">
        <f t="shared" si="6"/>
        <v>0</v>
      </c>
    </row>
    <row r="904">
      <c r="A904">
        <f t="shared" si="17"/>
        <v>11</v>
      </c>
      <c r="B904">
        <f t="shared" si="18"/>
        <v>1945</v>
      </c>
      <c r="C904" s="77">
        <f t="shared" si="3"/>
        <v>1945.833333</v>
      </c>
      <c r="D904" s="159">
        <f t="shared" si="356"/>
        <v>16771</v>
      </c>
      <c r="E904" s="162">
        <v>18.1</v>
      </c>
      <c r="F904" s="163">
        <v>15855.4298</v>
      </c>
      <c r="G904" s="163">
        <v>1700.0787</v>
      </c>
      <c r="H904" s="163">
        <v>2089.51144618</v>
      </c>
      <c r="I904" s="163">
        <v>15855.4298</v>
      </c>
      <c r="J904" s="163">
        <v>18.1</v>
      </c>
      <c r="K904" s="163">
        <v>18.1</v>
      </c>
      <c r="L904" s="163">
        <v>37.25</v>
      </c>
      <c r="M904" s="164">
        <v>14.97840427</v>
      </c>
      <c r="N904" s="19">
        <f t="shared" ref="N904:T904" si="905">F904/F903/$E904*$E903-1</f>
        <v>0.03573620253</v>
      </c>
      <c r="O904" s="19">
        <f t="shared" si="905"/>
        <v>0.005839158499</v>
      </c>
      <c r="P904" s="19">
        <f t="shared" si="905"/>
        <v>0.000316666667</v>
      </c>
      <c r="Q904" s="19">
        <f t="shared" si="905"/>
        <v>0.03573620253</v>
      </c>
      <c r="R904" s="19">
        <f t="shared" si="905"/>
        <v>0</v>
      </c>
      <c r="S904" s="19">
        <f t="shared" si="905"/>
        <v>0</v>
      </c>
      <c r="T904" s="19">
        <f t="shared" si="905"/>
        <v>0</v>
      </c>
      <c r="U904" s="168">
        <v>0.0431</v>
      </c>
      <c r="V904" s="168">
        <v>0.0396</v>
      </c>
      <c r="W904" s="19">
        <f t="array" ref="W904">mmult(N904:T904,'Parameters &amp; Main Results'!$B$6:$B$12)-'Parameters &amp; Main Results'!$B$16/12+mmult(U904:V904,'Parameters &amp; Main Results'!$B$14:$B$15)</f>
        <v>0.02822027486</v>
      </c>
      <c r="X904" s="77">
        <f t="shared" si="5"/>
        <v>704.7045905</v>
      </c>
      <c r="Y904" s="77">
        <f>X904/offset(X904,'Parameters &amp; Main Results'!$B$32,0)</f>
        <v>29.78999659</v>
      </c>
      <c r="Z904" s="77">
        <f>sumproduct(X904:offset(X904,'Parameters &amp; Main Results'!$B$32-1,0) , 'Cash Flow Assist'!$P$11:offset('Cash Flow Assist'!$P$11,'Parameters &amp; Main Results'!$B$32-1,0)  )/offset(X904,'Parameters &amp; Main Results'!$B$32,0)</f>
        <v>6805.71396</v>
      </c>
      <c r="AA904" s="77">
        <f>sumproduct(X904:offset(X904,'Parameters &amp; Main Results'!$B$32-1,0),'Parameters &amp; Main Results'!$B$36:offset('Parameters &amp; Main Results'!$B$36,'Parameters &amp; Main Results'!$B$32-1,0)   )/offset(X904,'Parameters &amp; Main Results'!$B$32,0)</f>
        <v>1.21816945</v>
      </c>
      <c r="AB904" s="167">
        <f t="shared" si="6"/>
        <v>0</v>
      </c>
    </row>
    <row r="905">
      <c r="A905">
        <f t="shared" si="17"/>
        <v>12</v>
      </c>
      <c r="B905">
        <f t="shared" si="18"/>
        <v>1945</v>
      </c>
      <c r="C905" s="77">
        <f t="shared" si="3"/>
        <v>1945.916667</v>
      </c>
      <c r="D905" s="159">
        <f t="shared" si="356"/>
        <v>16802</v>
      </c>
      <c r="E905" s="162">
        <v>18.2</v>
      </c>
      <c r="F905" s="163">
        <v>16062.9369</v>
      </c>
      <c r="G905" s="163">
        <v>1684.037</v>
      </c>
      <c r="H905" s="163">
        <v>2090.17312481</v>
      </c>
      <c r="I905" s="163">
        <v>16062.9369</v>
      </c>
      <c r="J905" s="163">
        <v>18.2</v>
      </c>
      <c r="K905" s="163">
        <v>18.2</v>
      </c>
      <c r="L905" s="163">
        <v>37.25</v>
      </c>
      <c r="M905" s="164">
        <v>15.04634923</v>
      </c>
      <c r="N905" s="19">
        <f t="shared" ref="N905:T905" si="906">F905/F904/$E905*$E904-1</f>
        <v>0.007521032634</v>
      </c>
      <c r="O905" s="19">
        <f t="shared" si="906"/>
        <v>-0.01487851742</v>
      </c>
      <c r="P905" s="19">
        <f t="shared" si="906"/>
        <v>-0.005179578752</v>
      </c>
      <c r="Q905" s="19">
        <f t="shared" si="906"/>
        <v>0.007521032634</v>
      </c>
      <c r="R905" s="19">
        <f t="shared" si="906"/>
        <v>0</v>
      </c>
      <c r="S905" s="19">
        <f t="shared" si="906"/>
        <v>0</v>
      </c>
      <c r="T905" s="19">
        <f t="shared" si="906"/>
        <v>-0.005494505495</v>
      </c>
      <c r="U905" s="168">
        <v>0.021</v>
      </c>
      <c r="V905" s="168">
        <v>-0.0228</v>
      </c>
      <c r="W905" s="19">
        <f t="array" ref="W905">mmult(N905:T905,'Parameters &amp; Main Results'!$B$6:$B$12)-'Parameters &amp; Main Results'!$B$16/12+mmult(U905:V905,'Parameters &amp; Main Results'!$B$14:$B$15)</f>
        <v>0.001879478454</v>
      </c>
      <c r="X905" s="77">
        <f t="shared" si="5"/>
        <v>685.3634457</v>
      </c>
      <c r="Y905" s="77">
        <f>X905/offset(X905,'Parameters &amp; Main Results'!$B$32,0)</f>
        <v>30.01824088</v>
      </c>
      <c r="Z905" s="77">
        <f>sumproduct(X905:offset(X905,'Parameters &amp; Main Results'!$B$32-1,0) , 'Cash Flow Assist'!$P$11:offset('Cash Flow Assist'!$P$11,'Parameters &amp; Main Results'!$B$32-1,0)  )/offset(X905,'Parameters &amp; Main Results'!$B$32,0)</f>
        <v>7021.559184</v>
      </c>
      <c r="AA905" s="77">
        <f>sumproduct(X905:offset(X905,'Parameters &amp; Main Results'!$B$32-1,0),'Parameters &amp; Main Results'!$B$36:offset('Parameters &amp; Main Results'!$B$36,'Parameters &amp; Main Results'!$B$32-1,0)   )/offset(X905,'Parameters &amp; Main Results'!$B$32,0)</f>
        <v>1.259113896</v>
      </c>
      <c r="AB905" s="167">
        <f t="shared" si="6"/>
        <v>0</v>
      </c>
    </row>
    <row r="906">
      <c r="A906">
        <f t="shared" si="17"/>
        <v>1</v>
      </c>
      <c r="B906">
        <f t="shared" si="18"/>
        <v>1946</v>
      </c>
      <c r="C906" s="77">
        <f t="shared" si="3"/>
        <v>1946</v>
      </c>
      <c r="D906" s="159">
        <f t="shared" si="356"/>
        <v>16833</v>
      </c>
      <c r="E906" s="162">
        <v>18.2</v>
      </c>
      <c r="F906" s="163">
        <v>17234.9379</v>
      </c>
      <c r="G906" s="163">
        <v>1695.4847</v>
      </c>
      <c r="H906" s="163">
        <v>2090.83501296</v>
      </c>
      <c r="I906" s="163">
        <v>17234.9379</v>
      </c>
      <c r="J906" s="163">
        <v>18.2</v>
      </c>
      <c r="K906" s="163">
        <v>18.2</v>
      </c>
      <c r="L906" s="163">
        <v>38.25</v>
      </c>
      <c r="M906" s="164">
        <v>16.10000778</v>
      </c>
      <c r="N906" s="19">
        <f t="shared" ref="N906:T906" si="907">F906/F905/$E906*$E905-1</f>
        <v>0.07296305821</v>
      </c>
      <c r="O906" s="19">
        <f t="shared" si="907"/>
        <v>0.006797772258</v>
      </c>
      <c r="P906" s="19">
        <f t="shared" si="907"/>
        <v>0.0003166666637</v>
      </c>
      <c r="Q906" s="19">
        <f t="shared" si="907"/>
        <v>0.07296305821</v>
      </c>
      <c r="R906" s="19">
        <f t="shared" si="907"/>
        <v>0</v>
      </c>
      <c r="S906" s="19">
        <f t="shared" si="907"/>
        <v>0</v>
      </c>
      <c r="T906" s="19">
        <f t="shared" si="907"/>
        <v>0.02684563758</v>
      </c>
      <c r="U906" s="168">
        <v>0.0391</v>
      </c>
      <c r="V906" s="168">
        <v>0.0248</v>
      </c>
      <c r="W906" s="19">
        <f t="array" ref="W906">mmult(N906:T906,'Parameters &amp; Main Results'!$B$6:$B$12)-'Parameters &amp; Main Results'!$B$16/12+mmult(U906:V906,'Parameters &amp; Main Results'!$B$14:$B$15)</f>
        <v>0.05638007005</v>
      </c>
      <c r="X906" s="77">
        <f t="shared" si="5"/>
        <v>684.0777363</v>
      </c>
      <c r="Y906" s="77">
        <f>X906/offset(X906,'Parameters &amp; Main Results'!$B$32,0)</f>
        <v>30.42643456</v>
      </c>
      <c r="Z906" s="77">
        <f>sumproduct(X906:offset(X906,'Parameters &amp; Main Results'!$B$32-1,0) , 'Cash Flow Assist'!$P$11:offset('Cash Flow Assist'!$P$11,'Parameters &amp; Main Results'!$B$32-1,0)  )/offset(X906,'Parameters &amp; Main Results'!$B$32,0)</f>
        <v>7100.947872</v>
      </c>
      <c r="AA906" s="77">
        <f>sumproduct(X906:offset(X906,'Parameters &amp; Main Results'!$B$32-1,0),'Parameters &amp; Main Results'!$B$36:offset('Parameters &amp; Main Results'!$B$36,'Parameters &amp; Main Results'!$B$32-1,0)   )/offset(X906,'Parameters &amp; Main Results'!$B$32,0)</f>
        <v>1.27566113</v>
      </c>
      <c r="AB906" s="167">
        <f t="shared" si="6"/>
        <v>0</v>
      </c>
    </row>
    <row r="907">
      <c r="A907">
        <f t="shared" si="17"/>
        <v>2</v>
      </c>
      <c r="B907">
        <f t="shared" si="18"/>
        <v>1946</v>
      </c>
      <c r="C907" s="77">
        <f t="shared" si="3"/>
        <v>1946.083333</v>
      </c>
      <c r="D907" s="159">
        <f t="shared" si="356"/>
        <v>16861</v>
      </c>
      <c r="E907" s="162">
        <v>18.1</v>
      </c>
      <c r="F907" s="163">
        <v>16090.3378</v>
      </c>
      <c r="G907" s="163">
        <v>1700.8104</v>
      </c>
      <c r="H907" s="163">
        <v>2091.49711072</v>
      </c>
      <c r="I907" s="163">
        <v>16090.3378</v>
      </c>
      <c r="J907" s="163">
        <v>18.1</v>
      </c>
      <c r="K907" s="163">
        <v>18.1</v>
      </c>
      <c r="L907" s="163">
        <v>38.25</v>
      </c>
      <c r="M907" s="164">
        <v>15.07258426</v>
      </c>
      <c r="N907" s="19">
        <f t="shared" ref="N907:T907" si="908">F907/F906/$E907*$E906-1</f>
        <v>-0.06125367043</v>
      </c>
      <c r="O907" s="19">
        <f t="shared" si="908"/>
        <v>0.008683323737</v>
      </c>
      <c r="P907" s="19">
        <f t="shared" si="908"/>
        <v>0.005843278088</v>
      </c>
      <c r="Q907" s="19">
        <f t="shared" si="908"/>
        <v>-0.06125367043</v>
      </c>
      <c r="R907" s="19">
        <f t="shared" si="908"/>
        <v>0</v>
      </c>
      <c r="S907" s="19">
        <f t="shared" si="908"/>
        <v>0</v>
      </c>
      <c r="T907" s="19">
        <f t="shared" si="908"/>
        <v>0.005524861878</v>
      </c>
      <c r="U907" s="168">
        <v>-0.0071</v>
      </c>
      <c r="V907" s="168">
        <v>-0.0146</v>
      </c>
      <c r="W907" s="19">
        <f t="array" ref="W907">mmult(N907:T907,'Parameters &amp; Main Results'!$B$6:$B$12)-'Parameters &amp; Main Results'!$B$16/12+mmult(U907:V907,'Parameters &amp; Main Results'!$B$14:$B$15)</f>
        <v>-0.04381108856</v>
      </c>
      <c r="X907" s="77">
        <f t="shared" si="5"/>
        <v>647.5678174</v>
      </c>
      <c r="Y907" s="77">
        <f>X907/offset(X907,'Parameters &amp; Main Results'!$B$32,0)</f>
        <v>28.78610642</v>
      </c>
      <c r="Z907" s="77">
        <f>sumproduct(X907:offset(X907,'Parameters &amp; Main Results'!$B$32-1,0) , 'Cash Flow Assist'!$P$11:offset('Cash Flow Assist'!$P$11,'Parameters &amp; Main Results'!$B$32-1,0)  )/offset(X907,'Parameters &amp; Main Results'!$B$32,0)</f>
        <v>7067.485468</v>
      </c>
      <c r="AA907" s="77">
        <f>sumproduct(X907:offset(X907,'Parameters &amp; Main Results'!$B$32-1,0),'Parameters &amp; Main Results'!$B$36:offset('Parameters &amp; Main Results'!$B$36,'Parameters &amp; Main Results'!$B$32-1,0)   )/offset(X907,'Parameters &amp; Main Results'!$B$32,0)</f>
        <v>1.272236102</v>
      </c>
      <c r="AB907" s="167">
        <f t="shared" si="6"/>
        <v>-0.06125367043</v>
      </c>
    </row>
    <row r="908">
      <c r="A908">
        <f t="shared" si="17"/>
        <v>3</v>
      </c>
      <c r="B908">
        <f t="shared" si="18"/>
        <v>1946</v>
      </c>
      <c r="C908" s="77">
        <f t="shared" si="3"/>
        <v>1946.166667</v>
      </c>
      <c r="D908" s="159">
        <f t="shared" si="356"/>
        <v>16892</v>
      </c>
      <c r="E908" s="162">
        <v>18.3</v>
      </c>
      <c r="F908" s="163">
        <v>16888.0113</v>
      </c>
      <c r="G908" s="163">
        <v>1706.1251</v>
      </c>
      <c r="H908" s="163">
        <v>2092.15941813</v>
      </c>
      <c r="I908" s="163">
        <v>16888.0113</v>
      </c>
      <c r="J908" s="163">
        <v>18.3</v>
      </c>
      <c r="K908" s="163">
        <v>18.3</v>
      </c>
      <c r="L908" s="163">
        <v>38.25</v>
      </c>
      <c r="M908" s="164">
        <v>15.59245943</v>
      </c>
      <c r="N908" s="19">
        <f t="shared" ref="N908:T908" si="909">F908/F907/$E908*$E907-1</f>
        <v>0.03810392784</v>
      </c>
      <c r="O908" s="19">
        <f t="shared" si="909"/>
        <v>-0.007838308113</v>
      </c>
      <c r="P908" s="19">
        <f t="shared" si="909"/>
        <v>-0.01061575592</v>
      </c>
      <c r="Q908" s="19">
        <f t="shared" si="909"/>
        <v>0.03810392784</v>
      </c>
      <c r="R908" s="19">
        <f t="shared" si="909"/>
        <v>0</v>
      </c>
      <c r="S908" s="19">
        <f t="shared" si="909"/>
        <v>0</v>
      </c>
      <c r="T908" s="19">
        <f t="shared" si="909"/>
        <v>-0.01092896175</v>
      </c>
      <c r="U908" s="168">
        <v>0.0029</v>
      </c>
      <c r="V908" s="168">
        <v>-0.0054</v>
      </c>
      <c r="W908" s="19">
        <f t="array" ref="W908">mmult(N908:T908,'Parameters &amp; Main Results'!$B$6:$B$12)-'Parameters &amp; Main Results'!$B$16/12+mmult(U908:V908,'Parameters &amp; Main Results'!$B$14:$B$15)</f>
        <v>0.02657670219</v>
      </c>
      <c r="X908" s="77">
        <f t="shared" si="5"/>
        <v>677.2383675</v>
      </c>
      <c r="Y908" s="77">
        <f>X908/offset(X908,'Parameters &amp; Main Results'!$B$32,0)</f>
        <v>30.16622669</v>
      </c>
      <c r="Z908" s="77">
        <f>sumproduct(X908:offset(X908,'Parameters &amp; Main Results'!$B$32-1,0) , 'Cash Flow Assist'!$P$11:offset('Cash Flow Assist'!$P$11,'Parameters &amp; Main Results'!$B$32-1,0)  )/offset(X908,'Parameters &amp; Main Results'!$B$32,0)</f>
        <v>7054.006886</v>
      </c>
      <c r="AA908" s="77">
        <f>sumproduct(X908:offset(X908,'Parameters &amp; Main Results'!$B$32-1,0),'Parameters &amp; Main Results'!$B$36:offset('Parameters &amp; Main Results'!$B$36,'Parameters &amp; Main Results'!$B$32-1,0)   )/offset(X908,'Parameters &amp; Main Results'!$B$32,0)</f>
        <v>1.272055819</v>
      </c>
      <c r="AB908" s="167">
        <f t="shared" si="6"/>
        <v>-0.02548374803</v>
      </c>
    </row>
    <row r="909">
      <c r="A909">
        <f t="shared" si="17"/>
        <v>4</v>
      </c>
      <c r="B909">
        <f t="shared" si="18"/>
        <v>1946</v>
      </c>
      <c r="C909" s="77">
        <f t="shared" si="3"/>
        <v>1946.25</v>
      </c>
      <c r="D909" s="159">
        <f t="shared" si="356"/>
        <v>16922</v>
      </c>
      <c r="E909" s="162">
        <v>18.4</v>
      </c>
      <c r="F909" s="163">
        <v>17576.0414</v>
      </c>
      <c r="G909" s="163">
        <v>1685.5179</v>
      </c>
      <c r="H909" s="163">
        <v>2092.82193528</v>
      </c>
      <c r="I909" s="163">
        <v>17576.0414</v>
      </c>
      <c r="J909" s="163">
        <v>18.4</v>
      </c>
      <c r="K909" s="163">
        <v>18.4</v>
      </c>
      <c r="L909" s="163">
        <v>38.25</v>
      </c>
      <c r="M909" s="164">
        <v>16.12680617</v>
      </c>
      <c r="N909" s="19">
        <f t="shared" ref="N909:T909" si="910">F909/F908/$E909*$E908-1</f>
        <v>0.03508454165</v>
      </c>
      <c r="O909" s="19">
        <f t="shared" si="910"/>
        <v>-0.01744750333</v>
      </c>
      <c r="P909" s="19">
        <f t="shared" si="910"/>
        <v>-0.005119836956</v>
      </c>
      <c r="Q909" s="19">
        <f t="shared" si="910"/>
        <v>0.03508454165</v>
      </c>
      <c r="R909" s="19">
        <f t="shared" si="910"/>
        <v>0</v>
      </c>
      <c r="S909" s="19">
        <f t="shared" si="910"/>
        <v>0</v>
      </c>
      <c r="T909" s="19">
        <f t="shared" si="910"/>
        <v>-0.005434782609</v>
      </c>
      <c r="U909" s="168">
        <v>0.0235</v>
      </c>
      <c r="V909" s="168">
        <v>0.0032</v>
      </c>
      <c r="W909" s="19">
        <f t="array" ref="W909">mmult(N909:T909,'Parameters &amp; Main Results'!$B$6:$B$12)-'Parameters &amp; Main Results'!$B$16/12+mmult(U909:V909,'Parameters &amp; Main Results'!$B$14:$B$15)</f>
        <v>0.02190986374</v>
      </c>
      <c r="X909" s="77">
        <f t="shared" si="5"/>
        <v>659.7055691</v>
      </c>
      <c r="Y909" s="77">
        <f>X909/offset(X909,'Parameters &amp; Main Results'!$B$32,0)</f>
        <v>29.46112932</v>
      </c>
      <c r="Z909" s="77">
        <f>sumproduct(X909:offset(X909,'Parameters &amp; Main Results'!$B$32-1,0) , 'Cash Flow Assist'!$P$11:offset('Cash Flow Assist'!$P$11,'Parameters &amp; Main Results'!$B$32-1,0)  )/offset(X909,'Parameters &amp; Main Results'!$B$32,0)</f>
        <v>7042.97719</v>
      </c>
      <c r="AA909" s="77">
        <f>sumproduct(X909:offset(X909,'Parameters &amp; Main Results'!$B$32-1,0),'Parameters &amp; Main Results'!$B$36:offset('Parameters &amp; Main Results'!$B$36,'Parameters &amp; Main Results'!$B$32-1,0)   )/offset(X909,'Parameters &amp; Main Results'!$B$32,0)</f>
        <v>1.272510371</v>
      </c>
      <c r="AB909" s="167">
        <f t="shared" si="6"/>
        <v>0</v>
      </c>
    </row>
    <row r="910">
      <c r="A910">
        <f t="shared" si="17"/>
        <v>5</v>
      </c>
      <c r="B910">
        <f t="shared" si="18"/>
        <v>1946</v>
      </c>
      <c r="C910" s="77">
        <f t="shared" si="3"/>
        <v>1946.333333</v>
      </c>
      <c r="D910" s="159">
        <f t="shared" si="356"/>
        <v>16953</v>
      </c>
      <c r="E910" s="162">
        <v>18.5</v>
      </c>
      <c r="F910" s="163">
        <v>18022.6943</v>
      </c>
      <c r="G910" s="163">
        <v>1686.4211</v>
      </c>
      <c r="H910" s="163">
        <v>2093.48466223</v>
      </c>
      <c r="I910" s="163">
        <v>18022.6943</v>
      </c>
      <c r="J910" s="163">
        <v>18.5</v>
      </c>
      <c r="K910" s="163">
        <v>18.5</v>
      </c>
      <c r="L910" s="163">
        <v>38.25</v>
      </c>
      <c r="M910" s="164">
        <v>16.42477061</v>
      </c>
      <c r="N910" s="19">
        <f t="shared" ref="N910:T910" si="911">F910/F909/$E910*$E909-1</f>
        <v>0.01986982864</v>
      </c>
      <c r="O910" s="19">
        <f t="shared" si="911"/>
        <v>-0.004872442903</v>
      </c>
      <c r="P910" s="19">
        <f t="shared" si="911"/>
        <v>-0.005090450449</v>
      </c>
      <c r="Q910" s="19">
        <f t="shared" si="911"/>
        <v>0.01986982864</v>
      </c>
      <c r="R910" s="19">
        <f t="shared" si="911"/>
        <v>0</v>
      </c>
      <c r="S910" s="19">
        <f t="shared" si="911"/>
        <v>0</v>
      </c>
      <c r="T910" s="19">
        <f t="shared" si="911"/>
        <v>-0.005405405405</v>
      </c>
      <c r="U910" s="168">
        <v>0.0146</v>
      </c>
      <c r="V910" s="168">
        <v>0.0128</v>
      </c>
      <c r="W910" s="19">
        <f t="array" ref="W910">mmult(N910:T910,'Parameters &amp; Main Results'!$B$6:$B$12)-'Parameters &amp; Main Results'!$B$16/12+mmult(U910:V910,'Parameters &amp; Main Results'!$B$14:$B$15)</f>
        <v>0.01364259409</v>
      </c>
      <c r="X910" s="77">
        <f t="shared" si="5"/>
        <v>645.5614066</v>
      </c>
      <c r="Y910" s="77">
        <f>X910/offset(X910,'Parameters &amp; Main Results'!$B$32,0)</f>
        <v>28.79278279</v>
      </c>
      <c r="Z910" s="77">
        <f>sumproduct(X910:offset(X910,'Parameters &amp; Main Results'!$B$32-1,0) , 'Cash Flow Assist'!$P$11:offset('Cash Flow Assist'!$P$11,'Parameters &amp; Main Results'!$B$32-1,0)  )/offset(X910,'Parameters &amp; Main Results'!$B$32,0)</f>
        <v>7005.5874</v>
      </c>
      <c r="AA910" s="77">
        <f>sumproduct(X910:offset(X910,'Parameters &amp; Main Results'!$B$32-1,0),'Parameters &amp; Main Results'!$B$36:offset('Parameters &amp; Main Results'!$B$36,'Parameters &amp; Main Results'!$B$32-1,0)   )/offset(X910,'Parameters &amp; Main Results'!$B$32,0)</f>
        <v>1.268117485</v>
      </c>
      <c r="AB910" s="167">
        <f t="shared" si="6"/>
        <v>0</v>
      </c>
    </row>
    <row r="911">
      <c r="A911">
        <f t="shared" si="17"/>
        <v>6</v>
      </c>
      <c r="B911">
        <f t="shared" si="18"/>
        <v>1946</v>
      </c>
      <c r="C911" s="77">
        <f t="shared" si="3"/>
        <v>1946.416667</v>
      </c>
      <c r="D911" s="159">
        <f t="shared" si="356"/>
        <v>16983</v>
      </c>
      <c r="E911" s="162">
        <v>18.7</v>
      </c>
      <c r="F911" s="163">
        <v>17371.2019</v>
      </c>
      <c r="G911" s="163">
        <v>1693.4014</v>
      </c>
      <c r="H911" s="163">
        <v>2094.14759904</v>
      </c>
      <c r="I911" s="163">
        <v>17371.2019</v>
      </c>
      <c r="J911" s="163">
        <v>18.7</v>
      </c>
      <c r="K911" s="163">
        <v>18.7</v>
      </c>
      <c r="L911" s="163">
        <v>38.25</v>
      </c>
      <c r="M911" s="164">
        <v>15.73922953</v>
      </c>
      <c r="N911" s="19">
        <f t="shared" ref="N911:T911" si="912">F911/F910/$E911*$E910-1</f>
        <v>-0.04645701923</v>
      </c>
      <c r="O911" s="19">
        <f t="shared" si="912"/>
        <v>-0.00660033542</v>
      </c>
      <c r="P911" s="19">
        <f t="shared" si="912"/>
        <v>-0.01038190731</v>
      </c>
      <c r="Q911" s="19">
        <f t="shared" si="912"/>
        <v>-0.04645701923</v>
      </c>
      <c r="R911" s="19">
        <f t="shared" si="912"/>
        <v>0</v>
      </c>
      <c r="S911" s="19">
        <f t="shared" si="912"/>
        <v>0</v>
      </c>
      <c r="T911" s="19">
        <f t="shared" si="912"/>
        <v>-0.01069518717</v>
      </c>
      <c r="U911" s="168">
        <v>-0.0158</v>
      </c>
      <c r="V911" s="168">
        <v>-0.0039</v>
      </c>
      <c r="W911" s="19">
        <f t="array" ref="W911">mmult(N911:T911,'Parameters &amp; Main Results'!$B$6:$B$12)-'Parameters &amp; Main Results'!$B$16/12+mmult(U911:V911,'Parameters &amp; Main Results'!$B$14:$B$15)</f>
        <v>-0.03653451494</v>
      </c>
      <c r="X911" s="77">
        <f t="shared" si="5"/>
        <v>636.8728094</v>
      </c>
      <c r="Y911" s="77">
        <f>X911/offset(X911,'Parameters &amp; Main Results'!$B$32,0)</f>
        <v>27.79540974</v>
      </c>
      <c r="Z911" s="77">
        <f>sumproduct(X911:offset(X911,'Parameters &amp; Main Results'!$B$32-1,0) , 'Cash Flow Assist'!$P$11:offset('Cash Flow Assist'!$P$11,'Parameters &amp; Main Results'!$B$32-1,0)  )/offset(X911,'Parameters &amp; Main Results'!$B$32,0)</f>
        <v>6827.983665</v>
      </c>
      <c r="AA911" s="77">
        <f>sumproduct(X911:offset(X911,'Parameters &amp; Main Results'!$B$32-1,0),'Parameters &amp; Main Results'!$B$36:offset('Parameters &amp; Main Results'!$B$36,'Parameters &amp; Main Results'!$B$32-1,0)   )/offset(X911,'Parameters &amp; Main Results'!$B$32,0)</f>
        <v>1.238308053</v>
      </c>
      <c r="AB911" s="167">
        <f t="shared" si="6"/>
        <v>-0.04645701923</v>
      </c>
    </row>
    <row r="912">
      <c r="A912">
        <f t="shared" si="17"/>
        <v>7</v>
      </c>
      <c r="B912">
        <f t="shared" si="18"/>
        <v>1946</v>
      </c>
      <c r="C912" s="77">
        <f t="shared" si="3"/>
        <v>1946.5</v>
      </c>
      <c r="D912" s="159">
        <f t="shared" si="356"/>
        <v>17014</v>
      </c>
      <c r="E912" s="162">
        <v>19.8</v>
      </c>
      <c r="F912" s="163">
        <v>16982.0895</v>
      </c>
      <c r="G912" s="163">
        <v>1689.7295</v>
      </c>
      <c r="H912" s="163">
        <v>2094.81074578</v>
      </c>
      <c r="I912" s="163">
        <v>16982.0895</v>
      </c>
      <c r="J912" s="163">
        <v>19.8</v>
      </c>
      <c r="K912" s="163">
        <v>19.8</v>
      </c>
      <c r="L912" s="163">
        <v>38.25</v>
      </c>
      <c r="M912" s="164">
        <v>14.43555524</v>
      </c>
      <c r="N912" s="19">
        <f t="shared" ref="N912:T912" si="913">F912/F911/$E912*$E911-1</f>
        <v>-0.07671097396</v>
      </c>
      <c r="O912" s="19">
        <f t="shared" si="913"/>
        <v>-0.05760344896</v>
      </c>
      <c r="P912" s="19">
        <f t="shared" si="913"/>
        <v>-0.05525648148</v>
      </c>
      <c r="Q912" s="19">
        <f t="shared" si="913"/>
        <v>-0.07671097396</v>
      </c>
      <c r="R912" s="19">
        <f t="shared" si="913"/>
        <v>0</v>
      </c>
      <c r="S912" s="19">
        <f t="shared" si="913"/>
        <v>0</v>
      </c>
      <c r="T912" s="19">
        <f t="shared" si="913"/>
        <v>-0.05555555556</v>
      </c>
      <c r="U912" s="168">
        <v>-0.0207</v>
      </c>
      <c r="V912" s="168">
        <v>7.0E-4</v>
      </c>
      <c r="W912" s="19">
        <f t="array" ref="W912">mmult(N912:T912,'Parameters &amp; Main Results'!$B$6:$B$12)-'Parameters &amp; Main Results'!$B$16/12+mmult(U912:V912,'Parameters &amp; Main Results'!$B$14:$B$15)</f>
        <v>-0.07197575938</v>
      </c>
      <c r="X912" s="77">
        <f t="shared" si="5"/>
        <v>661.0229627</v>
      </c>
      <c r="Y912" s="77">
        <f>X912/offset(X912,'Parameters &amp; Main Results'!$B$32,0)</f>
        <v>28.81940421</v>
      </c>
      <c r="Z912" s="77">
        <f>sumproduct(X912:offset(X912,'Parameters &amp; Main Results'!$B$32-1,0) , 'Cash Flow Assist'!$P$11:offset('Cash Flow Assist'!$P$11,'Parameters &amp; Main Results'!$B$32-1,0)  )/offset(X912,'Parameters &amp; Main Results'!$B$32,0)</f>
        <v>6794.114712</v>
      </c>
      <c r="AA912" s="77">
        <f>sumproduct(X912:offset(X912,'Parameters &amp; Main Results'!$B$32-1,0),'Parameters &amp; Main Results'!$B$36:offset('Parameters &amp; Main Results'!$B$36,'Parameters &amp; Main Results'!$B$32-1,0)   )/offset(X912,'Parameters &amp; Main Results'!$B$32,0)</f>
        <v>1.234330661</v>
      </c>
      <c r="AB912" s="167">
        <f t="shared" si="6"/>
        <v>-0.11960423</v>
      </c>
    </row>
    <row r="913">
      <c r="A913">
        <f t="shared" si="17"/>
        <v>8</v>
      </c>
      <c r="B913">
        <f t="shared" si="18"/>
        <v>1946</v>
      </c>
      <c r="C913" s="77">
        <f t="shared" si="3"/>
        <v>1946.583333</v>
      </c>
      <c r="D913" s="159">
        <f t="shared" si="356"/>
        <v>17045</v>
      </c>
      <c r="E913" s="162">
        <v>20.2</v>
      </c>
      <c r="F913" s="163">
        <v>15797.9018</v>
      </c>
      <c r="G913" s="163">
        <v>1683.1056</v>
      </c>
      <c r="H913" s="163">
        <v>2095.47410251</v>
      </c>
      <c r="I913" s="163">
        <v>15797.9018</v>
      </c>
      <c r="J913" s="163">
        <v>20.2</v>
      </c>
      <c r="K913" s="163">
        <v>20.2</v>
      </c>
      <c r="L913" s="163">
        <v>38.25</v>
      </c>
      <c r="M913" s="164">
        <v>12.26961144</v>
      </c>
      <c r="N913" s="19">
        <f t="shared" ref="N913:T913" si="914">F913/F912/$E913*$E912-1</f>
        <v>-0.08815272341</v>
      </c>
      <c r="O913" s="19">
        <f t="shared" si="914"/>
        <v>-0.02364444946</v>
      </c>
      <c r="P913" s="19">
        <f t="shared" si="914"/>
        <v>-0.01949158416</v>
      </c>
      <c r="Q913" s="19">
        <f t="shared" si="914"/>
        <v>-0.08815272341</v>
      </c>
      <c r="R913" s="19">
        <f t="shared" si="914"/>
        <v>0</v>
      </c>
      <c r="S913" s="19">
        <f t="shared" si="914"/>
        <v>0</v>
      </c>
      <c r="T913" s="19">
        <f t="shared" si="914"/>
        <v>-0.0198019802</v>
      </c>
      <c r="U913" s="168">
        <v>-0.0184</v>
      </c>
      <c r="V913" s="168">
        <v>0.0055</v>
      </c>
      <c r="W913" s="19">
        <f t="array" ref="W913">mmult(N913:T913,'Parameters &amp; Main Results'!$B$6:$B$12)-'Parameters &amp; Main Results'!$B$16/12+mmult(U913:V913,'Parameters &amp; Main Results'!$B$14:$B$15)</f>
        <v>-0.07206732159</v>
      </c>
      <c r="X913" s="77">
        <f t="shared" si="5"/>
        <v>712.290621</v>
      </c>
      <c r="Y913" s="77">
        <f>X913/offset(X913,'Parameters &amp; Main Results'!$B$32,0)</f>
        <v>31.16037609</v>
      </c>
      <c r="Z913" s="77">
        <f>sumproduct(X913:offset(X913,'Parameters &amp; Main Results'!$B$32-1,0) , 'Cash Flow Assist'!$P$11:offset('Cash Flow Assist'!$P$11,'Parameters &amp; Main Results'!$B$32-1,0)  )/offset(X913,'Parameters &amp; Main Results'!$B$32,0)</f>
        <v>6789.3463</v>
      </c>
      <c r="AA913" s="77">
        <f>sumproduct(X913:offset(X913,'Parameters &amp; Main Results'!$B$32-1,0),'Parameters &amp; Main Results'!$B$36:offset('Parameters &amp; Main Results'!$B$36,'Parameters &amp; Main Results'!$B$32-1,0)   )/offset(X913,'Parameters &amp; Main Results'!$B$32,0)</f>
        <v>1.235666052</v>
      </c>
      <c r="AB913" s="167">
        <f t="shared" si="6"/>
        <v>-0.1972135148</v>
      </c>
    </row>
    <row r="914">
      <c r="A914">
        <f t="shared" si="17"/>
        <v>9</v>
      </c>
      <c r="B914">
        <f t="shared" si="18"/>
        <v>1946</v>
      </c>
      <c r="C914" s="77">
        <f t="shared" si="3"/>
        <v>1946.666667</v>
      </c>
      <c r="D914" s="159">
        <f t="shared" si="356"/>
        <v>17075</v>
      </c>
      <c r="E914" s="162">
        <v>20.4</v>
      </c>
      <c r="F914" s="163">
        <v>14251.1025</v>
      </c>
      <c r="G914" s="163">
        <v>1678.0988</v>
      </c>
      <c r="H914" s="163">
        <v>2096.13766931</v>
      </c>
      <c r="I914" s="163">
        <v>14251.1025</v>
      </c>
      <c r="J914" s="163">
        <v>20.4</v>
      </c>
      <c r="K914" s="163">
        <v>20.4</v>
      </c>
      <c r="L914" s="163">
        <v>38.25</v>
      </c>
      <c r="M914" s="164">
        <v>11.74098166</v>
      </c>
      <c r="N914" s="19">
        <f t="shared" ref="N914:T914" si="915">F914/F913/$E914*$E913-1</f>
        <v>-0.1067556953</v>
      </c>
      <c r="O914" s="19">
        <f t="shared" si="915"/>
        <v>-0.01274949654</v>
      </c>
      <c r="P914" s="19">
        <f t="shared" si="915"/>
        <v>-0.009490359477</v>
      </c>
      <c r="Q914" s="19">
        <f t="shared" si="915"/>
        <v>-0.1067556953</v>
      </c>
      <c r="R914" s="19">
        <f t="shared" si="915"/>
        <v>0</v>
      </c>
      <c r="S914" s="19">
        <f t="shared" si="915"/>
        <v>0</v>
      </c>
      <c r="T914" s="19">
        <f t="shared" si="915"/>
        <v>-0.009803921569</v>
      </c>
      <c r="U914" s="168">
        <v>-0.044</v>
      </c>
      <c r="V914" s="168">
        <v>-0.0192</v>
      </c>
      <c r="W914" s="19">
        <f t="array" ref="W914">mmult(N914:T914,'Parameters &amp; Main Results'!$B$6:$B$12)-'Parameters &amp; Main Results'!$B$16/12+mmult(U914:V914,'Parameters &amp; Main Results'!$B$14:$B$15)</f>
        <v>-0.08329581229</v>
      </c>
      <c r="X914" s="77">
        <f t="shared" si="5"/>
        <v>767.6102347</v>
      </c>
      <c r="Y914" s="77">
        <f>X914/offset(X914,'Parameters &amp; Main Results'!$B$32,0)</f>
        <v>34.23149044</v>
      </c>
      <c r="Z914" s="77">
        <f>sumproduct(X914:offset(X914,'Parameters &amp; Main Results'!$B$32-1,0) , 'Cash Flow Assist'!$P$11:offset('Cash Flow Assist'!$P$11,'Parameters &amp; Main Results'!$B$32-1,0)  )/offset(X914,'Parameters &amp; Main Results'!$B$32,0)</f>
        <v>6890.234138</v>
      </c>
      <c r="AA914" s="77">
        <f>sumproduct(X914:offset(X914,'Parameters &amp; Main Results'!$B$32-1,0),'Parameters &amp; Main Results'!$B$36:offset('Parameters &amp; Main Results'!$B$36,'Parameters &amp; Main Results'!$B$32-1,0)   )/offset(X914,'Parameters &amp; Main Results'!$B$32,0)</f>
        <v>1.256627177</v>
      </c>
      <c r="AB914" s="167">
        <f t="shared" si="6"/>
        <v>-0.2829155442</v>
      </c>
    </row>
    <row r="915">
      <c r="A915">
        <f t="shared" si="17"/>
        <v>10</v>
      </c>
      <c r="B915">
        <f t="shared" si="18"/>
        <v>1946</v>
      </c>
      <c r="C915" s="77">
        <f t="shared" si="3"/>
        <v>1946.75</v>
      </c>
      <c r="D915" s="159">
        <f t="shared" si="356"/>
        <v>17106</v>
      </c>
      <c r="E915" s="162">
        <v>20.8</v>
      </c>
      <c r="F915" s="163">
        <v>14199.524</v>
      </c>
      <c r="G915" s="163">
        <v>1683.6986</v>
      </c>
      <c r="H915" s="163">
        <v>2096.80144624</v>
      </c>
      <c r="I915" s="163">
        <v>14199.524</v>
      </c>
      <c r="J915" s="163">
        <v>20.8</v>
      </c>
      <c r="K915" s="163">
        <v>20.8</v>
      </c>
      <c r="L915" s="163">
        <v>38.25</v>
      </c>
      <c r="M915" s="164">
        <v>11.4639578</v>
      </c>
      <c r="N915" s="19">
        <f t="shared" ref="N915:T915" si="916">F915/F914/$E915*$E914-1</f>
        <v>-0.02278043185</v>
      </c>
      <c r="O915" s="19">
        <f t="shared" si="916"/>
        <v>-0.01595795148</v>
      </c>
      <c r="P915" s="19">
        <f t="shared" si="916"/>
        <v>-0.01892019231</v>
      </c>
      <c r="Q915" s="19">
        <f t="shared" si="916"/>
        <v>-0.02278043185</v>
      </c>
      <c r="R915" s="19">
        <f t="shared" si="916"/>
        <v>0</v>
      </c>
      <c r="S915" s="19">
        <f t="shared" si="916"/>
        <v>0</v>
      </c>
      <c r="T915" s="19">
        <f t="shared" si="916"/>
        <v>-0.01923076923</v>
      </c>
      <c r="U915" s="168">
        <v>0.001</v>
      </c>
      <c r="V915" s="168">
        <v>0.0346</v>
      </c>
      <c r="W915" s="19">
        <f t="array" ref="W915">mmult(N915:T915,'Parameters &amp; Main Results'!$B$6:$B$12)-'Parameters &amp; Main Results'!$B$16/12+mmult(U915:V915,'Parameters &amp; Main Results'!$B$14:$B$15)</f>
        <v>-0.02111647842</v>
      </c>
      <c r="X915" s="77">
        <f t="shared" si="5"/>
        <v>837.3587085</v>
      </c>
      <c r="Y915" s="77">
        <f>X915/offset(X915,'Parameters &amp; Main Results'!$B$32,0)</f>
        <v>38.26529648</v>
      </c>
      <c r="Z915" s="77">
        <f>sumproduct(X915:offset(X915,'Parameters &amp; Main Results'!$B$32-1,0) , 'Cash Flow Assist'!$P$11:offset('Cash Flow Assist'!$P$11,'Parameters &amp; Main Results'!$B$32-1,0)  )/offset(X915,'Parameters &amp; Main Results'!$B$32,0)</f>
        <v>7026.560765</v>
      </c>
      <c r="AA915" s="77">
        <f>sumproduct(X915:offset(X915,'Parameters &amp; Main Results'!$B$32-1,0),'Parameters &amp; Main Results'!$B$36:offset('Parameters &amp; Main Results'!$B$36,'Parameters &amp; Main Results'!$B$32-1,0)   )/offset(X915,'Parameters &amp; Main Results'!$B$32,0)</f>
        <v>1.284663023</v>
      </c>
      <c r="AB915" s="167">
        <f t="shared" si="6"/>
        <v>-0.2992510378</v>
      </c>
    </row>
    <row r="916">
      <c r="A916">
        <f t="shared" si="17"/>
        <v>11</v>
      </c>
      <c r="B916">
        <f t="shared" si="18"/>
        <v>1946</v>
      </c>
      <c r="C916" s="77">
        <f t="shared" si="3"/>
        <v>1946.833333</v>
      </c>
      <c r="D916" s="159">
        <f t="shared" si="356"/>
        <v>17136</v>
      </c>
      <c r="E916" s="162">
        <v>21.3</v>
      </c>
      <c r="F916" s="163">
        <v>14087.4294</v>
      </c>
      <c r="G916" s="163">
        <v>1674.2333</v>
      </c>
      <c r="H916" s="163">
        <v>2097.46543337</v>
      </c>
      <c r="I916" s="163">
        <v>14087.4294</v>
      </c>
      <c r="J916" s="163">
        <v>21.3</v>
      </c>
      <c r="K916" s="163">
        <v>21.3</v>
      </c>
      <c r="L916" s="163">
        <v>38.25</v>
      </c>
      <c r="M916" s="164">
        <v>11.09680841</v>
      </c>
      <c r="N916" s="19">
        <f t="shared" ref="N916:T916" si="917">F916/F915/$E916*$E915-1</f>
        <v>-0.0311831179</v>
      </c>
      <c r="O916" s="19">
        <f t="shared" si="917"/>
        <v>-0.02896394353</v>
      </c>
      <c r="P916" s="19">
        <f t="shared" si="917"/>
        <v>-0.02316494522</v>
      </c>
      <c r="Q916" s="19">
        <f t="shared" si="917"/>
        <v>-0.0311831179</v>
      </c>
      <c r="R916" s="19">
        <f t="shared" si="917"/>
        <v>0</v>
      </c>
      <c r="S916" s="19">
        <f t="shared" si="917"/>
        <v>0</v>
      </c>
      <c r="T916" s="19">
        <f t="shared" si="917"/>
        <v>-0.0234741784</v>
      </c>
      <c r="U916" s="168">
        <v>-0.0044</v>
      </c>
      <c r="V916" s="168">
        <v>0.0147</v>
      </c>
      <c r="W916" s="19">
        <f t="array" ref="W916">mmult(N916:T916,'Parameters &amp; Main Results'!$B$6:$B$12)-'Parameters &amp; Main Results'!$B$16/12+mmult(U916:V916,'Parameters &amp; Main Results'!$B$14:$B$15)</f>
        <v>-0.03066999097</v>
      </c>
      <c r="X916" s="77">
        <f t="shared" si="5"/>
        <v>855.4222132</v>
      </c>
      <c r="Y916" s="77">
        <f>X916/offset(X916,'Parameters &amp; Main Results'!$B$32,0)</f>
        <v>40.38735964</v>
      </c>
      <c r="Z916" s="77">
        <f>sumproduct(X916:offset(X916,'Parameters &amp; Main Results'!$B$32-1,0) , 'Cash Flow Assist'!$P$11:offset('Cash Flow Assist'!$P$11,'Parameters &amp; Main Results'!$B$32-1,0)  )/offset(X916,'Parameters &amp; Main Results'!$B$32,0)</f>
        <v>7221.123909</v>
      </c>
      <c r="AA916" s="77">
        <f>sumproduct(X916:offset(X916,'Parameters &amp; Main Results'!$B$32-1,0),'Parameters &amp; Main Results'!$B$36:offset('Parameters &amp; Main Results'!$B$36,'Parameters &amp; Main Results'!$B$32-1,0)   )/offset(X916,'Parameters &amp; Main Results'!$B$32,0)</f>
        <v>1.324172911</v>
      </c>
      <c r="AB916" s="167">
        <f t="shared" si="6"/>
        <v>-0.3211025753</v>
      </c>
    </row>
    <row r="917">
      <c r="A917">
        <f t="shared" si="17"/>
        <v>12</v>
      </c>
      <c r="B917">
        <f t="shared" si="18"/>
        <v>1946</v>
      </c>
      <c r="C917" s="77">
        <f t="shared" si="3"/>
        <v>1946.916667</v>
      </c>
      <c r="D917" s="159">
        <f t="shared" si="356"/>
        <v>17167</v>
      </c>
      <c r="E917" s="162">
        <v>21.5</v>
      </c>
      <c r="F917" s="163">
        <v>14748.9259</v>
      </c>
      <c r="G917" s="163">
        <v>1690.4635</v>
      </c>
      <c r="H917" s="163">
        <v>2098.12963075</v>
      </c>
      <c r="I917" s="163">
        <v>14748.9259</v>
      </c>
      <c r="J917" s="163">
        <v>21.5</v>
      </c>
      <c r="K917" s="163">
        <v>21.5</v>
      </c>
      <c r="L917" s="163">
        <v>38.25</v>
      </c>
      <c r="M917" s="164">
        <v>11.50229231</v>
      </c>
      <c r="N917" s="19">
        <f t="shared" ref="N917:T917" si="918">F917/F916/$E917*$E916-1</f>
        <v>0.0372173783</v>
      </c>
      <c r="O917" s="19">
        <f t="shared" si="918"/>
        <v>0.0003016056003</v>
      </c>
      <c r="P917" s="19">
        <f t="shared" si="918"/>
        <v>-0.008988604655</v>
      </c>
      <c r="Q917" s="19">
        <f t="shared" si="918"/>
        <v>0.0372173783</v>
      </c>
      <c r="R917" s="19">
        <f t="shared" si="918"/>
        <v>0</v>
      </c>
      <c r="S917" s="19">
        <f t="shared" si="918"/>
        <v>0</v>
      </c>
      <c r="T917" s="19">
        <f t="shared" si="918"/>
        <v>-0.009302325581</v>
      </c>
      <c r="U917" s="168">
        <v>8.0E-4</v>
      </c>
      <c r="V917" s="168">
        <v>-0.0136</v>
      </c>
      <c r="W917" s="19">
        <f t="array" ref="W917">mmult(N917:T917,'Parameters &amp; Main Results'!$B$6:$B$12)-'Parameters &amp; Main Results'!$B$16/12+mmult(U917:V917,'Parameters &amp; Main Results'!$B$14:$B$15)</f>
        <v>0.02794676846</v>
      </c>
      <c r="X917" s="77">
        <f t="shared" si="5"/>
        <v>882.4881157</v>
      </c>
      <c r="Y917" s="77">
        <f>X917/offset(X917,'Parameters &amp; Main Results'!$B$32,0)</f>
        <v>42.40354341</v>
      </c>
      <c r="Z917" s="77">
        <f>sumproduct(X917:offset(X917,'Parameters &amp; Main Results'!$B$32-1,0) , 'Cash Flow Assist'!$P$11:offset('Cash Flow Assist'!$P$11,'Parameters &amp; Main Results'!$B$32-1,0)  )/offset(X917,'Parameters &amp; Main Results'!$B$32,0)</f>
        <v>7308.997537</v>
      </c>
      <c r="AA917" s="77">
        <f>sumproduct(X917:offset(X917,'Parameters &amp; Main Results'!$B$32-1,0),'Parameters &amp; Main Results'!$B$36:offset('Parameters &amp; Main Results'!$B$36,'Parameters &amp; Main Results'!$B$32-1,0)   )/offset(X917,'Parameters &amp; Main Results'!$B$32,0)</f>
        <v>1.344294965</v>
      </c>
      <c r="AB917" s="167">
        <f t="shared" si="6"/>
        <v>-0.295835793</v>
      </c>
    </row>
    <row r="918">
      <c r="A918">
        <f t="shared" si="17"/>
        <v>1</v>
      </c>
      <c r="B918">
        <f t="shared" si="18"/>
        <v>1947</v>
      </c>
      <c r="C918" s="77">
        <f t="shared" si="3"/>
        <v>1947</v>
      </c>
      <c r="D918" s="159">
        <f t="shared" si="356"/>
        <v>17198</v>
      </c>
      <c r="E918" s="162">
        <v>21.48</v>
      </c>
      <c r="F918" s="163">
        <v>15146.615</v>
      </c>
      <c r="G918" s="163">
        <v>1699.105</v>
      </c>
      <c r="H918" s="163">
        <v>2098.79403847</v>
      </c>
      <c r="I918" s="163">
        <v>15146.615</v>
      </c>
      <c r="J918" s="163">
        <v>21.48</v>
      </c>
      <c r="K918" s="163">
        <v>21.48</v>
      </c>
      <c r="L918" s="163">
        <v>43.0</v>
      </c>
      <c r="M918" s="164">
        <v>11.80477891</v>
      </c>
      <c r="N918" s="19">
        <f t="shared" ref="N918:T918" si="919">F918/F917/$E918*$E917-1</f>
        <v>0.02792014119</v>
      </c>
      <c r="O918" s="19">
        <f t="shared" si="919"/>
        <v>0.006047770005</v>
      </c>
      <c r="P918" s="19">
        <f t="shared" si="919"/>
        <v>0.001248060213</v>
      </c>
      <c r="Q918" s="19">
        <f t="shared" si="919"/>
        <v>0.02792014119</v>
      </c>
      <c r="R918" s="19">
        <f t="shared" si="919"/>
        <v>0</v>
      </c>
      <c r="S918" s="19">
        <f t="shared" si="919"/>
        <v>0</v>
      </c>
      <c r="T918" s="19">
        <f t="shared" si="919"/>
        <v>0.1252297319</v>
      </c>
      <c r="U918" s="168">
        <v>0.022</v>
      </c>
      <c r="V918" s="168">
        <v>-0.0073</v>
      </c>
      <c r="W918" s="19">
        <f t="array" ref="W918">mmult(N918:T918,'Parameters &amp; Main Results'!$B$6:$B$12)-'Parameters &amp; Main Results'!$B$16/12+mmult(U918:V918,'Parameters &amp; Main Results'!$B$14:$B$15)</f>
        <v>0.02241038172</v>
      </c>
      <c r="X918" s="77">
        <f t="shared" si="5"/>
        <v>858.4959288</v>
      </c>
      <c r="Y918" s="77">
        <f>X918/offset(X918,'Parameters &amp; Main Results'!$B$32,0)</f>
        <v>41.25936584</v>
      </c>
      <c r="Z918" s="77">
        <f>sumproduct(X918:offset(X918,'Parameters &amp; Main Results'!$B$32-1,0) , 'Cash Flow Assist'!$P$11:offset('Cash Flow Assist'!$P$11,'Parameters &amp; Main Results'!$B$32-1,0)  )/offset(X918,'Parameters &amp; Main Results'!$B$32,0)</f>
        <v>7269.117382</v>
      </c>
      <c r="AA918" s="77">
        <f>sumproduct(X918:offset(X918,'Parameters &amp; Main Results'!$B$32-1,0),'Parameters &amp; Main Results'!$B$36:offset('Parameters &amp; Main Results'!$B$36,'Parameters &amp; Main Results'!$B$32-1,0)   )/offset(X918,'Parameters &amp; Main Results'!$B$32,0)</f>
        <v>1.341265497</v>
      </c>
      <c r="AB918" s="167">
        <f t="shared" si="6"/>
        <v>-0.2761754289</v>
      </c>
    </row>
    <row r="919">
      <c r="A919">
        <f t="shared" si="17"/>
        <v>2</v>
      </c>
      <c r="B919">
        <f t="shared" si="18"/>
        <v>1947</v>
      </c>
      <c r="C919" s="77">
        <f t="shared" si="3"/>
        <v>1947.083333</v>
      </c>
      <c r="D919" s="159">
        <f t="shared" si="356"/>
        <v>17226</v>
      </c>
      <c r="E919" s="162">
        <v>21.62</v>
      </c>
      <c r="F919" s="163">
        <v>14987.1158</v>
      </c>
      <c r="G919" s="163">
        <v>1704.6778</v>
      </c>
      <c r="H919" s="163">
        <v>2099.45865658</v>
      </c>
      <c r="I919" s="163">
        <v>14987.1158</v>
      </c>
      <c r="J919" s="163">
        <v>21.62</v>
      </c>
      <c r="K919" s="163">
        <v>21.62</v>
      </c>
      <c r="L919" s="163">
        <v>43.0</v>
      </c>
      <c r="M919" s="164">
        <v>11.66973372</v>
      </c>
      <c r="N919" s="19">
        <f t="shared" ref="N919:T919" si="920">F919/F918/$E919*$E918-1</f>
        <v>-0.01693764933</v>
      </c>
      <c r="O919" s="19">
        <f t="shared" si="920"/>
        <v>-0.003216879858</v>
      </c>
      <c r="P919" s="19">
        <f t="shared" si="920"/>
        <v>-0.006160869566</v>
      </c>
      <c r="Q919" s="19">
        <f t="shared" si="920"/>
        <v>-0.01693764933</v>
      </c>
      <c r="R919" s="19">
        <f t="shared" si="920"/>
        <v>0</v>
      </c>
      <c r="S919" s="19">
        <f t="shared" si="920"/>
        <v>0</v>
      </c>
      <c r="T919" s="19">
        <f t="shared" si="920"/>
        <v>-0.006475485661</v>
      </c>
      <c r="U919" s="168">
        <v>0.0068</v>
      </c>
      <c r="V919" s="168">
        <v>0.0015</v>
      </c>
      <c r="W919" s="19">
        <f t="array" ref="W919">mmult(N919:T919,'Parameters &amp; Main Results'!$B$6:$B$12)-'Parameters &amp; Main Results'!$B$16/12+mmult(U919:V919,'Parameters &amp; Main Results'!$B$14:$B$15)</f>
        <v>-0.01354912363</v>
      </c>
      <c r="X919" s="77">
        <f t="shared" si="5"/>
        <v>839.678415</v>
      </c>
      <c r="Y919" s="77">
        <f>X919/offset(X919,'Parameters &amp; Main Results'!$B$32,0)</f>
        <v>40.71738423</v>
      </c>
      <c r="Z919" s="77">
        <f>sumproduct(X919:offset(X919,'Parameters &amp; Main Results'!$B$32-1,0) , 'Cash Flow Assist'!$P$11:offset('Cash Flow Assist'!$P$11,'Parameters &amp; Main Results'!$B$32-1,0)  )/offset(X919,'Parameters &amp; Main Results'!$B$32,0)</f>
        <v>7293.773408</v>
      </c>
      <c r="AA919" s="77">
        <f>sumproduct(X919:offset(X919,'Parameters &amp; Main Results'!$B$32-1,0),'Parameters &amp; Main Results'!$B$36:offset('Parameters &amp; Main Results'!$B$36,'Parameters &amp; Main Results'!$B$32-1,0)   )/offset(X919,'Parameters &amp; Main Results'!$B$32,0)</f>
        <v>1.350193558</v>
      </c>
      <c r="AB919" s="167">
        <f t="shared" si="6"/>
        <v>-0.2884353157</v>
      </c>
    </row>
    <row r="920">
      <c r="A920">
        <f t="shared" si="17"/>
        <v>3</v>
      </c>
      <c r="B920">
        <f t="shared" si="18"/>
        <v>1947</v>
      </c>
      <c r="C920" s="77">
        <f t="shared" si="3"/>
        <v>1947.166667</v>
      </c>
      <c r="D920" s="159">
        <f t="shared" si="356"/>
        <v>17257</v>
      </c>
      <c r="E920" s="162">
        <v>22.0</v>
      </c>
      <c r="F920" s="163">
        <v>14799.0464</v>
      </c>
      <c r="G920" s="163">
        <v>1707.178</v>
      </c>
      <c r="H920" s="163">
        <v>2100.12348516</v>
      </c>
      <c r="I920" s="163">
        <v>14799.0464</v>
      </c>
      <c r="J920" s="163">
        <v>22.0</v>
      </c>
      <c r="K920" s="163">
        <v>22.0</v>
      </c>
      <c r="L920" s="163">
        <v>43.0</v>
      </c>
      <c r="M920" s="164">
        <v>11.30003983</v>
      </c>
      <c r="N920" s="19">
        <f t="shared" ref="N920:T920" si="921">F920/F919/$E920*$E919-1</f>
        <v>-0.02960471503</v>
      </c>
      <c r="O920" s="19">
        <f t="shared" si="921"/>
        <v>-0.01583139054</v>
      </c>
      <c r="P920" s="19">
        <f t="shared" si="921"/>
        <v>-0.0169615303</v>
      </c>
      <c r="Q920" s="19">
        <f t="shared" si="921"/>
        <v>-0.02960471503</v>
      </c>
      <c r="R920" s="19">
        <f t="shared" si="921"/>
        <v>0</v>
      </c>
      <c r="S920" s="19">
        <f t="shared" si="921"/>
        <v>0</v>
      </c>
      <c r="T920" s="19">
        <f t="shared" si="921"/>
        <v>-0.01727272727</v>
      </c>
      <c r="U920" s="168">
        <v>-0.0162</v>
      </c>
      <c r="V920" s="168">
        <v>0.0061</v>
      </c>
      <c r="W920" s="19">
        <f t="array" ref="W920">mmult(N920:T920,'Parameters &amp; Main Results'!$B$6:$B$12)-'Parameters &amp; Main Results'!$B$16/12+mmult(U920:V920,'Parameters &amp; Main Results'!$B$14:$B$15)</f>
        <v>-0.02620305057</v>
      </c>
      <c r="X920" s="77">
        <f t="shared" si="5"/>
        <v>851.211586</v>
      </c>
      <c r="Y920" s="77">
        <f>X920/offset(X920,'Parameters &amp; Main Results'!$B$32,0)</f>
        <v>40.77920088</v>
      </c>
      <c r="Z920" s="77">
        <f>sumproduct(X920:offset(X920,'Parameters &amp; Main Results'!$B$32-1,0) , 'Cash Flow Assist'!$P$11:offset('Cash Flow Assist'!$P$11,'Parameters &amp; Main Results'!$B$32-1,0)  )/offset(X920,'Parameters &amp; Main Results'!$B$32,0)</f>
        <v>7166.633728</v>
      </c>
      <c r="AA920" s="77">
        <f>sumproduct(X920:offset(X920,'Parameters &amp; Main Results'!$B$32-1,0),'Parameters &amp; Main Results'!$B$36:offset('Parameters &amp; Main Results'!$B$36,'Parameters &amp; Main Results'!$B$32-1,0)   )/offset(X920,'Parameters &amp; Main Results'!$B$32,0)</f>
        <v>1.330904937</v>
      </c>
      <c r="AB920" s="167">
        <f t="shared" si="6"/>
        <v>-0.3095009854</v>
      </c>
    </row>
    <row r="921">
      <c r="A921">
        <f t="shared" si="17"/>
        <v>4</v>
      </c>
      <c r="B921">
        <f t="shared" si="18"/>
        <v>1947</v>
      </c>
      <c r="C921" s="77">
        <f t="shared" si="3"/>
        <v>1947.25</v>
      </c>
      <c r="D921" s="159">
        <f t="shared" si="356"/>
        <v>17287</v>
      </c>
      <c r="E921" s="162">
        <v>22.0</v>
      </c>
      <c r="F921" s="163">
        <v>14283.6063</v>
      </c>
      <c r="G921" s="163">
        <v>1706.6204</v>
      </c>
      <c r="H921" s="163">
        <v>2100.78852426</v>
      </c>
      <c r="I921" s="163">
        <v>14283.6063</v>
      </c>
      <c r="J921" s="163">
        <v>22.0</v>
      </c>
      <c r="K921" s="163">
        <v>22.0</v>
      </c>
      <c r="L921" s="163">
        <v>43.0</v>
      </c>
      <c r="M921" s="164">
        <v>10.88917767</v>
      </c>
      <c r="N921" s="19">
        <f t="shared" ref="N921:T921" si="922">F921/F920/$E921*$E920-1</f>
        <v>-0.03482927792</v>
      </c>
      <c r="O921" s="19">
        <f t="shared" si="922"/>
        <v>-0.0003266208913</v>
      </c>
      <c r="P921" s="19">
        <f t="shared" si="922"/>
        <v>0.0003166666649</v>
      </c>
      <c r="Q921" s="19">
        <f t="shared" si="922"/>
        <v>-0.03482927792</v>
      </c>
      <c r="R921" s="19">
        <f t="shared" si="922"/>
        <v>0</v>
      </c>
      <c r="S921" s="19">
        <f t="shared" si="922"/>
        <v>0</v>
      </c>
      <c r="T921" s="19">
        <f t="shared" si="922"/>
        <v>0</v>
      </c>
      <c r="U921" s="168">
        <v>-0.0396</v>
      </c>
      <c r="V921" s="168">
        <v>0.0085</v>
      </c>
      <c r="W921" s="19">
        <f t="array" ref="W921">mmult(N921:T921,'Parameters &amp; Main Results'!$B$6:$B$12)-'Parameters &amp; Main Results'!$B$16/12+mmult(U921:V921,'Parameters &amp; Main Results'!$B$14:$B$15)</f>
        <v>-0.02624528033</v>
      </c>
      <c r="X921" s="77">
        <f t="shared" si="5"/>
        <v>874.1160942</v>
      </c>
      <c r="Y921" s="77">
        <f>X921/offset(X921,'Parameters &amp; Main Results'!$B$32,0)</f>
        <v>42.05431939</v>
      </c>
      <c r="Z921" s="77">
        <f>sumproduct(X921:offset(X921,'Parameters &amp; Main Results'!$B$32-1,0) , 'Cash Flow Assist'!$P$11:offset('Cash Flow Assist'!$P$11,'Parameters &amp; Main Results'!$B$32-1,0)  )/offset(X921,'Parameters &amp; Main Results'!$B$32,0)</f>
        <v>7157.118396</v>
      </c>
      <c r="AA921" s="77">
        <f>sumproduct(X921:offset(X921,'Parameters &amp; Main Results'!$B$32-1,0),'Parameters &amp; Main Results'!$B$36:offset('Parameters &amp; Main Results'!$B$36,'Parameters &amp; Main Results'!$B$32-1,0)   )/offset(X921,'Parameters &amp; Main Results'!$B$32,0)</f>
        <v>1.333551684</v>
      </c>
      <c r="AB921" s="167">
        <f t="shared" si="6"/>
        <v>-0.3335505675</v>
      </c>
    </row>
    <row r="922">
      <c r="A922">
        <f t="shared" si="17"/>
        <v>5</v>
      </c>
      <c r="B922">
        <f t="shared" si="18"/>
        <v>1947</v>
      </c>
      <c r="C922" s="77">
        <f t="shared" si="3"/>
        <v>1947.333333</v>
      </c>
      <c r="D922" s="159">
        <f t="shared" si="356"/>
        <v>17318</v>
      </c>
      <c r="E922" s="162">
        <v>21.95</v>
      </c>
      <c r="F922" s="163">
        <v>14214.0109</v>
      </c>
      <c r="G922" s="163">
        <v>1710.6842</v>
      </c>
      <c r="H922" s="163">
        <v>2101.45377396</v>
      </c>
      <c r="I922" s="163">
        <v>14214.0109</v>
      </c>
      <c r="J922" s="163">
        <v>21.95</v>
      </c>
      <c r="K922" s="163">
        <v>21.95</v>
      </c>
      <c r="L922" s="163">
        <v>43.0</v>
      </c>
      <c r="M922" s="164">
        <v>10.69976664</v>
      </c>
      <c r="N922" s="19">
        <f t="shared" ref="N922:T922" si="923">F922/F921/$E922*$E921-1</f>
        <v>-0.002605591492</v>
      </c>
      <c r="O922" s="19">
        <f t="shared" si="923"/>
        <v>0.004664525833</v>
      </c>
      <c r="P922" s="19">
        <f t="shared" si="923"/>
        <v>0.002595292331</v>
      </c>
      <c r="Q922" s="19">
        <f t="shared" si="923"/>
        <v>-0.002605591492</v>
      </c>
      <c r="R922" s="19">
        <f t="shared" si="923"/>
        <v>0</v>
      </c>
      <c r="S922" s="19">
        <f t="shared" si="923"/>
        <v>0</v>
      </c>
      <c r="T922" s="19">
        <f t="shared" si="923"/>
        <v>0.002277904328</v>
      </c>
      <c r="U922" s="168">
        <v>-0.0326</v>
      </c>
      <c r="V922" s="168">
        <v>0.0033</v>
      </c>
      <c r="W922" s="19">
        <f t="array" ref="W922">mmult(N922:T922,'Parameters &amp; Main Results'!$B$6:$B$12)-'Parameters &amp; Main Results'!$B$16/12+mmult(U922:V922,'Parameters &amp; Main Results'!$B$14:$B$15)</f>
        <v>-0.0008297288275</v>
      </c>
      <c r="X922" s="77">
        <f t="shared" si="5"/>
        <v>897.6758485</v>
      </c>
      <c r="Y922" s="77">
        <f>X922/offset(X922,'Parameters &amp; Main Results'!$B$32,0)</f>
        <v>44.45863449</v>
      </c>
      <c r="Z922" s="77">
        <f>sumproduct(X922:offset(X922,'Parameters &amp; Main Results'!$B$32-1,0) , 'Cash Flow Assist'!$P$11:offset('Cash Flow Assist'!$P$11,'Parameters &amp; Main Results'!$B$32-1,0)  )/offset(X922,'Parameters &amp; Main Results'!$B$32,0)</f>
        <v>7325.460595</v>
      </c>
      <c r="AA922" s="77">
        <f>sumproduct(X922:offset(X922,'Parameters &amp; Main Results'!$B$32-1,0),'Parameters &amp; Main Results'!$B$36:offset('Parameters &amp; Main Results'!$B$36,'Parameters &amp; Main Results'!$B$32-1,0)   )/offset(X922,'Parameters &amp; Main Results'!$B$32,0)</f>
        <v>1.369762719</v>
      </c>
      <c r="AB922" s="167">
        <f t="shared" si="6"/>
        <v>-0.3352870625</v>
      </c>
    </row>
    <row r="923">
      <c r="A923">
        <f t="shared" si="17"/>
        <v>6</v>
      </c>
      <c r="B923">
        <f t="shared" si="18"/>
        <v>1947</v>
      </c>
      <c r="C923" s="77">
        <f t="shared" si="3"/>
        <v>1947.416667</v>
      </c>
      <c r="D923" s="159">
        <f t="shared" si="356"/>
        <v>17348</v>
      </c>
      <c r="E923" s="162">
        <v>22.08</v>
      </c>
      <c r="F923" s="163">
        <v>15027.9891</v>
      </c>
      <c r="G923" s="163">
        <v>1707.0787</v>
      </c>
      <c r="H923" s="163">
        <v>2102.11923432</v>
      </c>
      <c r="I923" s="163">
        <v>15027.9891</v>
      </c>
      <c r="J923" s="163">
        <v>22.08</v>
      </c>
      <c r="K923" s="163">
        <v>22.08</v>
      </c>
      <c r="L923" s="163">
        <v>43.0</v>
      </c>
      <c r="M923" s="164">
        <v>11.36209887</v>
      </c>
      <c r="N923" s="19">
        <f t="shared" ref="N923:T923" si="924">F923/F922/$E923*$E922-1</f>
        <v>0.0510410606</v>
      </c>
      <c r="O923" s="19">
        <f t="shared" si="924"/>
        <v>-0.0079829083</v>
      </c>
      <c r="P923" s="19">
        <f t="shared" si="924"/>
        <v>-0.005572878926</v>
      </c>
      <c r="Q923" s="19">
        <f t="shared" si="924"/>
        <v>0.0510410606</v>
      </c>
      <c r="R923" s="19">
        <f t="shared" si="924"/>
        <v>0</v>
      </c>
      <c r="S923" s="19">
        <f t="shared" si="924"/>
        <v>0</v>
      </c>
      <c r="T923" s="19">
        <f t="shared" si="924"/>
        <v>-0.005887681159</v>
      </c>
      <c r="U923" s="168">
        <v>-0.003</v>
      </c>
      <c r="V923" s="168">
        <v>-0.0059</v>
      </c>
      <c r="W923" s="19">
        <f t="array" ref="W923">mmult(N923:T923,'Parameters &amp; Main Results'!$B$6:$B$12)-'Parameters &amp; Main Results'!$B$16/12+mmult(U923:V923,'Parameters &amp; Main Results'!$B$14:$B$15)</f>
        <v>0.03624340171</v>
      </c>
      <c r="X923" s="77">
        <f t="shared" si="5"/>
        <v>898.4212945</v>
      </c>
      <c r="Y923" s="77">
        <f>X923/offset(X923,'Parameters &amp; Main Results'!$B$32,0)</f>
        <v>45.27546934</v>
      </c>
      <c r="Z923" s="77">
        <f>sumproduct(X923:offset(X923,'Parameters &amp; Main Results'!$B$32-1,0) , 'Cash Flow Assist'!$P$11:offset('Cash Flow Assist'!$P$11,'Parameters &amp; Main Results'!$B$32-1,0)  )/offset(X923,'Parameters &amp; Main Results'!$B$32,0)</f>
        <v>7409.640488</v>
      </c>
      <c r="AA923" s="77">
        <f>sumproduct(X923:offset(X923,'Parameters &amp; Main Results'!$B$32-1,0),'Parameters &amp; Main Results'!$B$36:offset('Parameters &amp; Main Results'!$B$36,'Parameters &amp; Main Results'!$B$32-1,0)   )/offset(X923,'Parameters &amp; Main Results'!$B$32,0)</f>
        <v>1.390699675</v>
      </c>
      <c r="AB923" s="167">
        <f t="shared" si="6"/>
        <v>-0.3013594091</v>
      </c>
    </row>
    <row r="924">
      <c r="A924">
        <f t="shared" si="17"/>
        <v>7</v>
      </c>
      <c r="B924">
        <f t="shared" si="18"/>
        <v>1947</v>
      </c>
      <c r="C924" s="77">
        <f t="shared" si="3"/>
        <v>1947.5</v>
      </c>
      <c r="D924" s="159">
        <f t="shared" si="356"/>
        <v>17379</v>
      </c>
      <c r="E924" s="162">
        <v>22.23</v>
      </c>
      <c r="F924" s="163">
        <v>15640.437</v>
      </c>
      <c r="G924" s="163">
        <v>1711.1857</v>
      </c>
      <c r="H924" s="163">
        <v>2102.78490541</v>
      </c>
      <c r="I924" s="163">
        <v>15640.437</v>
      </c>
      <c r="J924" s="163">
        <v>22.23</v>
      </c>
      <c r="K924" s="163">
        <v>22.23</v>
      </c>
      <c r="L924" s="163">
        <v>43.0</v>
      </c>
      <c r="M924" s="164">
        <v>11.69518568</v>
      </c>
      <c r="N924" s="19">
        <f t="shared" ref="N924:T924" si="925">F924/F923/$E924*$E923-1</f>
        <v>0.03373118549</v>
      </c>
      <c r="O924" s="19">
        <f t="shared" si="925"/>
        <v>-0.004358007755</v>
      </c>
      <c r="P924" s="19">
        <f t="shared" si="925"/>
        <v>-0.006433108412</v>
      </c>
      <c r="Q924" s="19">
        <f t="shared" si="925"/>
        <v>0.03373118549</v>
      </c>
      <c r="R924" s="19">
        <f t="shared" si="925"/>
        <v>0</v>
      </c>
      <c r="S924" s="19">
        <f t="shared" si="925"/>
        <v>0</v>
      </c>
      <c r="T924" s="19">
        <f t="shared" si="925"/>
        <v>-0.006747638327</v>
      </c>
      <c r="U924" s="168">
        <v>0.0143</v>
      </c>
      <c r="V924" s="168">
        <v>0.0282</v>
      </c>
      <c r="W924" s="19">
        <f t="array" ref="W924">mmult(N924:T924,'Parameters &amp; Main Results'!$B$6:$B$12)-'Parameters &amp; Main Results'!$B$16/12+mmult(U924:V924,'Parameters &amp; Main Results'!$B$14:$B$15)</f>
        <v>0.02416722051</v>
      </c>
      <c r="X924" s="77">
        <f t="shared" si="5"/>
        <v>866.9983259</v>
      </c>
      <c r="Y924" s="77">
        <f>X924/offset(X924,'Parameters &amp; Main Results'!$B$32,0)</f>
        <v>43.32179236</v>
      </c>
      <c r="Z924" s="77">
        <f>sumproduct(X924:offset(X924,'Parameters &amp; Main Results'!$B$32-1,0) , 'Cash Flow Assist'!$P$11:offset('Cash Flow Assist'!$P$11,'Parameters &amp; Main Results'!$B$32-1,0)  )/offset(X924,'Parameters &amp; Main Results'!$B$32,0)</f>
        <v>7302.969862</v>
      </c>
      <c r="AA924" s="77">
        <f>sumproduct(X924:offset(X924,'Parameters &amp; Main Results'!$B$32-1,0),'Parameters &amp; Main Results'!$B$36:offset('Parameters &amp; Main Results'!$B$36,'Parameters &amp; Main Results'!$B$32-1,0)   )/offset(X924,'Parameters &amp; Main Results'!$B$32,0)</f>
        <v>1.375954339</v>
      </c>
      <c r="AB924" s="167">
        <f t="shared" si="6"/>
        <v>-0.2777934338</v>
      </c>
    </row>
    <row r="925">
      <c r="A925">
        <f t="shared" si="17"/>
        <v>8</v>
      </c>
      <c r="B925">
        <f t="shared" si="18"/>
        <v>1947</v>
      </c>
      <c r="C925" s="77">
        <f t="shared" si="3"/>
        <v>1947.583333</v>
      </c>
      <c r="D925" s="159">
        <f t="shared" si="356"/>
        <v>17410</v>
      </c>
      <c r="E925" s="162">
        <v>22.4</v>
      </c>
      <c r="F925" s="163">
        <v>15256.0337</v>
      </c>
      <c r="G925" s="163">
        <v>1718.3652</v>
      </c>
      <c r="H925" s="163">
        <v>2103.94143711</v>
      </c>
      <c r="I925" s="163">
        <v>15256.0337</v>
      </c>
      <c r="J925" s="163">
        <v>22.4</v>
      </c>
      <c r="K925" s="163">
        <v>22.4</v>
      </c>
      <c r="L925" s="163">
        <v>43.0</v>
      </c>
      <c r="M925" s="164">
        <v>11.27719162</v>
      </c>
      <c r="N925" s="19">
        <f t="shared" ref="N925:T925" si="926">F925/F924/$E925*$E924-1</f>
        <v>-0.03198028921</v>
      </c>
      <c r="O925" s="19">
        <f t="shared" si="926"/>
        <v>-0.003425498743</v>
      </c>
      <c r="P925" s="19">
        <f t="shared" si="926"/>
        <v>-0.00704345982</v>
      </c>
      <c r="Q925" s="19">
        <f t="shared" si="926"/>
        <v>-0.03198028921</v>
      </c>
      <c r="R925" s="19">
        <f t="shared" si="926"/>
        <v>0</v>
      </c>
      <c r="S925" s="19">
        <f t="shared" si="926"/>
        <v>0</v>
      </c>
      <c r="T925" s="19">
        <f t="shared" si="926"/>
        <v>-0.007589285714</v>
      </c>
      <c r="U925" s="168">
        <v>0.0032</v>
      </c>
      <c r="V925" s="168">
        <v>0.0018</v>
      </c>
      <c r="W925" s="19">
        <f t="array" ref="W925">mmult(N925:T925,'Parameters &amp; Main Results'!$B$6:$B$12)-'Parameters &amp; Main Results'!$B$16/12+mmult(U925:V925,'Parameters &amp; Main Results'!$B$14:$B$15)</f>
        <v>-0.02488325826</v>
      </c>
      <c r="X925" s="77">
        <f t="shared" si="5"/>
        <v>846.5398116</v>
      </c>
      <c r="Y925" s="77">
        <f>X925/offset(X925,'Parameters &amp; Main Results'!$B$32,0)</f>
        <v>41.17359359</v>
      </c>
      <c r="Z925" s="77">
        <f>sumproduct(X925:offset(X925,'Parameters &amp; Main Results'!$B$32-1,0) , 'Cash Flow Assist'!$P$11:offset('Cash Flow Assist'!$P$11,'Parameters &amp; Main Results'!$B$32-1,0)  )/offset(X925,'Parameters &amp; Main Results'!$B$32,0)</f>
        <v>7067.382802</v>
      </c>
      <c r="AA925" s="77">
        <f>sumproduct(X925:offset(X925,'Parameters &amp; Main Results'!$B$32-1,0),'Parameters &amp; Main Results'!$B$36:offset('Parameters &amp; Main Results'!$B$36,'Parameters &amp; Main Results'!$B$32-1,0)   )/offset(X925,'Parameters &amp; Main Results'!$B$32,0)</f>
        <v>1.336229989</v>
      </c>
      <c r="AB925" s="167">
        <f t="shared" si="6"/>
        <v>-0.3008898086</v>
      </c>
    </row>
    <row r="926">
      <c r="A926">
        <f t="shared" si="17"/>
        <v>9</v>
      </c>
      <c r="B926">
        <f t="shared" si="18"/>
        <v>1947</v>
      </c>
      <c r="C926" s="77">
        <f t="shared" si="3"/>
        <v>1947.666667</v>
      </c>
      <c r="D926" s="159">
        <f t="shared" si="356"/>
        <v>17440</v>
      </c>
      <c r="E926" s="162">
        <v>22.84</v>
      </c>
      <c r="F926" s="163">
        <v>15108.218</v>
      </c>
      <c r="G926" s="163">
        <v>1713.2083</v>
      </c>
      <c r="H926" s="163">
        <v>2105.25640051</v>
      </c>
      <c r="I926" s="163">
        <v>15108.218</v>
      </c>
      <c r="J926" s="163">
        <v>22.84</v>
      </c>
      <c r="K926" s="163">
        <v>22.84</v>
      </c>
      <c r="L926" s="163">
        <v>43.0</v>
      </c>
      <c r="M926" s="164">
        <v>10.85672449</v>
      </c>
      <c r="N926" s="19">
        <f t="shared" ref="N926:T926" si="927">F926/F925/$E926*$E925-1</f>
        <v>-0.02876679442</v>
      </c>
      <c r="O926" s="19">
        <f t="shared" si="927"/>
        <v>-0.02220768483</v>
      </c>
      <c r="P926" s="19">
        <f t="shared" si="927"/>
        <v>-0.01865148862</v>
      </c>
      <c r="Q926" s="19">
        <f t="shared" si="927"/>
        <v>-0.02876679442</v>
      </c>
      <c r="R926" s="19">
        <f t="shared" si="927"/>
        <v>0</v>
      </c>
      <c r="S926" s="19">
        <f t="shared" si="927"/>
        <v>0</v>
      </c>
      <c r="T926" s="19">
        <f t="shared" si="927"/>
        <v>-0.01926444834</v>
      </c>
      <c r="U926" s="168">
        <v>0.0164</v>
      </c>
      <c r="V926" s="168">
        <v>0.0136</v>
      </c>
      <c r="W926" s="19">
        <f t="array" ref="W926">mmult(N926:T926,'Parameters &amp; Main Results'!$B$6:$B$12)-'Parameters &amp; Main Results'!$B$16/12+mmult(U926:V926,'Parameters &amp; Main Results'!$B$14:$B$15)</f>
        <v>-0.02716868369</v>
      </c>
      <c r="X926" s="77">
        <f t="shared" si="5"/>
        <v>868.1420136</v>
      </c>
      <c r="Y926" s="77">
        <f>X926/offset(X926,'Parameters &amp; Main Results'!$B$32,0)</f>
        <v>42.93176048</v>
      </c>
      <c r="Z926" s="77">
        <f>sumproduct(X926:offset(X926,'Parameters &amp; Main Results'!$B$32-1,0) , 'Cash Flow Assist'!$P$11:offset('Cash Flow Assist'!$P$11,'Parameters &amp; Main Results'!$B$32-1,0)  )/offset(X926,'Parameters &amp; Main Results'!$B$32,0)</f>
        <v>7144.953724</v>
      </c>
      <c r="AA926" s="77">
        <f>sumproduct(X926:offset(X926,'Parameters &amp; Main Results'!$B$32-1,0),'Parameters &amp; Main Results'!$B$36:offset('Parameters &amp; Main Results'!$B$36,'Parameters &amp; Main Results'!$B$32-1,0)   )/offset(X926,'Parameters &amp; Main Results'!$B$32,0)</f>
        <v>1.355579267</v>
      </c>
      <c r="AB926" s="167">
        <f t="shared" si="6"/>
        <v>-0.3210009678</v>
      </c>
    </row>
    <row r="927">
      <c r="A927">
        <f t="shared" si="17"/>
        <v>10</v>
      </c>
      <c r="B927">
        <f t="shared" si="18"/>
        <v>1947</v>
      </c>
      <c r="C927" s="77">
        <f t="shared" si="3"/>
        <v>1947.75</v>
      </c>
      <c r="D927" s="159">
        <f t="shared" si="356"/>
        <v>17471</v>
      </c>
      <c r="E927" s="162">
        <v>22.91</v>
      </c>
      <c r="F927" s="163">
        <v>15505.8568</v>
      </c>
      <c r="G927" s="163">
        <v>1700.5157</v>
      </c>
      <c r="H927" s="163">
        <v>2106.65990478</v>
      </c>
      <c r="I927" s="163">
        <v>15505.8568</v>
      </c>
      <c r="J927" s="163">
        <v>22.91</v>
      </c>
      <c r="K927" s="163">
        <v>22.91</v>
      </c>
      <c r="L927" s="163">
        <v>43.0</v>
      </c>
      <c r="M927" s="164">
        <v>11.11695382</v>
      </c>
      <c r="N927" s="19">
        <f t="shared" ref="N927:T927" si="928">F927/F926/$E927*$E926-1</f>
        <v>0.02318351993</v>
      </c>
      <c r="O927" s="19">
        <f t="shared" si="928"/>
        <v>-0.01044147055</v>
      </c>
      <c r="P927" s="19">
        <f t="shared" si="928"/>
        <v>-0.002390804596</v>
      </c>
      <c r="Q927" s="19">
        <f t="shared" si="928"/>
        <v>0.02318351993</v>
      </c>
      <c r="R927" s="19">
        <f t="shared" si="928"/>
        <v>0</v>
      </c>
      <c r="S927" s="19">
        <f t="shared" si="928"/>
        <v>0</v>
      </c>
      <c r="T927" s="19">
        <f t="shared" si="928"/>
        <v>-0.003055434308</v>
      </c>
      <c r="U927" s="168">
        <v>0.0051</v>
      </c>
      <c r="V927" s="168">
        <v>7.0E-4</v>
      </c>
      <c r="W927" s="19">
        <f t="array" ref="W927">mmult(N927:T927,'Parameters &amp; Main Results'!$B$6:$B$12)-'Parameters &amp; Main Results'!$B$16/12+mmult(U927:V927,'Parameters &amp; Main Results'!$B$14:$B$15)</f>
        <v>0.01473560565</v>
      </c>
      <c r="X927" s="77">
        <f t="shared" si="5"/>
        <v>892.3869935</v>
      </c>
      <c r="Y927" s="77">
        <f>X927/offset(X927,'Parameters &amp; Main Results'!$B$32,0)</f>
        <v>45.62733887</v>
      </c>
      <c r="Z927" s="77">
        <f>sumproduct(X927:offset(X927,'Parameters &amp; Main Results'!$B$32-1,0) , 'Cash Flow Assist'!$P$11:offset('Cash Flow Assist'!$P$11,'Parameters &amp; Main Results'!$B$32-1,0)  )/offset(X927,'Parameters &amp; Main Results'!$B$32,0)</f>
        <v>7343.906559</v>
      </c>
      <c r="AA927" s="77">
        <f>sumproduct(X927:offset(X927,'Parameters &amp; Main Results'!$B$32-1,0),'Parameters &amp; Main Results'!$B$36:offset('Parameters &amp; Main Results'!$B$36,'Parameters &amp; Main Results'!$B$32-1,0)   )/offset(X927,'Parameters &amp; Main Results'!$B$32,0)</f>
        <v>1.398442422</v>
      </c>
      <c r="AB927" s="167">
        <f t="shared" si="6"/>
        <v>-0.3052593802</v>
      </c>
    </row>
    <row r="928">
      <c r="A928">
        <f t="shared" si="17"/>
        <v>11</v>
      </c>
      <c r="B928">
        <f t="shared" si="18"/>
        <v>1947</v>
      </c>
      <c r="C928" s="77">
        <f t="shared" si="3"/>
        <v>1947.833333</v>
      </c>
      <c r="D928" s="159">
        <f t="shared" si="356"/>
        <v>17501</v>
      </c>
      <c r="E928" s="162">
        <v>23.06</v>
      </c>
      <c r="F928" s="163">
        <v>15133.1312</v>
      </c>
      <c r="G928" s="163">
        <v>1688.0733</v>
      </c>
      <c r="H928" s="163">
        <v>2108.15212221</v>
      </c>
      <c r="I928" s="163">
        <v>15133.1312</v>
      </c>
      <c r="J928" s="163">
        <v>23.06</v>
      </c>
      <c r="K928" s="163">
        <v>23.06</v>
      </c>
      <c r="L928" s="163">
        <v>43.0</v>
      </c>
      <c r="M928" s="164">
        <v>10.82662479</v>
      </c>
      <c r="N928" s="19">
        <f t="shared" ref="N928:T928" si="929">F928/F927/$E928*$E927-1</f>
        <v>-0.03038614031</v>
      </c>
      <c r="O928" s="19">
        <f t="shared" si="929"/>
        <v>-0.01377401505</v>
      </c>
      <c r="P928" s="19">
        <f t="shared" si="929"/>
        <v>-0.005801044378</v>
      </c>
      <c r="Q928" s="19">
        <f t="shared" si="929"/>
        <v>-0.03038614031</v>
      </c>
      <c r="R928" s="19">
        <f t="shared" si="929"/>
        <v>0</v>
      </c>
      <c r="S928" s="19">
        <f t="shared" si="929"/>
        <v>0</v>
      </c>
      <c r="T928" s="19">
        <f t="shared" si="929"/>
        <v>-0.006504770165</v>
      </c>
      <c r="U928" s="168">
        <v>-0.0171</v>
      </c>
      <c r="V928" s="168">
        <v>0.011</v>
      </c>
      <c r="W928" s="19">
        <f t="array" ref="W928">mmult(N928:T928,'Parameters &amp; Main Results'!$B$6:$B$12)-'Parameters &amp; Main Results'!$B$16/12+mmult(U928:V928,'Parameters &amp; Main Results'!$B$14:$B$15)</f>
        <v>-0.02627477566</v>
      </c>
      <c r="X928" s="77">
        <f t="shared" si="5"/>
        <v>879.428088</v>
      </c>
      <c r="Y928" s="77">
        <f>X928/offset(X928,'Parameters &amp; Main Results'!$B$32,0)</f>
        <v>45.05396016</v>
      </c>
      <c r="Z928" s="77">
        <f>sumproduct(X928:offset(X928,'Parameters &amp; Main Results'!$B$32-1,0) , 'Cash Flow Assist'!$P$11:offset('Cash Flow Assist'!$P$11,'Parameters &amp; Main Results'!$B$32-1,0)  )/offset(X928,'Parameters &amp; Main Results'!$B$32,0)</f>
        <v>7313.760037</v>
      </c>
      <c r="AA928" s="77">
        <f>sumproduct(X928:offset(X928,'Parameters &amp; Main Results'!$B$32-1,0),'Parameters &amp; Main Results'!$B$36:offset('Parameters &amp; Main Results'!$B$36,'Parameters &amp; Main Results'!$B$32-1,0)   )/offset(X928,'Parameters &amp; Main Results'!$B$32,0)</f>
        <v>1.398213321</v>
      </c>
      <c r="AB928" s="167">
        <f t="shared" si="6"/>
        <v>-0.3263698661</v>
      </c>
    </row>
    <row r="929">
      <c r="A929">
        <f t="shared" si="17"/>
        <v>12</v>
      </c>
      <c r="B929">
        <f t="shared" si="18"/>
        <v>1947</v>
      </c>
      <c r="C929" s="77">
        <f t="shared" si="3"/>
        <v>1947.916667</v>
      </c>
      <c r="D929" s="159">
        <f t="shared" si="356"/>
        <v>17532</v>
      </c>
      <c r="E929" s="162">
        <v>23.41</v>
      </c>
      <c r="F929" s="163">
        <v>15521.782</v>
      </c>
      <c r="G929" s="163">
        <v>1666.9265</v>
      </c>
      <c r="H929" s="163">
        <v>2109.76837217</v>
      </c>
      <c r="I929" s="163">
        <v>15521.782</v>
      </c>
      <c r="J929" s="163">
        <v>23.41</v>
      </c>
      <c r="K929" s="163">
        <v>23.41</v>
      </c>
      <c r="L929" s="163">
        <v>43.0</v>
      </c>
      <c r="M929" s="164">
        <v>10.87441968</v>
      </c>
      <c r="N929" s="19">
        <f t="shared" ref="N929:T929" si="930">F929/F928/$E929*$E928-1</f>
        <v>0.01034726817</v>
      </c>
      <c r="O929" s="19">
        <f t="shared" si="930"/>
        <v>-0.0272907645</v>
      </c>
      <c r="P929" s="19">
        <f t="shared" si="930"/>
        <v>-0.01419567137</v>
      </c>
      <c r="Q929" s="19">
        <f t="shared" si="930"/>
        <v>0.01034726817</v>
      </c>
      <c r="R929" s="19">
        <f t="shared" si="930"/>
        <v>0</v>
      </c>
      <c r="S929" s="19">
        <f t="shared" si="930"/>
        <v>0</v>
      </c>
      <c r="T929" s="19">
        <f t="shared" si="930"/>
        <v>-0.01495087569</v>
      </c>
      <c r="U929" s="168">
        <v>-0.0246</v>
      </c>
      <c r="V929" s="168">
        <v>0.0371</v>
      </c>
      <c r="W929" s="19">
        <f t="array" ref="W929">mmult(N929:T929,'Parameters &amp; Main Results'!$B$6:$B$12)-'Parameters &amp; Main Results'!$B$16/12+mmult(U929:V929,'Parameters &amp; Main Results'!$B$14:$B$15)</f>
        <v>0.0008960933347</v>
      </c>
      <c r="X929" s="77">
        <f t="shared" si="5"/>
        <v>903.1583716</v>
      </c>
      <c r="Y929" s="77">
        <f>X929/offset(X929,'Parameters &amp; Main Results'!$B$32,0)</f>
        <v>44.99402436</v>
      </c>
      <c r="Z929" s="77">
        <f>sumproduct(X929:offset(X929,'Parameters &amp; Main Results'!$B$32-1,0) , 'Cash Flow Assist'!$P$11:offset('Cash Flow Assist'!$P$11,'Parameters &amp; Main Results'!$B$32-1,0)  )/offset(X929,'Parameters &amp; Main Results'!$B$32,0)</f>
        <v>7069.279308</v>
      </c>
      <c r="AA929" s="77">
        <f>sumproduct(X929:offset(X929,'Parameters &amp; Main Results'!$B$32-1,0),'Parameters &amp; Main Results'!$B$36:offset('Parameters &amp; Main Results'!$B$36,'Parameters &amp; Main Results'!$B$32-1,0)   )/offset(X929,'Parameters &amp; Main Results'!$B$32,0)</f>
        <v>1.357140586</v>
      </c>
      <c r="AB929" s="167">
        <f t="shared" si="6"/>
        <v>-0.3193996345</v>
      </c>
    </row>
    <row r="930">
      <c r="A930">
        <f t="shared" si="17"/>
        <v>1</v>
      </c>
      <c r="B930">
        <f t="shared" si="18"/>
        <v>1948</v>
      </c>
      <c r="C930" s="77">
        <f t="shared" si="3"/>
        <v>1948</v>
      </c>
      <c r="D930" s="159">
        <f t="shared" si="356"/>
        <v>17563</v>
      </c>
      <c r="E930" s="162">
        <v>23.68</v>
      </c>
      <c r="F930" s="163">
        <v>14980.4438</v>
      </c>
      <c r="G930" s="163">
        <v>1669.9548</v>
      </c>
      <c r="H930" s="163">
        <v>2111.43860546</v>
      </c>
      <c r="I930" s="163">
        <v>14980.4438</v>
      </c>
      <c r="J930" s="163">
        <v>23.68</v>
      </c>
      <c r="K930" s="163">
        <v>23.68</v>
      </c>
      <c r="L930" s="163">
        <v>42.0</v>
      </c>
      <c r="M930" s="164">
        <v>10.3263906</v>
      </c>
      <c r="N930" s="19">
        <f t="shared" ref="N930:T930" si="931">F930/F929/$E930*$E929-1</f>
        <v>-0.04588040375</v>
      </c>
      <c r="O930" s="19">
        <f t="shared" si="931"/>
        <v>-0.009606044276</v>
      </c>
      <c r="P930" s="19">
        <f t="shared" si="931"/>
        <v>-0.01061938697</v>
      </c>
      <c r="Q930" s="19">
        <f t="shared" si="931"/>
        <v>-0.04588040375</v>
      </c>
      <c r="R930" s="19">
        <f t="shared" si="931"/>
        <v>0</v>
      </c>
      <c r="S930" s="19">
        <f t="shared" si="931"/>
        <v>0</v>
      </c>
      <c r="T930" s="19">
        <f t="shared" si="931"/>
        <v>-0.03439267756</v>
      </c>
      <c r="U930" s="168">
        <v>0.025</v>
      </c>
      <c r="V930" s="168">
        <v>0.0139</v>
      </c>
      <c r="W930" s="19">
        <f t="array" ref="W930">mmult(N930:T930,'Parameters &amp; Main Results'!$B$6:$B$12)-'Parameters &amp; Main Results'!$B$16/12+mmult(U930:V930,'Parameters &amp; Main Results'!$B$14:$B$15)</f>
        <v>-0.03685348055</v>
      </c>
      <c r="X930" s="77">
        <f t="shared" si="5"/>
        <v>902.349782</v>
      </c>
      <c r="Y930" s="77">
        <f>X930/offset(X930,'Parameters &amp; Main Results'!$B$32,0)</f>
        <v>44.5623298</v>
      </c>
      <c r="Z930" s="77">
        <f>sumproduct(X930:offset(X930,'Parameters &amp; Main Results'!$B$32-1,0) , 'Cash Flow Assist'!$P$11:offset('Cash Flow Assist'!$P$11,'Parameters &amp; Main Results'!$B$32-1,0)  )/offset(X930,'Parameters &amp; Main Results'!$B$32,0)</f>
        <v>6964.116191</v>
      </c>
      <c r="AA930" s="77">
        <f>sumproduct(X930:offset(X930,'Parameters &amp; Main Results'!$B$32-1,0),'Parameters &amp; Main Results'!$B$36:offset('Parameters &amp; Main Results'!$B$36,'Parameters &amp; Main Results'!$B$32-1,0)   )/offset(X930,'Parameters &amp; Main Results'!$B$32,0)</f>
        <v>1.342864964</v>
      </c>
      <c r="AB930" s="167">
        <f t="shared" si="6"/>
        <v>-0.3506258541</v>
      </c>
    </row>
    <row r="931">
      <c r="A931">
        <f t="shared" si="17"/>
        <v>2</v>
      </c>
      <c r="B931">
        <f t="shared" si="18"/>
        <v>1948</v>
      </c>
      <c r="C931" s="77">
        <f t="shared" si="3"/>
        <v>1948.083333</v>
      </c>
      <c r="D931" s="159">
        <f t="shared" si="356"/>
        <v>17592</v>
      </c>
      <c r="E931" s="162">
        <v>23.67</v>
      </c>
      <c r="F931" s="163">
        <v>14346.6228</v>
      </c>
      <c r="G931" s="163">
        <v>1675.977</v>
      </c>
      <c r="H931" s="163">
        <v>2113.14535167</v>
      </c>
      <c r="I931" s="163">
        <v>14346.6228</v>
      </c>
      <c r="J931" s="163">
        <v>23.67</v>
      </c>
      <c r="K931" s="163">
        <v>23.67</v>
      </c>
      <c r="L931" s="163">
        <v>42.0</v>
      </c>
      <c r="M931" s="164">
        <v>9.98600263</v>
      </c>
      <c r="N931" s="19">
        <f t="shared" ref="N931:T931" si="932">F931/F930/$E931*$E930-1</f>
        <v>-0.04190529391</v>
      </c>
      <c r="O931" s="19">
        <f t="shared" si="932"/>
        <v>0.004030204631</v>
      </c>
      <c r="P931" s="19">
        <f t="shared" si="932"/>
        <v>0.001231150544</v>
      </c>
      <c r="Q931" s="19">
        <f t="shared" si="932"/>
        <v>-0.04190529391</v>
      </c>
      <c r="R931" s="19">
        <f t="shared" si="932"/>
        <v>0</v>
      </c>
      <c r="S931" s="19">
        <f t="shared" si="932"/>
        <v>0</v>
      </c>
      <c r="T931" s="19">
        <f t="shared" si="932"/>
        <v>0.0004224757076</v>
      </c>
      <c r="U931" s="168">
        <v>-0.0172</v>
      </c>
      <c r="V931" s="168">
        <v>7.0E-4</v>
      </c>
      <c r="W931" s="19">
        <f t="array" ref="W931">mmult(N931:T931,'Parameters &amp; Main Results'!$B$6:$B$12)-'Parameters &amp; Main Results'!$B$16/12+mmult(U931:V931,'Parameters &amp; Main Results'!$B$14:$B$15)</f>
        <v>-0.03046308594</v>
      </c>
      <c r="X931" s="77">
        <f t="shared" si="5"/>
        <v>936.8769588</v>
      </c>
      <c r="Y931" s="77">
        <f>X931/offset(X931,'Parameters &amp; Main Results'!$B$32,0)</f>
        <v>44.42345602</v>
      </c>
      <c r="Z931" s="77">
        <f>sumproduct(X931:offset(X931,'Parameters &amp; Main Results'!$B$32-1,0) , 'Cash Flow Assist'!$P$11:offset('Cash Flow Assist'!$P$11,'Parameters &amp; Main Results'!$B$32-1,0)  )/offset(X931,'Parameters &amp; Main Results'!$B$32,0)</f>
        <v>6644.735016</v>
      </c>
      <c r="AA931" s="77">
        <f>sumproduct(X931:offset(X931,'Parameters &amp; Main Results'!$B$32-1,0),'Parameters &amp; Main Results'!$B$36:offset('Parameters &amp; Main Results'!$B$36,'Parameters &amp; Main Results'!$B$32-1,0)   )/offset(X931,'Parameters &amp; Main Results'!$B$32,0)</f>
        <v>1.286976841</v>
      </c>
      <c r="AB931" s="167">
        <f t="shared" si="6"/>
        <v>-0.3778380685</v>
      </c>
    </row>
    <row r="932">
      <c r="A932">
        <f t="shared" si="17"/>
        <v>3</v>
      </c>
      <c r="B932">
        <f t="shared" si="18"/>
        <v>1948</v>
      </c>
      <c r="C932" s="77">
        <f t="shared" si="3"/>
        <v>1948.166667</v>
      </c>
      <c r="D932" s="159">
        <f t="shared" si="356"/>
        <v>17623</v>
      </c>
      <c r="E932" s="162">
        <v>23.5</v>
      </c>
      <c r="F932" s="163">
        <v>15515.9216</v>
      </c>
      <c r="G932" s="163">
        <v>1680.4929</v>
      </c>
      <c r="H932" s="163">
        <v>2114.90630613</v>
      </c>
      <c r="I932" s="163">
        <v>15515.9216</v>
      </c>
      <c r="J932" s="163">
        <v>23.5</v>
      </c>
      <c r="K932" s="163">
        <v>23.5</v>
      </c>
      <c r="L932" s="163">
        <v>42.0</v>
      </c>
      <c r="M932" s="164">
        <v>10.73918337</v>
      </c>
      <c r="N932" s="19">
        <f t="shared" ref="N932:T932" si="933">F932/F931/$E932*$E931-1</f>
        <v>0.0893270601</v>
      </c>
      <c r="O932" s="19">
        <f t="shared" si="933"/>
        <v>0.009948022645</v>
      </c>
      <c r="P932" s="19">
        <f t="shared" si="933"/>
        <v>0.008073404255</v>
      </c>
      <c r="Q932" s="19">
        <f t="shared" si="933"/>
        <v>0.0893270601</v>
      </c>
      <c r="R932" s="19">
        <f t="shared" si="933"/>
        <v>0</v>
      </c>
      <c r="S932" s="19">
        <f t="shared" si="933"/>
        <v>0</v>
      </c>
      <c r="T932" s="19">
        <f t="shared" si="933"/>
        <v>0.007234042553</v>
      </c>
      <c r="U932" s="168">
        <v>0.0014</v>
      </c>
      <c r="V932" s="168">
        <v>0.045</v>
      </c>
      <c r="W932" s="19">
        <f t="array" ref="W932">mmult(N932:T932,'Parameters &amp; Main Results'!$B$6:$B$12)-'Parameters &amp; Main Results'!$B$16/12+mmult(U932:V932,'Parameters &amp; Main Results'!$B$14:$B$15)</f>
        <v>0.06944063407</v>
      </c>
      <c r="X932" s="77">
        <f t="shared" si="5"/>
        <v>966.313861</v>
      </c>
      <c r="Y932" s="77">
        <f>X932/offset(X932,'Parameters &amp; Main Results'!$B$32,0)</f>
        <v>44.75958671</v>
      </c>
      <c r="Z932" s="77">
        <f>sumproduct(X932:offset(X932,'Parameters &amp; Main Results'!$B$32-1,0) , 'Cash Flow Assist'!$P$11:offset('Cash Flow Assist'!$P$11,'Parameters &amp; Main Results'!$B$32-1,0)  )/offset(X932,'Parameters &amp; Main Results'!$B$32,0)</f>
        <v>6448.642556</v>
      </c>
      <c r="AA932" s="77">
        <f>sumproduct(X932:offset(X932,'Parameters &amp; Main Results'!$B$32-1,0),'Parameters &amp; Main Results'!$B$36:offset('Parameters &amp; Main Results'!$B$36,'Parameters &amp; Main Results'!$B$32-1,0)   )/offset(X932,'Parameters &amp; Main Results'!$B$32,0)</f>
        <v>1.25491474</v>
      </c>
      <c r="AB932" s="167">
        <f t="shared" si="6"/>
        <v>-0.3222621722</v>
      </c>
    </row>
    <row r="933">
      <c r="A933">
        <f t="shared" si="17"/>
        <v>4</v>
      </c>
      <c r="B933">
        <f t="shared" si="18"/>
        <v>1948</v>
      </c>
      <c r="C933" s="77">
        <f t="shared" si="3"/>
        <v>1948.25</v>
      </c>
      <c r="D933" s="159">
        <f t="shared" si="356"/>
        <v>17653</v>
      </c>
      <c r="E933" s="162">
        <v>23.82</v>
      </c>
      <c r="F933" s="163">
        <v>16003.5753</v>
      </c>
      <c r="G933" s="163">
        <v>1685.0071</v>
      </c>
      <c r="H933" s="163">
        <v>2116.66872805</v>
      </c>
      <c r="I933" s="163">
        <v>16003.5753</v>
      </c>
      <c r="J933" s="163">
        <v>23.82</v>
      </c>
      <c r="K933" s="163">
        <v>23.82</v>
      </c>
      <c r="L933" s="163">
        <v>42.0</v>
      </c>
      <c r="M933" s="164">
        <v>10.83450185</v>
      </c>
      <c r="N933" s="19">
        <f t="shared" ref="N933:T933" si="934">F933/F932/$E933*$E932-1</f>
        <v>0.01757293264</v>
      </c>
      <c r="O933" s="19">
        <f t="shared" si="934"/>
        <v>-0.01078394044</v>
      </c>
      <c r="P933" s="19">
        <f t="shared" si="934"/>
        <v>-0.01261195074</v>
      </c>
      <c r="Q933" s="19">
        <f t="shared" si="934"/>
        <v>0.01757293264</v>
      </c>
      <c r="R933" s="19">
        <f t="shared" si="934"/>
        <v>0</v>
      </c>
      <c r="S933" s="19">
        <f t="shared" si="934"/>
        <v>0</v>
      </c>
      <c r="T933" s="19">
        <f t="shared" si="934"/>
        <v>-0.013434089</v>
      </c>
      <c r="U933" s="168">
        <v>-0.0165</v>
      </c>
      <c r="V933" s="168">
        <v>0.0411</v>
      </c>
      <c r="W933" s="19">
        <f t="array" ref="W933">mmult(N933:T933,'Parameters &amp; Main Results'!$B$6:$B$12)-'Parameters &amp; Main Results'!$B$16/12+mmult(U933:V933,'Parameters &amp; Main Results'!$B$14:$B$15)</f>
        <v>0.0104420477</v>
      </c>
      <c r="X933" s="77">
        <f t="shared" si="5"/>
        <v>903.569427</v>
      </c>
      <c r="Y933" s="77">
        <f>X933/offset(X933,'Parameters &amp; Main Results'!$B$32,0)</f>
        <v>41.66630521</v>
      </c>
      <c r="Z933" s="77">
        <f>sumproduct(X933:offset(X933,'Parameters &amp; Main Results'!$B$32-1,0) , 'Cash Flow Assist'!$P$11:offset('Cash Flow Assist'!$P$11,'Parameters &amp; Main Results'!$B$32-1,0)  )/offset(X933,'Parameters &amp; Main Results'!$B$32,0)</f>
        <v>6376.271531</v>
      </c>
      <c r="AA933" s="77">
        <f>sumproduct(X933:offset(X933,'Parameters &amp; Main Results'!$B$32-1,0),'Parameters &amp; Main Results'!$B$36:offset('Parameters &amp; Main Results'!$B$36,'Parameters &amp; Main Results'!$B$32-1,0)   )/offset(X933,'Parameters &amp; Main Results'!$B$32,0)</f>
        <v>1.24687049</v>
      </c>
      <c r="AB933" s="167">
        <f t="shared" si="6"/>
        <v>-0.3103523311</v>
      </c>
    </row>
    <row r="934">
      <c r="A934">
        <f t="shared" si="17"/>
        <v>5</v>
      </c>
      <c r="B934">
        <f t="shared" si="18"/>
        <v>1948</v>
      </c>
      <c r="C934" s="77">
        <f t="shared" si="3"/>
        <v>1948.333333</v>
      </c>
      <c r="D934" s="159">
        <f t="shared" si="356"/>
        <v>17684</v>
      </c>
      <c r="E934" s="162">
        <v>24.01</v>
      </c>
      <c r="F934" s="163">
        <v>17326.868</v>
      </c>
      <c r="G934" s="163">
        <v>1701.6342</v>
      </c>
      <c r="H934" s="163">
        <v>2118.43261866</v>
      </c>
      <c r="I934" s="163">
        <v>17326.868</v>
      </c>
      <c r="J934" s="163">
        <v>24.01</v>
      </c>
      <c r="K934" s="163">
        <v>24.01</v>
      </c>
      <c r="L934" s="163">
        <v>42.0</v>
      </c>
      <c r="M934" s="164">
        <v>11.65030373</v>
      </c>
      <c r="N934" s="19">
        <f t="shared" ref="N934:T934" si="935">F934/F933/$E934*$E933-1</f>
        <v>0.07411961204</v>
      </c>
      <c r="O934" s="19">
        <f t="shared" si="935"/>
        <v>0.001876217579</v>
      </c>
      <c r="P934" s="19">
        <f t="shared" si="935"/>
        <v>-0.007086630569</v>
      </c>
      <c r="Q934" s="19">
        <f t="shared" si="935"/>
        <v>0.07411961204</v>
      </c>
      <c r="R934" s="19">
        <f t="shared" si="935"/>
        <v>0</v>
      </c>
      <c r="S934" s="19">
        <f t="shared" si="935"/>
        <v>0</v>
      </c>
      <c r="T934" s="19">
        <f t="shared" si="935"/>
        <v>-0.007913369429</v>
      </c>
      <c r="U934" s="168">
        <v>0.0091</v>
      </c>
      <c r="V934" s="168">
        <v>-0.0127</v>
      </c>
      <c r="W934" s="19">
        <f t="array" ref="W934">mmult(N934:T934,'Parameters &amp; Main Results'!$B$6:$B$12)-'Parameters &amp; Main Results'!$B$16/12+mmult(U934:V934,'Parameters &amp; Main Results'!$B$14:$B$15)</f>
        <v>0.05601709676</v>
      </c>
      <c r="X934" s="77">
        <f t="shared" si="5"/>
        <v>894.2318158</v>
      </c>
      <c r="Y934" s="77">
        <f>X934/offset(X934,'Parameters &amp; Main Results'!$B$32,0)</f>
        <v>42.40587984</v>
      </c>
      <c r="Z934" s="77">
        <f>sumproduct(X934:offset(X934,'Parameters &amp; Main Results'!$B$32-1,0) , 'Cash Flow Assist'!$P$11:offset('Cash Flow Assist'!$P$11,'Parameters &amp; Main Results'!$B$32-1,0)  )/offset(X934,'Parameters &amp; Main Results'!$B$32,0)</f>
        <v>6515.39284</v>
      </c>
      <c r="AA934" s="77">
        <f>sumproduct(X934:offset(X934,'Parameters &amp; Main Results'!$B$32-1,0),'Parameters &amp; Main Results'!$B$36:offset('Parameters &amp; Main Results'!$B$36,'Parameters &amp; Main Results'!$B$32-1,0)   )/offset(X934,'Parameters &amp; Main Results'!$B$32,0)</f>
        <v>1.279636672</v>
      </c>
      <c r="AB934" s="167">
        <f t="shared" si="6"/>
        <v>-0.2592359134</v>
      </c>
    </row>
    <row r="935">
      <c r="A935">
        <f t="shared" si="17"/>
        <v>6</v>
      </c>
      <c r="B935">
        <f t="shared" si="18"/>
        <v>1948</v>
      </c>
      <c r="C935" s="77">
        <f t="shared" si="3"/>
        <v>1948.416667</v>
      </c>
      <c r="D935" s="159">
        <f t="shared" si="356"/>
        <v>17714</v>
      </c>
      <c r="E935" s="162">
        <v>24.15</v>
      </c>
      <c r="F935" s="163">
        <v>17465.804</v>
      </c>
      <c r="G935" s="163">
        <v>1689.3872</v>
      </c>
      <c r="H935" s="163">
        <v>2120.19797917</v>
      </c>
      <c r="I935" s="163">
        <v>17465.804</v>
      </c>
      <c r="J935" s="163">
        <v>24.15</v>
      </c>
      <c r="K935" s="163">
        <v>24.15</v>
      </c>
      <c r="L935" s="163">
        <v>42.0</v>
      </c>
      <c r="M935" s="164">
        <v>11.53610013</v>
      </c>
      <c r="N935" s="19">
        <f t="shared" ref="N935:T935" si="936">F935/F934/$E935*$E934-1</f>
        <v>0.002174943695</v>
      </c>
      <c r="O935" s="19">
        <f t="shared" si="936"/>
        <v>-0.01295257758</v>
      </c>
      <c r="P935" s="19">
        <f t="shared" si="936"/>
        <v>-0.004968599036</v>
      </c>
      <c r="Q935" s="19">
        <f t="shared" si="936"/>
        <v>0.002174943695</v>
      </c>
      <c r="R935" s="19">
        <f t="shared" si="936"/>
        <v>0</v>
      </c>
      <c r="S935" s="19">
        <f t="shared" si="936"/>
        <v>0</v>
      </c>
      <c r="T935" s="19">
        <f t="shared" si="936"/>
        <v>-0.005797101449</v>
      </c>
      <c r="U935" s="168">
        <v>-0.0182</v>
      </c>
      <c r="V935" s="168">
        <v>0.0281</v>
      </c>
      <c r="W935" s="19">
        <f t="array" ref="W935">mmult(N935:T935,'Parameters &amp; Main Results'!$B$6:$B$12)-'Parameters &amp; Main Results'!$B$16/12+mmult(U935:V935,'Parameters &amp; Main Results'!$B$14:$B$15)</f>
        <v>-0.00164860329</v>
      </c>
      <c r="X935" s="77">
        <f t="shared" si="5"/>
        <v>846.7967219</v>
      </c>
      <c r="Y935" s="77">
        <f>X935/offset(X935,'Parameters &amp; Main Results'!$B$32,0)</f>
        <v>39.78764342</v>
      </c>
      <c r="Z935" s="77">
        <f>sumproduct(X935:offset(X935,'Parameters &amp; Main Results'!$B$32-1,0) , 'Cash Flow Assist'!$P$11:offset('Cash Flow Assist'!$P$11,'Parameters &amp; Main Results'!$B$32-1,0)  )/offset(X935,'Parameters &amp; Main Results'!$B$32,0)</f>
        <v>6414.531001</v>
      </c>
      <c r="AA935" s="77">
        <f>sumproduct(X935:offset(X935,'Parameters &amp; Main Results'!$B$32-1,0),'Parameters &amp; Main Results'!$B$36:offset('Parameters &amp; Main Results'!$B$36,'Parameters &amp; Main Results'!$B$32-1,0)   )/offset(X935,'Parameters &amp; Main Results'!$B$32,0)</f>
        <v>1.264904617</v>
      </c>
      <c r="AB935" s="167">
        <f t="shared" si="6"/>
        <v>-0.2576247932</v>
      </c>
    </row>
    <row r="936">
      <c r="A936">
        <f t="shared" si="17"/>
        <v>7</v>
      </c>
      <c r="B936">
        <f t="shared" si="18"/>
        <v>1948</v>
      </c>
      <c r="C936" s="77">
        <f t="shared" si="3"/>
        <v>1948.5</v>
      </c>
      <c r="D936" s="159">
        <f t="shared" si="356"/>
        <v>17745</v>
      </c>
      <c r="E936" s="162">
        <v>24.4</v>
      </c>
      <c r="F936" s="163">
        <v>16595.8663</v>
      </c>
      <c r="G936" s="163">
        <v>1689.3959</v>
      </c>
      <c r="H936" s="163">
        <v>2121.96481082</v>
      </c>
      <c r="I936" s="163">
        <v>16595.8663</v>
      </c>
      <c r="J936" s="163">
        <v>24.4</v>
      </c>
      <c r="K936" s="163">
        <v>24.4</v>
      </c>
      <c r="L936" s="163">
        <v>42.0</v>
      </c>
      <c r="M936" s="164">
        <v>10.75243704</v>
      </c>
      <c r="N936" s="19">
        <f t="shared" ref="N936:T936" si="937">F936/F935/$E936*$E935-1</f>
        <v>-0.05954362672</v>
      </c>
      <c r="O936" s="19">
        <f t="shared" si="937"/>
        <v>-0.01024080461</v>
      </c>
      <c r="P936" s="19">
        <f t="shared" si="937"/>
        <v>-0.009421106557</v>
      </c>
      <c r="Q936" s="19">
        <f t="shared" si="937"/>
        <v>-0.05954362672</v>
      </c>
      <c r="R936" s="19">
        <f t="shared" si="937"/>
        <v>0</v>
      </c>
      <c r="S936" s="19">
        <f t="shared" si="937"/>
        <v>0</v>
      </c>
      <c r="T936" s="19">
        <f t="shared" si="937"/>
        <v>-0.01024590164</v>
      </c>
      <c r="U936" s="168">
        <v>-0.0033</v>
      </c>
      <c r="V936" s="168">
        <v>0.0014</v>
      </c>
      <c r="W936" s="19">
        <f t="array" ref="W936">mmult(N936:T936,'Parameters &amp; Main Results'!$B$6:$B$12)-'Parameters &amp; Main Results'!$B$16/12+mmult(U936:V936,'Parameters &amp; Main Results'!$B$14:$B$15)</f>
        <v>-0.04725958786</v>
      </c>
      <c r="X936" s="77">
        <f t="shared" si="5"/>
        <v>848.195059</v>
      </c>
      <c r="Y936" s="77">
        <f>X936/offset(X936,'Parameters &amp; Main Results'!$B$32,0)</f>
        <v>37.32084979</v>
      </c>
      <c r="Z936" s="77">
        <f>sumproduct(X936:offset(X936,'Parameters &amp; Main Results'!$B$32-1,0) , 'Cash Flow Assist'!$P$11:offset('Cash Flow Assist'!$P$11,'Parameters &amp; Main Results'!$B$32-1,0)  )/offset(X936,'Parameters &amp; Main Results'!$B$32,0)</f>
        <v>5970.594326</v>
      </c>
      <c r="AA936" s="77">
        <f>sumproduct(X936:offset(X936,'Parameters &amp; Main Results'!$B$32-1,0),'Parameters &amp; Main Results'!$B$36:offset('Parameters &amp; Main Results'!$B$36,'Parameters &amp; Main Results'!$B$32-1,0)   )/offset(X936,'Parameters &amp; Main Results'!$B$32,0)</f>
        <v>1.18161031</v>
      </c>
      <c r="AB936" s="167">
        <f t="shared" si="6"/>
        <v>-0.3018285054</v>
      </c>
    </row>
    <row r="937">
      <c r="A937">
        <f t="shared" si="17"/>
        <v>8</v>
      </c>
      <c r="B937">
        <f t="shared" si="18"/>
        <v>1948</v>
      </c>
      <c r="C937" s="77">
        <f t="shared" si="3"/>
        <v>1948.583333</v>
      </c>
      <c r="D937" s="159">
        <f t="shared" si="356"/>
        <v>17776</v>
      </c>
      <c r="E937" s="162">
        <v>24.43</v>
      </c>
      <c r="F937" s="163">
        <v>16803.8197</v>
      </c>
      <c r="G937" s="163">
        <v>1689.4334</v>
      </c>
      <c r="H937" s="163">
        <v>2123.73311483</v>
      </c>
      <c r="I937" s="163">
        <v>16803.8197</v>
      </c>
      <c r="J937" s="163">
        <v>24.43</v>
      </c>
      <c r="K937" s="163">
        <v>24.43</v>
      </c>
      <c r="L937" s="163">
        <v>42.0</v>
      </c>
      <c r="M937" s="164">
        <v>10.74360447</v>
      </c>
      <c r="N937" s="19">
        <f t="shared" ref="N937:T937" si="938">F937/F936/$E937*$E936-1</f>
        <v>0.01128704784</v>
      </c>
      <c r="O937" s="19">
        <f t="shared" si="938"/>
        <v>-0.001205828337</v>
      </c>
      <c r="P937" s="19">
        <f t="shared" si="938"/>
        <v>-0.0003956883608</v>
      </c>
      <c r="Q937" s="19">
        <f t="shared" si="938"/>
        <v>0.01128704784</v>
      </c>
      <c r="R937" s="19">
        <f t="shared" si="938"/>
        <v>0</v>
      </c>
      <c r="S937" s="19">
        <f t="shared" si="938"/>
        <v>0</v>
      </c>
      <c r="T937" s="19">
        <f t="shared" si="938"/>
        <v>-0.001227998363</v>
      </c>
      <c r="U937" s="168">
        <v>-0.0111</v>
      </c>
      <c r="V937" s="168">
        <v>0.0028</v>
      </c>
      <c r="W937" s="19">
        <f t="array" ref="W937">mmult(N937:T937,'Parameters &amp; Main Results'!$B$6:$B$12)-'Parameters &amp; Main Results'!$B$16/12+mmult(U937:V937,'Parameters &amp; Main Results'!$B$14:$B$15)</f>
        <v>0.008122162131</v>
      </c>
      <c r="X937" s="77">
        <f t="shared" si="5"/>
        <v>890.2687954</v>
      </c>
      <c r="Y937" s="77">
        <f>X937/offset(X937,'Parameters &amp; Main Results'!$B$32,0)</f>
        <v>38.67978524</v>
      </c>
      <c r="Z937" s="77">
        <f>sumproduct(X937:offset(X937,'Parameters &amp; Main Results'!$B$32-1,0) , 'Cash Flow Assist'!$P$11:offset('Cash Flow Assist'!$P$11,'Parameters &amp; Main Results'!$B$32-1,0)  )/offset(X937,'Parameters &amp; Main Results'!$B$32,0)</f>
        <v>5859.690443</v>
      </c>
      <c r="AA937" s="77">
        <f>sumproduct(X937:offset(X937,'Parameters &amp; Main Results'!$B$32-1,0),'Parameters &amp; Main Results'!$B$36:offset('Parameters &amp; Main Results'!$B$36,'Parameters &amp; Main Results'!$B$32-1,0)   )/offset(X937,'Parameters &amp; Main Results'!$B$32,0)</f>
        <v>1.163827551</v>
      </c>
      <c r="AB937" s="167">
        <f t="shared" si="6"/>
        <v>-0.2939482103</v>
      </c>
    </row>
    <row r="938">
      <c r="A938">
        <f t="shared" si="17"/>
        <v>9</v>
      </c>
      <c r="B938">
        <f t="shared" si="18"/>
        <v>1948</v>
      </c>
      <c r="C938" s="77">
        <f t="shared" si="3"/>
        <v>1948.666667</v>
      </c>
      <c r="D938" s="159">
        <f t="shared" si="356"/>
        <v>17806</v>
      </c>
      <c r="E938" s="162">
        <v>24.36</v>
      </c>
      <c r="F938" s="163">
        <v>16376.564</v>
      </c>
      <c r="G938" s="163">
        <v>1697.0534</v>
      </c>
      <c r="H938" s="163">
        <v>2125.60907908</v>
      </c>
      <c r="I938" s="163">
        <v>16376.564</v>
      </c>
      <c r="J938" s="163">
        <v>24.36</v>
      </c>
      <c r="K938" s="163">
        <v>24.36</v>
      </c>
      <c r="L938" s="163">
        <v>42.0</v>
      </c>
      <c r="M938" s="164">
        <v>10.3730232</v>
      </c>
      <c r="N938" s="19">
        <f t="shared" ref="N938:T938" si="939">F938/F937/$E938*$E937-1</f>
        <v>-0.02262560625</v>
      </c>
      <c r="O938" s="19">
        <f t="shared" si="939"/>
        <v>0.007396912024</v>
      </c>
      <c r="P938" s="19">
        <f t="shared" si="939"/>
        <v>0.003759434865</v>
      </c>
      <c r="Q938" s="19">
        <f t="shared" si="939"/>
        <v>-0.02262560625</v>
      </c>
      <c r="R938" s="19">
        <f t="shared" si="939"/>
        <v>0</v>
      </c>
      <c r="S938" s="19">
        <f t="shared" si="939"/>
        <v>0</v>
      </c>
      <c r="T938" s="19">
        <f t="shared" si="939"/>
        <v>0.002873563218</v>
      </c>
      <c r="U938" s="168">
        <v>-0.0123</v>
      </c>
      <c r="V938" s="168">
        <v>-0.0171</v>
      </c>
      <c r="W938" s="19">
        <f t="array" ref="W938">mmult(N938:T938,'Parameters &amp; Main Results'!$B$6:$B$12)-'Parameters &amp; Main Results'!$B$16/12+mmult(U938:V938,'Parameters &amp; Main Results'!$B$14:$B$15)</f>
        <v>-0.01516164335</v>
      </c>
      <c r="X938" s="77">
        <f t="shared" si="5"/>
        <v>883.0961453</v>
      </c>
      <c r="Y938" s="77">
        <f>X938/offset(X938,'Parameters &amp; Main Results'!$B$32,0)</f>
        <v>38.87976207</v>
      </c>
      <c r="Z938" s="77">
        <f>sumproduct(X938:offset(X938,'Parameters &amp; Main Results'!$B$32-1,0) , 'Cash Flow Assist'!$P$11:offset('Cash Flow Assist'!$P$11,'Parameters &amp; Main Results'!$B$32-1,0)  )/offset(X938,'Parameters &amp; Main Results'!$B$32,0)</f>
        <v>5899.642598</v>
      </c>
      <c r="AA938" s="77">
        <f>sumproduct(X938:offset(X938,'Parameters &amp; Main Results'!$B$32-1,0),'Parameters &amp; Main Results'!$B$36:offset('Parameters &amp; Main Results'!$B$36,'Parameters &amp; Main Results'!$B$32-1,0)   )/offset(X938,'Parameters &amp; Main Results'!$B$32,0)</f>
        <v>1.176260084</v>
      </c>
      <c r="AB938" s="167">
        <f t="shared" si="6"/>
        <v>-0.3099230601</v>
      </c>
    </row>
    <row r="939">
      <c r="A939">
        <f t="shared" si="17"/>
        <v>10</v>
      </c>
      <c r="B939">
        <f t="shared" si="18"/>
        <v>1948</v>
      </c>
      <c r="C939" s="77">
        <f t="shared" si="3"/>
        <v>1948.75</v>
      </c>
      <c r="D939" s="159">
        <f t="shared" si="356"/>
        <v>17837</v>
      </c>
      <c r="E939" s="162">
        <v>24.31</v>
      </c>
      <c r="F939" s="163">
        <v>17563.4779</v>
      </c>
      <c r="G939" s="163">
        <v>1694.0512</v>
      </c>
      <c r="H939" s="163">
        <v>2127.53984066</v>
      </c>
      <c r="I939" s="163">
        <v>17563.4779</v>
      </c>
      <c r="J939" s="163">
        <v>24.31</v>
      </c>
      <c r="K939" s="163">
        <v>24.31</v>
      </c>
      <c r="L939" s="163">
        <v>42.0</v>
      </c>
      <c r="M939" s="164">
        <v>11.16655398</v>
      </c>
      <c r="N939" s="19">
        <f t="shared" ref="N939:T939" si="940">F939/F938/$E939*$E938-1</f>
        <v>0.07468220303</v>
      </c>
      <c r="O939" s="19">
        <f t="shared" si="940"/>
        <v>0.0002840618936</v>
      </c>
      <c r="P939" s="19">
        <f t="shared" si="940"/>
        <v>0.002966968326</v>
      </c>
      <c r="Q939" s="19">
        <f t="shared" si="940"/>
        <v>0.07468220303</v>
      </c>
      <c r="R939" s="19">
        <f t="shared" si="940"/>
        <v>0</v>
      </c>
      <c r="S939" s="19">
        <f t="shared" si="940"/>
        <v>0</v>
      </c>
      <c r="T939" s="19">
        <f t="shared" si="940"/>
        <v>0.002056766763</v>
      </c>
      <c r="U939" s="168">
        <v>-0.015</v>
      </c>
      <c r="V939" s="168">
        <v>0.0058</v>
      </c>
      <c r="W939" s="19">
        <f t="array" ref="W939">mmult(N939:T939,'Parameters &amp; Main Results'!$B$6:$B$12)-'Parameters &amp; Main Results'!$B$16/12+mmult(U939:V939,'Parameters &amp; Main Results'!$B$14:$B$15)</f>
        <v>0.05604100108</v>
      </c>
      <c r="X939" s="77">
        <f t="shared" si="5"/>
        <v>896.6914614</v>
      </c>
      <c r="Y939" s="77">
        <f>X939/offset(X939,'Parameters &amp; Main Results'!$B$32,0)</f>
        <v>36.93209354</v>
      </c>
      <c r="Z939" s="77">
        <f>sumproduct(X939:offset(X939,'Parameters &amp; Main Results'!$B$32-1,0) , 'Cash Flow Assist'!$P$11:offset('Cash Flow Assist'!$P$11,'Parameters &amp; Main Results'!$B$32-1,0)  )/offset(X939,'Parameters &amp; Main Results'!$B$32,0)</f>
        <v>5483.697962</v>
      </c>
      <c r="AA939" s="77">
        <f>sumproduct(X939:offset(X939,'Parameters &amp; Main Results'!$B$32-1,0),'Parameters &amp; Main Results'!$B$36:offset('Parameters &amp; Main Results'!$B$36,'Parameters &amp; Main Results'!$B$32-1,0)   )/offset(X939,'Parameters &amp; Main Results'!$B$32,0)</f>
        <v>1.097131449</v>
      </c>
      <c r="AB939" s="167">
        <f t="shared" si="6"/>
        <v>-0.258386594</v>
      </c>
    </row>
    <row r="940">
      <c r="A940">
        <f t="shared" si="17"/>
        <v>11</v>
      </c>
      <c r="B940">
        <f t="shared" si="18"/>
        <v>1948</v>
      </c>
      <c r="C940" s="77">
        <f t="shared" si="3"/>
        <v>1948.833333</v>
      </c>
      <c r="D940" s="159">
        <f t="shared" si="356"/>
        <v>17867</v>
      </c>
      <c r="E940" s="162">
        <v>24.16</v>
      </c>
      <c r="F940" s="163">
        <v>15746.3781</v>
      </c>
      <c r="G940" s="163">
        <v>1704.7457</v>
      </c>
      <c r="H940" s="163">
        <v>2129.52554451</v>
      </c>
      <c r="I940" s="163">
        <v>15746.3781</v>
      </c>
      <c r="J940" s="163">
        <v>24.16</v>
      </c>
      <c r="K940" s="163">
        <v>24.16</v>
      </c>
      <c r="L940" s="163">
        <v>42.0</v>
      </c>
      <c r="M940" s="164">
        <v>9.88488866</v>
      </c>
      <c r="N940" s="19">
        <f t="shared" ref="N940:T940" si="941">F940/F939/$E940*$E939-1</f>
        <v>-0.09789272379</v>
      </c>
      <c r="O940" s="19">
        <f t="shared" si="941"/>
        <v>0.01256077736</v>
      </c>
      <c r="P940" s="19">
        <f t="shared" si="941"/>
        <v>0.007147737306</v>
      </c>
      <c r="Q940" s="19">
        <f t="shared" si="941"/>
        <v>-0.09789272379</v>
      </c>
      <c r="R940" s="19">
        <f t="shared" si="941"/>
        <v>0</v>
      </c>
      <c r="S940" s="19">
        <f t="shared" si="941"/>
        <v>0</v>
      </c>
      <c r="T940" s="19">
        <f t="shared" si="941"/>
        <v>0.006208609272</v>
      </c>
      <c r="U940" s="168">
        <v>-0.006</v>
      </c>
      <c r="V940" s="168">
        <v>-0.0413</v>
      </c>
      <c r="W940" s="19">
        <f t="array" ref="W940">mmult(N940:T940,'Parameters &amp; Main Results'!$B$6:$B$12)-'Parameters &amp; Main Results'!$B$16/12+mmult(U940:V940,'Parameters &amp; Main Results'!$B$14:$B$15)</f>
        <v>-0.07032101517</v>
      </c>
      <c r="X940" s="77">
        <f t="shared" si="5"/>
        <v>849.1066734</v>
      </c>
      <c r="Y940" s="77">
        <f>X940/offset(X940,'Parameters &amp; Main Results'!$B$32,0)</f>
        <v>30.74502159</v>
      </c>
      <c r="Z940" s="77">
        <f>sumproduct(X940:offset(X940,'Parameters &amp; Main Results'!$B$32-1,0) , 'Cash Flow Assist'!$P$11:offset('Cash Flow Assist'!$P$11,'Parameters &amp; Main Results'!$B$32-1,0)  )/offset(X940,'Parameters &amp; Main Results'!$B$32,0)</f>
        <v>4789.278476</v>
      </c>
      <c r="AA940" s="77">
        <f>sumproduct(X940:offset(X940,'Parameters &amp; Main Results'!$B$32-1,0),'Parameters &amp; Main Results'!$B$36:offset('Parameters &amp; Main Results'!$B$36,'Parameters &amp; Main Results'!$B$32-1,0)   )/offset(X940,'Parameters &amp; Main Results'!$B$32,0)</f>
        <v>0.9615343254</v>
      </c>
      <c r="AB940" s="167">
        <f t="shared" si="6"/>
        <v>-0.3309851503</v>
      </c>
    </row>
    <row r="941">
      <c r="A941">
        <f t="shared" si="17"/>
        <v>12</v>
      </c>
      <c r="B941">
        <f t="shared" si="18"/>
        <v>1948</v>
      </c>
      <c r="C941" s="77">
        <f t="shared" si="3"/>
        <v>1948.916667</v>
      </c>
      <c r="D941" s="159">
        <f t="shared" si="356"/>
        <v>17898</v>
      </c>
      <c r="E941" s="162">
        <v>24.05</v>
      </c>
      <c r="F941" s="163">
        <v>16313.2435</v>
      </c>
      <c r="G941" s="163">
        <v>1712.3798</v>
      </c>
      <c r="H941" s="163">
        <v>2131.54859378</v>
      </c>
      <c r="I941" s="163">
        <v>16313.2435</v>
      </c>
      <c r="J941" s="163">
        <v>24.05</v>
      </c>
      <c r="K941" s="163">
        <v>24.05</v>
      </c>
      <c r="L941" s="163">
        <v>42.0</v>
      </c>
      <c r="M941" s="164">
        <v>10.16734458</v>
      </c>
      <c r="N941" s="19">
        <f t="shared" ref="N941:T941" si="942">F941/F940/$E941*$E940-1</f>
        <v>0.04073819285</v>
      </c>
      <c r="O941" s="19">
        <f t="shared" si="942"/>
        <v>0.009072432657</v>
      </c>
      <c r="P941" s="19">
        <f t="shared" si="942"/>
        <v>0.005528149689</v>
      </c>
      <c r="Q941" s="19">
        <f t="shared" si="942"/>
        <v>0.04073819285</v>
      </c>
      <c r="R941" s="19">
        <f t="shared" si="942"/>
        <v>0</v>
      </c>
      <c r="S941" s="19">
        <f t="shared" si="942"/>
        <v>0</v>
      </c>
      <c r="T941" s="19">
        <f t="shared" si="942"/>
        <v>0.004573804574</v>
      </c>
      <c r="U941" s="168">
        <v>-0.0282</v>
      </c>
      <c r="V941" s="168">
        <v>-0.0194</v>
      </c>
      <c r="W941" s="19">
        <f t="array" ref="W941">mmult(N941:T941,'Parameters &amp; Main Results'!$B$6:$B$12)-'Parameters &amp; Main Results'!$B$16/12+mmult(U941:V941,'Parameters &amp; Main Results'!$B$14:$B$15)</f>
        <v>0.03278008614</v>
      </c>
      <c r="X941" s="77">
        <f t="shared" si="5"/>
        <v>913.3331906</v>
      </c>
      <c r="Y941" s="77">
        <f>X941/offset(X941,'Parameters &amp; Main Results'!$B$32,0)</f>
        <v>30.56780391</v>
      </c>
      <c r="Z941" s="77">
        <f>sumproduct(X941:offset(X941,'Parameters &amp; Main Results'!$B$32-1,0) , 'Cash Flow Assist'!$P$11:offset('Cash Flow Assist'!$P$11,'Parameters &amp; Main Results'!$B$32-1,0)  )/offset(X941,'Parameters &amp; Main Results'!$B$32,0)</f>
        <v>4399.332976</v>
      </c>
      <c r="AA941" s="77">
        <f>sumproduct(X941:offset(X941,'Parameters &amp; Main Results'!$B$32-1,0),'Parameters &amp; Main Results'!$B$36:offset('Parameters &amp; Main Results'!$B$36,'Parameters &amp; Main Results'!$B$32-1,0)   )/offset(X941,'Parameters &amp; Main Results'!$B$32,0)</f>
        <v>0.8864196409</v>
      </c>
      <c r="AB941" s="167">
        <f t="shared" si="6"/>
        <v>-0.3037306944</v>
      </c>
    </row>
    <row r="942">
      <c r="A942">
        <f t="shared" si="17"/>
        <v>1</v>
      </c>
      <c r="B942">
        <f t="shared" si="18"/>
        <v>1949</v>
      </c>
      <c r="C942" s="77">
        <f t="shared" si="3"/>
        <v>1949</v>
      </c>
      <c r="D942" s="159">
        <f t="shared" si="356"/>
        <v>17929</v>
      </c>
      <c r="E942" s="162">
        <v>24.01</v>
      </c>
      <c r="F942" s="163">
        <v>16427.9795</v>
      </c>
      <c r="G942" s="163">
        <v>1723.0819</v>
      </c>
      <c r="H942" s="163">
        <v>2133.60909076</v>
      </c>
      <c r="I942" s="163">
        <v>16427.9795</v>
      </c>
      <c r="J942" s="163">
        <v>24.01</v>
      </c>
      <c r="K942" s="163">
        <v>24.01</v>
      </c>
      <c r="L942" s="163">
        <v>40.5</v>
      </c>
      <c r="M942" s="164">
        <v>10.15934718</v>
      </c>
      <c r="N942" s="19">
        <f t="shared" ref="N942:T942" si="943">F942/F941/$E942*$E941-1</f>
        <v>0.008710993756</v>
      </c>
      <c r="O942" s="19">
        <f t="shared" si="943"/>
        <v>0.007926224708</v>
      </c>
      <c r="P942" s="19">
        <f t="shared" si="943"/>
        <v>0.002634249621</v>
      </c>
      <c r="Q942" s="19">
        <f t="shared" si="943"/>
        <v>0.008710993756</v>
      </c>
      <c r="R942" s="19">
        <f t="shared" si="943"/>
        <v>0</v>
      </c>
      <c r="S942" s="19">
        <f t="shared" si="943"/>
        <v>0</v>
      </c>
      <c r="T942" s="19">
        <f t="shared" si="943"/>
        <v>-0.03410781222</v>
      </c>
      <c r="U942" s="168">
        <v>0.0177</v>
      </c>
      <c r="V942" s="168">
        <v>0.0123</v>
      </c>
      <c r="W942" s="19">
        <f t="array" ref="W942">mmult(N942:T942,'Parameters &amp; Main Results'!$B$6:$B$12)-'Parameters &amp; Main Results'!$B$16/12+mmult(U942:V942,'Parameters &amp; Main Results'!$B$14:$B$15)</f>
        <v>0.008473134827</v>
      </c>
      <c r="X942" s="77">
        <f t="shared" si="5"/>
        <v>884.344308</v>
      </c>
      <c r="Y942" s="77">
        <f>X942/offset(X942,'Parameters &amp; Main Results'!$B$32,0)</f>
        <v>32.74693266</v>
      </c>
      <c r="Z942" s="77">
        <f>sumproduct(X942:offset(X942,'Parameters &amp; Main Results'!$B$32-1,0) , 'Cash Flow Assist'!$P$11:offset('Cash Flow Assist'!$P$11,'Parameters &amp; Main Results'!$B$32-1,0)  )/offset(X942,'Parameters &amp; Main Results'!$B$32,0)</f>
        <v>4834.7313</v>
      </c>
      <c r="AA942" s="77">
        <f>sumproduct(X942:offset(X942,'Parameters &amp; Main Results'!$B$32-1,0),'Parameters &amp; Main Results'!$B$36:offset('Parameters &amp; Main Results'!$B$36,'Parameters &amp; Main Results'!$B$32-1,0)   )/offset(X942,'Parameters &amp; Main Results'!$B$32,0)</f>
        <v>0.9777181235</v>
      </c>
      <c r="AB942" s="167">
        <f t="shared" si="6"/>
        <v>-0.2976654968</v>
      </c>
    </row>
    <row r="943">
      <c r="A943">
        <f t="shared" si="17"/>
        <v>2</v>
      </c>
      <c r="B943">
        <f t="shared" si="18"/>
        <v>1949</v>
      </c>
      <c r="C943" s="77">
        <f t="shared" si="3"/>
        <v>1949.083333</v>
      </c>
      <c r="D943" s="159">
        <f t="shared" si="356"/>
        <v>17957</v>
      </c>
      <c r="E943" s="162">
        <v>23.91</v>
      </c>
      <c r="F943" s="163">
        <v>15863.8704</v>
      </c>
      <c r="G943" s="163">
        <v>1727.5969</v>
      </c>
      <c r="H943" s="163">
        <v>2135.68935962</v>
      </c>
      <c r="I943" s="163">
        <v>15863.8704</v>
      </c>
      <c r="J943" s="163">
        <v>23.91</v>
      </c>
      <c r="K943" s="163">
        <v>23.91</v>
      </c>
      <c r="L943" s="163">
        <v>40.5</v>
      </c>
      <c r="M943" s="164">
        <v>9.77372513</v>
      </c>
      <c r="N943" s="19">
        <f t="shared" ref="N943:T943" si="944">F943/F942/$E943*$E942-1</f>
        <v>-0.03029957725</v>
      </c>
      <c r="O943" s="19">
        <f t="shared" si="944"/>
        <v>0.006813614446</v>
      </c>
      <c r="P943" s="19">
        <f t="shared" si="944"/>
        <v>0.005161428271</v>
      </c>
      <c r="Q943" s="19">
        <f t="shared" si="944"/>
        <v>-0.03029957725</v>
      </c>
      <c r="R943" s="19">
        <f t="shared" si="944"/>
        <v>0</v>
      </c>
      <c r="S943" s="19">
        <f t="shared" si="944"/>
        <v>0</v>
      </c>
      <c r="T943" s="19">
        <f t="shared" si="944"/>
        <v>0.004182350481</v>
      </c>
      <c r="U943" s="168">
        <v>-0.019</v>
      </c>
      <c r="V943" s="168">
        <v>-0.0086</v>
      </c>
      <c r="W943" s="19">
        <f t="array" ref="W943">mmult(N943:T943,'Parameters &amp; Main Results'!$B$6:$B$12)-'Parameters &amp; Main Results'!$B$16/12+mmult(U943:V943,'Parameters &amp; Main Results'!$B$14:$B$15)</f>
        <v>-0.021062946</v>
      </c>
      <c r="X943" s="77">
        <f t="shared" si="5"/>
        <v>876.9140966</v>
      </c>
      <c r="Y943" s="77">
        <f>X943/offset(X943,'Parameters &amp; Main Results'!$B$32,0)</f>
        <v>29.93916917</v>
      </c>
      <c r="Z943" s="77">
        <f>sumproduct(X943:offset(X943,'Parameters &amp; Main Results'!$B$32-1,0) , 'Cash Flow Assist'!$P$11:offset('Cash Flow Assist'!$P$11,'Parameters &amp; Main Results'!$B$32-1,0)  )/offset(X943,'Parameters &amp; Main Results'!$B$32,0)</f>
        <v>4428.377381</v>
      </c>
      <c r="AA943" s="77">
        <f>sumproduct(X943:offset(X943,'Parameters &amp; Main Results'!$B$32-1,0),'Parameters &amp; Main Results'!$B$36:offset('Parameters &amp; Main Results'!$B$36,'Parameters &amp; Main Results'!$B$32-1,0)   )/offset(X943,'Parameters &amp; Main Results'!$B$32,0)</f>
        <v>0.8986270197</v>
      </c>
      <c r="AB943" s="167">
        <f t="shared" si="6"/>
        <v>-0.3189459353</v>
      </c>
    </row>
    <row r="944">
      <c r="A944">
        <f t="shared" si="17"/>
        <v>3</v>
      </c>
      <c r="B944">
        <f t="shared" si="18"/>
        <v>1949</v>
      </c>
      <c r="C944" s="77">
        <f t="shared" si="3"/>
        <v>1949.166667</v>
      </c>
      <c r="D944" s="159">
        <f t="shared" si="356"/>
        <v>17988</v>
      </c>
      <c r="E944" s="162">
        <v>23.91</v>
      </c>
      <c r="F944" s="163">
        <v>16430.7577</v>
      </c>
      <c r="G944" s="163">
        <v>1736.7593</v>
      </c>
      <c r="H944" s="163">
        <v>2137.77165675</v>
      </c>
      <c r="I944" s="163">
        <v>16430.7577</v>
      </c>
      <c r="J944" s="163">
        <v>23.91</v>
      </c>
      <c r="K944" s="163">
        <v>23.91</v>
      </c>
      <c r="L944" s="163">
        <v>40.5</v>
      </c>
      <c r="M944" s="164">
        <v>10.0029357</v>
      </c>
      <c r="N944" s="19">
        <f t="shared" ref="N944:T944" si="945">F944/F943/$E944*$E943-1</f>
        <v>0.03573448885</v>
      </c>
      <c r="O944" s="19">
        <f t="shared" si="945"/>
        <v>0.005303552003</v>
      </c>
      <c r="P944" s="19">
        <f t="shared" si="945"/>
        <v>0.000975000002</v>
      </c>
      <c r="Q944" s="19">
        <f t="shared" si="945"/>
        <v>0.03573448885</v>
      </c>
      <c r="R944" s="19">
        <f t="shared" si="945"/>
        <v>0</v>
      </c>
      <c r="S944" s="19">
        <f t="shared" si="945"/>
        <v>0</v>
      </c>
      <c r="T944" s="19">
        <f t="shared" si="945"/>
        <v>0</v>
      </c>
      <c r="U944" s="168">
        <v>0.025</v>
      </c>
      <c r="V944" s="168">
        <v>0.0129</v>
      </c>
      <c r="W944" s="19">
        <f t="array" ref="W944">mmult(N944:T944,'Parameters &amp; Main Results'!$B$6:$B$12)-'Parameters &amp; Main Results'!$B$16/12+mmult(U944:V944,'Parameters &amp; Main Results'!$B$14:$B$15)</f>
        <v>0.02808508798</v>
      </c>
      <c r="X944" s="77">
        <f t="shared" si="5"/>
        <v>895.7819025</v>
      </c>
      <c r="Y944" s="77">
        <f>X944/offset(X944,'Parameters &amp; Main Results'!$B$32,0)</f>
        <v>27.02071868</v>
      </c>
      <c r="Z944" s="77">
        <f>sumproduct(X944:offset(X944,'Parameters &amp; Main Results'!$B$32-1,0) , 'Cash Flow Assist'!$P$11:offset('Cash Flow Assist'!$P$11,'Parameters &amp; Main Results'!$B$32-1,0)  )/offset(X944,'Parameters &amp; Main Results'!$B$32,0)</f>
        <v>3886.95168</v>
      </c>
      <c r="AA944" s="77">
        <f>sumproduct(X944:offset(X944,'Parameters &amp; Main Results'!$B$32-1,0),'Parameters &amp; Main Results'!$B$36:offset('Parameters &amp; Main Results'!$B$36,'Parameters &amp; Main Results'!$B$32-1,0)   )/offset(X944,'Parameters &amp; Main Results'!$B$32,0)</f>
        <v>0.7914185465</v>
      </c>
      <c r="AB944" s="167">
        <f t="shared" si="6"/>
        <v>-0.2946088164</v>
      </c>
    </row>
    <row r="945">
      <c r="A945">
        <f t="shared" si="17"/>
        <v>4</v>
      </c>
      <c r="B945">
        <f t="shared" si="18"/>
        <v>1949</v>
      </c>
      <c r="C945" s="77">
        <f t="shared" si="3"/>
        <v>1949.25</v>
      </c>
      <c r="D945" s="159">
        <f t="shared" si="356"/>
        <v>18018</v>
      </c>
      <c r="E945" s="162">
        <v>23.92</v>
      </c>
      <c r="F945" s="163">
        <v>16180.0339</v>
      </c>
      <c r="G945" s="163">
        <v>1741.2385</v>
      </c>
      <c r="H945" s="163">
        <v>2139.85598411</v>
      </c>
      <c r="I945" s="163">
        <v>16180.0339</v>
      </c>
      <c r="J945" s="163">
        <v>23.92</v>
      </c>
      <c r="K945" s="163">
        <v>23.92</v>
      </c>
      <c r="L945" s="163">
        <v>40.5</v>
      </c>
      <c r="M945" s="164">
        <v>9.6904029</v>
      </c>
      <c r="N945" s="19">
        <f t="shared" ref="N945:T945" si="946">F945/F944/$E945*$E944-1</f>
        <v>-0.01567109886</v>
      </c>
      <c r="O945" s="19">
        <f t="shared" si="946"/>
        <v>0.00215991789</v>
      </c>
      <c r="P945" s="19">
        <f t="shared" si="946"/>
        <v>0.0005565321881</v>
      </c>
      <c r="Q945" s="19">
        <f t="shared" si="946"/>
        <v>-0.01567109886</v>
      </c>
      <c r="R945" s="19">
        <f t="shared" si="946"/>
        <v>0</v>
      </c>
      <c r="S945" s="19">
        <f t="shared" si="946"/>
        <v>0</v>
      </c>
      <c r="T945" s="19">
        <f t="shared" si="946"/>
        <v>-0.0004180602007</v>
      </c>
      <c r="U945" s="168">
        <v>-0.0089</v>
      </c>
      <c r="V945" s="168">
        <v>-0.0113</v>
      </c>
      <c r="W945" s="19">
        <f t="array" ref="W945">mmult(N945:T945,'Parameters &amp; Main Results'!$B$6:$B$12)-'Parameters &amp; Main Results'!$B$16/12+mmult(U945:V945,'Parameters &amp; Main Results'!$B$14:$B$15)</f>
        <v>-0.01125501134</v>
      </c>
      <c r="X945" s="77">
        <f t="shared" si="5"/>
        <v>871.3110548</v>
      </c>
      <c r="Y945" s="77">
        <f>X945/offset(X945,'Parameters &amp; Main Results'!$B$32,0)</f>
        <v>29.27189214</v>
      </c>
      <c r="Z945" s="77">
        <f>sumproduct(X945:offset(X945,'Parameters &amp; Main Results'!$B$32-1,0) , 'Cash Flow Assist'!$P$11:offset('Cash Flow Assist'!$P$11,'Parameters &amp; Main Results'!$B$32-1,0)  )/offset(X945,'Parameters &amp; Main Results'!$B$32,0)</f>
        <v>4300.064758</v>
      </c>
      <c r="AA945" s="77">
        <f>sumproduct(X945:offset(X945,'Parameters &amp; Main Results'!$B$32-1,0),'Parameters &amp; Main Results'!$B$36:offset('Parameters &amp; Main Results'!$B$36,'Parameters &amp; Main Results'!$B$32-1,0)   )/offset(X945,'Parameters &amp; Main Results'!$B$32,0)</f>
        <v>0.8788064981</v>
      </c>
      <c r="AB945" s="167">
        <f t="shared" si="6"/>
        <v>-0.3056630714</v>
      </c>
    </row>
    <row r="946">
      <c r="A946">
        <f t="shared" si="17"/>
        <v>5</v>
      </c>
      <c r="B946">
        <f t="shared" si="18"/>
        <v>1949</v>
      </c>
      <c r="C946" s="77">
        <f t="shared" si="3"/>
        <v>1949.333333</v>
      </c>
      <c r="D946" s="159">
        <f t="shared" si="356"/>
        <v>18049</v>
      </c>
      <c r="E946" s="162">
        <v>23.91</v>
      </c>
      <c r="F946" s="163">
        <v>15665.3271</v>
      </c>
      <c r="G946" s="163">
        <v>1745.7148</v>
      </c>
      <c r="H946" s="163">
        <v>2141.94234369</v>
      </c>
      <c r="I946" s="163">
        <v>15665.3271</v>
      </c>
      <c r="J946" s="163">
        <v>23.91</v>
      </c>
      <c r="K946" s="163">
        <v>23.91</v>
      </c>
      <c r="L946" s="163">
        <v>40.5</v>
      </c>
      <c r="M946" s="164">
        <v>9.30794771</v>
      </c>
      <c r="N946" s="19">
        <f t="shared" ref="N946:T946" si="947">F946/F945/$E946*$E945-1</f>
        <v>-0.03140630077</v>
      </c>
      <c r="O946" s="19">
        <f t="shared" si="947"/>
        <v>0.002990066618</v>
      </c>
      <c r="P946" s="19">
        <f t="shared" si="947"/>
        <v>0.001393642825</v>
      </c>
      <c r="Q946" s="19">
        <f t="shared" si="947"/>
        <v>-0.03140630077</v>
      </c>
      <c r="R946" s="19">
        <f t="shared" si="947"/>
        <v>0</v>
      </c>
      <c r="S946" s="19">
        <f t="shared" si="947"/>
        <v>0</v>
      </c>
      <c r="T946" s="19">
        <f t="shared" si="947"/>
        <v>0.0004182350481</v>
      </c>
      <c r="U946" s="168">
        <v>-0.0079</v>
      </c>
      <c r="V946" s="168">
        <v>-0.0237</v>
      </c>
      <c r="W946" s="19">
        <f t="array" ref="W946">mmult(N946:T946,'Parameters &amp; Main Results'!$B$6:$B$12)-'Parameters &amp; Main Results'!$B$16/12+mmult(U946:V946,'Parameters &amp; Main Results'!$B$14:$B$15)</f>
        <v>-0.02284887559</v>
      </c>
      <c r="X946" s="77">
        <f t="shared" si="5"/>
        <v>881.2293006</v>
      </c>
      <c r="Y946" s="77">
        <f>X946/offset(X946,'Parameters &amp; Main Results'!$B$32,0)</f>
        <v>31.44464374</v>
      </c>
      <c r="Z946" s="77">
        <f>sumproduct(X946:offset(X946,'Parameters &amp; Main Results'!$B$32-1,0) , 'Cash Flow Assist'!$P$11:offset('Cash Flow Assist'!$P$11,'Parameters &amp; Main Results'!$B$32-1,0)  )/offset(X946,'Parameters &amp; Main Results'!$B$32,0)</f>
        <v>4537.225498</v>
      </c>
      <c r="AA946" s="77">
        <f>sumproduct(X946:offset(X946,'Parameters &amp; Main Results'!$B$32-1,0),'Parameters &amp; Main Results'!$B$36:offset('Parameters &amp; Main Results'!$B$36,'Parameters &amp; Main Results'!$B$32-1,0)   )/offset(X946,'Parameters &amp; Main Results'!$B$32,0)</f>
        <v>0.9303753221</v>
      </c>
      <c r="AB946" s="167">
        <f t="shared" si="6"/>
        <v>-0.3274696258</v>
      </c>
    </row>
    <row r="947">
      <c r="A947">
        <f t="shared" si="17"/>
        <v>6</v>
      </c>
      <c r="B947">
        <f t="shared" si="18"/>
        <v>1949</v>
      </c>
      <c r="C947" s="77">
        <f t="shared" si="3"/>
        <v>1949.416667</v>
      </c>
      <c r="D947" s="159">
        <f t="shared" si="356"/>
        <v>18079</v>
      </c>
      <c r="E947" s="162">
        <v>23.92</v>
      </c>
      <c r="F947" s="163">
        <v>15717.4612</v>
      </c>
      <c r="G947" s="163">
        <v>1761.1801</v>
      </c>
      <c r="H947" s="163">
        <v>2144.03073748</v>
      </c>
      <c r="I947" s="163">
        <v>15717.4612</v>
      </c>
      <c r="J947" s="163">
        <v>23.92</v>
      </c>
      <c r="K947" s="163">
        <v>23.92</v>
      </c>
      <c r="L947" s="163">
        <v>40.5</v>
      </c>
      <c r="M947" s="164">
        <v>9.18857859</v>
      </c>
      <c r="N947" s="19">
        <f t="shared" ref="N947:T947" si="948">F947/F946/$E947*$E946-1</f>
        <v>0.002908541566</v>
      </c>
      <c r="O947" s="19">
        <f t="shared" si="948"/>
        <v>0.008437243411</v>
      </c>
      <c r="P947" s="19">
        <f t="shared" si="948"/>
        <v>0.0005565321929</v>
      </c>
      <c r="Q947" s="19">
        <f t="shared" si="948"/>
        <v>0.002908541566</v>
      </c>
      <c r="R947" s="19">
        <f t="shared" si="948"/>
        <v>0</v>
      </c>
      <c r="S947" s="19">
        <f t="shared" si="948"/>
        <v>0</v>
      </c>
      <c r="T947" s="19">
        <f t="shared" si="948"/>
        <v>-0.0004180602007</v>
      </c>
      <c r="U947" s="168">
        <v>-0.0091</v>
      </c>
      <c r="V947" s="168">
        <v>-0.0165</v>
      </c>
      <c r="W947" s="19">
        <f t="array" ref="W947">mmult(N947:T947,'Parameters &amp; Main Results'!$B$6:$B$12)-'Parameters &amp; Main Results'!$B$16/12+mmult(U947:V947,'Parameters &amp; Main Results'!$B$14:$B$15)</f>
        <v>0.004249050361</v>
      </c>
      <c r="X947" s="77">
        <f t="shared" si="5"/>
        <v>901.8352214</v>
      </c>
      <c r="Y947" s="77">
        <f>X947/offset(X947,'Parameters &amp; Main Results'!$B$32,0)</f>
        <v>33.95679739</v>
      </c>
      <c r="Z947" s="77">
        <f>sumproduct(X947:offset(X947,'Parameters &amp; Main Results'!$B$32-1,0) , 'Cash Flow Assist'!$P$11:offset('Cash Flow Assist'!$P$11,'Parameters &amp; Main Results'!$B$32-1,0)  )/offset(X947,'Parameters &amp; Main Results'!$B$32,0)</f>
        <v>4755.631789</v>
      </c>
      <c r="AA947" s="77">
        <f>sumproduct(X947:offset(X947,'Parameters &amp; Main Results'!$B$32-1,0),'Parameters &amp; Main Results'!$B$36:offset('Parameters &amp; Main Results'!$B$36,'Parameters &amp; Main Results'!$B$32-1,0)   )/offset(X947,'Parameters &amp; Main Results'!$B$32,0)</f>
        <v>0.9783919704</v>
      </c>
      <c r="AB947" s="167">
        <f t="shared" si="6"/>
        <v>-0.3255135433</v>
      </c>
    </row>
    <row r="948">
      <c r="A948">
        <f t="shared" si="17"/>
        <v>7</v>
      </c>
      <c r="B948">
        <f t="shared" si="18"/>
        <v>1949</v>
      </c>
      <c r="C948" s="77">
        <f t="shared" si="3"/>
        <v>1949.5</v>
      </c>
      <c r="D948" s="159">
        <f t="shared" si="356"/>
        <v>18110</v>
      </c>
      <c r="E948" s="162">
        <v>23.7</v>
      </c>
      <c r="F948" s="163">
        <v>16806.5043</v>
      </c>
      <c r="G948" s="163">
        <v>1768.7399</v>
      </c>
      <c r="H948" s="163">
        <v>2146.12116745</v>
      </c>
      <c r="I948" s="163">
        <v>16806.5043</v>
      </c>
      <c r="J948" s="163">
        <v>23.7</v>
      </c>
      <c r="K948" s="163">
        <v>23.7</v>
      </c>
      <c r="L948" s="163">
        <v>40.5</v>
      </c>
      <c r="M948" s="164">
        <v>9.84314673</v>
      </c>
      <c r="N948" s="19">
        <f t="shared" ref="N948:T948" si="949">F948/F947/$E948*$E947-1</f>
        <v>0.07921462816</v>
      </c>
      <c r="O948" s="19">
        <f t="shared" si="949"/>
        <v>0.01361500883</v>
      </c>
      <c r="P948" s="19">
        <f t="shared" si="949"/>
        <v>0.01026675106</v>
      </c>
      <c r="Q948" s="19">
        <f t="shared" si="949"/>
        <v>0.07921462816</v>
      </c>
      <c r="R948" s="19">
        <f t="shared" si="949"/>
        <v>0</v>
      </c>
      <c r="S948" s="19">
        <f t="shared" si="949"/>
        <v>0</v>
      </c>
      <c r="T948" s="19">
        <f t="shared" si="949"/>
        <v>0.009282700422</v>
      </c>
      <c r="U948" s="168">
        <v>0.0055</v>
      </c>
      <c r="V948" s="168">
        <v>0.0036</v>
      </c>
      <c r="W948" s="19">
        <f t="array" ref="W948">mmult(N948:T948,'Parameters &amp; Main Results'!$B$6:$B$12)-'Parameters &amp; Main Results'!$B$16/12+mmult(U948:V948,'Parameters &amp; Main Results'!$B$14:$B$15)</f>
        <v>0.06277305666</v>
      </c>
      <c r="X948" s="77">
        <f t="shared" si="5"/>
        <v>898.0194913</v>
      </c>
      <c r="Y948" s="77">
        <f>X948/offset(X948,'Parameters &amp; Main Results'!$B$32,0)</f>
        <v>32.93135934</v>
      </c>
      <c r="Z948" s="77">
        <f>sumproduct(X948:offset(X948,'Parameters &amp; Main Results'!$B$32-1,0) , 'Cash Flow Assist'!$P$11:offset('Cash Flow Assist'!$P$11,'Parameters &amp; Main Results'!$B$32-1,0)  )/offset(X948,'Parameters &amp; Main Results'!$B$32,0)</f>
        <v>4599.519065</v>
      </c>
      <c r="AA948" s="77">
        <f>sumproduct(X948:offset(X948,'Parameters &amp; Main Results'!$B$32-1,0),'Parameters &amp; Main Results'!$B$36:offset('Parameters &amp; Main Results'!$B$36,'Parameters &amp; Main Results'!$B$32-1,0)   )/offset(X948,'Parameters &amp; Main Results'!$B$32,0)</f>
        <v>0.9495682317</v>
      </c>
      <c r="AB948" s="167">
        <f t="shared" si="6"/>
        <v>-0.2720843494</v>
      </c>
    </row>
    <row r="949">
      <c r="A949">
        <f t="shared" si="17"/>
        <v>8</v>
      </c>
      <c r="B949">
        <f t="shared" si="18"/>
        <v>1949</v>
      </c>
      <c r="C949" s="77">
        <f t="shared" si="3"/>
        <v>1949.583333</v>
      </c>
      <c r="D949" s="159">
        <f t="shared" si="356"/>
        <v>18141</v>
      </c>
      <c r="E949" s="162">
        <v>23.7</v>
      </c>
      <c r="F949" s="163">
        <v>17100.1527</v>
      </c>
      <c r="G949" s="163">
        <v>1782.6631</v>
      </c>
      <c r="H949" s="163">
        <v>2147.94537044</v>
      </c>
      <c r="I949" s="163">
        <v>17100.1527</v>
      </c>
      <c r="J949" s="163">
        <v>23.7</v>
      </c>
      <c r="K949" s="163">
        <v>23.7</v>
      </c>
      <c r="L949" s="163">
        <v>40.5</v>
      </c>
      <c r="M949" s="164">
        <v>9.81056444</v>
      </c>
      <c r="N949" s="19">
        <f t="shared" ref="N949:T949" si="950">F949/F948/$E949*$E948-1</f>
        <v>0.01747230684</v>
      </c>
      <c r="O949" s="19">
        <f t="shared" si="950"/>
        <v>0.007871818802</v>
      </c>
      <c r="P949" s="19">
        <f t="shared" si="950"/>
        <v>0.0008499999989</v>
      </c>
      <c r="Q949" s="19">
        <f t="shared" si="950"/>
        <v>0.01747230684</v>
      </c>
      <c r="R949" s="19">
        <f t="shared" si="950"/>
        <v>0</v>
      </c>
      <c r="S949" s="19">
        <f t="shared" si="950"/>
        <v>0</v>
      </c>
      <c r="T949" s="19">
        <f t="shared" si="950"/>
        <v>0</v>
      </c>
      <c r="U949" s="168">
        <v>0.0013</v>
      </c>
      <c r="V949" s="168">
        <v>-0.0062</v>
      </c>
      <c r="W949" s="19">
        <f t="array" ref="W949">mmult(N949:T949,'Parameters &amp; Main Results'!$B$6:$B$12)-'Parameters &amp; Main Results'!$B$16/12+mmult(U949:V949,'Parameters &amp; Main Results'!$B$14:$B$15)</f>
        <v>0.01503051816</v>
      </c>
      <c r="X949" s="77">
        <f t="shared" si="5"/>
        <v>844.9776608</v>
      </c>
      <c r="Y949" s="77">
        <f>X949/offset(X949,'Parameters &amp; Main Results'!$B$32,0)</f>
        <v>32.78155459</v>
      </c>
      <c r="Z949" s="77">
        <f>sumproduct(X949:offset(X949,'Parameters &amp; Main Results'!$B$32-1,0) , 'Cash Flow Assist'!$P$11:offset('Cash Flow Assist'!$P$11,'Parameters &amp; Main Results'!$B$32-1,0)  )/offset(X949,'Parameters &amp; Main Results'!$B$32,0)</f>
        <v>4832.226895</v>
      </c>
      <c r="AA949" s="77">
        <f>sumproduct(X949:offset(X949,'Parameters &amp; Main Results'!$B$32-1,0),'Parameters &amp; Main Results'!$B$36:offset('Parameters &amp; Main Results'!$B$36,'Parameters &amp; Main Results'!$B$32-1,0)   )/offset(X949,'Parameters &amp; Main Results'!$B$32,0)</f>
        <v>1.00101419</v>
      </c>
      <c r="AB949" s="167">
        <f t="shared" si="6"/>
        <v>-0.2593659838</v>
      </c>
    </row>
    <row r="950">
      <c r="A950">
        <f t="shared" si="17"/>
        <v>9</v>
      </c>
      <c r="B950">
        <f t="shared" si="18"/>
        <v>1949</v>
      </c>
      <c r="C950" s="77">
        <f t="shared" si="3"/>
        <v>1949.666667</v>
      </c>
      <c r="D950" s="159">
        <f t="shared" si="356"/>
        <v>18171</v>
      </c>
      <c r="E950" s="162">
        <v>23.75</v>
      </c>
      <c r="F950" s="163">
        <v>17593.5312</v>
      </c>
      <c r="G950" s="163">
        <v>1780.5768</v>
      </c>
      <c r="H950" s="163">
        <v>2149.8069231</v>
      </c>
      <c r="I950" s="163">
        <v>17593.5312</v>
      </c>
      <c r="J950" s="163">
        <v>23.75</v>
      </c>
      <c r="K950" s="163">
        <v>23.75</v>
      </c>
      <c r="L950" s="163">
        <v>40.5</v>
      </c>
      <c r="M950" s="164">
        <v>9.94103</v>
      </c>
      <c r="N950" s="19">
        <f t="shared" ref="N950:T950" si="951">F950/F949/$E950*$E949-1</f>
        <v>0.0266862814</v>
      </c>
      <c r="O950" s="19">
        <f t="shared" si="951"/>
        <v>-0.003273127007</v>
      </c>
      <c r="P950" s="19">
        <f t="shared" si="951"/>
        <v>-0.00124042105</v>
      </c>
      <c r="Q950" s="19">
        <f t="shared" si="951"/>
        <v>0.0266862814</v>
      </c>
      <c r="R950" s="19">
        <f t="shared" si="951"/>
        <v>0</v>
      </c>
      <c r="S950" s="19">
        <f t="shared" si="951"/>
        <v>0</v>
      </c>
      <c r="T950" s="19">
        <f t="shared" si="951"/>
        <v>-0.002105263158</v>
      </c>
      <c r="U950" s="168">
        <v>0.0106</v>
      </c>
      <c r="V950" s="168">
        <v>0.0024</v>
      </c>
      <c r="W950" s="19">
        <f t="array" ref="W950">mmult(N950:T950,'Parameters &amp; Main Results'!$B$6:$B$12)-'Parameters &amp; Main Results'!$B$16/12+mmult(U950:V950,'Parameters &amp; Main Results'!$B$14:$B$15)</f>
        <v>0.01915476263</v>
      </c>
      <c r="X950" s="77">
        <f t="shared" si="5"/>
        <v>832.4652763</v>
      </c>
      <c r="Y950" s="77">
        <f>X950/offset(X950,'Parameters &amp; Main Results'!$B$32,0)</f>
        <v>33.1615799</v>
      </c>
      <c r="Z950" s="77">
        <f>sumproduct(X950:offset(X950,'Parameters &amp; Main Results'!$B$32-1,0) , 'Cash Flow Assist'!$P$11:offset('Cash Flow Assist'!$P$11,'Parameters &amp; Main Results'!$B$32-1,0)  )/offset(X950,'Parameters &amp; Main Results'!$B$32,0)</f>
        <v>4929.084883</v>
      </c>
      <c r="AA950" s="77">
        <f>sumproduct(X950:offset(X950,'Parameters &amp; Main Results'!$B$32-1,0),'Parameters &amp; Main Results'!$B$36:offset('Parameters &amp; Main Results'!$B$36,'Parameters &amp; Main Results'!$B$32-1,0)   )/offset(X950,'Parameters &amp; Main Results'!$B$32,0)</f>
        <v>1.023626517</v>
      </c>
      <c r="AB950" s="167">
        <f t="shared" si="6"/>
        <v>-0.239601216</v>
      </c>
    </row>
    <row r="951">
      <c r="A951">
        <f t="shared" si="17"/>
        <v>10</v>
      </c>
      <c r="B951">
        <f t="shared" si="18"/>
        <v>1949</v>
      </c>
      <c r="C951" s="77">
        <f t="shared" si="3"/>
        <v>1949.75</v>
      </c>
      <c r="D951" s="159">
        <f t="shared" si="356"/>
        <v>18202</v>
      </c>
      <c r="E951" s="162">
        <v>23.67</v>
      </c>
      <c r="F951" s="163">
        <v>18221.1189</v>
      </c>
      <c r="G951" s="163">
        <v>1783.3219</v>
      </c>
      <c r="H951" s="163">
        <v>2151.72383427</v>
      </c>
      <c r="I951" s="163">
        <v>18221.1189</v>
      </c>
      <c r="J951" s="163">
        <v>23.67</v>
      </c>
      <c r="K951" s="163">
        <v>23.67</v>
      </c>
      <c r="L951" s="163">
        <v>40.5</v>
      </c>
      <c r="M951" s="164">
        <v>10.26585321</v>
      </c>
      <c r="N951" s="19">
        <f t="shared" ref="N951:T951" si="952">F951/F950/$E951*$E950-1</f>
        <v>0.03917187135</v>
      </c>
      <c r="O951" s="19">
        <f t="shared" si="952"/>
        <v>0.004926707713</v>
      </c>
      <c r="P951" s="19">
        <f t="shared" si="952"/>
        <v>0.004274485986</v>
      </c>
      <c r="Q951" s="19">
        <f t="shared" si="952"/>
        <v>0.03917187135</v>
      </c>
      <c r="R951" s="19">
        <f t="shared" si="952"/>
        <v>0</v>
      </c>
      <c r="S951" s="19">
        <f t="shared" si="952"/>
        <v>0</v>
      </c>
      <c r="T951" s="19">
        <f t="shared" si="952"/>
        <v>0.003379805661</v>
      </c>
      <c r="U951" s="168">
        <v>0.0104</v>
      </c>
      <c r="V951" s="168">
        <v>-0.0047</v>
      </c>
      <c r="W951" s="19">
        <f t="array" ref="W951">mmult(N951:T951,'Parameters &amp; Main Results'!$B$6:$B$12)-'Parameters &amp; Main Results'!$B$16/12+mmult(U951:V951,'Parameters &amp; Main Results'!$B$14:$B$15)</f>
        <v>0.03056891378</v>
      </c>
      <c r="X951" s="77">
        <f t="shared" si="5"/>
        <v>816.8192966</v>
      </c>
      <c r="Y951" s="77">
        <f>X951/offset(X951,'Parameters &amp; Main Results'!$B$32,0)</f>
        <v>33.466282</v>
      </c>
      <c r="Z951" s="77">
        <f>sumproduct(X951:offset(X951,'Parameters &amp; Main Results'!$B$32-1,0) , 'Cash Flow Assist'!$P$11:offset('Cash Flow Assist'!$P$11,'Parameters &amp; Main Results'!$B$32-1,0)  )/offset(X951,'Parameters &amp; Main Results'!$B$32,0)</f>
        <v>5036.579499</v>
      </c>
      <c r="AA951" s="77">
        <f>sumproduct(X951:offset(X951,'Parameters &amp; Main Results'!$B$32-1,0),'Parameters &amp; Main Results'!$B$36:offset('Parameters &amp; Main Results'!$B$36,'Parameters &amp; Main Results'!$B$32-1,0)   )/offset(X951,'Parameters &amp; Main Results'!$B$32,0)</f>
        <v>1.047912454</v>
      </c>
      <c r="AB951" s="167">
        <f t="shared" si="6"/>
        <v>-0.2098149727</v>
      </c>
    </row>
    <row r="952">
      <c r="A952">
        <f t="shared" si="17"/>
        <v>11</v>
      </c>
      <c r="B952">
        <f t="shared" si="18"/>
        <v>1949</v>
      </c>
      <c r="C952" s="77">
        <f t="shared" si="3"/>
        <v>1949.833333</v>
      </c>
      <c r="D952" s="159">
        <f t="shared" si="356"/>
        <v>18232</v>
      </c>
      <c r="E952" s="162">
        <v>23.7</v>
      </c>
      <c r="F952" s="163">
        <v>18349.3814</v>
      </c>
      <c r="G952" s="163">
        <v>1786.0712</v>
      </c>
      <c r="H952" s="163">
        <v>2153.60659262</v>
      </c>
      <c r="I952" s="163">
        <v>18349.3814</v>
      </c>
      <c r="J952" s="163">
        <v>23.7</v>
      </c>
      <c r="K952" s="163">
        <v>23.7</v>
      </c>
      <c r="L952" s="163">
        <v>40.5</v>
      </c>
      <c r="M952" s="164">
        <v>10.18282275</v>
      </c>
      <c r="N952" s="19">
        <f t="shared" ref="N952:T952" si="953">F952/F951/$E952*$E951-1</f>
        <v>0.005764488751</v>
      </c>
      <c r="O952" s="19">
        <f t="shared" si="953"/>
        <v>0.0002738991652</v>
      </c>
      <c r="P952" s="19">
        <f t="shared" si="953"/>
        <v>-0.0003919303821</v>
      </c>
      <c r="Q952" s="19">
        <f t="shared" si="953"/>
        <v>0.005764488751</v>
      </c>
      <c r="R952" s="19">
        <f t="shared" si="953"/>
        <v>0</v>
      </c>
      <c r="S952" s="19">
        <f t="shared" si="953"/>
        <v>0</v>
      </c>
      <c r="T952" s="19">
        <f t="shared" si="953"/>
        <v>-0.001265822785</v>
      </c>
      <c r="U952" s="168">
        <v>-0.0102</v>
      </c>
      <c r="V952" s="168">
        <v>-0.0097</v>
      </c>
      <c r="W952" s="19">
        <f t="array" ref="W952">mmult(N952:T952,'Parameters &amp; Main Results'!$B$6:$B$12)-'Parameters &amp; Main Results'!$B$16/12+mmult(U952:V952,'Parameters &amp; Main Results'!$B$14:$B$15)</f>
        <v>0.004350174688</v>
      </c>
      <c r="X952" s="77">
        <f t="shared" si="5"/>
        <v>792.590661</v>
      </c>
      <c r="Y952" s="77">
        <f>X952/offset(X952,'Parameters &amp; Main Results'!$B$32,0)</f>
        <v>32.03413207</v>
      </c>
      <c r="Z952" s="77">
        <f>sumproduct(X952:offset(X952,'Parameters &amp; Main Results'!$B$32-1,0) , 'Cash Flow Assist'!$P$11:offset('Cash Flow Assist'!$P$11,'Parameters &amp; Main Results'!$B$32-1,0)  )/offset(X952,'Parameters &amp; Main Results'!$B$32,0)</f>
        <v>4936.392237</v>
      </c>
      <c r="AA952" s="77">
        <f>sumproduct(X952:offset(X952,'Parameters &amp; Main Results'!$B$32-1,0),'Parameters &amp; Main Results'!$B$36:offset('Parameters &amp; Main Results'!$B$36,'Parameters &amp; Main Results'!$B$32-1,0)   )/offset(X952,'Parameters &amp; Main Results'!$B$32,0)</f>
        <v>1.028181733</v>
      </c>
      <c r="AB952" s="167">
        <f t="shared" si="6"/>
        <v>-0.20525996</v>
      </c>
    </row>
    <row r="953">
      <c r="A953">
        <f t="shared" si="17"/>
        <v>12</v>
      </c>
      <c r="B953">
        <f t="shared" si="18"/>
        <v>1949</v>
      </c>
      <c r="C953" s="77">
        <f t="shared" si="3"/>
        <v>1949.916667</v>
      </c>
      <c r="D953" s="159">
        <f t="shared" si="356"/>
        <v>18263</v>
      </c>
      <c r="E953" s="162">
        <v>23.61</v>
      </c>
      <c r="F953" s="163">
        <v>19260.1979</v>
      </c>
      <c r="G953" s="163">
        <v>1796.8531</v>
      </c>
      <c r="H953" s="163">
        <v>2155.54483856</v>
      </c>
      <c r="I953" s="163">
        <v>19260.1979</v>
      </c>
      <c r="J953" s="163">
        <v>23.61</v>
      </c>
      <c r="K953" s="163">
        <v>23.61</v>
      </c>
      <c r="L953" s="163">
        <v>40.5</v>
      </c>
      <c r="M953" s="164">
        <v>10.66938246</v>
      </c>
      <c r="N953" s="19">
        <f t="shared" ref="N953:T953" si="954">F953/F952/$E953*$E952-1</f>
        <v>0.05363860918</v>
      </c>
      <c r="O953" s="19">
        <f t="shared" si="954"/>
        <v>0.009871612933</v>
      </c>
      <c r="P953" s="19">
        <f t="shared" si="954"/>
        <v>0.004715374844</v>
      </c>
      <c r="Q953" s="19">
        <f t="shared" si="954"/>
        <v>0.05363860918</v>
      </c>
      <c r="R953" s="19">
        <f t="shared" si="954"/>
        <v>0</v>
      </c>
      <c r="S953" s="19">
        <f t="shared" si="954"/>
        <v>0</v>
      </c>
      <c r="T953" s="19">
        <f t="shared" si="954"/>
        <v>0.003811944091</v>
      </c>
      <c r="U953" s="168">
        <v>0.0208</v>
      </c>
      <c r="V953" s="168">
        <v>0.0179</v>
      </c>
      <c r="W953" s="19">
        <f t="array" ref="W953">mmult(N953:T953,'Parameters &amp; Main Results'!$B$6:$B$12)-'Parameters &amp; Main Results'!$B$16/12+mmult(U953:V953,'Parameters &amp; Main Results'!$B$14:$B$15)</f>
        <v>0.04265519345</v>
      </c>
      <c r="X953" s="77">
        <f t="shared" si="5"/>
        <v>789.1576872</v>
      </c>
      <c r="Y953" s="77">
        <f>X953/offset(X953,'Parameters &amp; Main Results'!$B$32,0)</f>
        <v>33.20953472</v>
      </c>
      <c r="Z953" s="77">
        <f>sumproduct(X953:offset(X953,'Parameters &amp; Main Results'!$B$32-1,0) , 'Cash Flow Assist'!$P$11:offset('Cash Flow Assist'!$P$11,'Parameters &amp; Main Results'!$B$32-1,0)  )/offset(X953,'Parameters &amp; Main Results'!$B$32,0)</f>
        <v>5107.468612</v>
      </c>
      <c r="AA953" s="77">
        <f>sumproduct(X953:offset(X953,'Parameters &amp; Main Results'!$B$32-1,0),'Parameters &amp; Main Results'!$B$36:offset('Parameters &amp; Main Results'!$B$36,'Parameters &amp; Main Results'!$B$32-1,0)   )/offset(X953,'Parameters &amp; Main Results'!$B$32,0)</f>
        <v>1.065837223</v>
      </c>
      <c r="AB953" s="167">
        <f t="shared" si="6"/>
        <v>-0.1626312096</v>
      </c>
    </row>
    <row r="954">
      <c r="A954">
        <f t="shared" si="17"/>
        <v>1</v>
      </c>
      <c r="B954">
        <f t="shared" si="18"/>
        <v>1950</v>
      </c>
      <c r="C954" s="77">
        <f t="shared" si="3"/>
        <v>1950</v>
      </c>
      <c r="D954" s="159">
        <f t="shared" si="356"/>
        <v>18294</v>
      </c>
      <c r="E954" s="162">
        <v>23.51</v>
      </c>
      <c r="F954" s="163">
        <v>19705.4683</v>
      </c>
      <c r="G954" s="163">
        <v>1783.5076</v>
      </c>
      <c r="H954" s="163">
        <v>2157.52075466</v>
      </c>
      <c r="I954" s="163">
        <v>19705.4683</v>
      </c>
      <c r="J954" s="163">
        <v>23.51</v>
      </c>
      <c r="K954" s="163">
        <v>23.51</v>
      </c>
      <c r="L954" s="163">
        <v>40.25</v>
      </c>
      <c r="M954" s="164">
        <v>10.85395455</v>
      </c>
      <c r="N954" s="19">
        <f t="shared" ref="N954:T954" si="955">F954/F953/$E954*$E953-1</f>
        <v>0.02747052717</v>
      </c>
      <c r="O954" s="19">
        <f t="shared" si="955"/>
        <v>-0.003205233702</v>
      </c>
      <c r="P954" s="19">
        <f t="shared" si="955"/>
        <v>0.005174074861</v>
      </c>
      <c r="Q954" s="19">
        <f t="shared" si="955"/>
        <v>0.02747052717</v>
      </c>
      <c r="R954" s="19">
        <f t="shared" si="955"/>
        <v>0</v>
      </c>
      <c r="S954" s="19">
        <f t="shared" si="955"/>
        <v>0</v>
      </c>
      <c r="T954" s="19">
        <f t="shared" si="955"/>
        <v>-0.00194558659</v>
      </c>
      <c r="U954" s="168">
        <v>0.0334</v>
      </c>
      <c r="V954" s="168">
        <v>0.0013</v>
      </c>
      <c r="W954" s="19">
        <f t="array" ref="W954">mmult(N954:T954,'Parameters &amp; Main Results'!$B$6:$B$12)-'Parameters &amp; Main Results'!$B$16/12+mmult(U954:V954,'Parameters &amp; Main Results'!$B$14:$B$15)</f>
        <v>0.01975992028</v>
      </c>
      <c r="X954" s="77">
        <f t="shared" si="5"/>
        <v>756.8731179</v>
      </c>
      <c r="Y954" s="77">
        <f>X954/offset(X954,'Parameters &amp; Main Results'!$B$32,0)</f>
        <v>31.90985885</v>
      </c>
      <c r="Z954" s="77">
        <f>sumproduct(X954:offset(X954,'Parameters &amp; Main Results'!$B$32-1,0) , 'Cash Flow Assist'!$P$11:offset('Cash Flow Assist'!$P$11,'Parameters &amp; Main Results'!$B$32-1,0)  )/offset(X954,'Parameters &amp; Main Results'!$B$32,0)</f>
        <v>5084.649482</v>
      </c>
      <c r="AA954" s="77">
        <f>sumproduct(X954:offset(X954,'Parameters &amp; Main Results'!$B$32-1,0),'Parameters &amp; Main Results'!$B$36:offset('Parameters &amp; Main Results'!$B$36,'Parameters &amp; Main Results'!$B$32-1,0)   )/offset(X954,'Parameters &amp; Main Results'!$B$32,0)</f>
        <v>1.062766918</v>
      </c>
      <c r="AB954" s="167">
        <f t="shared" si="6"/>
        <v>-0.1396282475</v>
      </c>
    </row>
    <row r="955">
      <c r="A955">
        <f t="shared" si="17"/>
        <v>2</v>
      </c>
      <c r="B955">
        <f t="shared" si="18"/>
        <v>1950</v>
      </c>
      <c r="C955" s="77">
        <f t="shared" si="3"/>
        <v>1950.083333</v>
      </c>
      <c r="D955" s="159">
        <f t="shared" si="356"/>
        <v>18322</v>
      </c>
      <c r="E955" s="162">
        <v>23.61</v>
      </c>
      <c r="F955" s="163">
        <v>20014.5569</v>
      </c>
      <c r="G955" s="163">
        <v>1783.1376</v>
      </c>
      <c r="H955" s="163">
        <v>2159.444544</v>
      </c>
      <c r="I955" s="163">
        <v>20014.5569</v>
      </c>
      <c r="J955" s="163">
        <v>23.61</v>
      </c>
      <c r="K955" s="163">
        <v>23.61</v>
      </c>
      <c r="L955" s="163">
        <v>40.25</v>
      </c>
      <c r="M955" s="164">
        <v>10.91790431</v>
      </c>
      <c r="N955" s="19">
        <f t="shared" ref="N955:T955" si="956">F955/F954/$E955*$E954-1</f>
        <v>0.01138349377</v>
      </c>
      <c r="O955" s="19">
        <f t="shared" si="956"/>
        <v>-0.004442071118</v>
      </c>
      <c r="P955" s="19">
        <f t="shared" si="956"/>
        <v>-0.003347603416</v>
      </c>
      <c r="Q955" s="19">
        <f t="shared" si="956"/>
        <v>0.01138349377</v>
      </c>
      <c r="R955" s="19">
        <f t="shared" si="956"/>
        <v>0</v>
      </c>
      <c r="S955" s="19">
        <f t="shared" si="956"/>
        <v>0</v>
      </c>
      <c r="T955" s="19">
        <f t="shared" si="956"/>
        <v>-0.004235493435</v>
      </c>
      <c r="U955" s="168">
        <v>1.0E-4</v>
      </c>
      <c r="V955" s="168">
        <v>-0.0081</v>
      </c>
      <c r="W955" s="19">
        <f t="array" ref="W955">mmult(N955:T955,'Parameters &amp; Main Results'!$B$6:$B$12)-'Parameters &amp; Main Results'!$B$16/12+mmult(U955:V955,'Parameters &amp; Main Results'!$B$14:$B$15)</f>
        <v>0.007385435882</v>
      </c>
      <c r="X955" s="77">
        <f t="shared" si="5"/>
        <v>742.2071635</v>
      </c>
      <c r="Y955" s="77">
        <f>X955/offset(X955,'Parameters &amp; Main Results'!$B$32,0)</f>
        <v>30.91544493</v>
      </c>
      <c r="Z955" s="77">
        <f>sumproduct(X955:offset(X955,'Parameters &amp; Main Results'!$B$32-1,0) , 'Cash Flow Assist'!$P$11:offset('Cash Flow Assist'!$P$11,'Parameters &amp; Main Results'!$B$32-1,0)  )/offset(X955,'Parameters &amp; Main Results'!$B$32,0)</f>
        <v>4992.998315</v>
      </c>
      <c r="AA955" s="77">
        <f>sumproduct(X955:offset(X955,'Parameters &amp; Main Results'!$B$32-1,0),'Parameters &amp; Main Results'!$B$36:offset('Parameters &amp; Main Results'!$B$36,'Parameters &amp; Main Results'!$B$32-1,0)   )/offset(X955,'Parameters &amp; Main Results'!$B$32,0)</f>
        <v>1.04490343</v>
      </c>
      <c r="AB955" s="167">
        <f t="shared" si="6"/>
        <v>-0.129834211</v>
      </c>
    </row>
    <row r="956">
      <c r="A956">
        <f t="shared" si="17"/>
        <v>3</v>
      </c>
      <c r="B956">
        <f t="shared" si="18"/>
        <v>1950</v>
      </c>
      <c r="C956" s="77">
        <f t="shared" si="3"/>
        <v>1950.166667</v>
      </c>
      <c r="D956" s="159">
        <f t="shared" si="356"/>
        <v>18353</v>
      </c>
      <c r="E956" s="162">
        <v>23.64</v>
      </c>
      <c r="F956" s="163">
        <v>20209.2916</v>
      </c>
      <c r="G956" s="163">
        <v>1782.7979</v>
      </c>
      <c r="H956" s="163">
        <v>2161.46002557</v>
      </c>
      <c r="I956" s="163">
        <v>20209.2916</v>
      </c>
      <c r="J956" s="163">
        <v>23.64</v>
      </c>
      <c r="K956" s="163">
        <v>23.64</v>
      </c>
      <c r="L956" s="163">
        <v>40.25</v>
      </c>
      <c r="M956" s="164">
        <v>10.87321414</v>
      </c>
      <c r="N956" s="19">
        <f t="shared" ref="N956:T956" si="957">F956/F955/$E956*$E955-1</f>
        <v>0.008448270512</v>
      </c>
      <c r="O956" s="19">
        <f t="shared" si="957"/>
        <v>-0.001459300664</v>
      </c>
      <c r="P956" s="19">
        <f t="shared" si="957"/>
        <v>-0.0003368866349</v>
      </c>
      <c r="Q956" s="19">
        <f t="shared" si="957"/>
        <v>0.008448270512</v>
      </c>
      <c r="R956" s="19">
        <f t="shared" si="957"/>
        <v>0</v>
      </c>
      <c r="S956" s="19">
        <f t="shared" si="957"/>
        <v>0</v>
      </c>
      <c r="T956" s="19">
        <f t="shared" si="957"/>
        <v>-0.001269035533</v>
      </c>
      <c r="U956" s="168">
        <v>-0.0143</v>
      </c>
      <c r="V956" s="168">
        <v>-0.0281</v>
      </c>
      <c r="W956" s="19">
        <f t="array" ref="W956">mmult(N956:T956,'Parameters &amp; Main Results'!$B$6:$B$12)-'Parameters &amp; Main Results'!$B$16/12+mmult(U956:V956,'Parameters &amp; Main Results'!$B$14:$B$15)</f>
        <v>0.005929711051</v>
      </c>
      <c r="X956" s="77">
        <f t="shared" si="5"/>
        <v>736.7658268</v>
      </c>
      <c r="Y956" s="77">
        <f>X956/offset(X956,'Parameters &amp; Main Results'!$B$32,0)</f>
        <v>31.37059434</v>
      </c>
      <c r="Z956" s="77">
        <f>sumproduct(X956:offset(X956,'Parameters &amp; Main Results'!$B$32-1,0) , 'Cash Flow Assist'!$P$11:offset('Cash Flow Assist'!$P$11,'Parameters &amp; Main Results'!$B$32-1,0)  )/offset(X956,'Parameters &amp; Main Results'!$B$32,0)</f>
        <v>5073.345511</v>
      </c>
      <c r="AA956" s="77">
        <f>sumproduct(X956:offset(X956,'Parameters &amp; Main Results'!$B$32-1,0),'Parameters &amp; Main Results'!$B$36:offset('Parameters &amp; Main Results'!$B$36,'Parameters &amp; Main Results'!$B$32-1,0)   )/offset(X956,'Parameters &amp; Main Results'!$B$32,0)</f>
        <v>1.063663067</v>
      </c>
      <c r="AB956" s="167">
        <f t="shared" si="6"/>
        <v>-0.122482815</v>
      </c>
    </row>
    <row r="957">
      <c r="A957">
        <f t="shared" si="17"/>
        <v>4</v>
      </c>
      <c r="B957">
        <f t="shared" si="18"/>
        <v>1950</v>
      </c>
      <c r="C957" s="77">
        <f t="shared" si="3"/>
        <v>1950.25</v>
      </c>
      <c r="D957" s="159">
        <f t="shared" si="356"/>
        <v>18383</v>
      </c>
      <c r="E957" s="162">
        <v>23.65</v>
      </c>
      <c r="F957" s="163">
        <v>21237.8585</v>
      </c>
      <c r="G957" s="163">
        <v>1777.7133</v>
      </c>
      <c r="H957" s="163">
        <v>2163.47738826</v>
      </c>
      <c r="I957" s="163">
        <v>21237.8585</v>
      </c>
      <c r="J957" s="163">
        <v>23.65</v>
      </c>
      <c r="K957" s="163">
        <v>23.65</v>
      </c>
      <c r="L957" s="163">
        <v>40.25</v>
      </c>
      <c r="M957" s="164">
        <v>11.41611847</v>
      </c>
      <c r="N957" s="19">
        <f t="shared" ref="N957:T957" si="958">F957/F956/$E957*$E956-1</f>
        <v>0.05045138905</v>
      </c>
      <c r="O957" s="19">
        <f t="shared" si="958"/>
        <v>-0.00327366092</v>
      </c>
      <c r="P957" s="19">
        <f t="shared" si="958"/>
        <v>0.000510105708</v>
      </c>
      <c r="Q957" s="19">
        <f t="shared" si="958"/>
        <v>0.05045138905</v>
      </c>
      <c r="R957" s="19">
        <f t="shared" si="958"/>
        <v>0</v>
      </c>
      <c r="S957" s="19">
        <f t="shared" si="958"/>
        <v>0</v>
      </c>
      <c r="T957" s="19">
        <f t="shared" si="958"/>
        <v>-0.000422832981</v>
      </c>
      <c r="U957" s="168">
        <v>0.0201</v>
      </c>
      <c r="V957" s="168">
        <v>0.0137</v>
      </c>
      <c r="W957" s="19">
        <f t="array" ref="W957">mmult(N957:T957,'Parameters &amp; Main Results'!$B$6:$B$12)-'Parameters &amp; Main Results'!$B$16/12+mmult(U957:V957,'Parameters &amp; Main Results'!$B$14:$B$15)</f>
        <v>0.03697845989</v>
      </c>
      <c r="X957" s="77">
        <f t="shared" si="5"/>
        <v>732.4227714</v>
      </c>
      <c r="Y957" s="77">
        <f>X957/offset(X957,'Parameters &amp; Main Results'!$B$32,0)</f>
        <v>32.21379423</v>
      </c>
      <c r="Z957" s="77">
        <f>sumproduct(X957:offset(X957,'Parameters &amp; Main Results'!$B$32-1,0) , 'Cash Flow Assist'!$P$11:offset('Cash Flow Assist'!$P$11,'Parameters &amp; Main Results'!$B$32-1,0)  )/offset(X957,'Parameters &amp; Main Results'!$B$32,0)</f>
        <v>5209.23053</v>
      </c>
      <c r="AA957" s="77">
        <f>sumproduct(X957:offset(X957,'Parameters &amp; Main Results'!$B$32-1,0),'Parameters &amp; Main Results'!$B$36:offset('Parameters &amp; Main Results'!$B$36,'Parameters &amp; Main Results'!$B$32-1,0)   )/offset(X957,'Parameters &amp; Main Results'!$B$32,0)</f>
        <v>1.094473836</v>
      </c>
      <c r="AB957" s="167">
        <f t="shared" si="6"/>
        <v>-0.07821085412</v>
      </c>
    </row>
    <row r="958">
      <c r="A958">
        <f t="shared" si="17"/>
        <v>5</v>
      </c>
      <c r="B958">
        <f t="shared" si="18"/>
        <v>1950</v>
      </c>
      <c r="C958" s="77">
        <f t="shared" si="3"/>
        <v>1950.333333</v>
      </c>
      <c r="D958" s="159">
        <f t="shared" si="356"/>
        <v>18414</v>
      </c>
      <c r="E958" s="162">
        <v>23.77</v>
      </c>
      <c r="F958" s="163">
        <v>22189.8638</v>
      </c>
      <c r="G958" s="163">
        <v>1779.0702</v>
      </c>
      <c r="H958" s="163">
        <v>2165.55072076</v>
      </c>
      <c r="I958" s="163">
        <v>22189.8638</v>
      </c>
      <c r="J958" s="163">
        <v>23.77</v>
      </c>
      <c r="K958" s="163">
        <v>23.77</v>
      </c>
      <c r="L958" s="163">
        <v>40.25</v>
      </c>
      <c r="M958" s="164">
        <v>11.67287308</v>
      </c>
      <c r="N958" s="19">
        <f t="shared" ref="N958:T958" si="959">F958/F957/$E958*$E957-1</f>
        <v>0.03955118302</v>
      </c>
      <c r="O958" s="19">
        <f t="shared" si="959"/>
        <v>-0.004288949726</v>
      </c>
      <c r="P958" s="19">
        <f t="shared" si="959"/>
        <v>-0.004094885008</v>
      </c>
      <c r="Q958" s="19">
        <f t="shared" si="959"/>
        <v>0.03955118302</v>
      </c>
      <c r="R958" s="19">
        <f t="shared" si="959"/>
        <v>0</v>
      </c>
      <c r="S958" s="19">
        <f t="shared" si="959"/>
        <v>0</v>
      </c>
      <c r="T958" s="19">
        <f t="shared" si="959"/>
        <v>-0.005048380311</v>
      </c>
      <c r="U958" s="168">
        <v>-0.0212</v>
      </c>
      <c r="V958" s="168">
        <v>0.0045</v>
      </c>
      <c r="W958" s="19">
        <f t="array" ref="W958">mmult(N958:T958,'Parameters &amp; Main Results'!$B$6:$B$12)-'Parameters &amp; Main Results'!$B$16/12+mmult(U958:V958,'Parameters &amp; Main Results'!$B$14:$B$15)</f>
        <v>0.02854948317</v>
      </c>
      <c r="X958" s="77">
        <f t="shared" si="5"/>
        <v>706.3047109</v>
      </c>
      <c r="Y958" s="77">
        <f>X958/offset(X958,'Parameters &amp; Main Results'!$B$32,0)</f>
        <v>31.54464774</v>
      </c>
      <c r="Z958" s="77">
        <f>sumproduct(X958:offset(X958,'Parameters &amp; Main Results'!$B$32-1,0) , 'Cash Flow Assist'!$P$11:offset('Cash Flow Assist'!$P$11,'Parameters &amp; Main Results'!$B$32-1,0)  )/offset(X958,'Parameters &amp; Main Results'!$B$32,0)</f>
        <v>5257.956475</v>
      </c>
      <c r="AA958" s="77">
        <f>sumproduct(X958:offset(X958,'Parameters &amp; Main Results'!$B$32-1,0),'Parameters &amp; Main Results'!$B$36:offset('Parameters &amp; Main Results'!$B$36,'Parameters &amp; Main Results'!$B$32-1,0)   )/offset(X958,'Parameters &amp; Main Results'!$B$32,0)</f>
        <v>1.107398152</v>
      </c>
      <c r="AB958" s="167">
        <f t="shared" si="6"/>
        <v>-0.04175300291</v>
      </c>
    </row>
    <row r="959">
      <c r="A959">
        <f t="shared" si="17"/>
        <v>6</v>
      </c>
      <c r="B959">
        <f t="shared" si="18"/>
        <v>1950</v>
      </c>
      <c r="C959" s="77">
        <f t="shared" si="3"/>
        <v>1950.416667</v>
      </c>
      <c r="D959" s="159">
        <f t="shared" si="356"/>
        <v>18444</v>
      </c>
      <c r="E959" s="162">
        <v>23.88</v>
      </c>
      <c r="F959" s="163">
        <v>21020.0498</v>
      </c>
      <c r="G959" s="163">
        <v>1772.5055</v>
      </c>
      <c r="H959" s="163">
        <v>2167.64408646</v>
      </c>
      <c r="I959" s="163">
        <v>21020.0498</v>
      </c>
      <c r="J959" s="163">
        <v>23.88</v>
      </c>
      <c r="K959" s="163">
        <v>23.88</v>
      </c>
      <c r="L959" s="163">
        <v>40.25</v>
      </c>
      <c r="M959" s="164">
        <v>10.90674981</v>
      </c>
      <c r="N959" s="19">
        <f t="shared" ref="N959:T959" si="960">F959/F958/$E959*$E958-1</f>
        <v>-0.05708191977</v>
      </c>
      <c r="O959" s="19">
        <f t="shared" si="960"/>
        <v>-0.008279329045</v>
      </c>
      <c r="P959" s="19">
        <f t="shared" si="960"/>
        <v>-0.003644151311</v>
      </c>
      <c r="Q959" s="19">
        <f t="shared" si="960"/>
        <v>-0.05708191977</v>
      </c>
      <c r="R959" s="19">
        <f t="shared" si="960"/>
        <v>0</v>
      </c>
      <c r="S959" s="19">
        <f t="shared" si="960"/>
        <v>0</v>
      </c>
      <c r="T959" s="19">
        <f t="shared" si="960"/>
        <v>-0.004606365159</v>
      </c>
      <c r="U959" s="168">
        <v>-0.0236</v>
      </c>
      <c r="V959" s="168">
        <v>-0.0073</v>
      </c>
      <c r="W959" s="19">
        <f t="array" ref="W959">mmult(N959:T959,'Parameters &amp; Main Results'!$B$6:$B$12)-'Parameters &amp; Main Results'!$B$16/12+mmult(U959:V959,'Parameters &amp; Main Results'!$B$14:$B$15)</f>
        <v>-0.04492293875</v>
      </c>
      <c r="X959" s="77">
        <f t="shared" si="5"/>
        <v>686.6997869</v>
      </c>
      <c r="Y959" s="77">
        <f>X959/offset(X959,'Parameters &amp; Main Results'!$B$32,0)</f>
        <v>28.74920798</v>
      </c>
      <c r="Z959" s="77">
        <f>sumproduct(X959:offset(X959,'Parameters &amp; Main Results'!$B$32-1,0) , 'Cash Flow Assist'!$P$11:offset('Cash Flow Assist'!$P$11,'Parameters &amp; Main Results'!$B$32-1,0)  )/offset(X959,'Parameters &amp; Main Results'!$B$32,0)</f>
        <v>4900.180855</v>
      </c>
      <c r="AA959" s="77">
        <f>sumproduct(X959:offset(X959,'Parameters &amp; Main Results'!$B$32-1,0),'Parameters &amp; Main Results'!$B$36:offset('Parameters &amp; Main Results'!$B$36,'Parameters &amp; Main Results'!$B$32-1,0)   )/offset(X959,'Parameters &amp; Main Results'!$B$32,0)</f>
        <v>1.034374846</v>
      </c>
      <c r="AB959" s="167">
        <f t="shared" si="6"/>
        <v>-0.09645158111</v>
      </c>
    </row>
    <row r="960">
      <c r="A960">
        <f t="shared" si="17"/>
        <v>7</v>
      </c>
      <c r="B960">
        <f t="shared" si="18"/>
        <v>1950</v>
      </c>
      <c r="C960" s="77">
        <f t="shared" si="3"/>
        <v>1950.5</v>
      </c>
      <c r="D960" s="159">
        <f t="shared" si="356"/>
        <v>18475</v>
      </c>
      <c r="E960" s="162">
        <v>24.07</v>
      </c>
      <c r="F960" s="163">
        <v>21330.0691</v>
      </c>
      <c r="G960" s="163">
        <v>1775.5483</v>
      </c>
      <c r="H960" s="163">
        <v>2169.72141204</v>
      </c>
      <c r="I960" s="163">
        <v>21330.0691</v>
      </c>
      <c r="J960" s="163">
        <v>24.07</v>
      </c>
      <c r="K960" s="163">
        <v>24.07</v>
      </c>
      <c r="L960" s="163">
        <v>40.25</v>
      </c>
      <c r="M960" s="164">
        <v>10.81870325</v>
      </c>
      <c r="N960" s="19">
        <f t="shared" ref="N960:T960" si="961">F960/F959/$E960*$E959-1</f>
        <v>0.006738677558</v>
      </c>
      <c r="O960" s="19">
        <f t="shared" si="961"/>
        <v>-0.006190528248</v>
      </c>
      <c r="P960" s="19">
        <f t="shared" si="961"/>
        <v>-0.006942874949</v>
      </c>
      <c r="Q960" s="19">
        <f t="shared" si="961"/>
        <v>0.006738677558</v>
      </c>
      <c r="R960" s="19">
        <f t="shared" si="961"/>
        <v>0</v>
      </c>
      <c r="S960" s="19">
        <f t="shared" si="961"/>
        <v>0</v>
      </c>
      <c r="T960" s="19">
        <f t="shared" si="961"/>
        <v>-0.00789364354</v>
      </c>
      <c r="U960" s="168">
        <v>0.0069</v>
      </c>
      <c r="V960" s="168">
        <v>0.1356</v>
      </c>
      <c r="W960" s="19">
        <f t="array" ref="W960">mmult(N960:T960,'Parameters &amp; Main Results'!$B$6:$B$12)-'Parameters &amp; Main Results'!$B$16/12+mmult(U960:V960,'Parameters &amp; Main Results'!$B$14:$B$15)</f>
        <v>0.00346470944</v>
      </c>
      <c r="X960" s="77">
        <f t="shared" si="5"/>
        <v>718.9993507</v>
      </c>
      <c r="Y960" s="77">
        <f>X960/offset(X960,'Parameters &amp; Main Results'!$B$32,0)</f>
        <v>29.53741727</v>
      </c>
      <c r="Z960" s="77">
        <f>sumproduct(X960:offset(X960,'Parameters &amp; Main Results'!$B$32-1,0) , 'Cash Flow Assist'!$P$11:offset('Cash Flow Assist'!$P$11,'Parameters &amp; Main Results'!$B$32-1,0)  )/offset(X960,'Parameters &amp; Main Results'!$B$32,0)</f>
        <v>4781.132763</v>
      </c>
      <c r="AA960" s="77">
        <f>sumproduct(X960:offset(X960,'Parameters &amp; Main Results'!$B$32-1,0),'Parameters &amp; Main Results'!$B$36:offset('Parameters &amp; Main Results'!$B$36,'Parameters &amp; Main Results'!$B$32-1,0)   )/offset(X960,'Parameters &amp; Main Results'!$B$32,0)</f>
        <v>1.011387918</v>
      </c>
      <c r="AB960" s="167">
        <f t="shared" si="6"/>
        <v>-0.09036285966</v>
      </c>
    </row>
    <row r="961">
      <c r="A961">
        <f t="shared" si="17"/>
        <v>8</v>
      </c>
      <c r="B961">
        <f t="shared" si="18"/>
        <v>1950</v>
      </c>
      <c r="C961" s="77">
        <f t="shared" si="3"/>
        <v>1950.583333</v>
      </c>
      <c r="D961" s="159">
        <f t="shared" si="356"/>
        <v>18506</v>
      </c>
      <c r="E961" s="162">
        <v>24.2</v>
      </c>
      <c r="F961" s="163">
        <v>22156.0436</v>
      </c>
      <c r="G961" s="163">
        <v>1778.5963</v>
      </c>
      <c r="H961" s="163">
        <v>2171.81880941</v>
      </c>
      <c r="I961" s="163">
        <v>22156.0436</v>
      </c>
      <c r="J961" s="163">
        <v>24.2</v>
      </c>
      <c r="K961" s="163">
        <v>24.2</v>
      </c>
      <c r="L961" s="163">
        <v>40.25</v>
      </c>
      <c r="M961" s="164">
        <v>11.03462111</v>
      </c>
      <c r="N961" s="19">
        <f t="shared" ref="N961:T961" si="962">F961/F960/$E961*$E960-1</f>
        <v>0.03314356028</v>
      </c>
      <c r="O961" s="19">
        <f t="shared" si="962"/>
        <v>-0.003664469693</v>
      </c>
      <c r="P961" s="19">
        <f t="shared" si="962"/>
        <v>-0.004410426995</v>
      </c>
      <c r="Q961" s="19">
        <f t="shared" si="962"/>
        <v>0.03314356028</v>
      </c>
      <c r="R961" s="19">
        <f t="shared" si="962"/>
        <v>0</v>
      </c>
      <c r="S961" s="19">
        <f t="shared" si="962"/>
        <v>0</v>
      </c>
      <c r="T961" s="19">
        <f t="shared" si="962"/>
        <v>-0.005371900826</v>
      </c>
      <c r="U961" s="168">
        <v>0.0076</v>
      </c>
      <c r="V961" s="168">
        <v>-0.015</v>
      </c>
      <c r="W961" s="19">
        <f t="array" ref="W961">mmult(N961:T961,'Parameters &amp; Main Results'!$B$6:$B$12)-'Parameters &amp; Main Results'!$B$16/12+mmult(U961:V961,'Parameters &amp; Main Results'!$B$14:$B$15)</f>
        <v>0.02389988612</v>
      </c>
      <c r="X961" s="77">
        <f t="shared" si="5"/>
        <v>716.5168281</v>
      </c>
      <c r="Y961" s="77">
        <f>X961/offset(X961,'Parameters &amp; Main Results'!$B$32,0)</f>
        <v>31.47910828</v>
      </c>
      <c r="Z961" s="77">
        <f>sumproduct(X961:offset(X961,'Parameters &amp; Main Results'!$B$32-1,0) , 'Cash Flow Assist'!$P$11:offset('Cash Flow Assist'!$P$11,'Parameters &amp; Main Results'!$B$32-1,0)  )/offset(X961,'Parameters &amp; Main Results'!$B$32,0)</f>
        <v>5082.563872</v>
      </c>
      <c r="AA961" s="77">
        <f>sumproduct(X961:offset(X961,'Parameters &amp; Main Results'!$B$32-1,0),'Parameters &amp; Main Results'!$B$36:offset('Parameters &amp; Main Results'!$B$36,'Parameters &amp; Main Results'!$B$32-1,0)   )/offset(X961,'Parameters &amp; Main Results'!$B$32,0)</f>
        <v>1.077917925</v>
      </c>
      <c r="AB961" s="167">
        <f t="shared" si="6"/>
        <v>-0.06021424626</v>
      </c>
    </row>
    <row r="962">
      <c r="A962">
        <f t="shared" si="17"/>
        <v>9</v>
      </c>
      <c r="B962">
        <f t="shared" si="18"/>
        <v>1950</v>
      </c>
      <c r="C962" s="77">
        <f t="shared" si="3"/>
        <v>1950.666667</v>
      </c>
      <c r="D962" s="159">
        <f t="shared" si="356"/>
        <v>18536</v>
      </c>
      <c r="E962" s="162">
        <v>24.34</v>
      </c>
      <c r="F962" s="163">
        <v>23527.7205</v>
      </c>
      <c r="G962" s="163">
        <v>1775.2954</v>
      </c>
      <c r="H962" s="163">
        <v>2173.99062821</v>
      </c>
      <c r="I962" s="163">
        <v>23527.7205</v>
      </c>
      <c r="J962" s="163">
        <v>24.34</v>
      </c>
      <c r="K962" s="163">
        <v>24.34</v>
      </c>
      <c r="L962" s="163">
        <v>40.25</v>
      </c>
      <c r="M962" s="164">
        <v>11.69985486</v>
      </c>
      <c r="N962" s="19">
        <f t="shared" ref="N962:T962" si="963">F962/F961/$E962*$E961-1</f>
        <v>0.05580188553</v>
      </c>
      <c r="O962" s="19">
        <f t="shared" si="963"/>
        <v>-0.0075970757</v>
      </c>
      <c r="P962" s="19">
        <f t="shared" si="963"/>
        <v>-0.004757600662</v>
      </c>
      <c r="Q962" s="19">
        <f t="shared" si="963"/>
        <v>0.05580188553</v>
      </c>
      <c r="R962" s="19">
        <f t="shared" si="963"/>
        <v>0</v>
      </c>
      <c r="S962" s="19">
        <f t="shared" si="963"/>
        <v>0</v>
      </c>
      <c r="T962" s="19">
        <f t="shared" si="963"/>
        <v>-0.005751848809</v>
      </c>
      <c r="U962" s="168">
        <v>0.0049</v>
      </c>
      <c r="V962" s="168">
        <v>-0.0107</v>
      </c>
      <c r="W962" s="19">
        <f t="array" ref="W962">mmult(N962:T962,'Parameters &amp; Main Results'!$B$6:$B$12)-'Parameters &amp; Main Results'!$B$16/12+mmult(U962:V962,'Parameters &amp; Main Results'!$B$14:$B$15)</f>
        <v>0.03991047856</v>
      </c>
      <c r="X962" s="77">
        <f t="shared" si="5"/>
        <v>699.7918818</v>
      </c>
      <c r="Y962" s="77">
        <f>X962/offset(X962,'Parameters &amp; Main Results'!$B$32,0)</f>
        <v>29.50764241</v>
      </c>
      <c r="Z962" s="77">
        <f>sumproduct(X962:offset(X962,'Parameters &amp; Main Results'!$B$32-1,0) , 'Cash Flow Assist'!$P$11:offset('Cash Flow Assist'!$P$11,'Parameters &amp; Main Results'!$B$32-1,0)  )/offset(X962,'Parameters &amp; Main Results'!$B$32,0)</f>
        <v>4848.866346</v>
      </c>
      <c r="AA962" s="77">
        <f>sumproduct(X962:offset(X962,'Parameters &amp; Main Results'!$B$32-1,0),'Parameters &amp; Main Results'!$B$36:offset('Parameters &amp; Main Results'!$B$36,'Parameters &amp; Main Results'!$B$32-1,0)   )/offset(X962,'Parameters &amp; Main Results'!$B$32,0)</f>
        <v>1.030579257</v>
      </c>
      <c r="AB962" s="167">
        <f t="shared" si="6"/>
        <v>-0.007772429205</v>
      </c>
    </row>
    <row r="963">
      <c r="A963">
        <f t="shared" si="17"/>
        <v>10</v>
      </c>
      <c r="B963">
        <f t="shared" si="18"/>
        <v>1950</v>
      </c>
      <c r="C963" s="77">
        <f t="shared" si="3"/>
        <v>1950.75</v>
      </c>
      <c r="D963" s="159">
        <f t="shared" si="356"/>
        <v>18567</v>
      </c>
      <c r="E963" s="162">
        <v>24.5</v>
      </c>
      <c r="F963" s="163">
        <v>23772.7359</v>
      </c>
      <c r="G963" s="163">
        <v>1768.9018</v>
      </c>
      <c r="H963" s="163">
        <v>2176.34578473</v>
      </c>
      <c r="I963" s="163">
        <v>23772.7359</v>
      </c>
      <c r="J963" s="163">
        <v>24.5</v>
      </c>
      <c r="K963" s="163">
        <v>24.5</v>
      </c>
      <c r="L963" s="163">
        <v>40.25</v>
      </c>
      <c r="M963" s="164">
        <v>11.46288536</v>
      </c>
      <c r="N963" s="19">
        <f t="shared" ref="N963:T963" si="964">F963/F962/$E963*$E962-1</f>
        <v>0.003815281631</v>
      </c>
      <c r="O963" s="19">
        <f t="shared" si="964"/>
        <v>-0.01010852152</v>
      </c>
      <c r="P963" s="19">
        <f t="shared" si="964"/>
        <v>-0.005454353739</v>
      </c>
      <c r="Q963" s="19">
        <f t="shared" si="964"/>
        <v>0.003815281631</v>
      </c>
      <c r="R963" s="19">
        <f t="shared" si="964"/>
        <v>0</v>
      </c>
      <c r="S963" s="19">
        <f t="shared" si="964"/>
        <v>0</v>
      </c>
      <c r="T963" s="19">
        <f t="shared" si="964"/>
        <v>-0.006530612245</v>
      </c>
      <c r="U963" s="168">
        <v>-0.0047</v>
      </c>
      <c r="V963" s="168">
        <v>0.013</v>
      </c>
      <c r="W963" s="19">
        <f t="array" ref="W963">mmult(N963:T963,'Parameters &amp; Main Results'!$B$6:$B$12)-'Parameters &amp; Main Results'!$B$16/12+mmult(U963:V963,'Parameters &amp; Main Results'!$B$14:$B$15)</f>
        <v>0.0002926641764</v>
      </c>
      <c r="X963" s="77">
        <f t="shared" si="5"/>
        <v>672.9347345</v>
      </c>
      <c r="Y963" s="77">
        <f>X963/offset(X963,'Parameters &amp; Main Results'!$B$32,0)</f>
        <v>30.20379699</v>
      </c>
      <c r="Z963" s="77">
        <f>sumproduct(X963:offset(X963,'Parameters &amp; Main Results'!$B$32-1,0) , 'Cash Flow Assist'!$P$11:offset('Cash Flow Assist'!$P$11,'Parameters &amp; Main Results'!$B$32-1,0)  )/offset(X963,'Parameters &amp; Main Results'!$B$32,0)</f>
        <v>5131.003872</v>
      </c>
      <c r="AA963" s="77">
        <f>sumproduct(X963:offset(X963,'Parameters &amp; Main Results'!$B$32-1,0),'Parameters &amp; Main Results'!$B$36:offset('Parameters &amp; Main Results'!$B$36,'Parameters &amp; Main Results'!$B$32-1,0)   )/offset(X963,'Parameters &amp; Main Results'!$B$32,0)</f>
        <v>1.092840609</v>
      </c>
      <c r="AB963" s="167">
        <f t="shared" si="6"/>
        <v>-0.003986801581</v>
      </c>
    </row>
    <row r="964">
      <c r="A964">
        <f t="shared" si="17"/>
        <v>11</v>
      </c>
      <c r="B964">
        <f t="shared" si="18"/>
        <v>1950</v>
      </c>
      <c r="C964" s="77">
        <f t="shared" si="3"/>
        <v>1950.833333</v>
      </c>
      <c r="D964" s="159">
        <f t="shared" si="356"/>
        <v>18597</v>
      </c>
      <c r="E964" s="162">
        <v>24.6</v>
      </c>
      <c r="F964" s="163">
        <v>23897.4126</v>
      </c>
      <c r="G964" s="163">
        <v>1767.3485</v>
      </c>
      <c r="H964" s="163">
        <v>2178.72162888</v>
      </c>
      <c r="I964" s="163">
        <v>23897.4126</v>
      </c>
      <c r="J964" s="163">
        <v>24.6</v>
      </c>
      <c r="K964" s="163">
        <v>24.6</v>
      </c>
      <c r="L964" s="163">
        <v>40.25</v>
      </c>
      <c r="M964" s="164">
        <v>11.35591542</v>
      </c>
      <c r="N964" s="19">
        <f t="shared" ref="N964:T964" si="965">F964/F963/$E964*$E963-1</f>
        <v>0.001158164818</v>
      </c>
      <c r="O964" s="19">
        <f t="shared" si="965"/>
        <v>-0.004939586525</v>
      </c>
      <c r="P964" s="19">
        <f t="shared" si="965"/>
        <v>-0.002977811652</v>
      </c>
      <c r="Q964" s="19">
        <f t="shared" si="965"/>
        <v>0.001158164818</v>
      </c>
      <c r="R964" s="19">
        <f t="shared" si="965"/>
        <v>0</v>
      </c>
      <c r="S964" s="19">
        <f t="shared" si="965"/>
        <v>0</v>
      </c>
      <c r="T964" s="19">
        <f t="shared" si="965"/>
        <v>-0.00406504065</v>
      </c>
      <c r="U964" s="168">
        <v>-0.0089</v>
      </c>
      <c r="V964" s="168">
        <v>0.0333</v>
      </c>
      <c r="W964" s="19">
        <f t="array" ref="W964">mmult(N964:T964,'Parameters &amp; Main Results'!$B$6:$B$12)-'Parameters &amp; Main Results'!$B$16/12+mmult(U964:V964,'Parameters &amp; Main Results'!$B$14:$B$15)</f>
        <v>-0.0004079396847</v>
      </c>
      <c r="X964" s="77">
        <f t="shared" si="5"/>
        <v>672.7378483</v>
      </c>
      <c r="Y964" s="77">
        <f>X964/offset(X964,'Parameters &amp; Main Results'!$B$32,0)</f>
        <v>30.92374469</v>
      </c>
      <c r="Z964" s="77">
        <f>sumproduct(X964:offset(X964,'Parameters &amp; Main Results'!$B$32-1,0) , 'Cash Flow Assist'!$P$11:offset('Cash Flow Assist'!$P$11,'Parameters &amp; Main Results'!$B$32-1,0)  )/offset(X964,'Parameters &amp; Main Results'!$B$32,0)</f>
        <v>5224.936975</v>
      </c>
      <c r="AA964" s="77">
        <f>sumproduct(X964:offset(X964,'Parameters &amp; Main Results'!$B$32-1,0),'Parameters &amp; Main Results'!$B$36:offset('Parameters &amp; Main Results'!$B$36,'Parameters &amp; Main Results'!$B$32-1,0)   )/offset(X964,'Parameters &amp; Main Results'!$B$32,0)</f>
        <v>1.114717633</v>
      </c>
      <c r="AB964" s="167">
        <f t="shared" si="6"/>
        <v>-0.002833254136</v>
      </c>
    </row>
    <row r="965">
      <c r="A965">
        <f t="shared" si="17"/>
        <v>12</v>
      </c>
      <c r="B965">
        <f t="shared" si="18"/>
        <v>1950</v>
      </c>
      <c r="C965" s="77">
        <f t="shared" si="3"/>
        <v>1950.916667</v>
      </c>
      <c r="D965" s="159">
        <f t="shared" si="356"/>
        <v>18628</v>
      </c>
      <c r="E965" s="162">
        <v>24.98</v>
      </c>
      <c r="F965" s="163">
        <v>25149.8034</v>
      </c>
      <c r="G965" s="163">
        <v>1772.1543</v>
      </c>
      <c r="H965" s="163">
        <v>2181.19084672</v>
      </c>
      <c r="I965" s="163">
        <v>25149.8034</v>
      </c>
      <c r="J965" s="163">
        <v>24.98</v>
      </c>
      <c r="K965" s="163">
        <v>24.98</v>
      </c>
      <c r="L965" s="163">
        <v>40.25</v>
      </c>
      <c r="M965" s="164">
        <v>11.89060498</v>
      </c>
      <c r="N965" s="19">
        <f t="shared" ref="N965:T965" si="966">F965/F964/$E965*$E964-1</f>
        <v>0.03639756891</v>
      </c>
      <c r="O965" s="19">
        <f t="shared" si="966"/>
        <v>-0.0125343202</v>
      </c>
      <c r="P965" s="19">
        <f t="shared" si="966"/>
        <v>-0.01409607686</v>
      </c>
      <c r="Q965" s="19">
        <f t="shared" si="966"/>
        <v>0.03639756891</v>
      </c>
      <c r="R965" s="19">
        <f t="shared" si="966"/>
        <v>0</v>
      </c>
      <c r="S965" s="19">
        <f t="shared" si="966"/>
        <v>0</v>
      </c>
      <c r="T965" s="19">
        <f t="shared" si="966"/>
        <v>-0.01521216974</v>
      </c>
      <c r="U965" s="168">
        <v>0.0147</v>
      </c>
      <c r="V965" s="168">
        <v>0.0736</v>
      </c>
      <c r="W965" s="19">
        <f t="array" ref="W965">mmult(N965:T965,'Parameters &amp; Main Results'!$B$6:$B$12)-'Parameters &amp; Main Results'!$B$16/12+mmult(U965:V965,'Parameters &amp; Main Results'!$B$14:$B$15)</f>
        <v>0.02412292996</v>
      </c>
      <c r="X965" s="77">
        <f t="shared" si="5"/>
        <v>673.0123967</v>
      </c>
      <c r="Y965" s="77">
        <f>X965/offset(X965,'Parameters &amp; Main Results'!$B$32,0)</f>
        <v>30.74087456</v>
      </c>
      <c r="Z965" s="77">
        <f>sumproduct(X965:offset(X965,'Parameters &amp; Main Results'!$B$32-1,0) , 'Cash Flow Assist'!$P$11:offset('Cash Flow Assist'!$P$11,'Parameters &amp; Main Results'!$B$32-1,0)  )/offset(X965,'Parameters &amp; Main Results'!$B$32,0)</f>
        <v>5162.185368</v>
      </c>
      <c r="AA965" s="77">
        <f>sumproduct(X965:offset(X965,'Parameters &amp; Main Results'!$B$32-1,0),'Parameters &amp; Main Results'!$B$36:offset('Parameters &amp; Main Results'!$B$36,'Parameters &amp; Main Results'!$B$32-1,0)   )/offset(X965,'Parameters &amp; Main Results'!$B$32,0)</f>
        <v>1.103531275</v>
      </c>
      <c r="AB965" s="167">
        <f t="shared" si="6"/>
        <v>0</v>
      </c>
    </row>
    <row r="966">
      <c r="A966">
        <f t="shared" si="17"/>
        <v>1</v>
      </c>
      <c r="B966">
        <f t="shared" si="18"/>
        <v>1951</v>
      </c>
      <c r="C966" s="77">
        <f t="shared" si="3"/>
        <v>1951</v>
      </c>
      <c r="D966" s="159">
        <f t="shared" si="356"/>
        <v>18659</v>
      </c>
      <c r="E966" s="162">
        <v>25.38</v>
      </c>
      <c r="F966" s="163">
        <v>26846.2275</v>
      </c>
      <c r="G966" s="163">
        <v>1783.314</v>
      </c>
      <c r="H966" s="163">
        <v>2183.62650984</v>
      </c>
      <c r="I966" s="163">
        <v>26846.2275</v>
      </c>
      <c r="J966" s="163">
        <v>25.38</v>
      </c>
      <c r="K966" s="163">
        <v>25.38</v>
      </c>
      <c r="L966" s="163">
        <v>40.0</v>
      </c>
      <c r="M966" s="164">
        <v>12.14814513</v>
      </c>
      <c r="N966" s="19">
        <f t="shared" ref="N966:T966" si="967">F966/F965/$E966*$E965-1</f>
        <v>0.05062925095</v>
      </c>
      <c r="O966" s="19">
        <f t="shared" si="967"/>
        <v>-0.00956243799</v>
      </c>
      <c r="P966" s="19">
        <f t="shared" si="967"/>
        <v>-0.01466137378</v>
      </c>
      <c r="Q966" s="19">
        <f t="shared" si="967"/>
        <v>0.05062925095</v>
      </c>
      <c r="R966" s="19">
        <f t="shared" si="967"/>
        <v>0</v>
      </c>
      <c r="S966" s="19">
        <f t="shared" si="967"/>
        <v>0</v>
      </c>
      <c r="T966" s="19">
        <f t="shared" si="967"/>
        <v>-0.02187373048</v>
      </c>
      <c r="U966" s="168">
        <v>0.0176</v>
      </c>
      <c r="V966" s="168">
        <v>0.0364</v>
      </c>
      <c r="W966" s="19">
        <f t="array" ref="W966">mmult(N966:T966,'Parameters &amp; Main Results'!$B$6:$B$12)-'Parameters &amp; Main Results'!$B$16/12+mmult(U966:V966,'Parameters &amp; Main Results'!$B$14:$B$15)</f>
        <v>0.03553966204</v>
      </c>
      <c r="X966" s="77">
        <f t="shared" si="5"/>
        <v>657.1597774</v>
      </c>
      <c r="Y966" s="77">
        <f>X966/offset(X966,'Parameters &amp; Main Results'!$B$32,0)</f>
        <v>31.06934846</v>
      </c>
      <c r="Z966" s="77">
        <f>sumproduct(X966:offset(X966,'Parameters &amp; Main Results'!$B$32-1,0) , 'Cash Flow Assist'!$P$11:offset('Cash Flow Assist'!$P$11,'Parameters &amp; Main Results'!$B$32-1,0)  )/offset(X966,'Parameters &amp; Main Results'!$B$32,0)</f>
        <v>5312.418476</v>
      </c>
      <c r="AA966" s="77">
        <f>sumproduct(X966:offset(X966,'Parameters &amp; Main Results'!$B$32-1,0),'Parameters &amp; Main Results'!$B$36:offset('Parameters &amp; Main Results'!$B$36,'Parameters &amp; Main Results'!$B$32-1,0)   )/offset(X966,'Parameters &amp; Main Results'!$B$32,0)</f>
        <v>1.137796439</v>
      </c>
      <c r="AB966" s="167">
        <f t="shared" si="6"/>
        <v>0</v>
      </c>
    </row>
    <row r="967">
      <c r="A967">
        <f t="shared" si="17"/>
        <v>2</v>
      </c>
      <c r="B967">
        <f t="shared" si="18"/>
        <v>1951</v>
      </c>
      <c r="C967" s="77">
        <f t="shared" si="3"/>
        <v>1951.083333</v>
      </c>
      <c r="D967" s="159">
        <f t="shared" si="356"/>
        <v>18687</v>
      </c>
      <c r="E967" s="162">
        <v>25.83</v>
      </c>
      <c r="F967" s="163">
        <v>27176.6881</v>
      </c>
      <c r="G967" s="163">
        <v>1776.9389</v>
      </c>
      <c r="H967" s="163">
        <v>2186.06489277</v>
      </c>
      <c r="I967" s="163">
        <v>27176.6881</v>
      </c>
      <c r="J967" s="163">
        <v>25.83</v>
      </c>
      <c r="K967" s="163">
        <v>25.83</v>
      </c>
      <c r="L967" s="163">
        <v>40.0</v>
      </c>
      <c r="M967" s="164">
        <v>12.03113003</v>
      </c>
      <c r="N967" s="19">
        <f t="shared" ref="N967:T967" si="968">F967/F966/$E967*$E966-1</f>
        <v>-0.005326665177</v>
      </c>
      <c r="O967" s="19">
        <f t="shared" si="968"/>
        <v>-0.02093418416</v>
      </c>
      <c r="P967" s="19">
        <f t="shared" si="968"/>
        <v>-0.01632439025</v>
      </c>
      <c r="Q967" s="19">
        <f t="shared" si="968"/>
        <v>-0.005326665177</v>
      </c>
      <c r="R967" s="19">
        <f t="shared" si="968"/>
        <v>0</v>
      </c>
      <c r="S967" s="19">
        <f t="shared" si="968"/>
        <v>0</v>
      </c>
      <c r="T967" s="19">
        <f t="shared" si="968"/>
        <v>-0.01742160279</v>
      </c>
      <c r="U967" s="168">
        <v>8.0E-4</v>
      </c>
      <c r="V967" s="168">
        <v>-0.0285</v>
      </c>
      <c r="W967" s="19">
        <f t="array" ref="W967">mmult(N967:T967,'Parameters &amp; Main Results'!$B$6:$B$12)-'Parameters &amp; Main Results'!$B$16/12+mmult(U967:V967,'Parameters &amp; Main Results'!$B$14:$B$15)</f>
        <v>-0.00927021159</v>
      </c>
      <c r="X967" s="77">
        <f t="shared" si="5"/>
        <v>634.6060914</v>
      </c>
      <c r="Y967" s="77">
        <f>X967/offset(X967,'Parameters &amp; Main Results'!$B$32,0)</f>
        <v>30.39652663</v>
      </c>
      <c r="Z967" s="77">
        <f>sumproduct(X967:offset(X967,'Parameters &amp; Main Results'!$B$32-1,0) , 'Cash Flow Assist'!$P$11:offset('Cash Flow Assist'!$P$11,'Parameters &amp; Main Results'!$B$32-1,0)  )/offset(X967,'Parameters &amp; Main Results'!$B$32,0)</f>
        <v>5351.624748</v>
      </c>
      <c r="AA967" s="77">
        <f>sumproduct(X967:offset(X967,'Parameters &amp; Main Results'!$B$32-1,0),'Parameters &amp; Main Results'!$B$36:offset('Parameters &amp; Main Results'!$B$36,'Parameters &amp; Main Results'!$B$32-1,0)   )/offset(X967,'Parameters &amp; Main Results'!$B$32,0)</f>
        <v>1.148328826</v>
      </c>
      <c r="AB967" s="167">
        <f t="shared" si="6"/>
        <v>-0.005326665177</v>
      </c>
    </row>
    <row r="968">
      <c r="A968">
        <f t="shared" si="17"/>
        <v>3</v>
      </c>
      <c r="B968">
        <f t="shared" si="18"/>
        <v>1951</v>
      </c>
      <c r="C968" s="77">
        <f t="shared" si="3"/>
        <v>1951.166667</v>
      </c>
      <c r="D968" s="159">
        <f t="shared" si="356"/>
        <v>18718</v>
      </c>
      <c r="E968" s="162">
        <v>25.88</v>
      </c>
      <c r="F968" s="163">
        <v>26835.8783</v>
      </c>
      <c r="G968" s="163">
        <v>1756.536</v>
      </c>
      <c r="H968" s="163">
        <v>2188.54243298</v>
      </c>
      <c r="I968" s="163">
        <v>26835.8783</v>
      </c>
      <c r="J968" s="163">
        <v>25.88</v>
      </c>
      <c r="K968" s="163">
        <v>25.88</v>
      </c>
      <c r="L968" s="163">
        <v>40.0</v>
      </c>
      <c r="M968" s="164">
        <v>11.71570998</v>
      </c>
      <c r="N968" s="19">
        <f t="shared" ref="N968:T968" si="969">F968/F967/$E968*$E967-1</f>
        <v>-0.01444828559</v>
      </c>
      <c r="O968" s="19">
        <f t="shared" si="969"/>
        <v>-0.01339185984</v>
      </c>
      <c r="P968" s="19">
        <f t="shared" si="969"/>
        <v>-0.0008008500781</v>
      </c>
      <c r="Q968" s="19">
        <f t="shared" si="969"/>
        <v>-0.01444828559</v>
      </c>
      <c r="R968" s="19">
        <f t="shared" si="969"/>
        <v>0</v>
      </c>
      <c r="S968" s="19">
        <f t="shared" si="969"/>
        <v>0</v>
      </c>
      <c r="T968" s="19">
        <f t="shared" si="969"/>
        <v>-0.001931993818</v>
      </c>
      <c r="U968" s="168">
        <v>-0.0077</v>
      </c>
      <c r="V968" s="168">
        <v>-0.041</v>
      </c>
      <c r="W968" s="19">
        <f t="array" ref="W968">mmult(N968:T968,'Parameters &amp; Main Results'!$B$6:$B$12)-'Parameters &amp; Main Results'!$B$16/12+mmult(U968:V968,'Parameters &amp; Main Results'!$B$14:$B$15)</f>
        <v>-0.01422584582</v>
      </c>
      <c r="X968" s="77">
        <f t="shared" si="5"/>
        <v>640.5440705</v>
      </c>
      <c r="Y968" s="77">
        <f>X968/offset(X968,'Parameters &amp; Main Results'!$B$32,0)</f>
        <v>31.42831269</v>
      </c>
      <c r="Z968" s="77">
        <f>sumproduct(X968:offset(X968,'Parameters &amp; Main Results'!$B$32-1,0) , 'Cash Flow Assist'!$P$11:offset('Cash Flow Assist'!$P$11,'Parameters &amp; Main Results'!$B$32-1,0)  )/offset(X968,'Parameters &amp; Main Results'!$B$32,0)</f>
        <v>5451.874122</v>
      </c>
      <c r="AA968" s="77">
        <f>sumproduct(X968:offset(X968,'Parameters &amp; Main Results'!$B$32-1,0),'Parameters &amp; Main Results'!$B$36:offset('Parameters &amp; Main Results'!$B$36,'Parameters &amp; Main Results'!$B$32-1,0)   )/offset(X968,'Parameters &amp; Main Results'!$B$32,0)</f>
        <v>1.172253699</v>
      </c>
      <c r="AB968" s="167">
        <f t="shared" si="6"/>
        <v>-0.01969798958</v>
      </c>
    </row>
    <row r="969">
      <c r="A969">
        <f t="shared" si="17"/>
        <v>4</v>
      </c>
      <c r="B969">
        <f t="shared" si="18"/>
        <v>1951</v>
      </c>
      <c r="C969" s="77">
        <f t="shared" si="3"/>
        <v>1951.25</v>
      </c>
      <c r="D969" s="159">
        <f t="shared" si="356"/>
        <v>18748</v>
      </c>
      <c r="E969" s="162">
        <v>25.92</v>
      </c>
      <c r="F969" s="163">
        <v>28290.4174</v>
      </c>
      <c r="G969" s="163">
        <v>1744.3625</v>
      </c>
      <c r="H969" s="163">
        <v>2191.09573249</v>
      </c>
      <c r="I969" s="163">
        <v>28290.4174</v>
      </c>
      <c r="J969" s="163">
        <v>25.92</v>
      </c>
      <c r="K969" s="163">
        <v>25.92</v>
      </c>
      <c r="L969" s="163">
        <v>40.0</v>
      </c>
      <c r="M969" s="164">
        <v>12.22915648</v>
      </c>
      <c r="N969" s="19">
        <f t="shared" ref="N969:T969" si="970">F969/F968/$E969*$E968-1</f>
        <v>0.05257443161</v>
      </c>
      <c r="O969" s="19">
        <f t="shared" si="970"/>
        <v>-0.008462916466</v>
      </c>
      <c r="P969" s="19">
        <f t="shared" si="970"/>
        <v>-0.0003783436192</v>
      </c>
      <c r="Q969" s="19">
        <f t="shared" si="970"/>
        <v>0.05257443161</v>
      </c>
      <c r="R969" s="19">
        <f t="shared" si="970"/>
        <v>0</v>
      </c>
      <c r="S969" s="19">
        <f t="shared" si="970"/>
        <v>0</v>
      </c>
      <c r="T969" s="19">
        <f t="shared" si="970"/>
        <v>-0.001543209877</v>
      </c>
      <c r="U969" s="168">
        <v>-0.0145</v>
      </c>
      <c r="V969" s="168">
        <v>0.0327</v>
      </c>
      <c r="W969" s="19">
        <f t="array" ref="W969">mmult(N969:T969,'Parameters &amp; Main Results'!$B$6:$B$12)-'Parameters &amp; Main Results'!$B$16/12+mmult(U969:V969,'Parameters &amp; Main Results'!$B$14:$B$15)</f>
        <v>0.03727342793</v>
      </c>
      <c r="X969" s="77">
        <f t="shared" si="5"/>
        <v>649.7878523</v>
      </c>
      <c r="Y969" s="77">
        <f>X969/offset(X969,'Parameters &amp; Main Results'!$B$32,0)</f>
        <v>31.72165104</v>
      </c>
      <c r="Z969" s="77">
        <f>sumproduct(X969:offset(X969,'Parameters &amp; Main Results'!$B$32-1,0) , 'Cash Flow Assist'!$P$11:offset('Cash Flow Assist'!$P$11,'Parameters &amp; Main Results'!$B$32-1,0)  )/offset(X969,'Parameters &amp; Main Results'!$B$32,0)</f>
        <v>5394.202752</v>
      </c>
      <c r="AA969" s="77">
        <f>sumproduct(X969:offset(X969,'Parameters &amp; Main Results'!$B$32-1,0),'Parameters &amp; Main Results'!$B$36:offset('Parameters &amp; Main Results'!$B$36,'Parameters &amp; Main Results'!$B$32-1,0)   )/offset(X969,'Parameters &amp; Main Results'!$B$32,0)</f>
        <v>1.162205217</v>
      </c>
      <c r="AB969" s="167">
        <f t="shared" si="6"/>
        <v>0</v>
      </c>
    </row>
    <row r="970">
      <c r="A970">
        <f t="shared" si="17"/>
        <v>5</v>
      </c>
      <c r="B970">
        <f t="shared" si="18"/>
        <v>1951</v>
      </c>
      <c r="C970" s="77">
        <f t="shared" si="3"/>
        <v>1951.333333</v>
      </c>
      <c r="D970" s="159">
        <f t="shared" si="356"/>
        <v>18779</v>
      </c>
      <c r="E970" s="162">
        <v>25.99</v>
      </c>
      <c r="F970" s="163">
        <v>27306.6432</v>
      </c>
      <c r="G970" s="163">
        <v>1733.9744</v>
      </c>
      <c r="H970" s="163">
        <v>2193.77982476</v>
      </c>
      <c r="I970" s="163">
        <v>27306.6432</v>
      </c>
      <c r="J970" s="163">
        <v>25.99</v>
      </c>
      <c r="K970" s="163">
        <v>25.99</v>
      </c>
      <c r="L970" s="163">
        <v>40.0</v>
      </c>
      <c r="M970" s="164">
        <v>11.64207017</v>
      </c>
      <c r="N970" s="19">
        <f t="shared" ref="N970:T970" si="971">F970/F969/$E970*$E969-1</f>
        <v>-0.03737379896</v>
      </c>
      <c r="O970" s="19">
        <f t="shared" si="971"/>
        <v>-0.00863254561</v>
      </c>
      <c r="P970" s="19">
        <f t="shared" si="971"/>
        <v>-0.001471642941</v>
      </c>
      <c r="Q970" s="19">
        <f t="shared" si="971"/>
        <v>-0.03737379896</v>
      </c>
      <c r="R970" s="19">
        <f t="shared" si="971"/>
        <v>0</v>
      </c>
      <c r="S970" s="19">
        <f t="shared" si="971"/>
        <v>0</v>
      </c>
      <c r="T970" s="19">
        <f t="shared" si="971"/>
        <v>-0.002693343594</v>
      </c>
      <c r="U970" s="168">
        <v>0.0</v>
      </c>
      <c r="V970" s="168">
        <v>-0.0137</v>
      </c>
      <c r="W970" s="19">
        <f t="array" ref="W970">mmult(N970:T970,'Parameters &amp; Main Results'!$B$6:$B$12)-'Parameters &amp; Main Results'!$B$16/12+mmult(U970:V970,'Parameters &amp; Main Results'!$B$14:$B$15)</f>
        <v>-0.03023015229</v>
      </c>
      <c r="X970" s="77">
        <f t="shared" si="5"/>
        <v>626.4383477</v>
      </c>
      <c r="Y970" s="77">
        <f>X970/offset(X970,'Parameters &amp; Main Results'!$B$32,0)</f>
        <v>31.18534976</v>
      </c>
      <c r="Z970" s="77">
        <f>sumproduct(X970:offset(X970,'Parameters &amp; Main Results'!$B$32-1,0) , 'Cash Flow Assist'!$P$11:offset('Cash Flow Assist'!$P$11,'Parameters &amp; Main Results'!$B$32-1,0)  )/offset(X970,'Parameters &amp; Main Results'!$B$32,0)</f>
        <v>5469.339008</v>
      </c>
      <c r="AA970" s="77">
        <f>sumproduct(X970:offset(X970,'Parameters &amp; Main Results'!$B$32-1,0),'Parameters &amp; Main Results'!$B$36:offset('Parameters &amp; Main Results'!$B$36,'Parameters &amp; Main Results'!$B$32-1,0)   )/offset(X970,'Parameters &amp; Main Results'!$B$32,0)</f>
        <v>1.180930586</v>
      </c>
      <c r="AB970" s="167">
        <f t="shared" si="6"/>
        <v>-0.03737379896</v>
      </c>
    </row>
    <row r="971">
      <c r="A971">
        <f t="shared" si="17"/>
        <v>6</v>
      </c>
      <c r="B971">
        <f t="shared" si="18"/>
        <v>1951</v>
      </c>
      <c r="C971" s="77">
        <f t="shared" si="3"/>
        <v>1951.416667</v>
      </c>
      <c r="D971" s="159">
        <f t="shared" si="356"/>
        <v>18809</v>
      </c>
      <c r="E971" s="162">
        <v>25.93</v>
      </c>
      <c r="F971" s="163">
        <v>26760.9568</v>
      </c>
      <c r="G971" s="163">
        <v>1736.0863</v>
      </c>
      <c r="H971" s="163">
        <v>2196.61345703</v>
      </c>
      <c r="I971" s="163">
        <v>26760.9568</v>
      </c>
      <c r="J971" s="163">
        <v>25.93</v>
      </c>
      <c r="K971" s="163">
        <v>25.93</v>
      </c>
      <c r="L971" s="163">
        <v>40.0</v>
      </c>
      <c r="M971" s="164">
        <v>11.37311037</v>
      </c>
      <c r="N971" s="19">
        <f t="shared" ref="N971:T971" si="972">F971/F970/$E971*$E970-1</f>
        <v>-0.0177159685</v>
      </c>
      <c r="O971" s="19">
        <f t="shared" si="972"/>
        <v>0.003534693738</v>
      </c>
      <c r="P971" s="19">
        <f t="shared" si="972"/>
        <v>0.003608577579</v>
      </c>
      <c r="Q971" s="19">
        <f t="shared" si="972"/>
        <v>-0.0177159685</v>
      </c>
      <c r="R971" s="19">
        <f t="shared" si="972"/>
        <v>0</v>
      </c>
      <c r="S971" s="19">
        <f t="shared" si="972"/>
        <v>0</v>
      </c>
      <c r="T971" s="19">
        <f t="shared" si="972"/>
        <v>0.002313922098</v>
      </c>
      <c r="U971" s="168">
        <v>-0.0206</v>
      </c>
      <c r="V971" s="168">
        <v>-0.0375</v>
      </c>
      <c r="W971" s="19">
        <f t="array" ref="W971">mmult(N971:T971,'Parameters &amp; Main Results'!$B$6:$B$12)-'Parameters &amp; Main Results'!$B$16/12+mmult(U971:V971,'Parameters &amp; Main Results'!$B$14:$B$15)</f>
        <v>-0.01244496961</v>
      </c>
      <c r="X971" s="77">
        <f t="shared" si="5"/>
        <v>645.9659982</v>
      </c>
      <c r="Y971" s="77">
        <f>X971/offset(X971,'Parameters &amp; Main Results'!$B$32,0)</f>
        <v>32.09517879</v>
      </c>
      <c r="Z971" s="77">
        <f>sumproduct(X971:offset(X971,'Parameters &amp; Main Results'!$B$32-1,0) , 'Cash Flow Assist'!$P$11:offset('Cash Flow Assist'!$P$11,'Parameters &amp; Main Results'!$B$32-1,0)  )/offset(X971,'Parameters &amp; Main Results'!$B$32,0)</f>
        <v>5428.616781</v>
      </c>
      <c r="AA971" s="77">
        <f>sumproduct(X971:offset(X971,'Parameters &amp; Main Results'!$B$32-1,0),'Parameters &amp; Main Results'!$B$36:offset('Parameters &amp; Main Results'!$B$36,'Parameters &amp; Main Results'!$B$32-1,0)   )/offset(X971,'Parameters &amp; Main Results'!$B$32,0)</f>
        <v>1.174430817</v>
      </c>
      <c r="AB971" s="167">
        <f t="shared" si="6"/>
        <v>-0.05442765442</v>
      </c>
    </row>
    <row r="972">
      <c r="A972">
        <f t="shared" si="17"/>
        <v>7</v>
      </c>
      <c r="B972">
        <f t="shared" si="18"/>
        <v>1951</v>
      </c>
      <c r="C972" s="77">
        <f t="shared" si="3"/>
        <v>1951.5</v>
      </c>
      <c r="D972" s="159">
        <f t="shared" si="356"/>
        <v>18840</v>
      </c>
      <c r="E972" s="162">
        <v>25.91</v>
      </c>
      <c r="F972" s="163">
        <v>28761.3212</v>
      </c>
      <c r="G972" s="163">
        <v>1755.302</v>
      </c>
      <c r="H972" s="163">
        <v>2199.26769829</v>
      </c>
      <c r="I972" s="163">
        <v>28761.3212</v>
      </c>
      <c r="J972" s="163">
        <v>25.91</v>
      </c>
      <c r="K972" s="163">
        <v>25.91</v>
      </c>
      <c r="L972" s="163">
        <v>40.0</v>
      </c>
      <c r="M972" s="164">
        <v>12.03061824</v>
      </c>
      <c r="N972" s="19">
        <f t="shared" ref="N972:T972" si="973">F972/F971/$E972*$E971-1</f>
        <v>0.07557896221</v>
      </c>
      <c r="O972" s="19">
        <f t="shared" si="973"/>
        <v>0.01184884785</v>
      </c>
      <c r="P972" s="19">
        <f t="shared" si="973"/>
        <v>0.001981168789</v>
      </c>
      <c r="Q972" s="19">
        <f t="shared" si="973"/>
        <v>0.07557896221</v>
      </c>
      <c r="R972" s="19">
        <f t="shared" si="973"/>
        <v>0</v>
      </c>
      <c r="S972" s="19">
        <f t="shared" si="973"/>
        <v>0</v>
      </c>
      <c r="T972" s="19">
        <f t="shared" si="973"/>
        <v>0.0007719027403</v>
      </c>
      <c r="U972" s="168">
        <v>-0.0199</v>
      </c>
      <c r="V972" s="168">
        <v>0.0206</v>
      </c>
      <c r="W972" s="19">
        <f t="array" ref="W972">mmult(N972:T972,'Parameters &amp; Main Results'!$B$6:$B$12)-'Parameters &amp; Main Results'!$B$16/12+mmult(U972:V972,'Parameters &amp; Main Results'!$B$14:$B$15)</f>
        <v>0.05960476695</v>
      </c>
      <c r="X972" s="77">
        <f t="shared" si="5"/>
        <v>654.1063316</v>
      </c>
      <c r="Y972" s="77">
        <f>X972/offset(X972,'Parameters &amp; Main Results'!$B$32,0)</f>
        <v>31.93416729</v>
      </c>
      <c r="Z972" s="77">
        <f>sumproduct(X972:offset(X972,'Parameters &amp; Main Results'!$B$32-1,0) , 'Cash Flow Assist'!$P$11:offset('Cash Flow Assist'!$P$11,'Parameters &amp; Main Results'!$B$32-1,0)  )/offset(X972,'Parameters &amp; Main Results'!$B$32,0)</f>
        <v>5303.608908</v>
      </c>
      <c r="AA972" s="77">
        <f>sumproduct(X972:offset(X972,'Parameters &amp; Main Results'!$B$32-1,0),'Parameters &amp; Main Results'!$B$36:offset('Parameters &amp; Main Results'!$B$36,'Parameters &amp; Main Results'!$B$32-1,0)   )/offset(X972,'Parameters &amp; Main Results'!$B$32,0)</f>
        <v>1.149618923</v>
      </c>
      <c r="AB972" s="167">
        <f t="shared" si="6"/>
        <v>0</v>
      </c>
    </row>
    <row r="973">
      <c r="A973">
        <f t="shared" si="17"/>
        <v>8</v>
      </c>
      <c r="B973">
        <f t="shared" si="18"/>
        <v>1951</v>
      </c>
      <c r="C973" s="77">
        <f t="shared" si="3"/>
        <v>1951.583333</v>
      </c>
      <c r="D973" s="159">
        <f t="shared" si="356"/>
        <v>18871</v>
      </c>
      <c r="E973" s="162">
        <v>25.86</v>
      </c>
      <c r="F973" s="163">
        <v>30191.4715</v>
      </c>
      <c r="G973" s="163">
        <v>1776.1812</v>
      </c>
      <c r="H973" s="163">
        <v>2202.1267463</v>
      </c>
      <c r="I973" s="163">
        <v>30191.4715</v>
      </c>
      <c r="J973" s="163">
        <v>25.86</v>
      </c>
      <c r="K973" s="163">
        <v>25.86</v>
      </c>
      <c r="L973" s="163">
        <v>40.0</v>
      </c>
      <c r="M973" s="164">
        <v>12.46582376</v>
      </c>
      <c r="N973" s="19">
        <f t="shared" ref="N973:T973" si="974">F973/F972/$E973*$E972-1</f>
        <v>0.05175440787</v>
      </c>
      <c r="O973" s="19">
        <f t="shared" si="974"/>
        <v>0.0138514199</v>
      </c>
      <c r="P973" s="19">
        <f t="shared" si="974"/>
        <v>0.003236001548</v>
      </c>
      <c r="Q973" s="19">
        <f t="shared" si="974"/>
        <v>0.05175440787</v>
      </c>
      <c r="R973" s="19">
        <f t="shared" si="974"/>
        <v>0</v>
      </c>
      <c r="S973" s="19">
        <f t="shared" si="974"/>
        <v>0</v>
      </c>
      <c r="T973" s="19">
        <f t="shared" si="974"/>
        <v>0.001933488012</v>
      </c>
      <c r="U973" s="168">
        <v>0.0099</v>
      </c>
      <c r="V973" s="168">
        <v>-0.0013</v>
      </c>
      <c r="W973" s="19">
        <f t="array" ref="W973">mmult(N973:T973,'Parameters &amp; Main Results'!$B$6:$B$12)-'Parameters &amp; Main Results'!$B$16/12+mmult(U973:V973,'Parameters &amp; Main Results'!$B$14:$B$15)</f>
        <v>0.04223699421</v>
      </c>
      <c r="X973" s="77">
        <f t="shared" si="5"/>
        <v>617.3116166</v>
      </c>
      <c r="Y973" s="77">
        <f>X973/offset(X973,'Parameters &amp; Main Results'!$B$32,0)</f>
        <v>29.7888118</v>
      </c>
      <c r="Z973" s="77">
        <f>sumproduct(X973:offset(X973,'Parameters &amp; Main Results'!$B$32-1,0) , 'Cash Flow Assist'!$P$11:offset('Cash Flow Assist'!$P$11,'Parameters &amp; Main Results'!$B$32-1,0)  )/offset(X973,'Parameters &amp; Main Results'!$B$32,0)</f>
        <v>5211.61673</v>
      </c>
      <c r="AA973" s="77">
        <f>sumproduct(X973:offset(X973,'Parameters &amp; Main Results'!$B$32-1,0),'Parameters &amp; Main Results'!$B$36:offset('Parameters &amp; Main Results'!$B$36,'Parameters &amp; Main Results'!$B$32-1,0)   )/offset(X973,'Parameters &amp; Main Results'!$B$32,0)</f>
        <v>1.132247944</v>
      </c>
      <c r="AB973" s="167">
        <f t="shared" si="6"/>
        <v>0</v>
      </c>
    </row>
    <row r="974">
      <c r="A974">
        <f t="shared" si="17"/>
        <v>9</v>
      </c>
      <c r="B974">
        <f t="shared" si="18"/>
        <v>1951</v>
      </c>
      <c r="C974" s="77">
        <f t="shared" si="3"/>
        <v>1951.666667</v>
      </c>
      <c r="D974" s="159">
        <f t="shared" si="356"/>
        <v>18901</v>
      </c>
      <c r="E974" s="162">
        <v>26.03</v>
      </c>
      <c r="F974" s="163">
        <v>30191.4715</v>
      </c>
      <c r="G974" s="163">
        <v>1757.5891</v>
      </c>
      <c r="H974" s="163">
        <v>2205.09961741</v>
      </c>
      <c r="I974" s="163">
        <v>30191.4715</v>
      </c>
      <c r="J974" s="163">
        <v>26.03</v>
      </c>
      <c r="K974" s="163">
        <v>26.03</v>
      </c>
      <c r="L974" s="163">
        <v>40.0</v>
      </c>
      <c r="M974" s="164">
        <v>12.43965292</v>
      </c>
      <c r="N974" s="19">
        <f t="shared" ref="N974:T974" si="975">F974/F973/$E974*$E973-1</f>
        <v>-0.006530925855</v>
      </c>
      <c r="O974" s="19">
        <f t="shared" si="975"/>
        <v>-0.01693002048</v>
      </c>
      <c r="P974" s="19">
        <f t="shared" si="975"/>
        <v>-0.005189742604</v>
      </c>
      <c r="Q974" s="19">
        <f t="shared" si="975"/>
        <v>-0.006530925855</v>
      </c>
      <c r="R974" s="19">
        <f t="shared" si="975"/>
        <v>0</v>
      </c>
      <c r="S974" s="19">
        <f t="shared" si="975"/>
        <v>0</v>
      </c>
      <c r="T974" s="19">
        <f t="shared" si="975"/>
        <v>-0.006530925855</v>
      </c>
      <c r="U974" s="168">
        <v>0.0187</v>
      </c>
      <c r="V974" s="168">
        <v>0.0063</v>
      </c>
      <c r="W974" s="19">
        <f t="array" ref="W974">mmult(N974:T974,'Parameters &amp; Main Results'!$B$6:$B$12)-'Parameters &amp; Main Results'!$B$16/12+mmult(U974:V974,'Parameters &amp; Main Results'!$B$14:$B$15)</f>
        <v>-0.009172366178</v>
      </c>
      <c r="X974" s="77">
        <f t="shared" si="5"/>
        <v>592.2948619</v>
      </c>
      <c r="Y974" s="77">
        <f>X974/offset(X974,'Parameters &amp; Main Results'!$B$32,0)</f>
        <v>27.85164273</v>
      </c>
      <c r="Z974" s="77">
        <f>sumproduct(X974:offset(X974,'Parameters &amp; Main Results'!$B$32-1,0) , 'Cash Flow Assist'!$P$11:offset('Cash Flow Assist'!$P$11,'Parameters &amp; Main Results'!$B$32-1,0)  )/offset(X974,'Parameters &amp; Main Results'!$B$32,0)</f>
        <v>5050.459687</v>
      </c>
      <c r="AA974" s="77">
        <f>sumproduct(X974:offset(X974,'Parameters &amp; Main Results'!$B$32-1,0),'Parameters &amp; Main Results'!$B$36:offset('Parameters &amp; Main Results'!$B$36,'Parameters &amp; Main Results'!$B$32-1,0)   )/offset(X974,'Parameters &amp; Main Results'!$B$32,0)</f>
        <v>1.099374264</v>
      </c>
      <c r="AB974" s="167">
        <f t="shared" si="6"/>
        <v>-0.006530925855</v>
      </c>
    </row>
    <row r="975">
      <c r="A975">
        <f t="shared" si="17"/>
        <v>10</v>
      </c>
      <c r="B975">
        <f t="shared" si="18"/>
        <v>1951</v>
      </c>
      <c r="C975" s="77">
        <f t="shared" si="3"/>
        <v>1951.75</v>
      </c>
      <c r="D975" s="159">
        <f t="shared" si="356"/>
        <v>18932</v>
      </c>
      <c r="E975" s="162">
        <v>26.16</v>
      </c>
      <c r="F975" s="163">
        <v>29928.7142</v>
      </c>
      <c r="G975" s="163">
        <v>1756.514</v>
      </c>
      <c r="H975" s="163">
        <v>2208.09487772</v>
      </c>
      <c r="I975" s="163">
        <v>29928.7142</v>
      </c>
      <c r="J975" s="163">
        <v>26.16</v>
      </c>
      <c r="K975" s="163">
        <v>26.16</v>
      </c>
      <c r="L975" s="163">
        <v>40.0</v>
      </c>
      <c r="M975" s="164">
        <v>12.0881406</v>
      </c>
      <c r="N975" s="19">
        <f t="shared" ref="N975:T975" si="976">F975/F974/$E975*$E974-1</f>
        <v>-0.01362920054</v>
      </c>
      <c r="O975" s="19">
        <f t="shared" si="976"/>
        <v>-0.005578069399</v>
      </c>
      <c r="P975" s="19">
        <f t="shared" si="976"/>
        <v>-0.003617835756</v>
      </c>
      <c r="Q975" s="19">
        <f t="shared" si="976"/>
        <v>-0.01362920054</v>
      </c>
      <c r="R975" s="19">
        <f t="shared" si="976"/>
        <v>0</v>
      </c>
      <c r="S975" s="19">
        <f t="shared" si="976"/>
        <v>0</v>
      </c>
      <c r="T975" s="19">
        <f t="shared" si="976"/>
        <v>-0.00496941896</v>
      </c>
      <c r="U975" s="168">
        <v>-0.0022</v>
      </c>
      <c r="V975" s="168">
        <v>0.0023</v>
      </c>
      <c r="W975" s="19">
        <f t="array" ref="W975">mmult(N975:T975,'Parameters &amp; Main Results'!$B$6:$B$12)-'Parameters &amp; Main Results'!$B$16/12+mmult(U975:V975,'Parameters &amp; Main Results'!$B$14:$B$15)</f>
        <v>-0.01165808442</v>
      </c>
      <c r="X975" s="77">
        <f t="shared" si="5"/>
        <v>597.7778997</v>
      </c>
      <c r="Y975" s="77">
        <f>X975/offset(X975,'Parameters &amp; Main Results'!$B$32,0)</f>
        <v>26.72159974</v>
      </c>
      <c r="Z975" s="77">
        <f>sumproduct(X975:offset(X975,'Parameters &amp; Main Results'!$B$32-1,0) , 'Cash Flow Assist'!$P$11:offset('Cash Flow Assist'!$P$11,'Parameters &amp; Main Results'!$B$32-1,0)  )/offset(X975,'Parameters &amp; Main Results'!$B$32,0)</f>
        <v>4775.573091</v>
      </c>
      <c r="AA975" s="77">
        <f>sumproduct(X975:offset(X975,'Parameters &amp; Main Results'!$B$32-1,0),'Parameters &amp; Main Results'!$B$36:offset('Parameters &amp; Main Results'!$B$36,'Parameters &amp; Main Results'!$B$32-1,0)   )/offset(X975,'Parameters &amp; Main Results'!$B$32,0)</f>
        <v>1.041560173</v>
      </c>
      <c r="AB975" s="167">
        <f t="shared" si="6"/>
        <v>-0.0200711151</v>
      </c>
    </row>
    <row r="976">
      <c r="A976">
        <f t="shared" si="17"/>
        <v>11</v>
      </c>
      <c r="B976">
        <f t="shared" si="18"/>
        <v>1951</v>
      </c>
      <c r="C976" s="77">
        <f t="shared" si="3"/>
        <v>1951.833333</v>
      </c>
      <c r="D976" s="159">
        <f t="shared" si="356"/>
        <v>18962</v>
      </c>
      <c r="E976" s="162">
        <v>26.32</v>
      </c>
      <c r="F976" s="163">
        <v>30003.6674</v>
      </c>
      <c r="G976" s="163">
        <v>1753.9251</v>
      </c>
      <c r="H976" s="163">
        <v>2210.92859948</v>
      </c>
      <c r="I976" s="163">
        <v>30003.6674</v>
      </c>
      <c r="J976" s="163">
        <v>26.32</v>
      </c>
      <c r="K976" s="163">
        <v>26.32</v>
      </c>
      <c r="L976" s="163">
        <v>40.0</v>
      </c>
      <c r="M976" s="164">
        <v>11.94075123</v>
      </c>
      <c r="N976" s="19">
        <f t="shared" ref="N976:T976" si="977">F976/F975/$E976*$E975-1</f>
        <v>-0.0035898607</v>
      </c>
      <c r="O976" s="19">
        <f t="shared" si="977"/>
        <v>-0.007543952774</v>
      </c>
      <c r="P976" s="19">
        <f t="shared" si="977"/>
        <v>-0.004803495441</v>
      </c>
      <c r="Q976" s="19">
        <f t="shared" si="977"/>
        <v>-0.0035898607</v>
      </c>
      <c r="R976" s="19">
        <f t="shared" si="977"/>
        <v>0</v>
      </c>
      <c r="S976" s="19">
        <f t="shared" si="977"/>
        <v>0</v>
      </c>
      <c r="T976" s="19">
        <f t="shared" si="977"/>
        <v>-0.006079027356</v>
      </c>
      <c r="U976" s="168">
        <v>-0.0032</v>
      </c>
      <c r="V976" s="168">
        <v>-6.0E-4</v>
      </c>
      <c r="W976" s="19">
        <f t="array" ref="W976">mmult(N976:T976,'Parameters &amp; Main Results'!$B$6:$B$12)-'Parameters &amp; Main Results'!$B$16/12+mmult(U976:V976,'Parameters &amp; Main Results'!$B$14:$B$15)</f>
        <v>-0.004620050385</v>
      </c>
      <c r="X976" s="77">
        <f t="shared" si="5"/>
        <v>604.8290478</v>
      </c>
      <c r="Y976" s="77">
        <f>X976/offset(X976,'Parameters &amp; Main Results'!$B$32,0)</f>
        <v>29.19067819</v>
      </c>
      <c r="Z976" s="77">
        <f>sumproduct(X976:offset(X976,'Parameters &amp; Main Results'!$B$32-1,0) , 'Cash Flow Assist'!$P$11:offset('Cash Flow Assist'!$P$11,'Parameters &amp; Main Results'!$B$32-1,0)  )/offset(X976,'Parameters &amp; Main Results'!$B$32,0)</f>
        <v>5128.24749</v>
      </c>
      <c r="AA976" s="77">
        <f>sumproduct(X976:offset(X976,'Parameters &amp; Main Results'!$B$32-1,0),'Parameters &amp; Main Results'!$B$36:offset('Parameters &amp; Main Results'!$B$36,'Parameters &amp; Main Results'!$B$32-1,0)   )/offset(X976,'Parameters &amp; Main Results'!$B$32,0)</f>
        <v>1.120848211</v>
      </c>
      <c r="AB976" s="167">
        <f t="shared" si="6"/>
        <v>-0.02358892329</v>
      </c>
    </row>
    <row r="977">
      <c r="A977">
        <f t="shared" si="17"/>
        <v>12</v>
      </c>
      <c r="B977">
        <f t="shared" si="18"/>
        <v>1951</v>
      </c>
      <c r="C977" s="77">
        <f t="shared" si="3"/>
        <v>1951.916667</v>
      </c>
      <c r="D977" s="159">
        <f t="shared" si="356"/>
        <v>18993</v>
      </c>
      <c r="E977" s="162">
        <v>26.47</v>
      </c>
      <c r="F977" s="163">
        <v>31324.8037</v>
      </c>
      <c r="G977" s="163">
        <v>1762.3314</v>
      </c>
      <c r="H977" s="163">
        <v>2213.80280666</v>
      </c>
      <c r="I977" s="163">
        <v>31324.8037</v>
      </c>
      <c r="J977" s="163">
        <v>26.47</v>
      </c>
      <c r="K977" s="163">
        <v>26.47</v>
      </c>
      <c r="L977" s="163">
        <v>40.0</v>
      </c>
      <c r="M977" s="164">
        <v>12.33387078</v>
      </c>
      <c r="N977" s="19">
        <f t="shared" ref="N977:T977" si="978">F977/F976/$E977*$E976-1</f>
        <v>0.03811617824</v>
      </c>
      <c r="O977" s="19">
        <f t="shared" si="978"/>
        <v>-0.0009011026344</v>
      </c>
      <c r="P977" s="19">
        <f t="shared" si="978"/>
        <v>-0.004374159425</v>
      </c>
      <c r="Q977" s="19">
        <f t="shared" si="978"/>
        <v>0.03811617824</v>
      </c>
      <c r="R977" s="19">
        <f t="shared" si="978"/>
        <v>0</v>
      </c>
      <c r="S977" s="19">
        <f t="shared" si="978"/>
        <v>0</v>
      </c>
      <c r="T977" s="19">
        <f t="shared" si="978"/>
        <v>-0.005666792595</v>
      </c>
      <c r="U977" s="168">
        <v>-0.0226</v>
      </c>
      <c r="V977" s="168">
        <v>-0.0159</v>
      </c>
      <c r="W977" s="19">
        <f t="array" ref="W977">mmult(N977:T977,'Parameters &amp; Main Results'!$B$6:$B$12)-'Parameters &amp; Main Results'!$B$16/12+mmult(U977:V977,'Parameters &amp; Main Results'!$B$14:$B$15)</f>
        <v>0.02832019135</v>
      </c>
      <c r="X977" s="77">
        <f t="shared" si="5"/>
        <v>607.6363584</v>
      </c>
      <c r="Y977" s="77">
        <f>X977/offset(X977,'Parameters &amp; Main Results'!$B$32,0)</f>
        <v>29.17183604</v>
      </c>
      <c r="Z977" s="77">
        <f>sumproduct(X977:offset(X977,'Parameters &amp; Main Results'!$B$32-1,0) , 'Cash Flow Assist'!$P$11:offset('Cash Flow Assist'!$P$11,'Parameters &amp; Main Results'!$B$32-1,0)  )/offset(X977,'Parameters &amp; Main Results'!$B$32,0)</f>
        <v>5073.217491</v>
      </c>
      <c r="AA977" s="77">
        <f>sumproduct(X977:offset(X977,'Parameters &amp; Main Results'!$B$32-1,0),'Parameters &amp; Main Results'!$B$36:offset('Parameters &amp; Main Results'!$B$36,'Parameters &amp; Main Results'!$B$32-1,0)   )/offset(X977,'Parameters &amp; Main Results'!$B$32,0)</f>
        <v>1.110905703</v>
      </c>
      <c r="AB977" s="167">
        <f t="shared" si="6"/>
        <v>0</v>
      </c>
    </row>
    <row r="978">
      <c r="A978">
        <f t="shared" si="17"/>
        <v>1</v>
      </c>
      <c r="B978">
        <f t="shared" si="18"/>
        <v>1952</v>
      </c>
      <c r="C978" s="77">
        <f t="shared" si="3"/>
        <v>1952</v>
      </c>
      <c r="D978" s="159">
        <f t="shared" si="356"/>
        <v>19024</v>
      </c>
      <c r="E978" s="162">
        <v>26.45</v>
      </c>
      <c r="F978" s="163">
        <v>31977.5512</v>
      </c>
      <c r="G978" s="163">
        <v>1766.0172</v>
      </c>
      <c r="H978" s="163">
        <v>2216.99437238</v>
      </c>
      <c r="I978" s="163">
        <v>31977.5512</v>
      </c>
      <c r="J978" s="163">
        <v>26.45</v>
      </c>
      <c r="K978" s="163">
        <v>26.45</v>
      </c>
      <c r="L978" s="163">
        <v>38.7</v>
      </c>
      <c r="M978" s="164">
        <v>12.50479172</v>
      </c>
      <c r="N978" s="19">
        <f t="shared" ref="N978:T978" si="979">F978/F977/$E978*$E977-1</f>
        <v>0.02160993982</v>
      </c>
      <c r="O978" s="19">
        <f t="shared" si="979"/>
        <v>0.0028491592</v>
      </c>
      <c r="P978" s="19">
        <f t="shared" si="979"/>
        <v>0.002198900444</v>
      </c>
      <c r="Q978" s="19">
        <f t="shared" si="979"/>
        <v>0.02160993982</v>
      </c>
      <c r="R978" s="19">
        <f t="shared" si="979"/>
        <v>0</v>
      </c>
      <c r="S978" s="19">
        <f t="shared" si="979"/>
        <v>0</v>
      </c>
      <c r="T978" s="19">
        <f t="shared" si="979"/>
        <v>-0.031768431</v>
      </c>
      <c r="U978" s="168">
        <v>-0.0061</v>
      </c>
      <c r="V978" s="168">
        <v>0.0155</v>
      </c>
      <c r="W978" s="19">
        <f t="array" ref="W978">mmult(N978:T978,'Parameters &amp; Main Results'!$B$6:$B$12)-'Parameters &amp; Main Results'!$B$16/12+mmult(U978:V978,'Parameters &amp; Main Results'!$B$14:$B$15)</f>
        <v>0.016878078</v>
      </c>
      <c r="X978" s="77">
        <f t="shared" si="5"/>
        <v>590.9019034</v>
      </c>
      <c r="Y978" s="77">
        <f>X978/offset(X978,'Parameters &amp; Main Results'!$B$32,0)</f>
        <v>29.05941881</v>
      </c>
      <c r="Z978" s="77">
        <f>sumproduct(X978:offset(X978,'Parameters &amp; Main Results'!$B$32-1,0) , 'Cash Flow Assist'!$P$11:offset('Cash Flow Assist'!$P$11,'Parameters &amp; Main Results'!$B$32-1,0)  )/offset(X978,'Parameters &amp; Main Results'!$B$32,0)</f>
        <v>5167.930021</v>
      </c>
      <c r="AA978" s="77">
        <f>sumproduct(X978:offset(X978,'Parameters &amp; Main Results'!$B$32-1,0),'Parameters &amp; Main Results'!$B$36:offset('Parameters &amp; Main Results'!$B$36,'Parameters &amp; Main Results'!$B$32-1,0)   )/offset(X978,'Parameters &amp; Main Results'!$B$32,0)</f>
        <v>1.133814976</v>
      </c>
      <c r="AB978" s="167">
        <f t="shared" si="6"/>
        <v>0</v>
      </c>
    </row>
    <row r="979">
      <c r="A979">
        <f t="shared" si="17"/>
        <v>2</v>
      </c>
      <c r="B979">
        <f t="shared" si="18"/>
        <v>1952</v>
      </c>
      <c r="C979" s="77">
        <f t="shared" si="3"/>
        <v>1952.083333</v>
      </c>
      <c r="D979" s="159">
        <f t="shared" si="356"/>
        <v>19053</v>
      </c>
      <c r="E979" s="162">
        <v>26.41</v>
      </c>
      <c r="F979" s="163">
        <v>30966.1454</v>
      </c>
      <c r="G979" s="163">
        <v>1761.9249</v>
      </c>
      <c r="H979" s="163">
        <v>2219.89494001</v>
      </c>
      <c r="I979" s="163">
        <v>30966.1454</v>
      </c>
      <c r="J979" s="163">
        <v>26.41</v>
      </c>
      <c r="K979" s="163">
        <v>26.41</v>
      </c>
      <c r="L979" s="163">
        <v>38.7</v>
      </c>
      <c r="M979" s="164">
        <v>12.11163102</v>
      </c>
      <c r="N979" s="19">
        <f t="shared" ref="N979:T979" si="980">F979/F978/$E979*$E978-1</f>
        <v>-0.03016194571</v>
      </c>
      <c r="O979" s="19">
        <f t="shared" si="980"/>
        <v>-0.0008061799404</v>
      </c>
      <c r="P979" s="19">
        <f t="shared" si="980"/>
        <v>0.002824892714</v>
      </c>
      <c r="Q979" s="19">
        <f t="shared" si="980"/>
        <v>-0.03016194571</v>
      </c>
      <c r="R979" s="19">
        <f t="shared" si="980"/>
        <v>0</v>
      </c>
      <c r="S979" s="19">
        <f t="shared" si="980"/>
        <v>0</v>
      </c>
      <c r="T979" s="19">
        <f t="shared" si="980"/>
        <v>0.001514577811</v>
      </c>
      <c r="U979" s="168">
        <v>0.0082</v>
      </c>
      <c r="V979" s="168">
        <v>-0.0061</v>
      </c>
      <c r="W979" s="19">
        <f t="array" ref="W979">mmult(N979:T979,'Parameters &amp; Main Results'!$B$6:$B$12)-'Parameters &amp; Main Results'!$B$16/12+mmult(U979:V979,'Parameters &amp; Main Results'!$B$14:$B$15)</f>
        <v>-0.02286467094</v>
      </c>
      <c r="X979" s="77">
        <f t="shared" si="5"/>
        <v>581.094151</v>
      </c>
      <c r="Y979" s="77">
        <f>X979/offset(X979,'Parameters &amp; Main Results'!$B$32,0)</f>
        <v>29.16354747</v>
      </c>
      <c r="Z979" s="77">
        <f>sumproduct(X979:offset(X979,'Parameters &amp; Main Results'!$B$32-1,0) , 'Cash Flow Assist'!$P$11:offset('Cash Flow Assist'!$P$11,'Parameters &amp; Main Results'!$B$32-1,0)  )/offset(X979,'Parameters &amp; Main Results'!$B$32,0)</f>
        <v>5245.350301</v>
      </c>
      <c r="AA979" s="77">
        <f>sumproduct(X979:offset(X979,'Parameters &amp; Main Results'!$B$32-1,0),'Parameters &amp; Main Results'!$B$36:offset('Parameters &amp; Main Results'!$B$36,'Parameters &amp; Main Results'!$B$32-1,0)   )/offset(X979,'Parameters &amp; Main Results'!$B$32,0)</f>
        <v>1.153093103</v>
      </c>
      <c r="AB979" s="167">
        <f t="shared" si="6"/>
        <v>-0.03016194571</v>
      </c>
    </row>
    <row r="980">
      <c r="A980">
        <f t="shared" si="17"/>
        <v>3</v>
      </c>
      <c r="B980">
        <f t="shared" si="18"/>
        <v>1952</v>
      </c>
      <c r="C980" s="77">
        <f t="shared" si="3"/>
        <v>1952.166667</v>
      </c>
      <c r="D980" s="159">
        <f t="shared" si="356"/>
        <v>19084</v>
      </c>
      <c r="E980" s="162">
        <v>26.39</v>
      </c>
      <c r="F980" s="163">
        <v>32598.5228</v>
      </c>
      <c r="G980" s="163">
        <v>1765.5956</v>
      </c>
      <c r="H980" s="163">
        <v>2222.74380519</v>
      </c>
      <c r="I980" s="163">
        <v>32598.5228</v>
      </c>
      <c r="J980" s="163">
        <v>26.39</v>
      </c>
      <c r="K980" s="163">
        <v>26.39</v>
      </c>
      <c r="L980" s="163">
        <v>38.7</v>
      </c>
      <c r="M980" s="164">
        <v>12.65465311</v>
      </c>
      <c r="N980" s="19">
        <f t="shared" ref="N980:T980" si="981">F980/F979/$E980*$E979-1</f>
        <v>0.05351271807</v>
      </c>
      <c r="O980" s="19">
        <f t="shared" si="981"/>
        <v>0.002842788176</v>
      </c>
      <c r="P980" s="19">
        <f t="shared" si="981"/>
        <v>0.002042168754</v>
      </c>
      <c r="Q980" s="19">
        <f t="shared" si="981"/>
        <v>0.05351271807</v>
      </c>
      <c r="R980" s="19">
        <f t="shared" si="981"/>
        <v>0</v>
      </c>
      <c r="S980" s="19">
        <f t="shared" si="981"/>
        <v>0</v>
      </c>
      <c r="T980" s="19">
        <f t="shared" si="981"/>
        <v>0.0007578628268</v>
      </c>
      <c r="U980" s="168">
        <v>-0.0299</v>
      </c>
      <c r="V980" s="168">
        <v>0.0217</v>
      </c>
      <c r="W980" s="19">
        <f t="array" ref="W980">mmult(N980:T980,'Parameters &amp; Main Results'!$B$6:$B$12)-'Parameters &amp; Main Results'!$B$16/12+mmult(U980:V980,'Parameters &amp; Main Results'!$B$14:$B$15)</f>
        <v>0.04080356893</v>
      </c>
      <c r="X980" s="77">
        <f t="shared" si="5"/>
        <v>594.6915783</v>
      </c>
      <c r="Y980" s="77">
        <f>X980/offset(X980,'Parameters &amp; Main Results'!$B$32,0)</f>
        <v>30.65887488</v>
      </c>
      <c r="Z980" s="77">
        <f>sumproduct(X980:offset(X980,'Parameters &amp; Main Results'!$B$32-1,0) , 'Cash Flow Assist'!$P$11:offset('Cash Flow Assist'!$P$11,'Parameters &amp; Main Results'!$B$32-1,0)  )/offset(X980,'Parameters &amp; Main Results'!$B$32,0)</f>
        <v>5359.286335</v>
      </c>
      <c r="AA980" s="77">
        <f>sumproduct(X980:offset(X980,'Parameters &amp; Main Results'!$B$32-1,0),'Parameters &amp; Main Results'!$B$36:offset('Parameters &amp; Main Results'!$B$36,'Parameters &amp; Main Results'!$B$32-1,0)   )/offset(X980,'Parameters &amp; Main Results'!$B$32,0)</f>
        <v>1.180068884</v>
      </c>
      <c r="AB980" s="167">
        <f t="shared" si="6"/>
        <v>0</v>
      </c>
    </row>
    <row r="981">
      <c r="A981">
        <f t="shared" si="17"/>
        <v>4</v>
      </c>
      <c r="B981">
        <f t="shared" si="18"/>
        <v>1952</v>
      </c>
      <c r="C981" s="77">
        <f t="shared" si="3"/>
        <v>1952.25</v>
      </c>
      <c r="D981" s="159">
        <f t="shared" si="356"/>
        <v>19114</v>
      </c>
      <c r="E981" s="162">
        <v>26.46</v>
      </c>
      <c r="F981" s="163">
        <v>31362.5756</v>
      </c>
      <c r="G981" s="163">
        <v>1786.3306</v>
      </c>
      <c r="H981" s="163">
        <v>2225.68894073</v>
      </c>
      <c r="I981" s="163">
        <v>31362.5756</v>
      </c>
      <c r="J981" s="163">
        <v>26.46</v>
      </c>
      <c r="K981" s="163">
        <v>26.46</v>
      </c>
      <c r="L981" s="163">
        <v>38.7</v>
      </c>
      <c r="M981" s="164">
        <v>12.0302601</v>
      </c>
      <c r="N981" s="19">
        <f t="shared" ref="N981:T981" si="982">F981/F980/$E981*$E980-1</f>
        <v>-0.04045940931</v>
      </c>
      <c r="O981" s="19">
        <f t="shared" si="982"/>
        <v>0.009067341169</v>
      </c>
      <c r="P981" s="19">
        <f t="shared" si="982"/>
        <v>-0.001324007937</v>
      </c>
      <c r="Q981" s="19">
        <f t="shared" si="982"/>
        <v>-0.04045940931</v>
      </c>
      <c r="R981" s="19">
        <f t="shared" si="982"/>
        <v>0</v>
      </c>
      <c r="S981" s="19">
        <f t="shared" si="982"/>
        <v>0</v>
      </c>
      <c r="T981" s="19">
        <f t="shared" si="982"/>
        <v>-0.002645502646</v>
      </c>
      <c r="U981" s="168">
        <v>0.0046</v>
      </c>
      <c r="V981" s="168">
        <v>-0.001</v>
      </c>
      <c r="W981" s="19">
        <f t="array" ref="W981">mmult(N981:T981,'Parameters &amp; Main Results'!$B$6:$B$12)-'Parameters &amp; Main Results'!$B$16/12+mmult(U981:V981,'Parameters &amp; Main Results'!$B$14:$B$15)</f>
        <v>-0.02811938835</v>
      </c>
      <c r="X981" s="77">
        <f t="shared" si="5"/>
        <v>571.3773434</v>
      </c>
      <c r="Y981" s="77">
        <f>X981/offset(X981,'Parameters &amp; Main Results'!$B$32,0)</f>
        <v>30.14176414</v>
      </c>
      <c r="Z981" s="77">
        <f>sumproduct(X981:offset(X981,'Parameters &amp; Main Results'!$B$32-1,0) , 'Cash Flow Assist'!$P$11:offset('Cash Flow Assist'!$P$11,'Parameters &amp; Main Results'!$B$32-1,0)  )/offset(X981,'Parameters &amp; Main Results'!$B$32,0)</f>
        <v>5453.534688</v>
      </c>
      <c r="AA981" s="77">
        <f>sumproduct(X981:offset(X981,'Parameters &amp; Main Results'!$B$32-1,0),'Parameters &amp; Main Results'!$B$36:offset('Parameters &amp; Main Results'!$B$36,'Parameters &amp; Main Results'!$B$32-1,0)   )/offset(X981,'Parameters &amp; Main Results'!$B$32,0)</f>
        <v>1.202879063</v>
      </c>
      <c r="AB981" s="167">
        <f t="shared" si="6"/>
        <v>-0.04045940931</v>
      </c>
    </row>
    <row r="982">
      <c r="A982">
        <f t="shared" si="17"/>
        <v>5</v>
      </c>
      <c r="B982">
        <f t="shared" si="18"/>
        <v>1952</v>
      </c>
      <c r="C982" s="77">
        <f t="shared" si="3"/>
        <v>1952.333333</v>
      </c>
      <c r="D982" s="159">
        <f t="shared" si="356"/>
        <v>19145</v>
      </c>
      <c r="E982" s="162">
        <v>26.47</v>
      </c>
      <c r="F982" s="163">
        <v>32236.2797</v>
      </c>
      <c r="G982" s="163">
        <v>1796.1494</v>
      </c>
      <c r="H982" s="163">
        <v>2228.60088376</v>
      </c>
      <c r="I982" s="163">
        <v>32236.2797</v>
      </c>
      <c r="J982" s="163">
        <v>26.47</v>
      </c>
      <c r="K982" s="163">
        <v>26.47</v>
      </c>
      <c r="L982" s="163">
        <v>38.7</v>
      </c>
      <c r="M982" s="164">
        <v>12.24006734</v>
      </c>
      <c r="N982" s="19">
        <f t="shared" ref="N982:T982" si="983">F982/F981/$E982*$E981-1</f>
        <v>0.02746986377</v>
      </c>
      <c r="O982" s="19">
        <f t="shared" si="983"/>
        <v>0.005116768191</v>
      </c>
      <c r="P982" s="19">
        <f t="shared" si="983"/>
        <v>0.0009300528897</v>
      </c>
      <c r="Q982" s="19">
        <f t="shared" si="983"/>
        <v>0.02746986377</v>
      </c>
      <c r="R982" s="19">
        <f t="shared" si="983"/>
        <v>0</v>
      </c>
      <c r="S982" s="19">
        <f t="shared" si="983"/>
        <v>0</v>
      </c>
      <c r="T982" s="19">
        <f t="shared" si="983"/>
        <v>-0.000377786173</v>
      </c>
      <c r="U982" s="168">
        <v>-0.01</v>
      </c>
      <c r="V982" s="168">
        <v>4.0E-4</v>
      </c>
      <c r="W982" s="19">
        <f t="array" ref="W982">mmult(N982:T982,'Parameters &amp; Main Results'!$B$6:$B$12)-'Parameters &amp; Main Results'!$B$16/12+mmult(U982:V982,'Parameters &amp; Main Results'!$B$14:$B$15)</f>
        <v>0.02183992321</v>
      </c>
      <c r="X982" s="77">
        <f t="shared" si="5"/>
        <v>587.9089845</v>
      </c>
      <c r="Y982" s="77">
        <f>X982/offset(X982,'Parameters &amp; Main Results'!$B$32,0)</f>
        <v>30.83143479</v>
      </c>
      <c r="Z982" s="77">
        <f>sumproduct(X982:offset(X982,'Parameters &amp; Main Results'!$B$32-1,0) , 'Cash Flow Assist'!$P$11:offset('Cash Flow Assist'!$P$11,'Parameters &amp; Main Results'!$B$32-1,0)  )/offset(X982,'Parameters &amp; Main Results'!$B$32,0)</f>
        <v>5392.48726</v>
      </c>
      <c r="AA982" s="77">
        <f>sumproduct(X982:offset(X982,'Parameters &amp; Main Results'!$B$32-1,0),'Parameters &amp; Main Results'!$B$36:offset('Parameters &amp; Main Results'!$B$36,'Parameters &amp; Main Results'!$B$32-1,0)   )/offset(X982,'Parameters &amp; Main Results'!$B$32,0)</f>
        <v>1.191230938</v>
      </c>
      <c r="AB982" s="167">
        <f t="shared" si="6"/>
        <v>-0.01410096</v>
      </c>
    </row>
    <row r="983">
      <c r="A983">
        <f t="shared" si="17"/>
        <v>6</v>
      </c>
      <c r="B983">
        <f t="shared" si="18"/>
        <v>1952</v>
      </c>
      <c r="C983" s="77">
        <f t="shared" si="3"/>
        <v>1952.416667</v>
      </c>
      <c r="D983" s="159">
        <f t="shared" si="356"/>
        <v>19175</v>
      </c>
      <c r="E983" s="162">
        <v>26.53</v>
      </c>
      <c r="F983" s="163">
        <v>33889.9789</v>
      </c>
      <c r="G983" s="163">
        <v>1793.3935</v>
      </c>
      <c r="H983" s="163">
        <v>2231.70235332</v>
      </c>
      <c r="I983" s="163">
        <v>33889.9789</v>
      </c>
      <c r="J983" s="163">
        <v>26.53</v>
      </c>
      <c r="K983" s="163">
        <v>26.53</v>
      </c>
      <c r="L983" s="163">
        <v>38.7</v>
      </c>
      <c r="M983" s="164">
        <v>12.74401658</v>
      </c>
      <c r="N983" s="19">
        <f t="shared" ref="N983:T983" si="984">F983/F982/$E983*$E982-1</f>
        <v>0.04892171042</v>
      </c>
      <c r="O983" s="19">
        <f t="shared" si="984"/>
        <v>-0.003792458453</v>
      </c>
      <c r="P983" s="19">
        <f t="shared" si="984"/>
        <v>-0.0008730713672</v>
      </c>
      <c r="Q983" s="19">
        <f t="shared" si="984"/>
        <v>0.04892171042</v>
      </c>
      <c r="R983" s="19">
        <f t="shared" si="984"/>
        <v>0</v>
      </c>
      <c r="S983" s="19">
        <f t="shared" si="984"/>
        <v>0</v>
      </c>
      <c r="T983" s="19">
        <f t="shared" si="984"/>
        <v>-0.002261590652</v>
      </c>
      <c r="U983" s="168">
        <v>-0.0164</v>
      </c>
      <c r="V983" s="168">
        <v>0.0124</v>
      </c>
      <c r="W983" s="19">
        <f t="array" ref="W983">mmult(N983:T983,'Parameters &amp; Main Results'!$B$6:$B$12)-'Parameters &amp; Main Results'!$B$16/12+mmult(U983:V983,'Parameters &amp; Main Results'!$B$14:$B$15)</f>
        <v>0.03570150154</v>
      </c>
      <c r="X983" s="77">
        <f t="shared" si="5"/>
        <v>575.3435261</v>
      </c>
      <c r="Y983" s="77">
        <f>X983/offset(X983,'Parameters &amp; Main Results'!$B$32,0)</f>
        <v>29.15257873</v>
      </c>
      <c r="Z983" s="77">
        <f>sumproduct(X983:offset(X983,'Parameters &amp; Main Results'!$B$32-1,0) , 'Cash Flow Assist'!$P$11:offset('Cash Flow Assist'!$P$11,'Parameters &amp; Main Results'!$B$32-1,0)  )/offset(X983,'Parameters &amp; Main Results'!$B$32,0)</f>
        <v>5181.387016</v>
      </c>
      <c r="AA983" s="77">
        <f>sumproduct(X983:offset(X983,'Parameters &amp; Main Results'!$B$32-1,0),'Parameters &amp; Main Results'!$B$36:offset('Parameters &amp; Main Results'!$B$36,'Parameters &amp; Main Results'!$B$32-1,0)   )/offset(X983,'Parameters &amp; Main Results'!$B$32,0)</f>
        <v>1.146565612</v>
      </c>
      <c r="AB983" s="167">
        <f t="shared" si="6"/>
        <v>0</v>
      </c>
    </row>
    <row r="984">
      <c r="A984">
        <f t="shared" si="17"/>
        <v>7</v>
      </c>
      <c r="B984">
        <f t="shared" si="18"/>
        <v>1952</v>
      </c>
      <c r="C984" s="77">
        <f t="shared" si="3"/>
        <v>1952.5</v>
      </c>
      <c r="D984" s="159">
        <f t="shared" si="356"/>
        <v>19206</v>
      </c>
      <c r="E984" s="162">
        <v>26.68</v>
      </c>
      <c r="F984" s="163">
        <v>34659.6865</v>
      </c>
      <c r="G984" s="163">
        <v>1787.5832</v>
      </c>
      <c r="H984" s="163">
        <v>2234.86393166</v>
      </c>
      <c r="I984" s="163">
        <v>34659.6865</v>
      </c>
      <c r="J984" s="163">
        <v>26.68</v>
      </c>
      <c r="K984" s="163">
        <v>26.68</v>
      </c>
      <c r="L984" s="163">
        <v>38.7</v>
      </c>
      <c r="M984" s="164">
        <v>12.83379115</v>
      </c>
      <c r="N984" s="19">
        <f t="shared" ref="N984:T984" si="985">F984/F983/$E984*$E983-1</f>
        <v>0.01696207297</v>
      </c>
      <c r="O984" s="19">
        <f t="shared" si="985"/>
        <v>-0.008843809479</v>
      </c>
      <c r="P984" s="19">
        <f t="shared" si="985"/>
        <v>-0.004213487004</v>
      </c>
      <c r="Q984" s="19">
        <f t="shared" si="985"/>
        <v>0.01696207297</v>
      </c>
      <c r="R984" s="19">
        <f t="shared" si="985"/>
        <v>0</v>
      </c>
      <c r="S984" s="19">
        <f t="shared" si="985"/>
        <v>0</v>
      </c>
      <c r="T984" s="19">
        <f t="shared" si="985"/>
        <v>-0.005622188906</v>
      </c>
      <c r="U984" s="168">
        <v>-0.004</v>
      </c>
      <c r="V984" s="168">
        <v>-0.0035</v>
      </c>
      <c r="W984" s="19">
        <f t="array" ref="W984">mmult(N984:T984,'Parameters &amp; Main Results'!$B$6:$B$12)-'Parameters &amp; Main Results'!$B$16/12+mmult(U984:V984,'Parameters &amp; Main Results'!$B$14:$B$15)</f>
        <v>0.01046893569</v>
      </c>
      <c r="X984" s="77">
        <f t="shared" si="5"/>
        <v>555.510951</v>
      </c>
      <c r="Y984" s="77">
        <f>X984/offset(X984,'Parameters &amp; Main Results'!$B$32,0)</f>
        <v>29.05465701</v>
      </c>
      <c r="Z984" s="77">
        <f>sumproduct(X984:offset(X984,'Parameters &amp; Main Results'!$B$32-1,0) , 'Cash Flow Assist'!$P$11:offset('Cash Flow Assist'!$P$11,'Parameters &amp; Main Results'!$B$32-1,0)  )/offset(X984,'Parameters &amp; Main Results'!$B$32,0)</f>
        <v>5319.285275</v>
      </c>
      <c r="AA984" s="77">
        <f>sumproduct(X984:offset(X984,'Parameters &amp; Main Results'!$B$32-1,0),'Parameters &amp; Main Results'!$B$36:offset('Parameters &amp; Main Results'!$B$36,'Parameters &amp; Main Results'!$B$32-1,0)   )/offset(X984,'Parameters &amp; Main Results'!$B$32,0)</f>
        <v>1.178974736</v>
      </c>
      <c r="AB984" s="167">
        <f t="shared" si="6"/>
        <v>0</v>
      </c>
    </row>
    <row r="985">
      <c r="A985">
        <f t="shared" si="17"/>
        <v>8</v>
      </c>
      <c r="B985">
        <f t="shared" si="18"/>
        <v>1952</v>
      </c>
      <c r="C985" s="77">
        <f t="shared" si="3"/>
        <v>1952.583333</v>
      </c>
      <c r="D985" s="159">
        <f t="shared" si="356"/>
        <v>19237</v>
      </c>
      <c r="E985" s="162">
        <v>26.69</v>
      </c>
      <c r="F985" s="163">
        <v>34326.5719</v>
      </c>
      <c r="G985" s="163">
        <v>1777.2351</v>
      </c>
      <c r="H985" s="163">
        <v>2238.23485142</v>
      </c>
      <c r="I985" s="163">
        <v>34326.5719</v>
      </c>
      <c r="J985" s="163">
        <v>26.69</v>
      </c>
      <c r="K985" s="163">
        <v>26.69</v>
      </c>
      <c r="L985" s="163">
        <v>38.7</v>
      </c>
      <c r="M985" s="164">
        <v>12.66528698</v>
      </c>
      <c r="N985" s="19">
        <f t="shared" ref="N985:T985" si="986">F985/F984/$E985*$E984-1</f>
        <v>-0.00998208137</v>
      </c>
      <c r="O985" s="19">
        <f t="shared" si="986"/>
        <v>-0.006161380638</v>
      </c>
      <c r="P985" s="19">
        <f t="shared" si="986"/>
        <v>0.001133096039</v>
      </c>
      <c r="Q985" s="19">
        <f t="shared" si="986"/>
        <v>-0.00998208137</v>
      </c>
      <c r="R985" s="19">
        <f t="shared" si="986"/>
        <v>0</v>
      </c>
      <c r="S985" s="19">
        <f t="shared" si="986"/>
        <v>0</v>
      </c>
      <c r="T985" s="19">
        <f t="shared" si="986"/>
        <v>-0.0003746721619</v>
      </c>
      <c r="U985" s="168">
        <v>0.0115</v>
      </c>
      <c r="V985" s="168">
        <v>1.0E-4</v>
      </c>
      <c r="W985" s="19">
        <f t="array" ref="W985">mmult(N985:T985,'Parameters &amp; Main Results'!$B$6:$B$12)-'Parameters &amp; Main Results'!$B$16/12+mmult(U985:V985,'Parameters &amp; Main Results'!$B$14:$B$15)</f>
        <v>-0.009068572854</v>
      </c>
      <c r="X985" s="77">
        <f t="shared" si="5"/>
        <v>549.755595</v>
      </c>
      <c r="Y985" s="77">
        <f>X985/offset(X985,'Parameters &amp; Main Results'!$B$32,0)</f>
        <v>29.10271388</v>
      </c>
      <c r="Z985" s="77">
        <f>sumproduct(X985:offset(X985,'Parameters &amp; Main Results'!$B$32-1,0) , 'Cash Flow Assist'!$P$11:offset('Cash Flow Assist'!$P$11,'Parameters &amp; Main Results'!$B$32-1,0)  )/offset(X985,'Parameters &amp; Main Results'!$B$32,0)</f>
        <v>5355.467574</v>
      </c>
      <c r="AA985" s="77">
        <f>sumproduct(X985:offset(X985,'Parameters &amp; Main Results'!$B$32-1,0),'Parameters &amp; Main Results'!$B$36:offset('Parameters &amp; Main Results'!$B$36,'Parameters &amp; Main Results'!$B$32-1,0)   )/offset(X985,'Parameters &amp; Main Results'!$B$32,0)</f>
        <v>1.18896512</v>
      </c>
      <c r="AB985" s="167">
        <f t="shared" si="6"/>
        <v>-0.00998208137</v>
      </c>
    </row>
    <row r="986">
      <c r="A986">
        <f t="shared" si="17"/>
        <v>9</v>
      </c>
      <c r="B986">
        <f t="shared" si="18"/>
        <v>1952</v>
      </c>
      <c r="C986" s="77">
        <f t="shared" si="3"/>
        <v>1952.666667</v>
      </c>
      <c r="D986" s="159">
        <f t="shared" si="356"/>
        <v>19267</v>
      </c>
      <c r="E986" s="162">
        <v>26.63</v>
      </c>
      <c r="F986" s="163">
        <v>33819.2454</v>
      </c>
      <c r="G986" s="163">
        <v>1764.0209</v>
      </c>
      <c r="H986" s="163">
        <v>2241.64815957</v>
      </c>
      <c r="I986" s="163">
        <v>33819.2454</v>
      </c>
      <c r="J986" s="163">
        <v>26.63</v>
      </c>
      <c r="K986" s="163">
        <v>26.63</v>
      </c>
      <c r="L986" s="163">
        <v>38.7</v>
      </c>
      <c r="M986" s="164">
        <v>12.31926333</v>
      </c>
      <c r="N986" s="19">
        <f t="shared" ref="N986:T986" si="987">F986/F985/$E986*$E985-1</f>
        <v>-0.01255961203</v>
      </c>
      <c r="O986" s="19">
        <f t="shared" si="987"/>
        <v>-0.005198911512</v>
      </c>
      <c r="P986" s="19">
        <f t="shared" si="987"/>
        <v>0.003781533985</v>
      </c>
      <c r="Q986" s="19">
        <f t="shared" si="987"/>
        <v>-0.01255961203</v>
      </c>
      <c r="R986" s="19">
        <f t="shared" si="987"/>
        <v>0</v>
      </c>
      <c r="S986" s="19">
        <f t="shared" si="987"/>
        <v>0</v>
      </c>
      <c r="T986" s="19">
        <f t="shared" si="987"/>
        <v>0.00225309801</v>
      </c>
      <c r="U986" s="168">
        <v>0.0111</v>
      </c>
      <c r="V986" s="168">
        <v>-0.0152</v>
      </c>
      <c r="W986" s="19">
        <f t="array" ref="W986">mmult(N986:T986,'Parameters &amp; Main Results'!$B$6:$B$12)-'Parameters &amp; Main Results'!$B$16/12+mmult(U986:V986,'Parameters &amp; Main Results'!$B$14:$B$15)</f>
        <v>-0.01076110357</v>
      </c>
      <c r="X986" s="77">
        <f t="shared" si="5"/>
        <v>554.7867188</v>
      </c>
      <c r="Y986" s="77">
        <f>X986/offset(X986,'Parameters &amp; Main Results'!$B$32,0)</f>
        <v>29.66132326</v>
      </c>
      <c r="Z986" s="77">
        <f>sumproduct(X986:offset(X986,'Parameters &amp; Main Results'!$B$32-1,0) , 'Cash Flow Assist'!$P$11:offset('Cash Flow Assist'!$P$11,'Parameters &amp; Main Results'!$B$32-1,0)  )/offset(X986,'Parameters &amp; Main Results'!$B$32,0)</f>
        <v>5380.381569</v>
      </c>
      <c r="AA986" s="77">
        <f>sumproduct(X986:offset(X986,'Parameters &amp; Main Results'!$B$32-1,0),'Parameters &amp; Main Results'!$B$36:offset('Parameters &amp; Main Results'!$B$36,'Parameters &amp; Main Results'!$B$32-1,0)   )/offset(X986,'Parameters &amp; Main Results'!$B$32,0)</f>
        <v>1.196401806</v>
      </c>
      <c r="AB986" s="167">
        <f t="shared" si="6"/>
        <v>-0.02241632233</v>
      </c>
    </row>
    <row r="987">
      <c r="A987">
        <f t="shared" si="17"/>
        <v>10</v>
      </c>
      <c r="B987">
        <f t="shared" si="18"/>
        <v>1952</v>
      </c>
      <c r="C987" s="77">
        <f t="shared" si="3"/>
        <v>1952.75</v>
      </c>
      <c r="D987" s="159">
        <f t="shared" si="356"/>
        <v>19298</v>
      </c>
      <c r="E987" s="162">
        <v>26.69</v>
      </c>
      <c r="F987" s="163">
        <v>33945.3078</v>
      </c>
      <c r="G987" s="163">
        <v>1789.6021</v>
      </c>
      <c r="H987" s="163">
        <v>2244.8425082</v>
      </c>
      <c r="I987" s="163">
        <v>33945.3078</v>
      </c>
      <c r="J987" s="163">
        <v>26.69</v>
      </c>
      <c r="K987" s="163">
        <v>26.69</v>
      </c>
      <c r="L987" s="163">
        <v>38.7</v>
      </c>
      <c r="M987" s="164">
        <v>12.26319644</v>
      </c>
      <c r="N987" s="19">
        <f t="shared" ref="N987:T987" si="988">F987/F986/$E987*$E986-1</f>
        <v>0.001471121791</v>
      </c>
      <c r="O987" s="19">
        <f t="shared" si="988"/>
        <v>0.0122210091</v>
      </c>
      <c r="P987" s="19">
        <f t="shared" si="988"/>
        <v>-0.000826236417</v>
      </c>
      <c r="Q987" s="19">
        <f t="shared" si="988"/>
        <v>0.001471121791</v>
      </c>
      <c r="R987" s="19">
        <f t="shared" si="988"/>
        <v>0</v>
      </c>
      <c r="S987" s="19">
        <f t="shared" si="988"/>
        <v>0</v>
      </c>
      <c r="T987" s="19">
        <f t="shared" si="988"/>
        <v>-0.002248032971</v>
      </c>
      <c r="U987" s="168">
        <v>-0.0105</v>
      </c>
      <c r="V987" s="168">
        <v>-0.0046</v>
      </c>
      <c r="W987" s="19">
        <f t="array" ref="W987">mmult(N987:T987,'Parameters &amp; Main Results'!$B$6:$B$12)-'Parameters &amp; Main Results'!$B$16/12+mmult(U987:V987,'Parameters &amp; Main Results'!$B$14:$B$15)</f>
        <v>0.004116926952</v>
      </c>
      <c r="X987" s="77">
        <f t="shared" si="5"/>
        <v>560.8217801</v>
      </c>
      <c r="Y987" s="77">
        <f>X987/offset(X987,'Parameters &amp; Main Results'!$B$32,0)</f>
        <v>30.43700458</v>
      </c>
      <c r="Z987" s="77">
        <f>sumproduct(X987:offset(X987,'Parameters &amp; Main Results'!$B$32-1,0) , 'Cash Flow Assist'!$P$11:offset('Cash Flow Assist'!$P$11,'Parameters &amp; Main Results'!$B$32-1,0)  )/offset(X987,'Parameters &amp; Main Results'!$B$32,0)</f>
        <v>5432.578056</v>
      </c>
      <c r="AA987" s="77">
        <f>sumproduct(X987:offset(X987,'Parameters &amp; Main Results'!$B$32-1,0),'Parameters &amp; Main Results'!$B$36:offset('Parameters &amp; Main Results'!$B$36,'Parameters &amp; Main Results'!$B$32-1,0)   )/offset(X987,'Parameters &amp; Main Results'!$B$32,0)</f>
        <v>1.209665998</v>
      </c>
      <c r="AB987" s="167">
        <f t="shared" si="6"/>
        <v>-0.02097817768</v>
      </c>
    </row>
    <row r="988">
      <c r="A988">
        <f t="shared" si="17"/>
        <v>11</v>
      </c>
      <c r="B988">
        <f t="shared" si="18"/>
        <v>1952</v>
      </c>
      <c r="C988" s="77">
        <f t="shared" si="3"/>
        <v>1952.833333</v>
      </c>
      <c r="D988" s="159">
        <f t="shared" si="356"/>
        <v>19328</v>
      </c>
      <c r="E988" s="162">
        <v>26.69</v>
      </c>
      <c r="F988" s="163">
        <v>35695.51</v>
      </c>
      <c r="G988" s="163">
        <v>1794.9092</v>
      </c>
      <c r="H988" s="163">
        <v>2248.09752983</v>
      </c>
      <c r="I988" s="163">
        <v>35695.51</v>
      </c>
      <c r="J988" s="163">
        <v>26.69</v>
      </c>
      <c r="K988" s="163">
        <v>26.69</v>
      </c>
      <c r="L988" s="163">
        <v>38.7</v>
      </c>
      <c r="M988" s="164">
        <v>12.7988863</v>
      </c>
      <c r="N988" s="19">
        <f t="shared" ref="N988:T988" si="989">F988/F987/$E988*$E987-1</f>
        <v>0.05155947356</v>
      </c>
      <c r="O988" s="19">
        <f t="shared" si="989"/>
        <v>0.002965519542</v>
      </c>
      <c r="P988" s="19">
        <f t="shared" si="989"/>
        <v>0.001449999997</v>
      </c>
      <c r="Q988" s="19">
        <f t="shared" si="989"/>
        <v>0.05155947356</v>
      </c>
      <c r="R988" s="19">
        <f t="shared" si="989"/>
        <v>0</v>
      </c>
      <c r="S988" s="19">
        <f t="shared" si="989"/>
        <v>0</v>
      </c>
      <c r="T988" s="19">
        <f t="shared" si="989"/>
        <v>0</v>
      </c>
      <c r="U988" s="168">
        <v>-0.0072</v>
      </c>
      <c r="V988" s="168">
        <v>0.0097</v>
      </c>
      <c r="W988" s="19">
        <f t="array" ref="W988">mmult(N988:T988,'Parameters &amp; Main Results'!$B$6:$B$12)-'Parameters &amp; Main Results'!$B$16/12+mmult(U988:V988,'Parameters &amp; Main Results'!$B$14:$B$15)</f>
        <v>0.03936931839</v>
      </c>
      <c r="X988" s="77">
        <f t="shared" si="5"/>
        <v>558.5223842</v>
      </c>
      <c r="Y988" s="77">
        <f>X988/offset(X988,'Parameters &amp; Main Results'!$B$32,0)</f>
        <v>29.71389997</v>
      </c>
      <c r="Z988" s="77">
        <f>sumproduct(X988:offset(X988,'Parameters &amp; Main Results'!$B$32-1,0) , 'Cash Flow Assist'!$P$11:offset('Cash Flow Assist'!$P$11,'Parameters &amp; Main Results'!$B$32-1,0)  )/offset(X988,'Parameters &amp; Main Results'!$B$32,0)</f>
        <v>5296.492246</v>
      </c>
      <c r="AA988" s="77">
        <f>sumproduct(X988:offset(X988,'Parameters &amp; Main Results'!$B$32-1,0),'Parameters &amp; Main Results'!$B$36:offset('Parameters &amp; Main Results'!$B$36,'Parameters &amp; Main Results'!$B$32-1,0)   )/offset(X988,'Parameters &amp; Main Results'!$B$32,0)</f>
        <v>1.18090897</v>
      </c>
      <c r="AB988" s="167">
        <f t="shared" si="6"/>
        <v>0</v>
      </c>
    </row>
    <row r="989">
      <c r="A989">
        <f t="shared" si="17"/>
        <v>12</v>
      </c>
      <c r="B989">
        <f t="shared" si="18"/>
        <v>1952</v>
      </c>
      <c r="C989" s="77">
        <f t="shared" si="3"/>
        <v>1952.916667</v>
      </c>
      <c r="D989" s="159">
        <f t="shared" si="356"/>
        <v>19359</v>
      </c>
      <c r="E989" s="162">
        <v>26.71</v>
      </c>
      <c r="F989" s="163">
        <v>37120.2265</v>
      </c>
      <c r="G989" s="163">
        <v>1795.5161</v>
      </c>
      <c r="H989" s="163">
        <v>2251.56334686</v>
      </c>
      <c r="I989" s="163">
        <v>37120.2265</v>
      </c>
      <c r="J989" s="163">
        <v>26.71</v>
      </c>
      <c r="K989" s="163">
        <v>26.71</v>
      </c>
      <c r="L989" s="163">
        <v>38.7</v>
      </c>
      <c r="M989" s="164">
        <v>13.20118676</v>
      </c>
      <c r="N989" s="19">
        <f t="shared" ref="N989:T989" si="990">F989/F988/$E989*$E988-1</f>
        <v>0.03913437564</v>
      </c>
      <c r="O989" s="19">
        <f t="shared" si="990"/>
        <v>-0.0004109134545</v>
      </c>
      <c r="P989" s="19">
        <f t="shared" si="990"/>
        <v>0.0007917290674</v>
      </c>
      <c r="Q989" s="19">
        <f t="shared" si="990"/>
        <v>0.03913437564</v>
      </c>
      <c r="R989" s="19">
        <f t="shared" si="990"/>
        <v>0</v>
      </c>
      <c r="S989" s="19">
        <f t="shared" si="990"/>
        <v>0</v>
      </c>
      <c r="T989" s="19">
        <f t="shared" si="990"/>
        <v>-0.0007487832273</v>
      </c>
      <c r="U989" s="168">
        <v>-0.0148</v>
      </c>
      <c r="V989" s="168">
        <v>0.0019</v>
      </c>
      <c r="W989" s="19">
        <f t="array" ref="W989">mmult(N989:T989,'Parameters &amp; Main Results'!$B$6:$B$12)-'Parameters &amp; Main Results'!$B$16/12+mmult(U989:V989,'Parameters &amp; Main Results'!$B$14:$B$15)</f>
        <v>0.0292063867</v>
      </c>
      <c r="X989" s="77">
        <f t="shared" si="5"/>
        <v>537.3666264</v>
      </c>
      <c r="Y989" s="77">
        <f>X989/offset(X989,'Parameters &amp; Main Results'!$B$32,0)</f>
        <v>28.83472969</v>
      </c>
      <c r="Z989" s="77">
        <f>sumproduct(X989:offset(X989,'Parameters &amp; Main Results'!$B$32-1,0) , 'Cash Flow Assist'!$P$11:offset('Cash Flow Assist'!$P$11,'Parameters &amp; Main Results'!$B$32-1,0)  )/offset(X989,'Parameters &amp; Main Results'!$B$32,0)</f>
        <v>5313.168789</v>
      </c>
      <c r="AA989" s="77">
        <f>sumproduct(X989:offset(X989,'Parameters &amp; Main Results'!$B$32-1,0),'Parameters &amp; Main Results'!$B$36:offset('Parameters &amp; Main Results'!$B$36,'Parameters &amp; Main Results'!$B$32-1,0)   )/offset(X989,'Parameters &amp; Main Results'!$B$32,0)</f>
        <v>1.185427102</v>
      </c>
      <c r="AB989" s="167">
        <f t="shared" si="6"/>
        <v>0</v>
      </c>
    </row>
    <row r="990">
      <c r="A990">
        <f t="shared" si="17"/>
        <v>1</v>
      </c>
      <c r="B990">
        <f t="shared" si="18"/>
        <v>1953</v>
      </c>
      <c r="C990" s="77">
        <f t="shared" si="3"/>
        <v>1953</v>
      </c>
      <c r="D990" s="159">
        <f t="shared" si="356"/>
        <v>19390</v>
      </c>
      <c r="E990" s="162">
        <v>26.64</v>
      </c>
      <c r="F990" s="163">
        <v>37020.2694</v>
      </c>
      <c r="G990" s="163">
        <v>1782.1323</v>
      </c>
      <c r="H990" s="163">
        <v>2255.48481969</v>
      </c>
      <c r="I990" s="163">
        <v>37020.2694</v>
      </c>
      <c r="J990" s="163">
        <v>26.64</v>
      </c>
      <c r="K990" s="163">
        <v>26.64</v>
      </c>
      <c r="L990" s="163">
        <v>35.5</v>
      </c>
      <c r="M990" s="164">
        <v>13.17477479</v>
      </c>
      <c r="N990" s="19">
        <f t="shared" ref="N990:T990" si="991">F990/F989/$E990*$E989-1</f>
        <v>-0.0000722414057</v>
      </c>
      <c r="O990" s="19">
        <f t="shared" si="991"/>
        <v>-0.004845971547</v>
      </c>
      <c r="P990" s="19">
        <f t="shared" si="991"/>
        <v>0.004373870746</v>
      </c>
      <c r="Q990" s="19">
        <f t="shared" si="991"/>
        <v>-0.0000722414057</v>
      </c>
      <c r="R990" s="19">
        <f t="shared" si="991"/>
        <v>0</v>
      </c>
      <c r="S990" s="19">
        <f t="shared" si="991"/>
        <v>0</v>
      </c>
      <c r="T990" s="19">
        <f t="shared" si="991"/>
        <v>-0.08027698241</v>
      </c>
      <c r="U990" s="168">
        <v>0.0361</v>
      </c>
      <c r="V990" s="168">
        <v>0.0132</v>
      </c>
      <c r="W990" s="19">
        <f t="array" ref="W990">mmult(N990:T990,'Parameters &amp; Main Results'!$B$6:$B$12)-'Parameters &amp; Main Results'!$B$16/12+mmult(U990:V990,'Parameters &amp; Main Results'!$B$14:$B$15)</f>
        <v>-0.001307340608</v>
      </c>
      <c r="X990" s="77">
        <f t="shared" si="5"/>
        <v>522.1174619</v>
      </c>
      <c r="Y990" s="77">
        <f>X990/offset(X990,'Parameters &amp; Main Results'!$B$32,0)</f>
        <v>28.11976216</v>
      </c>
      <c r="Z990" s="77">
        <f>sumproduct(X990:offset(X990,'Parameters &amp; Main Results'!$B$32-1,0) , 'Cash Flow Assist'!$P$11:offset('Cash Flow Assist'!$P$11,'Parameters &amp; Main Results'!$B$32-1,0)  )/offset(X990,'Parameters &amp; Main Results'!$B$32,0)</f>
        <v>5304.820255</v>
      </c>
      <c r="AA990" s="77">
        <f>sumproduct(X990:offset(X990,'Parameters &amp; Main Results'!$B$32-1,0),'Parameters &amp; Main Results'!$B$36:offset('Parameters &amp; Main Results'!$B$36,'Parameters &amp; Main Results'!$B$32-1,0)   )/offset(X990,'Parameters &amp; Main Results'!$B$32,0)</f>
        <v>1.184168909</v>
      </c>
      <c r="AB990" s="167">
        <f t="shared" si="6"/>
        <v>-0.0000722414057</v>
      </c>
    </row>
    <row r="991">
      <c r="A991">
        <f t="shared" si="17"/>
        <v>2</v>
      </c>
      <c r="B991">
        <f t="shared" si="18"/>
        <v>1953</v>
      </c>
      <c r="C991" s="77">
        <f t="shared" si="3"/>
        <v>1953.083333</v>
      </c>
      <c r="D991" s="159">
        <f t="shared" si="356"/>
        <v>19418</v>
      </c>
      <c r="E991" s="162">
        <v>26.59</v>
      </c>
      <c r="F991" s="163">
        <v>36513.0752</v>
      </c>
      <c r="G991" s="163">
        <v>1775.1947</v>
      </c>
      <c r="H991" s="163">
        <v>2259.16877823</v>
      </c>
      <c r="I991" s="163">
        <v>36513.0752</v>
      </c>
      <c r="J991" s="163">
        <v>26.59</v>
      </c>
      <c r="K991" s="163">
        <v>26.59</v>
      </c>
      <c r="L991" s="163">
        <v>35.5</v>
      </c>
      <c r="M991" s="164">
        <v>12.89415563</v>
      </c>
      <c r="N991" s="19">
        <f t="shared" ref="N991:T991" si="992">F991/F990/$E991*$E990-1</f>
        <v>-0.01184580219</v>
      </c>
      <c r="O991" s="19">
        <f t="shared" si="992"/>
        <v>-0.002019778743</v>
      </c>
      <c r="P991" s="19">
        <f t="shared" si="992"/>
        <v>0.003516810832</v>
      </c>
      <c r="Q991" s="19">
        <f t="shared" si="992"/>
        <v>-0.01184580219</v>
      </c>
      <c r="R991" s="19">
        <f t="shared" si="992"/>
        <v>0</v>
      </c>
      <c r="S991" s="19">
        <f t="shared" si="992"/>
        <v>0</v>
      </c>
      <c r="T991" s="19">
        <f t="shared" si="992"/>
        <v>0.001880406168</v>
      </c>
      <c r="U991" s="168">
        <v>0.0215</v>
      </c>
      <c r="V991" s="168">
        <v>-9.0E-4</v>
      </c>
      <c r="W991" s="19">
        <f t="array" ref="W991">mmult(N991:T991,'Parameters &amp; Main Results'!$B$6:$B$12)-'Parameters &amp; Main Results'!$B$16/12+mmult(U991:V991,'Parameters &amp; Main Results'!$B$14:$B$15)</f>
        <v>-0.009430962992</v>
      </c>
      <c r="X991" s="77">
        <f t="shared" si="5"/>
        <v>522.8009408</v>
      </c>
      <c r="Y991" s="77">
        <f>X991/offset(X991,'Parameters &amp; Main Results'!$B$32,0)</f>
        <v>29.05229662</v>
      </c>
      <c r="Z991" s="77">
        <f>sumproduct(X991:offset(X991,'Parameters &amp; Main Results'!$B$32-1,0) , 'Cash Flow Assist'!$P$11:offset('Cash Flow Assist'!$P$11,'Parameters &amp; Main Results'!$B$32-1,0)  )/offset(X991,'Parameters &amp; Main Results'!$B$32,0)</f>
        <v>5445.596078</v>
      </c>
      <c r="AA991" s="77">
        <f>sumproduct(X991:offset(X991,'Parameters &amp; Main Results'!$B$32-1,0),'Parameters &amp; Main Results'!$B$36:offset('Parameters &amp; Main Results'!$B$36,'Parameters &amp; Main Results'!$B$32-1,0)   )/offset(X991,'Parameters &amp; Main Results'!$B$32,0)</f>
        <v>1.215955617</v>
      </c>
      <c r="AB991" s="167">
        <f t="shared" si="6"/>
        <v>-0.01191718783</v>
      </c>
    </row>
    <row r="992">
      <c r="A992">
        <f t="shared" si="17"/>
        <v>3</v>
      </c>
      <c r="B992">
        <f t="shared" si="18"/>
        <v>1953</v>
      </c>
      <c r="C992" s="77">
        <f t="shared" si="3"/>
        <v>1953.166667</v>
      </c>
      <c r="D992" s="159">
        <f t="shared" si="356"/>
        <v>19449</v>
      </c>
      <c r="E992" s="162">
        <v>26.63</v>
      </c>
      <c r="F992" s="163">
        <v>35809.3245</v>
      </c>
      <c r="G992" s="163">
        <v>1769.9333</v>
      </c>
      <c r="H992" s="163">
        <v>2262.8775803</v>
      </c>
      <c r="I992" s="163">
        <v>35809.3245</v>
      </c>
      <c r="J992" s="163">
        <v>26.63</v>
      </c>
      <c r="K992" s="163">
        <v>26.63</v>
      </c>
      <c r="L992" s="163">
        <v>35.5</v>
      </c>
      <c r="M992" s="164">
        <v>12.48913356</v>
      </c>
      <c r="N992" s="19">
        <f t="shared" ref="N992:T992" si="993">F992/F991/$E992*$E991-1</f>
        <v>-0.02074705132</v>
      </c>
      <c r="O992" s="19">
        <f t="shared" si="993"/>
        <v>-0.004461457362</v>
      </c>
      <c r="P992" s="19">
        <f t="shared" si="993"/>
        <v>0.0001371354329</v>
      </c>
      <c r="Q992" s="19">
        <f t="shared" si="993"/>
        <v>-0.02074705132</v>
      </c>
      <c r="R992" s="19">
        <f t="shared" si="993"/>
        <v>0</v>
      </c>
      <c r="S992" s="19">
        <f t="shared" si="993"/>
        <v>0</v>
      </c>
      <c r="T992" s="19">
        <f t="shared" si="993"/>
        <v>-0.00150206534</v>
      </c>
      <c r="U992" s="168">
        <v>-0.0022</v>
      </c>
      <c r="V992" s="168">
        <v>-0.0085</v>
      </c>
      <c r="W992" s="19">
        <f t="array" ref="W992">mmult(N992:T992,'Parameters &amp; Main Results'!$B$6:$B$12)-'Parameters &amp; Main Results'!$B$16/12+mmult(U992:V992,'Parameters &amp; Main Results'!$B$14:$B$15)</f>
        <v>-0.0167173195</v>
      </c>
      <c r="X992" s="77">
        <f t="shared" si="5"/>
        <v>527.7783993</v>
      </c>
      <c r="Y992" s="77">
        <f>X992/offset(X992,'Parameters &amp; Main Results'!$B$32,0)</f>
        <v>29.56398945</v>
      </c>
      <c r="Z992" s="77">
        <f>sumproduct(X992:offset(X992,'Parameters &amp; Main Results'!$B$32-1,0) , 'Cash Flow Assist'!$P$11:offset('Cash Flow Assist'!$P$11,'Parameters &amp; Main Results'!$B$32-1,0)  )/offset(X992,'Parameters &amp; Main Results'!$B$32,0)</f>
        <v>5460.969456</v>
      </c>
      <c r="AA992" s="77">
        <f>sumproduct(X992:offset(X992,'Parameters &amp; Main Results'!$B$32-1,0),'Parameters &amp; Main Results'!$B$36:offset('Parameters &amp; Main Results'!$B$36,'Parameters &amp; Main Results'!$B$32-1,0)   )/offset(X992,'Parameters &amp; Main Results'!$B$32,0)</f>
        <v>1.219417096</v>
      </c>
      <c r="AB992" s="167">
        <f t="shared" si="6"/>
        <v>-0.03241699265</v>
      </c>
    </row>
    <row r="993">
      <c r="A993">
        <f t="shared" si="17"/>
        <v>4</v>
      </c>
      <c r="B993">
        <f t="shared" si="18"/>
        <v>1953</v>
      </c>
      <c r="C993" s="77">
        <f t="shared" si="3"/>
        <v>1953.25</v>
      </c>
      <c r="D993" s="159">
        <f t="shared" si="356"/>
        <v>19479</v>
      </c>
      <c r="E993" s="162">
        <v>26.69</v>
      </c>
      <c r="F993" s="163">
        <v>35024.1062</v>
      </c>
      <c r="G993" s="163">
        <v>1763.2502</v>
      </c>
      <c r="H993" s="163">
        <v>2266.66790025</v>
      </c>
      <c r="I993" s="163">
        <v>35024.1062</v>
      </c>
      <c r="J993" s="163">
        <v>26.69</v>
      </c>
      <c r="K993" s="163">
        <v>26.69</v>
      </c>
      <c r="L993" s="163">
        <v>35.5</v>
      </c>
      <c r="M993" s="164">
        <v>12.12452015</v>
      </c>
      <c r="N993" s="19">
        <f t="shared" ref="N993:T993" si="994">F993/F992/$E993*$E992-1</f>
        <v>-0.02412649938</v>
      </c>
      <c r="O993" s="19">
        <f t="shared" si="994"/>
        <v>-0.006015449614</v>
      </c>
      <c r="P993" s="19">
        <f t="shared" si="994"/>
        <v>-0.0005767984251</v>
      </c>
      <c r="Q993" s="19">
        <f t="shared" si="994"/>
        <v>-0.02412649938</v>
      </c>
      <c r="R993" s="19">
        <f t="shared" si="994"/>
        <v>0</v>
      </c>
      <c r="S993" s="19">
        <f t="shared" si="994"/>
        <v>0</v>
      </c>
      <c r="T993" s="19">
        <f t="shared" si="994"/>
        <v>-0.002248032971</v>
      </c>
      <c r="U993" s="168">
        <v>0.003</v>
      </c>
      <c r="V993" s="168">
        <v>0.0157</v>
      </c>
      <c r="W993" s="19">
        <f t="array" ref="W993">mmult(N993:T993,'Parameters &amp; Main Results'!$B$6:$B$12)-'Parameters &amp; Main Results'!$B$16/12+mmult(U993:V993,'Parameters &amp; Main Results'!$B$14:$B$15)</f>
        <v>-0.01964040361</v>
      </c>
      <c r="X993" s="77">
        <f t="shared" si="5"/>
        <v>536.7514447</v>
      </c>
      <c r="Y993" s="77">
        <f>X993/offset(X993,'Parameters &amp; Main Results'!$B$32,0)</f>
        <v>30.92012796</v>
      </c>
      <c r="Z993" s="77">
        <f>sumproduct(X993:offset(X993,'Parameters &amp; Main Results'!$B$32-1,0) , 'Cash Flow Assist'!$P$11:offset('Cash Flow Assist'!$P$11,'Parameters &amp; Main Results'!$B$32-1,0)  )/offset(X993,'Parameters &amp; Main Results'!$B$32,0)</f>
        <v>5586.615875</v>
      </c>
      <c r="AA993" s="77">
        <f>sumproduct(X993:offset(X993,'Parameters &amp; Main Results'!$B$32-1,0),'Parameters &amp; Main Results'!$B$36:offset('Parameters &amp; Main Results'!$B$36,'Parameters &amp; Main Results'!$B$32-1,0)   )/offset(X993,'Parameters &amp; Main Results'!$B$32,0)</f>
        <v>1.247233748</v>
      </c>
      <c r="AB993" s="167">
        <f t="shared" si="6"/>
        <v>-0.05576138348</v>
      </c>
    </row>
    <row r="994">
      <c r="A994">
        <f t="shared" si="17"/>
        <v>5</v>
      </c>
      <c r="B994">
        <f t="shared" si="18"/>
        <v>1953</v>
      </c>
      <c r="C994" s="77">
        <f t="shared" si="3"/>
        <v>1953.333333</v>
      </c>
      <c r="D994" s="159">
        <f t="shared" si="356"/>
        <v>19510</v>
      </c>
      <c r="E994" s="162">
        <v>26.7</v>
      </c>
      <c r="F994" s="163">
        <v>35093.0361</v>
      </c>
      <c r="G994" s="163">
        <v>1734.0115</v>
      </c>
      <c r="H994" s="163">
        <v>2270.80456917</v>
      </c>
      <c r="I994" s="163">
        <v>35093.0361</v>
      </c>
      <c r="J994" s="163">
        <v>26.7</v>
      </c>
      <c r="K994" s="163">
        <v>26.7</v>
      </c>
      <c r="L994" s="163">
        <v>35.5</v>
      </c>
      <c r="M994" s="164">
        <v>11.80469383</v>
      </c>
      <c r="N994" s="19">
        <f t="shared" ref="N994:T994" si="995">F994/F993/$E994*$E993-1</f>
        <v>0.001592801269</v>
      </c>
      <c r="O994" s="19">
        <f t="shared" si="995"/>
        <v>-0.01695059641</v>
      </c>
      <c r="P994" s="19">
        <f t="shared" si="995"/>
        <v>0.001449784645</v>
      </c>
      <c r="Q994" s="19">
        <f t="shared" si="995"/>
        <v>0.001592801269</v>
      </c>
      <c r="R994" s="19">
        <f t="shared" si="995"/>
        <v>0</v>
      </c>
      <c r="S994" s="19">
        <f t="shared" si="995"/>
        <v>0</v>
      </c>
      <c r="T994" s="19">
        <f t="shared" si="995"/>
        <v>-0.0003745318352</v>
      </c>
      <c r="U994" s="168">
        <v>-7.0E-4</v>
      </c>
      <c r="V994" s="168">
        <v>0.0023</v>
      </c>
      <c r="W994" s="19">
        <f t="array" ref="W994">mmult(N994:T994,'Parameters &amp; Main Results'!$B$6:$B$12)-'Parameters &amp; Main Results'!$B$16/12+mmult(U994:V994,'Parameters &amp; Main Results'!$B$14:$B$15)</f>
        <v>-0.003084714818</v>
      </c>
      <c r="X994" s="77">
        <f t="shared" si="5"/>
        <v>547.5046572</v>
      </c>
      <c r="Y994" s="77">
        <f>X994/offset(X994,'Parameters &amp; Main Results'!$B$32,0)</f>
        <v>32.3017931</v>
      </c>
      <c r="Z994" s="77">
        <f>sumproduct(X994:offset(X994,'Parameters &amp; Main Results'!$B$32-1,0) , 'Cash Flow Assist'!$P$11:offset('Cash Flow Assist'!$P$11,'Parameters &amp; Main Results'!$B$32-1,0)  )/offset(X994,'Parameters &amp; Main Results'!$B$32,0)</f>
        <v>5690.98408</v>
      </c>
      <c r="AA994" s="77">
        <f>sumproduct(X994:offset(X994,'Parameters &amp; Main Results'!$B$32-1,0),'Parameters &amp; Main Results'!$B$36:offset('Parameters &amp; Main Results'!$B$36,'Parameters &amp; Main Results'!$B$32-1,0)   )/offset(X994,'Parameters &amp; Main Results'!$B$32,0)</f>
        <v>1.270552177</v>
      </c>
      <c r="AB994" s="167">
        <f t="shared" si="6"/>
        <v>-0.05425739902</v>
      </c>
    </row>
    <row r="995">
      <c r="A995">
        <f t="shared" si="17"/>
        <v>6</v>
      </c>
      <c r="B995">
        <f t="shared" si="18"/>
        <v>1953</v>
      </c>
      <c r="C995" s="77">
        <f t="shared" si="3"/>
        <v>1953.416667</v>
      </c>
      <c r="D995" s="159">
        <f t="shared" si="356"/>
        <v>19540</v>
      </c>
      <c r="E995" s="162">
        <v>26.77</v>
      </c>
      <c r="F995" s="163">
        <v>34686.1003</v>
      </c>
      <c r="G995" s="163">
        <v>1729.4126</v>
      </c>
      <c r="H995" s="163">
        <v>2274.89201739</v>
      </c>
      <c r="I995" s="163">
        <v>34686.1003</v>
      </c>
      <c r="J995" s="163">
        <v>26.77</v>
      </c>
      <c r="K995" s="163">
        <v>26.77</v>
      </c>
      <c r="L995" s="163">
        <v>35.5</v>
      </c>
      <c r="M995" s="164">
        <v>11.71662657</v>
      </c>
      <c r="N995" s="19">
        <f t="shared" ref="N995:T995" si="996">F995/F994/$E995*$E994-1</f>
        <v>-0.0141804588</v>
      </c>
      <c r="O995" s="19">
        <f t="shared" si="996"/>
        <v>-0.005260106181</v>
      </c>
      <c r="P995" s="19">
        <f t="shared" si="996"/>
        <v>-0.0008195741521</v>
      </c>
      <c r="Q995" s="19">
        <f t="shared" si="996"/>
        <v>-0.0141804588</v>
      </c>
      <c r="R995" s="19">
        <f t="shared" si="996"/>
        <v>0</v>
      </c>
      <c r="S995" s="19">
        <f t="shared" si="996"/>
        <v>0</v>
      </c>
      <c r="T995" s="19">
        <f t="shared" si="996"/>
        <v>-0.002614867389</v>
      </c>
      <c r="U995" s="168">
        <v>-0.0187</v>
      </c>
      <c r="V995" s="168">
        <v>-0.0047</v>
      </c>
      <c r="W995" s="19">
        <f t="array" ref="W995">mmult(N995:T995,'Parameters &amp; Main Results'!$B$6:$B$12)-'Parameters &amp; Main Results'!$B$16/12+mmult(U995:V995,'Parameters &amp; Main Results'!$B$14:$B$15)</f>
        <v>-0.01199203731</v>
      </c>
      <c r="X995" s="77">
        <f t="shared" si="5"/>
        <v>549.1987788</v>
      </c>
      <c r="Y995" s="77">
        <f>X995/offset(X995,'Parameters &amp; Main Results'!$B$32,0)</f>
        <v>32.63970922</v>
      </c>
      <c r="Z995" s="77">
        <f>sumproduct(X995:offset(X995,'Parameters &amp; Main Results'!$B$32-1,0) , 'Cash Flow Assist'!$P$11:offset('Cash Flow Assist'!$P$11,'Parameters &amp; Main Results'!$B$32-1,0)  )/offset(X995,'Parameters &amp; Main Results'!$B$32,0)</f>
        <v>5701.248319</v>
      </c>
      <c r="AA995" s="77">
        <f>sumproduct(X995:offset(X995,'Parameters &amp; Main Results'!$B$32-1,0),'Parameters &amp; Main Results'!$B$36:offset('Parameters &amp; Main Results'!$B$36,'Parameters &amp; Main Results'!$B$32-1,0)   )/offset(X995,'Parameters &amp; Main Results'!$B$32,0)</f>
        <v>1.273276472</v>
      </c>
      <c r="AB995" s="167">
        <f t="shared" si="6"/>
        <v>-0.067668463</v>
      </c>
    </row>
    <row r="996">
      <c r="A996">
        <f t="shared" si="17"/>
        <v>7</v>
      </c>
      <c r="B996">
        <f t="shared" si="18"/>
        <v>1953</v>
      </c>
      <c r="C996" s="77">
        <f t="shared" si="3"/>
        <v>1953.5</v>
      </c>
      <c r="D996" s="159">
        <f t="shared" si="356"/>
        <v>19571</v>
      </c>
      <c r="E996" s="162">
        <v>26.79</v>
      </c>
      <c r="F996" s="163">
        <v>35742.5483</v>
      </c>
      <c r="G996" s="163">
        <v>1761.1441</v>
      </c>
      <c r="H996" s="163">
        <v>2278.89203586</v>
      </c>
      <c r="I996" s="163">
        <v>35742.5483</v>
      </c>
      <c r="J996" s="163">
        <v>26.79</v>
      </c>
      <c r="K996" s="163">
        <v>26.79</v>
      </c>
      <c r="L996" s="163">
        <v>35.5</v>
      </c>
      <c r="M996" s="164">
        <v>11.97272502</v>
      </c>
      <c r="N996" s="19">
        <f t="shared" ref="N996:T996" si="997">F996/F995/$E996*$E995-1</f>
        <v>0.02968810247</v>
      </c>
      <c r="O996" s="19">
        <f t="shared" si="997"/>
        <v>0.01758789243</v>
      </c>
      <c r="P996" s="19">
        <f t="shared" si="997"/>
        <v>0.001010473438</v>
      </c>
      <c r="Q996" s="19">
        <f t="shared" si="997"/>
        <v>0.02968810247</v>
      </c>
      <c r="R996" s="19">
        <f t="shared" si="997"/>
        <v>0</v>
      </c>
      <c r="S996" s="19">
        <f t="shared" si="997"/>
        <v>0</v>
      </c>
      <c r="T996" s="19">
        <f t="shared" si="997"/>
        <v>-0.0007465472191</v>
      </c>
      <c r="U996" s="168">
        <v>-0.0099</v>
      </c>
      <c r="V996" s="168">
        <v>-0.0022</v>
      </c>
      <c r="W996" s="19">
        <f t="array" ref="W996">mmult(N996:T996,'Parameters &amp; Main Results'!$B$6:$B$12)-'Parameters &amp; Main Results'!$B$16/12+mmult(U996:V996,'Parameters &amp; Main Results'!$B$14:$B$15)</f>
        <v>0.02662138329</v>
      </c>
      <c r="X996" s="77">
        <f t="shared" si="5"/>
        <v>555.8647294</v>
      </c>
      <c r="Y996" s="77">
        <f>X996/offset(X996,'Parameters &amp; Main Results'!$B$32,0)</f>
        <v>32.51321071</v>
      </c>
      <c r="Z996" s="77">
        <f>sumproduct(X996:offset(X996,'Parameters &amp; Main Results'!$B$32-1,0) , 'Cash Flow Assist'!$P$11:offset('Cash Flow Assist'!$P$11,'Parameters &amp; Main Results'!$B$32-1,0)  )/offset(X996,'Parameters &amp; Main Results'!$B$32,0)</f>
        <v>5579.908811</v>
      </c>
      <c r="AA996" s="77">
        <f>sumproduct(X996:offset(X996,'Parameters &amp; Main Results'!$B$32-1,0),'Parameters &amp; Main Results'!$B$36:offset('Parameters &amp; Main Results'!$B$36,'Parameters &amp; Main Results'!$B$32-1,0)   )/offset(X996,'Parameters &amp; Main Results'!$B$32,0)</f>
        <v>1.246563641</v>
      </c>
      <c r="AB996" s="167">
        <f t="shared" si="6"/>
        <v>-0.0399893088</v>
      </c>
    </row>
    <row r="997">
      <c r="A997">
        <f t="shared" si="17"/>
        <v>8</v>
      </c>
      <c r="B997">
        <f t="shared" si="18"/>
        <v>1953</v>
      </c>
      <c r="C997" s="77">
        <f t="shared" si="3"/>
        <v>1953.583333</v>
      </c>
      <c r="D997" s="159">
        <f t="shared" si="356"/>
        <v>19602</v>
      </c>
      <c r="E997" s="162">
        <v>26.85</v>
      </c>
      <c r="F997" s="163">
        <v>33840.8056</v>
      </c>
      <c r="G997" s="163">
        <v>1762.3851</v>
      </c>
      <c r="H997" s="163">
        <v>2282.76615232</v>
      </c>
      <c r="I997" s="163">
        <v>33840.8056</v>
      </c>
      <c r="J997" s="163">
        <v>26.85</v>
      </c>
      <c r="K997" s="163">
        <v>26.85</v>
      </c>
      <c r="L997" s="163">
        <v>35.5</v>
      </c>
      <c r="M997" s="164">
        <v>11.20113067</v>
      </c>
      <c r="N997" s="19">
        <f t="shared" ref="N997:T997" si="998">F997/F996/$E997*$E996-1</f>
        <v>-0.0553224296</v>
      </c>
      <c r="O997" s="19">
        <f t="shared" si="998"/>
        <v>-0.001531555951</v>
      </c>
      <c r="P997" s="19">
        <f t="shared" si="998"/>
        <v>-0.0005384357546</v>
      </c>
      <c r="Q997" s="19">
        <f t="shared" si="998"/>
        <v>-0.0553224296</v>
      </c>
      <c r="R997" s="19">
        <f t="shared" si="998"/>
        <v>0</v>
      </c>
      <c r="S997" s="19">
        <f t="shared" si="998"/>
        <v>0</v>
      </c>
      <c r="T997" s="19">
        <f t="shared" si="998"/>
        <v>-0.002234636872</v>
      </c>
      <c r="U997" s="168">
        <v>0.003</v>
      </c>
      <c r="V997" s="168">
        <v>-0.0354</v>
      </c>
      <c r="W997" s="19">
        <f t="array" ref="W997">mmult(N997:T997,'Parameters &amp; Main Results'!$B$6:$B$12)-'Parameters &amp; Main Results'!$B$16/12+mmult(U997:V997,'Parameters &amp; Main Results'!$B$14:$B$15)</f>
        <v>-0.04191637785</v>
      </c>
      <c r="X997" s="77">
        <f t="shared" si="5"/>
        <v>541.4505663</v>
      </c>
      <c r="Y997" s="77">
        <f>X997/offset(X997,'Parameters &amp; Main Results'!$B$32,0)</f>
        <v>32.63685354</v>
      </c>
      <c r="Z997" s="77">
        <f>sumproduct(X997:offset(X997,'Parameters &amp; Main Results'!$B$32-1,0) , 'Cash Flow Assist'!$P$11:offset('Cash Flow Assist'!$P$11,'Parameters &amp; Main Results'!$B$32-1,0)  )/offset(X997,'Parameters &amp; Main Results'!$B$32,0)</f>
        <v>5717.762979</v>
      </c>
      <c r="AA997" s="77">
        <f>sumproduct(X997:offset(X997,'Parameters &amp; Main Results'!$B$32-1,0),'Parameters &amp; Main Results'!$B$36:offset('Parameters &amp; Main Results'!$B$36,'Parameters &amp; Main Results'!$B$32-1,0)   )/offset(X997,'Parameters &amp; Main Results'!$B$32,0)</f>
        <v>1.277719553</v>
      </c>
      <c r="AB997" s="167">
        <f t="shared" si="6"/>
        <v>-0.09309943267</v>
      </c>
    </row>
    <row r="998">
      <c r="A998">
        <f t="shared" si="17"/>
        <v>9</v>
      </c>
      <c r="B998">
        <f t="shared" si="18"/>
        <v>1953</v>
      </c>
      <c r="C998" s="77">
        <f t="shared" si="3"/>
        <v>1953.666667</v>
      </c>
      <c r="D998" s="159">
        <f t="shared" si="356"/>
        <v>19632</v>
      </c>
      <c r="E998" s="162">
        <v>26.89</v>
      </c>
      <c r="F998" s="163">
        <v>34048.7158</v>
      </c>
      <c r="G998" s="163">
        <v>1779.0205</v>
      </c>
      <c r="H998" s="163">
        <v>2286.64685478</v>
      </c>
      <c r="I998" s="163">
        <v>34048.7158</v>
      </c>
      <c r="J998" s="163">
        <v>26.89</v>
      </c>
      <c r="K998" s="163">
        <v>26.89</v>
      </c>
      <c r="L998" s="163">
        <v>35.5</v>
      </c>
      <c r="M998" s="164">
        <v>11.17764536</v>
      </c>
      <c r="N998" s="19">
        <f t="shared" ref="N998:T998" si="999">F998/F997/$E998*$E997-1</f>
        <v>0.004647091225</v>
      </c>
      <c r="O998" s="19">
        <f t="shared" si="999"/>
        <v>0.007937557221</v>
      </c>
      <c r="P998" s="19">
        <f t="shared" si="999"/>
        <v>0.0002099293422</v>
      </c>
      <c r="Q998" s="19">
        <f t="shared" si="999"/>
        <v>0.004647091225</v>
      </c>
      <c r="R998" s="19">
        <f t="shared" si="999"/>
        <v>0</v>
      </c>
      <c r="S998" s="19">
        <f t="shared" si="999"/>
        <v>0</v>
      </c>
      <c r="T998" s="19">
        <f t="shared" si="999"/>
        <v>-0.001487541837</v>
      </c>
      <c r="U998" s="168">
        <v>-0.0082</v>
      </c>
      <c r="V998" s="168">
        <v>-0.0244</v>
      </c>
      <c r="W998" s="19">
        <f t="array" ref="W998">mmult(N998:T998,'Parameters &amp; Main Results'!$B$6:$B$12)-'Parameters &amp; Main Results'!$B$16/12+mmult(U998:V998,'Parameters &amp; Main Results'!$B$14:$B$15)</f>
        <v>0.005428041057</v>
      </c>
      <c r="X998" s="77">
        <f t="shared" si="5"/>
        <v>565.1391526</v>
      </c>
      <c r="Y998" s="77">
        <f>X998/offset(X998,'Parameters &amp; Main Results'!$B$32,0)</f>
        <v>33.12750339</v>
      </c>
      <c r="Z998" s="77">
        <f>sumproduct(X998:offset(X998,'Parameters &amp; Main Results'!$B$32-1,0) , 'Cash Flow Assist'!$P$11:offset('Cash Flow Assist'!$P$11,'Parameters &amp; Main Results'!$B$32-1,0)  )/offset(X998,'Parameters &amp; Main Results'!$B$32,0)</f>
        <v>5529.684199</v>
      </c>
      <c r="AA998" s="77">
        <f>sumproduct(X998:offset(X998,'Parameters &amp; Main Results'!$B$32-1,0),'Parameters &amp; Main Results'!$B$36:offset('Parameters &amp; Main Results'!$B$36,'Parameters &amp; Main Results'!$B$32-1,0)   )/offset(X998,'Parameters &amp; Main Results'!$B$32,0)</f>
        <v>1.23622506</v>
      </c>
      <c r="AB998" s="167">
        <f t="shared" si="6"/>
        <v>-0.08888498301</v>
      </c>
    </row>
    <row r="999">
      <c r="A999">
        <f t="shared" si="17"/>
        <v>10</v>
      </c>
      <c r="B999">
        <f t="shared" si="18"/>
        <v>1953</v>
      </c>
      <c r="C999" s="77">
        <f t="shared" si="3"/>
        <v>1953.75</v>
      </c>
      <c r="D999" s="159">
        <f t="shared" si="356"/>
        <v>19663</v>
      </c>
      <c r="E999" s="162">
        <v>26.95</v>
      </c>
      <c r="F999" s="163">
        <v>35970.2287</v>
      </c>
      <c r="G999" s="163">
        <v>1816.1145</v>
      </c>
      <c r="H999" s="163">
        <v>2290.05776967</v>
      </c>
      <c r="I999" s="163">
        <v>35970.2287</v>
      </c>
      <c r="J999" s="163">
        <v>26.95</v>
      </c>
      <c r="K999" s="163">
        <v>26.95</v>
      </c>
      <c r="L999" s="163">
        <v>35.5</v>
      </c>
      <c r="M999" s="164">
        <v>11.7198628</v>
      </c>
      <c r="N999" s="19">
        <f t="shared" ref="N999:T999" si="1000">F999/F998/$E999*$E998-1</f>
        <v>0.0540822382</v>
      </c>
      <c r="O999" s="19">
        <f t="shared" si="1000"/>
        <v>0.01857803348</v>
      </c>
      <c r="P999" s="19">
        <f t="shared" si="1000"/>
        <v>-0.0007379993823</v>
      </c>
      <c r="Q999" s="19">
        <f t="shared" si="1000"/>
        <v>0.0540822382</v>
      </c>
      <c r="R999" s="19">
        <f t="shared" si="1000"/>
        <v>0</v>
      </c>
      <c r="S999" s="19">
        <f t="shared" si="1000"/>
        <v>0</v>
      </c>
      <c r="T999" s="19">
        <f t="shared" si="1000"/>
        <v>-0.002226345083</v>
      </c>
      <c r="U999" s="168">
        <v>-0.0137</v>
      </c>
      <c r="V999" s="168">
        <v>-0.0024</v>
      </c>
      <c r="W999" s="19">
        <f t="array" ref="W999">mmult(N999:T999,'Parameters &amp; Main Results'!$B$6:$B$12)-'Parameters &amp; Main Results'!$B$16/12+mmult(U999:V999,'Parameters &amp; Main Results'!$B$14:$B$15)</f>
        <v>0.04516452035</v>
      </c>
      <c r="X999" s="77">
        <f t="shared" si="5"/>
        <v>562.0881152</v>
      </c>
      <c r="Y999" s="77">
        <f>X999/offset(X999,'Parameters &amp; Main Results'!$B$32,0)</f>
        <v>33.86264031</v>
      </c>
      <c r="Z999" s="77">
        <f>sumproduct(X999:offset(X999,'Parameters &amp; Main Results'!$B$32-1,0) , 'Cash Flow Assist'!$P$11:offset('Cash Flow Assist'!$P$11,'Parameters &amp; Main Results'!$B$32-1,0)  )/offset(X999,'Parameters &amp; Main Results'!$B$32,0)</f>
        <v>5650.056891</v>
      </c>
      <c r="AA999" s="77">
        <f>sumproduct(X999:offset(X999,'Parameters &amp; Main Results'!$B$32-1,0),'Parameters &amp; Main Results'!$B$36:offset('Parameters &amp; Main Results'!$B$36,'Parameters &amp; Main Results'!$B$32-1,0)   )/offset(X999,'Parameters &amp; Main Results'!$B$32,0)</f>
        <v>1.264186329</v>
      </c>
      <c r="AB999" s="167">
        <f t="shared" si="6"/>
        <v>-0.03960984363</v>
      </c>
    </row>
    <row r="1000">
      <c r="A1000">
        <f t="shared" si="17"/>
        <v>11</v>
      </c>
      <c r="B1000">
        <f t="shared" si="18"/>
        <v>1953</v>
      </c>
      <c r="C1000" s="77">
        <f t="shared" si="3"/>
        <v>1953.833333</v>
      </c>
      <c r="D1000" s="159">
        <f t="shared" si="356"/>
        <v>19693</v>
      </c>
      <c r="E1000" s="162">
        <v>26.85</v>
      </c>
      <c r="F1000" s="163">
        <v>36460.9635</v>
      </c>
      <c r="G1000" s="163">
        <v>1816.9762</v>
      </c>
      <c r="H1000" s="163">
        <v>2292.6913361</v>
      </c>
      <c r="I1000" s="163">
        <v>36460.9635</v>
      </c>
      <c r="J1000" s="163">
        <v>26.85</v>
      </c>
      <c r="K1000" s="163">
        <v>26.85</v>
      </c>
      <c r="L1000" s="163">
        <v>35.5</v>
      </c>
      <c r="M1000" s="164">
        <v>11.76763999</v>
      </c>
      <c r="N1000" s="19">
        <f t="shared" ref="N1000:T1000" si="1001">F1000/F999/$E1000*$E999-1</f>
        <v>0.01741801053</v>
      </c>
      <c r="O1000" s="19">
        <f t="shared" si="1001"/>
        <v>0.004200636406</v>
      </c>
      <c r="P1000" s="19">
        <f t="shared" si="1001"/>
        <v>0.004878677838</v>
      </c>
      <c r="Q1000" s="19">
        <f t="shared" si="1001"/>
        <v>0.01741801053</v>
      </c>
      <c r="R1000" s="19">
        <f t="shared" si="1001"/>
        <v>0</v>
      </c>
      <c r="S1000" s="19">
        <f t="shared" si="1001"/>
        <v>0</v>
      </c>
      <c r="T1000" s="19">
        <f t="shared" si="1001"/>
        <v>0.003724394786</v>
      </c>
      <c r="U1000" s="168">
        <v>-0.0132</v>
      </c>
      <c r="V1000" s="168">
        <v>-0.0015</v>
      </c>
      <c r="W1000" s="19">
        <f t="array" ref="W1000">mmult(N1000:T1000,'Parameters &amp; Main Results'!$B$6:$B$12)-'Parameters &amp; Main Results'!$B$16/12+mmult(U1000:V1000,'Parameters &amp; Main Results'!$B$14:$B$15)</f>
        <v>0.01407200033</v>
      </c>
      <c r="X1000" s="77">
        <f t="shared" si="5"/>
        <v>537.7986951</v>
      </c>
      <c r="Y1000" s="77">
        <f>X1000/offset(X1000,'Parameters &amp; Main Results'!$B$32,0)</f>
        <v>33.56099601</v>
      </c>
      <c r="Z1000" s="77">
        <f>sumproduct(X1000:offset(X1000,'Parameters &amp; Main Results'!$B$32-1,0) , 'Cash Flow Assist'!$P$11:offset('Cash Flow Assist'!$P$11,'Parameters &amp; Main Results'!$B$32-1,0)  )/offset(X1000,'Parameters &amp; Main Results'!$B$32,0)</f>
        <v>5818.594937</v>
      </c>
      <c r="AA1000" s="77">
        <f>sumproduct(X1000:offset(X1000,'Parameters &amp; Main Results'!$B$32-1,0),'Parameters &amp; Main Results'!$B$36:offset('Parameters &amp; Main Results'!$B$36,'Parameters &amp; Main Results'!$B$32-1,0)   )/offset(X1000,'Parameters &amp; Main Results'!$B$32,0)</f>
        <v>1.302803589</v>
      </c>
      <c r="AB1000" s="167">
        <f t="shared" si="6"/>
        <v>-0.02288175777</v>
      </c>
    </row>
    <row r="1001">
      <c r="A1001">
        <f t="shared" si="17"/>
        <v>12</v>
      </c>
      <c r="B1001">
        <f t="shared" si="18"/>
        <v>1953</v>
      </c>
      <c r="C1001" s="77">
        <f t="shared" si="3"/>
        <v>1953.916667</v>
      </c>
      <c r="D1001" s="159">
        <f t="shared" si="356"/>
        <v>19724</v>
      </c>
      <c r="E1001" s="162">
        <v>26.87</v>
      </c>
      <c r="F1001" s="163">
        <v>36712.3824</v>
      </c>
      <c r="G1001" s="163">
        <v>1835.3532</v>
      </c>
      <c r="H1001" s="163">
        <v>2295.44256571</v>
      </c>
      <c r="I1001" s="163">
        <v>36712.3824</v>
      </c>
      <c r="J1001" s="163">
        <v>26.87</v>
      </c>
      <c r="K1001" s="163">
        <v>26.87</v>
      </c>
      <c r="L1001" s="163">
        <v>35.5</v>
      </c>
      <c r="M1001" s="164">
        <v>11.74498124</v>
      </c>
      <c r="N1001" s="19">
        <f t="shared" ref="N1001:T1001" si="1002">F1001/F1000/$E1001*$E1000-1</f>
        <v>0.006146106737</v>
      </c>
      <c r="O1001" s="19">
        <f t="shared" si="1002"/>
        <v>0.009362203864</v>
      </c>
      <c r="P1001" s="19">
        <f t="shared" si="1002"/>
        <v>0.000454782288</v>
      </c>
      <c r="Q1001" s="19">
        <f t="shared" si="1002"/>
        <v>0.006146106737</v>
      </c>
      <c r="R1001" s="19">
        <f t="shared" si="1002"/>
        <v>0</v>
      </c>
      <c r="S1001" s="19">
        <f t="shared" si="1002"/>
        <v>0</v>
      </c>
      <c r="T1001" s="19">
        <f t="shared" si="1002"/>
        <v>-0.0007443245255</v>
      </c>
      <c r="U1001" s="168">
        <v>-0.0086</v>
      </c>
      <c r="V1001" s="168">
        <v>-0.0282</v>
      </c>
      <c r="W1001" s="19">
        <f t="array" ref="W1001">mmult(N1001:T1001,'Parameters &amp; Main Results'!$B$6:$B$12)-'Parameters &amp; Main Results'!$B$16/12+mmult(U1001:V1001,'Parameters &amp; Main Results'!$B$14:$B$15)</f>
        <v>0.006908464352</v>
      </c>
      <c r="X1001" s="77">
        <f t="shared" si="5"/>
        <v>530.3358094</v>
      </c>
      <c r="Y1001" s="77">
        <f>X1001/offset(X1001,'Parameters &amp; Main Results'!$B$32,0)</f>
        <v>33.71613435</v>
      </c>
      <c r="Z1001" s="77">
        <f>sumproduct(X1001:offset(X1001,'Parameters &amp; Main Results'!$B$32-1,0) , 'Cash Flow Assist'!$P$11:offset('Cash Flow Assist'!$P$11,'Parameters &amp; Main Results'!$B$32-1,0)  )/offset(X1001,'Parameters &amp; Main Results'!$B$32,0)</f>
        <v>5894.577786</v>
      </c>
      <c r="AA1001" s="77">
        <f>sumproduct(X1001:offset(X1001,'Parameters &amp; Main Results'!$B$32-1,0),'Parameters &amp; Main Results'!$B$36:offset('Parameters &amp; Main Results'!$B$36,'Parameters &amp; Main Results'!$B$32-1,0)   )/offset(X1001,'Parameters &amp; Main Results'!$B$32,0)</f>
        <v>1.319529743</v>
      </c>
      <c r="AB1001" s="167">
        <f t="shared" si="6"/>
        <v>-0.01687628476</v>
      </c>
    </row>
    <row r="1002">
      <c r="A1002">
        <f t="shared" si="17"/>
        <v>1</v>
      </c>
      <c r="B1002">
        <f t="shared" si="18"/>
        <v>1954</v>
      </c>
      <c r="C1002" s="77">
        <f t="shared" si="3"/>
        <v>1954</v>
      </c>
      <c r="D1002" s="159">
        <f t="shared" si="356"/>
        <v>19755</v>
      </c>
      <c r="E1002" s="162">
        <v>26.94</v>
      </c>
      <c r="F1002" s="163">
        <v>38775.703</v>
      </c>
      <c r="G1002" s="163">
        <v>1857.0277</v>
      </c>
      <c r="H1002" s="163">
        <v>2298.50315579</v>
      </c>
      <c r="I1002" s="163">
        <v>38775.703</v>
      </c>
      <c r="J1002" s="163">
        <v>26.94</v>
      </c>
      <c r="K1002" s="163">
        <v>26.94</v>
      </c>
      <c r="L1002" s="163">
        <v>35.25</v>
      </c>
      <c r="M1002" s="164">
        <v>12.25250934</v>
      </c>
      <c r="N1002" s="19">
        <f t="shared" ref="N1002:T1002" si="1003">F1002/F1001/$E1002*$E1001-1</f>
        <v>0.05345790642</v>
      </c>
      <c r="O1002" s="19">
        <f t="shared" si="1003"/>
        <v>0.009180391538</v>
      </c>
      <c r="P1002" s="19">
        <f t="shared" si="1003"/>
        <v>-0.0012684979</v>
      </c>
      <c r="Q1002" s="19">
        <f t="shared" si="1003"/>
        <v>0.05345790642</v>
      </c>
      <c r="R1002" s="19">
        <f t="shared" si="1003"/>
        <v>0</v>
      </c>
      <c r="S1002" s="19">
        <f t="shared" si="1003"/>
        <v>0</v>
      </c>
      <c r="T1002" s="19">
        <f t="shared" si="1003"/>
        <v>-0.009622321905</v>
      </c>
      <c r="U1002" s="168">
        <v>0.005</v>
      </c>
      <c r="V1002" s="168">
        <v>0.0342</v>
      </c>
      <c r="W1002" s="19">
        <f t="array" ref="W1002">mmult(N1002:T1002,'Parameters &amp; Main Results'!$B$6:$B$12)-'Parameters &amp; Main Results'!$B$16/12+mmult(U1002:V1002,'Parameters &amp; Main Results'!$B$14:$B$15)</f>
        <v>0.04234686104</v>
      </c>
      <c r="X1002" s="77">
        <f t="shared" si="5"/>
        <v>526.697141</v>
      </c>
      <c r="Y1002" s="77">
        <f>X1002/offset(X1002,'Parameters &amp; Main Results'!$B$32,0)</f>
        <v>33.85558196</v>
      </c>
      <c r="Z1002" s="77">
        <f>sumproduct(X1002:offset(X1002,'Parameters &amp; Main Results'!$B$32-1,0) , 'Cash Flow Assist'!$P$11:offset('Cash Flow Assist'!$P$11,'Parameters &amp; Main Results'!$B$32-1,0)  )/offset(X1002,'Parameters &amp; Main Results'!$B$32,0)</f>
        <v>5926.76986</v>
      </c>
      <c r="AA1002" s="77">
        <f>sumproduct(X1002:offset(X1002,'Parameters &amp; Main Results'!$B$32-1,0),'Parameters &amp; Main Results'!$B$36:offset('Parameters &amp; Main Results'!$B$36,'Parameters &amp; Main Results'!$B$32-1,0)   )/offset(X1002,'Parameters &amp; Main Results'!$B$32,0)</f>
        <v>1.326515652</v>
      </c>
      <c r="AB1002" s="167">
        <f t="shared" si="6"/>
        <v>0</v>
      </c>
    </row>
    <row r="1003">
      <c r="A1003">
        <f t="shared" si="17"/>
        <v>2</v>
      </c>
      <c r="B1003">
        <f t="shared" si="18"/>
        <v>1954</v>
      </c>
      <c r="C1003" s="77">
        <f t="shared" si="3"/>
        <v>1954.083333</v>
      </c>
      <c r="D1003" s="159">
        <f t="shared" si="356"/>
        <v>19783</v>
      </c>
      <c r="E1003" s="162">
        <v>26.99</v>
      </c>
      <c r="F1003" s="163">
        <v>39070.8023</v>
      </c>
      <c r="G1003" s="163">
        <v>1862.4887</v>
      </c>
      <c r="H1003" s="163">
        <v>2300.76335056</v>
      </c>
      <c r="I1003" s="163">
        <v>39070.8023</v>
      </c>
      <c r="J1003" s="163">
        <v>26.99</v>
      </c>
      <c r="K1003" s="163">
        <v>26.99</v>
      </c>
      <c r="L1003" s="163">
        <v>35.25</v>
      </c>
      <c r="M1003" s="164">
        <v>12.32302566</v>
      </c>
      <c r="N1003" s="19">
        <f t="shared" ref="N1003:T1003" si="1004">F1003/F1002/$E1003*$E1002-1</f>
        <v>0.005743781227</v>
      </c>
      <c r="O1003" s="19">
        <f t="shared" si="1004"/>
        <v>0.001082735035</v>
      </c>
      <c r="P1003" s="19">
        <f t="shared" si="1004"/>
        <v>-0.000871026306</v>
      </c>
      <c r="Q1003" s="19">
        <f t="shared" si="1004"/>
        <v>0.005743781227</v>
      </c>
      <c r="R1003" s="19">
        <f t="shared" si="1004"/>
        <v>0</v>
      </c>
      <c r="S1003" s="19">
        <f t="shared" si="1004"/>
        <v>0</v>
      </c>
      <c r="T1003" s="19">
        <f t="shared" si="1004"/>
        <v>-0.001852537977</v>
      </c>
      <c r="U1003" s="168">
        <v>-0.002</v>
      </c>
      <c r="V1003" s="168">
        <v>-0.0028</v>
      </c>
      <c r="W1003" s="19">
        <f t="array" ref="W1003">mmult(N1003:T1003,'Parameters &amp; Main Results'!$B$6:$B$12)-'Parameters &amp; Main Results'!$B$16/12+mmult(U1003:V1003,'Parameters &amp; Main Results'!$B$14:$B$15)</f>
        <v>0.004536853012</v>
      </c>
      <c r="X1003" s="77">
        <f t="shared" si="5"/>
        <v>505.2993017</v>
      </c>
      <c r="Y1003" s="77">
        <f>X1003/offset(X1003,'Parameters &amp; Main Results'!$B$32,0)</f>
        <v>31.80869184</v>
      </c>
      <c r="Z1003" s="77">
        <f>sumproduct(X1003:offset(X1003,'Parameters &amp; Main Results'!$B$32-1,0) , 'Cash Flow Assist'!$P$11:offset('Cash Flow Assist'!$P$11,'Parameters &amp; Main Results'!$B$32-1,0)  )/offset(X1003,'Parameters &amp; Main Results'!$B$32,0)</f>
        <v>5772.070186</v>
      </c>
      <c r="AA1003" s="77">
        <f>sumproduct(X1003:offset(X1003,'Parameters &amp; Main Results'!$B$32-1,0),'Parameters &amp; Main Results'!$B$36:offset('Parameters &amp; Main Results'!$B$36,'Parameters &amp; Main Results'!$B$32-1,0)   )/offset(X1003,'Parameters &amp; Main Results'!$B$32,0)</f>
        <v>1.291704082</v>
      </c>
      <c r="AB1003" s="167">
        <f t="shared" si="6"/>
        <v>0</v>
      </c>
    </row>
    <row r="1004">
      <c r="A1004">
        <f t="shared" si="17"/>
        <v>3</v>
      </c>
      <c r="B1004">
        <f t="shared" si="18"/>
        <v>1954</v>
      </c>
      <c r="C1004" s="77">
        <f t="shared" si="3"/>
        <v>1954.166667</v>
      </c>
      <c r="D1004" s="159">
        <f t="shared" si="356"/>
        <v>19814</v>
      </c>
      <c r="E1004" s="162">
        <v>26.93</v>
      </c>
      <c r="F1004" s="163">
        <v>40420.2408</v>
      </c>
      <c r="G1004" s="163">
        <v>1882.6766</v>
      </c>
      <c r="H1004" s="163">
        <v>2302.62313427</v>
      </c>
      <c r="I1004" s="163">
        <v>40420.2408</v>
      </c>
      <c r="J1004" s="163">
        <v>26.93</v>
      </c>
      <c r="K1004" s="163">
        <v>26.93</v>
      </c>
      <c r="L1004" s="163">
        <v>35.25</v>
      </c>
      <c r="M1004" s="164">
        <v>12.59306122</v>
      </c>
      <c r="N1004" s="19">
        <f t="shared" ref="N1004:T1004" si="1005">F1004/F1003/$E1004*$E1003-1</f>
        <v>0.03684323463</v>
      </c>
      <c r="O1004" s="19">
        <f t="shared" si="1005"/>
        <v>0.01309135495</v>
      </c>
      <c r="P1004" s="19">
        <f t="shared" si="1005"/>
        <v>0.003038132814</v>
      </c>
      <c r="Q1004" s="19">
        <f t="shared" si="1005"/>
        <v>0.03684323463</v>
      </c>
      <c r="R1004" s="19">
        <f t="shared" si="1005"/>
        <v>0</v>
      </c>
      <c r="S1004" s="19">
        <f t="shared" si="1005"/>
        <v>0</v>
      </c>
      <c r="T1004" s="19">
        <f t="shared" si="1005"/>
        <v>0.002227998515</v>
      </c>
      <c r="U1004" s="168">
        <v>-0.0052</v>
      </c>
      <c r="V1004" s="168">
        <v>-0.015</v>
      </c>
      <c r="W1004" s="19">
        <f t="array" ref="W1004">mmult(N1004:T1004,'Parameters &amp; Main Results'!$B$6:$B$12)-'Parameters &amp; Main Results'!$B$16/12+mmult(U1004:V1004,'Parameters &amp; Main Results'!$B$14:$B$15)</f>
        <v>0.03086359805</v>
      </c>
      <c r="X1004" s="77">
        <f t="shared" si="5"/>
        <v>503.0171866</v>
      </c>
      <c r="Y1004" s="77">
        <f>X1004/offset(X1004,'Parameters &amp; Main Results'!$B$32,0)</f>
        <v>32.74336492</v>
      </c>
      <c r="Z1004" s="77">
        <f>sumproduct(X1004:offset(X1004,'Parameters &amp; Main Results'!$B$32-1,0) , 'Cash Flow Assist'!$P$11:offset('Cash Flow Assist'!$P$11,'Parameters &amp; Main Results'!$B$32-1,0)  )/offset(X1004,'Parameters &amp; Main Results'!$B$32,0)</f>
        <v>5936.776527</v>
      </c>
      <c r="AA1004" s="77">
        <f>sumproduct(X1004:offset(X1004,'Parameters &amp; Main Results'!$B$32-1,0),'Parameters &amp; Main Results'!$B$36:offset('Parameters &amp; Main Results'!$B$36,'Parameters &amp; Main Results'!$B$32-1,0)   )/offset(X1004,'Parameters &amp; Main Results'!$B$32,0)</f>
        <v>1.32837539</v>
      </c>
      <c r="AB1004" s="167">
        <f t="shared" si="6"/>
        <v>0</v>
      </c>
    </row>
    <row r="1005">
      <c r="A1005">
        <f t="shared" si="17"/>
        <v>4</v>
      </c>
      <c r="B1005">
        <f t="shared" si="18"/>
        <v>1954</v>
      </c>
      <c r="C1005" s="77">
        <f t="shared" si="3"/>
        <v>1954.25</v>
      </c>
      <c r="D1005" s="159">
        <f t="shared" si="356"/>
        <v>19844</v>
      </c>
      <c r="E1005" s="162">
        <v>26.86</v>
      </c>
      <c r="F1005" s="163">
        <v>42586.3044</v>
      </c>
      <c r="G1005" s="163">
        <v>1899.6215</v>
      </c>
      <c r="H1005" s="163">
        <v>2304.59955246</v>
      </c>
      <c r="I1005" s="163">
        <v>42586.3044</v>
      </c>
      <c r="J1005" s="163">
        <v>26.86</v>
      </c>
      <c r="K1005" s="163">
        <v>26.86</v>
      </c>
      <c r="L1005" s="163">
        <v>35.25</v>
      </c>
      <c r="M1005" s="164">
        <v>13.2021844</v>
      </c>
      <c r="N1005" s="19">
        <f t="shared" ref="N1005:T1005" si="1006">F1005/F1004/$E1005*$E1004-1</f>
        <v>0.05633435049</v>
      </c>
      <c r="O1005" s="19">
        <f t="shared" si="1006"/>
        <v>0.01162999236</v>
      </c>
      <c r="P1005" s="19">
        <f t="shared" si="1006"/>
        <v>0.003466675974</v>
      </c>
      <c r="Q1005" s="19">
        <f t="shared" si="1006"/>
        <v>0.05633435049</v>
      </c>
      <c r="R1005" s="19">
        <f t="shared" si="1006"/>
        <v>0</v>
      </c>
      <c r="S1005" s="19">
        <f t="shared" si="1006"/>
        <v>0</v>
      </c>
      <c r="T1005" s="19">
        <f t="shared" si="1006"/>
        <v>0.002606105733</v>
      </c>
      <c r="U1005" s="168">
        <v>-0.0342</v>
      </c>
      <c r="V1005" s="168">
        <v>-0.0034</v>
      </c>
      <c r="W1005" s="19">
        <f t="array" ref="W1005">mmult(N1005:T1005,'Parameters &amp; Main Results'!$B$6:$B$12)-'Parameters &amp; Main Results'!$B$16/12+mmult(U1005:V1005,'Parameters &amp; Main Results'!$B$14:$B$15)</f>
        <v>0.04511659429</v>
      </c>
      <c r="X1005" s="77">
        <f t="shared" si="5"/>
        <v>487.9570756</v>
      </c>
      <c r="Y1005" s="77">
        <f>X1005/offset(X1005,'Parameters &amp; Main Results'!$B$32,0)</f>
        <v>31.85318943</v>
      </c>
      <c r="Z1005" s="77">
        <f>sumproduct(X1005:offset(X1005,'Parameters &amp; Main Results'!$B$32-1,0) , 'Cash Flow Assist'!$P$11:offset('Cash Flow Assist'!$P$11,'Parameters &amp; Main Results'!$B$32-1,0)  )/offset(X1005,'Parameters &amp; Main Results'!$B$32,0)</f>
        <v>5921.792167</v>
      </c>
      <c r="AA1005" s="77">
        <f>sumproduct(X1005:offset(X1005,'Parameters &amp; Main Results'!$B$32-1,0),'Parameters &amp; Main Results'!$B$36:offset('Parameters &amp; Main Results'!$B$36,'Parameters &amp; Main Results'!$B$32-1,0)   )/offset(X1005,'Parameters &amp; Main Results'!$B$32,0)</f>
        <v>1.324532446</v>
      </c>
      <c r="AB1005" s="167">
        <f t="shared" si="6"/>
        <v>0</v>
      </c>
    </row>
    <row r="1006">
      <c r="A1006">
        <f t="shared" si="17"/>
        <v>5</v>
      </c>
      <c r="B1006">
        <f t="shared" si="18"/>
        <v>1954</v>
      </c>
      <c r="C1006" s="77">
        <f t="shared" si="3"/>
        <v>1954.333333</v>
      </c>
      <c r="D1006" s="159">
        <f t="shared" si="356"/>
        <v>19875</v>
      </c>
      <c r="E1006" s="162">
        <v>26.93</v>
      </c>
      <c r="F1006" s="163">
        <v>44172.6738</v>
      </c>
      <c r="G1006" s="163">
        <v>1889.9948</v>
      </c>
      <c r="H1006" s="163">
        <v>2306.4624371</v>
      </c>
      <c r="I1006" s="163">
        <v>44172.6738</v>
      </c>
      <c r="J1006" s="163">
        <v>26.93</v>
      </c>
      <c r="K1006" s="163">
        <v>26.93</v>
      </c>
      <c r="L1006" s="163">
        <v>35.25</v>
      </c>
      <c r="M1006" s="164">
        <v>13.52518319</v>
      </c>
      <c r="N1006" s="19">
        <f t="shared" ref="N1006:T1006" si="1007">F1006/F1005/$E1006*$E1005-1</f>
        <v>0.03455453564</v>
      </c>
      <c r="O1006" s="19">
        <f t="shared" si="1007"/>
        <v>-0.007653852732</v>
      </c>
      <c r="P1006" s="19">
        <f t="shared" si="1007"/>
        <v>-0.001793099393</v>
      </c>
      <c r="Q1006" s="19">
        <f t="shared" si="1007"/>
        <v>0.03455453564</v>
      </c>
      <c r="R1006" s="19">
        <f t="shared" si="1007"/>
        <v>0</v>
      </c>
      <c r="S1006" s="19">
        <f t="shared" si="1007"/>
        <v>0</v>
      </c>
      <c r="T1006" s="19">
        <f t="shared" si="1007"/>
        <v>-0.0025993316</v>
      </c>
      <c r="U1006" s="168">
        <v>0.0041</v>
      </c>
      <c r="V1006" s="168">
        <v>0.0246</v>
      </c>
      <c r="W1006" s="19">
        <f t="array" ref="W1006">mmult(N1006:T1006,'Parameters &amp; Main Results'!$B$6:$B$12)-'Parameters &amp; Main Results'!$B$16/12+mmult(U1006:V1006,'Parameters &amp; Main Results'!$B$14:$B$15)</f>
        <v>0.02396077188</v>
      </c>
      <c r="X1006" s="77">
        <f t="shared" si="5"/>
        <v>466.8924771</v>
      </c>
      <c r="Y1006" s="77">
        <f>X1006/offset(X1006,'Parameters &amp; Main Results'!$B$32,0)</f>
        <v>30.6473449</v>
      </c>
      <c r="Z1006" s="77">
        <f>sumproduct(X1006:offset(X1006,'Parameters &amp; Main Results'!$B$32-1,0) , 'Cash Flow Assist'!$P$11:offset('Cash Flow Assist'!$P$11,'Parameters &amp; Main Results'!$B$32-1,0)  )/offset(X1006,'Parameters &amp; Main Results'!$B$32,0)</f>
        <v>5923.647392</v>
      </c>
      <c r="AA1006" s="77">
        <f>sumproduct(X1006:offset(X1006,'Parameters &amp; Main Results'!$B$32-1,0),'Parameters &amp; Main Results'!$B$36:offset('Parameters &amp; Main Results'!$B$36,'Parameters &amp; Main Results'!$B$32-1,0)   )/offset(X1006,'Parameters &amp; Main Results'!$B$32,0)</f>
        <v>1.324258088</v>
      </c>
      <c r="AB1006" s="167">
        <f t="shared" si="6"/>
        <v>0</v>
      </c>
    </row>
    <row r="1007">
      <c r="A1007">
        <f t="shared" si="17"/>
        <v>6</v>
      </c>
      <c r="B1007">
        <f t="shared" si="18"/>
        <v>1954</v>
      </c>
      <c r="C1007" s="77">
        <f t="shared" si="3"/>
        <v>1954.416667</v>
      </c>
      <c r="D1007" s="159">
        <f t="shared" si="356"/>
        <v>19905</v>
      </c>
      <c r="E1007" s="162">
        <v>26.94</v>
      </c>
      <c r="F1007" s="163">
        <v>44393.2323</v>
      </c>
      <c r="G1007" s="163">
        <v>1892.0752</v>
      </c>
      <c r="H1007" s="163">
        <v>2307.92319664</v>
      </c>
      <c r="I1007" s="163">
        <v>44393.2323</v>
      </c>
      <c r="J1007" s="163">
        <v>26.94</v>
      </c>
      <c r="K1007" s="163">
        <v>26.94</v>
      </c>
      <c r="L1007" s="163">
        <v>35.25</v>
      </c>
      <c r="M1007" s="164">
        <v>13.47319915</v>
      </c>
      <c r="N1007" s="19">
        <f t="shared" ref="N1007:T1007" si="1008">F1007/F1006/$E1007*$E1006-1</f>
        <v>0.004620049581</v>
      </c>
      <c r="O1007" s="19">
        <f t="shared" si="1008"/>
        <v>0.0007291399297</v>
      </c>
      <c r="P1007" s="19">
        <f t="shared" si="1008"/>
        <v>0.0002619029928</v>
      </c>
      <c r="Q1007" s="19">
        <f t="shared" si="1008"/>
        <v>0.004620049581</v>
      </c>
      <c r="R1007" s="19">
        <f t="shared" si="1008"/>
        <v>0</v>
      </c>
      <c r="S1007" s="19">
        <f t="shared" si="1008"/>
        <v>0</v>
      </c>
      <c r="T1007" s="19">
        <f t="shared" si="1008"/>
        <v>-0.0003711952487</v>
      </c>
      <c r="U1007" s="168">
        <v>0.0039</v>
      </c>
      <c r="V1007" s="168">
        <v>0.0</v>
      </c>
      <c r="W1007" s="19">
        <f t="array" ref="W1007">mmult(N1007:T1007,'Parameters &amp; Main Results'!$B$6:$B$12)-'Parameters &amp; Main Results'!$B$16/12+mmult(U1007:V1007,'Parameters &amp; Main Results'!$B$14:$B$15)</f>
        <v>0.003605655502</v>
      </c>
      <c r="X1007" s="77">
        <f t="shared" si="5"/>
        <v>455.9671522</v>
      </c>
      <c r="Y1007" s="77">
        <f>X1007/offset(X1007,'Parameters &amp; Main Results'!$B$32,0)</f>
        <v>30.53475392</v>
      </c>
      <c r="Z1007" s="77">
        <f>sumproduct(X1007:offset(X1007,'Parameters &amp; Main Results'!$B$32-1,0) , 'Cash Flow Assist'!$P$11:offset('Cash Flow Assist'!$P$11,'Parameters &amp; Main Results'!$B$32-1,0)  )/offset(X1007,'Parameters &amp; Main Results'!$B$32,0)</f>
        <v>6013.05287</v>
      </c>
      <c r="AA1007" s="77">
        <f>sumproduct(X1007:offset(X1007,'Parameters &amp; Main Results'!$B$32-1,0),'Parameters &amp; Main Results'!$B$36:offset('Parameters &amp; Main Results'!$B$36,'Parameters &amp; Main Results'!$B$32-1,0)   )/offset(X1007,'Parameters &amp; Main Results'!$B$32,0)</f>
        <v>1.343363301</v>
      </c>
      <c r="AB1007" s="167">
        <f t="shared" si="6"/>
        <v>0</v>
      </c>
    </row>
    <row r="1008">
      <c r="A1008">
        <f t="shared" si="17"/>
        <v>7</v>
      </c>
      <c r="B1008">
        <f t="shared" si="18"/>
        <v>1954</v>
      </c>
      <c r="C1008" s="77">
        <f t="shared" si="3"/>
        <v>1954.5</v>
      </c>
      <c r="D1008" s="159">
        <f t="shared" si="356"/>
        <v>19936</v>
      </c>
      <c r="E1008" s="162">
        <v>26.86</v>
      </c>
      <c r="F1008" s="163">
        <v>47105.6423</v>
      </c>
      <c r="G1008" s="163">
        <v>1909.1189</v>
      </c>
      <c r="H1008" s="163">
        <v>2309.15408902</v>
      </c>
      <c r="I1008" s="163">
        <v>47105.6423</v>
      </c>
      <c r="J1008" s="163">
        <v>26.86</v>
      </c>
      <c r="K1008" s="163">
        <v>26.86</v>
      </c>
      <c r="L1008" s="163">
        <v>35.25</v>
      </c>
      <c r="M1008" s="164">
        <v>14.22784489</v>
      </c>
      <c r="N1008" s="19">
        <f t="shared" ref="N1008:T1008" si="1009">F1008/F1007/$E1008*$E1007-1</f>
        <v>0.06426001455</v>
      </c>
      <c r="O1008" s="19">
        <f t="shared" si="1009"/>
        <v>0.01201317593</v>
      </c>
      <c r="P1008" s="19">
        <f t="shared" si="1009"/>
        <v>0.003513328373</v>
      </c>
      <c r="Q1008" s="19">
        <f t="shared" si="1009"/>
        <v>0.06426001455</v>
      </c>
      <c r="R1008" s="19">
        <f t="shared" si="1009"/>
        <v>0</v>
      </c>
      <c r="S1008" s="19">
        <f t="shared" si="1009"/>
        <v>0</v>
      </c>
      <c r="T1008" s="19">
        <f t="shared" si="1009"/>
        <v>0.002978406552</v>
      </c>
      <c r="U1008" s="168">
        <v>0.0106</v>
      </c>
      <c r="V1008" s="168">
        <v>0.0413</v>
      </c>
      <c r="W1008" s="19">
        <f t="array" ref="W1008">mmult(N1008:T1008,'Parameters &amp; Main Results'!$B$6:$B$12)-'Parameters &amp; Main Results'!$B$16/12+mmult(U1008:V1008,'Parameters &amp; Main Results'!$B$14:$B$15)</f>
        <v>0.05115663823</v>
      </c>
      <c r="X1008" s="77">
        <f t="shared" si="5"/>
        <v>454.3289984</v>
      </c>
      <c r="Y1008" s="77">
        <f>X1008/offset(X1008,'Parameters &amp; Main Results'!$B$32,0)</f>
        <v>30.83841981</v>
      </c>
      <c r="Z1008" s="77">
        <f>sumproduct(X1008:offset(X1008,'Parameters &amp; Main Results'!$B$32-1,0) , 'Cash Flow Assist'!$P$11:offset('Cash Flow Assist'!$P$11,'Parameters &amp; Main Results'!$B$32-1,0)  )/offset(X1008,'Parameters &amp; Main Results'!$B$32,0)</f>
        <v>6064.812827</v>
      </c>
      <c r="AA1008" s="77">
        <f>sumproduct(X1008:offset(X1008,'Parameters &amp; Main Results'!$B$32-1,0),'Parameters &amp; Main Results'!$B$36:offset('Parameters &amp; Main Results'!$B$36,'Parameters &amp; Main Results'!$B$32-1,0)   )/offset(X1008,'Parameters &amp; Main Results'!$B$32,0)</f>
        <v>1.353991157</v>
      </c>
      <c r="AB1008" s="167">
        <f t="shared" si="6"/>
        <v>0</v>
      </c>
    </row>
    <row r="1009">
      <c r="A1009">
        <f t="shared" si="17"/>
        <v>8</v>
      </c>
      <c r="B1009">
        <f t="shared" si="18"/>
        <v>1954</v>
      </c>
      <c r="C1009" s="77">
        <f t="shared" si="3"/>
        <v>1954.583333</v>
      </c>
      <c r="D1009" s="159">
        <f t="shared" si="356"/>
        <v>19967</v>
      </c>
      <c r="E1009" s="162">
        <v>26.85</v>
      </c>
      <c r="F1009" s="163">
        <v>45697.312</v>
      </c>
      <c r="G1009" s="163">
        <v>1902.7807</v>
      </c>
      <c r="H1009" s="163">
        <v>2310.53958147</v>
      </c>
      <c r="I1009" s="163">
        <v>45697.312</v>
      </c>
      <c r="J1009" s="163">
        <v>26.85</v>
      </c>
      <c r="K1009" s="163">
        <v>26.85</v>
      </c>
      <c r="L1009" s="163">
        <v>35.25</v>
      </c>
      <c r="M1009" s="164">
        <v>13.63085621</v>
      </c>
      <c r="N1009" s="19">
        <f t="shared" ref="N1009:T1009" si="1010">F1009/F1008/$E1009*$E1008-1</f>
        <v>-0.02953596956</v>
      </c>
      <c r="O1009" s="19">
        <f t="shared" si="1010"/>
        <v>-0.002948757853</v>
      </c>
      <c r="P1009" s="19">
        <f t="shared" si="1010"/>
        <v>0.0009726629408</v>
      </c>
      <c r="Q1009" s="19">
        <f t="shared" si="1010"/>
        <v>-0.02953596956</v>
      </c>
      <c r="R1009" s="19">
        <f t="shared" si="1010"/>
        <v>0</v>
      </c>
      <c r="S1009" s="19">
        <f t="shared" si="1010"/>
        <v>0</v>
      </c>
      <c r="T1009" s="19">
        <f t="shared" si="1010"/>
        <v>0.0003724394786</v>
      </c>
      <c r="U1009" s="168">
        <v>0.0269</v>
      </c>
      <c r="V1009" s="168">
        <v>-0.0138</v>
      </c>
      <c r="W1009" s="19">
        <f t="array" ref="W1009">mmult(N1009:T1009,'Parameters &amp; Main Results'!$B$6:$B$12)-'Parameters &amp; Main Results'!$B$16/12+mmult(U1009:V1009,'Parameters &amp; Main Results'!$B$14:$B$15)</f>
        <v>-0.0229308333</v>
      </c>
      <c r="X1009" s="77">
        <f t="shared" si="5"/>
        <v>432.2181698</v>
      </c>
      <c r="Y1009" s="77">
        <f>X1009/offset(X1009,'Parameters &amp; Main Results'!$B$32,0)</f>
        <v>28.98490051</v>
      </c>
      <c r="Z1009" s="77">
        <f>sumproduct(X1009:offset(X1009,'Parameters &amp; Main Results'!$B$32-1,0) , 'Cash Flow Assist'!$P$11:offset('Cash Flow Assist'!$P$11,'Parameters &amp; Main Results'!$B$32-1,0)  )/offset(X1009,'Parameters &amp; Main Results'!$B$32,0)</f>
        <v>5962.420038</v>
      </c>
      <c r="AA1009" s="77">
        <f>sumproduct(X1009:offset(X1009,'Parameters &amp; Main Results'!$B$32-1,0),'Parameters &amp; Main Results'!$B$36:offset('Parameters &amp; Main Results'!$B$36,'Parameters &amp; Main Results'!$B$32-1,0)   )/offset(X1009,'Parameters &amp; Main Results'!$B$32,0)</f>
        <v>1.330392861</v>
      </c>
      <c r="AB1009" s="167">
        <f t="shared" si="6"/>
        <v>-0.02953596956</v>
      </c>
    </row>
    <row r="1010">
      <c r="A1010">
        <f t="shared" si="17"/>
        <v>9</v>
      </c>
      <c r="B1010">
        <f t="shared" si="18"/>
        <v>1954</v>
      </c>
      <c r="C1010" s="77">
        <f t="shared" si="3"/>
        <v>1954.666667</v>
      </c>
      <c r="D1010" s="159">
        <f t="shared" si="356"/>
        <v>19997</v>
      </c>
      <c r="E1010" s="162">
        <v>26.81</v>
      </c>
      <c r="F1010" s="163">
        <v>49684.4184</v>
      </c>
      <c r="G1010" s="163">
        <v>1903.1971</v>
      </c>
      <c r="H1010" s="163">
        <v>2312.31099515</v>
      </c>
      <c r="I1010" s="163">
        <v>49684.4184</v>
      </c>
      <c r="J1010" s="163">
        <v>26.81</v>
      </c>
      <c r="K1010" s="163">
        <v>26.81</v>
      </c>
      <c r="L1010" s="163">
        <v>35.25</v>
      </c>
      <c r="M1010" s="164">
        <v>14.74905181</v>
      </c>
      <c r="N1010" s="19">
        <f t="shared" ref="N1010:T1010" si="1011">F1010/F1009/$E1010*$E1009-1</f>
        <v>0.08887250499</v>
      </c>
      <c r="O1010" s="19">
        <f t="shared" si="1011"/>
        <v>0.001711144726</v>
      </c>
      <c r="P1010" s="19">
        <f t="shared" si="1011"/>
        <v>0.002259791123</v>
      </c>
      <c r="Q1010" s="19">
        <f t="shared" si="1011"/>
        <v>0.08887250499</v>
      </c>
      <c r="R1010" s="19">
        <f t="shared" si="1011"/>
        <v>0</v>
      </c>
      <c r="S1010" s="19">
        <f t="shared" si="1011"/>
        <v>0</v>
      </c>
      <c r="T1010" s="19">
        <f t="shared" si="1011"/>
        <v>0.001491980604</v>
      </c>
      <c r="U1010" s="168">
        <v>-0.0253</v>
      </c>
      <c r="V1010" s="168">
        <v>0.0068</v>
      </c>
      <c r="W1010" s="19">
        <f t="array" ref="W1010">mmult(N1010:T1010,'Parameters &amp; Main Results'!$B$6:$B$12)-'Parameters &amp; Main Results'!$B$16/12+mmult(U1010:V1010,'Parameters &amp; Main Results'!$B$14:$B$15)</f>
        <v>0.06704049825</v>
      </c>
      <c r="X1010" s="77">
        <f t="shared" si="5"/>
        <v>442.3618967</v>
      </c>
      <c r="Y1010" s="77">
        <f>X1010/offset(X1010,'Parameters &amp; Main Results'!$B$32,0)</f>
        <v>30.69908759</v>
      </c>
      <c r="Z1010" s="77">
        <f>sumproduct(X1010:offset(X1010,'Parameters &amp; Main Results'!$B$32-1,0) , 'Cash Flow Assist'!$P$11:offset('Cash Flow Assist'!$P$11,'Parameters &amp; Main Results'!$B$32-1,0)  )/offset(X1010,'Parameters &amp; Main Results'!$B$32,0)</f>
        <v>6141.27224</v>
      </c>
      <c r="AA1010" s="77">
        <f>sumproduct(X1010:offset(X1010,'Parameters &amp; Main Results'!$B$32-1,0),'Parameters &amp; Main Results'!$B$36:offset('Parameters &amp; Main Results'!$B$36,'Parameters &amp; Main Results'!$B$32-1,0)   )/offset(X1010,'Parameters &amp; Main Results'!$B$32,0)</f>
        <v>1.369274393</v>
      </c>
      <c r="AB1010" s="167">
        <f t="shared" si="6"/>
        <v>0</v>
      </c>
    </row>
    <row r="1011">
      <c r="A1011">
        <f t="shared" si="17"/>
        <v>10</v>
      </c>
      <c r="B1011">
        <f t="shared" si="18"/>
        <v>1954</v>
      </c>
      <c r="C1011" s="77">
        <f t="shared" si="3"/>
        <v>1954.75</v>
      </c>
      <c r="D1011" s="159">
        <f t="shared" si="356"/>
        <v>20028</v>
      </c>
      <c r="E1011" s="162">
        <v>26.72</v>
      </c>
      <c r="F1011" s="163">
        <v>48914.8141</v>
      </c>
      <c r="G1011" s="163">
        <v>1898.6695</v>
      </c>
      <c r="H1011" s="163">
        <v>2314.25719024</v>
      </c>
      <c r="I1011" s="163">
        <v>48914.8141</v>
      </c>
      <c r="J1011" s="163">
        <v>26.72</v>
      </c>
      <c r="K1011" s="163">
        <v>26.72</v>
      </c>
      <c r="L1011" s="163">
        <v>35.25</v>
      </c>
      <c r="M1011" s="164">
        <v>14.44205666</v>
      </c>
      <c r="N1011" s="19">
        <f t="shared" ref="N1011:T1011" si="1012">F1011/F1010/$E1011*$E1010-1</f>
        <v>-0.01217376268</v>
      </c>
      <c r="O1011" s="19">
        <f t="shared" si="1012"/>
        <v>0.0009813062054</v>
      </c>
      <c r="P1011" s="19">
        <f t="shared" si="1012"/>
        <v>0.004212765096</v>
      </c>
      <c r="Q1011" s="19">
        <f t="shared" si="1012"/>
        <v>-0.01217376268</v>
      </c>
      <c r="R1011" s="19">
        <f t="shared" si="1012"/>
        <v>0</v>
      </c>
      <c r="S1011" s="19">
        <f t="shared" si="1012"/>
        <v>0</v>
      </c>
      <c r="T1011" s="19">
        <f t="shared" si="1012"/>
        <v>0.003368263473</v>
      </c>
      <c r="U1011" s="168">
        <v>0.0062</v>
      </c>
      <c r="V1011" s="168">
        <v>0.0067</v>
      </c>
      <c r="W1011" s="19">
        <f t="array" ref="W1011">mmult(N1011:T1011,'Parameters &amp; Main Results'!$B$6:$B$12)-'Parameters &amp; Main Results'!$B$16/12+mmult(U1011:V1011,'Parameters &amp; Main Results'!$B$14:$B$15)</f>
        <v>-0.008926662124</v>
      </c>
      <c r="X1011" s="77">
        <f t="shared" si="5"/>
        <v>414.5689854</v>
      </c>
      <c r="Y1011" s="77">
        <f>X1011/offset(X1011,'Parameters &amp; Main Results'!$B$32,0)</f>
        <v>28.3896962</v>
      </c>
      <c r="Z1011" s="77">
        <f>sumproduct(X1011:offset(X1011,'Parameters &amp; Main Results'!$B$32-1,0) , 'Cash Flow Assist'!$P$11:offset('Cash Flow Assist'!$P$11,'Parameters &amp; Main Results'!$B$32-1,0)  )/offset(X1011,'Parameters &amp; Main Results'!$B$32,0)</f>
        <v>6030.720408</v>
      </c>
      <c r="AA1011" s="77">
        <f>sumproduct(X1011:offset(X1011,'Parameters &amp; Main Results'!$B$32-1,0),'Parameters &amp; Main Results'!$B$36:offset('Parameters &amp; Main Results'!$B$36,'Parameters &amp; Main Results'!$B$32-1,0)   )/offset(X1011,'Parameters &amp; Main Results'!$B$32,0)</f>
        <v>1.343714973</v>
      </c>
      <c r="AB1011" s="167">
        <f t="shared" si="6"/>
        <v>-0.01217376268</v>
      </c>
    </row>
    <row r="1012">
      <c r="A1012">
        <f t="shared" si="17"/>
        <v>11</v>
      </c>
      <c r="B1012">
        <f t="shared" si="18"/>
        <v>1954</v>
      </c>
      <c r="C1012" s="77">
        <f t="shared" si="3"/>
        <v>1954.833333</v>
      </c>
      <c r="D1012" s="159">
        <f t="shared" si="356"/>
        <v>20058</v>
      </c>
      <c r="E1012" s="162">
        <v>26.78</v>
      </c>
      <c r="F1012" s="163">
        <v>53059.6298</v>
      </c>
      <c r="G1012" s="163">
        <v>1894.2364</v>
      </c>
      <c r="H1012" s="163">
        <v>2316.14716694</v>
      </c>
      <c r="I1012" s="163">
        <v>53059.6298</v>
      </c>
      <c r="J1012" s="163">
        <v>26.78</v>
      </c>
      <c r="K1012" s="163">
        <v>26.78</v>
      </c>
      <c r="L1012" s="163">
        <v>35.25</v>
      </c>
      <c r="M1012" s="164">
        <v>15.47896987</v>
      </c>
      <c r="N1012" s="19">
        <f t="shared" ref="N1012:T1012" si="1013">F1012/F1011/$E1012*$E1011-1</f>
        <v>0.08230506121</v>
      </c>
      <c r="O1012" s="19">
        <f t="shared" si="1013"/>
        <v>-0.004570092331</v>
      </c>
      <c r="P1012" s="19">
        <f t="shared" si="1013"/>
        <v>-0.001425641028</v>
      </c>
      <c r="Q1012" s="19">
        <f t="shared" si="1013"/>
        <v>0.08230506121</v>
      </c>
      <c r="R1012" s="19">
        <f t="shared" si="1013"/>
        <v>0</v>
      </c>
      <c r="S1012" s="19">
        <f t="shared" si="1013"/>
        <v>0</v>
      </c>
      <c r="T1012" s="19">
        <f t="shared" si="1013"/>
        <v>-0.002240477969</v>
      </c>
      <c r="U1012" s="168">
        <v>-0.0262</v>
      </c>
      <c r="V1012" s="168">
        <v>0.044</v>
      </c>
      <c r="W1012" s="19">
        <f t="array" ref="W1012">mmult(N1012:T1012,'Parameters &amp; Main Results'!$B$6:$B$12)-'Parameters &amp; Main Results'!$B$16/12+mmult(U1012:V1012,'Parameters &amp; Main Results'!$B$14:$B$15)</f>
        <v>0.06054460616</v>
      </c>
      <c r="X1012" s="77">
        <f t="shared" si="5"/>
        <v>418.3030352</v>
      </c>
      <c r="Y1012" s="77">
        <f>X1012/offset(X1012,'Parameters &amp; Main Results'!$B$32,0)</f>
        <v>29.28503522</v>
      </c>
      <c r="Z1012" s="77">
        <f>sumproduct(X1012:offset(X1012,'Parameters &amp; Main Results'!$B$32-1,0) , 'Cash Flow Assist'!$P$11:offset('Cash Flow Assist'!$P$11,'Parameters &amp; Main Results'!$B$32-1,0)  )/offset(X1012,'Parameters &amp; Main Results'!$B$32,0)</f>
        <v>6137.380748</v>
      </c>
      <c r="AA1012" s="77">
        <f>sumproduct(X1012:offset(X1012,'Parameters &amp; Main Results'!$B$32-1,0),'Parameters &amp; Main Results'!$B$36:offset('Parameters &amp; Main Results'!$B$36,'Parameters &amp; Main Results'!$B$32-1,0)   )/offset(X1012,'Parameters &amp; Main Results'!$B$32,0)</f>
        <v>1.366123829</v>
      </c>
      <c r="AB1012" s="167">
        <f t="shared" si="6"/>
        <v>0</v>
      </c>
    </row>
    <row r="1013">
      <c r="A1013">
        <f t="shared" si="17"/>
        <v>12</v>
      </c>
      <c r="B1013">
        <f t="shared" si="18"/>
        <v>1954</v>
      </c>
      <c r="C1013" s="77">
        <f t="shared" si="3"/>
        <v>1954.916667</v>
      </c>
      <c r="D1013" s="159">
        <f t="shared" si="356"/>
        <v>20089</v>
      </c>
      <c r="E1013" s="162">
        <v>26.77</v>
      </c>
      <c r="F1013" s="163">
        <v>55951.0436</v>
      </c>
      <c r="G1013" s="163">
        <v>1893.1938</v>
      </c>
      <c r="H1013" s="163">
        <v>2317.942181</v>
      </c>
      <c r="I1013" s="163">
        <v>55951.0436</v>
      </c>
      <c r="J1013" s="163">
        <v>26.77</v>
      </c>
      <c r="K1013" s="163">
        <v>26.77</v>
      </c>
      <c r="L1013" s="163">
        <v>35.25</v>
      </c>
      <c r="M1013" s="164">
        <v>16.24508009</v>
      </c>
      <c r="N1013" s="19">
        <f t="shared" ref="N1013:T1013" si="1014">F1013/F1012/$E1013*$E1012-1</f>
        <v>0.05488757578</v>
      </c>
      <c r="O1013" s="19">
        <f t="shared" si="1014"/>
        <v>-0.0001770596073</v>
      </c>
      <c r="P1013" s="19">
        <f t="shared" si="1014"/>
        <v>0.00114884199</v>
      </c>
      <c r="Q1013" s="19">
        <f t="shared" si="1014"/>
        <v>0.05488757578</v>
      </c>
      <c r="R1013" s="19">
        <f t="shared" si="1014"/>
        <v>0</v>
      </c>
      <c r="S1013" s="19">
        <f t="shared" si="1014"/>
        <v>0</v>
      </c>
      <c r="T1013" s="19">
        <f t="shared" si="1014"/>
        <v>0.0003735524841</v>
      </c>
      <c r="U1013" s="168">
        <v>0.0212</v>
      </c>
      <c r="V1013" s="168">
        <v>0.0566</v>
      </c>
      <c r="W1013" s="19">
        <f t="array" ref="W1013">mmult(N1013:T1013,'Parameters &amp; Main Results'!$B$6:$B$12)-'Parameters &amp; Main Results'!$B$16/12+mmult(U1013:V1013,'Parameters &amp; Main Results'!$B$14:$B$15)</f>
        <v>0.04107975026</v>
      </c>
      <c r="X1013" s="77">
        <f t="shared" si="5"/>
        <v>394.4228586</v>
      </c>
      <c r="Y1013" s="77">
        <f>X1013/offset(X1013,'Parameters &amp; Main Results'!$B$32,0)</f>
        <v>28.31207527</v>
      </c>
      <c r="Z1013" s="77">
        <f>sumproduct(X1013:offset(X1013,'Parameters &amp; Main Results'!$B$32-1,0) , 'Cash Flow Assist'!$P$11:offset('Cash Flow Assist'!$P$11,'Parameters &amp; Main Results'!$B$32-1,0)  )/offset(X1013,'Parameters &amp; Main Results'!$B$32,0)</f>
        <v>6263.712599</v>
      </c>
      <c r="AA1013" s="77">
        <f>sumproduct(X1013:offset(X1013,'Parameters &amp; Main Results'!$B$32-1,0),'Parameters &amp; Main Results'!$B$36:offset('Parameters &amp; Main Results'!$B$36,'Parameters &amp; Main Results'!$B$32-1,0)   )/offset(X1013,'Parameters &amp; Main Results'!$B$32,0)</f>
        <v>1.392152582</v>
      </c>
      <c r="AB1013" s="167">
        <f t="shared" si="6"/>
        <v>0</v>
      </c>
    </row>
    <row r="1014">
      <c r="A1014">
        <f t="shared" si="17"/>
        <v>1</v>
      </c>
      <c r="B1014">
        <f t="shared" si="18"/>
        <v>1955</v>
      </c>
      <c r="C1014" s="77">
        <f t="shared" si="3"/>
        <v>1955</v>
      </c>
      <c r="D1014" s="159">
        <f t="shared" si="356"/>
        <v>20120</v>
      </c>
      <c r="E1014" s="162">
        <v>26.77</v>
      </c>
      <c r="F1014" s="163">
        <v>57151.3675</v>
      </c>
      <c r="G1014" s="163">
        <v>1880.7006</v>
      </c>
      <c r="H1014" s="163">
        <v>2320.16354225</v>
      </c>
      <c r="I1014" s="163">
        <v>57151.3675</v>
      </c>
      <c r="J1014" s="163">
        <v>26.77</v>
      </c>
      <c r="K1014" s="163">
        <v>26.77</v>
      </c>
      <c r="L1014" s="163">
        <v>35.15</v>
      </c>
      <c r="M1014" s="164">
        <v>16.45343568</v>
      </c>
      <c r="N1014" s="19">
        <f t="shared" ref="N1014:T1014" si="1015">F1014/F1013/$E1014*$E1013-1</f>
        <v>0.02145311013</v>
      </c>
      <c r="O1014" s="19">
        <f t="shared" si="1015"/>
        <v>-0.006599007455</v>
      </c>
      <c r="P1014" s="19">
        <f t="shared" si="1015"/>
        <v>0.0009583333304</v>
      </c>
      <c r="Q1014" s="19">
        <f t="shared" si="1015"/>
        <v>0.02145311013</v>
      </c>
      <c r="R1014" s="19">
        <f t="shared" si="1015"/>
        <v>0</v>
      </c>
      <c r="S1014" s="19">
        <f t="shared" si="1015"/>
        <v>0</v>
      </c>
      <c r="T1014" s="19">
        <f t="shared" si="1015"/>
        <v>-0.002836879433</v>
      </c>
      <c r="U1014" s="168">
        <v>0.0036</v>
      </c>
      <c r="V1014" s="168">
        <v>0.0214</v>
      </c>
      <c r="W1014" s="19">
        <f t="array" ref="W1014">mmult(N1014:T1014,'Parameters &amp; Main Results'!$B$6:$B$12)-'Parameters &amp; Main Results'!$B$16/12+mmult(U1014:V1014,'Parameters &amp; Main Results'!$B$14:$B$15)</f>
        <v>0.01439841406</v>
      </c>
      <c r="X1014" s="77">
        <f t="shared" si="5"/>
        <v>378.8594087</v>
      </c>
      <c r="Y1014" s="77">
        <f>X1014/offset(X1014,'Parameters &amp; Main Results'!$B$32,0)</f>
        <v>27.23593346</v>
      </c>
      <c r="Z1014" s="77">
        <f>sumproduct(X1014:offset(X1014,'Parameters &amp; Main Results'!$B$32-1,0) , 'Cash Flow Assist'!$P$11:offset('Cash Flow Assist'!$P$11,'Parameters &amp; Main Results'!$B$32-1,0)  )/offset(X1014,'Parameters &amp; Main Results'!$B$32,0)</f>
        <v>6245.806981</v>
      </c>
      <c r="AA1014" s="77">
        <f>sumproduct(X1014:offset(X1014,'Parameters &amp; Main Results'!$B$32-1,0),'Parameters &amp; Main Results'!$B$36:offset('Parameters &amp; Main Results'!$B$36,'Parameters &amp; Main Results'!$B$32-1,0)   )/offset(X1014,'Parameters &amp; Main Results'!$B$32,0)</f>
        <v>1.386241715</v>
      </c>
      <c r="AB1014" s="167">
        <f t="shared" si="6"/>
        <v>0</v>
      </c>
    </row>
    <row r="1015">
      <c r="A1015">
        <f t="shared" si="17"/>
        <v>2</v>
      </c>
      <c r="B1015">
        <f t="shared" si="18"/>
        <v>1955</v>
      </c>
      <c r="C1015" s="77">
        <f t="shared" si="3"/>
        <v>1955.083333</v>
      </c>
      <c r="D1015" s="159">
        <f t="shared" si="356"/>
        <v>20148</v>
      </c>
      <c r="E1015" s="162">
        <v>26.82</v>
      </c>
      <c r="F1015" s="163">
        <v>57570.9472</v>
      </c>
      <c r="G1015" s="163">
        <v>1878.241</v>
      </c>
      <c r="H1015" s="163">
        <v>2322.52237519</v>
      </c>
      <c r="I1015" s="163">
        <v>57570.9472</v>
      </c>
      <c r="J1015" s="163">
        <v>26.82</v>
      </c>
      <c r="K1015" s="163">
        <v>26.82</v>
      </c>
      <c r="L1015" s="163">
        <v>35.15</v>
      </c>
      <c r="M1015" s="164">
        <v>16.42432425</v>
      </c>
      <c r="N1015" s="19">
        <f t="shared" ref="N1015:T1015" si="1016">F1015/F1014/$E1015*$E1014-1</f>
        <v>0.005463584266</v>
      </c>
      <c r="O1015" s="19">
        <f t="shared" si="1016"/>
        <v>-0.003169652767</v>
      </c>
      <c r="P1015" s="19">
        <f t="shared" si="1016"/>
        <v>-0.0008495090705</v>
      </c>
      <c r="Q1015" s="19">
        <f t="shared" si="1016"/>
        <v>0.005463584266</v>
      </c>
      <c r="R1015" s="19">
        <f t="shared" si="1016"/>
        <v>0</v>
      </c>
      <c r="S1015" s="19">
        <f t="shared" si="1016"/>
        <v>0</v>
      </c>
      <c r="T1015" s="19">
        <f t="shared" si="1016"/>
        <v>-0.001864280388</v>
      </c>
      <c r="U1015" s="168">
        <v>0.0159</v>
      </c>
      <c r="V1015" s="168">
        <v>0.0058</v>
      </c>
      <c r="W1015" s="19">
        <f t="array" ref="W1015">mmult(N1015:T1015,'Parameters &amp; Main Results'!$B$6:$B$12)-'Parameters &amp; Main Results'!$B$16/12+mmult(U1015:V1015,'Parameters &amp; Main Results'!$B$14:$B$15)</f>
        <v>0.003263608341</v>
      </c>
      <c r="X1015" s="77">
        <f t="shared" si="5"/>
        <v>373.4818622</v>
      </c>
      <c r="Y1015" s="77">
        <f>X1015/offset(X1015,'Parameters &amp; Main Results'!$B$32,0)</f>
        <v>26.70642173</v>
      </c>
      <c r="Z1015" s="77">
        <f>sumproduct(X1015:offset(X1015,'Parameters &amp; Main Results'!$B$32-1,0) , 'Cash Flow Assist'!$P$11:offset('Cash Flow Assist'!$P$11,'Parameters &amp; Main Results'!$B$32-1,0)  )/offset(X1015,'Parameters &amp; Main Results'!$B$32,0)</f>
        <v>6186.463188</v>
      </c>
      <c r="AA1015" s="77">
        <f>sumproduct(X1015:offset(X1015,'Parameters &amp; Main Results'!$B$32-1,0),'Parameters &amp; Main Results'!$B$36:offset('Parameters &amp; Main Results'!$B$36,'Parameters &amp; Main Results'!$B$32-1,0)   )/offset(X1015,'Parameters &amp; Main Results'!$B$32,0)</f>
        <v>1.370795298</v>
      </c>
      <c r="AB1015" s="167">
        <f t="shared" si="6"/>
        <v>0</v>
      </c>
    </row>
    <row r="1016">
      <c r="A1016">
        <f t="shared" si="17"/>
        <v>3</v>
      </c>
      <c r="B1016">
        <f t="shared" si="18"/>
        <v>1955</v>
      </c>
      <c r="C1016" s="77">
        <f t="shared" si="3"/>
        <v>1955.166667</v>
      </c>
      <c r="D1016" s="159">
        <f t="shared" si="356"/>
        <v>20179</v>
      </c>
      <c r="E1016" s="162">
        <v>26.79</v>
      </c>
      <c r="F1016" s="163">
        <v>57498.7666</v>
      </c>
      <c r="G1016" s="163">
        <v>1879.1163</v>
      </c>
      <c r="H1016" s="163">
        <v>2324.7868345</v>
      </c>
      <c r="I1016" s="163">
        <v>57498.7666</v>
      </c>
      <c r="J1016" s="163">
        <v>26.79</v>
      </c>
      <c r="K1016" s="163">
        <v>26.79</v>
      </c>
      <c r="L1016" s="163">
        <v>35.15</v>
      </c>
      <c r="M1016" s="164">
        <v>16.25483206</v>
      </c>
      <c r="N1016" s="19">
        <f t="shared" ref="N1016:T1016" si="1017">F1016/F1015/$E1016*$E1015-1</f>
        <v>-0.0001353509698</v>
      </c>
      <c r="O1016" s="19">
        <f t="shared" si="1017"/>
        <v>0.001586363822</v>
      </c>
      <c r="P1016" s="19">
        <f t="shared" si="1017"/>
        <v>0.002095912651</v>
      </c>
      <c r="Q1016" s="19">
        <f t="shared" si="1017"/>
        <v>-0.0001353509698</v>
      </c>
      <c r="R1016" s="19">
        <f t="shared" si="1017"/>
        <v>0</v>
      </c>
      <c r="S1016" s="19">
        <f t="shared" si="1017"/>
        <v>0</v>
      </c>
      <c r="T1016" s="19">
        <f t="shared" si="1017"/>
        <v>0.001119820829</v>
      </c>
      <c r="U1016" s="168">
        <v>-0.0074</v>
      </c>
      <c r="V1016" s="168">
        <v>0.0197</v>
      </c>
      <c r="W1016" s="19">
        <f t="array" ref="W1016">mmult(N1016:T1016,'Parameters &amp; Main Results'!$B$6:$B$12)-'Parameters &amp; Main Results'!$B$16/12+mmult(U1016:V1016,'Parameters &amp; Main Results'!$B$14:$B$15)</f>
        <v>0.0002534110616</v>
      </c>
      <c r="X1016" s="77">
        <f t="shared" si="5"/>
        <v>372.2669288</v>
      </c>
      <c r="Y1016" s="77">
        <f>X1016/offset(X1016,'Parameters &amp; Main Results'!$B$32,0)</f>
        <v>27.54138614</v>
      </c>
      <c r="Z1016" s="77">
        <f>sumproduct(X1016:offset(X1016,'Parameters &amp; Main Results'!$B$32-1,0) , 'Cash Flow Assist'!$P$11:offset('Cash Flow Assist'!$P$11,'Parameters &amp; Main Results'!$B$32-1,0)  )/offset(X1016,'Parameters &amp; Main Results'!$B$32,0)</f>
        <v>6374.105003</v>
      </c>
      <c r="AA1016" s="77">
        <f>sumproduct(X1016:offset(X1016,'Parameters &amp; Main Results'!$B$32-1,0),'Parameters &amp; Main Results'!$B$36:offset('Parameters &amp; Main Results'!$B$36,'Parameters &amp; Main Results'!$B$32-1,0)   )/offset(X1016,'Parameters &amp; Main Results'!$B$32,0)</f>
        <v>1.409749591</v>
      </c>
      <c r="AB1016" s="167">
        <f t="shared" si="6"/>
        <v>-0.0001353509698</v>
      </c>
    </row>
    <row r="1017">
      <c r="A1017">
        <f t="shared" si="17"/>
        <v>4</v>
      </c>
      <c r="B1017">
        <f t="shared" si="18"/>
        <v>1955</v>
      </c>
      <c r="C1017" s="77">
        <f t="shared" si="3"/>
        <v>1955.25</v>
      </c>
      <c r="D1017" s="159">
        <f t="shared" si="356"/>
        <v>20209</v>
      </c>
      <c r="E1017" s="162">
        <v>26.79</v>
      </c>
      <c r="F1017" s="163">
        <v>59854.1574</v>
      </c>
      <c r="G1017" s="163">
        <v>1870.2426</v>
      </c>
      <c r="H1017" s="163">
        <v>2327.26660713</v>
      </c>
      <c r="I1017" s="163">
        <v>59854.1574</v>
      </c>
      <c r="J1017" s="163">
        <v>26.79</v>
      </c>
      <c r="K1017" s="163">
        <v>26.79</v>
      </c>
      <c r="L1017" s="163">
        <v>35.15</v>
      </c>
      <c r="M1017" s="164">
        <v>16.80899212</v>
      </c>
      <c r="N1017" s="19">
        <f t="shared" ref="N1017:T1017" si="1018">F1017/F1016/$E1017*$E1016-1</f>
        <v>0.04096419696</v>
      </c>
      <c r="O1017" s="19">
        <f t="shared" si="1018"/>
        <v>-0.004722272911</v>
      </c>
      <c r="P1017" s="19">
        <f t="shared" si="1018"/>
        <v>0.001066666669</v>
      </c>
      <c r="Q1017" s="19">
        <f t="shared" si="1018"/>
        <v>0.04096419696</v>
      </c>
      <c r="R1017" s="19">
        <f t="shared" si="1018"/>
        <v>0</v>
      </c>
      <c r="S1017" s="19">
        <f t="shared" si="1018"/>
        <v>0</v>
      </c>
      <c r="T1017" s="19">
        <f t="shared" si="1018"/>
        <v>0</v>
      </c>
      <c r="U1017" s="168">
        <v>-0.0162</v>
      </c>
      <c r="V1017" s="168">
        <v>0.0068</v>
      </c>
      <c r="W1017" s="19">
        <f t="array" ref="W1017">mmult(N1017:T1017,'Parameters &amp; Main Results'!$B$6:$B$12)-'Parameters &amp; Main Results'!$B$16/12+mmult(U1017:V1017,'Parameters &amp; Main Results'!$B$14:$B$15)</f>
        <v>0.02950091283</v>
      </c>
      <c r="X1017" s="77">
        <f t="shared" si="5"/>
        <v>372.1726161</v>
      </c>
      <c r="Y1017" s="77">
        <f>X1017/offset(X1017,'Parameters &amp; Main Results'!$B$32,0)</f>
        <v>27.17769328</v>
      </c>
      <c r="Z1017" s="77">
        <f>sumproduct(X1017:offset(X1017,'Parameters &amp; Main Results'!$B$32-1,0) , 'Cash Flow Assist'!$P$11:offset('Cash Flow Assist'!$P$11,'Parameters &amp; Main Results'!$B$32-1,0)  )/offset(X1017,'Parameters &amp; Main Results'!$B$32,0)</f>
        <v>6265.329299</v>
      </c>
      <c r="AA1017" s="77">
        <f>sumproduct(X1017:offset(X1017,'Parameters &amp; Main Results'!$B$32-1,0),'Parameters &amp; Main Results'!$B$36:offset('Parameters &amp; Main Results'!$B$36,'Parameters &amp; Main Results'!$B$32-1,0)   )/offset(X1017,'Parameters &amp; Main Results'!$B$32,0)</f>
        <v>1.382704572</v>
      </c>
      <c r="AB1017" s="167">
        <f t="shared" si="6"/>
        <v>0</v>
      </c>
    </row>
    <row r="1018">
      <c r="A1018">
        <f t="shared" si="17"/>
        <v>5</v>
      </c>
      <c r="B1018">
        <f t="shared" si="18"/>
        <v>1955</v>
      </c>
      <c r="C1018" s="77">
        <f t="shared" si="3"/>
        <v>1955.333333</v>
      </c>
      <c r="D1018" s="159">
        <f t="shared" si="356"/>
        <v>20240</v>
      </c>
      <c r="E1018" s="162">
        <v>26.77</v>
      </c>
      <c r="F1018" s="163">
        <v>59981.5439</v>
      </c>
      <c r="G1018" s="163">
        <v>1872.9002</v>
      </c>
      <c r="H1018" s="163">
        <v>2330.35023538</v>
      </c>
      <c r="I1018" s="163">
        <v>59981.5439</v>
      </c>
      <c r="J1018" s="163">
        <v>26.77</v>
      </c>
      <c r="K1018" s="163">
        <v>26.77</v>
      </c>
      <c r="L1018" s="163">
        <v>35.15</v>
      </c>
      <c r="M1018" s="164">
        <v>16.65424394</v>
      </c>
      <c r="N1018" s="19">
        <f t="shared" ref="N1018:T1018" si="1019">F1018/F1017/$E1018*$E1017-1</f>
        <v>0.002876976587</v>
      </c>
      <c r="O1018" s="19">
        <f t="shared" si="1019"/>
        <v>0.00216915872</v>
      </c>
      <c r="P1018" s="19">
        <f t="shared" si="1019"/>
        <v>0.00207309488</v>
      </c>
      <c r="Q1018" s="19">
        <f t="shared" si="1019"/>
        <v>0.002876976587</v>
      </c>
      <c r="R1018" s="19">
        <f t="shared" si="1019"/>
        <v>0</v>
      </c>
      <c r="S1018" s="19">
        <f t="shared" si="1019"/>
        <v>0</v>
      </c>
      <c r="T1018" s="19">
        <f t="shared" si="1019"/>
        <v>0.0007471049682</v>
      </c>
      <c r="U1018" s="168">
        <v>-0.0028</v>
      </c>
      <c r="V1018" s="168">
        <v>-0.0096</v>
      </c>
      <c r="W1018" s="19">
        <f t="array" ref="W1018">mmult(N1018:T1018,'Parameters &amp; Main Results'!$B$6:$B$12)-'Parameters &amp; Main Results'!$B$16/12+mmult(U1018:V1018,'Parameters &amp; Main Results'!$B$14:$B$15)</f>
        <v>0.002658355453</v>
      </c>
      <c r="X1018" s="77">
        <f t="shared" si="5"/>
        <v>361.5078058</v>
      </c>
      <c r="Y1018" s="77">
        <f>X1018/offset(X1018,'Parameters &amp; Main Results'!$B$32,0)</f>
        <v>26.52987332</v>
      </c>
      <c r="Z1018" s="77">
        <f>sumproduct(X1018:offset(X1018,'Parameters &amp; Main Results'!$B$32-1,0) , 'Cash Flow Assist'!$P$11:offset('Cash Flow Assist'!$P$11,'Parameters &amp; Main Results'!$B$32-1,0)  )/offset(X1018,'Parameters &amp; Main Results'!$B$32,0)</f>
        <v>6270.105641</v>
      </c>
      <c r="AA1018" s="77">
        <f>sumproduct(X1018:offset(X1018,'Parameters &amp; Main Results'!$B$32-1,0),'Parameters &amp; Main Results'!$B$36:offset('Parameters &amp; Main Results'!$B$36,'Parameters &amp; Main Results'!$B$32-1,0)   )/offset(X1018,'Parameters &amp; Main Results'!$B$32,0)</f>
        <v>1.379962002</v>
      </c>
      <c r="AB1018" s="167">
        <f t="shared" si="6"/>
        <v>0</v>
      </c>
    </row>
    <row r="1019">
      <c r="A1019">
        <f t="shared" si="17"/>
        <v>6</v>
      </c>
      <c r="B1019">
        <f t="shared" si="18"/>
        <v>1955</v>
      </c>
      <c r="C1019" s="77">
        <f t="shared" si="3"/>
        <v>1955.416667</v>
      </c>
      <c r="D1019" s="159">
        <f t="shared" si="356"/>
        <v>20270</v>
      </c>
      <c r="E1019" s="162">
        <v>26.71</v>
      </c>
      <c r="F1019" s="163">
        <v>65125.2326</v>
      </c>
      <c r="G1019" s="163">
        <v>1873.9486</v>
      </c>
      <c r="H1019" s="163">
        <v>2333.16607525</v>
      </c>
      <c r="I1019" s="163">
        <v>65125.2326</v>
      </c>
      <c r="J1019" s="163">
        <v>26.71</v>
      </c>
      <c r="K1019" s="163">
        <v>26.71</v>
      </c>
      <c r="L1019" s="163">
        <v>35.15</v>
      </c>
      <c r="M1019" s="164">
        <v>17.91590933</v>
      </c>
      <c r="N1019" s="19">
        <f t="shared" ref="N1019:T1019" si="1020">F1019/F1018/$E1019*$E1018-1</f>
        <v>0.08819350756</v>
      </c>
      <c r="O1019" s="19">
        <f t="shared" si="1020"/>
        <v>0.002807380682</v>
      </c>
      <c r="P1019" s="19">
        <f t="shared" si="1020"/>
        <v>0.003457397355</v>
      </c>
      <c r="Q1019" s="19">
        <f t="shared" si="1020"/>
        <v>0.08819350756</v>
      </c>
      <c r="R1019" s="19">
        <f t="shared" si="1020"/>
        <v>0</v>
      </c>
      <c r="S1019" s="19">
        <f t="shared" si="1020"/>
        <v>0</v>
      </c>
      <c r="T1019" s="19">
        <f t="shared" si="1020"/>
        <v>0.002246349682</v>
      </c>
      <c r="U1019" s="168">
        <v>-0.0465</v>
      </c>
      <c r="V1019" s="168">
        <v>0.0184</v>
      </c>
      <c r="W1019" s="19">
        <f t="array" ref="W1019">mmult(N1019:T1019,'Parameters &amp; Main Results'!$B$6:$B$12)-'Parameters &amp; Main Results'!$B$16/12+mmult(U1019:V1019,'Parameters &amp; Main Results'!$B$14:$B$15)</f>
        <v>0.06680530918</v>
      </c>
      <c r="X1019" s="77">
        <f t="shared" si="5"/>
        <v>360.5493375</v>
      </c>
      <c r="Y1019" s="77">
        <f>X1019/offset(X1019,'Parameters &amp; Main Results'!$B$32,0)</f>
        <v>26.59436415</v>
      </c>
      <c r="Z1019" s="77">
        <f>sumproduct(X1019:offset(X1019,'Parameters &amp; Main Results'!$B$32-1,0) , 'Cash Flow Assist'!$P$11:offset('Cash Flow Assist'!$P$11,'Parameters &amp; Main Results'!$B$32-1,0)  )/offset(X1019,'Parameters &amp; Main Results'!$B$32,0)</f>
        <v>6276.396211</v>
      </c>
      <c r="AA1019" s="77">
        <f>sumproduct(X1019:offset(X1019,'Parameters &amp; Main Results'!$B$32-1,0),'Parameters &amp; Main Results'!$B$36:offset('Parameters &amp; Main Results'!$B$36,'Parameters &amp; Main Results'!$B$32-1,0)   )/offset(X1019,'Parameters &amp; Main Results'!$B$32,0)</f>
        <v>1.377751132</v>
      </c>
      <c r="AB1019" s="167">
        <f t="shared" si="6"/>
        <v>0</v>
      </c>
    </row>
    <row r="1020">
      <c r="A1020">
        <f t="shared" si="17"/>
        <v>7</v>
      </c>
      <c r="B1020">
        <f t="shared" si="18"/>
        <v>1955</v>
      </c>
      <c r="C1020" s="77">
        <f t="shared" si="3"/>
        <v>1955.5</v>
      </c>
      <c r="D1020" s="159">
        <f t="shared" si="356"/>
        <v>20301</v>
      </c>
      <c r="E1020" s="162">
        <v>26.76</v>
      </c>
      <c r="F1020" s="163">
        <v>69310.7537</v>
      </c>
      <c r="G1020" s="163">
        <v>1858.8236</v>
      </c>
      <c r="H1020" s="163">
        <v>2335.90754539</v>
      </c>
      <c r="I1020" s="163">
        <v>69310.7537</v>
      </c>
      <c r="J1020" s="163">
        <v>26.76</v>
      </c>
      <c r="K1020" s="163">
        <v>26.76</v>
      </c>
      <c r="L1020" s="163">
        <v>35.15</v>
      </c>
      <c r="M1020" s="164">
        <v>18.5577791</v>
      </c>
      <c r="N1020" s="19">
        <f t="shared" ref="N1020:T1020" si="1021">F1020/F1019/$E1020*$E1019-1</f>
        <v>0.06228026435</v>
      </c>
      <c r="O1020" s="19">
        <f t="shared" si="1021"/>
        <v>-0.009924572246</v>
      </c>
      <c r="P1020" s="19">
        <f t="shared" si="1021"/>
        <v>-0.0006956558289</v>
      </c>
      <c r="Q1020" s="19">
        <f t="shared" si="1021"/>
        <v>0.06228026435</v>
      </c>
      <c r="R1020" s="19">
        <f t="shared" si="1021"/>
        <v>0</v>
      </c>
      <c r="S1020" s="19">
        <f t="shared" si="1021"/>
        <v>0</v>
      </c>
      <c r="T1020" s="19">
        <f t="shared" si="1021"/>
        <v>-0.001868460389</v>
      </c>
      <c r="U1020" s="168">
        <v>-0.0115</v>
      </c>
      <c r="V1020" s="168">
        <v>0.0039</v>
      </c>
      <c r="W1020" s="19">
        <f t="array" ref="W1020">mmult(N1020:T1020,'Parameters &amp; Main Results'!$B$6:$B$12)-'Parameters &amp; Main Results'!$B$16/12+mmult(U1020:V1020,'Parameters &amp; Main Results'!$B$14:$B$15)</f>
        <v>0.04418738853</v>
      </c>
      <c r="X1020" s="77">
        <f t="shared" si="5"/>
        <v>337.9710754</v>
      </c>
      <c r="Y1020" s="77">
        <f>X1020/offset(X1020,'Parameters &amp; Main Results'!$B$32,0)</f>
        <v>24.39193796</v>
      </c>
      <c r="Z1020" s="77">
        <f>sumproduct(X1020:offset(X1020,'Parameters &amp; Main Results'!$B$32-1,0) , 'Cash Flow Assist'!$P$11:offset('Cash Flow Assist'!$P$11,'Parameters &amp; Main Results'!$B$32-1,0)  )/offset(X1020,'Parameters &amp; Main Results'!$B$32,0)</f>
        <v>6116.142504</v>
      </c>
      <c r="AA1020" s="77">
        <f>sumproduct(X1020:offset(X1020,'Parameters &amp; Main Results'!$B$32-1,0),'Parameters &amp; Main Results'!$B$36:offset('Parameters &amp; Main Results'!$B$36,'Parameters &amp; Main Results'!$B$32-1,0)   )/offset(X1020,'Parameters &amp; Main Results'!$B$32,0)</f>
        <v>1.339133597</v>
      </c>
      <c r="AB1020" s="167">
        <f t="shared" si="6"/>
        <v>0</v>
      </c>
    </row>
    <row r="1021">
      <c r="A1021">
        <f t="shared" si="17"/>
        <v>8</v>
      </c>
      <c r="B1021">
        <f t="shared" si="18"/>
        <v>1955</v>
      </c>
      <c r="C1021" s="77">
        <f t="shared" si="3"/>
        <v>1955.583333</v>
      </c>
      <c r="D1021" s="159">
        <f t="shared" si="356"/>
        <v>20332</v>
      </c>
      <c r="E1021" s="162">
        <v>26.72</v>
      </c>
      <c r="F1021" s="163">
        <v>68984.3171</v>
      </c>
      <c r="G1021" s="163">
        <v>1852.0391</v>
      </c>
      <c r="H1021" s="163">
        <v>2339.02208878</v>
      </c>
      <c r="I1021" s="163">
        <v>68984.3171</v>
      </c>
      <c r="J1021" s="163">
        <v>26.72</v>
      </c>
      <c r="K1021" s="163">
        <v>26.72</v>
      </c>
      <c r="L1021" s="163">
        <v>35.15</v>
      </c>
      <c r="M1021" s="164">
        <v>18.54442745</v>
      </c>
      <c r="N1021" s="19">
        <f t="shared" ref="N1021:T1021" si="1022">F1021/F1020/$E1021*$E1020-1</f>
        <v>-0.003219798549</v>
      </c>
      <c r="O1021" s="19">
        <f t="shared" si="1022"/>
        <v>-0.00215834702</v>
      </c>
      <c r="P1021" s="19">
        <f t="shared" si="1022"/>
        <v>0.002832335328</v>
      </c>
      <c r="Q1021" s="19">
        <f t="shared" si="1022"/>
        <v>-0.003219798549</v>
      </c>
      <c r="R1021" s="19">
        <f t="shared" si="1022"/>
        <v>0</v>
      </c>
      <c r="S1021" s="19">
        <f t="shared" si="1022"/>
        <v>0</v>
      </c>
      <c r="T1021" s="19">
        <f t="shared" si="1022"/>
        <v>0.001497005988</v>
      </c>
      <c r="U1021" s="168">
        <v>-0.0044</v>
      </c>
      <c r="V1021" s="168">
        <v>0.0072</v>
      </c>
      <c r="W1021" s="19">
        <f t="array" ref="W1021">mmult(N1021:T1021,'Parameters &amp; Main Results'!$B$6:$B$12)-'Parameters &amp; Main Results'!$B$16/12+mmult(U1021:V1021,'Parameters &amp; Main Results'!$B$14:$B$15)</f>
        <v>-0.002996102334</v>
      </c>
      <c r="X1021" s="77">
        <f t="shared" si="5"/>
        <v>323.668988</v>
      </c>
      <c r="Y1021" s="77">
        <f>X1021/offset(X1021,'Parameters &amp; Main Results'!$B$32,0)</f>
        <v>23.77826947</v>
      </c>
      <c r="Z1021" s="77">
        <f>sumproduct(X1021:offset(X1021,'Parameters &amp; Main Results'!$B$32-1,0) , 'Cash Flow Assist'!$P$11:offset('Cash Flow Assist'!$P$11,'Parameters &amp; Main Results'!$B$32-1,0)  )/offset(X1021,'Parameters &amp; Main Results'!$B$32,0)</f>
        <v>6201.914575</v>
      </c>
      <c r="AA1021" s="77">
        <f>sumproduct(X1021:offset(X1021,'Parameters &amp; Main Results'!$B$32-1,0),'Parameters &amp; Main Results'!$B$36:offset('Parameters &amp; Main Results'!$B$36,'Parameters &amp; Main Results'!$B$32-1,0)   )/offset(X1021,'Parameters &amp; Main Results'!$B$32,0)</f>
        <v>1.354079504</v>
      </c>
      <c r="AB1021" s="167">
        <f t="shared" si="6"/>
        <v>-0.003219798549</v>
      </c>
    </row>
    <row r="1022">
      <c r="A1022">
        <f t="shared" si="17"/>
        <v>9</v>
      </c>
      <c r="B1022">
        <f t="shared" si="18"/>
        <v>1955</v>
      </c>
      <c r="C1022" s="77">
        <f t="shared" si="3"/>
        <v>1955.666667</v>
      </c>
      <c r="D1022" s="159">
        <f t="shared" si="356"/>
        <v>20362</v>
      </c>
      <c r="E1022" s="162">
        <v>26.85</v>
      </c>
      <c r="F1022" s="163">
        <v>69984.2214</v>
      </c>
      <c r="G1022" s="163">
        <v>1856.6229</v>
      </c>
      <c r="H1022" s="163">
        <v>2342.72554042</v>
      </c>
      <c r="I1022" s="163">
        <v>69984.2214</v>
      </c>
      <c r="J1022" s="163">
        <v>26.85</v>
      </c>
      <c r="K1022" s="163">
        <v>26.85</v>
      </c>
      <c r="L1022" s="163">
        <v>35.15</v>
      </c>
      <c r="M1022" s="164">
        <v>18.5592188</v>
      </c>
      <c r="N1022" s="19">
        <f t="shared" ref="N1022:T1022" si="1023">F1022/F1021/$E1022*$E1021-1</f>
        <v>0.009582768921</v>
      </c>
      <c r="O1022" s="19">
        <f t="shared" si="1023"/>
        <v>-0.002378694728</v>
      </c>
      <c r="P1022" s="19">
        <f t="shared" si="1023"/>
        <v>-0.003266045934</v>
      </c>
      <c r="Q1022" s="19">
        <f t="shared" si="1023"/>
        <v>0.009582768921</v>
      </c>
      <c r="R1022" s="19">
        <f t="shared" si="1023"/>
        <v>0</v>
      </c>
      <c r="S1022" s="19">
        <f t="shared" si="1023"/>
        <v>0</v>
      </c>
      <c r="T1022" s="19">
        <f t="shared" si="1023"/>
        <v>-0.004841713222</v>
      </c>
      <c r="U1022" s="168">
        <v>0.0028</v>
      </c>
      <c r="V1022" s="168">
        <v>-0.0098</v>
      </c>
      <c r="W1022" s="19">
        <f t="array" ref="W1022">mmult(N1022:T1022,'Parameters &amp; Main Results'!$B$6:$B$12)-'Parameters &amp; Main Results'!$B$16/12+mmult(U1022:V1022,'Parameters &amp; Main Results'!$B$14:$B$15)</f>
        <v>0.006550736342</v>
      </c>
      <c r="X1022" s="77">
        <f t="shared" si="5"/>
        <v>324.6416476</v>
      </c>
      <c r="Y1022" s="77">
        <f>X1022/offset(X1022,'Parameters &amp; Main Results'!$B$32,0)</f>
        <v>22.77727458</v>
      </c>
      <c r="Z1022" s="77">
        <f>sumproduct(X1022:offset(X1022,'Parameters &amp; Main Results'!$B$32-1,0) , 'Cash Flow Assist'!$P$11:offset('Cash Flow Assist'!$P$11,'Parameters &amp; Main Results'!$B$32-1,0)  )/offset(X1022,'Parameters &amp; Main Results'!$B$32,0)</f>
        <v>5901.278957</v>
      </c>
      <c r="AA1022" s="77">
        <f>sumproduct(X1022:offset(X1022,'Parameters &amp; Main Results'!$B$32-1,0),'Parameters &amp; Main Results'!$B$36:offset('Parameters &amp; Main Results'!$B$36,'Parameters &amp; Main Results'!$B$32-1,0)   )/offset(X1022,'Parameters &amp; Main Results'!$B$32,0)</f>
        <v>1.284830065</v>
      </c>
      <c r="AB1022" s="167">
        <f t="shared" si="6"/>
        <v>0</v>
      </c>
    </row>
    <row r="1023">
      <c r="A1023">
        <f t="shared" si="17"/>
        <v>10</v>
      </c>
      <c r="B1023">
        <f t="shared" si="18"/>
        <v>1955</v>
      </c>
      <c r="C1023" s="77">
        <f t="shared" si="3"/>
        <v>1955.75</v>
      </c>
      <c r="D1023" s="159">
        <f t="shared" si="356"/>
        <v>20393</v>
      </c>
      <c r="E1023" s="162">
        <v>26.82</v>
      </c>
      <c r="F1023" s="163">
        <v>68064.2288</v>
      </c>
      <c r="G1023" s="163">
        <v>1875.8028</v>
      </c>
      <c r="H1023" s="163">
        <v>2346.76674198</v>
      </c>
      <c r="I1023" s="163">
        <v>68064.2288</v>
      </c>
      <c r="J1023" s="163">
        <v>26.82</v>
      </c>
      <c r="K1023" s="163">
        <v>26.82</v>
      </c>
      <c r="L1023" s="163">
        <v>35.15</v>
      </c>
      <c r="M1023" s="164">
        <v>17.8693962</v>
      </c>
      <c r="N1023" s="19">
        <f t="shared" ref="N1023:T1023" si="1024">F1023/F1022/$E1023*$E1022-1</f>
        <v>-0.02634676901</v>
      </c>
      <c r="O1023" s="19">
        <f t="shared" si="1024"/>
        <v>0.01146065441</v>
      </c>
      <c r="P1023" s="19">
        <f t="shared" si="1024"/>
        <v>0.002845497764</v>
      </c>
      <c r="Q1023" s="19">
        <f t="shared" si="1024"/>
        <v>-0.02634676901</v>
      </c>
      <c r="R1023" s="19">
        <f t="shared" si="1024"/>
        <v>0</v>
      </c>
      <c r="S1023" s="19">
        <f t="shared" si="1024"/>
        <v>0</v>
      </c>
      <c r="T1023" s="19">
        <f t="shared" si="1024"/>
        <v>0.001118568233</v>
      </c>
      <c r="U1023" s="168">
        <v>0.0152</v>
      </c>
      <c r="V1023" s="168">
        <v>-0.0011</v>
      </c>
      <c r="W1023" s="19">
        <f t="array" ref="W1023">mmult(N1023:T1023,'Parameters &amp; Main Results'!$B$6:$B$12)-'Parameters &amp; Main Results'!$B$16/12+mmult(U1023:V1023,'Parameters &amp; Main Results'!$B$14:$B$15)</f>
        <v>-0.01693657983</v>
      </c>
      <c r="X1023" s="77">
        <f t="shared" si="5"/>
        <v>322.5288462</v>
      </c>
      <c r="Y1023" s="77">
        <f>X1023/offset(X1023,'Parameters &amp; Main Results'!$B$32,0)</f>
        <v>22.34711272</v>
      </c>
      <c r="Z1023" s="77">
        <f>sumproduct(X1023:offset(X1023,'Parameters &amp; Main Results'!$B$32-1,0) , 'Cash Flow Assist'!$P$11:offset('Cash Flow Assist'!$P$11,'Parameters &amp; Main Results'!$B$32-1,0)  )/offset(X1023,'Parameters &amp; Main Results'!$B$32,0)</f>
        <v>5806.251615</v>
      </c>
      <c r="AA1023" s="77">
        <f>sumproduct(X1023:offset(X1023,'Parameters &amp; Main Results'!$B$32-1,0),'Parameters &amp; Main Results'!$B$36:offset('Parameters &amp; Main Results'!$B$36,'Parameters &amp; Main Results'!$B$32-1,0)   )/offset(X1023,'Parameters &amp; Main Results'!$B$32,0)</f>
        <v>1.260228957</v>
      </c>
      <c r="AB1023" s="167">
        <f t="shared" si="6"/>
        <v>-0.02634676901</v>
      </c>
    </row>
    <row r="1024">
      <c r="A1024">
        <f t="shared" si="17"/>
        <v>11</v>
      </c>
      <c r="B1024">
        <f t="shared" si="18"/>
        <v>1955</v>
      </c>
      <c r="C1024" s="77">
        <f t="shared" si="3"/>
        <v>1955.833333</v>
      </c>
      <c r="D1024" s="159">
        <f t="shared" si="356"/>
        <v>20423</v>
      </c>
      <c r="E1024" s="162">
        <v>26.88</v>
      </c>
      <c r="F1024" s="163">
        <v>73385.1679</v>
      </c>
      <c r="G1024" s="163">
        <v>1878.6739</v>
      </c>
      <c r="H1024" s="163">
        <v>2351.12781684</v>
      </c>
      <c r="I1024" s="163">
        <v>73385.1679</v>
      </c>
      <c r="J1024" s="163">
        <v>26.88</v>
      </c>
      <c r="K1024" s="163">
        <v>26.88</v>
      </c>
      <c r="L1024" s="163">
        <v>35.15</v>
      </c>
      <c r="M1024" s="164">
        <v>19.07021809</v>
      </c>
      <c r="N1024" s="19">
        <f t="shared" ref="N1024:T1024" si="1025">F1024/F1023/$E1024*$E1023-1</f>
        <v>0.07576862344</v>
      </c>
      <c r="O1024" s="19">
        <f t="shared" si="1025"/>
        <v>-0.000704961378</v>
      </c>
      <c r="P1024" s="19">
        <f t="shared" si="1025"/>
        <v>-0.0003779575902</v>
      </c>
      <c r="Q1024" s="19">
        <f t="shared" si="1025"/>
        <v>0.07576862344</v>
      </c>
      <c r="R1024" s="19">
        <f t="shared" si="1025"/>
        <v>0</v>
      </c>
      <c r="S1024" s="19">
        <f t="shared" si="1025"/>
        <v>0</v>
      </c>
      <c r="T1024" s="19">
        <f t="shared" si="1025"/>
        <v>-0.002232142857</v>
      </c>
      <c r="U1024" s="168">
        <v>-0.0219</v>
      </c>
      <c r="V1024" s="168">
        <v>0.0033</v>
      </c>
      <c r="W1024" s="19">
        <f t="array" ref="W1024">mmult(N1024:T1024,'Parameters &amp; Main Results'!$B$6:$B$12)-'Parameters &amp; Main Results'!$B$16/12+mmult(U1024:V1024,'Parameters &amp; Main Results'!$B$14:$B$15)</f>
        <v>0.05660856057</v>
      </c>
      <c r="X1024" s="77">
        <f t="shared" si="5"/>
        <v>328.0854923</v>
      </c>
      <c r="Y1024" s="77">
        <f>X1024/offset(X1024,'Parameters &amp; Main Results'!$B$32,0)</f>
        <v>24.10562234</v>
      </c>
      <c r="Z1024" s="77">
        <f>sumproduct(X1024:offset(X1024,'Parameters &amp; Main Results'!$B$32-1,0) , 'Cash Flow Assist'!$P$11:offset('Cash Flow Assist'!$P$11,'Parameters &amp; Main Results'!$B$32-1,0)  )/offset(X1024,'Parameters &amp; Main Results'!$B$32,0)</f>
        <v>6134.436269</v>
      </c>
      <c r="AA1024" s="77">
        <f>sumproduct(X1024:offset(X1024,'Parameters &amp; Main Results'!$B$32-1,0),'Parameters &amp; Main Results'!$B$36:offset('Parameters &amp; Main Results'!$B$36,'Parameters &amp; Main Results'!$B$32-1,0)   )/offset(X1024,'Parameters &amp; Main Results'!$B$32,0)</f>
        <v>1.327206268</v>
      </c>
      <c r="AB1024" s="167">
        <f t="shared" si="6"/>
        <v>0</v>
      </c>
    </row>
    <row r="1025">
      <c r="A1025">
        <f t="shared" si="17"/>
        <v>12</v>
      </c>
      <c r="B1025">
        <f t="shared" si="18"/>
        <v>1955</v>
      </c>
      <c r="C1025" s="77">
        <f t="shared" si="3"/>
        <v>1955.916667</v>
      </c>
      <c r="D1025" s="159">
        <f t="shared" si="356"/>
        <v>20454</v>
      </c>
      <c r="E1025" s="162">
        <v>26.87</v>
      </c>
      <c r="F1025" s="163">
        <v>73535.7601</v>
      </c>
      <c r="G1025" s="163">
        <v>1871.8001</v>
      </c>
      <c r="H1025" s="163">
        <v>2355.51658877</v>
      </c>
      <c r="I1025" s="163">
        <v>73535.7601</v>
      </c>
      <c r="J1025" s="163">
        <v>26.87</v>
      </c>
      <c r="K1025" s="163">
        <v>26.87</v>
      </c>
      <c r="L1025" s="163">
        <v>35.15</v>
      </c>
      <c r="M1025" s="164">
        <v>18.85469221</v>
      </c>
      <c r="N1025" s="19">
        <f t="shared" ref="N1025:T1025" si="1026">F1025/F1024/$E1025*$E1024-1</f>
        <v>0.002425005488</v>
      </c>
      <c r="O1025" s="19">
        <f t="shared" si="1026"/>
        <v>-0.003288056879</v>
      </c>
      <c r="P1025" s="19">
        <f t="shared" si="1026"/>
        <v>0.002239523635</v>
      </c>
      <c r="Q1025" s="19">
        <f t="shared" si="1026"/>
        <v>0.002425005488</v>
      </c>
      <c r="R1025" s="19">
        <f t="shared" si="1026"/>
        <v>0</v>
      </c>
      <c r="S1025" s="19">
        <f t="shared" si="1026"/>
        <v>0</v>
      </c>
      <c r="T1025" s="19">
        <f t="shared" si="1026"/>
        <v>0.0003721622627</v>
      </c>
      <c r="U1025" s="168">
        <v>0.0211</v>
      </c>
      <c r="V1025" s="168">
        <v>-0.0231</v>
      </c>
      <c r="W1025" s="19">
        <f t="array" ref="W1025">mmult(N1025:T1025,'Parameters &amp; Main Results'!$B$6:$B$12)-'Parameters &amp; Main Results'!$B$16/12+mmult(U1025:V1025,'Parameters &amp; Main Results'!$B$14:$B$15)</f>
        <v>0.0009550732295</v>
      </c>
      <c r="X1025" s="77">
        <f t="shared" si="5"/>
        <v>310.508077</v>
      </c>
      <c r="Y1025" s="77">
        <f>X1025/offset(X1025,'Parameters &amp; Main Results'!$B$32,0)</f>
        <v>22.81756149</v>
      </c>
      <c r="Z1025" s="77">
        <f>sumproduct(X1025:offset(X1025,'Parameters &amp; Main Results'!$B$32-1,0) , 'Cash Flow Assist'!$P$11:offset('Cash Flow Assist'!$P$11,'Parameters &amp; Main Results'!$B$32-1,0)  )/offset(X1025,'Parameters &amp; Main Results'!$B$32,0)</f>
        <v>6112.245474</v>
      </c>
      <c r="AA1025" s="77">
        <f>sumproduct(X1025:offset(X1025,'Parameters &amp; Main Results'!$B$32-1,0),'Parameters &amp; Main Results'!$B$36:offset('Parameters &amp; Main Results'!$B$36,'Parameters &amp; Main Results'!$B$32-1,0)   )/offset(X1025,'Parameters &amp; Main Results'!$B$32,0)</f>
        <v>1.318357515</v>
      </c>
      <c r="AB1025" s="167">
        <f t="shared" si="6"/>
        <v>0</v>
      </c>
    </row>
    <row r="1026">
      <c r="A1026">
        <f t="shared" si="17"/>
        <v>1</v>
      </c>
      <c r="B1026">
        <f t="shared" si="18"/>
        <v>1956</v>
      </c>
      <c r="C1026" s="77">
        <f t="shared" si="3"/>
        <v>1956</v>
      </c>
      <c r="D1026" s="159">
        <f t="shared" si="356"/>
        <v>20485</v>
      </c>
      <c r="E1026" s="162">
        <v>26.83</v>
      </c>
      <c r="F1026" s="163">
        <v>71101.2593</v>
      </c>
      <c r="G1026" s="163">
        <v>1876.4172</v>
      </c>
      <c r="H1026" s="163">
        <v>2360.50243221</v>
      </c>
      <c r="I1026" s="163">
        <v>71101.2593</v>
      </c>
      <c r="J1026" s="163">
        <v>26.83</v>
      </c>
      <c r="K1026" s="163">
        <v>26.83</v>
      </c>
      <c r="L1026" s="163">
        <v>35.2</v>
      </c>
      <c r="M1026" s="164">
        <v>18.15585711</v>
      </c>
      <c r="N1026" s="19">
        <f t="shared" ref="N1026:T1026" si="1027">F1026/F1025/$E1026*$E1025-1</f>
        <v>-0.03166484135</v>
      </c>
      <c r="O1026" s="19">
        <f t="shared" si="1027"/>
        <v>0.003961208874</v>
      </c>
      <c r="P1026" s="19">
        <f t="shared" si="1027"/>
        <v>0.003610690766</v>
      </c>
      <c r="Q1026" s="19">
        <f t="shared" si="1027"/>
        <v>-0.03166484135</v>
      </c>
      <c r="R1026" s="19">
        <f t="shared" si="1027"/>
        <v>0</v>
      </c>
      <c r="S1026" s="19">
        <f t="shared" si="1027"/>
        <v>0</v>
      </c>
      <c r="T1026" s="19">
        <f t="shared" si="1027"/>
        <v>0.002915464261</v>
      </c>
      <c r="U1026" s="168">
        <v>0.0041</v>
      </c>
      <c r="V1026" s="168">
        <v>0.0093</v>
      </c>
      <c r="W1026" s="19">
        <f t="array" ref="W1026">mmult(N1026:T1026,'Parameters &amp; Main Results'!$B$6:$B$12)-'Parameters &amp; Main Results'!$B$16/12+mmult(U1026:V1026,'Parameters &amp; Main Results'!$B$14:$B$15)</f>
        <v>-0.02279999546</v>
      </c>
      <c r="X1026" s="77">
        <f t="shared" si="5"/>
        <v>310.211802</v>
      </c>
      <c r="Y1026" s="77">
        <f>X1026/offset(X1026,'Parameters &amp; Main Results'!$B$32,0)</f>
        <v>22.51894231</v>
      </c>
      <c r="Z1026" s="77">
        <f>sumproduct(X1026:offset(X1026,'Parameters &amp; Main Results'!$B$32-1,0) , 'Cash Flow Assist'!$P$11:offset('Cash Flow Assist'!$P$11,'Parameters &amp; Main Results'!$B$32-1,0)  )/offset(X1026,'Parameters &amp; Main Results'!$B$32,0)</f>
        <v>6016.461626</v>
      </c>
      <c r="AA1026" s="77">
        <f>sumproduct(X1026:offset(X1026,'Parameters &amp; Main Results'!$B$32-1,0),'Parameters &amp; Main Results'!$B$36:offset('Parameters &amp; Main Results'!$B$36,'Parameters &amp; Main Results'!$B$32-1,0)   )/offset(X1026,'Parameters &amp; Main Results'!$B$32,0)</f>
        <v>1.29395263</v>
      </c>
      <c r="AB1026" s="167">
        <f t="shared" si="6"/>
        <v>-0.03166484135</v>
      </c>
    </row>
    <row r="1027">
      <c r="A1027">
        <f t="shared" si="17"/>
        <v>2</v>
      </c>
      <c r="B1027">
        <f t="shared" si="18"/>
        <v>1956</v>
      </c>
      <c r="C1027" s="77">
        <f t="shared" si="3"/>
        <v>1956.083333</v>
      </c>
      <c r="D1027" s="159">
        <f t="shared" si="356"/>
        <v>20514</v>
      </c>
      <c r="E1027" s="162">
        <v>26.86</v>
      </c>
      <c r="F1027" s="163">
        <v>73787.1145</v>
      </c>
      <c r="G1027" s="163">
        <v>1890.5866</v>
      </c>
      <c r="H1027" s="163">
        <v>2365.24310793</v>
      </c>
      <c r="I1027" s="163">
        <v>73787.1145</v>
      </c>
      <c r="J1027" s="163">
        <v>26.86</v>
      </c>
      <c r="K1027" s="163">
        <v>26.86</v>
      </c>
      <c r="L1027" s="163">
        <v>35.2</v>
      </c>
      <c r="M1027" s="164">
        <v>18.64023715</v>
      </c>
      <c r="N1027" s="19">
        <f t="shared" ref="N1027:T1027" si="1028">F1027/F1026/$E1027*$E1026-1</f>
        <v>0.03661597862</v>
      </c>
      <c r="O1027" s="19">
        <f t="shared" si="1028"/>
        <v>0.006425969225</v>
      </c>
      <c r="P1027" s="19">
        <f t="shared" si="1028"/>
        <v>0.0008891877646</v>
      </c>
      <c r="Q1027" s="19">
        <f t="shared" si="1028"/>
        <v>0.03661597862</v>
      </c>
      <c r="R1027" s="19">
        <f t="shared" si="1028"/>
        <v>0</v>
      </c>
      <c r="S1027" s="19">
        <f t="shared" si="1028"/>
        <v>0</v>
      </c>
      <c r="T1027" s="19">
        <f t="shared" si="1028"/>
        <v>-0.001116902457</v>
      </c>
      <c r="U1027" s="168">
        <v>-0.0098</v>
      </c>
      <c r="V1027" s="168">
        <v>-0.0039</v>
      </c>
      <c r="W1027" s="19">
        <f t="array" ref="W1027">mmult(N1027:T1027,'Parameters &amp; Main Results'!$B$6:$B$12)-'Parameters &amp; Main Results'!$B$16/12+mmult(U1027:V1027,'Parameters &amp; Main Results'!$B$14:$B$15)</f>
        <v>0.02902680961</v>
      </c>
      <c r="X1027" s="77">
        <f t="shared" si="5"/>
        <v>317.4496527</v>
      </c>
      <c r="Y1027" s="77">
        <f>X1027/offset(X1027,'Parameters &amp; Main Results'!$B$32,0)</f>
        <v>22.37665728</v>
      </c>
      <c r="Z1027" s="77">
        <f>sumproduct(X1027:offset(X1027,'Parameters &amp; Main Results'!$B$32-1,0) , 'Cash Flow Assist'!$P$11:offset('Cash Flow Assist'!$P$11,'Parameters &amp; Main Results'!$B$32-1,0)  )/offset(X1027,'Parameters &amp; Main Results'!$B$32,0)</f>
        <v>5821.24285</v>
      </c>
      <c r="AA1027" s="77">
        <f>sumproduct(X1027:offset(X1027,'Parameters &amp; Main Results'!$B$32-1,0),'Parameters &amp; Main Results'!$B$36:offset('Parameters &amp; Main Results'!$B$36,'Parameters &amp; Main Results'!$B$32-1,0)   )/offset(X1027,'Parameters &amp; Main Results'!$B$32,0)</f>
        <v>1.24788002</v>
      </c>
      <c r="AB1027" s="167">
        <f t="shared" si="6"/>
        <v>0</v>
      </c>
    </row>
    <row r="1028">
      <c r="A1028">
        <f t="shared" si="17"/>
        <v>3</v>
      </c>
      <c r="B1028">
        <f t="shared" si="18"/>
        <v>1956</v>
      </c>
      <c r="C1028" s="77">
        <f t="shared" si="3"/>
        <v>1956.166667</v>
      </c>
      <c r="D1028" s="159">
        <f t="shared" si="356"/>
        <v>20545</v>
      </c>
      <c r="E1028" s="162">
        <v>26.89</v>
      </c>
      <c r="F1028" s="163">
        <v>79146.1258</v>
      </c>
      <c r="G1028" s="163">
        <v>1875.8024</v>
      </c>
      <c r="H1028" s="163">
        <v>2369.81591127</v>
      </c>
      <c r="I1028" s="163">
        <v>79146.1258</v>
      </c>
      <c r="J1028" s="163">
        <v>26.89</v>
      </c>
      <c r="K1028" s="163">
        <v>26.89</v>
      </c>
      <c r="L1028" s="163">
        <v>35.2</v>
      </c>
      <c r="M1028" s="164">
        <v>19.8647701</v>
      </c>
      <c r="N1028" s="19">
        <f t="shared" ref="N1028:T1028" si="1029">F1028/F1027/$E1028*$E1027-1</f>
        <v>0.07143132586</v>
      </c>
      <c r="O1028" s="19">
        <f t="shared" si="1029"/>
        <v>-0.008926833032</v>
      </c>
      <c r="P1028" s="19">
        <f t="shared" si="1029"/>
        <v>0.000815520019</v>
      </c>
      <c r="Q1028" s="19">
        <f t="shared" si="1029"/>
        <v>0.07143132586</v>
      </c>
      <c r="R1028" s="19">
        <f t="shared" si="1029"/>
        <v>0</v>
      </c>
      <c r="S1028" s="19">
        <f t="shared" si="1029"/>
        <v>0</v>
      </c>
      <c r="T1028" s="19">
        <f t="shared" si="1029"/>
        <v>-0.001115656378</v>
      </c>
      <c r="U1028" s="168">
        <v>-0.0211</v>
      </c>
      <c r="V1028" s="168">
        <v>-0.0045</v>
      </c>
      <c r="W1028" s="19">
        <f t="array" ref="W1028">mmult(N1028:T1028,'Parameters &amp; Main Results'!$B$6:$B$12)-'Parameters &amp; Main Results'!$B$16/12+mmult(U1028:V1028,'Parameters &amp; Main Results'!$B$14:$B$15)</f>
        <v>0.05130011947</v>
      </c>
      <c r="X1028" s="77">
        <f t="shared" si="5"/>
        <v>308.4950263</v>
      </c>
      <c r="Y1028" s="77">
        <f>X1028/offset(X1028,'Parameters &amp; Main Results'!$B$32,0)</f>
        <v>21.8375157</v>
      </c>
      <c r="Z1028" s="77">
        <f>sumproduct(X1028:offset(X1028,'Parameters &amp; Main Results'!$B$32-1,0) , 'Cash Flow Assist'!$P$11:offset('Cash Flow Assist'!$P$11,'Parameters &amp; Main Results'!$B$32-1,0)  )/offset(X1028,'Parameters &amp; Main Results'!$B$32,0)</f>
        <v>5824.419993</v>
      </c>
      <c r="AA1028" s="77">
        <f>sumproduct(X1028:offset(X1028,'Parameters &amp; Main Results'!$B$32-1,0),'Parameters &amp; Main Results'!$B$36:offset('Parameters &amp; Main Results'!$B$36,'Parameters &amp; Main Results'!$B$32-1,0)   )/offset(X1028,'Parameters &amp; Main Results'!$B$32,0)</f>
        <v>1.244201442</v>
      </c>
      <c r="AB1028" s="167">
        <f t="shared" si="6"/>
        <v>0</v>
      </c>
    </row>
    <row r="1029">
      <c r="A1029">
        <f t="shared" si="17"/>
        <v>4</v>
      </c>
      <c r="B1029">
        <f t="shared" si="18"/>
        <v>1956</v>
      </c>
      <c r="C1029" s="77">
        <f t="shared" si="3"/>
        <v>1956.25</v>
      </c>
      <c r="D1029" s="159">
        <f t="shared" si="356"/>
        <v>20575</v>
      </c>
      <c r="E1029" s="162">
        <v>26.93</v>
      </c>
      <c r="F1029" s="163">
        <v>79226.4368</v>
      </c>
      <c r="G1029" s="163">
        <v>1845.6183</v>
      </c>
      <c r="H1029" s="163">
        <v>2374.25931611</v>
      </c>
      <c r="I1029" s="163">
        <v>79226.4368</v>
      </c>
      <c r="J1029" s="163">
        <v>26.93</v>
      </c>
      <c r="K1029" s="163">
        <v>26.93</v>
      </c>
      <c r="L1029" s="163">
        <v>35.2</v>
      </c>
      <c r="M1029" s="164">
        <v>19.50362789</v>
      </c>
      <c r="N1029" s="19">
        <f t="shared" ref="N1029:T1029" si="1030">F1029/F1028/$E1029*$E1028-1</f>
        <v>-0.0004721215174</v>
      </c>
      <c r="O1029" s="19">
        <f t="shared" si="1030"/>
        <v>-0.01755273186</v>
      </c>
      <c r="P1029" s="19">
        <f t="shared" si="1030"/>
        <v>0.0003868826614</v>
      </c>
      <c r="Q1029" s="19">
        <f t="shared" si="1030"/>
        <v>-0.0004721215174</v>
      </c>
      <c r="R1029" s="19">
        <f t="shared" si="1030"/>
        <v>0</v>
      </c>
      <c r="S1029" s="19">
        <f t="shared" si="1030"/>
        <v>0</v>
      </c>
      <c r="T1029" s="19">
        <f t="shared" si="1030"/>
        <v>-0.001485332343</v>
      </c>
      <c r="U1029" s="168">
        <v>4.0E-4</v>
      </c>
      <c r="V1029" s="168">
        <v>-0.0022</v>
      </c>
      <c r="W1029" s="19">
        <f t="array" ref="W1029">mmult(N1029:T1029,'Parameters &amp; Main Results'!$B$6:$B$12)-'Parameters &amp; Main Results'!$B$16/12+mmult(U1029:V1029,'Parameters &amp; Main Results'!$B$14:$B$15)</f>
        <v>-0.00478394077</v>
      </c>
      <c r="X1029" s="77">
        <f t="shared" si="5"/>
        <v>293.4414451</v>
      </c>
      <c r="Y1029" s="77">
        <f>X1029/offset(X1029,'Parameters &amp; Main Results'!$B$32,0)</f>
        <v>21.77311248</v>
      </c>
      <c r="Z1029" s="77">
        <f>sumproduct(X1029:offset(X1029,'Parameters &amp; Main Results'!$B$32-1,0) , 'Cash Flow Assist'!$P$11:offset('Cash Flow Assist'!$P$11,'Parameters &amp; Main Results'!$B$32-1,0)  )/offset(X1029,'Parameters &amp; Main Results'!$B$32,0)</f>
        <v>6083.31297</v>
      </c>
      <c r="AA1029" s="77">
        <f>sumproduct(X1029:offset(X1029,'Parameters &amp; Main Results'!$B$32-1,0),'Parameters &amp; Main Results'!$B$36:offset('Parameters &amp; Main Results'!$B$36,'Parameters &amp; Main Results'!$B$32-1,0)   )/offset(X1029,'Parameters &amp; Main Results'!$B$32,0)</f>
        <v>1.294396284</v>
      </c>
      <c r="AB1029" s="167">
        <f t="shared" si="6"/>
        <v>-0.0004721215174</v>
      </c>
    </row>
    <row r="1030">
      <c r="A1030">
        <f t="shared" si="17"/>
        <v>5</v>
      </c>
      <c r="B1030">
        <f t="shared" si="18"/>
        <v>1956</v>
      </c>
      <c r="C1030" s="77">
        <f t="shared" si="3"/>
        <v>1956.333333</v>
      </c>
      <c r="D1030" s="159">
        <f t="shared" si="356"/>
        <v>20606</v>
      </c>
      <c r="E1030" s="162">
        <v>27.03</v>
      </c>
      <c r="F1030" s="163">
        <v>74254.7474</v>
      </c>
      <c r="G1030" s="163">
        <v>1867.867</v>
      </c>
      <c r="H1030" s="163">
        <v>2379.40354462</v>
      </c>
      <c r="I1030" s="163">
        <v>74254.7474</v>
      </c>
      <c r="J1030" s="163">
        <v>27.03</v>
      </c>
      <c r="K1030" s="163">
        <v>27.03</v>
      </c>
      <c r="L1030" s="163">
        <v>35.2</v>
      </c>
      <c r="M1030" s="164">
        <v>18.01056506</v>
      </c>
      <c r="N1030" s="19">
        <f t="shared" ref="N1030:T1030" si="1031">F1030/F1029/$E1030*$E1029-1</f>
        <v>-0.06622034208</v>
      </c>
      <c r="O1030" s="19">
        <f t="shared" si="1031"/>
        <v>0.008310684955</v>
      </c>
      <c r="P1030" s="19">
        <f t="shared" si="1031"/>
        <v>-0.001540942166</v>
      </c>
      <c r="Q1030" s="19">
        <f t="shared" si="1031"/>
        <v>-0.06622034208</v>
      </c>
      <c r="R1030" s="19">
        <f t="shared" si="1031"/>
        <v>0</v>
      </c>
      <c r="S1030" s="19">
        <f t="shared" si="1031"/>
        <v>0</v>
      </c>
      <c r="T1030" s="19">
        <f t="shared" si="1031"/>
        <v>-0.003699593045</v>
      </c>
      <c r="U1030" s="168">
        <v>0.0146</v>
      </c>
      <c r="V1030" s="168">
        <v>-0.0134</v>
      </c>
      <c r="W1030" s="19">
        <f t="array" ref="W1030">mmult(N1030:T1030,'Parameters &amp; Main Results'!$B$6:$B$12)-'Parameters &amp; Main Results'!$B$16/12+mmult(U1030:V1030,'Parameters &amp; Main Results'!$B$14:$B$15)</f>
        <v>-0.04762925199</v>
      </c>
      <c r="X1030" s="77">
        <f t="shared" si="5"/>
        <v>294.8519996</v>
      </c>
      <c r="Y1030" s="77">
        <f>X1030/offset(X1030,'Parameters &amp; Main Results'!$B$32,0)</f>
        <v>21.85983101</v>
      </c>
      <c r="Z1030" s="77">
        <f>sumproduct(X1030:offset(X1030,'Parameters &amp; Main Results'!$B$32-1,0) , 'Cash Flow Assist'!$P$11:offset('Cash Flow Assist'!$P$11,'Parameters &amp; Main Results'!$B$32-1,0)  )/offset(X1030,'Parameters &amp; Main Results'!$B$32,0)</f>
        <v>6057.567558</v>
      </c>
      <c r="AA1030" s="77">
        <f>sumproduct(X1030:offset(X1030,'Parameters &amp; Main Results'!$B$32-1,0),'Parameters &amp; Main Results'!$B$36:offset('Parameters &amp; Main Results'!$B$36,'Parameters &amp; Main Results'!$B$32-1,0)   )/offset(X1030,'Parameters &amp; Main Results'!$B$32,0)</f>
        <v>1.283680059</v>
      </c>
      <c r="AB1030" s="167">
        <f t="shared" si="6"/>
        <v>-0.06666119955</v>
      </c>
    </row>
    <row r="1031">
      <c r="A1031">
        <f t="shared" si="17"/>
        <v>6</v>
      </c>
      <c r="B1031">
        <f t="shared" si="18"/>
        <v>1956</v>
      </c>
      <c r="C1031" s="77">
        <f t="shared" si="3"/>
        <v>1956.416667</v>
      </c>
      <c r="D1031" s="159">
        <f t="shared" si="356"/>
        <v>20636</v>
      </c>
      <c r="E1031" s="162">
        <v>27.15</v>
      </c>
      <c r="F1031" s="163">
        <v>77418.2489</v>
      </c>
      <c r="G1031" s="163">
        <v>1883.8176</v>
      </c>
      <c r="H1031" s="163">
        <v>2384.57874733</v>
      </c>
      <c r="I1031" s="163">
        <v>77418.2489</v>
      </c>
      <c r="J1031" s="163">
        <v>27.15</v>
      </c>
      <c r="K1031" s="163">
        <v>27.15</v>
      </c>
      <c r="L1031" s="163">
        <v>35.2</v>
      </c>
      <c r="M1031" s="164">
        <v>18.41717375</v>
      </c>
      <c r="N1031" s="19">
        <f t="shared" ref="N1031:T1031" si="1032">F1031/F1030/$E1031*$E1030-1</f>
        <v>0.0379951652</v>
      </c>
      <c r="O1031" s="19">
        <f t="shared" si="1032"/>
        <v>0.004081840069</v>
      </c>
      <c r="P1031" s="19">
        <f t="shared" si="1032"/>
        <v>-0.002254502762</v>
      </c>
      <c r="Q1031" s="19">
        <f t="shared" si="1032"/>
        <v>0.0379951652</v>
      </c>
      <c r="R1031" s="19">
        <f t="shared" si="1032"/>
        <v>0</v>
      </c>
      <c r="S1031" s="19">
        <f t="shared" si="1032"/>
        <v>0</v>
      </c>
      <c r="T1031" s="19">
        <f t="shared" si="1032"/>
        <v>-0.004419889503</v>
      </c>
      <c r="U1031" s="168">
        <v>-0.0148</v>
      </c>
      <c r="V1031" s="168">
        <v>-0.011</v>
      </c>
      <c r="W1031" s="19">
        <f t="array" ref="W1031">mmult(N1031:T1031,'Parameters &amp; Main Results'!$B$6:$B$12)-'Parameters &amp; Main Results'!$B$16/12+mmult(U1031:V1031,'Parameters &amp; Main Results'!$B$14:$B$15)</f>
        <v>0.02947516725</v>
      </c>
      <c r="X1031" s="77">
        <f t="shared" si="5"/>
        <v>309.5979168</v>
      </c>
      <c r="Y1031" s="77">
        <f>X1031/offset(X1031,'Parameters &amp; Main Results'!$B$32,0)</f>
        <v>23.19421142</v>
      </c>
      <c r="Z1031" s="77">
        <f>sumproduct(X1031:offset(X1031,'Parameters &amp; Main Results'!$B$32-1,0) , 'Cash Flow Assist'!$P$11:offset('Cash Flow Assist'!$P$11,'Parameters &amp; Main Results'!$B$32-1,0)  )/offset(X1031,'Parameters &amp; Main Results'!$B$32,0)</f>
        <v>6100.128849</v>
      </c>
      <c r="AA1031" s="77">
        <f>sumproduct(X1031:offset(X1031,'Parameters &amp; Main Results'!$B$32-1,0),'Parameters &amp; Main Results'!$B$36:offset('Parameters &amp; Main Results'!$B$36,'Parameters &amp; Main Results'!$B$32-1,0)   )/offset(X1031,'Parameters &amp; Main Results'!$B$32,0)</f>
        <v>1.287321753</v>
      </c>
      <c r="AB1031" s="167">
        <f t="shared" si="6"/>
        <v>-0.03119883764</v>
      </c>
    </row>
    <row r="1032">
      <c r="A1032">
        <f t="shared" si="17"/>
        <v>7</v>
      </c>
      <c r="B1032">
        <f t="shared" si="18"/>
        <v>1956</v>
      </c>
      <c r="C1032" s="77">
        <f t="shared" si="3"/>
        <v>1956.5</v>
      </c>
      <c r="D1032" s="159">
        <f t="shared" si="356"/>
        <v>20667</v>
      </c>
      <c r="E1032" s="162">
        <v>27.29</v>
      </c>
      <c r="F1032" s="163">
        <v>81656.4543</v>
      </c>
      <c r="G1032" s="163">
        <v>1870.9616</v>
      </c>
      <c r="H1032" s="163">
        <v>2389.52674823</v>
      </c>
      <c r="I1032" s="163">
        <v>81656.4543</v>
      </c>
      <c r="J1032" s="163">
        <v>27.29</v>
      </c>
      <c r="K1032" s="163">
        <v>27.29</v>
      </c>
      <c r="L1032" s="163">
        <v>35.2</v>
      </c>
      <c r="M1032" s="164">
        <v>19.09260421</v>
      </c>
      <c r="N1032" s="19">
        <f t="shared" ref="N1032:T1032" si="1033">F1032/F1031/$E1032*$E1031-1</f>
        <v>0.04933334145</v>
      </c>
      <c r="O1032" s="19">
        <f t="shared" si="1033"/>
        <v>-0.01191951423</v>
      </c>
      <c r="P1032" s="19">
        <f t="shared" si="1033"/>
        <v>-0.003065729205</v>
      </c>
      <c r="Q1032" s="19">
        <f t="shared" si="1033"/>
        <v>0.04933334145</v>
      </c>
      <c r="R1032" s="19">
        <f t="shared" si="1033"/>
        <v>0</v>
      </c>
      <c r="S1032" s="19">
        <f t="shared" si="1033"/>
        <v>0</v>
      </c>
      <c r="T1032" s="19">
        <f t="shared" si="1033"/>
        <v>-0.00513008428</v>
      </c>
      <c r="U1032" s="168">
        <v>-0.0168</v>
      </c>
      <c r="V1032" s="168">
        <v>-1.0E-4</v>
      </c>
      <c r="W1032" s="19">
        <f t="array" ref="W1032">mmult(N1032:T1032,'Parameters &amp; Main Results'!$B$6:$B$12)-'Parameters &amp; Main Results'!$B$16/12+mmult(U1032:V1032,'Parameters &amp; Main Results'!$B$14:$B$15)</f>
        <v>0.03397846086</v>
      </c>
      <c r="X1032" s="77">
        <f t="shared" si="5"/>
        <v>300.7337395</v>
      </c>
      <c r="Y1032" s="77">
        <f>X1032/offset(X1032,'Parameters &amp; Main Results'!$B$32,0)</f>
        <v>22.68101665</v>
      </c>
      <c r="Z1032" s="77">
        <f>sumproduct(X1032:offset(X1032,'Parameters &amp; Main Results'!$B$32-1,0) , 'Cash Flow Assist'!$P$11:offset('Cash Flow Assist'!$P$11,'Parameters &amp; Main Results'!$B$32-1,0)  )/offset(X1032,'Parameters &amp; Main Results'!$B$32,0)</f>
        <v>6118.63866</v>
      </c>
      <c r="AA1032" s="77">
        <f>sumproduct(X1032:offset(X1032,'Parameters &amp; Main Results'!$B$32-1,0),'Parameters &amp; Main Results'!$B$36:offset('Parameters &amp; Main Results'!$B$36,'Parameters &amp; Main Results'!$B$32-1,0)   )/offset(X1032,'Parameters &amp; Main Results'!$B$32,0)</f>
        <v>1.285849361</v>
      </c>
      <c r="AB1032" s="167">
        <f t="shared" si="6"/>
        <v>0</v>
      </c>
    </row>
    <row r="1033">
      <c r="A1033">
        <f t="shared" si="17"/>
        <v>8</v>
      </c>
      <c r="B1033">
        <f t="shared" si="18"/>
        <v>1956</v>
      </c>
      <c r="C1033" s="77">
        <f t="shared" si="3"/>
        <v>1956.583333</v>
      </c>
      <c r="D1033" s="159">
        <f t="shared" si="356"/>
        <v>20698</v>
      </c>
      <c r="E1033" s="162">
        <v>27.31</v>
      </c>
      <c r="F1033" s="163">
        <v>78786.6592</v>
      </c>
      <c r="G1033" s="163">
        <v>1841.1515</v>
      </c>
      <c r="H1033" s="163">
        <v>2394.12658722</v>
      </c>
      <c r="I1033" s="163">
        <v>78786.6592</v>
      </c>
      <c r="J1033" s="163">
        <v>27.31</v>
      </c>
      <c r="K1033" s="163">
        <v>27.31</v>
      </c>
      <c r="L1033" s="163">
        <v>35.2</v>
      </c>
      <c r="M1033" s="164">
        <v>18.29359089</v>
      </c>
      <c r="N1033" s="19">
        <f t="shared" ref="N1033:T1033" si="1034">F1033/F1032/$E1033*$E1032-1</f>
        <v>-0.03585133783</v>
      </c>
      <c r="O1033" s="19">
        <f t="shared" si="1034"/>
        <v>-0.01665370099</v>
      </c>
      <c r="P1033" s="19">
        <f t="shared" si="1034"/>
        <v>0.001191257781</v>
      </c>
      <c r="Q1033" s="19">
        <f t="shared" si="1034"/>
        <v>-0.03585133783</v>
      </c>
      <c r="R1033" s="19">
        <f t="shared" si="1034"/>
        <v>0</v>
      </c>
      <c r="S1033" s="19">
        <f t="shared" si="1034"/>
        <v>0</v>
      </c>
      <c r="T1033" s="19">
        <f t="shared" si="1034"/>
        <v>-0.0007323324789</v>
      </c>
      <c r="U1033" s="168">
        <v>0.0191</v>
      </c>
      <c r="V1033" s="168">
        <v>-0.0078</v>
      </c>
      <c r="W1033" s="19">
        <f t="array" ref="W1033">mmult(N1033:T1033,'Parameters &amp; Main Results'!$B$6:$B$12)-'Parameters &amp; Main Results'!$B$16/12+mmult(U1033:V1033,'Parameters &amp; Main Results'!$B$14:$B$15)</f>
        <v>-0.03109359529</v>
      </c>
      <c r="X1033" s="77">
        <f t="shared" si="5"/>
        <v>290.8510679</v>
      </c>
      <c r="Y1033" s="77">
        <f>X1033/offset(X1033,'Parameters &amp; Main Results'!$B$32,0)</f>
        <v>22.55716061</v>
      </c>
      <c r="Z1033" s="77">
        <f>sumproduct(X1033:offset(X1033,'Parameters &amp; Main Results'!$B$32-1,0) , 'Cash Flow Assist'!$P$11:offset('Cash Flow Assist'!$P$11,'Parameters &amp; Main Results'!$B$32-1,0)  )/offset(X1033,'Parameters &amp; Main Results'!$B$32,0)</f>
        <v>6269.697453</v>
      </c>
      <c r="AA1033" s="77">
        <f>sumproduct(X1033:offset(X1033,'Parameters &amp; Main Results'!$B$32-1,0),'Parameters &amp; Main Results'!$B$36:offset('Parameters &amp; Main Results'!$B$36,'Parameters &amp; Main Results'!$B$32-1,0)   )/offset(X1033,'Parameters &amp; Main Results'!$B$32,0)</f>
        <v>1.311564434</v>
      </c>
      <c r="AB1033" s="167">
        <f t="shared" si="6"/>
        <v>-0.03585133783</v>
      </c>
    </row>
    <row r="1034">
      <c r="A1034">
        <f t="shared" si="17"/>
        <v>9</v>
      </c>
      <c r="B1034">
        <f t="shared" si="18"/>
        <v>1956</v>
      </c>
      <c r="C1034" s="77">
        <f t="shared" si="3"/>
        <v>1956.666667</v>
      </c>
      <c r="D1034" s="159">
        <f t="shared" si="356"/>
        <v>20728</v>
      </c>
      <c r="E1034" s="162">
        <v>27.35</v>
      </c>
      <c r="F1034" s="163">
        <v>75469.3395</v>
      </c>
      <c r="G1034" s="163">
        <v>1838.4654</v>
      </c>
      <c r="H1034" s="163">
        <v>2399.3138615</v>
      </c>
      <c r="I1034" s="163">
        <v>75469.3395</v>
      </c>
      <c r="J1034" s="163">
        <v>27.35</v>
      </c>
      <c r="K1034" s="163">
        <v>27.35</v>
      </c>
      <c r="L1034" s="163">
        <v>35.2</v>
      </c>
      <c r="M1034" s="164">
        <v>17.02173022</v>
      </c>
      <c r="N1034" s="19">
        <f t="shared" ref="N1034:T1034" si="1035">F1034/F1033/$E1034*$E1033-1</f>
        <v>-0.0435060373</v>
      </c>
      <c r="O1034" s="19">
        <f t="shared" si="1035"/>
        <v>-0.002919313082</v>
      </c>
      <c r="P1034" s="19">
        <f t="shared" si="1035"/>
        <v>0.0007009750184</v>
      </c>
      <c r="Q1034" s="19">
        <f t="shared" si="1035"/>
        <v>-0.0435060373</v>
      </c>
      <c r="R1034" s="19">
        <f t="shared" si="1035"/>
        <v>0</v>
      </c>
      <c r="S1034" s="19">
        <f t="shared" si="1035"/>
        <v>0</v>
      </c>
      <c r="T1034" s="19">
        <f t="shared" si="1035"/>
        <v>-0.001462522852</v>
      </c>
      <c r="U1034" s="168">
        <v>0.0154</v>
      </c>
      <c r="V1034" s="168">
        <v>0.0176</v>
      </c>
      <c r="W1034" s="19">
        <f t="array" ref="W1034">mmult(N1034:T1034,'Parameters &amp; Main Results'!$B$6:$B$12)-'Parameters &amp; Main Results'!$B$16/12+mmult(U1034:V1034,'Parameters &amp; Main Results'!$B$14:$B$15)</f>
        <v>-0.03340102291</v>
      </c>
      <c r="X1034" s="77">
        <f t="shared" si="5"/>
        <v>300.1848956</v>
      </c>
      <c r="Y1034" s="77">
        <f>X1034/offset(X1034,'Parameters &amp; Main Results'!$B$32,0)</f>
        <v>23.20273518</v>
      </c>
      <c r="Z1034" s="77">
        <f>sumproduct(X1034:offset(X1034,'Parameters &amp; Main Results'!$B$32-1,0) , 'Cash Flow Assist'!$P$11:offset('Cash Flow Assist'!$P$11,'Parameters &amp; Main Results'!$B$32-1,0)  )/offset(X1034,'Parameters &amp; Main Results'!$B$32,0)</f>
        <v>6227.12166</v>
      </c>
      <c r="AA1034" s="77">
        <f>sumproduct(X1034:offset(X1034,'Parameters &amp; Main Results'!$B$32-1,0),'Parameters &amp; Main Results'!$B$36:offset('Parameters &amp; Main Results'!$B$36,'Parameters &amp; Main Results'!$B$32-1,0)   )/offset(X1034,'Parameters &amp; Main Results'!$B$32,0)</f>
        <v>1.296451644</v>
      </c>
      <c r="AB1034" s="167">
        <f t="shared" si="6"/>
        <v>-0.07779762549</v>
      </c>
    </row>
    <row r="1035">
      <c r="A1035">
        <f t="shared" si="17"/>
        <v>10</v>
      </c>
      <c r="B1035">
        <f t="shared" si="18"/>
        <v>1956</v>
      </c>
      <c r="C1035" s="77">
        <f t="shared" si="3"/>
        <v>1956.75</v>
      </c>
      <c r="D1035" s="159">
        <f t="shared" si="356"/>
        <v>20759</v>
      </c>
      <c r="E1035" s="162">
        <v>27.51</v>
      </c>
      <c r="F1035" s="163">
        <v>76107.1637</v>
      </c>
      <c r="G1035" s="163">
        <v>1849.8945</v>
      </c>
      <c r="H1035" s="163">
        <v>2404.99223764</v>
      </c>
      <c r="I1035" s="163">
        <v>76107.1637</v>
      </c>
      <c r="J1035" s="163">
        <v>27.51</v>
      </c>
      <c r="K1035" s="163">
        <v>27.51</v>
      </c>
      <c r="L1035" s="163">
        <v>35.2</v>
      </c>
      <c r="M1035" s="164">
        <v>17.17032603</v>
      </c>
      <c r="N1035" s="19">
        <f t="shared" ref="N1035:T1035" si="1036">F1035/F1034/$E1035*$E1034-1</f>
        <v>0.002586213776</v>
      </c>
      <c r="O1035" s="19">
        <f t="shared" si="1036"/>
        <v>0.0003644288645</v>
      </c>
      <c r="P1035" s="19">
        <f t="shared" si="1036"/>
        <v>-0.003463164909</v>
      </c>
      <c r="Q1035" s="19">
        <f t="shared" si="1036"/>
        <v>0.002586213776</v>
      </c>
      <c r="R1035" s="19">
        <f t="shared" si="1036"/>
        <v>0</v>
      </c>
      <c r="S1035" s="19">
        <f t="shared" si="1036"/>
        <v>0</v>
      </c>
      <c r="T1035" s="19">
        <f t="shared" si="1036"/>
        <v>-0.005816066885</v>
      </c>
      <c r="U1035" s="168">
        <v>-0.0011</v>
      </c>
      <c r="V1035" s="168">
        <v>-1.0E-4</v>
      </c>
      <c r="W1035" s="19">
        <f t="array" ref="W1035">mmult(N1035:T1035,'Parameters &amp; Main Results'!$B$6:$B$12)-'Parameters &amp; Main Results'!$B$16/12+mmult(U1035:V1035,'Parameters &amp; Main Results'!$B$14:$B$15)</f>
        <v>0.001989100882</v>
      </c>
      <c r="X1035" s="77">
        <f t="shared" si="5"/>
        <v>310.5578453</v>
      </c>
      <c r="Y1035" s="77">
        <f>X1035/offset(X1035,'Parameters &amp; Main Results'!$B$32,0)</f>
        <v>23.97713065</v>
      </c>
      <c r="Z1035" s="77">
        <f>sumproduct(X1035:offset(X1035,'Parameters &amp; Main Results'!$B$32-1,0) , 'Cash Flow Assist'!$P$11:offset('Cash Flow Assist'!$P$11,'Parameters &amp; Main Results'!$B$32-1,0)  )/offset(X1035,'Parameters &amp; Main Results'!$B$32,0)</f>
        <v>6197.841544</v>
      </c>
      <c r="AA1035" s="77">
        <f>sumproduct(X1035:offset(X1035,'Parameters &amp; Main Results'!$B$32-1,0),'Parameters &amp; Main Results'!$B$36:offset('Parameters &amp; Main Results'!$B$36,'Parameters &amp; Main Results'!$B$32-1,0)   )/offset(X1035,'Parameters &amp; Main Results'!$B$32,0)</f>
        <v>1.283967749</v>
      </c>
      <c r="AB1035" s="167">
        <f t="shared" si="6"/>
        <v>-0.075412613</v>
      </c>
    </row>
    <row r="1036">
      <c r="A1036">
        <f t="shared" si="17"/>
        <v>11</v>
      </c>
      <c r="B1036">
        <f t="shared" si="18"/>
        <v>1956</v>
      </c>
      <c r="C1036" s="77">
        <f t="shared" si="3"/>
        <v>1956.833333</v>
      </c>
      <c r="D1036" s="159">
        <f t="shared" si="356"/>
        <v>20789</v>
      </c>
      <c r="E1036" s="162">
        <v>27.51</v>
      </c>
      <c r="F1036" s="163">
        <v>75508.437</v>
      </c>
      <c r="G1036" s="163">
        <v>1831.6635</v>
      </c>
      <c r="H1036" s="163">
        <v>2410.80430221</v>
      </c>
      <c r="I1036" s="163">
        <v>75508.437</v>
      </c>
      <c r="J1036" s="163">
        <v>27.51</v>
      </c>
      <c r="K1036" s="163">
        <v>27.51</v>
      </c>
      <c r="L1036" s="163">
        <v>35.2</v>
      </c>
      <c r="M1036" s="164">
        <v>16.86592909</v>
      </c>
      <c r="N1036" s="19">
        <f t="shared" ref="N1036:T1036" si="1037">F1036/F1035/$E1036*$E1035-1</f>
        <v>-0.007866890197</v>
      </c>
      <c r="O1036" s="19">
        <f t="shared" si="1037"/>
        <v>-0.009855156605</v>
      </c>
      <c r="P1036" s="19">
        <f t="shared" si="1037"/>
        <v>0.002416666665</v>
      </c>
      <c r="Q1036" s="19">
        <f t="shared" si="1037"/>
        <v>-0.007866890197</v>
      </c>
      <c r="R1036" s="19">
        <f t="shared" si="1037"/>
        <v>0</v>
      </c>
      <c r="S1036" s="19">
        <f t="shared" si="1037"/>
        <v>0</v>
      </c>
      <c r="T1036" s="19">
        <f t="shared" si="1037"/>
        <v>0</v>
      </c>
      <c r="U1036" s="168">
        <v>-0.0016</v>
      </c>
      <c r="V1036" s="168">
        <v>0.0176</v>
      </c>
      <c r="W1036" s="19">
        <f t="array" ref="W1036">mmult(N1036:T1036,'Parameters &amp; Main Results'!$B$6:$B$12)-'Parameters &amp; Main Results'!$B$16/12+mmult(U1036:V1036,'Parameters &amp; Main Results'!$B$14:$B$15)</f>
        <v>-0.008405623465</v>
      </c>
      <c r="X1036" s="77">
        <f t="shared" si="5"/>
        <v>309.9413407</v>
      </c>
      <c r="Y1036" s="77">
        <f>X1036/offset(X1036,'Parameters &amp; Main Results'!$B$32,0)</f>
        <v>23.45036762</v>
      </c>
      <c r="Z1036" s="77">
        <f>sumproduct(X1036:offset(X1036,'Parameters &amp; Main Results'!$B$32-1,0) , 'Cash Flow Assist'!$P$11:offset('Cash Flow Assist'!$P$11,'Parameters &amp; Main Results'!$B$32-1,0)  )/offset(X1036,'Parameters &amp; Main Results'!$B$32,0)</f>
        <v>6051.218976</v>
      </c>
      <c r="AA1036" s="77">
        <f>sumproduct(X1036:offset(X1036,'Parameters &amp; Main Results'!$B$32-1,0),'Parameters &amp; Main Results'!$B$36:offset('Parameters &amp; Main Results'!$B$36,'Parameters &amp; Main Results'!$B$32-1,0)   )/offset(X1036,'Parameters &amp; Main Results'!$B$32,0)</f>
        <v>1.247196341</v>
      </c>
      <c r="AB1036" s="167">
        <f t="shared" si="6"/>
        <v>-0.08268624045</v>
      </c>
    </row>
    <row r="1037">
      <c r="A1037">
        <f t="shared" si="17"/>
        <v>12</v>
      </c>
      <c r="B1037">
        <f t="shared" si="18"/>
        <v>1956</v>
      </c>
      <c r="C1037" s="77">
        <f t="shared" si="3"/>
        <v>1956.916667</v>
      </c>
      <c r="D1037" s="159">
        <f t="shared" si="356"/>
        <v>20820</v>
      </c>
      <c r="E1037" s="162">
        <v>27.63</v>
      </c>
      <c r="F1037" s="163">
        <v>78408.9575</v>
      </c>
      <c r="G1037" s="163">
        <v>1821.5481</v>
      </c>
      <c r="H1037" s="163">
        <v>2416.81122293</v>
      </c>
      <c r="I1037" s="163">
        <v>78408.9575</v>
      </c>
      <c r="J1037" s="163">
        <v>27.63</v>
      </c>
      <c r="K1037" s="163">
        <v>27.63</v>
      </c>
      <c r="L1037" s="163">
        <v>35.2</v>
      </c>
      <c r="M1037" s="164">
        <v>17.28269564</v>
      </c>
      <c r="N1037" s="19">
        <f t="shared" ref="N1037:T1037" si="1038">F1037/F1036/$E1037*$E1036-1</f>
        <v>0.03390325957</v>
      </c>
      <c r="O1037" s="19">
        <f t="shared" si="1038"/>
        <v>-0.009841641352</v>
      </c>
      <c r="P1037" s="19">
        <f t="shared" si="1038"/>
        <v>-0.001862260224</v>
      </c>
      <c r="Q1037" s="19">
        <f t="shared" si="1038"/>
        <v>0.03390325957</v>
      </c>
      <c r="R1037" s="19">
        <f t="shared" si="1038"/>
        <v>0</v>
      </c>
      <c r="S1037" s="19">
        <f t="shared" si="1038"/>
        <v>0</v>
      </c>
      <c r="T1037" s="19">
        <f t="shared" si="1038"/>
        <v>-0.00434310532</v>
      </c>
      <c r="U1037" s="168">
        <v>-4.0E-4</v>
      </c>
      <c r="V1037" s="168">
        <v>-0.0208</v>
      </c>
      <c r="W1037" s="19">
        <f t="array" ref="W1037">mmult(N1037:T1037,'Parameters &amp; Main Results'!$B$6:$B$12)-'Parameters &amp; Main Results'!$B$16/12+mmult(U1037:V1037,'Parameters &amp; Main Results'!$B$14:$B$15)</f>
        <v>0.02292536767</v>
      </c>
      <c r="X1037" s="77">
        <f t="shared" si="5"/>
        <v>312.5686753</v>
      </c>
      <c r="Y1037" s="77">
        <f>X1037/offset(X1037,'Parameters &amp; Main Results'!$B$32,0)</f>
        <v>24.02196078</v>
      </c>
      <c r="Z1037" s="77">
        <f>sumproduct(X1037:offset(X1037,'Parameters &amp; Main Results'!$B$32-1,0) , 'Cash Flow Assist'!$P$11:offset('Cash Flow Assist'!$P$11,'Parameters &amp; Main Results'!$B$32-1,0)  )/offset(X1037,'Parameters &amp; Main Results'!$B$32,0)</f>
        <v>6123.806632</v>
      </c>
      <c r="AA1037" s="77">
        <f>sumproduct(X1037:offset(X1037,'Parameters &amp; Main Results'!$B$32-1,0),'Parameters &amp; Main Results'!$B$36:offset('Parameters &amp; Main Results'!$B$36,'Parameters &amp; Main Results'!$B$32-1,0)   )/offset(X1037,'Parameters &amp; Main Results'!$B$32,0)</f>
        <v>1.256380988</v>
      </c>
      <c r="AB1037" s="167">
        <f t="shared" si="6"/>
        <v>-0.05158631396</v>
      </c>
    </row>
    <row r="1038">
      <c r="A1038">
        <f t="shared" si="17"/>
        <v>1</v>
      </c>
      <c r="B1038">
        <f t="shared" si="18"/>
        <v>1957</v>
      </c>
      <c r="C1038" s="77">
        <f t="shared" si="3"/>
        <v>1957</v>
      </c>
      <c r="D1038" s="159">
        <f t="shared" si="356"/>
        <v>20851</v>
      </c>
      <c r="E1038" s="162">
        <v>27.67</v>
      </c>
      <c r="F1038" s="163">
        <v>75371.7722</v>
      </c>
      <c r="G1038" s="163">
        <v>1826.9978</v>
      </c>
      <c r="H1038" s="163">
        <v>2423.27619295</v>
      </c>
      <c r="I1038" s="163">
        <v>75371.7722</v>
      </c>
      <c r="J1038" s="163">
        <v>27.67</v>
      </c>
      <c r="K1038" s="163">
        <v>27.67</v>
      </c>
      <c r="L1038" s="163">
        <v>35.25</v>
      </c>
      <c r="M1038" s="164">
        <v>16.45650727</v>
      </c>
      <c r="N1038" s="19">
        <f t="shared" ref="N1038:T1038" si="1039">F1038/F1037/$E1038*$E1037-1</f>
        <v>-0.04012479581</v>
      </c>
      <c r="O1038" s="19">
        <f t="shared" si="1039"/>
        <v>0.001541861895</v>
      </c>
      <c r="P1038" s="19">
        <f t="shared" si="1039"/>
        <v>0.001225524033</v>
      </c>
      <c r="Q1038" s="19">
        <f t="shared" si="1039"/>
        <v>-0.04012479581</v>
      </c>
      <c r="R1038" s="19">
        <f t="shared" si="1039"/>
        <v>0</v>
      </c>
      <c r="S1038" s="19">
        <f t="shared" si="1039"/>
        <v>0</v>
      </c>
      <c r="T1038" s="19">
        <f t="shared" si="1039"/>
        <v>-0.00002720783914</v>
      </c>
      <c r="U1038" s="168">
        <v>0.0332</v>
      </c>
      <c r="V1038" s="168">
        <v>0.0279</v>
      </c>
      <c r="W1038" s="19">
        <f t="array" ref="W1038">mmult(N1038:T1038,'Parameters &amp; Main Results'!$B$6:$B$12)-'Parameters &amp; Main Results'!$B$16/12+mmult(U1038:V1038,'Parameters &amp; Main Results'!$B$14:$B$15)</f>
        <v>-0.02974979805</v>
      </c>
      <c r="X1038" s="77">
        <f t="shared" si="5"/>
        <v>305.5635192</v>
      </c>
      <c r="Y1038" s="77">
        <f>X1038/offset(X1038,'Parameters &amp; Main Results'!$B$32,0)</f>
        <v>23.75135827</v>
      </c>
      <c r="Z1038" s="77">
        <f>sumproduct(X1038:offset(X1038,'Parameters &amp; Main Results'!$B$32-1,0) , 'Cash Flow Assist'!$P$11:offset('Cash Flow Assist'!$P$11,'Parameters &amp; Main Results'!$B$32-1,0)  )/offset(X1038,'Parameters &amp; Main Results'!$B$32,0)</f>
        <v>6170.347777</v>
      </c>
      <c r="AA1038" s="77">
        <f>sumproduct(X1038:offset(X1038,'Parameters &amp; Main Results'!$B$32-1,0),'Parameters &amp; Main Results'!$B$36:offset('Parameters &amp; Main Results'!$B$36,'Parameters &amp; Main Results'!$B$32-1,0)   )/offset(X1038,'Parameters &amp; Main Results'!$B$32,0)</f>
        <v>1.260594088</v>
      </c>
      <c r="AB1038" s="167">
        <f t="shared" si="6"/>
        <v>-0.08964121945</v>
      </c>
    </row>
    <row r="1039">
      <c r="A1039">
        <f t="shared" si="17"/>
        <v>2</v>
      </c>
      <c r="B1039">
        <f t="shared" si="18"/>
        <v>1957</v>
      </c>
      <c r="C1039" s="77">
        <f t="shared" si="3"/>
        <v>1957.083333</v>
      </c>
      <c r="D1039" s="159">
        <f t="shared" si="356"/>
        <v>20879</v>
      </c>
      <c r="E1039" s="162">
        <v>27.8</v>
      </c>
      <c r="F1039" s="163">
        <v>73149.3592</v>
      </c>
      <c r="G1039" s="163">
        <v>1850.617</v>
      </c>
      <c r="H1039" s="163">
        <v>2429.55651708</v>
      </c>
      <c r="I1039" s="163">
        <v>73149.3592</v>
      </c>
      <c r="J1039" s="163">
        <v>27.8</v>
      </c>
      <c r="K1039" s="163">
        <v>27.8</v>
      </c>
      <c r="L1039" s="163">
        <v>35.25</v>
      </c>
      <c r="M1039" s="164">
        <v>15.76719337</v>
      </c>
      <c r="N1039" s="19">
        <f t="shared" ref="N1039:T1039" si="1040">F1039/F1038/$E1039*$E1038-1</f>
        <v>-0.03402438703</v>
      </c>
      <c r="O1039" s="19">
        <f t="shared" si="1040"/>
        <v>0.00819116236</v>
      </c>
      <c r="P1039" s="19">
        <f t="shared" si="1040"/>
        <v>-0.002096711632</v>
      </c>
      <c r="Q1039" s="19">
        <f t="shared" si="1040"/>
        <v>-0.03402438703</v>
      </c>
      <c r="R1039" s="19">
        <f t="shared" si="1040"/>
        <v>0</v>
      </c>
      <c r="S1039" s="19">
        <f t="shared" si="1040"/>
        <v>0</v>
      </c>
      <c r="T1039" s="19">
        <f t="shared" si="1040"/>
        <v>-0.004676258993</v>
      </c>
      <c r="U1039" s="168">
        <v>-0.0064</v>
      </c>
      <c r="V1039" s="168">
        <v>-0.0079</v>
      </c>
      <c r="W1039" s="19">
        <f t="array" ref="W1039">mmult(N1039:T1039,'Parameters &amp; Main Results'!$B$6:$B$12)-'Parameters &amp; Main Results'!$B$16/12+mmult(U1039:V1039,'Parameters &amp; Main Results'!$B$14:$B$15)</f>
        <v>-0.02351216635</v>
      </c>
      <c r="X1039" s="77">
        <f t="shared" si="5"/>
        <v>314.9327036</v>
      </c>
      <c r="Y1039" s="77">
        <f>X1039/offset(X1039,'Parameters &amp; Main Results'!$B$32,0)</f>
        <v>24.73817406</v>
      </c>
      <c r="Z1039" s="77">
        <f>sumproduct(X1039:offset(X1039,'Parameters &amp; Main Results'!$B$32-1,0) , 'Cash Flow Assist'!$P$11:offset('Cash Flow Assist'!$P$11,'Parameters &amp; Main Results'!$B$32-1,0)  )/offset(X1039,'Parameters &amp; Main Results'!$B$32,0)</f>
        <v>6212.526882</v>
      </c>
      <c r="AA1039" s="77">
        <f>sumproduct(X1039:offset(X1039,'Parameters &amp; Main Results'!$B$32-1,0),'Parameters &amp; Main Results'!$B$36:offset('Parameters &amp; Main Results'!$B$36,'Parameters &amp; Main Results'!$B$32-1,0)   )/offset(X1039,'Parameters &amp; Main Results'!$B$32,0)</f>
        <v>1.263554309</v>
      </c>
      <c r="AB1039" s="167">
        <f t="shared" si="6"/>
        <v>-0.1206156189</v>
      </c>
    </row>
    <row r="1040">
      <c r="A1040">
        <f t="shared" si="17"/>
        <v>3</v>
      </c>
      <c r="B1040">
        <f t="shared" si="18"/>
        <v>1957</v>
      </c>
      <c r="C1040" s="77">
        <f t="shared" si="3"/>
        <v>1957.166667</v>
      </c>
      <c r="D1040" s="159">
        <f t="shared" si="356"/>
        <v>20910</v>
      </c>
      <c r="E1040" s="162">
        <v>27.86</v>
      </c>
      <c r="F1040" s="163">
        <v>74830.294</v>
      </c>
      <c r="G1040" s="163">
        <v>1845.0071</v>
      </c>
      <c r="H1040" s="163">
        <v>2435.83287142</v>
      </c>
      <c r="I1040" s="163">
        <v>74830.294</v>
      </c>
      <c r="J1040" s="163">
        <v>27.86</v>
      </c>
      <c r="K1040" s="163">
        <v>27.86</v>
      </c>
      <c r="L1040" s="163">
        <v>35.25</v>
      </c>
      <c r="M1040" s="164">
        <v>15.94014107</v>
      </c>
      <c r="N1040" s="19">
        <f t="shared" ref="N1040:T1040" si="1041">F1040/F1039/$E1040*$E1039-1</f>
        <v>0.02077637323</v>
      </c>
      <c r="O1040" s="19">
        <f t="shared" si="1041"/>
        <v>-0.005178464216</v>
      </c>
      <c r="P1040" s="19">
        <f t="shared" si="1041"/>
        <v>0.0004241445339</v>
      </c>
      <c r="Q1040" s="19">
        <f t="shared" si="1041"/>
        <v>0.02077637323</v>
      </c>
      <c r="R1040" s="19">
        <f t="shared" si="1041"/>
        <v>0</v>
      </c>
      <c r="S1040" s="19">
        <f t="shared" si="1041"/>
        <v>0</v>
      </c>
      <c r="T1040" s="19">
        <f t="shared" si="1041"/>
        <v>-0.002153625269</v>
      </c>
      <c r="U1040" s="168">
        <v>0.0031</v>
      </c>
      <c r="V1040" s="168">
        <v>-0.0049</v>
      </c>
      <c r="W1040" s="19">
        <f t="array" ref="W1040">mmult(N1040:T1040,'Parameters &amp; Main Results'!$B$6:$B$12)-'Parameters &amp; Main Results'!$B$16/12+mmult(U1040:V1040,'Parameters &amp; Main Results'!$B$14:$B$15)</f>
        <v>0.0142459972</v>
      </c>
      <c r="X1040" s="77">
        <f t="shared" si="5"/>
        <v>322.5157475</v>
      </c>
      <c r="Y1040" s="77">
        <f>X1040/offset(X1040,'Parameters &amp; Main Results'!$B$32,0)</f>
        <v>26.1140857</v>
      </c>
      <c r="Z1040" s="77">
        <f>sumproduct(X1040:offset(X1040,'Parameters &amp; Main Results'!$B$32-1,0) , 'Cash Flow Assist'!$P$11:offset('Cash Flow Assist'!$P$11,'Parameters &amp; Main Results'!$B$32-1,0)  )/offset(X1040,'Parameters &amp; Main Results'!$B$32,0)</f>
        <v>6379.397684</v>
      </c>
      <c r="AA1040" s="77">
        <f>sumproduct(X1040:offset(X1040,'Parameters &amp; Main Results'!$B$32-1,0),'Parameters &amp; Main Results'!$B$36:offset('Parameters &amp; Main Results'!$B$36,'Parameters &amp; Main Results'!$B$32-1,0)   )/offset(X1040,'Parameters &amp; Main Results'!$B$32,0)</f>
        <v>1.29146141</v>
      </c>
      <c r="AB1040" s="167">
        <f t="shared" si="6"/>
        <v>-0.1023452008</v>
      </c>
    </row>
    <row r="1041">
      <c r="A1041">
        <f t="shared" si="17"/>
        <v>4</v>
      </c>
      <c r="B1041">
        <f t="shared" si="18"/>
        <v>1957</v>
      </c>
      <c r="C1041" s="77">
        <f t="shared" si="3"/>
        <v>1957.25</v>
      </c>
      <c r="D1041" s="159">
        <f t="shared" si="356"/>
        <v>20940</v>
      </c>
      <c r="E1041" s="162">
        <v>27.93</v>
      </c>
      <c r="F1041" s="163">
        <v>77839.9291</v>
      </c>
      <c r="G1041" s="163">
        <v>1839.5316</v>
      </c>
      <c r="H1041" s="163">
        <v>2442.08484246</v>
      </c>
      <c r="I1041" s="163">
        <v>77839.9291</v>
      </c>
      <c r="J1041" s="163">
        <v>27.93</v>
      </c>
      <c r="K1041" s="163">
        <v>27.93</v>
      </c>
      <c r="L1041" s="163">
        <v>35.25</v>
      </c>
      <c r="M1041" s="164">
        <v>16.3706601</v>
      </c>
      <c r="N1041" s="19">
        <f t="shared" ref="N1041:T1041" si="1042">F1041/F1040/$E1041*$E1040-1</f>
        <v>0.03761240813</v>
      </c>
      <c r="O1041" s="19">
        <f t="shared" si="1042"/>
        <v>-0.005466566978</v>
      </c>
      <c r="P1041" s="19">
        <f t="shared" si="1042"/>
        <v>0.00005396825534</v>
      </c>
      <c r="Q1041" s="19">
        <f t="shared" si="1042"/>
        <v>0.03761240813</v>
      </c>
      <c r="R1041" s="19">
        <f t="shared" si="1042"/>
        <v>0</v>
      </c>
      <c r="S1041" s="19">
        <f t="shared" si="1042"/>
        <v>0</v>
      </c>
      <c r="T1041" s="19">
        <f t="shared" si="1042"/>
        <v>-0.002506265664</v>
      </c>
      <c r="U1041" s="168">
        <v>-0.016</v>
      </c>
      <c r="V1041" s="168">
        <v>-0.0143</v>
      </c>
      <c r="W1041" s="19">
        <f t="array" ref="W1041">mmult(N1041:T1041,'Parameters &amp; Main Results'!$B$6:$B$12)-'Parameters &amp; Main Results'!$B$16/12+mmult(U1041:V1041,'Parameters &amp; Main Results'!$B$14:$B$15)</f>
        <v>0.02680099769</v>
      </c>
      <c r="X1041" s="77">
        <f t="shared" si="5"/>
        <v>317.9857237</v>
      </c>
      <c r="Y1041" s="77">
        <f>X1041/offset(X1041,'Parameters &amp; Main Results'!$B$32,0)</f>
        <v>25.79692146</v>
      </c>
      <c r="Z1041" s="77">
        <f>sumproduct(X1041:offset(X1041,'Parameters &amp; Main Results'!$B$32-1,0) , 'Cash Flow Assist'!$P$11:offset('Cash Flow Assist'!$P$11,'Parameters &amp; Main Results'!$B$32-1,0)  )/offset(X1041,'Parameters &amp; Main Results'!$B$32,0)</f>
        <v>6366.53239</v>
      </c>
      <c r="AA1041" s="77">
        <f>sumproduct(X1041:offset(X1041,'Parameters &amp; Main Results'!$B$32-1,0),'Parameters &amp; Main Results'!$B$36:offset('Parameters &amp; Main Results'!$B$36,'Parameters &amp; Main Results'!$B$32-1,0)   )/offset(X1041,'Parameters &amp; Main Results'!$B$32,0)</f>
        <v>1.282463128</v>
      </c>
      <c r="AB1041" s="167">
        <f t="shared" si="6"/>
        <v>-0.06858224217</v>
      </c>
    </row>
    <row r="1042">
      <c r="A1042">
        <f t="shared" si="17"/>
        <v>5</v>
      </c>
      <c r="B1042">
        <f t="shared" si="18"/>
        <v>1957</v>
      </c>
      <c r="C1042" s="77">
        <f t="shared" si="3"/>
        <v>1957.333333</v>
      </c>
      <c r="D1042" s="159">
        <f t="shared" si="356"/>
        <v>20971</v>
      </c>
      <c r="E1042" s="162">
        <v>28.0</v>
      </c>
      <c r="F1042" s="163">
        <v>80961.4669</v>
      </c>
      <c r="G1042" s="163">
        <v>1826.6073</v>
      </c>
      <c r="H1042" s="163">
        <v>2448.33250951</v>
      </c>
      <c r="I1042" s="163">
        <v>80961.4669</v>
      </c>
      <c r="J1042" s="163">
        <v>28.0</v>
      </c>
      <c r="K1042" s="163">
        <v>28.0</v>
      </c>
      <c r="L1042" s="163">
        <v>35.25</v>
      </c>
      <c r="M1042" s="164">
        <v>16.82873866</v>
      </c>
      <c r="N1042" s="19">
        <f t="shared" ref="N1042:T1042" si="1043">F1042/F1041/$E1042*$E1041-1</f>
        <v>0.03750175734</v>
      </c>
      <c r="O1042" s="19">
        <f t="shared" si="1043"/>
        <v>-0.009508299966</v>
      </c>
      <c r="P1042" s="19">
        <f t="shared" si="1043"/>
        <v>0.00005193749784</v>
      </c>
      <c r="Q1042" s="19">
        <f t="shared" si="1043"/>
        <v>0.03750175734</v>
      </c>
      <c r="R1042" s="19">
        <f t="shared" si="1043"/>
        <v>0</v>
      </c>
      <c r="S1042" s="19">
        <f t="shared" si="1043"/>
        <v>0</v>
      </c>
      <c r="T1042" s="19">
        <f t="shared" si="1043"/>
        <v>-0.0025</v>
      </c>
      <c r="U1042" s="168">
        <v>-0.0102</v>
      </c>
      <c r="V1042" s="168">
        <v>-0.0212</v>
      </c>
      <c r="W1042" s="19">
        <f t="array" ref="W1042">mmult(N1042:T1042,'Parameters &amp; Main Results'!$B$6:$B$12)-'Parameters &amp; Main Results'!$B$16/12+mmult(U1042:V1042,'Parameters &amp; Main Results'!$B$14:$B$15)</f>
        <v>0.02570757635</v>
      </c>
      <c r="X1042" s="77">
        <f t="shared" si="5"/>
        <v>309.6858344</v>
      </c>
      <c r="Y1042" s="77">
        <f>X1042/offset(X1042,'Parameters &amp; Main Results'!$B$32,0)</f>
        <v>25.35499308</v>
      </c>
      <c r="Z1042" s="77">
        <f>sumproduct(X1042:offset(X1042,'Parameters &amp; Main Results'!$B$32-1,0) , 'Cash Flow Assist'!$P$11:offset('Cash Flow Assist'!$P$11,'Parameters &amp; Main Results'!$B$32-1,0)  )/offset(X1042,'Parameters &amp; Main Results'!$B$32,0)</f>
        <v>6400.148035</v>
      </c>
      <c r="AA1042" s="77">
        <f>sumproduct(X1042:offset(X1042,'Parameters &amp; Main Results'!$B$32-1,0),'Parameters &amp; Main Results'!$B$36:offset('Parameters &amp; Main Results'!$B$36,'Parameters &amp; Main Results'!$B$32-1,0)   )/offset(X1042,'Parameters &amp; Main Results'!$B$32,0)</f>
        <v>1.282731875</v>
      </c>
      <c r="AB1042" s="167">
        <f t="shared" si="6"/>
        <v>-0.03365243943</v>
      </c>
    </row>
    <row r="1043">
      <c r="A1043">
        <f t="shared" si="17"/>
        <v>6</v>
      </c>
      <c r="B1043">
        <f t="shared" si="18"/>
        <v>1957</v>
      </c>
      <c r="C1043" s="77">
        <f t="shared" si="3"/>
        <v>1957.416667</v>
      </c>
      <c r="D1043" s="159">
        <f t="shared" si="356"/>
        <v>21001</v>
      </c>
      <c r="E1043" s="162">
        <v>28.11</v>
      </c>
      <c r="F1043" s="163">
        <v>81104.995</v>
      </c>
      <c r="G1043" s="163">
        <v>1802.0327</v>
      </c>
      <c r="H1043" s="163">
        <v>2454.57575741</v>
      </c>
      <c r="I1043" s="163">
        <v>81104.995</v>
      </c>
      <c r="J1043" s="163">
        <v>28.11</v>
      </c>
      <c r="K1043" s="163">
        <v>28.11</v>
      </c>
      <c r="L1043" s="163">
        <v>35.25</v>
      </c>
      <c r="M1043" s="164">
        <v>16.68769826</v>
      </c>
      <c r="N1043" s="19">
        <f t="shared" ref="N1043:T1043" si="1044">F1043/F1042/$E1043*$E1042-1</f>
        <v>-0.002147340248</v>
      </c>
      <c r="O1043" s="19">
        <f t="shared" si="1044"/>
        <v>-0.01731423663</v>
      </c>
      <c r="P1043" s="19">
        <f t="shared" si="1044"/>
        <v>-0.001373176805</v>
      </c>
      <c r="Q1043" s="19">
        <f t="shared" si="1044"/>
        <v>-0.002147340248</v>
      </c>
      <c r="R1043" s="19">
        <f t="shared" si="1044"/>
        <v>0</v>
      </c>
      <c r="S1043" s="19">
        <f t="shared" si="1044"/>
        <v>0</v>
      </c>
      <c r="T1043" s="19">
        <f t="shared" si="1044"/>
        <v>-0.00391319815</v>
      </c>
      <c r="U1043" s="168">
        <v>0.0054</v>
      </c>
      <c r="V1043" s="168">
        <v>3.0E-4</v>
      </c>
      <c r="W1043" s="19">
        <f t="array" ref="W1043">mmult(N1043:T1043,'Parameters &amp; Main Results'!$B$6:$B$12)-'Parameters &amp; Main Results'!$B$16/12+mmult(U1043:V1043,'Parameters &amp; Main Results'!$B$14:$B$15)</f>
        <v>-0.005980731011</v>
      </c>
      <c r="X1043" s="77">
        <f t="shared" si="5"/>
        <v>301.9240976</v>
      </c>
      <c r="Y1043" s="77">
        <f>X1043/offset(X1043,'Parameters &amp; Main Results'!$B$32,0)</f>
        <v>25.04042686</v>
      </c>
      <c r="Z1043" s="77">
        <f>sumproduct(X1043:offset(X1043,'Parameters &amp; Main Results'!$B$32-1,0) , 'Cash Flow Assist'!$P$11:offset('Cash Flow Assist'!$P$11,'Parameters &amp; Main Results'!$B$32-1,0)  )/offset(X1043,'Parameters &amp; Main Results'!$B$32,0)</f>
        <v>6458.564578</v>
      </c>
      <c r="AA1043" s="77">
        <f>sumproduct(X1043:offset(X1043,'Parameters &amp; Main Results'!$B$32-1,0),'Parameters &amp; Main Results'!$B$36:offset('Parameters &amp; Main Results'!$B$36,'Parameters &amp; Main Results'!$B$32-1,0)   )/offset(X1043,'Parameters &amp; Main Results'!$B$32,0)</f>
        <v>1.288338322</v>
      </c>
      <c r="AB1043" s="167">
        <f t="shared" si="6"/>
        <v>-0.03572751644</v>
      </c>
    </row>
    <row r="1044">
      <c r="A1044">
        <f t="shared" si="17"/>
        <v>7</v>
      </c>
      <c r="B1044">
        <f t="shared" si="18"/>
        <v>1957</v>
      </c>
      <c r="C1044" s="77">
        <f t="shared" si="3"/>
        <v>1957.5</v>
      </c>
      <c r="D1044" s="159">
        <f t="shared" si="356"/>
        <v>21032</v>
      </c>
      <c r="E1044" s="162">
        <v>28.19</v>
      </c>
      <c r="F1044" s="163">
        <v>82280.4354</v>
      </c>
      <c r="G1044" s="163">
        <v>1788.4521</v>
      </c>
      <c r="H1044" s="163">
        <v>2461.30538595</v>
      </c>
      <c r="I1044" s="163">
        <v>82280.4354</v>
      </c>
      <c r="J1044" s="163">
        <v>28.19</v>
      </c>
      <c r="K1044" s="163">
        <v>28.19</v>
      </c>
      <c r="L1044" s="163">
        <v>35.25</v>
      </c>
      <c r="M1044" s="164">
        <v>16.6602382</v>
      </c>
      <c r="N1044" s="19">
        <f t="shared" ref="N1044:T1044" si="1045">F1044/F1043/$E1044*$E1043-1</f>
        <v>0.01161380902</v>
      </c>
      <c r="O1044" s="19">
        <f t="shared" si="1045"/>
        <v>-0.01035276595</v>
      </c>
      <c r="P1044" s="19">
        <f t="shared" si="1045"/>
        <v>-0.0001039996432</v>
      </c>
      <c r="Q1044" s="19">
        <f t="shared" si="1045"/>
        <v>0.01161380902</v>
      </c>
      <c r="R1044" s="19">
        <f t="shared" si="1045"/>
        <v>0</v>
      </c>
      <c r="S1044" s="19">
        <f t="shared" si="1045"/>
        <v>0</v>
      </c>
      <c r="T1044" s="19">
        <f t="shared" si="1045"/>
        <v>-0.002837885775</v>
      </c>
      <c r="U1044" s="168">
        <v>-0.0076</v>
      </c>
      <c r="V1044" s="168">
        <v>0.0043</v>
      </c>
      <c r="W1044" s="19">
        <f t="array" ref="W1044">mmult(N1044:T1044,'Parameters &amp; Main Results'!$B$6:$B$12)-'Parameters &amp; Main Results'!$B$16/12+mmult(U1044:V1044,'Parameters &amp; Main Results'!$B$14:$B$15)</f>
        <v>0.006080498614</v>
      </c>
      <c r="X1044" s="77">
        <f t="shared" si="5"/>
        <v>303.740689</v>
      </c>
      <c r="Y1044" s="77">
        <f>X1044/offset(X1044,'Parameters &amp; Main Results'!$B$32,0)</f>
        <v>25.25370255</v>
      </c>
      <c r="Z1044" s="77">
        <f>sumproduct(X1044:offset(X1044,'Parameters &amp; Main Results'!$B$32-1,0) , 'Cash Flow Assist'!$P$11:offset('Cash Flow Assist'!$P$11,'Parameters &amp; Main Results'!$B$32-1,0)  )/offset(X1044,'Parameters &amp; Main Results'!$B$32,0)</f>
        <v>6450.517702</v>
      </c>
      <c r="AA1044" s="77">
        <f>sumproduct(X1044:offset(X1044,'Parameters &amp; Main Results'!$B$32-1,0),'Parameters &amp; Main Results'!$B$36:offset('Parameters &amp; Main Results'!$B$36,'Parameters &amp; Main Results'!$B$32-1,0)   )/offset(X1044,'Parameters &amp; Main Results'!$B$32,0)</f>
        <v>1.280039782</v>
      </c>
      <c r="AB1044" s="167">
        <f t="shared" si="6"/>
        <v>-0.02452863997</v>
      </c>
    </row>
    <row r="1045">
      <c r="A1045">
        <f t="shared" si="17"/>
        <v>8</v>
      </c>
      <c r="B1045">
        <f t="shared" si="18"/>
        <v>1957</v>
      </c>
      <c r="C1045" s="77">
        <f t="shared" si="3"/>
        <v>1957.583333</v>
      </c>
      <c r="D1045" s="159">
        <f t="shared" si="356"/>
        <v>21063</v>
      </c>
      <c r="E1045" s="162">
        <v>28.28</v>
      </c>
      <c r="F1045" s="163">
        <v>77912.3902</v>
      </c>
      <c r="G1045" s="163">
        <v>1794.3093</v>
      </c>
      <c r="H1045" s="163">
        <v>2467.78682346</v>
      </c>
      <c r="I1045" s="163">
        <v>77912.3902</v>
      </c>
      <c r="J1045" s="163">
        <v>28.28</v>
      </c>
      <c r="K1045" s="163">
        <v>28.28</v>
      </c>
      <c r="L1045" s="163">
        <v>35.25</v>
      </c>
      <c r="M1045" s="164">
        <v>15.73047028</v>
      </c>
      <c r="N1045" s="19">
        <f t="shared" ref="N1045:T1045" si="1046">F1045/F1044/$E1045*$E1044-1</f>
        <v>-0.05610080123</v>
      </c>
      <c r="O1045" s="19">
        <f t="shared" si="1046"/>
        <v>0.00008212713415</v>
      </c>
      <c r="P1045" s="19">
        <f t="shared" si="1046"/>
        <v>-0.0005575082534</v>
      </c>
      <c r="Q1045" s="19">
        <f t="shared" si="1046"/>
        <v>-0.05610080123</v>
      </c>
      <c r="R1045" s="19">
        <f t="shared" si="1046"/>
        <v>0</v>
      </c>
      <c r="S1045" s="19">
        <f t="shared" si="1046"/>
        <v>0</v>
      </c>
      <c r="T1045" s="19">
        <f t="shared" si="1046"/>
        <v>-0.003182461103</v>
      </c>
      <c r="U1045" s="168">
        <v>5.0E-4</v>
      </c>
      <c r="V1045" s="168">
        <v>-0.0041</v>
      </c>
      <c r="W1045" s="19">
        <f t="array" ref="W1045">mmult(N1045:T1045,'Parameters &amp; Main Results'!$B$6:$B$12)-'Parameters &amp; Main Results'!$B$16/12+mmult(U1045:V1045,'Parameters &amp; Main Results'!$B$14:$B$15)</f>
        <v>-0.0420967358</v>
      </c>
      <c r="X1045" s="77">
        <f t="shared" si="5"/>
        <v>301.9049563</v>
      </c>
      <c r="Y1045" s="77">
        <f>X1045/offset(X1045,'Parameters &amp; Main Results'!$B$32,0)</f>
        <v>25.48989994</v>
      </c>
      <c r="Z1045" s="77">
        <f>sumproduct(X1045:offset(X1045,'Parameters &amp; Main Results'!$B$32-1,0) , 'Cash Flow Assist'!$P$11:offset('Cash Flow Assist'!$P$11,'Parameters &amp; Main Results'!$B$32-1,0)  )/offset(X1045,'Parameters &amp; Main Results'!$B$32,0)</f>
        <v>6525.809078</v>
      </c>
      <c r="AA1045" s="77">
        <f>sumproduct(X1045:offset(X1045,'Parameters &amp; Main Results'!$B$32-1,0),'Parameters &amp; Main Results'!$B$36:offset('Parameters &amp; Main Results'!$B$36,'Parameters &amp; Main Results'!$B$32-1,0)   )/offset(X1045,'Parameters &amp; Main Results'!$B$32,0)</f>
        <v>1.287823137</v>
      </c>
      <c r="AB1045" s="167">
        <f t="shared" si="6"/>
        <v>-0.07925336484</v>
      </c>
    </row>
    <row r="1046">
      <c r="A1046">
        <f t="shared" si="17"/>
        <v>9</v>
      </c>
      <c r="B1046">
        <f t="shared" si="18"/>
        <v>1957</v>
      </c>
      <c r="C1046" s="77">
        <f t="shared" si="3"/>
        <v>1957.666667</v>
      </c>
      <c r="D1046" s="159">
        <f t="shared" si="356"/>
        <v>21093</v>
      </c>
      <c r="E1046" s="162">
        <v>28.32</v>
      </c>
      <c r="F1046" s="163">
        <v>73340.8564</v>
      </c>
      <c r="G1046" s="163">
        <v>1801.6704</v>
      </c>
      <c r="H1046" s="163">
        <v>2474.71719146</v>
      </c>
      <c r="I1046" s="163">
        <v>73340.8564</v>
      </c>
      <c r="J1046" s="163">
        <v>28.32</v>
      </c>
      <c r="K1046" s="163">
        <v>28.32</v>
      </c>
      <c r="L1046" s="163">
        <v>35.25</v>
      </c>
      <c r="M1046" s="164">
        <v>14.61963583</v>
      </c>
      <c r="N1046" s="19">
        <f t="shared" ref="N1046:T1046" si="1047">F1046/F1045/$E1046*$E1045-1</f>
        <v>-0.0600048666</v>
      </c>
      <c r="O1046" s="19">
        <f t="shared" si="1047"/>
        <v>0.002684246131</v>
      </c>
      <c r="P1046" s="19">
        <f t="shared" si="1047"/>
        <v>0.001391937384</v>
      </c>
      <c r="Q1046" s="19">
        <f t="shared" si="1047"/>
        <v>-0.0600048666</v>
      </c>
      <c r="R1046" s="19">
        <f t="shared" si="1047"/>
        <v>0</v>
      </c>
      <c r="S1046" s="19">
        <f t="shared" si="1047"/>
        <v>0</v>
      </c>
      <c r="T1046" s="19">
        <f t="shared" si="1047"/>
        <v>-0.001412429379</v>
      </c>
      <c r="U1046" s="168">
        <v>8.0E-4</v>
      </c>
      <c r="V1046" s="168">
        <v>0.0092</v>
      </c>
      <c r="W1046" s="19">
        <f t="array" ref="W1046">mmult(N1046:T1046,'Parameters &amp; Main Results'!$B$6:$B$12)-'Parameters &amp; Main Results'!$B$16/12+mmult(U1046:V1046,'Parameters &amp; Main Results'!$B$14:$B$15)</f>
        <v>-0.04437425508</v>
      </c>
      <c r="X1046" s="77">
        <f t="shared" si="5"/>
        <v>315.1726981</v>
      </c>
      <c r="Y1046" s="77">
        <f>X1046/offset(X1046,'Parameters &amp; Main Results'!$B$32,0)</f>
        <v>26.66891296</v>
      </c>
      <c r="Z1046" s="77">
        <f>sumproduct(X1046:offset(X1046,'Parameters &amp; Main Results'!$B$32-1,0) , 'Cash Flow Assist'!$P$11:offset('Cash Flow Assist'!$P$11,'Parameters &amp; Main Results'!$B$32-1,0)  )/offset(X1046,'Parameters &amp; Main Results'!$B$32,0)</f>
        <v>6515.688665</v>
      </c>
      <c r="AA1046" s="77">
        <f>sumproduct(X1046:offset(X1046,'Parameters &amp; Main Results'!$B$32-1,0),'Parameters &amp; Main Results'!$B$36:offset('Parameters &amp; Main Results'!$B$36,'Parameters &amp; Main Results'!$B$32-1,0)   )/offset(X1046,'Parameters &amp; Main Results'!$B$32,0)</f>
        <v>1.278281197</v>
      </c>
      <c r="AB1046" s="167">
        <f t="shared" si="6"/>
        <v>-0.1345026439</v>
      </c>
    </row>
    <row r="1047">
      <c r="A1047">
        <f t="shared" si="17"/>
        <v>10</v>
      </c>
      <c r="B1047">
        <f t="shared" si="18"/>
        <v>1957</v>
      </c>
      <c r="C1047" s="77">
        <f t="shared" si="3"/>
        <v>1957.75</v>
      </c>
      <c r="D1047" s="159">
        <f t="shared" si="356"/>
        <v>21124</v>
      </c>
      <c r="E1047" s="162">
        <v>28.32</v>
      </c>
      <c r="F1047" s="163">
        <v>71247.4519</v>
      </c>
      <c r="G1047" s="163">
        <v>1800.1224</v>
      </c>
      <c r="H1047" s="163">
        <v>2481.99698453</v>
      </c>
      <c r="I1047" s="163">
        <v>71247.4519</v>
      </c>
      <c r="J1047" s="163">
        <v>28.32</v>
      </c>
      <c r="K1047" s="163">
        <v>28.32</v>
      </c>
      <c r="L1047" s="163">
        <v>35.25</v>
      </c>
      <c r="M1047" s="164">
        <v>14.08769346</v>
      </c>
      <c r="N1047" s="19">
        <f t="shared" ref="N1047:T1047" si="1048">F1047/F1046/$E1047*$E1046-1</f>
        <v>-0.0285434968</v>
      </c>
      <c r="O1047" s="19">
        <f t="shared" si="1048"/>
        <v>-0.0008592026599</v>
      </c>
      <c r="P1047" s="19">
        <f t="shared" si="1048"/>
        <v>0.002941666666</v>
      </c>
      <c r="Q1047" s="19">
        <f t="shared" si="1048"/>
        <v>-0.0285434968</v>
      </c>
      <c r="R1047" s="19">
        <f t="shared" si="1048"/>
        <v>0</v>
      </c>
      <c r="S1047" s="19">
        <f t="shared" si="1048"/>
        <v>0</v>
      </c>
      <c r="T1047" s="19">
        <f t="shared" si="1048"/>
        <v>0</v>
      </c>
      <c r="U1047" s="168">
        <v>-0.0252</v>
      </c>
      <c r="V1047" s="168">
        <v>-0.018</v>
      </c>
      <c r="W1047" s="19">
        <f t="array" ref="W1047">mmult(N1047:T1047,'Parameters &amp; Main Results'!$B$6:$B$12)-'Parameters &amp; Main Results'!$B$16/12+mmult(U1047:V1047,'Parameters &amp; Main Results'!$B$14:$B$15)</f>
        <v>-0.02166408993</v>
      </c>
      <c r="X1047" s="77">
        <f t="shared" si="5"/>
        <v>329.8076677</v>
      </c>
      <c r="Y1047" s="77">
        <f>X1047/offset(X1047,'Parameters &amp; Main Results'!$B$32,0)</f>
        <v>28.10962903</v>
      </c>
      <c r="Z1047" s="77">
        <f>sumproduct(X1047:offset(X1047,'Parameters &amp; Main Results'!$B$32-1,0) , 'Cash Flow Assist'!$P$11:offset('Cash Flow Assist'!$P$11,'Parameters &amp; Main Results'!$B$32-1,0)  )/offset(X1047,'Parameters &amp; Main Results'!$B$32,0)</f>
        <v>6537.077896</v>
      </c>
      <c r="AA1047" s="77">
        <f>sumproduct(X1047:offset(X1047,'Parameters &amp; Main Results'!$B$32-1,0),'Parameters &amp; Main Results'!$B$36:offset('Parameters &amp; Main Results'!$B$36,'Parameters &amp; Main Results'!$B$32-1,0)   )/offset(X1047,'Parameters &amp; Main Results'!$B$32,0)</f>
        <v>1.276231814</v>
      </c>
      <c r="AB1047" s="167">
        <f t="shared" si="6"/>
        <v>-0.1592069649</v>
      </c>
    </row>
    <row r="1048">
      <c r="A1048">
        <f t="shared" si="17"/>
        <v>11</v>
      </c>
      <c r="B1048">
        <f t="shared" si="18"/>
        <v>1957</v>
      </c>
      <c r="C1048" s="77">
        <f t="shared" si="3"/>
        <v>1957.833333</v>
      </c>
      <c r="D1048" s="159">
        <f t="shared" si="356"/>
        <v>21154</v>
      </c>
      <c r="E1048" s="162">
        <v>28.41</v>
      </c>
      <c r="F1048" s="163">
        <v>72651.4898</v>
      </c>
      <c r="G1048" s="163">
        <v>1843.7308</v>
      </c>
      <c r="H1048" s="163">
        <v>2489.40160887</v>
      </c>
      <c r="I1048" s="163">
        <v>72651.4898</v>
      </c>
      <c r="J1048" s="163">
        <v>28.41</v>
      </c>
      <c r="K1048" s="163">
        <v>28.41</v>
      </c>
      <c r="L1048" s="163">
        <v>35.25</v>
      </c>
      <c r="M1048" s="164">
        <v>14.08007383</v>
      </c>
      <c r="N1048" s="19">
        <f t="shared" ref="N1048:T1048" si="1049">F1048/F1047/$E1048*$E1047-1</f>
        <v>0.01647617303</v>
      </c>
      <c r="O1048" s="19">
        <f t="shared" si="1049"/>
        <v>0.02098059984</v>
      </c>
      <c r="P1048" s="19">
        <f t="shared" si="1049"/>
        <v>-0.0001940161903</v>
      </c>
      <c r="Q1048" s="19">
        <f t="shared" si="1049"/>
        <v>0.01647617303</v>
      </c>
      <c r="R1048" s="19">
        <f t="shared" si="1049"/>
        <v>0</v>
      </c>
      <c r="S1048" s="19">
        <f t="shared" si="1049"/>
        <v>0</v>
      </c>
      <c r="T1048" s="19">
        <f t="shared" si="1049"/>
        <v>-0.003167898627</v>
      </c>
      <c r="U1048" s="168">
        <v>0.004</v>
      </c>
      <c r="V1048" s="168">
        <v>-0.0287</v>
      </c>
      <c r="W1048" s="19">
        <f t="array" ref="W1048">mmult(N1048:T1048,'Parameters &amp; Main Results'!$B$6:$B$12)-'Parameters &amp; Main Results'!$B$16/12+mmult(U1048:V1048,'Parameters &amp; Main Results'!$B$14:$B$15)</f>
        <v>0.01756061306</v>
      </c>
      <c r="X1048" s="77">
        <f t="shared" si="5"/>
        <v>337.1108678</v>
      </c>
      <c r="Y1048" s="77">
        <f>X1048/offset(X1048,'Parameters &amp; Main Results'!$B$32,0)</f>
        <v>29.20077331</v>
      </c>
      <c r="Z1048" s="77">
        <f>sumproduct(X1048:offset(X1048,'Parameters &amp; Main Results'!$B$32-1,0) , 'Cash Flow Assist'!$P$11:offset('Cash Flow Assist'!$P$11,'Parameters &amp; Main Results'!$B$32-1,0)  )/offset(X1048,'Parameters &amp; Main Results'!$B$32,0)</f>
        <v>6616.16161</v>
      </c>
      <c r="AA1048" s="77">
        <f>sumproduct(X1048:offset(X1048,'Parameters &amp; Main Results'!$B$32-1,0),'Parameters &amp; Main Results'!$B$36:offset('Parameters &amp; Main Results'!$B$36,'Parameters &amp; Main Results'!$B$32-1,0)   )/offset(X1048,'Parameters &amp; Main Results'!$B$32,0)</f>
        <v>1.285935363</v>
      </c>
      <c r="AB1048" s="167">
        <f t="shared" si="6"/>
        <v>-0.1453539133</v>
      </c>
    </row>
    <row r="1049">
      <c r="A1049">
        <f t="shared" si="17"/>
        <v>12</v>
      </c>
      <c r="B1049">
        <f t="shared" si="18"/>
        <v>1957</v>
      </c>
      <c r="C1049" s="77">
        <f t="shared" si="3"/>
        <v>1957.916667</v>
      </c>
      <c r="D1049" s="159">
        <f t="shared" si="356"/>
        <v>21185</v>
      </c>
      <c r="E1049" s="162">
        <v>28.47</v>
      </c>
      <c r="F1049" s="163">
        <v>69898.8414</v>
      </c>
      <c r="G1049" s="163">
        <v>1929.3881</v>
      </c>
      <c r="H1049" s="163">
        <v>2496.2682083</v>
      </c>
      <c r="I1049" s="163">
        <v>69898.8414</v>
      </c>
      <c r="J1049" s="163">
        <v>28.47</v>
      </c>
      <c r="K1049" s="163">
        <v>28.47</v>
      </c>
      <c r="L1049" s="163">
        <v>35.25</v>
      </c>
      <c r="M1049" s="164">
        <v>13.55797446</v>
      </c>
      <c r="N1049" s="19">
        <f t="shared" ref="N1049:T1049" si="1050">F1049/F1048/$E1049*$E1048-1</f>
        <v>-0.03991602825</v>
      </c>
      <c r="O1049" s="19">
        <f t="shared" si="1050"/>
        <v>0.04425328804</v>
      </c>
      <c r="P1049" s="19">
        <f t="shared" si="1050"/>
        <v>0.000645038634</v>
      </c>
      <c r="Q1049" s="19">
        <f t="shared" si="1050"/>
        <v>-0.03991602825</v>
      </c>
      <c r="R1049" s="19">
        <f t="shared" si="1050"/>
        <v>0</v>
      </c>
      <c r="S1049" s="19">
        <f t="shared" si="1050"/>
        <v>0</v>
      </c>
      <c r="T1049" s="19">
        <f t="shared" si="1050"/>
        <v>-0.00210748156</v>
      </c>
      <c r="U1049" s="168">
        <v>-0.0098</v>
      </c>
      <c r="V1049" s="168">
        <v>-0.0162</v>
      </c>
      <c r="W1049" s="19">
        <f t="array" ref="W1049">mmult(N1049:T1049,'Parameters &amp; Main Results'!$B$6:$B$12)-'Parameters &amp; Main Results'!$B$16/12+mmult(U1049:V1049,'Parameters &amp; Main Results'!$B$14:$B$15)</f>
        <v>-0.01891536584</v>
      </c>
      <c r="X1049" s="77">
        <f t="shared" si="5"/>
        <v>331.2931569</v>
      </c>
      <c r="Y1049" s="77">
        <f>X1049/offset(X1049,'Parameters &amp; Main Results'!$B$32,0)</f>
        <v>29.24799348</v>
      </c>
      <c r="Z1049" s="77">
        <f>sumproduct(X1049:offset(X1049,'Parameters &amp; Main Results'!$B$32-1,0) , 'Cash Flow Assist'!$P$11:offset('Cash Flow Assist'!$P$11,'Parameters &amp; Main Results'!$B$32-1,0)  )/offset(X1049,'Parameters &amp; Main Results'!$B$32,0)</f>
        <v>6714.489847</v>
      </c>
      <c r="AA1049" s="77">
        <f>sumproduct(X1049:offset(X1049,'Parameters &amp; Main Results'!$B$32-1,0),'Parameters &amp; Main Results'!$B$36:offset('Parameters &amp; Main Results'!$B$36,'Parameters &amp; Main Results'!$B$32-1,0)   )/offset(X1049,'Parameters &amp; Main Results'!$B$32,0)</f>
        <v>1.300642484</v>
      </c>
      <c r="AB1049" s="167">
        <f t="shared" si="6"/>
        <v>-0.1794679907</v>
      </c>
    </row>
    <row r="1050">
      <c r="A1050">
        <f t="shared" si="17"/>
        <v>1</v>
      </c>
      <c r="B1050">
        <f t="shared" si="18"/>
        <v>1958</v>
      </c>
      <c r="C1050" s="77">
        <f t="shared" si="3"/>
        <v>1958</v>
      </c>
      <c r="D1050" s="159">
        <f t="shared" si="356"/>
        <v>21216</v>
      </c>
      <c r="E1050" s="162">
        <v>28.64</v>
      </c>
      <c r="F1050" s="163">
        <v>73145.3008</v>
      </c>
      <c r="G1050" s="163">
        <v>1953.9923</v>
      </c>
      <c r="H1050" s="163">
        <v>2502.59208777</v>
      </c>
      <c r="I1050" s="163">
        <v>73145.3008</v>
      </c>
      <c r="J1050" s="163">
        <v>28.64</v>
      </c>
      <c r="K1050" s="163">
        <v>28.64</v>
      </c>
      <c r="L1050" s="163">
        <v>35.25</v>
      </c>
      <c r="M1050" s="164">
        <v>13.98291818</v>
      </c>
      <c r="N1050" s="19">
        <f t="shared" ref="N1050:T1050" si="1051">F1050/F1049/$E1050*$E1049-1</f>
        <v>0.04023366937</v>
      </c>
      <c r="O1050" s="19">
        <f t="shared" si="1051"/>
        <v>0.006740884334</v>
      </c>
      <c r="P1050" s="19">
        <f t="shared" si="1051"/>
        <v>-0.003417458097</v>
      </c>
      <c r="Q1050" s="19">
        <f t="shared" si="1051"/>
        <v>0.04023366937</v>
      </c>
      <c r="R1050" s="19">
        <f t="shared" si="1051"/>
        <v>0</v>
      </c>
      <c r="S1050" s="19">
        <f t="shared" si="1051"/>
        <v>0</v>
      </c>
      <c r="T1050" s="19">
        <f t="shared" si="1051"/>
        <v>-0.00593575419</v>
      </c>
      <c r="U1050" s="168">
        <v>0.0439</v>
      </c>
      <c r="V1050" s="168">
        <v>0.0419</v>
      </c>
      <c r="W1050" s="19">
        <f t="array" ref="W1050">mmult(N1050:T1050,'Parameters &amp; Main Results'!$B$6:$B$12)-'Parameters &amp; Main Results'!$B$16/12+mmult(U1050:V1050,'Parameters &amp; Main Results'!$B$14:$B$15)</f>
        <v>0.03181880645</v>
      </c>
      <c r="X1050" s="77">
        <f t="shared" si="5"/>
        <v>337.6805072</v>
      </c>
      <c r="Y1050" s="77">
        <f>X1050/offset(X1050,'Parameters &amp; Main Results'!$B$32,0)</f>
        <v>30.00437981</v>
      </c>
      <c r="Z1050" s="77">
        <f>sumproduct(X1050:offset(X1050,'Parameters &amp; Main Results'!$B$32-1,0) , 'Cash Flow Assist'!$P$11:offset('Cash Flow Assist'!$P$11,'Parameters &amp; Main Results'!$B$32-1,0)  )/offset(X1050,'Parameters &amp; Main Results'!$B$32,0)</f>
        <v>6729.412221</v>
      </c>
      <c r="AA1050" s="77">
        <f>sumproduct(X1050:offset(X1050,'Parameters &amp; Main Results'!$B$32-1,0),'Parameters &amp; Main Results'!$B$36:offset('Parameters &amp; Main Results'!$B$36,'Parameters &amp; Main Results'!$B$32-1,0)   )/offset(X1050,'Parameters &amp; Main Results'!$B$32,0)</f>
        <v>1.299520069</v>
      </c>
      <c r="AB1050" s="167">
        <f t="shared" si="6"/>
        <v>-0.1464549771</v>
      </c>
    </row>
    <row r="1051">
      <c r="A1051">
        <f t="shared" si="17"/>
        <v>2</v>
      </c>
      <c r="B1051">
        <f t="shared" si="18"/>
        <v>1958</v>
      </c>
      <c r="C1051" s="77">
        <f t="shared" si="3"/>
        <v>1958.083333</v>
      </c>
      <c r="D1051" s="159">
        <f t="shared" si="356"/>
        <v>21244</v>
      </c>
      <c r="E1051" s="162">
        <v>28.7</v>
      </c>
      <c r="F1051" s="163">
        <v>71895.278</v>
      </c>
      <c r="G1051" s="163">
        <v>1965.5722</v>
      </c>
      <c r="H1051" s="163">
        <v>2507.68069168</v>
      </c>
      <c r="I1051" s="163">
        <v>71895.278</v>
      </c>
      <c r="J1051" s="163">
        <v>28.7</v>
      </c>
      <c r="K1051" s="163">
        <v>28.7</v>
      </c>
      <c r="L1051" s="163">
        <v>35.25</v>
      </c>
      <c r="M1051" s="164">
        <v>13.644585</v>
      </c>
      <c r="N1051" s="19">
        <f t="shared" ref="N1051:T1051" si="1052">F1051/F1050/$E1051*$E1050-1</f>
        <v>-0.0191444495</v>
      </c>
      <c r="O1051" s="19">
        <f t="shared" si="1052"/>
        <v>0.003823295427</v>
      </c>
      <c r="P1051" s="19">
        <f t="shared" si="1052"/>
        <v>-0.00006150987296</v>
      </c>
      <c r="Q1051" s="19">
        <f t="shared" si="1052"/>
        <v>-0.0191444495</v>
      </c>
      <c r="R1051" s="19">
        <f t="shared" si="1052"/>
        <v>0</v>
      </c>
      <c r="S1051" s="19">
        <f t="shared" si="1052"/>
        <v>0</v>
      </c>
      <c r="T1051" s="19">
        <f t="shared" si="1052"/>
        <v>-0.002090592334</v>
      </c>
      <c r="U1051" s="168">
        <v>0.0065</v>
      </c>
      <c r="V1051" s="168">
        <v>0.0033</v>
      </c>
      <c r="W1051" s="19">
        <f t="array" ref="W1051">mmult(N1051:T1051,'Parameters &amp; Main Results'!$B$6:$B$12)-'Parameters &amp; Main Results'!$B$16/12+mmult(U1051:V1051,'Parameters &amp; Main Results'!$B$14:$B$15)</f>
        <v>-0.01344417993</v>
      </c>
      <c r="X1051" s="77">
        <f t="shared" si="5"/>
        <v>327.2672538</v>
      </c>
      <c r="Y1051" s="77">
        <f>X1051/offset(X1051,'Parameters &amp; Main Results'!$B$32,0)</f>
        <v>30.05182913</v>
      </c>
      <c r="Z1051" s="77">
        <f>sumproduct(X1051:offset(X1051,'Parameters &amp; Main Results'!$B$32-1,0) , 'Cash Flow Assist'!$P$11:offset('Cash Flow Assist'!$P$11,'Parameters &amp; Main Results'!$B$32-1,0)  )/offset(X1051,'Parameters &amp; Main Results'!$B$32,0)</f>
        <v>6924.540091</v>
      </c>
      <c r="AA1051" s="77">
        <f>sumproduct(X1051:offset(X1051,'Parameters &amp; Main Results'!$B$32-1,0),'Parameters &amp; Main Results'!$B$36:offset('Parameters &amp; Main Results'!$B$36,'Parameters &amp; Main Results'!$B$32-1,0)   )/offset(X1051,'Parameters &amp; Main Results'!$B$32,0)</f>
        <v>1.33316843</v>
      </c>
      <c r="AB1051" s="167">
        <f t="shared" si="6"/>
        <v>-0.1627956267</v>
      </c>
    </row>
    <row r="1052">
      <c r="A1052">
        <f t="shared" si="17"/>
        <v>3</v>
      </c>
      <c r="B1052">
        <f t="shared" si="18"/>
        <v>1958</v>
      </c>
      <c r="C1052" s="77">
        <f t="shared" si="3"/>
        <v>1958.166667</v>
      </c>
      <c r="D1052" s="159">
        <f t="shared" si="356"/>
        <v>21275</v>
      </c>
      <c r="E1052" s="162">
        <v>28.87</v>
      </c>
      <c r="F1052" s="163">
        <v>74372.7954</v>
      </c>
      <c r="G1052" s="163">
        <v>1982.1184</v>
      </c>
      <c r="H1052" s="163">
        <v>2510.87798456</v>
      </c>
      <c r="I1052" s="163">
        <v>74372.7954</v>
      </c>
      <c r="J1052" s="163">
        <v>28.87</v>
      </c>
      <c r="K1052" s="163">
        <v>28.87</v>
      </c>
      <c r="L1052" s="163">
        <v>35.25</v>
      </c>
      <c r="M1052" s="164">
        <v>13.92228297</v>
      </c>
      <c r="N1052" s="19">
        <f t="shared" ref="N1052:T1052" si="1053">F1052/F1051/$E1052*$E1051-1</f>
        <v>0.02836870257</v>
      </c>
      <c r="O1052" s="19">
        <f t="shared" si="1053"/>
        <v>0.002479972048</v>
      </c>
      <c r="P1052" s="19">
        <f t="shared" si="1053"/>
        <v>-0.004620973329</v>
      </c>
      <c r="Q1052" s="19">
        <f t="shared" si="1053"/>
        <v>0.02836870257</v>
      </c>
      <c r="R1052" s="19">
        <f t="shared" si="1053"/>
        <v>0</v>
      </c>
      <c r="S1052" s="19">
        <f t="shared" si="1053"/>
        <v>0</v>
      </c>
      <c r="T1052" s="19">
        <f t="shared" si="1053"/>
        <v>-0.005888465535</v>
      </c>
      <c r="U1052" s="168">
        <v>0.0065</v>
      </c>
      <c r="V1052" s="168">
        <v>-0.0097</v>
      </c>
      <c r="W1052" s="19">
        <f t="array" ref="W1052">mmult(N1052:T1052,'Parameters &amp; Main Results'!$B$6:$B$12)-'Parameters &amp; Main Results'!$B$16/12+mmult(U1052:V1052,'Parameters &amp; Main Results'!$B$14:$B$15)</f>
        <v>0.02185485327</v>
      </c>
      <c r="X1052" s="77">
        <f t="shared" si="5"/>
        <v>331.727052</v>
      </c>
      <c r="Y1052" s="77">
        <f>X1052/offset(X1052,'Parameters &amp; Main Results'!$B$32,0)</f>
        <v>29.49054803</v>
      </c>
      <c r="Z1052" s="77">
        <f>sumproduct(X1052:offset(X1052,'Parameters &amp; Main Results'!$B$32-1,0) , 'Cash Flow Assist'!$P$11:offset('Cash Flow Assist'!$P$11,'Parameters &amp; Main Results'!$B$32-1,0)  )/offset(X1052,'Parameters &amp; Main Results'!$B$32,0)</f>
        <v>6675.727781</v>
      </c>
      <c r="AA1052" s="77">
        <f>sumproduct(X1052:offset(X1052,'Parameters &amp; Main Results'!$B$32-1,0),'Parameters &amp; Main Results'!$B$36:offset('Parameters &amp; Main Results'!$B$36,'Parameters &amp; Main Results'!$B$32-1,0)   )/offset(X1052,'Parameters &amp; Main Results'!$B$32,0)</f>
        <v>1.281222538</v>
      </c>
      <c r="AB1052" s="167">
        <f t="shared" si="6"/>
        <v>-0.1390452248</v>
      </c>
    </row>
    <row r="1053">
      <c r="A1053">
        <f t="shared" si="17"/>
        <v>4</v>
      </c>
      <c r="B1053">
        <f t="shared" si="18"/>
        <v>1958</v>
      </c>
      <c r="C1053" s="77">
        <f t="shared" si="3"/>
        <v>1958.25</v>
      </c>
      <c r="D1053" s="159">
        <f t="shared" si="356"/>
        <v>21305</v>
      </c>
      <c r="E1053" s="162">
        <v>28.94</v>
      </c>
      <c r="F1053" s="163">
        <v>76994.5267</v>
      </c>
      <c r="G1053" s="163">
        <v>2003.7195</v>
      </c>
      <c r="H1053" s="163">
        <v>2513.59810238</v>
      </c>
      <c r="I1053" s="163">
        <v>76994.5267</v>
      </c>
      <c r="J1053" s="163">
        <v>28.94</v>
      </c>
      <c r="K1053" s="163">
        <v>28.94</v>
      </c>
      <c r="L1053" s="163">
        <v>35.25</v>
      </c>
      <c r="M1053" s="164">
        <v>14.27497678</v>
      </c>
      <c r="N1053" s="19">
        <f t="shared" ref="N1053:T1053" si="1054">F1053/F1052/$E1053*$E1052-1</f>
        <v>0.03274715058</v>
      </c>
      <c r="O1053" s="19">
        <f t="shared" si="1054"/>
        <v>0.008452829184</v>
      </c>
      <c r="P1053" s="19">
        <f t="shared" si="1054"/>
        <v>-0.001338084541</v>
      </c>
      <c r="Q1053" s="19">
        <f t="shared" si="1054"/>
        <v>0.03274715058</v>
      </c>
      <c r="R1053" s="19">
        <f t="shared" si="1054"/>
        <v>0</v>
      </c>
      <c r="S1053" s="19">
        <f t="shared" si="1054"/>
        <v>0</v>
      </c>
      <c r="T1053" s="19">
        <f t="shared" si="1054"/>
        <v>-0.002418797512</v>
      </c>
      <c r="U1053" s="168">
        <v>-0.0062</v>
      </c>
      <c r="V1053" s="168">
        <v>0.0161</v>
      </c>
      <c r="W1053" s="19">
        <f t="array" ref="W1053">mmult(N1053:T1053,'Parameters &amp; Main Results'!$B$6:$B$12)-'Parameters &amp; Main Results'!$B$16/12+mmult(U1053:V1053,'Parameters &amp; Main Results'!$B$14:$B$15)</f>
        <v>0.02663190357</v>
      </c>
      <c r="X1053" s="77">
        <f t="shared" si="5"/>
        <v>324.6322616</v>
      </c>
      <c r="Y1053" s="77">
        <f>X1053/offset(X1053,'Parameters &amp; Main Results'!$B$32,0)</f>
        <v>28.37826907</v>
      </c>
      <c r="Z1053" s="77">
        <f>sumproduct(X1053:offset(X1053,'Parameters &amp; Main Results'!$B$32-1,0) , 'Cash Flow Assist'!$P$11:offset('Cash Flow Assist'!$P$11,'Parameters &amp; Main Results'!$B$32-1,0)  )/offset(X1053,'Parameters &amp; Main Results'!$B$32,0)</f>
        <v>6536.322161</v>
      </c>
      <c r="AA1053" s="77">
        <f>sumproduct(X1053:offset(X1053,'Parameters &amp; Main Results'!$B$32-1,0),'Parameters &amp; Main Results'!$B$36:offset('Parameters &amp; Main Results'!$B$36,'Parameters &amp; Main Results'!$B$32-1,0)   )/offset(X1053,'Parameters &amp; Main Results'!$B$32,0)</f>
        <v>1.250498537</v>
      </c>
      <c r="AB1053" s="167">
        <f t="shared" si="6"/>
        <v>-0.1108514092</v>
      </c>
    </row>
    <row r="1054">
      <c r="A1054">
        <f t="shared" si="17"/>
        <v>5</v>
      </c>
      <c r="B1054">
        <f t="shared" si="18"/>
        <v>1958</v>
      </c>
      <c r="C1054" s="77">
        <f t="shared" si="3"/>
        <v>1958.333333</v>
      </c>
      <c r="D1054" s="159">
        <f t="shared" si="356"/>
        <v>21336</v>
      </c>
      <c r="E1054" s="162">
        <v>28.94</v>
      </c>
      <c r="F1054" s="163">
        <v>78401.8874</v>
      </c>
      <c r="G1054" s="163">
        <v>2001.8214</v>
      </c>
      <c r="H1054" s="163">
        <v>2515.96507392</v>
      </c>
      <c r="I1054" s="163">
        <v>78401.8874</v>
      </c>
      <c r="J1054" s="163">
        <v>28.94</v>
      </c>
      <c r="K1054" s="163">
        <v>28.94</v>
      </c>
      <c r="L1054" s="163">
        <v>35.25</v>
      </c>
      <c r="M1054" s="164">
        <v>14.52376852</v>
      </c>
      <c r="N1054" s="19">
        <f t="shared" ref="N1054:T1054" si="1055">F1054/F1053/$E1054*$E1053-1</f>
        <v>0.01827871097</v>
      </c>
      <c r="O1054" s="19">
        <f t="shared" si="1055"/>
        <v>-0.0009472882806</v>
      </c>
      <c r="P1054" s="19">
        <f t="shared" si="1055"/>
        <v>0.0009416666641</v>
      </c>
      <c r="Q1054" s="19">
        <f t="shared" si="1055"/>
        <v>0.01827871097</v>
      </c>
      <c r="R1054" s="19">
        <f t="shared" si="1055"/>
        <v>0</v>
      </c>
      <c r="S1054" s="19">
        <f t="shared" si="1055"/>
        <v>0</v>
      </c>
      <c r="T1054" s="19">
        <f t="shared" si="1055"/>
        <v>0</v>
      </c>
      <c r="U1054" s="168">
        <v>0.0216</v>
      </c>
      <c r="V1054" s="168">
        <v>-0.0026</v>
      </c>
      <c r="W1054" s="19">
        <f t="array" ref="W1054">mmult(N1054:T1054,'Parameters &amp; Main Results'!$B$6:$B$12)-'Parameters &amp; Main Results'!$B$16/12+mmult(U1054:V1054,'Parameters &amp; Main Results'!$B$14:$B$15)</f>
        <v>0.01343054449</v>
      </c>
      <c r="X1054" s="77">
        <f t="shared" si="5"/>
        <v>316.2109617</v>
      </c>
      <c r="Y1054" s="77">
        <f>X1054/offset(X1054,'Parameters &amp; Main Results'!$B$32,0)</f>
        <v>27.58210645</v>
      </c>
      <c r="Z1054" s="77">
        <f>sumproduct(X1054:offset(X1054,'Parameters &amp; Main Results'!$B$32-1,0) , 'Cash Flow Assist'!$P$11:offset('Cash Flow Assist'!$P$11,'Parameters &amp; Main Results'!$B$32-1,0)  )/offset(X1054,'Parameters &amp; Main Results'!$B$32,0)</f>
        <v>6494.815405</v>
      </c>
      <c r="AA1054" s="77">
        <f>sumproduct(X1054:offset(X1054,'Parameters &amp; Main Results'!$B$32-1,0),'Parameters &amp; Main Results'!$B$36:offset('Parameters &amp; Main Results'!$B$36,'Parameters &amp; Main Results'!$B$32-1,0)   )/offset(X1054,'Parameters &amp; Main Results'!$B$32,0)</f>
        <v>1.2387529</v>
      </c>
      <c r="AB1054" s="167">
        <f t="shared" si="6"/>
        <v>-0.09459891907</v>
      </c>
    </row>
    <row r="1055">
      <c r="A1055">
        <f t="shared" si="17"/>
        <v>6</v>
      </c>
      <c r="B1055">
        <f t="shared" si="18"/>
        <v>1958</v>
      </c>
      <c r="C1055" s="77">
        <f t="shared" si="3"/>
        <v>1958.416667</v>
      </c>
      <c r="D1055" s="159">
        <f t="shared" si="356"/>
        <v>21366</v>
      </c>
      <c r="E1055" s="162">
        <v>28.91</v>
      </c>
      <c r="F1055" s="163">
        <v>80702.9342</v>
      </c>
      <c r="G1055" s="163">
        <v>1998.325</v>
      </c>
      <c r="H1055" s="163">
        <v>2517.8730141</v>
      </c>
      <c r="I1055" s="163">
        <v>80702.9342</v>
      </c>
      <c r="J1055" s="163">
        <v>28.91</v>
      </c>
      <c r="K1055" s="163">
        <v>28.91</v>
      </c>
      <c r="L1055" s="163">
        <v>35.25</v>
      </c>
      <c r="M1055" s="164">
        <v>14.7958108</v>
      </c>
      <c r="N1055" s="19">
        <f t="shared" ref="N1055:T1055" si="1056">F1055/F1054/$E1055*$E1054-1</f>
        <v>0.03041753934</v>
      </c>
      <c r="O1055" s="19">
        <f t="shared" si="1056"/>
        <v>-0.0007107186081</v>
      </c>
      <c r="P1055" s="19">
        <f t="shared" si="1056"/>
        <v>0.001796823475</v>
      </c>
      <c r="Q1055" s="19">
        <f t="shared" si="1056"/>
        <v>0.03041753934</v>
      </c>
      <c r="R1055" s="19">
        <f t="shared" si="1056"/>
        <v>0</v>
      </c>
      <c r="S1055" s="19">
        <f t="shared" si="1056"/>
        <v>0</v>
      </c>
      <c r="T1055" s="19">
        <f t="shared" si="1056"/>
        <v>0.001037703217</v>
      </c>
      <c r="U1055" s="168">
        <v>-0.0019</v>
      </c>
      <c r="V1055" s="168">
        <v>0.004</v>
      </c>
      <c r="W1055" s="19">
        <f t="array" ref="W1055">mmult(N1055:T1055,'Parameters &amp; Main Results'!$B$6:$B$12)-'Parameters &amp; Main Results'!$B$16/12+mmult(U1055:V1055,'Parameters &amp; Main Results'!$B$14:$B$15)</f>
        <v>0.02259380819</v>
      </c>
      <c r="X1055" s="77">
        <f t="shared" si="5"/>
        <v>312.0203584</v>
      </c>
      <c r="Y1055" s="77">
        <f>X1055/offset(X1055,'Parameters &amp; Main Results'!$B$32,0)</f>
        <v>27.69859265</v>
      </c>
      <c r="Z1055" s="77">
        <f>sumproduct(X1055:offset(X1055,'Parameters &amp; Main Results'!$B$32-1,0) , 'Cash Flow Assist'!$P$11:offset('Cash Flow Assist'!$P$11,'Parameters &amp; Main Results'!$B$32-1,0)  )/offset(X1055,'Parameters &amp; Main Results'!$B$32,0)</f>
        <v>6582.78906</v>
      </c>
      <c r="AA1055" s="77">
        <f>sumproduct(X1055:offset(X1055,'Parameters &amp; Main Results'!$B$32-1,0),'Parameters &amp; Main Results'!$B$36:offset('Parameters &amp; Main Results'!$B$36,'Parameters &amp; Main Results'!$B$32-1,0)   )/offset(X1055,'Parameters &amp; Main Results'!$B$32,0)</f>
        <v>1.252002481</v>
      </c>
      <c r="AB1055" s="167">
        <f t="shared" si="6"/>
        <v>-0.06705884607</v>
      </c>
    </row>
    <row r="1056">
      <c r="A1056">
        <f t="shared" si="17"/>
        <v>7</v>
      </c>
      <c r="B1056">
        <f t="shared" si="18"/>
        <v>1958</v>
      </c>
      <c r="C1056" s="77">
        <f t="shared" si="3"/>
        <v>1958.5</v>
      </c>
      <c r="D1056" s="159">
        <f t="shared" si="356"/>
        <v>21397</v>
      </c>
      <c r="E1056" s="162">
        <v>28.89</v>
      </c>
      <c r="F1056" s="163">
        <v>84438.964</v>
      </c>
      <c r="G1056" s="163">
        <v>1965.2056</v>
      </c>
      <c r="H1056" s="163">
        <v>2519.61454294</v>
      </c>
      <c r="I1056" s="163">
        <v>84438.964</v>
      </c>
      <c r="J1056" s="163">
        <v>28.89</v>
      </c>
      <c r="K1056" s="163">
        <v>28.89</v>
      </c>
      <c r="L1056" s="163">
        <v>35.25</v>
      </c>
      <c r="M1056" s="164">
        <v>15.35107439</v>
      </c>
      <c r="N1056" s="19">
        <f t="shared" ref="N1056:T1056" si="1057">F1056/F1055/$E1056*$E1055-1</f>
        <v>0.04701793477</v>
      </c>
      <c r="O1056" s="19">
        <f t="shared" si="1057"/>
        <v>-0.01589277288</v>
      </c>
      <c r="P1056" s="19">
        <f t="shared" si="1057"/>
        <v>0.001384426563</v>
      </c>
      <c r="Q1056" s="19">
        <f t="shared" si="1057"/>
        <v>0.04701793477</v>
      </c>
      <c r="R1056" s="19">
        <f t="shared" si="1057"/>
        <v>0</v>
      </c>
      <c r="S1056" s="19">
        <f t="shared" si="1057"/>
        <v>0</v>
      </c>
      <c r="T1056" s="19">
        <f t="shared" si="1057"/>
        <v>0.0006922810661</v>
      </c>
      <c r="U1056" s="168">
        <v>0.0048</v>
      </c>
      <c r="V1056" s="168">
        <v>0.031</v>
      </c>
      <c r="W1056" s="19">
        <f t="array" ref="W1056">mmult(N1056:T1056,'Parameters &amp; Main Results'!$B$6:$B$12)-'Parameters &amp; Main Results'!$B$16/12+mmult(U1056:V1056,'Parameters &amp; Main Results'!$B$14:$B$15)</f>
        <v>0.03124859119</v>
      </c>
      <c r="X1056" s="77">
        <f t="shared" si="5"/>
        <v>305.1263913</v>
      </c>
      <c r="Y1056" s="77">
        <f>X1056/offset(X1056,'Parameters &amp; Main Results'!$B$32,0)</f>
        <v>27.17181754</v>
      </c>
      <c r="Z1056" s="77">
        <f>sumproduct(X1056:offset(X1056,'Parameters &amp; Main Results'!$B$32-1,0) , 'Cash Flow Assist'!$P$11:offset('Cash Flow Assist'!$P$11,'Parameters &amp; Main Results'!$B$32-1,0)  )/offset(X1056,'Parameters &amp; Main Results'!$B$32,0)</f>
        <v>6576.715916</v>
      </c>
      <c r="AA1056" s="77">
        <f>sumproduct(X1056:offset(X1056,'Parameters &amp; Main Results'!$B$32-1,0),'Parameters &amp; Main Results'!$B$36:offset('Parameters &amp; Main Results'!$B$36,'Parameters &amp; Main Results'!$B$32-1,0)   )/offset(X1056,'Parameters &amp; Main Results'!$B$32,0)</f>
        <v>1.246880055</v>
      </c>
      <c r="AB1056" s="167">
        <f t="shared" si="6"/>
        <v>-0.02319387975</v>
      </c>
    </row>
    <row r="1057">
      <c r="A1057">
        <f t="shared" si="17"/>
        <v>8</v>
      </c>
      <c r="B1057">
        <f t="shared" si="18"/>
        <v>1958</v>
      </c>
      <c r="C1057" s="77">
        <f t="shared" si="3"/>
        <v>1958.583333</v>
      </c>
      <c r="D1057" s="159">
        <f t="shared" si="356"/>
        <v>21428</v>
      </c>
      <c r="E1057" s="162">
        <v>28.94</v>
      </c>
      <c r="F1057" s="163">
        <v>85698.7415</v>
      </c>
      <c r="G1057" s="163">
        <v>1915.5633</v>
      </c>
      <c r="H1057" s="163">
        <v>2521.52525063</v>
      </c>
      <c r="I1057" s="163">
        <v>85698.7415</v>
      </c>
      <c r="J1057" s="163">
        <v>28.94</v>
      </c>
      <c r="K1057" s="163">
        <v>28.94</v>
      </c>
      <c r="L1057" s="163">
        <v>35.25</v>
      </c>
      <c r="M1057" s="164">
        <v>15.64233146</v>
      </c>
      <c r="N1057" s="19">
        <f t="shared" ref="N1057:T1057" si="1058">F1057/F1056/$E1057*$E1056-1</f>
        <v>0.01316589711</v>
      </c>
      <c r="O1057" s="19">
        <f t="shared" si="1058"/>
        <v>-0.02694468338</v>
      </c>
      <c r="P1057" s="19">
        <f t="shared" si="1058"/>
        <v>-0.0009706893593</v>
      </c>
      <c r="Q1057" s="19">
        <f t="shared" si="1058"/>
        <v>0.01316589711</v>
      </c>
      <c r="R1057" s="19">
        <f t="shared" si="1058"/>
        <v>0</v>
      </c>
      <c r="S1057" s="19">
        <f t="shared" si="1058"/>
        <v>0</v>
      </c>
      <c r="T1057" s="19">
        <f t="shared" si="1058"/>
        <v>-0.001727712509</v>
      </c>
      <c r="U1057" s="168">
        <v>0.0118</v>
      </c>
      <c r="V1057" s="168">
        <v>0.0038</v>
      </c>
      <c r="W1057" s="19">
        <f t="array" ref="W1057">mmult(N1057:T1057,'Parameters &amp; Main Results'!$B$6:$B$12)-'Parameters &amp; Main Results'!$B$16/12+mmult(U1057:V1057,'Parameters &amp; Main Results'!$B$14:$B$15)</f>
        <v>0.003096585322</v>
      </c>
      <c r="X1057" s="77">
        <f t="shared" si="5"/>
        <v>295.8805412</v>
      </c>
      <c r="Y1057" s="77">
        <f>X1057/offset(X1057,'Parameters &amp; Main Results'!$B$32,0)</f>
        <v>26.99875074</v>
      </c>
      <c r="Z1057" s="77">
        <f>sumproduct(X1057:offset(X1057,'Parameters &amp; Main Results'!$B$32-1,0) , 'Cash Flow Assist'!$P$11:offset('Cash Flow Assist'!$P$11,'Parameters &amp; Main Results'!$B$32-1,0)  )/offset(X1057,'Parameters &amp; Main Results'!$B$32,0)</f>
        <v>6712.212891</v>
      </c>
      <c r="AA1057" s="77">
        <f>sumproduct(X1057:offset(X1057,'Parameters &amp; Main Results'!$B$32-1,0),'Parameters &amp; Main Results'!$B$36:offset('Parameters &amp; Main Results'!$B$36,'Parameters &amp; Main Results'!$B$32-1,0)   )/offset(X1057,'Parameters &amp; Main Results'!$B$32,0)</f>
        <v>1.268485975</v>
      </c>
      <c r="AB1057" s="167">
        <f t="shared" si="6"/>
        <v>-0.01033335087</v>
      </c>
    </row>
    <row r="1058">
      <c r="A1058">
        <f t="shared" si="17"/>
        <v>9</v>
      </c>
      <c r="B1058">
        <f t="shared" si="18"/>
        <v>1958</v>
      </c>
      <c r="C1058" s="77">
        <f t="shared" si="3"/>
        <v>1958.666667</v>
      </c>
      <c r="D1058" s="159">
        <f t="shared" si="356"/>
        <v>21458</v>
      </c>
      <c r="E1058" s="162">
        <v>28.91</v>
      </c>
      <c r="F1058" s="163">
        <v>90103.6382</v>
      </c>
      <c r="G1058" s="163">
        <v>1886.5507</v>
      </c>
      <c r="H1058" s="163">
        <v>2525.07639869</v>
      </c>
      <c r="I1058" s="163">
        <v>90103.6382</v>
      </c>
      <c r="J1058" s="163">
        <v>28.91</v>
      </c>
      <c r="K1058" s="163">
        <v>28.91</v>
      </c>
      <c r="L1058" s="163">
        <v>35.25</v>
      </c>
      <c r="M1058" s="164">
        <v>16.2898708</v>
      </c>
      <c r="N1058" s="19">
        <f t="shared" ref="N1058:T1058" si="1059">F1058/F1057/$E1058*$E1057-1</f>
        <v>0.05249082374</v>
      </c>
      <c r="O1058" s="19">
        <f t="shared" si="1059"/>
        <v>-0.01412374118</v>
      </c>
      <c r="P1058" s="19">
        <f t="shared" si="1059"/>
        <v>0.002447497982</v>
      </c>
      <c r="Q1058" s="19">
        <f t="shared" si="1059"/>
        <v>0.05249082374</v>
      </c>
      <c r="R1058" s="19">
        <f t="shared" si="1059"/>
        <v>0</v>
      </c>
      <c r="S1058" s="19">
        <f t="shared" si="1059"/>
        <v>0</v>
      </c>
      <c r="T1058" s="19">
        <f t="shared" si="1059"/>
        <v>0.001037703217</v>
      </c>
      <c r="U1058" s="168">
        <v>0.0013</v>
      </c>
      <c r="V1058" s="168">
        <v>0.0286</v>
      </c>
      <c r="W1058" s="19">
        <f t="array" ref="W1058">mmult(N1058:T1058,'Parameters &amp; Main Results'!$B$6:$B$12)-'Parameters &amp; Main Results'!$B$16/12+mmult(U1058:V1058,'Parameters &amp; Main Results'!$B$14:$B$15)</f>
        <v>0.03579551585</v>
      </c>
      <c r="X1058" s="77">
        <f t="shared" si="5"/>
        <v>294.9671502</v>
      </c>
      <c r="Y1058" s="77">
        <f>X1058/offset(X1058,'Parameters &amp; Main Results'!$B$32,0)</f>
        <v>27.60972939</v>
      </c>
      <c r="Z1058" s="77">
        <f>sumproduct(X1058:offset(X1058,'Parameters &amp; Main Results'!$B$32-1,0) , 'Cash Flow Assist'!$P$11:offset('Cash Flow Assist'!$P$11,'Parameters &amp; Main Results'!$B$32-1,0)  )/offset(X1058,'Parameters &amp; Main Results'!$B$32,0)</f>
        <v>6858.695377</v>
      </c>
      <c r="AA1058" s="77">
        <f>sumproduct(X1058:offset(X1058,'Parameters &amp; Main Results'!$B$32-1,0),'Parameters &amp; Main Results'!$B$36:offset('Parameters &amp; Main Results'!$B$36,'Parameters &amp; Main Results'!$B$32-1,0)   )/offset(X1058,'Parameters &amp; Main Results'!$B$32,0)</f>
        <v>1.2914698</v>
      </c>
      <c r="AB1058" s="167">
        <f t="shared" si="6"/>
        <v>0</v>
      </c>
    </row>
    <row r="1059">
      <c r="A1059">
        <f t="shared" si="17"/>
        <v>10</v>
      </c>
      <c r="B1059">
        <f t="shared" si="18"/>
        <v>1958</v>
      </c>
      <c r="C1059" s="77">
        <f t="shared" si="3"/>
        <v>1958.75</v>
      </c>
      <c r="D1059" s="159">
        <f t="shared" si="356"/>
        <v>21489</v>
      </c>
      <c r="E1059" s="162">
        <v>28.91</v>
      </c>
      <c r="F1059" s="163">
        <v>92652.0678</v>
      </c>
      <c r="G1059" s="163">
        <v>1886.2188</v>
      </c>
      <c r="H1059" s="163">
        <v>2530.2107207</v>
      </c>
      <c r="I1059" s="163">
        <v>92652.0678</v>
      </c>
      <c r="J1059" s="163">
        <v>28.91</v>
      </c>
      <c r="K1059" s="163">
        <v>28.91</v>
      </c>
      <c r="L1059" s="163">
        <v>35.25</v>
      </c>
      <c r="M1059" s="164">
        <v>16.68331117</v>
      </c>
      <c r="N1059" s="19">
        <f t="shared" ref="N1059:T1059" si="1060">F1059/F1058/$E1059*$E1058-1</f>
        <v>0.0282833152</v>
      </c>
      <c r="O1059" s="19">
        <f t="shared" si="1060"/>
        <v>-0.0001759295417</v>
      </c>
      <c r="P1059" s="19">
        <f t="shared" si="1060"/>
        <v>0.002033333333</v>
      </c>
      <c r="Q1059" s="19">
        <f t="shared" si="1060"/>
        <v>0.0282833152</v>
      </c>
      <c r="R1059" s="19">
        <f t="shared" si="1060"/>
        <v>0</v>
      </c>
      <c r="S1059" s="19">
        <f t="shared" si="1060"/>
        <v>0</v>
      </c>
      <c r="T1059" s="19">
        <f t="shared" si="1060"/>
        <v>0</v>
      </c>
      <c r="U1059" s="168">
        <v>0.0108</v>
      </c>
      <c r="V1059" s="168">
        <v>-0.0123</v>
      </c>
      <c r="W1059" s="19">
        <f t="array" ref="W1059">mmult(N1059:T1059,'Parameters &amp; Main Results'!$B$6:$B$12)-'Parameters &amp; Main Results'!$B$16/12+mmult(U1059:V1059,'Parameters &amp; Main Results'!$B$14:$B$15)</f>
        <v>0.02112683735</v>
      </c>
      <c r="X1059" s="77">
        <f t="shared" si="5"/>
        <v>284.7735347</v>
      </c>
      <c r="Y1059" s="77">
        <f>X1059/offset(X1059,'Parameters &amp; Main Results'!$B$32,0)</f>
        <v>26.6750878</v>
      </c>
      <c r="Z1059" s="77">
        <f>sumproduct(X1059:offset(X1059,'Parameters &amp; Main Results'!$B$32-1,0) , 'Cash Flow Assist'!$P$11:offset('Cash Flow Assist'!$P$11,'Parameters &amp; Main Results'!$B$32-1,0)  )/offset(X1059,'Parameters &amp; Main Results'!$B$32,0)</f>
        <v>6837.085896</v>
      </c>
      <c r="AA1059" s="77">
        <f>sumproduct(X1059:offset(X1059,'Parameters &amp; Main Results'!$B$32-1,0),'Parameters &amp; Main Results'!$B$36:offset('Parameters &amp; Main Results'!$B$36,'Parameters &amp; Main Results'!$B$32-1,0)   )/offset(X1059,'Parameters &amp; Main Results'!$B$32,0)</f>
        <v>1.283220901</v>
      </c>
      <c r="AB1059" s="167">
        <f t="shared" si="6"/>
        <v>0</v>
      </c>
    </row>
    <row r="1060">
      <c r="A1060">
        <f t="shared" si="17"/>
        <v>11</v>
      </c>
      <c r="B1060">
        <f t="shared" si="18"/>
        <v>1958</v>
      </c>
      <c r="C1060" s="77">
        <f t="shared" si="3"/>
        <v>1958.833333</v>
      </c>
      <c r="D1060" s="159">
        <f t="shared" si="356"/>
        <v>21519</v>
      </c>
      <c r="E1060" s="162">
        <v>28.95</v>
      </c>
      <c r="F1060" s="163">
        <v>94990.7192</v>
      </c>
      <c r="G1060" s="163">
        <v>1901.5952</v>
      </c>
      <c r="H1060" s="163">
        <v>2535.7560992</v>
      </c>
      <c r="I1060" s="163">
        <v>94990.7192</v>
      </c>
      <c r="J1060" s="163">
        <v>28.95</v>
      </c>
      <c r="K1060" s="163">
        <v>28.95</v>
      </c>
      <c r="L1060" s="163">
        <v>35.25</v>
      </c>
      <c r="M1060" s="164">
        <v>17.05036716</v>
      </c>
      <c r="N1060" s="19">
        <f t="shared" ref="N1060:T1060" si="1061">F1060/F1059/$E1060*$E1059-1</f>
        <v>0.02382465369</v>
      </c>
      <c r="O1060" s="19">
        <f t="shared" si="1061"/>
        <v>0.006759014402</v>
      </c>
      <c r="P1060" s="19">
        <f t="shared" si="1061"/>
        <v>0.0008069458852</v>
      </c>
      <c r="Q1060" s="19">
        <f t="shared" si="1061"/>
        <v>0.02382465369</v>
      </c>
      <c r="R1060" s="19">
        <f t="shared" si="1061"/>
        <v>0</v>
      </c>
      <c r="S1060" s="19">
        <f t="shared" si="1061"/>
        <v>0</v>
      </c>
      <c r="T1060" s="19">
        <f t="shared" si="1061"/>
        <v>-0.001381692573</v>
      </c>
      <c r="U1060" s="168">
        <v>0.0197</v>
      </c>
      <c r="V1060" s="168">
        <v>-0.012</v>
      </c>
      <c r="W1060" s="19">
        <f t="array" ref="W1060">mmult(N1060:T1060,'Parameters &amp; Main Results'!$B$6:$B$12)-'Parameters &amp; Main Results'!$B$16/12+mmult(U1060:V1060,'Parameters &amp; Main Results'!$B$14:$B$15)</f>
        <v>0.0195165772</v>
      </c>
      <c r="X1060" s="77">
        <f t="shared" si="5"/>
        <v>278.8816475</v>
      </c>
      <c r="Y1060" s="77">
        <f>X1060/offset(X1060,'Parameters &amp; Main Results'!$B$32,0)</f>
        <v>24.68721396</v>
      </c>
      <c r="Z1060" s="77">
        <f>sumproduct(X1060:offset(X1060,'Parameters &amp; Main Results'!$B$32-1,0) , 'Cash Flow Assist'!$P$11:offset('Cash Flow Assist'!$P$11,'Parameters &amp; Main Results'!$B$32-1,0)  )/offset(X1060,'Parameters &amp; Main Results'!$B$32,0)</f>
        <v>6436.992278</v>
      </c>
      <c r="AA1060" s="77">
        <f>sumproduct(X1060:offset(X1060,'Parameters &amp; Main Results'!$B$32-1,0),'Parameters &amp; Main Results'!$B$36:offset('Parameters &amp; Main Results'!$B$36,'Parameters &amp; Main Results'!$B$32-1,0)   )/offset(X1060,'Parameters &amp; Main Results'!$B$32,0)</f>
        <v>1.203979389</v>
      </c>
      <c r="AB1060" s="167">
        <f t="shared" si="6"/>
        <v>0</v>
      </c>
    </row>
    <row r="1061">
      <c r="A1061">
        <f t="shared" si="17"/>
        <v>12</v>
      </c>
      <c r="B1061">
        <f t="shared" si="18"/>
        <v>1958</v>
      </c>
      <c r="C1061" s="77">
        <f t="shared" si="3"/>
        <v>1958.916667</v>
      </c>
      <c r="D1061" s="159">
        <f t="shared" si="356"/>
        <v>21550</v>
      </c>
      <c r="E1061" s="162">
        <v>28.97</v>
      </c>
      <c r="F1061" s="163">
        <v>100196.1063</v>
      </c>
      <c r="G1061" s="163">
        <v>1888.7109</v>
      </c>
      <c r="H1061" s="163">
        <v>2541.39815652</v>
      </c>
      <c r="I1061" s="163">
        <v>100196.1063</v>
      </c>
      <c r="J1061" s="163">
        <v>28.97</v>
      </c>
      <c r="K1061" s="163">
        <v>28.97</v>
      </c>
      <c r="L1061" s="163">
        <v>35.25</v>
      </c>
      <c r="M1061" s="164">
        <v>17.91652477</v>
      </c>
      <c r="N1061" s="19">
        <f t="shared" ref="N1061:T1061" si="1062">F1061/F1060/$E1061*$E1060-1</f>
        <v>0.05407070104</v>
      </c>
      <c r="O1061" s="19">
        <f t="shared" si="1062"/>
        <v>-0.007461213676</v>
      </c>
      <c r="P1061" s="19">
        <f t="shared" si="1062"/>
        <v>0.00153309458</v>
      </c>
      <c r="Q1061" s="19">
        <f t="shared" si="1062"/>
        <v>0.05407070104</v>
      </c>
      <c r="R1061" s="19">
        <f t="shared" si="1062"/>
        <v>0</v>
      </c>
      <c r="S1061" s="19">
        <f t="shared" si="1062"/>
        <v>0</v>
      </c>
      <c r="T1061" s="19">
        <f t="shared" si="1062"/>
        <v>-0.0006903693476</v>
      </c>
      <c r="U1061" s="168">
        <v>-0.0203</v>
      </c>
      <c r="V1061" s="168">
        <v>3.0E-4</v>
      </c>
      <c r="W1061" s="19">
        <f t="array" ref="W1061">mmult(N1061:T1061,'Parameters &amp; Main Results'!$B$6:$B$12)-'Parameters &amp; Main Results'!$B$16/12+mmult(U1061:V1061,'Parameters &amp; Main Results'!$B$14:$B$15)</f>
        <v>0.03864605569</v>
      </c>
      <c r="X1061" s="77">
        <f t="shared" si="5"/>
        <v>273.5430239</v>
      </c>
      <c r="Y1061" s="77">
        <f>X1061/offset(X1061,'Parameters &amp; Main Results'!$B$32,0)</f>
        <v>24.66814136</v>
      </c>
      <c r="Z1061" s="77">
        <f>sumproduct(X1061:offset(X1061,'Parameters &amp; Main Results'!$B$32-1,0) , 'Cash Flow Assist'!$P$11:offset('Cash Flow Assist'!$P$11,'Parameters &amp; Main Results'!$B$32-1,0)  )/offset(X1061,'Parameters &amp; Main Results'!$B$32,0)</f>
        <v>6533.419401</v>
      </c>
      <c r="AA1061" s="77">
        <f>sumproduct(X1061:offset(X1061,'Parameters &amp; Main Results'!$B$32-1,0),'Parameters &amp; Main Results'!$B$36:offset('Parameters &amp; Main Results'!$B$36,'Parameters &amp; Main Results'!$B$32-1,0)   )/offset(X1061,'Parameters &amp; Main Results'!$B$32,0)</f>
        <v>1.217532037</v>
      </c>
      <c r="AB1061" s="167">
        <f t="shared" si="6"/>
        <v>0</v>
      </c>
    </row>
    <row r="1062">
      <c r="A1062">
        <f t="shared" si="17"/>
        <v>1</v>
      </c>
      <c r="B1062">
        <f t="shared" si="18"/>
        <v>1959</v>
      </c>
      <c r="C1062" s="77">
        <f t="shared" si="3"/>
        <v>1959</v>
      </c>
      <c r="D1062" s="159">
        <f t="shared" si="356"/>
        <v>21581</v>
      </c>
      <c r="E1062" s="162">
        <v>29.01</v>
      </c>
      <c r="F1062" s="163">
        <v>100844.586</v>
      </c>
      <c r="G1062" s="163">
        <v>1894.7862</v>
      </c>
      <c r="H1062" s="163">
        <v>2547.2645506</v>
      </c>
      <c r="I1062" s="163">
        <v>100844.586</v>
      </c>
      <c r="J1062" s="163">
        <v>29.01</v>
      </c>
      <c r="K1062" s="163">
        <v>29.01</v>
      </c>
      <c r="L1062" s="163">
        <v>35.25</v>
      </c>
      <c r="M1062" s="164">
        <v>17.84779819</v>
      </c>
      <c r="N1062" s="19">
        <f t="shared" ref="N1062:T1062" si="1063">F1062/F1061/$E1062*$E1061-1</f>
        <v>0.005084345946</v>
      </c>
      <c r="O1062" s="19">
        <f t="shared" si="1063"/>
        <v>0.001833368298</v>
      </c>
      <c r="P1062" s="19">
        <f t="shared" si="1063"/>
        <v>0.0009263156391</v>
      </c>
      <c r="Q1062" s="19">
        <f t="shared" si="1063"/>
        <v>0.005084345946</v>
      </c>
      <c r="R1062" s="19">
        <f t="shared" si="1063"/>
        <v>0</v>
      </c>
      <c r="S1062" s="19">
        <f t="shared" si="1063"/>
        <v>0</v>
      </c>
      <c r="T1062" s="19">
        <f t="shared" si="1063"/>
        <v>-0.001378834885</v>
      </c>
      <c r="U1062" s="168">
        <v>0.0302</v>
      </c>
      <c r="V1062" s="168">
        <v>0.0293</v>
      </c>
      <c r="W1062" s="19">
        <f t="array" ref="W1062">mmult(N1062:T1062,'Parameters &amp; Main Results'!$B$6:$B$12)-'Parameters &amp; Main Results'!$B$16/12+mmult(U1062:V1062,'Parameters &amp; Main Results'!$B$14:$B$15)</f>
        <v>0.004229934868</v>
      </c>
      <c r="X1062" s="77">
        <f t="shared" si="5"/>
        <v>263.3650053</v>
      </c>
      <c r="Y1062" s="77">
        <f>X1062/offset(X1062,'Parameters &amp; Main Results'!$B$32,0)</f>
        <v>22.31110129</v>
      </c>
      <c r="Z1062" s="77">
        <f>sumproduct(X1062:offset(X1062,'Parameters &amp; Main Results'!$B$32-1,0) , 'Cash Flow Assist'!$P$11:offset('Cash Flow Assist'!$P$11,'Parameters &amp; Main Results'!$B$32-1,0)  )/offset(X1062,'Parameters &amp; Main Results'!$B$32,0)</f>
        <v>6115.282859</v>
      </c>
      <c r="AA1062" s="77">
        <f>sumproduct(X1062:offset(X1062,'Parameters &amp; Main Results'!$B$32-1,0),'Parameters &amp; Main Results'!$B$36:offset('Parameters &amp; Main Results'!$B$36,'Parameters &amp; Main Results'!$B$32-1,0)   )/offset(X1062,'Parameters &amp; Main Results'!$B$32,0)</f>
        <v>1.135396225</v>
      </c>
      <c r="AB1062" s="167">
        <f t="shared" si="6"/>
        <v>0</v>
      </c>
    </row>
    <row r="1063">
      <c r="A1063">
        <f t="shared" si="17"/>
        <v>2</v>
      </c>
      <c r="B1063">
        <f t="shared" si="18"/>
        <v>1959</v>
      </c>
      <c r="C1063" s="77">
        <f t="shared" si="3"/>
        <v>1959.083333</v>
      </c>
      <c r="D1063" s="159">
        <f t="shared" si="356"/>
        <v>21609</v>
      </c>
      <c r="E1063" s="162">
        <v>29.0</v>
      </c>
      <c r="F1063" s="163">
        <v>101094.42</v>
      </c>
      <c r="G1063" s="163">
        <v>1910.3887</v>
      </c>
      <c r="H1063" s="163">
        <v>2553.25062229</v>
      </c>
      <c r="I1063" s="163">
        <v>101094.42</v>
      </c>
      <c r="J1063" s="163">
        <v>29.0</v>
      </c>
      <c r="K1063" s="163">
        <v>29.0</v>
      </c>
      <c r="L1063" s="163">
        <v>35.25</v>
      </c>
      <c r="M1063" s="164">
        <v>18.07044921</v>
      </c>
      <c r="N1063" s="19">
        <f t="shared" ref="N1063:T1063" si="1064">F1063/F1062/$E1063*$E1062-1</f>
        <v>0.002823097958</v>
      </c>
      <c r="O1063" s="19">
        <f t="shared" si="1064"/>
        <v>0.008582105318</v>
      </c>
      <c r="P1063" s="19">
        <f t="shared" si="1064"/>
        <v>0.002695637929</v>
      </c>
      <c r="Q1063" s="19">
        <f t="shared" si="1064"/>
        <v>0.002823097958</v>
      </c>
      <c r="R1063" s="19">
        <f t="shared" si="1064"/>
        <v>0</v>
      </c>
      <c r="S1063" s="19">
        <f t="shared" si="1064"/>
        <v>0</v>
      </c>
      <c r="T1063" s="19">
        <f t="shared" si="1064"/>
        <v>0.0003448275862</v>
      </c>
      <c r="U1063" s="168">
        <v>0.0146</v>
      </c>
      <c r="V1063" s="168">
        <v>0.0115</v>
      </c>
      <c r="W1063" s="19">
        <f t="array" ref="W1063">mmult(N1063:T1063,'Parameters &amp; Main Results'!$B$6:$B$12)-'Parameters &amp; Main Results'!$B$16/12+mmult(U1063:V1063,'Parameters &amp; Main Results'!$B$14:$B$15)</f>
        <v>0.004221183132</v>
      </c>
      <c r="X1063" s="77">
        <f t="shared" si="5"/>
        <v>262.2556808</v>
      </c>
      <c r="Y1063" s="77">
        <f>X1063/offset(X1063,'Parameters &amp; Main Results'!$B$32,0)</f>
        <v>23.59280012</v>
      </c>
      <c r="Z1063" s="77">
        <f>sumproduct(X1063:offset(X1063,'Parameters &amp; Main Results'!$B$32-1,0) , 'Cash Flow Assist'!$P$11:offset('Cash Flow Assist'!$P$11,'Parameters &amp; Main Results'!$B$32-1,0)  )/offset(X1063,'Parameters &amp; Main Results'!$B$32,0)</f>
        <v>6471.308152</v>
      </c>
      <c r="AA1063" s="77">
        <f>sumproduct(X1063:offset(X1063,'Parameters &amp; Main Results'!$B$32-1,0),'Parameters &amp; Main Results'!$B$36:offset('Parameters &amp; Main Results'!$B$36,'Parameters &amp; Main Results'!$B$32-1,0)   )/offset(X1063,'Parameters &amp; Main Results'!$B$32,0)</f>
        <v>1.196776445</v>
      </c>
      <c r="AB1063" s="167">
        <f t="shared" si="6"/>
        <v>0</v>
      </c>
    </row>
    <row r="1064">
      <c r="A1064">
        <f t="shared" si="17"/>
        <v>3</v>
      </c>
      <c r="B1064">
        <f t="shared" si="18"/>
        <v>1959</v>
      </c>
      <c r="C1064" s="77">
        <f t="shared" si="3"/>
        <v>1959.166667</v>
      </c>
      <c r="D1064" s="159">
        <f t="shared" si="356"/>
        <v>21640</v>
      </c>
      <c r="E1064" s="162">
        <v>28.97</v>
      </c>
      <c r="F1064" s="163">
        <v>101418.0424</v>
      </c>
      <c r="G1064" s="163">
        <v>1912.0436</v>
      </c>
      <c r="H1064" s="163">
        <v>2558.99543619</v>
      </c>
      <c r="I1064" s="163">
        <v>101418.0424</v>
      </c>
      <c r="J1064" s="163">
        <v>28.97</v>
      </c>
      <c r="K1064" s="163">
        <v>28.97</v>
      </c>
      <c r="L1064" s="163">
        <v>35.25</v>
      </c>
      <c r="M1064" s="164">
        <v>17.96752733</v>
      </c>
      <c r="N1064" s="19">
        <f t="shared" ref="N1064:T1064" si="1065">F1064/F1063/$E1064*$E1063-1</f>
        <v>0.004240058568</v>
      </c>
      <c r="O1064" s="19">
        <f t="shared" si="1065"/>
        <v>0.001902714583</v>
      </c>
      <c r="P1064" s="19">
        <f t="shared" si="1065"/>
        <v>0.003287884018</v>
      </c>
      <c r="Q1064" s="19">
        <f t="shared" si="1065"/>
        <v>0.004240058568</v>
      </c>
      <c r="R1064" s="19">
        <f t="shared" si="1065"/>
        <v>0</v>
      </c>
      <c r="S1064" s="19">
        <f t="shared" si="1065"/>
        <v>0</v>
      </c>
      <c r="T1064" s="19">
        <f t="shared" si="1065"/>
        <v>0.001035554021</v>
      </c>
      <c r="U1064" s="168">
        <v>0.0149</v>
      </c>
      <c r="V1064" s="168">
        <v>-0.0035</v>
      </c>
      <c r="W1064" s="19">
        <f t="array" ref="W1064">mmult(N1064:T1064,'Parameters &amp; Main Results'!$B$6:$B$12)-'Parameters &amp; Main Results'!$B$16/12+mmult(U1064:V1064,'Parameters &amp; Main Results'!$B$14:$B$15)</f>
        <v>0.003614055905</v>
      </c>
      <c r="X1064" s="77">
        <f t="shared" si="5"/>
        <v>261.1533049</v>
      </c>
      <c r="Y1064" s="77">
        <f>X1064/offset(X1064,'Parameters &amp; Main Results'!$B$32,0)</f>
        <v>23.98668223</v>
      </c>
      <c r="Z1064" s="77">
        <f>sumproduct(X1064:offset(X1064,'Parameters &amp; Main Results'!$B$32-1,0) , 'Cash Flow Assist'!$P$11:offset('Cash Flow Assist'!$P$11,'Parameters &amp; Main Results'!$B$32-1,0)  )/offset(X1064,'Parameters &amp; Main Results'!$B$32,0)</f>
        <v>6584.052408</v>
      </c>
      <c r="AA1064" s="77">
        <f>sumproduct(X1064:offset(X1064,'Parameters &amp; Main Results'!$B$32-1,0),'Parameters &amp; Main Results'!$B$36:offset('Parameters &amp; Main Results'!$B$36,'Parameters &amp; Main Results'!$B$32-1,0)   )/offset(X1064,'Parameters &amp; Main Results'!$B$32,0)</f>
        <v>1.212667077</v>
      </c>
      <c r="AB1064" s="167">
        <f t="shared" si="6"/>
        <v>0</v>
      </c>
    </row>
    <row r="1065">
      <c r="A1065">
        <f t="shared" si="17"/>
        <v>4</v>
      </c>
      <c r="B1065">
        <f t="shared" si="18"/>
        <v>1959</v>
      </c>
      <c r="C1065" s="77">
        <f t="shared" si="3"/>
        <v>1959.25</v>
      </c>
      <c r="D1065" s="159">
        <f t="shared" si="356"/>
        <v>21670</v>
      </c>
      <c r="E1065" s="162">
        <v>28.98</v>
      </c>
      <c r="F1065" s="163">
        <v>105624.1361</v>
      </c>
      <c r="G1065" s="163">
        <v>1898.3408</v>
      </c>
      <c r="H1065" s="163">
        <v>2564.96642555</v>
      </c>
      <c r="I1065" s="163">
        <v>105624.1361</v>
      </c>
      <c r="J1065" s="163">
        <v>28.98</v>
      </c>
      <c r="K1065" s="163">
        <v>28.98</v>
      </c>
      <c r="L1065" s="163">
        <v>35.25</v>
      </c>
      <c r="M1065" s="164">
        <v>18.58891538</v>
      </c>
      <c r="N1065" s="19">
        <f t="shared" ref="N1065:T1065" si="1066">F1065/F1064/$E1065*$E1064-1</f>
        <v>0.04111345821</v>
      </c>
      <c r="O1065" s="19">
        <f t="shared" si="1066"/>
        <v>-0.007509165605</v>
      </c>
      <c r="P1065" s="19">
        <f t="shared" si="1066"/>
        <v>0.001987462621</v>
      </c>
      <c r="Q1065" s="19">
        <f t="shared" si="1066"/>
        <v>0.04111345821</v>
      </c>
      <c r="R1065" s="19">
        <f t="shared" si="1066"/>
        <v>0</v>
      </c>
      <c r="S1065" s="19">
        <f t="shared" si="1066"/>
        <v>0</v>
      </c>
      <c r="T1065" s="19">
        <f t="shared" si="1066"/>
        <v>-0.0003450655625</v>
      </c>
      <c r="U1065" s="168">
        <v>-0.006</v>
      </c>
      <c r="V1065" s="168">
        <v>-0.0123</v>
      </c>
      <c r="W1065" s="19">
        <f t="array" ref="W1065">mmult(N1065:T1065,'Parameters &amp; Main Results'!$B$6:$B$12)-'Parameters &amp; Main Results'!$B$16/12+mmult(U1065:V1065,'Parameters &amp; Main Results'!$B$14:$B$15)</f>
        <v>0.02891613559</v>
      </c>
      <c r="X1065" s="77">
        <f t="shared" si="5"/>
        <v>260.212881</v>
      </c>
      <c r="Y1065" s="77">
        <f>X1065/offset(X1065,'Parameters &amp; Main Results'!$B$32,0)</f>
        <v>24.30775446</v>
      </c>
      <c r="Z1065" s="77">
        <f>sumproduct(X1065:offset(X1065,'Parameters &amp; Main Results'!$B$32-1,0) , 'Cash Flow Assist'!$P$11:offset('Cash Flow Assist'!$P$11,'Parameters &amp; Main Results'!$B$32-1,0)  )/offset(X1065,'Parameters &amp; Main Results'!$B$32,0)</f>
        <v>6672.917914</v>
      </c>
      <c r="AA1065" s="77">
        <f>sumproduct(X1065:offset(X1065,'Parameters &amp; Main Results'!$B$32-1,0),'Parameters &amp; Main Results'!$B$36:offset('Parameters &amp; Main Results'!$B$36,'Parameters &amp; Main Results'!$B$32-1,0)   )/offset(X1065,'Parameters &amp; Main Results'!$B$32,0)</f>
        <v>1.223777923</v>
      </c>
      <c r="AB1065" s="167">
        <f t="shared" si="6"/>
        <v>0</v>
      </c>
    </row>
    <row r="1066">
      <c r="A1066">
        <f t="shared" si="17"/>
        <v>5</v>
      </c>
      <c r="B1066">
        <f t="shared" si="18"/>
        <v>1959</v>
      </c>
      <c r="C1066" s="77">
        <f t="shared" si="3"/>
        <v>1959.333333</v>
      </c>
      <c r="D1066" s="159">
        <f t="shared" si="356"/>
        <v>21701</v>
      </c>
      <c r="E1066" s="162">
        <v>29.04</v>
      </c>
      <c r="F1066" s="163">
        <v>107896.8162</v>
      </c>
      <c r="G1066" s="163">
        <v>1875.8857</v>
      </c>
      <c r="H1066" s="163">
        <v>2571.27196801</v>
      </c>
      <c r="I1066" s="163">
        <v>107896.8162</v>
      </c>
      <c r="J1066" s="163">
        <v>29.04</v>
      </c>
      <c r="K1066" s="163">
        <v>29.04</v>
      </c>
      <c r="L1066" s="163">
        <v>35.25</v>
      </c>
      <c r="M1066" s="164">
        <v>18.90880362</v>
      </c>
      <c r="N1066" s="19">
        <f t="shared" ref="N1066:T1066" si="1067">F1066/F1065/$E1066*$E1065-1</f>
        <v>0.01940610233</v>
      </c>
      <c r="O1066" s="19">
        <f t="shared" si="1067"/>
        <v>-0.01387047937</v>
      </c>
      <c r="P1066" s="19">
        <f t="shared" si="1067"/>
        <v>0.0003871384287</v>
      </c>
      <c r="Q1066" s="19">
        <f t="shared" si="1067"/>
        <v>0.01940610233</v>
      </c>
      <c r="R1066" s="19">
        <f t="shared" si="1067"/>
        <v>0</v>
      </c>
      <c r="S1066" s="19">
        <f t="shared" si="1067"/>
        <v>0</v>
      </c>
      <c r="T1066" s="19">
        <f t="shared" si="1067"/>
        <v>-0.002066115702</v>
      </c>
      <c r="U1066" s="168">
        <v>-0.0216</v>
      </c>
      <c r="V1066" s="168">
        <v>0.0181</v>
      </c>
      <c r="W1066" s="19">
        <f t="array" ref="W1066">mmult(N1066:T1066,'Parameters &amp; Main Results'!$B$6:$B$12)-'Parameters &amp; Main Results'!$B$16/12+mmult(U1066:V1066,'Parameters &amp; Main Results'!$B$14:$B$15)</f>
        <v>0.01104529024</v>
      </c>
      <c r="X1066" s="77">
        <f t="shared" si="5"/>
        <v>252.8999906</v>
      </c>
      <c r="Y1066" s="77">
        <f>X1066/offset(X1066,'Parameters &amp; Main Results'!$B$32,0)</f>
        <v>24.2336854</v>
      </c>
      <c r="Z1066" s="77">
        <f>sumproduct(X1066:offset(X1066,'Parameters &amp; Main Results'!$B$32-1,0) , 'Cash Flow Assist'!$P$11:offset('Cash Flow Assist'!$P$11,'Parameters &amp; Main Results'!$B$32-1,0)  )/offset(X1066,'Parameters &amp; Main Results'!$B$32,0)</f>
        <v>6821.043007</v>
      </c>
      <c r="AA1066" s="77">
        <f>sumproduct(X1066:offset(X1066,'Parameters &amp; Main Results'!$B$32-1,0),'Parameters &amp; Main Results'!$B$36:offset('Parameters &amp; Main Results'!$B$36,'Parameters &amp; Main Results'!$B$32-1,0)   )/offset(X1066,'Parameters &amp; Main Results'!$B$32,0)</f>
        <v>1.245506111</v>
      </c>
      <c r="AB1066" s="167">
        <f t="shared" si="6"/>
        <v>0</v>
      </c>
    </row>
    <row r="1067">
      <c r="A1067">
        <f t="shared" si="17"/>
        <v>6</v>
      </c>
      <c r="B1067">
        <f t="shared" si="18"/>
        <v>1959</v>
      </c>
      <c r="C1067" s="77">
        <f t="shared" si="3"/>
        <v>1959.416667</v>
      </c>
      <c r="D1067" s="159">
        <f t="shared" si="356"/>
        <v>21731</v>
      </c>
      <c r="E1067" s="162">
        <v>29.11</v>
      </c>
      <c r="F1067" s="163">
        <v>107784.8342</v>
      </c>
      <c r="G1067" s="163">
        <v>1878.0803</v>
      </c>
      <c r="H1067" s="163">
        <v>2577.35731167</v>
      </c>
      <c r="I1067" s="163">
        <v>107784.8342</v>
      </c>
      <c r="J1067" s="163">
        <v>29.11</v>
      </c>
      <c r="K1067" s="163">
        <v>29.11</v>
      </c>
      <c r="L1067" s="163">
        <v>35.25</v>
      </c>
      <c r="M1067" s="164">
        <v>18.7728705</v>
      </c>
      <c r="N1067" s="19">
        <f t="shared" ref="N1067:T1067" si="1068">F1067/F1066/$E1067*$E1066-1</f>
        <v>-0.003440038166</v>
      </c>
      <c r="O1067" s="19">
        <f t="shared" si="1068"/>
        <v>-0.001237584458</v>
      </c>
      <c r="P1067" s="19">
        <f t="shared" si="1068"/>
        <v>-0.00004369632337</v>
      </c>
      <c r="Q1067" s="19">
        <f t="shared" si="1068"/>
        <v>-0.003440038166</v>
      </c>
      <c r="R1067" s="19">
        <f t="shared" si="1068"/>
        <v>0</v>
      </c>
      <c r="S1067" s="19">
        <f t="shared" si="1068"/>
        <v>0</v>
      </c>
      <c r="T1067" s="19">
        <f t="shared" si="1068"/>
        <v>-0.002404671934</v>
      </c>
      <c r="U1067" s="168">
        <v>0.0067</v>
      </c>
      <c r="V1067" s="168">
        <v>0.0131</v>
      </c>
      <c r="W1067" s="19">
        <f t="array" ref="W1067">mmult(N1067:T1067,'Parameters &amp; Main Results'!$B$6:$B$12)-'Parameters &amp; Main Results'!$B$16/12+mmult(U1067:V1067,'Parameters &amp; Main Results'!$B$14:$B$15)</f>
        <v>-0.002931091406</v>
      </c>
      <c r="X1067" s="77">
        <f t="shared" si="5"/>
        <v>250.1371531</v>
      </c>
      <c r="Y1067" s="77">
        <f>X1067/offset(X1067,'Parameters &amp; Main Results'!$B$32,0)</f>
        <v>22.97170805</v>
      </c>
      <c r="Z1067" s="77">
        <f>sumproduct(X1067:offset(X1067,'Parameters &amp; Main Results'!$B$32-1,0) , 'Cash Flow Assist'!$P$11:offset('Cash Flow Assist'!$P$11,'Parameters &amp; Main Results'!$B$32-1,0)  )/offset(X1067,'Parameters &amp; Main Results'!$B$32,0)</f>
        <v>6514.984871</v>
      </c>
      <c r="AA1067" s="77">
        <f>sumproduct(X1067:offset(X1067,'Parameters &amp; Main Results'!$B$32-1,0),'Parameters &amp; Main Results'!$B$36:offset('Parameters &amp; Main Results'!$B$36,'Parameters &amp; Main Results'!$B$32-1,0)   )/offset(X1067,'Parameters &amp; Main Results'!$B$32,0)</f>
        <v>1.184077943</v>
      </c>
      <c r="AB1067" s="167">
        <f t="shared" si="6"/>
        <v>-0.003440038166</v>
      </c>
    </row>
    <row r="1068">
      <c r="A1068">
        <f t="shared" si="17"/>
        <v>7</v>
      </c>
      <c r="B1068">
        <f t="shared" si="18"/>
        <v>1959</v>
      </c>
      <c r="C1068" s="77">
        <f t="shared" si="3"/>
        <v>1959.5</v>
      </c>
      <c r="D1068" s="159">
        <f t="shared" si="356"/>
        <v>21762</v>
      </c>
      <c r="E1068" s="162">
        <v>29.15</v>
      </c>
      <c r="F1068" s="163">
        <v>111823.3474</v>
      </c>
      <c r="G1068" s="163">
        <v>1875.793</v>
      </c>
      <c r="H1068" s="163">
        <v>2584.25174247</v>
      </c>
      <c r="I1068" s="163">
        <v>111823.3474</v>
      </c>
      <c r="J1068" s="163">
        <v>29.15</v>
      </c>
      <c r="K1068" s="163">
        <v>29.15</v>
      </c>
      <c r="L1068" s="163">
        <v>35.25</v>
      </c>
      <c r="M1068" s="164">
        <v>19.33659543</v>
      </c>
      <c r="N1068" s="19">
        <f t="shared" ref="N1068:T1068" si="1069">F1068/F1067/$E1068*$E1067-1</f>
        <v>0.03604466076</v>
      </c>
      <c r="O1068" s="19">
        <f t="shared" si="1069"/>
        <v>-0.002588434032</v>
      </c>
      <c r="P1068" s="19">
        <f t="shared" si="1069"/>
        <v>0.001299116635</v>
      </c>
      <c r="Q1068" s="19">
        <f t="shared" si="1069"/>
        <v>0.03604466076</v>
      </c>
      <c r="R1068" s="19">
        <f t="shared" si="1069"/>
        <v>0</v>
      </c>
      <c r="S1068" s="19">
        <f t="shared" si="1069"/>
        <v>0</v>
      </c>
      <c r="T1068" s="19">
        <f t="shared" si="1069"/>
        <v>-0.001372212693</v>
      </c>
      <c r="U1068" s="168">
        <v>-0.003</v>
      </c>
      <c r="V1068" s="168">
        <v>0.0023</v>
      </c>
      <c r="W1068" s="19">
        <f t="array" ref="W1068">mmult(N1068:T1068,'Parameters &amp; Main Results'!$B$6:$B$12)-'Parameters &amp; Main Results'!$B$16/12+mmult(U1068:V1068,'Parameters &amp; Main Results'!$B$14:$B$15)</f>
        <v>0.02634472039</v>
      </c>
      <c r="X1068" s="77">
        <f t="shared" si="5"/>
        <v>250.8724833</v>
      </c>
      <c r="Y1068" s="77">
        <f>X1068/offset(X1068,'Parameters &amp; Main Results'!$B$32,0)</f>
        <v>24.3219684</v>
      </c>
      <c r="Z1068" s="77">
        <f>sumproduct(X1068:offset(X1068,'Parameters &amp; Main Results'!$B$32-1,0) , 'Cash Flow Assist'!$P$11:offset('Cash Flow Assist'!$P$11,'Parameters &amp; Main Results'!$B$32-1,0)  )/offset(X1068,'Parameters &amp; Main Results'!$B$32,0)</f>
        <v>6854.517491</v>
      </c>
      <c r="AA1068" s="77">
        <f>sumproduct(X1068:offset(X1068,'Parameters &amp; Main Results'!$B$32-1,0),'Parameters &amp; Main Results'!$B$36:offset('Parameters &amp; Main Results'!$B$36,'Parameters &amp; Main Results'!$B$32-1,0)   )/offset(X1068,'Parameters &amp; Main Results'!$B$32,0)</f>
        <v>1.239373439</v>
      </c>
      <c r="AB1068" s="167">
        <f t="shared" si="6"/>
        <v>0</v>
      </c>
    </row>
    <row r="1069">
      <c r="A1069">
        <f t="shared" si="17"/>
        <v>8</v>
      </c>
      <c r="B1069">
        <f t="shared" si="18"/>
        <v>1959</v>
      </c>
      <c r="C1069" s="77">
        <f t="shared" si="3"/>
        <v>1959.583333</v>
      </c>
      <c r="D1069" s="159">
        <f t="shared" si="356"/>
        <v>21793</v>
      </c>
      <c r="E1069" s="162">
        <v>29.18</v>
      </c>
      <c r="F1069" s="163">
        <v>110420.68</v>
      </c>
      <c r="G1069" s="163">
        <v>1878.134</v>
      </c>
      <c r="H1069" s="163">
        <v>2591.14308045</v>
      </c>
      <c r="I1069" s="163">
        <v>110420.68</v>
      </c>
      <c r="J1069" s="163">
        <v>29.18</v>
      </c>
      <c r="K1069" s="163">
        <v>29.18</v>
      </c>
      <c r="L1069" s="163">
        <v>35.25</v>
      </c>
      <c r="M1069" s="164">
        <v>19.022638</v>
      </c>
      <c r="N1069" s="19">
        <f t="shared" ref="N1069:T1069" si="1070">F1069/F1068/$E1069*$E1068-1</f>
        <v>-0.01355880588</v>
      </c>
      <c r="O1069" s="19">
        <f t="shared" si="1070"/>
        <v>0.0002186209946</v>
      </c>
      <c r="P1069" s="19">
        <f t="shared" si="1070"/>
        <v>0.001635823624</v>
      </c>
      <c r="Q1069" s="19">
        <f t="shared" si="1070"/>
        <v>-0.01355880588</v>
      </c>
      <c r="R1069" s="19">
        <f t="shared" si="1070"/>
        <v>0</v>
      </c>
      <c r="S1069" s="19">
        <f t="shared" si="1070"/>
        <v>0</v>
      </c>
      <c r="T1069" s="19">
        <f t="shared" si="1070"/>
        <v>-0.001028101439</v>
      </c>
      <c r="U1069" s="168">
        <v>-0.0077</v>
      </c>
      <c r="V1069" s="168">
        <v>0.0042</v>
      </c>
      <c r="W1069" s="19">
        <f t="array" ref="W1069">mmult(N1069:T1069,'Parameters &amp; Main Results'!$B$6:$B$12)-'Parameters &amp; Main Results'!$B$16/12+mmult(U1069:V1069,'Parameters &amp; Main Results'!$B$14:$B$15)</f>
        <v>-0.01015611583</v>
      </c>
      <c r="X1069" s="77">
        <f t="shared" si="5"/>
        <v>244.4329652</v>
      </c>
      <c r="Y1069" s="77">
        <f>X1069/offset(X1069,'Parameters &amp; Main Results'!$B$32,0)</f>
        <v>23.90810186</v>
      </c>
      <c r="Z1069" s="77">
        <f>sumproduct(X1069:offset(X1069,'Parameters &amp; Main Results'!$B$32-1,0) , 'Cash Flow Assist'!$P$11:offset('Cash Flow Assist'!$P$11,'Parameters &amp; Main Results'!$B$32-1,0)  )/offset(X1069,'Parameters &amp; Main Results'!$B$32,0)</f>
        <v>6891.858403</v>
      </c>
      <c r="AA1069" s="77">
        <f>sumproduct(X1069:offset(X1069,'Parameters &amp; Main Results'!$B$32-1,0),'Parameters &amp; Main Results'!$B$36:offset('Parameters &amp; Main Results'!$B$36,'Parameters &amp; Main Results'!$B$32-1,0)   )/offset(X1069,'Parameters &amp; Main Results'!$B$32,0)</f>
        <v>1.239759483</v>
      </c>
      <c r="AB1069" s="167">
        <f t="shared" si="6"/>
        <v>-0.01355880588</v>
      </c>
    </row>
    <row r="1070">
      <c r="A1070">
        <f t="shared" si="17"/>
        <v>9</v>
      </c>
      <c r="B1070">
        <f t="shared" si="18"/>
        <v>1959</v>
      </c>
      <c r="C1070" s="77">
        <f t="shared" si="3"/>
        <v>1959.666667</v>
      </c>
      <c r="D1070" s="159">
        <f t="shared" si="356"/>
        <v>21823</v>
      </c>
      <c r="E1070" s="162">
        <v>29.25</v>
      </c>
      <c r="F1070" s="163">
        <v>105660.6075</v>
      </c>
      <c r="G1070" s="163">
        <v>1847.6228</v>
      </c>
      <c r="H1070" s="163">
        <v>2598.4414668</v>
      </c>
      <c r="I1070" s="163">
        <v>105660.6075</v>
      </c>
      <c r="J1070" s="163">
        <v>29.25</v>
      </c>
      <c r="K1070" s="163">
        <v>29.25</v>
      </c>
      <c r="L1070" s="163">
        <v>35.25</v>
      </c>
      <c r="M1070" s="164">
        <v>18.06928601</v>
      </c>
      <c r="N1070" s="19">
        <f t="shared" ref="N1070:T1070" si="1071">F1070/F1069/$E1070*$E1069-1</f>
        <v>-0.04539852039</v>
      </c>
      <c r="O1070" s="19">
        <f t="shared" si="1071"/>
        <v>-0.01859977052</v>
      </c>
      <c r="P1070" s="19">
        <f t="shared" si="1071"/>
        <v>0.0004167635354</v>
      </c>
      <c r="Q1070" s="19">
        <f t="shared" si="1071"/>
        <v>-0.04539852039</v>
      </c>
      <c r="R1070" s="19">
        <f t="shared" si="1071"/>
        <v>0</v>
      </c>
      <c r="S1070" s="19">
        <f t="shared" si="1071"/>
        <v>0</v>
      </c>
      <c r="T1070" s="19">
        <f t="shared" si="1071"/>
        <v>-0.002393162393</v>
      </c>
      <c r="U1070" s="168">
        <v>-9.0E-4</v>
      </c>
      <c r="V1070" s="168">
        <v>0.0054</v>
      </c>
      <c r="W1070" s="19">
        <f t="array" ref="W1070">mmult(N1070:T1070,'Parameters &amp; Main Results'!$B$6:$B$12)-'Parameters &amp; Main Results'!$B$16/12+mmult(U1070:V1070,'Parameters &amp; Main Results'!$B$14:$B$15)</f>
        <v>-0.03874049959</v>
      </c>
      <c r="X1070" s="77">
        <f t="shared" si="5"/>
        <v>246.9409258</v>
      </c>
      <c r="Y1070" s="77">
        <f>X1070/offset(X1070,'Parameters &amp; Main Results'!$B$32,0)</f>
        <v>24.08638682</v>
      </c>
      <c r="Z1070" s="77">
        <f>sumproduct(X1070:offset(X1070,'Parameters &amp; Main Results'!$B$32-1,0) , 'Cash Flow Assist'!$P$11:offset('Cash Flow Assist'!$P$11,'Parameters &amp; Main Results'!$B$32-1,0)  )/offset(X1070,'Parameters &amp; Main Results'!$B$32,0)</f>
        <v>6849.890632</v>
      </c>
      <c r="AA1070" s="77">
        <f>sumproduct(X1070:offset(X1070,'Parameters &amp; Main Results'!$B$32-1,0),'Parameters &amp; Main Results'!$B$36:offset('Parameters &amp; Main Results'!$B$36,'Parameters &amp; Main Results'!$B$32-1,0)   )/offset(X1070,'Parameters &amp; Main Results'!$B$32,0)</f>
        <v>1.225689843</v>
      </c>
      <c r="AB1070" s="167">
        <f t="shared" si="6"/>
        <v>-0.05834177654</v>
      </c>
    </row>
    <row r="1071">
      <c r="A1071">
        <f t="shared" si="17"/>
        <v>10</v>
      </c>
      <c r="B1071">
        <f t="shared" si="18"/>
        <v>1959</v>
      </c>
      <c r="C1071" s="77">
        <f t="shared" si="3"/>
        <v>1959.75</v>
      </c>
      <c r="D1071" s="159">
        <f t="shared" si="356"/>
        <v>21854</v>
      </c>
      <c r="E1071" s="162">
        <v>29.35</v>
      </c>
      <c r="F1071" s="163">
        <v>107132.6265</v>
      </c>
      <c r="G1071" s="163">
        <v>1877.2753</v>
      </c>
      <c r="H1071" s="163">
        <v>2607.18955307</v>
      </c>
      <c r="I1071" s="163">
        <v>107132.6265</v>
      </c>
      <c r="J1071" s="163">
        <v>29.35</v>
      </c>
      <c r="K1071" s="163">
        <v>29.35</v>
      </c>
      <c r="L1071" s="163">
        <v>35.25</v>
      </c>
      <c r="M1071" s="164">
        <v>18.1515941</v>
      </c>
      <c r="N1071" s="19">
        <f t="shared" ref="N1071:T1071" si="1072">F1071/F1070/$E1071*$E1070-1</f>
        <v>0.01047695598</v>
      </c>
      <c r="O1071" s="19">
        <f t="shared" si="1072"/>
        <v>0.01258716445</v>
      </c>
      <c r="P1071" s="19">
        <f t="shared" si="1072"/>
        <v>-0.00005195911474</v>
      </c>
      <c r="Q1071" s="19">
        <f t="shared" si="1072"/>
        <v>0.01047695598</v>
      </c>
      <c r="R1071" s="19">
        <f t="shared" si="1072"/>
        <v>0</v>
      </c>
      <c r="S1071" s="19">
        <f t="shared" si="1072"/>
        <v>0</v>
      </c>
      <c r="T1071" s="19">
        <f t="shared" si="1072"/>
        <v>-0.003407155026</v>
      </c>
      <c r="U1071" s="168">
        <v>0.0145</v>
      </c>
      <c r="V1071" s="168">
        <v>-0.0206</v>
      </c>
      <c r="W1071" s="19">
        <f t="array" ref="W1071">mmult(N1071:T1071,'Parameters &amp; Main Results'!$B$6:$B$12)-'Parameters &amp; Main Results'!$B$16/12+mmult(U1071:V1071,'Parameters &amp; Main Results'!$B$14:$B$15)</f>
        <v>0.01096284143</v>
      </c>
      <c r="X1071" s="77">
        <f t="shared" si="5"/>
        <v>256.8930926</v>
      </c>
      <c r="Y1071" s="77">
        <f>X1071/offset(X1071,'Parameters &amp; Main Results'!$B$32,0)</f>
        <v>25.29289017</v>
      </c>
      <c r="Z1071" s="77">
        <f>sumproduct(X1071:offset(X1071,'Parameters &amp; Main Results'!$B$32-1,0) , 'Cash Flow Assist'!$P$11:offset('Cash Flow Assist'!$P$11,'Parameters &amp; Main Results'!$B$32-1,0)  )/offset(X1071,'Parameters &amp; Main Results'!$B$32,0)</f>
        <v>6891.041994</v>
      </c>
      <c r="AA1071" s="77">
        <f>sumproduct(X1071:offset(X1071,'Parameters &amp; Main Results'!$B$32-1,0),'Parameters &amp; Main Results'!$B$36:offset('Parameters &amp; Main Results'!$B$36,'Parameters &amp; Main Results'!$B$32-1,0)   )/offset(X1071,'Parameters &amp; Main Results'!$B$32,0)</f>
        <v>1.227284286</v>
      </c>
      <c r="AB1071" s="167">
        <f t="shared" si="6"/>
        <v>-0.04847606479</v>
      </c>
    </row>
    <row r="1072">
      <c r="A1072">
        <f t="shared" si="17"/>
        <v>11</v>
      </c>
      <c r="B1072">
        <f t="shared" si="18"/>
        <v>1959</v>
      </c>
      <c r="C1072" s="77">
        <f t="shared" si="3"/>
        <v>1959.833333</v>
      </c>
      <c r="D1072" s="159">
        <f t="shared" si="356"/>
        <v>21884</v>
      </c>
      <c r="E1072" s="162">
        <v>29.35</v>
      </c>
      <c r="F1072" s="163">
        <v>108832.1821</v>
      </c>
      <c r="G1072" s="163">
        <v>1884.362</v>
      </c>
      <c r="H1072" s="163">
        <v>2615.98881781</v>
      </c>
      <c r="I1072" s="163">
        <v>108832.1821</v>
      </c>
      <c r="J1072" s="163">
        <v>29.35</v>
      </c>
      <c r="K1072" s="163">
        <v>29.35</v>
      </c>
      <c r="L1072" s="163">
        <v>35.25</v>
      </c>
      <c r="M1072" s="164">
        <v>18.40335262</v>
      </c>
      <c r="N1072" s="19">
        <f t="shared" ref="N1072:T1072" si="1073">F1072/F1071/$E1072*$E1071-1</f>
        <v>0.01586403373</v>
      </c>
      <c r="O1072" s="19">
        <f t="shared" si="1073"/>
        <v>0.003774992405</v>
      </c>
      <c r="P1072" s="19">
        <f t="shared" si="1073"/>
        <v>0.003374999999</v>
      </c>
      <c r="Q1072" s="19">
        <f t="shared" si="1073"/>
        <v>0.01586403373</v>
      </c>
      <c r="R1072" s="19">
        <f t="shared" si="1073"/>
        <v>0</v>
      </c>
      <c r="S1072" s="19">
        <f t="shared" si="1073"/>
        <v>0</v>
      </c>
      <c r="T1072" s="19">
        <f t="shared" si="1073"/>
        <v>0</v>
      </c>
      <c r="U1072" s="168">
        <v>0.0124</v>
      </c>
      <c r="V1072" s="168">
        <v>-0.0319</v>
      </c>
      <c r="W1072" s="19">
        <f t="array" ref="W1072">mmult(N1072:T1072,'Parameters &amp; Main Results'!$B$6:$B$12)-'Parameters &amp; Main Results'!$B$16/12+mmult(U1072:V1072,'Parameters &amp; Main Results'!$B$14:$B$15)</f>
        <v>0.01280010673</v>
      </c>
      <c r="X1072" s="77">
        <f t="shared" si="5"/>
        <v>254.1073539</v>
      </c>
      <c r="Y1072" s="77">
        <f>X1072/offset(X1072,'Parameters &amp; Main Results'!$B$32,0)</f>
        <v>25.35199083</v>
      </c>
      <c r="Z1072" s="77">
        <f>sumproduct(X1072:offset(X1072,'Parameters &amp; Main Results'!$B$32-1,0) , 'Cash Flow Assist'!$P$11:offset('Cash Flow Assist'!$P$11,'Parameters &amp; Main Results'!$B$32-1,0)  )/offset(X1072,'Parameters &amp; Main Results'!$B$32,0)</f>
        <v>6958.249284</v>
      </c>
      <c r="AA1072" s="77">
        <f>sumproduct(X1072:offset(X1072,'Parameters &amp; Main Results'!$B$32-1,0),'Parameters &amp; Main Results'!$B$36:offset('Parameters &amp; Main Results'!$B$36,'Parameters &amp; Main Results'!$B$32-1,0)   )/offset(X1072,'Parameters &amp; Main Results'!$B$32,0)</f>
        <v>1.233585054</v>
      </c>
      <c r="AB1072" s="167">
        <f t="shared" si="6"/>
        <v>-0.03338105699</v>
      </c>
    </row>
    <row r="1073">
      <c r="A1073">
        <f t="shared" si="17"/>
        <v>12</v>
      </c>
      <c r="B1073">
        <f t="shared" si="18"/>
        <v>1959</v>
      </c>
      <c r="C1073" s="77">
        <f t="shared" si="3"/>
        <v>1959.916667</v>
      </c>
      <c r="D1073" s="159">
        <f t="shared" si="356"/>
        <v>21915</v>
      </c>
      <c r="E1073" s="162">
        <v>29.41</v>
      </c>
      <c r="F1073" s="163">
        <v>112123.8876</v>
      </c>
      <c r="G1073" s="163">
        <v>1867.3627</v>
      </c>
      <c r="H1073" s="163">
        <v>2625.03577914</v>
      </c>
      <c r="I1073" s="163">
        <v>112123.8876</v>
      </c>
      <c r="J1073" s="163">
        <v>29.41</v>
      </c>
      <c r="K1073" s="163">
        <v>29.41</v>
      </c>
      <c r="L1073" s="163">
        <v>35.25</v>
      </c>
      <c r="M1073" s="164">
        <v>18.8864717</v>
      </c>
      <c r="N1073" s="19">
        <f t="shared" ref="N1073:T1073" si="1074">F1073/F1072/$E1073*$E1072-1</f>
        <v>0.02814387239</v>
      </c>
      <c r="O1073" s="19">
        <f t="shared" si="1074"/>
        <v>-0.01104296759</v>
      </c>
      <c r="P1073" s="19">
        <f t="shared" si="1074"/>
        <v>0.001411155503</v>
      </c>
      <c r="Q1073" s="19">
        <f t="shared" si="1074"/>
        <v>0.02814387239</v>
      </c>
      <c r="R1073" s="19">
        <f t="shared" si="1074"/>
        <v>0</v>
      </c>
      <c r="S1073" s="19">
        <f t="shared" si="1074"/>
        <v>0</v>
      </c>
      <c r="T1073" s="19">
        <f t="shared" si="1074"/>
        <v>-0.002040122407</v>
      </c>
      <c r="U1073" s="168">
        <v>-0.0058</v>
      </c>
      <c r="V1073" s="168">
        <v>-6.0E-4</v>
      </c>
      <c r="W1073" s="19">
        <f t="array" ref="W1073">mmult(N1073:T1073,'Parameters &amp; Main Results'!$B$6:$B$12)-'Parameters &amp; Main Results'!$B$16/12+mmult(U1073:V1073,'Parameters &amp; Main Results'!$B$14:$B$15)</f>
        <v>0.01830549573</v>
      </c>
      <c r="X1073" s="77">
        <f t="shared" si="5"/>
        <v>250.8958601</v>
      </c>
      <c r="Y1073" s="77">
        <f>X1073/offset(X1073,'Parameters &amp; Main Results'!$B$32,0)</f>
        <v>25.60955367</v>
      </c>
      <c r="Z1073" s="77">
        <f>sumproduct(X1073:offset(X1073,'Parameters &amp; Main Results'!$B$32-1,0) , 'Cash Flow Assist'!$P$11:offset('Cash Flow Assist'!$P$11,'Parameters &amp; Main Results'!$B$32-1,0)  )/offset(X1073,'Parameters &amp; Main Results'!$B$32,0)</f>
        <v>7093.998351</v>
      </c>
      <c r="AA1073" s="77">
        <f>sumproduct(X1073:offset(X1073,'Parameters &amp; Main Results'!$B$32-1,0),'Parameters &amp; Main Results'!$B$36:offset('Parameters &amp; Main Results'!$B$36,'Parameters &amp; Main Results'!$B$32-1,0)   )/offset(X1073,'Parameters &amp; Main Results'!$B$32,0)</f>
        <v>1.251997537</v>
      </c>
      <c r="AB1073" s="167">
        <f t="shared" si="6"/>
        <v>-0.006176656812</v>
      </c>
    </row>
    <row r="1074">
      <c r="A1074">
        <f t="shared" si="17"/>
        <v>1</v>
      </c>
      <c r="B1074">
        <f t="shared" si="18"/>
        <v>1960</v>
      </c>
      <c r="C1074" s="77">
        <f t="shared" si="3"/>
        <v>1960</v>
      </c>
      <c r="D1074" s="159">
        <f t="shared" si="356"/>
        <v>21946</v>
      </c>
      <c r="E1074" s="162">
        <v>29.37</v>
      </c>
      <c r="F1074" s="163">
        <v>104413.8163</v>
      </c>
      <c r="G1074" s="163">
        <v>1870.1631</v>
      </c>
      <c r="H1074" s="163">
        <v>2634.85778801</v>
      </c>
      <c r="I1074" s="163">
        <v>104413.8163</v>
      </c>
      <c r="J1074" s="163">
        <v>29.37</v>
      </c>
      <c r="K1074" s="163">
        <v>29.37</v>
      </c>
      <c r="L1074" s="163">
        <v>36.5</v>
      </c>
      <c r="M1074" s="164">
        <v>17.68413628</v>
      </c>
      <c r="N1074" s="19">
        <f t="shared" ref="N1074:T1074" si="1075">F1074/F1073/$E1074*$E1073-1</f>
        <v>-0.0674955778</v>
      </c>
      <c r="O1074" s="19">
        <f t="shared" si="1075"/>
        <v>0.002863631479</v>
      </c>
      <c r="P1074" s="19">
        <f t="shared" si="1075"/>
        <v>0.005108696514</v>
      </c>
      <c r="Q1074" s="19">
        <f t="shared" si="1075"/>
        <v>-0.0674955778</v>
      </c>
      <c r="R1074" s="19">
        <f t="shared" si="1075"/>
        <v>0</v>
      </c>
      <c r="S1074" s="19">
        <f t="shared" si="1075"/>
        <v>0</v>
      </c>
      <c r="T1074" s="19">
        <f t="shared" si="1075"/>
        <v>0.03687122238</v>
      </c>
      <c r="U1074" s="168">
        <v>0.0208</v>
      </c>
      <c r="V1074" s="168">
        <v>0.0273</v>
      </c>
      <c r="W1074" s="19">
        <f t="array" ref="W1074">mmult(N1074:T1074,'Parameters &amp; Main Results'!$B$6:$B$12)-'Parameters &amp; Main Results'!$B$16/12+mmult(U1074:V1074,'Parameters &amp; Main Results'!$B$14:$B$15)</f>
        <v>-0.04994744215</v>
      </c>
      <c r="X1074" s="77">
        <f t="shared" si="5"/>
        <v>246.3856487</v>
      </c>
      <c r="Y1074" s="77">
        <f>X1074/offset(X1074,'Parameters &amp; Main Results'!$B$32,0)</f>
        <v>25.63833221</v>
      </c>
      <c r="Z1074" s="77">
        <f>sumproduct(X1074:offset(X1074,'Parameters &amp; Main Results'!$B$32-1,0) , 'Cash Flow Assist'!$P$11:offset('Cash Flow Assist'!$P$11,'Parameters &amp; Main Results'!$B$32-1,0)  )/offset(X1074,'Parameters &amp; Main Results'!$B$32,0)</f>
        <v>7206.887058</v>
      </c>
      <c r="AA1074" s="77">
        <f>sumproduct(X1074:offset(X1074,'Parameters &amp; Main Results'!$B$32-1,0),'Parameters &amp; Main Results'!$B$36:offset('Parameters &amp; Main Results'!$B$36,'Parameters &amp; Main Results'!$B$32-1,0)   )/offset(X1074,'Parameters &amp; Main Results'!$B$32,0)</f>
        <v>1.266221184</v>
      </c>
      <c r="AB1074" s="167">
        <f t="shared" si="6"/>
        <v>-0.0732553376</v>
      </c>
    </row>
    <row r="1075">
      <c r="A1075">
        <f t="shared" si="17"/>
        <v>2</v>
      </c>
      <c r="B1075">
        <f t="shared" si="18"/>
        <v>1960</v>
      </c>
      <c r="C1075" s="77">
        <f t="shared" si="3"/>
        <v>1960.083333</v>
      </c>
      <c r="D1075" s="159">
        <f t="shared" si="356"/>
        <v>21975</v>
      </c>
      <c r="E1075" s="162">
        <v>29.41</v>
      </c>
      <c r="F1075" s="163">
        <v>105675.2174</v>
      </c>
      <c r="G1075" s="163">
        <v>1912.4706</v>
      </c>
      <c r="H1075" s="163">
        <v>2644.40914749</v>
      </c>
      <c r="I1075" s="163">
        <v>105675.2174</v>
      </c>
      <c r="J1075" s="163">
        <v>29.41</v>
      </c>
      <c r="K1075" s="163">
        <v>29.41</v>
      </c>
      <c r="L1075" s="163">
        <v>36.5</v>
      </c>
      <c r="M1075" s="164">
        <v>17.65222013</v>
      </c>
      <c r="N1075" s="19">
        <f t="shared" ref="N1075:T1075" si="1076">F1075/F1074/$E1075*$E1074-1</f>
        <v>0.01070427478</v>
      </c>
      <c r="O1075" s="19">
        <f t="shared" si="1076"/>
        <v>0.02123150859</v>
      </c>
      <c r="P1075" s="19">
        <f t="shared" si="1076"/>
        <v>0.002259988099</v>
      </c>
      <c r="Q1075" s="19">
        <f t="shared" si="1076"/>
        <v>0.01070427478</v>
      </c>
      <c r="R1075" s="19">
        <f t="shared" si="1076"/>
        <v>0</v>
      </c>
      <c r="S1075" s="19">
        <f t="shared" si="1076"/>
        <v>0</v>
      </c>
      <c r="T1075" s="19">
        <f t="shared" si="1076"/>
        <v>-0.001360081605</v>
      </c>
      <c r="U1075" s="168">
        <v>0.0051</v>
      </c>
      <c r="V1075" s="168">
        <v>-0.0191</v>
      </c>
      <c r="W1075" s="19">
        <f t="array" ref="W1075">mmult(N1075:T1075,'Parameters &amp; Main Results'!$B$6:$B$12)-'Parameters &amp; Main Results'!$B$16/12+mmult(U1075:V1075,'Parameters &amp; Main Results'!$B$14:$B$15)</f>
        <v>0.01329441657</v>
      </c>
      <c r="X1075" s="77">
        <f t="shared" si="5"/>
        <v>259.3389667</v>
      </c>
      <c r="Y1075" s="77">
        <f>X1075/offset(X1075,'Parameters &amp; Main Results'!$B$32,0)</f>
        <v>27.16102852</v>
      </c>
      <c r="Z1075" s="77">
        <f>sumproduct(X1075:offset(X1075,'Parameters &amp; Main Results'!$B$32-1,0) , 'Cash Flow Assist'!$P$11:offset('Cash Flow Assist'!$P$11,'Parameters &amp; Main Results'!$B$32-1,0)  )/offset(X1075,'Parameters &amp; Main Results'!$B$32,0)</f>
        <v>7228.771774</v>
      </c>
      <c r="AA1075" s="77">
        <f>sumproduct(X1075:offset(X1075,'Parameters &amp; Main Results'!$B$32-1,0),'Parameters &amp; Main Results'!$B$36:offset('Parameters &amp; Main Results'!$B$36,'Parameters &amp; Main Results'!$B$32-1,0)   )/offset(X1075,'Parameters &amp; Main Results'!$B$32,0)</f>
        <v>1.264504867</v>
      </c>
      <c r="AB1075" s="167">
        <f t="shared" si="6"/>
        <v>-0.06333520808</v>
      </c>
    </row>
    <row r="1076">
      <c r="A1076">
        <f t="shared" si="17"/>
        <v>3</v>
      </c>
      <c r="B1076">
        <f t="shared" si="18"/>
        <v>1960</v>
      </c>
      <c r="C1076" s="77">
        <f t="shared" si="3"/>
        <v>1960.166667</v>
      </c>
      <c r="D1076" s="159">
        <f t="shared" si="356"/>
        <v>22006</v>
      </c>
      <c r="E1076" s="162">
        <v>29.41</v>
      </c>
      <c r="F1076" s="163">
        <v>104511.2643</v>
      </c>
      <c r="G1076" s="163">
        <v>1957.0646</v>
      </c>
      <c r="H1076" s="163">
        <v>2653.13569768</v>
      </c>
      <c r="I1076" s="163">
        <v>104511.2643</v>
      </c>
      <c r="J1076" s="163">
        <v>29.41</v>
      </c>
      <c r="K1076" s="163">
        <v>29.41</v>
      </c>
      <c r="L1076" s="163">
        <v>36.5</v>
      </c>
      <c r="M1076" s="164">
        <v>17.38655737</v>
      </c>
      <c r="N1076" s="19">
        <f t="shared" ref="N1076:T1076" si="1077">F1076/F1075/$E1076*$E1075-1</f>
        <v>-0.01101443771</v>
      </c>
      <c r="O1076" s="19">
        <f t="shared" si="1077"/>
        <v>0.02331748263</v>
      </c>
      <c r="P1076" s="19">
        <f t="shared" si="1077"/>
        <v>0.003300000001</v>
      </c>
      <c r="Q1076" s="19">
        <f t="shared" si="1077"/>
        <v>-0.01101443771</v>
      </c>
      <c r="R1076" s="19">
        <f t="shared" si="1077"/>
        <v>0</v>
      </c>
      <c r="S1076" s="19">
        <f t="shared" si="1077"/>
        <v>0</v>
      </c>
      <c r="T1076" s="19">
        <f t="shared" si="1077"/>
        <v>0</v>
      </c>
      <c r="U1076" s="168">
        <v>-0.0048</v>
      </c>
      <c r="V1076" s="168">
        <v>-0.0288</v>
      </c>
      <c r="W1076" s="19">
        <f t="array" ref="W1076">mmult(N1076:T1076,'Parameters &amp; Main Results'!$B$6:$B$12)-'Parameters &amp; Main Results'!$B$16/12+mmult(U1076:V1076,'Parameters &amp; Main Results'!$B$14:$B$15)</f>
        <v>-0.002473124294</v>
      </c>
      <c r="X1076" s="77">
        <f t="shared" si="5"/>
        <v>255.9364411</v>
      </c>
      <c r="Y1076" s="77">
        <f>X1076/offset(X1076,'Parameters &amp; Main Results'!$B$32,0)</f>
        <v>25.33427113</v>
      </c>
      <c r="Z1076" s="77">
        <f>sumproduct(X1076:offset(X1076,'Parameters &amp; Main Results'!$B$32-1,0) , 'Cash Flow Assist'!$P$11:offset('Cash Flow Assist'!$P$11,'Parameters &amp; Main Results'!$B$32-1,0)  )/offset(X1076,'Parameters &amp; Main Results'!$B$32,0)</f>
        <v>6807.5023</v>
      </c>
      <c r="AA1076" s="77">
        <f>sumproduct(X1076:offset(X1076,'Parameters &amp; Main Results'!$B$32-1,0),'Parameters &amp; Main Results'!$B$36:offset('Parameters &amp; Main Results'!$B$36,'Parameters &amp; Main Results'!$B$32-1,0)   )/offset(X1076,'Parameters &amp; Main Results'!$B$32,0)</f>
        <v>1.18656648</v>
      </c>
      <c r="AB1076" s="167">
        <f t="shared" si="6"/>
        <v>-0.07365204409</v>
      </c>
    </row>
    <row r="1077">
      <c r="A1077">
        <f t="shared" si="17"/>
        <v>4</v>
      </c>
      <c r="B1077">
        <f t="shared" si="18"/>
        <v>1960</v>
      </c>
      <c r="C1077" s="77">
        <f t="shared" si="3"/>
        <v>1960.25</v>
      </c>
      <c r="D1077" s="159">
        <f t="shared" si="356"/>
        <v>22036</v>
      </c>
      <c r="E1077" s="162">
        <v>29.54</v>
      </c>
      <c r="F1077" s="163">
        <v>102986.5721</v>
      </c>
      <c r="G1077" s="163">
        <v>1959.2522</v>
      </c>
      <c r="H1077" s="163">
        <v>2660.45393031</v>
      </c>
      <c r="I1077" s="163">
        <v>102986.5721</v>
      </c>
      <c r="J1077" s="163">
        <v>29.54</v>
      </c>
      <c r="K1077" s="163">
        <v>29.54</v>
      </c>
      <c r="L1077" s="163">
        <v>36.5</v>
      </c>
      <c r="M1077" s="164">
        <v>16.92936093</v>
      </c>
      <c r="N1077" s="19">
        <f t="shared" ref="N1077:T1077" si="1078">F1077/F1076/$E1077*$E1076-1</f>
        <v>-0.01892539338</v>
      </c>
      <c r="O1077" s="19">
        <f t="shared" si="1078"/>
        <v>-0.00328793515</v>
      </c>
      <c r="P1077" s="19">
        <f t="shared" si="1078"/>
        <v>-0.001654618033</v>
      </c>
      <c r="Q1077" s="19">
        <f t="shared" si="1078"/>
        <v>-0.01892539338</v>
      </c>
      <c r="R1077" s="19">
        <f t="shared" si="1078"/>
        <v>0</v>
      </c>
      <c r="S1077" s="19">
        <f t="shared" si="1078"/>
        <v>0</v>
      </c>
      <c r="T1077" s="19">
        <f t="shared" si="1078"/>
        <v>-0.004400812458</v>
      </c>
      <c r="U1077" s="168">
        <v>0.0033</v>
      </c>
      <c r="V1077" s="168">
        <v>-0.0226</v>
      </c>
      <c r="W1077" s="19">
        <f t="array" ref="W1077">mmult(N1077:T1077,'Parameters &amp; Main Results'!$B$6:$B$12)-'Parameters &amp; Main Results'!$B$16/12+mmult(U1077:V1077,'Parameters &amp; Main Results'!$B$14:$B$15)</f>
        <v>-0.01505769549</v>
      </c>
      <c r="X1077" s="77">
        <f t="shared" si="5"/>
        <v>256.570973</v>
      </c>
      <c r="Y1077" s="77">
        <f>X1077/offset(X1077,'Parameters &amp; Main Results'!$B$32,0)</f>
        <v>23.35553988</v>
      </c>
      <c r="Z1077" s="77">
        <f>sumproduct(X1077:offset(X1077,'Parameters &amp; Main Results'!$B$32-1,0) , 'Cash Flow Assist'!$P$11:offset('Cash Flow Assist'!$P$11,'Parameters &amp; Main Results'!$B$32-1,0)  )/offset(X1077,'Parameters &amp; Main Results'!$B$32,0)</f>
        <v>6237.903865</v>
      </c>
      <c r="AA1077" s="77">
        <f>sumproduct(X1077:offset(X1077,'Parameters &amp; Main Results'!$B$32-1,0),'Parameters &amp; Main Results'!$B$36:offset('Parameters &amp; Main Results'!$B$36,'Parameters &amp; Main Results'!$B$32-1,0)   )/offset(X1077,'Parameters &amp; Main Results'!$B$32,0)</f>
        <v>1.083464843</v>
      </c>
      <c r="AB1077" s="167">
        <f t="shared" si="6"/>
        <v>-0.09118354356</v>
      </c>
    </row>
    <row r="1078">
      <c r="A1078">
        <f t="shared" si="17"/>
        <v>5</v>
      </c>
      <c r="B1078">
        <f t="shared" si="18"/>
        <v>1960</v>
      </c>
      <c r="C1078" s="77">
        <f t="shared" si="3"/>
        <v>1960.333333</v>
      </c>
      <c r="D1078" s="159">
        <f t="shared" si="356"/>
        <v>22067</v>
      </c>
      <c r="E1078" s="162">
        <v>29.57</v>
      </c>
      <c r="F1078" s="163">
        <v>106059.6376</v>
      </c>
      <c r="G1078" s="163">
        <v>1955.1853</v>
      </c>
      <c r="H1078" s="163">
        <v>2667.61498548</v>
      </c>
      <c r="I1078" s="163">
        <v>106059.6376</v>
      </c>
      <c r="J1078" s="163">
        <v>29.57</v>
      </c>
      <c r="K1078" s="163">
        <v>29.57</v>
      </c>
      <c r="L1078" s="163">
        <v>36.5</v>
      </c>
      <c r="M1078" s="164">
        <v>17.4467947</v>
      </c>
      <c r="N1078" s="19">
        <f t="shared" ref="N1078:T1078" si="1079">F1078/F1077/$E1078*$E1077-1</f>
        <v>0.02879466233</v>
      </c>
      <c r="O1078" s="19">
        <f t="shared" si="1079"/>
        <v>-0.003088176778</v>
      </c>
      <c r="P1078" s="19">
        <f t="shared" si="1079"/>
        <v>0.001674394096</v>
      </c>
      <c r="Q1078" s="19">
        <f t="shared" si="1079"/>
        <v>0.02879466233</v>
      </c>
      <c r="R1078" s="19">
        <f t="shared" si="1079"/>
        <v>0</v>
      </c>
      <c r="S1078" s="19">
        <f t="shared" si="1079"/>
        <v>0</v>
      </c>
      <c r="T1078" s="19">
        <f t="shared" si="1079"/>
        <v>-0.001014541765</v>
      </c>
      <c r="U1078" s="168">
        <v>0.0122</v>
      </c>
      <c r="V1078" s="168">
        <v>-0.0364</v>
      </c>
      <c r="W1078" s="19">
        <f t="array" ref="W1078">mmult(N1078:T1078,'Parameters &amp; Main Results'!$B$6:$B$12)-'Parameters &amp; Main Results'!$B$16/12+mmult(U1078:V1078,'Parameters &amp; Main Results'!$B$14:$B$15)</f>
        <v>0.02078228589</v>
      </c>
      <c r="X1078" s="77">
        <f t="shared" si="5"/>
        <v>260.4934033</v>
      </c>
      <c r="Y1078" s="77">
        <f>X1078/offset(X1078,'Parameters &amp; Main Results'!$B$32,0)</f>
        <v>26.19050237</v>
      </c>
      <c r="Z1078" s="77">
        <f>sumproduct(X1078:offset(X1078,'Parameters &amp; Main Results'!$B$32-1,0) , 'Cash Flow Assist'!$P$11:offset('Cash Flow Assist'!$P$11,'Parameters &amp; Main Results'!$B$32-1,0)  )/offset(X1078,'Parameters &amp; Main Results'!$B$32,0)</f>
        <v>6865.057149</v>
      </c>
      <c r="AA1078" s="77">
        <f>sumproduct(X1078:offset(X1078,'Parameters &amp; Main Results'!$B$32-1,0),'Parameters &amp; Main Results'!$B$36:offset('Parameters &amp; Main Results'!$B$36,'Parameters &amp; Main Results'!$B$32-1,0)   )/offset(X1078,'Parameters &amp; Main Results'!$B$32,0)</f>
        <v>1.18832277</v>
      </c>
      <c r="AB1078" s="167">
        <f t="shared" si="6"/>
        <v>-0.06501448058</v>
      </c>
    </row>
    <row r="1079">
      <c r="A1079">
        <f t="shared" si="17"/>
        <v>6</v>
      </c>
      <c r="B1079">
        <f t="shared" si="18"/>
        <v>1960</v>
      </c>
      <c r="C1079" s="77">
        <f t="shared" si="3"/>
        <v>1960.416667</v>
      </c>
      <c r="D1079" s="159">
        <f t="shared" si="356"/>
        <v>22097</v>
      </c>
      <c r="E1079" s="162">
        <v>29.61</v>
      </c>
      <c r="F1079" s="163">
        <v>108439.3711</v>
      </c>
      <c r="G1079" s="163">
        <v>1994.1709</v>
      </c>
      <c r="H1079" s="163">
        <v>2674.92869656</v>
      </c>
      <c r="I1079" s="163">
        <v>108439.3711</v>
      </c>
      <c r="J1079" s="163">
        <v>29.61</v>
      </c>
      <c r="K1079" s="163">
        <v>29.61</v>
      </c>
      <c r="L1079" s="163">
        <v>36.5</v>
      </c>
      <c r="M1079" s="164">
        <v>17.71753176</v>
      </c>
      <c r="N1079" s="19">
        <f t="shared" ref="N1079:T1079" si="1080">F1079/F1078/$E1079*$E1078-1</f>
        <v>0.02105648624</v>
      </c>
      <c r="O1079" s="19">
        <f t="shared" si="1080"/>
        <v>0.01856176218</v>
      </c>
      <c r="P1079" s="19">
        <f t="shared" si="1080"/>
        <v>0.001387067993</v>
      </c>
      <c r="Q1079" s="19">
        <f t="shared" si="1080"/>
        <v>0.02105648624</v>
      </c>
      <c r="R1079" s="19">
        <f t="shared" si="1080"/>
        <v>0</v>
      </c>
      <c r="S1079" s="19">
        <f t="shared" si="1080"/>
        <v>0</v>
      </c>
      <c r="T1079" s="19">
        <f t="shared" si="1080"/>
        <v>-0.001350894968</v>
      </c>
      <c r="U1079" s="168">
        <v>-0.0019</v>
      </c>
      <c r="V1079" s="168">
        <v>-0.0021</v>
      </c>
      <c r="W1079" s="19">
        <f t="array" ref="W1079">mmult(N1079:T1079,'Parameters &amp; Main Results'!$B$6:$B$12)-'Parameters &amp; Main Results'!$B$16/12+mmult(U1079:V1079,'Parameters &amp; Main Results'!$B$14:$B$15)</f>
        <v>0.02039113856</v>
      </c>
      <c r="X1079" s="77">
        <f t="shared" si="5"/>
        <v>255.1899724</v>
      </c>
      <c r="Y1079" s="77">
        <f>X1079/offset(X1079,'Parameters &amp; Main Results'!$B$32,0)</f>
        <v>26.62049658</v>
      </c>
      <c r="Z1079" s="77">
        <f>sumproduct(X1079:offset(X1079,'Parameters &amp; Main Results'!$B$32-1,0) , 'Cash Flow Assist'!$P$11:offset('Cash Flow Assist'!$P$11,'Parameters &amp; Main Results'!$B$32-1,0)  )/offset(X1079,'Parameters &amp; Main Results'!$B$32,0)</f>
        <v>7096.645039</v>
      </c>
      <c r="AA1079" s="77">
        <f>sumproduct(X1079:offset(X1079,'Parameters &amp; Main Results'!$B$32-1,0),'Parameters &amp; Main Results'!$B$36:offset('Parameters &amp; Main Results'!$B$36,'Parameters &amp; Main Results'!$B$32-1,0)   )/offset(X1079,'Parameters &amp; Main Results'!$B$32,0)</f>
        <v>1.224338126</v>
      </c>
      <c r="AB1079" s="167">
        <f t="shared" si="6"/>
        <v>-0.04532697086</v>
      </c>
    </row>
    <row r="1080">
      <c r="A1080">
        <f t="shared" si="17"/>
        <v>7</v>
      </c>
      <c r="B1080">
        <f t="shared" si="18"/>
        <v>1960</v>
      </c>
      <c r="C1080" s="77">
        <f t="shared" si="3"/>
        <v>1960.5</v>
      </c>
      <c r="D1080" s="159">
        <f t="shared" si="356"/>
        <v>22128</v>
      </c>
      <c r="E1080" s="162">
        <v>29.55</v>
      </c>
      <c r="F1080" s="163">
        <v>106062.4814</v>
      </c>
      <c r="G1080" s="163">
        <v>2041.9492</v>
      </c>
      <c r="H1080" s="163">
        <v>2680.41230039</v>
      </c>
      <c r="I1080" s="163">
        <v>106062.4814</v>
      </c>
      <c r="J1080" s="163">
        <v>29.55</v>
      </c>
      <c r="K1080" s="163">
        <v>29.55</v>
      </c>
      <c r="L1080" s="163">
        <v>36.5</v>
      </c>
      <c r="M1080" s="164">
        <v>17.28033781</v>
      </c>
      <c r="N1080" s="19">
        <f t="shared" ref="N1080:T1080" si="1081">F1080/F1079/$E1080*$E1079-1</f>
        <v>-0.01993311457</v>
      </c>
      <c r="O1080" s="19">
        <f t="shared" si="1081"/>
        <v>0.02603808417</v>
      </c>
      <c r="P1080" s="19">
        <f t="shared" si="1081"/>
        <v>0.00408461929</v>
      </c>
      <c r="Q1080" s="19">
        <f t="shared" si="1081"/>
        <v>-0.01993311457</v>
      </c>
      <c r="R1080" s="19">
        <f t="shared" si="1081"/>
        <v>0</v>
      </c>
      <c r="S1080" s="19">
        <f t="shared" si="1081"/>
        <v>0</v>
      </c>
      <c r="T1080" s="19">
        <f t="shared" si="1081"/>
        <v>0.002030456853</v>
      </c>
      <c r="U1080" s="168">
        <v>-0.0047</v>
      </c>
      <c r="V1080" s="168">
        <v>0.0196</v>
      </c>
      <c r="W1080" s="19">
        <f t="array" ref="W1080">mmult(N1080:T1080,'Parameters &amp; Main Results'!$B$6:$B$12)-'Parameters &amp; Main Results'!$B$16/12+mmult(U1080:V1080,'Parameters &amp; Main Results'!$B$14:$B$15)</f>
        <v>-0.00848198155</v>
      </c>
      <c r="X1080" s="77">
        <f t="shared" si="5"/>
        <v>250.0903455</v>
      </c>
      <c r="Y1080" s="77">
        <f>X1080/offset(X1080,'Parameters &amp; Main Results'!$B$32,0)</f>
        <v>26.34191608</v>
      </c>
      <c r="Z1080" s="77">
        <f>sumproduct(X1080:offset(X1080,'Parameters &amp; Main Results'!$B$32-1,0) , 'Cash Flow Assist'!$P$11:offset('Cash Flow Assist'!$P$11,'Parameters &amp; Main Results'!$B$32-1,0)  )/offset(X1080,'Parameters &amp; Main Results'!$B$32,0)</f>
        <v>7139.704414</v>
      </c>
      <c r="AA1080" s="77">
        <f>sumproduct(X1080:offset(X1080,'Parameters &amp; Main Results'!$B$32-1,0),'Parameters &amp; Main Results'!$B$36:offset('Parameters &amp; Main Results'!$B$36,'Parameters &amp; Main Results'!$B$32-1,0)   )/offset(X1080,'Parameters &amp; Main Results'!$B$32,0)</f>
        <v>1.227898142</v>
      </c>
      <c r="AB1080" s="167">
        <f t="shared" si="6"/>
        <v>-0.06435657772</v>
      </c>
    </row>
    <row r="1081">
      <c r="A1081">
        <f t="shared" si="17"/>
        <v>8</v>
      </c>
      <c r="B1081">
        <f t="shared" si="18"/>
        <v>1960</v>
      </c>
      <c r="C1081" s="77">
        <f t="shared" si="3"/>
        <v>1960.583333</v>
      </c>
      <c r="D1081" s="159">
        <f t="shared" si="356"/>
        <v>22159</v>
      </c>
      <c r="E1081" s="162">
        <v>29.61</v>
      </c>
      <c r="F1081" s="163">
        <v>109143.1579</v>
      </c>
      <c r="G1081" s="163">
        <v>2065.2686</v>
      </c>
      <c r="H1081" s="163">
        <v>2685.5497573</v>
      </c>
      <c r="I1081" s="163">
        <v>109143.1579</v>
      </c>
      <c r="J1081" s="163">
        <v>29.61</v>
      </c>
      <c r="K1081" s="163">
        <v>29.61</v>
      </c>
      <c r="L1081" s="163">
        <v>36.5</v>
      </c>
      <c r="M1081" s="164">
        <v>17.72212279</v>
      </c>
      <c r="N1081" s="19">
        <f t="shared" ref="N1081:T1081" si="1082">F1081/F1080/$E1081*$E1080-1</f>
        <v>0.02696066553</v>
      </c>
      <c r="O1081" s="19">
        <f t="shared" si="1082"/>
        <v>0.009370682954</v>
      </c>
      <c r="P1081" s="19">
        <f t="shared" si="1082"/>
        <v>-0.0001135596079</v>
      </c>
      <c r="Q1081" s="19">
        <f t="shared" si="1082"/>
        <v>0.02696066553</v>
      </c>
      <c r="R1081" s="19">
        <f t="shared" si="1082"/>
        <v>0</v>
      </c>
      <c r="S1081" s="19">
        <f t="shared" si="1082"/>
        <v>0</v>
      </c>
      <c r="T1081" s="19">
        <f t="shared" si="1082"/>
        <v>-0.002026342452</v>
      </c>
      <c r="U1081" s="168">
        <v>0.0085</v>
      </c>
      <c r="V1081" s="168">
        <v>-0.0022</v>
      </c>
      <c r="W1081" s="19">
        <f t="array" ref="W1081">mmult(N1081:T1081,'Parameters &amp; Main Results'!$B$6:$B$12)-'Parameters &amp; Main Results'!$B$16/12+mmult(U1081:V1081,'Parameters &amp; Main Results'!$B$14:$B$15)</f>
        <v>0.02252150322</v>
      </c>
      <c r="X1081" s="77">
        <f t="shared" si="5"/>
        <v>252.2297536</v>
      </c>
      <c r="Y1081" s="77">
        <f>X1081/offset(X1081,'Parameters &amp; Main Results'!$B$32,0)</f>
        <v>27.6049224</v>
      </c>
      <c r="Z1081" s="77">
        <f>sumproduct(X1081:offset(X1081,'Parameters &amp; Main Results'!$B$32-1,0) , 'Cash Flow Assist'!$P$11:offset('Cash Flow Assist'!$P$11,'Parameters &amp; Main Results'!$B$32-1,0)  )/offset(X1081,'Parameters &amp; Main Results'!$B$32,0)</f>
        <v>7392.235085</v>
      </c>
      <c r="AA1081" s="77">
        <f>sumproduct(X1081:offset(X1081,'Parameters &amp; Main Results'!$B$32-1,0),'Parameters &amp; Main Results'!$B$36:offset('Parameters &amp; Main Results'!$B$36,'Parameters &amp; Main Results'!$B$32-1,0)   )/offset(X1081,'Parameters &amp; Main Results'!$B$32,0)</f>
        <v>1.267336377</v>
      </c>
      <c r="AB1081" s="167">
        <f t="shared" si="6"/>
        <v>-0.03913100836</v>
      </c>
    </row>
    <row r="1082">
      <c r="A1082">
        <f t="shared" si="17"/>
        <v>9</v>
      </c>
      <c r="B1082">
        <f t="shared" si="18"/>
        <v>1960</v>
      </c>
      <c r="C1082" s="77">
        <f t="shared" si="3"/>
        <v>1960.666667</v>
      </c>
      <c r="D1082" s="159">
        <f t="shared" si="356"/>
        <v>22189</v>
      </c>
      <c r="E1082" s="162">
        <v>29.61</v>
      </c>
      <c r="F1082" s="163">
        <v>102862.7201</v>
      </c>
      <c r="G1082" s="163">
        <v>2071.8086</v>
      </c>
      <c r="H1082" s="163">
        <v>2690.697061</v>
      </c>
      <c r="I1082" s="163">
        <v>102862.7201</v>
      </c>
      <c r="J1082" s="163">
        <v>29.61</v>
      </c>
      <c r="K1082" s="163">
        <v>29.61</v>
      </c>
      <c r="L1082" s="163">
        <v>36.5</v>
      </c>
      <c r="M1082" s="164">
        <v>16.65068177</v>
      </c>
      <c r="N1082" s="19">
        <f t="shared" ref="N1082:T1082" si="1083">F1082/F1081/$E1082*$E1081-1</f>
        <v>-0.0575431197</v>
      </c>
      <c r="O1082" s="19">
        <f t="shared" si="1083"/>
        <v>0.003166658322</v>
      </c>
      <c r="P1082" s="19">
        <f t="shared" si="1083"/>
        <v>0.001916666666</v>
      </c>
      <c r="Q1082" s="19">
        <f t="shared" si="1083"/>
        <v>-0.0575431197</v>
      </c>
      <c r="R1082" s="19">
        <f t="shared" si="1083"/>
        <v>0</v>
      </c>
      <c r="S1082" s="19">
        <f t="shared" si="1083"/>
        <v>0</v>
      </c>
      <c r="T1082" s="19">
        <f t="shared" si="1083"/>
        <v>0</v>
      </c>
      <c r="U1082" s="168">
        <v>-0.0109</v>
      </c>
      <c r="V1082" s="168">
        <v>0.016</v>
      </c>
      <c r="W1082" s="19">
        <f t="array" ref="W1082">mmult(N1082:T1082,'Parameters &amp; Main Results'!$B$6:$B$12)-'Parameters &amp; Main Results'!$B$16/12+mmult(U1082:V1082,'Parameters &amp; Main Results'!$B$14:$B$15)</f>
        <v>-0.04240734186</v>
      </c>
      <c r="X1082" s="77">
        <f t="shared" si="5"/>
        <v>246.6742781</v>
      </c>
      <c r="Y1082" s="77">
        <f>X1082/offset(X1082,'Parameters &amp; Main Results'!$B$32,0)</f>
        <v>28.28717859</v>
      </c>
      <c r="Z1082" s="77">
        <f>sumproduct(X1082:offset(X1082,'Parameters &amp; Main Results'!$B$32-1,0) , 'Cash Flow Assist'!$P$11:offset('Cash Flow Assist'!$P$11,'Parameters &amp; Main Results'!$B$32-1,0)  )/offset(X1082,'Parameters &amp; Main Results'!$B$32,0)</f>
        <v>7717.65677</v>
      </c>
      <c r="AA1082" s="77">
        <f>sumproduct(X1082:offset(X1082,'Parameters &amp; Main Results'!$B$32-1,0),'Parameters &amp; Main Results'!$B$36:offset('Parameters &amp; Main Results'!$B$36,'Parameters &amp; Main Results'!$B$32-1,0)   )/offset(X1082,'Parameters &amp; Main Results'!$B$32,0)</f>
        <v>1.318778477</v>
      </c>
      <c r="AB1082" s="167">
        <f t="shared" si="6"/>
        <v>-0.09442240777</v>
      </c>
    </row>
    <row r="1083">
      <c r="A1083">
        <f t="shared" si="17"/>
        <v>10</v>
      </c>
      <c r="B1083">
        <f t="shared" si="18"/>
        <v>1960</v>
      </c>
      <c r="C1083" s="77">
        <f t="shared" si="3"/>
        <v>1960.75</v>
      </c>
      <c r="D1083" s="159">
        <f t="shared" si="356"/>
        <v>22220</v>
      </c>
      <c r="E1083" s="162">
        <v>29.75</v>
      </c>
      <c r="F1083" s="163">
        <v>102924.126</v>
      </c>
      <c r="G1083" s="163">
        <v>2063.2521</v>
      </c>
      <c r="H1083" s="163">
        <v>2696.25783493</v>
      </c>
      <c r="I1083" s="163">
        <v>102924.126</v>
      </c>
      <c r="J1083" s="163">
        <v>29.75</v>
      </c>
      <c r="K1083" s="163">
        <v>29.75</v>
      </c>
      <c r="L1083" s="163">
        <v>36.5</v>
      </c>
      <c r="M1083" s="164">
        <v>16.5000285</v>
      </c>
      <c r="N1083" s="19">
        <f t="shared" ref="N1083:T1083" si="1084">F1083/F1082/$E1083*$E1082-1</f>
        <v>-0.004111722185</v>
      </c>
      <c r="O1083" s="19">
        <f t="shared" si="1084"/>
        <v>-0.008816413662</v>
      </c>
      <c r="P1083" s="19">
        <f t="shared" si="1084"/>
        <v>-0.002648941175</v>
      </c>
      <c r="Q1083" s="19">
        <f t="shared" si="1084"/>
        <v>-0.004111722185</v>
      </c>
      <c r="R1083" s="19">
        <f t="shared" si="1084"/>
        <v>0</v>
      </c>
      <c r="S1083" s="19">
        <f t="shared" si="1084"/>
        <v>0</v>
      </c>
      <c r="T1083" s="19">
        <f t="shared" si="1084"/>
        <v>-0.004705882353</v>
      </c>
      <c r="U1083" s="168">
        <v>-0.0407</v>
      </c>
      <c r="V1083" s="168">
        <v>0.0274</v>
      </c>
      <c r="W1083" s="19">
        <f t="array" ref="W1083">mmult(N1083:T1083,'Parameters &amp; Main Results'!$B$6:$B$12)-'Parameters &amp; Main Results'!$B$16/12+mmult(U1083:V1083,'Parameters &amp; Main Results'!$B$14:$B$15)</f>
        <v>-0.005329561721</v>
      </c>
      <c r="X1083" s="77">
        <f t="shared" si="5"/>
        <v>257.5983389</v>
      </c>
      <c r="Y1083" s="77">
        <f>X1083/offset(X1083,'Parameters &amp; Main Results'!$B$32,0)</f>
        <v>28.65149825</v>
      </c>
      <c r="Z1083" s="77">
        <f>sumproduct(X1083:offset(X1083,'Parameters &amp; Main Results'!$B$32-1,0) , 'Cash Flow Assist'!$P$11:offset('Cash Flow Assist'!$P$11,'Parameters &amp; Main Results'!$B$32-1,0)  )/offset(X1083,'Parameters &amp; Main Results'!$B$32,0)</f>
        <v>7459.087891</v>
      </c>
      <c r="AA1083" s="77">
        <f>sumproduct(X1083:offset(X1083,'Parameters &amp; Main Results'!$B$32-1,0),'Parameters &amp; Main Results'!$B$36:offset('Parameters &amp; Main Results'!$B$36,'Parameters &amp; Main Results'!$B$32-1,0)   )/offset(X1083,'Parameters &amp; Main Results'!$B$32,0)</f>
        <v>1.270633027</v>
      </c>
      <c r="AB1083" s="167">
        <f t="shared" si="6"/>
        <v>-0.09814589124</v>
      </c>
    </row>
    <row r="1084">
      <c r="A1084">
        <f t="shared" si="17"/>
        <v>11</v>
      </c>
      <c r="B1084">
        <f t="shared" si="18"/>
        <v>1960</v>
      </c>
      <c r="C1084" s="77">
        <f t="shared" si="3"/>
        <v>1960.833333</v>
      </c>
      <c r="D1084" s="159">
        <f t="shared" si="356"/>
        <v>22250</v>
      </c>
      <c r="E1084" s="162">
        <v>29.78</v>
      </c>
      <c r="F1084" s="163">
        <v>107382.0274</v>
      </c>
      <c r="G1084" s="163">
        <v>2063.2419</v>
      </c>
      <c r="H1084" s="163">
        <v>2701.42566244</v>
      </c>
      <c r="I1084" s="163">
        <v>107382.0274</v>
      </c>
      <c r="J1084" s="163">
        <v>29.78</v>
      </c>
      <c r="K1084" s="163">
        <v>29.78</v>
      </c>
      <c r="L1084" s="163">
        <v>36.5</v>
      </c>
      <c r="M1084" s="164">
        <v>17.16772585</v>
      </c>
      <c r="N1084" s="19">
        <f t="shared" ref="N1084:T1084" si="1085">F1084/F1083/$E1084*$E1083-1</f>
        <v>0.04226148189</v>
      </c>
      <c r="O1084" s="19">
        <f t="shared" si="1085"/>
        <v>-0.00101232618</v>
      </c>
      <c r="P1084" s="19">
        <f t="shared" si="1085"/>
        <v>0.0009073483296</v>
      </c>
      <c r="Q1084" s="19">
        <f t="shared" si="1085"/>
        <v>0.04226148189</v>
      </c>
      <c r="R1084" s="19">
        <f t="shared" si="1085"/>
        <v>0</v>
      </c>
      <c r="S1084" s="19">
        <f t="shared" si="1085"/>
        <v>0</v>
      </c>
      <c r="T1084" s="19">
        <f t="shared" si="1085"/>
        <v>-0.001007387508</v>
      </c>
      <c r="U1084" s="168">
        <v>0.0037</v>
      </c>
      <c r="V1084" s="168">
        <v>-0.0243</v>
      </c>
      <c r="W1084" s="19">
        <f t="array" ref="W1084">mmult(N1084:T1084,'Parameters &amp; Main Results'!$B$6:$B$12)-'Parameters &amp; Main Results'!$B$16/12+mmult(U1084:V1084,'Parameters &amp; Main Results'!$B$14:$B$15)</f>
        <v>0.03140136321</v>
      </c>
      <c r="X1084" s="77">
        <f t="shared" si="5"/>
        <v>258.9785812</v>
      </c>
      <c r="Y1084" s="77">
        <f>X1084/offset(X1084,'Parameters &amp; Main Results'!$B$32,0)</f>
        <v>28.09685141</v>
      </c>
      <c r="Z1084" s="77">
        <f>sumproduct(X1084:offset(X1084,'Parameters &amp; Main Results'!$B$32-1,0) , 'Cash Flow Assist'!$P$11:offset('Cash Flow Assist'!$P$11,'Parameters &amp; Main Results'!$B$32-1,0)  )/offset(X1084,'Parameters &amp; Main Results'!$B$32,0)</f>
        <v>7248.736174</v>
      </c>
      <c r="AA1084" s="77">
        <f>sumproduct(X1084:offset(X1084,'Parameters &amp; Main Results'!$B$32-1,0),'Parameters &amp; Main Results'!$B$36:offset('Parameters &amp; Main Results'!$B$36,'Parameters &amp; Main Results'!$B$32-1,0)   )/offset(X1084,'Parameters &amp; Main Results'!$B$32,0)</f>
        <v>1.230811511</v>
      </c>
      <c r="AB1084" s="167">
        <f t="shared" si="6"/>
        <v>-0.06003220016</v>
      </c>
    </row>
    <row r="1085">
      <c r="A1085">
        <f t="shared" si="17"/>
        <v>12</v>
      </c>
      <c r="B1085">
        <f t="shared" si="18"/>
        <v>1960</v>
      </c>
      <c r="C1085" s="77">
        <f t="shared" si="3"/>
        <v>1960.916667</v>
      </c>
      <c r="D1085" s="159">
        <f t="shared" si="356"/>
        <v>22281</v>
      </c>
      <c r="E1085" s="162">
        <v>29.81</v>
      </c>
      <c r="F1085" s="163">
        <v>112665.4938</v>
      </c>
      <c r="G1085" s="163">
        <v>2085.1566</v>
      </c>
      <c r="H1085" s="163">
        <v>2706.76097813</v>
      </c>
      <c r="I1085" s="163">
        <v>112665.4938</v>
      </c>
      <c r="J1085" s="163">
        <v>29.81</v>
      </c>
      <c r="K1085" s="163">
        <v>29.81</v>
      </c>
      <c r="L1085" s="163">
        <v>36.5</v>
      </c>
      <c r="M1085" s="164">
        <v>17.80016847</v>
      </c>
      <c r="N1085" s="19">
        <f t="shared" ref="N1085:T1085" si="1086">F1085/F1084/$E1085*$E1084-1</f>
        <v>0.04814663064</v>
      </c>
      <c r="O1085" s="19">
        <f t="shared" si="1086"/>
        <v>0.009604425558</v>
      </c>
      <c r="P1085" s="19">
        <f t="shared" si="1086"/>
        <v>0.0009666387143</v>
      </c>
      <c r="Q1085" s="19">
        <f t="shared" si="1086"/>
        <v>0.04814663064</v>
      </c>
      <c r="R1085" s="19">
        <f t="shared" si="1086"/>
        <v>0</v>
      </c>
      <c r="S1085" s="19">
        <f t="shared" si="1086"/>
        <v>0</v>
      </c>
      <c r="T1085" s="19">
        <f t="shared" si="1086"/>
        <v>-0.0010063737</v>
      </c>
      <c r="U1085" s="168">
        <v>-0.0153</v>
      </c>
      <c r="V1085" s="168">
        <v>-0.008</v>
      </c>
      <c r="W1085" s="19">
        <f t="array" ref="W1085">mmult(N1085:T1085,'Parameters &amp; Main Results'!$B$6:$B$12)-'Parameters &amp; Main Results'!$B$16/12+mmult(U1085:V1085,'Parameters &amp; Main Results'!$B$14:$B$15)</f>
        <v>0.0384694127</v>
      </c>
      <c r="X1085" s="77">
        <f t="shared" si="5"/>
        <v>251.0938907</v>
      </c>
      <c r="Y1085" s="77">
        <f>X1085/offset(X1085,'Parameters &amp; Main Results'!$B$32,0)</f>
        <v>29.44801873</v>
      </c>
      <c r="Z1085" s="77">
        <f>sumproduct(X1085:offset(X1085,'Parameters &amp; Main Results'!$B$32-1,0) , 'Cash Flow Assist'!$P$11:offset('Cash Flow Assist'!$P$11,'Parameters &amp; Main Results'!$B$32-1,0)  )/offset(X1085,'Parameters &amp; Main Results'!$B$32,0)</f>
        <v>7806.599892</v>
      </c>
      <c r="AA1085" s="77">
        <f>sumproduct(X1085:offset(X1085,'Parameters &amp; Main Results'!$B$32-1,0),'Parameters &amp; Main Results'!$B$36:offset('Parameters &amp; Main Results'!$B$36,'Parameters &amp; Main Results'!$B$32-1,0)   )/offset(X1085,'Parameters &amp; Main Results'!$B$32,0)</f>
        <v>1.32174601</v>
      </c>
      <c r="AB1085" s="167">
        <f t="shared" si="6"/>
        <v>-0.01477591769</v>
      </c>
    </row>
    <row r="1086">
      <c r="A1086">
        <f t="shared" si="17"/>
        <v>1</v>
      </c>
      <c r="B1086">
        <f t="shared" si="18"/>
        <v>1961</v>
      </c>
      <c r="C1086" s="77">
        <f t="shared" si="3"/>
        <v>1961</v>
      </c>
      <c r="D1086" s="159">
        <f t="shared" si="356"/>
        <v>22312</v>
      </c>
      <c r="E1086" s="162">
        <v>29.84</v>
      </c>
      <c r="F1086" s="163">
        <v>120094.432</v>
      </c>
      <c r="G1086" s="163">
        <v>2091.8291</v>
      </c>
      <c r="H1086" s="163">
        <v>2711.83615496</v>
      </c>
      <c r="I1086" s="163">
        <v>120094.432</v>
      </c>
      <c r="J1086" s="163">
        <v>29.84</v>
      </c>
      <c r="K1086" s="163">
        <v>29.84</v>
      </c>
      <c r="L1086" s="163">
        <v>35.5</v>
      </c>
      <c r="M1086" s="164">
        <v>19.10754122</v>
      </c>
      <c r="N1086" s="19">
        <f t="shared" ref="N1086:T1086" si="1087">F1086/F1085/$E1086*$E1085-1</f>
        <v>0.06486635423</v>
      </c>
      <c r="O1086" s="19">
        <f t="shared" si="1087"/>
        <v>0.002191420375</v>
      </c>
      <c r="P1086" s="19">
        <f t="shared" si="1087"/>
        <v>0.0008677530146</v>
      </c>
      <c r="Q1086" s="19">
        <f t="shared" si="1087"/>
        <v>0.06486635423</v>
      </c>
      <c r="R1086" s="19">
        <f t="shared" si="1087"/>
        <v>0</v>
      </c>
      <c r="S1086" s="19">
        <f t="shared" si="1087"/>
        <v>0</v>
      </c>
      <c r="T1086" s="19">
        <f t="shared" si="1087"/>
        <v>-0.02837507804</v>
      </c>
      <c r="U1086" s="168">
        <v>0.0072</v>
      </c>
      <c r="V1086" s="168">
        <v>0.0367</v>
      </c>
      <c r="W1086" s="19">
        <f t="array" ref="W1086">mmult(N1086:T1086,'Parameters &amp; Main Results'!$B$6:$B$12)-'Parameters &amp; Main Results'!$B$16/12+mmult(U1086:V1086,'Parameters &amp; Main Results'!$B$14:$B$15)</f>
        <v>0.0491559541</v>
      </c>
      <c r="X1086" s="77">
        <f t="shared" si="5"/>
        <v>241.7922836</v>
      </c>
      <c r="Y1086" s="77">
        <f>X1086/offset(X1086,'Parameters &amp; Main Results'!$B$32,0)</f>
        <v>29.08680143</v>
      </c>
      <c r="Z1086" s="77">
        <f>sumproduct(X1086:offset(X1086,'Parameters &amp; Main Results'!$B$32-1,0) , 'Cash Flow Assist'!$P$11:offset('Cash Flow Assist'!$P$11,'Parameters &amp; Main Results'!$B$32-1,0)  )/offset(X1086,'Parameters &amp; Main Results'!$B$32,0)</f>
        <v>7978.293587</v>
      </c>
      <c r="AA1086" s="77">
        <f>sumproduct(X1086:offset(X1086,'Parameters &amp; Main Results'!$B$32-1,0),'Parameters &amp; Main Results'!$B$36:offset('Parameters &amp; Main Results'!$B$36,'Parameters &amp; Main Results'!$B$32-1,0)   )/offset(X1086,'Parameters &amp; Main Results'!$B$32,0)</f>
        <v>1.347177403</v>
      </c>
      <c r="AB1086" s="167">
        <f t="shared" si="6"/>
        <v>0</v>
      </c>
    </row>
    <row r="1087">
      <c r="A1087">
        <f t="shared" si="17"/>
        <v>2</v>
      </c>
      <c r="B1087">
        <f t="shared" si="18"/>
        <v>1961</v>
      </c>
      <c r="C1087" s="77">
        <f t="shared" si="3"/>
        <v>1961.083333</v>
      </c>
      <c r="D1087" s="159">
        <f t="shared" si="356"/>
        <v>22340</v>
      </c>
      <c r="E1087" s="162">
        <v>29.84</v>
      </c>
      <c r="F1087" s="163">
        <v>123635.7829</v>
      </c>
      <c r="G1087" s="163">
        <v>2108.7662</v>
      </c>
      <c r="H1087" s="163">
        <v>2716.89824912</v>
      </c>
      <c r="I1087" s="163">
        <v>123635.7829</v>
      </c>
      <c r="J1087" s="163">
        <v>29.84</v>
      </c>
      <c r="K1087" s="163">
        <v>29.84</v>
      </c>
      <c r="L1087" s="163">
        <v>35.5</v>
      </c>
      <c r="M1087" s="164">
        <v>19.62692424</v>
      </c>
      <c r="N1087" s="19">
        <f t="shared" ref="N1087:T1087" si="1088">F1087/F1086/$E1087*$E1086-1</f>
        <v>0.02948805237</v>
      </c>
      <c r="O1087" s="19">
        <f t="shared" si="1088"/>
        <v>0.008096789551</v>
      </c>
      <c r="P1087" s="19">
        <f t="shared" si="1088"/>
        <v>0.001866666668</v>
      </c>
      <c r="Q1087" s="19">
        <f t="shared" si="1088"/>
        <v>0.02948805237</v>
      </c>
      <c r="R1087" s="19">
        <f t="shared" si="1088"/>
        <v>0</v>
      </c>
      <c r="S1087" s="19">
        <f t="shared" si="1088"/>
        <v>0</v>
      </c>
      <c r="T1087" s="19">
        <f t="shared" si="1088"/>
        <v>0</v>
      </c>
      <c r="U1087" s="168">
        <v>0.0394</v>
      </c>
      <c r="V1087" s="168">
        <v>-0.0065</v>
      </c>
      <c r="W1087" s="19">
        <f t="array" ref="W1087">mmult(N1087:T1087,'Parameters &amp; Main Results'!$B$6:$B$12)-'Parameters &amp; Main Results'!$B$16/12+mmult(U1087:V1087,'Parameters &amp; Main Results'!$B$14:$B$15)</f>
        <v>0.02409857</v>
      </c>
      <c r="X1087" s="77">
        <f t="shared" si="5"/>
        <v>230.4636243</v>
      </c>
      <c r="Y1087" s="77">
        <f>X1087/offset(X1087,'Parameters &amp; Main Results'!$B$32,0)</f>
        <v>27.51855865</v>
      </c>
      <c r="Z1087" s="77">
        <f>sumproduct(X1087:offset(X1087,'Parameters &amp; Main Results'!$B$32-1,0) , 'Cash Flow Assist'!$P$11:offset('Cash Flow Assist'!$P$11,'Parameters &amp; Main Results'!$B$32-1,0)  )/offset(X1087,'Parameters &amp; Main Results'!$B$32,0)</f>
        <v>7891.293408</v>
      </c>
      <c r="AA1087" s="77">
        <f>sumproduct(X1087:offset(X1087,'Parameters &amp; Main Results'!$B$32-1,0),'Parameters &amp; Main Results'!$B$36:offset('Parameters &amp; Main Results'!$B$36,'Parameters &amp; Main Results'!$B$32-1,0)   )/offset(X1087,'Parameters &amp; Main Results'!$B$32,0)</f>
        <v>1.32900992</v>
      </c>
      <c r="AB1087" s="167">
        <f t="shared" si="6"/>
        <v>0</v>
      </c>
    </row>
    <row r="1088">
      <c r="A1088">
        <f t="shared" si="17"/>
        <v>3</v>
      </c>
      <c r="B1088">
        <f t="shared" si="18"/>
        <v>1961</v>
      </c>
      <c r="C1088" s="77">
        <f t="shared" si="3"/>
        <v>1961.166667</v>
      </c>
      <c r="D1088" s="159">
        <f t="shared" si="356"/>
        <v>22371</v>
      </c>
      <c r="E1088" s="162">
        <v>29.84</v>
      </c>
      <c r="F1088" s="163">
        <v>127107.808</v>
      </c>
      <c r="G1088" s="163">
        <v>2122.2922</v>
      </c>
      <c r="H1088" s="163">
        <v>2722.37732725</v>
      </c>
      <c r="I1088" s="163">
        <v>127107.808</v>
      </c>
      <c r="J1088" s="163">
        <v>29.84</v>
      </c>
      <c r="K1088" s="163">
        <v>29.84</v>
      </c>
      <c r="L1088" s="163">
        <v>35.5</v>
      </c>
      <c r="M1088" s="164">
        <v>20.30226416</v>
      </c>
      <c r="N1088" s="19">
        <f t="shared" ref="N1088:T1088" si="1089">F1088/F1087/$E1088*$E1087-1</f>
        <v>0.02808268786</v>
      </c>
      <c r="O1088" s="19">
        <f t="shared" si="1089"/>
        <v>0.006414177162</v>
      </c>
      <c r="P1088" s="19">
        <f t="shared" si="1089"/>
        <v>0.002016666665</v>
      </c>
      <c r="Q1088" s="19">
        <f t="shared" si="1089"/>
        <v>0.02808268786</v>
      </c>
      <c r="R1088" s="19">
        <f t="shared" si="1089"/>
        <v>0</v>
      </c>
      <c r="S1088" s="19">
        <f t="shared" si="1089"/>
        <v>0</v>
      </c>
      <c r="T1088" s="19">
        <f t="shared" si="1089"/>
        <v>0</v>
      </c>
      <c r="U1088" s="168">
        <v>0.0333</v>
      </c>
      <c r="V1088" s="168">
        <v>-0.0074</v>
      </c>
      <c r="W1088" s="19">
        <f t="array" ref="W1088">mmult(N1088:T1088,'Parameters &amp; Main Results'!$B$6:$B$12)-'Parameters &amp; Main Results'!$B$16/12+mmult(U1088:V1088,'Parameters &amp; Main Results'!$B$14:$B$15)</f>
        <v>0.02262389352</v>
      </c>
      <c r="X1088" s="77">
        <f t="shared" si="5"/>
        <v>225.0404707</v>
      </c>
      <c r="Y1088" s="77">
        <f>X1088/offset(X1088,'Parameters &amp; Main Results'!$B$32,0)</f>
        <v>27.17136794</v>
      </c>
      <c r="Z1088" s="77">
        <f>sumproduct(X1088:offset(X1088,'Parameters &amp; Main Results'!$B$32-1,0) , 'Cash Flow Assist'!$P$11:offset('Cash Flow Assist'!$P$11,'Parameters &amp; Main Results'!$B$32-1,0)  )/offset(X1088,'Parameters &amp; Main Results'!$B$32,0)</f>
        <v>7952.686718</v>
      </c>
      <c r="AA1088" s="77">
        <f>sumproduct(X1088:offset(X1088,'Parameters &amp; Main Results'!$B$32-1,0),'Parameters &amp; Main Results'!$B$36:offset('Parameters &amp; Main Results'!$B$36,'Parameters &amp; Main Results'!$B$32-1,0)   )/offset(X1088,'Parameters &amp; Main Results'!$B$32,0)</f>
        <v>1.335747073</v>
      </c>
      <c r="AB1088" s="167">
        <f t="shared" si="6"/>
        <v>0</v>
      </c>
    </row>
    <row r="1089">
      <c r="A1089">
        <f t="shared" si="17"/>
        <v>4</v>
      </c>
      <c r="B1089">
        <f t="shared" si="18"/>
        <v>1961</v>
      </c>
      <c r="C1089" s="77">
        <f t="shared" si="3"/>
        <v>1961.25</v>
      </c>
      <c r="D1089" s="159">
        <f t="shared" si="356"/>
        <v>22401</v>
      </c>
      <c r="E1089" s="162">
        <v>29.81</v>
      </c>
      <c r="F1089" s="163">
        <v>127912.0342</v>
      </c>
      <c r="G1089" s="163">
        <v>2122.0019</v>
      </c>
      <c r="H1089" s="163">
        <v>2727.79939543</v>
      </c>
      <c r="I1089" s="163">
        <v>127912.0342</v>
      </c>
      <c r="J1089" s="163">
        <v>29.81</v>
      </c>
      <c r="K1089" s="163">
        <v>29.81</v>
      </c>
      <c r="L1089" s="163">
        <v>35.5</v>
      </c>
      <c r="M1089" s="164">
        <v>20.17848818</v>
      </c>
      <c r="N1089" s="19">
        <f t="shared" ref="N1089:T1089" si="1090">F1089/F1088/$E1089*$E1088-1</f>
        <v>0.007339859933</v>
      </c>
      <c r="O1089" s="19">
        <f t="shared" si="1090"/>
        <v>0.0008694499766</v>
      </c>
      <c r="P1089" s="19">
        <f t="shared" si="1090"/>
        <v>0.003000044729</v>
      </c>
      <c r="Q1089" s="19">
        <f t="shared" si="1090"/>
        <v>0.007339859933</v>
      </c>
      <c r="R1089" s="19">
        <f t="shared" si="1090"/>
        <v>0</v>
      </c>
      <c r="S1089" s="19">
        <f t="shared" si="1090"/>
        <v>0</v>
      </c>
      <c r="T1089" s="19">
        <f t="shared" si="1090"/>
        <v>0.0010063737</v>
      </c>
      <c r="U1089" s="168">
        <v>7.0E-4</v>
      </c>
      <c r="V1089" s="168">
        <v>0.0205</v>
      </c>
      <c r="W1089" s="19">
        <f t="array" ref="W1089">mmult(N1089:T1089,'Parameters &amp; Main Results'!$B$6:$B$12)-'Parameters &amp; Main Results'!$B$16/12+mmult(U1089:V1089,'Parameters &amp; Main Results'!$B$14:$B$15)</f>
        <v>0.005680590777</v>
      </c>
      <c r="X1089" s="77">
        <f t="shared" si="5"/>
        <v>220.0618156</v>
      </c>
      <c r="Y1089" s="77">
        <f>X1089/offset(X1089,'Parameters &amp; Main Results'!$B$32,0)</f>
        <v>27.11562434</v>
      </c>
      <c r="Z1089" s="77">
        <f>sumproduct(X1089:offset(X1089,'Parameters &amp; Main Results'!$B$32-1,0) , 'Cash Flow Assist'!$P$11:offset('Cash Flow Assist'!$P$11,'Parameters &amp; Main Results'!$B$32-1,0)  )/offset(X1089,'Parameters &amp; Main Results'!$B$32,0)</f>
        <v>8089.214391</v>
      </c>
      <c r="AA1089" s="77">
        <f>sumproduct(X1089:offset(X1089,'Parameters &amp; Main Results'!$B$32-1,0),'Parameters &amp; Main Results'!$B$36:offset('Parameters &amp; Main Results'!$B$36,'Parameters &amp; Main Results'!$B$32-1,0)   )/offset(X1089,'Parameters &amp; Main Results'!$B$32,0)</f>
        <v>1.35549726</v>
      </c>
      <c r="AB1089" s="167">
        <f t="shared" si="6"/>
        <v>0</v>
      </c>
    </row>
    <row r="1090">
      <c r="A1090">
        <f t="shared" si="17"/>
        <v>5</v>
      </c>
      <c r="B1090">
        <f t="shared" si="18"/>
        <v>1961</v>
      </c>
      <c r="C1090" s="77">
        <f t="shared" si="3"/>
        <v>1961.333333</v>
      </c>
      <c r="D1090" s="159">
        <f t="shared" si="356"/>
        <v>22432</v>
      </c>
      <c r="E1090" s="162">
        <v>29.84</v>
      </c>
      <c r="F1090" s="163">
        <v>130676.3284</v>
      </c>
      <c r="G1090" s="163">
        <v>2140.8251</v>
      </c>
      <c r="H1090" s="163">
        <v>2733.00494594</v>
      </c>
      <c r="I1090" s="163">
        <v>130676.3284</v>
      </c>
      <c r="J1090" s="163">
        <v>29.84</v>
      </c>
      <c r="K1090" s="163">
        <v>29.84</v>
      </c>
      <c r="L1090" s="163">
        <v>35.5</v>
      </c>
      <c r="M1090" s="164">
        <v>20.61719205</v>
      </c>
      <c r="N1090" s="19">
        <f t="shared" ref="N1090:T1090" si="1091">F1090/F1089/$E1090*$E1089-1</f>
        <v>0.02058381145</v>
      </c>
      <c r="O1090" s="19">
        <f t="shared" si="1091"/>
        <v>0.007856211601</v>
      </c>
      <c r="P1090" s="19">
        <f t="shared" si="1091"/>
        <v>0.0009010528363</v>
      </c>
      <c r="Q1090" s="19">
        <f t="shared" si="1091"/>
        <v>0.02058381145</v>
      </c>
      <c r="R1090" s="19">
        <f t="shared" si="1091"/>
        <v>0</v>
      </c>
      <c r="S1090" s="19">
        <f t="shared" si="1091"/>
        <v>0</v>
      </c>
      <c r="T1090" s="19">
        <f t="shared" si="1091"/>
        <v>-0.00100536193</v>
      </c>
      <c r="U1090" s="168">
        <v>0.0199</v>
      </c>
      <c r="V1090" s="168">
        <v>0.0043</v>
      </c>
      <c r="W1090" s="19">
        <f t="array" ref="W1090">mmult(N1090:T1090,'Parameters &amp; Main Results'!$B$6:$B$12)-'Parameters &amp; Main Results'!$B$16/12+mmult(U1090:V1090,'Parameters &amp; Main Results'!$B$14:$B$15)</f>
        <v>0.01736024482</v>
      </c>
      <c r="X1090" s="77">
        <f t="shared" si="5"/>
        <v>218.8187956</v>
      </c>
      <c r="Y1090" s="77">
        <f>X1090/offset(X1090,'Parameters &amp; Main Results'!$B$32,0)</f>
        <v>27.8938384</v>
      </c>
      <c r="Z1090" s="77">
        <f>sumproduct(X1090:offset(X1090,'Parameters &amp; Main Results'!$B$32-1,0) , 'Cash Flow Assist'!$P$11:offset('Cash Flow Assist'!$P$11,'Parameters &amp; Main Results'!$B$32-1,0)  )/offset(X1090,'Parameters &amp; Main Results'!$B$32,0)</f>
        <v>8341.626113</v>
      </c>
      <c r="AA1090" s="77">
        <f>sumproduct(X1090:offset(X1090,'Parameters &amp; Main Results'!$B$32-1,0),'Parameters &amp; Main Results'!$B$36:offset('Parameters &amp; Main Results'!$B$36,'Parameters &amp; Main Results'!$B$32-1,0)   )/offset(X1090,'Parameters &amp; Main Results'!$B$32,0)</f>
        <v>1.394948465</v>
      </c>
      <c r="AB1090" s="167">
        <f t="shared" si="6"/>
        <v>0</v>
      </c>
    </row>
    <row r="1091">
      <c r="A1091">
        <f t="shared" si="17"/>
        <v>6</v>
      </c>
      <c r="B1091">
        <f t="shared" si="18"/>
        <v>1961</v>
      </c>
      <c r="C1091" s="77">
        <f t="shared" si="3"/>
        <v>1961.416667</v>
      </c>
      <c r="D1091" s="159">
        <f t="shared" si="356"/>
        <v>22462</v>
      </c>
      <c r="E1091" s="162">
        <v>29.84</v>
      </c>
      <c r="F1091" s="163">
        <v>127243.7679</v>
      </c>
      <c r="G1091" s="163">
        <v>2118.0138</v>
      </c>
      <c r="H1091" s="163">
        <v>2738.22043038</v>
      </c>
      <c r="I1091" s="163">
        <v>127243.7679</v>
      </c>
      <c r="J1091" s="163">
        <v>29.84</v>
      </c>
      <c r="K1091" s="163">
        <v>29.84</v>
      </c>
      <c r="L1091" s="163">
        <v>35.5</v>
      </c>
      <c r="M1091" s="164">
        <v>20.0318592</v>
      </c>
      <c r="N1091" s="19">
        <f t="shared" ref="N1091:T1091" si="1092">F1091/F1090/$E1091*$E1090-1</f>
        <v>-0.02626765338</v>
      </c>
      <c r="O1091" s="19">
        <f t="shared" si="1092"/>
        <v>-0.01065537769</v>
      </c>
      <c r="P1091" s="19">
        <f t="shared" si="1092"/>
        <v>0.001908333334</v>
      </c>
      <c r="Q1091" s="19">
        <f t="shared" si="1092"/>
        <v>-0.02626765338</v>
      </c>
      <c r="R1091" s="19">
        <f t="shared" si="1092"/>
        <v>0</v>
      </c>
      <c r="S1091" s="19">
        <f t="shared" si="1092"/>
        <v>0</v>
      </c>
      <c r="T1091" s="19">
        <f t="shared" si="1092"/>
        <v>0</v>
      </c>
      <c r="U1091" s="168">
        <v>-0.0248</v>
      </c>
      <c r="V1091" s="168">
        <v>-0.0017</v>
      </c>
      <c r="W1091" s="19">
        <f t="array" ref="W1091">mmult(N1091:T1091,'Parameters &amp; Main Results'!$B$6:$B$12)-'Parameters &amp; Main Results'!$B$16/12+mmult(U1091:V1091,'Parameters &amp; Main Results'!$B$14:$B$15)</f>
        <v>-0.02240625113</v>
      </c>
      <c r="X1091" s="77">
        <f t="shared" si="5"/>
        <v>215.0848696</v>
      </c>
      <c r="Y1091" s="77">
        <f>X1091/offset(X1091,'Parameters &amp; Main Results'!$B$32,0)</f>
        <v>27.41319811</v>
      </c>
      <c r="Z1091" s="77">
        <f>sumproduct(X1091:offset(X1091,'Parameters &amp; Main Results'!$B$32-1,0) , 'Cash Flow Assist'!$P$11:offset('Cash Flow Assist'!$P$11,'Parameters &amp; Main Results'!$B$32-1,0)  )/offset(X1091,'Parameters &amp; Main Results'!$B$32,0)</f>
        <v>8313.319216</v>
      </c>
      <c r="AA1091" s="77">
        <f>sumproduct(X1091:offset(X1091,'Parameters &amp; Main Results'!$B$32-1,0),'Parameters &amp; Main Results'!$B$36:offset('Parameters &amp; Main Results'!$B$36,'Parameters &amp; Main Results'!$B$32-1,0)   )/offset(X1091,'Parameters &amp; Main Results'!$B$32,0)</f>
        <v>1.38716619</v>
      </c>
      <c r="AB1091" s="167">
        <f t="shared" si="6"/>
        <v>-0.02626765338</v>
      </c>
    </row>
    <row r="1092">
      <c r="A1092">
        <f t="shared" si="17"/>
        <v>7</v>
      </c>
      <c r="B1092">
        <f t="shared" si="18"/>
        <v>1961</v>
      </c>
      <c r="C1092" s="77">
        <f t="shared" si="3"/>
        <v>1961.5</v>
      </c>
      <c r="D1092" s="159">
        <f t="shared" si="356"/>
        <v>22493</v>
      </c>
      <c r="E1092" s="162">
        <v>29.92</v>
      </c>
      <c r="F1092" s="163">
        <v>131718.5799</v>
      </c>
      <c r="G1092" s="163">
        <v>2117.9846</v>
      </c>
      <c r="H1092" s="163">
        <v>2743.53714172</v>
      </c>
      <c r="I1092" s="163">
        <v>131718.5799</v>
      </c>
      <c r="J1092" s="163">
        <v>29.92</v>
      </c>
      <c r="K1092" s="163">
        <v>29.92</v>
      </c>
      <c r="L1092" s="163">
        <v>35.5</v>
      </c>
      <c r="M1092" s="164">
        <v>20.55302469</v>
      </c>
      <c r="N1092" s="19">
        <f t="shared" ref="N1092:T1092" si="1093">F1092/F1091/$E1092*$E1091-1</f>
        <v>0.03239941218</v>
      </c>
      <c r="O1092" s="19">
        <f t="shared" si="1093"/>
        <v>-0.00268754643</v>
      </c>
      <c r="P1092" s="19">
        <f t="shared" si="1093"/>
        <v>-0.0007373217453</v>
      </c>
      <c r="Q1092" s="19">
        <f t="shared" si="1093"/>
        <v>0.03239941218</v>
      </c>
      <c r="R1092" s="19">
        <f t="shared" si="1093"/>
        <v>0</v>
      </c>
      <c r="S1092" s="19">
        <f t="shared" si="1093"/>
        <v>0</v>
      </c>
      <c r="T1092" s="19">
        <f t="shared" si="1093"/>
        <v>-0.002673796791</v>
      </c>
      <c r="U1092" s="168">
        <v>-0.0184</v>
      </c>
      <c r="V1092" s="168">
        <v>-0.0018</v>
      </c>
      <c r="W1092" s="19">
        <f t="array" ref="W1092">mmult(N1092:T1092,'Parameters &amp; Main Results'!$B$6:$B$12)-'Parameters &amp; Main Results'!$B$16/12+mmult(U1092:V1092,'Parameters &amp; Main Results'!$B$14:$B$15)</f>
        <v>0.02358600586</v>
      </c>
      <c r="X1092" s="77">
        <f t="shared" si="5"/>
        <v>220.0145714</v>
      </c>
      <c r="Y1092" s="77">
        <f>X1092/offset(X1092,'Parameters &amp; Main Results'!$B$32,0)</f>
        <v>28.34701121</v>
      </c>
      <c r="Z1092" s="77">
        <f>sumproduct(X1092:offset(X1092,'Parameters &amp; Main Results'!$B$32-1,0) , 'Cash Flow Assist'!$P$11:offset('Cash Flow Assist'!$P$11,'Parameters &amp; Main Results'!$B$32-1,0)  )/offset(X1092,'Parameters &amp; Main Results'!$B$32,0)</f>
        <v>8377.190665</v>
      </c>
      <c r="AA1092" s="77">
        <f>sumproduct(X1092:offset(X1092,'Parameters &amp; Main Results'!$B$32-1,0),'Parameters &amp; Main Results'!$B$36:offset('Parameters &amp; Main Results'!$B$36,'Parameters &amp; Main Results'!$B$32-1,0)   )/offset(X1092,'Parameters &amp; Main Results'!$B$32,0)</f>
        <v>1.394809616</v>
      </c>
      <c r="AB1092" s="167">
        <f t="shared" si="6"/>
        <v>0</v>
      </c>
    </row>
    <row r="1093">
      <c r="A1093">
        <f t="shared" si="17"/>
        <v>8</v>
      </c>
      <c r="B1093">
        <f t="shared" si="18"/>
        <v>1961</v>
      </c>
      <c r="C1093" s="77">
        <f t="shared" si="3"/>
        <v>1961.583333</v>
      </c>
      <c r="D1093" s="159">
        <f t="shared" si="356"/>
        <v>22524</v>
      </c>
      <c r="E1093" s="162">
        <v>29.94</v>
      </c>
      <c r="F1093" s="163">
        <v>134625.5596</v>
      </c>
      <c r="G1093" s="163">
        <v>2104.3618</v>
      </c>
      <c r="H1093" s="163">
        <v>2748.65841105</v>
      </c>
      <c r="I1093" s="163">
        <v>134625.5596</v>
      </c>
      <c r="J1093" s="163">
        <v>29.94</v>
      </c>
      <c r="K1093" s="163">
        <v>29.94</v>
      </c>
      <c r="L1093" s="163">
        <v>35.5</v>
      </c>
      <c r="M1093" s="164">
        <v>21.02818608</v>
      </c>
      <c r="N1093" s="19">
        <f t="shared" ref="N1093:T1093" si="1094">F1093/F1092/$E1093*$E1092-1</f>
        <v>0.02138688003</v>
      </c>
      <c r="O1093" s="19">
        <f t="shared" si="1094"/>
        <v>-0.007095669773</v>
      </c>
      <c r="P1093" s="19">
        <f t="shared" si="1094"/>
        <v>0.001197417056</v>
      </c>
      <c r="Q1093" s="19">
        <f t="shared" si="1094"/>
        <v>0.02138688003</v>
      </c>
      <c r="R1093" s="19">
        <f t="shared" si="1094"/>
        <v>0</v>
      </c>
      <c r="S1093" s="19">
        <f t="shared" si="1094"/>
        <v>0</v>
      </c>
      <c r="T1093" s="19">
        <f t="shared" si="1094"/>
        <v>-0.000668002672</v>
      </c>
      <c r="U1093" s="168">
        <v>-0.0177</v>
      </c>
      <c r="V1093" s="168">
        <v>-0.0027</v>
      </c>
      <c r="W1093" s="19">
        <f t="array" ref="W1093">mmult(N1093:T1093,'Parameters &amp; Main Results'!$B$6:$B$12)-'Parameters &amp; Main Results'!$B$16/12+mmult(U1093:V1093,'Parameters &amp; Main Results'!$B$14:$B$15)</f>
        <v>0.01422457592</v>
      </c>
      <c r="X1093" s="77">
        <f t="shared" si="5"/>
        <v>214.9448801</v>
      </c>
      <c r="Y1093" s="77">
        <f>X1093/offset(X1093,'Parameters &amp; Main Results'!$B$32,0)</f>
        <v>28.19094275</v>
      </c>
      <c r="Z1093" s="77">
        <f>sumproduct(X1093:offset(X1093,'Parameters &amp; Main Results'!$B$32-1,0) , 'Cash Flow Assist'!$P$11:offset('Cash Flow Assist'!$P$11,'Parameters &amp; Main Results'!$B$32-1,0)  )/offset(X1093,'Parameters &amp; Main Results'!$B$32,0)</f>
        <v>8499.7276</v>
      </c>
      <c r="AA1093" s="77">
        <f>sumproduct(X1093:offset(X1093,'Parameters &amp; Main Results'!$B$32-1,0),'Parameters &amp; Main Results'!$B$36:offset('Parameters &amp; Main Results'!$B$36,'Parameters &amp; Main Results'!$B$32-1,0)   )/offset(X1093,'Parameters &amp; Main Results'!$B$32,0)</f>
        <v>1.412572233</v>
      </c>
      <c r="AB1093" s="167">
        <f t="shared" si="6"/>
        <v>0</v>
      </c>
    </row>
    <row r="1094">
      <c r="A1094">
        <f t="shared" si="17"/>
        <v>9</v>
      </c>
      <c r="B1094">
        <f t="shared" si="18"/>
        <v>1961</v>
      </c>
      <c r="C1094" s="77">
        <f t="shared" si="3"/>
        <v>1961.666667</v>
      </c>
      <c r="D1094" s="159">
        <f t="shared" si="356"/>
        <v>22554</v>
      </c>
      <c r="E1094" s="162">
        <v>29.98</v>
      </c>
      <c r="F1094" s="163">
        <v>132298.7116</v>
      </c>
      <c r="G1094" s="163">
        <v>2121.7222</v>
      </c>
      <c r="H1094" s="163">
        <v>2754.13282238</v>
      </c>
      <c r="I1094" s="163">
        <v>132298.7116</v>
      </c>
      <c r="J1094" s="163">
        <v>29.98</v>
      </c>
      <c r="K1094" s="163">
        <v>29.98</v>
      </c>
      <c r="L1094" s="163">
        <v>35.5</v>
      </c>
      <c r="M1094" s="164">
        <v>20.55440199</v>
      </c>
      <c r="N1094" s="19">
        <f t="shared" ref="N1094:T1094" si="1095">F1094/F1093/$E1094*$E1093-1</f>
        <v>-0.01859501247</v>
      </c>
      <c r="O1094" s="19">
        <f t="shared" si="1095"/>
        <v>0.006904492295</v>
      </c>
      <c r="P1094" s="19">
        <f t="shared" si="1095"/>
        <v>0.0006547865224</v>
      </c>
      <c r="Q1094" s="19">
        <f t="shared" si="1095"/>
        <v>-0.01859501247</v>
      </c>
      <c r="R1094" s="19">
        <f t="shared" si="1095"/>
        <v>0</v>
      </c>
      <c r="S1094" s="19">
        <f t="shared" si="1095"/>
        <v>0</v>
      </c>
      <c r="T1094" s="19">
        <f t="shared" si="1095"/>
        <v>-0.001334222815</v>
      </c>
      <c r="U1094" s="168">
        <v>-0.0105</v>
      </c>
      <c r="V1094" s="168">
        <v>-0.0064</v>
      </c>
      <c r="W1094" s="19">
        <f t="array" ref="W1094">mmult(N1094:T1094,'Parameters &amp; Main Results'!$B$6:$B$12)-'Parameters &amp; Main Results'!$B$16/12+mmult(U1094:V1094,'Parameters &amp; Main Results'!$B$14:$B$15)</f>
        <v>-0.01226180294</v>
      </c>
      <c r="X1094" s="77">
        <f t="shared" si="5"/>
        <v>211.930262</v>
      </c>
      <c r="Y1094" s="77">
        <f>X1094/offset(X1094,'Parameters &amp; Main Results'!$B$32,0)</f>
        <v>28.32414037</v>
      </c>
      <c r="Z1094" s="77">
        <f>sumproduct(X1094:offset(X1094,'Parameters &amp; Main Results'!$B$32-1,0) , 'Cash Flow Assist'!$P$11:offset('Cash Flow Assist'!$P$11,'Parameters &amp; Main Results'!$B$32-1,0)  )/offset(X1094,'Parameters &amp; Main Results'!$B$32,0)</f>
        <v>8633.655684</v>
      </c>
      <c r="AA1094" s="77">
        <f>sumproduct(X1094:offset(X1094,'Parameters &amp; Main Results'!$B$32-1,0),'Parameters &amp; Main Results'!$B$36:offset('Parameters &amp; Main Results'!$B$36,'Parameters &amp; Main Results'!$B$32-1,0)   )/offset(X1094,'Parameters &amp; Main Results'!$B$32,0)</f>
        <v>1.431709913</v>
      </c>
      <c r="AB1094" s="167">
        <f t="shared" si="6"/>
        <v>-0.01859501247</v>
      </c>
    </row>
    <row r="1095">
      <c r="A1095">
        <f t="shared" si="17"/>
        <v>10</v>
      </c>
      <c r="B1095">
        <f t="shared" si="18"/>
        <v>1961</v>
      </c>
      <c r="C1095" s="77">
        <f t="shared" si="3"/>
        <v>1961.75</v>
      </c>
      <c r="D1095" s="159">
        <f t="shared" si="356"/>
        <v>22585</v>
      </c>
      <c r="E1095" s="162">
        <v>29.98</v>
      </c>
      <c r="F1095" s="163">
        <v>136379.1327</v>
      </c>
      <c r="G1095" s="163">
        <v>2139.1286</v>
      </c>
      <c r="H1095" s="163">
        <v>2759.36567474</v>
      </c>
      <c r="I1095" s="163">
        <v>136379.1327</v>
      </c>
      <c r="J1095" s="163">
        <v>29.98</v>
      </c>
      <c r="K1095" s="163">
        <v>29.98</v>
      </c>
      <c r="L1095" s="163">
        <v>35.5</v>
      </c>
      <c r="M1095" s="164">
        <v>21.11496952</v>
      </c>
      <c r="N1095" s="19">
        <f t="shared" ref="N1095:T1095" si="1096">F1095/F1094/$E1095*$E1094-1</f>
        <v>0.03084248554</v>
      </c>
      <c r="O1095" s="19">
        <f t="shared" si="1096"/>
        <v>0.008203901529</v>
      </c>
      <c r="P1095" s="19">
        <f t="shared" si="1096"/>
        <v>0.001899999999</v>
      </c>
      <c r="Q1095" s="19">
        <f t="shared" si="1096"/>
        <v>0.03084248554</v>
      </c>
      <c r="R1095" s="19">
        <f t="shared" si="1096"/>
        <v>0</v>
      </c>
      <c r="S1095" s="19">
        <f t="shared" si="1096"/>
        <v>0</v>
      </c>
      <c r="T1095" s="19">
        <f t="shared" si="1096"/>
        <v>0</v>
      </c>
      <c r="U1095" s="168">
        <v>-0.0154</v>
      </c>
      <c r="V1095" s="168">
        <v>-1.0E-4</v>
      </c>
      <c r="W1095" s="19">
        <f t="array" ref="W1095">mmult(N1095:T1095,'Parameters &amp; Main Results'!$B$6:$B$12)-'Parameters &amp; Main Results'!$B$16/12+mmult(U1095:V1095,'Parameters &amp; Main Results'!$B$14:$B$15)</f>
        <v>0.02514117287</v>
      </c>
      <c r="X1095" s="77">
        <f t="shared" si="5"/>
        <v>214.5611688</v>
      </c>
      <c r="Y1095" s="77">
        <f>X1095/offset(X1095,'Parameters &amp; Main Results'!$B$32,0)</f>
        <v>27.47786985</v>
      </c>
      <c r="Z1095" s="77">
        <f>sumproduct(X1095:offset(X1095,'Parameters &amp; Main Results'!$B$32-1,0) , 'Cash Flow Assist'!$P$11:offset('Cash Flow Assist'!$P$11,'Parameters &amp; Main Results'!$B$32-1,0)  )/offset(X1095,'Parameters &amp; Main Results'!$B$32,0)</f>
        <v>8246.814872</v>
      </c>
      <c r="AA1095" s="77">
        <f>sumproduct(X1095:offset(X1095,'Parameters &amp; Main Results'!$B$32-1,0),'Parameters &amp; Main Results'!$B$36:offset('Parameters &amp; Main Results'!$B$36,'Parameters &amp; Main Results'!$B$32-1,0)   )/offset(X1095,'Parameters &amp; Main Results'!$B$32,0)</f>
        <v>1.365040892</v>
      </c>
      <c r="AB1095" s="167">
        <f t="shared" si="6"/>
        <v>0</v>
      </c>
    </row>
    <row r="1096">
      <c r="A1096">
        <f t="shared" si="17"/>
        <v>11</v>
      </c>
      <c r="B1096">
        <f t="shared" si="18"/>
        <v>1961</v>
      </c>
      <c r="C1096" s="77">
        <f t="shared" si="3"/>
        <v>1961.833333</v>
      </c>
      <c r="D1096" s="159">
        <f t="shared" si="356"/>
        <v>22615</v>
      </c>
      <c r="E1096" s="162">
        <v>29.98</v>
      </c>
      <c r="F1096" s="163">
        <v>142079.5427</v>
      </c>
      <c r="G1096" s="163">
        <v>2142.642</v>
      </c>
      <c r="H1096" s="163">
        <v>2764.65445895</v>
      </c>
      <c r="I1096" s="163">
        <v>142079.5427</v>
      </c>
      <c r="J1096" s="163">
        <v>29.98</v>
      </c>
      <c r="K1096" s="163">
        <v>29.98</v>
      </c>
      <c r="L1096" s="163">
        <v>35.5</v>
      </c>
      <c r="M1096" s="164">
        <v>21.93176062</v>
      </c>
      <c r="N1096" s="19">
        <f t="shared" ref="N1096:T1096" si="1097">F1096/F1095/$E1096*$E1095-1</f>
        <v>0.04179825672</v>
      </c>
      <c r="O1096" s="19">
        <f t="shared" si="1097"/>
        <v>0.001642444498</v>
      </c>
      <c r="P1096" s="19">
        <f t="shared" si="1097"/>
        <v>0.001916666667</v>
      </c>
      <c r="Q1096" s="19">
        <f t="shared" si="1097"/>
        <v>0.04179825672</v>
      </c>
      <c r="R1096" s="19">
        <f t="shared" si="1097"/>
        <v>0</v>
      </c>
      <c r="S1096" s="19">
        <f t="shared" si="1097"/>
        <v>0</v>
      </c>
      <c r="T1096" s="19">
        <f t="shared" si="1097"/>
        <v>0</v>
      </c>
      <c r="U1096" s="168">
        <v>0.0122</v>
      </c>
      <c r="V1096" s="168">
        <v>-0.0117</v>
      </c>
      <c r="W1096" s="19">
        <f t="array" ref="W1096">mmult(N1096:T1096,'Parameters &amp; Main Results'!$B$6:$B$12)-'Parameters &amp; Main Results'!$B$16/12+mmult(U1096:V1096,'Parameters &amp; Main Results'!$B$14:$B$15)</f>
        <v>0.031717637</v>
      </c>
      <c r="X1096" s="77">
        <f t="shared" si="5"/>
        <v>209.2991429</v>
      </c>
      <c r="Y1096" s="77">
        <f>X1096/offset(X1096,'Parameters &amp; Main Results'!$B$32,0)</f>
        <v>26.86058301</v>
      </c>
      <c r="Z1096" s="77">
        <f>sumproduct(X1096:offset(X1096,'Parameters &amp; Main Results'!$B$32-1,0) , 'Cash Flow Assist'!$P$11:offset('Cash Flow Assist'!$P$11,'Parameters &amp; Main Results'!$B$32-1,0)  )/offset(X1096,'Parameters &amp; Main Results'!$B$32,0)</f>
        <v>8237.694304</v>
      </c>
      <c r="AA1096" s="77">
        <f>sumproduct(X1096:offset(X1096,'Parameters &amp; Main Results'!$B$32-1,0),'Parameters &amp; Main Results'!$B$36:offset('Parameters &amp; Main Results'!$B$36,'Parameters &amp; Main Results'!$B$32-1,0)   )/offset(X1096,'Parameters &amp; Main Results'!$B$32,0)</f>
        <v>1.360465318</v>
      </c>
      <c r="AB1096" s="167">
        <f t="shared" si="6"/>
        <v>0</v>
      </c>
    </row>
    <row r="1097">
      <c r="A1097">
        <f t="shared" si="17"/>
        <v>12</v>
      </c>
      <c r="B1097">
        <f t="shared" si="18"/>
        <v>1961</v>
      </c>
      <c r="C1097" s="77">
        <f t="shared" si="3"/>
        <v>1961.916667</v>
      </c>
      <c r="D1097" s="159">
        <f t="shared" si="356"/>
        <v>22646</v>
      </c>
      <c r="E1097" s="162">
        <v>30.01</v>
      </c>
      <c r="F1097" s="163">
        <v>142872.699</v>
      </c>
      <c r="G1097" s="163">
        <v>2128.9021</v>
      </c>
      <c r="H1097" s="163">
        <v>2770.36807817</v>
      </c>
      <c r="I1097" s="163">
        <v>142872.699</v>
      </c>
      <c r="J1097" s="163">
        <v>30.01</v>
      </c>
      <c r="K1097" s="163">
        <v>30.01</v>
      </c>
      <c r="L1097" s="163">
        <v>35.5</v>
      </c>
      <c r="M1097" s="164">
        <v>21.8018321</v>
      </c>
      <c r="N1097" s="19">
        <f t="shared" ref="N1097:T1097" si="1098">F1097/F1096/$E1097*$E1096-1</f>
        <v>0.004577233267</v>
      </c>
      <c r="O1097" s="19">
        <f t="shared" si="1098"/>
        <v>-0.007405853475</v>
      </c>
      <c r="P1097" s="19">
        <f t="shared" si="1098"/>
        <v>0.001064933913</v>
      </c>
      <c r="Q1097" s="19">
        <f t="shared" si="1098"/>
        <v>0.004577233267</v>
      </c>
      <c r="R1097" s="19">
        <f t="shared" si="1098"/>
        <v>0</v>
      </c>
      <c r="S1097" s="19">
        <f t="shared" si="1098"/>
        <v>0</v>
      </c>
      <c r="T1097" s="19">
        <f t="shared" si="1098"/>
        <v>-0.0009996667777</v>
      </c>
      <c r="U1097" s="168">
        <v>-0.009</v>
      </c>
      <c r="V1097" s="168">
        <v>0.0187</v>
      </c>
      <c r="W1097" s="19">
        <f t="array" ref="W1097">mmult(N1097:T1097,'Parameters &amp; Main Results'!$B$6:$B$12)-'Parameters &amp; Main Results'!$B$16/12+mmult(U1097:V1097,'Parameters &amp; Main Results'!$B$14:$B$15)</f>
        <v>0.001539794914</v>
      </c>
      <c r="X1097" s="77">
        <f t="shared" si="5"/>
        <v>202.8647523</v>
      </c>
      <c r="Y1097" s="77">
        <f>X1097/offset(X1097,'Parameters &amp; Main Results'!$B$32,0)</f>
        <v>26.08979276</v>
      </c>
      <c r="Z1097" s="77">
        <f>sumproduct(X1097:offset(X1097,'Parameters &amp; Main Results'!$B$32-1,0) , 'Cash Flow Assist'!$P$11:offset('Cash Flow Assist'!$P$11,'Parameters &amp; Main Results'!$B$32-1,0)  )/offset(X1097,'Parameters &amp; Main Results'!$B$32,0)</f>
        <v>8229.173068</v>
      </c>
      <c r="AA1097" s="77">
        <f>sumproduct(X1097:offset(X1097,'Parameters &amp; Main Results'!$B$32-1,0),'Parameters &amp; Main Results'!$B$36:offset('Parameters &amp; Main Results'!$B$36,'Parameters &amp; Main Results'!$B$32-1,0)   )/offset(X1097,'Parameters &amp; Main Results'!$B$32,0)</f>
        <v>1.355709788</v>
      </c>
      <c r="AB1097" s="167">
        <f t="shared" si="6"/>
        <v>0</v>
      </c>
    </row>
    <row r="1098">
      <c r="A1098">
        <f t="shared" si="17"/>
        <v>1</v>
      </c>
      <c r="B1098">
        <f t="shared" si="18"/>
        <v>1962</v>
      </c>
      <c r="C1098" s="77">
        <f t="shared" si="3"/>
        <v>1962</v>
      </c>
      <c r="D1098" s="159">
        <f t="shared" si="356"/>
        <v>22677</v>
      </c>
      <c r="E1098" s="162">
        <v>30.04</v>
      </c>
      <c r="F1098" s="163">
        <v>137800.3793</v>
      </c>
      <c r="G1098" s="163">
        <v>2129.2096</v>
      </c>
      <c r="H1098" s="163">
        <v>2776.37054234</v>
      </c>
      <c r="I1098" s="163">
        <v>137800.3793</v>
      </c>
      <c r="J1098" s="163">
        <v>30.04</v>
      </c>
      <c r="K1098" s="163">
        <v>30.04</v>
      </c>
      <c r="L1098" s="163">
        <v>35.35</v>
      </c>
      <c r="M1098" s="164">
        <v>21.12734324</v>
      </c>
      <c r="N1098" s="19">
        <f t="shared" ref="N1098:T1098" si="1099">F1098/F1097/$E1098*$E1097-1</f>
        <v>-0.03646558528</v>
      </c>
      <c r="O1098" s="19">
        <f t="shared" si="1099"/>
        <v>-0.0008543720419</v>
      </c>
      <c r="P1098" s="19">
        <f t="shared" si="1099"/>
        <v>0.001165834443</v>
      </c>
      <c r="Q1098" s="19">
        <f t="shared" si="1099"/>
        <v>-0.03646558528</v>
      </c>
      <c r="R1098" s="19">
        <f t="shared" si="1099"/>
        <v>0</v>
      </c>
      <c r="S1098" s="19">
        <f t="shared" si="1099"/>
        <v>0</v>
      </c>
      <c r="T1098" s="19">
        <f t="shared" si="1099"/>
        <v>-0.005219800829</v>
      </c>
      <c r="U1098" s="168">
        <v>0.0182</v>
      </c>
      <c r="V1098" s="168">
        <v>0.0507</v>
      </c>
      <c r="W1098" s="19">
        <f t="array" ref="W1098">mmult(N1098:T1098,'Parameters &amp; Main Results'!$B$6:$B$12)-'Parameters &amp; Main Results'!$B$16/12+mmult(U1098:V1098,'Parameters &amp; Main Results'!$B$14:$B$15)</f>
        <v>-0.02760444864</v>
      </c>
      <c r="X1098" s="77">
        <f t="shared" si="5"/>
        <v>202.5528624</v>
      </c>
      <c r="Y1098" s="77">
        <f>X1098/offset(X1098,'Parameters &amp; Main Results'!$B$32,0)</f>
        <v>26.10468569</v>
      </c>
      <c r="Z1098" s="77">
        <f>sumproduct(X1098:offset(X1098,'Parameters &amp; Main Results'!$B$32-1,0) , 'Cash Flow Assist'!$P$11:offset('Cash Flow Assist'!$P$11,'Parameters &amp; Main Results'!$B$32-1,0)  )/offset(X1098,'Parameters &amp; Main Results'!$B$32,0)</f>
        <v>8221.406258</v>
      </c>
      <c r="AA1098" s="77">
        <f>sumproduct(X1098:offset(X1098,'Parameters &amp; Main Results'!$B$32-1,0),'Parameters &amp; Main Results'!$B$36:offset('Parameters &amp; Main Results'!$B$36,'Parameters &amp; Main Results'!$B$32-1,0)   )/offset(X1098,'Parameters &amp; Main Results'!$B$32,0)</f>
        <v>1.350922427</v>
      </c>
      <c r="AB1098" s="167">
        <f t="shared" si="6"/>
        <v>-0.03646558528</v>
      </c>
    </row>
    <row r="1099">
      <c r="A1099">
        <f t="shared" si="17"/>
        <v>2</v>
      </c>
      <c r="B1099">
        <f t="shared" si="18"/>
        <v>1962</v>
      </c>
      <c r="C1099" s="77">
        <f t="shared" si="3"/>
        <v>1962.083333</v>
      </c>
      <c r="D1099" s="159">
        <f t="shared" si="356"/>
        <v>22705</v>
      </c>
      <c r="E1099" s="162">
        <v>30.11</v>
      </c>
      <c r="F1099" s="163">
        <v>140383.1077</v>
      </c>
      <c r="G1099" s="163">
        <v>2153.8314</v>
      </c>
      <c r="H1099" s="163">
        <v>2782.6636489</v>
      </c>
      <c r="I1099" s="163">
        <v>140383.1077</v>
      </c>
      <c r="J1099" s="163">
        <v>30.11</v>
      </c>
      <c r="K1099" s="163">
        <v>30.11</v>
      </c>
      <c r="L1099" s="163">
        <v>35.35</v>
      </c>
      <c r="M1099" s="164">
        <v>21.37225969</v>
      </c>
      <c r="N1099" s="19">
        <f t="shared" ref="N1099:T1099" si="1100">F1099/F1098/$E1099*$E1098-1</f>
        <v>0.01637415292</v>
      </c>
      <c r="O1099" s="19">
        <f t="shared" si="1100"/>
        <v>0.009212128907</v>
      </c>
      <c r="P1099" s="19">
        <f t="shared" si="1100"/>
        <v>-0.00006341193497</v>
      </c>
      <c r="Q1099" s="19">
        <f t="shared" si="1100"/>
        <v>0.01637415292</v>
      </c>
      <c r="R1099" s="19">
        <f t="shared" si="1100"/>
        <v>0</v>
      </c>
      <c r="S1099" s="19">
        <f t="shared" si="1100"/>
        <v>0</v>
      </c>
      <c r="T1099" s="19">
        <f t="shared" si="1100"/>
        <v>-0.002324809034</v>
      </c>
      <c r="U1099" s="168">
        <v>-0.012</v>
      </c>
      <c r="V1099" s="168">
        <v>0.0091</v>
      </c>
      <c r="W1099" s="19">
        <f t="array" ref="W1099">mmult(N1099:T1099,'Parameters &amp; Main Results'!$B$6:$B$12)-'Parameters &amp; Main Results'!$B$16/12+mmult(U1099:V1099,'Parameters &amp; Main Results'!$B$14:$B$15)</f>
        <v>0.01454198025</v>
      </c>
      <c r="X1099" s="77">
        <f t="shared" si="5"/>
        <v>208.3029505</v>
      </c>
      <c r="Y1099" s="77">
        <f>X1099/offset(X1099,'Parameters &amp; Main Results'!$B$32,0)</f>
        <v>26.90243274</v>
      </c>
      <c r="Z1099" s="77">
        <f>sumproduct(X1099:offset(X1099,'Parameters &amp; Main Results'!$B$32-1,0) , 'Cash Flow Assist'!$P$11:offset('Cash Flow Assist'!$P$11,'Parameters &amp; Main Results'!$B$32-1,0)  )/offset(X1099,'Parameters &amp; Main Results'!$B$32,0)</f>
        <v>8213.608123</v>
      </c>
      <c r="AA1099" s="77">
        <f>sumproduct(X1099:offset(X1099,'Parameters &amp; Main Results'!$B$32-1,0),'Parameters &amp; Main Results'!$B$36:offset('Parameters &amp; Main Results'!$B$36,'Parameters &amp; Main Results'!$B$32-1,0)   )/offset(X1099,'Parameters &amp; Main Results'!$B$32,0)</f>
        <v>1.345917296</v>
      </c>
      <c r="AB1099" s="167">
        <f t="shared" si="6"/>
        <v>-0.02068852543</v>
      </c>
    </row>
    <row r="1100">
      <c r="A1100">
        <f t="shared" si="17"/>
        <v>3</v>
      </c>
      <c r="B1100">
        <f t="shared" si="18"/>
        <v>1962</v>
      </c>
      <c r="C1100" s="77">
        <f t="shared" si="3"/>
        <v>1962.166667</v>
      </c>
      <c r="D1100" s="159">
        <f t="shared" si="356"/>
        <v>22736</v>
      </c>
      <c r="E1100" s="162">
        <v>30.17</v>
      </c>
      <c r="F1100" s="163">
        <v>139901.1536</v>
      </c>
      <c r="G1100" s="163">
        <v>2185.6595</v>
      </c>
      <c r="H1100" s="163">
        <v>2788.9942087</v>
      </c>
      <c r="I1100" s="163">
        <v>139901.1536</v>
      </c>
      <c r="J1100" s="163">
        <v>30.17</v>
      </c>
      <c r="K1100" s="163">
        <v>30.17</v>
      </c>
      <c r="L1100" s="163">
        <v>35.35</v>
      </c>
      <c r="M1100" s="164">
        <v>21.16249694</v>
      </c>
      <c r="N1100" s="19">
        <f t="shared" ref="N1100:T1100" si="1101">F1100/F1099/$E1100*$E1099-1</f>
        <v>-0.005415037517</v>
      </c>
      <c r="O1100" s="19">
        <f t="shared" si="1101"/>
        <v>0.01275931451</v>
      </c>
      <c r="P1100" s="19">
        <f t="shared" si="1101"/>
        <v>0.0002817451106</v>
      </c>
      <c r="Q1100" s="19">
        <f t="shared" si="1101"/>
        <v>-0.005415037517</v>
      </c>
      <c r="R1100" s="19">
        <f t="shared" si="1101"/>
        <v>0</v>
      </c>
      <c r="S1100" s="19">
        <f t="shared" si="1101"/>
        <v>0</v>
      </c>
      <c r="T1100" s="19">
        <f t="shared" si="1101"/>
        <v>-0.001988730527</v>
      </c>
      <c r="U1100" s="168">
        <v>0.0048</v>
      </c>
      <c r="V1100" s="168">
        <v>-0.0133</v>
      </c>
      <c r="W1100" s="19">
        <f t="array" ref="W1100">mmult(N1100:T1100,'Parameters &amp; Main Results'!$B$6:$B$12)-'Parameters &amp; Main Results'!$B$16/12+mmult(U1100:V1100,'Parameters &amp; Main Results'!$B$14:$B$15)</f>
        <v>-0.0009131161772</v>
      </c>
      <c r="X1100" s="77">
        <f t="shared" si="5"/>
        <v>205.3172314</v>
      </c>
      <c r="Y1100" s="77">
        <f>X1100/offset(X1100,'Parameters &amp; Main Results'!$B$32,0)</f>
        <v>26.57281606</v>
      </c>
      <c r="Z1100" s="77">
        <f>sumproduct(X1100:offset(X1100,'Parameters &amp; Main Results'!$B$32-1,0) , 'Cash Flow Assist'!$P$11:offset('Cash Flow Assist'!$P$11,'Parameters &amp; Main Results'!$B$32-1,0)  )/offset(X1100,'Parameters &amp; Main Results'!$B$32,0)</f>
        <v>8204.994092</v>
      </c>
      <c r="AA1100" s="77">
        <f>sumproduct(X1100:offset(X1100,'Parameters &amp; Main Results'!$B$32-1,0),'Parameters &amp; Main Results'!$B$36:offset('Parameters &amp; Main Results'!$B$36,'Parameters &amp; Main Results'!$B$32-1,0)   )/offset(X1100,'Parameters &amp; Main Results'!$B$32,0)</f>
        <v>1.341722103</v>
      </c>
      <c r="AB1100" s="167">
        <f t="shared" si="6"/>
        <v>-0.02599153381</v>
      </c>
    </row>
    <row r="1101">
      <c r="A1101">
        <f t="shared" si="17"/>
        <v>4</v>
      </c>
      <c r="B1101">
        <f t="shared" si="18"/>
        <v>1962</v>
      </c>
      <c r="C1101" s="77">
        <f t="shared" si="3"/>
        <v>1962.25</v>
      </c>
      <c r="D1101" s="159">
        <f t="shared" si="356"/>
        <v>22766</v>
      </c>
      <c r="E1101" s="162">
        <v>30.21</v>
      </c>
      <c r="F1101" s="163">
        <v>131577.0823</v>
      </c>
      <c r="G1101" s="163">
        <v>2192.6901</v>
      </c>
      <c r="H1101" s="163">
        <v>2795.31592891</v>
      </c>
      <c r="I1101" s="163">
        <v>131577.0823</v>
      </c>
      <c r="J1101" s="163">
        <v>30.21</v>
      </c>
      <c r="K1101" s="163">
        <v>30.21</v>
      </c>
      <c r="L1101" s="163">
        <v>35.35</v>
      </c>
      <c r="M1101" s="164">
        <v>19.80528832</v>
      </c>
      <c r="N1101" s="19">
        <f t="shared" ref="N1101:T1101" si="1102">F1101/F1100/$E1101*$E1100-1</f>
        <v>-0.06074494509</v>
      </c>
      <c r="O1101" s="19">
        <f t="shared" si="1102"/>
        <v>0.001888371015</v>
      </c>
      <c r="P1101" s="19">
        <f t="shared" si="1102"/>
        <v>0.0009396005751</v>
      </c>
      <c r="Q1101" s="19">
        <f t="shared" si="1102"/>
        <v>-0.06074494509</v>
      </c>
      <c r="R1101" s="19">
        <f t="shared" si="1102"/>
        <v>0</v>
      </c>
      <c r="S1101" s="19">
        <f t="shared" si="1102"/>
        <v>0</v>
      </c>
      <c r="T1101" s="19">
        <f t="shared" si="1102"/>
        <v>-0.001324064879</v>
      </c>
      <c r="U1101" s="168">
        <v>-0.0069</v>
      </c>
      <c r="V1101" s="168">
        <v>2.0E-4</v>
      </c>
      <c r="W1101" s="19">
        <f t="array" ref="W1101">mmult(N1101:T1101,'Parameters &amp; Main Results'!$B$6:$B$12)-'Parameters &amp; Main Results'!$B$16/12+mmult(U1101:V1101,'Parameters &amp; Main Results'!$B$14:$B$15)</f>
        <v>-0.04512828273</v>
      </c>
      <c r="X1101" s="77">
        <f t="shared" si="5"/>
        <v>205.5048813</v>
      </c>
      <c r="Y1101" s="77">
        <f>X1101/offset(X1101,'Parameters &amp; Main Results'!$B$32,0)</f>
        <v>26.65326229</v>
      </c>
      <c r="Z1101" s="77">
        <f>sumproduct(X1101:offset(X1101,'Parameters &amp; Main Results'!$B$32-1,0) , 'Cash Flow Assist'!$P$11:offset('Cash Flow Assist'!$P$11,'Parameters &amp; Main Results'!$B$32-1,0)  )/offset(X1101,'Parameters &amp; Main Results'!$B$32,0)</f>
        <v>8196.692184</v>
      </c>
      <c r="AA1101" s="77">
        <f>sumproduct(X1101:offset(X1101,'Parameters &amp; Main Results'!$B$32-1,0),'Parameters &amp; Main Results'!$B$36:offset('Parameters &amp; Main Results'!$B$36,'Parameters &amp; Main Results'!$B$32-1,0)   )/offset(X1101,'Parameters &amp; Main Results'!$B$32,0)</f>
        <v>1.337750497</v>
      </c>
      <c r="AB1101" s="167">
        <f t="shared" si="6"/>
        <v>-0.08515762461</v>
      </c>
    </row>
    <row r="1102">
      <c r="A1102">
        <f t="shared" si="17"/>
        <v>5</v>
      </c>
      <c r="B1102">
        <f t="shared" si="18"/>
        <v>1962</v>
      </c>
      <c r="C1102" s="77">
        <f t="shared" si="3"/>
        <v>1962.333333</v>
      </c>
      <c r="D1102" s="159">
        <f t="shared" si="356"/>
        <v>22797</v>
      </c>
      <c r="E1102" s="162">
        <v>30.24</v>
      </c>
      <c r="F1102" s="163">
        <v>120608.4994</v>
      </c>
      <c r="G1102" s="163">
        <v>2192.6213</v>
      </c>
      <c r="H1102" s="163">
        <v>2801.67527265</v>
      </c>
      <c r="I1102" s="163">
        <v>120608.4994</v>
      </c>
      <c r="J1102" s="163">
        <v>30.24</v>
      </c>
      <c r="K1102" s="163">
        <v>30.24</v>
      </c>
      <c r="L1102" s="163">
        <v>35.35</v>
      </c>
      <c r="M1102" s="164">
        <v>18.07110627</v>
      </c>
      <c r="N1102" s="19">
        <f t="shared" ref="N1102:T1102" si="1103">F1102/F1101/$E1102*$E1101-1</f>
        <v>-0.08427177435</v>
      </c>
      <c r="O1102" s="19">
        <f t="shared" si="1103"/>
        <v>-0.001023409347</v>
      </c>
      <c r="P1102" s="19">
        <f t="shared" si="1103"/>
        <v>0.001280679564</v>
      </c>
      <c r="Q1102" s="19">
        <f t="shared" si="1103"/>
        <v>-0.08427177435</v>
      </c>
      <c r="R1102" s="19">
        <f t="shared" si="1103"/>
        <v>0</v>
      </c>
      <c r="S1102" s="19">
        <f t="shared" si="1103"/>
        <v>0</v>
      </c>
      <c r="T1102" s="19">
        <f t="shared" si="1103"/>
        <v>-0.0009920634921</v>
      </c>
      <c r="U1102" s="168">
        <v>-0.0335</v>
      </c>
      <c r="V1102" s="168">
        <v>0.0281</v>
      </c>
      <c r="W1102" s="19">
        <f t="array" ref="W1102">mmult(N1102:T1102,'Parameters &amp; Main Results'!$B$6:$B$12)-'Parameters &amp; Main Results'!$B$16/12+mmult(U1102:V1102,'Parameters &amp; Main Results'!$B$14:$B$15)</f>
        <v>-0.06350134977</v>
      </c>
      <c r="X1102" s="77">
        <f t="shared" si="5"/>
        <v>215.2172669</v>
      </c>
      <c r="Y1102" s="77">
        <f>X1102/offset(X1102,'Parameters &amp; Main Results'!$B$32,0)</f>
        <v>27.97186299</v>
      </c>
      <c r="Z1102" s="77">
        <f>sumproduct(X1102:offset(X1102,'Parameters &amp; Main Results'!$B$32-1,0) , 'Cash Flow Assist'!$P$11:offset('Cash Flow Assist'!$P$11,'Parameters &amp; Main Results'!$B$32-1,0)  )/offset(X1102,'Parameters &amp; Main Results'!$B$32,0)</f>
        <v>8188.29213</v>
      </c>
      <c r="AA1102" s="77">
        <f>sumproduct(X1102:offset(X1102,'Parameters &amp; Main Results'!$B$32-1,0),'Parameters &amp; Main Results'!$B$36:offset('Parameters &amp; Main Results'!$B$36,'Parameters &amp; Main Results'!$B$32-1,0)   )/offset(X1102,'Parameters &amp; Main Results'!$B$32,0)</f>
        <v>1.333785017</v>
      </c>
      <c r="AB1102" s="167">
        <f t="shared" si="6"/>
        <v>-0.1622530148</v>
      </c>
    </row>
    <row r="1103">
      <c r="A1103">
        <f t="shared" si="17"/>
        <v>6</v>
      </c>
      <c r="B1103">
        <f t="shared" si="18"/>
        <v>1962</v>
      </c>
      <c r="C1103" s="77">
        <f t="shared" si="3"/>
        <v>1962.416667</v>
      </c>
      <c r="D1103" s="159">
        <f t="shared" si="356"/>
        <v>22827</v>
      </c>
      <c r="E1103" s="162">
        <v>30.21</v>
      </c>
      <c r="F1103" s="163">
        <v>111085.1203</v>
      </c>
      <c r="G1103" s="163">
        <v>2182.0043</v>
      </c>
      <c r="H1103" s="163">
        <v>2807.95569472</v>
      </c>
      <c r="I1103" s="163">
        <v>111085.1203</v>
      </c>
      <c r="J1103" s="163">
        <v>30.21</v>
      </c>
      <c r="K1103" s="163">
        <v>30.21</v>
      </c>
      <c r="L1103" s="163">
        <v>35.35</v>
      </c>
      <c r="M1103" s="164">
        <v>16.89714416</v>
      </c>
      <c r="N1103" s="19">
        <f t="shared" ref="N1103:T1103" si="1104">F1103/F1102/$E1103*$E1102-1</f>
        <v>-0.0780464579</v>
      </c>
      <c r="O1103" s="19">
        <f t="shared" si="1104"/>
        <v>-0.003853909271</v>
      </c>
      <c r="P1103" s="19">
        <f t="shared" si="1104"/>
        <v>0.00323694141</v>
      </c>
      <c r="Q1103" s="19">
        <f t="shared" si="1104"/>
        <v>-0.0780464579</v>
      </c>
      <c r="R1103" s="19">
        <f t="shared" si="1104"/>
        <v>0</v>
      </c>
      <c r="S1103" s="19">
        <f t="shared" si="1104"/>
        <v>0</v>
      </c>
      <c r="T1103" s="19">
        <f t="shared" si="1104"/>
        <v>0.0009930486594</v>
      </c>
      <c r="U1103" s="168">
        <v>-0.0063</v>
      </c>
      <c r="V1103" s="168">
        <v>0.026</v>
      </c>
      <c r="W1103" s="19">
        <f t="array" ref="W1103">mmult(N1103:T1103,'Parameters &amp; Main Results'!$B$6:$B$12)-'Parameters &amp; Main Results'!$B$16/12+mmult(U1103:V1103,'Parameters &amp; Main Results'!$B$14:$B$15)</f>
        <v>-0.05953998741</v>
      </c>
      <c r="X1103" s="77">
        <f t="shared" si="5"/>
        <v>229.8105468</v>
      </c>
      <c r="Y1103" s="77">
        <f>X1103/offset(X1103,'Parameters &amp; Main Results'!$B$32,0)</f>
        <v>29.93162433</v>
      </c>
      <c r="Z1103" s="77">
        <f>sumproduct(X1103:offset(X1103,'Parameters &amp; Main Results'!$B$32-1,0) , 'Cash Flow Assist'!$P$11:offset('Cash Flow Assist'!$P$11,'Parameters &amp; Main Results'!$B$32-1,0)  )/offset(X1103,'Parameters &amp; Main Results'!$B$32,0)</f>
        <v>8178.552955</v>
      </c>
      <c r="AA1103" s="77">
        <f>sumproduct(X1103:offset(X1103,'Parameters &amp; Main Results'!$B$32-1,0),'Parameters &amp; Main Results'!$B$36:offset('Parameters &amp; Main Results'!$B$36,'Parameters &amp; Main Results'!$B$32-1,0)   )/offset(X1103,'Parameters &amp; Main Results'!$B$32,0)</f>
        <v>1.329592065</v>
      </c>
      <c r="AB1103" s="167">
        <f t="shared" si="6"/>
        <v>-0.2276361996</v>
      </c>
    </row>
    <row r="1104">
      <c r="A1104">
        <f t="shared" si="17"/>
        <v>7</v>
      </c>
      <c r="B1104">
        <f t="shared" si="18"/>
        <v>1962</v>
      </c>
      <c r="C1104" s="77">
        <f t="shared" si="3"/>
        <v>1962.5</v>
      </c>
      <c r="D1104" s="159">
        <f t="shared" si="356"/>
        <v>22858</v>
      </c>
      <c r="E1104" s="162">
        <v>30.22</v>
      </c>
      <c r="F1104" s="163">
        <v>118497.3574</v>
      </c>
      <c r="G1104" s="163">
        <v>2182.2043</v>
      </c>
      <c r="H1104" s="163">
        <v>2814.34379392</v>
      </c>
      <c r="I1104" s="163">
        <v>118497.3574</v>
      </c>
      <c r="J1104" s="163">
        <v>30.22</v>
      </c>
      <c r="K1104" s="163">
        <v>30.22</v>
      </c>
      <c r="L1104" s="163">
        <v>35.35</v>
      </c>
      <c r="M1104" s="164">
        <v>17.52043871</v>
      </c>
      <c r="N1104" s="19">
        <f t="shared" ref="N1104:T1104" si="1105">F1104/F1103/$E1104*$E1103-1</f>
        <v>0.06637275553</v>
      </c>
      <c r="O1104" s="19">
        <f t="shared" si="1105"/>
        <v>-0.0002392781671</v>
      </c>
      <c r="P1104" s="19">
        <f t="shared" si="1105"/>
        <v>0.001943340501</v>
      </c>
      <c r="Q1104" s="19">
        <f t="shared" si="1105"/>
        <v>0.06637275553</v>
      </c>
      <c r="R1104" s="19">
        <f t="shared" si="1105"/>
        <v>0</v>
      </c>
      <c r="S1104" s="19">
        <f t="shared" si="1105"/>
        <v>0</v>
      </c>
      <c r="T1104" s="19">
        <f t="shared" si="1105"/>
        <v>-0.0003309066843</v>
      </c>
      <c r="U1104" s="168">
        <v>0.0163</v>
      </c>
      <c r="V1104" s="168">
        <v>-0.0357</v>
      </c>
      <c r="W1104" s="19">
        <f t="array" ref="W1104">mmult(N1104:T1104,'Parameters &amp; Main Results'!$B$6:$B$12)-'Parameters &amp; Main Results'!$B$16/12+mmult(U1104:V1104,'Parameters &amp; Main Results'!$B$14:$B$15)</f>
        <v>0.04967808044</v>
      </c>
      <c r="X1104" s="77">
        <f t="shared" si="5"/>
        <v>244.3597216</v>
      </c>
      <c r="Y1104" s="77">
        <f>X1104/offset(X1104,'Parameters &amp; Main Results'!$B$32,0)</f>
        <v>31.89378046</v>
      </c>
      <c r="Z1104" s="77">
        <f>sumproduct(X1104:offset(X1104,'Parameters &amp; Main Results'!$B$32-1,0) , 'Cash Flow Assist'!$P$11:offset('Cash Flow Assist'!$P$11,'Parameters &amp; Main Results'!$B$32-1,0)  )/offset(X1104,'Parameters &amp; Main Results'!$B$32,0)</f>
        <v>8166.829317</v>
      </c>
      <c r="AA1104" s="77">
        <f>sumproduct(X1104:offset(X1104,'Parameters &amp; Main Results'!$B$32-1,0),'Parameters &amp; Main Results'!$B$36:offset('Parameters &amp; Main Results'!$B$36,'Parameters &amp; Main Results'!$B$32-1,0)   )/offset(X1104,'Parameters &amp; Main Results'!$B$32,0)</f>
        <v>1.325322871</v>
      </c>
      <c r="AB1104" s="167">
        <f t="shared" si="6"/>
        <v>-0.1763722859</v>
      </c>
    </row>
    <row r="1105">
      <c r="A1105">
        <f t="shared" si="17"/>
        <v>8</v>
      </c>
      <c r="B1105">
        <f t="shared" si="18"/>
        <v>1962</v>
      </c>
      <c r="C1105" s="77">
        <f t="shared" si="3"/>
        <v>1962.583333</v>
      </c>
      <c r="D1105" s="159">
        <f t="shared" si="356"/>
        <v>22889</v>
      </c>
      <c r="E1105" s="162">
        <v>30.28</v>
      </c>
      <c r="F1105" s="163">
        <v>120661.4019</v>
      </c>
      <c r="G1105" s="163">
        <v>2203.7725</v>
      </c>
      <c r="H1105" s="163">
        <v>2821.19203049</v>
      </c>
      <c r="I1105" s="163">
        <v>120661.4019</v>
      </c>
      <c r="J1105" s="163">
        <v>30.28</v>
      </c>
      <c r="K1105" s="163">
        <v>30.28</v>
      </c>
      <c r="L1105" s="163">
        <v>35.35</v>
      </c>
      <c r="M1105" s="164">
        <v>17.75141912</v>
      </c>
      <c r="N1105" s="19">
        <f t="shared" ref="N1105:T1105" si="1106">F1105/F1104/$E1105*$E1104-1</f>
        <v>0.01624469319</v>
      </c>
      <c r="O1105" s="19">
        <f t="shared" si="1106"/>
        <v>0.007882585371</v>
      </c>
      <c r="P1105" s="19">
        <f t="shared" si="1106"/>
        <v>0.0004470057261</v>
      </c>
      <c r="Q1105" s="19">
        <f t="shared" si="1106"/>
        <v>0.01624469319</v>
      </c>
      <c r="R1105" s="19">
        <f t="shared" si="1106"/>
        <v>0</v>
      </c>
      <c r="S1105" s="19">
        <f t="shared" si="1106"/>
        <v>0</v>
      </c>
      <c r="T1105" s="19">
        <f t="shared" si="1106"/>
        <v>-0.001981505945</v>
      </c>
      <c r="U1105" s="168">
        <v>0.0125</v>
      </c>
      <c r="V1105" s="168">
        <v>-0.0121</v>
      </c>
      <c r="W1105" s="19">
        <f t="array" ref="W1105">mmult(N1105:T1105,'Parameters &amp; Main Results'!$B$6:$B$12)-'Parameters &amp; Main Results'!$B$16/12+mmult(U1105:V1105,'Parameters &amp; Main Results'!$B$14:$B$15)</f>
        <v>0.01411249957</v>
      </c>
      <c r="X1105" s="77">
        <f t="shared" si="5"/>
        <v>232.794917</v>
      </c>
      <c r="Y1105" s="77">
        <f>X1105/offset(X1105,'Parameters &amp; Main Results'!$B$32,0)</f>
        <v>30.44850131</v>
      </c>
      <c r="Z1105" s="77">
        <f>sumproduct(X1105:offset(X1105,'Parameters &amp; Main Results'!$B$32-1,0) , 'Cash Flow Assist'!$P$11:offset('Cash Flow Assist'!$P$11,'Parameters &amp; Main Results'!$B$32-1,0)  )/offset(X1105,'Parameters &amp; Main Results'!$B$32,0)</f>
        <v>8153.114624</v>
      </c>
      <c r="AA1105" s="77">
        <f>sumproduct(X1105:offset(X1105,'Parameters &amp; Main Results'!$B$32-1,0),'Parameters &amp; Main Results'!$B$36:offset('Parameters &amp; Main Results'!$B$36,'Parameters &amp; Main Results'!$B$32-1,0)   )/offset(X1105,'Parameters &amp; Main Results'!$B$32,0)</f>
        <v>1.321482403</v>
      </c>
      <c r="AB1105" s="167">
        <f t="shared" si="6"/>
        <v>-0.1629927064</v>
      </c>
    </row>
    <row r="1106">
      <c r="A1106">
        <f t="shared" si="17"/>
        <v>9</v>
      </c>
      <c r="B1106">
        <f t="shared" si="18"/>
        <v>1962</v>
      </c>
      <c r="C1106" s="77">
        <f t="shared" si="3"/>
        <v>1962.666667</v>
      </c>
      <c r="D1106" s="159">
        <f t="shared" si="356"/>
        <v>22919</v>
      </c>
      <c r="E1106" s="162">
        <v>30.42</v>
      </c>
      <c r="F1106" s="163">
        <v>115198.7776</v>
      </c>
      <c r="G1106" s="163">
        <v>2214.6292</v>
      </c>
      <c r="H1106" s="163">
        <v>2827.82183176</v>
      </c>
      <c r="I1106" s="163">
        <v>115198.7776</v>
      </c>
      <c r="J1106" s="163">
        <v>30.42</v>
      </c>
      <c r="K1106" s="163">
        <v>30.42</v>
      </c>
      <c r="L1106" s="163">
        <v>35.35</v>
      </c>
      <c r="M1106" s="164">
        <v>16.57185998</v>
      </c>
      <c r="N1106" s="19">
        <f t="shared" ref="N1106:T1106" si="1107">F1106/F1105/$E1106*$E1105-1</f>
        <v>-0.04966622379</v>
      </c>
      <c r="O1106" s="19">
        <f t="shared" si="1107"/>
        <v>0.0003015080554</v>
      </c>
      <c r="P1106" s="19">
        <f t="shared" si="1107"/>
        <v>-0.002263050625</v>
      </c>
      <c r="Q1106" s="19">
        <f t="shared" si="1107"/>
        <v>-0.04966622379</v>
      </c>
      <c r="R1106" s="19">
        <f t="shared" si="1107"/>
        <v>0</v>
      </c>
      <c r="S1106" s="19">
        <f t="shared" si="1107"/>
        <v>0</v>
      </c>
      <c r="T1106" s="19">
        <f t="shared" si="1107"/>
        <v>-0.004602235371</v>
      </c>
      <c r="U1106" s="168">
        <v>-0.0248</v>
      </c>
      <c r="V1106" s="168">
        <v>0.0134</v>
      </c>
      <c r="W1106" s="19">
        <f t="array" ref="W1106">mmult(N1106:T1106,'Parameters &amp; Main Results'!$B$6:$B$12)-'Parameters &amp; Main Results'!$B$16/12+mmult(U1106:V1106,'Parameters &amp; Main Results'!$B$14:$B$15)</f>
        <v>-0.03721595749</v>
      </c>
      <c r="X1106" s="77">
        <f t="shared" si="5"/>
        <v>229.5553177</v>
      </c>
      <c r="Y1106" s="77">
        <f>X1106/offset(X1106,'Parameters &amp; Main Results'!$B$32,0)</f>
        <v>30.0881742</v>
      </c>
      <c r="Z1106" s="77">
        <f>sumproduct(X1106:offset(X1106,'Parameters &amp; Main Results'!$B$32-1,0) , 'Cash Flow Assist'!$P$11:offset('Cash Flow Assist'!$P$11,'Parameters &amp; Main Results'!$B$32-1,0)  )/offset(X1106,'Parameters &amp; Main Results'!$B$32,0)</f>
        <v>8140.819304</v>
      </c>
      <c r="AA1106" s="77">
        <f>sumproduct(X1106:offset(X1106,'Parameters &amp; Main Results'!$B$32-1,0),'Parameters &amp; Main Results'!$B$36:offset('Parameters &amp; Main Results'!$B$36,'Parameters &amp; Main Results'!$B$32-1,0)   )/offset(X1106,'Parameters &amp; Main Results'!$B$32,0)</f>
        <v>1.317795625</v>
      </c>
      <c r="AB1106" s="167">
        <f t="shared" si="6"/>
        <v>-0.204563698</v>
      </c>
    </row>
    <row r="1107">
      <c r="A1107">
        <f t="shared" si="17"/>
        <v>10</v>
      </c>
      <c r="B1107">
        <f t="shared" si="18"/>
        <v>1962</v>
      </c>
      <c r="C1107" s="77">
        <f t="shared" si="3"/>
        <v>1962.75</v>
      </c>
      <c r="D1107" s="159">
        <f t="shared" si="356"/>
        <v>22950</v>
      </c>
      <c r="E1107" s="162">
        <v>30.38</v>
      </c>
      <c r="F1107" s="163">
        <v>116074.1141</v>
      </c>
      <c r="G1107" s="163">
        <v>2225.5034</v>
      </c>
      <c r="H1107" s="163">
        <v>2834.37295234</v>
      </c>
      <c r="I1107" s="163">
        <v>116074.1141</v>
      </c>
      <c r="J1107" s="163">
        <v>30.38</v>
      </c>
      <c r="K1107" s="163">
        <v>30.38</v>
      </c>
      <c r="L1107" s="163">
        <v>35.35</v>
      </c>
      <c r="M1107" s="164">
        <v>16.8441282</v>
      </c>
      <c r="N1107" s="19">
        <f t="shared" ref="N1107:T1107" si="1108">F1107/F1106/$E1107*$E1106-1</f>
        <v>0.008925148033</v>
      </c>
      <c r="O1107" s="19">
        <f t="shared" si="1108"/>
        <v>0.006233288049</v>
      </c>
      <c r="P1107" s="19">
        <f t="shared" si="1108"/>
        <v>0.003636372615</v>
      </c>
      <c r="Q1107" s="19">
        <f t="shared" si="1108"/>
        <v>0.008925148033</v>
      </c>
      <c r="R1107" s="19">
        <f t="shared" si="1108"/>
        <v>0</v>
      </c>
      <c r="S1107" s="19">
        <f t="shared" si="1108"/>
        <v>0</v>
      </c>
      <c r="T1107" s="19">
        <f t="shared" si="1108"/>
        <v>0.001316655695</v>
      </c>
      <c r="U1107" s="168">
        <v>-0.0401</v>
      </c>
      <c r="V1107" s="168">
        <v>0.0135</v>
      </c>
      <c r="W1107" s="19">
        <f t="array" ref="W1107">mmult(N1107:T1107,'Parameters &amp; Main Results'!$B$6:$B$12)-'Parameters &amp; Main Results'!$B$16/12+mmult(U1107:V1107,'Parameters &amp; Main Results'!$B$14:$B$15)</f>
        <v>0.00821051637</v>
      </c>
      <c r="X1107" s="77">
        <f t="shared" si="5"/>
        <v>238.4286689</v>
      </c>
      <c r="Y1107" s="77">
        <f>X1107/offset(X1107,'Parameters &amp; Main Results'!$B$32,0)</f>
        <v>31.31720539</v>
      </c>
      <c r="Z1107" s="77">
        <f>sumproduct(X1107:offset(X1107,'Parameters &amp; Main Results'!$B$32-1,0) , 'Cash Flow Assist'!$P$11:offset('Cash Flow Assist'!$P$11,'Parameters &amp; Main Results'!$B$32-1,0)  )/offset(X1107,'Parameters &amp; Main Results'!$B$32,0)</f>
        <v>8128.859109</v>
      </c>
      <c r="AA1107" s="77">
        <f>sumproduct(X1107:offset(X1107,'Parameters &amp; Main Results'!$B$32-1,0),'Parameters &amp; Main Results'!$B$36:offset('Parameters &amp; Main Results'!$B$36,'Parameters &amp; Main Results'!$B$32-1,0)   )/offset(X1107,'Parameters &amp; Main Results'!$B$32,0)</f>
        <v>1.314120837</v>
      </c>
      <c r="AB1107" s="167">
        <f t="shared" si="6"/>
        <v>-0.1974643112</v>
      </c>
    </row>
    <row r="1108">
      <c r="A1108">
        <f t="shared" si="17"/>
        <v>11</v>
      </c>
      <c r="B1108">
        <f t="shared" si="18"/>
        <v>1962</v>
      </c>
      <c r="C1108" s="77">
        <f t="shared" si="3"/>
        <v>1962.833333</v>
      </c>
      <c r="D1108" s="159">
        <f t="shared" si="356"/>
        <v>22980</v>
      </c>
      <c r="E1108" s="162">
        <v>30.38</v>
      </c>
      <c r="F1108" s="163">
        <v>128226.6571</v>
      </c>
      <c r="G1108" s="163">
        <v>2232.7734</v>
      </c>
      <c r="H1108" s="163">
        <v>2840.84477058</v>
      </c>
      <c r="I1108" s="163">
        <v>128226.6571</v>
      </c>
      <c r="J1108" s="163">
        <v>30.38</v>
      </c>
      <c r="K1108" s="163">
        <v>30.38</v>
      </c>
      <c r="L1108" s="163">
        <v>35.35</v>
      </c>
      <c r="M1108" s="164">
        <v>18.51455867</v>
      </c>
      <c r="N1108" s="19">
        <f t="shared" ref="N1108:T1108" si="1109">F1108/F1107/$E1108*$E1107-1</f>
        <v>0.1046964097</v>
      </c>
      <c r="O1108" s="19">
        <f t="shared" si="1109"/>
        <v>0.003266676654</v>
      </c>
      <c r="P1108" s="19">
        <f t="shared" si="1109"/>
        <v>0.002283333333</v>
      </c>
      <c r="Q1108" s="19">
        <f t="shared" si="1109"/>
        <v>0.1046964097</v>
      </c>
      <c r="R1108" s="19">
        <f t="shared" si="1109"/>
        <v>0</v>
      </c>
      <c r="S1108" s="19">
        <f t="shared" si="1109"/>
        <v>0</v>
      </c>
      <c r="T1108" s="19">
        <f t="shared" si="1109"/>
        <v>0</v>
      </c>
      <c r="U1108" s="168">
        <v>0.0259</v>
      </c>
      <c r="V1108" s="168">
        <v>0.0099</v>
      </c>
      <c r="W1108" s="19">
        <f t="array" ref="W1108">mmult(N1108:T1108,'Parameters &amp; Main Results'!$B$6:$B$12)-'Parameters &amp; Main Results'!$B$16/12+mmult(U1108:V1108,'Parameters &amp; Main Results'!$B$14:$B$15)</f>
        <v>0.07929730974</v>
      </c>
      <c r="X1108" s="77">
        <f t="shared" si="5"/>
        <v>236.4869886</v>
      </c>
      <c r="Y1108" s="77">
        <f>X1108/offset(X1108,'Parameters &amp; Main Results'!$B$32,0)</f>
        <v>31.12775694</v>
      </c>
      <c r="Z1108" s="77">
        <f>sumproduct(X1108:offset(X1108,'Parameters &amp; Main Results'!$B$32-1,0) , 'Cash Flow Assist'!$P$11:offset('Cash Flow Assist'!$P$11,'Parameters &amp; Main Results'!$B$32-1,0)  )/offset(X1108,'Parameters &amp; Main Results'!$B$32,0)</f>
        <v>8115.642035</v>
      </c>
      <c r="AA1108" s="77">
        <f>sumproduct(X1108:offset(X1108,'Parameters &amp; Main Results'!$B$32-1,0),'Parameters &amp; Main Results'!$B$36:offset('Parameters &amp; Main Results'!$B$36,'Parameters &amp; Main Results'!$B$32-1,0)   )/offset(X1108,'Parameters &amp; Main Results'!$B$32,0)</f>
        <v>1.310422897</v>
      </c>
      <c r="AB1108" s="167">
        <f t="shared" si="6"/>
        <v>-0.113441706</v>
      </c>
    </row>
    <row r="1109">
      <c r="A1109">
        <f t="shared" si="17"/>
        <v>12</v>
      </c>
      <c r="B1109">
        <f t="shared" si="18"/>
        <v>1962</v>
      </c>
      <c r="C1109" s="77">
        <f t="shared" si="3"/>
        <v>1962.916667</v>
      </c>
      <c r="D1109" s="159">
        <f t="shared" si="356"/>
        <v>23011</v>
      </c>
      <c r="E1109" s="162">
        <v>30.38</v>
      </c>
      <c r="F1109" s="163">
        <v>130322.7113</v>
      </c>
      <c r="G1109" s="163">
        <v>2252.8146</v>
      </c>
      <c r="H1109" s="163">
        <v>2847.54442949</v>
      </c>
      <c r="I1109" s="163">
        <v>130322.7113</v>
      </c>
      <c r="J1109" s="163">
        <v>30.38</v>
      </c>
      <c r="K1109" s="163">
        <v>30.38</v>
      </c>
      <c r="L1109" s="163">
        <v>35.35</v>
      </c>
      <c r="M1109" s="164">
        <v>18.72232214</v>
      </c>
      <c r="N1109" s="19">
        <f t="shared" ref="N1109:T1109" si="1110">F1109/F1108/$E1109*$E1108-1</f>
        <v>0.01634647777</v>
      </c>
      <c r="O1109" s="19">
        <f t="shared" si="1110"/>
        <v>0.008975922053</v>
      </c>
      <c r="P1109" s="19">
        <f t="shared" si="1110"/>
        <v>0.002358333331</v>
      </c>
      <c r="Q1109" s="19">
        <f t="shared" si="1110"/>
        <v>0.01634647777</v>
      </c>
      <c r="R1109" s="19">
        <f t="shared" si="1110"/>
        <v>0</v>
      </c>
      <c r="S1109" s="19">
        <f t="shared" si="1110"/>
        <v>0</v>
      </c>
      <c r="T1109" s="19">
        <f t="shared" si="1110"/>
        <v>0</v>
      </c>
      <c r="U1109" s="168">
        <v>-0.038</v>
      </c>
      <c r="V1109" s="168">
        <v>0.0035</v>
      </c>
      <c r="W1109" s="19">
        <f t="array" ref="W1109">mmult(N1109:T1109,'Parameters &amp; Main Results'!$B$6:$B$12)-'Parameters &amp; Main Results'!$B$16/12+mmult(U1109:V1109,'Parameters &amp; Main Results'!$B$14:$B$15)</f>
        <v>0.01446217218</v>
      </c>
      <c r="X1109" s="77">
        <f t="shared" si="5"/>
        <v>219.1119967</v>
      </c>
      <c r="Y1109" s="77">
        <f>X1109/offset(X1109,'Parameters &amp; Main Results'!$B$32,0)</f>
        <v>28.90165958</v>
      </c>
      <c r="Z1109" s="77">
        <f>sumproduct(X1109:offset(X1109,'Parameters &amp; Main Results'!$B$32-1,0) , 'Cash Flow Assist'!$P$11:offset('Cash Flow Assist'!$P$11,'Parameters &amp; Main Results'!$B$32-1,0)  )/offset(X1109,'Parameters &amp; Main Results'!$B$32,0)</f>
        <v>8102.586901</v>
      </c>
      <c r="AA1109" s="77">
        <f>sumproduct(X1109:offset(X1109,'Parameters &amp; Main Results'!$B$32-1,0),'Parameters &amp; Main Results'!$B$36:offset('Parameters &amp; Main Results'!$B$36,'Parameters &amp; Main Results'!$B$32-1,0)   )/offset(X1109,'Parameters &amp; Main Results'!$B$32,0)</f>
        <v>1.305515918</v>
      </c>
      <c r="AB1109" s="167">
        <f t="shared" si="6"/>
        <v>-0.09894960054</v>
      </c>
    </row>
    <row r="1110">
      <c r="A1110">
        <f t="shared" si="17"/>
        <v>1</v>
      </c>
      <c r="B1110">
        <f t="shared" si="18"/>
        <v>1963</v>
      </c>
      <c r="C1110" s="77">
        <f t="shared" si="3"/>
        <v>1963</v>
      </c>
      <c r="D1110" s="159">
        <f t="shared" si="356"/>
        <v>23042</v>
      </c>
      <c r="E1110" s="162">
        <v>30.44</v>
      </c>
      <c r="F1110" s="163">
        <v>137095.5508</v>
      </c>
      <c r="G1110" s="163">
        <v>2256.3798</v>
      </c>
      <c r="H1110" s="163">
        <v>2854.35480659</v>
      </c>
      <c r="I1110" s="163">
        <v>137095.5508</v>
      </c>
      <c r="J1110" s="163">
        <v>30.44</v>
      </c>
      <c r="K1110" s="163">
        <v>30.44</v>
      </c>
      <c r="L1110" s="163">
        <v>35.25</v>
      </c>
      <c r="M1110" s="164">
        <v>19.59669748</v>
      </c>
      <c r="N1110" s="19">
        <f t="shared" ref="N1110:T1110" si="1111">F1110/F1109/$E1110*$E1109-1</f>
        <v>0.04989622817</v>
      </c>
      <c r="O1110" s="19">
        <f t="shared" si="1111"/>
        <v>-0.0003916563627</v>
      </c>
      <c r="P1110" s="19">
        <f t="shared" si="1111"/>
        <v>0.0004158618068</v>
      </c>
      <c r="Q1110" s="19">
        <f t="shared" si="1111"/>
        <v>0.04989622817</v>
      </c>
      <c r="R1110" s="19">
        <f t="shared" si="1111"/>
        <v>0</v>
      </c>
      <c r="S1110" s="19">
        <f t="shared" si="1111"/>
        <v>0</v>
      </c>
      <c r="T1110" s="19">
        <f t="shared" si="1111"/>
        <v>-0.004794369056</v>
      </c>
      <c r="U1110" s="168">
        <v>0.0312</v>
      </c>
      <c r="V1110" s="168">
        <v>0.0217</v>
      </c>
      <c r="W1110" s="19">
        <f t="array" ref="W1110">mmult(N1110:T1110,'Parameters &amp; Main Results'!$B$6:$B$12)-'Parameters &amp; Main Results'!$B$16/12+mmult(U1110:V1110,'Parameters &amp; Main Results'!$B$14:$B$15)</f>
        <v>0.03728259037</v>
      </c>
      <c r="X1110" s="77">
        <f t="shared" si="5"/>
        <v>215.9883362</v>
      </c>
      <c r="Y1110" s="77">
        <f>X1110/offset(X1110,'Parameters &amp; Main Results'!$B$32,0)</f>
        <v>28.54979362</v>
      </c>
      <c r="Z1110" s="77">
        <f>sumproduct(X1110:offset(X1110,'Parameters &amp; Main Results'!$B$32-1,0) , 'Cash Flow Assist'!$P$11:offset('Cash Flow Assist'!$P$11,'Parameters &amp; Main Results'!$B$32-1,0)  )/offset(X1110,'Parameters &amp; Main Results'!$B$32,0)</f>
        <v>8091.734999</v>
      </c>
      <c r="AA1110" s="77">
        <f>sumproduct(X1110:offset(X1110,'Parameters &amp; Main Results'!$B$32-1,0),'Parameters &amp; Main Results'!$B$36:offset('Parameters &amp; Main Results'!$B$36,'Parameters &amp; Main Results'!$B$32-1,0)   )/offset(X1110,'Parameters &amp; Main Results'!$B$32,0)</f>
        <v>1.299746801</v>
      </c>
      <c r="AB1110" s="167">
        <f t="shared" si="6"/>
        <v>-0.05399058422</v>
      </c>
    </row>
    <row r="1111">
      <c r="A1111">
        <f t="shared" si="17"/>
        <v>2</v>
      </c>
      <c r="B1111">
        <f t="shared" si="18"/>
        <v>1963</v>
      </c>
      <c r="C1111" s="77">
        <f t="shared" si="3"/>
        <v>1963.083333</v>
      </c>
      <c r="D1111" s="159">
        <f t="shared" si="356"/>
        <v>23070</v>
      </c>
      <c r="E1111" s="162">
        <v>30.48</v>
      </c>
      <c r="F1111" s="163">
        <v>133510.6479</v>
      </c>
      <c r="G1111" s="163">
        <v>2250.8516</v>
      </c>
      <c r="H1111" s="163">
        <v>2861.27661699</v>
      </c>
      <c r="I1111" s="163">
        <v>133510.6479</v>
      </c>
      <c r="J1111" s="163">
        <v>30.48</v>
      </c>
      <c r="K1111" s="163">
        <v>30.48</v>
      </c>
      <c r="L1111" s="163">
        <v>35.25</v>
      </c>
      <c r="M1111" s="164">
        <v>18.98777775</v>
      </c>
      <c r="N1111" s="19">
        <f t="shared" ref="N1111:T1111" si="1112">F1111/F1110/$E1111*$E1110-1</f>
        <v>-0.02742695662</v>
      </c>
      <c r="O1111" s="19">
        <f t="shared" si="1112"/>
        <v>-0.003759151492</v>
      </c>
      <c r="P1111" s="19">
        <f t="shared" si="1112"/>
        <v>0.001109481625</v>
      </c>
      <c r="Q1111" s="19">
        <f t="shared" si="1112"/>
        <v>-0.02742695662</v>
      </c>
      <c r="R1111" s="19">
        <f t="shared" si="1112"/>
        <v>0</v>
      </c>
      <c r="S1111" s="19">
        <f t="shared" si="1112"/>
        <v>0</v>
      </c>
      <c r="T1111" s="19">
        <f t="shared" si="1112"/>
        <v>-0.001312335958</v>
      </c>
      <c r="U1111" s="168">
        <v>0.0046</v>
      </c>
      <c r="V1111" s="168">
        <v>0.022</v>
      </c>
      <c r="W1111" s="19">
        <f t="array" ref="W1111">mmult(N1111:T1111,'Parameters &amp; Main Results'!$B$6:$B$12)-'Parameters &amp; Main Results'!$B$16/12+mmult(U1111:V1111,'Parameters &amp; Main Results'!$B$14:$B$15)</f>
        <v>-0.021551672</v>
      </c>
      <c r="X1111" s="77">
        <f t="shared" si="5"/>
        <v>208.2251627</v>
      </c>
      <c r="Y1111" s="77">
        <f>X1111/offset(X1111,'Parameters &amp; Main Results'!$B$32,0)</f>
        <v>27.58175735</v>
      </c>
      <c r="Z1111" s="77">
        <f>sumproduct(X1111:offset(X1111,'Parameters &amp; Main Results'!$B$32-1,0) , 'Cash Flow Assist'!$P$11:offset('Cash Flow Assist'!$P$11,'Parameters &amp; Main Results'!$B$32-1,0)  )/offset(X1111,'Parameters &amp; Main Results'!$B$32,0)</f>
        <v>8081.212792</v>
      </c>
      <c r="AA1111" s="77">
        <f>sumproduct(X1111:offset(X1111,'Parameters &amp; Main Results'!$B$32-1,0),'Parameters &amp; Main Results'!$B$36:offset('Parameters &amp; Main Results'!$B$36,'Parameters &amp; Main Results'!$B$32-1,0)   )/offset(X1111,'Parameters &amp; Main Results'!$B$32,0)</f>
        <v>1.29444877</v>
      </c>
      <c r="AB1111" s="167">
        <f t="shared" si="6"/>
        <v>-0.07993674342</v>
      </c>
    </row>
    <row r="1112">
      <c r="A1112">
        <f t="shared" si="17"/>
        <v>3</v>
      </c>
      <c r="B1112">
        <f t="shared" si="18"/>
        <v>1963</v>
      </c>
      <c r="C1112" s="77">
        <f t="shared" si="3"/>
        <v>1963.166667</v>
      </c>
      <c r="D1112" s="159">
        <f t="shared" si="356"/>
        <v>23101</v>
      </c>
      <c r="E1112" s="162">
        <v>30.51</v>
      </c>
      <c r="F1112" s="163">
        <v>138617.6207</v>
      </c>
      <c r="G1112" s="163">
        <v>2256.4136</v>
      </c>
      <c r="H1112" s="163">
        <v>2868.23905676</v>
      </c>
      <c r="I1112" s="163">
        <v>138617.6207</v>
      </c>
      <c r="J1112" s="163">
        <v>30.51</v>
      </c>
      <c r="K1112" s="163">
        <v>30.51</v>
      </c>
      <c r="L1112" s="163">
        <v>35.25</v>
      </c>
      <c r="M1112" s="164">
        <v>19.63464472</v>
      </c>
      <c r="N1112" s="19">
        <f t="shared" ref="N1112:T1112" si="1113">F1112/F1111/$E1112*$E1111-1</f>
        <v>0.03723053079</v>
      </c>
      <c r="O1112" s="19">
        <f t="shared" si="1113"/>
        <v>0.001485350802</v>
      </c>
      <c r="P1112" s="19">
        <f t="shared" si="1113"/>
        <v>0.001447656507</v>
      </c>
      <c r="Q1112" s="19">
        <f t="shared" si="1113"/>
        <v>0.03723053079</v>
      </c>
      <c r="R1112" s="19">
        <f t="shared" si="1113"/>
        <v>0</v>
      </c>
      <c r="S1112" s="19">
        <f t="shared" si="1113"/>
        <v>0</v>
      </c>
      <c r="T1112" s="19">
        <f t="shared" si="1113"/>
        <v>-0.0009832841691</v>
      </c>
      <c r="U1112" s="168">
        <v>-0.0248</v>
      </c>
      <c r="V1112" s="168">
        <v>0.019</v>
      </c>
      <c r="W1112" s="19">
        <f t="array" ref="W1112">mmult(N1112:T1112,'Parameters &amp; Main Results'!$B$6:$B$12)-'Parameters &amp; Main Results'!$B$16/12+mmult(U1112:V1112,'Parameters &amp; Main Results'!$B$14:$B$15)</f>
        <v>0.02825256913</v>
      </c>
      <c r="X1112" s="77">
        <f t="shared" si="5"/>
        <v>212.8116087</v>
      </c>
      <c r="Y1112" s="77">
        <f>X1112/offset(X1112,'Parameters &amp; Main Results'!$B$32,0)</f>
        <v>28.24880543</v>
      </c>
      <c r="Z1112" s="77">
        <f>sumproduct(X1112:offset(X1112,'Parameters &amp; Main Results'!$B$32-1,0) , 'Cash Flow Assist'!$P$11:offset('Cash Flow Assist'!$P$11,'Parameters &amp; Main Results'!$B$32-1,0)  )/offset(X1112,'Parameters &amp; Main Results'!$B$32,0)</f>
        <v>8071.638447</v>
      </c>
      <c r="AA1112" s="77">
        <f>sumproduct(X1112:offset(X1112,'Parameters &amp; Main Results'!$B$32-1,0),'Parameters &amp; Main Results'!$B$36:offset('Parameters &amp; Main Results'!$B$36,'Parameters &amp; Main Results'!$B$32-1,0)   )/offset(X1112,'Parameters &amp; Main Results'!$B$32,0)</f>
        <v>1.289513419</v>
      </c>
      <c r="AB1112" s="167">
        <f t="shared" si="6"/>
        <v>-0.04568230002</v>
      </c>
    </row>
    <row r="1113">
      <c r="A1113">
        <f t="shared" si="17"/>
        <v>4</v>
      </c>
      <c r="B1113">
        <f t="shared" si="18"/>
        <v>1963</v>
      </c>
      <c r="C1113" s="77">
        <f t="shared" si="3"/>
        <v>1963.25</v>
      </c>
      <c r="D1113" s="159">
        <f t="shared" si="356"/>
        <v>23131</v>
      </c>
      <c r="E1113" s="162">
        <v>30.48</v>
      </c>
      <c r="F1113" s="163">
        <v>145724.9234</v>
      </c>
      <c r="G1113" s="163">
        <v>2263.841</v>
      </c>
      <c r="H1113" s="163">
        <v>2875.14673249</v>
      </c>
      <c r="I1113" s="163">
        <v>145724.9234</v>
      </c>
      <c r="J1113" s="163">
        <v>30.48</v>
      </c>
      <c r="K1113" s="163">
        <v>30.48</v>
      </c>
      <c r="L1113" s="163">
        <v>35.25</v>
      </c>
      <c r="M1113" s="164">
        <v>20.45484862</v>
      </c>
      <c r="N1113" s="19">
        <f t="shared" ref="N1113:T1113" si="1114">F1113/F1112/$E1113*$E1112-1</f>
        <v>0.05230743903</v>
      </c>
      <c r="O1113" s="19">
        <f t="shared" si="1114"/>
        <v>0.004279175573</v>
      </c>
      <c r="P1113" s="19">
        <f t="shared" si="1114"/>
        <v>0.003394955709</v>
      </c>
      <c r="Q1113" s="19">
        <f t="shared" si="1114"/>
        <v>0.05230743903</v>
      </c>
      <c r="R1113" s="19">
        <f t="shared" si="1114"/>
        <v>0</v>
      </c>
      <c r="S1113" s="19">
        <f t="shared" si="1114"/>
        <v>0</v>
      </c>
      <c r="T1113" s="19">
        <f t="shared" si="1114"/>
        <v>0.0009842519685</v>
      </c>
      <c r="U1113" s="168">
        <v>-0.0135</v>
      </c>
      <c r="V1113" s="168">
        <v>0.01</v>
      </c>
      <c r="W1113" s="19">
        <f t="array" ref="W1113">mmult(N1113:T1113,'Parameters &amp; Main Results'!$B$6:$B$12)-'Parameters &amp; Main Results'!$B$16/12+mmult(U1113:V1113,'Parameters &amp; Main Results'!$B$14:$B$15)</f>
        <v>0.0402587065</v>
      </c>
      <c r="X1113" s="77">
        <f t="shared" si="5"/>
        <v>206.9643346</v>
      </c>
      <c r="Y1113" s="77">
        <f>X1113/offset(X1113,'Parameters &amp; Main Results'!$B$32,0)</f>
        <v>27.53064163</v>
      </c>
      <c r="Z1113" s="77">
        <f>sumproduct(X1113:offset(X1113,'Parameters &amp; Main Results'!$B$32-1,0) , 'Cash Flow Assist'!$P$11:offset('Cash Flow Assist'!$P$11,'Parameters &amp; Main Results'!$B$32-1,0)  )/offset(X1113,'Parameters &amp; Main Results'!$B$32,0)</f>
        <v>8061.37543</v>
      </c>
      <c r="AA1113" s="77">
        <f>sumproduct(X1113:offset(X1113,'Parameters &amp; Main Results'!$B$32-1,0),'Parameters &amp; Main Results'!$B$36:offset('Parameters &amp; Main Results'!$B$36,'Parameters &amp; Main Results'!$B$32-1,0)   )/offset(X1113,'Parameters &amp; Main Results'!$B$32,0)</f>
        <v>1.284771221</v>
      </c>
      <c r="AB1113" s="167">
        <f t="shared" si="6"/>
        <v>0</v>
      </c>
    </row>
    <row r="1114">
      <c r="A1114">
        <f t="shared" si="17"/>
        <v>5</v>
      </c>
      <c r="B1114">
        <f t="shared" si="18"/>
        <v>1963</v>
      </c>
      <c r="C1114" s="77">
        <f t="shared" si="3"/>
        <v>1963.333333</v>
      </c>
      <c r="D1114" s="159">
        <f t="shared" si="356"/>
        <v>23162</v>
      </c>
      <c r="E1114" s="162">
        <v>30.51</v>
      </c>
      <c r="F1114" s="163">
        <v>148195.754</v>
      </c>
      <c r="G1114" s="163">
        <v>2269.4542</v>
      </c>
      <c r="H1114" s="163">
        <v>2882.09500376</v>
      </c>
      <c r="I1114" s="163">
        <v>148195.754</v>
      </c>
      <c r="J1114" s="163">
        <v>30.51</v>
      </c>
      <c r="K1114" s="163">
        <v>30.51</v>
      </c>
      <c r="L1114" s="163">
        <v>35.25</v>
      </c>
      <c r="M1114" s="164">
        <v>20.70055716</v>
      </c>
      <c r="N1114" s="19">
        <f t="shared" ref="N1114:T1114" si="1115">F1114/F1113/$E1114*$E1113-1</f>
        <v>0.01595548659</v>
      </c>
      <c r="O1114" s="19">
        <f t="shared" si="1115"/>
        <v>0.001493780532</v>
      </c>
      <c r="P1114" s="19">
        <f t="shared" si="1115"/>
        <v>0.001431006227</v>
      </c>
      <c r="Q1114" s="19">
        <f t="shared" si="1115"/>
        <v>0.01595548659</v>
      </c>
      <c r="R1114" s="19">
        <f t="shared" si="1115"/>
        <v>0</v>
      </c>
      <c r="S1114" s="19">
        <f t="shared" si="1115"/>
        <v>0</v>
      </c>
      <c r="T1114" s="19">
        <f t="shared" si="1115"/>
        <v>-0.0009832841691</v>
      </c>
      <c r="U1114" s="168">
        <v>0.0107</v>
      </c>
      <c r="V1114" s="168">
        <v>0.0261</v>
      </c>
      <c r="W1114" s="19">
        <f t="array" ref="W1114">mmult(N1114:T1114,'Parameters &amp; Main Results'!$B$6:$B$12)-'Parameters &amp; Main Results'!$B$16/12+mmult(U1114:V1114,'Parameters &amp; Main Results'!$B$14:$B$15)</f>
        <v>0.01229839341</v>
      </c>
      <c r="X1114" s="77">
        <f t="shared" si="5"/>
        <v>198.9546766</v>
      </c>
      <c r="Y1114" s="77">
        <f>X1114/offset(X1114,'Parameters &amp; Main Results'!$B$32,0)</f>
        <v>26.52106886</v>
      </c>
      <c r="Z1114" s="77">
        <f>sumproduct(X1114:offset(X1114,'Parameters &amp; Main Results'!$B$32-1,0) , 'Cash Flow Assist'!$P$11:offset('Cash Flow Assist'!$P$11,'Parameters &amp; Main Results'!$B$32-1,0)  )/offset(X1114,'Parameters &amp; Main Results'!$B$32,0)</f>
        <v>8051.810422</v>
      </c>
      <c r="AA1114" s="77">
        <f>sumproduct(X1114:offset(X1114,'Parameters &amp; Main Results'!$B$32-1,0),'Parameters &amp; Main Results'!$B$36:offset('Parameters &amp; Main Results'!$B$36,'Parameters &amp; Main Results'!$B$32-1,0)   )/offset(X1114,'Parameters &amp; Main Results'!$B$32,0)</f>
        <v>1.27970212</v>
      </c>
      <c r="AB1114" s="167">
        <f t="shared" si="6"/>
        <v>0</v>
      </c>
    </row>
    <row r="1115">
      <c r="A1115">
        <f t="shared" si="17"/>
        <v>6</v>
      </c>
      <c r="B1115">
        <f t="shared" si="18"/>
        <v>1963</v>
      </c>
      <c r="C1115" s="77">
        <f t="shared" si="3"/>
        <v>1963.416667</v>
      </c>
      <c r="D1115" s="159">
        <f t="shared" si="356"/>
        <v>23192</v>
      </c>
      <c r="E1115" s="162">
        <v>30.61</v>
      </c>
      <c r="F1115" s="163">
        <v>145586.1115</v>
      </c>
      <c r="G1115" s="163">
        <v>2269.5825</v>
      </c>
      <c r="H1115" s="163">
        <v>2889.13211906</v>
      </c>
      <c r="I1115" s="163">
        <v>145586.1115</v>
      </c>
      <c r="J1115" s="163">
        <v>30.61</v>
      </c>
      <c r="K1115" s="163">
        <v>30.61</v>
      </c>
      <c r="L1115" s="163">
        <v>35.25</v>
      </c>
      <c r="M1115" s="164">
        <v>20.02071842</v>
      </c>
      <c r="N1115" s="19">
        <f t="shared" ref="N1115:T1115" si="1116">F1115/F1114/$E1115*$E1114-1</f>
        <v>-0.02081880616</v>
      </c>
      <c r="O1115" s="19">
        <f t="shared" si="1116"/>
        <v>-0.003210557512</v>
      </c>
      <c r="P1115" s="19">
        <f t="shared" si="1116"/>
        <v>-0.0008332162695</v>
      </c>
      <c r="Q1115" s="19">
        <f t="shared" si="1116"/>
        <v>-0.02081880616</v>
      </c>
      <c r="R1115" s="19">
        <f t="shared" si="1116"/>
        <v>0</v>
      </c>
      <c r="S1115" s="19">
        <f t="shared" si="1116"/>
        <v>0</v>
      </c>
      <c r="T1115" s="19">
        <f t="shared" si="1116"/>
        <v>-0.00326690624</v>
      </c>
      <c r="U1115" s="168">
        <v>-0.0029</v>
      </c>
      <c r="V1115" s="168">
        <v>0.0077</v>
      </c>
      <c r="W1115" s="19">
        <f t="array" ref="W1115">mmult(N1115:T1115,'Parameters &amp; Main Results'!$B$6:$B$12)-'Parameters &amp; Main Results'!$B$16/12+mmult(U1115:V1115,'Parameters &amp; Main Results'!$B$14:$B$15)</f>
        <v>-0.01645841066</v>
      </c>
      <c r="X1115" s="77">
        <f t="shared" si="5"/>
        <v>196.5375801</v>
      </c>
      <c r="Y1115" s="77">
        <f>X1115/offset(X1115,'Parameters &amp; Main Results'!$B$32,0)</f>
        <v>26.25418401</v>
      </c>
      <c r="Z1115" s="77">
        <f>sumproduct(X1115:offset(X1115,'Parameters &amp; Main Results'!$B$32-1,0) , 'Cash Flow Assist'!$P$11:offset('Cash Flow Assist'!$P$11,'Parameters &amp; Main Results'!$B$32-1,0)  )/offset(X1115,'Parameters &amp; Main Results'!$B$32,0)</f>
        <v>8043.236923</v>
      </c>
      <c r="AA1115" s="77">
        <f>sumproduct(X1115:offset(X1115,'Parameters &amp; Main Results'!$B$32-1,0),'Parameters &amp; Main Results'!$B$36:offset('Parameters &amp; Main Results'!$B$36,'Parameters &amp; Main Results'!$B$32-1,0)   )/offset(X1115,'Parameters &amp; Main Results'!$B$32,0)</f>
        <v>1.27460245</v>
      </c>
      <c r="AB1115" s="167">
        <f t="shared" si="6"/>
        <v>-0.02081880616</v>
      </c>
    </row>
    <row r="1116">
      <c r="A1116">
        <f t="shared" si="17"/>
        <v>7</v>
      </c>
      <c r="B1116">
        <f t="shared" si="18"/>
        <v>1963</v>
      </c>
      <c r="C1116" s="77">
        <f t="shared" si="3"/>
        <v>1963.5</v>
      </c>
      <c r="D1116" s="159">
        <f t="shared" si="356"/>
        <v>23223</v>
      </c>
      <c r="E1116" s="162">
        <v>30.69</v>
      </c>
      <c r="F1116" s="163">
        <v>145469.3127</v>
      </c>
      <c r="G1116" s="163">
        <v>2277.1478</v>
      </c>
      <c r="H1116" s="163">
        <v>2896.33087326</v>
      </c>
      <c r="I1116" s="163">
        <v>145469.3127</v>
      </c>
      <c r="J1116" s="163">
        <v>30.69</v>
      </c>
      <c r="K1116" s="163">
        <v>30.69</v>
      </c>
      <c r="L1116" s="163">
        <v>35.25</v>
      </c>
      <c r="M1116" s="164">
        <v>19.98657884</v>
      </c>
      <c r="N1116" s="19">
        <f t="shared" ref="N1116:T1116" si="1117">F1116/F1115/$E1116*$E1115-1</f>
        <v>-0.003406887094</v>
      </c>
      <c r="O1116" s="19">
        <f t="shared" si="1117"/>
        <v>0.0007179429948</v>
      </c>
      <c r="P1116" s="19">
        <f t="shared" si="1117"/>
        <v>-0.0001215406744</v>
      </c>
      <c r="Q1116" s="19">
        <f t="shared" si="1117"/>
        <v>-0.003406887094</v>
      </c>
      <c r="R1116" s="19">
        <f t="shared" si="1117"/>
        <v>0</v>
      </c>
      <c r="S1116" s="19">
        <f t="shared" si="1117"/>
        <v>0</v>
      </c>
      <c r="T1116" s="19">
        <f t="shared" si="1117"/>
        <v>-0.002606712284</v>
      </c>
      <c r="U1116" s="168">
        <v>-0.0053</v>
      </c>
      <c r="V1116" s="168">
        <v>-0.0089</v>
      </c>
      <c r="W1116" s="19">
        <f t="array" ref="W1116">mmult(N1116:T1116,'Parameters &amp; Main Results'!$B$6:$B$12)-'Parameters &amp; Main Results'!$B$16/12+mmult(U1116:V1116,'Parameters &amp; Main Results'!$B$14:$B$15)</f>
        <v>-0.002417346239</v>
      </c>
      <c r="X1116" s="77">
        <f t="shared" si="5"/>
        <v>199.8264052</v>
      </c>
      <c r="Y1116" s="77">
        <f>X1116/offset(X1116,'Parameters &amp; Main Results'!$B$32,0)</f>
        <v>26.74988043</v>
      </c>
      <c r="Z1116" s="77">
        <f>sumproduct(X1116:offset(X1116,'Parameters &amp; Main Results'!$B$32-1,0) , 'Cash Flow Assist'!$P$11:offset('Cash Flow Assist'!$P$11,'Parameters &amp; Main Results'!$B$32-1,0)  )/offset(X1116,'Parameters &amp; Main Results'!$B$32,0)</f>
        <v>8034.912768</v>
      </c>
      <c r="AA1116" s="77">
        <f>sumproduct(X1116:offset(X1116,'Parameters &amp; Main Results'!$B$32-1,0),'Parameters &amp; Main Results'!$B$36:offset('Parameters &amp; Main Results'!$B$36,'Parameters &amp; Main Results'!$B$32-1,0)   )/offset(X1116,'Parameters &amp; Main Results'!$B$32,0)</f>
        <v>1.269384604</v>
      </c>
      <c r="AB1116" s="167">
        <f t="shared" si="6"/>
        <v>-0.02415476593</v>
      </c>
    </row>
    <row r="1117">
      <c r="A1117">
        <f t="shared" si="17"/>
        <v>8</v>
      </c>
      <c r="B1117">
        <f t="shared" si="18"/>
        <v>1963</v>
      </c>
      <c r="C1117" s="77">
        <f t="shared" si="3"/>
        <v>1963.583333</v>
      </c>
      <c r="D1117" s="159">
        <f t="shared" si="356"/>
        <v>23254</v>
      </c>
      <c r="E1117" s="162">
        <v>30.75</v>
      </c>
      <c r="F1117" s="163">
        <v>152948.5158</v>
      </c>
      <c r="G1117" s="163">
        <v>2281.0439</v>
      </c>
      <c r="H1117" s="163">
        <v>2904.00615007</v>
      </c>
      <c r="I1117" s="163">
        <v>152948.5158</v>
      </c>
      <c r="J1117" s="163">
        <v>30.75</v>
      </c>
      <c r="K1117" s="163">
        <v>30.75</v>
      </c>
      <c r="L1117" s="163">
        <v>35.25</v>
      </c>
      <c r="M1117" s="164">
        <v>20.95719738</v>
      </c>
      <c r="N1117" s="19">
        <f t="shared" ref="N1117:T1117" si="1118">F1117/F1116/$E1117*$E1116-1</f>
        <v>0.04936276138</v>
      </c>
      <c r="O1117" s="19">
        <f t="shared" si="1118"/>
        <v>-0.0002436018276</v>
      </c>
      <c r="P1117" s="19">
        <f t="shared" si="1118"/>
        <v>0.0006936097547</v>
      </c>
      <c r="Q1117" s="19">
        <f t="shared" si="1118"/>
        <v>0.04936276138</v>
      </c>
      <c r="R1117" s="19">
        <f t="shared" si="1118"/>
        <v>0</v>
      </c>
      <c r="S1117" s="19">
        <f t="shared" si="1118"/>
        <v>0</v>
      </c>
      <c r="T1117" s="19">
        <f t="shared" si="1118"/>
        <v>-0.001951219512</v>
      </c>
      <c r="U1117" s="168">
        <v>-0.0089</v>
      </c>
      <c r="V1117" s="168">
        <v>0.0168</v>
      </c>
      <c r="W1117" s="19">
        <f t="array" ref="W1117">mmult(N1117:T1117,'Parameters &amp; Main Results'!$B$6:$B$12)-'Parameters &amp; Main Results'!$B$16/12+mmult(U1117:V1117,'Parameters &amp; Main Results'!$B$14:$B$15)</f>
        <v>0.03691950391</v>
      </c>
      <c r="X1117" s="77">
        <f t="shared" si="5"/>
        <v>200.3106253</v>
      </c>
      <c r="Y1117" s="77">
        <f>X1117/offset(X1117,'Parameters &amp; Main Results'!$B$32,0)</f>
        <v>26.87132028</v>
      </c>
      <c r="Z1117" s="77">
        <f>sumproduct(X1117:offset(X1117,'Parameters &amp; Main Results'!$B$32-1,0) , 'Cash Flow Assist'!$P$11:offset('Cash Flow Assist'!$P$11,'Parameters &amp; Main Results'!$B$32-1,0)  )/offset(X1117,'Parameters &amp; Main Results'!$B$32,0)</f>
        <v>8026.074294</v>
      </c>
      <c r="AA1117" s="77">
        <f>sumproduct(X1117:offset(X1117,'Parameters &amp; Main Results'!$B$32-1,0),'Parameters &amp; Main Results'!$B$36:offset('Parameters &amp; Main Results'!$B$36,'Parameters &amp; Main Results'!$B$32-1,0)   )/offset(X1117,'Parameters &amp; Main Results'!$B$32,0)</f>
        <v>1.264379942</v>
      </c>
      <c r="AB1117" s="167">
        <f t="shared" si="6"/>
        <v>0</v>
      </c>
    </row>
    <row r="1118">
      <c r="A1118">
        <f t="shared" si="17"/>
        <v>9</v>
      </c>
      <c r="B1118">
        <f t="shared" si="18"/>
        <v>1963</v>
      </c>
      <c r="C1118" s="77">
        <f t="shared" si="3"/>
        <v>1963.666667</v>
      </c>
      <c r="D1118" s="159">
        <f t="shared" si="356"/>
        <v>23284</v>
      </c>
      <c r="E1118" s="162">
        <v>30.72</v>
      </c>
      <c r="F1118" s="163">
        <v>151649.0441</v>
      </c>
      <c r="G1118" s="163">
        <v>2279.4495</v>
      </c>
      <c r="H1118" s="163">
        <v>2912.04056709</v>
      </c>
      <c r="I1118" s="163">
        <v>151649.0441</v>
      </c>
      <c r="J1118" s="163">
        <v>30.72</v>
      </c>
      <c r="K1118" s="163">
        <v>30.72</v>
      </c>
      <c r="L1118" s="163">
        <v>35.25</v>
      </c>
      <c r="M1118" s="164">
        <v>20.62948275</v>
      </c>
      <c r="N1118" s="19">
        <f t="shared" ref="N1118:T1118" si="1119">F1118/F1117/$E1118*$E1117-1</f>
        <v>-0.007527872529</v>
      </c>
      <c r="O1118" s="19">
        <f t="shared" si="1119"/>
        <v>0.0002769016863</v>
      </c>
      <c r="P1118" s="19">
        <f t="shared" si="1119"/>
        <v>0.003745930991</v>
      </c>
      <c r="Q1118" s="19">
        <f t="shared" si="1119"/>
        <v>-0.007527872529</v>
      </c>
      <c r="R1118" s="19">
        <f t="shared" si="1119"/>
        <v>0</v>
      </c>
      <c r="S1118" s="19">
        <f t="shared" si="1119"/>
        <v>0</v>
      </c>
      <c r="T1118" s="19">
        <f t="shared" si="1119"/>
        <v>0.0009765625</v>
      </c>
      <c r="U1118" s="168">
        <v>-0.0035</v>
      </c>
      <c r="V1118" s="168">
        <v>8.0E-4</v>
      </c>
      <c r="W1118" s="19">
        <f t="array" ref="W1118">mmult(N1118:T1118,'Parameters &amp; Main Results'!$B$6:$B$12)-'Parameters &amp; Main Results'!$B$16/12+mmult(U1118:V1118,'Parameters &amp; Main Results'!$B$14:$B$15)</f>
        <v>-0.005618345642</v>
      </c>
      <c r="X1118" s="77">
        <f t="shared" si="5"/>
        <v>193.1785684</v>
      </c>
      <c r="Y1118" s="77">
        <f>X1118/offset(X1118,'Parameters &amp; Main Results'!$B$32,0)</f>
        <v>25.96928611</v>
      </c>
      <c r="Z1118" s="77">
        <f>sumproduct(X1118:offset(X1118,'Parameters &amp; Main Results'!$B$32-1,0) , 'Cash Flow Assist'!$P$11:offset('Cash Flow Assist'!$P$11,'Parameters &amp; Main Results'!$B$32-1,0)  )/offset(X1118,'Parameters &amp; Main Results'!$B$32,0)</f>
        <v>8017.095462</v>
      </c>
      <c r="AA1118" s="77">
        <f>sumproduct(X1118:offset(X1118,'Parameters &amp; Main Results'!$B$32-1,0),'Parameters &amp; Main Results'!$B$36:offset('Parameters &amp; Main Results'!$B$36,'Parameters &amp; Main Results'!$B$32-1,0)   )/offset(X1118,'Parameters &amp; Main Results'!$B$32,0)</f>
        <v>1.259319308</v>
      </c>
      <c r="AB1118" s="167">
        <f t="shared" si="6"/>
        <v>-0.007527872529</v>
      </c>
    </row>
    <row r="1119">
      <c r="A1119">
        <f t="shared" si="17"/>
        <v>10</v>
      </c>
      <c r="B1119">
        <f t="shared" si="18"/>
        <v>1963</v>
      </c>
      <c r="C1119" s="77">
        <f t="shared" si="3"/>
        <v>1963.75</v>
      </c>
      <c r="D1119" s="159">
        <f t="shared" si="356"/>
        <v>23315</v>
      </c>
      <c r="E1119" s="162">
        <v>30.75</v>
      </c>
      <c r="F1119" s="163">
        <v>156936.5814</v>
      </c>
      <c r="G1119" s="163">
        <v>2272.4451</v>
      </c>
      <c r="H1119" s="163">
        <v>2920.24281469</v>
      </c>
      <c r="I1119" s="163">
        <v>156936.5814</v>
      </c>
      <c r="J1119" s="163">
        <v>30.75</v>
      </c>
      <c r="K1119" s="163">
        <v>30.75</v>
      </c>
      <c r="L1119" s="163">
        <v>35.25</v>
      </c>
      <c r="M1119" s="164">
        <v>21.17168853</v>
      </c>
      <c r="N1119" s="19">
        <f t="shared" ref="N1119:T1119" si="1120">F1119/F1118/$E1119*$E1118-1</f>
        <v>0.0338573083</v>
      </c>
      <c r="O1119" s="19">
        <f t="shared" si="1120"/>
        <v>-0.00404545905</v>
      </c>
      <c r="P1119" s="19">
        <f t="shared" si="1120"/>
        <v>0.001838308944</v>
      </c>
      <c r="Q1119" s="19">
        <f t="shared" si="1120"/>
        <v>0.0338573083</v>
      </c>
      <c r="R1119" s="19">
        <f t="shared" si="1120"/>
        <v>0</v>
      </c>
      <c r="S1119" s="19">
        <f t="shared" si="1120"/>
        <v>0</v>
      </c>
      <c r="T1119" s="19">
        <f t="shared" si="1120"/>
        <v>-0.0009756097561</v>
      </c>
      <c r="U1119" s="168">
        <v>-0.0056</v>
      </c>
      <c r="V1119" s="168">
        <v>-0.0014</v>
      </c>
      <c r="W1119" s="19">
        <f t="array" ref="W1119">mmult(N1119:T1119,'Parameters &amp; Main Results'!$B$6:$B$12)-'Parameters &amp; Main Results'!$B$16/12+mmult(U1119:V1119,'Parameters &amp; Main Results'!$B$14:$B$15)</f>
        <v>0.0243399498</v>
      </c>
      <c r="X1119" s="77">
        <f t="shared" si="5"/>
        <v>194.2700447</v>
      </c>
      <c r="Y1119" s="77">
        <f>X1119/offset(X1119,'Parameters &amp; Main Results'!$B$32,0)</f>
        <v>26.17115907</v>
      </c>
      <c r="Z1119" s="77">
        <f>sumproduct(X1119:offset(X1119,'Parameters &amp; Main Results'!$B$32-1,0) , 'Cash Flow Assist'!$P$11:offset('Cash Flow Assist'!$P$11,'Parameters &amp; Main Results'!$B$32-1,0)  )/offset(X1119,'Parameters &amp; Main Results'!$B$32,0)</f>
        <v>8009.001609</v>
      </c>
      <c r="AA1119" s="77">
        <f>sumproduct(X1119:offset(X1119,'Parameters &amp; Main Results'!$B$32-1,0),'Parameters &amp; Main Results'!$B$36:offset('Parameters &amp; Main Results'!$B$36,'Parameters &amp; Main Results'!$B$32-1,0)   )/offset(X1119,'Parameters &amp; Main Results'!$B$32,0)</f>
        <v>1.253731078</v>
      </c>
      <c r="AB1119" s="167">
        <f t="shared" si="6"/>
        <v>0</v>
      </c>
    </row>
    <row r="1120">
      <c r="A1120">
        <f t="shared" si="17"/>
        <v>11</v>
      </c>
      <c r="B1120">
        <f t="shared" si="18"/>
        <v>1963</v>
      </c>
      <c r="C1120" s="77">
        <f t="shared" si="3"/>
        <v>1963.833333</v>
      </c>
      <c r="D1120" s="159">
        <f t="shared" si="356"/>
        <v>23345</v>
      </c>
      <c r="E1120" s="162">
        <v>30.78</v>
      </c>
      <c r="F1120" s="163">
        <v>155685.0493</v>
      </c>
      <c r="G1120" s="163">
        <v>2293.236</v>
      </c>
      <c r="H1120" s="163">
        <v>2928.63851278</v>
      </c>
      <c r="I1120" s="163">
        <v>155685.0493</v>
      </c>
      <c r="J1120" s="163">
        <v>30.78</v>
      </c>
      <c r="K1120" s="163">
        <v>30.78</v>
      </c>
      <c r="L1120" s="163">
        <v>35.25</v>
      </c>
      <c r="M1120" s="164">
        <v>21.01713874</v>
      </c>
      <c r="N1120" s="19">
        <f t="shared" ref="N1120:T1120" si="1121">F1120/F1119/$E1120*$E1119-1</f>
        <v>-0.008941649561</v>
      </c>
      <c r="O1120" s="19">
        <f t="shared" si="1121"/>
        <v>0.008165555768</v>
      </c>
      <c r="P1120" s="19">
        <f t="shared" si="1121"/>
        <v>0.001897538986</v>
      </c>
      <c r="Q1120" s="19">
        <f t="shared" si="1121"/>
        <v>-0.008941649561</v>
      </c>
      <c r="R1120" s="19">
        <f t="shared" si="1121"/>
        <v>0</v>
      </c>
      <c r="S1120" s="19">
        <f t="shared" si="1121"/>
        <v>0</v>
      </c>
      <c r="T1120" s="19">
        <f t="shared" si="1121"/>
        <v>-0.0009746588694</v>
      </c>
      <c r="U1120" s="168">
        <v>-0.0117</v>
      </c>
      <c r="V1120" s="168">
        <v>0.0181</v>
      </c>
      <c r="W1120" s="19">
        <f t="array" ref="W1120">mmult(N1120:T1120,'Parameters &amp; Main Results'!$B$6:$B$12)-'Parameters &amp; Main Results'!$B$16/12+mmult(U1120:V1120,'Parameters &amp; Main Results'!$B$14:$B$15)</f>
        <v>-0.004706514895</v>
      </c>
      <c r="X1120" s="77">
        <f t="shared" si="5"/>
        <v>189.6538788</v>
      </c>
      <c r="Y1120" s="77">
        <f>X1120/offset(X1120,'Parameters &amp; Main Results'!$B$32,0)</f>
        <v>25.60323813</v>
      </c>
      <c r="Z1120" s="77">
        <f>sumproduct(X1120:offset(X1120,'Parameters &amp; Main Results'!$B$32-1,0) , 'Cash Flow Assist'!$P$11:offset('Cash Flow Assist'!$P$11,'Parameters &amp; Main Results'!$B$32-1,0)  )/offset(X1120,'Parameters &amp; Main Results'!$B$32,0)</f>
        <v>8000.688367</v>
      </c>
      <c r="AA1120" s="77">
        <f>sumproduct(X1120:offset(X1120,'Parameters &amp; Main Results'!$B$32-1,0),'Parameters &amp; Main Results'!$B$36:offset('Parameters &amp; Main Results'!$B$36,'Parameters &amp; Main Results'!$B$32-1,0)   )/offset(X1120,'Parameters &amp; Main Results'!$B$32,0)</f>
        <v>1.248153772</v>
      </c>
      <c r="AB1120" s="167">
        <f t="shared" si="6"/>
        <v>-0.008941649561</v>
      </c>
    </row>
    <row r="1121">
      <c r="A1121">
        <f t="shared" si="17"/>
        <v>12</v>
      </c>
      <c r="B1121">
        <f t="shared" si="18"/>
        <v>1963</v>
      </c>
      <c r="C1121" s="77">
        <f t="shared" si="3"/>
        <v>1963.916667</v>
      </c>
      <c r="D1121" s="159">
        <f t="shared" si="356"/>
        <v>23376</v>
      </c>
      <c r="E1121" s="162">
        <v>30.88</v>
      </c>
      <c r="F1121" s="163">
        <v>159894.5845</v>
      </c>
      <c r="G1121" s="163">
        <v>2289.9054</v>
      </c>
      <c r="H1121" s="163">
        <v>2937.22918575</v>
      </c>
      <c r="I1121" s="163">
        <v>159894.5845</v>
      </c>
      <c r="J1121" s="163">
        <v>30.88</v>
      </c>
      <c r="K1121" s="163">
        <v>30.88</v>
      </c>
      <c r="L1121" s="163">
        <v>35.25</v>
      </c>
      <c r="M1121" s="164">
        <v>21.27970507</v>
      </c>
      <c r="N1121" s="19">
        <f t="shared" ref="N1121:T1121" si="1122">F1121/F1120/$E1121*$E1120-1</f>
        <v>0.0237128862</v>
      </c>
      <c r="O1121" s="19">
        <f t="shared" si="1122"/>
        <v>-0.004685996889</v>
      </c>
      <c r="P1121" s="19">
        <f t="shared" si="1122"/>
        <v>-0.0003145077723</v>
      </c>
      <c r="Q1121" s="19">
        <f t="shared" si="1122"/>
        <v>0.0237128862</v>
      </c>
      <c r="R1121" s="19">
        <f t="shared" si="1122"/>
        <v>0</v>
      </c>
      <c r="S1121" s="19">
        <f t="shared" si="1122"/>
        <v>0</v>
      </c>
      <c r="T1121" s="19">
        <f t="shared" si="1122"/>
        <v>-0.003238341969</v>
      </c>
      <c r="U1121" s="168">
        <v>-0.0211</v>
      </c>
      <c r="V1121" s="168">
        <v>-8.0E-4</v>
      </c>
      <c r="W1121" s="19">
        <f t="array" ref="W1121">mmult(N1121:T1121,'Parameters &amp; Main Results'!$B$6:$B$12)-'Parameters &amp; Main Results'!$B$16/12+mmult(U1121:V1121,'Parameters &amp; Main Results'!$B$14:$B$15)</f>
        <v>0.01657149876</v>
      </c>
      <c r="X1121" s="77">
        <f t="shared" si="5"/>
        <v>190.5507085</v>
      </c>
      <c r="Y1121" s="77">
        <f>X1121/offset(X1121,'Parameters &amp; Main Results'!$B$32,0)</f>
        <v>25.77862705</v>
      </c>
      <c r="Z1121" s="77">
        <f>sumproduct(X1121:offset(X1121,'Parameters &amp; Main Results'!$B$32-1,0) , 'Cash Flow Assist'!$P$11:offset('Cash Flow Assist'!$P$11,'Parameters &amp; Main Results'!$B$32-1,0)  )/offset(X1121,'Parameters &amp; Main Results'!$B$32,0)</f>
        <v>7992.926691</v>
      </c>
      <c r="AA1121" s="77">
        <f>sumproduct(X1121:offset(X1121,'Parameters &amp; Main Results'!$B$32-1,0),'Parameters &amp; Main Results'!$B$36:offset('Parameters &amp; Main Results'!$B$36,'Parameters &amp; Main Results'!$B$32-1,0)   )/offset(X1121,'Parameters &amp; Main Results'!$B$32,0)</f>
        <v>1.242876157</v>
      </c>
      <c r="AB1121" s="167">
        <f t="shared" si="6"/>
        <v>0</v>
      </c>
    </row>
    <row r="1122">
      <c r="A1122">
        <f t="shared" si="17"/>
        <v>1</v>
      </c>
      <c r="B1122">
        <f t="shared" si="18"/>
        <v>1964</v>
      </c>
      <c r="C1122" s="77">
        <f t="shared" si="3"/>
        <v>1964</v>
      </c>
      <c r="D1122" s="159">
        <f t="shared" si="356"/>
        <v>23407</v>
      </c>
      <c r="E1122" s="162">
        <v>30.94</v>
      </c>
      <c r="F1122" s="163">
        <v>164613.1673</v>
      </c>
      <c r="G1122" s="163">
        <v>2295.9508</v>
      </c>
      <c r="H1122" s="163">
        <v>2945.84505803</v>
      </c>
      <c r="I1122" s="163">
        <v>164613.1673</v>
      </c>
      <c r="J1122" s="163">
        <v>30.94</v>
      </c>
      <c r="K1122" s="163">
        <v>30.94</v>
      </c>
      <c r="L1122" s="163">
        <v>35.35</v>
      </c>
      <c r="M1122" s="164">
        <v>21.79412342</v>
      </c>
      <c r="N1122" s="19">
        <f t="shared" ref="N1122:T1122" si="1123">F1122/F1121/$E1122*$E1121-1</f>
        <v>0.0275141202</v>
      </c>
      <c r="O1122" s="19">
        <f t="shared" si="1123"/>
        <v>0.0006956648614</v>
      </c>
      <c r="P1122" s="19">
        <f t="shared" si="1123"/>
        <v>0.0009884076714</v>
      </c>
      <c r="Q1122" s="19">
        <f t="shared" si="1123"/>
        <v>0.0275141202</v>
      </c>
      <c r="R1122" s="19">
        <f t="shared" si="1123"/>
        <v>0</v>
      </c>
      <c r="S1122" s="19">
        <f t="shared" si="1123"/>
        <v>0</v>
      </c>
      <c r="T1122" s="19">
        <f t="shared" si="1123"/>
        <v>0.000892140817</v>
      </c>
      <c r="U1122" s="168">
        <v>-0.0014</v>
      </c>
      <c r="V1122" s="168">
        <v>0.0147</v>
      </c>
      <c r="W1122" s="19">
        <f t="array" ref="W1122">mmult(N1122:T1122,'Parameters &amp; Main Results'!$B$6:$B$12)-'Parameters &amp; Main Results'!$B$16/12+mmult(U1122:V1122,'Parameters &amp; Main Results'!$B$14:$B$15)</f>
        <v>0.0207678397</v>
      </c>
      <c r="X1122" s="77">
        <f t="shared" si="5"/>
        <v>187.4444727</v>
      </c>
      <c r="Y1122" s="77">
        <f>X1122/offset(X1122,'Parameters &amp; Main Results'!$B$32,0)</f>
        <v>25.4119448</v>
      </c>
      <c r="Z1122" s="77">
        <f>sumproduct(X1122:offset(X1122,'Parameters &amp; Main Results'!$B$32-1,0) , 'Cash Flow Assist'!$P$11:offset('Cash Flow Assist'!$P$11,'Parameters &amp; Main Results'!$B$32-1,0)  )/offset(X1122,'Parameters &amp; Main Results'!$B$32,0)</f>
        <v>7984.972867</v>
      </c>
      <c r="AA1122" s="77">
        <f>sumproduct(X1122:offset(X1122,'Parameters &amp; Main Results'!$B$32-1,0),'Parameters &amp; Main Results'!$B$36:offset('Parameters &amp; Main Results'!$B$36,'Parameters &amp; Main Results'!$B$32-1,0)   )/offset(X1122,'Parameters &amp; Main Results'!$B$32,0)</f>
        <v>1.237383807</v>
      </c>
      <c r="AB1122" s="167">
        <f t="shared" si="6"/>
        <v>0</v>
      </c>
    </row>
    <row r="1123">
      <c r="A1123">
        <f t="shared" si="17"/>
        <v>2</v>
      </c>
      <c r="B1123">
        <f t="shared" si="18"/>
        <v>1964</v>
      </c>
      <c r="C1123" s="77">
        <f t="shared" si="3"/>
        <v>1964.083333</v>
      </c>
      <c r="D1123" s="159">
        <f t="shared" si="356"/>
        <v>23436</v>
      </c>
      <c r="E1123" s="162">
        <v>30.91</v>
      </c>
      <c r="F1123" s="163">
        <v>166651.2844</v>
      </c>
      <c r="G1123" s="163">
        <v>2298.3181</v>
      </c>
      <c r="H1123" s="163">
        <v>2954.48620353</v>
      </c>
      <c r="I1123" s="163">
        <v>166651.2844</v>
      </c>
      <c r="J1123" s="163">
        <v>30.91</v>
      </c>
      <c r="K1123" s="163">
        <v>30.91</v>
      </c>
      <c r="L1123" s="163">
        <v>35.35</v>
      </c>
      <c r="M1123" s="164">
        <v>21.99629596</v>
      </c>
      <c r="N1123" s="19">
        <f t="shared" ref="N1123:T1123" si="1124">F1123/F1122/$E1123*$E1122-1</f>
        <v>0.01336382839</v>
      </c>
      <c r="O1123" s="19">
        <f t="shared" si="1124"/>
        <v>0.002002636512</v>
      </c>
      <c r="P1123" s="19">
        <f t="shared" si="1124"/>
        <v>0.003906739997</v>
      </c>
      <c r="Q1123" s="19">
        <f t="shared" si="1124"/>
        <v>0.01336382839</v>
      </c>
      <c r="R1123" s="19">
        <f t="shared" si="1124"/>
        <v>0</v>
      </c>
      <c r="S1123" s="19">
        <f t="shared" si="1124"/>
        <v>0</v>
      </c>
      <c r="T1123" s="19">
        <f t="shared" si="1124"/>
        <v>0.0009705596894</v>
      </c>
      <c r="U1123" s="168">
        <v>0.0013</v>
      </c>
      <c r="V1123" s="168">
        <v>0.0274</v>
      </c>
      <c r="W1123" s="19">
        <f t="array" ref="W1123">mmult(N1123:T1123,'Parameters &amp; Main Results'!$B$6:$B$12)-'Parameters &amp; Main Results'!$B$16/12+mmult(U1123:V1123,'Parameters &amp; Main Results'!$B$14:$B$15)</f>
        <v>0.01048186376</v>
      </c>
      <c r="X1123" s="77">
        <f t="shared" si="5"/>
        <v>183.6308565</v>
      </c>
      <c r="Y1123" s="77">
        <f>X1123/offset(X1123,'Parameters &amp; Main Results'!$B$32,0)</f>
        <v>24.9474967</v>
      </c>
      <c r="Z1123" s="77">
        <f>sumproduct(X1123:offset(X1123,'Parameters &amp; Main Results'!$B$32-1,0) , 'Cash Flow Assist'!$P$11:offset('Cash Flow Assist'!$P$11,'Parameters &amp; Main Results'!$B$32-1,0)  )/offset(X1123,'Parameters &amp; Main Results'!$B$32,0)</f>
        <v>7977.369706</v>
      </c>
      <c r="AA1123" s="77">
        <f>sumproduct(X1123:offset(X1123,'Parameters &amp; Main Results'!$B$32-1,0),'Parameters &amp; Main Results'!$B$36:offset('Parameters &amp; Main Results'!$B$36,'Parameters &amp; Main Results'!$B$32-1,0)   )/offset(X1123,'Parameters &amp; Main Results'!$B$32,0)</f>
        <v>1.231869629</v>
      </c>
      <c r="AB1123" s="167">
        <f t="shared" si="6"/>
        <v>0</v>
      </c>
    </row>
    <row r="1124">
      <c r="A1124">
        <f t="shared" si="17"/>
        <v>3</v>
      </c>
      <c r="B1124">
        <f t="shared" si="18"/>
        <v>1964</v>
      </c>
      <c r="C1124" s="77">
        <f t="shared" si="3"/>
        <v>1964.166667</v>
      </c>
      <c r="D1124" s="159">
        <f t="shared" si="356"/>
        <v>23467</v>
      </c>
      <c r="E1124" s="162">
        <v>30.94</v>
      </c>
      <c r="F1124" s="163">
        <v>169594.7984</v>
      </c>
      <c r="G1124" s="163">
        <v>2297.039</v>
      </c>
      <c r="H1124" s="163">
        <v>2963.17731711</v>
      </c>
      <c r="I1124" s="163">
        <v>169594.7984</v>
      </c>
      <c r="J1124" s="163">
        <v>30.94</v>
      </c>
      <c r="K1124" s="163">
        <v>30.94</v>
      </c>
      <c r="L1124" s="163">
        <v>35.35</v>
      </c>
      <c r="M1124" s="164">
        <v>22.21788143</v>
      </c>
      <c r="N1124" s="19">
        <f t="shared" ref="N1124:T1124" si="1125">F1124/F1123/$E1124*$E1123-1</f>
        <v>0.01667596944</v>
      </c>
      <c r="O1124" s="19">
        <f t="shared" si="1125"/>
        <v>-0.001525616396</v>
      </c>
      <c r="P1124" s="19">
        <f t="shared" si="1125"/>
        <v>0.001969195755</v>
      </c>
      <c r="Q1124" s="19">
        <f t="shared" si="1125"/>
        <v>0.01667596944</v>
      </c>
      <c r="R1124" s="19">
        <f t="shared" si="1125"/>
        <v>0</v>
      </c>
      <c r="S1124" s="19">
        <f t="shared" si="1125"/>
        <v>0</v>
      </c>
      <c r="T1124" s="19">
        <f t="shared" si="1125"/>
        <v>-0.0009696186167</v>
      </c>
      <c r="U1124" s="168">
        <v>0.0099</v>
      </c>
      <c r="V1124" s="168">
        <v>0.0336</v>
      </c>
      <c r="W1124" s="19">
        <f t="array" ref="W1124">mmult(N1124:T1124,'Parameters &amp; Main Results'!$B$6:$B$12)-'Parameters &amp; Main Results'!$B$16/12+mmult(U1124:V1124,'Parameters &amp; Main Results'!$B$14:$B$15)</f>
        <v>0.01208390632</v>
      </c>
      <c r="X1124" s="77">
        <f t="shared" si="5"/>
        <v>181.726029</v>
      </c>
      <c r="Y1124" s="77">
        <f>X1124/offset(X1124,'Parameters &amp; Main Results'!$B$32,0)</f>
        <v>24.74084337</v>
      </c>
      <c r="Z1124" s="77">
        <f>sumproduct(X1124:offset(X1124,'Parameters &amp; Main Results'!$B$32-1,0) , 'Cash Flow Assist'!$P$11:offset('Cash Flow Assist'!$P$11,'Parameters &amp; Main Results'!$B$32-1,0)  )/offset(X1124,'Parameters &amp; Main Results'!$B$32,0)</f>
        <v>7970.215919</v>
      </c>
      <c r="AA1124" s="77">
        <f>sumproduct(X1124:offset(X1124,'Parameters &amp; Main Results'!$B$32-1,0),'Parameters &amp; Main Results'!$B$36:offset('Parameters &amp; Main Results'!$B$36,'Parameters &amp; Main Results'!$B$32-1,0)   )/offset(X1124,'Parameters &amp; Main Results'!$B$32,0)</f>
        <v>1.226670337</v>
      </c>
      <c r="AB1124" s="167">
        <f t="shared" si="6"/>
        <v>0</v>
      </c>
    </row>
    <row r="1125">
      <c r="A1125">
        <f t="shared" si="17"/>
        <v>4</v>
      </c>
      <c r="B1125">
        <f t="shared" si="18"/>
        <v>1964</v>
      </c>
      <c r="C1125" s="77">
        <f t="shared" si="3"/>
        <v>1964.25</v>
      </c>
      <c r="D1125" s="159">
        <f t="shared" si="356"/>
        <v>23497</v>
      </c>
      <c r="E1125" s="162">
        <v>30.95</v>
      </c>
      <c r="F1125" s="163">
        <v>171052.0724</v>
      </c>
      <c r="G1125" s="163">
        <v>2306.996</v>
      </c>
      <c r="H1125" s="163">
        <v>2971.9186902</v>
      </c>
      <c r="I1125" s="163">
        <v>171052.0724</v>
      </c>
      <c r="J1125" s="163">
        <v>30.95</v>
      </c>
      <c r="K1125" s="163">
        <v>30.95</v>
      </c>
      <c r="L1125" s="163">
        <v>35.35</v>
      </c>
      <c r="M1125" s="164">
        <v>22.28755804</v>
      </c>
      <c r="N1125" s="19">
        <f t="shared" ref="N1125:T1125" si="1126">F1125/F1124/$E1125*$E1124-1</f>
        <v>0.008266802901</v>
      </c>
      <c r="O1125" s="19">
        <f t="shared" si="1126"/>
        <v>0.004010208574</v>
      </c>
      <c r="P1125" s="19">
        <f t="shared" si="1126"/>
        <v>0.002625945074</v>
      </c>
      <c r="Q1125" s="19">
        <f t="shared" si="1126"/>
        <v>0.008266802901</v>
      </c>
      <c r="R1125" s="19">
        <f t="shared" si="1126"/>
        <v>0</v>
      </c>
      <c r="S1125" s="19">
        <f t="shared" si="1126"/>
        <v>0</v>
      </c>
      <c r="T1125" s="19">
        <f t="shared" si="1126"/>
        <v>-0.0003231017771</v>
      </c>
      <c r="U1125" s="168">
        <v>-0.0144</v>
      </c>
      <c r="V1125" s="168">
        <v>-0.0058</v>
      </c>
      <c r="W1125" s="19">
        <f t="array" ref="W1125">mmult(N1125:T1125,'Parameters &amp; Main Results'!$B$6:$B$12)-'Parameters &amp; Main Results'!$B$16/12+mmult(U1125:V1125,'Parameters &amp; Main Results'!$B$14:$B$15)</f>
        <v>0.007160987653</v>
      </c>
      <c r="X1125" s="77">
        <f t="shared" si="5"/>
        <v>179.5562877</v>
      </c>
      <c r="Y1125" s="77">
        <f>X1125/offset(X1125,'Parameters &amp; Main Results'!$B$32,0)</f>
        <v>24.49706362</v>
      </c>
      <c r="Z1125" s="77">
        <f>sumproduct(X1125:offset(X1125,'Parameters &amp; Main Results'!$B$32-1,0) , 'Cash Flow Assist'!$P$11:offset('Cash Flow Assist'!$P$11,'Parameters &amp; Main Results'!$B$32-1,0)  )/offset(X1125,'Parameters &amp; Main Results'!$B$32,0)</f>
        <v>7963.254116</v>
      </c>
      <c r="AA1125" s="77">
        <f>sumproduct(X1125:offset(X1125,'Parameters &amp; Main Results'!$B$32-1,0),'Parameters &amp; Main Results'!$B$36:offset('Parameters &amp; Main Results'!$B$36,'Parameters &amp; Main Results'!$B$32-1,0)   )/offset(X1125,'Parameters &amp; Main Results'!$B$32,0)</f>
        <v>1.22142373</v>
      </c>
      <c r="AB1125" s="167">
        <f t="shared" si="6"/>
        <v>0</v>
      </c>
    </row>
    <row r="1126">
      <c r="A1126">
        <f t="shared" si="17"/>
        <v>5</v>
      </c>
      <c r="B1126">
        <f t="shared" si="18"/>
        <v>1964</v>
      </c>
      <c r="C1126" s="77">
        <f t="shared" si="3"/>
        <v>1964.333333</v>
      </c>
      <c r="D1126" s="159">
        <f t="shared" si="356"/>
        <v>23528</v>
      </c>
      <c r="E1126" s="162">
        <v>30.98</v>
      </c>
      <c r="F1126" s="163">
        <v>173437.7729</v>
      </c>
      <c r="G1126" s="163">
        <v>2320.7192</v>
      </c>
      <c r="H1126" s="163">
        <v>2980.51248841</v>
      </c>
      <c r="I1126" s="163">
        <v>173437.7729</v>
      </c>
      <c r="J1126" s="163">
        <v>30.98</v>
      </c>
      <c r="K1126" s="163">
        <v>30.98</v>
      </c>
      <c r="L1126" s="163">
        <v>35.35</v>
      </c>
      <c r="M1126" s="164">
        <v>22.40373684</v>
      </c>
      <c r="N1126" s="19">
        <f t="shared" ref="N1126:T1126" si="1127">F1126/F1125/$E1126*$E1125-1</f>
        <v>0.01296534504</v>
      </c>
      <c r="O1126" s="19">
        <f t="shared" si="1127"/>
        <v>0.004974387833</v>
      </c>
      <c r="P1126" s="19">
        <f t="shared" si="1127"/>
        <v>0.001920499784</v>
      </c>
      <c r="Q1126" s="19">
        <f t="shared" si="1127"/>
        <v>0.01296534504</v>
      </c>
      <c r="R1126" s="19">
        <f t="shared" si="1127"/>
        <v>0</v>
      </c>
      <c r="S1126" s="19">
        <f t="shared" si="1127"/>
        <v>0</v>
      </c>
      <c r="T1126" s="19">
        <f t="shared" si="1127"/>
        <v>-0.0009683666882</v>
      </c>
      <c r="U1126" s="168">
        <v>-0.0086</v>
      </c>
      <c r="V1126" s="168">
        <v>0.0182</v>
      </c>
      <c r="W1126" s="19">
        <f t="array" ref="W1126">mmult(N1126:T1126,'Parameters &amp; Main Results'!$B$6:$B$12)-'Parameters &amp; Main Results'!$B$16/12+mmult(U1126:V1126,'Parameters &amp; Main Results'!$B$14:$B$15)</f>
        <v>0.01092593907</v>
      </c>
      <c r="X1126" s="77">
        <f t="shared" si="5"/>
        <v>178.2796294</v>
      </c>
      <c r="Y1126" s="77">
        <f>X1126/offset(X1126,'Parameters &amp; Main Results'!$B$32,0)</f>
        <v>24.37424568</v>
      </c>
      <c r="Z1126" s="77">
        <f>sumproduct(X1126:offset(X1126,'Parameters &amp; Main Results'!$B$32-1,0) , 'Cash Flow Assist'!$P$11:offset('Cash Flow Assist'!$P$11,'Parameters &amp; Main Results'!$B$32-1,0)  )/offset(X1126,'Parameters &amp; Main Results'!$B$32,0)</f>
        <v>7956.521908</v>
      </c>
      <c r="AA1126" s="77">
        <f>sumproduct(X1126:offset(X1126,'Parameters &amp; Main Results'!$B$32-1,0),'Parameters &amp; Main Results'!$B$36:offset('Parameters &amp; Main Results'!$B$36,'Parameters &amp; Main Results'!$B$32-1,0)   )/offset(X1126,'Parameters &amp; Main Results'!$B$32,0)</f>
        <v>1.216428824</v>
      </c>
      <c r="AB1126" s="167">
        <f t="shared" si="6"/>
        <v>0</v>
      </c>
    </row>
    <row r="1127">
      <c r="A1127">
        <f t="shared" si="17"/>
        <v>6</v>
      </c>
      <c r="B1127">
        <f t="shared" si="18"/>
        <v>1964</v>
      </c>
      <c r="C1127" s="77">
        <f t="shared" si="3"/>
        <v>1964.416667</v>
      </c>
      <c r="D1127" s="159">
        <f t="shared" si="356"/>
        <v>23558</v>
      </c>
      <c r="E1127" s="162">
        <v>31.01</v>
      </c>
      <c r="F1127" s="163">
        <v>176713.8163</v>
      </c>
      <c r="G1127" s="163">
        <v>2336.354</v>
      </c>
      <c r="H1127" s="163">
        <v>2989.15597463</v>
      </c>
      <c r="I1127" s="163">
        <v>176713.8163</v>
      </c>
      <c r="J1127" s="163">
        <v>31.01</v>
      </c>
      <c r="K1127" s="163">
        <v>31.01</v>
      </c>
      <c r="L1127" s="163">
        <v>35.35</v>
      </c>
      <c r="M1127" s="164">
        <v>22.70327181</v>
      </c>
      <c r="N1127" s="19">
        <f t="shared" ref="N1127:T1127" si="1128">F1127/F1126/$E1127*$E1126-1</f>
        <v>0.01790316564</v>
      </c>
      <c r="O1127" s="19">
        <f t="shared" si="1128"/>
        <v>0.005763101962</v>
      </c>
      <c r="P1127" s="19">
        <f t="shared" si="1128"/>
        <v>0.001929764593</v>
      </c>
      <c r="Q1127" s="19">
        <f t="shared" si="1128"/>
        <v>0.01790316564</v>
      </c>
      <c r="R1127" s="19">
        <f t="shared" si="1128"/>
        <v>0</v>
      </c>
      <c r="S1127" s="19">
        <f t="shared" si="1128"/>
        <v>0</v>
      </c>
      <c r="T1127" s="19">
        <f t="shared" si="1128"/>
        <v>-0.0009674298613</v>
      </c>
      <c r="U1127" s="168">
        <v>-0.001</v>
      </c>
      <c r="V1127" s="168">
        <v>0.0063</v>
      </c>
      <c r="W1127" s="19">
        <f t="array" ref="W1127">mmult(N1127:T1127,'Parameters &amp; Main Results'!$B$6:$B$12)-'Parameters &amp; Main Results'!$B$16/12+mmult(U1127:V1127,'Parameters &amp; Main Results'!$B$14:$B$15)</f>
        <v>0.01482648306</v>
      </c>
      <c r="X1127" s="77">
        <f t="shared" si="5"/>
        <v>176.3528094</v>
      </c>
      <c r="Y1127" s="77">
        <f>X1127/offset(X1127,'Parameters &amp; Main Results'!$B$32,0)</f>
        <v>24.16172257</v>
      </c>
      <c r="Z1127" s="77">
        <f>sumproduct(X1127:offset(X1127,'Parameters &amp; Main Results'!$B$32-1,0) , 'Cash Flow Assist'!$P$11:offset('Cash Flow Assist'!$P$11,'Parameters &amp; Main Results'!$B$32-1,0)  )/offset(X1127,'Parameters &amp; Main Results'!$B$32,0)</f>
        <v>7949.898562</v>
      </c>
      <c r="AA1127" s="77">
        <f>sumproduct(X1127:offset(X1127,'Parameters &amp; Main Results'!$B$32-1,0),'Parameters &amp; Main Results'!$B$36:offset('Parameters &amp; Main Results'!$B$36,'Parameters &amp; Main Results'!$B$32-1,0)   )/offset(X1127,'Parameters &amp; Main Results'!$B$32,0)</f>
        <v>1.211671066</v>
      </c>
      <c r="AB1127" s="167">
        <f t="shared" si="6"/>
        <v>0</v>
      </c>
    </row>
    <row r="1128">
      <c r="A1128">
        <f t="shared" si="17"/>
        <v>7</v>
      </c>
      <c r="B1128">
        <f t="shared" si="18"/>
        <v>1964</v>
      </c>
      <c r="C1128" s="77">
        <f t="shared" si="3"/>
        <v>1964.5</v>
      </c>
      <c r="D1128" s="159">
        <f t="shared" si="356"/>
        <v>23589</v>
      </c>
      <c r="E1128" s="162">
        <v>31.02</v>
      </c>
      <c r="F1128" s="163">
        <v>180376.3668</v>
      </c>
      <c r="G1128" s="163">
        <v>2336.8762</v>
      </c>
      <c r="H1128" s="163">
        <v>2997.82452695</v>
      </c>
      <c r="I1128" s="163">
        <v>180376.3668</v>
      </c>
      <c r="J1128" s="163">
        <v>31.02</v>
      </c>
      <c r="K1128" s="163">
        <v>31.02</v>
      </c>
      <c r="L1128" s="163">
        <v>35.35</v>
      </c>
      <c r="M1128" s="164">
        <v>22.97330433</v>
      </c>
      <c r="N1128" s="19">
        <f t="shared" ref="N1128:T1128" si="1129">F1128/F1127/$E1128*$E1127-1</f>
        <v>0.02039683238</v>
      </c>
      <c r="O1128" s="19">
        <f t="shared" si="1129"/>
        <v>-0.00009893406702</v>
      </c>
      <c r="P1128" s="19">
        <f t="shared" si="1129"/>
        <v>0.002576692454</v>
      </c>
      <c r="Q1128" s="19">
        <f t="shared" si="1129"/>
        <v>0.02039683238</v>
      </c>
      <c r="R1128" s="19">
        <f t="shared" si="1129"/>
        <v>0</v>
      </c>
      <c r="S1128" s="19">
        <f t="shared" si="1129"/>
        <v>0</v>
      </c>
      <c r="T1128" s="19">
        <f t="shared" si="1129"/>
        <v>-0.0003223726628</v>
      </c>
      <c r="U1128" s="168">
        <v>0.0022</v>
      </c>
      <c r="V1128" s="168">
        <v>0.0075</v>
      </c>
      <c r="W1128" s="19">
        <f t="array" ref="W1128">mmult(N1128:T1128,'Parameters &amp; Main Results'!$B$6:$B$12)-'Parameters &amp; Main Results'!$B$16/12+mmult(U1128:V1128,'Parameters &amp; Main Results'!$B$14:$B$15)</f>
        <v>0.0152312241</v>
      </c>
      <c r="X1128" s="77">
        <f t="shared" si="5"/>
        <v>173.7763178</v>
      </c>
      <c r="Y1128" s="77">
        <f>X1128/offset(X1128,'Parameters &amp; Main Results'!$B$32,0)</f>
        <v>23.85899524</v>
      </c>
      <c r="Z1128" s="77">
        <f>sumproduct(X1128:offset(X1128,'Parameters &amp; Main Results'!$B$32-1,0) , 'Cash Flow Assist'!$P$11:offset('Cash Flow Assist'!$P$11,'Parameters &amp; Main Results'!$B$32-1,0)  )/offset(X1128,'Parameters &amp; Main Results'!$B$32,0)</f>
        <v>7943.474203</v>
      </c>
      <c r="AA1128" s="77">
        <f>sumproduct(X1128:offset(X1128,'Parameters &amp; Main Results'!$B$32-1,0),'Parameters &amp; Main Results'!$B$36:offset('Parameters &amp; Main Results'!$B$36,'Parameters &amp; Main Results'!$B$32-1,0)   )/offset(X1128,'Parameters &amp; Main Results'!$B$32,0)</f>
        <v>1.207381762</v>
      </c>
      <c r="AB1128" s="167">
        <f t="shared" si="6"/>
        <v>0</v>
      </c>
    </row>
    <row r="1129">
      <c r="A1129">
        <f t="shared" si="17"/>
        <v>8</v>
      </c>
      <c r="B1129">
        <f t="shared" si="18"/>
        <v>1964</v>
      </c>
      <c r="C1129" s="77">
        <f t="shared" si="3"/>
        <v>1964.583333</v>
      </c>
      <c r="D1129" s="159">
        <f t="shared" si="356"/>
        <v>23620</v>
      </c>
      <c r="E1129" s="162">
        <v>31.05</v>
      </c>
      <c r="F1129" s="163">
        <v>177889.5481</v>
      </c>
      <c r="G1129" s="163">
        <v>2341.2547</v>
      </c>
      <c r="H1129" s="163">
        <v>3006.46825434</v>
      </c>
      <c r="I1129" s="163">
        <v>177889.5481</v>
      </c>
      <c r="J1129" s="163">
        <v>31.05</v>
      </c>
      <c r="K1129" s="163">
        <v>31.05</v>
      </c>
      <c r="L1129" s="163">
        <v>35.35</v>
      </c>
      <c r="M1129" s="164">
        <v>22.60344913</v>
      </c>
      <c r="N1129" s="19">
        <f t="shared" ref="N1129:T1129" si="1130">F1129/F1128/$E1129*$E1128-1</f>
        <v>-0.01473969515</v>
      </c>
      <c r="O1129" s="19">
        <f t="shared" si="1130"/>
        <v>0.000905661226</v>
      </c>
      <c r="P1129" s="19">
        <f t="shared" si="1130"/>
        <v>0.00191436393</v>
      </c>
      <c r="Q1129" s="19">
        <f t="shared" si="1130"/>
        <v>-0.01473969515</v>
      </c>
      <c r="R1129" s="19">
        <f t="shared" si="1130"/>
        <v>0</v>
      </c>
      <c r="S1129" s="19">
        <f t="shared" si="1130"/>
        <v>0</v>
      </c>
      <c r="T1129" s="19">
        <f t="shared" si="1130"/>
        <v>-0.0009661835749</v>
      </c>
      <c r="U1129" s="168">
        <v>0.0017</v>
      </c>
      <c r="V1129" s="168">
        <v>8.0E-4</v>
      </c>
      <c r="W1129" s="19">
        <f t="array" ref="W1129">mmult(N1129:T1129,'Parameters &amp; Main Results'!$B$6:$B$12)-'Parameters &amp; Main Results'!$B$16/12+mmult(U1129:V1129,'Parameters &amp; Main Results'!$B$14:$B$15)</f>
        <v>-0.01087002273</v>
      </c>
      <c r="X1129" s="77">
        <f t="shared" si="5"/>
        <v>171.1692013</v>
      </c>
      <c r="Y1129" s="77">
        <f>X1129/offset(X1129,'Parameters &amp; Main Results'!$B$32,0)</f>
        <v>23.55066818</v>
      </c>
      <c r="Z1129" s="77">
        <f>sumproduct(X1129:offset(X1129,'Parameters &amp; Main Results'!$B$32-1,0) , 'Cash Flow Assist'!$P$11:offset('Cash Flow Assist'!$P$11,'Parameters &amp; Main Results'!$B$32-1,0)  )/offset(X1129,'Parameters &amp; Main Results'!$B$32,0)</f>
        <v>7937.339645</v>
      </c>
      <c r="AA1129" s="77">
        <f>sumproduct(X1129:offset(X1129,'Parameters &amp; Main Results'!$B$32-1,0),'Parameters &amp; Main Results'!$B$36:offset('Parameters &amp; Main Results'!$B$36,'Parameters &amp; Main Results'!$B$32-1,0)   )/offset(X1129,'Parameters &amp; Main Results'!$B$32,0)</f>
        <v>1.203179446</v>
      </c>
      <c r="AB1129" s="167">
        <f t="shared" si="6"/>
        <v>-0.01473969515</v>
      </c>
    </row>
    <row r="1130">
      <c r="A1130">
        <f t="shared" si="17"/>
        <v>9</v>
      </c>
      <c r="B1130">
        <f t="shared" si="18"/>
        <v>1964</v>
      </c>
      <c r="C1130" s="77">
        <f t="shared" si="3"/>
        <v>1964.666667</v>
      </c>
      <c r="D1130" s="159">
        <f t="shared" si="356"/>
        <v>23650</v>
      </c>
      <c r="E1130" s="162">
        <v>31.08</v>
      </c>
      <c r="F1130" s="163">
        <v>183440.4389</v>
      </c>
      <c r="G1130" s="163">
        <v>2355.1629</v>
      </c>
      <c r="H1130" s="163">
        <v>3015.23712008</v>
      </c>
      <c r="I1130" s="163">
        <v>183440.4389</v>
      </c>
      <c r="J1130" s="163">
        <v>31.08</v>
      </c>
      <c r="K1130" s="163">
        <v>31.08</v>
      </c>
      <c r="L1130" s="163">
        <v>35.35</v>
      </c>
      <c r="M1130" s="164">
        <v>23.10355169</v>
      </c>
      <c r="N1130" s="19">
        <f t="shared" ref="N1130:T1130" si="1131">F1130/F1129/$E1130*$E1129-1</f>
        <v>0.03020877166</v>
      </c>
      <c r="O1130" s="19">
        <f t="shared" si="1131"/>
        <v>0.004969504914</v>
      </c>
      <c r="P1130" s="19">
        <f t="shared" si="1131"/>
        <v>0.001948600385</v>
      </c>
      <c r="Q1130" s="19">
        <f t="shared" si="1131"/>
        <v>0.03020877166</v>
      </c>
      <c r="R1130" s="19">
        <f t="shared" si="1131"/>
        <v>0</v>
      </c>
      <c r="S1130" s="19">
        <f t="shared" si="1131"/>
        <v>0</v>
      </c>
      <c r="T1130" s="19">
        <f t="shared" si="1131"/>
        <v>-0.0009652509653</v>
      </c>
      <c r="U1130" s="168">
        <v>-0.0053</v>
      </c>
      <c r="V1130" s="168">
        <v>0.017</v>
      </c>
      <c r="W1130" s="19">
        <f t="array" ref="W1130">mmult(N1130:T1130,'Parameters &amp; Main Results'!$B$6:$B$12)-'Parameters &amp; Main Results'!$B$16/12+mmult(U1130:V1130,'Parameters &amp; Main Results'!$B$14:$B$15)</f>
        <v>0.02385728831</v>
      </c>
      <c r="X1130" s="77">
        <f t="shared" si="5"/>
        <v>173.0502616</v>
      </c>
      <c r="Y1130" s="77">
        <f>X1130/offset(X1130,'Parameters &amp; Main Results'!$B$32,0)</f>
        <v>23.85975163</v>
      </c>
      <c r="Z1130" s="77">
        <f>sumproduct(X1130:offset(X1130,'Parameters &amp; Main Results'!$B$32-1,0) , 'Cash Flow Assist'!$P$11:offset('Cash Flow Assist'!$P$11,'Parameters &amp; Main Results'!$B$32-1,0)  )/offset(X1130,'Parameters &amp; Main Results'!$B$32,0)</f>
        <v>7931.501112</v>
      </c>
      <c r="AA1130" s="77">
        <f>sumproduct(X1130:offset(X1130,'Parameters &amp; Main Results'!$B$32-1,0),'Parameters &amp; Main Results'!$B$36:offset('Parameters &amp; Main Results'!$B$36,'Parameters &amp; Main Results'!$B$32-1,0)   )/offset(X1130,'Parameters &amp; Main Results'!$B$32,0)</f>
        <v>1.199197248</v>
      </c>
      <c r="AB1130" s="167">
        <f t="shared" si="6"/>
        <v>0</v>
      </c>
    </row>
    <row r="1131">
      <c r="A1131">
        <f t="shared" si="17"/>
        <v>10</v>
      </c>
      <c r="B1131">
        <f t="shared" si="18"/>
        <v>1964</v>
      </c>
      <c r="C1131" s="77">
        <f t="shared" si="3"/>
        <v>1964.75</v>
      </c>
      <c r="D1131" s="159">
        <f t="shared" si="356"/>
        <v>23681</v>
      </c>
      <c r="E1131" s="162">
        <v>31.12</v>
      </c>
      <c r="F1131" s="163">
        <v>185376.8582</v>
      </c>
      <c r="G1131" s="163">
        <v>2367.1853</v>
      </c>
      <c r="H1131" s="163">
        <v>3024.10694261</v>
      </c>
      <c r="I1131" s="163">
        <v>185376.8582</v>
      </c>
      <c r="J1131" s="163">
        <v>31.12</v>
      </c>
      <c r="K1131" s="163">
        <v>31.12</v>
      </c>
      <c r="L1131" s="163">
        <v>35.35</v>
      </c>
      <c r="M1131" s="164">
        <v>23.30243177</v>
      </c>
      <c r="N1131" s="19">
        <f t="shared" ref="N1131:T1131" si="1132">F1131/F1130/$E1131*$E1130-1</f>
        <v>0.009257204756</v>
      </c>
      <c r="O1131" s="19">
        <f t="shared" si="1132"/>
        <v>0.003812791622</v>
      </c>
      <c r="P1131" s="19">
        <f t="shared" si="1132"/>
        <v>0.001652538561</v>
      </c>
      <c r="Q1131" s="19">
        <f t="shared" si="1132"/>
        <v>0.009257204756</v>
      </c>
      <c r="R1131" s="19">
        <f t="shared" si="1132"/>
        <v>0</v>
      </c>
      <c r="S1131" s="19">
        <f t="shared" si="1132"/>
        <v>0</v>
      </c>
      <c r="T1131" s="19">
        <f t="shared" si="1132"/>
        <v>-0.001285347044</v>
      </c>
      <c r="U1131" s="168">
        <v>0.0044</v>
      </c>
      <c r="V1131" s="168">
        <v>0.0117</v>
      </c>
      <c r="W1131" s="19">
        <f t="array" ref="W1131">mmult(N1131:T1131,'Parameters &amp; Main Results'!$B$6:$B$12)-'Parameters &amp; Main Results'!$B$16/12+mmult(U1131:V1131,'Parameters &amp; Main Results'!$B$14:$B$15)</f>
        <v>0.007854434805</v>
      </c>
      <c r="X1131" s="77">
        <f t="shared" si="5"/>
        <v>169.0179516</v>
      </c>
      <c r="Y1131" s="77">
        <f>X1131/offset(X1131,'Parameters &amp; Main Results'!$B$32,0)</f>
        <v>23.35299259</v>
      </c>
      <c r="Z1131" s="77">
        <f>sumproduct(X1131:offset(X1131,'Parameters &amp; Main Results'!$B$32-1,0) , 'Cash Flow Assist'!$P$11:offset('Cash Flow Assist'!$P$11,'Parameters &amp; Main Results'!$B$32-1,0)  )/offset(X1131,'Parameters &amp; Main Results'!$B$32,0)</f>
        <v>7925.340515</v>
      </c>
      <c r="AA1131" s="77">
        <f>sumproduct(X1131:offset(X1131,'Parameters &amp; Main Results'!$B$32-1,0),'Parameters &amp; Main Results'!$B$36:offset('Parameters &amp; Main Results'!$B$36,'Parameters &amp; Main Results'!$B$32-1,0)   )/offset(X1131,'Parameters &amp; Main Results'!$B$32,0)</f>
        <v>1.194929451</v>
      </c>
      <c r="AB1131" s="167">
        <f t="shared" si="6"/>
        <v>0</v>
      </c>
    </row>
    <row r="1132">
      <c r="A1132">
        <f t="shared" si="17"/>
        <v>11</v>
      </c>
      <c r="B1132">
        <f t="shared" si="18"/>
        <v>1964</v>
      </c>
      <c r="C1132" s="77">
        <f t="shared" si="3"/>
        <v>1964.833333</v>
      </c>
      <c r="D1132" s="159">
        <f t="shared" si="356"/>
        <v>23711</v>
      </c>
      <c r="E1132" s="162">
        <v>31.21</v>
      </c>
      <c r="F1132" s="163">
        <v>184870.569</v>
      </c>
      <c r="G1132" s="163">
        <v>2367.7352</v>
      </c>
      <c r="H1132" s="163">
        <v>3033.10366076</v>
      </c>
      <c r="I1132" s="163">
        <v>184870.569</v>
      </c>
      <c r="J1132" s="163">
        <v>31.21</v>
      </c>
      <c r="K1132" s="163">
        <v>31.21</v>
      </c>
      <c r="L1132" s="163">
        <v>35.35</v>
      </c>
      <c r="M1132" s="164">
        <v>22.94775481</v>
      </c>
      <c r="N1132" s="19">
        <f t="shared" ref="N1132:T1132" si="1133">F1132/F1131/$E1132*$E1131-1</f>
        <v>-0.005606950237</v>
      </c>
      <c r="O1132" s="19">
        <f t="shared" si="1133"/>
        <v>-0.002652059804</v>
      </c>
      <c r="P1132" s="19">
        <f t="shared" si="1133"/>
        <v>0.00008272989286</v>
      </c>
      <c r="Q1132" s="19">
        <f t="shared" si="1133"/>
        <v>-0.005606950237</v>
      </c>
      <c r="R1132" s="19">
        <f t="shared" si="1133"/>
        <v>0</v>
      </c>
      <c r="S1132" s="19">
        <f t="shared" si="1133"/>
        <v>0</v>
      </c>
      <c r="T1132" s="19">
        <f t="shared" si="1133"/>
        <v>-0.002883691125</v>
      </c>
      <c r="U1132" s="168">
        <v>0.0069</v>
      </c>
      <c r="V1132" s="168">
        <v>-0.0196</v>
      </c>
      <c r="W1132" s="19">
        <f t="array" ref="W1132">mmult(N1132:T1132,'Parameters &amp; Main Results'!$B$6:$B$12)-'Parameters &amp; Main Results'!$B$16/12+mmult(U1132:V1132,'Parameters &amp; Main Results'!$B$14:$B$15)</f>
        <v>-0.004909894295</v>
      </c>
      <c r="X1132" s="77">
        <f t="shared" si="5"/>
        <v>167.7007569</v>
      </c>
      <c r="Y1132" s="77">
        <f>X1132/offset(X1132,'Parameters &amp; Main Results'!$B$32,0)</f>
        <v>23.21992324</v>
      </c>
      <c r="Z1132" s="77">
        <f>sumproduct(X1132:offset(X1132,'Parameters &amp; Main Results'!$B$32-1,0) , 'Cash Flow Assist'!$P$11:offset('Cash Flow Assist'!$P$11,'Parameters &amp; Main Results'!$B$32-1,0)  )/offset(X1132,'Parameters &amp; Main Results'!$B$32,0)</f>
        <v>7919.674739</v>
      </c>
      <c r="AA1132" s="77">
        <f>sumproduct(X1132:offset(X1132,'Parameters &amp; Main Results'!$B$32-1,0),'Parameters &amp; Main Results'!$B$36:offset('Parameters &amp; Main Results'!$B$36,'Parameters &amp; Main Results'!$B$32-1,0)   )/offset(X1132,'Parameters &amp; Main Results'!$B$32,0)</f>
        <v>1.19055908</v>
      </c>
      <c r="AB1132" s="167">
        <f t="shared" si="6"/>
        <v>-0.005606950237</v>
      </c>
    </row>
    <row r="1133">
      <c r="A1133">
        <f t="shared" si="17"/>
        <v>12</v>
      </c>
      <c r="B1133">
        <f t="shared" si="18"/>
        <v>1964</v>
      </c>
      <c r="C1133" s="77">
        <f t="shared" si="3"/>
        <v>1964.916667</v>
      </c>
      <c r="D1133" s="159">
        <f t="shared" si="356"/>
        <v>23742</v>
      </c>
      <c r="E1133" s="162">
        <v>31.25</v>
      </c>
      <c r="F1133" s="163">
        <v>186049.4831</v>
      </c>
      <c r="G1133" s="163">
        <v>2374.1061</v>
      </c>
      <c r="H1133" s="163">
        <v>3042.3040752</v>
      </c>
      <c r="I1133" s="163">
        <v>186049.4831</v>
      </c>
      <c r="J1133" s="163">
        <v>31.25</v>
      </c>
      <c r="K1133" s="163">
        <v>31.25</v>
      </c>
      <c r="L1133" s="163">
        <v>35.35</v>
      </c>
      <c r="M1133" s="164">
        <v>22.96707312</v>
      </c>
      <c r="N1133" s="19">
        <f t="shared" ref="N1133:T1133" si="1134">F1133/F1132/$E1133*$E1132-1</f>
        <v>0.005088807628</v>
      </c>
      <c r="O1133" s="19">
        <f t="shared" si="1134"/>
        <v>0.001407270624</v>
      </c>
      <c r="P1133" s="19">
        <f t="shared" si="1134"/>
        <v>0.001749450667</v>
      </c>
      <c r="Q1133" s="19">
        <f t="shared" si="1134"/>
        <v>0.005088807628</v>
      </c>
      <c r="R1133" s="19">
        <f t="shared" si="1134"/>
        <v>0</v>
      </c>
      <c r="S1133" s="19">
        <f t="shared" si="1134"/>
        <v>0</v>
      </c>
      <c r="T1133" s="19">
        <f t="shared" si="1134"/>
        <v>-0.00128</v>
      </c>
      <c r="U1133" s="168">
        <v>-0.0036</v>
      </c>
      <c r="V1133" s="168">
        <v>-0.0248</v>
      </c>
      <c r="W1133" s="19">
        <f t="array" ref="W1133">mmult(N1133:T1133,'Parameters &amp; Main Results'!$B$6:$B$12)-'Parameters &amp; Main Results'!$B$16/12+mmult(U1133:V1133,'Parameters &amp; Main Results'!$B$14:$B$15)</f>
        <v>0.00412675671</v>
      </c>
      <c r="X1133" s="77">
        <f t="shared" si="5"/>
        <v>168.5282126</v>
      </c>
      <c r="Y1133" s="77">
        <f>X1133/offset(X1133,'Parameters &amp; Main Results'!$B$32,0)</f>
        <v>23.38376409</v>
      </c>
      <c r="Z1133" s="77">
        <f>sumproduct(X1133:offset(X1133,'Parameters &amp; Main Results'!$B$32-1,0) , 'Cash Flow Assist'!$P$11:offset('Cash Flow Assist'!$P$11,'Parameters &amp; Main Results'!$B$32-1,0)  )/offset(X1133,'Parameters &amp; Main Results'!$B$32,0)</f>
        <v>7914.130349</v>
      </c>
      <c r="AA1133" s="77">
        <f>sumproduct(X1133:offset(X1133,'Parameters &amp; Main Results'!$B$32-1,0),'Parameters &amp; Main Results'!$B$36:offset('Parameters &amp; Main Results'!$B$36,'Parameters &amp; Main Results'!$B$32-1,0)   )/offset(X1133,'Parameters &amp; Main Results'!$B$32,0)</f>
        <v>1.186044908</v>
      </c>
      <c r="AB1133" s="167">
        <f t="shared" si="6"/>
        <v>-0.0005466753007</v>
      </c>
    </row>
    <row r="1134">
      <c r="A1134">
        <f t="shared" si="17"/>
        <v>1</v>
      </c>
      <c r="B1134">
        <f t="shared" si="18"/>
        <v>1965</v>
      </c>
      <c r="C1134" s="77">
        <f t="shared" si="3"/>
        <v>1965</v>
      </c>
      <c r="D1134" s="159">
        <f t="shared" si="356"/>
        <v>23773</v>
      </c>
      <c r="E1134" s="162">
        <v>31.28</v>
      </c>
      <c r="F1134" s="163">
        <v>192684.3327</v>
      </c>
      <c r="G1134" s="163">
        <v>2386.2829</v>
      </c>
      <c r="H1134" s="163">
        <v>3052.03944824</v>
      </c>
      <c r="I1134" s="163">
        <v>192684.3327</v>
      </c>
      <c r="J1134" s="163">
        <v>31.28</v>
      </c>
      <c r="K1134" s="163">
        <v>31.28</v>
      </c>
      <c r="L1134" s="163">
        <v>35.5</v>
      </c>
      <c r="M1134" s="164">
        <v>23.66382218</v>
      </c>
      <c r="N1134" s="19">
        <f t="shared" ref="N1134:T1134" si="1135">F1134/F1133/$E1134*$E1133-1</f>
        <v>0.0346684653</v>
      </c>
      <c r="O1134" s="19">
        <f t="shared" si="1135"/>
        <v>0.004165005728</v>
      </c>
      <c r="P1134" s="19">
        <f t="shared" si="1135"/>
        <v>0.002237851662</v>
      </c>
      <c r="Q1134" s="19">
        <f t="shared" si="1135"/>
        <v>0.0346684653</v>
      </c>
      <c r="R1134" s="19">
        <f t="shared" si="1135"/>
        <v>0</v>
      </c>
      <c r="S1134" s="19">
        <f t="shared" si="1135"/>
        <v>0</v>
      </c>
      <c r="T1134" s="19">
        <f t="shared" si="1135"/>
        <v>0.003280132544</v>
      </c>
      <c r="U1134" s="168">
        <v>0.027</v>
      </c>
      <c r="V1134" s="168">
        <v>0.0012</v>
      </c>
      <c r="W1134" s="19">
        <f t="array" ref="W1134">mmult(N1134:T1134,'Parameters &amp; Main Results'!$B$6:$B$12)-'Parameters &amp; Main Results'!$B$16/12+mmult(U1134:V1134,'Parameters &amp; Main Results'!$B$14:$B$15)</f>
        <v>0.02700093374</v>
      </c>
      <c r="X1134" s="77">
        <f t="shared" si="5"/>
        <v>167.8355959</v>
      </c>
      <c r="Y1134" s="77">
        <f>X1134/offset(X1134,'Parameters &amp; Main Results'!$B$32,0)</f>
        <v>23.33683364</v>
      </c>
      <c r="Z1134" s="77">
        <f>sumproduct(X1134:offset(X1134,'Parameters &amp; Main Results'!$B$32-1,0) , 'Cash Flow Assist'!$P$11:offset('Cash Flow Assist'!$P$11,'Parameters &amp; Main Results'!$B$32-1,0)  )/offset(X1134,'Parameters &amp; Main Results'!$B$32,0)</f>
        <v>7908.410066</v>
      </c>
      <c r="AA1134" s="77">
        <f>sumproduct(X1134:offset(X1134,'Parameters &amp; Main Results'!$B$32-1,0),'Parameters &amp; Main Results'!$B$36:offset('Parameters &amp; Main Results'!$B$36,'Parameters &amp; Main Results'!$B$32-1,0)   )/offset(X1134,'Parameters &amp; Main Results'!$B$32,0)</f>
        <v>1.181818451</v>
      </c>
      <c r="AB1134" s="167">
        <f t="shared" si="6"/>
        <v>0</v>
      </c>
    </row>
    <row r="1135">
      <c r="A1135">
        <f t="shared" si="17"/>
        <v>2</v>
      </c>
      <c r="B1135">
        <f t="shared" si="18"/>
        <v>1965</v>
      </c>
      <c r="C1135" s="77">
        <f t="shared" si="3"/>
        <v>1965.083333</v>
      </c>
      <c r="D1135" s="159">
        <f t="shared" si="356"/>
        <v>23801</v>
      </c>
      <c r="E1135" s="162">
        <v>31.28</v>
      </c>
      <c r="F1135" s="163">
        <v>192866.4241</v>
      </c>
      <c r="G1135" s="163">
        <v>2388.8262</v>
      </c>
      <c r="H1135" s="163">
        <v>3061.72967349</v>
      </c>
      <c r="I1135" s="163">
        <v>192866.4241</v>
      </c>
      <c r="J1135" s="163">
        <v>31.28</v>
      </c>
      <c r="K1135" s="163">
        <v>31.28</v>
      </c>
      <c r="L1135" s="163">
        <v>35.5</v>
      </c>
      <c r="M1135" s="164">
        <v>23.5067776</v>
      </c>
      <c r="N1135" s="19">
        <f t="shared" ref="N1135:T1135" si="1136">F1135/F1134/$E1135*$E1134-1</f>
        <v>0.0009450244213</v>
      </c>
      <c r="O1135" s="19">
        <f t="shared" si="1136"/>
        <v>0.001065799868</v>
      </c>
      <c r="P1135" s="19">
        <f t="shared" si="1136"/>
        <v>0.003175000001</v>
      </c>
      <c r="Q1135" s="19">
        <f t="shared" si="1136"/>
        <v>0.0009450244213</v>
      </c>
      <c r="R1135" s="19">
        <f t="shared" si="1136"/>
        <v>0</v>
      </c>
      <c r="S1135" s="19">
        <f t="shared" si="1136"/>
        <v>0</v>
      </c>
      <c r="T1135" s="19">
        <f t="shared" si="1136"/>
        <v>0</v>
      </c>
      <c r="U1135" s="168">
        <v>0.0353</v>
      </c>
      <c r="V1135" s="168">
        <v>0.0011</v>
      </c>
      <c r="W1135" s="19">
        <f t="array" ref="W1135">mmult(N1135:T1135,'Parameters &amp; Main Results'!$B$6:$B$12)-'Parameters &amp; Main Results'!$B$16/12+mmult(U1135:V1135,'Parameters &amp; Main Results'!$B$14:$B$15)</f>
        <v>0.0009335516163</v>
      </c>
      <c r="X1135" s="77">
        <f t="shared" si="5"/>
        <v>163.4230218</v>
      </c>
      <c r="Y1135" s="77">
        <f>X1135/offset(X1135,'Parameters &amp; Main Results'!$B$32,0)</f>
        <v>22.77126414</v>
      </c>
      <c r="Z1135" s="77">
        <f>sumproduct(X1135:offset(X1135,'Parameters &amp; Main Results'!$B$32-1,0) , 'Cash Flow Assist'!$P$11:offset('Cash Flow Assist'!$P$11,'Parameters &amp; Main Results'!$B$32-1,0)  )/offset(X1135,'Parameters &amp; Main Results'!$B$32,0)</f>
        <v>7902.724735</v>
      </c>
      <c r="AA1135" s="77">
        <f>sumproduct(X1135:offset(X1135,'Parameters &amp; Main Results'!$B$32-1,0),'Parameters &amp; Main Results'!$B$36:offset('Parameters &amp; Main Results'!$B$36,'Parameters &amp; Main Results'!$B$32-1,0)   )/offset(X1135,'Parameters &amp; Main Results'!$B$32,0)</f>
        <v>1.177732897</v>
      </c>
      <c r="AB1135" s="167">
        <f t="shared" si="6"/>
        <v>0</v>
      </c>
    </row>
    <row r="1136">
      <c r="A1136">
        <f t="shared" si="17"/>
        <v>3</v>
      </c>
      <c r="B1136">
        <f t="shared" si="18"/>
        <v>1965</v>
      </c>
      <c r="C1136" s="77">
        <f t="shared" si="3"/>
        <v>1965.166667</v>
      </c>
      <c r="D1136" s="159">
        <f t="shared" si="356"/>
        <v>23832</v>
      </c>
      <c r="E1136" s="162">
        <v>31.31</v>
      </c>
      <c r="F1136" s="163">
        <v>190533.6911</v>
      </c>
      <c r="G1136" s="163">
        <v>2401.0978</v>
      </c>
      <c r="H1136" s="163">
        <v>3071.75683817</v>
      </c>
      <c r="I1136" s="163">
        <v>190533.6911</v>
      </c>
      <c r="J1136" s="163">
        <v>31.31</v>
      </c>
      <c r="K1136" s="163">
        <v>31.31</v>
      </c>
      <c r="L1136" s="163">
        <v>35.5</v>
      </c>
      <c r="M1136" s="164">
        <v>23.0740987</v>
      </c>
      <c r="N1136" s="19">
        <f t="shared" ref="N1136:T1136" si="1137">F1136/F1135/$E1136*$E1135-1</f>
        <v>-0.01304164183</v>
      </c>
      <c r="O1136" s="19">
        <f t="shared" si="1137"/>
        <v>0.004174001162</v>
      </c>
      <c r="P1136" s="19">
        <f t="shared" si="1137"/>
        <v>0.002313701693</v>
      </c>
      <c r="Q1136" s="19">
        <f t="shared" si="1137"/>
        <v>-0.01304164183</v>
      </c>
      <c r="R1136" s="19">
        <f t="shared" si="1137"/>
        <v>0</v>
      </c>
      <c r="S1136" s="19">
        <f t="shared" si="1137"/>
        <v>0</v>
      </c>
      <c r="T1136" s="19">
        <f t="shared" si="1137"/>
        <v>-0.0009581603322</v>
      </c>
      <c r="U1136" s="168">
        <v>0.0188</v>
      </c>
      <c r="V1136" s="168">
        <v>0.0103</v>
      </c>
      <c r="W1136" s="19">
        <f t="array" ref="W1136">mmult(N1136:T1136,'Parameters &amp; Main Results'!$B$6:$B$12)-'Parameters &amp; Main Results'!$B$16/12+mmult(U1136:V1136,'Parameters &amp; Main Results'!$B$14:$B$15)</f>
        <v>-0.008779397751</v>
      </c>
      <c r="X1136" s="77">
        <f t="shared" si="5"/>
        <v>163.2706002</v>
      </c>
      <c r="Y1136" s="77">
        <f>X1136/offset(X1136,'Parameters &amp; Main Results'!$B$32,0)</f>
        <v>22.79806267</v>
      </c>
      <c r="Z1136" s="77">
        <f>sumproduct(X1136:offset(X1136,'Parameters &amp; Main Results'!$B$32-1,0) , 'Cash Flow Assist'!$P$11:offset('Cash Flow Assist'!$P$11,'Parameters &amp; Main Results'!$B$32-1,0)  )/offset(X1136,'Parameters &amp; Main Results'!$B$32,0)</f>
        <v>7897.594162</v>
      </c>
      <c r="AA1136" s="77">
        <f>sumproduct(X1136:offset(X1136,'Parameters &amp; Main Results'!$B$32-1,0),'Parameters &amp; Main Results'!$B$36:offset('Parameters &amp; Main Results'!$B$36,'Parameters &amp; Main Results'!$B$32-1,0)   )/offset(X1136,'Parameters &amp; Main Results'!$B$32,0)</f>
        <v>1.173313779</v>
      </c>
      <c r="AB1136" s="167">
        <f t="shared" si="6"/>
        <v>-0.01304164183</v>
      </c>
    </row>
    <row r="1137">
      <c r="A1137">
        <f t="shared" si="17"/>
        <v>4</v>
      </c>
      <c r="B1137">
        <f t="shared" si="18"/>
        <v>1965</v>
      </c>
      <c r="C1137" s="77">
        <f t="shared" si="3"/>
        <v>1965.25</v>
      </c>
      <c r="D1137" s="159">
        <f t="shared" si="356"/>
        <v>23862</v>
      </c>
      <c r="E1137" s="162">
        <v>31.38</v>
      </c>
      <c r="F1137" s="163">
        <v>197538.451</v>
      </c>
      <c r="G1137" s="163">
        <v>2407.5585</v>
      </c>
      <c r="H1137" s="163">
        <v>3081.81684182</v>
      </c>
      <c r="I1137" s="163">
        <v>197538.451</v>
      </c>
      <c r="J1137" s="163">
        <v>31.38</v>
      </c>
      <c r="K1137" s="163">
        <v>31.38</v>
      </c>
      <c r="L1137" s="163">
        <v>35.5</v>
      </c>
      <c r="M1137" s="164">
        <v>23.72405803</v>
      </c>
      <c r="N1137" s="19">
        <f t="shared" ref="N1137:T1137" si="1138">F1137/F1136/$E1137*$E1136-1</f>
        <v>0.0344511611</v>
      </c>
      <c r="O1137" s="19">
        <f t="shared" si="1138"/>
        <v>0.0004540050854</v>
      </c>
      <c r="P1137" s="19">
        <f t="shared" si="1138"/>
        <v>0.001036974189</v>
      </c>
      <c r="Q1137" s="19">
        <f t="shared" si="1138"/>
        <v>0.0344511611</v>
      </c>
      <c r="R1137" s="19">
        <f t="shared" si="1138"/>
        <v>0</v>
      </c>
      <c r="S1137" s="19">
        <f t="shared" si="1138"/>
        <v>0</v>
      </c>
      <c r="T1137" s="19">
        <f t="shared" si="1138"/>
        <v>-0.002230720204</v>
      </c>
      <c r="U1137" s="168">
        <v>0.0115</v>
      </c>
      <c r="V1137" s="168">
        <v>0.0066</v>
      </c>
      <c r="W1137" s="19">
        <f t="array" ref="W1137">mmult(N1137:T1137,'Parameters &amp; Main Results'!$B$6:$B$12)-'Parameters &amp; Main Results'!$B$16/12+mmult(U1137:V1137,'Parameters &amp; Main Results'!$B$14:$B$15)</f>
        <v>0.02591020543</v>
      </c>
      <c r="X1137" s="77">
        <f t="shared" si="5"/>
        <v>164.7167138</v>
      </c>
      <c r="Y1137" s="77">
        <f>X1137/offset(X1137,'Parameters &amp; Main Results'!$B$32,0)</f>
        <v>23.04855336</v>
      </c>
      <c r="Z1137" s="77">
        <f>sumproduct(X1137:offset(X1137,'Parameters &amp; Main Results'!$B$32-1,0) , 'Cash Flow Assist'!$P$11:offset('Cash Flow Assist'!$P$11,'Parameters &amp; Main Results'!$B$32-1,0)  )/offset(X1137,'Parameters &amp; Main Results'!$B$32,0)</f>
        <v>7892.425901</v>
      </c>
      <c r="AA1137" s="77">
        <f>sumproduct(X1137:offset(X1137,'Parameters &amp; Main Results'!$B$32-1,0),'Parameters &amp; Main Results'!$B$36:offset('Parameters &amp; Main Results'!$B$36,'Parameters &amp; Main Results'!$B$32-1,0)   )/offset(X1137,'Parameters &amp; Main Results'!$B$32,0)</f>
        <v>1.168940602</v>
      </c>
      <c r="AB1137" s="167">
        <f t="shared" si="6"/>
        <v>0</v>
      </c>
    </row>
    <row r="1138">
      <c r="A1138">
        <f t="shared" si="17"/>
        <v>5</v>
      </c>
      <c r="B1138">
        <f t="shared" si="18"/>
        <v>1965</v>
      </c>
      <c r="C1138" s="77">
        <f t="shared" si="3"/>
        <v>1965.333333</v>
      </c>
      <c r="D1138" s="159">
        <f t="shared" si="356"/>
        <v>23893</v>
      </c>
      <c r="E1138" s="162">
        <v>31.48</v>
      </c>
      <c r="F1138" s="163">
        <v>196490.7187</v>
      </c>
      <c r="G1138" s="163">
        <v>2412.1106</v>
      </c>
      <c r="H1138" s="163">
        <v>3091.90979197</v>
      </c>
      <c r="I1138" s="163">
        <v>196490.7187</v>
      </c>
      <c r="J1138" s="163">
        <v>31.48</v>
      </c>
      <c r="K1138" s="163">
        <v>31.48</v>
      </c>
      <c r="L1138" s="163">
        <v>35.5</v>
      </c>
      <c r="M1138" s="164">
        <v>23.2945415</v>
      </c>
      <c r="N1138" s="19">
        <f t="shared" ref="N1138:T1138" si="1139">F1138/F1137/$E1138*$E1137-1</f>
        <v>-0.008463712525</v>
      </c>
      <c r="O1138" s="19">
        <f t="shared" si="1139"/>
        <v>-0.001291872641</v>
      </c>
      <c r="P1138" s="19">
        <f t="shared" si="1139"/>
        <v>0.00008797649076</v>
      </c>
      <c r="Q1138" s="19">
        <f t="shared" si="1139"/>
        <v>-0.008463712525</v>
      </c>
      <c r="R1138" s="19">
        <f t="shared" si="1139"/>
        <v>0</v>
      </c>
      <c r="S1138" s="19">
        <f t="shared" si="1139"/>
        <v>0</v>
      </c>
      <c r="T1138" s="19">
        <f t="shared" si="1139"/>
        <v>-0.003176620076</v>
      </c>
      <c r="U1138" s="168">
        <v>0.0013</v>
      </c>
      <c r="V1138" s="168">
        <v>-0.0161</v>
      </c>
      <c r="W1138" s="19">
        <f t="array" ref="W1138">mmult(N1138:T1138,'Parameters &amp; Main Results'!$B$6:$B$12)-'Parameters &amp; Main Results'!$B$16/12+mmult(U1138:V1138,'Parameters &amp; Main Results'!$B$14:$B$15)</f>
        <v>-0.00671241922</v>
      </c>
      <c r="X1138" s="77">
        <f t="shared" si="5"/>
        <v>160.5566578</v>
      </c>
      <c r="Y1138" s="77">
        <f>X1138/offset(X1138,'Parameters &amp; Main Results'!$B$32,0)</f>
        <v>22.51388126</v>
      </c>
      <c r="Z1138" s="77">
        <f>sumproduct(X1138:offset(X1138,'Parameters &amp; Main Results'!$B$32-1,0) , 'Cash Flow Assist'!$P$11:offset('Cash Flow Assist'!$P$11,'Parameters &amp; Main Results'!$B$32-1,0)  )/offset(X1138,'Parameters &amp; Main Results'!$B$32,0)</f>
        <v>7886.995707</v>
      </c>
      <c r="AA1138" s="77">
        <f>sumproduct(X1138:offset(X1138,'Parameters &amp; Main Results'!$B$32-1,0),'Parameters &amp; Main Results'!$B$36:offset('Parameters &amp; Main Results'!$B$36,'Parameters &amp; Main Results'!$B$32-1,0)   )/offset(X1138,'Parameters &amp; Main Results'!$B$32,0)</f>
        <v>1.16466918</v>
      </c>
      <c r="AB1138" s="167">
        <f t="shared" si="6"/>
        <v>-0.008463712525</v>
      </c>
    </row>
    <row r="1139">
      <c r="A1139">
        <f t="shared" si="17"/>
        <v>6</v>
      </c>
      <c r="B1139">
        <f t="shared" si="18"/>
        <v>1965</v>
      </c>
      <c r="C1139" s="77">
        <f t="shared" si="3"/>
        <v>1965.416667</v>
      </c>
      <c r="D1139" s="159">
        <f t="shared" si="356"/>
        <v>23923</v>
      </c>
      <c r="E1139" s="162">
        <v>31.61</v>
      </c>
      <c r="F1139" s="163">
        <v>187417.9897</v>
      </c>
      <c r="G1139" s="163">
        <v>2426.4783</v>
      </c>
      <c r="H1139" s="163">
        <v>3101.93273288</v>
      </c>
      <c r="I1139" s="163">
        <v>187417.9897</v>
      </c>
      <c r="J1139" s="163">
        <v>31.61</v>
      </c>
      <c r="K1139" s="163">
        <v>31.61</v>
      </c>
      <c r="L1139" s="163">
        <v>35.5</v>
      </c>
      <c r="M1139" s="164">
        <v>22.14316853</v>
      </c>
      <c r="N1139" s="19">
        <f t="shared" ref="N1139:T1139" si="1140">F1139/F1138/$E1139*$E1138-1</f>
        <v>-0.05009655684</v>
      </c>
      <c r="O1139" s="19">
        <f t="shared" si="1140"/>
        <v>0.001819365387</v>
      </c>
      <c r="P1139" s="19">
        <f t="shared" si="1140"/>
        <v>-0.0008842876723</v>
      </c>
      <c r="Q1139" s="19">
        <f t="shared" si="1140"/>
        <v>-0.05009655684</v>
      </c>
      <c r="R1139" s="19">
        <f t="shared" si="1140"/>
        <v>0</v>
      </c>
      <c r="S1139" s="19">
        <f t="shared" si="1140"/>
        <v>0</v>
      </c>
      <c r="T1139" s="19">
        <f t="shared" si="1140"/>
        <v>-0.004112622588</v>
      </c>
      <c r="U1139" s="168">
        <v>-0.0435</v>
      </c>
      <c r="V1139" s="168">
        <v>0.0059</v>
      </c>
      <c r="W1139" s="19">
        <f t="array" ref="W1139">mmult(N1139:T1139,'Parameters &amp; Main Results'!$B$6:$B$12)-'Parameters &amp; Main Results'!$B$16/12+mmult(U1139:V1139,'Parameters &amp; Main Results'!$B$14:$B$15)</f>
        <v>-0.03715924295</v>
      </c>
      <c r="X1139" s="77">
        <f t="shared" si="5"/>
        <v>161.6416644</v>
      </c>
      <c r="Y1139" s="77">
        <f>X1139/offset(X1139,'Parameters &amp; Main Results'!$B$32,0)</f>
        <v>22.71388461</v>
      </c>
      <c r="Z1139" s="77">
        <f>sumproduct(X1139:offset(X1139,'Parameters &amp; Main Results'!$B$32-1,0) , 'Cash Flow Assist'!$P$11:offset('Cash Flow Assist'!$P$11,'Parameters &amp; Main Results'!$B$32-1,0)  )/offset(X1139,'Parameters &amp; Main Results'!$B$32,0)</f>
        <v>7882.089849</v>
      </c>
      <c r="AA1139" s="77">
        <f>sumproduct(X1139:offset(X1139,'Parameters &amp; Main Results'!$B$32-1,0),'Parameters &amp; Main Results'!$B$36:offset('Parameters &amp; Main Results'!$B$36,'Parameters &amp; Main Results'!$B$32-1,0)   )/offset(X1139,'Parameters &amp; Main Results'!$B$32,0)</f>
        <v>1.160185234</v>
      </c>
      <c r="AB1139" s="167">
        <f t="shared" si="6"/>
        <v>-0.05813626651</v>
      </c>
    </row>
    <row r="1140">
      <c r="A1140">
        <f t="shared" si="17"/>
        <v>7</v>
      </c>
      <c r="B1140">
        <f t="shared" si="18"/>
        <v>1965</v>
      </c>
      <c r="C1140" s="77">
        <f t="shared" si="3"/>
        <v>1965.5</v>
      </c>
      <c r="D1140" s="159">
        <f t="shared" si="356"/>
        <v>23954</v>
      </c>
      <c r="E1140" s="162">
        <v>31.58</v>
      </c>
      <c r="F1140" s="163">
        <v>190429.4437</v>
      </c>
      <c r="G1140" s="163">
        <v>2431.0454</v>
      </c>
      <c r="H1140" s="163">
        <v>3111.75551987</v>
      </c>
      <c r="I1140" s="163">
        <v>190429.4437</v>
      </c>
      <c r="J1140" s="163">
        <v>31.58</v>
      </c>
      <c r="K1140" s="163">
        <v>31.58</v>
      </c>
      <c r="L1140" s="163">
        <v>35.5</v>
      </c>
      <c r="M1140" s="164">
        <v>22.43472823</v>
      </c>
      <c r="N1140" s="19">
        <f t="shared" ref="N1140:T1140" si="1141">F1140/F1139/$E1140*$E1139-1</f>
        <v>0.01703334854</v>
      </c>
      <c r="O1140" s="19">
        <f t="shared" si="1141"/>
        <v>0.002833949164</v>
      </c>
      <c r="P1140" s="19">
        <f t="shared" si="1141"/>
        <v>0.004119643235</v>
      </c>
      <c r="Q1140" s="19">
        <f t="shared" si="1141"/>
        <v>0.01703334854</v>
      </c>
      <c r="R1140" s="19">
        <f t="shared" si="1141"/>
        <v>0</v>
      </c>
      <c r="S1140" s="19">
        <f t="shared" si="1141"/>
        <v>0</v>
      </c>
      <c r="T1140" s="19">
        <f t="shared" si="1141"/>
        <v>0.0009499683344</v>
      </c>
      <c r="U1140" s="168">
        <v>0.0087</v>
      </c>
      <c r="V1140" s="168">
        <v>0.0214</v>
      </c>
      <c r="W1140" s="19">
        <f t="array" ref="W1140">mmult(N1140:T1140,'Parameters &amp; Main Results'!$B$6:$B$12)-'Parameters &amp; Main Results'!$B$16/12+mmult(U1140:V1140,'Parameters &amp; Main Results'!$B$14:$B$15)</f>
        <v>0.01344183203</v>
      </c>
      <c r="X1140" s="77">
        <f t="shared" si="5"/>
        <v>167.8799565</v>
      </c>
      <c r="Y1140" s="77">
        <f>X1140/offset(X1140,'Parameters &amp; Main Results'!$B$32,0)</f>
        <v>23.64030082</v>
      </c>
      <c r="Z1140" s="77">
        <f>sumproduct(X1140:offset(X1140,'Parameters &amp; Main Results'!$B$32-1,0) , 'Cash Flow Assist'!$P$11:offset('Cash Flow Assist'!$P$11,'Parameters &amp; Main Results'!$B$32-1,0)  )/offset(X1140,'Parameters &amp; Main Results'!$B$32,0)</f>
        <v>7876.973206</v>
      </c>
      <c r="AA1140" s="77">
        <f>sumproduct(X1140:offset(X1140,'Parameters &amp; Main Results'!$B$32-1,0),'Parameters &amp; Main Results'!$B$36:offset('Parameters &amp; Main Results'!$B$36,'Parameters &amp; Main Results'!$B$32-1,0)   )/offset(X1140,'Parameters &amp; Main Results'!$B$32,0)</f>
        <v>1.156093272</v>
      </c>
      <c r="AB1140" s="167">
        <f t="shared" si="6"/>
        <v>-0.04209317326</v>
      </c>
    </row>
    <row r="1141">
      <c r="A1141">
        <f t="shared" si="17"/>
        <v>8</v>
      </c>
      <c r="B1141">
        <f t="shared" si="18"/>
        <v>1965</v>
      </c>
      <c r="C1141" s="77">
        <f t="shared" si="3"/>
        <v>1965.583333</v>
      </c>
      <c r="D1141" s="159">
        <f t="shared" si="356"/>
        <v>23985</v>
      </c>
      <c r="E1141" s="162">
        <v>31.55</v>
      </c>
      <c r="F1141" s="163">
        <v>195213.2037</v>
      </c>
      <c r="G1141" s="163">
        <v>2429.7791</v>
      </c>
      <c r="H1141" s="163">
        <v>3121.71313753</v>
      </c>
      <c r="I1141" s="163">
        <v>195213.2037</v>
      </c>
      <c r="J1141" s="163">
        <v>31.55</v>
      </c>
      <c r="K1141" s="163">
        <v>31.55</v>
      </c>
      <c r="L1141" s="163">
        <v>35.5</v>
      </c>
      <c r="M1141" s="164">
        <v>22.84417581</v>
      </c>
      <c r="N1141" s="19">
        <f t="shared" ref="N1141:T1141" si="1142">F1141/F1140/$E1141*$E1140-1</f>
        <v>0.02609566358</v>
      </c>
      <c r="O1141" s="19">
        <f t="shared" si="1142"/>
        <v>0.0004294893131</v>
      </c>
      <c r="P1141" s="19">
        <f t="shared" si="1142"/>
        <v>0.00415391442</v>
      </c>
      <c r="Q1141" s="19">
        <f t="shared" si="1142"/>
        <v>0.02609566358</v>
      </c>
      <c r="R1141" s="19">
        <f t="shared" si="1142"/>
        <v>0</v>
      </c>
      <c r="S1141" s="19">
        <f t="shared" si="1142"/>
        <v>0</v>
      </c>
      <c r="T1141" s="19">
        <f t="shared" si="1142"/>
        <v>0.0009508716323</v>
      </c>
      <c r="U1141" s="168">
        <v>0.0283</v>
      </c>
      <c r="V1141" s="168">
        <v>-0.0102</v>
      </c>
      <c r="W1141" s="19">
        <f t="array" ref="W1141">mmult(N1141:T1141,'Parameters &amp; Main Results'!$B$6:$B$12)-'Parameters &amp; Main Results'!$B$16/12+mmult(U1141:V1141,'Parameters &amp; Main Results'!$B$14:$B$15)</f>
        <v>0.01963745334</v>
      </c>
      <c r="X1141" s="77">
        <f t="shared" si="5"/>
        <v>165.653273</v>
      </c>
      <c r="Y1141" s="77">
        <f>X1141/offset(X1141,'Parameters &amp; Main Results'!$B$32,0)</f>
        <v>23.37600121</v>
      </c>
      <c r="Z1141" s="77">
        <f>sumproduct(X1141:offset(X1141,'Parameters &amp; Main Results'!$B$32-1,0) , 'Cash Flow Assist'!$P$11:offset('Cash Flow Assist'!$P$11,'Parameters &amp; Main Results'!$B$32-1,0)  )/offset(X1141,'Parameters &amp; Main Results'!$B$32,0)</f>
        <v>7870.917387</v>
      </c>
      <c r="AA1141" s="77">
        <f>sumproduct(X1141:offset(X1141,'Parameters &amp; Main Results'!$B$32-1,0),'Parameters &amp; Main Results'!$B$36:offset('Parameters &amp; Main Results'!$B$36,'Parameters &amp; Main Results'!$B$32-1,0)   )/offset(X1141,'Parameters &amp; Main Results'!$B$32,0)</f>
        <v>1.151909449</v>
      </c>
      <c r="AB1141" s="167">
        <f t="shared" si="6"/>
        <v>-0.01709595897</v>
      </c>
    </row>
    <row r="1142">
      <c r="A1142">
        <f t="shared" si="17"/>
        <v>9</v>
      </c>
      <c r="B1142">
        <f t="shared" si="18"/>
        <v>1965</v>
      </c>
      <c r="C1142" s="77">
        <f t="shared" si="3"/>
        <v>1965.666667</v>
      </c>
      <c r="D1142" s="159">
        <f t="shared" si="356"/>
        <v>24015</v>
      </c>
      <c r="E1142" s="162">
        <v>31.62</v>
      </c>
      <c r="F1142" s="163">
        <v>201958.2179</v>
      </c>
      <c r="G1142" s="163">
        <v>2422.7619</v>
      </c>
      <c r="H1142" s="163">
        <v>3131.70261957</v>
      </c>
      <c r="I1142" s="163">
        <v>201958.2179</v>
      </c>
      <c r="J1142" s="163">
        <v>31.62</v>
      </c>
      <c r="K1142" s="163">
        <v>31.62</v>
      </c>
      <c r="L1142" s="163">
        <v>35.5</v>
      </c>
      <c r="M1142" s="164">
        <v>23.52582512</v>
      </c>
      <c r="N1142" s="19">
        <f t="shared" ref="N1142:T1142" si="1143">F1142/F1141/$E1142*$E1141-1</f>
        <v>0.0322617592</v>
      </c>
      <c r="O1142" s="19">
        <f t="shared" si="1143"/>
        <v>-0.005095394481</v>
      </c>
      <c r="P1142" s="19">
        <f t="shared" si="1143"/>
        <v>0.0009791271347</v>
      </c>
      <c r="Q1142" s="19">
        <f t="shared" si="1143"/>
        <v>0.0322617592</v>
      </c>
      <c r="R1142" s="19">
        <f t="shared" si="1143"/>
        <v>0</v>
      </c>
      <c r="S1142" s="19">
        <f t="shared" si="1143"/>
        <v>0</v>
      </c>
      <c r="T1142" s="19">
        <f t="shared" si="1143"/>
        <v>-0.002213788741</v>
      </c>
      <c r="U1142" s="168">
        <v>0.0064</v>
      </c>
      <c r="V1142" s="168">
        <v>-0.0012</v>
      </c>
      <c r="W1142" s="19">
        <f t="array" ref="W1142">mmult(N1142:T1142,'Parameters &amp; Main Results'!$B$6:$B$12)-'Parameters &amp; Main Results'!$B$16/12+mmult(U1142:V1142,'Parameters &amp; Main Results'!$B$14:$B$15)</f>
        <v>0.02288080412</v>
      </c>
      <c r="X1142" s="77">
        <f t="shared" si="5"/>
        <v>162.4629151</v>
      </c>
      <c r="Y1142" s="77">
        <f>X1142/offset(X1142,'Parameters &amp; Main Results'!$B$32,0)</f>
        <v>22.97420493</v>
      </c>
      <c r="Z1142" s="77">
        <f>sumproduct(X1142:offset(X1142,'Parameters &amp; Main Results'!$B$32-1,0) , 'Cash Flow Assist'!$P$11:offset('Cash Flow Assist'!$P$11,'Parameters &amp; Main Results'!$B$32-1,0)  )/offset(X1142,'Parameters &amp; Main Results'!$B$32,0)</f>
        <v>7865.113639</v>
      </c>
      <c r="AA1142" s="77">
        <f>sumproduct(X1142:offset(X1142,'Parameters &amp; Main Results'!$B$32-1,0),'Parameters &amp; Main Results'!$B$36:offset('Parameters &amp; Main Results'!$B$36,'Parameters &amp; Main Results'!$B$32-1,0)   )/offset(X1142,'Parameters &amp; Main Results'!$B$32,0)</f>
        <v>1.147630571</v>
      </c>
      <c r="AB1142" s="167">
        <f t="shared" si="6"/>
        <v>0</v>
      </c>
    </row>
    <row r="1143">
      <c r="A1143">
        <f t="shared" si="17"/>
        <v>10</v>
      </c>
      <c r="B1143">
        <f t="shared" si="18"/>
        <v>1965</v>
      </c>
      <c r="C1143" s="77">
        <f t="shared" si="3"/>
        <v>1965.75</v>
      </c>
      <c r="D1143" s="159">
        <f t="shared" si="356"/>
        <v>24046</v>
      </c>
      <c r="E1143" s="162">
        <v>31.65</v>
      </c>
      <c r="F1143" s="163">
        <v>207989.1919</v>
      </c>
      <c r="G1143" s="163">
        <v>2419.8331</v>
      </c>
      <c r="H1143" s="163">
        <v>3141.93284813</v>
      </c>
      <c r="I1143" s="163">
        <v>207989.1919</v>
      </c>
      <c r="J1143" s="163">
        <v>31.65</v>
      </c>
      <c r="K1143" s="163">
        <v>31.65</v>
      </c>
      <c r="L1143" s="163">
        <v>35.5</v>
      </c>
      <c r="M1143" s="164">
        <v>23.99427738</v>
      </c>
      <c r="N1143" s="19">
        <f t="shared" ref="N1143:T1143" si="1144">F1143/F1142/$E1143*$E1142-1</f>
        <v>0.02888631078</v>
      </c>
      <c r="O1143" s="19">
        <f t="shared" si="1144"/>
        <v>-0.002155589727</v>
      </c>
      <c r="P1143" s="19">
        <f t="shared" si="1144"/>
        <v>0.002315703002</v>
      </c>
      <c r="Q1143" s="19">
        <f t="shared" si="1144"/>
        <v>0.02888631078</v>
      </c>
      <c r="R1143" s="19">
        <f t="shared" si="1144"/>
        <v>0</v>
      </c>
      <c r="S1143" s="19">
        <f t="shared" si="1144"/>
        <v>0</v>
      </c>
      <c r="T1143" s="19">
        <f t="shared" si="1144"/>
        <v>-0.0009478672986</v>
      </c>
      <c r="U1143" s="168">
        <v>0.0253</v>
      </c>
      <c r="V1143" s="168">
        <v>0.0157</v>
      </c>
      <c r="W1143" s="19">
        <f t="array" ref="W1143">mmult(N1143:T1143,'Parameters &amp; Main Results'!$B$6:$B$12)-'Parameters &amp; Main Results'!$B$16/12+mmult(U1143:V1143,'Parameters &amp; Main Results'!$B$14:$B$15)</f>
        <v>0.02108416899</v>
      </c>
      <c r="X1143" s="77">
        <f t="shared" si="5"/>
        <v>158.8287848</v>
      </c>
      <c r="Y1143" s="77">
        <f>X1143/offset(X1143,'Parameters &amp; Main Results'!$B$32,0)</f>
        <v>22.50772039</v>
      </c>
      <c r="Z1143" s="77">
        <f>sumproduct(X1143:offset(X1143,'Parameters &amp; Main Results'!$B$32-1,0) , 'Cash Flow Assist'!$P$11:offset('Cash Flow Assist'!$P$11,'Parameters &amp; Main Results'!$B$32-1,0)  )/offset(X1143,'Parameters &amp; Main Results'!$B$32,0)</f>
        <v>7859.70028</v>
      </c>
      <c r="AA1143" s="77">
        <f>sumproduct(X1143:offset(X1143,'Parameters &amp; Main Results'!$B$32-1,0),'Parameters &amp; Main Results'!$B$36:offset('Parameters &amp; Main Results'!$B$36,'Parameters &amp; Main Results'!$B$32-1,0)   )/offset(X1143,'Parameters &amp; Main Results'!$B$32,0)</f>
        <v>1.142825337</v>
      </c>
      <c r="AB1143" s="167">
        <f t="shared" si="6"/>
        <v>0</v>
      </c>
    </row>
    <row r="1144">
      <c r="A1144">
        <f t="shared" si="17"/>
        <v>11</v>
      </c>
      <c r="B1144">
        <f t="shared" si="18"/>
        <v>1965</v>
      </c>
      <c r="C1144" s="77">
        <f t="shared" si="3"/>
        <v>1965.833333</v>
      </c>
      <c r="D1144" s="159">
        <f t="shared" si="356"/>
        <v>24076</v>
      </c>
      <c r="E1144" s="162">
        <v>31.75</v>
      </c>
      <c r="F1144" s="163">
        <v>206676.5661</v>
      </c>
      <c r="G1144" s="163">
        <v>2415.0975</v>
      </c>
      <c r="H1144" s="163">
        <v>3152.48450594</v>
      </c>
      <c r="I1144" s="163">
        <v>206676.5661</v>
      </c>
      <c r="J1144" s="163">
        <v>31.75</v>
      </c>
      <c r="K1144" s="163">
        <v>31.75</v>
      </c>
      <c r="L1144" s="163">
        <v>35.5</v>
      </c>
      <c r="M1144" s="164">
        <v>23.78525769</v>
      </c>
      <c r="N1144" s="19">
        <f t="shared" ref="N1144:T1144" si="1145">F1144/F1143/$E1144*$E1143-1</f>
        <v>-0.009440757938</v>
      </c>
      <c r="O1144" s="19">
        <f t="shared" si="1145"/>
        <v>-0.005100437009</v>
      </c>
      <c r="P1144" s="19">
        <f t="shared" si="1145"/>
        <v>0.0001981496047</v>
      </c>
      <c r="Q1144" s="19">
        <f t="shared" si="1145"/>
        <v>-0.009440757938</v>
      </c>
      <c r="R1144" s="19">
        <f t="shared" si="1145"/>
        <v>0</v>
      </c>
      <c r="S1144" s="19">
        <f t="shared" si="1145"/>
        <v>0</v>
      </c>
      <c r="T1144" s="19">
        <f t="shared" si="1145"/>
        <v>-0.003149606299</v>
      </c>
      <c r="U1144" s="168">
        <v>0.0465</v>
      </c>
      <c r="V1144" s="168">
        <v>0.001</v>
      </c>
      <c r="W1144" s="19">
        <f t="array" ref="W1144">mmult(N1144:T1144,'Parameters &amp; Main Results'!$B$6:$B$12)-'Parameters &amp; Main Results'!$B$16/12+mmult(U1144:V1144,'Parameters &amp; Main Results'!$B$14:$B$15)</f>
        <v>-0.008397344373</v>
      </c>
      <c r="X1144" s="77">
        <f t="shared" si="5"/>
        <v>155.54916</v>
      </c>
      <c r="Y1144" s="77">
        <f>X1144/offset(X1144,'Parameters &amp; Main Results'!$B$32,0)</f>
        <v>22.08950672</v>
      </c>
      <c r="Z1144" s="77">
        <f>sumproduct(X1144:offset(X1144,'Parameters &amp; Main Results'!$B$32-1,0) , 'Cash Flow Assist'!$P$11:offset('Cash Flow Assist'!$P$11,'Parameters &amp; Main Results'!$B$32-1,0)  )/offset(X1144,'Parameters &amp; Main Results'!$B$32,0)</f>
        <v>7854.742961</v>
      </c>
      <c r="AA1144" s="77">
        <f>sumproduct(X1144:offset(X1144,'Parameters &amp; Main Results'!$B$32-1,0),'Parameters &amp; Main Results'!$B$36:offset('Parameters &amp; Main Results'!$B$36,'Parameters &amp; Main Results'!$B$32-1,0)   )/offset(X1144,'Parameters &amp; Main Results'!$B$32,0)</f>
        <v>1.137796756</v>
      </c>
      <c r="AB1144" s="167">
        <f t="shared" si="6"/>
        <v>-0.009440757938</v>
      </c>
    </row>
    <row r="1145">
      <c r="A1145">
        <f t="shared" si="17"/>
        <v>12</v>
      </c>
      <c r="B1145">
        <f t="shared" si="18"/>
        <v>1965</v>
      </c>
      <c r="C1145" s="77">
        <f t="shared" si="3"/>
        <v>1965.916667</v>
      </c>
      <c r="D1145" s="159">
        <f t="shared" si="356"/>
        <v>24107</v>
      </c>
      <c r="E1145" s="162">
        <v>31.85</v>
      </c>
      <c r="F1145" s="163">
        <v>209037.4159</v>
      </c>
      <c r="G1145" s="163">
        <v>2391.2703</v>
      </c>
      <c r="H1145" s="163">
        <v>3163.22922397</v>
      </c>
      <c r="I1145" s="163">
        <v>209037.4159</v>
      </c>
      <c r="J1145" s="163">
        <v>31.85</v>
      </c>
      <c r="K1145" s="163">
        <v>31.85</v>
      </c>
      <c r="L1145" s="163">
        <v>35.5</v>
      </c>
      <c r="M1145" s="164">
        <v>23.87492348</v>
      </c>
      <c r="N1145" s="19">
        <f t="shared" ref="N1145:T1145" si="1146">F1145/F1144/$E1145*$E1144-1</f>
        <v>0.008247337446</v>
      </c>
      <c r="O1145" s="19">
        <f t="shared" si="1146"/>
        <v>-0.01297467826</v>
      </c>
      <c r="P1145" s="19">
        <f t="shared" si="1146"/>
        <v>0.0002579147061</v>
      </c>
      <c r="Q1145" s="19">
        <f t="shared" si="1146"/>
        <v>0.008247337446</v>
      </c>
      <c r="R1145" s="19">
        <f t="shared" si="1146"/>
        <v>0</v>
      </c>
      <c r="S1145" s="19">
        <f t="shared" si="1146"/>
        <v>0</v>
      </c>
      <c r="T1145" s="19">
        <f t="shared" si="1146"/>
        <v>-0.003139717425</v>
      </c>
      <c r="U1145" s="168">
        <v>0.0206</v>
      </c>
      <c r="V1145" s="168">
        <v>0.0202</v>
      </c>
      <c r="W1145" s="19">
        <f t="array" ref="W1145">mmult(N1145:T1145,'Parameters &amp; Main Results'!$B$6:$B$12)-'Parameters &amp; Main Results'!$B$16/12+mmult(U1145:V1145,'Parameters &amp; Main Results'!$B$14:$B$15)</f>
        <v>0.002900166852</v>
      </c>
      <c r="X1145" s="77">
        <f t="shared" si="5"/>
        <v>156.8664214</v>
      </c>
      <c r="Y1145" s="77">
        <f>X1145/offset(X1145,'Parameters &amp; Main Results'!$B$32,0)</f>
        <v>22.3236079</v>
      </c>
      <c r="Z1145" s="77">
        <f>sumproduct(X1145:offset(X1145,'Parameters &amp; Main Results'!$B$32-1,0) , 'Cash Flow Assist'!$P$11:offset('Cash Flow Assist'!$P$11,'Parameters &amp; Main Results'!$B$32-1,0)  )/offset(X1145,'Parameters &amp; Main Results'!$B$32,0)</f>
        <v>7850.194272</v>
      </c>
      <c r="AA1145" s="77">
        <f>sumproduct(X1145:offset(X1145,'Parameters &amp; Main Results'!$B$32-1,0),'Parameters &amp; Main Results'!$B$36:offset('Parameters &amp; Main Results'!$B$36,'Parameters &amp; Main Results'!$B$32-1,0)   )/offset(X1145,'Parameters &amp; Main Results'!$B$32,0)</f>
        <v>1.132553887</v>
      </c>
      <c r="AB1145" s="167">
        <f t="shared" si="6"/>
        <v>-0.001271281609</v>
      </c>
    </row>
    <row r="1146">
      <c r="A1146">
        <f t="shared" si="17"/>
        <v>1</v>
      </c>
      <c r="B1146">
        <f t="shared" si="18"/>
        <v>1966</v>
      </c>
      <c r="C1146" s="77">
        <f t="shared" si="3"/>
        <v>1966</v>
      </c>
      <c r="D1146" s="159">
        <f t="shared" si="356"/>
        <v>24138</v>
      </c>
      <c r="E1146" s="162">
        <v>31.88</v>
      </c>
      <c r="F1146" s="163">
        <v>210578.5118</v>
      </c>
      <c r="G1146" s="163">
        <v>2400.5357</v>
      </c>
      <c r="H1146" s="163">
        <v>3174.77501064</v>
      </c>
      <c r="I1146" s="163">
        <v>210578.5118</v>
      </c>
      <c r="J1146" s="163">
        <v>31.88</v>
      </c>
      <c r="K1146" s="163">
        <v>31.88</v>
      </c>
      <c r="L1146" s="163">
        <v>35.4</v>
      </c>
      <c r="M1146" s="164">
        <v>23.94504862</v>
      </c>
      <c r="N1146" s="19">
        <f t="shared" ref="N1146:T1146" si="1147">F1146/F1145/$E1146*$E1145-1</f>
        <v>0.006424378323</v>
      </c>
      <c r="O1146" s="19">
        <f t="shared" si="1147"/>
        <v>0.002930001945</v>
      </c>
      <c r="P1146" s="19">
        <f t="shared" si="1147"/>
        <v>0.002705536387</v>
      </c>
      <c r="Q1146" s="19">
        <f t="shared" si="1147"/>
        <v>0.006424378323</v>
      </c>
      <c r="R1146" s="19">
        <f t="shared" si="1147"/>
        <v>0</v>
      </c>
      <c r="S1146" s="19">
        <f t="shared" si="1147"/>
        <v>0</v>
      </c>
      <c r="T1146" s="19">
        <f t="shared" si="1147"/>
        <v>-0.003755279481</v>
      </c>
      <c r="U1146" s="168">
        <v>0.0384</v>
      </c>
      <c r="V1146" s="168">
        <v>0.0353</v>
      </c>
      <c r="W1146" s="19">
        <f t="array" ref="W1146">mmult(N1146:T1146,'Parameters &amp; Main Results'!$B$6:$B$12)-'Parameters &amp; Main Results'!$B$16/12+mmult(U1146:V1146,'Parameters &amp; Main Results'!$B$14:$B$15)</f>
        <v>0.005509117562</v>
      </c>
      <c r="X1146" s="77">
        <f t="shared" si="5"/>
        <v>156.4127982</v>
      </c>
      <c r="Y1146" s="77">
        <f>X1146/offset(X1146,'Parameters &amp; Main Results'!$B$32,0)</f>
        <v>22.30605308</v>
      </c>
      <c r="Z1146" s="77">
        <f>sumproduct(X1146:offset(X1146,'Parameters &amp; Main Results'!$B$32-1,0) , 'Cash Flow Assist'!$P$11:offset('Cash Flow Assist'!$P$11,'Parameters &amp; Main Results'!$B$32-1,0)  )/offset(X1146,'Parameters &amp; Main Results'!$B$32,0)</f>
        <v>7845.401382</v>
      </c>
      <c r="AA1146" s="77">
        <f>sumproduct(X1146:offset(X1146,'Parameters &amp; Main Results'!$B$32-1,0),'Parameters &amp; Main Results'!$B$36:offset('Parameters &amp; Main Results'!$B$36,'Parameters &amp; Main Results'!$B$32-1,0)   )/offset(X1146,'Parameters &amp; Main Results'!$B$32,0)</f>
        <v>1.127504728</v>
      </c>
      <c r="AB1146" s="167">
        <f t="shared" si="6"/>
        <v>0</v>
      </c>
    </row>
    <row r="1147">
      <c r="A1147">
        <f t="shared" si="17"/>
        <v>2</v>
      </c>
      <c r="B1147">
        <f t="shared" si="18"/>
        <v>1966</v>
      </c>
      <c r="C1147" s="77">
        <f t="shared" si="3"/>
        <v>1966.083333</v>
      </c>
      <c r="D1147" s="159">
        <f t="shared" si="356"/>
        <v>24166</v>
      </c>
      <c r="E1147" s="162">
        <v>32.08</v>
      </c>
      <c r="F1147" s="163">
        <v>207340.5974</v>
      </c>
      <c r="G1147" s="163">
        <v>2349.2189</v>
      </c>
      <c r="H1147" s="163">
        <v>3186.91852505</v>
      </c>
      <c r="I1147" s="163">
        <v>207340.5974</v>
      </c>
      <c r="J1147" s="163">
        <v>32.08</v>
      </c>
      <c r="K1147" s="163">
        <v>32.08</v>
      </c>
      <c r="L1147" s="163">
        <v>35.4</v>
      </c>
      <c r="M1147" s="164">
        <v>23.32416093</v>
      </c>
      <c r="N1147" s="19">
        <f t="shared" ref="N1147:T1147" si="1148">F1147/F1146/$E1147*$E1146-1</f>
        <v>-0.02151483301</v>
      </c>
      <c r="O1147" s="19">
        <f t="shared" si="1148"/>
        <v>-0.0274783679</v>
      </c>
      <c r="P1147" s="19">
        <f t="shared" si="1148"/>
        <v>-0.0024332606</v>
      </c>
      <c r="Q1147" s="19">
        <f t="shared" si="1148"/>
        <v>-0.02151483301</v>
      </c>
      <c r="R1147" s="19">
        <f t="shared" si="1148"/>
        <v>0</v>
      </c>
      <c r="S1147" s="19">
        <f t="shared" si="1148"/>
        <v>0</v>
      </c>
      <c r="T1147" s="19">
        <f t="shared" si="1148"/>
        <v>-0.006234413965</v>
      </c>
      <c r="U1147" s="168">
        <v>0.0438</v>
      </c>
      <c r="V1147" s="168">
        <v>0.0029</v>
      </c>
      <c r="W1147" s="19">
        <f t="array" ref="W1147">mmult(N1147:T1147,'Parameters &amp; Main Results'!$B$6:$B$12)-'Parameters &amp; Main Results'!$B$16/12+mmult(U1147:V1147,'Parameters &amp; Main Results'!$B$14:$B$15)</f>
        <v>-0.0230473834</v>
      </c>
      <c r="X1147" s="77">
        <f t="shared" si="5"/>
        <v>155.5558228</v>
      </c>
      <c r="Y1147" s="77">
        <f>X1147/offset(X1147,'Parameters &amp; Main Results'!$B$32,0)</f>
        <v>22.23068104</v>
      </c>
      <c r="Z1147" s="77">
        <f>sumproduct(X1147:offset(X1147,'Parameters &amp; Main Results'!$B$32-1,0) , 'Cash Flow Assist'!$P$11:offset('Cash Flow Assist'!$P$11,'Parameters &amp; Main Results'!$B$32-1,0)  )/offset(X1147,'Parameters &amp; Main Results'!$B$32,0)</f>
        <v>7840.615964</v>
      </c>
      <c r="AA1147" s="77">
        <f>sumproduct(X1147:offset(X1147,'Parameters &amp; Main Results'!$B$32-1,0),'Parameters &amp; Main Results'!$B$36:offset('Parameters &amp; Main Results'!$B$36,'Parameters &amp; Main Results'!$B$32-1,0)   )/offset(X1147,'Parameters &amp; Main Results'!$B$32,0)</f>
        <v>1.122772011</v>
      </c>
      <c r="AB1147" s="167">
        <f t="shared" si="6"/>
        <v>-0.02151483301</v>
      </c>
    </row>
    <row r="1148">
      <c r="A1148">
        <f t="shared" si="17"/>
        <v>3</v>
      </c>
      <c r="B1148">
        <f t="shared" si="18"/>
        <v>1966</v>
      </c>
      <c r="C1148" s="77">
        <f t="shared" si="3"/>
        <v>1966.166667</v>
      </c>
      <c r="D1148" s="159">
        <f t="shared" si="356"/>
        <v>24197</v>
      </c>
      <c r="E1148" s="162">
        <v>32.18</v>
      </c>
      <c r="F1148" s="163">
        <v>203344.7064</v>
      </c>
      <c r="G1148" s="163">
        <v>2416.2511</v>
      </c>
      <c r="H1148" s="163">
        <v>3199.26783434</v>
      </c>
      <c r="I1148" s="163">
        <v>203344.7064</v>
      </c>
      <c r="J1148" s="163">
        <v>32.18</v>
      </c>
      <c r="K1148" s="163">
        <v>32.18</v>
      </c>
      <c r="L1148" s="163">
        <v>35.4</v>
      </c>
      <c r="M1148" s="164">
        <v>22.70015274</v>
      </c>
      <c r="N1148" s="19">
        <f t="shared" ref="N1148:T1148" si="1149">F1148/F1147/$E1148*$E1147-1</f>
        <v>-0.02231974269</v>
      </c>
      <c r="O1148" s="19">
        <f t="shared" si="1149"/>
        <v>0.02533763495</v>
      </c>
      <c r="P1148" s="19">
        <f t="shared" si="1149"/>
        <v>0.000755438162</v>
      </c>
      <c r="Q1148" s="19">
        <f t="shared" si="1149"/>
        <v>-0.02231974269</v>
      </c>
      <c r="R1148" s="19">
        <f t="shared" si="1149"/>
        <v>0</v>
      </c>
      <c r="S1148" s="19">
        <f t="shared" si="1149"/>
        <v>0</v>
      </c>
      <c r="T1148" s="19">
        <f t="shared" si="1149"/>
        <v>-0.003107520199</v>
      </c>
      <c r="U1148" s="168">
        <v>0.0098</v>
      </c>
      <c r="V1148" s="168">
        <v>-0.02</v>
      </c>
      <c r="W1148" s="19">
        <f t="array" ref="W1148">mmult(N1148:T1148,'Parameters &amp; Main Results'!$B$6:$B$12)-'Parameters &amp; Main Results'!$B$16/12+mmult(U1148:V1148,'Parameters &amp; Main Results'!$B$14:$B$15)</f>
        <v>-0.01044706494</v>
      </c>
      <c r="X1148" s="77">
        <f t="shared" si="5"/>
        <v>159.2255553</v>
      </c>
      <c r="Y1148" s="77">
        <f>X1148/offset(X1148,'Parameters &amp; Main Results'!$B$32,0)</f>
        <v>22.8031748</v>
      </c>
      <c r="Z1148" s="77">
        <f>sumproduct(X1148:offset(X1148,'Parameters &amp; Main Results'!$B$32-1,0) , 'Cash Flow Assist'!$P$11:offset('Cash Flow Assist'!$P$11,'Parameters &amp; Main Results'!$B$32-1,0)  )/offset(X1148,'Parameters &amp; Main Results'!$B$32,0)</f>
        <v>7835.895973</v>
      </c>
      <c r="AA1148" s="77">
        <f>sumproduct(X1148:offset(X1148,'Parameters &amp; Main Results'!$B$32-1,0),'Parameters &amp; Main Results'!$B$36:offset('Parameters &amp; Main Results'!$B$36,'Parameters &amp; Main Results'!$B$32-1,0)   )/offset(X1148,'Parameters &amp; Main Results'!$B$32,0)</f>
        <v>1.118041574</v>
      </c>
      <c r="AB1148" s="167">
        <f t="shared" si="6"/>
        <v>-0.04335437016</v>
      </c>
    </row>
    <row r="1149">
      <c r="A1149">
        <f t="shared" si="17"/>
        <v>4</v>
      </c>
      <c r="B1149">
        <f t="shared" si="18"/>
        <v>1966</v>
      </c>
      <c r="C1149" s="77">
        <f t="shared" si="3"/>
        <v>1966.25</v>
      </c>
      <c r="D1149" s="159">
        <f t="shared" si="356"/>
        <v>24227</v>
      </c>
      <c r="E1149" s="162">
        <v>32.28</v>
      </c>
      <c r="F1149" s="163">
        <v>208052.8712</v>
      </c>
      <c r="G1149" s="163">
        <v>2410.754</v>
      </c>
      <c r="H1149" s="163">
        <v>3211.5050338</v>
      </c>
      <c r="I1149" s="163">
        <v>208052.8712</v>
      </c>
      <c r="J1149" s="163">
        <v>32.28</v>
      </c>
      <c r="K1149" s="163">
        <v>32.28</v>
      </c>
      <c r="L1149" s="163">
        <v>35.4</v>
      </c>
      <c r="M1149" s="164">
        <v>22.93706341</v>
      </c>
      <c r="N1149" s="19">
        <f t="shared" ref="N1149:T1149" si="1150">F1149/F1148/$E1149*$E1148-1</f>
        <v>0.01998399294</v>
      </c>
      <c r="O1149" s="19">
        <f t="shared" si="1150"/>
        <v>-0.005365898844</v>
      </c>
      <c r="P1149" s="19">
        <f t="shared" si="1150"/>
        <v>0.0007152571232</v>
      </c>
      <c r="Q1149" s="19">
        <f t="shared" si="1150"/>
        <v>0.01998399294</v>
      </c>
      <c r="R1149" s="19">
        <f t="shared" si="1150"/>
        <v>0</v>
      </c>
      <c r="S1149" s="19">
        <f t="shared" si="1150"/>
        <v>0</v>
      </c>
      <c r="T1149" s="19">
        <f t="shared" si="1150"/>
        <v>-0.003097893432</v>
      </c>
      <c r="U1149" s="168">
        <v>0.0341</v>
      </c>
      <c r="V1149" s="168">
        <v>-0.0047</v>
      </c>
      <c r="W1149" s="19">
        <f t="array" ref="W1149">mmult(N1149:T1149,'Parameters &amp; Main Results'!$B$6:$B$12)-'Parameters &amp; Main Results'!$B$16/12+mmult(U1149:V1149,'Parameters &amp; Main Results'!$B$14:$B$15)</f>
        <v>0.01360485333</v>
      </c>
      <c r="X1149" s="77">
        <f t="shared" si="5"/>
        <v>160.9065565</v>
      </c>
      <c r="Y1149" s="77">
        <f>X1149/offset(X1149,'Parameters &amp; Main Results'!$B$32,0)</f>
        <v>23.09257349</v>
      </c>
      <c r="Z1149" s="77">
        <f>sumproduct(X1149:offset(X1149,'Parameters &amp; Main Results'!$B$32-1,0) , 'Cash Flow Assist'!$P$11:offset('Cash Flow Assist'!$P$11,'Parameters &amp; Main Results'!$B$32-1,0)  )/offset(X1149,'Parameters &amp; Main Results'!$B$32,0)</f>
        <v>7830.592312</v>
      </c>
      <c r="AA1149" s="77">
        <f>sumproduct(X1149:offset(X1149,'Parameters &amp; Main Results'!$B$32-1,0),'Parameters &amp; Main Results'!$B$36:offset('Parameters &amp; Main Results'!$B$36,'Parameters &amp; Main Results'!$B$32-1,0)   )/offset(X1149,'Parameters &amp; Main Results'!$B$32,0)</f>
        <v>1.113607649</v>
      </c>
      <c r="AB1149" s="167">
        <f t="shared" si="6"/>
        <v>-0.02423677064</v>
      </c>
    </row>
    <row r="1150">
      <c r="A1150">
        <f t="shared" si="17"/>
        <v>5</v>
      </c>
      <c r="B1150">
        <f t="shared" si="18"/>
        <v>1966</v>
      </c>
      <c r="C1150" s="77">
        <f t="shared" si="3"/>
        <v>1966.333333</v>
      </c>
      <c r="D1150" s="159">
        <f t="shared" si="356"/>
        <v>24258</v>
      </c>
      <c r="E1150" s="162">
        <v>32.35</v>
      </c>
      <c r="F1150" s="163">
        <v>197328.3921</v>
      </c>
      <c r="G1150" s="163">
        <v>2418.5048</v>
      </c>
      <c r="H1150" s="163">
        <v>3223.86932818</v>
      </c>
      <c r="I1150" s="163">
        <v>197328.3921</v>
      </c>
      <c r="J1150" s="163">
        <v>32.35</v>
      </c>
      <c r="K1150" s="163">
        <v>32.35</v>
      </c>
      <c r="L1150" s="163">
        <v>35.4</v>
      </c>
      <c r="M1150" s="164">
        <v>21.68850068</v>
      </c>
      <c r="N1150" s="19">
        <f t="shared" ref="N1150:T1150" si="1151">F1150/F1149/$E1150*$E1149-1</f>
        <v>-0.05359918725</v>
      </c>
      <c r="O1150" s="19">
        <f t="shared" si="1151"/>
        <v>0.001044303699</v>
      </c>
      <c r="P1150" s="19">
        <f t="shared" si="1151"/>
        <v>0.001677836167</v>
      </c>
      <c r="Q1150" s="19">
        <f t="shared" si="1151"/>
        <v>-0.05359918725</v>
      </c>
      <c r="R1150" s="19">
        <f t="shared" si="1151"/>
        <v>0</v>
      </c>
      <c r="S1150" s="19">
        <f t="shared" si="1151"/>
        <v>0</v>
      </c>
      <c r="T1150" s="19">
        <f t="shared" si="1151"/>
        <v>-0.002163833076</v>
      </c>
      <c r="U1150" s="168">
        <v>-0.046</v>
      </c>
      <c r="V1150" s="168">
        <v>-0.0161</v>
      </c>
      <c r="W1150" s="19">
        <f t="array" ref="W1150">mmult(N1150:T1150,'Parameters &amp; Main Results'!$B$6:$B$12)-'Parameters &amp; Main Results'!$B$16/12+mmult(U1150:V1150,'Parameters &amp; Main Results'!$B$14:$B$15)</f>
        <v>-0.03997998118</v>
      </c>
      <c r="X1150" s="77">
        <f t="shared" si="5"/>
        <v>158.7468292</v>
      </c>
      <c r="Y1150" s="77">
        <f>X1150/offset(X1150,'Parameters &amp; Main Results'!$B$32,0)</f>
        <v>22.83072497</v>
      </c>
      <c r="Z1150" s="77">
        <f>sumproduct(X1150:offset(X1150,'Parameters &amp; Main Results'!$B$32-1,0) , 'Cash Flow Assist'!$P$11:offset('Cash Flow Assist'!$P$11,'Parameters &amp; Main Results'!$B$32-1,0)  )/offset(X1150,'Parameters &amp; Main Results'!$B$32,0)</f>
        <v>7824.987444</v>
      </c>
      <c r="AA1150" s="77">
        <f>sumproduct(X1150:offset(X1150,'Parameters &amp; Main Results'!$B$32-1,0),'Parameters &amp; Main Results'!$B$36:offset('Parameters &amp; Main Results'!$B$36,'Parameters &amp; Main Results'!$B$32-1,0)   )/offset(X1150,'Parameters &amp; Main Results'!$B$32,0)</f>
        <v>1.109123537</v>
      </c>
      <c r="AB1150" s="167">
        <f t="shared" si="6"/>
        <v>-0.07653688669</v>
      </c>
    </row>
    <row r="1151">
      <c r="A1151">
        <f t="shared" si="17"/>
        <v>6</v>
      </c>
      <c r="B1151">
        <f t="shared" si="18"/>
        <v>1966</v>
      </c>
      <c r="C1151" s="77">
        <f t="shared" si="3"/>
        <v>1966.416667</v>
      </c>
      <c r="D1151" s="159">
        <f t="shared" si="356"/>
        <v>24288</v>
      </c>
      <c r="E1151" s="162">
        <v>32.38</v>
      </c>
      <c r="F1151" s="163">
        <v>194684.1955</v>
      </c>
      <c r="G1151" s="163">
        <v>2396.4936</v>
      </c>
      <c r="H1151" s="163">
        <v>3236.33495625</v>
      </c>
      <c r="I1151" s="163">
        <v>194684.1955</v>
      </c>
      <c r="J1151" s="163">
        <v>32.38</v>
      </c>
      <c r="K1151" s="163">
        <v>32.38</v>
      </c>
      <c r="L1151" s="163">
        <v>35.4</v>
      </c>
      <c r="M1151" s="164">
        <v>21.22463597</v>
      </c>
      <c r="N1151" s="19">
        <f t="shared" ref="N1151:T1151" si="1152">F1151/F1150/$E1151*$E1150-1</f>
        <v>-0.01431406325</v>
      </c>
      <c r="O1151" s="19">
        <f t="shared" si="1152"/>
        <v>-0.01001922599</v>
      </c>
      <c r="P1151" s="19">
        <f t="shared" si="1152"/>
        <v>0.002936586371</v>
      </c>
      <c r="Q1151" s="19">
        <f t="shared" si="1152"/>
        <v>-0.01431406325</v>
      </c>
      <c r="R1151" s="19">
        <f t="shared" si="1152"/>
        <v>0</v>
      </c>
      <c r="S1151" s="19">
        <f t="shared" si="1152"/>
        <v>0</v>
      </c>
      <c r="T1151" s="19">
        <f t="shared" si="1152"/>
        <v>-0.0009264978382</v>
      </c>
      <c r="U1151" s="168">
        <v>0.0104</v>
      </c>
      <c r="V1151" s="168">
        <v>0.0049</v>
      </c>
      <c r="W1151" s="19">
        <f t="array" ref="W1151">mmult(N1151:T1151,'Parameters &amp; Main Results'!$B$6:$B$12)-'Parameters &amp; Main Results'!$B$16/12+mmult(U1151:V1151,'Parameters &amp; Main Results'!$B$14:$B$15)</f>
        <v>-0.0132820206</v>
      </c>
      <c r="X1151" s="77">
        <f t="shared" si="5"/>
        <v>165.3578322</v>
      </c>
      <c r="Y1151" s="77">
        <f>X1151/offset(X1151,'Parameters &amp; Main Results'!$B$32,0)</f>
        <v>23.83172409</v>
      </c>
      <c r="Z1151" s="77">
        <f>sumproduct(X1151:offset(X1151,'Parameters &amp; Main Results'!$B$32-1,0) , 'Cash Flow Assist'!$P$11:offset('Cash Flow Assist'!$P$11,'Parameters &amp; Main Results'!$B$32-1,0)  )/offset(X1151,'Parameters &amp; Main Results'!$B$32,0)</f>
        <v>7819.633142</v>
      </c>
      <c r="AA1151" s="77">
        <f>sumproduct(X1151:offset(X1151,'Parameters &amp; Main Results'!$B$32-1,0),'Parameters &amp; Main Results'!$B$36:offset('Parameters &amp; Main Results'!$B$36,'Parameters &amp; Main Results'!$B$32-1,0)   )/offset(X1151,'Parameters &amp; Main Results'!$B$32,0)</f>
        <v>1.104725062</v>
      </c>
      <c r="AB1151" s="167">
        <f t="shared" si="6"/>
        <v>-0.0897553961</v>
      </c>
    </row>
    <row r="1152">
      <c r="A1152">
        <f t="shared" si="17"/>
        <v>7</v>
      </c>
      <c r="B1152">
        <f t="shared" si="18"/>
        <v>1966</v>
      </c>
      <c r="C1152" s="77">
        <f t="shared" si="3"/>
        <v>1966.5</v>
      </c>
      <c r="D1152" s="159">
        <f t="shared" si="356"/>
        <v>24319</v>
      </c>
      <c r="E1152" s="162">
        <v>32.45</v>
      </c>
      <c r="F1152" s="163">
        <v>192618.9132</v>
      </c>
      <c r="G1152" s="163">
        <v>2391.6214</v>
      </c>
      <c r="H1152" s="163">
        <v>3248.47121234</v>
      </c>
      <c r="I1152" s="163">
        <v>192618.9132</v>
      </c>
      <c r="J1152" s="163">
        <v>32.45</v>
      </c>
      <c r="K1152" s="163">
        <v>32.45</v>
      </c>
      <c r="L1152" s="163">
        <v>35.4</v>
      </c>
      <c r="M1152" s="164">
        <v>20.50242186</v>
      </c>
      <c r="N1152" s="19">
        <f t="shared" ref="N1152:T1152" si="1153">F1152/F1151/$E1152*$E1151-1</f>
        <v>-0.01274265251</v>
      </c>
      <c r="O1152" s="19">
        <f t="shared" si="1153"/>
        <v>-0.004185832862</v>
      </c>
      <c r="P1152" s="19">
        <f t="shared" si="1153"/>
        <v>0.001584745764</v>
      </c>
      <c r="Q1152" s="19">
        <f t="shared" si="1153"/>
        <v>-0.01274265251</v>
      </c>
      <c r="R1152" s="19">
        <f t="shared" si="1153"/>
        <v>0</v>
      </c>
      <c r="S1152" s="19">
        <f t="shared" si="1153"/>
        <v>0</v>
      </c>
      <c r="T1152" s="19">
        <f t="shared" si="1153"/>
        <v>-0.002157164869</v>
      </c>
      <c r="U1152" s="168">
        <v>-0.0043</v>
      </c>
      <c r="V1152" s="168">
        <v>0.0099</v>
      </c>
      <c r="W1152" s="19">
        <f t="array" ref="W1152">mmult(N1152:T1152,'Parameters &amp; Main Results'!$B$6:$B$12)-'Parameters &amp; Main Results'!$B$16/12+mmult(U1152:V1152,'Parameters &amp; Main Results'!$B$14:$B$15)</f>
        <v>-0.01064511427</v>
      </c>
      <c r="X1152" s="77">
        <f t="shared" si="5"/>
        <v>167.5836821</v>
      </c>
      <c r="Y1152" s="77">
        <f>X1152/offset(X1152,'Parameters &amp; Main Results'!$B$32,0)</f>
        <v>24.20351656</v>
      </c>
      <c r="Z1152" s="77">
        <f>sumproduct(X1152:offset(X1152,'Parameters &amp; Main Results'!$B$32-1,0) , 'Cash Flow Assist'!$P$11:offset('Cash Flow Assist'!$P$11,'Parameters &amp; Main Results'!$B$32-1,0)  )/offset(X1152,'Parameters &amp; Main Results'!$B$32,0)</f>
        <v>7813.264421</v>
      </c>
      <c r="AA1152" s="77">
        <f>sumproduct(X1152:offset(X1152,'Parameters &amp; Main Results'!$B$32-1,0),'Parameters &amp; Main Results'!$B$36:offset('Parameters &amp; Main Results'!$B$36,'Parameters &amp; Main Results'!$B$32-1,0)   )/offset(X1152,'Parameters &amp; Main Results'!$B$32,0)</f>
        <v>1.100466937</v>
      </c>
      <c r="AB1152" s="167">
        <f t="shared" si="6"/>
        <v>-0.1013543268</v>
      </c>
    </row>
    <row r="1153">
      <c r="A1153">
        <f t="shared" si="17"/>
        <v>8</v>
      </c>
      <c r="B1153">
        <f t="shared" si="18"/>
        <v>1966</v>
      </c>
      <c r="C1153" s="77">
        <f t="shared" si="3"/>
        <v>1966.583333</v>
      </c>
      <c r="D1153" s="159">
        <f t="shared" si="356"/>
        <v>24350</v>
      </c>
      <c r="E1153" s="162">
        <v>32.65</v>
      </c>
      <c r="F1153" s="163">
        <v>178197.6955</v>
      </c>
      <c r="G1153" s="163">
        <v>2345.1444</v>
      </c>
      <c r="H1153" s="163">
        <v>3261.46509719</v>
      </c>
      <c r="I1153" s="163">
        <v>178197.6955</v>
      </c>
      <c r="J1153" s="163">
        <v>32.65</v>
      </c>
      <c r="K1153" s="163">
        <v>32.65</v>
      </c>
      <c r="L1153" s="163">
        <v>35.4</v>
      </c>
      <c r="M1153" s="164">
        <v>19.03734641</v>
      </c>
      <c r="N1153" s="19">
        <f t="shared" ref="N1153:T1153" si="1154">F1153/F1152/$E1153*$E1152-1</f>
        <v>-0.08053612525</v>
      </c>
      <c r="O1153" s="19">
        <f t="shared" si="1154"/>
        <v>-0.02543979419</v>
      </c>
      <c r="P1153" s="19">
        <f t="shared" si="1154"/>
        <v>-0.002150076569</v>
      </c>
      <c r="Q1153" s="19">
        <f t="shared" si="1154"/>
        <v>-0.08053612525</v>
      </c>
      <c r="R1153" s="19">
        <f t="shared" si="1154"/>
        <v>0</v>
      </c>
      <c r="S1153" s="19">
        <f t="shared" si="1154"/>
        <v>0</v>
      </c>
      <c r="T1153" s="19">
        <f t="shared" si="1154"/>
        <v>-0.006125574273</v>
      </c>
      <c r="U1153" s="168">
        <v>-0.0329</v>
      </c>
      <c r="V1153" s="168">
        <v>0.0044</v>
      </c>
      <c r="W1153" s="19">
        <f t="array" ref="W1153">mmult(N1153:T1153,'Parameters &amp; Main Results'!$B$6:$B$12)-'Parameters &amp; Main Results'!$B$16/12+mmult(U1153:V1153,'Parameters &amp; Main Results'!$B$14:$B$15)</f>
        <v>-0.06680370915</v>
      </c>
      <c r="X1153" s="77">
        <f t="shared" si="5"/>
        <v>169.3868242</v>
      </c>
      <c r="Y1153" s="77">
        <f>X1153/offset(X1153,'Parameters &amp; Main Results'!$B$32,0)</f>
        <v>24.51559376</v>
      </c>
      <c r="Z1153" s="77">
        <f>sumproduct(X1153:offset(X1153,'Parameters &amp; Main Results'!$B$32-1,0) , 'Cash Flow Assist'!$P$11:offset('Cash Flow Assist'!$P$11,'Parameters &amp; Main Results'!$B$32-1,0)  )/offset(X1153,'Parameters &amp; Main Results'!$B$32,0)</f>
        <v>7806.509676</v>
      </c>
      <c r="AA1153" s="77">
        <f>sumproduct(X1153:offset(X1153,'Parameters &amp; Main Results'!$B$32-1,0),'Parameters &amp; Main Results'!$B$36:offset('Parameters &amp; Main Results'!$B$36,'Parameters &amp; Main Results'!$B$32-1,0)   )/offset(X1153,'Parameters &amp; Main Results'!$B$32,0)</f>
        <v>1.09605</v>
      </c>
      <c r="AB1153" s="167">
        <f t="shared" si="6"/>
        <v>-0.1737277673</v>
      </c>
    </row>
    <row r="1154">
      <c r="A1154">
        <f t="shared" si="17"/>
        <v>9</v>
      </c>
      <c r="B1154">
        <f t="shared" si="18"/>
        <v>1966</v>
      </c>
      <c r="C1154" s="77">
        <f t="shared" si="3"/>
        <v>1966.666667</v>
      </c>
      <c r="D1154" s="159">
        <f t="shared" si="356"/>
        <v>24380</v>
      </c>
      <c r="E1154" s="162">
        <v>32.75</v>
      </c>
      <c r="F1154" s="163">
        <v>177505.5348</v>
      </c>
      <c r="G1154" s="163">
        <v>2417.9979</v>
      </c>
      <c r="H1154" s="163">
        <v>3274.94581959</v>
      </c>
      <c r="I1154" s="163">
        <v>177505.5348</v>
      </c>
      <c r="J1154" s="163">
        <v>32.75</v>
      </c>
      <c r="K1154" s="163">
        <v>32.75</v>
      </c>
      <c r="L1154" s="163">
        <v>35.4</v>
      </c>
      <c r="M1154" s="164">
        <v>18.85384827</v>
      </c>
      <c r="N1154" s="19">
        <f t="shared" ref="N1154:T1154" si="1155">F1154/F1153/$E1154*$E1153-1</f>
        <v>-0.006925804116</v>
      </c>
      <c r="O1154" s="19">
        <f t="shared" si="1155"/>
        <v>0.02791738552</v>
      </c>
      <c r="P1154" s="19">
        <f t="shared" si="1155"/>
        <v>0.001067277353</v>
      </c>
      <c r="Q1154" s="19">
        <f t="shared" si="1155"/>
        <v>-0.006925804116</v>
      </c>
      <c r="R1154" s="19">
        <f t="shared" si="1155"/>
        <v>0</v>
      </c>
      <c r="S1154" s="19">
        <f t="shared" si="1155"/>
        <v>0</v>
      </c>
      <c r="T1154" s="19">
        <f t="shared" si="1155"/>
        <v>-0.003053435115</v>
      </c>
      <c r="U1154" s="168">
        <v>-0.0104</v>
      </c>
      <c r="V1154" s="168">
        <v>0.0051</v>
      </c>
      <c r="W1154" s="19">
        <f t="array" ref="W1154">mmult(N1154:T1154,'Parameters &amp; Main Results'!$B$6:$B$12)-'Parameters &amp; Main Results'!$B$16/12+mmult(U1154:V1154,'Parameters &amp; Main Results'!$B$14:$B$15)</f>
        <v>0.001743326625</v>
      </c>
      <c r="X1154" s="77">
        <f t="shared" si="5"/>
        <v>181.5125348</v>
      </c>
      <c r="Y1154" s="77">
        <f>X1154/offset(X1154,'Parameters &amp; Main Results'!$B$32,0)</f>
        <v>26.32603543</v>
      </c>
      <c r="Z1154" s="77">
        <f>sumproduct(X1154:offset(X1154,'Parameters &amp; Main Results'!$B$32-1,0) , 'Cash Flow Assist'!$P$11:offset('Cash Flow Assist'!$P$11,'Parameters &amp; Main Results'!$B$32-1,0)  )/offset(X1154,'Parameters &amp; Main Results'!$B$32,0)</f>
        <v>7799.427931</v>
      </c>
      <c r="AA1154" s="77">
        <f>sumproduct(X1154:offset(X1154,'Parameters &amp; Main Results'!$B$32-1,0),'Parameters &amp; Main Results'!$B$36:offset('Parameters &amp; Main Results'!$B$36,'Parameters &amp; Main Results'!$B$32-1,0)   )/offset(X1154,'Parameters &amp; Main Results'!$B$32,0)</f>
        <v>1.091860543</v>
      </c>
      <c r="AB1154" s="167">
        <f t="shared" si="6"/>
        <v>-0.1794503669</v>
      </c>
    </row>
    <row r="1155">
      <c r="A1155">
        <f t="shared" si="17"/>
        <v>10</v>
      </c>
      <c r="B1155">
        <f t="shared" si="18"/>
        <v>1966</v>
      </c>
      <c r="C1155" s="77">
        <f t="shared" si="3"/>
        <v>1966.75</v>
      </c>
      <c r="D1155" s="159">
        <f t="shared" si="356"/>
        <v>24411</v>
      </c>
      <c r="E1155" s="162">
        <v>32.85</v>
      </c>
      <c r="F1155" s="163">
        <v>186499.6662</v>
      </c>
      <c r="G1155" s="163">
        <v>2437.4944</v>
      </c>
      <c r="H1155" s="163">
        <v>3289.60120213</v>
      </c>
      <c r="I1155" s="163">
        <v>186499.6662</v>
      </c>
      <c r="J1155" s="163">
        <v>32.85</v>
      </c>
      <c r="K1155" s="163">
        <v>32.85</v>
      </c>
      <c r="L1155" s="163">
        <v>35.4</v>
      </c>
      <c r="M1155" s="164">
        <v>19.57471582</v>
      </c>
      <c r="N1155" s="19">
        <f t="shared" ref="N1155:T1155" si="1156">F1155/F1154/$E1155*$E1154-1</f>
        <v>0.0474711975</v>
      </c>
      <c r="O1155" s="19">
        <f t="shared" si="1156"/>
        <v>0.004994390493</v>
      </c>
      <c r="P1155" s="19">
        <f t="shared" si="1156"/>
        <v>0.001417237442</v>
      </c>
      <c r="Q1155" s="19">
        <f t="shared" si="1156"/>
        <v>0.0474711975</v>
      </c>
      <c r="R1155" s="19">
        <f t="shared" si="1156"/>
        <v>0</v>
      </c>
      <c r="S1155" s="19">
        <f t="shared" si="1156"/>
        <v>0</v>
      </c>
      <c r="T1155" s="19">
        <f t="shared" si="1156"/>
        <v>-0.00304414003</v>
      </c>
      <c r="U1155" s="168">
        <v>-0.0652</v>
      </c>
      <c r="V1155" s="168">
        <v>0.0268</v>
      </c>
      <c r="W1155" s="19">
        <f t="array" ref="W1155">mmult(N1155:T1155,'Parameters &amp; Main Results'!$B$6:$B$12)-'Parameters &amp; Main Results'!$B$16/12+mmult(U1155:V1155,'Parameters &amp; Main Results'!$B$14:$B$15)</f>
        <v>0.03681032908</v>
      </c>
      <c r="X1155" s="77">
        <f t="shared" si="5"/>
        <v>181.1966499</v>
      </c>
      <c r="Y1155" s="77">
        <f>X1155/offset(X1155,'Parameters &amp; Main Results'!$B$32,0)</f>
        <v>26.3357113</v>
      </c>
      <c r="Z1155" s="77">
        <f>sumproduct(X1155:offset(X1155,'Parameters &amp; Main Results'!$B$32-1,0) , 'Cash Flow Assist'!$P$11:offset('Cash Flow Assist'!$P$11,'Parameters &amp; Main Results'!$B$32-1,0)  )/offset(X1155,'Parameters &amp; Main Results'!$B$32,0)</f>
        <v>7790.516969</v>
      </c>
      <c r="AA1155" s="77">
        <f>sumproduct(X1155:offset(X1155,'Parameters &amp; Main Results'!$B$32-1,0),'Parameters &amp; Main Results'!$B$36:offset('Parameters &amp; Main Results'!$B$36,'Parameters &amp; Main Results'!$B$32-1,0)   )/offset(X1155,'Parameters &amp; Main Results'!$B$32,0)</f>
        <v>1.087632177</v>
      </c>
      <c r="AB1155" s="167">
        <f t="shared" si="6"/>
        <v>-0.1404978932</v>
      </c>
    </row>
    <row r="1156">
      <c r="A1156">
        <f t="shared" si="17"/>
        <v>11</v>
      </c>
      <c r="B1156">
        <f t="shared" si="18"/>
        <v>1966</v>
      </c>
      <c r="C1156" s="77">
        <f t="shared" si="3"/>
        <v>1966.833333</v>
      </c>
      <c r="D1156" s="159">
        <f t="shared" si="356"/>
        <v>24441</v>
      </c>
      <c r="E1156" s="162">
        <v>32.88</v>
      </c>
      <c r="F1156" s="163">
        <v>187637.5906</v>
      </c>
      <c r="G1156" s="163">
        <v>2419.4616</v>
      </c>
      <c r="H1156" s="163">
        <v>3304.26734082</v>
      </c>
      <c r="I1156" s="163">
        <v>187637.5906</v>
      </c>
      <c r="J1156" s="163">
        <v>32.88</v>
      </c>
      <c r="K1156" s="163">
        <v>32.88</v>
      </c>
      <c r="L1156" s="163">
        <v>35.4</v>
      </c>
      <c r="M1156" s="164">
        <v>19.57982665</v>
      </c>
      <c r="N1156" s="19">
        <f t="shared" ref="N1156:T1156" si="1157">F1156/F1155/$E1156*$E1155-1</f>
        <v>0.005183506429</v>
      </c>
      <c r="O1156" s="19">
        <f t="shared" si="1157"/>
        <v>-0.00830374747</v>
      </c>
      <c r="P1156" s="19">
        <f t="shared" si="1157"/>
        <v>0.003541856751</v>
      </c>
      <c r="Q1156" s="19">
        <f t="shared" si="1157"/>
        <v>0.005183506429</v>
      </c>
      <c r="R1156" s="19">
        <f t="shared" si="1157"/>
        <v>0</v>
      </c>
      <c r="S1156" s="19">
        <f t="shared" si="1157"/>
        <v>0</v>
      </c>
      <c r="T1156" s="19">
        <f t="shared" si="1157"/>
        <v>-0.0009124087591</v>
      </c>
      <c r="U1156" s="168">
        <v>0.0435</v>
      </c>
      <c r="V1156" s="168">
        <v>-0.0477</v>
      </c>
      <c r="W1156" s="19">
        <f t="array" ref="W1156">mmult(N1156:T1156,'Parameters &amp; Main Results'!$B$6:$B$12)-'Parameters &amp; Main Results'!$B$16/12+mmult(U1156:V1156,'Parameters &amp; Main Results'!$B$14:$B$15)</f>
        <v>0.001770026288</v>
      </c>
      <c r="X1156" s="77">
        <f t="shared" si="5"/>
        <v>174.7635462</v>
      </c>
      <c r="Y1156" s="77">
        <f>X1156/offset(X1156,'Parameters &amp; Main Results'!$B$32,0)</f>
        <v>25.45433683</v>
      </c>
      <c r="Z1156" s="77">
        <f>sumproduct(X1156:offset(X1156,'Parameters &amp; Main Results'!$B$32-1,0) , 'Cash Flow Assist'!$P$11:offset('Cash Flow Assist'!$P$11,'Parameters &amp; Main Results'!$B$32-1,0)  )/offset(X1156,'Parameters &amp; Main Results'!$B$32,0)</f>
        <v>7781.577495</v>
      </c>
      <c r="AA1156" s="77">
        <f>sumproduct(X1156:offset(X1156,'Parameters &amp; Main Results'!$B$32-1,0),'Parameters &amp; Main Results'!$B$36:offset('Parameters &amp; Main Results'!$B$36,'Parameters &amp; Main Results'!$B$32-1,0)   )/offset(X1156,'Parameters &amp; Main Results'!$B$32,0)</f>
        <v>1.083285414</v>
      </c>
      <c r="AB1156" s="167">
        <f t="shared" si="6"/>
        <v>-0.1360426585</v>
      </c>
    </row>
    <row r="1157">
      <c r="A1157">
        <f t="shared" si="17"/>
        <v>12</v>
      </c>
      <c r="B1157">
        <f t="shared" si="18"/>
        <v>1966</v>
      </c>
      <c r="C1157" s="77">
        <f t="shared" si="3"/>
        <v>1966.916667</v>
      </c>
      <c r="D1157" s="159">
        <f t="shared" si="356"/>
        <v>24472</v>
      </c>
      <c r="E1157" s="162">
        <v>32.92</v>
      </c>
      <c r="F1157" s="163">
        <v>187915.0978</v>
      </c>
      <c r="G1157" s="163">
        <v>2521.5965</v>
      </c>
      <c r="H1157" s="163">
        <v>3318.91625937</v>
      </c>
      <c r="I1157" s="163">
        <v>187915.0978</v>
      </c>
      <c r="J1157" s="163">
        <v>32.92</v>
      </c>
      <c r="K1157" s="163">
        <v>32.92</v>
      </c>
      <c r="L1157" s="163">
        <v>35.4</v>
      </c>
      <c r="M1157" s="164">
        <v>19.50593582</v>
      </c>
      <c r="N1157" s="19">
        <f t="shared" ref="N1157:T1157" si="1158">F1157/F1156/$E1157*$E1156-1</f>
        <v>0.0002620892642</v>
      </c>
      <c r="O1157" s="19">
        <f t="shared" si="1158"/>
        <v>0.04094753632</v>
      </c>
      <c r="P1157" s="19">
        <f t="shared" si="1158"/>
        <v>0.00321287971</v>
      </c>
      <c r="Q1157" s="19">
        <f t="shared" si="1158"/>
        <v>0.0002620892642</v>
      </c>
      <c r="R1157" s="19">
        <f t="shared" si="1158"/>
        <v>0</v>
      </c>
      <c r="S1157" s="19">
        <f t="shared" si="1158"/>
        <v>0</v>
      </c>
      <c r="T1157" s="19">
        <f t="shared" si="1158"/>
        <v>-0.001215066829</v>
      </c>
      <c r="U1157" s="168">
        <v>0.0209</v>
      </c>
      <c r="V1157" s="168">
        <v>-0.0132</v>
      </c>
      <c r="W1157" s="19">
        <f t="array" ref="W1157">mmult(N1157:T1157,'Parameters &amp; Main Results'!$B$6:$B$12)-'Parameters &amp; Main Results'!$B$16/12+mmult(U1157:V1157,'Parameters &amp; Main Results'!$B$14:$B$15)</f>
        <v>0.01039178436</v>
      </c>
      <c r="X1157" s="77">
        <f t="shared" si="5"/>
        <v>174.4547567</v>
      </c>
      <c r="Y1157" s="77">
        <f>X1157/offset(X1157,'Parameters &amp; Main Results'!$B$32,0)</f>
        <v>25.46301365</v>
      </c>
      <c r="Z1157" s="77">
        <f>sumproduct(X1157:offset(X1157,'Parameters &amp; Main Results'!$B$32-1,0) , 'Cash Flow Assist'!$P$11:offset('Cash Flow Assist'!$P$11,'Parameters &amp; Main Results'!$B$32-1,0)  )/offset(X1157,'Parameters &amp; Main Results'!$B$32,0)</f>
        <v>7773.502381</v>
      </c>
      <c r="AA1157" s="77">
        <f>sumproduct(X1157:offset(X1157,'Parameters &amp; Main Results'!$B$32-1,0),'Parameters &amp; Main Results'!$B$36:offset('Parameters &amp; Main Results'!$B$36,'Parameters &amp; Main Results'!$B$32-1,0)   )/offset(X1157,'Parameters &amp; Main Results'!$B$32,0)</f>
        <v>1.078812217</v>
      </c>
      <c r="AB1157" s="167">
        <f t="shared" si="6"/>
        <v>-0.1358162246</v>
      </c>
    </row>
    <row r="1158">
      <c r="A1158">
        <f t="shared" si="17"/>
        <v>1</v>
      </c>
      <c r="B1158">
        <f t="shared" si="18"/>
        <v>1967</v>
      </c>
      <c r="C1158" s="77">
        <f t="shared" si="3"/>
        <v>1967</v>
      </c>
      <c r="D1158" s="159">
        <f t="shared" si="356"/>
        <v>24503</v>
      </c>
      <c r="E1158" s="162">
        <v>32.9</v>
      </c>
      <c r="F1158" s="163">
        <v>203171.4417</v>
      </c>
      <c r="G1158" s="163">
        <v>2555.0455</v>
      </c>
      <c r="H1158" s="163">
        <v>3332.63444657</v>
      </c>
      <c r="I1158" s="163">
        <v>203171.4417</v>
      </c>
      <c r="J1158" s="163">
        <v>32.9</v>
      </c>
      <c r="K1158" s="163">
        <v>32.9</v>
      </c>
      <c r="L1158" s="163">
        <v>35.5</v>
      </c>
      <c r="M1158" s="164">
        <v>20.95484299</v>
      </c>
      <c r="N1158" s="19">
        <f t="shared" ref="N1158:T1158" si="1159">F1158/F1157/$E1158*$E1157-1</f>
        <v>0.08184468707</v>
      </c>
      <c r="O1158" s="19">
        <f t="shared" si="1159"/>
        <v>0.01388097546</v>
      </c>
      <c r="P1158" s="19">
        <f t="shared" si="1159"/>
        <v>0.004743748732</v>
      </c>
      <c r="Q1158" s="19">
        <f t="shared" si="1159"/>
        <v>0.08184468707</v>
      </c>
      <c r="R1158" s="19">
        <f t="shared" si="1159"/>
        <v>0</v>
      </c>
      <c r="S1158" s="19">
        <f t="shared" si="1159"/>
        <v>0</v>
      </c>
      <c r="T1158" s="19">
        <f t="shared" si="1159"/>
        <v>0.003434478732</v>
      </c>
      <c r="U1158" s="168">
        <v>0.083</v>
      </c>
      <c r="V1158" s="168">
        <v>0.0225</v>
      </c>
      <c r="W1158" s="19">
        <f t="array" ref="W1158">mmult(N1158:T1158,'Parameters &amp; Main Results'!$B$6:$B$12)-'Parameters &amp; Main Results'!$B$16/12+mmult(U1158:V1158,'Parameters &amp; Main Results'!$B$14:$B$15)</f>
        <v>0.0648120925</v>
      </c>
      <c r="X1158" s="77">
        <f t="shared" si="5"/>
        <v>172.660506</v>
      </c>
      <c r="Y1158" s="77">
        <f>X1158/offset(X1158,'Parameters &amp; Main Results'!$B$32,0)</f>
        <v>25.25434132</v>
      </c>
      <c r="Z1158" s="77">
        <f>sumproduct(X1158:offset(X1158,'Parameters &amp; Main Results'!$B$32-1,0) , 'Cash Flow Assist'!$P$11:offset('Cash Flow Assist'!$P$11,'Parameters &amp; Main Results'!$B$32-1,0)  )/offset(X1158,'Parameters &amp; Main Results'!$B$32,0)</f>
        <v>7765.401521</v>
      </c>
      <c r="AA1158" s="77">
        <f>sumproduct(X1158:offset(X1158,'Parameters &amp; Main Results'!$B$32-1,0),'Parameters &amp; Main Results'!$B$36:offset('Parameters &amp; Main Results'!$B$36,'Parameters &amp; Main Results'!$B$32-1,0)   )/offset(X1158,'Parameters &amp; Main Results'!$B$32,0)</f>
        <v>1.074145567</v>
      </c>
      <c r="AB1158" s="167">
        <f t="shared" si="6"/>
        <v>-0.06508737391</v>
      </c>
    </row>
    <row r="1159">
      <c r="A1159">
        <f t="shared" si="17"/>
        <v>2</v>
      </c>
      <c r="B1159">
        <f t="shared" si="18"/>
        <v>1967</v>
      </c>
      <c r="C1159" s="77">
        <f t="shared" si="3"/>
        <v>1967.083333</v>
      </c>
      <c r="D1159" s="159">
        <f t="shared" si="356"/>
        <v>24531</v>
      </c>
      <c r="E1159" s="162">
        <v>33.0</v>
      </c>
      <c r="F1159" s="163">
        <v>204136.8346</v>
      </c>
      <c r="G1159" s="163">
        <v>2525.1713</v>
      </c>
      <c r="H1159" s="163">
        <v>3345.74280873</v>
      </c>
      <c r="I1159" s="163">
        <v>204136.8346</v>
      </c>
      <c r="J1159" s="163">
        <v>33.0</v>
      </c>
      <c r="K1159" s="163">
        <v>33.0</v>
      </c>
      <c r="L1159" s="163">
        <v>35.5</v>
      </c>
      <c r="M1159" s="164">
        <v>20.93452584</v>
      </c>
      <c r="N1159" s="19">
        <f t="shared" ref="N1159:T1159" si="1160">F1159/F1158/$E1159*$E1158-1</f>
        <v>0.001706915247</v>
      </c>
      <c r="O1159" s="19">
        <f t="shared" si="1160"/>
        <v>-0.01468710997</v>
      </c>
      <c r="P1159" s="19">
        <f t="shared" si="1160"/>
        <v>0.0008911111122</v>
      </c>
      <c r="Q1159" s="19">
        <f t="shared" si="1160"/>
        <v>0.001706915247</v>
      </c>
      <c r="R1159" s="19">
        <f t="shared" si="1160"/>
        <v>0</v>
      </c>
      <c r="S1159" s="19">
        <f t="shared" si="1160"/>
        <v>0</v>
      </c>
      <c r="T1159" s="19">
        <f t="shared" si="1160"/>
        <v>-0.00303030303</v>
      </c>
      <c r="U1159" s="168">
        <v>0.0333</v>
      </c>
      <c r="V1159" s="168">
        <v>-0.0218</v>
      </c>
      <c r="W1159" s="19">
        <f t="array" ref="W1159">mmult(N1159:T1159,'Parameters &amp; Main Results'!$B$6:$B$12)-'Parameters &amp; Main Results'!$B$16/12+mmult(U1159:V1159,'Parameters &amp; Main Results'!$B$14:$B$15)</f>
        <v>-0.002433257725</v>
      </c>
      <c r="X1159" s="77">
        <f t="shared" si="5"/>
        <v>162.1511506</v>
      </c>
      <c r="Y1159" s="77">
        <f>X1159/offset(X1159,'Parameters &amp; Main Results'!$B$32,0)</f>
        <v>23.76726018</v>
      </c>
      <c r="Z1159" s="77">
        <f>sumproduct(X1159:offset(X1159,'Parameters &amp; Main Results'!$B$32-1,0) , 'Cash Flow Assist'!$P$11:offset('Cash Flow Assist'!$P$11,'Parameters &amp; Main Results'!$B$32-1,0)  )/offset(X1159,'Parameters &amp; Main Results'!$B$32,0)</f>
        <v>7757.492669</v>
      </c>
      <c r="AA1159" s="77">
        <f>sumproduct(X1159:offset(X1159,'Parameters &amp; Main Results'!$B$32-1,0),'Parameters &amp; Main Results'!$B$36:offset('Parameters &amp; Main Results'!$B$36,'Parameters &amp; Main Results'!$B$32-1,0)   )/offset(X1159,'Parameters &amp; Main Results'!$B$32,0)</f>
        <v>1.069979867</v>
      </c>
      <c r="AB1159" s="167">
        <f t="shared" si="6"/>
        <v>-0.06349155729</v>
      </c>
    </row>
    <row r="1160">
      <c r="A1160">
        <f t="shared" si="17"/>
        <v>3</v>
      </c>
      <c r="B1160">
        <f t="shared" si="18"/>
        <v>1967</v>
      </c>
      <c r="C1160" s="77">
        <f t="shared" si="3"/>
        <v>1967.166667</v>
      </c>
      <c r="D1160" s="159">
        <f t="shared" si="356"/>
        <v>24562</v>
      </c>
      <c r="E1160" s="162">
        <v>33.0</v>
      </c>
      <c r="F1160" s="163">
        <v>212751.2222</v>
      </c>
      <c r="G1160" s="163">
        <v>2578.7638</v>
      </c>
      <c r="H1160" s="163">
        <v>3358.4566314</v>
      </c>
      <c r="I1160" s="163">
        <v>212751.2222</v>
      </c>
      <c r="J1160" s="163">
        <v>33.0</v>
      </c>
      <c r="K1160" s="163">
        <v>33.0</v>
      </c>
      <c r="L1160" s="163">
        <v>35.5</v>
      </c>
      <c r="M1160" s="164">
        <v>21.63095117</v>
      </c>
      <c r="N1160" s="19">
        <f t="shared" ref="N1160:T1160" si="1161">F1160/F1159/$E1160*$E1159-1</f>
        <v>0.04219908483</v>
      </c>
      <c r="O1160" s="19">
        <f t="shared" si="1161"/>
        <v>0.02122331265</v>
      </c>
      <c r="P1160" s="19">
        <f t="shared" si="1161"/>
        <v>0.003799999999</v>
      </c>
      <c r="Q1160" s="19">
        <f t="shared" si="1161"/>
        <v>0.04219908483</v>
      </c>
      <c r="R1160" s="19">
        <f t="shared" si="1161"/>
        <v>0</v>
      </c>
      <c r="S1160" s="19">
        <f t="shared" si="1161"/>
        <v>0</v>
      </c>
      <c r="T1160" s="19">
        <f t="shared" si="1161"/>
        <v>0</v>
      </c>
      <c r="U1160" s="168">
        <v>0.0142</v>
      </c>
      <c r="V1160" s="168">
        <v>0.0054</v>
      </c>
      <c r="W1160" s="19">
        <f t="array" ref="W1160">mmult(N1160:T1160,'Parameters &amp; Main Results'!$B$6:$B$12)-'Parameters &amp; Main Results'!$B$16/12+mmult(U1160:V1160,'Parameters &amp; Main Results'!$B$14:$B$15)</f>
        <v>0.03691347512</v>
      </c>
      <c r="X1160" s="77">
        <f t="shared" si="5"/>
        <v>162.5466685</v>
      </c>
      <c r="Y1160" s="77">
        <f>X1160/offset(X1160,'Parameters &amp; Main Results'!$B$32,0)</f>
        <v>23.87554027</v>
      </c>
      <c r="Z1160" s="77">
        <f>sumproduct(X1160:offset(X1160,'Parameters &amp; Main Results'!$B$32-1,0) , 'Cash Flow Assist'!$P$11:offset('Cash Flow Assist'!$P$11,'Parameters &amp; Main Results'!$B$32-1,0)  )/offset(X1160,'Parameters &amp; Main Results'!$B$32,0)</f>
        <v>7751.057339</v>
      </c>
      <c r="AA1160" s="77">
        <f>sumproduct(X1160:offset(X1160,'Parameters &amp; Main Results'!$B$32-1,0),'Parameters &amp; Main Results'!$B$36:offset('Parameters &amp; Main Results'!$B$36,'Parameters &amp; Main Results'!$B$32-1,0)   )/offset(X1160,'Parameters &amp; Main Results'!$B$32,0)</f>
        <v>1.065488296</v>
      </c>
      <c r="AB1160" s="167">
        <f t="shared" si="6"/>
        <v>-0.02397175808</v>
      </c>
    </row>
    <row r="1161">
      <c r="A1161">
        <f t="shared" si="17"/>
        <v>4</v>
      </c>
      <c r="B1161">
        <f t="shared" si="18"/>
        <v>1967</v>
      </c>
      <c r="C1161" s="77">
        <f t="shared" si="3"/>
        <v>1967.25</v>
      </c>
      <c r="D1161" s="159">
        <f t="shared" si="356"/>
        <v>24592</v>
      </c>
      <c r="E1161" s="162">
        <v>33.1</v>
      </c>
      <c r="F1161" s="163">
        <v>222306.8475</v>
      </c>
      <c r="G1161" s="163">
        <v>2532.8149</v>
      </c>
      <c r="H1161" s="163">
        <v>3370.37915245</v>
      </c>
      <c r="I1161" s="163">
        <v>222306.8475</v>
      </c>
      <c r="J1161" s="163">
        <v>33.1</v>
      </c>
      <c r="K1161" s="163">
        <v>33.1</v>
      </c>
      <c r="L1161" s="163">
        <v>35.5</v>
      </c>
      <c r="M1161" s="164">
        <v>22.37265434</v>
      </c>
      <c r="N1161" s="19">
        <f t="shared" ref="N1161:T1161" si="1162">F1161/F1160/$E1161*$E1160-1</f>
        <v>0.04175770796</v>
      </c>
      <c r="O1161" s="19">
        <f t="shared" si="1162"/>
        <v>-0.02078550535</v>
      </c>
      <c r="P1161" s="19">
        <f t="shared" si="1162"/>
        <v>0.0005181268907</v>
      </c>
      <c r="Q1161" s="19">
        <f t="shared" si="1162"/>
        <v>0.04175770796</v>
      </c>
      <c r="R1161" s="19">
        <f t="shared" si="1162"/>
        <v>0</v>
      </c>
      <c r="S1161" s="19">
        <f t="shared" si="1162"/>
        <v>0</v>
      </c>
      <c r="T1161" s="19">
        <f t="shared" si="1162"/>
        <v>-0.003021148036</v>
      </c>
      <c r="U1161" s="168">
        <v>0.0062</v>
      </c>
      <c r="V1161" s="168">
        <v>-0.0245</v>
      </c>
      <c r="W1161" s="19">
        <f t="array" ref="W1161">mmult(N1161:T1161,'Parameters &amp; Main Results'!$B$6:$B$12)-'Parameters &amp; Main Results'!$B$16/12+mmult(U1161:V1161,'Parameters &amp; Main Results'!$B$14:$B$15)</f>
        <v>0.02608023796</v>
      </c>
      <c r="X1161" s="77">
        <f t="shared" si="5"/>
        <v>156.7601082</v>
      </c>
      <c r="Y1161" s="77">
        <f>X1161/offset(X1161,'Parameters &amp; Main Results'!$B$32,0)</f>
        <v>23.07420457</v>
      </c>
      <c r="Z1161" s="77">
        <f>sumproduct(X1161:offset(X1161,'Parameters &amp; Main Results'!$B$32-1,0) , 'Cash Flow Assist'!$P$11:offset('Cash Flow Assist'!$P$11,'Parameters &amp; Main Results'!$B$32-1,0)  )/offset(X1161,'Parameters &amp; Main Results'!$B$32,0)</f>
        <v>7744.499912</v>
      </c>
      <c r="AA1161" s="77">
        <f>sumproduct(X1161:offset(X1161,'Parameters &amp; Main Results'!$B$32-1,0),'Parameters &amp; Main Results'!$B$36:offset('Parameters &amp; Main Results'!$B$36,'Parameters &amp; Main Results'!$B$32-1,0)   )/offset(X1161,'Parameters &amp; Main Results'!$B$32,0)</f>
        <v>1.060998707</v>
      </c>
      <c r="AB1161" s="167">
        <f t="shared" si="6"/>
        <v>0</v>
      </c>
    </row>
    <row r="1162">
      <c r="A1162">
        <f t="shared" si="17"/>
        <v>5</v>
      </c>
      <c r="B1162">
        <f t="shared" si="18"/>
        <v>1967</v>
      </c>
      <c r="C1162" s="77">
        <f t="shared" si="3"/>
        <v>1967.333333</v>
      </c>
      <c r="D1162" s="159">
        <f t="shared" si="356"/>
        <v>24623</v>
      </c>
      <c r="E1162" s="162">
        <v>33.1</v>
      </c>
      <c r="F1162" s="163">
        <v>211221.0655</v>
      </c>
      <c r="G1162" s="163">
        <v>2537.0077</v>
      </c>
      <c r="H1162" s="163">
        <v>3381.16436573</v>
      </c>
      <c r="I1162" s="163">
        <v>211221.0655</v>
      </c>
      <c r="J1162" s="163">
        <v>33.1</v>
      </c>
      <c r="K1162" s="163">
        <v>33.1</v>
      </c>
      <c r="L1162" s="163">
        <v>35.5</v>
      </c>
      <c r="M1162" s="164">
        <v>21.11643121</v>
      </c>
      <c r="N1162" s="19">
        <f t="shared" ref="N1162:T1162" si="1163">F1162/F1161/$E1162*$E1161-1</f>
        <v>-0.04986702895</v>
      </c>
      <c r="O1162" s="19">
        <f t="shared" si="1163"/>
        <v>0.001655391399</v>
      </c>
      <c r="P1162" s="19">
        <f t="shared" si="1163"/>
        <v>0.003199999998</v>
      </c>
      <c r="Q1162" s="19">
        <f t="shared" si="1163"/>
        <v>-0.04986702895</v>
      </c>
      <c r="R1162" s="19">
        <f t="shared" si="1163"/>
        <v>0</v>
      </c>
      <c r="S1162" s="19">
        <f t="shared" si="1163"/>
        <v>0</v>
      </c>
      <c r="T1162" s="19">
        <f t="shared" si="1163"/>
        <v>0</v>
      </c>
      <c r="U1162" s="168">
        <v>0.018</v>
      </c>
      <c r="V1162" s="168">
        <v>0.0118</v>
      </c>
      <c r="W1162" s="19">
        <f t="array" ref="W1162">mmult(N1162:T1162,'Parameters &amp; Main Results'!$B$6:$B$12)-'Parameters &amp; Main Results'!$B$16/12+mmult(U1162:V1162,'Parameters &amp; Main Results'!$B$14:$B$15)</f>
        <v>-0.03702809053</v>
      </c>
      <c r="X1162" s="77">
        <f t="shared" si="5"/>
        <v>152.775682</v>
      </c>
      <c r="Y1162" s="77">
        <f>X1162/offset(X1162,'Parameters &amp; Main Results'!$B$32,0)</f>
        <v>22.53520248</v>
      </c>
      <c r="Z1162" s="77">
        <f>sumproduct(X1162:offset(X1162,'Parameters &amp; Main Results'!$B$32-1,0) , 'Cash Flow Assist'!$P$11:offset('Cash Flow Assist'!$P$11,'Parameters &amp; Main Results'!$B$32-1,0)  )/offset(X1162,'Parameters &amp; Main Results'!$B$32,0)</f>
        <v>7738.731666</v>
      </c>
      <c r="AA1162" s="77">
        <f>sumproduct(X1162:offset(X1162,'Parameters &amp; Main Results'!$B$32-1,0),'Parameters &amp; Main Results'!$B$36:offset('Parameters &amp; Main Results'!$B$36,'Parameters &amp; Main Results'!$B$32-1,0)   )/offset(X1162,'Parameters &amp; Main Results'!$B$32,0)</f>
        <v>1.05648839</v>
      </c>
      <c r="AB1162" s="167">
        <f t="shared" si="6"/>
        <v>-0.04986702895</v>
      </c>
    </row>
    <row r="1163">
      <c r="A1163">
        <f t="shared" si="17"/>
        <v>6</v>
      </c>
      <c r="B1163">
        <f t="shared" si="18"/>
        <v>1967</v>
      </c>
      <c r="C1163" s="77">
        <f t="shared" si="3"/>
        <v>1967.416667</v>
      </c>
      <c r="D1163" s="159">
        <f t="shared" si="356"/>
        <v>24653</v>
      </c>
      <c r="E1163" s="162">
        <v>33.3</v>
      </c>
      <c r="F1163" s="163">
        <v>215493.1627</v>
      </c>
      <c r="G1163" s="163">
        <v>2467.9209</v>
      </c>
      <c r="H1163" s="163">
        <v>3391.30785883</v>
      </c>
      <c r="I1163" s="163">
        <v>215493.1627</v>
      </c>
      <c r="J1163" s="163">
        <v>33.3</v>
      </c>
      <c r="K1163" s="163">
        <v>33.3</v>
      </c>
      <c r="L1163" s="163">
        <v>35.5</v>
      </c>
      <c r="M1163" s="164">
        <v>21.36587693</v>
      </c>
      <c r="N1163" s="19">
        <f t="shared" ref="N1163:T1163" si="1164">F1163/F1162/$E1163*$E1162-1</f>
        <v>0.01409823383</v>
      </c>
      <c r="O1163" s="19">
        <f t="shared" si="1164"/>
        <v>-0.03307406113</v>
      </c>
      <c r="P1163" s="19">
        <f t="shared" si="1164"/>
        <v>-0.003024024023</v>
      </c>
      <c r="Q1163" s="19">
        <f t="shared" si="1164"/>
        <v>0.01409823383</v>
      </c>
      <c r="R1163" s="19">
        <f t="shared" si="1164"/>
        <v>0</v>
      </c>
      <c r="S1163" s="19">
        <f t="shared" si="1164"/>
        <v>0</v>
      </c>
      <c r="T1163" s="19">
        <f t="shared" si="1164"/>
        <v>-0.006006006006</v>
      </c>
      <c r="U1163" s="168">
        <v>0.0591</v>
      </c>
      <c r="V1163" s="168">
        <v>0.0085</v>
      </c>
      <c r="W1163" s="19">
        <f t="array" ref="W1163">mmult(N1163:T1163,'Parameters &amp; Main Results'!$B$6:$B$12)-'Parameters &amp; Main Results'!$B$16/12+mmult(U1163:V1163,'Parameters &amp; Main Results'!$B$14:$B$15)</f>
        <v>0.002263493422</v>
      </c>
      <c r="X1163" s="77">
        <f t="shared" si="5"/>
        <v>158.6501958</v>
      </c>
      <c r="Y1163" s="77">
        <f>X1163/offset(X1163,'Parameters &amp; Main Results'!$B$32,0)</f>
        <v>23.45113654</v>
      </c>
      <c r="Z1163" s="77">
        <f>sumproduct(X1163:offset(X1163,'Parameters &amp; Main Results'!$B$32-1,0) , 'Cash Flow Assist'!$P$11:offset('Cash Flow Assist'!$P$11,'Parameters &amp; Main Results'!$B$32-1,0)  )/offset(X1163,'Parameters &amp; Main Results'!$B$32,0)</f>
        <v>7733.491381</v>
      </c>
      <c r="AA1163" s="77">
        <f>sumproduct(X1163:offset(X1163,'Parameters &amp; Main Results'!$B$32-1,0),'Parameters &amp; Main Results'!$B$36:offset('Parameters &amp; Main Results'!$B$36,'Parameters &amp; Main Results'!$B$32-1,0)   )/offset(X1163,'Parameters &amp; Main Results'!$B$32,0)</f>
        <v>1.052041305</v>
      </c>
      <c r="AB1163" s="167">
        <f t="shared" si="6"/>
        <v>-0.03647183216</v>
      </c>
    </row>
    <row r="1164">
      <c r="A1164">
        <f t="shared" si="17"/>
        <v>7</v>
      </c>
      <c r="B1164">
        <f t="shared" si="18"/>
        <v>1967</v>
      </c>
      <c r="C1164" s="77">
        <f t="shared" si="3"/>
        <v>1967.5</v>
      </c>
      <c r="D1164" s="159">
        <f t="shared" si="356"/>
        <v>24684</v>
      </c>
      <c r="E1164" s="162">
        <v>33.4</v>
      </c>
      <c r="F1164" s="163">
        <v>225842.711</v>
      </c>
      <c r="G1164" s="163">
        <v>2490.115</v>
      </c>
      <c r="H1164" s="163">
        <v>3401.31221701</v>
      </c>
      <c r="I1164" s="163">
        <v>225842.711</v>
      </c>
      <c r="J1164" s="163">
        <v>33.4</v>
      </c>
      <c r="K1164" s="163">
        <v>33.4</v>
      </c>
      <c r="L1164" s="163">
        <v>35.5</v>
      </c>
      <c r="M1164" s="164">
        <v>22.21210186</v>
      </c>
      <c r="N1164" s="19">
        <f t="shared" ref="N1164:T1164" si="1165">F1164/F1163/$E1164*$E1163-1</f>
        <v>0.04488946376</v>
      </c>
      <c r="O1164" s="19">
        <f t="shared" si="1165"/>
        <v>0.005972098161</v>
      </c>
      <c r="P1164" s="19">
        <f t="shared" si="1165"/>
        <v>-0.00005284431242</v>
      </c>
      <c r="Q1164" s="19">
        <f t="shared" si="1165"/>
        <v>0.04488946376</v>
      </c>
      <c r="R1164" s="19">
        <f t="shared" si="1165"/>
        <v>0</v>
      </c>
      <c r="S1164" s="19">
        <f t="shared" si="1165"/>
        <v>0</v>
      </c>
      <c r="T1164" s="19">
        <f t="shared" si="1165"/>
        <v>-0.002994011976</v>
      </c>
      <c r="U1164" s="168">
        <v>0.031</v>
      </c>
      <c r="V1164" s="168">
        <v>0.0272</v>
      </c>
      <c r="W1164" s="19">
        <f t="array" ref="W1164">mmult(N1164:T1164,'Parameters &amp; Main Results'!$B$6:$B$12)-'Parameters &amp; Main Results'!$B$16/12+mmult(U1164:V1164,'Parameters &amp; Main Results'!$B$14:$B$15)</f>
        <v>0.0351184557</v>
      </c>
      <c r="X1164" s="77">
        <f t="shared" si="5"/>
        <v>158.2919032</v>
      </c>
      <c r="Y1164" s="77">
        <f>X1164/offset(X1164,'Parameters &amp; Main Results'!$B$32,0)</f>
        <v>23.44758034</v>
      </c>
      <c r="Z1164" s="77">
        <f>sumproduct(X1164:offset(X1164,'Parameters &amp; Main Results'!$B$32-1,0) , 'Cash Flow Assist'!$P$11:offset('Cash Flow Assist'!$P$11,'Parameters &amp; Main Results'!$B$32-1,0)  )/offset(X1164,'Parameters &amp; Main Results'!$B$32,0)</f>
        <v>7727.322162</v>
      </c>
      <c r="AA1164" s="77">
        <f>sumproduct(X1164:offset(X1164,'Parameters &amp; Main Results'!$B$32-1,0),'Parameters &amp; Main Results'!$B$36:offset('Parameters &amp; Main Results'!$B$36,'Parameters &amp; Main Results'!$B$32-1,0)   )/offset(X1164,'Parameters &amp; Main Results'!$B$32,0)</f>
        <v>1.047582369</v>
      </c>
      <c r="AB1164" s="167">
        <f t="shared" si="6"/>
        <v>0</v>
      </c>
    </row>
    <row r="1165">
      <c r="A1165">
        <f t="shared" si="17"/>
        <v>8</v>
      </c>
      <c r="B1165">
        <f t="shared" si="18"/>
        <v>1967</v>
      </c>
      <c r="C1165" s="77">
        <f t="shared" si="3"/>
        <v>1967.583333</v>
      </c>
      <c r="D1165" s="159">
        <f t="shared" si="356"/>
        <v>24715</v>
      </c>
      <c r="E1165" s="162">
        <v>33.5</v>
      </c>
      <c r="F1165" s="163">
        <v>231695.4709</v>
      </c>
      <c r="G1165" s="163">
        <v>2479.7739</v>
      </c>
      <c r="H1165" s="163">
        <v>3413.24515404</v>
      </c>
      <c r="I1165" s="163">
        <v>231695.4709</v>
      </c>
      <c r="J1165" s="163">
        <v>33.5</v>
      </c>
      <c r="K1165" s="163">
        <v>33.5</v>
      </c>
      <c r="L1165" s="163">
        <v>35.5</v>
      </c>
      <c r="M1165" s="164">
        <v>21.832447</v>
      </c>
      <c r="N1165" s="19">
        <f t="shared" ref="N1165:T1165" si="1166">F1165/F1164/$E1165*$E1164-1</f>
        <v>0.02285277043</v>
      </c>
      <c r="O1165" s="19">
        <f t="shared" si="1166"/>
        <v>-0.007125538439</v>
      </c>
      <c r="P1165" s="19">
        <f t="shared" si="1166"/>
        <v>0.0005127860702</v>
      </c>
      <c r="Q1165" s="19">
        <f t="shared" si="1166"/>
        <v>0.02285277043</v>
      </c>
      <c r="R1165" s="19">
        <f t="shared" si="1166"/>
        <v>0</v>
      </c>
      <c r="S1165" s="19">
        <f t="shared" si="1166"/>
        <v>0</v>
      </c>
      <c r="T1165" s="19">
        <f t="shared" si="1166"/>
        <v>-0.002985074627</v>
      </c>
      <c r="U1165" s="168">
        <v>0.0039</v>
      </c>
      <c r="V1165" s="168">
        <v>0.0152</v>
      </c>
      <c r="W1165" s="19">
        <f t="array" ref="W1165">mmult(N1165:T1165,'Parameters &amp; Main Results'!$B$6:$B$12)-'Parameters &amp; Main Results'!$B$16/12+mmult(U1165:V1165,'Parameters &amp; Main Results'!$B$14:$B$15)</f>
        <v>0.01531652655</v>
      </c>
      <c r="X1165" s="77">
        <f t="shared" si="5"/>
        <v>152.921535</v>
      </c>
      <c r="Y1165" s="77">
        <f>X1165/offset(X1165,'Parameters &amp; Main Results'!$B$32,0)</f>
        <v>22.69990449</v>
      </c>
      <c r="Z1165" s="77">
        <f>sumproduct(X1165:offset(X1165,'Parameters &amp; Main Results'!$B$32-1,0) , 'Cash Flow Assist'!$P$11:offset('Cash Flow Assist'!$P$11,'Parameters &amp; Main Results'!$B$32-1,0)  )/offset(X1165,'Parameters &amp; Main Results'!$B$32,0)</f>
        <v>7721.143481</v>
      </c>
      <c r="AA1165" s="77">
        <f>sumproduct(X1165:offset(X1165,'Parameters &amp; Main Results'!$B$32-1,0),'Parameters &amp; Main Results'!$B$36:offset('Parameters &amp; Main Results'!$B$36,'Parameters &amp; Main Results'!$B$32-1,0)   )/offset(X1165,'Parameters &amp; Main Results'!$B$32,0)</f>
        <v>1.042935682</v>
      </c>
      <c r="AB1165" s="167">
        <f t="shared" si="6"/>
        <v>0</v>
      </c>
    </row>
    <row r="1166">
      <c r="A1166">
        <f t="shared" si="17"/>
        <v>9</v>
      </c>
      <c r="B1166">
        <f t="shared" si="18"/>
        <v>1967</v>
      </c>
      <c r="C1166" s="77">
        <f t="shared" si="3"/>
        <v>1967.666667</v>
      </c>
      <c r="D1166" s="159">
        <f t="shared" si="356"/>
        <v>24745</v>
      </c>
      <c r="E1166" s="162">
        <v>33.6</v>
      </c>
      <c r="F1166" s="163">
        <v>231695.4709</v>
      </c>
      <c r="G1166" s="163">
        <v>2483.0304</v>
      </c>
      <c r="H1166" s="163">
        <v>3425.39061805</v>
      </c>
      <c r="I1166" s="163">
        <v>231695.4709</v>
      </c>
      <c r="J1166" s="163">
        <v>33.6</v>
      </c>
      <c r="K1166" s="163">
        <v>33.6</v>
      </c>
      <c r="L1166" s="163">
        <v>35.5</v>
      </c>
      <c r="M1166" s="164">
        <v>22.33741878</v>
      </c>
      <c r="N1166" s="19">
        <f t="shared" ref="N1166:T1166" si="1167">F1166/F1165/$E1166*$E1165-1</f>
        <v>-0.002976190476</v>
      </c>
      <c r="O1166" s="19">
        <f t="shared" si="1167"/>
        <v>-0.001666874318</v>
      </c>
      <c r="P1166" s="19">
        <f t="shared" si="1167"/>
        <v>0.0005715525804</v>
      </c>
      <c r="Q1166" s="19">
        <f t="shared" si="1167"/>
        <v>-0.002976190476</v>
      </c>
      <c r="R1166" s="19">
        <f t="shared" si="1167"/>
        <v>0</v>
      </c>
      <c r="S1166" s="19">
        <f t="shared" si="1167"/>
        <v>0</v>
      </c>
      <c r="T1166" s="19">
        <f t="shared" si="1167"/>
        <v>-0.002976190476</v>
      </c>
      <c r="U1166" s="168">
        <v>0.0302</v>
      </c>
      <c r="V1166" s="168">
        <v>-0.0242</v>
      </c>
      <c r="W1166" s="19">
        <f t="array" ref="W1166">mmult(N1166:T1166,'Parameters &amp; Main Results'!$B$6:$B$12)-'Parameters &amp; Main Results'!$B$16/12+mmult(U1166:V1166,'Parameters &amp; Main Results'!$B$14:$B$15)</f>
        <v>-0.002690528103</v>
      </c>
      <c r="X1166" s="77">
        <f t="shared" si="5"/>
        <v>150.6146419</v>
      </c>
      <c r="Y1166" s="77">
        <f>X1166/offset(X1166,'Parameters &amp; Main Results'!$B$32,0)</f>
        <v>22.40467372</v>
      </c>
      <c r="Z1166" s="77">
        <f>sumproduct(X1166:offset(X1166,'Parameters &amp; Main Results'!$B$32-1,0) , 'Cash Flow Assist'!$P$11:offset('Cash Flow Assist'!$P$11,'Parameters &amp; Main Results'!$B$32-1,0)  )/offset(X1166,'Parameters &amp; Main Results'!$B$32,0)</f>
        <v>7715.701009</v>
      </c>
      <c r="AA1166" s="77">
        <f>sumproduct(X1166:offset(X1166,'Parameters &amp; Main Results'!$B$32-1,0),'Parameters &amp; Main Results'!$B$36:offset('Parameters &amp; Main Results'!$B$36,'Parameters &amp; Main Results'!$B$32-1,0)   )/offset(X1166,'Parameters &amp; Main Results'!$B$32,0)</f>
        <v>1.038478412</v>
      </c>
      <c r="AB1166" s="167">
        <f t="shared" si="6"/>
        <v>-0.002976190476</v>
      </c>
    </row>
    <row r="1167">
      <c r="A1167">
        <f t="shared" si="17"/>
        <v>10</v>
      </c>
      <c r="B1167">
        <f t="shared" si="18"/>
        <v>1967</v>
      </c>
      <c r="C1167" s="77">
        <f t="shared" si="3"/>
        <v>1967.75</v>
      </c>
      <c r="D1167" s="159">
        <f t="shared" si="356"/>
        <v>24776</v>
      </c>
      <c r="E1167" s="162">
        <v>33.7</v>
      </c>
      <c r="F1167" s="163">
        <v>225546.3714</v>
      </c>
      <c r="G1167" s="163">
        <v>2431.8421</v>
      </c>
      <c r="H1167" s="163">
        <v>3438.00747349</v>
      </c>
      <c r="I1167" s="163">
        <v>225546.3714</v>
      </c>
      <c r="J1167" s="163">
        <v>33.7</v>
      </c>
      <c r="K1167" s="163">
        <v>33.7</v>
      </c>
      <c r="L1167" s="163">
        <v>35.5</v>
      </c>
      <c r="M1167" s="164">
        <v>21.66217755</v>
      </c>
      <c r="N1167" s="19">
        <f t="shared" ref="N1167:T1167" si="1168">F1167/F1166/$E1167*$E1166-1</f>
        <v>-0.02942818235</v>
      </c>
      <c r="O1167" s="19">
        <f t="shared" si="1168"/>
        <v>-0.02352143923</v>
      </c>
      <c r="P1167" s="19">
        <f t="shared" si="1168"/>
        <v>0.0007050445095</v>
      </c>
      <c r="Q1167" s="19">
        <f t="shared" si="1168"/>
        <v>-0.02942818235</v>
      </c>
      <c r="R1167" s="19">
        <f t="shared" si="1168"/>
        <v>0</v>
      </c>
      <c r="S1167" s="19">
        <f t="shared" si="1168"/>
        <v>0</v>
      </c>
      <c r="T1167" s="19">
        <f t="shared" si="1168"/>
        <v>-0.00296735905</v>
      </c>
      <c r="U1167" s="168">
        <v>0.0138</v>
      </c>
      <c r="V1167" s="168">
        <v>-0.0322</v>
      </c>
      <c r="W1167" s="19">
        <f t="array" ref="W1167">mmult(N1167:T1167,'Parameters &amp; Main Results'!$B$6:$B$12)-'Parameters &amp; Main Results'!$B$16/12+mmult(U1167:V1167,'Parameters &amp; Main Results'!$B$14:$B$15)</f>
        <v>-0.02799316323</v>
      </c>
      <c r="X1167" s="77">
        <f t="shared" si="5"/>
        <v>151.020968</v>
      </c>
      <c r="Y1167" s="77">
        <f>X1167/offset(X1167,'Parameters &amp; Main Results'!$B$32,0)</f>
        <v>22.51255201</v>
      </c>
      <c r="Z1167" s="77">
        <f>sumproduct(X1167:offset(X1167,'Parameters &amp; Main Results'!$B$32-1,0) , 'Cash Flow Assist'!$P$11:offset('Cash Flow Assist'!$P$11,'Parameters &amp; Main Results'!$B$32-1,0)  )/offset(X1167,'Parameters &amp; Main Results'!$B$32,0)</f>
        <v>7710.542899</v>
      </c>
      <c r="AA1167" s="77">
        <f>sumproduct(X1167:offset(X1167,'Parameters &amp; Main Results'!$B$32-1,0),'Parameters &amp; Main Results'!$B$36:offset('Parameters &amp; Main Results'!$B$36,'Parameters &amp; Main Results'!$B$32-1,0)   )/offset(X1167,'Parameters &amp; Main Results'!$B$32,0)</f>
        <v>1.034043215</v>
      </c>
      <c r="AB1167" s="167">
        <f t="shared" si="6"/>
        <v>-0.03231678895</v>
      </c>
    </row>
    <row r="1168">
      <c r="A1168">
        <f t="shared" si="17"/>
        <v>11</v>
      </c>
      <c r="B1168">
        <f t="shared" si="18"/>
        <v>1967</v>
      </c>
      <c r="C1168" s="77">
        <f t="shared" si="3"/>
        <v>1967.833333</v>
      </c>
      <c r="D1168" s="159">
        <f t="shared" si="356"/>
        <v>24806</v>
      </c>
      <c r="E1168" s="162">
        <v>33.9</v>
      </c>
      <c r="F1168" s="163">
        <v>226371.7329</v>
      </c>
      <c r="G1168" s="163">
        <v>2424.7189</v>
      </c>
      <c r="H1168" s="163">
        <v>3451.07190189</v>
      </c>
      <c r="I1168" s="163">
        <v>226371.7329</v>
      </c>
      <c r="J1168" s="163">
        <v>33.9</v>
      </c>
      <c r="K1168" s="163">
        <v>33.9</v>
      </c>
      <c r="L1168" s="163">
        <v>35.5</v>
      </c>
      <c r="M1168" s="164">
        <v>21.57059874</v>
      </c>
      <c r="N1168" s="19">
        <f t="shared" ref="N1168:T1168" si="1169">F1168/F1167/$E1168*$E1167-1</f>
        <v>-0.00226190714</v>
      </c>
      <c r="O1168" s="19">
        <f t="shared" si="1169"/>
        <v>-0.008811561513</v>
      </c>
      <c r="P1168" s="19">
        <f t="shared" si="1169"/>
        <v>-0.002122123894</v>
      </c>
      <c r="Q1168" s="19">
        <f t="shared" si="1169"/>
        <v>-0.00226190714</v>
      </c>
      <c r="R1168" s="19">
        <f t="shared" si="1169"/>
        <v>0</v>
      </c>
      <c r="S1168" s="19">
        <f t="shared" si="1169"/>
        <v>0</v>
      </c>
      <c r="T1168" s="19">
        <f t="shared" si="1169"/>
        <v>-0.005899705015</v>
      </c>
      <c r="U1168" s="168">
        <v>0.0016</v>
      </c>
      <c r="V1168" s="168">
        <v>-0.0169</v>
      </c>
      <c r="W1168" s="19">
        <f t="array" ref="W1168">mmult(N1168:T1168,'Parameters &amp; Main Results'!$B$6:$B$12)-'Parameters &amp; Main Results'!$B$16/12+mmult(U1168:V1168,'Parameters &amp; Main Results'!$B$14:$B$15)</f>
        <v>-0.0039409874</v>
      </c>
      <c r="X1168" s="77">
        <f t="shared" si="5"/>
        <v>155.3702734</v>
      </c>
      <c r="Y1168" s="77">
        <f>X1168/offset(X1168,'Parameters &amp; Main Results'!$B$32,0)</f>
        <v>23.20980324</v>
      </c>
      <c r="Z1168" s="77">
        <f>sumproduct(X1168:offset(X1168,'Parameters &amp; Main Results'!$B$32-1,0) , 'Cash Flow Assist'!$P$11:offset('Cash Flow Assist'!$P$11,'Parameters &amp; Main Results'!$B$32-1,0)  )/offset(X1168,'Parameters &amp; Main Results'!$B$32,0)</f>
        <v>7705.265791</v>
      </c>
      <c r="AA1168" s="77">
        <f>sumproduct(X1168:offset(X1168,'Parameters &amp; Main Results'!$B$32-1,0),'Parameters &amp; Main Results'!$B$36:offset('Parameters &amp; Main Results'!$B$36,'Parameters &amp; Main Results'!$B$32-1,0)   )/offset(X1168,'Parameters &amp; Main Results'!$B$32,0)</f>
        <v>1.029552526</v>
      </c>
      <c r="AB1168" s="167">
        <f t="shared" si="6"/>
        <v>-0.03450559851</v>
      </c>
    </row>
    <row r="1169">
      <c r="A1169">
        <f t="shared" si="17"/>
        <v>12</v>
      </c>
      <c r="B1169">
        <f t="shared" si="18"/>
        <v>1967</v>
      </c>
      <c r="C1169" s="77">
        <f t="shared" si="3"/>
        <v>1967.916667</v>
      </c>
      <c r="D1169" s="159">
        <f t="shared" si="356"/>
        <v>24837</v>
      </c>
      <c r="E1169" s="162">
        <v>34.0</v>
      </c>
      <c r="F1169" s="163">
        <v>232906.6198</v>
      </c>
      <c r="G1169" s="163">
        <v>2443.753</v>
      </c>
      <c r="H1169" s="163">
        <v>3464.67487697</v>
      </c>
      <c r="I1169" s="163">
        <v>232906.6198</v>
      </c>
      <c r="J1169" s="163">
        <v>34.0</v>
      </c>
      <c r="K1169" s="163">
        <v>34.0</v>
      </c>
      <c r="L1169" s="163">
        <v>35.5</v>
      </c>
      <c r="M1169" s="164">
        <v>21.93647498</v>
      </c>
      <c r="N1169" s="19">
        <f t="shared" ref="N1169:T1169" si="1170">F1169/F1168/$E1169*$E1168-1</f>
        <v>0.02584186354</v>
      </c>
      <c r="O1169" s="19">
        <f t="shared" si="1170"/>
        <v>0.004885758583</v>
      </c>
      <c r="P1169" s="19">
        <f t="shared" si="1170"/>
        <v>0.0009888970588</v>
      </c>
      <c r="Q1169" s="19">
        <f t="shared" si="1170"/>
        <v>0.02584186354</v>
      </c>
      <c r="R1169" s="19">
        <f t="shared" si="1170"/>
        <v>0</v>
      </c>
      <c r="S1169" s="19">
        <f t="shared" si="1170"/>
        <v>0</v>
      </c>
      <c r="T1169" s="19">
        <f t="shared" si="1170"/>
        <v>-0.002941176471</v>
      </c>
      <c r="U1169" s="168">
        <v>0.0578</v>
      </c>
      <c r="V1169" s="168">
        <v>-0.0063</v>
      </c>
      <c r="W1169" s="19">
        <f t="array" ref="W1169">mmult(N1169:T1169,'Parameters &amp; Main Results'!$B$6:$B$12)-'Parameters &amp; Main Results'!$B$16/12+mmult(U1169:V1169,'Parameters &amp; Main Results'!$B$14:$B$15)</f>
        <v>0.02056117063</v>
      </c>
      <c r="X1169" s="77">
        <f t="shared" si="5"/>
        <v>155.9850084</v>
      </c>
      <c r="Y1169" s="77">
        <f>X1169/offset(X1169,'Parameters &amp; Main Results'!$B$32,0)</f>
        <v>23.35083626</v>
      </c>
      <c r="Z1169" s="77">
        <f>sumproduct(X1169:offset(X1169,'Parameters &amp; Main Results'!$B$32-1,0) , 'Cash Flow Assist'!$P$11:offset('Cash Flow Assist'!$P$11,'Parameters &amp; Main Results'!$B$32-1,0)  )/offset(X1169,'Parameters &amp; Main Results'!$B$32,0)</f>
        <v>7699.278817</v>
      </c>
      <c r="AA1169" s="77">
        <f>sumproduct(X1169:offset(X1169,'Parameters &amp; Main Results'!$B$32-1,0),'Parameters &amp; Main Results'!$B$36:offset('Parameters &amp; Main Results'!$B$36,'Parameters &amp; Main Results'!$B$32-1,0)   )/offset(X1169,'Parameters &amp; Main Results'!$B$32,0)</f>
        <v>1.024905337</v>
      </c>
      <c r="AB1169" s="167">
        <f t="shared" si="6"/>
        <v>-0.009555423942</v>
      </c>
    </row>
    <row r="1170">
      <c r="A1170">
        <f t="shared" si="17"/>
        <v>1</v>
      </c>
      <c r="B1170">
        <f t="shared" si="18"/>
        <v>1968</v>
      </c>
      <c r="C1170" s="77">
        <f t="shared" si="3"/>
        <v>1968</v>
      </c>
      <c r="D1170" s="159">
        <f t="shared" si="356"/>
        <v>24868</v>
      </c>
      <c r="E1170" s="162">
        <v>34.1</v>
      </c>
      <c r="F1170" s="163">
        <v>223288.0212</v>
      </c>
      <c r="G1170" s="163">
        <v>2584.0097</v>
      </c>
      <c r="H1170" s="163">
        <v>3479.02440542</v>
      </c>
      <c r="I1170" s="163">
        <v>223288.0212</v>
      </c>
      <c r="J1170" s="163">
        <v>34.1</v>
      </c>
      <c r="K1170" s="163">
        <v>34.1</v>
      </c>
      <c r="L1170" s="163">
        <v>35.2</v>
      </c>
      <c r="M1170" s="164">
        <v>20.87777853</v>
      </c>
      <c r="N1170" s="19">
        <f t="shared" ref="N1170:T1170" si="1171">F1170/F1169/$E1170*$E1169-1</f>
        <v>-0.04410953278</v>
      </c>
      <c r="O1170" s="19">
        <f t="shared" si="1171"/>
        <v>0.05429311348</v>
      </c>
      <c r="P1170" s="19">
        <f t="shared" si="1171"/>
        <v>0.001196969697</v>
      </c>
      <c r="Q1170" s="19">
        <f t="shared" si="1171"/>
        <v>-0.04410953278</v>
      </c>
      <c r="R1170" s="19">
        <f t="shared" si="1171"/>
        <v>0</v>
      </c>
      <c r="S1170" s="19">
        <f t="shared" si="1171"/>
        <v>0</v>
      </c>
      <c r="T1170" s="19">
        <f t="shared" si="1171"/>
        <v>-0.01135847342</v>
      </c>
      <c r="U1170" s="168">
        <v>0.0389</v>
      </c>
      <c r="V1170" s="168">
        <v>0.0484</v>
      </c>
      <c r="W1170" s="19">
        <f t="array" ref="W1170">mmult(N1170:T1170,'Parameters &amp; Main Results'!$B$6:$B$12)-'Parameters &amp; Main Results'!$B$16/12+mmult(U1170:V1170,'Parameters &amp; Main Results'!$B$14:$B$15)</f>
        <v>-0.01955053788</v>
      </c>
      <c r="X1170" s="77">
        <f t="shared" si="5"/>
        <v>152.8423899</v>
      </c>
      <c r="Y1170" s="77">
        <f>X1170/offset(X1170,'Parameters &amp; Main Results'!$B$32,0)</f>
        <v>22.9287008</v>
      </c>
      <c r="Z1170" s="77">
        <f>sumproduct(X1170:offset(X1170,'Parameters &amp; Main Results'!$B$32-1,0) , 'Cash Flow Assist'!$P$11:offset('Cash Flow Assist'!$P$11,'Parameters &amp; Main Results'!$B$32-1,0)  )/offset(X1170,'Parameters &amp; Main Results'!$B$32,0)</f>
        <v>7693.137871</v>
      </c>
      <c r="AA1170" s="77">
        <f>sumproduct(X1170:offset(X1170,'Parameters &amp; Main Results'!$B$32-1,0),'Parameters &amp; Main Results'!$B$36:offset('Parameters &amp; Main Results'!$B$36,'Parameters &amp; Main Results'!$B$32-1,0)   )/offset(X1170,'Parameters &amp; Main Results'!$B$32,0)</f>
        <v>1.020256297</v>
      </c>
      <c r="AB1170" s="167">
        <f t="shared" si="6"/>
        <v>-0.05324347144</v>
      </c>
    </row>
    <row r="1171">
      <c r="A1171">
        <f t="shared" si="17"/>
        <v>2</v>
      </c>
      <c r="B1171">
        <f t="shared" si="18"/>
        <v>1968</v>
      </c>
      <c r="C1171" s="77">
        <f t="shared" si="3"/>
        <v>1968.083333</v>
      </c>
      <c r="D1171" s="159">
        <f t="shared" si="356"/>
        <v>24897</v>
      </c>
      <c r="E1171" s="162">
        <v>34.2</v>
      </c>
      <c r="F1171" s="163">
        <v>216911.1925</v>
      </c>
      <c r="G1171" s="163">
        <v>2592.0358</v>
      </c>
      <c r="H1171" s="163">
        <v>3493.52034044</v>
      </c>
      <c r="I1171" s="163">
        <v>216911.1925</v>
      </c>
      <c r="J1171" s="163">
        <v>34.2</v>
      </c>
      <c r="K1171" s="163">
        <v>34.2</v>
      </c>
      <c r="L1171" s="163">
        <v>35.2</v>
      </c>
      <c r="M1171" s="164">
        <v>20.11214676</v>
      </c>
      <c r="N1171" s="19">
        <f t="shared" ref="N1171:T1171" si="1172">F1171/F1170/$E1171*$E1170-1</f>
        <v>-0.03139923009</v>
      </c>
      <c r="O1171" s="19">
        <f t="shared" si="1172"/>
        <v>0.0001730055244</v>
      </c>
      <c r="P1171" s="19">
        <f t="shared" si="1172"/>
        <v>0.001230506822</v>
      </c>
      <c r="Q1171" s="19">
        <f t="shared" si="1172"/>
        <v>-0.03139923009</v>
      </c>
      <c r="R1171" s="19">
        <f t="shared" si="1172"/>
        <v>0</v>
      </c>
      <c r="S1171" s="19">
        <f t="shared" si="1172"/>
        <v>0</v>
      </c>
      <c r="T1171" s="19">
        <f t="shared" si="1172"/>
        <v>-0.002923976608</v>
      </c>
      <c r="U1171" s="168">
        <v>-0.0296</v>
      </c>
      <c r="V1171" s="168">
        <v>0.0133</v>
      </c>
      <c r="W1171" s="19">
        <f t="array" ref="W1171">mmult(N1171:T1171,'Parameters &amp; Main Results'!$B$6:$B$12)-'Parameters &amp; Main Results'!$B$16/12+mmult(U1171:V1171,'Parameters &amp; Main Results'!$B$14:$B$15)</f>
        <v>-0.02354783785</v>
      </c>
      <c r="X1171" s="77">
        <f t="shared" si="5"/>
        <v>155.8901257</v>
      </c>
      <c r="Y1171" s="77">
        <f>X1171/offset(X1171,'Parameters &amp; Main Results'!$B$32,0)</f>
        <v>23.43528739</v>
      </c>
      <c r="Z1171" s="77">
        <f>sumproduct(X1171:offset(X1171,'Parameters &amp; Main Results'!$B$32-1,0) , 'Cash Flow Assist'!$P$11:offset('Cash Flow Assist'!$P$11,'Parameters &amp; Main Results'!$B$32-1,0)  )/offset(X1171,'Parameters &amp; Main Results'!$B$32,0)</f>
        <v>7687.406985</v>
      </c>
      <c r="AA1171" s="77">
        <f>sumproduct(X1171:offset(X1171,'Parameters &amp; Main Results'!$B$32-1,0),'Parameters &amp; Main Results'!$B$36:offset('Parameters &amp; Main Results'!$B$36,'Parameters &amp; Main Results'!$B$32-1,0)   )/offset(X1171,'Parameters &amp; Main Results'!$B$32,0)</f>
        <v>1.015693493</v>
      </c>
      <c r="AB1171" s="167">
        <f t="shared" si="6"/>
        <v>-0.08297089751</v>
      </c>
    </row>
    <row r="1172">
      <c r="A1172">
        <f t="shared" si="17"/>
        <v>3</v>
      </c>
      <c r="B1172">
        <f t="shared" si="18"/>
        <v>1968</v>
      </c>
      <c r="C1172" s="77">
        <f t="shared" si="3"/>
        <v>1968.166667</v>
      </c>
      <c r="D1172" s="159">
        <f t="shared" si="356"/>
        <v>24928</v>
      </c>
      <c r="E1172" s="162">
        <v>34.3</v>
      </c>
      <c r="F1172" s="163">
        <v>219546.8359</v>
      </c>
      <c r="G1172" s="163">
        <v>2565.2273</v>
      </c>
      <c r="H1172" s="163">
        <v>3508.01844986</v>
      </c>
      <c r="I1172" s="163">
        <v>219546.8359</v>
      </c>
      <c r="J1172" s="163">
        <v>34.3</v>
      </c>
      <c r="K1172" s="163">
        <v>34.3</v>
      </c>
      <c r="L1172" s="163">
        <v>35.2</v>
      </c>
      <c r="M1172" s="164">
        <v>20.69325516</v>
      </c>
      <c r="N1172" s="19">
        <f t="shared" ref="N1172:T1172" si="1173">F1172/F1171/$E1172*$E1171-1</f>
        <v>0.009199917894</v>
      </c>
      <c r="O1172" s="19">
        <f t="shared" si="1173"/>
        <v>-0.01322794106</v>
      </c>
      <c r="P1172" s="19">
        <f t="shared" si="1173"/>
        <v>0.001222448982</v>
      </c>
      <c r="Q1172" s="19">
        <f t="shared" si="1173"/>
        <v>0.009199917894</v>
      </c>
      <c r="R1172" s="19">
        <f t="shared" si="1173"/>
        <v>0</v>
      </c>
      <c r="S1172" s="19">
        <f t="shared" si="1173"/>
        <v>0</v>
      </c>
      <c r="T1172" s="19">
        <f t="shared" si="1173"/>
        <v>-0.002915451895</v>
      </c>
      <c r="U1172" s="168">
        <v>-0.0135</v>
      </c>
      <c r="V1172" s="168">
        <v>-0.0059</v>
      </c>
      <c r="W1172" s="19">
        <f t="array" ref="W1172">mmult(N1172:T1172,'Parameters &amp; Main Results'!$B$6:$B$12)-'Parameters &amp; Main Results'!$B$16/12+mmult(U1172:V1172,'Parameters &amp; Main Results'!$B$14:$B$15)</f>
        <v>0.003551286488</v>
      </c>
      <c r="X1172" s="77">
        <f t="shared" si="5"/>
        <v>159.6495269</v>
      </c>
      <c r="Y1172" s="77">
        <f>X1172/offset(X1172,'Parameters &amp; Main Results'!$B$32,0)</f>
        <v>24.05112312</v>
      </c>
      <c r="Z1172" s="77">
        <f>sumproduct(X1172:offset(X1172,'Parameters &amp; Main Results'!$B$32-1,0) , 'Cash Flow Assist'!$P$11:offset('Cash Flow Assist'!$P$11,'Parameters &amp; Main Results'!$B$32-1,0)  )/offset(X1172,'Parameters &amp; Main Results'!$B$32,0)</f>
        <v>7681.156342</v>
      </c>
      <c r="AA1172" s="77">
        <f>sumproduct(X1172:offset(X1172,'Parameters &amp; Main Results'!$B$32-1,0),'Parameters &amp; Main Results'!$B$36:offset('Parameters &amp; Main Results'!$B$36,'Parameters &amp; Main Results'!$B$32-1,0)   )/offset(X1172,'Parameters &amp; Main Results'!$B$32,0)</f>
        <v>1.011318978</v>
      </c>
      <c r="AB1172" s="167">
        <f t="shared" si="6"/>
        <v>-0.07453430506</v>
      </c>
    </row>
    <row r="1173">
      <c r="A1173">
        <f t="shared" si="17"/>
        <v>4</v>
      </c>
      <c r="B1173">
        <f t="shared" si="18"/>
        <v>1968</v>
      </c>
      <c r="C1173" s="77">
        <f t="shared" si="3"/>
        <v>1968.25</v>
      </c>
      <c r="D1173" s="159">
        <f t="shared" si="356"/>
        <v>24958</v>
      </c>
      <c r="E1173" s="162">
        <v>34.4</v>
      </c>
      <c r="F1173" s="163">
        <v>237822.5837</v>
      </c>
      <c r="G1173" s="163">
        <v>2581.4084</v>
      </c>
      <c r="H1173" s="163">
        <v>3523.13216268</v>
      </c>
      <c r="I1173" s="163">
        <v>237822.5837</v>
      </c>
      <c r="J1173" s="163">
        <v>34.4</v>
      </c>
      <c r="K1173" s="163">
        <v>34.4</v>
      </c>
      <c r="L1173" s="163">
        <v>39.1</v>
      </c>
      <c r="M1173" s="164">
        <v>21.67545853</v>
      </c>
      <c r="N1173" s="19">
        <f t="shared" ref="N1173:T1173" si="1174">F1173/F1172/$E1173*$E1172-1</f>
        <v>0.08009408566</v>
      </c>
      <c r="O1173" s="19">
        <f t="shared" si="1174"/>
        <v>0.003382548523</v>
      </c>
      <c r="P1173" s="19">
        <f t="shared" si="1174"/>
        <v>0.001388832364</v>
      </c>
      <c r="Q1173" s="19">
        <f t="shared" si="1174"/>
        <v>0.08009408566</v>
      </c>
      <c r="R1173" s="19">
        <f t="shared" si="1174"/>
        <v>0</v>
      </c>
      <c r="S1173" s="19">
        <f t="shared" si="1174"/>
        <v>0</v>
      </c>
      <c r="T1173" s="19">
        <f t="shared" si="1174"/>
        <v>0.107566398</v>
      </c>
      <c r="U1173" s="168">
        <v>0.0566</v>
      </c>
      <c r="V1173" s="168">
        <v>-0.0117</v>
      </c>
      <c r="W1173" s="19">
        <f t="array" ref="W1173">mmult(N1173:T1173,'Parameters &amp; Main Results'!$B$6:$B$12)-'Parameters &amp; Main Results'!$B$16/12+mmult(U1173:V1173,'Parameters &amp; Main Results'!$B$14:$B$15)</f>
        <v>0.06087453471</v>
      </c>
      <c r="X1173" s="77">
        <f t="shared" si="5"/>
        <v>159.084572</v>
      </c>
      <c r="Y1173" s="77">
        <f>X1173/offset(X1173,'Parameters &amp; Main Results'!$B$32,0)</f>
        <v>24.01661736</v>
      </c>
      <c r="Z1173" s="77">
        <f>sumproduct(X1173:offset(X1173,'Parameters &amp; Main Results'!$B$32-1,0) , 'Cash Flow Assist'!$P$11:offset('Cash Flow Assist'!$P$11,'Parameters &amp; Main Results'!$B$32-1,0)  )/offset(X1173,'Parameters &amp; Main Results'!$B$32,0)</f>
        <v>7674.275364</v>
      </c>
      <c r="AA1173" s="77">
        <f>sumproduct(X1173:offset(X1173,'Parameters &amp; Main Results'!$B$32-1,0),'Parameters &amp; Main Results'!$B$36:offset('Parameters &amp; Main Results'!$B$36,'Parameters &amp; Main Results'!$B$32-1,0)   )/offset(X1173,'Parameters &amp; Main Results'!$B$32,0)</f>
        <v>1.006789444</v>
      </c>
      <c r="AB1173" s="167">
        <f t="shared" si="6"/>
        <v>-0.0004099764236</v>
      </c>
    </row>
    <row r="1174">
      <c r="A1174">
        <f t="shared" si="17"/>
        <v>5</v>
      </c>
      <c r="B1174">
        <f t="shared" si="18"/>
        <v>1968</v>
      </c>
      <c r="C1174" s="77">
        <f t="shared" si="3"/>
        <v>1968.333333</v>
      </c>
      <c r="D1174" s="159">
        <f t="shared" si="356"/>
        <v>24989</v>
      </c>
      <c r="E1174" s="162">
        <v>34.5</v>
      </c>
      <c r="F1174" s="163">
        <v>241407.6555</v>
      </c>
      <c r="G1174" s="163">
        <v>2570.5446</v>
      </c>
      <c r="H1174" s="163">
        <v>3538.92753854</v>
      </c>
      <c r="I1174" s="163">
        <v>241407.6555</v>
      </c>
      <c r="J1174" s="163">
        <v>34.5</v>
      </c>
      <c r="K1174" s="163">
        <v>34.5</v>
      </c>
      <c r="L1174" s="163">
        <v>42.0</v>
      </c>
      <c r="M1174" s="164">
        <v>21.80924506</v>
      </c>
      <c r="N1174" s="19">
        <f t="shared" ref="N1174:T1174" si="1175">F1174/F1173/$E1174*$E1173-1</f>
        <v>0.01213231906</v>
      </c>
      <c r="O1174" s="19">
        <f t="shared" si="1175"/>
        <v>-0.00709483006</v>
      </c>
      <c r="P1174" s="19">
        <f t="shared" si="1175"/>
        <v>0.001571787439</v>
      </c>
      <c r="Q1174" s="19">
        <f t="shared" si="1175"/>
        <v>0.01213231906</v>
      </c>
      <c r="R1174" s="19">
        <f t="shared" si="1175"/>
        <v>0</v>
      </c>
      <c r="S1174" s="19">
        <f t="shared" si="1175"/>
        <v>0</v>
      </c>
      <c r="T1174" s="19">
        <f t="shared" si="1175"/>
        <v>0.07105526521</v>
      </c>
      <c r="U1174" s="168">
        <v>0.0649</v>
      </c>
      <c r="V1174" s="168">
        <v>0.0066</v>
      </c>
      <c r="W1174" s="19">
        <f t="array" ref="W1174">mmult(N1174:T1174,'Parameters &amp; Main Results'!$B$6:$B$12)-'Parameters &amp; Main Results'!$B$16/12+mmult(U1174:V1174,'Parameters &amp; Main Results'!$B$14:$B$15)</f>
        <v>0.007283865114</v>
      </c>
      <c r="X1174" s="77">
        <f t="shared" si="5"/>
        <v>149.9560663</v>
      </c>
      <c r="Y1174" s="77">
        <f>X1174/offset(X1174,'Parameters &amp; Main Results'!$B$32,0)</f>
        <v>22.68631005</v>
      </c>
      <c r="Z1174" s="77">
        <f>sumproduct(X1174:offset(X1174,'Parameters &amp; Main Results'!$B$32-1,0) , 'Cash Flow Assist'!$P$11:offset('Cash Flow Assist'!$P$11,'Parameters &amp; Main Results'!$B$32-1,0)  )/offset(X1174,'Parameters &amp; Main Results'!$B$32,0)</f>
        <v>7667.414436</v>
      </c>
      <c r="AA1174" s="77">
        <f>sumproduct(X1174:offset(X1174,'Parameters &amp; Main Results'!$B$32-1,0),'Parameters &amp; Main Results'!$B$36:offset('Parameters &amp; Main Results'!$B$36,'Parameters &amp; Main Results'!$B$32-1,0)   )/offset(X1174,'Parameters &amp; Main Results'!$B$32,0)</f>
        <v>1.002266911</v>
      </c>
      <c r="AB1174" s="167">
        <f t="shared" si="6"/>
        <v>0</v>
      </c>
    </row>
    <row r="1175">
      <c r="A1175">
        <f t="shared" si="17"/>
        <v>6</v>
      </c>
      <c r="B1175">
        <f t="shared" si="18"/>
        <v>1968</v>
      </c>
      <c r="C1175" s="77">
        <f t="shared" si="3"/>
        <v>1968.416667</v>
      </c>
      <c r="D1175" s="159">
        <f t="shared" si="356"/>
        <v>25019</v>
      </c>
      <c r="E1175" s="162">
        <v>34.7</v>
      </c>
      <c r="F1175" s="163">
        <v>244218.4105</v>
      </c>
      <c r="G1175" s="163">
        <v>2626.0587</v>
      </c>
      <c r="H1175" s="163">
        <v>3555.6194801</v>
      </c>
      <c r="I1175" s="163">
        <v>244218.4105</v>
      </c>
      <c r="J1175" s="163">
        <v>34.7</v>
      </c>
      <c r="K1175" s="163">
        <v>34.7</v>
      </c>
      <c r="L1175" s="163">
        <v>40.95</v>
      </c>
      <c r="M1175" s="164">
        <v>21.76377681</v>
      </c>
      <c r="N1175" s="19">
        <f t="shared" ref="N1175:T1175" si="1176">F1175/F1174/$E1175*$E1174-1</f>
        <v>0.00581239269</v>
      </c>
      <c r="O1175" s="19">
        <f t="shared" si="1176"/>
        <v>0.01570807796</v>
      </c>
      <c r="P1175" s="19">
        <f t="shared" si="1176"/>
        <v>-0.001074207492</v>
      </c>
      <c r="Q1175" s="19">
        <f t="shared" si="1176"/>
        <v>0.00581239269</v>
      </c>
      <c r="R1175" s="19">
        <f t="shared" si="1176"/>
        <v>0</v>
      </c>
      <c r="S1175" s="19">
        <f t="shared" si="1176"/>
        <v>0</v>
      </c>
      <c r="T1175" s="19">
        <f t="shared" si="1176"/>
        <v>-0.03061959654</v>
      </c>
      <c r="U1175" s="168">
        <v>-0.0025</v>
      </c>
      <c r="V1175" s="168">
        <v>0.0083</v>
      </c>
      <c r="W1175" s="19">
        <f t="array" ref="W1175">mmult(N1175:T1175,'Parameters &amp; Main Results'!$B$6:$B$12)-'Parameters &amp; Main Results'!$B$16/12+mmult(U1175:V1175,'Parameters &amp; Main Results'!$B$14:$B$15)</f>
        <v>0.008244647342</v>
      </c>
      <c r="X1175" s="77">
        <f t="shared" si="5"/>
        <v>148.8717048</v>
      </c>
      <c r="Y1175" s="77">
        <f>X1175/offset(X1175,'Parameters &amp; Main Results'!$B$32,0)</f>
        <v>22.56981686</v>
      </c>
      <c r="Z1175" s="77">
        <f>sumproduct(X1175:offset(X1175,'Parameters &amp; Main Results'!$B$32-1,0) , 'Cash Flow Assist'!$P$11:offset('Cash Flow Assist'!$P$11,'Parameters &amp; Main Results'!$B$32-1,0)  )/offset(X1175,'Parameters &amp; Main Results'!$B$32,0)</f>
        <v>7661.872137</v>
      </c>
      <c r="AA1175" s="77">
        <f>sumproduct(X1175:offset(X1175,'Parameters &amp; Main Results'!$B$32-1,0),'Parameters &amp; Main Results'!$B$36:offset('Parameters &amp; Main Results'!$B$36,'Parameters &amp; Main Results'!$B$32-1,0)   )/offset(X1175,'Parameters &amp; Main Results'!$B$32,0)</f>
        <v>0.9975663205</v>
      </c>
      <c r="AB1175" s="167">
        <f t="shared" si="6"/>
        <v>0</v>
      </c>
    </row>
    <row r="1176">
      <c r="A1176">
        <f t="shared" si="17"/>
        <v>7</v>
      </c>
      <c r="B1176">
        <f t="shared" si="18"/>
        <v>1968</v>
      </c>
      <c r="C1176" s="77">
        <f t="shared" si="3"/>
        <v>1968.5</v>
      </c>
      <c r="D1176" s="159">
        <f t="shared" si="356"/>
        <v>25050</v>
      </c>
      <c r="E1176" s="162">
        <v>34.9</v>
      </c>
      <c r="F1176" s="163">
        <v>240325.0793</v>
      </c>
      <c r="G1176" s="163">
        <v>2688.5307</v>
      </c>
      <c r="H1176" s="163">
        <v>3571.9753297</v>
      </c>
      <c r="I1176" s="163">
        <v>240325.0793</v>
      </c>
      <c r="J1176" s="163">
        <v>34.9</v>
      </c>
      <c r="K1176" s="163">
        <v>34.9</v>
      </c>
      <c r="L1176" s="163">
        <v>38.9</v>
      </c>
      <c r="M1176" s="164">
        <v>21.09854556</v>
      </c>
      <c r="N1176" s="19">
        <f t="shared" ref="N1176:T1176" si="1177">F1176/F1175/$E1176*$E1175-1</f>
        <v>-0.02158130615</v>
      </c>
      <c r="O1176" s="19">
        <f t="shared" si="1177"/>
        <v>0.01792227542</v>
      </c>
      <c r="P1176" s="19">
        <f t="shared" si="1177"/>
        <v>-0.00115702006</v>
      </c>
      <c r="Q1176" s="19">
        <f t="shared" si="1177"/>
        <v>-0.02158130615</v>
      </c>
      <c r="R1176" s="19">
        <f t="shared" si="1177"/>
        <v>0</v>
      </c>
      <c r="S1176" s="19">
        <f t="shared" si="1177"/>
        <v>0</v>
      </c>
      <c r="T1176" s="19">
        <f t="shared" si="1177"/>
        <v>-0.05550482628</v>
      </c>
      <c r="U1176" s="168">
        <v>-0.0137</v>
      </c>
      <c r="V1176" s="168">
        <v>0.0539</v>
      </c>
      <c r="W1176" s="19">
        <f t="array" ref="W1176">mmult(N1176:T1176,'Parameters &amp; Main Results'!$B$6:$B$12)-'Parameters &amp; Main Results'!$B$16/12+mmult(U1176:V1176,'Parameters &amp; Main Results'!$B$14:$B$15)</f>
        <v>-0.01174707743</v>
      </c>
      <c r="X1176" s="77">
        <f t="shared" si="5"/>
        <v>147.6543468</v>
      </c>
      <c r="Y1176" s="77">
        <f>X1176/offset(X1176,'Parameters &amp; Main Results'!$B$32,0)</f>
        <v>22.43252494</v>
      </c>
      <c r="Z1176" s="77">
        <f>sumproduct(X1176:offset(X1176,'Parameters &amp; Main Results'!$B$32-1,0) , 'Cash Flow Assist'!$P$11:offset('Cash Flow Assist'!$P$11,'Parameters &amp; Main Results'!$B$32-1,0)  )/offset(X1176,'Parameters &amp; Main Results'!$B$32,0)</f>
        <v>7656.434875</v>
      </c>
      <c r="AA1176" s="77">
        <f>sumproduct(X1176:offset(X1176,'Parameters &amp; Main Results'!$B$32-1,0),'Parameters &amp; Main Results'!$B$36:offset('Parameters &amp; Main Results'!$B$36,'Parameters &amp; Main Results'!$B$32-1,0)   )/offset(X1176,'Parameters &amp; Main Results'!$B$32,0)</f>
        <v>0.9929493721</v>
      </c>
      <c r="AB1176" s="167">
        <f t="shared" si="6"/>
        <v>-0.02158130615</v>
      </c>
    </row>
    <row r="1177">
      <c r="A1177">
        <f t="shared" si="17"/>
        <v>8</v>
      </c>
      <c r="B1177">
        <f t="shared" si="18"/>
        <v>1968</v>
      </c>
      <c r="C1177" s="77">
        <f t="shared" si="3"/>
        <v>1968.583333</v>
      </c>
      <c r="D1177" s="159">
        <f t="shared" si="356"/>
        <v>25081</v>
      </c>
      <c r="E1177" s="162">
        <v>35.0</v>
      </c>
      <c r="F1177" s="163">
        <v>253712.9838</v>
      </c>
      <c r="G1177" s="163">
        <v>2694.5022</v>
      </c>
      <c r="H1177" s="163">
        <v>3587.78132054</v>
      </c>
      <c r="I1177" s="163">
        <v>253712.9838</v>
      </c>
      <c r="J1177" s="163">
        <v>35.0</v>
      </c>
      <c r="K1177" s="163">
        <v>35.0</v>
      </c>
      <c r="L1177" s="163">
        <v>39.85</v>
      </c>
      <c r="M1177" s="164">
        <v>21.39846089</v>
      </c>
      <c r="N1177" s="19">
        <f t="shared" ref="N1177:T1177" si="1178">F1177/F1176/$E1177*$E1176-1</f>
        <v>0.05269117271</v>
      </c>
      <c r="O1177" s="19">
        <f t="shared" si="1178"/>
        <v>-0.0006423872022</v>
      </c>
      <c r="P1177" s="19">
        <f t="shared" si="1178"/>
        <v>0.001555214287</v>
      </c>
      <c r="Q1177" s="19">
        <f t="shared" si="1178"/>
        <v>0.05269117271</v>
      </c>
      <c r="R1177" s="19">
        <f t="shared" si="1178"/>
        <v>0</v>
      </c>
      <c r="S1177" s="19">
        <f t="shared" si="1178"/>
        <v>0</v>
      </c>
      <c r="T1177" s="19">
        <f t="shared" si="1178"/>
        <v>0.02149467499</v>
      </c>
      <c r="U1177" s="168">
        <v>0.0232</v>
      </c>
      <c r="V1177" s="168">
        <v>0.01</v>
      </c>
      <c r="W1177" s="19">
        <f t="array" ref="W1177">mmult(N1177:T1177,'Parameters &amp; Main Results'!$B$6:$B$12)-'Parameters &amp; Main Results'!$B$16/12+mmult(U1177:V1177,'Parameters &amp; Main Results'!$B$14:$B$15)</f>
        <v>0.03931611607</v>
      </c>
      <c r="X1177" s="77">
        <f t="shared" si="5"/>
        <v>149.4094715</v>
      </c>
      <c r="Y1177" s="77">
        <f>X1177/offset(X1177,'Parameters &amp; Main Results'!$B$32,0)</f>
        <v>22.74710337</v>
      </c>
      <c r="Z1177" s="77">
        <f>sumproduct(X1177:offset(X1177,'Parameters &amp; Main Results'!$B$32-1,0) , 'Cash Flow Assist'!$P$11:offset('Cash Flow Assist'!$P$11,'Parameters &amp; Main Results'!$B$32-1,0)  )/offset(X1177,'Parameters &amp; Main Results'!$B$32,0)</f>
        <v>7651.123714</v>
      </c>
      <c r="AA1177" s="77">
        <f>sumproduct(X1177:offset(X1177,'Parameters &amp; Main Results'!$B$32-1,0),'Parameters &amp; Main Results'!$B$36:offset('Parameters &amp; Main Results'!$B$36,'Parameters &amp; Main Results'!$B$32-1,0)   )/offset(X1177,'Parameters &amp; Main Results'!$B$32,0)</f>
        <v>0.9883659067</v>
      </c>
      <c r="AB1177" s="167">
        <f t="shared" si="6"/>
        <v>0</v>
      </c>
    </row>
    <row r="1178">
      <c r="A1178">
        <f t="shared" si="17"/>
        <v>9</v>
      </c>
      <c r="B1178">
        <f t="shared" si="18"/>
        <v>1968</v>
      </c>
      <c r="C1178" s="77">
        <f t="shared" si="3"/>
        <v>1968.666667</v>
      </c>
      <c r="D1178" s="159">
        <f t="shared" si="356"/>
        <v>25111</v>
      </c>
      <c r="E1178" s="162">
        <v>35.1</v>
      </c>
      <c r="F1178" s="163">
        <v>253712.9838</v>
      </c>
      <c r="G1178" s="163">
        <v>2692.4306</v>
      </c>
      <c r="H1178" s="163">
        <v>3602.99949297</v>
      </c>
      <c r="I1178" s="163">
        <v>253712.9838</v>
      </c>
      <c r="J1178" s="163">
        <v>35.1</v>
      </c>
      <c r="K1178" s="163">
        <v>35.1</v>
      </c>
      <c r="L1178" s="163">
        <v>39.7</v>
      </c>
      <c r="M1178" s="164">
        <v>21.9734837</v>
      </c>
      <c r="N1178" s="19">
        <f t="shared" ref="N1178:T1178" si="1179">F1178/F1177/$E1178*$E1177-1</f>
        <v>-0.002849002849</v>
      </c>
      <c r="O1178" s="19">
        <f t="shared" si="1179"/>
        <v>-0.003615637222</v>
      </c>
      <c r="P1178" s="19">
        <f t="shared" si="1179"/>
        <v>0.001380579296</v>
      </c>
      <c r="Q1178" s="19">
        <f t="shared" si="1179"/>
        <v>-0.002849002849</v>
      </c>
      <c r="R1178" s="19">
        <f t="shared" si="1179"/>
        <v>0</v>
      </c>
      <c r="S1178" s="19">
        <f t="shared" si="1179"/>
        <v>0</v>
      </c>
      <c r="T1178" s="19">
        <f t="shared" si="1179"/>
        <v>-0.006602394306</v>
      </c>
      <c r="U1178" s="168">
        <v>0.0281</v>
      </c>
      <c r="V1178" s="168">
        <v>0.003</v>
      </c>
      <c r="W1178" s="19">
        <f t="array" ref="W1178">mmult(N1178:T1178,'Parameters &amp; Main Results'!$B$6:$B$12)-'Parameters &amp; Main Results'!$B$16/12+mmult(U1178:V1178,'Parameters &amp; Main Results'!$B$14:$B$15)</f>
        <v>-0.003082328109</v>
      </c>
      <c r="X1178" s="77">
        <f t="shared" si="5"/>
        <v>143.7574855</v>
      </c>
      <c r="Y1178" s="77">
        <f>X1178/offset(X1178,'Parameters &amp; Main Results'!$B$32,0)</f>
        <v>21.93282072</v>
      </c>
      <c r="Z1178" s="77">
        <f>sumproduct(X1178:offset(X1178,'Parameters &amp; Main Results'!$B$32-1,0) , 'Cash Flow Assist'!$P$11:offset('Cash Flow Assist'!$P$11,'Parameters &amp; Main Results'!$B$32-1,0)  )/offset(X1178,'Parameters &amp; Main Results'!$B$32,0)</f>
        <v>7645.486095</v>
      </c>
      <c r="AA1178" s="77">
        <f>sumproduct(X1178:offset(X1178,'Parameters &amp; Main Results'!$B$32-1,0),'Parameters &amp; Main Results'!$B$36:offset('Parameters &amp; Main Results'!$B$36,'Parameters &amp; Main Results'!$B$32-1,0)   )/offset(X1178,'Parameters &amp; Main Results'!$B$32,0)</f>
        <v>0.9838438551</v>
      </c>
      <c r="AB1178" s="167">
        <f t="shared" si="6"/>
        <v>-0.002849002849</v>
      </c>
    </row>
    <row r="1179">
      <c r="A1179">
        <f t="shared" si="17"/>
        <v>10</v>
      </c>
      <c r="B1179">
        <f t="shared" si="18"/>
        <v>1968</v>
      </c>
      <c r="C1179" s="77">
        <f t="shared" si="3"/>
        <v>1968.75</v>
      </c>
      <c r="D1179" s="159">
        <f t="shared" si="356"/>
        <v>25142</v>
      </c>
      <c r="E1179" s="162">
        <v>35.3</v>
      </c>
      <c r="F1179" s="163">
        <v>256174.1007</v>
      </c>
      <c r="G1179" s="163">
        <v>2680.4375</v>
      </c>
      <c r="H1179" s="163">
        <v>3618.58246578</v>
      </c>
      <c r="I1179" s="163">
        <v>256174.1007</v>
      </c>
      <c r="J1179" s="163">
        <v>35.3</v>
      </c>
      <c r="K1179" s="163">
        <v>35.3</v>
      </c>
      <c r="L1179" s="163">
        <v>39.2</v>
      </c>
      <c r="M1179" s="164">
        <v>21.92193066</v>
      </c>
      <c r="N1179" s="19">
        <f t="shared" ref="N1179:T1179" si="1180">F1179/F1178/$E1179*$E1178-1</f>
        <v>0.003979715778</v>
      </c>
      <c r="O1179" s="19">
        <f t="shared" si="1180"/>
        <v>-0.01009486177</v>
      </c>
      <c r="P1179" s="19">
        <f t="shared" si="1180"/>
        <v>-0.001365226628</v>
      </c>
      <c r="Q1179" s="19">
        <f t="shared" si="1180"/>
        <v>0.003979715778</v>
      </c>
      <c r="R1179" s="19">
        <f t="shared" si="1180"/>
        <v>0</v>
      </c>
      <c r="S1179" s="19">
        <f t="shared" si="1180"/>
        <v>0</v>
      </c>
      <c r="T1179" s="19">
        <f t="shared" si="1180"/>
        <v>-0.01818882411</v>
      </c>
      <c r="U1179" s="168">
        <v>-0.0048</v>
      </c>
      <c r="V1179" s="168">
        <v>0.0286</v>
      </c>
      <c r="W1179" s="19">
        <f t="array" ref="W1179">mmult(N1179:T1179,'Parameters &amp; Main Results'!$B$6:$B$12)-'Parameters &amp; Main Results'!$B$16/12+mmult(U1179:V1179,'Parameters &amp; Main Results'!$B$14:$B$15)</f>
        <v>0.0004194047241</v>
      </c>
      <c r="X1179" s="77">
        <f t="shared" si="5"/>
        <v>144.2019632</v>
      </c>
      <c r="Y1179" s="77">
        <f>X1179/offset(X1179,'Parameters &amp; Main Results'!$B$32,0)</f>
        <v>22.04708839</v>
      </c>
      <c r="Z1179" s="77">
        <f>sumproduct(X1179:offset(X1179,'Parameters &amp; Main Results'!$B$32-1,0) , 'Cash Flow Assist'!$P$11:offset('Cash Flow Assist'!$P$11,'Parameters &amp; Main Results'!$B$32-1,0)  )/offset(X1179,'Parameters &amp; Main Results'!$B$32,0)</f>
        <v>7640.652575</v>
      </c>
      <c r="AA1179" s="77">
        <f>sumproduct(X1179:offset(X1179,'Parameters &amp; Main Results'!$B$32-1,0),'Parameters &amp; Main Results'!$B$36:offset('Parameters &amp; Main Results'!$B$36,'Parameters &amp; Main Results'!$B$32-1,0)   )/offset(X1179,'Parameters &amp; Main Results'!$B$32,0)</f>
        <v>0.979700662</v>
      </c>
      <c r="AB1179" s="167">
        <f t="shared" si="6"/>
        <v>0</v>
      </c>
    </row>
    <row r="1180">
      <c r="A1180">
        <f t="shared" si="17"/>
        <v>11</v>
      </c>
      <c r="B1180">
        <f t="shared" si="18"/>
        <v>1968</v>
      </c>
      <c r="C1180" s="77">
        <f t="shared" si="3"/>
        <v>1968.833333</v>
      </c>
      <c r="D1180" s="159">
        <f t="shared" si="356"/>
        <v>25172</v>
      </c>
      <c r="E1180" s="162">
        <v>35.4</v>
      </c>
      <c r="F1180" s="163">
        <v>269094.4626</v>
      </c>
      <c r="G1180" s="163">
        <v>2658.8288</v>
      </c>
      <c r="H1180" s="163">
        <v>3634.71531261</v>
      </c>
      <c r="I1180" s="163">
        <v>269094.4626</v>
      </c>
      <c r="J1180" s="163">
        <v>35.4</v>
      </c>
      <c r="K1180" s="163">
        <v>35.4</v>
      </c>
      <c r="L1180" s="163">
        <v>39.85</v>
      </c>
      <c r="M1180" s="164">
        <v>22.76831708</v>
      </c>
      <c r="N1180" s="19">
        <f t="shared" ref="N1180:T1180" si="1181">F1180/F1179/$E1180*$E1179-1</f>
        <v>0.04746853026</v>
      </c>
      <c r="O1180" s="19">
        <f t="shared" si="1181"/>
        <v>-0.01086371752</v>
      </c>
      <c r="P1180" s="19">
        <f t="shared" si="1181"/>
        <v>0.001620880415</v>
      </c>
      <c r="Q1180" s="19">
        <f t="shared" si="1181"/>
        <v>0.04746853026</v>
      </c>
      <c r="R1180" s="19">
        <f t="shared" si="1181"/>
        <v>0</v>
      </c>
      <c r="S1180" s="19">
        <f t="shared" si="1181"/>
        <v>0</v>
      </c>
      <c r="T1180" s="19">
        <f t="shared" si="1181"/>
        <v>0.01370993313</v>
      </c>
      <c r="U1180" s="168">
        <v>0.0237</v>
      </c>
      <c r="V1180" s="168">
        <v>-0.0093</v>
      </c>
      <c r="W1180" s="19">
        <f t="array" ref="W1180">mmult(N1180:T1180,'Parameters &amp; Main Results'!$B$6:$B$12)-'Parameters &amp; Main Results'!$B$16/12+mmult(U1180:V1180,'Parameters &amp; Main Results'!$B$14:$B$15)</f>
        <v>0.03284380165</v>
      </c>
      <c r="X1180" s="77">
        <f t="shared" si="5"/>
        <v>144.1415096</v>
      </c>
      <c r="Y1180" s="77">
        <f>X1180/offset(X1180,'Parameters &amp; Main Results'!$B$32,0)</f>
        <v>22.08437869</v>
      </c>
      <c r="Z1180" s="77">
        <f>sumproduct(X1180:offset(X1180,'Parameters &amp; Main Results'!$B$32-1,0) , 'Cash Flow Assist'!$P$11:offset('Cash Flow Assist'!$P$11,'Parameters &amp; Main Results'!$B$32-1,0)  )/offset(X1180,'Parameters &amp; Main Results'!$B$32,0)</f>
        <v>7635.69434</v>
      </c>
      <c r="AA1180" s="77">
        <f>sumproduct(X1180:offset(X1180,'Parameters &amp; Main Results'!$B$32-1,0),'Parameters &amp; Main Results'!$B$36:offset('Parameters &amp; Main Results'!$B$36,'Parameters &amp; Main Results'!$B$32-1,0)   )/offset(X1180,'Parameters &amp; Main Results'!$B$32,0)</f>
        <v>0.9754290694</v>
      </c>
      <c r="AB1180" s="167">
        <f t="shared" si="6"/>
        <v>0</v>
      </c>
    </row>
    <row r="1181">
      <c r="A1181">
        <f t="shared" si="17"/>
        <v>12</v>
      </c>
      <c r="B1181">
        <f t="shared" si="18"/>
        <v>1968</v>
      </c>
      <c r="C1181" s="77">
        <f t="shared" si="3"/>
        <v>1968.916667</v>
      </c>
      <c r="D1181" s="159">
        <f t="shared" si="356"/>
        <v>25203</v>
      </c>
      <c r="E1181" s="162">
        <v>35.6</v>
      </c>
      <c r="F1181" s="163">
        <v>258531.7857</v>
      </c>
      <c r="G1181" s="163">
        <v>2596.8788</v>
      </c>
      <c r="H1181" s="163">
        <v>3651.22297799</v>
      </c>
      <c r="I1181" s="163">
        <v>258531.7857</v>
      </c>
      <c r="J1181" s="163">
        <v>35.6</v>
      </c>
      <c r="K1181" s="163">
        <v>35.6</v>
      </c>
      <c r="L1181" s="163">
        <v>41.95</v>
      </c>
      <c r="M1181" s="164">
        <v>21.72563276</v>
      </c>
      <c r="N1181" s="19">
        <f t="shared" ref="N1181:T1181" si="1182">F1181/F1180/$E1181*$E1180-1</f>
        <v>-0.04465012972</v>
      </c>
      <c r="O1181" s="19">
        <f t="shared" si="1182"/>
        <v>-0.02878681273</v>
      </c>
      <c r="P1181" s="19">
        <f t="shared" si="1182"/>
        <v>-0.001101825842</v>
      </c>
      <c r="Q1181" s="19">
        <f t="shared" si="1182"/>
        <v>-0.04465012972</v>
      </c>
      <c r="R1181" s="19">
        <f t="shared" si="1182"/>
        <v>0</v>
      </c>
      <c r="S1181" s="19">
        <f t="shared" si="1182"/>
        <v>0</v>
      </c>
      <c r="T1181" s="19">
        <f t="shared" si="1182"/>
        <v>0.04678358451</v>
      </c>
      <c r="U1181" s="168">
        <v>0.034</v>
      </c>
      <c r="V1181" s="168">
        <v>-1.0E-4</v>
      </c>
      <c r="W1181" s="19">
        <f t="array" ref="W1181">mmult(N1181:T1181,'Parameters &amp; Main Results'!$B$6:$B$12)-'Parameters &amp; Main Results'!$B$16/12+mmult(U1181:V1181,'Parameters &amp; Main Results'!$B$14:$B$15)</f>
        <v>-0.04072596714</v>
      </c>
      <c r="X1181" s="77">
        <f t="shared" si="5"/>
        <v>139.5578977</v>
      </c>
      <c r="Y1181" s="77">
        <f>X1181/offset(X1181,'Parameters &amp; Main Results'!$B$32,0)</f>
        <v>21.42725742</v>
      </c>
      <c r="Z1181" s="77">
        <f>sumproduct(X1181:offset(X1181,'Parameters &amp; Main Results'!$B$32-1,0) , 'Cash Flow Assist'!$P$11:offset('Cash Flow Assist'!$P$11,'Parameters &amp; Main Results'!$B$32-1,0)  )/offset(X1181,'Parameters &amp; Main Results'!$B$32,0)</f>
        <v>7630.688266</v>
      </c>
      <c r="AA1181" s="77">
        <f>sumproduct(X1181:offset(X1181,'Parameters &amp; Main Results'!$B$32-1,0),'Parameters &amp; Main Results'!$B$36:offset('Parameters &amp; Main Results'!$B$36,'Parameters &amp; Main Results'!$B$32-1,0)   )/offset(X1181,'Parameters &amp; Main Results'!$B$32,0)</f>
        <v>0.9711389448</v>
      </c>
      <c r="AB1181" s="167">
        <f t="shared" si="6"/>
        <v>-0.04465012972</v>
      </c>
    </row>
    <row r="1182">
      <c r="A1182">
        <f t="shared" si="17"/>
        <v>1</v>
      </c>
      <c r="B1182">
        <f t="shared" si="18"/>
        <v>1969</v>
      </c>
      <c r="C1182" s="77">
        <f t="shared" si="3"/>
        <v>1969</v>
      </c>
      <c r="D1182" s="159">
        <f t="shared" si="356"/>
        <v>25234</v>
      </c>
      <c r="E1182" s="162">
        <v>35.7</v>
      </c>
      <c r="F1182" s="163">
        <v>257059.1143</v>
      </c>
      <c r="G1182" s="163">
        <v>2604.389</v>
      </c>
      <c r="H1182" s="163">
        <v>3669.35738544</v>
      </c>
      <c r="I1182" s="163">
        <v>257059.1143</v>
      </c>
      <c r="J1182" s="163">
        <v>35.7</v>
      </c>
      <c r="K1182" s="163">
        <v>35.7</v>
      </c>
      <c r="L1182" s="163">
        <v>42.55</v>
      </c>
      <c r="M1182" s="164">
        <v>21.40483982</v>
      </c>
      <c r="N1182" s="19">
        <f t="shared" ref="N1182:T1182" si="1183">F1182/F1181/$E1182*$E1181-1</f>
        <v>-0.008481452041</v>
      </c>
      <c r="O1182" s="19">
        <f t="shared" si="1183"/>
        <v>0.00008278889145</v>
      </c>
      <c r="P1182" s="19">
        <f t="shared" si="1183"/>
        <v>0.002151633985</v>
      </c>
      <c r="Q1182" s="19">
        <f t="shared" si="1183"/>
        <v>-0.008481452041</v>
      </c>
      <c r="R1182" s="19">
        <f t="shared" si="1183"/>
        <v>0</v>
      </c>
      <c r="S1182" s="19">
        <f t="shared" si="1183"/>
        <v>0</v>
      </c>
      <c r="T1182" s="19">
        <f t="shared" si="1183"/>
        <v>0.01146155721</v>
      </c>
      <c r="U1182" s="168">
        <v>-0.0076</v>
      </c>
      <c r="V1182" s="168">
        <v>0.0168</v>
      </c>
      <c r="W1182" s="19">
        <f t="array" ref="W1182">mmult(N1182:T1182,'Parameters &amp; Main Results'!$B$6:$B$12)-'Parameters &amp; Main Results'!$B$16/12+mmult(U1182:V1182,'Parameters &amp; Main Results'!$B$14:$B$15)</f>
        <v>-0.006382058474</v>
      </c>
      <c r="X1182" s="77">
        <f t="shared" si="5"/>
        <v>145.4828265</v>
      </c>
      <c r="Y1182" s="77">
        <f>X1182/offset(X1182,'Parameters &amp; Main Results'!$B$32,0)</f>
        <v>22.38411601</v>
      </c>
      <c r="Z1182" s="77">
        <f>sumproduct(X1182:offset(X1182,'Parameters &amp; Main Results'!$B$32-1,0) , 'Cash Flow Assist'!$P$11:offset('Cash Flow Assist'!$P$11,'Parameters &amp; Main Results'!$B$32-1,0)  )/offset(X1182,'Parameters &amp; Main Results'!$B$32,0)</f>
        <v>7626.330131</v>
      </c>
      <c r="AA1182" s="77">
        <f>sumproduct(X1182:offset(X1182,'Parameters &amp; Main Results'!$B$32-1,0),'Parameters &amp; Main Results'!$B$36:offset('Parameters &amp; Main Results'!$B$36,'Parameters &amp; Main Results'!$B$32-1,0)   )/offset(X1182,'Parameters &amp; Main Results'!$B$32,0)</f>
        <v>0.9668084446</v>
      </c>
      <c r="AB1182" s="167">
        <f t="shared" si="6"/>
        <v>-0.05275288383</v>
      </c>
    </row>
    <row r="1183">
      <c r="A1183">
        <f t="shared" si="17"/>
        <v>2</v>
      </c>
      <c r="B1183">
        <f t="shared" si="18"/>
        <v>1969</v>
      </c>
      <c r="C1183" s="77">
        <f t="shared" si="3"/>
        <v>1969.083333</v>
      </c>
      <c r="D1183" s="159">
        <f t="shared" si="356"/>
        <v>25262</v>
      </c>
      <c r="E1183" s="162">
        <v>35.8</v>
      </c>
      <c r="F1183" s="163">
        <v>245526.0389</v>
      </c>
      <c r="G1183" s="163">
        <v>2604.4337</v>
      </c>
      <c r="H1183" s="163">
        <v>3688.13226406</v>
      </c>
      <c r="I1183" s="163">
        <v>245526.0389</v>
      </c>
      <c r="J1183" s="163">
        <v>35.8</v>
      </c>
      <c r="K1183" s="163">
        <v>35.8</v>
      </c>
      <c r="L1183" s="163">
        <v>42.77</v>
      </c>
      <c r="M1183" s="164">
        <v>20.2019505</v>
      </c>
      <c r="N1183" s="19">
        <f t="shared" ref="N1183:T1183" si="1184">F1183/F1182/$E1183*$E1182-1</f>
        <v>-0.04753343354</v>
      </c>
      <c r="O1183" s="19">
        <f t="shared" si="1184"/>
        <v>-0.002776180697</v>
      </c>
      <c r="P1183" s="19">
        <f t="shared" si="1184"/>
        <v>0.002309078212</v>
      </c>
      <c r="Q1183" s="19">
        <f t="shared" si="1184"/>
        <v>-0.04753343354</v>
      </c>
      <c r="R1183" s="19">
        <f t="shared" si="1184"/>
        <v>0</v>
      </c>
      <c r="S1183" s="19">
        <f t="shared" si="1184"/>
        <v>0</v>
      </c>
      <c r="T1183" s="19">
        <f t="shared" si="1184"/>
        <v>0.002362649266</v>
      </c>
      <c r="U1183" s="168">
        <v>-0.0394</v>
      </c>
      <c r="V1183" s="168">
        <v>0.009</v>
      </c>
      <c r="W1183" s="19">
        <f t="array" ref="W1183">mmult(N1183:T1183,'Parameters &amp; Main Results'!$B$6:$B$12)-'Parameters &amp; Main Results'!$B$16/12+mmult(U1183:V1183,'Parameters &amp; Main Results'!$B$14:$B$15)</f>
        <v>-0.03638578699</v>
      </c>
      <c r="X1183" s="77">
        <f t="shared" si="5"/>
        <v>146.4172701</v>
      </c>
      <c r="Y1183" s="77">
        <f>X1183/offset(X1183,'Parameters &amp; Main Results'!$B$32,0)</f>
        <v>22.57545813</v>
      </c>
      <c r="Z1183" s="77">
        <f>sumproduct(X1183:offset(X1183,'Parameters &amp; Main Results'!$B$32-1,0) , 'Cash Flow Assist'!$P$11:offset('Cash Flow Assist'!$P$11,'Parameters &amp; Main Results'!$B$32-1,0)  )/offset(X1183,'Parameters &amp; Main Results'!$B$32,0)</f>
        <v>7621.003915</v>
      </c>
      <c r="AA1183" s="77">
        <f>sumproduct(X1183:offset(X1183,'Parameters &amp; Main Results'!$B$32-1,0),'Parameters &amp; Main Results'!$B$36:offset('Parameters &amp; Main Results'!$B$36,'Parameters &amp; Main Results'!$B$32-1,0)   )/offset(X1183,'Parameters &amp; Main Results'!$B$32,0)</f>
        <v>0.9623367495</v>
      </c>
      <c r="AB1183" s="167">
        <f t="shared" si="6"/>
        <v>-0.09777879167</v>
      </c>
    </row>
    <row r="1184">
      <c r="A1184">
        <f t="shared" si="17"/>
        <v>3</v>
      </c>
      <c r="B1184">
        <f t="shared" si="18"/>
        <v>1969</v>
      </c>
      <c r="C1184" s="77">
        <f t="shared" si="3"/>
        <v>1969.166667</v>
      </c>
      <c r="D1184" s="159">
        <f t="shared" si="356"/>
        <v>25293</v>
      </c>
      <c r="E1184" s="162">
        <v>36.1</v>
      </c>
      <c r="F1184" s="163">
        <v>254628.5034</v>
      </c>
      <c r="G1184" s="163">
        <v>2610.3678</v>
      </c>
      <c r="H1184" s="163">
        <v>3706.94173861</v>
      </c>
      <c r="I1184" s="163">
        <v>254628.5034</v>
      </c>
      <c r="J1184" s="163">
        <v>36.1</v>
      </c>
      <c r="K1184" s="163">
        <v>36.1</v>
      </c>
      <c r="L1184" s="163">
        <v>43.1</v>
      </c>
      <c r="M1184" s="164">
        <v>20.63359527</v>
      </c>
      <c r="N1184" s="19">
        <f t="shared" ref="N1184:T1184" si="1185">F1184/F1183/$E1184*$E1183-1</f>
        <v>0.02845497849</v>
      </c>
      <c r="O1184" s="19">
        <f t="shared" si="1185"/>
        <v>-0.00605072312</v>
      </c>
      <c r="P1184" s="19">
        <f t="shared" si="1185"/>
        <v>-0.003252631578</v>
      </c>
      <c r="Q1184" s="19">
        <f t="shared" si="1185"/>
        <v>0.02845497849</v>
      </c>
      <c r="R1184" s="19">
        <f t="shared" si="1185"/>
        <v>0</v>
      </c>
      <c r="S1184" s="19">
        <f t="shared" si="1185"/>
        <v>0</v>
      </c>
      <c r="T1184" s="19">
        <f t="shared" si="1185"/>
        <v>-0.0006586800363</v>
      </c>
      <c r="U1184" s="168">
        <v>-0.0026</v>
      </c>
      <c r="V1184" s="168">
        <v>-0.0052</v>
      </c>
      <c r="W1184" s="19">
        <f t="array" ref="W1184">mmult(N1184:T1184,'Parameters &amp; Main Results'!$B$6:$B$12)-'Parameters &amp; Main Results'!$B$16/12+mmult(U1184:V1184,'Parameters &amp; Main Results'!$B$14:$B$15)</f>
        <v>0.01978688642</v>
      </c>
      <c r="X1184" s="77">
        <f t="shared" si="5"/>
        <v>151.9459428</v>
      </c>
      <c r="Y1184" s="77">
        <f>X1184/offset(X1184,'Parameters &amp; Main Results'!$B$32,0)</f>
        <v>23.47736892</v>
      </c>
      <c r="Z1184" s="77">
        <f>sumproduct(X1184:offset(X1184,'Parameters &amp; Main Results'!$B$32-1,0) , 'Cash Flow Assist'!$P$11:offset('Cash Flow Assist'!$P$11,'Parameters &amp; Main Results'!$B$32-1,0)  )/offset(X1184,'Parameters &amp; Main Results'!$B$32,0)</f>
        <v>7615.474706</v>
      </c>
      <c r="AA1184" s="77">
        <f>sumproduct(X1184:offset(X1184,'Parameters &amp; Main Results'!$B$32-1,0),'Parameters &amp; Main Results'!$B$36:offset('Parameters &amp; Main Results'!$B$36,'Parameters &amp; Main Results'!$B$32-1,0)   )/offset(X1184,'Parameters &amp; Main Results'!$B$32,0)</f>
        <v>0.9581749798</v>
      </c>
      <c r="AB1184" s="167">
        <f t="shared" si="6"/>
        <v>-0.07210610659</v>
      </c>
    </row>
    <row r="1185">
      <c r="A1185">
        <f t="shared" si="17"/>
        <v>4</v>
      </c>
      <c r="B1185">
        <f t="shared" si="18"/>
        <v>1969</v>
      </c>
      <c r="C1185" s="77">
        <f t="shared" si="3"/>
        <v>1969.25</v>
      </c>
      <c r="D1185" s="159">
        <f t="shared" si="356"/>
        <v>25323</v>
      </c>
      <c r="E1185" s="162">
        <v>36.3</v>
      </c>
      <c r="F1185" s="163">
        <v>260751.4102</v>
      </c>
      <c r="G1185" s="163">
        <v>2643.3567</v>
      </c>
      <c r="H1185" s="163">
        <v>3725.53822967</v>
      </c>
      <c r="I1185" s="163">
        <v>260751.4102</v>
      </c>
      <c r="J1185" s="163">
        <v>36.3</v>
      </c>
      <c r="K1185" s="163">
        <v>36.3</v>
      </c>
      <c r="L1185" s="163">
        <v>43.6</v>
      </c>
      <c r="M1185" s="164">
        <v>20.9105861</v>
      </c>
      <c r="N1185" s="19">
        <f t="shared" ref="N1185:T1185" si="1186">F1185/F1184/$E1185*$E1184-1</f>
        <v>0.01840430215</v>
      </c>
      <c r="O1185" s="19">
        <f t="shared" si="1186"/>
        <v>0.007058373628</v>
      </c>
      <c r="P1185" s="19">
        <f t="shared" si="1186"/>
        <v>-0.0005206152421</v>
      </c>
      <c r="Q1185" s="19">
        <f t="shared" si="1186"/>
        <v>0.01840430215</v>
      </c>
      <c r="R1185" s="19">
        <f t="shared" si="1186"/>
        <v>0</v>
      </c>
      <c r="S1185" s="19">
        <f t="shared" si="1186"/>
        <v>0</v>
      </c>
      <c r="T1185" s="19">
        <f t="shared" si="1186"/>
        <v>0.006027369242</v>
      </c>
      <c r="U1185" s="168">
        <v>-0.0087</v>
      </c>
      <c r="V1185" s="168">
        <v>-3.0E-4</v>
      </c>
      <c r="W1185" s="19">
        <f t="array" ref="W1185">mmult(N1185:T1185,'Parameters &amp; Main Results'!$B$6:$B$12)-'Parameters &amp; Main Results'!$B$16/12+mmult(U1185:V1185,'Parameters &amp; Main Results'!$B$14:$B$15)</f>
        <v>0.01552615335</v>
      </c>
      <c r="X1185" s="77">
        <f t="shared" si="5"/>
        <v>148.9977414</v>
      </c>
      <c r="Y1185" s="77">
        <f>X1185/offset(X1185,'Parameters &amp; Main Results'!$B$32,0)</f>
        <v>23.0704492</v>
      </c>
      <c r="Z1185" s="77">
        <f>sumproduct(X1185:offset(X1185,'Parameters &amp; Main Results'!$B$32-1,0) , 'Cash Flow Assist'!$P$11:offset('Cash Flow Assist'!$P$11,'Parameters &amp; Main Results'!$B$32-1,0)  )/offset(X1185,'Parameters &amp; Main Results'!$B$32,0)</f>
        <v>7609.030007</v>
      </c>
      <c r="AA1185" s="77">
        <f>sumproduct(X1185:offset(X1185,'Parameters &amp; Main Results'!$B$32-1,0),'Parameters &amp; Main Results'!$B$36:offset('Parameters &amp; Main Results'!$B$36,'Parameters &amp; Main Results'!$B$32-1,0)   )/offset(X1185,'Parameters &amp; Main Results'!$B$32,0)</f>
        <v>0.9540601152</v>
      </c>
      <c r="AB1185" s="167">
        <f t="shared" si="6"/>
        <v>-0.05502886701</v>
      </c>
    </row>
    <row r="1186">
      <c r="A1186">
        <f t="shared" si="17"/>
        <v>5</v>
      </c>
      <c r="B1186">
        <f t="shared" si="18"/>
        <v>1969</v>
      </c>
      <c r="C1186" s="77">
        <f t="shared" si="3"/>
        <v>1969.333333</v>
      </c>
      <c r="D1186" s="159">
        <f t="shared" si="356"/>
        <v>25354</v>
      </c>
      <c r="E1186" s="162">
        <v>36.4</v>
      </c>
      <c r="F1186" s="163">
        <v>260829.9613</v>
      </c>
      <c r="G1186" s="163">
        <v>2588.0537</v>
      </c>
      <c r="H1186" s="163">
        <v>3744.50742849</v>
      </c>
      <c r="I1186" s="163">
        <v>260829.9613</v>
      </c>
      <c r="J1186" s="163">
        <v>36.4</v>
      </c>
      <c r="K1186" s="163">
        <v>36.4</v>
      </c>
      <c r="L1186" s="163">
        <v>43.15</v>
      </c>
      <c r="M1186" s="164">
        <v>20.63942893</v>
      </c>
      <c r="N1186" s="19">
        <f t="shared" ref="N1186:T1186" si="1187">F1186/F1185/$E1186*$E1185-1</f>
        <v>-0.00244683136</v>
      </c>
      <c r="O1186" s="19">
        <f t="shared" si="1187"/>
        <v>-0.02361128093</v>
      </c>
      <c r="P1186" s="19">
        <f t="shared" si="1187"/>
        <v>0.002330425824</v>
      </c>
      <c r="Q1186" s="19">
        <f t="shared" si="1187"/>
        <v>-0.00244683136</v>
      </c>
      <c r="R1186" s="19">
        <f t="shared" si="1187"/>
        <v>0</v>
      </c>
      <c r="S1186" s="19">
        <f t="shared" si="1187"/>
        <v>0</v>
      </c>
      <c r="T1186" s="19">
        <f t="shared" si="1187"/>
        <v>-0.01303999899</v>
      </c>
      <c r="U1186" s="168">
        <v>-0.0022</v>
      </c>
      <c r="V1186" s="168">
        <v>0.0072</v>
      </c>
      <c r="W1186" s="19">
        <f t="array" ref="W1186">mmult(N1186:T1186,'Parameters &amp; Main Results'!$B$6:$B$12)-'Parameters &amp; Main Results'!$B$16/12+mmult(U1186:V1186,'Parameters &amp; Main Results'!$B$14:$B$15)</f>
        <v>-0.007779610419</v>
      </c>
      <c r="X1186" s="77">
        <f t="shared" si="5"/>
        <v>146.7197481</v>
      </c>
      <c r="Y1186" s="77">
        <f>X1186/offset(X1186,'Parameters &amp; Main Results'!$B$32,0)</f>
        <v>22.76569889</v>
      </c>
      <c r="Z1186" s="77">
        <f>sumproduct(X1186:offset(X1186,'Parameters &amp; Main Results'!$B$32-1,0) , 'Cash Flow Assist'!$P$11:offset('Cash Flow Assist'!$P$11,'Parameters &amp; Main Results'!$B$32-1,0)  )/offset(X1186,'Parameters &amp; Main Results'!$B$32,0)</f>
        <v>7602.979479</v>
      </c>
      <c r="AA1186" s="77">
        <f>sumproduct(X1186:offset(X1186,'Parameters &amp; Main Results'!$B$32-1,0),'Parameters &amp; Main Results'!$B$36:offset('Parameters &amp; Main Results'!$B$36,'Parameters &amp; Main Results'!$B$32-1,0)   )/offset(X1186,'Parameters &amp; Main Results'!$B$32,0)</f>
        <v>0.9492845665</v>
      </c>
      <c r="AB1186" s="167">
        <f t="shared" si="6"/>
        <v>-0.05734105202</v>
      </c>
    </row>
    <row r="1187">
      <c r="A1187">
        <f t="shared" si="17"/>
        <v>6</v>
      </c>
      <c r="B1187">
        <f t="shared" si="18"/>
        <v>1969</v>
      </c>
      <c r="C1187" s="77">
        <f t="shared" si="3"/>
        <v>1969.416667</v>
      </c>
      <c r="D1187" s="159">
        <f t="shared" si="356"/>
        <v>25384</v>
      </c>
      <c r="E1187" s="162">
        <v>36.6</v>
      </c>
      <c r="F1187" s="163">
        <v>246990.6952</v>
      </c>
      <c r="G1187" s="163">
        <v>2570.2438</v>
      </c>
      <c r="H1187" s="163">
        <v>3763.35478254</v>
      </c>
      <c r="I1187" s="163">
        <v>246990.6952</v>
      </c>
      <c r="J1187" s="163">
        <v>36.6</v>
      </c>
      <c r="K1187" s="163">
        <v>36.6</v>
      </c>
      <c r="L1187" s="163">
        <v>41.23</v>
      </c>
      <c r="M1187" s="164">
        <v>19.42899542</v>
      </c>
      <c r="N1187" s="19">
        <f t="shared" ref="N1187:T1187" si="1188">F1187/F1186/$E1187*$E1186-1</f>
        <v>-0.05823311844</v>
      </c>
      <c r="O1187" s="19">
        <f t="shared" si="1188"/>
        <v>-0.01230845716</v>
      </c>
      <c r="P1187" s="19">
        <f t="shared" si="1188"/>
        <v>-0.0004586520965</v>
      </c>
      <c r="Q1187" s="19">
        <f t="shared" si="1188"/>
        <v>-0.05823311844</v>
      </c>
      <c r="R1187" s="19">
        <f t="shared" si="1188"/>
        <v>0</v>
      </c>
      <c r="S1187" s="19">
        <f t="shared" si="1188"/>
        <v>0</v>
      </c>
      <c r="T1187" s="19">
        <f t="shared" si="1188"/>
        <v>-0.04971727802</v>
      </c>
      <c r="U1187" s="168">
        <v>-0.0541</v>
      </c>
      <c r="V1187" s="168">
        <v>-0.0109</v>
      </c>
      <c r="W1187" s="19">
        <f t="array" ref="W1187">mmult(N1187:T1187,'Parameters &amp; Main Results'!$B$6:$B$12)-'Parameters &amp; Main Results'!$B$16/12+mmult(U1187:V1187,'Parameters &amp; Main Results'!$B$14:$B$15)</f>
        <v>-0.04679361979</v>
      </c>
      <c r="X1187" s="77">
        <f t="shared" si="5"/>
        <v>147.87012</v>
      </c>
      <c r="Y1187" s="77">
        <f>X1187/offset(X1187,'Parameters &amp; Main Results'!$B$32,0)</f>
        <v>22.99264263</v>
      </c>
      <c r="Z1187" s="77">
        <f>sumproduct(X1187:offset(X1187,'Parameters &amp; Main Results'!$B$32-1,0) , 'Cash Flow Assist'!$P$11:offset('Cash Flow Assist'!$P$11,'Parameters &amp; Main Results'!$B$32-1,0)  )/offset(X1187,'Parameters &amp; Main Results'!$B$32,0)</f>
        <v>7597.221568</v>
      </c>
      <c r="AA1187" s="77">
        <f>sumproduct(X1187:offset(X1187,'Parameters &amp; Main Results'!$B$32-1,0),'Parameters &amp; Main Results'!$B$36:offset('Parameters &amp; Main Results'!$B$36,'Parameters &amp; Main Results'!$B$32-1,0)   )/offset(X1187,'Parameters &amp; Main Results'!$B$32,0)</f>
        <v>0.9445958454</v>
      </c>
      <c r="AB1187" s="167">
        <f t="shared" si="6"/>
        <v>-0.1122350222</v>
      </c>
    </row>
    <row r="1188">
      <c r="A1188">
        <f t="shared" si="17"/>
        <v>7</v>
      </c>
      <c r="B1188">
        <f t="shared" si="18"/>
        <v>1969</v>
      </c>
      <c r="C1188" s="77">
        <f t="shared" si="3"/>
        <v>1969.5</v>
      </c>
      <c r="D1188" s="159">
        <f t="shared" si="356"/>
        <v>25415</v>
      </c>
      <c r="E1188" s="162">
        <v>36.8</v>
      </c>
      <c r="F1188" s="163">
        <v>232790.7671</v>
      </c>
      <c r="G1188" s="163">
        <v>2597.8311</v>
      </c>
      <c r="H1188" s="163">
        <v>3783.55145321</v>
      </c>
      <c r="I1188" s="163">
        <v>232790.7671</v>
      </c>
      <c r="J1188" s="163">
        <v>36.8</v>
      </c>
      <c r="K1188" s="163">
        <v>36.8</v>
      </c>
      <c r="L1188" s="163">
        <v>41.45</v>
      </c>
      <c r="M1188" s="164">
        <v>18.11362332</v>
      </c>
      <c r="N1188" s="19">
        <f t="shared" ref="N1188:T1188" si="1189">F1188/F1187/$E1188*$E1187-1</f>
        <v>-0.06261408066</v>
      </c>
      <c r="O1188" s="19">
        <f t="shared" si="1189"/>
        <v>0.005240223794</v>
      </c>
      <c r="P1188" s="19">
        <f t="shared" si="1189"/>
        <v>-0.00009728260772</v>
      </c>
      <c r="Q1188" s="19">
        <f t="shared" si="1189"/>
        <v>-0.06261408066</v>
      </c>
      <c r="R1188" s="19">
        <f t="shared" si="1189"/>
        <v>0</v>
      </c>
      <c r="S1188" s="19">
        <f t="shared" si="1189"/>
        <v>0</v>
      </c>
      <c r="T1188" s="19">
        <f t="shared" si="1189"/>
        <v>-0.0001278617301</v>
      </c>
      <c r="U1188" s="168">
        <v>-0.0322</v>
      </c>
      <c r="V1188" s="168">
        <v>0.0118</v>
      </c>
      <c r="W1188" s="19">
        <f t="array" ref="W1188">mmult(N1188:T1188,'Parameters &amp; Main Results'!$B$6:$B$12)-'Parameters &amp; Main Results'!$B$16/12+mmult(U1188:V1188,'Parameters &amp; Main Results'!$B$14:$B$15)</f>
        <v>-0.04569217122</v>
      </c>
      <c r="X1188" s="77">
        <f t="shared" si="5"/>
        <v>155.1291757</v>
      </c>
      <c r="Y1188" s="77">
        <f>X1188/offset(X1188,'Parameters &amp; Main Results'!$B$32,0)</f>
        <v>24.17230124</v>
      </c>
      <c r="Z1188" s="77">
        <f>sumproduct(X1188:offset(X1188,'Parameters &amp; Main Results'!$B$32-1,0) , 'Cash Flow Assist'!$P$11:offset('Cash Flow Assist'!$P$11,'Parameters &amp; Main Results'!$B$32-1,0)  )/offset(X1188,'Parameters &amp; Main Results'!$B$32,0)</f>
        <v>7591.224078</v>
      </c>
      <c r="AA1188" s="77">
        <f>sumproduct(X1188:offset(X1188,'Parameters &amp; Main Results'!$B$32-1,0),'Parameters &amp; Main Results'!$B$36:offset('Parameters &amp; Main Results'!$B$36,'Parameters &amp; Main Results'!$B$32-1,0)   )/offset(X1188,'Parameters &amp; Main Results'!$B$32,0)</f>
        <v>0.9400432059</v>
      </c>
      <c r="AB1188" s="167">
        <f t="shared" si="6"/>
        <v>-0.1678216101</v>
      </c>
    </row>
    <row r="1189">
      <c r="A1189">
        <f t="shared" si="17"/>
        <v>8</v>
      </c>
      <c r="B1189">
        <f t="shared" si="18"/>
        <v>1969</v>
      </c>
      <c r="C1189" s="77">
        <f t="shared" si="3"/>
        <v>1969.583333</v>
      </c>
      <c r="D1189" s="159">
        <f t="shared" si="356"/>
        <v>25446</v>
      </c>
      <c r="E1189" s="162">
        <v>36.9</v>
      </c>
      <c r="F1189" s="163">
        <v>242785.4651</v>
      </c>
      <c r="G1189" s="163">
        <v>2580.2271</v>
      </c>
      <c r="H1189" s="163">
        <v>3805.62217002</v>
      </c>
      <c r="I1189" s="163">
        <v>242785.4651</v>
      </c>
      <c r="J1189" s="163">
        <v>36.9</v>
      </c>
      <c r="K1189" s="163">
        <v>36.9</v>
      </c>
      <c r="L1189" s="163">
        <v>40.95</v>
      </c>
      <c r="M1189" s="164">
        <v>18.69564578</v>
      </c>
      <c r="N1189" s="19">
        <f t="shared" ref="N1189:T1189" si="1190">F1189/F1188/$E1189*$E1188-1</f>
        <v>0.04010787424</v>
      </c>
      <c r="O1189" s="19">
        <f t="shared" si="1190"/>
        <v>-0.009468084883</v>
      </c>
      <c r="P1189" s="19">
        <f t="shared" si="1190"/>
        <v>0.003107497742</v>
      </c>
      <c r="Q1189" s="19">
        <f t="shared" si="1190"/>
        <v>0.04010787424</v>
      </c>
      <c r="R1189" s="19">
        <f t="shared" si="1190"/>
        <v>0</v>
      </c>
      <c r="S1189" s="19">
        <f t="shared" si="1190"/>
        <v>0</v>
      </c>
      <c r="T1189" s="19">
        <f t="shared" si="1190"/>
        <v>-0.01474006296</v>
      </c>
      <c r="U1189" s="168">
        <v>0.0089</v>
      </c>
      <c r="V1189" s="168">
        <v>-0.0377</v>
      </c>
      <c r="W1189" s="19">
        <f t="array" ref="W1189">mmult(N1189:T1189,'Parameters &amp; Main Results'!$B$6:$B$12)-'Parameters &amp; Main Results'!$B$16/12+mmult(U1189:V1189,'Parameters &amp; Main Results'!$B$14:$B$15)</f>
        <v>0.02767221779</v>
      </c>
      <c r="X1189" s="77">
        <f t="shared" si="5"/>
        <v>162.5567464</v>
      </c>
      <c r="Y1189" s="77">
        <f>X1189/offset(X1189,'Parameters &amp; Main Results'!$B$32,0)</f>
        <v>25.38315259</v>
      </c>
      <c r="Z1189" s="77">
        <f>sumproduct(X1189:offset(X1189,'Parameters &amp; Main Results'!$B$32-1,0) , 'Cash Flow Assist'!$P$11:offset('Cash Flow Assist'!$P$11,'Parameters &amp; Main Results'!$B$32-1,0)  )/offset(X1189,'Parameters &amp; Main Results'!$B$32,0)</f>
        <v>7584.031773</v>
      </c>
      <c r="AA1189" s="77">
        <f>sumproduct(X1189:offset(X1189,'Parameters &amp; Main Results'!$B$32-1,0),'Parameters &amp; Main Results'!$B$36:offset('Parameters &amp; Main Results'!$B$36,'Parameters &amp; Main Results'!$B$32-1,0)   )/offset(X1189,'Parameters &amp; Main Results'!$B$32,0)</f>
        <v>0.9353994804</v>
      </c>
      <c r="AB1189" s="167">
        <f t="shared" si="6"/>
        <v>-0.1344447039</v>
      </c>
    </row>
    <row r="1190">
      <c r="A1190">
        <f t="shared" si="17"/>
        <v>9</v>
      </c>
      <c r="B1190">
        <f t="shared" si="18"/>
        <v>1969</v>
      </c>
      <c r="C1190" s="77">
        <f t="shared" si="3"/>
        <v>1969.666667</v>
      </c>
      <c r="D1190" s="159">
        <f t="shared" si="356"/>
        <v>25476</v>
      </c>
      <c r="E1190" s="162">
        <v>37.1</v>
      </c>
      <c r="F1190" s="163">
        <v>237376.8424</v>
      </c>
      <c r="G1190" s="163">
        <v>2470.963</v>
      </c>
      <c r="H1190" s="163">
        <v>3827.75820564</v>
      </c>
      <c r="I1190" s="163">
        <v>237376.8424</v>
      </c>
      <c r="J1190" s="163">
        <v>37.1</v>
      </c>
      <c r="K1190" s="163">
        <v>37.1</v>
      </c>
      <c r="L1190" s="163">
        <v>40.65</v>
      </c>
      <c r="M1190" s="164">
        <v>18.12745821</v>
      </c>
      <c r="N1190" s="19">
        <f t="shared" ref="N1190:T1190" si="1191">F1190/F1189/$E1190*$E1189-1</f>
        <v>-0.0275481163</v>
      </c>
      <c r="O1190" s="19">
        <f t="shared" si="1191"/>
        <v>-0.04750925035</v>
      </c>
      <c r="P1190" s="19">
        <f t="shared" si="1191"/>
        <v>0.0003944743929</v>
      </c>
      <c r="Q1190" s="19">
        <f t="shared" si="1191"/>
        <v>-0.0275481163</v>
      </c>
      <c r="R1190" s="19">
        <f t="shared" si="1191"/>
        <v>0</v>
      </c>
      <c r="S1190" s="19">
        <f t="shared" si="1191"/>
        <v>0</v>
      </c>
      <c r="T1190" s="19">
        <f t="shared" si="1191"/>
        <v>-0.0126773496</v>
      </c>
      <c r="U1190" s="168">
        <v>0.0114</v>
      </c>
      <c r="V1190" s="168">
        <v>-0.0319</v>
      </c>
      <c r="W1190" s="19">
        <f t="array" ref="W1190">mmult(N1190:T1190,'Parameters &amp; Main Results'!$B$6:$B$12)-'Parameters &amp; Main Results'!$B$16/12+mmult(U1190:V1190,'Parameters &amp; Main Results'!$B$14:$B$15)</f>
        <v>-0.03258006648</v>
      </c>
      <c r="X1190" s="77">
        <f t="shared" si="5"/>
        <v>158.179567</v>
      </c>
      <c r="Y1190" s="77">
        <f>X1190/offset(X1190,'Parameters &amp; Main Results'!$B$32,0)</f>
        <v>24.75181178</v>
      </c>
      <c r="Z1190" s="77">
        <f>sumproduct(X1190:offset(X1190,'Parameters &amp; Main Results'!$B$32-1,0) , 'Cash Flow Assist'!$P$11:offset('Cash Flow Assist'!$P$11,'Parameters &amp; Main Results'!$B$32-1,0)  )/offset(X1190,'Parameters &amp; Main Results'!$B$32,0)</f>
        <v>7575.610875</v>
      </c>
      <c r="AA1190" s="77">
        <f>sumproduct(X1190:offset(X1190,'Parameters &amp; Main Results'!$B$32-1,0),'Parameters &amp; Main Results'!$B$36:offset('Parameters &amp; Main Results'!$B$36,'Parameters &amp; Main Results'!$B$32-1,0)   )/offset(X1190,'Parameters &amp; Main Results'!$B$32,0)</f>
        <v>0.9309923136</v>
      </c>
      <c r="AB1190" s="167">
        <f t="shared" si="6"/>
        <v>-0.1582891219</v>
      </c>
    </row>
    <row r="1191">
      <c r="A1191">
        <f t="shared" si="17"/>
        <v>10</v>
      </c>
      <c r="B1191">
        <f t="shared" si="18"/>
        <v>1969</v>
      </c>
      <c r="C1191" s="77">
        <f t="shared" si="3"/>
        <v>1969.75</v>
      </c>
      <c r="D1191" s="159">
        <f t="shared" si="356"/>
        <v>25507</v>
      </c>
      <c r="E1191" s="162">
        <v>37.3</v>
      </c>
      <c r="F1191" s="163">
        <v>248243.9533</v>
      </c>
      <c r="G1191" s="163">
        <v>2590.4502</v>
      </c>
      <c r="H1191" s="163">
        <v>3850.37387704</v>
      </c>
      <c r="I1191" s="163">
        <v>248243.9533</v>
      </c>
      <c r="J1191" s="163">
        <v>37.3</v>
      </c>
      <c r="K1191" s="163">
        <v>37.3</v>
      </c>
      <c r="L1191" s="163">
        <v>39.85</v>
      </c>
      <c r="M1191" s="164">
        <v>18.75768485</v>
      </c>
      <c r="N1191" s="19">
        <f t="shared" ref="N1191:T1191" si="1192">F1191/F1190/$E1191*$E1190-1</f>
        <v>0.04017259658</v>
      </c>
      <c r="O1191" s="19">
        <f t="shared" si="1192"/>
        <v>0.0427353168</v>
      </c>
      <c r="P1191" s="19">
        <f t="shared" si="1192"/>
        <v>0.0005147229674</v>
      </c>
      <c r="Q1191" s="19">
        <f t="shared" si="1192"/>
        <v>0.04017259658</v>
      </c>
      <c r="R1191" s="19">
        <f t="shared" si="1192"/>
        <v>0</v>
      </c>
      <c r="S1191" s="19">
        <f t="shared" si="1192"/>
        <v>0</v>
      </c>
      <c r="T1191" s="19">
        <f t="shared" si="1192"/>
        <v>-0.02493660325</v>
      </c>
      <c r="U1191" s="168">
        <v>0.0387</v>
      </c>
      <c r="V1191" s="168">
        <v>-0.031</v>
      </c>
      <c r="W1191" s="19">
        <f t="array" ref="W1191">mmult(N1191:T1191,'Parameters &amp; Main Results'!$B$6:$B$12)-'Parameters &amp; Main Results'!$B$16/12+mmult(U1191:V1191,'Parameters &amp; Main Results'!$B$14:$B$15)</f>
        <v>0.04077160996</v>
      </c>
      <c r="X1191" s="77">
        <f t="shared" si="5"/>
        <v>163.5066236</v>
      </c>
      <c r="Y1191" s="77">
        <f>X1191/offset(X1191,'Parameters &amp; Main Results'!$B$32,0)</f>
        <v>25.63940906</v>
      </c>
      <c r="Z1191" s="77">
        <f>sumproduct(X1191:offset(X1191,'Parameters &amp; Main Results'!$B$32-1,0) , 'Cash Flow Assist'!$P$11:offset('Cash Flow Assist'!$P$11,'Parameters &amp; Main Results'!$B$32-1,0)  )/offset(X1191,'Parameters &amp; Main Results'!$B$32,0)</f>
        <v>7567.804869</v>
      </c>
      <c r="AA1191" s="77">
        <f>sumproduct(X1191:offset(X1191,'Parameters &amp; Main Results'!$B$32-1,0),'Parameters &amp; Main Results'!$B$36:offset('Parameters &amp; Main Results'!$B$36,'Parameters &amp; Main Results'!$B$32-1,0)   )/offset(X1191,'Parameters &amp; Main Results'!$B$32,0)</f>
        <v>0.9266361531</v>
      </c>
      <c r="AB1191" s="167">
        <f t="shared" si="6"/>
        <v>-0.1244754103</v>
      </c>
    </row>
    <row r="1192">
      <c r="A1192">
        <f t="shared" si="17"/>
        <v>11</v>
      </c>
      <c r="B1192">
        <f t="shared" si="18"/>
        <v>1969</v>
      </c>
      <c r="C1192" s="77">
        <f t="shared" si="3"/>
        <v>1969.833333</v>
      </c>
      <c r="D1192" s="159">
        <f t="shared" si="356"/>
        <v>25537</v>
      </c>
      <c r="E1192" s="162">
        <v>37.5</v>
      </c>
      <c r="F1192" s="163">
        <v>240456.8069</v>
      </c>
      <c r="G1192" s="163">
        <v>2540.5482</v>
      </c>
      <c r="H1192" s="163">
        <v>3872.83439132</v>
      </c>
      <c r="I1192" s="163">
        <v>240456.8069</v>
      </c>
      <c r="J1192" s="163">
        <v>37.5</v>
      </c>
      <c r="K1192" s="163">
        <v>37.5</v>
      </c>
      <c r="L1192" s="163">
        <v>35.55</v>
      </c>
      <c r="M1192" s="164">
        <v>17.86475413</v>
      </c>
      <c r="N1192" s="19">
        <f t="shared" ref="N1192:T1192" si="1193">F1192/F1191/$E1192*$E1191-1</f>
        <v>-0.03653495919</v>
      </c>
      <c r="O1192" s="19">
        <f t="shared" si="1193"/>
        <v>-0.02449442587</v>
      </c>
      <c r="P1192" s="19">
        <f t="shared" si="1193"/>
        <v>0.0004688888882</v>
      </c>
      <c r="Q1192" s="19">
        <f t="shared" si="1193"/>
        <v>-0.03653495919</v>
      </c>
      <c r="R1192" s="19">
        <f t="shared" si="1193"/>
        <v>0</v>
      </c>
      <c r="S1192" s="19">
        <f t="shared" si="1193"/>
        <v>0</v>
      </c>
      <c r="T1192" s="19">
        <f t="shared" si="1193"/>
        <v>-0.1126624843</v>
      </c>
      <c r="U1192" s="168">
        <v>-0.0258</v>
      </c>
      <c r="V1192" s="168">
        <v>-0.0121</v>
      </c>
      <c r="W1192" s="19">
        <f t="array" ref="W1192">mmult(N1192:T1192,'Parameters &amp; Main Results'!$B$6:$B$12)-'Parameters &amp; Main Results'!$B$16/12+mmult(U1192:V1192,'Parameters &amp; Main Results'!$B$14:$B$15)</f>
        <v>-0.03356649253</v>
      </c>
      <c r="X1192" s="77">
        <f t="shared" si="5"/>
        <v>157.1013487</v>
      </c>
      <c r="Y1192" s="77">
        <f>X1192/offset(X1192,'Parameters &amp; Main Results'!$B$32,0)</f>
        <v>24.68701742</v>
      </c>
      <c r="Z1192" s="77">
        <f>sumproduct(X1192:offset(X1192,'Parameters &amp; Main Results'!$B$32-1,0) , 'Cash Flow Assist'!$P$11:offset('Cash Flow Assist'!$P$11,'Parameters &amp; Main Results'!$B$32-1,0)  )/offset(X1192,'Parameters &amp; Main Results'!$B$32,0)</f>
        <v>7559.092909</v>
      </c>
      <c r="AA1192" s="77">
        <f>sumproduct(X1192:offset(X1192,'Parameters &amp; Main Results'!$B$32-1,0),'Parameters &amp; Main Results'!$B$36:offset('Parameters &amp; Main Results'!$B$36,'Parameters &amp; Main Results'!$B$32-1,0)   )/offset(X1192,'Parameters &amp; Main Results'!$B$32,0)</f>
        <v>0.9221764498</v>
      </c>
      <c r="AB1192" s="167">
        <f t="shared" si="6"/>
        <v>-0.1564626655</v>
      </c>
    </row>
    <row r="1193">
      <c r="A1193">
        <f t="shared" si="17"/>
        <v>12</v>
      </c>
      <c r="B1193">
        <f t="shared" si="18"/>
        <v>1969</v>
      </c>
      <c r="C1193" s="77">
        <f t="shared" si="3"/>
        <v>1969.916667</v>
      </c>
      <c r="D1193" s="159">
        <f t="shared" si="356"/>
        <v>25568</v>
      </c>
      <c r="E1193" s="162">
        <v>37.7</v>
      </c>
      <c r="F1193" s="163">
        <v>236645.6351</v>
      </c>
      <c r="G1193" s="163">
        <v>2450.5254</v>
      </c>
      <c r="H1193" s="163">
        <v>3896.20049215</v>
      </c>
      <c r="I1193" s="163">
        <v>236645.6351</v>
      </c>
      <c r="J1193" s="163">
        <v>37.7</v>
      </c>
      <c r="K1193" s="163">
        <v>37.7</v>
      </c>
      <c r="L1193" s="163">
        <v>35.21</v>
      </c>
      <c r="M1193" s="164">
        <v>17.50759706</v>
      </c>
      <c r="N1193" s="19">
        <f t="shared" ref="N1193:T1193" si="1194">F1193/F1192/$E1193*$E1192-1</f>
        <v>-0.02107067117</v>
      </c>
      <c r="O1193" s="19">
        <f t="shared" si="1194"/>
        <v>-0.04055145844</v>
      </c>
      <c r="P1193" s="19">
        <f t="shared" si="1194"/>
        <v>0.0006962864728</v>
      </c>
      <c r="Q1193" s="19">
        <f t="shared" si="1194"/>
        <v>-0.02107067117</v>
      </c>
      <c r="R1193" s="19">
        <f t="shared" si="1194"/>
        <v>0</v>
      </c>
      <c r="S1193" s="19">
        <f t="shared" si="1194"/>
        <v>0</v>
      </c>
      <c r="T1193" s="19">
        <f t="shared" si="1194"/>
        <v>-0.01481829679</v>
      </c>
      <c r="U1193" s="168">
        <v>-0.0372</v>
      </c>
      <c r="V1193" s="168">
        <v>-0.0284</v>
      </c>
      <c r="W1193" s="19">
        <f t="array" ref="W1193">mmult(N1193:T1193,'Parameters &amp; Main Results'!$B$6:$B$12)-'Parameters &amp; Main Results'!$B$16/12+mmult(U1193:V1193,'Parameters &amp; Main Results'!$B$14:$B$15)</f>
        <v>-0.02598253466</v>
      </c>
      <c r="X1193" s="77">
        <f t="shared" si="5"/>
        <v>162.5578454</v>
      </c>
      <c r="Y1193" s="77">
        <f>X1193/offset(X1193,'Parameters &amp; Main Results'!$B$32,0)</f>
        <v>25.59839249</v>
      </c>
      <c r="Z1193" s="77">
        <f>sumproduct(X1193:offset(X1193,'Parameters &amp; Main Results'!$B$32-1,0) , 'Cash Flow Assist'!$P$11:offset('Cash Flow Assist'!$P$11,'Parameters &amp; Main Results'!$B$32-1,0)  )/offset(X1193,'Parameters &amp; Main Results'!$B$32,0)</f>
        <v>7551.316957</v>
      </c>
      <c r="AA1193" s="77">
        <f>sumproduct(X1193:offset(X1193,'Parameters &amp; Main Results'!$B$32-1,0),'Parameters &amp; Main Results'!$B$36:offset('Parameters &amp; Main Results'!$B$36,'Parameters &amp; Main Results'!$B$32-1,0)   )/offset(X1193,'Parameters &amp; Main Results'!$B$32,0)</f>
        <v>0.9177429511</v>
      </c>
      <c r="AB1193" s="167">
        <f t="shared" si="6"/>
        <v>-0.1742365633</v>
      </c>
    </row>
    <row r="1194">
      <c r="A1194">
        <f t="shared" si="17"/>
        <v>1</v>
      </c>
      <c r="B1194">
        <f t="shared" si="18"/>
        <v>1970</v>
      </c>
      <c r="C1194" s="77">
        <f t="shared" si="3"/>
        <v>1970</v>
      </c>
      <c r="D1194" s="159">
        <f t="shared" si="356"/>
        <v>25599</v>
      </c>
      <c r="E1194" s="162">
        <v>37.9</v>
      </c>
      <c r="F1194" s="163">
        <v>219228.2246</v>
      </c>
      <c r="G1194" s="163">
        <v>2489.5219</v>
      </c>
      <c r="H1194" s="163">
        <v>3921.59073202</v>
      </c>
      <c r="I1194" s="163">
        <v>231685.5425883</v>
      </c>
      <c r="J1194" s="163">
        <v>37.9</v>
      </c>
      <c r="K1194" s="163">
        <v>37.9</v>
      </c>
      <c r="L1194" s="163">
        <v>34.98</v>
      </c>
      <c r="M1194" s="164">
        <v>16.22759301</v>
      </c>
      <c r="N1194" s="19">
        <f t="shared" ref="N1194:T1194" si="1195">F1194/F1193/$E1194*$E1193-1</f>
        <v>-0.07848988073</v>
      </c>
      <c r="O1194" s="19">
        <f t="shared" si="1195"/>
        <v>0.01055250489</v>
      </c>
      <c r="P1194" s="19">
        <f t="shared" si="1195"/>
        <v>0.001205233068</v>
      </c>
      <c r="Q1194" s="19">
        <f t="shared" si="1195"/>
        <v>-0.02612643799</v>
      </c>
      <c r="R1194" s="19">
        <f t="shared" si="1195"/>
        <v>0</v>
      </c>
      <c r="S1194" s="19">
        <f t="shared" si="1195"/>
        <v>0</v>
      </c>
      <c r="T1194" s="19">
        <f t="shared" si="1195"/>
        <v>-0.01177480912</v>
      </c>
      <c r="U1194" s="168">
        <v>0.0295</v>
      </c>
      <c r="V1194" s="168">
        <v>0.0312</v>
      </c>
      <c r="W1194" s="19">
        <f t="array" ref="W1194">mmult(N1194:T1194,'Parameters &amp; Main Results'!$B$6:$B$12)-'Parameters &amp; Main Results'!$B$16/12+mmult(U1194:V1194,'Parameters &amp; Main Results'!$B$14:$B$15)</f>
        <v>-0.05627095099</v>
      </c>
      <c r="X1194" s="77">
        <f t="shared" si="5"/>
        <v>166.8941792</v>
      </c>
      <c r="Y1194" s="77">
        <f>X1194/offset(X1194,'Parameters &amp; Main Results'!$B$32,0)</f>
        <v>26.33673891</v>
      </c>
      <c r="Z1194" s="77">
        <f>sumproduct(X1194:offset(X1194,'Parameters &amp; Main Results'!$B$32-1,0) , 'Cash Flow Assist'!$P$11:offset('Cash Flow Assist'!$P$11,'Parameters &amp; Main Results'!$B$32-1,0)  )/offset(X1194,'Parameters &amp; Main Results'!$B$32,0)</f>
        <v>7542.611286</v>
      </c>
      <c r="AA1194" s="77">
        <f>sumproduct(X1194:offset(X1194,'Parameters &amp; Main Results'!$B$32-1,0),'Parameters &amp; Main Results'!$B$36:offset('Parameters &amp; Main Results'!$B$36,'Parameters &amp; Main Results'!$B$32-1,0)   )/offset(X1194,'Parameters &amp; Main Results'!$B$32,0)</f>
        <v>0.9132511549</v>
      </c>
      <c r="AB1194" s="167">
        <f t="shared" si="6"/>
        <v>-0.2390506369</v>
      </c>
    </row>
    <row r="1195">
      <c r="A1195">
        <f t="shared" si="17"/>
        <v>2</v>
      </c>
      <c r="B1195">
        <f t="shared" si="18"/>
        <v>1970</v>
      </c>
      <c r="C1195" s="77">
        <f t="shared" si="3"/>
        <v>1970.083333</v>
      </c>
      <c r="D1195" s="159">
        <f t="shared" si="356"/>
        <v>25627</v>
      </c>
      <c r="E1195" s="162">
        <v>38.1</v>
      </c>
      <c r="F1195" s="163">
        <v>231460.9249</v>
      </c>
      <c r="G1195" s="163">
        <v>2663.2053</v>
      </c>
      <c r="H1195" s="163">
        <v>3947.30983124</v>
      </c>
      <c r="I1195" s="163">
        <v>228810.29812184</v>
      </c>
      <c r="J1195" s="163">
        <v>38.1</v>
      </c>
      <c r="K1195" s="163">
        <v>38.1</v>
      </c>
      <c r="L1195" s="163">
        <v>35.0</v>
      </c>
      <c r="M1195" s="164">
        <v>16.85159202</v>
      </c>
      <c r="N1195" s="19">
        <f t="shared" ref="N1195:T1195" si="1196">F1195/F1194/$E1195*$E1194-1</f>
        <v>0.05025667813</v>
      </c>
      <c r="O1195" s="19">
        <f t="shared" si="1196"/>
        <v>0.06415019674</v>
      </c>
      <c r="P1195" s="19">
        <f t="shared" si="1196"/>
        <v>0.001274562555</v>
      </c>
      <c r="Q1195" s="19">
        <f t="shared" si="1196"/>
        <v>-0.0175943149</v>
      </c>
      <c r="R1195" s="19">
        <f t="shared" si="1196"/>
        <v>0</v>
      </c>
      <c r="S1195" s="19">
        <f t="shared" si="1196"/>
        <v>0</v>
      </c>
      <c r="T1195" s="19">
        <f t="shared" si="1196"/>
        <v>-0.004680589883</v>
      </c>
      <c r="U1195" s="168">
        <v>-0.0256</v>
      </c>
      <c r="V1195" s="168">
        <v>0.0393</v>
      </c>
      <c r="W1195" s="19">
        <f t="array" ref="W1195">mmult(N1195:T1195,'Parameters &amp; Main Results'!$B$6:$B$12)-'Parameters &amp; Main Results'!$B$16/12+mmult(U1195:V1195,'Parameters &amp; Main Results'!$B$14:$B$15)</f>
        <v>0.05368839112</v>
      </c>
      <c r="X1195" s="77">
        <f t="shared" si="5"/>
        <v>176.8454403</v>
      </c>
      <c r="Y1195" s="77">
        <f>X1195/offset(X1195,'Parameters &amp; Main Results'!$B$32,0)</f>
        <v>27.96602389</v>
      </c>
      <c r="Z1195" s="77">
        <f>sumproduct(X1195:offset(X1195,'Parameters &amp; Main Results'!$B$32-1,0) , 'Cash Flow Assist'!$P$11:offset('Cash Flow Assist'!$P$11,'Parameters &amp; Main Results'!$B$32-1,0)  )/offset(X1195,'Parameters &amp; Main Results'!$B$32,0)</f>
        <v>7533.147328</v>
      </c>
      <c r="AA1195" s="77">
        <f>sumproduct(X1195:offset(X1195,'Parameters &amp; Main Results'!$B$32-1,0),'Parameters &amp; Main Results'!$B$36:offset('Parameters &amp; Main Results'!$B$36,'Parameters &amp; Main Results'!$B$32-1,0)   )/offset(X1195,'Parameters &amp; Main Results'!$B$32,0)</f>
        <v>0.9087397567</v>
      </c>
      <c r="AB1195" s="167">
        <f t="shared" si="6"/>
        <v>-0.2008078497</v>
      </c>
    </row>
    <row r="1196">
      <c r="A1196">
        <f t="shared" si="17"/>
        <v>3</v>
      </c>
      <c r="B1196">
        <f t="shared" si="18"/>
        <v>1970</v>
      </c>
      <c r="C1196" s="77">
        <f t="shared" si="3"/>
        <v>1970.166667</v>
      </c>
      <c r="D1196" s="159">
        <f t="shared" si="356"/>
        <v>25658</v>
      </c>
      <c r="E1196" s="162">
        <v>38.3</v>
      </c>
      <c r="F1196" s="163">
        <v>232480.9266</v>
      </c>
      <c r="G1196" s="163">
        <v>2643.9234</v>
      </c>
      <c r="H1196" s="163">
        <v>3970.76343049</v>
      </c>
      <c r="I1196" s="163">
        <v>228786.63355833</v>
      </c>
      <c r="J1196" s="163">
        <v>38.3</v>
      </c>
      <c r="K1196" s="163">
        <v>38.3</v>
      </c>
      <c r="L1196" s="163">
        <v>35.3</v>
      </c>
      <c r="M1196" s="164">
        <v>16.71444385</v>
      </c>
      <c r="N1196" s="19">
        <f t="shared" ref="N1196:T1196" si="1197">F1196/F1195/$E1196*$E1195-1</f>
        <v>-0.0008381454312</v>
      </c>
      <c r="O1196" s="19">
        <f t="shared" si="1197"/>
        <v>-0.012424235</v>
      </c>
      <c r="P1196" s="19">
        <f t="shared" si="1197"/>
        <v>0.0006887075725</v>
      </c>
      <c r="Q1196" s="19">
        <f t="shared" si="1197"/>
        <v>-0.005324816421</v>
      </c>
      <c r="R1196" s="19">
        <f t="shared" si="1197"/>
        <v>0</v>
      </c>
      <c r="S1196" s="19">
        <f t="shared" si="1197"/>
        <v>0</v>
      </c>
      <c r="T1196" s="19">
        <f t="shared" si="1197"/>
        <v>0.003304737038</v>
      </c>
      <c r="U1196" s="168">
        <v>-0.023</v>
      </c>
      <c r="V1196" s="168">
        <v>0.0399</v>
      </c>
      <c r="W1196" s="19">
        <f t="array" ref="W1196">mmult(N1196:T1196,'Parameters &amp; Main Results'!$B$6:$B$12)-'Parameters &amp; Main Results'!$B$16/12+mmult(U1196:V1196,'Parameters &amp; Main Results'!$B$14:$B$15)</f>
        <v>-0.003776334491</v>
      </c>
      <c r="X1196" s="77">
        <f t="shared" si="5"/>
        <v>167.8346671</v>
      </c>
      <c r="Y1196" s="77">
        <f>X1196/offset(X1196,'Parameters &amp; Main Results'!$B$32,0)</f>
        <v>26.59711789</v>
      </c>
      <c r="Z1196" s="77">
        <f>sumproduct(X1196:offset(X1196,'Parameters &amp; Main Results'!$B$32-1,0) , 'Cash Flow Assist'!$P$11:offset('Cash Flow Assist'!$P$11,'Parameters &amp; Main Results'!$B$32-1,0)  )/offset(X1196,'Parameters &amp; Main Results'!$B$32,0)</f>
        <v>7522.030661</v>
      </c>
      <c r="AA1196" s="77">
        <f>sumproduct(X1196:offset(X1196,'Parameters &amp; Main Results'!$B$32-1,0),'Parameters &amp; Main Results'!$B$36:offset('Parameters &amp; Main Results'!$B$36,'Parameters &amp; Main Results'!$B$32-1,0)   )/offset(X1196,'Parameters &amp; Main Results'!$B$32,0)</f>
        <v>0.9043235833</v>
      </c>
      <c r="AB1196" s="167">
        <f t="shared" si="6"/>
        <v>-0.201477689</v>
      </c>
    </row>
    <row r="1197">
      <c r="A1197">
        <f t="shared" si="17"/>
        <v>4</v>
      </c>
      <c r="B1197">
        <f t="shared" si="18"/>
        <v>1970</v>
      </c>
      <c r="C1197" s="77">
        <f t="shared" si="3"/>
        <v>1970.25</v>
      </c>
      <c r="D1197" s="159">
        <f t="shared" si="356"/>
        <v>25688</v>
      </c>
      <c r="E1197" s="162">
        <v>38.5</v>
      </c>
      <c r="F1197" s="163">
        <v>212132.5294</v>
      </c>
      <c r="G1197" s="163">
        <v>2522.2833</v>
      </c>
      <c r="H1197" s="163">
        <v>3992.70189844</v>
      </c>
      <c r="I1197" s="163">
        <v>204883.05795688</v>
      </c>
      <c r="J1197" s="163">
        <v>38.5</v>
      </c>
      <c r="K1197" s="163">
        <v>38.5</v>
      </c>
      <c r="L1197" s="163">
        <v>35.85</v>
      </c>
      <c r="M1197" s="164">
        <v>15.0549446</v>
      </c>
      <c r="N1197" s="19">
        <f t="shared" ref="N1197:T1197" si="1198">F1197/F1196/$E1197*$E1196-1</f>
        <v>-0.09226728695</v>
      </c>
      <c r="O1197" s="19">
        <f t="shared" si="1198"/>
        <v>-0.05096322775</v>
      </c>
      <c r="P1197" s="19">
        <f t="shared" si="1198"/>
        <v>0.0003014935056</v>
      </c>
      <c r="Q1197" s="19">
        <f t="shared" si="1198"/>
        <v>-0.1091318264</v>
      </c>
      <c r="R1197" s="19">
        <f t="shared" si="1198"/>
        <v>0</v>
      </c>
      <c r="S1197" s="19">
        <f t="shared" si="1198"/>
        <v>0</v>
      </c>
      <c r="T1197" s="19">
        <f t="shared" si="1198"/>
        <v>0.01030499246</v>
      </c>
      <c r="U1197" s="168">
        <v>-0.0612</v>
      </c>
      <c r="V1197" s="168">
        <v>0.0617</v>
      </c>
      <c r="W1197" s="19">
        <f t="array" ref="W1197">mmult(N1197:T1197,'Parameters &amp; Main Results'!$B$6:$B$12)-'Parameters &amp; Main Results'!$B$16/12+mmult(U1197:V1197,'Parameters &amp; Main Results'!$B$14:$B$15)</f>
        <v>-0.08198293882</v>
      </c>
      <c r="X1197" s="77">
        <f t="shared" si="5"/>
        <v>168.4708694</v>
      </c>
      <c r="Y1197" s="77">
        <f>X1197/offset(X1197,'Parameters &amp; Main Results'!$B$32,0)</f>
        <v>26.75431113</v>
      </c>
      <c r="Z1197" s="77">
        <f>sumproduct(X1197:offset(X1197,'Parameters &amp; Main Results'!$B$32-1,0) , 'Cash Flow Assist'!$P$11:offset('Cash Flow Assist'!$P$11,'Parameters &amp; Main Results'!$B$32-1,0)  )/offset(X1197,'Parameters &amp; Main Results'!$B$32,0)</f>
        <v>7512.262318</v>
      </c>
      <c r="AA1197" s="77">
        <f>sumproduct(X1197:offset(X1197,'Parameters &amp; Main Results'!$B$32-1,0),'Parameters &amp; Main Results'!$B$36:offset('Parameters &amp; Main Results'!$B$36,'Parameters &amp; Main Results'!$B$32-1,0)   )/offset(X1197,'Parameters &amp; Main Results'!$B$32,0)</f>
        <v>0.9000396729</v>
      </c>
      <c r="AB1197" s="167">
        <f t="shared" si="6"/>
        <v>-0.2751551762</v>
      </c>
    </row>
    <row r="1198">
      <c r="A1198">
        <f t="shared" si="17"/>
        <v>5</v>
      </c>
      <c r="B1198">
        <f t="shared" si="18"/>
        <v>1970</v>
      </c>
      <c r="C1198" s="77">
        <f t="shared" si="3"/>
        <v>1970.333333</v>
      </c>
      <c r="D1198" s="159">
        <f t="shared" si="356"/>
        <v>25719</v>
      </c>
      <c r="E1198" s="162">
        <v>38.6</v>
      </c>
      <c r="F1198" s="163">
        <v>199888.4217</v>
      </c>
      <c r="G1198" s="163">
        <v>2515.3941</v>
      </c>
      <c r="H1198" s="163">
        <v>4014.36230624</v>
      </c>
      <c r="I1198" s="163">
        <v>189870.25886613</v>
      </c>
      <c r="J1198" s="163">
        <v>38.6</v>
      </c>
      <c r="K1198" s="163">
        <v>38.6</v>
      </c>
      <c r="L1198" s="163">
        <v>35.5</v>
      </c>
      <c r="M1198" s="164">
        <v>14.31109386</v>
      </c>
      <c r="N1198" s="19">
        <f t="shared" ref="N1198:T1198" si="1199">F1198/F1197/$E1198*$E1197-1</f>
        <v>-0.06016028465</v>
      </c>
      <c r="O1198" s="19">
        <f t="shared" si="1199"/>
        <v>-0.005314932318</v>
      </c>
      <c r="P1198" s="19">
        <f t="shared" si="1199"/>
        <v>0.002820272021</v>
      </c>
      <c r="Q1198" s="19">
        <f t="shared" si="1199"/>
        <v>-0.07567580798</v>
      </c>
      <c r="R1198" s="19">
        <f t="shared" si="1199"/>
        <v>0</v>
      </c>
      <c r="S1198" s="19">
        <f t="shared" si="1199"/>
        <v>0</v>
      </c>
      <c r="T1198" s="19">
        <f t="shared" si="1199"/>
        <v>-0.01232828206</v>
      </c>
      <c r="U1198" s="168">
        <v>-0.0456</v>
      </c>
      <c r="V1198" s="168">
        <v>0.0332</v>
      </c>
      <c r="W1198" s="19">
        <f t="array" ref="W1198">mmult(N1198:T1198,'Parameters &amp; Main Results'!$B$6:$B$12)-'Parameters &amp; Main Results'!$B$16/12+mmult(U1198:V1198,'Parameters &amp; Main Results'!$B$14:$B$15)</f>
        <v>-0.04649061323</v>
      </c>
      <c r="X1198" s="77">
        <f t="shared" si="5"/>
        <v>183.5160549</v>
      </c>
      <c r="Y1198" s="77">
        <f>X1198/offset(X1198,'Parameters &amp; Main Results'!$B$32,0)</f>
        <v>29.20512503</v>
      </c>
      <c r="Z1198" s="77">
        <f>sumproduct(X1198:offset(X1198,'Parameters &amp; Main Results'!$B$32-1,0) , 'Cash Flow Assist'!$P$11:offset('Cash Flow Assist'!$P$11,'Parameters &amp; Main Results'!$B$32-1,0)  )/offset(X1198,'Parameters &amp; Main Results'!$B$32,0)</f>
        <v>7502.315824</v>
      </c>
      <c r="AA1198" s="77">
        <f>sumproduct(X1198:offset(X1198,'Parameters &amp; Main Results'!$B$32-1,0),'Parameters &amp; Main Results'!$B$36:offset('Parameters &amp; Main Results'!$B$36,'Parameters &amp; Main Results'!$B$32-1,0)   )/offset(X1198,'Parameters &amp; Main Results'!$B$32,0)</f>
        <v>0.8958075738</v>
      </c>
      <c r="AB1198" s="167">
        <f t="shared" si="6"/>
        <v>-0.3187620471</v>
      </c>
    </row>
    <row r="1199">
      <c r="A1199">
        <f t="shared" si="17"/>
        <v>6</v>
      </c>
      <c r="B1199">
        <f t="shared" si="18"/>
        <v>1970</v>
      </c>
      <c r="C1199" s="77">
        <f t="shared" si="3"/>
        <v>1970.416667</v>
      </c>
      <c r="D1199" s="159">
        <f t="shared" si="356"/>
        <v>25749</v>
      </c>
      <c r="E1199" s="162">
        <v>38.8</v>
      </c>
      <c r="F1199" s="163">
        <v>190578.9794</v>
      </c>
      <c r="G1199" s="163">
        <v>2581.1362</v>
      </c>
      <c r="H1199" s="163">
        <v>4037.24417139</v>
      </c>
      <c r="I1199" s="163">
        <v>192023.73414554</v>
      </c>
      <c r="J1199" s="163">
        <v>38.8</v>
      </c>
      <c r="K1199" s="163">
        <v>38.8</v>
      </c>
      <c r="L1199" s="163">
        <v>35.51</v>
      </c>
      <c r="M1199" s="164">
        <v>13.2757453</v>
      </c>
      <c r="N1199" s="19">
        <f t="shared" ref="N1199:T1199" si="1200">F1199/F1198/$E1199*$E1198-1</f>
        <v>-0.05148776545</v>
      </c>
      <c r="O1199" s="19">
        <f t="shared" si="1200"/>
        <v>0.02084654418</v>
      </c>
      <c r="P1199" s="19">
        <f t="shared" si="1200"/>
        <v>0.0005159793825</v>
      </c>
      <c r="Q1199" s="19">
        <f t="shared" si="1200"/>
        <v>0.00612872297</v>
      </c>
      <c r="R1199" s="19">
        <f t="shared" si="1200"/>
        <v>0</v>
      </c>
      <c r="S1199" s="19">
        <f t="shared" si="1200"/>
        <v>0</v>
      </c>
      <c r="T1199" s="19">
        <f t="shared" si="1200"/>
        <v>-0.004874401045</v>
      </c>
      <c r="U1199" s="168">
        <v>-0.0214</v>
      </c>
      <c r="V1199" s="168">
        <v>0.006</v>
      </c>
      <c r="W1199" s="19">
        <f t="array" ref="W1199">mmult(N1199:T1199,'Parameters &amp; Main Results'!$B$6:$B$12)-'Parameters &amp; Main Results'!$B$16/12+mmult(U1199:V1199,'Parameters &amp; Main Results'!$B$14:$B$15)</f>
        <v>-0.03344585471</v>
      </c>
      <c r="X1199" s="77">
        <f t="shared" si="5"/>
        <v>192.4638157</v>
      </c>
      <c r="Y1199" s="77">
        <f>X1199/offset(X1199,'Parameters &amp; Main Results'!$B$32,0)</f>
        <v>30.69376377</v>
      </c>
      <c r="Z1199" s="77">
        <f>sumproduct(X1199:offset(X1199,'Parameters &amp; Main Results'!$B$32-1,0) , 'Cash Flow Assist'!$P$11:offset('Cash Flow Assist'!$P$11,'Parameters &amp; Main Results'!$B$32-1,0)  )/offset(X1199,'Parameters &amp; Main Results'!$B$32,0)</f>
        <v>7489.892339</v>
      </c>
      <c r="AA1199" s="77">
        <f>sumproduct(X1199:offset(X1199,'Parameters &amp; Main Results'!$B$32-1,0),'Parameters &amp; Main Results'!$B$36:offset('Parameters &amp; Main Results'!$B$36,'Parameters &amp; Main Results'!$B$32-1,0)   )/offset(X1199,'Parameters &amp; Main Results'!$B$32,0)</f>
        <v>0.891577526</v>
      </c>
      <c r="AB1199" s="167">
        <f t="shared" si="6"/>
        <v>-0.3538374671</v>
      </c>
    </row>
    <row r="1200">
      <c r="A1200">
        <f t="shared" si="17"/>
        <v>7</v>
      </c>
      <c r="B1200">
        <f t="shared" si="18"/>
        <v>1970</v>
      </c>
      <c r="C1200" s="77">
        <f t="shared" si="3"/>
        <v>1970.5</v>
      </c>
      <c r="D1200" s="159">
        <f t="shared" si="356"/>
        <v>25780</v>
      </c>
      <c r="E1200" s="162">
        <v>38.9</v>
      </c>
      <c r="F1200" s="163">
        <v>205244.599</v>
      </c>
      <c r="G1200" s="163">
        <v>2653.9681</v>
      </c>
      <c r="H1200" s="163">
        <v>4059.71816394</v>
      </c>
      <c r="I1200" s="163">
        <v>199693.41917914</v>
      </c>
      <c r="J1200" s="163">
        <v>38.9</v>
      </c>
      <c r="K1200" s="163">
        <v>38.9</v>
      </c>
      <c r="L1200" s="163">
        <v>35.29</v>
      </c>
      <c r="M1200" s="164">
        <v>14.14888147</v>
      </c>
      <c r="N1200" s="19">
        <f t="shared" ref="N1200:T1200" si="1201">F1200/F1199/$E1200*$E1199-1</f>
        <v>0.07418445921</v>
      </c>
      <c r="O1200" s="19">
        <f t="shared" si="1201"/>
        <v>0.02557376085</v>
      </c>
      <c r="P1200" s="19">
        <f t="shared" si="1201"/>
        <v>0.002981662381</v>
      </c>
      <c r="Q1200" s="19">
        <f t="shared" si="1201"/>
        <v>0.0372679678</v>
      </c>
      <c r="R1200" s="19">
        <f t="shared" si="1201"/>
        <v>0</v>
      </c>
      <c r="S1200" s="19">
        <f t="shared" si="1201"/>
        <v>0</v>
      </c>
      <c r="T1200" s="19">
        <f t="shared" si="1201"/>
        <v>-0.008750205417</v>
      </c>
      <c r="U1200" s="168">
        <v>-0.005</v>
      </c>
      <c r="V1200" s="168">
        <v>0.0091</v>
      </c>
      <c r="W1200" s="19">
        <f t="array" ref="W1200">mmult(N1200:T1200,'Parameters &amp; Main Results'!$B$6:$B$12)-'Parameters &amp; Main Results'!$B$16/12+mmult(U1200:V1200,'Parameters &amp; Main Results'!$B$14:$B$15)</f>
        <v>0.06199011795</v>
      </c>
      <c r="X1200" s="77">
        <f t="shared" si="5"/>
        <v>199.1236773</v>
      </c>
      <c r="Y1200" s="77">
        <f>X1200/offset(X1200,'Parameters &amp; Main Results'!$B$32,0)</f>
        <v>31.82291859</v>
      </c>
      <c r="Z1200" s="77">
        <f>sumproduct(X1200:offset(X1200,'Parameters &amp; Main Results'!$B$32-1,0) , 'Cash Flow Assist'!$P$11:offset('Cash Flow Assist'!$P$11,'Parameters &amp; Main Results'!$B$32-1,0)  )/offset(X1200,'Parameters &amp; Main Results'!$B$32,0)</f>
        <v>7475.950839</v>
      </c>
      <c r="AA1200" s="77">
        <f>sumproduct(X1200:offset(X1200,'Parameters &amp; Main Results'!$B$32-1,0),'Parameters &amp; Main Results'!$B$36:offset('Parameters &amp; Main Results'!$B$36,'Parameters &amp; Main Results'!$B$32-1,0)   )/offset(X1200,'Parameters &amp; Main Results'!$B$32,0)</f>
        <v>0.8876877977</v>
      </c>
      <c r="AB1200" s="167">
        <f t="shared" si="6"/>
        <v>-0.305902249</v>
      </c>
    </row>
    <row r="1201">
      <c r="A1201">
        <f t="shared" si="17"/>
        <v>8</v>
      </c>
      <c r="B1201">
        <f t="shared" si="18"/>
        <v>1970</v>
      </c>
      <c r="C1201" s="77">
        <f t="shared" si="3"/>
        <v>1970.583333</v>
      </c>
      <c r="D1201" s="159">
        <f t="shared" si="356"/>
        <v>25811</v>
      </c>
      <c r="E1201" s="162">
        <v>39.0</v>
      </c>
      <c r="F1201" s="163">
        <v>215067.9901</v>
      </c>
      <c r="G1201" s="163">
        <v>2649.3361</v>
      </c>
      <c r="H1201" s="163">
        <v>4081.53914907</v>
      </c>
      <c r="I1201" s="163">
        <v>203704.56269408</v>
      </c>
      <c r="J1201" s="163">
        <v>39.0</v>
      </c>
      <c r="K1201" s="163">
        <v>39.0</v>
      </c>
      <c r="L1201" s="163">
        <v>35.77</v>
      </c>
      <c r="M1201" s="164">
        <v>14.75191498</v>
      </c>
      <c r="N1201" s="19">
        <f t="shared" ref="N1201:T1201" si="1202">F1201/F1200/$E1201*$E1200-1</f>
        <v>0.0451750485</v>
      </c>
      <c r="O1201" s="19">
        <f t="shared" si="1202"/>
        <v>-0.004304938513</v>
      </c>
      <c r="P1201" s="19">
        <f t="shared" si="1202"/>
        <v>0.002797115384</v>
      </c>
      <c r="Q1201" s="19">
        <f t="shared" si="1202"/>
        <v>0.01747090183</v>
      </c>
      <c r="R1201" s="19">
        <f t="shared" si="1202"/>
        <v>0</v>
      </c>
      <c r="S1201" s="19">
        <f t="shared" si="1202"/>
        <v>0</v>
      </c>
      <c r="T1201" s="19">
        <f t="shared" si="1202"/>
        <v>0.01100260842</v>
      </c>
      <c r="U1201" s="168">
        <v>0.0153</v>
      </c>
      <c r="V1201" s="168">
        <v>0.0127</v>
      </c>
      <c r="W1201" s="19">
        <f t="array" ref="W1201">mmult(N1201:T1201,'Parameters &amp; Main Results'!$B$6:$B$12)-'Parameters &amp; Main Results'!$B$16/12+mmult(U1201:V1201,'Parameters &amp; Main Results'!$B$14:$B$15)</f>
        <v>0.03276338508</v>
      </c>
      <c r="X1201" s="77">
        <f t="shared" si="5"/>
        <v>187.5004993</v>
      </c>
      <c r="Y1201" s="77">
        <f>X1201/offset(X1201,'Parameters &amp; Main Results'!$B$32,0)</f>
        <v>30.02863433</v>
      </c>
      <c r="Z1201" s="77">
        <f>sumproduct(X1201:offset(X1201,'Parameters &amp; Main Results'!$B$32-1,0) , 'Cash Flow Assist'!$P$11:offset('Cash Flow Assist'!$P$11,'Parameters &amp; Main Results'!$B$32-1,0)  )/offset(X1201,'Parameters &amp; Main Results'!$B$32,0)</f>
        <v>7460.848363</v>
      </c>
      <c r="AA1201" s="77">
        <f>sumproduct(X1201:offset(X1201,'Parameters &amp; Main Results'!$B$32-1,0),'Parameters &amp; Main Results'!$B$36:offset('Parameters &amp; Main Results'!$B$36,'Parameters &amp; Main Results'!$B$32-1,0)   )/offset(X1201,'Parameters &amp; Main Results'!$B$32,0)</f>
        <v>0.883846761</v>
      </c>
      <c r="AB1201" s="167">
        <f t="shared" si="6"/>
        <v>-0.2745463494</v>
      </c>
    </row>
    <row r="1202">
      <c r="A1202">
        <f t="shared" si="17"/>
        <v>9</v>
      </c>
      <c r="B1202">
        <f t="shared" si="18"/>
        <v>1970</v>
      </c>
      <c r="C1202" s="77">
        <f t="shared" si="3"/>
        <v>1970.666667</v>
      </c>
      <c r="D1202" s="159">
        <f t="shared" si="356"/>
        <v>25841</v>
      </c>
      <c r="E1202" s="162">
        <v>39.2</v>
      </c>
      <c r="F1202" s="163">
        <v>223104.6725</v>
      </c>
      <c r="G1202" s="163">
        <v>2704.3652</v>
      </c>
      <c r="H1202" s="163">
        <v>4103.34137069</v>
      </c>
      <c r="I1202" s="163">
        <v>210089.26192908</v>
      </c>
      <c r="J1202" s="163">
        <v>39.2</v>
      </c>
      <c r="K1202" s="163">
        <v>39.2</v>
      </c>
      <c r="L1202" s="163">
        <v>36.24</v>
      </c>
      <c r="M1202" s="164">
        <v>15.15180836</v>
      </c>
      <c r="N1202" s="19">
        <f t="shared" ref="N1202:T1202" si="1203">F1202/F1201/$E1202*$E1201-1</f>
        <v>0.03207540672</v>
      </c>
      <c r="O1202" s="19">
        <f t="shared" si="1203"/>
        <v>0.01556288701</v>
      </c>
      <c r="P1202" s="19">
        <f t="shared" si="1203"/>
        <v>0.0002123724487</v>
      </c>
      <c r="Q1202" s="19">
        <f t="shared" si="1203"/>
        <v>0.02608098304</v>
      </c>
      <c r="R1202" s="19">
        <f t="shared" si="1203"/>
        <v>0</v>
      </c>
      <c r="S1202" s="19">
        <f t="shared" si="1203"/>
        <v>0</v>
      </c>
      <c r="T1202" s="19">
        <f t="shared" si="1203"/>
        <v>0.007970423283</v>
      </c>
      <c r="U1202" s="168">
        <v>0.0859</v>
      </c>
      <c r="V1202" s="168">
        <v>-0.0552</v>
      </c>
      <c r="W1202" s="19">
        <f t="array" ref="W1202">mmult(N1202:T1202,'Parameters &amp; Main Results'!$B$6:$B$12)-'Parameters &amp; Main Results'!$B$16/12+mmult(U1202:V1202,'Parameters &amp; Main Results'!$B$14:$B$15)</f>
        <v>0.02790561012</v>
      </c>
      <c r="X1202" s="77">
        <f t="shared" si="5"/>
        <v>181.5522335</v>
      </c>
      <c r="Y1202" s="77">
        <f>X1202/offset(X1202,'Parameters &amp; Main Results'!$B$32,0)</f>
        <v>29.13740015</v>
      </c>
      <c r="Z1202" s="77">
        <f>sumproduct(X1202:offset(X1202,'Parameters &amp; Main Results'!$B$32-1,0) , 'Cash Flow Assist'!$P$11:offset('Cash Flow Assist'!$P$11,'Parameters &amp; Main Results'!$B$32-1,0)  )/offset(X1202,'Parameters &amp; Main Results'!$B$32,0)</f>
        <v>7447.512071</v>
      </c>
      <c r="AA1202" s="77">
        <f>sumproduct(X1202:offset(X1202,'Parameters &amp; Main Results'!$B$32-1,0),'Parameters &amp; Main Results'!$B$36:offset('Parameters &amp; Main Results'!$B$36,'Parameters &amp; Main Results'!$B$32-1,0)   )/offset(X1202,'Parameters &amp; Main Results'!$B$32,0)</f>
        <v>0.8798986471</v>
      </c>
      <c r="AB1202" s="167">
        <f t="shared" si="6"/>
        <v>-0.2512771285</v>
      </c>
    </row>
    <row r="1203">
      <c r="A1203">
        <f t="shared" si="17"/>
        <v>10</v>
      </c>
      <c r="B1203">
        <f t="shared" si="18"/>
        <v>1970</v>
      </c>
      <c r="C1203" s="77">
        <f t="shared" si="3"/>
        <v>1970.75</v>
      </c>
      <c r="D1203" s="159">
        <f t="shared" si="356"/>
        <v>25872</v>
      </c>
      <c r="E1203" s="162">
        <v>39.4</v>
      </c>
      <c r="F1203" s="163">
        <v>221017.9787</v>
      </c>
      <c r="G1203" s="163">
        <v>2712.9926</v>
      </c>
      <c r="H1203" s="163">
        <v>4124.26841168</v>
      </c>
      <c r="I1203" s="163">
        <v>204483.12683356</v>
      </c>
      <c r="J1203" s="163">
        <v>39.4</v>
      </c>
      <c r="K1203" s="163">
        <v>39.4</v>
      </c>
      <c r="L1203" s="163">
        <v>37.4</v>
      </c>
      <c r="M1203" s="164">
        <v>14.9106332</v>
      </c>
      <c r="N1203" s="19">
        <f t="shared" ref="N1203:T1203" si="1204">F1203/F1202/$E1203*$E1202-1</f>
        <v>-0.01438164624</v>
      </c>
      <c r="O1203" s="19">
        <f t="shared" si="1204"/>
        <v>-0.001902160271</v>
      </c>
      <c r="P1203" s="19">
        <f t="shared" si="1204"/>
        <v>-0.000002030456978</v>
      </c>
      <c r="Q1203" s="19">
        <f t="shared" si="1204"/>
        <v>-0.03162522658</v>
      </c>
      <c r="R1203" s="19">
        <f t="shared" si="1204"/>
        <v>0</v>
      </c>
      <c r="S1203" s="19">
        <f t="shared" si="1204"/>
        <v>0</v>
      </c>
      <c r="T1203" s="19">
        <f t="shared" si="1204"/>
        <v>0.02677020652</v>
      </c>
      <c r="U1203" s="168">
        <v>-0.0422</v>
      </c>
      <c r="V1203" s="168">
        <v>0.0021</v>
      </c>
      <c r="W1203" s="19">
        <f t="array" ref="W1203">mmult(N1203:T1203,'Parameters &amp; Main Results'!$B$6:$B$12)-'Parameters &amp; Main Results'!$B$16/12+mmult(U1203:V1203,'Parameters &amp; Main Results'!$B$14:$B$15)</f>
        <v>-0.01130344141</v>
      </c>
      <c r="X1203" s="77">
        <f t="shared" si="5"/>
        <v>176.6234484</v>
      </c>
      <c r="Y1203" s="77">
        <f>X1203/offset(X1203,'Parameters &amp; Main Results'!$B$32,0)</f>
        <v>28.40623079</v>
      </c>
      <c r="Z1203" s="77">
        <f>sumproduct(X1203:offset(X1203,'Parameters &amp; Main Results'!$B$32-1,0) , 'Cash Flow Assist'!$P$11:offset('Cash Flow Assist'!$P$11,'Parameters &amp; Main Results'!$B$32-1,0)  )/offset(X1203,'Parameters &amp; Main Results'!$B$32,0)</f>
        <v>7435.040735</v>
      </c>
      <c r="AA1203" s="77">
        <f>sumproduct(X1203:offset(X1203,'Parameters &amp; Main Results'!$B$32-1,0),'Parameters &amp; Main Results'!$B$36:offset('Parameters &amp; Main Results'!$B$36,'Parameters &amp; Main Results'!$B$32-1,0)   )/offset(X1203,'Parameters &amp; Main Results'!$B$32,0)</f>
        <v>0.8758215058</v>
      </c>
      <c r="AB1203" s="167">
        <f t="shared" si="6"/>
        <v>-0.262044996</v>
      </c>
    </row>
    <row r="1204">
      <c r="A1204">
        <f t="shared" si="17"/>
        <v>11</v>
      </c>
      <c r="B1204">
        <f t="shared" si="18"/>
        <v>1970</v>
      </c>
      <c r="C1204" s="77">
        <f t="shared" si="3"/>
        <v>1970.833333</v>
      </c>
      <c r="D1204" s="159">
        <f t="shared" si="356"/>
        <v>25902</v>
      </c>
      <c r="E1204" s="162">
        <v>39.6</v>
      </c>
      <c r="F1204" s="163">
        <v>232199.2319</v>
      </c>
      <c r="G1204" s="163">
        <v>2900.5475</v>
      </c>
      <c r="H1204" s="163">
        <v>4144.58043361</v>
      </c>
      <c r="I1204" s="163">
        <v>197705.5958443</v>
      </c>
      <c r="J1204" s="163">
        <v>39.6</v>
      </c>
      <c r="K1204" s="163">
        <v>39.6</v>
      </c>
      <c r="L1204" s="163">
        <v>37.6</v>
      </c>
      <c r="M1204" s="164">
        <v>15.46875224</v>
      </c>
      <c r="N1204" s="19">
        <f t="shared" ref="N1204:T1204" si="1205">F1204/F1203/$E1204*$E1203-1</f>
        <v>0.04528378128</v>
      </c>
      <c r="O1204" s="19">
        <f t="shared" si="1205"/>
        <v>0.06373245183</v>
      </c>
      <c r="P1204" s="19">
        <f t="shared" si="1205"/>
        <v>-0.0001503787873</v>
      </c>
      <c r="Q1204" s="19">
        <f t="shared" si="1205"/>
        <v>-0.03802780317</v>
      </c>
      <c r="R1204" s="19">
        <f t="shared" si="1205"/>
        <v>0</v>
      </c>
      <c r="S1204" s="19">
        <f t="shared" si="1205"/>
        <v>0</v>
      </c>
      <c r="T1204" s="19">
        <f t="shared" si="1205"/>
        <v>0.000270080484</v>
      </c>
      <c r="U1204" s="168">
        <v>-0.0394</v>
      </c>
      <c r="V1204" s="168">
        <v>0.017</v>
      </c>
      <c r="W1204" s="19">
        <f t="array" ref="W1204">mmult(N1204:T1204,'Parameters &amp; Main Results'!$B$6:$B$12)-'Parameters &amp; Main Results'!$B$16/12+mmult(U1204:V1204,'Parameters &amp; Main Results'!$B$14:$B$15)</f>
        <v>0.04985428225</v>
      </c>
      <c r="X1204" s="77">
        <f t="shared" si="5"/>
        <v>178.642726</v>
      </c>
      <c r="Y1204" s="77">
        <f>X1204/offset(X1204,'Parameters &amp; Main Results'!$B$32,0)</f>
        <v>28.79165554</v>
      </c>
      <c r="Z1204" s="77">
        <f>sumproduct(X1204:offset(X1204,'Parameters &amp; Main Results'!$B$32-1,0) , 'Cash Flow Assist'!$P$11:offset('Cash Flow Assist'!$P$11,'Parameters &amp; Main Results'!$B$32-1,0)  )/offset(X1204,'Parameters &amp; Main Results'!$B$32,0)</f>
        <v>7423.275779</v>
      </c>
      <c r="AA1204" s="77">
        <f>sumproduct(X1204:offset(X1204,'Parameters &amp; Main Results'!$B$32-1,0),'Parameters &amp; Main Results'!$B$36:offset('Parameters &amp; Main Results'!$B$36,'Parameters &amp; Main Results'!$B$32-1,0)   )/offset(X1204,'Parameters &amp; Main Results'!$B$32,0)</f>
        <v>0.8717689637</v>
      </c>
      <c r="AB1204" s="167">
        <f t="shared" si="6"/>
        <v>-0.228627603</v>
      </c>
    </row>
    <row r="1205">
      <c r="A1205">
        <f t="shared" si="17"/>
        <v>12</v>
      </c>
      <c r="B1205">
        <f t="shared" si="18"/>
        <v>1970</v>
      </c>
      <c r="C1205" s="77">
        <f t="shared" si="3"/>
        <v>1970.916667</v>
      </c>
      <c r="D1205" s="159">
        <f t="shared" si="356"/>
        <v>25933</v>
      </c>
      <c r="E1205" s="162">
        <v>39.8</v>
      </c>
      <c r="F1205" s="163">
        <v>246077.5551</v>
      </c>
      <c r="G1205" s="163">
        <v>2914.1097</v>
      </c>
      <c r="H1205" s="163">
        <v>4162.81658752</v>
      </c>
      <c r="I1205" s="163">
        <v>204909.08897674</v>
      </c>
      <c r="J1205" s="163">
        <v>39.8</v>
      </c>
      <c r="K1205" s="163">
        <v>39.8</v>
      </c>
      <c r="L1205" s="163">
        <v>37.38</v>
      </c>
      <c r="M1205" s="164">
        <v>16.24402465</v>
      </c>
      <c r="N1205" s="19">
        <f t="shared" ref="N1205:T1205" si="1206">F1205/F1204/$E1205*$E1204-1</f>
        <v>0.05444355896</v>
      </c>
      <c r="O1205" s="19">
        <f t="shared" si="1206"/>
        <v>-0.0003728838561</v>
      </c>
      <c r="P1205" s="19">
        <f t="shared" si="1206"/>
        <v>-0.0006472361804</v>
      </c>
      <c r="Q1205" s="19">
        <f t="shared" si="1206"/>
        <v>0.03122723559</v>
      </c>
      <c r="R1205" s="19">
        <f t="shared" si="1206"/>
        <v>0</v>
      </c>
      <c r="S1205" s="19">
        <f t="shared" si="1206"/>
        <v>0</v>
      </c>
      <c r="T1205" s="19">
        <f t="shared" si="1206"/>
        <v>-0.01084678713</v>
      </c>
      <c r="U1205" s="168">
        <v>0.0292</v>
      </c>
      <c r="V1205" s="168">
        <v>0.0099</v>
      </c>
      <c r="W1205" s="19">
        <f t="array" ref="W1205">mmult(N1205:T1205,'Parameters &amp; Main Results'!$B$6:$B$12)-'Parameters &amp; Main Results'!$B$16/12+mmult(U1205:V1205,'Parameters &amp; Main Results'!$B$14:$B$15)</f>
        <v>0.04069778159</v>
      </c>
      <c r="X1205" s="77">
        <f t="shared" si="5"/>
        <v>170.1595441</v>
      </c>
      <c r="Y1205" s="77">
        <f>X1205/offset(X1205,'Parameters &amp; Main Results'!$B$32,0)</f>
        <v>27.48233714</v>
      </c>
      <c r="Z1205" s="77">
        <f>sumproduct(X1205:offset(X1205,'Parameters &amp; Main Results'!$B$32-1,0) , 'Cash Flow Assist'!$P$11:offset('Cash Flow Assist'!$P$11,'Parameters &amp; Main Results'!$B$32-1,0)  )/offset(X1205,'Parameters &amp; Main Results'!$B$32,0)</f>
        <v>7411.099743</v>
      </c>
      <c r="AA1205" s="77">
        <f>sumproduct(X1205:offset(X1205,'Parameters &amp; Main Results'!$B$32-1,0),'Parameters &amp; Main Results'!$B$36:offset('Parameters &amp; Main Results'!$B$36,'Parameters &amp; Main Results'!$B$32-1,0)   )/offset(X1205,'Parameters &amp; Main Results'!$B$32,0)</f>
        <v>0.8678597832</v>
      </c>
      <c r="AB1205" s="167">
        <f t="shared" si="6"/>
        <v>-0.1866313444</v>
      </c>
    </row>
    <row r="1206">
      <c r="A1206">
        <f t="shared" si="17"/>
        <v>1</v>
      </c>
      <c r="B1206">
        <f t="shared" si="18"/>
        <v>1971</v>
      </c>
      <c r="C1206" s="77">
        <f t="shared" si="3"/>
        <v>1971</v>
      </c>
      <c r="D1206" s="159">
        <f t="shared" si="356"/>
        <v>25964</v>
      </c>
      <c r="E1206" s="162">
        <v>39.9</v>
      </c>
      <c r="F1206" s="163">
        <v>256729.4582</v>
      </c>
      <c r="G1206" s="163">
        <v>3019.1113</v>
      </c>
      <c r="H1206" s="163">
        <v>4179.71068484</v>
      </c>
      <c r="I1206" s="163">
        <v>214654.15623016</v>
      </c>
      <c r="J1206" s="163">
        <v>39.9</v>
      </c>
      <c r="K1206" s="163">
        <v>39.9</v>
      </c>
      <c r="L1206" s="163">
        <v>38.0</v>
      </c>
      <c r="M1206" s="164">
        <v>16.97771069</v>
      </c>
      <c r="N1206" s="19">
        <f t="shared" ref="N1206:T1206" si="1207">F1206/F1205/$E1206*$E1205-1</f>
        <v>0.0406720185</v>
      </c>
      <c r="O1206" s="19">
        <f t="shared" si="1207"/>
        <v>0.03343556525</v>
      </c>
      <c r="P1206" s="19">
        <f t="shared" si="1207"/>
        <v>0.001541896408</v>
      </c>
      <c r="Q1206" s="19">
        <f t="shared" si="1207"/>
        <v>0.04493254525</v>
      </c>
      <c r="R1206" s="19">
        <f t="shared" si="1207"/>
        <v>0</v>
      </c>
      <c r="S1206" s="19">
        <f t="shared" si="1207"/>
        <v>0</v>
      </c>
      <c r="T1206" s="19">
        <f t="shared" si="1207"/>
        <v>0.01403857423</v>
      </c>
      <c r="U1206" s="168">
        <v>0.0738</v>
      </c>
      <c r="V1206" s="168">
        <v>0.0148</v>
      </c>
      <c r="W1206" s="19">
        <f t="array" ref="W1206">mmult(N1206:T1206,'Parameters &amp; Main Results'!$B$6:$B$12)-'Parameters &amp; Main Results'!$B$16/12+mmult(U1206:V1206,'Parameters &amp; Main Results'!$B$14:$B$15)</f>
        <v>0.03882123852</v>
      </c>
      <c r="X1206" s="77">
        <f t="shared" si="5"/>
        <v>163.5052434</v>
      </c>
      <c r="Y1206" s="77">
        <f>X1206/offset(X1206,'Parameters &amp; Main Results'!$B$32,0)</f>
        <v>26.46336601</v>
      </c>
      <c r="Z1206" s="77">
        <f>sumproduct(X1206:offset(X1206,'Parameters &amp; Main Results'!$B$32-1,0) , 'Cash Flow Assist'!$P$11:offset('Cash Flow Assist'!$P$11,'Parameters &amp; Main Results'!$B$32-1,0)  )/offset(X1206,'Parameters &amp; Main Results'!$B$32,0)</f>
        <v>7400.21008</v>
      </c>
      <c r="AA1206" s="77">
        <f>sumproduct(X1206:offset(X1206,'Parameters &amp; Main Results'!$B$32-1,0),'Parameters &amp; Main Results'!$B$36:offset('Parameters &amp; Main Results'!$B$36,'Parameters &amp; Main Results'!$B$32-1,0)   )/offset(X1206,'Parameters &amp; Main Results'!$B$32,0)</f>
        <v>0.8643809978</v>
      </c>
      <c r="AB1206" s="167">
        <f t="shared" si="6"/>
        <v>-0.1535499994</v>
      </c>
    </row>
    <row r="1207">
      <c r="A1207">
        <f t="shared" si="17"/>
        <v>2</v>
      </c>
      <c r="B1207">
        <f t="shared" si="18"/>
        <v>1971</v>
      </c>
      <c r="C1207" s="77">
        <f t="shared" si="3"/>
        <v>1971.083333</v>
      </c>
      <c r="D1207" s="159">
        <f t="shared" si="356"/>
        <v>25992</v>
      </c>
      <c r="E1207" s="162">
        <v>39.9</v>
      </c>
      <c r="F1207" s="163">
        <v>259751.9636</v>
      </c>
      <c r="G1207" s="163">
        <v>3023.3168</v>
      </c>
      <c r="H1207" s="163">
        <v>4195.17561437</v>
      </c>
      <c r="I1207" s="163">
        <v>217418.17724813</v>
      </c>
      <c r="J1207" s="163">
        <v>39.9</v>
      </c>
      <c r="K1207" s="163">
        <v>39.9</v>
      </c>
      <c r="L1207" s="163">
        <v>38.79</v>
      </c>
      <c r="M1207" s="164">
        <v>17.01523915</v>
      </c>
      <c r="N1207" s="19">
        <f t="shared" ref="N1207:T1207" si="1208">F1207/F1206/$E1207*$E1206-1</f>
        <v>0.01177311486</v>
      </c>
      <c r="O1207" s="19">
        <f t="shared" si="1208"/>
        <v>0.001392959577</v>
      </c>
      <c r="P1207" s="19">
        <f t="shared" si="1208"/>
        <v>0.003699999999</v>
      </c>
      <c r="Q1207" s="19">
        <f t="shared" si="1208"/>
        <v>0.01287662474</v>
      </c>
      <c r="R1207" s="19">
        <f t="shared" si="1208"/>
        <v>0</v>
      </c>
      <c r="S1207" s="19">
        <f t="shared" si="1208"/>
        <v>0</v>
      </c>
      <c r="T1207" s="19">
        <f t="shared" si="1208"/>
        <v>0.02078947368</v>
      </c>
      <c r="U1207" s="168">
        <v>0.0186</v>
      </c>
      <c r="V1207" s="168">
        <v>-0.0127</v>
      </c>
      <c r="W1207" s="19">
        <f t="array" ref="W1207">mmult(N1207:T1207,'Parameters &amp; Main Results'!$B$6:$B$12)-'Parameters &amp; Main Results'!$B$16/12+mmult(U1207:V1207,'Parameters &amp; Main Results'!$B$14:$B$15)</f>
        <v>0.009136409375</v>
      </c>
      <c r="X1207" s="77">
        <f t="shared" si="5"/>
        <v>157.3949755</v>
      </c>
      <c r="Y1207" s="77">
        <f>X1207/offset(X1207,'Parameters &amp; Main Results'!$B$32,0)</f>
        <v>25.52820699</v>
      </c>
      <c r="Z1207" s="77">
        <f>sumproduct(X1207:offset(X1207,'Parameters &amp; Main Results'!$B$32-1,0) , 'Cash Flow Assist'!$P$11:offset('Cash Flow Assist'!$P$11,'Parameters &amp; Main Results'!$B$32-1,0)  )/offset(X1207,'Parameters &amp; Main Results'!$B$32,0)</f>
        <v>7390.318546</v>
      </c>
      <c r="AA1207" s="77">
        <f>sumproduct(X1207:offset(X1207,'Parameters &amp; Main Results'!$B$32-1,0),'Parameters &amp; Main Results'!$B$36:offset('Parameters &amp; Main Results'!$B$36,'Parameters &amp; Main Results'!$B$32-1,0)   )/offset(X1207,'Parameters &amp; Main Results'!$B$32,0)</f>
        <v>0.8608446484</v>
      </c>
      <c r="AB1207" s="167">
        <f t="shared" si="6"/>
        <v>-0.1435846463</v>
      </c>
    </row>
    <row r="1208">
      <c r="A1208">
        <f t="shared" si="17"/>
        <v>3</v>
      </c>
      <c r="B1208">
        <f t="shared" si="18"/>
        <v>1971</v>
      </c>
      <c r="C1208" s="77">
        <f t="shared" si="3"/>
        <v>1971.166667</v>
      </c>
      <c r="D1208" s="159">
        <f t="shared" si="356"/>
        <v>26023</v>
      </c>
      <c r="E1208" s="162">
        <v>40.0</v>
      </c>
      <c r="F1208" s="163">
        <v>270005.4786</v>
      </c>
      <c r="G1208" s="163">
        <v>3178.6723</v>
      </c>
      <c r="H1208" s="163">
        <v>4208.11073918</v>
      </c>
      <c r="I1208" s="163">
        <v>228710.9069551</v>
      </c>
      <c r="J1208" s="163">
        <v>40.0</v>
      </c>
      <c r="K1208" s="163">
        <v>40.0</v>
      </c>
      <c r="L1208" s="163">
        <v>38.8</v>
      </c>
      <c r="M1208" s="164">
        <v>17.52695944</v>
      </c>
      <c r="N1208" s="19">
        <f t="shared" ref="N1208:T1208" si="1209">F1208/F1207/$E1208*$E1207-1</f>
        <v>0.03687556841</v>
      </c>
      <c r="O1208" s="19">
        <f t="shared" si="1209"/>
        <v>0.0487573182</v>
      </c>
      <c r="P1208" s="19">
        <f t="shared" si="1209"/>
        <v>0.0005756249998</v>
      </c>
      <c r="Q1208" s="19">
        <f t="shared" si="1209"/>
        <v>0.04931028571</v>
      </c>
      <c r="R1208" s="19">
        <f t="shared" si="1209"/>
        <v>0</v>
      </c>
      <c r="S1208" s="19">
        <f t="shared" si="1209"/>
        <v>0</v>
      </c>
      <c r="T1208" s="19">
        <f t="shared" si="1209"/>
        <v>-0.002242846094</v>
      </c>
      <c r="U1208" s="168">
        <v>0.0261</v>
      </c>
      <c r="V1208" s="168">
        <v>-0.0403</v>
      </c>
      <c r="W1208" s="19">
        <f t="array" ref="W1208">mmult(N1208:T1208,'Parameters &amp; Main Results'!$B$6:$B$12)-'Parameters &amp; Main Results'!$B$16/12+mmult(U1208:V1208,'Parameters &amp; Main Results'!$B$14:$B$15)</f>
        <v>0.03980433919</v>
      </c>
      <c r="X1208" s="77">
        <f t="shared" si="5"/>
        <v>155.96997</v>
      </c>
      <c r="Y1208" s="77">
        <f>X1208/offset(X1208,'Parameters &amp; Main Results'!$B$32,0)</f>
        <v>25.35049746</v>
      </c>
      <c r="Z1208" s="77">
        <f>sumproduct(X1208:offset(X1208,'Parameters &amp; Main Results'!$B$32-1,0) , 'Cash Flow Assist'!$P$11:offset('Cash Flow Assist'!$P$11,'Parameters &amp; Main Results'!$B$32-1,0)  )/offset(X1208,'Parameters &amp; Main Results'!$B$32,0)</f>
        <v>7381.343259</v>
      </c>
      <c r="AA1208" s="77">
        <f>sumproduct(X1208:offset(X1208,'Parameters &amp; Main Results'!$B$32-1,0),'Parameters &amp; Main Results'!$B$36:offset('Parameters &amp; Main Results'!$B$36,'Parameters &amp; Main Results'!$B$32-1,0)   )/offset(X1208,'Parameters &amp; Main Results'!$B$32,0)</f>
        <v>0.8573197073</v>
      </c>
      <c r="AB1208" s="167">
        <f t="shared" si="6"/>
        <v>-0.1120038434</v>
      </c>
    </row>
    <row r="1209">
      <c r="A1209">
        <f t="shared" si="17"/>
        <v>4</v>
      </c>
      <c r="B1209">
        <f t="shared" si="18"/>
        <v>1971</v>
      </c>
      <c r="C1209" s="77">
        <f t="shared" si="3"/>
        <v>1971.25</v>
      </c>
      <c r="D1209" s="159">
        <f t="shared" si="356"/>
        <v>26053</v>
      </c>
      <c r="E1209" s="162">
        <v>40.1</v>
      </c>
      <c r="F1209" s="163">
        <v>280498.1499</v>
      </c>
      <c r="G1209" s="163">
        <v>3066.2659</v>
      </c>
      <c r="H1209" s="163">
        <v>4219.96358443</v>
      </c>
      <c r="I1209" s="163">
        <v>233822.45267326</v>
      </c>
      <c r="J1209" s="163">
        <v>40.1</v>
      </c>
      <c r="K1209" s="163">
        <v>40.1</v>
      </c>
      <c r="L1209" s="163">
        <v>39.6</v>
      </c>
      <c r="M1209" s="164">
        <v>18.08942991</v>
      </c>
      <c r="N1209" s="19">
        <f t="shared" ref="N1209:T1209" si="1210">F1209/F1208/$E1209*$E1208-1</f>
        <v>0.03627028132</v>
      </c>
      <c r="O1209" s="19">
        <f t="shared" si="1210"/>
        <v>-0.03776826834</v>
      </c>
      <c r="P1209" s="19">
        <f t="shared" si="1210"/>
        <v>0.0003158769745</v>
      </c>
      <c r="Q1209" s="19">
        <f t="shared" si="1210"/>
        <v>0.01979987484</v>
      </c>
      <c r="R1209" s="19">
        <f t="shared" si="1210"/>
        <v>0</v>
      </c>
      <c r="S1209" s="19">
        <f t="shared" si="1210"/>
        <v>0</v>
      </c>
      <c r="T1209" s="19">
        <f t="shared" si="1210"/>
        <v>0.01807337327</v>
      </c>
      <c r="U1209" s="168">
        <v>-0.0048</v>
      </c>
      <c r="V1209" s="168">
        <v>0.0081</v>
      </c>
      <c r="W1209" s="19">
        <f t="array" ref="W1209">mmult(N1209:T1209,'Parameters &amp; Main Results'!$B$6:$B$12)-'Parameters &amp; Main Results'!$B$16/12+mmult(U1209:V1209,'Parameters &amp; Main Results'!$B$14:$B$15)</f>
        <v>0.01771897724</v>
      </c>
      <c r="X1209" s="77">
        <f t="shared" si="5"/>
        <v>149.9993452</v>
      </c>
      <c r="Y1209" s="77">
        <f>X1209/offset(X1209,'Parameters &amp; Main Results'!$B$32,0)</f>
        <v>24.43154377</v>
      </c>
      <c r="Z1209" s="77">
        <f>sumproduct(X1209:offset(X1209,'Parameters &amp; Main Results'!$B$32-1,0) , 'Cash Flow Assist'!$P$11:offset('Cash Flow Assist'!$P$11,'Parameters &amp; Main Results'!$B$32-1,0)  )/offset(X1209,'Parameters &amp; Main Results'!$B$32,0)</f>
        <v>7372.527106</v>
      </c>
      <c r="AA1209" s="77">
        <f>sumproduct(X1209:offset(X1209,'Parameters &amp; Main Results'!$B$32-1,0),'Parameters &amp; Main Results'!$B$36:offset('Parameters &amp; Main Results'!$B$36,'Parameters &amp; Main Results'!$B$32-1,0)   )/offset(X1209,'Parameters &amp; Main Results'!$B$32,0)</f>
        <v>0.8537102788</v>
      </c>
      <c r="AB1209" s="167">
        <f t="shared" si="6"/>
        <v>-0.07979597295</v>
      </c>
    </row>
    <row r="1210">
      <c r="A1210">
        <f t="shared" si="17"/>
        <v>5</v>
      </c>
      <c r="B1210">
        <f t="shared" si="18"/>
        <v>1971</v>
      </c>
      <c r="C1210" s="77">
        <f t="shared" si="3"/>
        <v>1971.333333</v>
      </c>
      <c r="D1210" s="159">
        <f t="shared" si="356"/>
        <v>26084</v>
      </c>
      <c r="E1210" s="162">
        <v>40.3</v>
      </c>
      <c r="F1210" s="163">
        <v>269537.8304</v>
      </c>
      <c r="G1210" s="163">
        <v>3014.8188</v>
      </c>
      <c r="H1210" s="163">
        <v>4233.53780063</v>
      </c>
      <c r="I1210" s="163">
        <v>235857.60513512</v>
      </c>
      <c r="J1210" s="163">
        <v>40.3</v>
      </c>
      <c r="K1210" s="163">
        <v>40.3</v>
      </c>
      <c r="L1210" s="163">
        <v>40.8</v>
      </c>
      <c r="M1210" s="164">
        <v>17.32212755</v>
      </c>
      <c r="N1210" s="19">
        <f t="shared" ref="N1210:T1210" si="1211">F1210/F1209/$E1210*$E1209-1</f>
        <v>-0.04384334168</v>
      </c>
      <c r="O1210" s="19">
        <f t="shared" si="1211"/>
        <v>-0.0216579325</v>
      </c>
      <c r="P1210" s="19">
        <f t="shared" si="1211"/>
        <v>-0.001762076095</v>
      </c>
      <c r="Q1210" s="19">
        <f t="shared" si="1211"/>
        <v>0.003697862397</v>
      </c>
      <c r="R1210" s="19">
        <f t="shared" si="1211"/>
        <v>0</v>
      </c>
      <c r="S1210" s="19">
        <f t="shared" si="1211"/>
        <v>0</v>
      </c>
      <c r="T1210" s="19">
        <f t="shared" si="1211"/>
        <v>0.0251898639</v>
      </c>
      <c r="U1210" s="168">
        <v>-0.0104</v>
      </c>
      <c r="V1210" s="168">
        <v>-0.0141</v>
      </c>
      <c r="W1210" s="19">
        <f t="array" ref="W1210">mmult(N1210:T1210,'Parameters &amp; Main Results'!$B$6:$B$12)-'Parameters &amp; Main Results'!$B$16/12+mmult(U1210:V1210,'Parameters &amp; Main Results'!$B$14:$B$15)</f>
        <v>-0.03833865605</v>
      </c>
      <c r="X1210" s="77">
        <f t="shared" si="5"/>
        <v>147.3877844</v>
      </c>
      <c r="Y1210" s="77">
        <f>X1210/offset(X1210,'Parameters &amp; Main Results'!$B$32,0)</f>
        <v>24.05686806</v>
      </c>
      <c r="Z1210" s="77">
        <f>sumproduct(X1210:offset(X1210,'Parameters &amp; Main Results'!$B$32-1,0) , 'Cash Flow Assist'!$P$11:offset('Cash Flow Assist'!$P$11,'Parameters &amp; Main Results'!$B$32-1,0)  )/offset(X1210,'Parameters &amp; Main Results'!$B$32,0)</f>
        <v>7364.613232</v>
      </c>
      <c r="AA1210" s="77">
        <f>sumproduct(X1210:offset(X1210,'Parameters &amp; Main Results'!$B$32-1,0),'Parameters &amp; Main Results'!$B$36:offset('Parameters &amp; Main Results'!$B$36,'Parameters &amp; Main Results'!$B$32-1,0)   )/offset(X1210,'Parameters &amp; Main Results'!$B$32,0)</f>
        <v>0.8501411625</v>
      </c>
      <c r="AB1210" s="167">
        <f t="shared" si="6"/>
        <v>-0.1201407925</v>
      </c>
    </row>
    <row r="1211">
      <c r="A1211">
        <f t="shared" si="17"/>
        <v>6</v>
      </c>
      <c r="B1211">
        <f t="shared" si="18"/>
        <v>1971</v>
      </c>
      <c r="C1211" s="77">
        <f t="shared" si="3"/>
        <v>1971.416667</v>
      </c>
      <c r="D1211" s="159">
        <f t="shared" si="356"/>
        <v>26114</v>
      </c>
      <c r="E1211" s="162">
        <v>40.5</v>
      </c>
      <c r="F1211" s="163">
        <v>270426.2505</v>
      </c>
      <c r="G1211" s="163">
        <v>2961.0277</v>
      </c>
      <c r="H1211" s="163">
        <v>4248.14350604</v>
      </c>
      <c r="I1211" s="163">
        <v>240129.05884867</v>
      </c>
      <c r="J1211" s="163">
        <v>40.5</v>
      </c>
      <c r="K1211" s="163">
        <v>40.5</v>
      </c>
      <c r="L1211" s="163">
        <v>40.2</v>
      </c>
      <c r="M1211" s="164">
        <v>17.07974065</v>
      </c>
      <c r="N1211" s="19">
        <f t="shared" ref="N1211:T1211" si="1212">F1211/F1210/$E1211*$E1210-1</f>
        <v>-0.001658461721</v>
      </c>
      <c r="O1211" s="19">
        <f t="shared" si="1212"/>
        <v>-0.02269239498</v>
      </c>
      <c r="P1211" s="19">
        <f t="shared" si="1212"/>
        <v>-0.001505308642</v>
      </c>
      <c r="Q1211" s="19">
        <f t="shared" si="1212"/>
        <v>0.0130826021</v>
      </c>
      <c r="R1211" s="19">
        <f t="shared" si="1212"/>
        <v>0</v>
      </c>
      <c r="S1211" s="19">
        <f t="shared" si="1212"/>
        <v>0</v>
      </c>
      <c r="T1211" s="19">
        <f t="shared" si="1212"/>
        <v>-0.01957153232</v>
      </c>
      <c r="U1211" s="168">
        <v>-0.0148</v>
      </c>
      <c r="V1211" s="168">
        <v>-0.0194</v>
      </c>
      <c r="W1211" s="19">
        <f t="array" ref="W1211">mmult(N1211:T1211,'Parameters &amp; Main Results'!$B$6:$B$12)-'Parameters &amp; Main Results'!$B$16/12+mmult(U1211:V1211,'Parameters &amp; Main Results'!$B$14:$B$15)</f>
        <v>-0.006958611703</v>
      </c>
      <c r="X1211" s="77">
        <f t="shared" si="5"/>
        <v>153.263709</v>
      </c>
      <c r="Y1211" s="77">
        <f>X1211/offset(X1211,'Parameters &amp; Main Results'!$B$32,0)</f>
        <v>25.06876715</v>
      </c>
      <c r="Z1211" s="77">
        <f>sumproduct(X1211:offset(X1211,'Parameters &amp; Main Results'!$B$32-1,0) , 'Cash Flow Assist'!$P$11:offset('Cash Flow Assist'!$P$11,'Parameters &amp; Main Results'!$B$32-1,0)  )/offset(X1211,'Parameters &amp; Main Results'!$B$32,0)</f>
        <v>7357.058114</v>
      </c>
      <c r="AA1211" s="77">
        <f>sumproduct(X1211:offset(X1211,'Parameters &amp; Main Results'!$B$32-1,0),'Parameters &amp; Main Results'!$B$36:offset('Parameters &amp; Main Results'!$B$36,'Parameters &amp; Main Results'!$B$32-1,0)   )/offset(X1211,'Parameters &amp; Main Results'!$B$32,0)</f>
        <v>0.846591215</v>
      </c>
      <c r="AB1211" s="167">
        <f t="shared" si="6"/>
        <v>-0.1216000053</v>
      </c>
    </row>
    <row r="1212">
      <c r="A1212">
        <f t="shared" si="17"/>
        <v>7</v>
      </c>
      <c r="B1212">
        <f t="shared" si="18"/>
        <v>1971</v>
      </c>
      <c r="C1212" s="77">
        <f t="shared" si="3"/>
        <v>1971.5</v>
      </c>
      <c r="D1212" s="159">
        <f t="shared" si="356"/>
        <v>26145</v>
      </c>
      <c r="E1212" s="162">
        <v>40.6</v>
      </c>
      <c r="F1212" s="163">
        <v>259948.9815</v>
      </c>
      <c r="G1212" s="163">
        <v>2945.3487</v>
      </c>
      <c r="H1212" s="163">
        <v>4264.95907408</v>
      </c>
      <c r="I1212" s="163">
        <v>246388.33589707</v>
      </c>
      <c r="J1212" s="163">
        <v>40.6</v>
      </c>
      <c r="K1212" s="163">
        <v>40.6</v>
      </c>
      <c r="L1212" s="163">
        <v>42.48</v>
      </c>
      <c r="M1212" s="164">
        <v>16.37079026</v>
      </c>
      <c r="N1212" s="19">
        <f t="shared" ref="N1212:T1212" si="1213">F1212/F1211/$E1212*$E1211-1</f>
        <v>-0.04111116213</v>
      </c>
      <c r="O1212" s="19">
        <f t="shared" si="1213"/>
        <v>-0.007745133032</v>
      </c>
      <c r="P1212" s="19">
        <f t="shared" si="1213"/>
        <v>0.001485529556</v>
      </c>
      <c r="Q1212" s="19">
        <f t="shared" si="1213"/>
        <v>0.0235390471</v>
      </c>
      <c r="R1212" s="19">
        <f t="shared" si="1213"/>
        <v>0</v>
      </c>
      <c r="S1212" s="19">
        <f t="shared" si="1213"/>
        <v>0</v>
      </c>
      <c r="T1212" s="19">
        <f t="shared" si="1213"/>
        <v>0.05411366811</v>
      </c>
      <c r="U1212" s="168">
        <v>-0.0151</v>
      </c>
      <c r="V1212" s="168">
        <v>-1.0E-4</v>
      </c>
      <c r="W1212" s="19">
        <f t="array" ref="W1212">mmult(N1212:T1212,'Parameters &amp; Main Results'!$B$6:$B$12)-'Parameters &amp; Main Results'!$B$16/12+mmult(U1212:V1212,'Parameters &amp; Main Results'!$B$14:$B$15)</f>
        <v>-0.03281132152</v>
      </c>
      <c r="X1212" s="77">
        <f t="shared" si="5"/>
        <v>154.337685</v>
      </c>
      <c r="Y1212" s="77">
        <f>X1212/offset(X1212,'Parameters &amp; Main Results'!$B$32,0)</f>
        <v>25.29773717</v>
      </c>
      <c r="Z1212" s="77">
        <f>sumproduct(X1212:offset(X1212,'Parameters &amp; Main Results'!$B$32-1,0) , 'Cash Flow Assist'!$P$11:offset('Cash Flow Assist'!$P$11,'Parameters &amp; Main Results'!$B$32-1,0)  )/offset(X1212,'Parameters &amp; Main Results'!$B$32,0)</f>
        <v>7348.473008</v>
      </c>
      <c r="AA1212" s="77">
        <f>sumproduct(X1212:offset(X1212,'Parameters &amp; Main Results'!$B$32-1,0),'Parameters &amp; Main Results'!$B$36:offset('Parameters &amp; Main Results'!$B$36,'Parameters &amp; Main Results'!$B$32-1,0)   )/offset(X1212,'Parameters &amp; Main Results'!$B$32,0)</f>
        <v>0.8430719127</v>
      </c>
      <c r="AB1212" s="167">
        <f t="shared" si="6"/>
        <v>-0.1577120499</v>
      </c>
    </row>
    <row r="1213">
      <c r="A1213">
        <f t="shared" si="17"/>
        <v>8</v>
      </c>
      <c r="B1213">
        <f t="shared" si="18"/>
        <v>1971</v>
      </c>
      <c r="C1213" s="77">
        <f t="shared" si="3"/>
        <v>1971.583333</v>
      </c>
      <c r="D1213" s="159">
        <f t="shared" si="356"/>
        <v>26176</v>
      </c>
      <c r="E1213" s="162">
        <v>40.7</v>
      </c>
      <c r="F1213" s="163">
        <v>270032.2112</v>
      </c>
      <c r="G1213" s="163">
        <v>3087.6603</v>
      </c>
      <c r="H1213" s="163">
        <v>4284.15138992</v>
      </c>
      <c r="I1213" s="163">
        <v>242720.32855302</v>
      </c>
      <c r="J1213" s="163">
        <v>40.7</v>
      </c>
      <c r="K1213" s="163">
        <v>40.7</v>
      </c>
      <c r="L1213" s="163">
        <v>41.0</v>
      </c>
      <c r="M1213" s="164">
        <v>16.8235405</v>
      </c>
      <c r="N1213" s="19">
        <f t="shared" ref="N1213:T1213" si="1214">F1213/F1212/$E1213*$E1212-1</f>
        <v>0.03623695634</v>
      </c>
      <c r="O1213" s="19">
        <f t="shared" si="1214"/>
        <v>0.04574168453</v>
      </c>
      <c r="P1213" s="19">
        <f t="shared" si="1214"/>
        <v>0.002031941033</v>
      </c>
      <c r="Q1213" s="19">
        <f t="shared" si="1214"/>
        <v>-0.01730752299</v>
      </c>
      <c r="R1213" s="19">
        <f t="shared" si="1214"/>
        <v>0</v>
      </c>
      <c r="S1213" s="19">
        <f t="shared" si="1214"/>
        <v>0</v>
      </c>
      <c r="T1213" s="19">
        <f t="shared" si="1214"/>
        <v>-0.03721132535</v>
      </c>
      <c r="U1213" s="168">
        <v>-0.0015</v>
      </c>
      <c r="V1213" s="168">
        <v>0.0264</v>
      </c>
      <c r="W1213" s="19">
        <f t="array" ref="W1213">mmult(N1213:T1213,'Parameters &amp; Main Results'!$B$6:$B$12)-'Parameters &amp; Main Results'!$B$16/12+mmult(U1213:V1213,'Parameters &amp; Main Results'!$B$14:$B$15)</f>
        <v>0.03857147172</v>
      </c>
      <c r="X1213" s="77">
        <f t="shared" si="5"/>
        <v>159.5735025</v>
      </c>
      <c r="Y1213" s="77">
        <f>X1213/offset(X1213,'Parameters &amp; Main Results'!$B$32,0)</f>
        <v>26.21117688</v>
      </c>
      <c r="Z1213" s="77">
        <f>sumproduct(X1213:offset(X1213,'Parameters &amp; Main Results'!$B$32-1,0) , 'Cash Flow Assist'!$P$11:offset('Cash Flow Assist'!$P$11,'Parameters &amp; Main Results'!$B$32-1,0)  )/offset(X1213,'Parameters &amp; Main Results'!$B$32,0)</f>
        <v>7339.640321</v>
      </c>
      <c r="AA1213" s="77">
        <f>sumproduct(X1213:offset(X1213,'Parameters &amp; Main Results'!$B$32-1,0),'Parameters &amp; Main Results'!$B$36:offset('Parameters &amp; Main Results'!$B$36,'Parameters &amp; Main Results'!$B$32-1,0)   )/offset(X1213,'Parameters &amp; Main Results'!$B$32,0)</f>
        <v>0.8395797995</v>
      </c>
      <c r="AB1213" s="167">
        <f t="shared" si="6"/>
        <v>-0.1271900983</v>
      </c>
    </row>
    <row r="1214">
      <c r="A1214">
        <f t="shared" si="17"/>
        <v>9</v>
      </c>
      <c r="B1214">
        <f t="shared" si="18"/>
        <v>1971</v>
      </c>
      <c r="C1214" s="77">
        <f t="shared" si="3"/>
        <v>1971.666667</v>
      </c>
      <c r="D1214" s="159">
        <f t="shared" si="356"/>
        <v>26206</v>
      </c>
      <c r="E1214" s="162">
        <v>40.8</v>
      </c>
      <c r="F1214" s="163">
        <v>268852.4002</v>
      </c>
      <c r="G1214" s="163">
        <v>3168.2421</v>
      </c>
      <c r="H1214" s="163">
        <v>4301.78781314</v>
      </c>
      <c r="I1214" s="163">
        <v>242232.83854471</v>
      </c>
      <c r="J1214" s="163">
        <v>40.8</v>
      </c>
      <c r="K1214" s="163">
        <v>40.8</v>
      </c>
      <c r="L1214" s="163">
        <v>42.48</v>
      </c>
      <c r="M1214" s="164">
        <v>16.67703198</v>
      </c>
      <c r="N1214" s="19">
        <f t="shared" ref="N1214:T1214" si="1215">F1214/F1213/$E1214*$E1213-1</f>
        <v>-0.006809420821</v>
      </c>
      <c r="O1214" s="19">
        <f t="shared" si="1215"/>
        <v>0.02358306733</v>
      </c>
      <c r="P1214" s="19">
        <f t="shared" si="1215"/>
        <v>0.001655596405</v>
      </c>
      <c r="Q1214" s="19">
        <f t="shared" si="1215"/>
        <v>-0.004454500999</v>
      </c>
      <c r="R1214" s="19">
        <f t="shared" si="1215"/>
        <v>0</v>
      </c>
      <c r="S1214" s="19">
        <f t="shared" si="1215"/>
        <v>0</v>
      </c>
      <c r="T1214" s="19">
        <f t="shared" si="1215"/>
        <v>0.03355810617</v>
      </c>
      <c r="U1214" s="168">
        <v>0.0051</v>
      </c>
      <c r="V1214" s="168">
        <v>-0.0291</v>
      </c>
      <c r="W1214" s="19">
        <f t="array" ref="W1214">mmult(N1214:T1214,'Parameters &amp; Main Results'!$B$6:$B$12)-'Parameters &amp; Main Results'!$B$16/12+mmult(U1214:V1214,'Parameters &amp; Main Results'!$B$14:$B$15)</f>
        <v>0.0007470345492</v>
      </c>
      <c r="X1214" s="77">
        <f t="shared" si="5"/>
        <v>153.6471075</v>
      </c>
      <c r="Y1214" s="77">
        <f>X1214/offset(X1214,'Parameters &amp; Main Results'!$B$32,0)</f>
        <v>25.29101048</v>
      </c>
      <c r="Z1214" s="77">
        <f>sumproduct(X1214:offset(X1214,'Parameters &amp; Main Results'!$B$32-1,0) , 'Cash Flow Assist'!$P$11:offset('Cash Flow Assist'!$P$11,'Parameters &amp; Main Results'!$B$32-1,0)  )/offset(X1214,'Parameters &amp; Main Results'!$B$32,0)</f>
        <v>7329.873615</v>
      </c>
      <c r="AA1214" s="77">
        <f>sumproduct(X1214:offset(X1214,'Parameters &amp; Main Results'!$B$32-1,0),'Parameters &amp; Main Results'!$B$36:offset('Parameters &amp; Main Results'!$B$36,'Parameters &amp; Main Results'!$B$32-1,0)   )/offset(X1214,'Parameters &amp; Main Results'!$B$32,0)</f>
        <v>0.835978792</v>
      </c>
      <c r="AB1214" s="167">
        <f t="shared" si="6"/>
        <v>-0.1331334282</v>
      </c>
    </row>
    <row r="1215">
      <c r="A1215">
        <f t="shared" si="17"/>
        <v>10</v>
      </c>
      <c r="B1215">
        <f t="shared" si="18"/>
        <v>1971</v>
      </c>
      <c r="C1215" s="77">
        <f t="shared" si="3"/>
        <v>1971.75</v>
      </c>
      <c r="D1215" s="159">
        <f t="shared" si="356"/>
        <v>26237</v>
      </c>
      <c r="E1215" s="162">
        <v>40.9</v>
      </c>
      <c r="F1215" s="163">
        <v>258315.8998</v>
      </c>
      <c r="G1215" s="163">
        <v>3214.7139</v>
      </c>
      <c r="H1215" s="163">
        <v>4318.60063384</v>
      </c>
      <c r="I1215" s="163">
        <v>232416.77760076</v>
      </c>
      <c r="J1215" s="163">
        <v>40.9</v>
      </c>
      <c r="K1215" s="163">
        <v>40.9</v>
      </c>
      <c r="L1215" s="163">
        <v>42.4</v>
      </c>
      <c r="M1215" s="164">
        <v>15.67065947</v>
      </c>
      <c r="N1215" s="19">
        <f t="shared" ref="N1215:T1215" si="1216">F1215/F1214/$E1215*$E1214-1</f>
        <v>-0.04153981742</v>
      </c>
      <c r="O1215" s="19">
        <f t="shared" si="1216"/>
        <v>0.01218715698</v>
      </c>
      <c r="P1215" s="19">
        <f t="shared" si="1216"/>
        <v>0.00145378973</v>
      </c>
      <c r="Q1215" s="19">
        <f t="shared" si="1216"/>
        <v>-0.04286915509</v>
      </c>
      <c r="R1215" s="19">
        <f t="shared" si="1216"/>
        <v>0</v>
      </c>
      <c r="S1215" s="19">
        <f t="shared" si="1216"/>
        <v>0</v>
      </c>
      <c r="T1215" s="19">
        <f t="shared" si="1216"/>
        <v>-0.00432362245</v>
      </c>
      <c r="U1215" s="168">
        <v>-0.0174</v>
      </c>
      <c r="V1215" s="168">
        <v>-0.0048</v>
      </c>
      <c r="W1215" s="19">
        <f t="array" ref="W1215">mmult(N1215:T1215,'Parameters &amp; Main Results'!$B$6:$B$12)-'Parameters &amp; Main Results'!$B$16/12+mmult(U1215:V1215,'Parameters &amp; Main Results'!$B$14:$B$15)</f>
        <v>-0.02814974049</v>
      </c>
      <c r="X1215" s="77">
        <f t="shared" si="5"/>
        <v>153.5324135</v>
      </c>
      <c r="Y1215" s="77">
        <f>X1215/offset(X1215,'Parameters &amp; Main Results'!$B$32,0)</f>
        <v>25.32549362</v>
      </c>
      <c r="Z1215" s="77">
        <f>sumproduct(X1215:offset(X1215,'Parameters &amp; Main Results'!$B$32-1,0) , 'Cash Flow Assist'!$P$11:offset('Cash Flow Assist'!$P$11,'Parameters &amp; Main Results'!$B$32-1,0)  )/offset(X1215,'Parameters &amp; Main Results'!$B$32,0)</f>
        <v>7321.008397</v>
      </c>
      <c r="AA1215" s="77">
        <f>sumproduct(X1215:offset(X1215,'Parameters &amp; Main Results'!$B$32-1,0),'Parameters &amp; Main Results'!$B$36:offset('Parameters &amp; Main Results'!$B$36,'Parameters &amp; Main Results'!$B$32-1,0)   )/offset(X1215,'Parameters &amp; Main Results'!$B$32,0)</f>
        <v>0.8327375864</v>
      </c>
      <c r="AB1215" s="167">
        <f t="shared" si="6"/>
        <v>-0.1691429073</v>
      </c>
    </row>
    <row r="1216">
      <c r="A1216">
        <f t="shared" si="17"/>
        <v>11</v>
      </c>
      <c r="B1216">
        <f t="shared" si="18"/>
        <v>1971</v>
      </c>
      <c r="C1216" s="77">
        <f t="shared" si="3"/>
        <v>1971.833333</v>
      </c>
      <c r="D1216" s="159">
        <f t="shared" si="356"/>
        <v>26267</v>
      </c>
      <c r="E1216" s="162">
        <v>41.0</v>
      </c>
      <c r="F1216" s="163">
        <v>258360.0976</v>
      </c>
      <c r="G1216" s="163">
        <v>3216.1872</v>
      </c>
      <c r="H1216" s="163">
        <v>4334.65143287</v>
      </c>
      <c r="I1216" s="163">
        <v>236839.68452078</v>
      </c>
      <c r="J1216" s="163">
        <v>41.0</v>
      </c>
      <c r="K1216" s="163">
        <v>41.0</v>
      </c>
      <c r="L1216" s="163">
        <v>43.55</v>
      </c>
      <c r="M1216" s="164">
        <v>15.84266655</v>
      </c>
      <c r="N1216" s="19">
        <f t="shared" ref="N1216:T1216" si="1217">F1216/F1215/$E1216*$E1215-1</f>
        <v>-0.002268341902</v>
      </c>
      <c r="O1216" s="19">
        <f t="shared" si="1217"/>
        <v>-0.001981843244</v>
      </c>
      <c r="P1216" s="19">
        <f t="shared" si="1217"/>
        <v>0.001268577238</v>
      </c>
      <c r="Q1216" s="19">
        <f t="shared" si="1217"/>
        <v>0.01654462811</v>
      </c>
      <c r="R1216" s="19">
        <f t="shared" si="1217"/>
        <v>0</v>
      </c>
      <c r="S1216" s="19">
        <f t="shared" si="1217"/>
        <v>0</v>
      </c>
      <c r="T1216" s="19">
        <f t="shared" si="1217"/>
        <v>0.02461746434</v>
      </c>
      <c r="U1216" s="168">
        <v>-0.0278</v>
      </c>
      <c r="V1216" s="168">
        <v>-0.017</v>
      </c>
      <c r="W1216" s="19">
        <f t="array" ref="W1216">mmult(N1216:T1216,'Parameters &amp; Main Results'!$B$6:$B$12)-'Parameters &amp; Main Results'!$B$16/12+mmult(U1216:V1216,'Parameters &amp; Main Results'!$B$14:$B$15)</f>
        <v>-0.002238383904</v>
      </c>
      <c r="X1216" s="77">
        <f t="shared" si="5"/>
        <v>157.9794953</v>
      </c>
      <c r="Y1216" s="77">
        <f>X1216/offset(X1216,'Parameters &amp; Main Results'!$B$32,0)</f>
        <v>26.14567713</v>
      </c>
      <c r="Z1216" s="77">
        <f>sumproduct(X1216:offset(X1216,'Parameters &amp; Main Results'!$B$32-1,0) , 'Cash Flow Assist'!$P$11:offset('Cash Flow Assist'!$P$11,'Parameters &amp; Main Results'!$B$32-1,0)  )/offset(X1216,'Parameters &amp; Main Results'!$B$32,0)</f>
        <v>7320.939252</v>
      </c>
      <c r="AA1216" s="77">
        <f>sumproduct(X1216:offset(X1216,'Parameters &amp; Main Results'!$B$32-1,0),'Parameters &amp; Main Results'!$B$36:offset('Parameters &amp; Main Results'!$B$36,'Parameters &amp; Main Results'!$B$32-1,0)   )/offset(X1216,'Parameters &amp; Main Results'!$B$32,0)</f>
        <v>0.8308945813</v>
      </c>
      <c r="AB1216" s="167">
        <f t="shared" si="6"/>
        <v>-0.1710275753</v>
      </c>
    </row>
    <row r="1217">
      <c r="A1217">
        <f t="shared" si="17"/>
        <v>12</v>
      </c>
      <c r="B1217">
        <f t="shared" si="18"/>
        <v>1971</v>
      </c>
      <c r="C1217" s="77">
        <f t="shared" si="3"/>
        <v>1971.916667</v>
      </c>
      <c r="D1217" s="159">
        <f t="shared" si="356"/>
        <v>26298</v>
      </c>
      <c r="E1217" s="162">
        <v>41.1</v>
      </c>
      <c r="F1217" s="163">
        <v>281329.3127</v>
      </c>
      <c r="G1217" s="163">
        <v>3241.62</v>
      </c>
      <c r="H1217" s="163">
        <v>4349.89495707</v>
      </c>
      <c r="I1217" s="163">
        <v>273141.12494512</v>
      </c>
      <c r="J1217" s="163">
        <v>41.1</v>
      </c>
      <c r="K1217" s="163">
        <v>41.1</v>
      </c>
      <c r="L1217" s="163">
        <v>43.62</v>
      </c>
      <c r="M1217" s="164">
        <v>17.0924388</v>
      </c>
      <c r="N1217" s="19">
        <f t="shared" ref="N1217:T1217" si="1218">F1217/F1216/$E1217*$E1216-1</f>
        <v>0.08625447878</v>
      </c>
      <c r="O1217" s="19">
        <f t="shared" si="1218"/>
        <v>0.005455418365</v>
      </c>
      <c r="P1217" s="19">
        <f t="shared" si="1218"/>
        <v>0.001075020274</v>
      </c>
      <c r="Q1217" s="19">
        <f t="shared" si="1218"/>
        <v>0.1504682948</v>
      </c>
      <c r="R1217" s="19">
        <f t="shared" si="1218"/>
        <v>0</v>
      </c>
      <c r="S1217" s="19">
        <f t="shared" si="1218"/>
        <v>0</v>
      </c>
      <c r="T1217" s="19">
        <f t="shared" si="1218"/>
        <v>-0.0008296529704</v>
      </c>
      <c r="U1217" s="168">
        <v>0.0326</v>
      </c>
      <c r="V1217" s="168">
        <v>-0.0041</v>
      </c>
      <c r="W1217" s="19">
        <f t="array" ref="W1217">mmult(N1217:T1217,'Parameters &amp; Main Results'!$B$6:$B$12)-'Parameters &amp; Main Results'!$B$16/12+mmult(U1217:V1217,'Parameters &amp; Main Results'!$B$14:$B$15)</f>
        <v>0.06601304701</v>
      </c>
      <c r="X1217" s="77">
        <f t="shared" si="5"/>
        <v>158.3339073</v>
      </c>
      <c r="Y1217" s="77">
        <f>X1217/offset(X1217,'Parameters &amp; Main Results'!$B$32,0)</f>
        <v>26.2914435</v>
      </c>
      <c r="Z1217" s="77">
        <f>sumproduct(X1217:offset(X1217,'Parameters &amp; Main Results'!$B$32-1,0) , 'Cash Flow Assist'!$P$11:offset('Cash Flow Assist'!$P$11,'Parameters &amp; Main Results'!$B$32-1,0)  )/offset(X1217,'Parameters &amp; Main Results'!$B$32,0)</f>
        <v>7320.046968</v>
      </c>
      <c r="AA1217" s="77">
        <f>sumproduct(X1217:offset(X1217,'Parameters &amp; Main Results'!$B$32-1,0),'Parameters &amp; Main Results'!$B$36:offset('Parameters &amp; Main Results'!$B$36,'Parameters &amp; Main Results'!$B$32-1,0)   )/offset(X1217,'Parameters &amp; Main Results'!$B$32,0)</f>
        <v>0.8291976504</v>
      </c>
      <c r="AB1217" s="167">
        <f t="shared" si="6"/>
        <v>-0.09952499084</v>
      </c>
    </row>
    <row r="1218">
      <c r="A1218">
        <f t="shared" si="17"/>
        <v>1</v>
      </c>
      <c r="B1218">
        <f t="shared" si="18"/>
        <v>1972</v>
      </c>
      <c r="C1218" s="77">
        <f t="shared" si="3"/>
        <v>1972</v>
      </c>
      <c r="D1218" s="159">
        <f t="shared" si="356"/>
        <v>26329</v>
      </c>
      <c r="E1218" s="162">
        <v>41.2</v>
      </c>
      <c r="F1218" s="163">
        <v>287131.4901</v>
      </c>
      <c r="G1218" s="163">
        <v>3209.9495</v>
      </c>
      <c r="H1218" s="163">
        <v>4364.43085605</v>
      </c>
      <c r="I1218" s="163">
        <v>293291.50077389</v>
      </c>
      <c r="J1218" s="163">
        <v>41.2</v>
      </c>
      <c r="K1218" s="163">
        <v>41.2</v>
      </c>
      <c r="L1218" s="163">
        <v>46.95</v>
      </c>
      <c r="M1218" s="164">
        <v>17.3699505</v>
      </c>
      <c r="N1218" s="19">
        <f t="shared" ref="N1218:T1218" si="1219">F1218/F1217/$E1218*$E1217-1</f>
        <v>0.01814690499</v>
      </c>
      <c r="O1218" s="19">
        <f t="shared" si="1219"/>
        <v>-0.01217343167</v>
      </c>
      <c r="P1218" s="19">
        <f t="shared" si="1219"/>
        <v>0.0009063713589</v>
      </c>
      <c r="Q1218" s="19">
        <f t="shared" si="1219"/>
        <v>0.07116651972</v>
      </c>
      <c r="R1218" s="19">
        <f t="shared" si="1219"/>
        <v>0</v>
      </c>
      <c r="S1218" s="19">
        <f t="shared" si="1219"/>
        <v>0</v>
      </c>
      <c r="T1218" s="19">
        <f t="shared" si="1219"/>
        <v>0.07372864946</v>
      </c>
      <c r="U1218" s="168">
        <v>0.0588</v>
      </c>
      <c r="V1218" s="168">
        <v>0.0227</v>
      </c>
      <c r="W1218" s="19">
        <f t="array" ref="W1218">mmult(N1218:T1218,'Parameters &amp; Main Results'!$B$6:$B$12)-'Parameters &amp; Main Results'!$B$16/12+mmult(U1218:V1218,'Parameters &amp; Main Results'!$B$14:$B$15)</f>
        <v>0.01052515416</v>
      </c>
      <c r="X1218" s="77">
        <f t="shared" si="5"/>
        <v>148.529052</v>
      </c>
      <c r="Y1218" s="77">
        <f>X1218/offset(X1218,'Parameters &amp; Main Results'!$B$32,0)</f>
        <v>24.7453295</v>
      </c>
      <c r="Z1218" s="77">
        <f>sumproduct(X1218:offset(X1218,'Parameters &amp; Main Results'!$B$32-1,0) , 'Cash Flow Assist'!$P$11:offset('Cash Flow Assist'!$P$11,'Parameters &amp; Main Results'!$B$32-1,0)  )/offset(X1218,'Parameters &amp; Main Results'!$B$32,0)</f>
        <v>7319.005466</v>
      </c>
      <c r="AA1218" s="77">
        <f>sumproduct(X1218:offset(X1218,'Parameters &amp; Main Results'!$B$32-1,0),'Parameters &amp; Main Results'!$B$36:offset('Parameters &amp; Main Results'!$B$36,'Parameters &amp; Main Results'!$B$32-1,0)   )/offset(X1218,'Parameters &amp; Main Results'!$B$32,0)</f>
        <v>0.827782486</v>
      </c>
      <c r="AB1218" s="167">
        <f t="shared" si="6"/>
        <v>-0.0831841564</v>
      </c>
    </row>
    <row r="1219">
      <c r="A1219">
        <f t="shared" si="17"/>
        <v>2</v>
      </c>
      <c r="B1219">
        <f t="shared" si="18"/>
        <v>1972</v>
      </c>
      <c r="C1219" s="77">
        <f t="shared" si="3"/>
        <v>1972.083333</v>
      </c>
      <c r="D1219" s="159">
        <f t="shared" si="356"/>
        <v>26358</v>
      </c>
      <c r="E1219" s="162">
        <v>41.4</v>
      </c>
      <c r="F1219" s="163">
        <v>294051.0881</v>
      </c>
      <c r="G1219" s="163">
        <v>3238.1136</v>
      </c>
      <c r="H1219" s="163">
        <v>4376.72400296</v>
      </c>
      <c r="I1219" s="163">
        <v>311399.62477174</v>
      </c>
      <c r="J1219" s="163">
        <v>41.4</v>
      </c>
      <c r="K1219" s="163">
        <v>41.4</v>
      </c>
      <c r="L1219" s="163">
        <v>48.4</v>
      </c>
      <c r="M1219" s="164">
        <v>17.62849652</v>
      </c>
      <c r="N1219" s="19">
        <f t="shared" ref="N1219:T1219" si="1220">F1219/F1218/$E1219*$E1218-1</f>
        <v>0.01915171805</v>
      </c>
      <c r="O1219" s="19">
        <f t="shared" si="1220"/>
        <v>0.003900696609</v>
      </c>
      <c r="P1219" s="19">
        <f t="shared" si="1220"/>
        <v>-0.002027858293</v>
      </c>
      <c r="Q1219" s="19">
        <f t="shared" si="1220"/>
        <v>0.05661186206</v>
      </c>
      <c r="R1219" s="19">
        <f t="shared" si="1220"/>
        <v>0</v>
      </c>
      <c r="S1219" s="19">
        <f t="shared" si="1220"/>
        <v>0</v>
      </c>
      <c r="T1219" s="19">
        <f t="shared" si="1220"/>
        <v>0.02590380351</v>
      </c>
      <c r="U1219" s="168">
        <v>0.0131</v>
      </c>
      <c r="V1219" s="168">
        <v>-0.0277</v>
      </c>
      <c r="W1219" s="19">
        <f t="array" ref="W1219">mmult(N1219:T1219,'Parameters &amp; Main Results'!$B$6:$B$12)-'Parameters &amp; Main Results'!$B$16/12+mmult(U1219:V1219,'Parameters &amp; Main Results'!$B$14:$B$15)</f>
        <v>0.01529729603</v>
      </c>
      <c r="X1219" s="77">
        <f t="shared" si="5"/>
        <v>146.9820434</v>
      </c>
      <c r="Y1219" s="77">
        <f>X1219/offset(X1219,'Parameters &amp; Main Results'!$B$32,0)</f>
        <v>24.56899786</v>
      </c>
      <c r="Z1219" s="77">
        <f>sumproduct(X1219:offset(X1219,'Parameters &amp; Main Results'!$B$32-1,0) , 'Cash Flow Assist'!$P$11:offset('Cash Flow Assist'!$P$11,'Parameters &amp; Main Results'!$B$32-1,0)  )/offset(X1219,'Parameters &amp; Main Results'!$B$32,0)</f>
        <v>7319.511756</v>
      </c>
      <c r="AA1219" s="77">
        <f>sumproduct(X1219:offset(X1219,'Parameters &amp; Main Results'!$B$32-1,0),'Parameters &amp; Main Results'!$B$36:offset('Parameters &amp; Main Results'!$B$36,'Parameters &amp; Main Results'!$B$32-1,0)   )/offset(X1219,'Parameters &amp; Main Results'!$B$32,0)</f>
        <v>0.8262803788</v>
      </c>
      <c r="AB1219" s="167">
        <f t="shared" si="6"/>
        <v>-0.06562555786</v>
      </c>
    </row>
    <row r="1220">
      <c r="A1220">
        <f t="shared" si="17"/>
        <v>3</v>
      </c>
      <c r="B1220">
        <f t="shared" si="18"/>
        <v>1972</v>
      </c>
      <c r="C1220" s="77">
        <f t="shared" si="3"/>
        <v>1972.166667</v>
      </c>
      <c r="D1220" s="159">
        <f t="shared" si="356"/>
        <v>26389</v>
      </c>
      <c r="E1220" s="162">
        <v>41.4</v>
      </c>
      <c r="F1220" s="163">
        <v>297555.3704</v>
      </c>
      <c r="G1220" s="163">
        <v>3235.345</v>
      </c>
      <c r="H1220" s="163">
        <v>4388.39526697</v>
      </c>
      <c r="I1220" s="163">
        <v>314807.32191718</v>
      </c>
      <c r="J1220" s="163">
        <v>41.4</v>
      </c>
      <c r="K1220" s="163">
        <v>41.4</v>
      </c>
      <c r="L1220" s="163">
        <v>48.38</v>
      </c>
      <c r="M1220" s="164">
        <v>17.76927206</v>
      </c>
      <c r="N1220" s="19">
        <f t="shared" ref="N1220:T1220" si="1221">F1220/F1219/$E1220*$E1219-1</f>
        <v>0.0119172567</v>
      </c>
      <c r="O1220" s="19">
        <f t="shared" si="1221"/>
        <v>-0.0008550039752</v>
      </c>
      <c r="P1220" s="19">
        <f t="shared" si="1221"/>
        <v>0.002666666667</v>
      </c>
      <c r="Q1220" s="19">
        <f t="shared" si="1221"/>
        <v>0.01094316394</v>
      </c>
      <c r="R1220" s="19">
        <f t="shared" si="1221"/>
        <v>0</v>
      </c>
      <c r="S1220" s="19">
        <f t="shared" si="1221"/>
        <v>0</v>
      </c>
      <c r="T1220" s="19">
        <f t="shared" si="1221"/>
        <v>-0.0004132231405</v>
      </c>
      <c r="U1220" s="168">
        <v>-0.0027</v>
      </c>
      <c r="V1220" s="168">
        <v>-0.0163</v>
      </c>
      <c r="W1220" s="19">
        <f t="array" ref="W1220">mmult(N1220:T1220,'Parameters &amp; Main Results'!$B$6:$B$12)-'Parameters &amp; Main Results'!$B$16/12+mmult(U1220:V1220,'Parameters &amp; Main Results'!$B$14:$B$15)</f>
        <v>0.008682524865</v>
      </c>
      <c r="X1220" s="77">
        <f t="shared" si="5"/>
        <v>144.7674922</v>
      </c>
      <c r="Y1220" s="77">
        <f>X1220/offset(X1220,'Parameters &amp; Main Results'!$B$32,0)</f>
        <v>24.27926542</v>
      </c>
      <c r="Z1220" s="77">
        <f>sumproduct(X1220:offset(X1220,'Parameters &amp; Main Results'!$B$32-1,0) , 'Cash Flow Assist'!$P$11:offset('Cash Flow Assist'!$P$11,'Parameters &amp; Main Results'!$B$32-1,0)  )/offset(X1220,'Parameters &amp; Main Results'!$B$32,0)</f>
        <v>7320.196647</v>
      </c>
      <c r="AA1220" s="77">
        <f>sumproduct(X1220:offset(X1220,'Parameters &amp; Main Results'!$B$32-1,0),'Parameters &amp; Main Results'!$B$36:offset('Parameters &amp; Main Results'!$B$36,'Parameters &amp; Main Results'!$B$32-1,0)   )/offset(X1220,'Parameters &amp; Main Results'!$B$32,0)</f>
        <v>0.8249997351</v>
      </c>
      <c r="AB1220" s="167">
        <f t="shared" si="6"/>
        <v>-0.05449037778</v>
      </c>
    </row>
    <row r="1221">
      <c r="A1221">
        <f t="shared" si="17"/>
        <v>4</v>
      </c>
      <c r="B1221">
        <f t="shared" si="18"/>
        <v>1972</v>
      </c>
      <c r="C1221" s="77">
        <f t="shared" si="3"/>
        <v>1972.25</v>
      </c>
      <c r="D1221" s="159">
        <f t="shared" si="356"/>
        <v>26419</v>
      </c>
      <c r="E1221" s="162">
        <v>41.5</v>
      </c>
      <c r="F1221" s="163">
        <v>299569.7431</v>
      </c>
      <c r="G1221" s="163">
        <v>3247.0762</v>
      </c>
      <c r="H1221" s="163">
        <v>4402.03586226</v>
      </c>
      <c r="I1221" s="163">
        <v>327124.72722413</v>
      </c>
      <c r="J1221" s="163">
        <v>41.5</v>
      </c>
      <c r="K1221" s="163">
        <v>41.5</v>
      </c>
      <c r="L1221" s="163">
        <v>49.5</v>
      </c>
      <c r="M1221" s="164">
        <v>17.5677261</v>
      </c>
      <c r="N1221" s="19">
        <f t="shared" ref="N1221:T1221" si="1222">F1221/F1220/$E1221*$E1220-1</f>
        <v>0.004343789513</v>
      </c>
      <c r="O1221" s="19">
        <f t="shared" si="1222"/>
        <v>0.001207574463</v>
      </c>
      <c r="P1221" s="19">
        <f t="shared" si="1222"/>
        <v>0.0006912048197</v>
      </c>
      <c r="Q1221" s="19">
        <f t="shared" si="1222"/>
        <v>0.03662288692</v>
      </c>
      <c r="R1221" s="19">
        <f t="shared" si="1222"/>
        <v>0</v>
      </c>
      <c r="S1221" s="19">
        <f t="shared" si="1222"/>
        <v>0</v>
      </c>
      <c r="T1221" s="19">
        <f t="shared" si="1222"/>
        <v>0.02068464017</v>
      </c>
      <c r="U1221" s="168">
        <v>8.0E-4</v>
      </c>
      <c r="V1221" s="168">
        <v>0.001</v>
      </c>
      <c r="W1221" s="19">
        <f t="array" ref="W1221">mmult(N1221:T1221,'Parameters &amp; Main Results'!$B$6:$B$12)-'Parameters &amp; Main Results'!$B$16/12+mmult(U1221:V1221,'Parameters &amp; Main Results'!$B$14:$B$15)</f>
        <v>0.003518069083</v>
      </c>
      <c r="X1221" s="77">
        <f t="shared" si="5"/>
        <v>143.5213644</v>
      </c>
      <c r="Y1221" s="77">
        <f>X1221/offset(X1221,'Parameters &amp; Main Results'!$B$32,0)</f>
        <v>24.15029143</v>
      </c>
      <c r="Z1221" s="77">
        <f>sumproduct(X1221:offset(X1221,'Parameters &amp; Main Results'!$B$32-1,0) , 'Cash Flow Assist'!$P$11:offset('Cash Flow Assist'!$P$11,'Parameters &amp; Main Results'!$B$32-1,0)  )/offset(X1221,'Parameters &amp; Main Results'!$B$32,0)</f>
        <v>7321.17451</v>
      </c>
      <c r="AA1221" s="77">
        <f>sumproduct(X1221:offset(X1221,'Parameters &amp; Main Results'!$B$32-1,0),'Parameters &amp; Main Results'!$B$36:offset('Parameters &amp; Main Results'!$B$36,'Parameters &amp; Main Results'!$B$32-1,0)   )/offset(X1221,'Parameters &amp; Main Results'!$B$32,0)</f>
        <v>0.8237988645</v>
      </c>
      <c r="AB1221" s="167">
        <f t="shared" si="6"/>
        <v>-0.050383283</v>
      </c>
    </row>
    <row r="1222">
      <c r="A1222">
        <f t="shared" si="17"/>
        <v>5</v>
      </c>
      <c r="B1222">
        <f t="shared" si="18"/>
        <v>1972</v>
      </c>
      <c r="C1222" s="77">
        <f t="shared" si="3"/>
        <v>1972.333333</v>
      </c>
      <c r="D1222" s="159">
        <f t="shared" si="356"/>
        <v>26450</v>
      </c>
      <c r="E1222" s="162">
        <v>41.6</v>
      </c>
      <c r="F1222" s="163">
        <v>304953.9021</v>
      </c>
      <c r="G1222" s="163">
        <v>3285.3307</v>
      </c>
      <c r="H1222" s="163">
        <v>4415.6454898</v>
      </c>
      <c r="I1222" s="163">
        <v>349639.19294755</v>
      </c>
      <c r="J1222" s="163">
        <v>41.6</v>
      </c>
      <c r="K1222" s="163">
        <v>41.6</v>
      </c>
      <c r="L1222" s="163">
        <v>59.3</v>
      </c>
      <c r="M1222" s="164">
        <v>17.93324384</v>
      </c>
      <c r="N1222" s="19">
        <f t="shared" ref="N1222:T1222" si="1223">F1222/F1221/$E1222*$E1221-1</f>
        <v>0.0155259229</v>
      </c>
      <c r="O1222" s="19">
        <f t="shared" si="1223"/>
        <v>0.009349047747</v>
      </c>
      <c r="P1222" s="19">
        <f t="shared" si="1223"/>
        <v>0.0006803886216</v>
      </c>
      <c r="Q1222" s="19">
        <f t="shared" si="1223"/>
        <v>0.06625603353</v>
      </c>
      <c r="R1222" s="19">
        <f t="shared" si="1223"/>
        <v>0</v>
      </c>
      <c r="S1222" s="19">
        <f t="shared" si="1223"/>
        <v>0</v>
      </c>
      <c r="T1222" s="19">
        <f t="shared" si="1223"/>
        <v>0.1951000389</v>
      </c>
      <c r="U1222" s="168">
        <v>-0.0273</v>
      </c>
      <c r="V1222" s="168">
        <v>-0.0272</v>
      </c>
      <c r="W1222" s="19">
        <f t="array" ref="W1222">mmult(N1222:T1222,'Parameters &amp; Main Results'!$B$6:$B$12)-'Parameters &amp; Main Results'!$B$16/12+mmult(U1222:V1222,'Parameters &amp; Main Results'!$B$14:$B$15)</f>
        <v>0.01394003745</v>
      </c>
      <c r="X1222" s="77">
        <f t="shared" si="5"/>
        <v>143.0182164</v>
      </c>
      <c r="Y1222" s="77">
        <f>X1222/offset(X1222,'Parameters &amp; Main Results'!$B$32,0)</f>
        <v>24.14562821</v>
      </c>
      <c r="Z1222" s="77">
        <f>sumproduct(X1222:offset(X1222,'Parameters &amp; Main Results'!$B$32-1,0) , 'Cash Flow Assist'!$P$11:offset('Cash Flow Assist'!$P$11,'Parameters &amp; Main Results'!$B$32-1,0)  )/offset(X1222,'Parameters &amp; Main Results'!$B$32,0)</f>
        <v>7322.285027</v>
      </c>
      <c r="AA1222" s="77">
        <f>sumproduct(X1222:offset(X1222,'Parameters &amp; Main Results'!$B$32-1,0),'Parameters &amp; Main Results'!$B$36:offset('Parameters &amp; Main Results'!$B$36,'Parameters &amp; Main Results'!$B$32-1,0)   )/offset(X1222,'Parameters &amp; Main Results'!$B$32,0)</f>
        <v>0.8224784761</v>
      </c>
      <c r="AB1222" s="167">
        <f t="shared" si="6"/>
        <v>-0.03563960706</v>
      </c>
    </row>
    <row r="1223">
      <c r="A1223">
        <f t="shared" si="17"/>
        <v>6</v>
      </c>
      <c r="B1223">
        <f t="shared" si="18"/>
        <v>1972</v>
      </c>
      <c r="C1223" s="77">
        <f t="shared" si="3"/>
        <v>1972.416667</v>
      </c>
      <c r="D1223" s="159">
        <f t="shared" si="356"/>
        <v>26480</v>
      </c>
      <c r="E1223" s="162">
        <v>41.7</v>
      </c>
      <c r="F1223" s="163">
        <v>299505.2894</v>
      </c>
      <c r="G1223" s="163">
        <v>3277.7393</v>
      </c>
      <c r="H1223" s="163">
        <v>4429.22359968</v>
      </c>
      <c r="I1223" s="163">
        <v>337948.89857361</v>
      </c>
      <c r="J1223" s="163">
        <v>41.7</v>
      </c>
      <c r="K1223" s="163">
        <v>41.7</v>
      </c>
      <c r="L1223" s="163">
        <v>64.1</v>
      </c>
      <c r="M1223" s="164">
        <v>17.50038382</v>
      </c>
      <c r="N1223" s="19">
        <f t="shared" ref="N1223:T1223" si="1224">F1223/F1222/$E1223*$E1222-1</f>
        <v>-0.02022223937</v>
      </c>
      <c r="O1223" s="19">
        <f t="shared" si="1224"/>
        <v>-0.004703236143</v>
      </c>
      <c r="P1223" s="19">
        <f t="shared" si="1224"/>
        <v>0.0006695443643</v>
      </c>
      <c r="Q1223" s="19">
        <f t="shared" si="1224"/>
        <v>-0.03575320971</v>
      </c>
      <c r="R1223" s="19">
        <f t="shared" si="1224"/>
        <v>0</v>
      </c>
      <c r="S1223" s="19">
        <f t="shared" si="1224"/>
        <v>0</v>
      </c>
      <c r="T1223" s="19">
        <f t="shared" si="1224"/>
        <v>0.07835215807</v>
      </c>
      <c r="U1223" s="168">
        <v>0.0024</v>
      </c>
      <c r="V1223" s="168">
        <v>-0.0249</v>
      </c>
      <c r="W1223" s="19">
        <f t="array" ref="W1223">mmult(N1223:T1223,'Parameters &amp; Main Results'!$B$6:$B$12)-'Parameters &amp; Main Results'!$B$16/12+mmult(U1223:V1223,'Parameters &amp; Main Results'!$B$14:$B$15)</f>
        <v>-0.01638415523</v>
      </c>
      <c r="X1223" s="77">
        <f t="shared" si="5"/>
        <v>141.051947</v>
      </c>
      <c r="Y1223" s="77">
        <f>X1223/offset(X1223,'Parameters &amp; Main Results'!$B$32,0)</f>
        <v>23.89282855</v>
      </c>
      <c r="Z1223" s="77">
        <f>sumproduct(X1223:offset(X1223,'Parameters &amp; Main Results'!$B$32-1,0) , 'Cash Flow Assist'!$P$11:offset('Cash Flow Assist'!$P$11,'Parameters &amp; Main Results'!$B$32-1,0)  )/offset(X1223,'Parameters &amp; Main Results'!$B$32,0)</f>
        <v>7323.403914</v>
      </c>
      <c r="AA1223" s="77">
        <f>sumproduct(X1223:offset(X1223,'Parameters &amp; Main Results'!$B$32-1,0),'Parameters &amp; Main Results'!$B$36:offset('Parameters &amp; Main Results'!$B$36,'Parameters &amp; Main Results'!$B$32-1,0)   )/offset(X1223,'Parameters &amp; Main Results'!$B$32,0)</f>
        <v>0.8215123706</v>
      </c>
      <c r="AB1223" s="167">
        <f t="shared" si="6"/>
        <v>-0.05514113376</v>
      </c>
    </row>
    <row r="1224">
      <c r="A1224">
        <f t="shared" si="17"/>
        <v>7</v>
      </c>
      <c r="B1224">
        <f t="shared" si="18"/>
        <v>1972</v>
      </c>
      <c r="C1224" s="77">
        <f t="shared" si="3"/>
        <v>1972.5</v>
      </c>
      <c r="D1224" s="159">
        <f t="shared" si="356"/>
        <v>26511</v>
      </c>
      <c r="E1224" s="162">
        <v>41.8</v>
      </c>
      <c r="F1224" s="163">
        <v>300922.1418</v>
      </c>
      <c r="G1224" s="163">
        <v>3301.7979</v>
      </c>
      <c r="H1224" s="163">
        <v>4443.65548658</v>
      </c>
      <c r="I1224" s="163">
        <v>359273.03675247</v>
      </c>
      <c r="J1224" s="163">
        <v>41.8</v>
      </c>
      <c r="K1224" s="163">
        <v>41.8</v>
      </c>
      <c r="L1224" s="163">
        <v>68.9</v>
      </c>
      <c r="M1224" s="164">
        <v>17.42952726</v>
      </c>
      <c r="N1224" s="19">
        <f t="shared" ref="N1224:T1224" si="1225">F1224/F1223/$E1224*$E1223-1</f>
        <v>0.002326980506</v>
      </c>
      <c r="O1224" s="19">
        <f t="shared" si="1225"/>
        <v>0.004930093727</v>
      </c>
      <c r="P1224" s="19">
        <f t="shared" si="1225"/>
        <v>0.0008581937809</v>
      </c>
      <c r="Q1224" s="19">
        <f t="shared" si="1225"/>
        <v>0.06055540762</v>
      </c>
      <c r="R1224" s="19">
        <f t="shared" si="1225"/>
        <v>0</v>
      </c>
      <c r="S1224" s="19">
        <f t="shared" si="1225"/>
        <v>0</v>
      </c>
      <c r="T1224" s="19">
        <f t="shared" si="1225"/>
        <v>0.0723115049</v>
      </c>
      <c r="U1224" s="168">
        <v>-0.0287</v>
      </c>
      <c r="V1224" s="168">
        <v>0.0066</v>
      </c>
      <c r="W1224" s="19">
        <f t="array" ref="W1224">mmult(N1224:T1224,'Parameters &amp; Main Results'!$B$6:$B$12)-'Parameters &amp; Main Results'!$B$16/12+mmult(U1224:V1224,'Parameters &amp; Main Results'!$B$14:$B$15)</f>
        <v>0.002936092145</v>
      </c>
      <c r="X1224" s="77">
        <f t="shared" si="5"/>
        <v>143.4014587</v>
      </c>
      <c r="Y1224" s="77">
        <f>X1224/offset(X1224,'Parameters &amp; Main Results'!$B$32,0)</f>
        <v>24.37156291</v>
      </c>
      <c r="Z1224" s="77">
        <f>sumproduct(X1224:offset(X1224,'Parameters &amp; Main Results'!$B$32-1,0) , 'Cash Flow Assist'!$P$11:offset('Cash Flow Assist'!$P$11,'Parameters &amp; Main Results'!$B$32-1,0)  )/offset(X1224,'Parameters &amp; Main Results'!$B$32,0)</f>
        <v>7324.78016</v>
      </c>
      <c r="AA1224" s="77">
        <f>sumproduct(X1224:offset(X1224,'Parameters &amp; Main Results'!$B$32-1,0),'Parameters &amp; Main Results'!$B$36:offset('Parameters &amp; Main Results'!$B$36,'Parameters &amp; Main Results'!$B$32-1,0)   )/offset(X1224,'Parameters &amp; Main Results'!$B$32,0)</f>
        <v>0.8206959167</v>
      </c>
      <c r="AB1224" s="167">
        <f t="shared" si="6"/>
        <v>-0.0529424656</v>
      </c>
    </row>
    <row r="1225">
      <c r="A1225">
        <f t="shared" si="17"/>
        <v>8</v>
      </c>
      <c r="B1225">
        <f t="shared" si="18"/>
        <v>1972</v>
      </c>
      <c r="C1225" s="77">
        <f t="shared" si="3"/>
        <v>1972.583333</v>
      </c>
      <c r="D1225" s="159">
        <f t="shared" si="356"/>
        <v>26542</v>
      </c>
      <c r="E1225" s="162">
        <v>41.9</v>
      </c>
      <c r="F1225" s="163">
        <v>312008.6326</v>
      </c>
      <c r="G1225" s="163">
        <v>3246.5591</v>
      </c>
      <c r="H1225" s="163">
        <v>4458.39361061</v>
      </c>
      <c r="I1225" s="163">
        <v>363854.49624801</v>
      </c>
      <c r="J1225" s="163">
        <v>41.9</v>
      </c>
      <c r="K1225" s="163">
        <v>41.9</v>
      </c>
      <c r="L1225" s="163">
        <v>66.8</v>
      </c>
      <c r="M1225" s="164">
        <v>17.95795339</v>
      </c>
      <c r="N1225" s="19">
        <f t="shared" ref="N1225:T1225" si="1226">F1225/F1224/$E1225*$E1224-1</f>
        <v>0.03436716243</v>
      </c>
      <c r="O1225" s="19">
        <f t="shared" si="1226"/>
        <v>-0.01907662219</v>
      </c>
      <c r="P1225" s="19">
        <f t="shared" si="1226"/>
        <v>0.0009221161495</v>
      </c>
      <c r="Q1225" s="19">
        <f t="shared" si="1226"/>
        <v>0.01033495781</v>
      </c>
      <c r="R1225" s="19">
        <f t="shared" si="1226"/>
        <v>0</v>
      </c>
      <c r="S1225" s="19">
        <f t="shared" si="1226"/>
        <v>0</v>
      </c>
      <c r="T1225" s="19">
        <f t="shared" si="1226"/>
        <v>-0.03279284772</v>
      </c>
      <c r="U1225" s="168">
        <v>-0.0403</v>
      </c>
      <c r="V1225" s="168">
        <v>0.0453</v>
      </c>
      <c r="W1225" s="19">
        <f t="array" ref="W1225">mmult(N1225:T1225,'Parameters &amp; Main Results'!$B$6:$B$12)-'Parameters &amp; Main Results'!$B$16/12+mmult(U1225:V1225,'Parameters &amp; Main Results'!$B$14:$B$15)</f>
        <v>0.02096454961</v>
      </c>
      <c r="X1225" s="77">
        <f t="shared" si="5"/>
        <v>142.9816514</v>
      </c>
      <c r="Y1225" s="77">
        <f>X1225/offset(X1225,'Parameters &amp; Main Results'!$B$32,0)</f>
        <v>24.3809964</v>
      </c>
      <c r="Z1225" s="77">
        <f>sumproduct(X1225:offset(X1225,'Parameters &amp; Main Results'!$B$32-1,0) , 'Cash Flow Assist'!$P$11:offset('Cash Flow Assist'!$P$11,'Parameters &amp; Main Results'!$B$32-1,0)  )/offset(X1225,'Parameters &amp; Main Results'!$B$32,0)</f>
        <v>7325.680656</v>
      </c>
      <c r="AA1225" s="77">
        <f>sumproduct(X1225:offset(X1225,'Parameters &amp; Main Results'!$B$32-1,0),'Parameters &amp; Main Results'!$B$36:offset('Parameters &amp; Main Results'!$B$36,'Parameters &amp; Main Results'!$B$32-1,0)   )/offset(X1225,'Parameters &amp; Main Results'!$B$32,0)</f>
        <v>0.8201481098</v>
      </c>
      <c r="AB1225" s="167">
        <f t="shared" si="6"/>
        <v>-0.02039478549</v>
      </c>
    </row>
    <row r="1226">
      <c r="A1226">
        <f t="shared" si="17"/>
        <v>9</v>
      </c>
      <c r="B1226">
        <f t="shared" si="18"/>
        <v>1972</v>
      </c>
      <c r="C1226" s="77">
        <f t="shared" si="3"/>
        <v>1972.666667</v>
      </c>
      <c r="D1226" s="159">
        <f t="shared" si="356"/>
        <v>26572</v>
      </c>
      <c r="E1226" s="162">
        <v>42.1</v>
      </c>
      <c r="F1226" s="163">
        <v>311213.8762</v>
      </c>
      <c r="G1226" s="163">
        <v>3235.4952</v>
      </c>
      <c r="H1226" s="163">
        <v>4473.3292292</v>
      </c>
      <c r="I1226" s="163">
        <v>346546.23449679</v>
      </c>
      <c r="J1226" s="163">
        <v>42.1</v>
      </c>
      <c r="K1226" s="163">
        <v>42.1</v>
      </c>
      <c r="L1226" s="163">
        <v>64.1</v>
      </c>
      <c r="M1226" s="164">
        <v>17.73621771</v>
      </c>
      <c r="N1226" s="19">
        <f t="shared" ref="N1226:T1226" si="1227">F1226/F1225/$E1226*$E1225-1</f>
        <v>-0.007285718665</v>
      </c>
      <c r="O1226" s="19">
        <f t="shared" si="1227"/>
        <v>-0.008142289329</v>
      </c>
      <c r="P1226" s="19">
        <f t="shared" si="1227"/>
        <v>-0.001416508315</v>
      </c>
      <c r="Q1226" s="19">
        <f t="shared" si="1227"/>
        <v>-0.05209379669</v>
      </c>
      <c r="R1226" s="19">
        <f t="shared" si="1227"/>
        <v>0</v>
      </c>
      <c r="S1226" s="19">
        <f t="shared" si="1227"/>
        <v>0</v>
      </c>
      <c r="T1226" s="19">
        <f t="shared" si="1227"/>
        <v>-0.04497774048</v>
      </c>
      <c r="U1226" s="168">
        <v>-0.0265</v>
      </c>
      <c r="V1226" s="168">
        <v>0.0047</v>
      </c>
      <c r="W1226" s="19">
        <f t="array" ref="W1226">mmult(N1226:T1226,'Parameters &amp; Main Results'!$B$6:$B$12)-'Parameters &amp; Main Results'!$B$16/12+mmult(U1226:V1226,'Parameters &amp; Main Results'!$B$14:$B$15)</f>
        <v>-0.007541527998</v>
      </c>
      <c r="X1226" s="77">
        <f t="shared" si="5"/>
        <v>140.0456573</v>
      </c>
      <c r="Y1226" s="77">
        <f>X1226/offset(X1226,'Parameters &amp; Main Results'!$B$32,0)</f>
        <v>23.95974092</v>
      </c>
      <c r="Z1226" s="77">
        <f>sumproduct(X1226:offset(X1226,'Parameters &amp; Main Results'!$B$32-1,0) , 'Cash Flow Assist'!$P$11:offset('Cash Flow Assist'!$P$11,'Parameters &amp; Main Results'!$B$32-1,0)  )/offset(X1226,'Parameters &amp; Main Results'!$B$32,0)</f>
        <v>7326.57468</v>
      </c>
      <c r="AA1226" s="77">
        <f>sumproduct(X1226:offset(X1226,'Parameters &amp; Main Results'!$B$32-1,0),'Parameters &amp; Main Results'!$B$36:offset('Parameters &amp; Main Results'!$B$36,'Parameters &amp; Main Results'!$B$32-1,0)   )/offset(X1226,'Parameters &amp; Main Results'!$B$32,0)</f>
        <v>0.819780175</v>
      </c>
      <c r="AB1226" s="167">
        <f t="shared" si="6"/>
        <v>-0.02753191348</v>
      </c>
    </row>
    <row r="1227">
      <c r="A1227">
        <f t="shared" si="17"/>
        <v>10</v>
      </c>
      <c r="B1227">
        <f t="shared" si="18"/>
        <v>1972</v>
      </c>
      <c r="C1227" s="77">
        <f t="shared" si="3"/>
        <v>1972.75</v>
      </c>
      <c r="D1227" s="159">
        <f t="shared" si="356"/>
        <v>26603</v>
      </c>
      <c r="E1227" s="162">
        <v>42.2</v>
      </c>
      <c r="F1227" s="163">
        <v>314851.6388</v>
      </c>
      <c r="G1227" s="163">
        <v>3284.1131</v>
      </c>
      <c r="H1227" s="163">
        <v>4490.70065771</v>
      </c>
      <c r="I1227" s="163">
        <v>346184.16667509</v>
      </c>
      <c r="J1227" s="163">
        <v>42.2</v>
      </c>
      <c r="K1227" s="163">
        <v>42.2</v>
      </c>
      <c r="L1227" s="163">
        <v>64.42</v>
      </c>
      <c r="M1227" s="164">
        <v>17.84993298</v>
      </c>
      <c r="N1227" s="19">
        <f t="shared" ref="N1227:T1227" si="1228">F1227/F1226/$E1227*$E1226-1</f>
        <v>0.009291580133</v>
      </c>
      <c r="O1227" s="19">
        <f t="shared" si="1228"/>
        <v>0.01262114111</v>
      </c>
      <c r="P1227" s="19">
        <f t="shared" si="1228"/>
        <v>0.001504462876</v>
      </c>
      <c r="Q1227" s="19">
        <f t="shared" si="1228"/>
        <v>-0.003411981811</v>
      </c>
      <c r="R1227" s="19">
        <f t="shared" si="1228"/>
        <v>0</v>
      </c>
      <c r="S1227" s="19">
        <f t="shared" si="1228"/>
        <v>0</v>
      </c>
      <c r="T1227" s="19">
        <f t="shared" si="1228"/>
        <v>0.002610701584</v>
      </c>
      <c r="U1227" s="168">
        <v>-0.0273</v>
      </c>
      <c r="V1227" s="168">
        <v>0.0135</v>
      </c>
      <c r="W1227" s="19">
        <f t="array" ref="W1227">mmult(N1227:T1227,'Parameters &amp; Main Results'!$B$6:$B$12)-'Parameters &amp; Main Results'!$B$16/12+mmult(U1227:V1227,'Parameters &amp; Main Results'!$B$14:$B$15)</f>
        <v>0.01008230371</v>
      </c>
      <c r="X1227" s="77">
        <f t="shared" si="5"/>
        <v>141.1098411</v>
      </c>
      <c r="Y1227" s="77">
        <f>X1227/offset(X1227,'Parameters &amp; Main Results'!$B$32,0)</f>
        <v>24.2220616</v>
      </c>
      <c r="Z1227" s="77">
        <f>sumproduct(X1227:offset(X1227,'Parameters &amp; Main Results'!$B$32-1,0) , 'Cash Flow Assist'!$P$11:offset('Cash Flow Assist'!$P$11,'Parameters &amp; Main Results'!$B$32-1,0)  )/offset(X1227,'Parameters &amp; Main Results'!$B$32,0)</f>
        <v>7327.894333</v>
      </c>
      <c r="AA1227" s="77">
        <f>sumproduct(X1227:offset(X1227,'Parameters &amp; Main Results'!$B$32-1,0),'Parameters &amp; Main Results'!$B$36:offset('Parameters &amp; Main Results'!$B$36,'Parameters &amp; Main Results'!$B$32-1,0)   )/offset(X1227,'Parameters &amp; Main Results'!$B$32,0)</f>
        <v>0.8192149524</v>
      </c>
      <c r="AB1227" s="167">
        <f t="shared" si="6"/>
        <v>-0.01849614833</v>
      </c>
    </row>
    <row r="1228">
      <c r="A1228">
        <f t="shared" si="17"/>
        <v>11</v>
      </c>
      <c r="B1228">
        <f t="shared" si="18"/>
        <v>1972</v>
      </c>
      <c r="C1228" s="77">
        <f t="shared" si="3"/>
        <v>1972.833333</v>
      </c>
      <c r="D1228" s="159">
        <f t="shared" si="356"/>
        <v>26633</v>
      </c>
      <c r="E1228" s="162">
        <v>42.4</v>
      </c>
      <c r="F1228" s="163">
        <v>330520.735</v>
      </c>
      <c r="G1228" s="163">
        <v>3333.1783</v>
      </c>
      <c r="H1228" s="163">
        <v>4508.43892531</v>
      </c>
      <c r="I1228" s="163">
        <v>375033.63605013</v>
      </c>
      <c r="J1228" s="163">
        <v>42.4</v>
      </c>
      <c r="K1228" s="163">
        <v>42.4</v>
      </c>
      <c r="L1228" s="163">
        <v>63.6</v>
      </c>
      <c r="M1228" s="164">
        <v>18.620909</v>
      </c>
      <c r="N1228" s="19">
        <f t="shared" ref="N1228:T1228" si="1229">F1228/F1227/$E1228*$E1227-1</f>
        <v>0.04481487275</v>
      </c>
      <c r="O1228" s="19">
        <f t="shared" si="1229"/>
        <v>0.01015271394</v>
      </c>
      <c r="P1228" s="19">
        <f t="shared" si="1229"/>
        <v>-0.0007856132071</v>
      </c>
      <c r="Q1228" s="19">
        <f t="shared" si="1229"/>
        <v>0.0782255383</v>
      </c>
      <c r="R1228" s="19">
        <f t="shared" si="1229"/>
        <v>0</v>
      </c>
      <c r="S1228" s="19">
        <f t="shared" si="1229"/>
        <v>0</v>
      </c>
      <c r="T1228" s="19">
        <f t="shared" si="1229"/>
        <v>-0.017385905</v>
      </c>
      <c r="U1228" s="168">
        <v>-0.012</v>
      </c>
      <c r="V1228" s="168">
        <v>0.0483</v>
      </c>
      <c r="W1228" s="19">
        <f t="array" ref="W1228">mmult(N1228:T1228,'Parameters &amp; Main Results'!$B$6:$B$12)-'Parameters &amp; Main Results'!$B$16/12+mmult(U1228:V1228,'Parameters &amp; Main Results'!$B$14:$B$15)</f>
        <v>0.03610766638</v>
      </c>
      <c r="X1228" s="77">
        <f t="shared" si="5"/>
        <v>139.7013299</v>
      </c>
      <c r="Y1228" s="77">
        <f>X1228/offset(X1228,'Parameters &amp; Main Results'!$B$32,0)</f>
        <v>24.06000269</v>
      </c>
      <c r="Z1228" s="77">
        <f>sumproduct(X1228:offset(X1228,'Parameters &amp; Main Results'!$B$32-1,0) , 'Cash Flow Assist'!$P$11:offset('Cash Flow Assist'!$P$11,'Parameters &amp; Main Results'!$B$32-1,0)  )/offset(X1228,'Parameters &amp; Main Results'!$B$32,0)</f>
        <v>7328.955179</v>
      </c>
      <c r="AA1228" s="77">
        <f>sumproduct(X1228:offset(X1228,'Parameters &amp; Main Results'!$B$32-1,0),'Parameters &amp; Main Results'!$B$36:offset('Parameters &amp; Main Results'!$B$36,'Parameters &amp; Main Results'!$B$32-1,0)   )/offset(X1228,'Parameters &amp; Main Results'!$B$32,0)</f>
        <v>0.8188677285</v>
      </c>
      <c r="AB1228" s="167">
        <f t="shared" si="6"/>
        <v>0</v>
      </c>
    </row>
    <row r="1229">
      <c r="A1229">
        <f t="shared" si="17"/>
        <v>12</v>
      </c>
      <c r="B1229">
        <f t="shared" si="18"/>
        <v>1972</v>
      </c>
      <c r="C1229" s="77">
        <f t="shared" si="3"/>
        <v>1972.916667</v>
      </c>
      <c r="D1229" s="159">
        <f t="shared" si="356"/>
        <v>26664</v>
      </c>
      <c r="E1229" s="162">
        <v>42.5</v>
      </c>
      <c r="F1229" s="163">
        <v>334600.7334</v>
      </c>
      <c r="G1229" s="163">
        <v>3318.9344</v>
      </c>
      <c r="H1229" s="163">
        <v>4526.39754036</v>
      </c>
      <c r="I1229" s="163">
        <v>383391.95988186</v>
      </c>
      <c r="J1229" s="163">
        <v>42.5</v>
      </c>
      <c r="K1229" s="163">
        <v>42.5</v>
      </c>
      <c r="L1229" s="163">
        <v>64.7</v>
      </c>
      <c r="M1229" s="164">
        <v>18.8996186</v>
      </c>
      <c r="N1229" s="19">
        <f t="shared" ref="N1229:T1229" si="1230">F1229/F1228/$E1229*$E1228-1</f>
        <v>0.009962166388</v>
      </c>
      <c r="O1229" s="19">
        <f t="shared" si="1230"/>
        <v>-0.006616254946</v>
      </c>
      <c r="P1229" s="19">
        <f t="shared" si="1230"/>
        <v>0.001621019607</v>
      </c>
      <c r="Q1229" s="19">
        <f t="shared" si="1230"/>
        <v>0.01988148365</v>
      </c>
      <c r="R1229" s="19">
        <f t="shared" si="1230"/>
        <v>0</v>
      </c>
      <c r="S1229" s="19">
        <f t="shared" si="1230"/>
        <v>0</v>
      </c>
      <c r="T1229" s="19">
        <f t="shared" si="1230"/>
        <v>0.01490196078</v>
      </c>
      <c r="U1229" s="168">
        <v>-0.0195</v>
      </c>
      <c r="V1229" s="168">
        <v>-0.0219</v>
      </c>
      <c r="W1229" s="19">
        <f t="array" ref="W1229">mmult(N1229:T1229,'Parameters &amp; Main Results'!$B$6:$B$12)-'Parameters &amp; Main Results'!$B$16/12+mmult(U1229:V1229,'Parameters &amp; Main Results'!$B$14:$B$15)</f>
        <v>0.005775894388</v>
      </c>
      <c r="X1229" s="77">
        <f t="shared" si="5"/>
        <v>134.832831</v>
      </c>
      <c r="Y1229" s="77">
        <f>X1229/offset(X1229,'Parameters &amp; Main Results'!$B$32,0)</f>
        <v>23.29872281</v>
      </c>
      <c r="Z1229" s="77">
        <f>sumproduct(X1229:offset(X1229,'Parameters &amp; Main Results'!$B$32-1,0) , 'Cash Flow Assist'!$P$11:offset('Cash Flow Assist'!$P$11,'Parameters &amp; Main Results'!$B$32-1,0)  )/offset(X1229,'Parameters &amp; Main Results'!$B$32,0)</f>
        <v>7330.18215</v>
      </c>
      <c r="AA1229" s="77">
        <f>sumproduct(X1229:offset(X1229,'Parameters &amp; Main Results'!$B$32-1,0),'Parameters &amp; Main Results'!$B$36:offset('Parameters &amp; Main Results'!$B$36,'Parameters &amp; Main Results'!$B$32-1,0)   )/offset(X1229,'Parameters &amp; Main Results'!$B$32,0)</f>
        <v>0.8184050028</v>
      </c>
      <c r="AB1229" s="167">
        <f t="shared" si="6"/>
        <v>0</v>
      </c>
    </row>
    <row r="1230">
      <c r="A1230">
        <f t="shared" si="17"/>
        <v>1</v>
      </c>
      <c r="B1230">
        <f t="shared" si="18"/>
        <v>1973</v>
      </c>
      <c r="C1230" s="77">
        <f t="shared" si="3"/>
        <v>1973</v>
      </c>
      <c r="D1230" s="159">
        <f t="shared" si="356"/>
        <v>26695</v>
      </c>
      <c r="E1230" s="162">
        <v>42.7</v>
      </c>
      <c r="F1230" s="163">
        <v>329623.4401</v>
      </c>
      <c r="G1230" s="163">
        <v>3305.1824</v>
      </c>
      <c r="H1230" s="163">
        <v>4545.52156997</v>
      </c>
      <c r="I1230" s="163">
        <v>401026.79260951</v>
      </c>
      <c r="J1230" s="163">
        <v>42.7</v>
      </c>
      <c r="K1230" s="163">
        <v>42.7</v>
      </c>
      <c r="L1230" s="163">
        <v>66.0</v>
      </c>
      <c r="M1230" s="164">
        <v>18.33796377</v>
      </c>
      <c r="N1230" s="19">
        <f t="shared" ref="N1230:T1230" si="1231">F1230/F1229/$E1230*$E1229-1</f>
        <v>-0.01948948807</v>
      </c>
      <c r="O1230" s="19">
        <f t="shared" si="1231"/>
        <v>-0.00880793185</v>
      </c>
      <c r="P1230" s="19">
        <f t="shared" si="1231"/>
        <v>-0.0004786299761</v>
      </c>
      <c r="Q1230" s="19">
        <f t="shared" si="1231"/>
        <v>0.04109759396</v>
      </c>
      <c r="R1230" s="19">
        <f t="shared" si="1231"/>
        <v>0</v>
      </c>
      <c r="S1230" s="19">
        <f t="shared" si="1231"/>
        <v>0</v>
      </c>
      <c r="T1230" s="19">
        <f t="shared" si="1231"/>
        <v>0.01531478378</v>
      </c>
      <c r="U1230" s="168">
        <v>-0.0349</v>
      </c>
      <c r="V1230" s="168">
        <v>0.0268</v>
      </c>
      <c r="W1230" s="19">
        <f t="array" ref="W1230">mmult(N1230:T1230,'Parameters &amp; Main Results'!$B$6:$B$12)-'Parameters &amp; Main Results'!$B$16/12+mmult(U1230:V1230,'Parameters &amp; Main Results'!$B$14:$B$15)</f>
        <v>-0.01686076568</v>
      </c>
      <c r="X1230" s="77">
        <f t="shared" si="5"/>
        <v>134.0585231</v>
      </c>
      <c r="Y1230" s="77">
        <f>X1230/offset(X1230,'Parameters &amp; Main Results'!$B$32,0)</f>
        <v>23.24193176</v>
      </c>
      <c r="Z1230" s="77">
        <f>sumproduct(X1230:offset(X1230,'Parameters &amp; Main Results'!$B$32-1,0) , 'Cash Flow Assist'!$P$11:offset('Cash Flow Assist'!$P$11,'Parameters &amp; Main Results'!$B$32-1,0)  )/offset(X1230,'Parameters &amp; Main Results'!$B$32,0)</f>
        <v>7332.17701</v>
      </c>
      <c r="AA1230" s="77">
        <f>sumproduct(X1230:offset(X1230,'Parameters &amp; Main Results'!$B$32-1,0),'Parameters &amp; Main Results'!$B$36:offset('Parameters &amp; Main Results'!$B$36,'Parameters &amp; Main Results'!$B$32-1,0)   )/offset(X1230,'Parameters &amp; Main Results'!$B$32,0)</f>
        <v>0.8180951751</v>
      </c>
      <c r="AB1230" s="167">
        <f t="shared" si="6"/>
        <v>-0.01948948807</v>
      </c>
    </row>
    <row r="1231">
      <c r="A1231">
        <f t="shared" si="17"/>
        <v>2</v>
      </c>
      <c r="B1231">
        <f t="shared" si="18"/>
        <v>1973</v>
      </c>
      <c r="C1231" s="77">
        <f t="shared" si="3"/>
        <v>1973.083333</v>
      </c>
      <c r="D1231" s="159">
        <f t="shared" si="356"/>
        <v>26723</v>
      </c>
      <c r="E1231" s="162">
        <v>43.0</v>
      </c>
      <c r="F1231" s="163">
        <v>318016.619</v>
      </c>
      <c r="G1231" s="163">
        <v>3299.4387</v>
      </c>
      <c r="H1231" s="163">
        <v>4566.01429638</v>
      </c>
      <c r="I1231" s="163">
        <v>442342.75404162</v>
      </c>
      <c r="J1231" s="163">
        <v>43.0</v>
      </c>
      <c r="K1231" s="163">
        <v>43.0</v>
      </c>
      <c r="L1231" s="163">
        <v>85.3</v>
      </c>
      <c r="M1231" s="164">
        <v>17.49512146</v>
      </c>
      <c r="N1231" s="19">
        <f t="shared" ref="N1231:T1231" si="1232">F1231/F1230/$E1231*$E1230-1</f>
        <v>-0.04194344217</v>
      </c>
      <c r="O1231" s="19">
        <f t="shared" si="1232"/>
        <v>-0.008702406187</v>
      </c>
      <c r="P1231" s="19">
        <f t="shared" si="1232"/>
        <v>-0.002499864341</v>
      </c>
      <c r="Q1231" s="19">
        <f t="shared" si="1232"/>
        <v>0.09532991286</v>
      </c>
      <c r="R1231" s="19">
        <f t="shared" si="1232"/>
        <v>0</v>
      </c>
      <c r="S1231" s="19">
        <f t="shared" si="1232"/>
        <v>0</v>
      </c>
      <c r="T1231" s="19">
        <f t="shared" si="1232"/>
        <v>0.2834073291</v>
      </c>
      <c r="U1231" s="168">
        <v>-0.0387</v>
      </c>
      <c r="V1231" s="168">
        <v>0.016</v>
      </c>
      <c r="W1231" s="19">
        <f t="array" ref="W1231">mmult(N1231:T1231,'Parameters &amp; Main Results'!$B$6:$B$12)-'Parameters &amp; Main Results'!$B$16/12+mmult(U1231:V1231,'Parameters &amp; Main Results'!$B$14:$B$15)</f>
        <v>-0.03367484984</v>
      </c>
      <c r="X1231" s="77">
        <f t="shared" si="5"/>
        <v>136.357617</v>
      </c>
      <c r="Y1231" s="77">
        <f>X1231/offset(X1231,'Parameters &amp; Main Results'!$B$32,0)</f>
        <v>23.71911735</v>
      </c>
      <c r="Z1231" s="77">
        <f>sumproduct(X1231:offset(X1231,'Parameters &amp; Main Results'!$B$32-1,0) , 'Cash Flow Assist'!$P$11:offset('Cash Flow Assist'!$P$11,'Parameters &amp; Main Results'!$B$32-1,0)  )/offset(X1231,'Parameters &amp; Main Results'!$B$32,0)</f>
        <v>7334.235482</v>
      </c>
      <c r="AA1231" s="77">
        <f>sumproduct(X1231:offset(X1231,'Parameters &amp; Main Results'!$B$32-1,0),'Parameters &amp; Main Results'!$B$36:offset('Parameters &amp; Main Results'!$B$36,'Parameters &amp; Main Results'!$B$32-1,0)   )/offset(X1231,'Parameters &amp; Main Results'!$B$32,0)</f>
        <v>0.8178604731</v>
      </c>
      <c r="AB1231" s="167">
        <f t="shared" si="6"/>
        <v>-0.06061547402</v>
      </c>
    </row>
    <row r="1232">
      <c r="A1232">
        <f t="shared" si="17"/>
        <v>3</v>
      </c>
      <c r="B1232">
        <f t="shared" si="18"/>
        <v>1973</v>
      </c>
      <c r="C1232" s="77">
        <f t="shared" si="3"/>
        <v>1973.166667</v>
      </c>
      <c r="D1232" s="159">
        <f t="shared" si="356"/>
        <v>26754</v>
      </c>
      <c r="E1232" s="162">
        <v>43.4</v>
      </c>
      <c r="F1232" s="163">
        <v>318312.5693</v>
      </c>
      <c r="G1232" s="163">
        <v>3296.3805</v>
      </c>
      <c r="H1232" s="163">
        <v>4587.3223631</v>
      </c>
      <c r="I1232" s="163">
        <v>452378.89542621</v>
      </c>
      <c r="J1232" s="163">
        <v>43.4</v>
      </c>
      <c r="K1232" s="163">
        <v>43.4</v>
      </c>
      <c r="L1232" s="163">
        <v>90.25</v>
      </c>
      <c r="M1232" s="164">
        <v>17.06823676</v>
      </c>
      <c r="N1232" s="19">
        <f t="shared" ref="N1232:T1232" si="1233">F1232/F1231/$E1232*$E1231-1</f>
        <v>-0.008294554251</v>
      </c>
      <c r="O1232" s="19">
        <f t="shared" si="1233"/>
        <v>-0.01013493207</v>
      </c>
      <c r="P1232" s="19">
        <f t="shared" si="1233"/>
        <v>-0.004592933947</v>
      </c>
      <c r="Q1232" s="19">
        <f t="shared" si="1233"/>
        <v>0.01326290663</v>
      </c>
      <c r="R1232" s="19">
        <f t="shared" si="1233"/>
        <v>0</v>
      </c>
      <c r="S1232" s="19">
        <f t="shared" si="1233"/>
        <v>0</v>
      </c>
      <c r="T1232" s="19">
        <f t="shared" si="1233"/>
        <v>0.04827904766</v>
      </c>
      <c r="U1232" s="168">
        <v>-0.0282</v>
      </c>
      <c r="V1232" s="168">
        <v>0.0262</v>
      </c>
      <c r="W1232" s="19">
        <f t="array" ref="W1232">mmult(N1232:T1232,'Parameters &amp; Main Results'!$B$6:$B$12)-'Parameters &amp; Main Results'!$B$16/12+mmult(U1232:V1232,'Parameters &amp; Main Results'!$B$14:$B$15)</f>
        <v>-0.008796315373</v>
      </c>
      <c r="X1232" s="77">
        <f t="shared" si="5"/>
        <v>141.1094567</v>
      </c>
      <c r="Y1232" s="77">
        <f>X1232/offset(X1232,'Parameters &amp; Main Results'!$B$32,0)</f>
        <v>24.62728696</v>
      </c>
      <c r="Z1232" s="77">
        <f>sumproduct(X1232:offset(X1232,'Parameters &amp; Main Results'!$B$32-1,0) , 'Cash Flow Assist'!$P$11:offset('Cash Flow Assist'!$P$11,'Parameters &amp; Main Results'!$B$32-1,0)  )/offset(X1232,'Parameters &amp; Main Results'!$B$32,0)</f>
        <v>7335.822024</v>
      </c>
      <c r="AA1232" s="77">
        <f>sumproduct(X1232:offset(X1232,'Parameters &amp; Main Results'!$B$32-1,0),'Parameters &amp; Main Results'!$B$36:offset('Parameters &amp; Main Results'!$B$36,'Parameters &amp; Main Results'!$B$32-1,0)   )/offset(X1232,'Parameters &amp; Main Results'!$B$32,0)</f>
        <v>0.8177308792</v>
      </c>
      <c r="AB1232" s="167">
        <f t="shared" si="6"/>
        <v>-0.06840724993</v>
      </c>
    </row>
    <row r="1233">
      <c r="A1233">
        <f t="shared" si="17"/>
        <v>4</v>
      </c>
      <c r="B1233">
        <f t="shared" si="18"/>
        <v>1973</v>
      </c>
      <c r="C1233" s="77">
        <f t="shared" si="3"/>
        <v>1973.25</v>
      </c>
      <c r="D1233" s="159">
        <f t="shared" si="356"/>
        <v>26784</v>
      </c>
      <c r="E1233" s="162">
        <v>43.7</v>
      </c>
      <c r="F1233" s="163">
        <v>306091.32</v>
      </c>
      <c r="G1233" s="163">
        <v>3321.9932</v>
      </c>
      <c r="H1233" s="163">
        <v>4610.60302409</v>
      </c>
      <c r="I1233" s="163">
        <v>421662.29199023</v>
      </c>
      <c r="J1233" s="163">
        <v>43.7</v>
      </c>
      <c r="K1233" s="163">
        <v>43.7</v>
      </c>
      <c r="L1233" s="163">
        <v>90.7</v>
      </c>
      <c r="M1233" s="164">
        <v>16.42444347</v>
      </c>
      <c r="N1233" s="19">
        <f t="shared" ref="N1233:T1233" si="1234">F1233/F1232/$E1233*$E1232-1</f>
        <v>-0.04499527851</v>
      </c>
      <c r="O1233" s="19">
        <f t="shared" si="1234"/>
        <v>0.0008516173091</v>
      </c>
      <c r="P1233" s="19">
        <f t="shared" si="1234"/>
        <v>-0.001824828376</v>
      </c>
      <c r="Q1233" s="19">
        <f t="shared" si="1234"/>
        <v>-0.07429902364</v>
      </c>
      <c r="R1233" s="19">
        <f t="shared" si="1234"/>
        <v>0</v>
      </c>
      <c r="S1233" s="19">
        <f t="shared" si="1234"/>
        <v>0</v>
      </c>
      <c r="T1233" s="19">
        <f t="shared" si="1234"/>
        <v>-0.001913068834</v>
      </c>
      <c r="U1233" s="168">
        <v>-0.0385</v>
      </c>
      <c r="V1233" s="168">
        <v>0.0542</v>
      </c>
      <c r="W1233" s="19">
        <f t="array" ref="W1233">mmult(N1233:T1233,'Parameters &amp; Main Results'!$B$6:$B$12)-'Parameters &amp; Main Results'!$B$16/12+mmult(U1233:V1233,'Parameters &amp; Main Results'!$B$14:$B$15)</f>
        <v>-0.03357522122</v>
      </c>
      <c r="X1233" s="77">
        <f t="shared" si="5"/>
        <v>142.3617153</v>
      </c>
      <c r="Y1233" s="77">
        <f>X1233/offset(X1233,'Parameters &amp; Main Results'!$B$32,0)</f>
        <v>24.92843377</v>
      </c>
      <c r="Z1233" s="77">
        <f>sumproduct(X1233:offset(X1233,'Parameters &amp; Main Results'!$B$32-1,0) , 'Cash Flow Assist'!$P$11:offset('Cash Flow Assist'!$P$11,'Parameters &amp; Main Results'!$B$32-1,0)  )/offset(X1233,'Parameters &amp; Main Results'!$B$32,0)</f>
        <v>7336.502653</v>
      </c>
      <c r="AA1233" s="77">
        <f>sumproduct(X1233:offset(X1233,'Parameters &amp; Main Results'!$B$32-1,0),'Parameters &amp; Main Results'!$B$36:offset('Parameters &amp; Main Results'!$B$36,'Parameters &amp; Main Results'!$B$32-1,0)   )/offset(X1233,'Parameters &amp; Main Results'!$B$32,0)</f>
        <v>0.8176035296</v>
      </c>
      <c r="AB1233" s="167">
        <f t="shared" si="6"/>
        <v>-0.1103245252</v>
      </c>
    </row>
    <row r="1234">
      <c r="A1234">
        <f t="shared" si="17"/>
        <v>5</v>
      </c>
      <c r="B1234">
        <f t="shared" si="18"/>
        <v>1973</v>
      </c>
      <c r="C1234" s="77">
        <f t="shared" si="3"/>
        <v>1973.333333</v>
      </c>
      <c r="D1234" s="159">
        <f t="shared" si="356"/>
        <v>26815</v>
      </c>
      <c r="E1234" s="162">
        <v>43.9</v>
      </c>
      <c r="F1234" s="163">
        <v>301079.4492</v>
      </c>
      <c r="G1234" s="163">
        <v>3286.102</v>
      </c>
      <c r="H1234" s="163">
        <v>4634.6550032</v>
      </c>
      <c r="I1234" s="163">
        <v>429223.12003168</v>
      </c>
      <c r="J1234" s="163">
        <v>43.9</v>
      </c>
      <c r="K1234" s="163">
        <v>43.9</v>
      </c>
      <c r="L1234" s="163">
        <v>114.5</v>
      </c>
      <c r="M1234" s="164">
        <v>15.97192027</v>
      </c>
      <c r="N1234" s="19">
        <f t="shared" ref="N1234:T1234" si="1235">F1234/F1233/$E1234*$E1233-1</f>
        <v>-0.02085498916</v>
      </c>
      <c r="O1234" s="19">
        <f t="shared" si="1235"/>
        <v>-0.01531070321</v>
      </c>
      <c r="P1234" s="19">
        <f t="shared" si="1235"/>
        <v>0.0006370918757</v>
      </c>
      <c r="Q1234" s="19">
        <f t="shared" si="1235"/>
        <v>0.01329350464</v>
      </c>
      <c r="R1234" s="19">
        <f t="shared" si="1235"/>
        <v>0</v>
      </c>
      <c r="S1234" s="19">
        <f t="shared" si="1235"/>
        <v>0</v>
      </c>
      <c r="T1234" s="19">
        <f t="shared" si="1235"/>
        <v>0.2566522592</v>
      </c>
      <c r="U1234" s="168">
        <v>-0.063</v>
      </c>
      <c r="V1234" s="168">
        <v>0.0041</v>
      </c>
      <c r="W1234" s="19">
        <f t="array" ref="W1234">mmult(N1234:T1234,'Parameters &amp; Main Results'!$B$6:$B$12)-'Parameters &amp; Main Results'!$B$16/12+mmult(U1234:V1234,'Parameters &amp; Main Results'!$B$14:$B$15)</f>
        <v>-0.01951058434</v>
      </c>
      <c r="X1234" s="77">
        <f t="shared" si="5"/>
        <v>147.3076006</v>
      </c>
      <c r="Y1234" s="77">
        <f>X1234/offset(X1234,'Parameters &amp; Main Results'!$B$32,0)</f>
        <v>25.88023803</v>
      </c>
      <c r="Z1234" s="77">
        <f>sumproduct(X1234:offset(X1234,'Parameters &amp; Main Results'!$B$32-1,0) , 'Cash Flow Assist'!$P$11:offset('Cash Flow Assist'!$P$11,'Parameters &amp; Main Results'!$B$32-1,0)  )/offset(X1234,'Parameters &amp; Main Results'!$B$32,0)</f>
        <v>7336.883395</v>
      </c>
      <c r="AA1234" s="77">
        <f>sumproduct(X1234:offset(X1234,'Parameters &amp; Main Results'!$B$32-1,0),'Parameters &amp; Main Results'!$B$36:offset('Parameters &amp; Main Results'!$B$36,'Parameters &amp; Main Results'!$B$32-1,0)   )/offset(X1234,'Parameters &amp; Main Results'!$B$32,0)</f>
        <v>0.8175929992</v>
      </c>
      <c r="AB1234" s="167">
        <f t="shared" si="6"/>
        <v>-0.1288786976</v>
      </c>
    </row>
    <row r="1235">
      <c r="A1235">
        <f t="shared" si="17"/>
        <v>6</v>
      </c>
      <c r="B1235">
        <f t="shared" si="18"/>
        <v>1973</v>
      </c>
      <c r="C1235" s="77">
        <f t="shared" si="3"/>
        <v>1973.416667</v>
      </c>
      <c r="D1235" s="159">
        <f t="shared" si="356"/>
        <v>26845</v>
      </c>
      <c r="E1235" s="162">
        <v>44.2</v>
      </c>
      <c r="F1235" s="163">
        <v>299870.1668</v>
      </c>
      <c r="G1235" s="163">
        <v>3302.7245</v>
      </c>
      <c r="H1235" s="163">
        <v>4659.21867471</v>
      </c>
      <c r="I1235" s="163">
        <v>435420.86921495</v>
      </c>
      <c r="J1235" s="163">
        <v>44.2</v>
      </c>
      <c r="K1235" s="163">
        <v>44.2</v>
      </c>
      <c r="L1235" s="163">
        <v>123.5</v>
      </c>
      <c r="M1235" s="164">
        <v>15.52172177</v>
      </c>
      <c r="N1235" s="19">
        <f t="shared" ref="N1235:T1235" si="1236">F1235/F1234/$E1235*$E1234-1</f>
        <v>-0.01077655842</v>
      </c>
      <c r="O1235" s="19">
        <f t="shared" si="1236"/>
        <v>-0.001763238672</v>
      </c>
      <c r="P1235" s="19">
        <f t="shared" si="1236"/>
        <v>-0.001523303169</v>
      </c>
      <c r="Q1235" s="19">
        <f t="shared" si="1236"/>
        <v>0.00755412224</v>
      </c>
      <c r="R1235" s="19">
        <f t="shared" si="1236"/>
        <v>0</v>
      </c>
      <c r="S1235" s="19">
        <f t="shared" si="1236"/>
        <v>0</v>
      </c>
      <c r="T1235" s="19">
        <f t="shared" si="1236"/>
        <v>0.07128178782</v>
      </c>
      <c r="U1235" s="168">
        <v>-0.0285</v>
      </c>
      <c r="V1235" s="168">
        <v>0.0119</v>
      </c>
      <c r="W1235" s="19">
        <f t="array" ref="W1235">mmult(N1235:T1235,'Parameters &amp; Main Results'!$B$6:$B$12)-'Parameters &amp; Main Results'!$B$16/12+mmult(U1235:V1235,'Parameters &amp; Main Results'!$B$14:$B$15)</f>
        <v>-0.008564895152</v>
      </c>
      <c r="X1235" s="77">
        <f t="shared" si="5"/>
        <v>150.2388483</v>
      </c>
      <c r="Y1235" s="77">
        <f>X1235/offset(X1235,'Parameters &amp; Main Results'!$B$32,0)</f>
        <v>26.48296987</v>
      </c>
      <c r="Z1235" s="77">
        <f>sumproduct(X1235:offset(X1235,'Parameters &amp; Main Results'!$B$32-1,0) , 'Cash Flow Assist'!$P$11:offset('Cash Flow Assist'!$P$11,'Parameters &amp; Main Results'!$B$32-1,0)  )/offset(X1235,'Parameters &amp; Main Results'!$B$32,0)</f>
        <v>7336.310436</v>
      </c>
      <c r="AA1235" s="77">
        <f>sumproduct(X1235:offset(X1235,'Parameters &amp; Main Results'!$B$32-1,0),'Parameters &amp; Main Results'!$B$36:offset('Parameters &amp; Main Results'!$B$36,'Parameters &amp; Main Results'!$B$32-1,0)   )/offset(X1235,'Parameters &amp; Main Results'!$B$32,0)</f>
        <v>0.8174848366</v>
      </c>
      <c r="AB1235" s="167">
        <f t="shared" si="6"/>
        <v>-0.1382663872</v>
      </c>
    </row>
    <row r="1236">
      <c r="A1236">
        <f t="shared" si="17"/>
        <v>7</v>
      </c>
      <c r="B1236">
        <f t="shared" si="18"/>
        <v>1973</v>
      </c>
      <c r="C1236" s="77">
        <f t="shared" si="3"/>
        <v>1973.5</v>
      </c>
      <c r="D1236" s="159">
        <f t="shared" si="356"/>
        <v>26876</v>
      </c>
      <c r="E1236" s="162">
        <v>44.2</v>
      </c>
      <c r="F1236" s="163">
        <v>312043.1632</v>
      </c>
      <c r="G1236" s="163">
        <v>3208.3542</v>
      </c>
      <c r="H1236" s="163">
        <v>4687.13515994</v>
      </c>
      <c r="I1236" s="163">
        <v>435922.55796136</v>
      </c>
      <c r="J1236" s="163">
        <v>44.2</v>
      </c>
      <c r="K1236" s="163">
        <v>44.2</v>
      </c>
      <c r="L1236" s="163">
        <v>115.2</v>
      </c>
      <c r="M1236" s="164">
        <v>16.25296503</v>
      </c>
      <c r="N1236" s="19">
        <f t="shared" ref="N1236:T1236" si="1237">F1236/F1235/$E1236*$E1235-1</f>
        <v>0.04059422293</v>
      </c>
      <c r="O1236" s="19">
        <f t="shared" si="1237"/>
        <v>-0.02857347018</v>
      </c>
      <c r="P1236" s="19">
        <f t="shared" si="1237"/>
        <v>0.005991666668</v>
      </c>
      <c r="Q1236" s="19">
        <f t="shared" si="1237"/>
        <v>0.001152192699</v>
      </c>
      <c r="R1236" s="19">
        <f t="shared" si="1237"/>
        <v>0</v>
      </c>
      <c r="S1236" s="19">
        <f t="shared" si="1237"/>
        <v>0</v>
      </c>
      <c r="T1236" s="19">
        <f t="shared" si="1237"/>
        <v>-0.06720647773</v>
      </c>
      <c r="U1236" s="168">
        <v>0.0797</v>
      </c>
      <c r="V1236" s="168">
        <v>-0.0526</v>
      </c>
      <c r="W1236" s="19">
        <f t="array" ref="W1236">mmult(N1236:T1236,'Parameters &amp; Main Results'!$B$6:$B$12)-'Parameters &amp; Main Results'!$B$16/12+mmult(U1236:V1236,'Parameters &amp; Main Results'!$B$14:$B$15)</f>
        <v>0.02326063298</v>
      </c>
      <c r="X1236" s="77">
        <f t="shared" si="5"/>
        <v>151.5367446</v>
      </c>
      <c r="Y1236" s="77">
        <f>X1236/offset(X1236,'Parameters &amp; Main Results'!$B$32,0)</f>
        <v>26.80055107</v>
      </c>
      <c r="Z1236" s="77">
        <f>sumproduct(X1236:offset(X1236,'Parameters &amp; Main Results'!$B$32-1,0) , 'Cash Flow Assist'!$P$11:offset('Cash Flow Assist'!$P$11,'Parameters &amp; Main Results'!$B$32-1,0)  )/offset(X1236,'Parameters &amp; Main Results'!$B$32,0)</f>
        <v>7335.130835</v>
      </c>
      <c r="AA1236" s="77">
        <f>sumproduct(X1236:offset(X1236,'Parameters &amp; Main Results'!$B$32-1,0),'Parameters &amp; Main Results'!$B$36:offset('Parameters &amp; Main Results'!$B$36,'Parameters &amp; Main Results'!$B$32-1,0)   )/offset(X1236,'Parameters &amp; Main Results'!$B$32,0)</f>
        <v>0.8170825609</v>
      </c>
      <c r="AB1236" s="167">
        <f t="shared" si="6"/>
        <v>-0.1032849808</v>
      </c>
    </row>
    <row r="1237">
      <c r="A1237">
        <f t="shared" si="17"/>
        <v>8</v>
      </c>
      <c r="B1237">
        <f t="shared" si="18"/>
        <v>1973</v>
      </c>
      <c r="C1237" s="77">
        <f t="shared" si="3"/>
        <v>1973.583333</v>
      </c>
      <c r="D1237" s="159">
        <f t="shared" si="356"/>
        <v>26907</v>
      </c>
      <c r="E1237" s="162">
        <v>45.0</v>
      </c>
      <c r="F1237" s="163">
        <v>301382.5652</v>
      </c>
      <c r="G1237" s="163">
        <v>3269.5751</v>
      </c>
      <c r="H1237" s="163">
        <v>4718.42178713</v>
      </c>
      <c r="I1237" s="163">
        <v>412544.33566983</v>
      </c>
      <c r="J1237" s="163">
        <v>45.0</v>
      </c>
      <c r="K1237" s="163">
        <v>45.0</v>
      </c>
      <c r="L1237" s="163">
        <v>104.0</v>
      </c>
      <c r="M1237" s="164">
        <v>15.34473737</v>
      </c>
      <c r="N1237" s="19">
        <f t="shared" ref="N1237:T1237" si="1238">F1237/F1236/$E1237*$E1236-1</f>
        <v>-0.0513342773</v>
      </c>
      <c r="O1237" s="19">
        <f t="shared" si="1238"/>
        <v>0.0009647065914</v>
      </c>
      <c r="P1237" s="19">
        <f t="shared" si="1238"/>
        <v>-0.01122144444</v>
      </c>
      <c r="Q1237" s="19">
        <f t="shared" si="1238"/>
        <v>-0.07045366947</v>
      </c>
      <c r="R1237" s="19">
        <f t="shared" si="1238"/>
        <v>0</v>
      </c>
      <c r="S1237" s="19">
        <f t="shared" si="1238"/>
        <v>0</v>
      </c>
      <c r="T1237" s="19">
        <f t="shared" si="1238"/>
        <v>-0.1132716049</v>
      </c>
      <c r="U1237" s="168">
        <v>-0.0202</v>
      </c>
      <c r="V1237" s="168">
        <v>0.0106</v>
      </c>
      <c r="W1237" s="19">
        <f t="array" ref="W1237">mmult(N1237:T1237,'Parameters &amp; Main Results'!$B$6:$B$12)-'Parameters &amp; Main Results'!$B$16/12+mmult(U1237:V1237,'Parameters &amp; Main Results'!$B$14:$B$15)</f>
        <v>-0.038301198</v>
      </c>
      <c r="X1237" s="77">
        <f t="shared" si="5"/>
        <v>148.0920302</v>
      </c>
      <c r="Y1237" s="77">
        <f>X1237/offset(X1237,'Parameters &amp; Main Results'!$B$32,0)</f>
        <v>26.27839206</v>
      </c>
      <c r="Z1237" s="77">
        <f>sumproduct(X1237:offset(X1237,'Parameters &amp; Main Results'!$B$32-1,0) , 'Cash Flow Assist'!$P$11:offset('Cash Flow Assist'!$P$11,'Parameters &amp; Main Results'!$B$32-1,0)  )/offset(X1237,'Parameters &amp; Main Results'!$B$32,0)</f>
        <v>7333.628677</v>
      </c>
      <c r="AA1237" s="77">
        <f>sumproduct(X1237:offset(X1237,'Parameters &amp; Main Results'!$B$32-1,0),'Parameters &amp; Main Results'!$B$36:offset('Parameters &amp; Main Results'!$B$36,'Parameters &amp; Main Results'!$B$32-1,0)   )/offset(X1237,'Parameters &amp; Main Results'!$B$32,0)</f>
        <v>0.8168563412</v>
      </c>
      <c r="AB1237" s="167">
        <f t="shared" si="6"/>
        <v>-0.1493171983</v>
      </c>
    </row>
    <row r="1238">
      <c r="A1238">
        <f t="shared" si="17"/>
        <v>9</v>
      </c>
      <c r="B1238">
        <f t="shared" si="18"/>
        <v>1973</v>
      </c>
      <c r="C1238" s="77">
        <f t="shared" si="3"/>
        <v>1973.666667</v>
      </c>
      <c r="D1238" s="159">
        <f t="shared" si="356"/>
        <v>26937</v>
      </c>
      <c r="E1238" s="162">
        <v>45.2</v>
      </c>
      <c r="F1238" s="163">
        <v>314255.6689</v>
      </c>
      <c r="G1238" s="163">
        <v>3372.1895</v>
      </c>
      <c r="H1238" s="163">
        <v>4752.51238455</v>
      </c>
      <c r="I1238" s="163">
        <v>420363.10745353</v>
      </c>
      <c r="J1238" s="163">
        <v>45.2</v>
      </c>
      <c r="K1238" s="163">
        <v>45.2</v>
      </c>
      <c r="L1238" s="163">
        <v>100.25</v>
      </c>
      <c r="M1238" s="164">
        <v>15.85779492</v>
      </c>
      <c r="N1238" s="19">
        <f t="shared" ref="N1238:T1238" si="1239">F1238/F1237/$E1238*$E1237-1</f>
        <v>0.0380997218</v>
      </c>
      <c r="O1238" s="19">
        <f t="shared" si="1239"/>
        <v>0.02682097974</v>
      </c>
      <c r="P1238" s="19">
        <f t="shared" si="1239"/>
        <v>0.002768252214</v>
      </c>
      <c r="Q1238" s="19">
        <f t="shared" si="1239"/>
        <v>0.01444392158</v>
      </c>
      <c r="R1238" s="19">
        <f t="shared" si="1239"/>
        <v>0</v>
      </c>
      <c r="S1238" s="19">
        <f t="shared" si="1239"/>
        <v>0</v>
      </c>
      <c r="T1238" s="19">
        <f t="shared" si="1239"/>
        <v>-0.04032292376</v>
      </c>
      <c r="U1238" s="168">
        <v>0.0293</v>
      </c>
      <c r="V1238" s="168">
        <v>0.0224</v>
      </c>
      <c r="W1238" s="19">
        <f t="array" ref="W1238">mmult(N1238:T1238,'Parameters &amp; Main Results'!$B$6:$B$12)-'Parameters &amp; Main Results'!$B$16/12+mmult(U1238:V1238,'Parameters &amp; Main Results'!$B$14:$B$15)</f>
        <v>0.03523836962</v>
      </c>
      <c r="X1238" s="77">
        <f t="shared" si="5"/>
        <v>153.990033</v>
      </c>
      <c r="Y1238" s="77">
        <f>X1238/offset(X1238,'Parameters &amp; Main Results'!$B$32,0)</f>
        <v>27.41580754</v>
      </c>
      <c r="Z1238" s="77">
        <f>sumproduct(X1238:offset(X1238,'Parameters &amp; Main Results'!$B$32-1,0) , 'Cash Flow Assist'!$P$11:offset('Cash Flow Assist'!$P$11,'Parameters &amp; Main Results'!$B$32-1,0)  )/offset(X1238,'Parameters &amp; Main Results'!$B$32,0)</f>
        <v>7332.64542</v>
      </c>
      <c r="AA1238" s="77">
        <f>sumproduct(X1238:offset(X1238,'Parameters &amp; Main Results'!$B$32-1,0),'Parameters &amp; Main Results'!$B$36:offset('Parameters &amp; Main Results'!$B$36,'Parameters &amp; Main Results'!$B$32-1,0)   )/offset(X1238,'Parameters &amp; Main Results'!$B$32,0)</f>
        <v>0.8165422754</v>
      </c>
      <c r="AB1238" s="167">
        <f t="shared" si="6"/>
        <v>-0.1169064202</v>
      </c>
    </row>
    <row r="1239">
      <c r="A1239">
        <f t="shared" si="17"/>
        <v>10</v>
      </c>
      <c r="B1239">
        <f t="shared" si="18"/>
        <v>1973</v>
      </c>
      <c r="C1239" s="77">
        <f t="shared" si="3"/>
        <v>1973.75</v>
      </c>
      <c r="D1239" s="159">
        <f t="shared" si="356"/>
        <v>26968</v>
      </c>
      <c r="E1239" s="162">
        <v>45.6</v>
      </c>
      <c r="F1239" s="163">
        <v>314665.9259</v>
      </c>
      <c r="G1239" s="163">
        <v>3437.9368</v>
      </c>
      <c r="H1239" s="163">
        <v>4785.34432427</v>
      </c>
      <c r="I1239" s="163">
        <v>428593.64264231</v>
      </c>
      <c r="J1239" s="163">
        <v>45.6</v>
      </c>
      <c r="K1239" s="163">
        <v>45.6</v>
      </c>
      <c r="L1239" s="163">
        <v>97.25</v>
      </c>
      <c r="M1239" s="164">
        <v>15.69466923</v>
      </c>
      <c r="N1239" s="19">
        <f t="shared" ref="N1239:T1239" si="1240">F1239/F1238/$E1239*$E1238-1</f>
        <v>-0.007477893488</v>
      </c>
      <c r="O1239" s="19">
        <f t="shared" si="1240"/>
        <v>0.01055396194</v>
      </c>
      <c r="P1239" s="19">
        <f t="shared" si="1240"/>
        <v>-0.001924195907</v>
      </c>
      <c r="Q1239" s="19">
        <f t="shared" si="1240"/>
        <v>0.01063590442</v>
      </c>
      <c r="R1239" s="19">
        <f t="shared" si="1240"/>
        <v>0</v>
      </c>
      <c r="S1239" s="19">
        <f t="shared" si="1240"/>
        <v>0</v>
      </c>
      <c r="T1239" s="19">
        <f t="shared" si="1240"/>
        <v>-0.03843461522</v>
      </c>
      <c r="U1239" s="168">
        <v>-0.0028</v>
      </c>
      <c r="V1239" s="168">
        <v>0.016</v>
      </c>
      <c r="W1239" s="19">
        <f t="array" ref="W1239">mmult(N1239:T1239,'Parameters &amp; Main Results'!$B$6:$B$12)-'Parameters &amp; Main Results'!$B$16/12+mmult(U1239:V1239,'Parameters &amp; Main Results'!$B$14:$B$15)</f>
        <v>-0.003011596297</v>
      </c>
      <c r="X1239" s="77">
        <f t="shared" si="5"/>
        <v>148.7483825</v>
      </c>
      <c r="Y1239" s="77">
        <f>X1239/offset(X1239,'Parameters &amp; Main Results'!$B$32,0)</f>
        <v>26.57063983</v>
      </c>
      <c r="Z1239" s="77">
        <f>sumproduct(X1239:offset(X1239,'Parameters &amp; Main Results'!$B$32-1,0) , 'Cash Flow Assist'!$P$11:offset('Cash Flow Assist'!$P$11,'Parameters &amp; Main Results'!$B$32-1,0)  )/offset(X1239,'Parameters &amp; Main Results'!$B$32,0)</f>
        <v>7330.517698</v>
      </c>
      <c r="AA1239" s="77">
        <f>sumproduct(X1239:offset(X1239,'Parameters &amp; Main Results'!$B$32-1,0),'Parameters &amp; Main Results'!$B$36:offset('Parameters &amp; Main Results'!$B$36,'Parameters &amp; Main Results'!$B$32-1,0)   )/offset(X1239,'Parameters &amp; Main Results'!$B$32,0)</f>
        <v>0.816032891</v>
      </c>
      <c r="AB1239" s="167">
        <f t="shared" si="6"/>
        <v>-0.1235100999</v>
      </c>
    </row>
    <row r="1240">
      <c r="A1240">
        <f t="shared" si="17"/>
        <v>11</v>
      </c>
      <c r="B1240">
        <f t="shared" si="18"/>
        <v>1973</v>
      </c>
      <c r="C1240" s="77">
        <f t="shared" si="3"/>
        <v>1973.833333</v>
      </c>
      <c r="D1240" s="159">
        <f t="shared" si="356"/>
        <v>26998</v>
      </c>
      <c r="E1240" s="162">
        <v>45.9</v>
      </c>
      <c r="F1240" s="163">
        <v>279655.6951</v>
      </c>
      <c r="G1240" s="163">
        <v>3462.1145</v>
      </c>
      <c r="H1240" s="163">
        <v>4814.13614595</v>
      </c>
      <c r="I1240" s="163">
        <v>358641.19290675</v>
      </c>
      <c r="J1240" s="163">
        <v>45.9</v>
      </c>
      <c r="K1240" s="163">
        <v>45.9</v>
      </c>
      <c r="L1240" s="163">
        <v>100.25</v>
      </c>
      <c r="M1240" s="164">
        <v>13.78422609</v>
      </c>
      <c r="N1240" s="19">
        <f t="shared" ref="N1240:T1240" si="1241">F1240/F1239/$E1240*$E1239-1</f>
        <v>-0.1170703364</v>
      </c>
      <c r="O1240" s="19">
        <f t="shared" si="1241"/>
        <v>0.0004507065556</v>
      </c>
      <c r="P1240" s="19">
        <f t="shared" si="1241"/>
        <v>-0.0005586056654</v>
      </c>
      <c r="Q1240" s="19">
        <f t="shared" si="1241"/>
        <v>-0.1686831129</v>
      </c>
      <c r="R1240" s="19">
        <f t="shared" si="1241"/>
        <v>0</v>
      </c>
      <c r="S1240" s="19">
        <f t="shared" si="1241"/>
        <v>0</v>
      </c>
      <c r="T1240" s="19">
        <f t="shared" si="1241"/>
        <v>0.02411075827</v>
      </c>
      <c r="U1240" s="168">
        <v>-0.0772</v>
      </c>
      <c r="V1240" s="168">
        <v>0.0399</v>
      </c>
      <c r="W1240" s="19">
        <f t="array" ref="W1240">mmult(N1240:T1240,'Parameters &amp; Main Results'!$B$6:$B$12)-'Parameters &amp; Main Results'!$B$16/12+mmult(U1240:V1240,'Parameters &amp; Main Results'!$B$14:$B$15)</f>
        <v>-0.08773174233</v>
      </c>
      <c r="X1240" s="77">
        <f t="shared" si="5"/>
        <v>149.1977058</v>
      </c>
      <c r="Y1240" s="77">
        <f>X1240/offset(X1240,'Parameters &amp; Main Results'!$B$32,0)</f>
        <v>26.73949713</v>
      </c>
      <c r="Z1240" s="77">
        <f>sumproduct(X1240:offset(X1240,'Parameters &amp; Main Results'!$B$32-1,0) , 'Cash Flow Assist'!$P$11:offset('Cash Flow Assist'!$P$11,'Parameters &amp; Main Results'!$B$32-1,0)  )/offset(X1240,'Parameters &amp; Main Results'!$B$32,0)</f>
        <v>7329.23088</v>
      </c>
      <c r="AA1240" s="77">
        <f>sumproduct(X1240:offset(X1240,'Parameters &amp; Main Results'!$B$32-1,0),'Parameters &amp; Main Results'!$B$36:offset('Parameters &amp; Main Results'!$B$36,'Parameters &amp; Main Results'!$B$32-1,0)   )/offset(X1240,'Parameters &amp; Main Results'!$B$32,0)</f>
        <v>0.8156720571</v>
      </c>
      <c r="AB1240" s="167">
        <f t="shared" si="6"/>
        <v>-0.2261210674</v>
      </c>
    </row>
    <row r="1241">
      <c r="A1241">
        <f t="shared" si="17"/>
        <v>12</v>
      </c>
      <c r="B1241">
        <f t="shared" si="18"/>
        <v>1973</v>
      </c>
      <c r="C1241" s="77">
        <f t="shared" si="3"/>
        <v>1973.916667</v>
      </c>
      <c r="D1241" s="159">
        <f t="shared" si="356"/>
        <v>27029</v>
      </c>
      <c r="E1241" s="162">
        <v>46.3</v>
      </c>
      <c r="F1241" s="163">
        <v>285109.1248</v>
      </c>
      <c r="G1241" s="163">
        <v>3429.5579</v>
      </c>
      <c r="H1241" s="163">
        <v>4845.54838431</v>
      </c>
      <c r="I1241" s="163">
        <v>342473.56311672</v>
      </c>
      <c r="J1241" s="163">
        <v>46.3</v>
      </c>
      <c r="K1241" s="163">
        <v>46.3</v>
      </c>
      <c r="L1241" s="163">
        <v>112.25</v>
      </c>
      <c r="M1241" s="164">
        <v>13.88768001</v>
      </c>
      <c r="N1241" s="19">
        <f t="shared" ref="N1241:T1241" si="1242">F1241/F1240/$E1241*$E1240-1</f>
        <v>0.01069273384</v>
      </c>
      <c r="O1241" s="19">
        <f t="shared" si="1242"/>
        <v>-0.01796174273</v>
      </c>
      <c r="P1241" s="19">
        <f t="shared" si="1242"/>
        <v>-0.002170680344</v>
      </c>
      <c r="Q1241" s="19">
        <f t="shared" si="1242"/>
        <v>-0.05333008326</v>
      </c>
      <c r="R1241" s="19">
        <f t="shared" si="1242"/>
        <v>0</v>
      </c>
      <c r="S1241" s="19">
        <f t="shared" si="1242"/>
        <v>0</v>
      </c>
      <c r="T1241" s="19">
        <f t="shared" si="1242"/>
        <v>0.1100273075</v>
      </c>
      <c r="U1241" s="168">
        <v>-0.0537</v>
      </c>
      <c r="V1241" s="168">
        <v>0.0394</v>
      </c>
      <c r="W1241" s="19">
        <f t="array" ref="W1241">mmult(N1241:T1241,'Parameters &amp; Main Results'!$B$6:$B$12)-'Parameters &amp; Main Results'!$B$16/12+mmult(U1241:V1241,'Parameters &amp; Main Results'!$B$14:$B$15)</f>
        <v>0.003487448029</v>
      </c>
      <c r="X1241" s="77">
        <f t="shared" si="5"/>
        <v>163.5458699</v>
      </c>
      <c r="Y1241" s="77">
        <f>X1241/offset(X1241,'Parameters &amp; Main Results'!$B$32,0)</f>
        <v>29.40844095</v>
      </c>
      <c r="Z1241" s="77">
        <f>sumproduct(X1241:offset(X1241,'Parameters &amp; Main Results'!$B$32-1,0) , 'Cash Flow Assist'!$P$11:offset('Cash Flow Assist'!$P$11,'Parameters &amp; Main Results'!$B$32-1,0)  )/offset(X1241,'Parameters &amp; Main Results'!$B$32,0)</f>
        <v>7327.770365</v>
      </c>
      <c r="AA1241" s="77">
        <f>sumproduct(X1241:offset(X1241,'Parameters &amp; Main Results'!$B$32-1,0),'Parameters &amp; Main Results'!$B$36:offset('Parameters &amp; Main Results'!$B$36,'Parameters &amp; Main Results'!$B$32-1,0)   )/offset(X1241,'Parameters &amp; Main Results'!$B$32,0)</f>
        <v>0.8154641451</v>
      </c>
      <c r="AB1241" s="167">
        <f t="shared" si="6"/>
        <v>-0.2178461859</v>
      </c>
    </row>
    <row r="1242">
      <c r="A1242">
        <f t="shared" si="17"/>
        <v>1</v>
      </c>
      <c r="B1242">
        <f t="shared" si="18"/>
        <v>1974</v>
      </c>
      <c r="C1242" s="77">
        <f t="shared" si="3"/>
        <v>1974</v>
      </c>
      <c r="D1242" s="159">
        <f t="shared" si="356"/>
        <v>27060</v>
      </c>
      <c r="E1242" s="162">
        <v>46.8</v>
      </c>
      <c r="F1242" s="163">
        <v>283082.2077</v>
      </c>
      <c r="G1242" s="163">
        <v>3424.788</v>
      </c>
      <c r="H1242" s="163">
        <v>4875.63116386</v>
      </c>
      <c r="I1242" s="163">
        <v>358167.90163655</v>
      </c>
      <c r="J1242" s="163">
        <v>46.8</v>
      </c>
      <c r="K1242" s="163">
        <v>46.8</v>
      </c>
      <c r="L1242" s="163">
        <v>133.25</v>
      </c>
      <c r="M1242" s="164">
        <v>13.5954824</v>
      </c>
      <c r="N1242" s="19">
        <f t="shared" ref="N1242:T1242" si="1243">F1242/F1241/$E1242*$E1241-1</f>
        <v>-0.0177170747</v>
      </c>
      <c r="O1242" s="19">
        <f t="shared" si="1243"/>
        <v>-0.01205972215</v>
      </c>
      <c r="P1242" s="19">
        <f t="shared" si="1243"/>
        <v>-0.004541755699</v>
      </c>
      <c r="Q1242" s="19">
        <f t="shared" si="1243"/>
        <v>0.03465306421</v>
      </c>
      <c r="R1242" s="19">
        <f t="shared" si="1243"/>
        <v>0</v>
      </c>
      <c r="S1242" s="19">
        <f t="shared" si="1243"/>
        <v>0</v>
      </c>
      <c r="T1242" s="19">
        <f t="shared" si="1243"/>
        <v>0.174399901</v>
      </c>
      <c r="U1242" s="168">
        <v>0.0972</v>
      </c>
      <c r="V1242" s="168">
        <v>0.06</v>
      </c>
      <c r="W1242" s="19">
        <f t="array" ref="W1242">mmult(N1242:T1242,'Parameters &amp; Main Results'!$B$6:$B$12)-'Parameters &amp; Main Results'!$B$16/12+mmult(U1242:V1242,'Parameters &amp; Main Results'!$B$14:$B$15)</f>
        <v>-0.01634440323</v>
      </c>
      <c r="X1242" s="77">
        <f t="shared" si="5"/>
        <v>162.9774943</v>
      </c>
      <c r="Y1242" s="77">
        <f>X1242/offset(X1242,'Parameters &amp; Main Results'!$B$32,0)</f>
        <v>29.40365964</v>
      </c>
      <c r="Z1242" s="77">
        <f>sumproduct(X1242:offset(X1242,'Parameters &amp; Main Results'!$B$32-1,0) , 'Cash Flow Assist'!$P$11:offset('Cash Flow Assist'!$P$11,'Parameters &amp; Main Results'!$B$32-1,0)  )/offset(X1242,'Parameters &amp; Main Results'!$B$32,0)</f>
        <v>7323.627179</v>
      </c>
      <c r="AA1242" s="77">
        <f>sumproduct(X1242:offset(X1242,'Parameters &amp; Main Results'!$B$32-1,0),'Parameters &amp; Main Results'!$B$36:offset('Parameters &amp; Main Results'!$B$36,'Parameters &amp; Main Results'!$B$32-1,0)   )/offset(X1242,'Parameters &amp; Main Results'!$B$32,0)</f>
        <v>0.8153075835</v>
      </c>
      <c r="AB1242" s="167">
        <f t="shared" si="6"/>
        <v>-0.2317036635</v>
      </c>
    </row>
    <row r="1243">
      <c r="A1243">
        <f t="shared" si="17"/>
        <v>2</v>
      </c>
      <c r="B1243">
        <f t="shared" si="18"/>
        <v>1974</v>
      </c>
      <c r="C1243" s="77">
        <f t="shared" si="3"/>
        <v>1974.083333</v>
      </c>
      <c r="D1243" s="159">
        <f t="shared" si="356"/>
        <v>27088</v>
      </c>
      <c r="E1243" s="162">
        <v>47.3</v>
      </c>
      <c r="F1243" s="163">
        <v>282897.6969</v>
      </c>
      <c r="G1243" s="163">
        <v>3442.3477</v>
      </c>
      <c r="H1243" s="163">
        <v>4907.20087564</v>
      </c>
      <c r="I1243" s="163">
        <v>372844.66392545</v>
      </c>
      <c r="J1243" s="163">
        <v>47.3</v>
      </c>
      <c r="K1243" s="163">
        <v>47.3</v>
      </c>
      <c r="L1243" s="163">
        <v>169.5</v>
      </c>
      <c r="M1243" s="164">
        <v>13.34139597</v>
      </c>
      <c r="N1243" s="19">
        <f t="shared" ref="N1243:T1243" si="1244">F1243/F1242/$E1243*$E1242-1</f>
        <v>-0.01121572683</v>
      </c>
      <c r="O1243" s="19">
        <f t="shared" si="1244"/>
        <v>-0.005497786575</v>
      </c>
      <c r="P1243" s="19">
        <f t="shared" si="1244"/>
        <v>-0.004164270614</v>
      </c>
      <c r="Q1243" s="19">
        <f t="shared" si="1244"/>
        <v>0.02997333575</v>
      </c>
      <c r="R1243" s="19">
        <f t="shared" si="1244"/>
        <v>0</v>
      </c>
      <c r="S1243" s="19">
        <f t="shared" si="1244"/>
        <v>0</v>
      </c>
      <c r="T1243" s="19">
        <f t="shared" si="1244"/>
        <v>0.2585984634</v>
      </c>
      <c r="U1243" s="168">
        <v>-2.0E-4</v>
      </c>
      <c r="V1243" s="168">
        <v>0.025</v>
      </c>
      <c r="W1243" s="19">
        <f t="array" ref="W1243">mmult(N1243:T1243,'Parameters &amp; Main Results'!$B$6:$B$12)-'Parameters &amp; Main Results'!$B$16/12+mmult(U1243:V1243,'Parameters &amp; Main Results'!$B$14:$B$15)</f>
        <v>-0.009827908434</v>
      </c>
      <c r="X1243" s="77">
        <f t="shared" si="5"/>
        <v>165.6855254</v>
      </c>
      <c r="Y1243" s="77">
        <f>X1243/offset(X1243,'Parameters &amp; Main Results'!$B$32,0)</f>
        <v>29.99160099</v>
      </c>
      <c r="Z1243" s="77">
        <f>sumproduct(X1243:offset(X1243,'Parameters &amp; Main Results'!$B$32-1,0) , 'Cash Flow Assist'!$P$11:offset('Cash Flow Assist'!$P$11,'Parameters &amp; Main Results'!$B$32-1,0)  )/offset(X1243,'Parameters &amp; Main Results'!$B$32,0)</f>
        <v>7319.475017</v>
      </c>
      <c r="AA1243" s="77">
        <f>sumproduct(X1243:offset(X1243,'Parameters &amp; Main Results'!$B$32-1,0),'Parameters &amp; Main Results'!$B$36:offset('Parameters &amp; Main Results'!$B$36,'Parameters &amp; Main Results'!$B$32-1,0)   )/offset(X1243,'Parameters &amp; Main Results'!$B$32,0)</f>
        <v>0.8152841388</v>
      </c>
      <c r="AB1243" s="167">
        <f t="shared" si="6"/>
        <v>-0.2403206653</v>
      </c>
    </row>
    <row r="1244">
      <c r="A1244">
        <f t="shared" si="17"/>
        <v>3</v>
      </c>
      <c r="B1244">
        <f t="shared" si="18"/>
        <v>1974</v>
      </c>
      <c r="C1244" s="77">
        <f t="shared" si="3"/>
        <v>1974.166667</v>
      </c>
      <c r="D1244" s="159">
        <f t="shared" si="356"/>
        <v>27119</v>
      </c>
      <c r="E1244" s="162">
        <v>47.8</v>
      </c>
      <c r="F1244" s="163">
        <v>277154.5941</v>
      </c>
      <c r="G1244" s="163">
        <v>3366.9286</v>
      </c>
      <c r="H1244" s="163">
        <v>4936.31693417</v>
      </c>
      <c r="I1244" s="163">
        <v>363258.14924755</v>
      </c>
      <c r="J1244" s="163">
        <v>47.8</v>
      </c>
      <c r="K1244" s="163">
        <v>47.8</v>
      </c>
      <c r="L1244" s="163">
        <v>173.0</v>
      </c>
      <c r="M1244" s="164">
        <v>12.73800765</v>
      </c>
      <c r="N1244" s="19">
        <f t="shared" ref="N1244:T1244" si="1245">F1244/F1243/$E1244*$E1243-1</f>
        <v>-0.03054888579</v>
      </c>
      <c r="O1244" s="19">
        <f t="shared" si="1245"/>
        <v>-0.03214027985</v>
      </c>
      <c r="P1244" s="19">
        <f t="shared" si="1245"/>
        <v>-0.004588981869</v>
      </c>
      <c r="Q1244" s="19">
        <f t="shared" si="1245"/>
        <v>-0.0359031184</v>
      </c>
      <c r="R1244" s="19">
        <f t="shared" si="1245"/>
        <v>0</v>
      </c>
      <c r="S1244" s="19">
        <f t="shared" si="1245"/>
        <v>0</v>
      </c>
      <c r="T1244" s="19">
        <f t="shared" si="1245"/>
        <v>0.009972723121</v>
      </c>
      <c r="U1244" s="168">
        <v>0.025</v>
      </c>
      <c r="V1244" s="168">
        <v>-0.0012</v>
      </c>
      <c r="W1244" s="19">
        <f t="array" ref="W1244">mmult(N1244:T1244,'Parameters &amp; Main Results'!$B$6:$B$12)-'Parameters &amp; Main Results'!$B$16/12+mmult(U1244:V1244,'Parameters &amp; Main Results'!$B$14:$B$15)</f>
        <v>-0.03098840097</v>
      </c>
      <c r="X1244" s="77">
        <f t="shared" si="5"/>
        <v>167.3300296</v>
      </c>
      <c r="Y1244" s="77">
        <f>X1244/offset(X1244,'Parameters &amp; Main Results'!$B$32,0)</f>
        <v>30.38997187</v>
      </c>
      <c r="Z1244" s="77">
        <f>sumproduct(X1244:offset(X1244,'Parameters &amp; Main Results'!$B$32-1,0) , 'Cash Flow Assist'!$P$11:offset('Cash Flow Assist'!$P$11,'Parameters &amp; Main Results'!$B$32-1,0)  )/offset(X1244,'Parameters &amp; Main Results'!$B$32,0)</f>
        <v>7314.719156</v>
      </c>
      <c r="AA1244" s="77">
        <f>sumproduct(X1244:offset(X1244,'Parameters &amp; Main Results'!$B$32-1,0),'Parameters &amp; Main Results'!$B$36:offset('Parameters &amp; Main Results'!$B$36,'Parameters &amp; Main Results'!$B$32-1,0)   )/offset(X1244,'Parameters &amp; Main Results'!$B$32,0)</f>
        <v>0.8153900202</v>
      </c>
      <c r="AB1244" s="167">
        <f t="shared" si="6"/>
        <v>-0.2635280225</v>
      </c>
    </row>
    <row r="1245">
      <c r="A1245">
        <f t="shared" si="17"/>
        <v>4</v>
      </c>
      <c r="B1245">
        <f t="shared" si="18"/>
        <v>1974</v>
      </c>
      <c r="C1245" s="77">
        <f t="shared" si="3"/>
        <v>1974.25</v>
      </c>
      <c r="D1245" s="159">
        <f t="shared" si="356"/>
        <v>27149</v>
      </c>
      <c r="E1245" s="162">
        <v>48.1</v>
      </c>
      <c r="F1245" s="163">
        <v>267192.6067</v>
      </c>
      <c r="G1245" s="163">
        <v>3329.371</v>
      </c>
      <c r="H1245" s="163">
        <v>4969.06116984</v>
      </c>
      <c r="I1245" s="163">
        <v>369392.00410935</v>
      </c>
      <c r="J1245" s="163">
        <v>48.1</v>
      </c>
      <c r="K1245" s="163">
        <v>48.1</v>
      </c>
      <c r="L1245" s="163">
        <v>168.5</v>
      </c>
      <c r="M1245" s="164">
        <v>12.25857259</v>
      </c>
      <c r="N1245" s="19">
        <f t="shared" ref="N1245:T1245" si="1246">F1245/F1244/$E1245*$E1244-1</f>
        <v>-0.04195661772</v>
      </c>
      <c r="O1245" s="19">
        <f t="shared" si="1246"/>
        <v>-0.01732228824</v>
      </c>
      <c r="P1245" s="19">
        <f t="shared" si="1246"/>
        <v>0.0003549549563</v>
      </c>
      <c r="Q1245" s="19">
        <f t="shared" si="1246"/>
        <v>0.01054334125</v>
      </c>
      <c r="R1245" s="19">
        <f t="shared" si="1246"/>
        <v>0</v>
      </c>
      <c r="S1245" s="19">
        <f t="shared" si="1246"/>
        <v>0</v>
      </c>
      <c r="T1245" s="19">
        <f t="shared" si="1246"/>
        <v>-0.03208633266</v>
      </c>
      <c r="U1245" s="168">
        <v>-0.0074</v>
      </c>
      <c r="V1245" s="168">
        <v>0.0087</v>
      </c>
      <c r="W1245" s="19">
        <f t="array" ref="W1245">mmult(N1245:T1245,'Parameters &amp; Main Results'!$B$6:$B$12)-'Parameters &amp; Main Results'!$B$16/12+mmult(U1245:V1245,'Parameters &amp; Main Results'!$B$14:$B$15)</f>
        <v>-0.03583970202</v>
      </c>
      <c r="X1245" s="77">
        <f t="shared" si="5"/>
        <v>172.681142</v>
      </c>
      <c r="Y1245" s="77">
        <f>X1245/offset(X1245,'Parameters &amp; Main Results'!$B$32,0)</f>
        <v>31.46608072</v>
      </c>
      <c r="Z1245" s="77">
        <f>sumproduct(X1245:offset(X1245,'Parameters &amp; Main Results'!$B$32-1,0) , 'Cash Flow Assist'!$P$11:offset('Cash Flow Assist'!$P$11,'Parameters &amp; Main Results'!$B$32-1,0)  )/offset(X1245,'Parameters &amp; Main Results'!$B$32,0)</f>
        <v>7309.54779</v>
      </c>
      <c r="AA1245" s="77">
        <f>sumproduct(X1245:offset(X1245,'Parameters &amp; Main Results'!$B$32-1,0),'Parameters &amp; Main Results'!$B$36:offset('Parameters &amp; Main Results'!$B$36,'Parameters &amp; Main Results'!$B$32-1,0)   )/offset(X1245,'Parameters &amp; Main Results'!$B$32,0)</f>
        <v>0.8153169874</v>
      </c>
      <c r="AB1245" s="167">
        <f t="shared" si="6"/>
        <v>-0.2944278957</v>
      </c>
    </row>
    <row r="1246">
      <c r="A1246">
        <f t="shared" si="17"/>
        <v>5</v>
      </c>
      <c r="B1246">
        <f t="shared" si="18"/>
        <v>1974</v>
      </c>
      <c r="C1246" s="77">
        <f t="shared" si="3"/>
        <v>1974.333333</v>
      </c>
      <c r="D1246" s="159">
        <f t="shared" si="356"/>
        <v>27180</v>
      </c>
      <c r="E1246" s="162">
        <v>48.6</v>
      </c>
      <c r="F1246" s="163">
        <v>259090.9122</v>
      </c>
      <c r="G1246" s="163">
        <v>3383.3454</v>
      </c>
      <c r="H1246" s="163">
        <v>5003.55473612</v>
      </c>
      <c r="I1246" s="163">
        <v>350027.29178911</v>
      </c>
      <c r="J1246" s="163">
        <v>48.6</v>
      </c>
      <c r="K1246" s="163">
        <v>48.6</v>
      </c>
      <c r="L1246" s="163">
        <v>156.5</v>
      </c>
      <c r="M1246" s="164">
        <v>11.67571916</v>
      </c>
      <c r="N1246" s="19">
        <f t="shared" ref="N1246:T1246" si="1247">F1246/F1245/$E1246*$E1245-1</f>
        <v>-0.04029766765</v>
      </c>
      <c r="O1246" s="19">
        <f t="shared" si="1247"/>
        <v>0.005756738962</v>
      </c>
      <c r="P1246" s="19">
        <f t="shared" si="1247"/>
        <v>-0.003417815502</v>
      </c>
      <c r="Q1246" s="19">
        <f t="shared" si="1247"/>
        <v>-0.06217193629</v>
      </c>
      <c r="R1246" s="19">
        <f t="shared" si="1247"/>
        <v>0</v>
      </c>
      <c r="S1246" s="19">
        <f t="shared" si="1247"/>
        <v>0</v>
      </c>
      <c r="T1246" s="19">
        <f t="shared" si="1247"/>
        <v>-0.08077200181</v>
      </c>
      <c r="U1246" s="168">
        <v>-0.0296</v>
      </c>
      <c r="V1246" s="168">
        <v>-0.0207</v>
      </c>
      <c r="W1246" s="19">
        <f t="array" ref="W1246">mmult(N1246:T1246,'Parameters &amp; Main Results'!$B$6:$B$12)-'Parameters &amp; Main Results'!$B$16/12+mmult(U1246:V1246,'Parameters &amp; Main Results'!$B$14:$B$15)</f>
        <v>-0.02882573267</v>
      </c>
      <c r="X1246" s="77">
        <f t="shared" si="5"/>
        <v>179.1000339</v>
      </c>
      <c r="Y1246" s="77">
        <f>X1246/offset(X1246,'Parameters &amp; Main Results'!$B$32,0)</f>
        <v>32.74422668</v>
      </c>
      <c r="Z1246" s="77">
        <f>sumproduct(X1246:offset(X1246,'Parameters &amp; Main Results'!$B$32-1,0) , 'Cash Flow Assist'!$P$11:offset('Cash Flow Assist'!$P$11,'Parameters &amp; Main Results'!$B$32-1,0)  )/offset(X1246,'Parameters &amp; Main Results'!$B$32,0)</f>
        <v>7303.279547</v>
      </c>
      <c r="AA1246" s="77">
        <f>sumproduct(X1246:offset(X1246,'Parameters &amp; Main Results'!$B$32-1,0),'Parameters &amp; Main Results'!$B$36:offset('Parameters &amp; Main Results'!$B$36,'Parameters &amp; Main Results'!$B$32-1,0)   )/offset(X1246,'Parameters &amp; Main Results'!$B$32,0)</f>
        <v>0.815422317</v>
      </c>
      <c r="AB1246" s="167">
        <f t="shared" si="6"/>
        <v>-0.3228608059</v>
      </c>
    </row>
    <row r="1247">
      <c r="A1247">
        <f t="shared" si="17"/>
        <v>6</v>
      </c>
      <c r="B1247">
        <f t="shared" si="18"/>
        <v>1974</v>
      </c>
      <c r="C1247" s="77">
        <f t="shared" si="3"/>
        <v>1974.416667</v>
      </c>
      <c r="D1247" s="159">
        <f t="shared" si="356"/>
        <v>27210</v>
      </c>
      <c r="E1247" s="162">
        <v>49.0</v>
      </c>
      <c r="F1247" s="163">
        <v>256157.0917</v>
      </c>
      <c r="G1247" s="163">
        <v>3376.2994</v>
      </c>
      <c r="H1247" s="163">
        <v>5037.87078236</v>
      </c>
      <c r="I1247" s="163">
        <v>332259.9375058</v>
      </c>
      <c r="J1247" s="163">
        <v>49.0</v>
      </c>
      <c r="K1247" s="163">
        <v>49.0</v>
      </c>
      <c r="L1247" s="163">
        <v>146.75</v>
      </c>
      <c r="M1247" s="164">
        <v>11.38933811</v>
      </c>
      <c r="N1247" s="19">
        <f t="shared" ref="N1247:T1247" si="1248">F1247/F1246/$E1247*$E1246-1</f>
        <v>-0.01939434601</v>
      </c>
      <c r="O1247" s="19">
        <f t="shared" si="1248"/>
        <v>-0.01022881901</v>
      </c>
      <c r="P1247" s="19">
        <f t="shared" si="1248"/>
        <v>-0.001360918366</v>
      </c>
      <c r="Q1247" s="19">
        <f t="shared" si="1248"/>
        <v>-0.05850880998</v>
      </c>
      <c r="R1247" s="19">
        <f t="shared" si="1248"/>
        <v>0</v>
      </c>
      <c r="S1247" s="19">
        <f t="shared" si="1248"/>
        <v>0</v>
      </c>
      <c r="T1247" s="19">
        <f t="shared" si="1248"/>
        <v>-0.06995501076</v>
      </c>
      <c r="U1247" s="168">
        <v>-0.0017</v>
      </c>
      <c r="V1247" s="168">
        <v>0.0079</v>
      </c>
      <c r="W1247" s="19">
        <f t="array" ref="W1247">mmult(N1247:T1247,'Parameters &amp; Main Results'!$B$6:$B$12)-'Parameters &amp; Main Results'!$B$16/12+mmult(U1247:V1247,'Parameters &amp; Main Results'!$B$14:$B$15)</f>
        <v>-0.01714463093</v>
      </c>
      <c r="X1247" s="77">
        <f t="shared" si="5"/>
        <v>184.415959</v>
      </c>
      <c r="Y1247" s="77">
        <f>X1247/offset(X1247,'Parameters &amp; Main Results'!$B$32,0)</f>
        <v>33.82820093</v>
      </c>
      <c r="Z1247" s="77">
        <f>sumproduct(X1247:offset(X1247,'Parameters &amp; Main Results'!$B$32-1,0) , 'Cash Flow Assist'!$P$11:offset('Cash Flow Assist'!$P$11,'Parameters &amp; Main Results'!$B$32-1,0)  )/offset(X1247,'Parameters &amp; Main Results'!$B$32,0)</f>
        <v>7295.708071</v>
      </c>
      <c r="AA1247" s="77">
        <f>sumproduct(X1247:offset(X1247,'Parameters &amp; Main Results'!$B$32-1,0),'Parameters &amp; Main Results'!$B$36:offset('Parameters &amp; Main Results'!$B$36,'Parameters &amp; Main Results'!$B$32-1,0)   )/offset(X1247,'Parameters &amp; Main Results'!$B$32,0)</f>
        <v>0.8155959475</v>
      </c>
      <c r="AB1247" s="167">
        <f t="shared" si="6"/>
        <v>-0.3359934777</v>
      </c>
    </row>
    <row r="1248">
      <c r="A1248">
        <f t="shared" si="17"/>
        <v>7</v>
      </c>
      <c r="B1248">
        <f t="shared" si="18"/>
        <v>1974</v>
      </c>
      <c r="C1248" s="77">
        <f t="shared" si="3"/>
        <v>1974.5</v>
      </c>
      <c r="D1248" s="159">
        <f t="shared" si="356"/>
        <v>27241</v>
      </c>
      <c r="E1248" s="162">
        <v>49.3</v>
      </c>
      <c r="F1248" s="163">
        <v>237122.2226</v>
      </c>
      <c r="G1248" s="163">
        <v>3339.539</v>
      </c>
      <c r="H1248" s="163">
        <v>5071.03676501</v>
      </c>
      <c r="I1248" s="163">
        <v>322973.96278448</v>
      </c>
      <c r="J1248" s="163">
        <v>49.3</v>
      </c>
      <c r="K1248" s="163">
        <v>49.3</v>
      </c>
      <c r="L1248" s="163">
        <v>154.0</v>
      </c>
      <c r="M1248" s="164">
        <v>10.39414181</v>
      </c>
      <c r="N1248" s="19">
        <f t="shared" ref="N1248:T1248" si="1249">F1248/F1247/$E1248*$E1247-1</f>
        <v>-0.0799423642</v>
      </c>
      <c r="O1248" s="19">
        <f t="shared" si="1249"/>
        <v>-0.01690671696</v>
      </c>
      <c r="P1248" s="19">
        <f t="shared" si="1249"/>
        <v>0.0004580797835</v>
      </c>
      <c r="Q1248" s="19">
        <f t="shared" si="1249"/>
        <v>-0.03386304592</v>
      </c>
      <c r="R1248" s="19">
        <f t="shared" si="1249"/>
        <v>0</v>
      </c>
      <c r="S1248" s="19">
        <f t="shared" si="1249"/>
        <v>0</v>
      </c>
      <c r="T1248" s="19">
        <f t="shared" si="1249"/>
        <v>0.04301792385</v>
      </c>
      <c r="U1248" s="168">
        <v>0.0084</v>
      </c>
      <c r="V1248" s="168">
        <v>0.0517</v>
      </c>
      <c r="W1248" s="19">
        <f t="array" ref="W1248">mmult(N1248:T1248,'Parameters &amp; Main Results'!$B$6:$B$12)-'Parameters &amp; Main Results'!$B$16/12+mmult(U1248:V1248,'Parameters &amp; Main Results'!$B$14:$B$15)</f>
        <v>-0.06422511906</v>
      </c>
      <c r="X1248" s="77">
        <f t="shared" si="5"/>
        <v>187.6328551</v>
      </c>
      <c r="Y1248" s="77">
        <f>X1248/offset(X1248,'Parameters &amp; Main Results'!$B$32,0)</f>
        <v>34.53270646</v>
      </c>
      <c r="Z1248" s="77">
        <f>sumproduct(X1248:offset(X1248,'Parameters &amp; Main Results'!$B$32-1,0) , 'Cash Flow Assist'!$P$11:offset('Cash Flow Assist'!$P$11,'Parameters &amp; Main Results'!$B$32-1,0)  )/offset(X1248,'Parameters &amp; Main Results'!$B$32,0)</f>
        <v>7287.023848</v>
      </c>
      <c r="AA1248" s="77">
        <f>sumproduct(X1248:offset(X1248,'Parameters &amp; Main Results'!$B$32-1,0),'Parameters &amp; Main Results'!$B$36:offset('Parameters &amp; Main Results'!$B$36,'Parameters &amp; Main Results'!$B$32-1,0)   )/offset(X1248,'Parameters &amp; Main Results'!$B$32,0)</f>
        <v>0.8157402707</v>
      </c>
      <c r="AB1248" s="167">
        <f t="shared" si="6"/>
        <v>-0.389075729</v>
      </c>
    </row>
    <row r="1249">
      <c r="A1249">
        <f t="shared" si="17"/>
        <v>8</v>
      </c>
      <c r="B1249">
        <f t="shared" si="18"/>
        <v>1974</v>
      </c>
      <c r="C1249" s="77">
        <f t="shared" si="3"/>
        <v>1974.583333</v>
      </c>
      <c r="D1249" s="159">
        <f t="shared" si="356"/>
        <v>27272</v>
      </c>
      <c r="E1249" s="162">
        <v>49.9</v>
      </c>
      <c r="F1249" s="163">
        <v>216610.3657</v>
      </c>
      <c r="G1249" s="163">
        <v>3310.9636</v>
      </c>
      <c r="H1249" s="163">
        <v>5102.94203799</v>
      </c>
      <c r="I1249" s="163">
        <v>289467.30731067</v>
      </c>
      <c r="J1249" s="163">
        <v>49.9</v>
      </c>
      <c r="K1249" s="163">
        <v>49.9</v>
      </c>
      <c r="L1249" s="163">
        <v>155.25</v>
      </c>
      <c r="M1249" s="164">
        <v>9.11222258</v>
      </c>
      <c r="N1249" s="19">
        <f t="shared" ref="N1249:T1249" si="1250">F1249/F1248/$E1249*$E1248-1</f>
        <v>-0.09748723718</v>
      </c>
      <c r="O1249" s="19">
        <f t="shared" si="1250"/>
        <v>-0.02047785205</v>
      </c>
      <c r="P1249" s="19">
        <f t="shared" si="1250"/>
        <v>-0.005808032732</v>
      </c>
      <c r="Q1249" s="19">
        <f t="shared" si="1250"/>
        <v>-0.1145207619</v>
      </c>
      <c r="R1249" s="19">
        <f t="shared" si="1250"/>
        <v>0</v>
      </c>
      <c r="S1249" s="19">
        <f t="shared" si="1250"/>
        <v>0</v>
      </c>
      <c r="T1249" s="19">
        <f t="shared" si="1250"/>
        <v>-0.004004762772</v>
      </c>
      <c r="U1249" s="168">
        <v>-0.0072</v>
      </c>
      <c r="V1249" s="168">
        <v>0.0264</v>
      </c>
      <c r="W1249" s="19">
        <f t="array" ref="W1249">mmult(N1249:T1249,'Parameters &amp; Main Results'!$B$6:$B$12)-'Parameters &amp; Main Results'!$B$16/12+mmult(U1249:V1249,'Parameters &amp; Main Results'!$B$14:$B$15)</f>
        <v>-0.07827655757</v>
      </c>
      <c r="X1249" s="77">
        <f t="shared" si="5"/>
        <v>200.5106772</v>
      </c>
      <c r="Y1249" s="77">
        <f>X1249/offset(X1249,'Parameters &amp; Main Results'!$B$32,0)</f>
        <v>37.0254686</v>
      </c>
      <c r="Z1249" s="77">
        <f>sumproduct(X1249:offset(X1249,'Parameters &amp; Main Results'!$B$32-1,0) , 'Cash Flow Assist'!$P$11:offset('Cash Flow Assist'!$P$11,'Parameters &amp; Main Results'!$B$32-1,0)  )/offset(X1249,'Parameters &amp; Main Results'!$B$32,0)</f>
        <v>7277.603909</v>
      </c>
      <c r="AA1249" s="77">
        <f>sumproduct(X1249:offset(X1249,'Parameters &amp; Main Results'!$B$32-1,0),'Parameters &amp; Main Results'!$B$36:offset('Parameters &amp; Main Results'!$B$36,'Parameters &amp; Main Results'!$B$32-1,0)   )/offset(X1249,'Parameters &amp; Main Results'!$B$32,0)</f>
        <v>0.8160001374</v>
      </c>
      <c r="AB1249" s="167">
        <f t="shared" si="6"/>
        <v>-0.4486330483</v>
      </c>
    </row>
    <row r="1250">
      <c r="A1250">
        <f t="shared" si="17"/>
        <v>9</v>
      </c>
      <c r="B1250">
        <f t="shared" si="18"/>
        <v>1974</v>
      </c>
      <c r="C1250" s="77">
        <f t="shared" si="3"/>
        <v>1974.666667</v>
      </c>
      <c r="D1250" s="159">
        <f t="shared" si="356"/>
        <v>27302</v>
      </c>
      <c r="E1250" s="162">
        <v>50.6</v>
      </c>
      <c r="F1250" s="163">
        <v>191659.396</v>
      </c>
      <c r="G1250" s="163">
        <v>3372.5646</v>
      </c>
      <c r="H1250" s="163">
        <v>5141.0440052</v>
      </c>
      <c r="I1250" s="163">
        <v>272866.61600841</v>
      </c>
      <c r="J1250" s="163">
        <v>50.6</v>
      </c>
      <c r="K1250" s="163">
        <v>50.6</v>
      </c>
      <c r="L1250" s="163">
        <v>147.5</v>
      </c>
      <c r="M1250" s="164">
        <v>8.09679932</v>
      </c>
      <c r="N1250" s="19">
        <f t="shared" ref="N1250:T1250" si="1251">F1250/F1249/$E1250*$E1249-1</f>
        <v>-0.1274287321</v>
      </c>
      <c r="O1250" s="19">
        <f t="shared" si="1251"/>
        <v>0.004513782025</v>
      </c>
      <c r="P1250" s="19">
        <f t="shared" si="1251"/>
        <v>-0.006470619237</v>
      </c>
      <c r="Q1250" s="19">
        <f t="shared" si="1251"/>
        <v>-0.07038973106</v>
      </c>
      <c r="R1250" s="19">
        <f t="shared" si="1251"/>
        <v>0</v>
      </c>
      <c r="S1250" s="19">
        <f t="shared" si="1251"/>
        <v>0</v>
      </c>
      <c r="T1250" s="19">
        <f t="shared" si="1251"/>
        <v>-0.06306289104</v>
      </c>
      <c r="U1250" s="168">
        <v>0.0027</v>
      </c>
      <c r="V1250" s="168">
        <v>0.0559</v>
      </c>
      <c r="W1250" s="19">
        <f t="array" ref="W1250">mmult(N1250:T1250,'Parameters &amp; Main Results'!$B$6:$B$12)-'Parameters &amp; Main Results'!$B$16/12+mmult(U1250:V1250,'Parameters &amp; Main Results'!$B$14:$B$15)</f>
        <v>-0.09448477026</v>
      </c>
      <c r="X1250" s="77">
        <f t="shared" si="5"/>
        <v>217.5388712</v>
      </c>
      <c r="Y1250" s="77">
        <f>X1250/offset(X1250,'Parameters &amp; Main Results'!$B$32,0)</f>
        <v>40.30336062</v>
      </c>
      <c r="Z1250" s="77">
        <f>sumproduct(X1250:offset(X1250,'Parameters &amp; Main Results'!$B$32-1,0) , 'Cash Flow Assist'!$P$11:offset('Cash Flow Assist'!$P$11,'Parameters &amp; Main Results'!$B$32-1,0)  )/offset(X1250,'Parameters &amp; Main Results'!$B$32,0)</f>
        <v>7265.651606</v>
      </c>
      <c r="AA1250" s="77">
        <f>sumproduct(X1250:offset(X1250,'Parameters &amp; Main Results'!$B$32-1,0),'Parameters &amp; Main Results'!$B$36:offset('Parameters &amp; Main Results'!$B$36,'Parameters &amp; Main Results'!$B$32-1,0)   )/offset(X1250,'Parameters &amp; Main Results'!$B$32,0)</f>
        <v>0.8161863354</v>
      </c>
      <c r="AB1250" s="167">
        <f t="shared" si="6"/>
        <v>-0.5188930399</v>
      </c>
    </row>
    <row r="1251">
      <c r="A1251">
        <f t="shared" si="17"/>
        <v>10</v>
      </c>
      <c r="B1251">
        <f t="shared" si="18"/>
        <v>1974</v>
      </c>
      <c r="C1251" s="77">
        <f t="shared" si="3"/>
        <v>1974.75</v>
      </c>
      <c r="D1251" s="159">
        <f t="shared" si="356"/>
        <v>27333</v>
      </c>
      <c r="E1251" s="162">
        <v>51.0</v>
      </c>
      <c r="F1251" s="163">
        <v>223813.5048</v>
      </c>
      <c r="G1251" s="163">
        <v>3430.2183</v>
      </c>
      <c r="H1251" s="163">
        <v>5175.5746841</v>
      </c>
      <c r="I1251" s="163">
        <v>272717.52925829</v>
      </c>
      <c r="J1251" s="163">
        <v>51.0</v>
      </c>
      <c r="K1251" s="163">
        <v>51.0</v>
      </c>
      <c r="L1251" s="163">
        <v>166.4</v>
      </c>
      <c r="M1251" s="164">
        <v>9.30665762</v>
      </c>
      <c r="N1251" s="19">
        <f t="shared" ref="N1251:T1251" si="1252">F1251/F1250/$E1251*$E1250-1</f>
        <v>0.1586079754</v>
      </c>
      <c r="O1251" s="19">
        <f t="shared" si="1252"/>
        <v>0.00911769846</v>
      </c>
      <c r="P1251" s="19">
        <f t="shared" si="1252"/>
        <v>-0.001179150327</v>
      </c>
      <c r="Q1251" s="19">
        <f t="shared" si="1252"/>
        <v>-0.008385224244</v>
      </c>
      <c r="R1251" s="19">
        <f t="shared" si="1252"/>
        <v>0</v>
      </c>
      <c r="S1251" s="19">
        <f t="shared" si="1252"/>
        <v>0</v>
      </c>
      <c r="T1251" s="19">
        <f t="shared" si="1252"/>
        <v>0.1192874709</v>
      </c>
      <c r="U1251" s="168">
        <v>-0.0346</v>
      </c>
      <c r="V1251" s="168">
        <v>-0.0988</v>
      </c>
      <c r="W1251" s="19">
        <f t="array" ref="W1251">mmult(N1251:T1251,'Parameters &amp; Main Results'!$B$6:$B$12)-'Parameters &amp; Main Results'!$B$16/12+mmult(U1251:V1251,'Parameters &amp; Main Results'!$B$14:$B$15)</f>
        <v>0.1211937395</v>
      </c>
      <c r="X1251" s="77">
        <f t="shared" si="5"/>
        <v>240.2376725</v>
      </c>
      <c r="Y1251" s="77">
        <f>X1251/offset(X1251,'Parameters &amp; Main Results'!$B$32,0)</f>
        <v>44.65672104</v>
      </c>
      <c r="Z1251" s="77">
        <f>sumproduct(X1251:offset(X1251,'Parameters &amp; Main Results'!$B$32-1,0) , 'Cash Flow Assist'!$P$11:offset('Cash Flow Assist'!$P$11,'Parameters &amp; Main Results'!$B$32-1,0)  )/offset(X1251,'Parameters &amp; Main Results'!$B$32,0)</f>
        <v>7250.370781</v>
      </c>
      <c r="AA1251" s="77">
        <f>sumproduct(X1251:offset(X1251,'Parameters &amp; Main Results'!$B$32-1,0),'Parameters &amp; Main Results'!$B$36:offset('Parameters &amp; Main Results'!$B$36,'Parameters &amp; Main Results'!$B$32-1,0)   )/offset(X1251,'Parameters &amp; Main Results'!$B$32,0)</f>
        <v>0.8163538362</v>
      </c>
      <c r="AB1251" s="167">
        <f t="shared" si="6"/>
        <v>-0.442585639</v>
      </c>
    </row>
    <row r="1252">
      <c r="A1252">
        <f t="shared" si="17"/>
        <v>11</v>
      </c>
      <c r="B1252">
        <f t="shared" si="18"/>
        <v>1974</v>
      </c>
      <c r="C1252" s="77">
        <f t="shared" si="3"/>
        <v>1974.833333</v>
      </c>
      <c r="D1252" s="159">
        <f t="shared" si="356"/>
        <v>27363</v>
      </c>
      <c r="E1252" s="162">
        <v>51.5</v>
      </c>
      <c r="F1252" s="163">
        <v>212820.5606</v>
      </c>
      <c r="G1252" s="163">
        <v>3488.5332</v>
      </c>
      <c r="H1252" s="163">
        <v>5207.74950672</v>
      </c>
      <c r="I1252" s="163">
        <v>281688.76528493</v>
      </c>
      <c r="J1252" s="163">
        <v>51.5</v>
      </c>
      <c r="K1252" s="163">
        <v>51.5</v>
      </c>
      <c r="L1252" s="163">
        <v>182.0</v>
      </c>
      <c r="M1252" s="164">
        <v>8.49617139</v>
      </c>
      <c r="N1252" s="19">
        <f t="shared" ref="N1252:T1252" si="1253">F1252/F1251/$E1252*$E1251-1</f>
        <v>-0.05834841489</v>
      </c>
      <c r="O1252" s="19">
        <f t="shared" si="1253"/>
        <v>0.007126556823</v>
      </c>
      <c r="P1252" s="19">
        <f t="shared" si="1253"/>
        <v>-0.003552427184</v>
      </c>
      <c r="Q1252" s="19">
        <f t="shared" si="1253"/>
        <v>0.02286759367</v>
      </c>
      <c r="R1252" s="19">
        <f t="shared" si="1253"/>
        <v>0</v>
      </c>
      <c r="S1252" s="19">
        <f t="shared" si="1253"/>
        <v>0</v>
      </c>
      <c r="T1252" s="19">
        <f t="shared" si="1253"/>
        <v>0.08313106796</v>
      </c>
      <c r="U1252" s="168">
        <v>-0.0122</v>
      </c>
      <c r="V1252" s="168">
        <v>-0.002</v>
      </c>
      <c r="W1252" s="19">
        <f t="array" ref="W1252">mmult(N1252:T1252,'Parameters &amp; Main Results'!$B$6:$B$12)-'Parameters &amp; Main Results'!$B$16/12+mmult(U1252:V1252,'Parameters &amp; Main Results'!$B$14:$B$15)</f>
        <v>-0.04202133862</v>
      </c>
      <c r="X1252" s="77">
        <f t="shared" si="5"/>
        <v>214.269545</v>
      </c>
      <c r="Y1252" s="77">
        <f>X1252/offset(X1252,'Parameters &amp; Main Results'!$B$32,0)</f>
        <v>39.96202593</v>
      </c>
      <c r="Z1252" s="77">
        <f>sumproduct(X1252:offset(X1252,'Parameters &amp; Main Results'!$B$32-1,0) , 'Cash Flow Assist'!$P$11:offset('Cash Flow Assist'!$P$11,'Parameters &amp; Main Results'!$B$32-1,0)  )/offset(X1252,'Parameters &amp; Main Results'!$B$32,0)</f>
        <v>7230.671325</v>
      </c>
      <c r="AA1252" s="77">
        <f>sumproduct(X1252:offset(X1252,'Parameters &amp; Main Results'!$B$32-1,0),'Parameters &amp; Main Results'!$B$36:offset('Parameters &amp; Main Results'!$B$36,'Parameters &amp; Main Results'!$B$32-1,0)   )/offset(X1252,'Parameters &amp; Main Results'!$B$32,0)</f>
        <v>0.8163604174</v>
      </c>
      <c r="AB1252" s="167">
        <f t="shared" si="6"/>
        <v>-0.4751098834</v>
      </c>
    </row>
    <row r="1253">
      <c r="A1253">
        <f t="shared" si="17"/>
        <v>12</v>
      </c>
      <c r="B1253">
        <f t="shared" si="18"/>
        <v>1974</v>
      </c>
      <c r="C1253" s="77">
        <f t="shared" si="3"/>
        <v>1974.916667</v>
      </c>
      <c r="D1253" s="159">
        <f t="shared" si="356"/>
        <v>27394</v>
      </c>
      <c r="E1253" s="162">
        <v>51.9</v>
      </c>
      <c r="F1253" s="163">
        <v>209444.2351</v>
      </c>
      <c r="G1253" s="163">
        <v>3569.8067</v>
      </c>
      <c r="H1253" s="163">
        <v>5240.1677474</v>
      </c>
      <c r="I1253" s="163">
        <v>279019.40252101</v>
      </c>
      <c r="J1253" s="163">
        <v>51.9</v>
      </c>
      <c r="K1253" s="163">
        <v>51.9</v>
      </c>
      <c r="L1253" s="163">
        <v>187.5</v>
      </c>
      <c r="M1253" s="164">
        <v>8.47320646</v>
      </c>
      <c r="N1253" s="19">
        <f t="shared" ref="N1253:T1253" si="1254">F1253/F1252/$E1253*$E1252-1</f>
        <v>-0.02344951655</v>
      </c>
      <c r="O1253" s="19">
        <f t="shared" si="1254"/>
        <v>0.01541064277</v>
      </c>
      <c r="P1253" s="19">
        <f t="shared" si="1254"/>
        <v>-0.001530105973</v>
      </c>
      <c r="Q1253" s="19">
        <f t="shared" si="1254"/>
        <v>-0.01711037824</v>
      </c>
      <c r="R1253" s="19">
        <f t="shared" si="1254"/>
        <v>0</v>
      </c>
      <c r="S1253" s="19">
        <f t="shared" si="1254"/>
        <v>0</v>
      </c>
      <c r="T1253" s="19">
        <f t="shared" si="1254"/>
        <v>0.02227974338</v>
      </c>
      <c r="U1253" s="168">
        <v>-0.0483</v>
      </c>
      <c r="V1253" s="168">
        <v>0.0011</v>
      </c>
      <c r="W1253" s="19">
        <f t="array" ref="W1253">mmult(N1253:T1253,'Parameters &amp; Main Results'!$B$6:$B$12)-'Parameters &amp; Main Results'!$B$16/12+mmult(U1253:V1253,'Parameters &amp; Main Results'!$B$14:$B$15)</f>
        <v>-0.01377614339</v>
      </c>
      <c r="X1253" s="77">
        <f t="shared" si="5"/>
        <v>223.6683902</v>
      </c>
      <c r="Y1253" s="77">
        <f>X1253/offset(X1253,'Parameters &amp; Main Results'!$B$32,0)</f>
        <v>41.85361661</v>
      </c>
      <c r="Z1253" s="77">
        <f>sumproduct(X1253:offset(X1253,'Parameters &amp; Main Results'!$B$32-1,0) , 'Cash Flow Assist'!$P$11:offset('Cash Flow Assist'!$P$11,'Parameters &amp; Main Results'!$B$32-1,0)  )/offset(X1253,'Parameters &amp; Main Results'!$B$32,0)</f>
        <v>7215.616685</v>
      </c>
      <c r="AA1253" s="77">
        <f>sumproduct(X1253:offset(X1253,'Parameters &amp; Main Results'!$B$32-1,0),'Parameters &amp; Main Results'!$B$36:offset('Parameters &amp; Main Results'!$B$36,'Parameters &amp; Main Results'!$B$32-1,0)   )/offset(X1253,'Parameters &amp; Main Results'!$B$32,0)</f>
        <v>0.8164927515</v>
      </c>
      <c r="AB1253" s="167">
        <f t="shared" si="6"/>
        <v>-0.4874183029</v>
      </c>
    </row>
    <row r="1254">
      <c r="A1254">
        <f t="shared" si="17"/>
        <v>1</v>
      </c>
      <c r="B1254">
        <f t="shared" si="18"/>
        <v>1975</v>
      </c>
      <c r="C1254" s="77">
        <f t="shared" si="3"/>
        <v>1975</v>
      </c>
      <c r="D1254" s="159">
        <f t="shared" si="356"/>
        <v>27425</v>
      </c>
      <c r="E1254" s="162">
        <v>52.3</v>
      </c>
      <c r="F1254" s="163">
        <v>236101.3159</v>
      </c>
      <c r="G1254" s="163">
        <v>3559.4695</v>
      </c>
      <c r="H1254" s="163">
        <v>5271.39041356</v>
      </c>
      <c r="I1254" s="163">
        <v>326211.27507265</v>
      </c>
      <c r="J1254" s="163">
        <v>52.3</v>
      </c>
      <c r="K1254" s="163">
        <v>52.3</v>
      </c>
      <c r="L1254" s="163">
        <v>176.25</v>
      </c>
      <c r="M1254" s="164">
        <v>9.46441888</v>
      </c>
      <c r="N1254" s="19">
        <f t="shared" ref="N1254:T1254" si="1255">F1254/F1253/$E1254*$E1253-1</f>
        <v>0.1186537055</v>
      </c>
      <c r="O1254" s="19">
        <f t="shared" si="1255"/>
        <v>-0.01052176749</v>
      </c>
      <c r="P1254" s="19">
        <f t="shared" si="1255"/>
        <v>-0.00173542065</v>
      </c>
      <c r="Q1254" s="19">
        <f t="shared" si="1255"/>
        <v>0.1601929774</v>
      </c>
      <c r="R1254" s="19">
        <f t="shared" si="1255"/>
        <v>0</v>
      </c>
      <c r="S1254" s="19">
        <f t="shared" si="1255"/>
        <v>0</v>
      </c>
      <c r="T1254" s="19">
        <f t="shared" si="1255"/>
        <v>-0.06718929254</v>
      </c>
      <c r="U1254" s="168">
        <v>0.1115</v>
      </c>
      <c r="V1254" s="168">
        <v>0.0827</v>
      </c>
      <c r="W1254" s="19">
        <f t="array" ref="W1254">mmult(N1254:T1254,'Parameters &amp; Main Results'!$B$6:$B$12)-'Parameters &amp; Main Results'!$B$16/12+mmult(U1254:V1254,'Parameters &amp; Main Results'!$B$14:$B$15)</f>
        <v>0.08631817061</v>
      </c>
      <c r="X1254" s="77">
        <f t="shared" si="5"/>
        <v>226.7927192</v>
      </c>
      <c r="Y1254" s="77">
        <f>X1254/offset(X1254,'Parameters &amp; Main Results'!$B$32,0)</f>
        <v>42.57932946</v>
      </c>
      <c r="Z1254" s="77">
        <f>sumproduct(X1254:offset(X1254,'Parameters &amp; Main Results'!$B$32-1,0) , 'Cash Flow Assist'!$P$11:offset('Cash Flow Assist'!$P$11,'Parameters &amp; Main Results'!$B$32-1,0)  )/offset(X1254,'Parameters &amp; Main Results'!$B$32,0)</f>
        <v>7198.61412</v>
      </c>
      <c r="AA1254" s="77">
        <f>sumproduct(X1254:offset(X1254,'Parameters &amp; Main Results'!$B$32-1,0),'Parameters &amp; Main Results'!$B$36:offset('Parameters &amp; Main Results'!$B$36,'Parameters &amp; Main Results'!$B$32-1,0)   )/offset(X1254,'Parameters &amp; Main Results'!$B$32,0)</f>
        <v>0.8166388165</v>
      </c>
      <c r="AB1254" s="167">
        <f t="shared" si="6"/>
        <v>-0.4265985851</v>
      </c>
    </row>
    <row r="1255">
      <c r="A1255">
        <f t="shared" si="17"/>
        <v>2</v>
      </c>
      <c r="B1255">
        <f t="shared" si="18"/>
        <v>1975</v>
      </c>
      <c r="C1255" s="77">
        <f t="shared" si="3"/>
        <v>1975.083333</v>
      </c>
      <c r="D1255" s="159">
        <f t="shared" si="356"/>
        <v>27453</v>
      </c>
      <c r="E1255" s="162">
        <v>52.6</v>
      </c>
      <c r="F1255" s="163">
        <v>251178.8064</v>
      </c>
      <c r="G1255" s="163">
        <v>3599.0615</v>
      </c>
      <c r="H1255" s="163">
        <v>5298.88950022</v>
      </c>
      <c r="I1255" s="163">
        <v>366104.99623781</v>
      </c>
      <c r="J1255" s="163">
        <v>52.6</v>
      </c>
      <c r="K1255" s="163">
        <v>52.6</v>
      </c>
      <c r="L1255" s="163">
        <v>181.75</v>
      </c>
      <c r="M1255" s="164">
        <v>9.94384157</v>
      </c>
      <c r="N1255" s="19">
        <f t="shared" ref="N1255:T1255" si="1256">F1255/F1254/$E1255*$E1254-1</f>
        <v>0.05779261206</v>
      </c>
      <c r="O1255" s="19">
        <f t="shared" si="1256"/>
        <v>0.00535614458</v>
      </c>
      <c r="P1255" s="19">
        <f t="shared" si="1256"/>
        <v>-0.0005165082378</v>
      </c>
      <c r="Q1255" s="19">
        <f t="shared" si="1256"/>
        <v>0.115893204</v>
      </c>
      <c r="R1255" s="19">
        <f t="shared" si="1256"/>
        <v>0</v>
      </c>
      <c r="S1255" s="19">
        <f t="shared" si="1256"/>
        <v>0</v>
      </c>
      <c r="T1255" s="19">
        <f t="shared" si="1256"/>
        <v>0.02532427258</v>
      </c>
      <c r="U1255" s="168">
        <v>0.0016</v>
      </c>
      <c r="V1255" s="168">
        <v>-0.0444</v>
      </c>
      <c r="W1255" s="19">
        <f t="array" ref="W1255">mmult(N1255:T1255,'Parameters &amp; Main Results'!$B$6:$B$12)-'Parameters &amp; Main Results'!$B$16/12+mmult(U1255:V1255,'Parameters &amp; Main Results'!$B$14:$B$15)</f>
        <v>0.04464182852</v>
      </c>
      <c r="X1255" s="77">
        <f t="shared" si="5"/>
        <v>208.7719099</v>
      </c>
      <c r="Y1255" s="77">
        <f>X1255/offset(X1255,'Parameters &amp; Main Results'!$B$32,0)</f>
        <v>39.32630145</v>
      </c>
      <c r="Z1255" s="77">
        <f>sumproduct(X1255:offset(X1255,'Parameters &amp; Main Results'!$B$32-1,0) , 'Cash Flow Assist'!$P$11:offset('Cash Flow Assist'!$P$11,'Parameters &amp; Main Results'!$B$32-1,0)  )/offset(X1255,'Parameters &amp; Main Results'!$B$32,0)</f>
        <v>7180.826907</v>
      </c>
      <c r="AA1255" s="77">
        <f>sumproduct(X1255:offset(X1255,'Parameters &amp; Main Results'!$B$32-1,0),'Parameters &amp; Main Results'!$B$36:offset('Parameters &amp; Main Results'!$B$36,'Parameters &amp; Main Results'!$B$32-1,0)   )/offset(X1255,'Parameters &amp; Main Results'!$B$32,0)</f>
        <v>0.8168861585</v>
      </c>
      <c r="AB1255" s="167">
        <f t="shared" si="6"/>
        <v>-0.3934602196</v>
      </c>
    </row>
    <row r="1256">
      <c r="A1256">
        <f t="shared" si="17"/>
        <v>3</v>
      </c>
      <c r="B1256">
        <f t="shared" si="18"/>
        <v>1975</v>
      </c>
      <c r="C1256" s="77">
        <f t="shared" si="3"/>
        <v>1975.166667</v>
      </c>
      <c r="D1256" s="159">
        <f t="shared" si="356"/>
        <v>27484</v>
      </c>
      <c r="E1256" s="162">
        <v>52.8</v>
      </c>
      <c r="F1256" s="163">
        <v>257568.8067</v>
      </c>
      <c r="G1256" s="163">
        <v>3487.8705</v>
      </c>
      <c r="H1256" s="163">
        <v>5323.1760771</v>
      </c>
      <c r="I1256" s="163">
        <v>362145.91476258</v>
      </c>
      <c r="J1256" s="163">
        <v>52.8</v>
      </c>
      <c r="K1256" s="163">
        <v>52.8</v>
      </c>
      <c r="L1256" s="163">
        <v>177.75</v>
      </c>
      <c r="M1256" s="164">
        <v>10.11284434</v>
      </c>
      <c r="N1256" s="19">
        <f t="shared" ref="N1256:T1256" si="1257">F1256/F1255/$E1256*$E1255-1</f>
        <v>0.02155580305</v>
      </c>
      <c r="O1256" s="19">
        <f t="shared" si="1257"/>
        <v>-0.03456529728</v>
      </c>
      <c r="P1256" s="19">
        <f t="shared" si="1257"/>
        <v>0.0007780934351</v>
      </c>
      <c r="Q1256" s="19">
        <f t="shared" si="1257"/>
        <v>-0.01456097666</v>
      </c>
      <c r="R1256" s="19">
        <f t="shared" si="1257"/>
        <v>0</v>
      </c>
      <c r="S1256" s="19">
        <f t="shared" si="1257"/>
        <v>0</v>
      </c>
      <c r="T1256" s="19">
        <f t="shared" si="1257"/>
        <v>-0.02571276729</v>
      </c>
      <c r="U1256" s="168">
        <v>0.0378</v>
      </c>
      <c r="V1256" s="168">
        <v>0.0239</v>
      </c>
      <c r="W1256" s="19">
        <f t="array" ref="W1256">mmult(N1256:T1256,'Parameters &amp; Main Results'!$B$6:$B$12)-'Parameters &amp; Main Results'!$B$16/12+mmult(U1256:V1256,'Parameters &amp; Main Results'!$B$14:$B$15)</f>
        <v>0.007483861299</v>
      </c>
      <c r="X1256" s="77">
        <f t="shared" si="5"/>
        <v>199.8502302</v>
      </c>
      <c r="Y1256" s="77">
        <f>X1256/offset(X1256,'Parameters &amp; Main Results'!$B$32,0)</f>
        <v>37.77087296</v>
      </c>
      <c r="Z1256" s="77">
        <f>sumproduct(X1256:offset(X1256,'Parameters &amp; Main Results'!$B$32-1,0) , 'Cash Flow Assist'!$P$11:offset('Cash Flow Assist'!$P$11,'Parameters &amp; Main Results'!$B$32-1,0)  )/offset(X1256,'Parameters &amp; Main Results'!$B$32,0)</f>
        <v>7166.244407</v>
      </c>
      <c r="AA1256" s="77">
        <f>sumproduct(X1256:offset(X1256,'Parameters &amp; Main Results'!$B$32-1,0),'Parameters &amp; Main Results'!$B$36:offset('Parameters &amp; Main Results'!$B$36,'Parameters &amp; Main Results'!$B$32-1,0)   )/offset(X1256,'Parameters &amp; Main Results'!$B$32,0)</f>
        <v>0.817078818</v>
      </c>
      <c r="AB1256" s="167">
        <f t="shared" si="6"/>
        <v>-0.3803857675</v>
      </c>
    </row>
    <row r="1257">
      <c r="A1257">
        <f t="shared" si="17"/>
        <v>4</v>
      </c>
      <c r="B1257">
        <f t="shared" si="18"/>
        <v>1975</v>
      </c>
      <c r="C1257" s="77">
        <f t="shared" si="3"/>
        <v>1975.25</v>
      </c>
      <c r="D1257" s="159">
        <f t="shared" si="356"/>
        <v>27514</v>
      </c>
      <c r="E1257" s="162">
        <v>53.0</v>
      </c>
      <c r="F1257" s="163">
        <v>270698.1036</v>
      </c>
      <c r="G1257" s="163">
        <v>3440.5254</v>
      </c>
      <c r="H1257" s="163">
        <v>5347.52960765</v>
      </c>
      <c r="I1257" s="163">
        <v>376216.86422563</v>
      </c>
      <c r="J1257" s="163">
        <v>53.0</v>
      </c>
      <c r="K1257" s="163">
        <v>53.0</v>
      </c>
      <c r="L1257" s="163">
        <v>167.4</v>
      </c>
      <c r="M1257" s="164">
        <v>10.54470664</v>
      </c>
      <c r="N1257" s="19">
        <f t="shared" ref="N1257:T1257" si="1258">F1257/F1256/$E1257*$E1256-1</f>
        <v>0.04700800061</v>
      </c>
      <c r="O1257" s="19">
        <f t="shared" si="1258"/>
        <v>-0.01729657529</v>
      </c>
      <c r="P1257" s="19">
        <f t="shared" si="1258"/>
        <v>0.0007841509429</v>
      </c>
      <c r="Q1257" s="19">
        <f t="shared" si="1258"/>
        <v>0.03493415959</v>
      </c>
      <c r="R1257" s="19">
        <f t="shared" si="1258"/>
        <v>0</v>
      </c>
      <c r="S1257" s="19">
        <f t="shared" si="1258"/>
        <v>0</v>
      </c>
      <c r="T1257" s="19">
        <f t="shared" si="1258"/>
        <v>-0.06178170528</v>
      </c>
      <c r="U1257" s="168">
        <v>-0.0066</v>
      </c>
      <c r="V1257" s="168">
        <v>-0.0113</v>
      </c>
      <c r="W1257" s="19">
        <f t="array" ref="W1257">mmult(N1257:T1257,'Parameters &amp; Main Results'!$B$6:$B$12)-'Parameters &amp; Main Results'!$B$16/12+mmult(U1257:V1257,'Parameters &amp; Main Results'!$B$14:$B$15)</f>
        <v>0.03089018997</v>
      </c>
      <c r="X1257" s="77">
        <f t="shared" si="5"/>
        <v>198.3656889</v>
      </c>
      <c r="Y1257" s="77">
        <f>X1257/offset(X1257,'Parameters &amp; Main Results'!$B$32,0)</f>
        <v>37.61492969</v>
      </c>
      <c r="Z1257" s="77">
        <f>sumproduct(X1257:offset(X1257,'Parameters &amp; Main Results'!$B$32-1,0) , 'Cash Flow Assist'!$P$11:offset('Cash Flow Assist'!$P$11,'Parameters &amp; Main Results'!$B$32-1,0)  )/offset(X1257,'Parameters &amp; Main Results'!$B$32,0)</f>
        <v>7153.17403</v>
      </c>
      <c r="AA1257" s="77">
        <f>sumproduct(X1257:offset(X1257,'Parameters &amp; Main Results'!$B$32-1,0),'Parameters &amp; Main Results'!$B$36:offset('Parameters &amp; Main Results'!$B$36,'Parameters &amp; Main Results'!$B$32-1,0)   )/offset(X1257,'Parameters &amp; Main Results'!$B$32,0)</f>
        <v>0.8172239916</v>
      </c>
      <c r="AB1257" s="167">
        <f t="shared" si="6"/>
        <v>-0.3512589413</v>
      </c>
    </row>
    <row r="1258">
      <c r="A1258">
        <f t="shared" si="17"/>
        <v>5</v>
      </c>
      <c r="B1258">
        <f t="shared" si="18"/>
        <v>1975</v>
      </c>
      <c r="C1258" s="77">
        <f t="shared" si="3"/>
        <v>1975.333333</v>
      </c>
      <c r="D1258" s="159">
        <f t="shared" si="356"/>
        <v>27545</v>
      </c>
      <c r="E1258" s="162">
        <v>53.1</v>
      </c>
      <c r="F1258" s="163">
        <v>283594.7144</v>
      </c>
      <c r="G1258" s="163">
        <v>3528.2701</v>
      </c>
      <c r="H1258" s="163">
        <v>5372.52930857</v>
      </c>
      <c r="I1258" s="163">
        <v>375568.45518546</v>
      </c>
      <c r="J1258" s="163">
        <v>53.1</v>
      </c>
      <c r="K1258" s="163">
        <v>53.1</v>
      </c>
      <c r="L1258" s="163">
        <v>167.75</v>
      </c>
      <c r="M1258" s="164">
        <v>11.1159081</v>
      </c>
      <c r="N1258" s="19">
        <f t="shared" ref="N1258:T1258" si="1259">F1258/F1257/$E1258*$E1257-1</f>
        <v>0.04566908287</v>
      </c>
      <c r="O1258" s="19">
        <f t="shared" si="1259"/>
        <v>0.02357201709</v>
      </c>
      <c r="P1258" s="19">
        <f t="shared" si="1259"/>
        <v>0.002782956686</v>
      </c>
      <c r="Q1258" s="19">
        <f t="shared" si="1259"/>
        <v>-0.003603491484</v>
      </c>
      <c r="R1258" s="19">
        <f t="shared" si="1259"/>
        <v>0</v>
      </c>
      <c r="S1258" s="19">
        <f t="shared" si="1259"/>
        <v>0</v>
      </c>
      <c r="T1258" s="19">
        <f t="shared" si="1259"/>
        <v>0.0002036238292</v>
      </c>
      <c r="U1258" s="168">
        <v>0.0384</v>
      </c>
      <c r="V1258" s="168">
        <v>-0.041</v>
      </c>
      <c r="W1258" s="19">
        <f t="array" ref="W1258">mmult(N1258:T1258,'Parameters &amp; Main Results'!$B$6:$B$12)-'Parameters &amp; Main Results'!$B$16/12+mmult(U1258:V1258,'Parameters &amp; Main Results'!$B$14:$B$15)</f>
        <v>0.04010314976</v>
      </c>
      <c r="X1258" s="77">
        <f t="shared" si="5"/>
        <v>192.4217446</v>
      </c>
      <c r="Y1258" s="77">
        <f>X1258/offset(X1258,'Parameters &amp; Main Results'!$B$32,0)</f>
        <v>36.60911055</v>
      </c>
      <c r="Z1258" s="77">
        <f>sumproduct(X1258:offset(X1258,'Parameters &amp; Main Results'!$B$32-1,0) , 'Cash Flow Assist'!$P$11:offset('Cash Flow Assist'!$P$11,'Parameters &amp; Main Results'!$B$32-1,0)  )/offset(X1258,'Parameters &amp; Main Results'!$B$32,0)</f>
        <v>7140.216664</v>
      </c>
      <c r="AA1258" s="77">
        <f>sumproduct(X1258:offset(X1258,'Parameters &amp; Main Results'!$B$32-1,0),'Parameters &amp; Main Results'!$B$36:offset('Parameters &amp; Main Results'!$B$36,'Parameters &amp; Main Results'!$B$32-1,0)   )/offset(X1258,'Parameters &amp; Main Results'!$B$32,0)</f>
        <v>0.8176131304</v>
      </c>
      <c r="AB1258" s="167">
        <f t="shared" si="6"/>
        <v>-0.3216315322</v>
      </c>
    </row>
    <row r="1259">
      <c r="A1259">
        <f t="shared" si="17"/>
        <v>6</v>
      </c>
      <c r="B1259">
        <f t="shared" si="18"/>
        <v>1975</v>
      </c>
      <c r="C1259" s="77">
        <f t="shared" si="3"/>
        <v>1975.416667</v>
      </c>
      <c r="D1259" s="159">
        <f t="shared" si="356"/>
        <v>27575</v>
      </c>
      <c r="E1259" s="162">
        <v>53.5</v>
      </c>
      <c r="F1259" s="163">
        <v>297126.8881</v>
      </c>
      <c r="G1259" s="163">
        <v>3571.2721</v>
      </c>
      <c r="H1259" s="163">
        <v>5395.94458214</v>
      </c>
      <c r="I1259" s="163">
        <v>363925.48993854</v>
      </c>
      <c r="J1259" s="163">
        <v>53.5</v>
      </c>
      <c r="K1259" s="163">
        <v>53.5</v>
      </c>
      <c r="L1259" s="163">
        <v>166.0</v>
      </c>
      <c r="M1259" s="164">
        <v>11.34384032</v>
      </c>
      <c r="N1259" s="19">
        <f t="shared" ref="N1259:T1259" si="1260">F1259/F1258/$E1259*$E1258-1</f>
        <v>0.03988319839</v>
      </c>
      <c r="O1259" s="19">
        <f t="shared" si="1260"/>
        <v>0.004620082852</v>
      </c>
      <c r="P1259" s="19">
        <f t="shared" si="1260"/>
        <v>-0.00315088785</v>
      </c>
      <c r="Q1259" s="19">
        <f t="shared" si="1260"/>
        <v>-0.03824576663</v>
      </c>
      <c r="R1259" s="19">
        <f t="shared" si="1260"/>
        <v>0</v>
      </c>
      <c r="S1259" s="19">
        <f t="shared" si="1260"/>
        <v>0</v>
      </c>
      <c r="T1259" s="19">
        <f t="shared" si="1260"/>
        <v>-0.01783082859</v>
      </c>
      <c r="U1259" s="168">
        <v>0.0086</v>
      </c>
      <c r="V1259" s="168">
        <v>0.014</v>
      </c>
      <c r="W1259" s="19">
        <f t="array" ref="W1259">mmult(N1259:T1259,'Parameters &amp; Main Results'!$B$6:$B$12)-'Parameters &amp; Main Results'!$B$16/12+mmult(U1259:V1259,'Parameters &amp; Main Results'!$B$14:$B$15)</f>
        <v>0.03102575284</v>
      </c>
      <c r="X1259" s="77">
        <f t="shared" si="5"/>
        <v>185.0025593</v>
      </c>
      <c r="Y1259" s="77">
        <f>X1259/offset(X1259,'Parameters &amp; Main Results'!$B$32,0)</f>
        <v>35.31458409</v>
      </c>
      <c r="Z1259" s="77">
        <f>sumproduct(X1259:offset(X1259,'Parameters &amp; Main Results'!$B$32-1,0) , 'Cash Flow Assist'!$P$11:offset('Cash Flow Assist'!$P$11,'Parameters &amp; Main Results'!$B$32-1,0)  )/offset(X1259,'Parameters &amp; Main Results'!$B$32,0)</f>
        <v>7128.225387</v>
      </c>
      <c r="AA1259" s="77">
        <f>sumproduct(X1259:offset(X1259,'Parameters &amp; Main Results'!$B$32-1,0),'Parameters &amp; Main Results'!$B$36:offset('Parameters &amp; Main Results'!$B$36,'Parameters &amp; Main Results'!$B$32-1,0)   )/offset(X1259,'Parameters &amp; Main Results'!$B$32,0)</f>
        <v>0.8180218637</v>
      </c>
      <c r="AB1259" s="167">
        <f t="shared" si="6"/>
        <v>-0.294576028</v>
      </c>
    </row>
    <row r="1260">
      <c r="A1260">
        <f t="shared" si="17"/>
        <v>7</v>
      </c>
      <c r="B1260">
        <f t="shared" si="18"/>
        <v>1975</v>
      </c>
      <c r="C1260" s="77">
        <f t="shared" si="3"/>
        <v>1975.5</v>
      </c>
      <c r="D1260" s="159">
        <f t="shared" si="356"/>
        <v>27606</v>
      </c>
      <c r="E1260" s="162">
        <v>54.0</v>
      </c>
      <c r="F1260" s="163">
        <v>277989.9871</v>
      </c>
      <c r="G1260" s="163">
        <v>3536.8995</v>
      </c>
      <c r="H1260" s="163">
        <v>5419.95653553</v>
      </c>
      <c r="I1260" s="163">
        <v>350379.89378541</v>
      </c>
      <c r="J1260" s="163">
        <v>54.0</v>
      </c>
      <c r="K1260" s="163">
        <v>54.0</v>
      </c>
      <c r="L1260" s="163">
        <v>166.4</v>
      </c>
      <c r="M1260" s="164">
        <v>10.46189399</v>
      </c>
      <c r="N1260" s="19">
        <f t="shared" ref="N1260:T1260" si="1261">F1260/F1259/$E1260*$E1259-1</f>
        <v>-0.07306939638</v>
      </c>
      <c r="O1260" s="19">
        <f t="shared" si="1261"/>
        <v>-0.01879489089</v>
      </c>
      <c r="P1260" s="19">
        <f t="shared" si="1261"/>
        <v>-0.004850462963</v>
      </c>
      <c r="Q1260" s="19">
        <f t="shared" si="1261"/>
        <v>-0.04613541753</v>
      </c>
      <c r="R1260" s="19">
        <f t="shared" si="1261"/>
        <v>0</v>
      </c>
      <c r="S1260" s="19">
        <f t="shared" si="1261"/>
        <v>0</v>
      </c>
      <c r="T1260" s="19">
        <f t="shared" si="1261"/>
        <v>-0.006871932173</v>
      </c>
      <c r="U1260" s="168">
        <v>0.027</v>
      </c>
      <c r="V1260" s="168">
        <v>0.0169</v>
      </c>
      <c r="W1260" s="19">
        <f t="array" ref="W1260">mmult(N1260:T1260,'Parameters &amp; Main Results'!$B$6:$B$12)-'Parameters &amp; Main Results'!$B$16/12+mmult(U1260:V1260,'Parameters &amp; Main Results'!$B$14:$B$15)</f>
        <v>-0.05954243667</v>
      </c>
      <c r="X1260" s="77">
        <f t="shared" si="5"/>
        <v>179.4354397</v>
      </c>
      <c r="Y1260" s="77">
        <f>X1260/offset(X1260,'Parameters &amp; Main Results'!$B$32,0)</f>
        <v>34.36575682</v>
      </c>
      <c r="Z1260" s="77">
        <f>sumproduct(X1260:offset(X1260,'Parameters &amp; Main Results'!$B$32-1,0) , 'Cash Flow Assist'!$P$11:offset('Cash Flow Assist'!$P$11,'Parameters &amp; Main Results'!$B$32-1,0)  )/offset(X1260,'Parameters &amp; Main Results'!$B$32,0)</f>
        <v>7117.493077</v>
      </c>
      <c r="AA1260" s="77">
        <f>sumproduct(X1260:offset(X1260,'Parameters &amp; Main Results'!$B$32-1,0),'Parameters &amp; Main Results'!$B$36:offset('Parameters &amp; Main Results'!$B$36,'Parameters &amp; Main Results'!$B$32-1,0)   )/offset(X1260,'Parameters &amp; Main Results'!$B$32,0)</f>
        <v>0.818348467</v>
      </c>
      <c r="AB1260" s="167">
        <f t="shared" si="6"/>
        <v>-0.3461209318</v>
      </c>
    </row>
    <row r="1261">
      <c r="A1261">
        <f t="shared" si="17"/>
        <v>8</v>
      </c>
      <c r="B1261">
        <f t="shared" si="18"/>
        <v>1975</v>
      </c>
      <c r="C1261" s="77">
        <f t="shared" si="3"/>
        <v>1975.583333</v>
      </c>
      <c r="D1261" s="159">
        <f t="shared" si="356"/>
        <v>27637</v>
      </c>
      <c r="E1261" s="162">
        <v>54.2</v>
      </c>
      <c r="F1261" s="163">
        <v>273100.9592</v>
      </c>
      <c r="G1261" s="163">
        <v>3556.2525</v>
      </c>
      <c r="H1261" s="163">
        <v>5447.64348016</v>
      </c>
      <c r="I1261" s="163">
        <v>348737.57307782</v>
      </c>
      <c r="J1261" s="163">
        <v>54.2</v>
      </c>
      <c r="K1261" s="163">
        <v>54.2</v>
      </c>
      <c r="L1261" s="163">
        <v>161.5</v>
      </c>
      <c r="M1261" s="164">
        <v>10.06269402</v>
      </c>
      <c r="N1261" s="19">
        <f t="shared" ref="N1261:T1261" si="1262">F1261/F1260/$E1261*$E1260-1</f>
        <v>-0.02121220472</v>
      </c>
      <c r="O1261" s="19">
        <f t="shared" si="1262"/>
        <v>0.001761513735</v>
      </c>
      <c r="P1261" s="19">
        <f t="shared" si="1262"/>
        <v>0.001399446493</v>
      </c>
      <c r="Q1261" s="19">
        <f t="shared" si="1262"/>
        <v>-0.008359998027</v>
      </c>
      <c r="R1261" s="19">
        <f t="shared" si="1262"/>
        <v>0</v>
      </c>
      <c r="S1261" s="19">
        <f t="shared" si="1262"/>
        <v>0</v>
      </c>
      <c r="T1261" s="19">
        <f t="shared" si="1262"/>
        <v>-0.03302849134</v>
      </c>
      <c r="U1261" s="168">
        <v>-0.0324</v>
      </c>
      <c r="V1261" s="168">
        <v>-0.0094</v>
      </c>
      <c r="W1261" s="19">
        <f t="array" ref="W1261">mmult(N1261:T1261,'Parameters &amp; Main Results'!$B$6:$B$12)-'Parameters &amp; Main Results'!$B$16/12+mmult(U1261:V1261,'Parameters &amp; Main Results'!$B$14:$B$15)</f>
        <v>-0.01551044177</v>
      </c>
      <c r="X1261" s="77">
        <f t="shared" si="5"/>
        <v>190.795892</v>
      </c>
      <c r="Y1261" s="77">
        <f>X1261/offset(X1261,'Parameters &amp; Main Results'!$B$32,0)</f>
        <v>36.66300339</v>
      </c>
      <c r="Z1261" s="77">
        <f>sumproduct(X1261:offset(X1261,'Parameters &amp; Main Results'!$B$32-1,0) , 'Cash Flow Assist'!$P$11:offset('Cash Flow Assist'!$P$11,'Parameters &amp; Main Results'!$B$32-1,0)  )/offset(X1261,'Parameters &amp; Main Results'!$B$32,0)</f>
        <v>7107.677071</v>
      </c>
      <c r="AA1261" s="77">
        <f>sumproduct(X1261:offset(X1261,'Parameters &amp; Main Results'!$B$32-1,0),'Parameters &amp; Main Results'!$B$36:offset('Parameters &amp; Main Results'!$B$36,'Parameters &amp; Main Results'!$B$32-1,0)   )/offset(X1261,'Parameters &amp; Main Results'!$B$32,0)</f>
        <v>0.8187476358</v>
      </c>
      <c r="AB1261" s="167">
        <f t="shared" si="6"/>
        <v>-0.3599911485</v>
      </c>
    </row>
    <row r="1262">
      <c r="A1262">
        <f t="shared" si="17"/>
        <v>9</v>
      </c>
      <c r="B1262">
        <f t="shared" si="18"/>
        <v>1975</v>
      </c>
      <c r="C1262" s="77">
        <f t="shared" si="3"/>
        <v>1975.666667</v>
      </c>
      <c r="D1262" s="159">
        <f t="shared" si="356"/>
        <v>27667</v>
      </c>
      <c r="E1262" s="162">
        <v>54.6</v>
      </c>
      <c r="F1262" s="163">
        <v>264610.3142</v>
      </c>
      <c r="G1262" s="163">
        <v>3518.3503</v>
      </c>
      <c r="H1262" s="163">
        <v>5476.87916684</v>
      </c>
      <c r="I1262" s="163">
        <v>331587.86390212</v>
      </c>
      <c r="J1262" s="163">
        <v>54.6</v>
      </c>
      <c r="K1262" s="163">
        <v>54.6</v>
      </c>
      <c r="L1262" s="163">
        <v>138.25</v>
      </c>
      <c r="M1262" s="164">
        <v>9.82518711</v>
      </c>
      <c r="N1262" s="19">
        <f t="shared" ref="N1262:T1262" si="1263">F1262/F1261/$E1262*$E1261-1</f>
        <v>-0.03818800978</v>
      </c>
      <c r="O1262" s="19">
        <f t="shared" si="1263"/>
        <v>-0.01790583207</v>
      </c>
      <c r="P1262" s="19">
        <f t="shared" si="1263"/>
        <v>-0.001998656898</v>
      </c>
      <c r="Q1262" s="19">
        <f t="shared" si="1263"/>
        <v>-0.05614228522</v>
      </c>
      <c r="R1262" s="19">
        <f t="shared" si="1263"/>
        <v>0</v>
      </c>
      <c r="S1262" s="19">
        <f t="shared" si="1263"/>
        <v>0</v>
      </c>
      <c r="T1262" s="19">
        <f t="shared" si="1263"/>
        <v>-0.1502341827</v>
      </c>
      <c r="U1262" s="168">
        <v>-0.001</v>
      </c>
      <c r="V1262" s="168">
        <v>0.0043</v>
      </c>
      <c r="W1262" s="19">
        <f t="array" ref="W1262">mmult(N1262:T1262,'Parameters &amp; Main Results'!$B$6:$B$12)-'Parameters &amp; Main Results'!$B$16/12+mmult(U1262:V1262,'Parameters &amp; Main Results'!$B$14:$B$15)</f>
        <v>-0.03315913202</v>
      </c>
      <c r="X1262" s="77">
        <f t="shared" si="5"/>
        <v>193.8018442</v>
      </c>
      <c r="Y1262" s="77">
        <f>X1262/offset(X1262,'Parameters &amp; Main Results'!$B$32,0)</f>
        <v>37.36442082</v>
      </c>
      <c r="Z1262" s="77">
        <f>sumproduct(X1262:offset(X1262,'Parameters &amp; Main Results'!$B$32-1,0) , 'Cash Flow Assist'!$P$11:offset('Cash Flow Assist'!$P$11,'Parameters &amp; Main Results'!$B$32-1,0)  )/offset(X1262,'Parameters &amp; Main Results'!$B$32,0)</f>
        <v>7095.52355</v>
      </c>
      <c r="AA1262" s="77">
        <f>sumproduct(X1262:offset(X1262,'Parameters &amp; Main Results'!$B$32-1,0),'Parameters &amp; Main Results'!$B$36:offset('Parameters &amp; Main Results'!$B$36,'Parameters &amp; Main Results'!$B$32-1,0)   )/offset(X1262,'Parameters &amp; Main Results'!$B$32,0)</f>
        <v>0.8189952748</v>
      </c>
      <c r="AB1262" s="167">
        <f t="shared" si="6"/>
        <v>-0.3844318127</v>
      </c>
    </row>
    <row r="1263">
      <c r="A1263">
        <f t="shared" si="17"/>
        <v>10</v>
      </c>
      <c r="B1263">
        <f t="shared" si="18"/>
        <v>1975</v>
      </c>
      <c r="C1263" s="77">
        <f t="shared" si="3"/>
        <v>1975.75</v>
      </c>
      <c r="D1263" s="159">
        <f t="shared" si="356"/>
        <v>27698</v>
      </c>
      <c r="E1263" s="162">
        <v>54.9</v>
      </c>
      <c r="F1263" s="163">
        <v>281888.5317</v>
      </c>
      <c r="G1263" s="163">
        <v>3682.5823</v>
      </c>
      <c r="H1263" s="163">
        <v>5506.18047038</v>
      </c>
      <c r="I1263" s="163">
        <v>355179.06726524</v>
      </c>
      <c r="J1263" s="163">
        <v>54.9</v>
      </c>
      <c r="K1263" s="163">
        <v>54.9</v>
      </c>
      <c r="L1263" s="163">
        <v>143.4</v>
      </c>
      <c r="M1263" s="164">
        <v>10.38240357</v>
      </c>
      <c r="N1263" s="19">
        <f t="shared" ref="N1263:T1263" si="1264">F1263/F1262/$E1263*$E1262-1</f>
        <v>0.05947554636</v>
      </c>
      <c r="O1263" s="19">
        <f t="shared" si="1264"/>
        <v>0.04095913913</v>
      </c>
      <c r="P1263" s="19">
        <f t="shared" si="1264"/>
        <v>-0.0001437158475</v>
      </c>
      <c r="Q1263" s="19">
        <f t="shared" si="1264"/>
        <v>0.06529290273</v>
      </c>
      <c r="R1263" s="19">
        <f t="shared" si="1264"/>
        <v>0</v>
      </c>
      <c r="S1263" s="19">
        <f t="shared" si="1264"/>
        <v>0</v>
      </c>
      <c r="T1263" s="19">
        <f t="shared" si="1264"/>
        <v>0.03158331604</v>
      </c>
      <c r="U1263" s="168">
        <v>-0.0401</v>
      </c>
      <c r="V1263" s="168">
        <v>0.0027</v>
      </c>
      <c r="W1263" s="19">
        <f t="array" ref="W1263">mmult(N1263:T1263,'Parameters &amp; Main Results'!$B$6:$B$12)-'Parameters &amp; Main Results'!$B$16/12+mmult(U1263:V1263,'Parameters &amp; Main Results'!$B$14:$B$15)</f>
        <v>0.05480477789</v>
      </c>
      <c r="X1263" s="77">
        <f t="shared" si="5"/>
        <v>200.448544</v>
      </c>
      <c r="Y1263" s="77">
        <f>X1263/offset(X1263,'Parameters &amp; Main Results'!$B$32,0)</f>
        <v>38.77435526</v>
      </c>
      <c r="Z1263" s="77">
        <f>sumproduct(X1263:offset(X1263,'Parameters &amp; Main Results'!$B$32-1,0) , 'Cash Flow Assist'!$P$11:offset('Cash Flow Assist'!$P$11,'Parameters &amp; Main Results'!$B$32-1,0)  )/offset(X1263,'Parameters &amp; Main Results'!$B$32,0)</f>
        <v>7082.625879</v>
      </c>
      <c r="AA1263" s="77">
        <f>sumproduct(X1263:offset(X1263,'Parameters &amp; Main Results'!$B$32-1,0),'Parameters &amp; Main Results'!$B$36:offset('Parameters &amp; Main Results'!$B$36,'Parameters &amp; Main Results'!$B$32-1,0)   )/offset(X1263,'Parameters &amp; Main Results'!$B$32,0)</f>
        <v>0.8194573921</v>
      </c>
      <c r="AB1263" s="167">
        <f t="shared" si="6"/>
        <v>-0.3478205585</v>
      </c>
    </row>
    <row r="1264">
      <c r="A1264">
        <f t="shared" si="17"/>
        <v>11</v>
      </c>
      <c r="B1264">
        <f t="shared" si="18"/>
        <v>1975</v>
      </c>
      <c r="C1264" s="77">
        <f t="shared" si="3"/>
        <v>1975.833333</v>
      </c>
      <c r="D1264" s="159">
        <f t="shared" si="356"/>
        <v>27728</v>
      </c>
      <c r="E1264" s="162">
        <v>55.3</v>
      </c>
      <c r="F1264" s="163">
        <v>289823.4988</v>
      </c>
      <c r="G1264" s="163">
        <v>3649.3981</v>
      </c>
      <c r="H1264" s="163">
        <v>5533.52783338</v>
      </c>
      <c r="I1264" s="163">
        <v>364190.53304985</v>
      </c>
      <c r="J1264" s="163">
        <v>55.3</v>
      </c>
      <c r="K1264" s="163">
        <v>55.3</v>
      </c>
      <c r="L1264" s="163">
        <v>138.25</v>
      </c>
      <c r="M1264" s="164">
        <v>10.50537778</v>
      </c>
      <c r="N1264" s="19">
        <f t="shared" ref="N1264:T1264" si="1265">F1264/F1263/$E1264*$E1263-1</f>
        <v>0.02071242331</v>
      </c>
      <c r="O1264" s="19">
        <f t="shared" si="1265"/>
        <v>-0.01617921559</v>
      </c>
      <c r="P1264" s="19">
        <f t="shared" si="1265"/>
        <v>-0.002302531646</v>
      </c>
      <c r="Q1264" s="19">
        <f t="shared" si="1265"/>
        <v>0.01795481998</v>
      </c>
      <c r="R1264" s="19">
        <f t="shared" si="1265"/>
        <v>0</v>
      </c>
      <c r="S1264" s="19">
        <f t="shared" si="1265"/>
        <v>0</v>
      </c>
      <c r="T1264" s="19">
        <f t="shared" si="1265"/>
        <v>-0.04288702929</v>
      </c>
      <c r="U1264" s="168">
        <v>-0.0121</v>
      </c>
      <c r="V1264" s="168">
        <v>0.0205</v>
      </c>
      <c r="W1264" s="19">
        <f t="array" ref="W1264">mmult(N1264:T1264,'Parameters &amp; Main Results'!$B$6:$B$12)-'Parameters &amp; Main Results'!$B$16/12+mmult(U1264:V1264,'Parameters &amp; Main Results'!$B$14:$B$15)</f>
        <v>0.01144784692</v>
      </c>
      <c r="X1264" s="77">
        <f t="shared" si="5"/>
        <v>190.0337846</v>
      </c>
      <c r="Y1264" s="77">
        <f>X1264/offset(X1264,'Parameters &amp; Main Results'!$B$32,0)</f>
        <v>36.88194592</v>
      </c>
      <c r="Z1264" s="77">
        <f>sumproduct(X1264:offset(X1264,'Parameters &amp; Main Results'!$B$32-1,0) , 'Cash Flow Assist'!$P$11:offset('Cash Flow Assist'!$P$11,'Parameters &amp; Main Results'!$B$32-1,0)  )/offset(X1264,'Parameters &amp; Main Results'!$B$32,0)</f>
        <v>7068.27071</v>
      </c>
      <c r="AA1264" s="77">
        <f>sumproduct(X1264:offset(X1264,'Parameters &amp; Main Results'!$B$32-1,0),'Parameters &amp; Main Results'!$B$36:offset('Parameters &amp; Main Results'!$B$36,'Parameters &amp; Main Results'!$B$32-1,0)   )/offset(X1264,'Parameters &amp; Main Results'!$B$32,0)</f>
        <v>0.8196306882</v>
      </c>
      <c r="AB1264" s="167">
        <f t="shared" si="6"/>
        <v>-0.3343123418</v>
      </c>
    </row>
    <row r="1265">
      <c r="A1265">
        <f t="shared" si="17"/>
        <v>12</v>
      </c>
      <c r="B1265">
        <f t="shared" si="18"/>
        <v>1975</v>
      </c>
      <c r="C1265" s="77">
        <f t="shared" si="3"/>
        <v>1975.916667</v>
      </c>
      <c r="D1265" s="159">
        <f t="shared" si="356"/>
        <v>27759</v>
      </c>
      <c r="E1265" s="162">
        <v>55.6</v>
      </c>
      <c r="F1265" s="163">
        <v>287462.2372</v>
      </c>
      <c r="G1265" s="163">
        <v>3770.3682</v>
      </c>
      <c r="H1265" s="163">
        <v>5558.79761049</v>
      </c>
      <c r="I1265" s="163">
        <v>370433.24490379</v>
      </c>
      <c r="J1265" s="163">
        <v>55.6</v>
      </c>
      <c r="K1265" s="163">
        <v>55.6</v>
      </c>
      <c r="L1265" s="163">
        <v>140.25</v>
      </c>
      <c r="M1265" s="164">
        <v>10.42255612</v>
      </c>
      <c r="N1265" s="19">
        <f t="shared" ref="N1265:T1265" si="1266">F1265/F1264/$E1265*$E1264-1</f>
        <v>-0.01349896352</v>
      </c>
      <c r="O1265" s="19">
        <f t="shared" si="1266"/>
        <v>0.02757342004</v>
      </c>
      <c r="P1265" s="19">
        <f t="shared" si="1266"/>
        <v>-0.0008536570736</v>
      </c>
      <c r="Q1265" s="19">
        <f t="shared" si="1266"/>
        <v>0.01165316212</v>
      </c>
      <c r="R1265" s="19">
        <f t="shared" si="1266"/>
        <v>0</v>
      </c>
      <c r="S1265" s="19">
        <f t="shared" si="1266"/>
        <v>0</v>
      </c>
      <c r="T1265" s="19">
        <f t="shared" si="1266"/>
        <v>0.008992805755</v>
      </c>
      <c r="U1265" s="168">
        <v>-0.0077</v>
      </c>
      <c r="V1265" s="168">
        <v>0.0169</v>
      </c>
      <c r="W1265" s="19">
        <f t="array" ref="W1265">mmult(N1265:T1265,'Parameters &amp; Main Results'!$B$6:$B$12)-'Parameters &amp; Main Results'!$B$16/12+mmult(U1265:V1265,'Parameters &amp; Main Results'!$B$14:$B$15)</f>
        <v>-0.003272534295</v>
      </c>
      <c r="X1265" s="77">
        <f t="shared" si="5"/>
        <v>187.8829296</v>
      </c>
      <c r="Y1265" s="77">
        <f>X1265/offset(X1265,'Parameters &amp; Main Results'!$B$32,0)</f>
        <v>36.58572473</v>
      </c>
      <c r="Z1265" s="77">
        <f>sumproduct(X1265:offset(X1265,'Parameters &amp; Main Results'!$B$32-1,0) , 'Cash Flow Assist'!$P$11:offset('Cash Flow Assist'!$P$11,'Parameters &amp; Main Results'!$B$32-1,0)  )/offset(X1265,'Parameters &amp; Main Results'!$B$32,0)</f>
        <v>7055.766521</v>
      </c>
      <c r="AA1265" s="77">
        <f>sumproduct(X1265:offset(X1265,'Parameters &amp; Main Results'!$B$32-1,0),'Parameters &amp; Main Results'!$B$36:offset('Parameters &amp; Main Results'!$B$36,'Parameters &amp; Main Results'!$B$32-1,0)   )/offset(X1265,'Parameters &amp; Main Results'!$B$32,0)</f>
        <v>0.8198562929</v>
      </c>
      <c r="AB1265" s="167">
        <f t="shared" si="6"/>
        <v>-0.3432984352</v>
      </c>
    </row>
    <row r="1266">
      <c r="A1266">
        <f t="shared" si="17"/>
        <v>1</v>
      </c>
      <c r="B1266">
        <f t="shared" si="18"/>
        <v>1976</v>
      </c>
      <c r="C1266" s="77">
        <f t="shared" si="3"/>
        <v>1976</v>
      </c>
      <c r="D1266" s="159">
        <f t="shared" si="356"/>
        <v>27790</v>
      </c>
      <c r="E1266" s="162">
        <v>55.8</v>
      </c>
      <c r="F1266" s="163">
        <v>322451.1725</v>
      </c>
      <c r="G1266" s="163">
        <v>3784.4024</v>
      </c>
      <c r="H1266" s="163">
        <v>5583.99749299</v>
      </c>
      <c r="I1266" s="163">
        <v>390976.45248682</v>
      </c>
      <c r="J1266" s="163">
        <v>55.8</v>
      </c>
      <c r="K1266" s="163">
        <v>55.8</v>
      </c>
      <c r="L1266" s="163">
        <v>128.0</v>
      </c>
      <c r="M1266" s="164">
        <v>11.64811203</v>
      </c>
      <c r="N1266" s="19">
        <f t="shared" ref="N1266:T1266" si="1267">F1266/F1265/$E1266*$E1265-1</f>
        <v>0.1176961421</v>
      </c>
      <c r="O1266" s="19">
        <f t="shared" si="1267"/>
        <v>0.0001246651963</v>
      </c>
      <c r="P1266" s="19">
        <f t="shared" si="1267"/>
        <v>0.0009328554359</v>
      </c>
      <c r="Q1266" s="19">
        <f t="shared" si="1267"/>
        <v>0.0516742451</v>
      </c>
      <c r="R1266" s="19">
        <f t="shared" si="1267"/>
        <v>0</v>
      </c>
      <c r="S1266" s="19">
        <f t="shared" si="1267"/>
        <v>0</v>
      </c>
      <c r="T1266" s="19">
        <f t="shared" si="1267"/>
        <v>-0.09061519688</v>
      </c>
      <c r="U1266" s="168">
        <v>0.0478</v>
      </c>
      <c r="V1266" s="168">
        <v>0.0857</v>
      </c>
      <c r="W1266" s="19">
        <f t="array" ref="W1266">mmult(N1266:T1266,'Parameters &amp; Main Results'!$B$6:$B$12)-'Parameters &amp; Main Results'!$B$16/12+mmult(U1266:V1266,'Parameters &amp; Main Results'!$B$14:$B$15)</f>
        <v>0.08826160624</v>
      </c>
      <c r="X1266" s="77">
        <f t="shared" si="5"/>
        <v>188.4998016</v>
      </c>
      <c r="Y1266" s="77">
        <f>X1266/offset(X1266,'Parameters &amp; Main Results'!$B$32,0)</f>
        <v>36.82786704</v>
      </c>
      <c r="Z1266" s="77">
        <f>sumproduct(X1266:offset(X1266,'Parameters &amp; Main Results'!$B$32-1,0) , 'Cash Flow Assist'!$P$11:offset('Cash Flow Assist'!$P$11,'Parameters &amp; Main Results'!$B$32-1,0)  )/offset(X1266,'Parameters &amp; Main Results'!$B$32,0)</f>
        <v>7043.51797</v>
      </c>
      <c r="AA1266" s="77">
        <f>sumproduct(X1266:offset(X1266,'Parameters &amp; Main Results'!$B$32-1,0),'Parameters &amp; Main Results'!$B$36:offset('Parameters &amp; Main Results'!$B$36,'Parameters &amp; Main Results'!$B$32-1,0)   )/offset(X1266,'Parameters &amp; Main Results'!$B$32,0)</f>
        <v>0.8199516699</v>
      </c>
      <c r="AB1266" s="167">
        <f t="shared" si="6"/>
        <v>-0.2660071945</v>
      </c>
    </row>
    <row r="1267">
      <c r="A1267">
        <f t="shared" si="17"/>
        <v>2</v>
      </c>
      <c r="B1267">
        <f t="shared" si="18"/>
        <v>1976</v>
      </c>
      <c r="C1267" s="77">
        <f t="shared" si="3"/>
        <v>1976.083333</v>
      </c>
      <c r="D1267" s="159">
        <f t="shared" si="356"/>
        <v>27819</v>
      </c>
      <c r="E1267" s="162">
        <v>55.9</v>
      </c>
      <c r="F1267" s="163">
        <v>319757.4909</v>
      </c>
      <c r="G1267" s="163">
        <v>3816.8086</v>
      </c>
      <c r="H1267" s="163">
        <v>5606.65921615</v>
      </c>
      <c r="I1267" s="163">
        <v>390316.21116489</v>
      </c>
      <c r="J1267" s="163">
        <v>55.9</v>
      </c>
      <c r="K1267" s="163">
        <v>55.9</v>
      </c>
      <c r="L1267" s="163">
        <v>132.3</v>
      </c>
      <c r="M1267" s="164">
        <v>11.51929445</v>
      </c>
      <c r="N1267" s="19">
        <f t="shared" ref="N1267:T1267" si="1268">F1267/F1266/$E1267*$E1266-1</f>
        <v>-0.01012773051</v>
      </c>
      <c r="O1267" s="19">
        <f t="shared" si="1268"/>
        <v>0.006758868359</v>
      </c>
      <c r="P1267" s="19">
        <f t="shared" si="1268"/>
        <v>0.00226216458</v>
      </c>
      <c r="Q1267" s="19">
        <f t="shared" si="1268"/>
        <v>-0.003474586269</v>
      </c>
      <c r="R1267" s="19">
        <f t="shared" si="1268"/>
        <v>0</v>
      </c>
      <c r="S1267" s="19">
        <f t="shared" si="1268"/>
        <v>0</v>
      </c>
      <c r="T1267" s="19">
        <f t="shared" si="1268"/>
        <v>0.03174474508</v>
      </c>
      <c r="U1267" s="168">
        <v>0.0704</v>
      </c>
      <c r="V1267" s="168">
        <v>0.0582</v>
      </c>
      <c r="W1267" s="19">
        <f t="array" ref="W1267">mmult(N1267:T1267,'Parameters &amp; Main Results'!$B$6:$B$12)-'Parameters &amp; Main Results'!$B$16/12+mmult(U1267:V1267,'Parameters &amp; Main Results'!$B$14:$B$15)</f>
        <v>-0.005947747461</v>
      </c>
      <c r="X1267" s="77">
        <f t="shared" si="5"/>
        <v>173.2118459</v>
      </c>
      <c r="Y1267" s="77">
        <f>X1267/offset(X1267,'Parameters &amp; Main Results'!$B$32,0)</f>
        <v>33.95350313</v>
      </c>
      <c r="Z1267" s="77">
        <f>sumproduct(X1267:offset(X1267,'Parameters &amp; Main Results'!$B$32-1,0) , 'Cash Flow Assist'!$P$11:offset('Cash Flow Assist'!$P$11,'Parameters &amp; Main Results'!$B$32-1,0)  )/offset(X1267,'Parameters &amp; Main Results'!$B$32,0)</f>
        <v>7030.985754</v>
      </c>
      <c r="AA1267" s="77">
        <f>sumproduct(X1267:offset(X1267,'Parameters &amp; Main Results'!$B$32-1,0),'Parameters &amp; Main Results'!$B$36:offset('Parameters &amp; Main Results'!$B$36,'Parameters &amp; Main Results'!$B$32-1,0)   )/offset(X1267,'Parameters &amp; Main Results'!$B$32,0)</f>
        <v>0.8199599543</v>
      </c>
      <c r="AB1267" s="167">
        <f t="shared" si="6"/>
        <v>-0.2734408758</v>
      </c>
    </row>
    <row r="1268">
      <c r="A1268">
        <f t="shared" si="17"/>
        <v>3</v>
      </c>
      <c r="B1268">
        <f t="shared" si="18"/>
        <v>1976</v>
      </c>
      <c r="C1268" s="77">
        <f t="shared" si="3"/>
        <v>1976.166667</v>
      </c>
      <c r="D1268" s="159">
        <f t="shared" si="356"/>
        <v>27850</v>
      </c>
      <c r="E1268" s="162">
        <v>56.0</v>
      </c>
      <c r="F1268" s="163">
        <v>330556.4933</v>
      </c>
      <c r="G1268" s="163">
        <v>3870.5153</v>
      </c>
      <c r="H1268" s="163">
        <v>5629.4596303</v>
      </c>
      <c r="I1268" s="163">
        <v>383174.24589757</v>
      </c>
      <c r="J1268" s="163">
        <v>56.0</v>
      </c>
      <c r="K1268" s="163">
        <v>56.0</v>
      </c>
      <c r="L1268" s="163">
        <v>129.5</v>
      </c>
      <c r="M1268" s="164">
        <v>11.8238912</v>
      </c>
      <c r="N1268" s="19">
        <f t="shared" ref="N1268:T1268" si="1269">F1268/F1267/$E1268*$E1267-1</f>
        <v>0.03192645439</v>
      </c>
      <c r="O1268" s="19">
        <f t="shared" si="1269"/>
        <v>0.01226025993</v>
      </c>
      <c r="P1268" s="19">
        <f t="shared" si="1269"/>
        <v>0.002273690477</v>
      </c>
      <c r="Q1268" s="19">
        <f t="shared" si="1269"/>
        <v>-0.02005093503</v>
      </c>
      <c r="R1268" s="19">
        <f t="shared" si="1269"/>
        <v>0</v>
      </c>
      <c r="S1268" s="19">
        <f t="shared" si="1269"/>
        <v>0</v>
      </c>
      <c r="T1268" s="19">
        <f t="shared" si="1269"/>
        <v>-0.02291194255</v>
      </c>
      <c r="U1268" s="168">
        <v>-0.0118</v>
      </c>
      <c r="V1268" s="168">
        <v>-0.0011</v>
      </c>
      <c r="W1268" s="19">
        <f t="array" ref="W1268">mmult(N1268:T1268,'Parameters &amp; Main Results'!$B$6:$B$12)-'Parameters &amp; Main Results'!$B$16/12+mmult(U1268:V1268,'Parameters &amp; Main Results'!$B$14:$B$15)</f>
        <v>0.0269682391</v>
      </c>
      <c r="X1268" s="77">
        <f t="shared" si="5"/>
        <v>174.2482304</v>
      </c>
      <c r="Y1268" s="77">
        <f>X1268/offset(X1268,'Parameters &amp; Main Results'!$B$32,0)</f>
        <v>34.27020522</v>
      </c>
      <c r="Z1268" s="77">
        <f>sumproduct(X1268:offset(X1268,'Parameters &amp; Main Results'!$B$32-1,0) , 'Cash Flow Assist'!$P$11:offset('Cash Flow Assist'!$P$11,'Parameters &amp; Main Results'!$B$32-1,0)  )/offset(X1268,'Parameters &amp; Main Results'!$B$32,0)</f>
        <v>7021.295796</v>
      </c>
      <c r="AA1268" s="77">
        <f>sumproduct(X1268:offset(X1268,'Parameters &amp; Main Results'!$B$32-1,0),'Parameters &amp; Main Results'!$B$36:offset('Parameters &amp; Main Results'!$B$36,'Parameters &amp; Main Results'!$B$32-1,0)   )/offset(X1268,'Parameters &amp; Main Results'!$B$32,0)</f>
        <v>0.8202185061</v>
      </c>
      <c r="AB1268" s="167">
        <f t="shared" si="6"/>
        <v>-0.2502444191</v>
      </c>
    </row>
    <row r="1269">
      <c r="A1269">
        <f t="shared" si="17"/>
        <v>4</v>
      </c>
      <c r="B1269">
        <f t="shared" si="18"/>
        <v>1976</v>
      </c>
      <c r="C1269" s="77">
        <f t="shared" si="3"/>
        <v>1976.25</v>
      </c>
      <c r="D1269" s="159">
        <f t="shared" si="356"/>
        <v>27880</v>
      </c>
      <c r="E1269" s="162">
        <v>56.1</v>
      </c>
      <c r="F1269" s="163">
        <v>327929.8926</v>
      </c>
      <c r="G1269" s="163">
        <v>3892.5578</v>
      </c>
      <c r="H1269" s="163">
        <v>5652.91571209</v>
      </c>
      <c r="I1269" s="163">
        <v>382814.54453222</v>
      </c>
      <c r="J1269" s="163">
        <v>56.1</v>
      </c>
      <c r="K1269" s="163">
        <v>56.1</v>
      </c>
      <c r="L1269" s="163">
        <v>128.15</v>
      </c>
      <c r="M1269" s="164">
        <v>11.65933898</v>
      </c>
      <c r="N1269" s="19">
        <f t="shared" ref="N1269:T1269" si="1270">F1269/F1268/$E1269*$E1268-1</f>
        <v>-0.00971436359</v>
      </c>
      <c r="O1269" s="19">
        <f t="shared" si="1270"/>
        <v>0.003902295463</v>
      </c>
      <c r="P1269" s="19">
        <f t="shared" si="1270"/>
        <v>0.002376708259</v>
      </c>
      <c r="Q1269" s="19">
        <f t="shared" si="1270"/>
        <v>-0.002719598835</v>
      </c>
      <c r="R1269" s="19">
        <f t="shared" si="1270"/>
        <v>0</v>
      </c>
      <c r="S1269" s="19">
        <f t="shared" si="1270"/>
        <v>0</v>
      </c>
      <c r="T1269" s="19">
        <f t="shared" si="1270"/>
        <v>-0.01218865925</v>
      </c>
      <c r="U1269" s="168">
        <v>-0.0011</v>
      </c>
      <c r="V1269" s="168">
        <v>-0.0014</v>
      </c>
      <c r="W1269" s="19">
        <f t="array" ref="W1269">mmult(N1269:T1269,'Parameters &amp; Main Results'!$B$6:$B$12)-'Parameters &amp; Main Results'!$B$16/12+mmult(U1269:V1269,'Parameters &amp; Main Results'!$B$14:$B$15)</f>
        <v>-0.006351865494</v>
      </c>
      <c r="X1269" s="77">
        <f t="shared" si="5"/>
        <v>169.6724628</v>
      </c>
      <c r="Y1269" s="77">
        <f>X1269/offset(X1269,'Parameters &amp; Main Results'!$B$32,0)</f>
        <v>33.48120057</v>
      </c>
      <c r="Z1269" s="77">
        <f>sumproduct(X1269:offset(X1269,'Parameters &amp; Main Results'!$B$32-1,0) , 'Cash Flow Assist'!$P$11:offset('Cash Flow Assist'!$P$11,'Parameters &amp; Main Results'!$B$32-1,0)  )/offset(X1269,'Parameters &amp; Main Results'!$B$32,0)</f>
        <v>7011.255871</v>
      </c>
      <c r="AA1269" s="77">
        <f>sumproduct(X1269:offset(X1269,'Parameters &amp; Main Results'!$B$32-1,0),'Parameters &amp; Main Results'!$B$36:offset('Parameters &amp; Main Results'!$B$36,'Parameters &amp; Main Results'!$B$32-1,0)   )/offset(X1269,'Parameters &amp; Main Results'!$B$32,0)</f>
        <v>0.8202824476</v>
      </c>
      <c r="AB1269" s="167">
        <f t="shared" si="6"/>
        <v>-0.2575278174</v>
      </c>
    </row>
    <row r="1270">
      <c r="A1270">
        <f t="shared" si="17"/>
        <v>5</v>
      </c>
      <c r="B1270">
        <f t="shared" si="18"/>
        <v>1976</v>
      </c>
      <c r="C1270" s="77">
        <f t="shared" si="3"/>
        <v>1976.333333</v>
      </c>
      <c r="D1270" s="159">
        <f t="shared" si="356"/>
        <v>27911</v>
      </c>
      <c r="E1270" s="162">
        <v>56.4</v>
      </c>
      <c r="F1270" s="163">
        <v>324229.4296</v>
      </c>
      <c r="G1270" s="163">
        <v>3840.7038</v>
      </c>
      <c r="H1270" s="163">
        <v>5675.81002072</v>
      </c>
      <c r="I1270" s="163">
        <v>373831.47622382</v>
      </c>
      <c r="J1270" s="163">
        <v>56.4</v>
      </c>
      <c r="K1270" s="163">
        <v>56.4</v>
      </c>
      <c r="L1270" s="163">
        <v>125.25</v>
      </c>
      <c r="M1270" s="164">
        <v>11.3782169</v>
      </c>
      <c r="N1270" s="19">
        <f t="shared" ref="N1270:T1270" si="1271">F1270/F1269/$E1270*$E1269-1</f>
        <v>-0.01654343733</v>
      </c>
      <c r="O1270" s="19">
        <f t="shared" si="1271"/>
        <v>-0.01856960879</v>
      </c>
      <c r="P1270" s="19">
        <f t="shared" si="1271"/>
        <v>-0.00129069149</v>
      </c>
      <c r="Q1270" s="19">
        <f t="shared" si="1271"/>
        <v>-0.02866017962</v>
      </c>
      <c r="R1270" s="19">
        <f t="shared" si="1271"/>
        <v>0</v>
      </c>
      <c r="S1270" s="19">
        <f t="shared" si="1271"/>
        <v>0</v>
      </c>
      <c r="T1270" s="19">
        <f t="shared" si="1271"/>
        <v>-0.02782850881</v>
      </c>
      <c r="U1270" s="168">
        <v>-0.0123</v>
      </c>
      <c r="V1270" s="168">
        <v>-0.0135</v>
      </c>
      <c r="W1270" s="19">
        <f t="array" ref="W1270">mmult(N1270:T1270,'Parameters &amp; Main Results'!$B$6:$B$12)-'Parameters &amp; Main Results'!$B$16/12+mmult(U1270:V1270,'Parameters &amp; Main Results'!$B$14:$B$15)</f>
        <v>-0.01709164686</v>
      </c>
      <c r="X1270" s="77">
        <f t="shared" si="5"/>
        <v>170.7570889</v>
      </c>
      <c r="Y1270" s="77">
        <f>X1270/offset(X1270,'Parameters &amp; Main Results'!$B$32,0)</f>
        <v>33.80724111</v>
      </c>
      <c r="Z1270" s="77">
        <f>sumproduct(X1270:offset(X1270,'Parameters &amp; Main Results'!$B$32-1,0) , 'Cash Flow Assist'!$P$11:offset('Cash Flow Assist'!$P$11,'Parameters &amp; Main Results'!$B$32-1,0)  )/offset(X1270,'Parameters &amp; Main Results'!$B$32,0)</f>
        <v>7001.974198</v>
      </c>
      <c r="AA1270" s="77">
        <f>sumproduct(X1270:offset(X1270,'Parameters &amp; Main Results'!$B$32-1,0),'Parameters &amp; Main Results'!$B$36:offset('Parameters &amp; Main Results'!$B$36,'Parameters &amp; Main Results'!$B$32-1,0)   )/offset(X1270,'Parameters &amp; Main Results'!$B$32,0)</f>
        <v>0.820143569</v>
      </c>
      <c r="AB1270" s="167">
        <f t="shared" si="6"/>
        <v>-0.2698108594</v>
      </c>
    </row>
    <row r="1271">
      <c r="A1271">
        <f t="shared" si="17"/>
        <v>6</v>
      </c>
      <c r="B1271">
        <f t="shared" si="18"/>
        <v>1976</v>
      </c>
      <c r="C1271" s="77">
        <f t="shared" si="3"/>
        <v>1976.416667</v>
      </c>
      <c r="D1271" s="159">
        <f t="shared" si="356"/>
        <v>27941</v>
      </c>
      <c r="E1271" s="162">
        <v>56.7</v>
      </c>
      <c r="F1271" s="163">
        <v>338514.2604</v>
      </c>
      <c r="G1271" s="163">
        <v>3892.592</v>
      </c>
      <c r="H1271" s="163">
        <v>5700.40519748</v>
      </c>
      <c r="I1271" s="163">
        <v>378576.22120758</v>
      </c>
      <c r="J1271" s="163">
        <v>56.7</v>
      </c>
      <c r="K1271" s="163">
        <v>56.7</v>
      </c>
      <c r="L1271" s="163">
        <v>123.8</v>
      </c>
      <c r="M1271" s="164">
        <v>11.82506685</v>
      </c>
      <c r="N1271" s="19">
        <f t="shared" ref="N1271:T1271" si="1272">F1271/F1270/$E1271*$E1270-1</f>
        <v>0.03853367066</v>
      </c>
      <c r="O1271" s="19">
        <f t="shared" si="1272"/>
        <v>0.008147588765</v>
      </c>
      <c r="P1271" s="19">
        <f t="shared" si="1272"/>
        <v>-0.0009805996466</v>
      </c>
      <c r="Q1271" s="19">
        <f t="shared" si="1272"/>
        <v>0.007334043195</v>
      </c>
      <c r="R1271" s="19">
        <f t="shared" si="1272"/>
        <v>0</v>
      </c>
      <c r="S1271" s="19">
        <f t="shared" si="1272"/>
        <v>0</v>
      </c>
      <c r="T1271" s="19">
        <f t="shared" si="1272"/>
        <v>-0.01680659844</v>
      </c>
      <c r="U1271" s="168">
        <v>-0.013</v>
      </c>
      <c r="V1271" s="168">
        <v>0.0069</v>
      </c>
      <c r="W1271" s="19">
        <f t="array" ref="W1271">mmult(N1271:T1271,'Parameters &amp; Main Results'!$B$6:$B$12)-'Parameters &amp; Main Results'!$B$16/12+mmult(U1271:V1271,'Parameters &amp; Main Results'!$B$14:$B$15)</f>
        <v>0.03089548352</v>
      </c>
      <c r="X1271" s="77">
        <f t="shared" si="5"/>
        <v>173.7263585</v>
      </c>
      <c r="Y1271" s="77">
        <f>X1271/offset(X1271,'Parameters &amp; Main Results'!$B$32,0)</f>
        <v>34.50944979</v>
      </c>
      <c r="Z1271" s="77">
        <f>sumproduct(X1271:offset(X1271,'Parameters &amp; Main Results'!$B$32-1,0) , 'Cash Flow Assist'!$P$11:offset('Cash Flow Assist'!$P$11,'Parameters &amp; Main Results'!$B$32-1,0)  )/offset(X1271,'Parameters &amp; Main Results'!$B$32,0)</f>
        <v>6992.334545</v>
      </c>
      <c r="AA1271" s="77">
        <f>sumproduct(X1271:offset(X1271,'Parameters &amp; Main Results'!$B$32-1,0),'Parameters &amp; Main Results'!$B$36:offset('Parameters &amp; Main Results'!$B$36,'Parameters &amp; Main Results'!$B$32-1,0)   )/offset(X1271,'Parameters &amp; Main Results'!$B$32,0)</f>
        <v>0.8200950095</v>
      </c>
      <c r="AB1271" s="167">
        <f t="shared" si="6"/>
        <v>-0.2416739916</v>
      </c>
    </row>
    <row r="1272">
      <c r="A1272">
        <f t="shared" si="17"/>
        <v>7</v>
      </c>
      <c r="B1272">
        <f t="shared" si="18"/>
        <v>1976</v>
      </c>
      <c r="C1272" s="77">
        <f t="shared" si="3"/>
        <v>1976.5</v>
      </c>
      <c r="D1272" s="159">
        <f t="shared" si="356"/>
        <v>27972</v>
      </c>
      <c r="E1272" s="162">
        <v>57.0</v>
      </c>
      <c r="F1272" s="163">
        <v>336828.3894</v>
      </c>
      <c r="G1272" s="163">
        <v>3918.0885</v>
      </c>
      <c r="H1272" s="163">
        <v>5726.10452425</v>
      </c>
      <c r="I1272" s="163">
        <v>373502.53879103</v>
      </c>
      <c r="J1272" s="163">
        <v>57.0</v>
      </c>
      <c r="K1272" s="163">
        <v>57.0</v>
      </c>
      <c r="L1272" s="163">
        <v>112.4</v>
      </c>
      <c r="M1272" s="164">
        <v>11.64352633</v>
      </c>
      <c r="N1272" s="19">
        <f t="shared" ref="N1272:T1272" si="1273">F1272/F1271/$E1272*$E1271-1</f>
        <v>-0.01021715302</v>
      </c>
      <c r="O1272" s="19">
        <f t="shared" si="1273"/>
        <v>0.001252374145</v>
      </c>
      <c r="P1272" s="19">
        <f t="shared" si="1273"/>
        <v>-0.0007785526308</v>
      </c>
      <c r="Q1272" s="19">
        <f t="shared" si="1273"/>
        <v>-0.0185946313</v>
      </c>
      <c r="R1272" s="19">
        <f t="shared" si="1273"/>
        <v>0</v>
      </c>
      <c r="S1272" s="19">
        <f t="shared" si="1273"/>
        <v>0</v>
      </c>
      <c r="T1272" s="19">
        <f t="shared" si="1273"/>
        <v>-0.09686251169</v>
      </c>
      <c r="U1272" s="168">
        <v>0.0029</v>
      </c>
      <c r="V1272" s="168">
        <v>0.0173</v>
      </c>
      <c r="W1272" s="19">
        <f t="array" ref="W1272">mmult(N1272:T1272,'Parameters &amp; Main Results'!$B$6:$B$12)-'Parameters &amp; Main Results'!$B$16/12+mmult(U1272:V1272,'Parameters &amp; Main Results'!$B$14:$B$15)</f>
        <v>-0.007391437893</v>
      </c>
      <c r="X1272" s="77">
        <f t="shared" si="5"/>
        <v>168.519856</v>
      </c>
      <c r="Y1272" s="77">
        <f>X1272/offset(X1272,'Parameters &amp; Main Results'!$B$32,0)</f>
        <v>33.58649838</v>
      </c>
      <c r="Z1272" s="77">
        <f>sumproduct(X1272:offset(X1272,'Parameters &amp; Main Results'!$B$32-1,0) , 'Cash Flow Assist'!$P$11:offset('Cash Flow Assist'!$P$11,'Parameters &amp; Main Results'!$B$32-1,0)  )/offset(X1272,'Parameters &amp; Main Results'!$B$32,0)</f>
        <v>6981.958304</v>
      </c>
      <c r="AA1272" s="77">
        <f>sumproduct(X1272:offset(X1272,'Parameters &amp; Main Results'!$B$32-1,0),'Parameters &amp; Main Results'!$B$36:offset('Parameters &amp; Main Results'!$B$36,'Parameters &amp; Main Results'!$B$32-1,0)   )/offset(X1272,'Parameters &amp; Main Results'!$B$32,0)</f>
        <v>0.8200503363</v>
      </c>
      <c r="AB1272" s="167">
        <f t="shared" si="6"/>
        <v>-0.2494219245</v>
      </c>
    </row>
    <row r="1273">
      <c r="A1273">
        <f t="shared" si="17"/>
        <v>8</v>
      </c>
      <c r="B1273">
        <f t="shared" si="18"/>
        <v>1976</v>
      </c>
      <c r="C1273" s="77">
        <f t="shared" si="3"/>
        <v>1976.583333</v>
      </c>
      <c r="D1273" s="159">
        <f t="shared" si="356"/>
        <v>28003</v>
      </c>
      <c r="E1273" s="162">
        <v>57.3</v>
      </c>
      <c r="F1273" s="163">
        <v>344806.1826</v>
      </c>
      <c r="G1273" s="163">
        <v>3997.986</v>
      </c>
      <c r="H1273" s="163">
        <v>5751.06079646</v>
      </c>
      <c r="I1273" s="163">
        <v>372515.72649267</v>
      </c>
      <c r="J1273" s="163">
        <v>57.3</v>
      </c>
      <c r="K1273" s="163">
        <v>57.3</v>
      </c>
      <c r="L1273" s="163">
        <v>103.05</v>
      </c>
      <c r="M1273" s="164">
        <v>11.55419883</v>
      </c>
      <c r="N1273" s="19">
        <f t="shared" ref="N1273:T1273" si="1274">F1273/F1272/$E1273*$E1272-1</f>
        <v>0.01832543046</v>
      </c>
      <c r="O1273" s="19">
        <f t="shared" si="1274"/>
        <v>0.01504959271</v>
      </c>
      <c r="P1273" s="19">
        <f t="shared" si="1274"/>
        <v>-0.0009000872615</v>
      </c>
      <c r="Q1273" s="19">
        <f t="shared" si="1274"/>
        <v>-0.007863819147</v>
      </c>
      <c r="R1273" s="19">
        <f t="shared" si="1274"/>
        <v>0</v>
      </c>
      <c r="S1273" s="19">
        <f t="shared" si="1274"/>
        <v>0</v>
      </c>
      <c r="T1273" s="19">
        <f t="shared" si="1274"/>
        <v>-0.08798513164</v>
      </c>
      <c r="U1273" s="168">
        <v>-0.02</v>
      </c>
      <c r="V1273" s="168">
        <v>0.0081</v>
      </c>
      <c r="W1273" s="19">
        <f t="array" ref="W1273">mmult(N1273:T1273,'Parameters &amp; Main Results'!$B$6:$B$12)-'Parameters &amp; Main Results'!$B$16/12+mmult(U1273:V1273,'Parameters &amp; Main Results'!$B$14:$B$15)</f>
        <v>0.01746480436</v>
      </c>
      <c r="X1273" s="77">
        <f t="shared" si="5"/>
        <v>169.7747354</v>
      </c>
      <c r="Y1273" s="77">
        <f>X1273/offset(X1273,'Parameters &amp; Main Results'!$B$32,0)</f>
        <v>33.94908245</v>
      </c>
      <c r="Z1273" s="77">
        <f>sumproduct(X1273:offset(X1273,'Parameters &amp; Main Results'!$B$32-1,0) , 'Cash Flow Assist'!$P$11:offset('Cash Flow Assist'!$P$11,'Parameters &amp; Main Results'!$B$32-1,0)  )/offset(X1273,'Parameters &amp; Main Results'!$B$32,0)</f>
        <v>6972.473589</v>
      </c>
      <c r="AA1273" s="77">
        <f>sumproduct(X1273:offset(X1273,'Parameters &amp; Main Results'!$B$32-1,0),'Parameters &amp; Main Results'!$B$36:offset('Parameters &amp; Main Results'!$B$36,'Parameters &amp; Main Results'!$B$32-1,0)   )/offset(X1273,'Parameters &amp; Main Results'!$B$32,0)</f>
        <v>0.8199044811</v>
      </c>
      <c r="AB1273" s="167">
        <f t="shared" si="6"/>
        <v>-0.2356672581</v>
      </c>
    </row>
    <row r="1274">
      <c r="A1274">
        <f t="shared" si="17"/>
        <v>9</v>
      </c>
      <c r="B1274">
        <f t="shared" si="18"/>
        <v>1976</v>
      </c>
      <c r="C1274" s="77">
        <f t="shared" si="3"/>
        <v>1976.666667</v>
      </c>
      <c r="D1274" s="159">
        <f t="shared" si="356"/>
        <v>28033</v>
      </c>
      <c r="E1274" s="162">
        <v>57.6</v>
      </c>
      <c r="F1274" s="163">
        <v>344806.1826</v>
      </c>
      <c r="G1274" s="163">
        <v>4053.9411</v>
      </c>
      <c r="H1274" s="163">
        <v>5775.69450687</v>
      </c>
      <c r="I1274" s="163">
        <v>366796.0014923</v>
      </c>
      <c r="J1274" s="163">
        <v>57.6</v>
      </c>
      <c r="K1274" s="163">
        <v>57.6</v>
      </c>
      <c r="L1274" s="163">
        <v>116.1</v>
      </c>
      <c r="M1274" s="164">
        <v>11.77689562</v>
      </c>
      <c r="N1274" s="19">
        <f t="shared" ref="N1274:T1274" si="1275">F1274/F1273/$E1274*$E1273-1</f>
        <v>-0.005208333333</v>
      </c>
      <c r="O1274" s="19">
        <f t="shared" si="1275"/>
        <v>0.008714593657</v>
      </c>
      <c r="P1274" s="19">
        <f t="shared" si="1275"/>
        <v>-0.000947309028</v>
      </c>
      <c r="Q1274" s="19">
        <f t="shared" si="1275"/>
        <v>-0.02048268113</v>
      </c>
      <c r="R1274" s="19">
        <f t="shared" si="1275"/>
        <v>0</v>
      </c>
      <c r="S1274" s="19">
        <f t="shared" si="1275"/>
        <v>0</v>
      </c>
      <c r="T1274" s="19">
        <f t="shared" si="1275"/>
        <v>0.1207696507</v>
      </c>
      <c r="U1274" s="168">
        <v>-2.0E-4</v>
      </c>
      <c r="V1274" s="168">
        <v>-0.0029</v>
      </c>
      <c r="W1274" s="19">
        <f t="array" ref="W1274">mmult(N1274:T1274,'Parameters &amp; Main Results'!$B$6:$B$12)-'Parameters &amp; Main Results'!$B$16/12+mmult(U1274:V1274,'Parameters &amp; Main Results'!$B$14:$B$15)</f>
        <v>-0.001769268252</v>
      </c>
      <c r="X1274" s="77">
        <f t="shared" si="5"/>
        <v>166.8605486</v>
      </c>
      <c r="Y1274" s="77">
        <f>X1274/offset(X1274,'Parameters &amp; Main Results'!$B$32,0)</f>
        <v>33.47726543</v>
      </c>
      <c r="Z1274" s="77">
        <f>sumproduct(X1274:offset(X1274,'Parameters &amp; Main Results'!$B$32-1,0) , 'Cash Flow Assist'!$P$11:offset('Cash Flow Assist'!$P$11,'Parameters &amp; Main Results'!$B$32-1,0)  )/offset(X1274,'Parameters &amp; Main Results'!$B$32,0)</f>
        <v>6962.593555</v>
      </c>
      <c r="AA1274" s="77">
        <f>sumproduct(X1274:offset(X1274,'Parameters &amp; Main Results'!$B$32-1,0),'Parameters &amp; Main Results'!$B$36:offset('Parameters &amp; Main Results'!$B$36,'Parameters &amp; Main Results'!$B$32-1,0)   )/offset(X1274,'Parameters &amp; Main Results'!$B$32,0)</f>
        <v>0.8196817237</v>
      </c>
      <c r="AB1274" s="167">
        <f t="shared" si="6"/>
        <v>-0.2396481578</v>
      </c>
    </row>
    <row r="1275">
      <c r="A1275">
        <f t="shared" si="17"/>
        <v>10</v>
      </c>
      <c r="B1275">
        <f t="shared" si="18"/>
        <v>1976</v>
      </c>
      <c r="C1275" s="77">
        <f t="shared" si="3"/>
        <v>1976.75</v>
      </c>
      <c r="D1275" s="159">
        <f t="shared" si="356"/>
        <v>28064</v>
      </c>
      <c r="E1275" s="162">
        <v>57.9</v>
      </c>
      <c r="F1275" s="163">
        <v>338246.3957</v>
      </c>
      <c r="G1275" s="163">
        <v>4116.0299</v>
      </c>
      <c r="H1275" s="163">
        <v>5800.14494695</v>
      </c>
      <c r="I1275" s="163">
        <v>345133.46005524</v>
      </c>
      <c r="J1275" s="163">
        <v>57.9</v>
      </c>
      <c r="K1275" s="163">
        <v>57.9</v>
      </c>
      <c r="L1275" s="163">
        <v>122.3</v>
      </c>
      <c r="M1275" s="164">
        <v>11.4793059</v>
      </c>
      <c r="N1275" s="19">
        <f t="shared" ref="N1275:T1275" si="1276">F1275/F1274/$E1275*$E1274-1</f>
        <v>-0.02410733716</v>
      </c>
      <c r="O1275" s="19">
        <f t="shared" si="1276"/>
        <v>0.01005496114</v>
      </c>
      <c r="P1275" s="19">
        <f t="shared" si="1276"/>
        <v>-0.0009699481864</v>
      </c>
      <c r="Q1275" s="19">
        <f t="shared" si="1276"/>
        <v>-0.06393416943</v>
      </c>
      <c r="R1275" s="19">
        <f t="shared" si="1276"/>
        <v>0</v>
      </c>
      <c r="S1275" s="19">
        <f t="shared" si="1276"/>
        <v>0</v>
      </c>
      <c r="T1275" s="19">
        <f t="shared" si="1276"/>
        <v>0.04794419676</v>
      </c>
      <c r="U1275" s="168">
        <v>0.0022</v>
      </c>
      <c r="V1275" s="168">
        <v>-0.0018</v>
      </c>
      <c r="W1275" s="19">
        <f t="array" ref="W1275">mmult(N1275:T1275,'Parameters &amp; Main Results'!$B$6:$B$12)-'Parameters &amp; Main Results'!$B$16/12+mmult(U1275:V1275,'Parameters &amp; Main Results'!$B$14:$B$15)</f>
        <v>-0.01560842925</v>
      </c>
      <c r="X1275" s="77">
        <f t="shared" si="5"/>
        <v>167.1562929</v>
      </c>
      <c r="Y1275" s="77">
        <f>X1275/offset(X1275,'Parameters &amp; Main Results'!$B$32,0)</f>
        <v>33.64808633</v>
      </c>
      <c r="Z1275" s="77">
        <f>sumproduct(X1275:offset(X1275,'Parameters &amp; Main Results'!$B$32-1,0) , 'Cash Flow Assist'!$P$11:offset('Cash Flow Assist'!$P$11,'Parameters &amp; Main Results'!$B$32-1,0)  )/offset(X1275,'Parameters &amp; Main Results'!$B$32,0)</f>
        <v>6953.154062</v>
      </c>
      <c r="AA1275" s="77">
        <f>sumproduct(X1275:offset(X1275,'Parameters &amp; Main Results'!$B$32-1,0),'Parameters &amp; Main Results'!$B$36:offset('Parameters &amp; Main Results'!$B$36,'Parameters &amp; Main Results'!$B$32-1,0)   )/offset(X1275,'Parameters &amp; Main Results'!$B$32,0)</f>
        <v>0.8192718958</v>
      </c>
      <c r="AB1275" s="167">
        <f t="shared" si="6"/>
        <v>-0.257978216</v>
      </c>
    </row>
    <row r="1276">
      <c r="A1276">
        <f t="shared" si="17"/>
        <v>11</v>
      </c>
      <c r="B1276">
        <f t="shared" si="18"/>
        <v>1976</v>
      </c>
      <c r="C1276" s="77">
        <f t="shared" si="3"/>
        <v>1976.833333</v>
      </c>
      <c r="D1276" s="159">
        <f t="shared" si="356"/>
        <v>28094</v>
      </c>
      <c r="E1276" s="162">
        <v>58.1</v>
      </c>
      <c r="F1276" s="163">
        <v>336727.018</v>
      </c>
      <c r="G1276" s="163">
        <v>4260.4017</v>
      </c>
      <c r="H1276" s="163">
        <v>5823.92554124</v>
      </c>
      <c r="I1276" s="163">
        <v>344572.60990006</v>
      </c>
      <c r="J1276" s="163">
        <v>58.1</v>
      </c>
      <c r="K1276" s="163">
        <v>58.1</v>
      </c>
      <c r="L1276" s="163">
        <v>130.1</v>
      </c>
      <c r="M1276" s="164">
        <v>11.34889509</v>
      </c>
      <c r="N1276" s="19">
        <f t="shared" ref="N1276:T1276" si="1277">F1276/F1275/$E1276*$E1275-1</f>
        <v>-0.007918803818</v>
      </c>
      <c r="O1276" s="19">
        <f t="shared" si="1277"/>
        <v>0.03151241575</v>
      </c>
      <c r="P1276" s="19">
        <f t="shared" si="1277"/>
        <v>0.0006435456123</v>
      </c>
      <c r="Q1276" s="19">
        <f t="shared" si="1277"/>
        <v>-0.005061770904</v>
      </c>
      <c r="R1276" s="19">
        <f t="shared" si="1277"/>
        <v>0</v>
      </c>
      <c r="S1276" s="19">
        <f t="shared" si="1277"/>
        <v>0</v>
      </c>
      <c r="T1276" s="19">
        <f t="shared" si="1277"/>
        <v>0.06011571106</v>
      </c>
      <c r="U1276" s="168">
        <v>0.0232</v>
      </c>
      <c r="V1276" s="168">
        <v>0.0151</v>
      </c>
      <c r="W1276" s="19">
        <f t="array" ref="W1276">mmult(N1276:T1276,'Parameters &amp; Main Results'!$B$6:$B$12)-'Parameters &amp; Main Results'!$B$16/12+mmult(U1276:V1276,'Parameters &amp; Main Results'!$B$14:$B$15)</f>
        <v>0.001897334407</v>
      </c>
      <c r="X1276" s="77">
        <f t="shared" si="5"/>
        <v>169.8067089</v>
      </c>
      <c r="Y1276" s="77">
        <f>X1276/offset(X1276,'Parameters &amp; Main Results'!$B$32,0)</f>
        <v>34.29523738</v>
      </c>
      <c r="Z1276" s="77">
        <f>sumproduct(X1276:offset(X1276,'Parameters &amp; Main Results'!$B$32-1,0) , 'Cash Flow Assist'!$P$11:offset('Cash Flow Assist'!$P$11,'Parameters &amp; Main Results'!$B$32-1,0)  )/offset(X1276,'Parameters &amp; Main Results'!$B$32,0)</f>
        <v>6943.511801</v>
      </c>
      <c r="AA1276" s="77">
        <f>sumproduct(X1276:offset(X1276,'Parameters &amp; Main Results'!$B$32-1,0),'Parameters &amp; Main Results'!$B$36:offset('Parameters &amp; Main Results'!$B$36,'Parameters &amp; Main Results'!$B$32-1,0)   )/offset(X1276,'Parameters &amp; Main Results'!$B$32,0)</f>
        <v>0.8184937993</v>
      </c>
      <c r="AB1276" s="167">
        <f t="shared" si="6"/>
        <v>-0.263854141</v>
      </c>
    </row>
    <row r="1277">
      <c r="A1277">
        <f t="shared" si="17"/>
        <v>12</v>
      </c>
      <c r="B1277">
        <f t="shared" si="18"/>
        <v>1976</v>
      </c>
      <c r="C1277" s="77">
        <f t="shared" si="3"/>
        <v>1976.916667</v>
      </c>
      <c r="D1277" s="159">
        <f t="shared" si="356"/>
        <v>28125</v>
      </c>
      <c r="E1277" s="162">
        <v>58.4</v>
      </c>
      <c r="F1277" s="163">
        <v>355517.7821</v>
      </c>
      <c r="G1277" s="163">
        <v>4345.2471</v>
      </c>
      <c r="H1277" s="163">
        <v>5846.97857984</v>
      </c>
      <c r="I1277" s="163">
        <v>383588.37575899</v>
      </c>
      <c r="J1277" s="163">
        <v>58.4</v>
      </c>
      <c r="K1277" s="163">
        <v>58.4</v>
      </c>
      <c r="L1277" s="163">
        <v>134.55</v>
      </c>
      <c r="M1277" s="164">
        <v>11.90331415</v>
      </c>
      <c r="N1277" s="19">
        <f t="shared" ref="N1277:T1277" si="1278">F1277/F1276/$E1277*$E1276-1</f>
        <v>0.05038049582</v>
      </c>
      <c r="O1277" s="19">
        <f t="shared" si="1278"/>
        <v>0.01467559389</v>
      </c>
      <c r="P1277" s="19">
        <f t="shared" si="1278"/>
        <v>-0.001198986872</v>
      </c>
      <c r="Q1277" s="19">
        <f t="shared" si="1278"/>
        <v>0.107510802</v>
      </c>
      <c r="R1277" s="19">
        <f t="shared" si="1278"/>
        <v>0</v>
      </c>
      <c r="S1277" s="19">
        <f t="shared" si="1278"/>
        <v>0</v>
      </c>
      <c r="T1277" s="19">
        <f t="shared" si="1278"/>
        <v>0.02889176398</v>
      </c>
      <c r="U1277" s="168">
        <v>0.0303</v>
      </c>
      <c r="V1277" s="168">
        <v>0.0227</v>
      </c>
      <c r="W1277" s="19">
        <f t="array" ref="W1277">mmult(N1277:T1277,'Parameters &amp; Main Results'!$B$6:$B$12)-'Parameters &amp; Main Results'!$B$16/12+mmult(U1277:V1277,'Parameters &amp; Main Results'!$B$14:$B$15)</f>
        <v>0.04141260367</v>
      </c>
      <c r="X1277" s="77">
        <f t="shared" si="5"/>
        <v>169.4851389</v>
      </c>
      <c r="Y1277" s="77">
        <f>X1277/offset(X1277,'Parameters &amp; Main Results'!$B$32,0)</f>
        <v>34.34408277</v>
      </c>
      <c r="Z1277" s="77">
        <f>sumproduct(X1277:offset(X1277,'Parameters &amp; Main Results'!$B$32-1,0) , 'Cash Flow Assist'!$P$11:offset('Cash Flow Assist'!$P$11,'Parameters &amp; Main Results'!$B$32-1,0)  )/offset(X1277,'Parameters &amp; Main Results'!$B$32,0)</f>
        <v>6933.188183</v>
      </c>
      <c r="AA1277" s="77">
        <f>sumproduct(X1277:offset(X1277,'Parameters &amp; Main Results'!$B$32-1,0),'Parameters &amp; Main Results'!$B$36:offset('Parameters &amp; Main Results'!$B$36,'Parameters &amp; Main Results'!$B$32-1,0)   )/offset(X1277,'Parameters &amp; Main Results'!$B$32,0)</f>
        <v>0.8176327295</v>
      </c>
      <c r="AB1277" s="167">
        <f t="shared" si="6"/>
        <v>-0.2267667476</v>
      </c>
    </row>
    <row r="1278">
      <c r="A1278">
        <f t="shared" si="17"/>
        <v>1</v>
      </c>
      <c r="B1278">
        <f t="shared" si="18"/>
        <v>1977</v>
      </c>
      <c r="C1278" s="77">
        <f t="shared" si="3"/>
        <v>1977</v>
      </c>
      <c r="D1278" s="159">
        <f t="shared" si="356"/>
        <v>28156</v>
      </c>
      <c r="E1278" s="162">
        <v>58.7</v>
      </c>
      <c r="F1278" s="163">
        <v>338709.4359</v>
      </c>
      <c r="G1278" s="163">
        <v>4195.0806</v>
      </c>
      <c r="H1278" s="163">
        <v>5868.17387719</v>
      </c>
      <c r="I1278" s="163">
        <v>380332.13182002</v>
      </c>
      <c r="J1278" s="163">
        <v>58.7</v>
      </c>
      <c r="K1278" s="163">
        <v>58.7</v>
      </c>
      <c r="L1278" s="163">
        <v>132.1</v>
      </c>
      <c r="M1278" s="164">
        <v>11.24292097</v>
      </c>
      <c r="N1278" s="19">
        <f t="shared" ref="N1278:T1278" si="1279">F1278/F1277/$E1278*$E1277-1</f>
        <v>-0.05214760124</v>
      </c>
      <c r="O1278" s="19">
        <f t="shared" si="1279"/>
        <v>-0.03949290592</v>
      </c>
      <c r="P1278" s="19">
        <f t="shared" si="1279"/>
        <v>-0.001504258944</v>
      </c>
      <c r="Q1278" s="19">
        <f t="shared" si="1279"/>
        <v>-0.01355624953</v>
      </c>
      <c r="R1278" s="19">
        <f t="shared" si="1279"/>
        <v>0</v>
      </c>
      <c r="S1278" s="19">
        <f t="shared" si="1279"/>
        <v>0</v>
      </c>
      <c r="T1278" s="19">
        <f t="shared" si="1279"/>
        <v>-0.0232265163</v>
      </c>
      <c r="U1278" s="168">
        <v>0.0476</v>
      </c>
      <c r="V1278" s="168">
        <v>0.0427</v>
      </c>
      <c r="W1278" s="19">
        <f t="array" ref="W1278">mmult(N1278:T1278,'Parameters &amp; Main Results'!$B$6:$B$12)-'Parameters &amp; Main Results'!$B$16/12+mmult(U1278:V1278,'Parameters &amp; Main Results'!$B$14:$B$15)</f>
        <v>-0.04902559408</v>
      </c>
      <c r="X1278" s="77">
        <f t="shared" si="5"/>
        <v>162.7454271</v>
      </c>
      <c r="Y1278" s="77">
        <f>X1278/offset(X1278,'Parameters &amp; Main Results'!$B$32,0)</f>
        <v>33.0879928</v>
      </c>
      <c r="Z1278" s="77">
        <f>sumproduct(X1278:offset(X1278,'Parameters &amp; Main Results'!$B$32-1,0) , 'Cash Flow Assist'!$P$11:offset('Cash Flow Assist'!$P$11,'Parameters &amp; Main Results'!$B$32-1,0)  )/offset(X1278,'Parameters &amp; Main Results'!$B$32,0)</f>
        <v>6922.781239</v>
      </c>
      <c r="AA1278" s="77">
        <f>sumproduct(X1278:offset(X1278,'Parameters &amp; Main Results'!$B$32-1,0),'Parameters &amp; Main Results'!$B$36:offset('Parameters &amp; Main Results'!$B$36,'Parameters &amp; Main Results'!$B$32-1,0)   )/offset(X1278,'Parameters &amp; Main Results'!$B$32,0)</f>
        <v>0.8168333274</v>
      </c>
      <c r="AB1278" s="167">
        <f t="shared" si="6"/>
        <v>-0.2670890069</v>
      </c>
    </row>
    <row r="1279">
      <c r="A1279">
        <f t="shared" si="17"/>
        <v>2</v>
      </c>
      <c r="B1279">
        <f t="shared" si="18"/>
        <v>1977</v>
      </c>
      <c r="C1279" s="77">
        <f t="shared" si="3"/>
        <v>1977.083333</v>
      </c>
      <c r="D1279" s="159">
        <f t="shared" si="356"/>
        <v>28184</v>
      </c>
      <c r="E1279" s="162">
        <v>59.3</v>
      </c>
      <c r="F1279" s="163">
        <v>332532.6943</v>
      </c>
      <c r="G1279" s="163">
        <v>4206.4642</v>
      </c>
      <c r="H1279" s="163">
        <v>5890.76634662</v>
      </c>
      <c r="I1279" s="163">
        <v>388318.92200464</v>
      </c>
      <c r="J1279" s="163">
        <v>59.3</v>
      </c>
      <c r="K1279" s="163">
        <v>59.3</v>
      </c>
      <c r="L1279" s="163">
        <v>142.25</v>
      </c>
      <c r="M1279" s="164">
        <v>10.8861536</v>
      </c>
      <c r="N1279" s="19">
        <f t="shared" ref="N1279:T1279" si="1280">F1279/F1278/$E1279*$E1278-1</f>
        <v>-0.02816963736</v>
      </c>
      <c r="O1279" s="19">
        <f t="shared" si="1280"/>
        <v>-0.007431940451</v>
      </c>
      <c r="P1279" s="19">
        <f t="shared" si="1280"/>
        <v>-0.006306998313</v>
      </c>
      <c r="Q1279" s="19">
        <f t="shared" si="1280"/>
        <v>0.01066899682</v>
      </c>
      <c r="R1279" s="19">
        <f t="shared" si="1280"/>
        <v>0</v>
      </c>
      <c r="S1279" s="19">
        <f t="shared" si="1280"/>
        <v>0</v>
      </c>
      <c r="T1279" s="19">
        <f t="shared" si="1280"/>
        <v>0.06594025937</v>
      </c>
      <c r="U1279" s="168">
        <v>0.0104</v>
      </c>
      <c r="V1279" s="168">
        <v>0.0047</v>
      </c>
      <c r="W1279" s="19">
        <f t="array" ref="W1279">mmult(N1279:T1279,'Parameters &amp; Main Results'!$B$6:$B$12)-'Parameters &amp; Main Results'!$B$16/12+mmult(U1279:V1279,'Parameters &amp; Main Results'!$B$14:$B$15)</f>
        <v>-0.0230268798</v>
      </c>
      <c r="X1279" s="77">
        <f t="shared" si="5"/>
        <v>171.1354439</v>
      </c>
      <c r="Y1279" s="77">
        <f>X1279/offset(X1279,'Parameters &amp; Main Results'!$B$32,0)</f>
        <v>34.90944335</v>
      </c>
      <c r="Z1279" s="77">
        <f>sumproduct(X1279:offset(X1279,'Parameters &amp; Main Results'!$B$32-1,0) , 'Cash Flow Assist'!$P$11:offset('Cash Flow Assist'!$P$11,'Parameters &amp; Main Results'!$B$32-1,0)  )/offset(X1279,'Parameters &amp; Main Results'!$B$32,0)</f>
        <v>6913.599964</v>
      </c>
      <c r="AA1279" s="77">
        <f>sumproduct(X1279:offset(X1279,'Parameters &amp; Main Results'!$B$32-1,0),'Parameters &amp; Main Results'!$B$36:offset('Parameters &amp; Main Results'!$B$36,'Parameters &amp; Main Results'!$B$32-1,0)   )/offset(X1279,'Parameters &amp; Main Results'!$B$32,0)</f>
        <v>0.816046792</v>
      </c>
      <c r="AB1279" s="167">
        <f t="shared" si="6"/>
        <v>-0.2877348438</v>
      </c>
    </row>
    <row r="1280">
      <c r="A1280">
        <f t="shared" si="17"/>
        <v>3</v>
      </c>
      <c r="B1280">
        <f t="shared" si="18"/>
        <v>1977</v>
      </c>
      <c r="C1280" s="77">
        <f t="shared" si="3"/>
        <v>1977.166667</v>
      </c>
      <c r="D1280" s="159">
        <f t="shared" si="356"/>
        <v>28215</v>
      </c>
      <c r="E1280" s="162">
        <v>59.6</v>
      </c>
      <c r="F1280" s="163">
        <v>329032.7761</v>
      </c>
      <c r="G1280" s="163">
        <v>4241.3171</v>
      </c>
      <c r="H1280" s="163">
        <v>5913.69124565</v>
      </c>
      <c r="I1280" s="163">
        <v>389419.32420786</v>
      </c>
      <c r="J1280" s="163">
        <v>59.6</v>
      </c>
      <c r="K1280" s="163">
        <v>59.6</v>
      </c>
      <c r="L1280" s="163">
        <v>149.8</v>
      </c>
      <c r="M1280" s="164">
        <v>10.6596359</v>
      </c>
      <c r="N1280" s="19">
        <f t="shared" ref="N1280:T1280" si="1281">F1280/F1279/$E1280*$E1279-1</f>
        <v>-0.01550561354</v>
      </c>
      <c r="O1280" s="19">
        <f t="shared" si="1281"/>
        <v>0.00321029439</v>
      </c>
      <c r="P1280" s="19">
        <f t="shared" si="1281"/>
        <v>-0.001161479307</v>
      </c>
      <c r="Q1280" s="19">
        <f t="shared" si="1281"/>
        <v>-0.002214062029</v>
      </c>
      <c r="R1280" s="19">
        <f t="shared" si="1281"/>
        <v>0</v>
      </c>
      <c r="S1280" s="19">
        <f t="shared" si="1281"/>
        <v>0</v>
      </c>
      <c r="T1280" s="19">
        <f t="shared" si="1281"/>
        <v>0.04777485522</v>
      </c>
      <c r="U1280" s="168">
        <v>0.01</v>
      </c>
      <c r="V1280" s="168">
        <v>0.0109</v>
      </c>
      <c r="W1280" s="19">
        <f t="array" ref="W1280">mmult(N1280:T1280,'Parameters &amp; Main Results'!$B$6:$B$12)-'Parameters &amp; Main Results'!$B$16/12+mmult(U1280:V1280,'Parameters &amp; Main Results'!$B$14:$B$15)</f>
        <v>-0.01086830323</v>
      </c>
      <c r="X1280" s="77">
        <f t="shared" si="5"/>
        <v>175.1690403</v>
      </c>
      <c r="Y1280" s="77">
        <f>X1280/offset(X1280,'Parameters &amp; Main Results'!$B$32,0)</f>
        <v>35.85103011</v>
      </c>
      <c r="Z1280" s="77">
        <f>sumproduct(X1280:offset(X1280,'Parameters &amp; Main Results'!$B$32-1,0) , 'Cash Flow Assist'!$P$11:offset('Cash Flow Assist'!$P$11,'Parameters &amp; Main Results'!$B$32-1,0)  )/offset(X1280,'Parameters &amp; Main Results'!$B$32,0)</f>
        <v>6902.560663</v>
      </c>
      <c r="AA1280" s="77">
        <f>sumproduct(X1280:offset(X1280,'Parameters &amp; Main Results'!$B$32-1,0),'Parameters &amp; Main Results'!$B$36:offset('Parameters &amp; Main Results'!$B$36,'Parameters &amp; Main Results'!$B$32-1,0)   )/offset(X1280,'Parameters &amp; Main Results'!$B$32,0)</f>
        <v>0.8151869686</v>
      </c>
      <c r="AB1280" s="167">
        <f t="shared" si="6"/>
        <v>-0.2987789521</v>
      </c>
    </row>
    <row r="1281">
      <c r="A1281">
        <f t="shared" si="17"/>
        <v>4</v>
      </c>
      <c r="B1281">
        <f t="shared" si="18"/>
        <v>1977</v>
      </c>
      <c r="C1281" s="77">
        <f t="shared" si="3"/>
        <v>1977.25</v>
      </c>
      <c r="D1281" s="159">
        <f t="shared" si="356"/>
        <v>28245</v>
      </c>
      <c r="E1281" s="162">
        <v>60.0</v>
      </c>
      <c r="F1281" s="163">
        <v>330314.5655</v>
      </c>
      <c r="G1281" s="163">
        <v>4258.7507</v>
      </c>
      <c r="H1281" s="163">
        <v>5936.36039542</v>
      </c>
      <c r="I1281" s="163">
        <v>398617.7400442</v>
      </c>
      <c r="J1281" s="163">
        <v>60.0</v>
      </c>
      <c r="K1281" s="163">
        <v>60.0</v>
      </c>
      <c r="L1281" s="163">
        <v>146.5</v>
      </c>
      <c r="M1281" s="164">
        <v>10.62315175</v>
      </c>
      <c r="N1281" s="19">
        <f t="shared" ref="N1281:T1281" si="1282">F1281/F1280/$E1281*$E1280-1</f>
        <v>-0.002797009204</v>
      </c>
      <c r="O1281" s="19">
        <f t="shared" si="1282"/>
        <v>-0.00258364821</v>
      </c>
      <c r="P1281" s="19">
        <f t="shared" si="1282"/>
        <v>-0.00285888889</v>
      </c>
      <c r="Q1281" s="19">
        <f t="shared" si="1282"/>
        <v>0.016796712</v>
      </c>
      <c r="R1281" s="19">
        <f t="shared" si="1282"/>
        <v>0</v>
      </c>
      <c r="S1281" s="19">
        <f t="shared" si="1282"/>
        <v>0</v>
      </c>
      <c r="T1281" s="19">
        <f t="shared" si="1282"/>
        <v>-0.02854917668</v>
      </c>
      <c r="U1281" s="168">
        <v>-0.0012</v>
      </c>
      <c r="V1281" s="168">
        <v>0.0338</v>
      </c>
      <c r="W1281" s="19">
        <f t="array" ref="W1281">mmult(N1281:T1281,'Parameters &amp; Main Results'!$B$6:$B$12)-'Parameters &amp; Main Results'!$B$16/12+mmult(U1281:V1281,'Parameters &amp; Main Results'!$B$14:$B$15)</f>
        <v>-0.002785335623</v>
      </c>
      <c r="X1281" s="77">
        <f t="shared" si="5"/>
        <v>177.0937489</v>
      </c>
      <c r="Y1281" s="77">
        <f>X1281/offset(X1281,'Parameters &amp; Main Results'!$B$32,0)</f>
        <v>36.36544025</v>
      </c>
      <c r="Z1281" s="77">
        <f>sumproduct(X1281:offset(X1281,'Parameters &amp; Main Results'!$B$32-1,0) , 'Cash Flow Assist'!$P$11:offset('Cash Flow Assist'!$P$11,'Parameters &amp; Main Results'!$B$32-1,0)  )/offset(X1281,'Parameters &amp; Main Results'!$B$32,0)</f>
        <v>6890.539947</v>
      </c>
      <c r="AA1281" s="77">
        <f>sumproduct(X1281:offset(X1281,'Parameters &amp; Main Results'!$B$32-1,0),'Parameters &amp; Main Results'!$B$36:offset('Parameters &amp; Main Results'!$B$36,'Parameters &amp; Main Results'!$B$32-1,0)   )/offset(X1281,'Parameters &amp; Main Results'!$B$32,0)</f>
        <v>0.8143042501</v>
      </c>
      <c r="AB1281" s="167">
        <f t="shared" si="6"/>
        <v>-0.3007402738</v>
      </c>
    </row>
    <row r="1282">
      <c r="A1282">
        <f t="shared" si="17"/>
        <v>5</v>
      </c>
      <c r="B1282">
        <f t="shared" si="18"/>
        <v>1977</v>
      </c>
      <c r="C1282" s="77">
        <f t="shared" si="3"/>
        <v>1977.333333</v>
      </c>
      <c r="D1282" s="159">
        <f t="shared" si="356"/>
        <v>28276</v>
      </c>
      <c r="E1282" s="162">
        <v>60.2</v>
      </c>
      <c r="F1282" s="163">
        <v>323750.0634</v>
      </c>
      <c r="G1282" s="163">
        <v>4305.869</v>
      </c>
      <c r="H1282" s="163">
        <v>5958.81962559</v>
      </c>
      <c r="I1282" s="163">
        <v>396660.68064192</v>
      </c>
      <c r="J1282" s="163">
        <v>60.2</v>
      </c>
      <c r="K1282" s="163">
        <v>60.2</v>
      </c>
      <c r="L1282" s="163">
        <v>143.2</v>
      </c>
      <c r="M1282" s="164">
        <v>10.26651014</v>
      </c>
      <c r="N1282" s="19">
        <f t="shared" ref="N1282:T1282" si="1283">F1282/F1281/$E1282*$E1281-1</f>
        <v>-0.02312972089</v>
      </c>
      <c r="O1282" s="19">
        <f t="shared" si="1283"/>
        <v>0.007704862221</v>
      </c>
      <c r="P1282" s="19">
        <f t="shared" si="1283"/>
        <v>0.0004485049846</v>
      </c>
      <c r="Q1282" s="19">
        <f t="shared" si="1283"/>
        <v>-0.008215562539</v>
      </c>
      <c r="R1282" s="19">
        <f t="shared" si="1283"/>
        <v>0</v>
      </c>
      <c r="S1282" s="19">
        <f t="shared" si="1283"/>
        <v>0</v>
      </c>
      <c r="T1282" s="19">
        <f t="shared" si="1283"/>
        <v>-0.02577302053</v>
      </c>
      <c r="U1282" s="168">
        <v>0.0118</v>
      </c>
      <c r="V1282" s="168">
        <v>0.0085</v>
      </c>
      <c r="W1282" s="19">
        <f t="array" ref="W1282">mmult(N1282:T1282,'Parameters &amp; Main Results'!$B$6:$B$12)-'Parameters &amp; Main Results'!$B$16/12+mmult(U1282:V1282,'Parameters &amp; Main Results'!$B$14:$B$15)</f>
        <v>-0.01546274178</v>
      </c>
      <c r="X1282" s="77">
        <f t="shared" si="5"/>
        <v>177.5883921</v>
      </c>
      <c r="Y1282" s="77">
        <f>X1282/offset(X1282,'Parameters &amp; Main Results'!$B$32,0)</f>
        <v>36.58824035</v>
      </c>
      <c r="Z1282" s="77">
        <f>sumproduct(X1282:offset(X1282,'Parameters &amp; Main Results'!$B$32-1,0) , 'Cash Flow Assist'!$P$11:offset('Cash Flow Assist'!$P$11,'Parameters &amp; Main Results'!$B$32-1,0)  )/offset(X1282,'Parameters &amp; Main Results'!$B$32,0)</f>
        <v>6877.963151</v>
      </c>
      <c r="AA1282" s="77">
        <f>sumproduct(X1282:offset(X1282,'Parameters &amp; Main Results'!$B$32-1,0),'Parameters &amp; Main Results'!$B$36:offset('Parameters &amp; Main Results'!$B$36,'Parameters &amp; Main Results'!$B$32-1,0)   )/offset(X1282,'Parameters &amp; Main Results'!$B$32,0)</f>
        <v>0.8134113603</v>
      </c>
      <c r="AB1282" s="167">
        <f t="shared" si="6"/>
        <v>-0.3169139561</v>
      </c>
    </row>
    <row r="1283">
      <c r="A1283">
        <f t="shared" si="17"/>
        <v>6</v>
      </c>
      <c r="B1283">
        <f t="shared" si="18"/>
        <v>1977</v>
      </c>
      <c r="C1283" s="77">
        <f t="shared" si="3"/>
        <v>1977.416667</v>
      </c>
      <c r="D1283" s="159">
        <f t="shared" si="356"/>
        <v>28306</v>
      </c>
      <c r="E1283" s="162">
        <v>60.5</v>
      </c>
      <c r="F1283" s="163">
        <v>339659.3631</v>
      </c>
      <c r="G1283" s="163">
        <v>4386.4499</v>
      </c>
      <c r="H1283" s="163">
        <v>5983.44941337</v>
      </c>
      <c r="I1283" s="163">
        <v>406299.25735954</v>
      </c>
      <c r="J1283" s="163">
        <v>60.5</v>
      </c>
      <c r="K1283" s="163">
        <v>60.5</v>
      </c>
      <c r="L1283" s="163">
        <v>142.95</v>
      </c>
      <c r="M1283" s="164">
        <v>10.65622729</v>
      </c>
      <c r="N1283" s="19">
        <f t="shared" ref="N1283:T1283" si="1284">F1283/F1282/$E1283*$E1282-1</f>
        <v>0.04393833393</v>
      </c>
      <c r="O1283" s="19">
        <f t="shared" si="1284"/>
        <v>0.0136627261</v>
      </c>
      <c r="P1283" s="19">
        <f t="shared" si="1284"/>
        <v>-0.0008458402213</v>
      </c>
      <c r="Q1283" s="19">
        <f t="shared" si="1284"/>
        <v>0.01922012952</v>
      </c>
      <c r="R1283" s="19">
        <f t="shared" si="1284"/>
        <v>0</v>
      </c>
      <c r="S1283" s="19">
        <f t="shared" si="1284"/>
        <v>0</v>
      </c>
      <c r="T1283" s="19">
        <f t="shared" si="1284"/>
        <v>-0.006695830832</v>
      </c>
      <c r="U1283" s="168">
        <v>0.0209</v>
      </c>
      <c r="V1283" s="168">
        <v>-0.0074</v>
      </c>
      <c r="W1283" s="19">
        <f t="array" ref="W1283">mmult(N1283:T1283,'Parameters &amp; Main Results'!$B$6:$B$12)-'Parameters &amp; Main Results'!$B$16/12+mmult(U1283:V1283,'Parameters &amp; Main Results'!$B$14:$B$15)</f>
        <v>0.0363277653</v>
      </c>
      <c r="X1283" s="77">
        <f t="shared" si="5"/>
        <v>180.3775232</v>
      </c>
      <c r="Y1283" s="77">
        <f>X1283/offset(X1283,'Parameters &amp; Main Results'!$B$32,0)</f>
        <v>37.28642086</v>
      </c>
      <c r="Z1283" s="77">
        <f>sumproduct(X1283:offset(X1283,'Parameters &amp; Main Results'!$B$32-1,0) , 'Cash Flow Assist'!$P$11:offset('Cash Flow Assist'!$P$11,'Parameters &amp; Main Results'!$B$32-1,0)  )/offset(X1283,'Parameters &amp; Main Results'!$B$32,0)</f>
        <v>6865.121004</v>
      </c>
      <c r="AA1283" s="77">
        <f>sumproduct(X1283:offset(X1283,'Parameters &amp; Main Results'!$B$32-1,0),'Parameters &amp; Main Results'!$B$36:offset('Parameters &amp; Main Results'!$B$36,'Parameters &amp; Main Results'!$B$32-1,0)   )/offset(X1283,'Parameters &amp; Main Results'!$B$32,0)</f>
        <v>0.8124040542</v>
      </c>
      <c r="AB1283" s="167">
        <f t="shared" si="6"/>
        <v>-0.2869002934</v>
      </c>
    </row>
    <row r="1284">
      <c r="A1284">
        <f t="shared" si="17"/>
        <v>7</v>
      </c>
      <c r="B1284">
        <f t="shared" si="18"/>
        <v>1977</v>
      </c>
      <c r="C1284" s="77">
        <f t="shared" si="3"/>
        <v>1977.5</v>
      </c>
      <c r="D1284" s="159">
        <f t="shared" si="356"/>
        <v>28337</v>
      </c>
      <c r="E1284" s="162">
        <v>60.8</v>
      </c>
      <c r="F1284" s="163">
        <v>335416.3468</v>
      </c>
      <c r="G1284" s="163">
        <v>4346.3679</v>
      </c>
      <c r="H1284" s="163">
        <v>6008.48017675</v>
      </c>
      <c r="I1284" s="163">
        <v>400934.50081182</v>
      </c>
      <c r="J1284" s="163">
        <v>60.8</v>
      </c>
      <c r="K1284" s="163">
        <v>60.8</v>
      </c>
      <c r="L1284" s="163">
        <v>144.5</v>
      </c>
      <c r="M1284" s="164">
        <v>10.45378918</v>
      </c>
      <c r="N1284" s="19">
        <f t="shared" ref="N1284:T1284" si="1285">F1284/F1283/$E1284*$E1283-1</f>
        <v>-0.01736454757</v>
      </c>
      <c r="O1284" s="19">
        <f t="shared" si="1285"/>
        <v>-0.01402680884</v>
      </c>
      <c r="P1284" s="19">
        <f t="shared" si="1285"/>
        <v>-0.0007715186402</v>
      </c>
      <c r="Q1284" s="19">
        <f t="shared" si="1285"/>
        <v>-0.01807301305</v>
      </c>
      <c r="R1284" s="19">
        <f t="shared" si="1285"/>
        <v>0</v>
      </c>
      <c r="S1284" s="19">
        <f t="shared" si="1285"/>
        <v>0</v>
      </c>
      <c r="T1284" s="19">
        <f t="shared" si="1285"/>
        <v>0.005855240147</v>
      </c>
      <c r="U1284" s="168">
        <v>0.0216</v>
      </c>
      <c r="V1284" s="168">
        <v>-0.0057</v>
      </c>
      <c r="W1284" s="19">
        <f t="array" ref="W1284">mmult(N1284:T1284,'Parameters &amp; Main Results'!$B$6:$B$12)-'Parameters &amp; Main Results'!$B$16/12+mmult(U1284:V1284,'Parameters &amp; Main Results'!$B$14:$B$15)</f>
        <v>-0.01657177956</v>
      </c>
      <c r="X1284" s="77">
        <f t="shared" si="5"/>
        <v>174.0545118</v>
      </c>
      <c r="Y1284" s="77">
        <f>X1284/offset(X1284,'Parameters &amp; Main Results'!$B$32,0)</f>
        <v>36.09897688</v>
      </c>
      <c r="Z1284" s="77">
        <f>sumproduct(X1284:offset(X1284,'Parameters &amp; Main Results'!$B$32-1,0) , 'Cash Flow Assist'!$P$11:offset('Cash Flow Assist'!$P$11,'Parameters &amp; Main Results'!$B$32-1,0)  )/offset(X1284,'Parameters &amp; Main Results'!$B$32,0)</f>
        <v>6851.535665</v>
      </c>
      <c r="AA1284" s="77">
        <f>sumproduct(X1284:offset(X1284,'Parameters &amp; Main Results'!$B$32-1,0),'Parameters &amp; Main Results'!$B$36:offset('Parameters &amp; Main Results'!$B$36,'Parameters &amp; Main Results'!$B$32-1,0)   )/offset(X1284,'Parameters &amp; Main Results'!$B$32,0)</f>
        <v>0.811406656</v>
      </c>
      <c r="AB1284" s="167">
        <f t="shared" si="6"/>
        <v>-0.2992829472</v>
      </c>
    </row>
    <row r="1285">
      <c r="A1285">
        <f t="shared" si="17"/>
        <v>8</v>
      </c>
      <c r="B1285">
        <f t="shared" si="18"/>
        <v>1977</v>
      </c>
      <c r="C1285" s="77">
        <f t="shared" si="3"/>
        <v>1977.583333</v>
      </c>
      <c r="D1285" s="159">
        <f t="shared" si="356"/>
        <v>28368</v>
      </c>
      <c r="E1285" s="162">
        <v>61.1</v>
      </c>
      <c r="F1285" s="163">
        <v>329630.9111</v>
      </c>
      <c r="G1285" s="163">
        <v>4415.6076</v>
      </c>
      <c r="H1285" s="163">
        <v>6034.46685352</v>
      </c>
      <c r="I1285" s="163">
        <v>415653.85931504</v>
      </c>
      <c r="J1285" s="163">
        <v>61.1</v>
      </c>
      <c r="K1285" s="163">
        <v>61.1</v>
      </c>
      <c r="L1285" s="163">
        <v>146.0</v>
      </c>
      <c r="M1285" s="164">
        <v>10.16543919</v>
      </c>
      <c r="N1285" s="19">
        <f t="shared" ref="N1285:T1285" si="1286">F1285/F1284/$E1285*$E1284-1</f>
        <v>-0.02207381408</v>
      </c>
      <c r="O1285" s="19">
        <f t="shared" si="1286"/>
        <v>0.01094227181</v>
      </c>
      <c r="P1285" s="19">
        <f t="shared" si="1286"/>
        <v>-0.0006062193117</v>
      </c>
      <c r="Q1285" s="19">
        <f t="shared" si="1286"/>
        <v>0.03162238428</v>
      </c>
      <c r="R1285" s="19">
        <f t="shared" si="1286"/>
        <v>0</v>
      </c>
      <c r="S1285" s="19">
        <f t="shared" si="1286"/>
        <v>0</v>
      </c>
      <c r="T1285" s="19">
        <f t="shared" si="1286"/>
        <v>0.005419670516</v>
      </c>
      <c r="U1285" s="168">
        <v>0.0149</v>
      </c>
      <c r="V1285" s="168">
        <v>-0.0273</v>
      </c>
      <c r="W1285" s="19">
        <f t="array" ref="W1285">mmult(N1285:T1285,'Parameters &amp; Main Results'!$B$6:$B$12)-'Parameters &amp; Main Results'!$B$16/12+mmult(U1285:V1285,'Parameters &amp; Main Results'!$B$14:$B$15)</f>
        <v>-0.01386145927</v>
      </c>
      <c r="X1285" s="77">
        <f t="shared" si="5"/>
        <v>176.9875098</v>
      </c>
      <c r="Y1285" s="77">
        <f>X1285/offset(X1285,'Parameters &amp; Main Results'!$B$32,0)</f>
        <v>36.82930781</v>
      </c>
      <c r="Z1285" s="77">
        <f>sumproduct(X1285:offset(X1285,'Parameters &amp; Main Results'!$B$32-1,0) , 'Cash Flow Assist'!$P$11:offset('Cash Flow Assist'!$P$11,'Parameters &amp; Main Results'!$B$32-1,0)  )/offset(X1285,'Parameters &amp; Main Results'!$B$32,0)</f>
        <v>6839.096556</v>
      </c>
      <c r="AA1285" s="77">
        <f>sumproduct(X1285:offset(X1285,'Parameters &amp; Main Results'!$B$32-1,0),'Parameters &amp; Main Results'!$B$36:offset('Parameters &amp; Main Results'!$B$36,'Parameters &amp; Main Results'!$B$32-1,0)   )/offset(X1285,'Parameters &amp; Main Results'!$B$32,0)</f>
        <v>0.8102147595</v>
      </c>
      <c r="AB1285" s="167">
        <f t="shared" si="6"/>
        <v>-0.3147504451</v>
      </c>
    </row>
    <row r="1286">
      <c r="A1286">
        <f t="shared" si="17"/>
        <v>9</v>
      </c>
      <c r="B1286">
        <f t="shared" si="18"/>
        <v>1977</v>
      </c>
      <c r="C1286" s="77">
        <f t="shared" si="3"/>
        <v>1977.666667</v>
      </c>
      <c r="D1286" s="159">
        <f t="shared" si="356"/>
        <v>28398</v>
      </c>
      <c r="E1286" s="162">
        <v>61.3</v>
      </c>
      <c r="F1286" s="163">
        <v>330090.2828</v>
      </c>
      <c r="G1286" s="163">
        <v>4402.8008</v>
      </c>
      <c r="H1286" s="163">
        <v>6062.07453937</v>
      </c>
      <c r="I1286" s="163">
        <v>428023.32666172</v>
      </c>
      <c r="J1286" s="163">
        <v>61.3</v>
      </c>
      <c r="K1286" s="163">
        <v>61.3</v>
      </c>
      <c r="L1286" s="163">
        <v>153.9</v>
      </c>
      <c r="M1286" s="164">
        <v>10.09912932</v>
      </c>
      <c r="N1286" s="19">
        <f t="shared" ref="N1286:T1286" si="1287">F1286/F1285/$E1286*$E1285-1</f>
        <v>-0.001873595419</v>
      </c>
      <c r="O1286" s="19">
        <f t="shared" si="1287"/>
        <v>-0.006153528241</v>
      </c>
      <c r="P1286" s="19">
        <f t="shared" si="1287"/>
        <v>0.001297430668</v>
      </c>
      <c r="Q1286" s="19">
        <f t="shared" si="1287"/>
        <v>0.02639932218</v>
      </c>
      <c r="R1286" s="19">
        <f t="shared" si="1287"/>
        <v>0</v>
      </c>
      <c r="S1286" s="19">
        <f t="shared" si="1287"/>
        <v>0</v>
      </c>
      <c r="T1286" s="19">
        <f t="shared" si="1287"/>
        <v>0.05067040604</v>
      </c>
      <c r="U1286" s="168">
        <v>0.0133</v>
      </c>
      <c r="V1286" s="168">
        <v>-0.0046</v>
      </c>
      <c r="W1286" s="19">
        <f t="array" ref="W1286">mmult(N1286:T1286,'Parameters &amp; Main Results'!$B$6:$B$12)-'Parameters &amp; Main Results'!$B$16/12+mmult(U1286:V1286,'Parameters &amp; Main Results'!$B$14:$B$15)</f>
        <v>-0.002985245291</v>
      </c>
      <c r="X1286" s="77">
        <f t="shared" si="5"/>
        <v>179.4752993</v>
      </c>
      <c r="Y1286" s="77">
        <f>X1286/offset(X1286,'Parameters &amp; Main Results'!$B$32,0)</f>
        <v>37.47114415</v>
      </c>
      <c r="Z1286" s="77">
        <f>sumproduct(X1286:offset(X1286,'Parameters &amp; Main Results'!$B$32-1,0) , 'Cash Flow Assist'!$P$11:offset('Cash Flow Assist'!$P$11,'Parameters &amp; Main Results'!$B$32-1,0)  )/offset(X1286,'Parameters &amp; Main Results'!$B$32,0)</f>
        <v>6825.883336</v>
      </c>
      <c r="AA1286" s="77">
        <f>sumproduct(X1286:offset(X1286,'Parameters &amp; Main Results'!$B$32-1,0),'Parameters &amp; Main Results'!$B$36:offset('Parameters &amp; Main Results'!$B$36,'Parameters &amp; Main Results'!$B$32-1,0)   )/offset(X1286,'Parameters &amp; Main Results'!$B$32,0)</f>
        <v>0.8088534706</v>
      </c>
      <c r="AB1286" s="167">
        <f t="shared" si="6"/>
        <v>-0.3160343255</v>
      </c>
    </row>
    <row r="1287">
      <c r="A1287">
        <f t="shared" si="17"/>
        <v>10</v>
      </c>
      <c r="B1287">
        <f t="shared" si="18"/>
        <v>1977</v>
      </c>
      <c r="C1287" s="77">
        <f t="shared" si="3"/>
        <v>1977.75</v>
      </c>
      <c r="D1287" s="159">
        <f t="shared" si="356"/>
        <v>28429</v>
      </c>
      <c r="E1287" s="162">
        <v>61.6</v>
      </c>
      <c r="F1287" s="163">
        <v>317093.7843</v>
      </c>
      <c r="G1287" s="163">
        <v>4366.5978</v>
      </c>
      <c r="H1287" s="163">
        <v>6091.4250836</v>
      </c>
      <c r="I1287" s="163">
        <v>434826.88867085</v>
      </c>
      <c r="J1287" s="163">
        <v>61.6</v>
      </c>
      <c r="K1287" s="163">
        <v>61.6</v>
      </c>
      <c r="L1287" s="163">
        <v>160.8</v>
      </c>
      <c r="M1287" s="164">
        <v>9.62080186</v>
      </c>
      <c r="N1287" s="19">
        <f t="shared" ref="N1287:T1287" si="1288">F1287/F1286/$E1287*$E1286-1</f>
        <v>-0.04405093748</v>
      </c>
      <c r="O1287" s="19">
        <f t="shared" si="1288"/>
        <v>-0.01305280456</v>
      </c>
      <c r="P1287" s="19">
        <f t="shared" si="1288"/>
        <v>-0.00005204274861</v>
      </c>
      <c r="Q1287" s="19">
        <f t="shared" si="1288"/>
        <v>0.01094776452</v>
      </c>
      <c r="R1287" s="19">
        <f t="shared" si="1288"/>
        <v>0</v>
      </c>
      <c r="S1287" s="19">
        <f t="shared" si="1288"/>
        <v>0</v>
      </c>
      <c r="T1287" s="19">
        <f t="shared" si="1288"/>
        <v>0.03974582922</v>
      </c>
      <c r="U1287" s="168">
        <v>0.0125</v>
      </c>
      <c r="V1287" s="168">
        <v>0.0181</v>
      </c>
      <c r="W1287" s="19">
        <f t="array" ref="W1287">mmult(N1287:T1287,'Parameters &amp; Main Results'!$B$6:$B$12)-'Parameters &amp; Main Results'!$B$16/12+mmult(U1287:V1287,'Parameters &amp; Main Results'!$B$14:$B$15)</f>
        <v>-0.03634307092</v>
      </c>
      <c r="X1287" s="77">
        <f t="shared" si="5"/>
        <v>180.0126813</v>
      </c>
      <c r="Y1287" s="77">
        <f>X1287/offset(X1287,'Parameters &amp; Main Results'!$B$32,0)</f>
        <v>37.70827786</v>
      </c>
      <c r="Z1287" s="77">
        <f>sumproduct(X1287:offset(X1287,'Parameters &amp; Main Results'!$B$32-1,0) , 'Cash Flow Assist'!$P$11:offset('Cash Flow Assist'!$P$11,'Parameters &amp; Main Results'!$B$32-1,0)  )/offset(X1287,'Parameters &amp; Main Results'!$B$32,0)</f>
        <v>6811.982222</v>
      </c>
      <c r="AA1287" s="77">
        <f>sumproduct(X1287:offset(X1287,'Parameters &amp; Main Results'!$B$32-1,0),'Parameters &amp; Main Results'!$B$36:offset('Parameters &amp; Main Results'!$B$36,'Parameters &amp; Main Results'!$B$32-1,0)   )/offset(X1287,'Parameters &amp; Main Results'!$B$32,0)</f>
        <v>0.8073487326</v>
      </c>
      <c r="AB1287" s="167">
        <f t="shared" si="6"/>
        <v>-0.3461636547</v>
      </c>
    </row>
    <row r="1288">
      <c r="A1288">
        <f t="shared" si="17"/>
        <v>11</v>
      </c>
      <c r="B1288">
        <f t="shared" si="18"/>
        <v>1977</v>
      </c>
      <c r="C1288" s="77">
        <f t="shared" si="3"/>
        <v>1977.833333</v>
      </c>
      <c r="D1288" s="159">
        <f t="shared" si="356"/>
        <v>28459</v>
      </c>
      <c r="E1288" s="162">
        <v>62.0</v>
      </c>
      <c r="F1288" s="163">
        <v>326979.5383</v>
      </c>
      <c r="G1288" s="163">
        <v>4415.4578</v>
      </c>
      <c r="H1288" s="163">
        <v>6122.69439903</v>
      </c>
      <c r="I1288" s="163">
        <v>433896.8713249</v>
      </c>
      <c r="J1288" s="163">
        <v>62.0</v>
      </c>
      <c r="K1288" s="163">
        <v>62.0</v>
      </c>
      <c r="L1288" s="163">
        <v>159.8</v>
      </c>
      <c r="M1288" s="164">
        <v>9.82327352</v>
      </c>
      <c r="N1288" s="19">
        <f t="shared" ref="N1288:T1288" si="1289">F1288/F1287/$E1288*$E1287-1</f>
        <v>0.02452337124</v>
      </c>
      <c r="O1288" s="19">
        <f t="shared" si="1289"/>
        <v>0.004665686289</v>
      </c>
      <c r="P1288" s="19">
        <f t="shared" si="1289"/>
        <v>-0.001351397849</v>
      </c>
      <c r="Q1288" s="19">
        <f t="shared" si="1289"/>
        <v>-0.008576636121</v>
      </c>
      <c r="R1288" s="19">
        <f t="shared" si="1289"/>
        <v>0</v>
      </c>
      <c r="S1288" s="19">
        <f t="shared" si="1289"/>
        <v>0</v>
      </c>
      <c r="T1288" s="19">
        <f t="shared" si="1289"/>
        <v>-0.01263039641</v>
      </c>
      <c r="U1288" s="168">
        <v>0.0372</v>
      </c>
      <c r="V1288" s="168">
        <v>0.0023</v>
      </c>
      <c r="W1288" s="19">
        <f t="array" ref="W1288">mmult(N1288:T1288,'Parameters &amp; Main Results'!$B$6:$B$12)-'Parameters &amp; Main Results'!$B$16/12+mmult(U1288:V1288,'Parameters &amp; Main Results'!$B$14:$B$15)</f>
        <v>0.01951728334</v>
      </c>
      <c r="X1288" s="77">
        <f t="shared" si="5"/>
        <v>186.8016261</v>
      </c>
      <c r="Y1288" s="77">
        <f>X1288/offset(X1288,'Parameters &amp; Main Results'!$B$32,0)</f>
        <v>39.26047774</v>
      </c>
      <c r="Z1288" s="77">
        <f>sumproduct(X1288:offset(X1288,'Parameters &amp; Main Results'!$B$32-1,0) , 'Cash Flow Assist'!$P$11:offset('Cash Flow Assist'!$P$11,'Parameters &amp; Main Results'!$B$32-1,0)  )/offset(X1288,'Parameters &amp; Main Results'!$B$32,0)</f>
        <v>6797.796975</v>
      </c>
      <c r="AA1288" s="77">
        <f>sumproduct(X1288:offset(X1288,'Parameters &amp; Main Results'!$B$32-1,0),'Parameters &amp; Main Results'!$B$36:offset('Parameters &amp; Main Results'!$B$36,'Parameters &amp; Main Results'!$B$32-1,0)   )/offset(X1288,'Parameters &amp; Main Results'!$B$32,0)</f>
        <v>0.8056202667</v>
      </c>
      <c r="AB1288" s="167">
        <f t="shared" si="6"/>
        <v>-0.3301293833</v>
      </c>
    </row>
    <row r="1289">
      <c r="A1289">
        <f t="shared" si="17"/>
        <v>12</v>
      </c>
      <c r="B1289">
        <f t="shared" si="18"/>
        <v>1977</v>
      </c>
      <c r="C1289" s="77">
        <f t="shared" si="3"/>
        <v>1977.916667</v>
      </c>
      <c r="D1289" s="159">
        <f t="shared" si="356"/>
        <v>28490</v>
      </c>
      <c r="E1289" s="162">
        <v>62.3</v>
      </c>
      <c r="F1289" s="163">
        <v>329252.2151</v>
      </c>
      <c r="G1289" s="163">
        <v>4373.861</v>
      </c>
      <c r="H1289" s="163">
        <v>6153.81809556</v>
      </c>
      <c r="I1289" s="163">
        <v>450781.53738929</v>
      </c>
      <c r="J1289" s="163">
        <v>62.3</v>
      </c>
      <c r="K1289" s="163">
        <v>62.3</v>
      </c>
      <c r="L1289" s="163">
        <v>165.6</v>
      </c>
      <c r="M1289" s="164">
        <v>9.67826658</v>
      </c>
      <c r="N1289" s="19">
        <f t="shared" ref="N1289:T1289" si="1290">F1289/F1288/$E1289*$E1288-1</f>
        <v>0.002101637985</v>
      </c>
      <c r="O1289" s="19">
        <f t="shared" si="1290"/>
        <v>-0.01419076658</v>
      </c>
      <c r="P1289" s="19">
        <f t="shared" si="1290"/>
        <v>0.0002434456931</v>
      </c>
      <c r="Q1289" s="19">
        <f t="shared" si="1290"/>
        <v>0.03391121122</v>
      </c>
      <c r="R1289" s="19">
        <f t="shared" si="1290"/>
        <v>0</v>
      </c>
      <c r="S1289" s="19">
        <f t="shared" si="1290"/>
        <v>0</v>
      </c>
      <c r="T1289" s="19">
        <f t="shared" si="1290"/>
        <v>0.03130518284</v>
      </c>
      <c r="U1289" s="168">
        <v>0.0132</v>
      </c>
      <c r="V1289" s="168">
        <v>-0.003</v>
      </c>
      <c r="W1289" s="19">
        <f t="array" ref="W1289">mmult(N1289:T1289,'Parameters &amp; Main Results'!$B$6:$B$12)-'Parameters &amp; Main Results'!$B$16/12+mmult(U1289:V1289,'Parameters &amp; Main Results'!$B$14:$B$15)</f>
        <v>-0.002013129822</v>
      </c>
      <c r="X1289" s="77">
        <f t="shared" si="5"/>
        <v>183.2255609</v>
      </c>
      <c r="Y1289" s="77">
        <f>X1289/offset(X1289,'Parameters &amp; Main Results'!$B$32,0)</f>
        <v>38.63690387</v>
      </c>
      <c r="Z1289" s="77">
        <f>sumproduct(X1289:offset(X1289,'Parameters &amp; Main Results'!$B$32-1,0) , 'Cash Flow Assist'!$P$11:offset('Cash Flow Assist'!$P$11,'Parameters &amp; Main Results'!$B$32-1,0)  )/offset(X1289,'Parameters &amp; Main Results'!$B$32,0)</f>
        <v>6782.007211</v>
      </c>
      <c r="AA1289" s="77">
        <f>sumproduct(X1289:offset(X1289,'Parameters &amp; Main Results'!$B$32-1,0),'Parameters &amp; Main Results'!$B$36:offset('Parameters &amp; Main Results'!$B$36,'Parameters &amp; Main Results'!$B$32-1,0)   )/offset(X1289,'Parameters &amp; Main Results'!$B$32,0)</f>
        <v>0.8041751624</v>
      </c>
      <c r="AB1289" s="167">
        <f t="shared" si="6"/>
        <v>-0.3287215577</v>
      </c>
    </row>
    <row r="1290">
      <c r="A1290">
        <f t="shared" si="17"/>
        <v>1</v>
      </c>
      <c r="B1290">
        <f t="shared" si="18"/>
        <v>1978</v>
      </c>
      <c r="C1290" s="77">
        <f t="shared" si="3"/>
        <v>1978</v>
      </c>
      <c r="D1290" s="159">
        <f t="shared" si="356"/>
        <v>28521</v>
      </c>
      <c r="E1290" s="162">
        <v>62.7</v>
      </c>
      <c r="F1290" s="163">
        <v>310383.8733</v>
      </c>
      <c r="G1290" s="163">
        <v>4354.4758</v>
      </c>
      <c r="H1290" s="163">
        <v>6184.94615876</v>
      </c>
      <c r="I1290" s="163">
        <v>454018.84967746</v>
      </c>
      <c r="J1290" s="163">
        <v>62.7</v>
      </c>
      <c r="K1290" s="163">
        <v>62.7</v>
      </c>
      <c r="L1290" s="163">
        <v>175.2</v>
      </c>
      <c r="M1290" s="164">
        <v>9.13906379</v>
      </c>
      <c r="N1290" s="19">
        <f t="shared" ref="N1290:T1290" si="1291">F1290/F1289/$E1290*$E1289-1</f>
        <v>-0.06332064371</v>
      </c>
      <c r="O1290" s="19">
        <f t="shared" si="1291"/>
        <v>-0.01078336735</v>
      </c>
      <c r="P1290" s="19">
        <f t="shared" si="1291"/>
        <v>-0.001353522063</v>
      </c>
      <c r="Q1290" s="19">
        <f t="shared" si="1291"/>
        <v>0.0007561540754</v>
      </c>
      <c r="R1290" s="19">
        <f t="shared" si="1291"/>
        <v>0</v>
      </c>
      <c r="S1290" s="19">
        <f t="shared" si="1291"/>
        <v>0</v>
      </c>
      <c r="T1290" s="19">
        <f t="shared" si="1291"/>
        <v>0.05122159813</v>
      </c>
      <c r="U1290" s="168">
        <v>0.0224</v>
      </c>
      <c r="V1290" s="168">
        <v>0.0336</v>
      </c>
      <c r="W1290" s="19">
        <f t="array" ref="W1290">mmult(N1290:T1290,'Parameters &amp; Main Results'!$B$6:$B$12)-'Parameters &amp; Main Results'!$B$16/12+mmult(U1290:V1290,'Parameters &amp; Main Results'!$B$14:$B$15)</f>
        <v>-0.05022799129</v>
      </c>
      <c r="X1290" s="77">
        <f t="shared" si="5"/>
        <v>183.5951618</v>
      </c>
      <c r="Y1290" s="77">
        <f>X1290/offset(X1290,'Parameters &amp; Main Results'!$B$32,0)</f>
        <v>38.84354155</v>
      </c>
      <c r="Z1290" s="77">
        <f>sumproduct(X1290:offset(X1290,'Parameters &amp; Main Results'!$B$32-1,0) , 'Cash Flow Assist'!$P$11:offset('Cash Flow Assist'!$P$11,'Parameters &amp; Main Results'!$B$32-1,0)  )/offset(X1290,'Parameters &amp; Main Results'!$B$32,0)</f>
        <v>6766.790605</v>
      </c>
      <c r="AA1290" s="77">
        <f>sumproduct(X1290:offset(X1290,'Parameters &amp; Main Results'!$B$32-1,0),'Parameters &amp; Main Results'!$B$36:offset('Parameters &amp; Main Results'!$B$36,'Parameters &amp; Main Results'!$B$32-1,0)   )/offset(X1290,'Parameters &amp; Main Results'!$B$32,0)</f>
        <v>0.8028693687</v>
      </c>
      <c r="AB1290" s="167">
        <f t="shared" si="6"/>
        <v>-0.3712273408</v>
      </c>
    </row>
    <row r="1291">
      <c r="A1291">
        <f t="shared" si="17"/>
        <v>2</v>
      </c>
      <c r="B1291">
        <f t="shared" si="18"/>
        <v>1978</v>
      </c>
      <c r="C1291" s="77">
        <f t="shared" si="3"/>
        <v>1978.083333</v>
      </c>
      <c r="D1291" s="159">
        <f t="shared" si="356"/>
        <v>28549</v>
      </c>
      <c r="E1291" s="162">
        <v>63.0</v>
      </c>
      <c r="F1291" s="163">
        <v>304088.0665</v>
      </c>
      <c r="G1291" s="163">
        <v>4353.958</v>
      </c>
      <c r="H1291" s="163">
        <v>6218.13870314</v>
      </c>
      <c r="I1291" s="163">
        <v>458851.1535462</v>
      </c>
      <c r="J1291" s="163">
        <v>63.0</v>
      </c>
      <c r="K1291" s="163">
        <v>63.0</v>
      </c>
      <c r="L1291" s="163">
        <v>182.0</v>
      </c>
      <c r="M1291" s="164">
        <v>8.84805283</v>
      </c>
      <c r="N1291" s="19">
        <f t="shared" ref="N1291:T1291" si="1292">F1291/F1290/$E1291*$E1290-1</f>
        <v>-0.02494925116</v>
      </c>
      <c r="O1291" s="19">
        <f t="shared" si="1292"/>
        <v>-0.004880250645</v>
      </c>
      <c r="P1291" s="19">
        <f t="shared" si="1292"/>
        <v>0.0005792063483</v>
      </c>
      <c r="Q1291" s="19">
        <f t="shared" si="1292"/>
        <v>0.005830811601</v>
      </c>
      <c r="R1291" s="19">
        <f t="shared" si="1292"/>
        <v>0</v>
      </c>
      <c r="S1291" s="19">
        <f t="shared" si="1292"/>
        <v>0</v>
      </c>
      <c r="T1291" s="19">
        <f t="shared" si="1292"/>
        <v>0.03386605784</v>
      </c>
      <c r="U1291" s="168">
        <v>0.0359</v>
      </c>
      <c r="V1291" s="168">
        <v>0.0083</v>
      </c>
      <c r="W1291" s="19">
        <f t="array" ref="W1291">mmult(N1291:T1291,'Parameters &amp; Main Results'!$B$6:$B$12)-'Parameters &amp; Main Results'!$B$16/12+mmult(U1291:V1291,'Parameters &amp; Main Results'!$B$14:$B$15)</f>
        <v>-0.0199736677</v>
      </c>
      <c r="X1291" s="77">
        <f t="shared" si="5"/>
        <v>193.3044563</v>
      </c>
      <c r="Y1291" s="77">
        <f>X1291/offset(X1291,'Parameters &amp; Main Results'!$B$32,0)</f>
        <v>41.03370989</v>
      </c>
      <c r="Z1291" s="77">
        <f>sumproduct(X1291:offset(X1291,'Parameters &amp; Main Results'!$B$32-1,0) , 'Cash Flow Assist'!$P$11:offset('Cash Flow Assist'!$P$11,'Parameters &amp; Main Results'!$B$32-1,0)  )/offset(X1291,'Parameters &amp; Main Results'!$B$32,0)</f>
        <v>6751.316089</v>
      </c>
      <c r="AA1291" s="77">
        <f>sumproduct(X1291:offset(X1291,'Parameters &amp; Main Results'!$B$32-1,0),'Parameters &amp; Main Results'!$B$36:offset('Parameters &amp; Main Results'!$B$36,'Parameters &amp; Main Results'!$B$32-1,0)   )/offset(X1291,'Parameters &amp; Main Results'!$B$32,0)</f>
        <v>0.8014510815</v>
      </c>
      <c r="AB1291" s="167">
        <f t="shared" si="6"/>
        <v>-0.3869147478</v>
      </c>
    </row>
    <row r="1292">
      <c r="A1292">
        <f t="shared" si="17"/>
        <v>3</v>
      </c>
      <c r="B1292">
        <f t="shared" si="18"/>
        <v>1978</v>
      </c>
      <c r="C1292" s="77">
        <f t="shared" si="3"/>
        <v>1978.166667</v>
      </c>
      <c r="D1292" s="159">
        <f t="shared" si="356"/>
        <v>28580</v>
      </c>
      <c r="E1292" s="162">
        <v>63.4</v>
      </c>
      <c r="F1292" s="163">
        <v>313066.6233</v>
      </c>
      <c r="G1292" s="163">
        <v>4350.949</v>
      </c>
      <c r="H1292" s="163">
        <v>6251.56119867</v>
      </c>
      <c r="I1292" s="163">
        <v>490982.89788008</v>
      </c>
      <c r="J1292" s="163">
        <v>63.4</v>
      </c>
      <c r="K1292" s="163">
        <v>63.4</v>
      </c>
      <c r="L1292" s="163">
        <v>180.75</v>
      </c>
      <c r="M1292" s="164">
        <v>8.9897205</v>
      </c>
      <c r="N1292" s="19">
        <f t="shared" ref="N1292:T1292" si="1293">F1292/F1291/$E1292*$E1291-1</f>
        <v>0.02303073954</v>
      </c>
      <c r="O1292" s="19">
        <f t="shared" si="1293"/>
        <v>-0.006995883363</v>
      </c>
      <c r="P1292" s="19">
        <f t="shared" si="1293"/>
        <v>-0.0009680599368</v>
      </c>
      <c r="Q1292" s="19">
        <f t="shared" si="1293"/>
        <v>0.06327555289</v>
      </c>
      <c r="R1292" s="19">
        <f t="shared" si="1293"/>
        <v>0</v>
      </c>
      <c r="S1292" s="19">
        <f t="shared" si="1293"/>
        <v>0</v>
      </c>
      <c r="T1292" s="19">
        <f t="shared" si="1293"/>
        <v>-0.01313394807</v>
      </c>
      <c r="U1292" s="168">
        <v>0.0348</v>
      </c>
      <c r="V1292" s="168">
        <v>0.0116</v>
      </c>
      <c r="W1292" s="19">
        <f t="array" ref="W1292">mmult(N1292:T1292,'Parameters &amp; Main Results'!$B$6:$B$12)-'Parameters &amp; Main Results'!$B$16/12+mmult(U1292:V1292,'Parameters &amp; Main Results'!$B$14:$B$15)</f>
        <v>0.01548241715</v>
      </c>
      <c r="X1292" s="77">
        <f t="shared" si="5"/>
        <v>197.2441453</v>
      </c>
      <c r="Y1292" s="77">
        <f>X1292/offset(X1292,'Parameters &amp; Main Results'!$B$32,0)</f>
        <v>42.00919589</v>
      </c>
      <c r="Z1292" s="77">
        <f>sumproduct(X1292:offset(X1292,'Parameters &amp; Main Results'!$B$32-1,0) , 'Cash Flow Assist'!$P$11:offset('Cash Flow Assist'!$P$11,'Parameters &amp; Main Results'!$B$32-1,0)  )/offset(X1292,'Parameters &amp; Main Results'!$B$32,0)</f>
        <v>6733.592683</v>
      </c>
      <c r="AA1292" s="77">
        <f>sumproduct(X1292:offset(X1292,'Parameters &amp; Main Results'!$B$32-1,0),'Parameters &amp; Main Results'!$B$36:offset('Parameters &amp; Main Results'!$B$36,'Parameters &amp; Main Results'!$B$32-1,0)   )/offset(X1292,'Parameters &amp; Main Results'!$B$32,0)</f>
        <v>0.8000368288</v>
      </c>
      <c r="AB1292" s="167">
        <f t="shared" si="6"/>
        <v>-0.372794941</v>
      </c>
    </row>
    <row r="1293">
      <c r="A1293">
        <f t="shared" si="17"/>
        <v>4</v>
      </c>
      <c r="B1293">
        <f t="shared" si="18"/>
        <v>1978</v>
      </c>
      <c r="C1293" s="77">
        <f t="shared" si="3"/>
        <v>1978.25</v>
      </c>
      <c r="D1293" s="159">
        <f t="shared" si="356"/>
        <v>28610</v>
      </c>
      <c r="E1293" s="162">
        <v>63.9</v>
      </c>
      <c r="F1293" s="163">
        <v>341243.3454</v>
      </c>
      <c r="G1293" s="163">
        <v>4354.2227</v>
      </c>
      <c r="H1293" s="163">
        <v>6284.32979862</v>
      </c>
      <c r="I1293" s="163">
        <v>488192.84584225</v>
      </c>
      <c r="J1293" s="163">
        <v>63.9</v>
      </c>
      <c r="K1293" s="163">
        <v>63.9</v>
      </c>
      <c r="L1293" s="163">
        <v>170.0</v>
      </c>
      <c r="M1293" s="164">
        <v>9.75813872</v>
      </c>
      <c r="N1293" s="19">
        <f t="shared" ref="N1293:T1293" si="1294">F1293/F1292/$E1293*$E1292-1</f>
        <v>0.08147334937</v>
      </c>
      <c r="O1293" s="19">
        <f t="shared" si="1294"/>
        <v>-0.007078202975</v>
      </c>
      <c r="P1293" s="19">
        <f t="shared" si="1294"/>
        <v>-0.002624074074</v>
      </c>
      <c r="Q1293" s="19">
        <f t="shared" si="1294"/>
        <v>-0.01346284644</v>
      </c>
      <c r="R1293" s="19">
        <f t="shared" si="1294"/>
        <v>0</v>
      </c>
      <c r="S1293" s="19">
        <f t="shared" si="1294"/>
        <v>0</v>
      </c>
      <c r="T1293" s="19">
        <f t="shared" si="1294"/>
        <v>-0.06683376732</v>
      </c>
      <c r="U1293" s="168">
        <v>0.0044</v>
      </c>
      <c r="V1293" s="168">
        <v>-0.0357</v>
      </c>
      <c r="W1293" s="19">
        <f t="array" ref="W1293">mmult(N1293:T1293,'Parameters &amp; Main Results'!$B$6:$B$12)-'Parameters &amp; Main Results'!$B$16/12+mmult(U1293:V1293,'Parameters &amp; Main Results'!$B$14:$B$15)</f>
        <v>0.05929379462</v>
      </c>
      <c r="X1293" s="77">
        <f t="shared" si="5"/>
        <v>194.2368888</v>
      </c>
      <c r="Y1293" s="77">
        <f>X1293/offset(X1293,'Parameters &amp; Main Results'!$B$32,0)</f>
        <v>41.50623021</v>
      </c>
      <c r="Z1293" s="77">
        <f>sumproduct(X1293:offset(X1293,'Parameters &amp; Main Results'!$B$32-1,0) , 'Cash Flow Assist'!$P$11:offset('Cash Flow Assist'!$P$11,'Parameters &amp; Main Results'!$B$32-1,0)  )/offset(X1293,'Parameters &amp; Main Results'!$B$32,0)</f>
        <v>6714.831629</v>
      </c>
      <c r="AA1293" s="77">
        <f>sumproduct(X1293:offset(X1293,'Parameters &amp; Main Results'!$B$32-1,0),'Parameters &amp; Main Results'!$B$36:offset('Parameters &amp; Main Results'!$B$36,'Parameters &amp; Main Results'!$B$32-1,0)   )/offset(X1293,'Parameters &amp; Main Results'!$B$32,0)</f>
        <v>0.7986087383</v>
      </c>
      <c r="AB1293" s="167">
        <f t="shared" si="6"/>
        <v>-0.3216944442</v>
      </c>
    </row>
    <row r="1294">
      <c r="A1294">
        <f t="shared" si="17"/>
        <v>5</v>
      </c>
      <c r="B1294">
        <f t="shared" si="18"/>
        <v>1978</v>
      </c>
      <c r="C1294" s="77">
        <f t="shared" si="3"/>
        <v>1978.333333</v>
      </c>
      <c r="D1294" s="159">
        <f t="shared" si="356"/>
        <v>28641</v>
      </c>
      <c r="E1294" s="162">
        <v>64.5</v>
      </c>
      <c r="F1294" s="163">
        <v>344130.3929</v>
      </c>
      <c r="G1294" s="163">
        <v>4331.8303</v>
      </c>
      <c r="H1294" s="163">
        <v>6317.27016065</v>
      </c>
      <c r="I1294" s="163">
        <v>500003.82949009</v>
      </c>
      <c r="J1294" s="163">
        <v>64.5</v>
      </c>
      <c r="K1294" s="163">
        <v>64.5</v>
      </c>
      <c r="L1294" s="163">
        <v>184.9</v>
      </c>
      <c r="M1294" s="164">
        <v>9.61809588</v>
      </c>
      <c r="N1294" s="19">
        <f t="shared" ref="N1294:T1294" si="1295">F1294/F1293/$E1294*$E1293-1</f>
        <v>-0.0009206493297</v>
      </c>
      <c r="O1294" s="19">
        <f t="shared" si="1295"/>
        <v>-0.01439717261</v>
      </c>
      <c r="P1294" s="19">
        <f t="shared" si="1295"/>
        <v>-0.004109418604</v>
      </c>
      <c r="Q1294" s="19">
        <f t="shared" si="1295"/>
        <v>0.01466589544</v>
      </c>
      <c r="R1294" s="19">
        <f t="shared" si="1295"/>
        <v>0</v>
      </c>
      <c r="S1294" s="19">
        <f t="shared" si="1295"/>
        <v>0</v>
      </c>
      <c r="T1294" s="19">
        <f t="shared" si="1295"/>
        <v>0.07752941176</v>
      </c>
      <c r="U1294" s="168">
        <v>0.0456</v>
      </c>
      <c r="V1294" s="168">
        <v>-0.0053</v>
      </c>
      <c r="W1294" s="19">
        <f t="array" ref="W1294">mmult(N1294:T1294,'Parameters &amp; Main Results'!$B$6:$B$12)-'Parameters &amp; Main Results'!$B$16/12+mmult(U1294:V1294,'Parameters &amp; Main Results'!$B$14:$B$15)</f>
        <v>-0.004331446818</v>
      </c>
      <c r="X1294" s="77">
        <f t="shared" si="5"/>
        <v>183.3645111</v>
      </c>
      <c r="Y1294" s="77">
        <f>X1294/offset(X1294,'Parameters &amp; Main Results'!$B$32,0)</f>
        <v>39.31318158</v>
      </c>
      <c r="Z1294" s="77">
        <f>sumproduct(X1294:offset(X1294,'Parameters &amp; Main Results'!$B$32-1,0) , 'Cash Flow Assist'!$P$11:offset('Cash Flow Assist'!$P$11,'Parameters &amp; Main Results'!$B$32-1,0)  )/offset(X1294,'Parameters &amp; Main Results'!$B$32,0)</f>
        <v>6696.512846</v>
      </c>
      <c r="AA1294" s="77">
        <f>sumproduct(X1294:offset(X1294,'Parameters &amp; Main Results'!$B$32-1,0),'Parameters &amp; Main Results'!$B$36:offset('Parameters &amp; Main Results'!$B$36,'Parameters &amp; Main Results'!$B$32-1,0)   )/offset(X1294,'Parameters &amp; Main Results'!$B$32,0)</f>
        <v>0.79719364</v>
      </c>
      <c r="AB1294" s="167">
        <f t="shared" si="6"/>
        <v>-0.3223189257</v>
      </c>
    </row>
    <row r="1295">
      <c r="A1295">
        <f t="shared" si="17"/>
        <v>6</v>
      </c>
      <c r="B1295">
        <f t="shared" si="18"/>
        <v>1978</v>
      </c>
      <c r="C1295" s="77">
        <f t="shared" si="3"/>
        <v>1978.416667</v>
      </c>
      <c r="D1295" s="159">
        <f t="shared" si="356"/>
        <v>28671</v>
      </c>
      <c r="E1295" s="162">
        <v>65.0</v>
      </c>
      <c r="F1295" s="163">
        <v>339526.8414</v>
      </c>
      <c r="G1295" s="163">
        <v>4304.6815</v>
      </c>
      <c r="H1295" s="163">
        <v>6351.01491209</v>
      </c>
      <c r="I1295" s="163">
        <v>520483.14275164</v>
      </c>
      <c r="J1295" s="163">
        <v>65.0</v>
      </c>
      <c r="K1295" s="163">
        <v>65.0</v>
      </c>
      <c r="L1295" s="163">
        <v>183.2</v>
      </c>
      <c r="M1295" s="164">
        <v>9.34139702</v>
      </c>
      <c r="N1295" s="19">
        <f t="shared" ref="N1295:T1295" si="1296">F1295/F1294/$E1295*$E1294-1</f>
        <v>-0.02096675151</v>
      </c>
      <c r="O1295" s="19">
        <f t="shared" si="1296"/>
        <v>-0.01391137936</v>
      </c>
      <c r="P1295" s="19">
        <f t="shared" si="1296"/>
        <v>-0.002391730769</v>
      </c>
      <c r="Q1295" s="19">
        <f t="shared" si="1296"/>
        <v>0.03295094119</v>
      </c>
      <c r="R1295" s="19">
        <f t="shared" si="1296"/>
        <v>0</v>
      </c>
      <c r="S1295" s="19">
        <f t="shared" si="1296"/>
        <v>0</v>
      </c>
      <c r="T1295" s="19">
        <f t="shared" si="1296"/>
        <v>-0.0168157424</v>
      </c>
      <c r="U1295" s="168">
        <v>0.0166</v>
      </c>
      <c r="V1295" s="168">
        <v>0.0057</v>
      </c>
      <c r="W1295" s="19">
        <f t="array" ref="W1295">mmult(N1295:T1295,'Parameters &amp; Main Results'!$B$6:$B$12)-'Parameters &amp; Main Results'!$B$16/12+mmult(U1295:V1295,'Parameters &amp; Main Results'!$B$14:$B$15)</f>
        <v>-0.01924457514</v>
      </c>
      <c r="X1295" s="77">
        <f t="shared" si="5"/>
        <v>184.1621999</v>
      </c>
      <c r="Y1295" s="77">
        <f>X1295/offset(X1295,'Parameters &amp; Main Results'!$B$32,0)</f>
        <v>39.61546258</v>
      </c>
      <c r="Z1295" s="77">
        <f>sumproduct(X1295:offset(X1295,'Parameters &amp; Main Results'!$B$32-1,0) , 'Cash Flow Assist'!$P$11:offset('Cash Flow Assist'!$P$11,'Parameters &amp; Main Results'!$B$32-1,0)  )/offset(X1295,'Parameters &amp; Main Results'!$B$32,0)</f>
        <v>6680.333505</v>
      </c>
      <c r="AA1295" s="77">
        <f>sumproduct(X1295:offset(X1295,'Parameters &amp; Main Results'!$B$32-1,0),'Parameters &amp; Main Results'!$B$36:offset('Parameters &amp; Main Results'!$B$36,'Parameters &amp; Main Results'!$B$32-1,0)   )/offset(X1295,'Parameters &amp; Main Results'!$B$32,0)</f>
        <v>0.7959915902</v>
      </c>
      <c r="AB1295" s="167">
        <f t="shared" si="6"/>
        <v>-0.3365276964</v>
      </c>
    </row>
    <row r="1296">
      <c r="A1296">
        <f t="shared" si="17"/>
        <v>7</v>
      </c>
      <c r="B1296">
        <f t="shared" si="18"/>
        <v>1978</v>
      </c>
      <c r="C1296" s="77">
        <f t="shared" si="3"/>
        <v>1978.5</v>
      </c>
      <c r="D1296" s="159">
        <f t="shared" si="356"/>
        <v>28702</v>
      </c>
      <c r="E1296" s="162">
        <v>65.5</v>
      </c>
      <c r="F1296" s="163">
        <v>359318.6332</v>
      </c>
      <c r="G1296" s="163">
        <v>4352.8842</v>
      </c>
      <c r="H1296" s="163">
        <v>6386.63352072</v>
      </c>
      <c r="I1296" s="163">
        <v>565400.85074997</v>
      </c>
      <c r="J1296" s="163">
        <v>65.5</v>
      </c>
      <c r="K1296" s="163">
        <v>65.5</v>
      </c>
      <c r="L1296" s="163">
        <v>198.9</v>
      </c>
      <c r="M1296" s="164">
        <v>9.76398561</v>
      </c>
      <c r="N1296" s="19">
        <f t="shared" ref="N1296:T1296" si="1297">F1296/F1295/$E1296*$E1295-1</f>
        <v>0.05021370741</v>
      </c>
      <c r="O1296" s="19">
        <f t="shared" si="1297"/>
        <v>0.00347867231</v>
      </c>
      <c r="P1296" s="19">
        <f t="shared" si="1297"/>
        <v>-0.002068066158</v>
      </c>
      <c r="Q1296" s="19">
        <f t="shared" si="1297"/>
        <v>0.07800765795</v>
      </c>
      <c r="R1296" s="19">
        <f t="shared" si="1297"/>
        <v>0</v>
      </c>
      <c r="S1296" s="19">
        <f t="shared" si="1297"/>
        <v>0</v>
      </c>
      <c r="T1296" s="19">
        <f t="shared" si="1297"/>
        <v>0.0774109137</v>
      </c>
      <c r="U1296" s="168">
        <v>0.0025</v>
      </c>
      <c r="V1296" s="168">
        <v>-0.0111</v>
      </c>
      <c r="W1296" s="19">
        <f t="array" ref="W1296">mmult(N1296:T1296,'Parameters &amp; Main Results'!$B$6:$B$12)-'Parameters &amp; Main Results'!$B$16/12+mmult(U1296:V1296,'Parameters &amp; Main Results'!$B$14:$B$15)</f>
        <v>0.03848828196</v>
      </c>
      <c r="X1296" s="77">
        <f t="shared" si="5"/>
        <v>187.7758667</v>
      </c>
      <c r="Y1296" s="77">
        <f>X1296/offset(X1296,'Parameters &amp; Main Results'!$B$32,0)</f>
        <v>40.52708268</v>
      </c>
      <c r="Z1296" s="77">
        <f>sumproduct(X1296:offset(X1296,'Parameters &amp; Main Results'!$B$32-1,0) , 'Cash Flow Assist'!$P$11:offset('Cash Flow Assist'!$P$11,'Parameters &amp; Main Results'!$B$32-1,0)  )/offset(X1296,'Parameters &amp; Main Results'!$B$32,0)</f>
        <v>6663.797093</v>
      </c>
      <c r="AA1296" s="77">
        <f>sumproduct(X1296:offset(X1296,'Parameters &amp; Main Results'!$B$32-1,0),'Parameters &amp; Main Results'!$B$36:offset('Parameters &amp; Main Results'!$B$36,'Parameters &amp; Main Results'!$B$32-1,0)   )/offset(X1296,'Parameters &amp; Main Results'!$B$32,0)</f>
        <v>0.7950343231</v>
      </c>
      <c r="AB1296" s="167">
        <f t="shared" si="6"/>
        <v>-0.3032122923</v>
      </c>
    </row>
    <row r="1297">
      <c r="A1297">
        <f t="shared" si="17"/>
        <v>8</v>
      </c>
      <c r="B1297">
        <f t="shared" si="18"/>
        <v>1978</v>
      </c>
      <c r="C1297" s="77">
        <f t="shared" si="3"/>
        <v>1978.583333</v>
      </c>
      <c r="D1297" s="159">
        <f t="shared" si="356"/>
        <v>28733</v>
      </c>
      <c r="E1297" s="162">
        <v>65.9</v>
      </c>
      <c r="F1297" s="163">
        <v>370126.4737</v>
      </c>
      <c r="G1297" s="163">
        <v>4433.7454</v>
      </c>
      <c r="H1297" s="163">
        <v>6423.94210487</v>
      </c>
      <c r="I1297" s="163">
        <v>577221.30022322</v>
      </c>
      <c r="J1297" s="163">
        <v>65.9</v>
      </c>
      <c r="K1297" s="163">
        <v>65.9</v>
      </c>
      <c r="L1297" s="163">
        <v>207.3</v>
      </c>
      <c r="M1297" s="164">
        <v>9.96511982</v>
      </c>
      <c r="N1297" s="19">
        <f t="shared" ref="N1297:T1297" si="1298">F1297/F1296/$E1297*$E1296-1</f>
        <v>0.02382633414</v>
      </c>
      <c r="O1297" s="19">
        <f t="shared" si="1298"/>
        <v>0.01239390656</v>
      </c>
      <c r="P1297" s="19">
        <f t="shared" si="1298"/>
        <v>-0.0002635938291</v>
      </c>
      <c r="Q1297" s="19">
        <f t="shared" si="1298"/>
        <v>0.01470961715</v>
      </c>
      <c r="R1297" s="19">
        <f t="shared" si="1298"/>
        <v>0</v>
      </c>
      <c r="S1297" s="19">
        <f t="shared" si="1298"/>
        <v>0</v>
      </c>
      <c r="T1297" s="19">
        <f t="shared" si="1298"/>
        <v>0.0359061332</v>
      </c>
      <c r="U1297" s="168">
        <v>0.0506</v>
      </c>
      <c r="V1297" s="168">
        <v>-0.0057</v>
      </c>
      <c r="W1297" s="19">
        <f t="array" ref="W1297">mmult(N1297:T1297,'Parameters &amp; Main Results'!$B$6:$B$12)-'Parameters &amp; Main Results'!$B$16/12+mmult(U1297:V1297,'Parameters &amp; Main Results'!$B$14:$B$15)</f>
        <v>0.02092656058</v>
      </c>
      <c r="X1297" s="77">
        <f t="shared" si="5"/>
        <v>180.8165484</v>
      </c>
      <c r="Y1297" s="77">
        <f>X1297/offset(X1297,'Parameters &amp; Main Results'!$B$32,0)</f>
        <v>39.15480558</v>
      </c>
      <c r="Z1297" s="77">
        <f>sumproduct(X1297:offset(X1297,'Parameters &amp; Main Results'!$B$32-1,0) , 'Cash Flow Assist'!$P$11:offset('Cash Flow Assist'!$P$11,'Parameters &amp; Main Results'!$B$32-1,0)  )/offset(X1297,'Parameters &amp; Main Results'!$B$32,0)</f>
        <v>6646.291059</v>
      </c>
      <c r="AA1297" s="77">
        <f>sumproduct(X1297:offset(X1297,'Parameters &amp; Main Results'!$B$32-1,0),'Parameters &amp; Main Results'!$B$36:offset('Parameters &amp; Main Results'!$B$36,'Parameters &amp; Main Results'!$B$32-1,0)   )/offset(X1297,'Parameters &amp; Main Results'!$B$32,0)</f>
        <v>0.7941927302</v>
      </c>
      <c r="AB1297" s="167">
        <f t="shared" si="6"/>
        <v>-0.2866103955</v>
      </c>
    </row>
    <row r="1298">
      <c r="A1298">
        <f t="shared" si="17"/>
        <v>9</v>
      </c>
      <c r="B1298">
        <f t="shared" si="18"/>
        <v>1978</v>
      </c>
      <c r="C1298" s="77">
        <f t="shared" si="3"/>
        <v>1978.666667</v>
      </c>
      <c r="D1298" s="159">
        <f t="shared" si="356"/>
        <v>28763</v>
      </c>
      <c r="E1298" s="162">
        <v>66.5</v>
      </c>
      <c r="F1298" s="163">
        <v>368939.3208</v>
      </c>
      <c r="G1298" s="163">
        <v>4414.5858</v>
      </c>
      <c r="H1298" s="163">
        <v>6461.84336329</v>
      </c>
      <c r="I1298" s="163">
        <v>594541.39425619</v>
      </c>
      <c r="J1298" s="163">
        <v>66.5</v>
      </c>
      <c r="K1298" s="163">
        <v>66.5</v>
      </c>
      <c r="L1298" s="163">
        <v>217.45</v>
      </c>
      <c r="M1298" s="164">
        <v>9.85194162</v>
      </c>
      <c r="N1298" s="19">
        <f t="shared" ref="N1298:T1298" si="1299">F1298/F1297/$E1298*$E1297-1</f>
        <v>-0.0122010422</v>
      </c>
      <c r="O1298" s="19">
        <f t="shared" si="1299"/>
        <v>-0.01330487974</v>
      </c>
      <c r="P1298" s="19">
        <f t="shared" si="1299"/>
        <v>-0.003175789473</v>
      </c>
      <c r="Q1298" s="19">
        <f t="shared" si="1299"/>
        <v>0.02071269853</v>
      </c>
      <c r="R1298" s="19">
        <f t="shared" si="1299"/>
        <v>0</v>
      </c>
      <c r="S1298" s="19">
        <f t="shared" si="1299"/>
        <v>0</v>
      </c>
      <c r="T1298" s="19">
        <f t="shared" si="1299"/>
        <v>0.03949852925</v>
      </c>
      <c r="U1298" s="168">
        <v>-0.0043</v>
      </c>
      <c r="V1298" s="168">
        <v>0.0186</v>
      </c>
      <c r="W1298" s="19">
        <f t="array" ref="W1298">mmult(N1298:T1298,'Parameters &amp; Main Results'!$B$6:$B$12)-'Parameters &amp; Main Results'!$B$16/12+mmult(U1298:V1298,'Parameters &amp; Main Results'!$B$14:$B$15)</f>
        <v>-0.01251866825</v>
      </c>
      <c r="X1298" s="77">
        <f t="shared" si="5"/>
        <v>177.1102402</v>
      </c>
      <c r="Y1298" s="77">
        <f>X1298/offset(X1298,'Parameters &amp; Main Results'!$B$32,0)</f>
        <v>38.47971964</v>
      </c>
      <c r="Z1298" s="77">
        <f>sumproduct(X1298:offset(X1298,'Parameters &amp; Main Results'!$B$32-1,0) , 'Cash Flow Assist'!$P$11:offset('Cash Flow Assist'!$P$11,'Parameters &amp; Main Results'!$B$32-1,0)  )/offset(X1298,'Parameters &amp; Main Results'!$B$32,0)</f>
        <v>6630.103668</v>
      </c>
      <c r="AA1298" s="77">
        <f>sumproduct(X1298:offset(X1298,'Parameters &amp; Main Results'!$B$32-1,0),'Parameters &amp; Main Results'!$B$36:offset('Parameters &amp; Main Results'!$B$36,'Parameters &amp; Main Results'!$B$32-1,0)   )/offset(X1298,'Parameters &amp; Main Results'!$B$32,0)</f>
        <v>0.793362142</v>
      </c>
      <c r="AB1298" s="167">
        <f t="shared" si="6"/>
        <v>-0.2953144922</v>
      </c>
    </row>
    <row r="1299">
      <c r="A1299">
        <f t="shared" si="17"/>
        <v>10</v>
      </c>
      <c r="B1299">
        <f t="shared" si="18"/>
        <v>1978</v>
      </c>
      <c r="C1299" s="77">
        <f t="shared" si="3"/>
        <v>1978.75</v>
      </c>
      <c r="D1299" s="159">
        <f t="shared" si="356"/>
        <v>28794</v>
      </c>
      <c r="E1299" s="162">
        <v>67.1</v>
      </c>
      <c r="F1299" s="163">
        <v>336673.4292</v>
      </c>
      <c r="G1299" s="163">
        <v>4330.1328</v>
      </c>
      <c r="H1299" s="163">
        <v>6504.11458863</v>
      </c>
      <c r="I1299" s="163">
        <v>623797.8941236</v>
      </c>
      <c r="J1299" s="163">
        <v>67.1</v>
      </c>
      <c r="K1299" s="163">
        <v>67.1</v>
      </c>
      <c r="L1299" s="163">
        <v>243.65</v>
      </c>
      <c r="M1299" s="164">
        <v>8.82759064</v>
      </c>
      <c r="N1299" s="19">
        <f t="shared" ref="N1299:T1299" si="1300">F1299/F1298/$E1299*$E1298-1</f>
        <v>-0.09561568061</v>
      </c>
      <c r="O1299" s="19">
        <f t="shared" si="1300"/>
        <v>-0.02790126275</v>
      </c>
      <c r="P1299" s="19">
        <f t="shared" si="1300"/>
        <v>-0.002458705911</v>
      </c>
      <c r="Q1299" s="19">
        <f t="shared" si="1300"/>
        <v>0.03982662193</v>
      </c>
      <c r="R1299" s="19">
        <f t="shared" si="1300"/>
        <v>0</v>
      </c>
      <c r="S1299" s="19">
        <f t="shared" si="1300"/>
        <v>0</v>
      </c>
      <c r="T1299" s="19">
        <f t="shared" si="1300"/>
        <v>0.1104682064</v>
      </c>
      <c r="U1299" s="168">
        <v>-0.0989</v>
      </c>
      <c r="V1299" s="168">
        <v>0.0139</v>
      </c>
      <c r="W1299" s="19">
        <f t="array" ref="W1299">mmult(N1299:T1299,'Parameters &amp; Main Results'!$B$6:$B$12)-'Parameters &amp; Main Results'!$B$16/12+mmult(U1299:V1299,'Parameters &amp; Main Results'!$B$14:$B$15)</f>
        <v>-0.07872874281</v>
      </c>
      <c r="X1299" s="77">
        <f t="shared" si="5"/>
        <v>179.3555326</v>
      </c>
      <c r="Y1299" s="77">
        <f>X1299/offset(X1299,'Parameters &amp; Main Results'!$B$32,0)</f>
        <v>39.09708109</v>
      </c>
      <c r="Z1299" s="77">
        <f>sumproduct(X1299:offset(X1299,'Parameters &amp; Main Results'!$B$32-1,0) , 'Cash Flow Assist'!$P$11:offset('Cash Flow Assist'!$P$11,'Parameters &amp; Main Results'!$B$32-1,0)  )/offset(X1299,'Parameters &amp; Main Results'!$B$32,0)</f>
        <v>6614.539796</v>
      </c>
      <c r="AA1299" s="77">
        <f>sumproduct(X1299:offset(X1299,'Parameters &amp; Main Results'!$B$32-1,0),'Parameters &amp; Main Results'!$B$36:offset('Parameters &amp; Main Results'!$B$36,'Parameters &amp; Main Results'!$B$32-1,0)   )/offset(X1299,'Parameters &amp; Main Results'!$B$32,0)</f>
        <v>0.7925799282</v>
      </c>
      <c r="AB1299" s="167">
        <f t="shared" si="6"/>
        <v>-0.3626934766</v>
      </c>
    </row>
    <row r="1300">
      <c r="A1300">
        <f t="shared" si="17"/>
        <v>11</v>
      </c>
      <c r="B1300">
        <f t="shared" si="18"/>
        <v>1978</v>
      </c>
      <c r="C1300" s="77">
        <f t="shared" si="3"/>
        <v>1978.833333</v>
      </c>
      <c r="D1300" s="159">
        <f t="shared" si="356"/>
        <v>28824</v>
      </c>
      <c r="E1300" s="162">
        <v>67.5</v>
      </c>
      <c r="F1300" s="163">
        <v>343801.5959</v>
      </c>
      <c r="G1300" s="163">
        <v>4391.2858</v>
      </c>
      <c r="H1300" s="163">
        <v>6547.42115159</v>
      </c>
      <c r="I1300" s="163">
        <v>572000.89751291</v>
      </c>
      <c r="J1300" s="163">
        <v>67.5</v>
      </c>
      <c r="K1300" s="163">
        <v>67.5</v>
      </c>
      <c r="L1300" s="163">
        <v>193.7</v>
      </c>
      <c r="M1300" s="164">
        <v>8.92747619</v>
      </c>
      <c r="N1300" s="19">
        <f t="shared" ref="N1300:T1300" si="1301">F1300/F1299/$E1300*$E1299-1</f>
        <v>0.01512095541</v>
      </c>
      <c r="O1300" s="19">
        <f t="shared" si="1301"/>
        <v>0.008113045778</v>
      </c>
      <c r="P1300" s="19">
        <f t="shared" si="1301"/>
        <v>0.0006929506159</v>
      </c>
      <c r="Q1300" s="19">
        <f t="shared" si="1301"/>
        <v>-0.08846876862</v>
      </c>
      <c r="R1300" s="19">
        <f t="shared" si="1301"/>
        <v>0</v>
      </c>
      <c r="S1300" s="19">
        <f t="shared" si="1301"/>
        <v>0</v>
      </c>
      <c r="T1300" s="19">
        <f t="shared" si="1301"/>
        <v>-0.209718251</v>
      </c>
      <c r="U1300" s="168">
        <v>0.03</v>
      </c>
      <c r="V1300" s="168">
        <v>-0.0214</v>
      </c>
      <c r="W1300" s="19">
        <f t="array" ref="W1300">mmult(N1300:T1300,'Parameters &amp; Main Results'!$B$6:$B$12)-'Parameters &amp; Main Results'!$B$16/12+mmult(U1300:V1300,'Parameters &amp; Main Results'!$B$14:$B$15)</f>
        <v>0.01332731133</v>
      </c>
      <c r="X1300" s="77">
        <f t="shared" si="5"/>
        <v>194.6826532</v>
      </c>
      <c r="Y1300" s="77">
        <f>X1300/offset(X1300,'Parameters &amp; Main Results'!$B$32,0)</f>
        <v>42.57926331</v>
      </c>
      <c r="Z1300" s="77">
        <f>sumproduct(X1300:offset(X1300,'Parameters &amp; Main Results'!$B$32-1,0) , 'Cash Flow Assist'!$P$11:offset('Cash Flow Assist'!$P$11,'Parameters &amp; Main Results'!$B$32-1,0)  )/offset(X1300,'Parameters &amp; Main Results'!$B$32,0)</f>
        <v>6598.304771</v>
      </c>
      <c r="AA1300" s="77">
        <f>sumproduct(X1300:offset(X1300,'Parameters &amp; Main Results'!$B$32-1,0),'Parameters &amp; Main Results'!$B$36:offset('Parameters &amp; Main Results'!$B$36,'Parameters &amp; Main Results'!$B$32-1,0)   )/offset(X1300,'Parameters &amp; Main Results'!$B$32,0)</f>
        <v>0.7918619042</v>
      </c>
      <c r="AB1300" s="167">
        <f t="shared" si="6"/>
        <v>-0.3530567931</v>
      </c>
    </row>
    <row r="1301">
      <c r="A1301">
        <f t="shared" si="17"/>
        <v>12</v>
      </c>
      <c r="B1301">
        <f t="shared" si="18"/>
        <v>1978</v>
      </c>
      <c r="C1301" s="77">
        <f t="shared" si="3"/>
        <v>1978.916667</v>
      </c>
      <c r="D1301" s="159">
        <f t="shared" si="356"/>
        <v>28855</v>
      </c>
      <c r="E1301" s="162">
        <v>67.9</v>
      </c>
      <c r="F1301" s="163">
        <v>350455.7509</v>
      </c>
      <c r="G1301" s="163">
        <v>4340.2009</v>
      </c>
      <c r="H1301" s="163">
        <v>6594.56258389</v>
      </c>
      <c r="I1301" s="163">
        <v>599984.24386349</v>
      </c>
      <c r="J1301" s="163">
        <v>67.9</v>
      </c>
      <c r="K1301" s="163">
        <v>67.9</v>
      </c>
      <c r="L1301" s="163">
        <v>224.5</v>
      </c>
      <c r="M1301" s="164">
        <v>9.07007733</v>
      </c>
      <c r="N1301" s="19">
        <f t="shared" ref="N1301:T1301" si="1302">F1301/F1300/$E1301*$E1300-1</f>
        <v>0.01334960206</v>
      </c>
      <c r="O1301" s="19">
        <f t="shared" si="1302"/>
        <v>-0.01745572876</v>
      </c>
      <c r="P1301" s="19">
        <f t="shared" si="1302"/>
        <v>0.001266568484</v>
      </c>
      <c r="Q1301" s="19">
        <f t="shared" si="1302"/>
        <v>0.04274264176</v>
      </c>
      <c r="R1301" s="19">
        <f t="shared" si="1302"/>
        <v>0</v>
      </c>
      <c r="S1301" s="19">
        <f t="shared" si="1302"/>
        <v>0</v>
      </c>
      <c r="T1301" s="19">
        <f t="shared" si="1302"/>
        <v>0.152181037</v>
      </c>
      <c r="U1301" s="168">
        <v>0.0129</v>
      </c>
      <c r="V1301" s="168">
        <v>-0.0213</v>
      </c>
      <c r="W1301" s="19">
        <f t="array" ref="W1301">mmult(N1301:T1301,'Parameters &amp; Main Results'!$B$6:$B$12)-'Parameters &amp; Main Results'!$B$16/12+mmult(U1301:V1301,'Parameters &amp; Main Results'!$B$14:$B$15)</f>
        <v>0.005606602692</v>
      </c>
      <c r="X1301" s="77">
        <f t="shared" si="5"/>
        <v>192.122181</v>
      </c>
      <c r="Y1301" s="77">
        <f>X1301/offset(X1301,'Parameters &amp; Main Results'!$B$32,0)</f>
        <v>42.1589441</v>
      </c>
      <c r="Z1301" s="77">
        <f>sumproduct(X1301:offset(X1301,'Parameters &amp; Main Results'!$B$32-1,0) , 'Cash Flow Assist'!$P$11:offset('Cash Flow Assist'!$P$11,'Parameters &amp; Main Results'!$B$32-1,0)  )/offset(X1301,'Parameters &amp; Main Results'!$B$32,0)</f>
        <v>6578.522017</v>
      </c>
      <c r="AA1301" s="77">
        <f>sumproduct(X1301:offset(X1301,'Parameters &amp; Main Results'!$B$32-1,0),'Parameters &amp; Main Results'!$B$36:offset('Parameters &amp; Main Results'!$B$36,'Parameters &amp; Main Results'!$B$32-1,0)   )/offset(X1301,'Parameters &amp; Main Results'!$B$32,0)</f>
        <v>0.7915463185</v>
      </c>
      <c r="AB1301" s="167">
        <f t="shared" si="6"/>
        <v>-0.3444203587</v>
      </c>
    </row>
    <row r="1302">
      <c r="A1302">
        <f t="shared" si="17"/>
        <v>1</v>
      </c>
      <c r="B1302">
        <f t="shared" si="18"/>
        <v>1979</v>
      </c>
      <c r="C1302" s="77">
        <f t="shared" si="3"/>
        <v>1979</v>
      </c>
      <c r="D1302" s="159">
        <f t="shared" si="356"/>
        <v>28886</v>
      </c>
      <c r="E1302" s="162">
        <v>68.5</v>
      </c>
      <c r="F1302" s="163">
        <v>365964.0101</v>
      </c>
      <c r="G1302" s="163">
        <v>4431.0972</v>
      </c>
      <c r="H1302" s="163">
        <v>6644.46144077</v>
      </c>
      <c r="I1302" s="163">
        <v>604982.1996768</v>
      </c>
      <c r="J1302" s="163">
        <v>68.5</v>
      </c>
      <c r="K1302" s="163">
        <v>68.5</v>
      </c>
      <c r="L1302" s="163">
        <v>233.05</v>
      </c>
      <c r="M1302" s="164">
        <v>9.27806296</v>
      </c>
      <c r="N1302" s="19">
        <f t="shared" ref="N1302:T1302" si="1303">F1302/F1301/$E1302*$E1301-1</f>
        <v>0.03510495973</v>
      </c>
      <c r="O1302" s="19">
        <f t="shared" si="1303"/>
        <v>0.01200031311</v>
      </c>
      <c r="P1302" s="19">
        <f t="shared" si="1303"/>
        <v>-0.001258734794</v>
      </c>
      <c r="Q1302" s="19">
        <f t="shared" si="1303"/>
        <v>-0.0005019437552</v>
      </c>
      <c r="R1302" s="19">
        <f t="shared" si="1303"/>
        <v>0</v>
      </c>
      <c r="S1302" s="19">
        <f t="shared" si="1303"/>
        <v>0</v>
      </c>
      <c r="T1302" s="19">
        <f t="shared" si="1303"/>
        <v>0.02899192041</v>
      </c>
      <c r="U1302" s="168">
        <v>0.0362</v>
      </c>
      <c r="V1302" s="168">
        <v>0.022</v>
      </c>
      <c r="W1302" s="19">
        <f t="array" ref="W1302">mmult(N1302:T1302,'Parameters &amp; Main Results'!$B$6:$B$12)-'Parameters &amp; Main Results'!$B$16/12+mmult(U1302:V1302,'Parameters &amp; Main Results'!$B$14:$B$15)</f>
        <v>0.02928713141</v>
      </c>
      <c r="X1302" s="77">
        <f t="shared" si="5"/>
        <v>191.0510338</v>
      </c>
      <c r="Y1302" s="77">
        <f>X1302/offset(X1302,'Parameters &amp; Main Results'!$B$32,0)</f>
        <v>42.06326101</v>
      </c>
      <c r="Z1302" s="77">
        <f>sumproduct(X1302:offset(X1302,'Parameters &amp; Main Results'!$B$32-1,0) , 'Cash Flow Assist'!$P$11:offset('Cash Flow Assist'!$P$11,'Parameters &amp; Main Results'!$B$32-1,0)  )/offset(X1302,'Parameters &amp; Main Results'!$B$32,0)</f>
        <v>6559.095217</v>
      </c>
      <c r="AA1302" s="77">
        <f>sumproduct(X1302:offset(X1302,'Parameters &amp; Main Results'!$B$32-1,0),'Parameters &amp; Main Results'!$B$36:offset('Parameters &amp; Main Results'!$B$36,'Parameters &amp; Main Results'!$B$32-1,0)   )/offset(X1302,'Parameters &amp; Main Results'!$B$32,0)</f>
        <v>0.7914691505</v>
      </c>
      <c r="AB1302" s="167">
        <f t="shared" si="6"/>
        <v>-0.3214062618</v>
      </c>
    </row>
    <row r="1303">
      <c r="A1303">
        <f t="shared" si="17"/>
        <v>2</v>
      </c>
      <c r="B1303">
        <f t="shared" si="18"/>
        <v>1979</v>
      </c>
      <c r="C1303" s="77">
        <f t="shared" si="3"/>
        <v>1979.083333</v>
      </c>
      <c r="D1303" s="159">
        <f t="shared" si="356"/>
        <v>28914</v>
      </c>
      <c r="E1303" s="162">
        <v>69.2</v>
      </c>
      <c r="F1303" s="163">
        <v>354183.653</v>
      </c>
      <c r="G1303" s="163">
        <v>4401.6069</v>
      </c>
      <c r="H1303" s="163">
        <v>6696.2328695</v>
      </c>
      <c r="I1303" s="163">
        <v>604241.49883894</v>
      </c>
      <c r="J1303" s="163">
        <v>69.2</v>
      </c>
      <c r="K1303" s="163">
        <v>69.2</v>
      </c>
      <c r="L1303" s="163">
        <v>250.9</v>
      </c>
      <c r="M1303" s="164">
        <v>8.8250038</v>
      </c>
      <c r="N1303" s="19">
        <f t="shared" ref="N1303:T1303" si="1304">F1303/F1302/$E1303*$E1302-1</f>
        <v>-0.04197991959</v>
      </c>
      <c r="O1303" s="19">
        <f t="shared" si="1304"/>
        <v>-0.01670358874</v>
      </c>
      <c r="P1303" s="19">
        <f t="shared" si="1304"/>
        <v>-0.002402757707</v>
      </c>
      <c r="Q1303" s="19">
        <f t="shared" si="1304"/>
        <v>-0.01132755697</v>
      </c>
      <c r="R1303" s="19">
        <f t="shared" si="1304"/>
        <v>0</v>
      </c>
      <c r="S1303" s="19">
        <f t="shared" si="1304"/>
        <v>0</v>
      </c>
      <c r="T1303" s="19">
        <f t="shared" si="1304"/>
        <v>0.06570261412</v>
      </c>
      <c r="U1303" s="168">
        <v>0.0045</v>
      </c>
      <c r="V1303" s="168">
        <v>0.0114</v>
      </c>
      <c r="W1303" s="19">
        <f t="array" ref="W1303">mmult(N1303:T1303,'Parameters &amp; Main Results'!$B$6:$B$12)-'Parameters &amp; Main Results'!$B$16/12+mmult(U1303:V1303,'Parameters &amp; Main Results'!$B$14:$B$15)</f>
        <v>-0.03570250354</v>
      </c>
      <c r="X1303" s="77">
        <f t="shared" si="5"/>
        <v>185.6149057</v>
      </c>
      <c r="Y1303" s="77">
        <f>X1303/offset(X1303,'Parameters &amp; Main Results'!$B$32,0)</f>
        <v>41.00225344</v>
      </c>
      <c r="Z1303" s="77">
        <f>sumproduct(X1303:offset(X1303,'Parameters &amp; Main Results'!$B$32-1,0) , 'Cash Flow Assist'!$P$11:offset('Cash Flow Assist'!$P$11,'Parameters &amp; Main Results'!$B$32-1,0)  )/offset(X1303,'Parameters &amp; Main Results'!$B$32,0)</f>
        <v>6539.699837</v>
      </c>
      <c r="AA1303" s="77">
        <f>sumproduct(X1303:offset(X1303,'Parameters &amp; Main Results'!$B$32-1,0),'Parameters &amp; Main Results'!$B$36:offset('Parameters &amp; Main Results'!$B$36,'Parameters &amp; Main Results'!$B$32-1,0)   )/offset(X1303,'Parameters &amp; Main Results'!$B$32,0)</f>
        <v>0.7914016877</v>
      </c>
      <c r="AB1303" s="167">
        <f t="shared" si="6"/>
        <v>-0.3498935724</v>
      </c>
    </row>
    <row r="1304">
      <c r="A1304">
        <f t="shared" si="17"/>
        <v>3</v>
      </c>
      <c r="B1304">
        <f t="shared" si="18"/>
        <v>1979</v>
      </c>
      <c r="C1304" s="77">
        <f t="shared" si="3"/>
        <v>1979.166667</v>
      </c>
      <c r="D1304" s="159">
        <f t="shared" si="356"/>
        <v>28945</v>
      </c>
      <c r="E1304" s="162">
        <v>69.9</v>
      </c>
      <c r="F1304" s="163">
        <v>375311.9905</v>
      </c>
      <c r="G1304" s="163">
        <v>4452.3108</v>
      </c>
      <c r="H1304" s="163">
        <v>6748.24027812</v>
      </c>
      <c r="I1304" s="163">
        <v>621545.02767745</v>
      </c>
      <c r="J1304" s="163">
        <v>69.9</v>
      </c>
      <c r="K1304" s="163">
        <v>69.9</v>
      </c>
      <c r="L1304" s="163">
        <v>239.65</v>
      </c>
      <c r="M1304" s="164">
        <v>9.14327882</v>
      </c>
      <c r="N1304" s="19">
        <f t="shared" ref="N1304:T1304" si="1305">F1304/F1303/$E1304*$E1303-1</f>
        <v>0.0490419255</v>
      </c>
      <c r="O1304" s="19">
        <f t="shared" si="1305"/>
        <v>0.00138974168</v>
      </c>
      <c r="P1304" s="19">
        <f t="shared" si="1305"/>
        <v>-0.002325417263</v>
      </c>
      <c r="Q1304" s="19">
        <f t="shared" si="1305"/>
        <v>0.01833569304</v>
      </c>
      <c r="R1304" s="19">
        <f t="shared" si="1305"/>
        <v>0</v>
      </c>
      <c r="S1304" s="19">
        <f t="shared" si="1305"/>
        <v>0</v>
      </c>
      <c r="T1304" s="19">
        <f t="shared" si="1305"/>
        <v>-0.05440385998</v>
      </c>
      <c r="U1304" s="168">
        <v>0.0322</v>
      </c>
      <c r="V1304" s="168">
        <v>-0.0073</v>
      </c>
      <c r="W1304" s="19">
        <f t="array" ref="W1304">mmult(N1304:T1304,'Parameters &amp; Main Results'!$B$6:$B$12)-'Parameters &amp; Main Results'!$B$16/12+mmult(U1304:V1304,'Parameters &amp; Main Results'!$B$14:$B$15)</f>
        <v>0.03708721288</v>
      </c>
      <c r="X1304" s="77">
        <f t="shared" si="5"/>
        <v>192.4871799</v>
      </c>
      <c r="Y1304" s="77">
        <f>X1304/offset(X1304,'Parameters &amp; Main Results'!$B$32,0)</f>
        <v>42.66168616</v>
      </c>
      <c r="Z1304" s="77">
        <f>sumproduct(X1304:offset(X1304,'Parameters &amp; Main Results'!$B$32-1,0) , 'Cash Flow Assist'!$P$11:offset('Cash Flow Assist'!$P$11,'Parameters &amp; Main Results'!$B$32-1,0)  )/offset(X1304,'Parameters &amp; Main Results'!$B$32,0)</f>
        <v>6521.304516</v>
      </c>
      <c r="AA1304" s="77">
        <f>sumproduct(X1304:offset(X1304,'Parameters &amp; Main Results'!$B$32-1,0),'Parameters &amp; Main Results'!$B$36:offset('Parameters &amp; Main Results'!$B$36,'Parameters &amp; Main Results'!$B$32-1,0)   )/offset(X1304,'Parameters &amp; Main Results'!$B$32,0)</f>
        <v>0.7913740186</v>
      </c>
      <c r="AB1304" s="167">
        <f t="shared" si="6"/>
        <v>-0.3180111014</v>
      </c>
    </row>
    <row r="1305">
      <c r="A1305">
        <f t="shared" si="17"/>
        <v>4</v>
      </c>
      <c r="B1305">
        <f t="shared" si="18"/>
        <v>1979</v>
      </c>
      <c r="C1305" s="77">
        <f t="shared" si="3"/>
        <v>1979.25</v>
      </c>
      <c r="D1305" s="159">
        <f t="shared" si="356"/>
        <v>28975</v>
      </c>
      <c r="E1305" s="162">
        <v>70.6</v>
      </c>
      <c r="F1305" s="163">
        <v>377584.7729</v>
      </c>
      <c r="G1305" s="163">
        <v>4417.8483</v>
      </c>
      <c r="H1305" s="163">
        <v>6801.55137631</v>
      </c>
      <c r="I1305" s="163">
        <v>620988.91043496</v>
      </c>
      <c r="J1305" s="163">
        <v>70.6</v>
      </c>
      <c r="K1305" s="163">
        <v>70.6</v>
      </c>
      <c r="L1305" s="163">
        <v>243.45</v>
      </c>
      <c r="M1305" s="164">
        <v>9.10264984</v>
      </c>
      <c r="N1305" s="19">
        <f t="shared" ref="N1305:T1305" si="1306">F1305/F1304/$E1305*$E1304-1</f>
        <v>-0.003919341798</v>
      </c>
      <c r="O1305" s="19">
        <f t="shared" si="1306"/>
        <v>-0.01757863096</v>
      </c>
      <c r="P1305" s="19">
        <f t="shared" si="1306"/>
        <v>-0.002093342777</v>
      </c>
      <c r="Q1305" s="19">
        <f t="shared" si="1306"/>
        <v>-0.0108008765</v>
      </c>
      <c r="R1305" s="19">
        <f t="shared" si="1306"/>
        <v>0</v>
      </c>
      <c r="S1305" s="19">
        <f t="shared" si="1306"/>
        <v>0</v>
      </c>
      <c r="T1305" s="19">
        <f t="shared" si="1306"/>
        <v>0.00578422617</v>
      </c>
      <c r="U1305" s="168">
        <v>0.0218</v>
      </c>
      <c r="V1305" s="168">
        <v>0.0108</v>
      </c>
      <c r="W1305" s="19">
        <f t="array" ref="W1305">mmult(N1305:T1305,'Parameters &amp; Main Results'!$B$6:$B$12)-'Parameters &amp; Main Results'!$B$16/12+mmult(U1305:V1305,'Parameters &amp; Main Results'!$B$14:$B$15)</f>
        <v>-0.007375830755</v>
      </c>
      <c r="X1305" s="77">
        <f t="shared" si="5"/>
        <v>185.6036575</v>
      </c>
      <c r="Y1305" s="77">
        <f>X1305/offset(X1305,'Parameters &amp; Main Results'!$B$32,0)</f>
        <v>41.27281273</v>
      </c>
      <c r="Z1305" s="77">
        <f>sumproduct(X1305:offset(X1305,'Parameters &amp; Main Results'!$B$32-1,0) , 'Cash Flow Assist'!$P$11:offset('Cash Flow Assist'!$P$11,'Parameters &amp; Main Results'!$B$32-1,0)  )/offset(X1305,'Parameters &amp; Main Results'!$B$32,0)</f>
        <v>6501.183094</v>
      </c>
      <c r="AA1305" s="77">
        <f>sumproduct(X1305:offset(X1305,'Parameters &amp; Main Results'!$B$32-1,0),'Parameters &amp; Main Results'!$B$36:offset('Parameters &amp; Main Results'!$B$36,'Parameters &amp; Main Results'!$B$32-1,0)   )/offset(X1305,'Parameters &amp; Main Results'!$B$32,0)</f>
        <v>0.7916826194</v>
      </c>
      <c r="AB1305" s="167">
        <f t="shared" si="6"/>
        <v>-0.320684049</v>
      </c>
    </row>
    <row r="1306">
      <c r="A1306">
        <f t="shared" si="17"/>
        <v>5</v>
      </c>
      <c r="B1306">
        <f t="shared" si="18"/>
        <v>1979</v>
      </c>
      <c r="C1306" s="77">
        <f t="shared" si="3"/>
        <v>1979.333333</v>
      </c>
      <c r="D1306" s="159">
        <f t="shared" si="356"/>
        <v>29006</v>
      </c>
      <c r="E1306" s="162">
        <v>71.4</v>
      </c>
      <c r="F1306" s="163">
        <v>369291.8388</v>
      </c>
      <c r="G1306" s="163">
        <v>4535.5772</v>
      </c>
      <c r="H1306" s="163">
        <v>6855.170273</v>
      </c>
      <c r="I1306" s="163">
        <v>612732.34422632</v>
      </c>
      <c r="J1306" s="163">
        <v>71.4</v>
      </c>
      <c r="K1306" s="163">
        <v>71.4</v>
      </c>
      <c r="L1306" s="163">
        <v>277.15</v>
      </c>
      <c r="M1306" s="164">
        <v>8.73706504</v>
      </c>
      <c r="N1306" s="19">
        <f t="shared" ref="N1306:T1306" si="1307">F1306/F1305/$E1306*$E1305-1</f>
        <v>-0.03292150181</v>
      </c>
      <c r="O1306" s="19">
        <f t="shared" si="1307"/>
        <v>0.01514540638</v>
      </c>
      <c r="P1306" s="19">
        <f t="shared" si="1307"/>
        <v>-0.003409477123</v>
      </c>
      <c r="Q1306" s="19">
        <f t="shared" si="1307"/>
        <v>-0.02435134404</v>
      </c>
      <c r="R1306" s="19">
        <f t="shared" si="1307"/>
        <v>0</v>
      </c>
      <c r="S1306" s="19">
        <f t="shared" si="1307"/>
        <v>0</v>
      </c>
      <c r="T1306" s="19">
        <f t="shared" si="1307"/>
        <v>0.1256712995</v>
      </c>
      <c r="U1306" s="168">
        <v>0.0019</v>
      </c>
      <c r="V1306" s="168">
        <v>0.0132</v>
      </c>
      <c r="W1306" s="19">
        <f t="array" ref="W1306">mmult(N1306:T1306,'Parameters &amp; Main Results'!$B$6:$B$12)-'Parameters &amp; Main Results'!$B$16/12+mmult(U1306:V1306,'Parameters &amp; Main Results'!$B$14:$B$15)</f>
        <v>-0.02094644143</v>
      </c>
      <c r="X1306" s="77">
        <f t="shared" si="5"/>
        <v>186.9828111</v>
      </c>
      <c r="Y1306" s="77">
        <f>X1306/offset(X1306,'Parameters &amp; Main Results'!$B$32,0)</f>
        <v>41.71771869</v>
      </c>
      <c r="Z1306" s="77">
        <f>sumproduct(X1306:offset(X1306,'Parameters &amp; Main Results'!$B$32-1,0) , 'Cash Flow Assist'!$P$11:offset('Cash Flow Assist'!$P$11,'Parameters &amp; Main Results'!$B$32-1,0)  )/offset(X1306,'Parameters &amp; Main Results'!$B$32,0)</f>
        <v>6482.388273</v>
      </c>
      <c r="AA1306" s="77">
        <f>sumproduct(X1306:offset(X1306,'Parameters &amp; Main Results'!$B$32-1,0),'Parameters &amp; Main Results'!$B$36:offset('Parameters &amp; Main Results'!$B$36,'Parameters &amp; Main Results'!$B$32-1,0)   )/offset(X1306,'Parameters &amp; Main Results'!$B$32,0)</f>
        <v>0.7916443939</v>
      </c>
      <c r="AB1306" s="167">
        <f t="shared" si="6"/>
        <v>-0.3430481503</v>
      </c>
    </row>
    <row r="1307">
      <c r="A1307">
        <f t="shared" si="17"/>
        <v>6</v>
      </c>
      <c r="B1307">
        <f t="shared" si="18"/>
        <v>1979</v>
      </c>
      <c r="C1307" s="77">
        <f t="shared" si="3"/>
        <v>1979.416667</v>
      </c>
      <c r="D1307" s="159">
        <f t="shared" si="356"/>
        <v>29036</v>
      </c>
      <c r="E1307" s="162">
        <v>72.2</v>
      </c>
      <c r="F1307" s="163">
        <v>385225.9756</v>
      </c>
      <c r="G1307" s="163">
        <v>4643.8788</v>
      </c>
      <c r="H1307" s="163">
        <v>6910.0687616</v>
      </c>
      <c r="I1307" s="163">
        <v>625896.94090694</v>
      </c>
      <c r="J1307" s="163">
        <v>72.2</v>
      </c>
      <c r="K1307" s="163">
        <v>72.2</v>
      </c>
      <c r="L1307" s="163">
        <v>276.45</v>
      </c>
      <c r="M1307" s="164">
        <v>8.87918498</v>
      </c>
      <c r="N1307" s="19">
        <f t="shared" ref="N1307:T1307" si="1308">F1307/F1306/$E1307*$E1306-1</f>
        <v>0.03158939276</v>
      </c>
      <c r="O1307" s="19">
        <f t="shared" si="1308"/>
        <v>0.01253332855</v>
      </c>
      <c r="P1307" s="19">
        <f t="shared" si="1308"/>
        <v>-0.003160734072</v>
      </c>
      <c r="Q1307" s="19">
        <f t="shared" si="1308"/>
        <v>0.01016667486</v>
      </c>
      <c r="R1307" s="19">
        <f t="shared" si="1308"/>
        <v>0</v>
      </c>
      <c r="S1307" s="19">
        <f t="shared" si="1308"/>
        <v>0</v>
      </c>
      <c r="T1307" s="19">
        <f t="shared" si="1308"/>
        <v>-0.01357805482</v>
      </c>
      <c r="U1307" s="168">
        <v>0.0116</v>
      </c>
      <c r="V1307" s="168">
        <v>0.0139</v>
      </c>
      <c r="W1307" s="19">
        <f t="array" ref="W1307">mmult(N1307:T1307,'Parameters &amp; Main Results'!$B$6:$B$12)-'Parameters &amp; Main Results'!$B$16/12+mmult(U1307:V1307,'Parameters &amp; Main Results'!$B$14:$B$15)</f>
        <v>0.02678371004</v>
      </c>
      <c r="X1307" s="77">
        <f t="shared" si="5"/>
        <v>190.9832301</v>
      </c>
      <c r="Y1307" s="77">
        <f>X1307/offset(X1307,'Parameters &amp; Main Results'!$B$32,0)</f>
        <v>42.75190102</v>
      </c>
      <c r="Z1307" s="77">
        <f>sumproduct(X1307:offset(X1307,'Parameters &amp; Main Results'!$B$32-1,0) , 'Cash Flow Assist'!$P$11:offset('Cash Flow Assist'!$P$11,'Parameters &amp; Main Results'!$B$32-1,0)  )/offset(X1307,'Parameters &amp; Main Results'!$B$32,0)</f>
        <v>6463.084588</v>
      </c>
      <c r="AA1307" s="77">
        <f>sumproduct(X1307:offset(X1307,'Parameters &amp; Main Results'!$B$32-1,0),'Parameters &amp; Main Results'!$B$36:offset('Parameters &amp; Main Results'!$B$36,'Parameters &amp; Main Results'!$B$32-1,0)   )/offset(X1307,'Parameters &amp; Main Results'!$B$32,0)</f>
        <v>0.7913096057</v>
      </c>
      <c r="AB1307" s="167">
        <f t="shared" si="6"/>
        <v>-0.3222954403</v>
      </c>
    </row>
    <row r="1308">
      <c r="A1308">
        <f t="shared" si="17"/>
        <v>7</v>
      </c>
      <c r="B1308">
        <f t="shared" si="18"/>
        <v>1979</v>
      </c>
      <c r="C1308" s="77">
        <f t="shared" si="3"/>
        <v>1979.5</v>
      </c>
      <c r="D1308" s="159">
        <f t="shared" si="356"/>
        <v>29067</v>
      </c>
      <c r="E1308" s="162">
        <v>73.0</v>
      </c>
      <c r="F1308" s="163">
        <v>390314.5043</v>
      </c>
      <c r="G1308" s="163">
        <v>4618.163</v>
      </c>
      <c r="H1308" s="163">
        <v>6962.23978075</v>
      </c>
      <c r="I1308" s="163">
        <v>629709.3020884</v>
      </c>
      <c r="J1308" s="163">
        <v>73.0</v>
      </c>
      <c r="K1308" s="163">
        <v>73.0</v>
      </c>
      <c r="L1308" s="163">
        <v>295.35</v>
      </c>
      <c r="M1308" s="164">
        <v>8.92290723</v>
      </c>
      <c r="N1308" s="19">
        <f t="shared" ref="N1308:T1308" si="1309">F1308/F1307/$E1308*$E1307-1</f>
        <v>0.00210554201</v>
      </c>
      <c r="O1308" s="19">
        <f t="shared" si="1309"/>
        <v>-0.01643578757</v>
      </c>
      <c r="P1308" s="19">
        <f t="shared" si="1309"/>
        <v>-0.003491643836</v>
      </c>
      <c r="Q1308" s="19">
        <f t="shared" si="1309"/>
        <v>-0.004934618585</v>
      </c>
      <c r="R1308" s="19">
        <f t="shared" si="1309"/>
        <v>0</v>
      </c>
      <c r="S1308" s="19">
        <f t="shared" si="1309"/>
        <v>0</v>
      </c>
      <c r="T1308" s="19">
        <f t="shared" si="1309"/>
        <v>0.05665866403</v>
      </c>
      <c r="U1308" s="168">
        <v>0.0128</v>
      </c>
      <c r="V1308" s="168">
        <v>0.0186</v>
      </c>
      <c r="W1308" s="19">
        <f t="array" ref="W1308">mmult(N1308:T1308,'Parameters &amp; Main Results'!$B$6:$B$12)-'Parameters &amp; Main Results'!$B$16/12+mmult(U1308:V1308,'Parameters &amp; Main Results'!$B$14:$B$15)</f>
        <v>-0.002571457053</v>
      </c>
      <c r="X1308" s="77">
        <f t="shared" si="5"/>
        <v>186.001422</v>
      </c>
      <c r="Y1308" s="77">
        <f>X1308/offset(X1308,'Parameters &amp; Main Results'!$B$32,0)</f>
        <v>41.77512816</v>
      </c>
      <c r="Z1308" s="77">
        <f>sumproduct(X1308:offset(X1308,'Parameters &amp; Main Results'!$B$32-1,0) , 'Cash Flow Assist'!$P$11:offset('Cash Flow Assist'!$P$11,'Parameters &amp; Main Results'!$B$32-1,0)  )/offset(X1308,'Parameters &amp; Main Results'!$B$32,0)</f>
        <v>6442.679111</v>
      </c>
      <c r="AA1308" s="77">
        <f>sumproduct(X1308:offset(X1308,'Parameters &amp; Main Results'!$B$32-1,0),'Parameters &amp; Main Results'!$B$36:offset('Parameters &amp; Main Results'!$B$36,'Parameters &amp; Main Results'!$B$32-1,0)   )/offset(X1308,'Parameters &amp; Main Results'!$B$32,0)</f>
        <v>0.7910363046</v>
      </c>
      <c r="AB1308" s="167">
        <f t="shared" si="6"/>
        <v>-0.3208685049</v>
      </c>
    </row>
    <row r="1309">
      <c r="A1309">
        <f t="shared" si="17"/>
        <v>8</v>
      </c>
      <c r="B1309">
        <f t="shared" si="18"/>
        <v>1979</v>
      </c>
      <c r="C1309" s="77">
        <f t="shared" si="3"/>
        <v>1979.583333</v>
      </c>
      <c r="D1309" s="159">
        <f t="shared" si="356"/>
        <v>29098</v>
      </c>
      <c r="E1309" s="162">
        <v>73.7</v>
      </c>
      <c r="F1309" s="163">
        <v>412757.8476</v>
      </c>
      <c r="G1309" s="163">
        <v>4584.8106</v>
      </c>
      <c r="H1309" s="163">
        <v>7015.84902706</v>
      </c>
      <c r="I1309" s="163">
        <v>650515.18632639</v>
      </c>
      <c r="J1309" s="163">
        <v>73.7</v>
      </c>
      <c r="K1309" s="163">
        <v>73.7</v>
      </c>
      <c r="L1309" s="163">
        <v>317.75</v>
      </c>
      <c r="M1309" s="164">
        <v>9.29033301</v>
      </c>
      <c r="N1309" s="19">
        <f t="shared" ref="N1309:T1309" si="1310">F1309/F1308/$E1309*$E1308-1</f>
        <v>0.04745656034</v>
      </c>
      <c r="O1309" s="19">
        <f t="shared" si="1310"/>
        <v>-0.01665137617</v>
      </c>
      <c r="P1309" s="19">
        <f t="shared" si="1310"/>
        <v>-0.00187109905</v>
      </c>
      <c r="Q1309" s="19">
        <f t="shared" si="1310"/>
        <v>0.02322867694</v>
      </c>
      <c r="R1309" s="19">
        <f t="shared" si="1310"/>
        <v>0</v>
      </c>
      <c r="S1309" s="19">
        <f t="shared" si="1310"/>
        <v>0</v>
      </c>
      <c r="T1309" s="19">
        <f t="shared" si="1310"/>
        <v>0.06562390963</v>
      </c>
      <c r="U1309" s="168">
        <v>0.0205</v>
      </c>
      <c r="V1309" s="168">
        <v>-0.0158</v>
      </c>
      <c r="W1309" s="19">
        <f t="array" ref="W1309">mmult(N1309:T1309,'Parameters &amp; Main Results'!$B$6:$B$12)-'Parameters &amp; Main Results'!$B$16/12+mmult(U1309:V1309,'Parameters &amp; Main Results'!$B$14:$B$15)</f>
        <v>0.03138790955</v>
      </c>
      <c r="X1309" s="77">
        <f t="shared" si="5"/>
        <v>186.4809497</v>
      </c>
      <c r="Y1309" s="77">
        <f>X1309/offset(X1309,'Parameters &amp; Main Results'!$B$32,0)</f>
        <v>42.02205906</v>
      </c>
      <c r="Z1309" s="77">
        <f>sumproduct(X1309:offset(X1309,'Parameters &amp; Main Results'!$B$32-1,0) , 'Cash Flow Assist'!$P$11:offset('Cash Flow Assist'!$P$11,'Parameters &amp; Main Results'!$B$32-1,0)  )/offset(X1309,'Parameters &amp; Main Results'!$B$32,0)</f>
        <v>6423.18582</v>
      </c>
      <c r="AA1309" s="77">
        <f>sumproduct(X1309:offset(X1309,'Parameters &amp; Main Results'!$B$32-1,0),'Parameters &amp; Main Results'!$B$36:offset('Parameters &amp; Main Results'!$B$36,'Parameters &amp; Main Results'!$B$32-1,0)   )/offset(X1309,'Parameters &amp; Main Results'!$B$32,0)</f>
        <v>0.7908039335</v>
      </c>
      <c r="AB1309" s="167">
        <f t="shared" si="6"/>
        <v>-0.2886392601</v>
      </c>
    </row>
    <row r="1310">
      <c r="A1310">
        <f t="shared" si="17"/>
        <v>9</v>
      </c>
      <c r="B1310">
        <f t="shared" si="18"/>
        <v>1979</v>
      </c>
      <c r="C1310" s="77">
        <f t="shared" si="3"/>
        <v>1979.666667</v>
      </c>
      <c r="D1310" s="159">
        <f t="shared" si="356"/>
        <v>29128</v>
      </c>
      <c r="E1310" s="162">
        <v>74.4</v>
      </c>
      <c r="F1310" s="163">
        <v>414491.4306</v>
      </c>
      <c r="G1310" s="163">
        <v>4561.5949</v>
      </c>
      <c r="H1310" s="163">
        <v>7071.50809601</v>
      </c>
      <c r="I1310" s="163">
        <v>682258.8318187</v>
      </c>
      <c r="J1310" s="163">
        <v>74.4</v>
      </c>
      <c r="K1310" s="163">
        <v>74.4</v>
      </c>
      <c r="L1310" s="163">
        <v>397.0</v>
      </c>
      <c r="M1310" s="164">
        <v>9.10940254</v>
      </c>
      <c r="N1310" s="19">
        <f t="shared" ref="N1310:T1310" si="1311">F1310/F1309/$E1310*$E1309-1</f>
        <v>-0.005248118183</v>
      </c>
      <c r="O1310" s="19">
        <f t="shared" si="1311"/>
        <v>-0.01442457221</v>
      </c>
      <c r="P1310" s="19">
        <f t="shared" si="1311"/>
        <v>-0.001549910394</v>
      </c>
      <c r="Q1310" s="19">
        <f t="shared" si="1311"/>
        <v>0.03892998059</v>
      </c>
      <c r="R1310" s="19">
        <f t="shared" si="1311"/>
        <v>0</v>
      </c>
      <c r="S1310" s="19">
        <f t="shared" si="1311"/>
        <v>0</v>
      </c>
      <c r="T1310" s="19">
        <f t="shared" si="1311"/>
        <v>0.2376547127</v>
      </c>
      <c r="U1310" s="168">
        <v>-0.0027</v>
      </c>
      <c r="V1310" s="168">
        <v>-0.009</v>
      </c>
      <c r="W1310" s="19">
        <f t="array" ref="W1310">mmult(N1310:T1310,'Parameters &amp; Main Results'!$B$6:$B$12)-'Parameters &amp; Main Results'!$B$16/12+mmult(U1310:V1310,'Parameters &amp; Main Results'!$B$14:$B$15)</f>
        <v>-0.007583898358</v>
      </c>
      <c r="X1310" s="77">
        <f t="shared" si="5"/>
        <v>180.8058326</v>
      </c>
      <c r="Y1310" s="77">
        <f>X1310/offset(X1310,'Parameters &amp; Main Results'!$B$32,0)</f>
        <v>40.87865731</v>
      </c>
      <c r="Z1310" s="77">
        <f>sumproduct(X1310:offset(X1310,'Parameters &amp; Main Results'!$B$32-1,0) , 'Cash Flow Assist'!$P$11:offset('Cash Flow Assist'!$P$11,'Parameters &amp; Main Results'!$B$32-1,0)  )/offset(X1310,'Parameters &amp; Main Results'!$B$32,0)</f>
        <v>6403.379976</v>
      </c>
      <c r="AA1310" s="77">
        <f>sumproduct(X1310:offset(X1310,'Parameters &amp; Main Results'!$B$32-1,0),'Parameters &amp; Main Results'!$B$36:offset('Parameters &amp; Main Results'!$B$36,'Parameters &amp; Main Results'!$B$32-1,0)   )/offset(X1310,'Parameters &amp; Main Results'!$B$32,0)</f>
        <v>0.790380995</v>
      </c>
      <c r="AB1310" s="167">
        <f t="shared" si="6"/>
        <v>-0.2923725653</v>
      </c>
    </row>
    <row r="1311">
      <c r="A1311">
        <f t="shared" si="17"/>
        <v>10</v>
      </c>
      <c r="B1311">
        <f t="shared" si="18"/>
        <v>1979</v>
      </c>
      <c r="C1311" s="77">
        <f t="shared" si="3"/>
        <v>1979.75</v>
      </c>
      <c r="D1311" s="159">
        <f t="shared" si="356"/>
        <v>29159</v>
      </c>
      <c r="E1311" s="162">
        <v>75.2</v>
      </c>
      <c r="F1311" s="163">
        <v>387840.365</v>
      </c>
      <c r="G1311" s="163">
        <v>4242.9443</v>
      </c>
      <c r="H1311" s="163">
        <v>7131.96949023</v>
      </c>
      <c r="I1311" s="163">
        <v>626164.3504746</v>
      </c>
      <c r="J1311" s="163">
        <v>75.2</v>
      </c>
      <c r="K1311" s="163">
        <v>75.2</v>
      </c>
      <c r="L1311" s="163">
        <v>379.75</v>
      </c>
      <c r="M1311" s="164">
        <v>8.45918934</v>
      </c>
      <c r="N1311" s="19">
        <f t="shared" ref="N1311:T1311" si="1312">F1311/F1310/$E1311*$E1310-1</f>
        <v>-0.07425250477</v>
      </c>
      <c r="O1311" s="19">
        <f t="shared" si="1312"/>
        <v>-0.07975024378</v>
      </c>
      <c r="P1311" s="19">
        <f t="shared" si="1312"/>
        <v>-0.002179255319</v>
      </c>
      <c r="Q1311" s="19">
        <f t="shared" si="1312"/>
        <v>-0.09198239919</v>
      </c>
      <c r="R1311" s="19">
        <f t="shared" si="1312"/>
        <v>0</v>
      </c>
      <c r="S1311" s="19">
        <f t="shared" si="1312"/>
        <v>0</v>
      </c>
      <c r="T1311" s="19">
        <f t="shared" si="1312"/>
        <v>-0.05362693606</v>
      </c>
      <c r="U1311" s="168">
        <v>-0.0337</v>
      </c>
      <c r="V1311" s="168">
        <v>-0.0186</v>
      </c>
      <c r="W1311" s="19">
        <f t="array" ref="W1311">mmult(N1311:T1311,'Parameters &amp; Main Results'!$B$6:$B$12)-'Parameters &amp; Main Results'!$B$16/12+mmult(U1311:V1311,'Parameters &amp; Main Results'!$B$14:$B$15)</f>
        <v>-0.07566860619</v>
      </c>
      <c r="X1311" s="77">
        <f t="shared" si="5"/>
        <v>182.1875243</v>
      </c>
      <c r="Y1311" s="77">
        <f>X1311/offset(X1311,'Parameters &amp; Main Results'!$B$32,0)</f>
        <v>41.32797734</v>
      </c>
      <c r="Z1311" s="77">
        <f>sumproduct(X1311:offset(X1311,'Parameters &amp; Main Results'!$B$32-1,0) , 'Cash Flow Assist'!$P$11:offset('Cash Flow Assist'!$P$11,'Parameters &amp; Main Results'!$B$32-1,0)  )/offset(X1311,'Parameters &amp; Main Results'!$B$32,0)</f>
        <v>6384.655494</v>
      </c>
      <c r="AA1311" s="77">
        <f>sumproduct(X1311:offset(X1311,'Parameters &amp; Main Results'!$B$32-1,0),'Parameters &amp; Main Results'!$B$36:offset('Parameters &amp; Main Results'!$B$36,'Parameters &amp; Main Results'!$B$32-1,0)   )/offset(X1311,'Parameters &amp; Main Results'!$B$32,0)</f>
        <v>0.7898026573</v>
      </c>
      <c r="AB1311" s="167">
        <f t="shared" si="6"/>
        <v>-0.3449156748</v>
      </c>
    </row>
    <row r="1312">
      <c r="A1312">
        <f t="shared" si="17"/>
        <v>11</v>
      </c>
      <c r="B1312">
        <f t="shared" si="18"/>
        <v>1979</v>
      </c>
      <c r="C1312" s="77">
        <f t="shared" si="3"/>
        <v>1979.833333</v>
      </c>
      <c r="D1312" s="159">
        <f t="shared" si="356"/>
        <v>29189</v>
      </c>
      <c r="E1312" s="162">
        <v>76.0</v>
      </c>
      <c r="F1312" s="163">
        <v>406164.48</v>
      </c>
      <c r="G1312" s="163">
        <v>4372.1001</v>
      </c>
      <c r="H1312" s="163">
        <v>7201.50619276</v>
      </c>
      <c r="I1312" s="163">
        <v>640389.11960046</v>
      </c>
      <c r="J1312" s="163">
        <v>76.0</v>
      </c>
      <c r="K1312" s="163">
        <v>76.0</v>
      </c>
      <c r="L1312" s="163">
        <v>417.2</v>
      </c>
      <c r="M1312" s="164">
        <v>8.72086925</v>
      </c>
      <c r="N1312" s="19">
        <f t="shared" ref="N1312:T1312" si="1313">F1312/F1311/$E1312*$E1311-1</f>
        <v>0.0362228914</v>
      </c>
      <c r="O1312" s="19">
        <f t="shared" si="1313"/>
        <v>0.01959339737</v>
      </c>
      <c r="P1312" s="19">
        <f t="shared" si="1313"/>
        <v>-0.0008789473684</v>
      </c>
      <c r="Q1312" s="19">
        <f t="shared" si="1313"/>
        <v>0.01195186379</v>
      </c>
      <c r="R1312" s="19">
        <f t="shared" si="1313"/>
        <v>0</v>
      </c>
      <c r="S1312" s="19">
        <f t="shared" si="1313"/>
        <v>0</v>
      </c>
      <c r="T1312" s="19">
        <f t="shared" si="1313"/>
        <v>0.08705311666</v>
      </c>
      <c r="U1312" s="168">
        <v>0.0287</v>
      </c>
      <c r="V1312" s="168">
        <v>-0.0328</v>
      </c>
      <c r="W1312" s="19">
        <f t="array" ref="W1312">mmult(N1312:T1312,'Parameters &amp; Main Results'!$B$6:$B$12)-'Parameters &amp; Main Results'!$B$16/12+mmult(U1312:V1312,'Parameters &amp; Main Results'!$B$14:$B$15)</f>
        <v>0.03202385122</v>
      </c>
      <c r="X1312" s="77">
        <f t="shared" si="5"/>
        <v>197.1019545</v>
      </c>
      <c r="Y1312" s="77">
        <f>X1312/offset(X1312,'Parameters &amp; Main Results'!$B$32,0)</f>
        <v>44.85984586</v>
      </c>
      <c r="Z1312" s="77">
        <f>sumproduct(X1312:offset(X1312,'Parameters &amp; Main Results'!$B$32-1,0) , 'Cash Flow Assist'!$P$11:offset('Cash Flow Assist'!$P$11,'Parameters &amp; Main Results'!$B$32-1,0)  )/offset(X1312,'Parameters &amp; Main Results'!$B$32,0)</f>
        <v>6365.417952</v>
      </c>
      <c r="AA1312" s="77">
        <f>sumproduct(X1312:offset(X1312,'Parameters &amp; Main Results'!$B$32-1,0),'Parameters &amp; Main Results'!$B$36:offset('Parameters &amp; Main Results'!$B$36,'Parameters &amp; Main Results'!$B$32-1,0)   )/offset(X1312,'Parameters &amp; Main Results'!$B$32,0)</f>
        <v>0.7891236972</v>
      </c>
      <c r="AB1312" s="167">
        <f t="shared" si="6"/>
        <v>-0.3211866264</v>
      </c>
    </row>
    <row r="1313">
      <c r="A1313">
        <f t="shared" si="17"/>
        <v>12</v>
      </c>
      <c r="B1313">
        <f t="shared" si="18"/>
        <v>1979</v>
      </c>
      <c r="C1313" s="77">
        <f t="shared" si="3"/>
        <v>1979.916667</v>
      </c>
      <c r="D1313" s="159">
        <f t="shared" si="356"/>
        <v>29220</v>
      </c>
      <c r="E1313" s="162">
        <v>76.9</v>
      </c>
      <c r="F1313" s="163">
        <v>414774.5801</v>
      </c>
      <c r="G1313" s="163">
        <v>4423.6793</v>
      </c>
      <c r="H1313" s="163">
        <v>7272.2609911</v>
      </c>
      <c r="I1313" s="163">
        <v>665627.37658388</v>
      </c>
      <c r="J1313" s="163">
        <v>76.9</v>
      </c>
      <c r="K1313" s="163">
        <v>76.9</v>
      </c>
      <c r="L1313" s="163">
        <v>524.0</v>
      </c>
      <c r="M1313" s="164">
        <v>8.75656181</v>
      </c>
      <c r="N1313" s="19">
        <f t="shared" ref="N1313:T1313" si="1314">F1313/F1312/$E1313*$E1312-1</f>
        <v>0.009246946501</v>
      </c>
      <c r="O1313" s="19">
        <f t="shared" si="1314"/>
        <v>-0.00004423036515</v>
      </c>
      <c r="P1313" s="19">
        <f t="shared" si="1314"/>
        <v>-0.00199349805</v>
      </c>
      <c r="Q1313" s="19">
        <f t="shared" si="1314"/>
        <v>0.02724605883</v>
      </c>
      <c r="R1313" s="19">
        <f t="shared" si="1314"/>
        <v>0</v>
      </c>
      <c r="S1313" s="19">
        <f t="shared" si="1314"/>
        <v>0</v>
      </c>
      <c r="T1313" s="19">
        <f t="shared" si="1314"/>
        <v>0.2412928097</v>
      </c>
      <c r="U1313" s="168">
        <v>0.0417</v>
      </c>
      <c r="V1313" s="168">
        <v>-0.021</v>
      </c>
      <c r="W1313" s="19">
        <f t="array" ref="W1313">mmult(N1313:T1313,'Parameters &amp; Main Results'!$B$6:$B$12)-'Parameters &amp; Main Results'!$B$16/12+mmult(U1313:V1313,'Parameters &amp; Main Results'!$B$14:$B$15)</f>
        <v>0.006882485618</v>
      </c>
      <c r="X1313" s="77">
        <f t="shared" si="5"/>
        <v>190.9858519</v>
      </c>
      <c r="Y1313" s="77">
        <f>X1313/offset(X1313,'Parameters &amp; Main Results'!$B$32,0)</f>
        <v>43.61233833</v>
      </c>
      <c r="Z1313" s="77">
        <f>sumproduct(X1313:offset(X1313,'Parameters &amp; Main Results'!$B$32-1,0) , 'Cash Flow Assist'!$P$11:offset('Cash Flow Assist'!$P$11,'Parameters &amp; Main Results'!$B$32-1,0)  )/offset(X1313,'Parameters &amp; Main Results'!$B$32,0)</f>
        <v>6342.57285</v>
      </c>
      <c r="AA1313" s="77">
        <f>sumproduct(X1313:offset(X1313,'Parameters &amp; Main Results'!$B$32-1,0),'Parameters &amp; Main Results'!$B$36:offset('Parameters &amp; Main Results'!$B$36,'Parameters &amp; Main Results'!$B$32-1,0)   )/offset(X1313,'Parameters &amp; Main Results'!$B$32,0)</f>
        <v>0.7884139494</v>
      </c>
      <c r="AB1313" s="167">
        <f t="shared" si="6"/>
        <v>-0.3149096755</v>
      </c>
    </row>
    <row r="1314">
      <c r="A1314">
        <f t="shared" si="17"/>
        <v>1</v>
      </c>
      <c r="B1314">
        <f t="shared" si="18"/>
        <v>1980</v>
      </c>
      <c r="C1314" s="77">
        <f t="shared" si="3"/>
        <v>1980</v>
      </c>
      <c r="D1314" s="159">
        <f t="shared" si="356"/>
        <v>29251</v>
      </c>
      <c r="E1314" s="162">
        <v>78.0</v>
      </c>
      <c r="F1314" s="163">
        <v>440532.8626</v>
      </c>
      <c r="G1314" s="163">
        <v>4246.5873</v>
      </c>
      <c r="H1314" s="163">
        <v>7345.22600972</v>
      </c>
      <c r="I1314" s="163">
        <v>707206.01467095</v>
      </c>
      <c r="J1314" s="163">
        <v>78.0</v>
      </c>
      <c r="K1314" s="163">
        <v>78.0</v>
      </c>
      <c r="L1314" s="163">
        <v>668.0</v>
      </c>
      <c r="M1314" s="164">
        <v>9.11111493</v>
      </c>
      <c r="N1314" s="19">
        <f t="shared" ref="N1314:T1314" si="1315">F1314/F1313/$E1314*$E1313-1</f>
        <v>0.04712352324</v>
      </c>
      <c r="O1314" s="19">
        <f t="shared" si="1315"/>
        <v>-0.05357073909</v>
      </c>
      <c r="P1314" s="19">
        <f t="shared" si="1315"/>
        <v>-0.004210726494</v>
      </c>
      <c r="Q1314" s="19">
        <f t="shared" si="1315"/>
        <v>0.04748185102</v>
      </c>
      <c r="R1314" s="19">
        <f t="shared" si="1315"/>
        <v>0</v>
      </c>
      <c r="S1314" s="19">
        <f t="shared" si="1315"/>
        <v>0</v>
      </c>
      <c r="T1314" s="19">
        <f t="shared" si="1315"/>
        <v>0.2568310824</v>
      </c>
      <c r="U1314" s="168">
        <v>0.0162</v>
      </c>
      <c r="V1314" s="168">
        <v>0.0175</v>
      </c>
      <c r="W1314" s="19">
        <f t="array" ref="W1314">mmult(N1314:T1314,'Parameters &amp; Main Results'!$B$6:$B$12)-'Parameters &amp; Main Results'!$B$16/12+mmult(U1314:V1314,'Parameters &amp; Main Results'!$B$14:$B$15)</f>
        <v>0.02190829099</v>
      </c>
      <c r="X1314" s="77">
        <f t="shared" si="5"/>
        <v>189.6803795</v>
      </c>
      <c r="Y1314" s="77">
        <f>X1314/offset(X1314,'Parameters &amp; Main Results'!$B$32,0)</f>
        <v>43.45821818</v>
      </c>
      <c r="Z1314" s="77">
        <f>sumproduct(X1314:offset(X1314,'Parameters &amp; Main Results'!$B$32-1,0) , 'Cash Flow Assist'!$P$11:offset('Cash Flow Assist'!$P$11,'Parameters &amp; Main Results'!$B$32-1,0)  )/offset(X1314,'Parameters &amp; Main Results'!$B$32,0)</f>
        <v>6320.903459</v>
      </c>
      <c r="AA1314" s="77">
        <f>sumproduct(X1314:offset(X1314,'Parameters &amp; Main Results'!$B$32-1,0),'Parameters &amp; Main Results'!$B$36:offset('Parameters &amp; Main Results'!$B$36,'Parameters &amp; Main Results'!$B$32-1,0)   )/offset(X1314,'Parameters &amp; Main Results'!$B$32,0)</f>
        <v>0.7877919923</v>
      </c>
      <c r="AB1314" s="167">
        <f t="shared" si="6"/>
        <v>-0.2826258057</v>
      </c>
    </row>
    <row r="1315">
      <c r="A1315">
        <f t="shared" si="17"/>
        <v>2</v>
      </c>
      <c r="B1315">
        <f t="shared" si="18"/>
        <v>1980</v>
      </c>
      <c r="C1315" s="77">
        <f t="shared" si="3"/>
        <v>1980.083333</v>
      </c>
      <c r="D1315" s="159">
        <f t="shared" si="356"/>
        <v>29280</v>
      </c>
      <c r="E1315" s="162">
        <v>79.0</v>
      </c>
      <c r="F1315" s="163">
        <v>440467.4738</v>
      </c>
      <c r="G1315" s="163">
        <v>3910.5843</v>
      </c>
      <c r="H1315" s="163">
        <v>7418.67826981</v>
      </c>
      <c r="I1315" s="163">
        <v>716309.77225324</v>
      </c>
      <c r="J1315" s="163">
        <v>79.0</v>
      </c>
      <c r="K1315" s="163">
        <v>79.0</v>
      </c>
      <c r="L1315" s="163">
        <v>640.0</v>
      </c>
      <c r="M1315" s="164">
        <v>8.92568736</v>
      </c>
      <c r="N1315" s="19">
        <f t="shared" ref="N1315:T1315" si="1316">F1315/F1314/$E1315*$E1314-1</f>
        <v>-0.01280478012</v>
      </c>
      <c r="O1315" s="19">
        <f t="shared" si="1316"/>
        <v>-0.09077973437</v>
      </c>
      <c r="P1315" s="19">
        <f t="shared" si="1316"/>
        <v>-0.002784810128</v>
      </c>
      <c r="Q1315" s="19">
        <f t="shared" si="1316"/>
        <v>0.00005167557194</v>
      </c>
      <c r="R1315" s="19">
        <f t="shared" si="1316"/>
        <v>0</v>
      </c>
      <c r="S1315" s="19">
        <f t="shared" si="1316"/>
        <v>0</v>
      </c>
      <c r="T1315" s="19">
        <f t="shared" si="1316"/>
        <v>-0.05404381111</v>
      </c>
      <c r="U1315" s="168">
        <v>-0.0185</v>
      </c>
      <c r="V1315" s="168">
        <v>0.0061</v>
      </c>
      <c r="W1315" s="19">
        <f t="array" ref="W1315">mmult(N1315:T1315,'Parameters &amp; Main Results'!$B$6:$B$12)-'Parameters &amp; Main Results'!$B$16/12+mmult(U1315:V1315,'Parameters &amp; Main Results'!$B$14:$B$15)</f>
        <v>-0.03234018535</v>
      </c>
      <c r="X1315" s="77">
        <f t="shared" si="5"/>
        <v>185.6138962</v>
      </c>
      <c r="Y1315" s="77">
        <f>X1315/offset(X1315,'Parameters &amp; Main Results'!$B$32,0)</f>
        <v>42.66790537</v>
      </c>
      <c r="Z1315" s="77">
        <f>sumproduct(X1315:offset(X1315,'Parameters &amp; Main Results'!$B$32-1,0) , 'Cash Flow Assist'!$P$11:offset('Cash Flow Assist'!$P$11,'Parameters &amp; Main Results'!$B$32-1,0)  )/offset(X1315,'Parameters &amp; Main Results'!$B$32,0)</f>
        <v>6299.316664</v>
      </c>
      <c r="AA1315" s="77">
        <f>sumproduct(X1315:offset(X1315,'Parameters &amp; Main Results'!$B$32-1,0),'Parameters &amp; Main Results'!$B$36:offset('Parameters &amp; Main Results'!$B$36,'Parameters &amp; Main Results'!$B$32-1,0)   )/offset(X1315,'Parameters &amp; Main Results'!$B$32,0)</f>
        <v>0.787288754</v>
      </c>
      <c r="AB1315" s="167">
        <f t="shared" si="6"/>
        <v>-0.2918116245</v>
      </c>
    </row>
    <row r="1316">
      <c r="A1316">
        <f t="shared" si="17"/>
        <v>3</v>
      </c>
      <c r="B1316">
        <f t="shared" si="18"/>
        <v>1980</v>
      </c>
      <c r="C1316" s="77">
        <f t="shared" si="3"/>
        <v>1980.166667</v>
      </c>
      <c r="D1316" s="159">
        <f t="shared" si="356"/>
        <v>29311</v>
      </c>
      <c r="E1316" s="162">
        <v>80.1</v>
      </c>
      <c r="F1316" s="163">
        <v>397502.813</v>
      </c>
      <c r="G1316" s="163">
        <v>3969.9751</v>
      </c>
      <c r="H1316" s="163">
        <v>7498.18177194</v>
      </c>
      <c r="I1316" s="163">
        <v>627685.98190829</v>
      </c>
      <c r="J1316" s="163">
        <v>80.1</v>
      </c>
      <c r="K1316" s="163">
        <v>80.1</v>
      </c>
      <c r="L1316" s="163">
        <v>503.25</v>
      </c>
      <c r="M1316" s="164">
        <v>7.87970101</v>
      </c>
      <c r="N1316" s="19">
        <f t="shared" ref="N1316:T1316" si="1317">F1316/F1315/$E1316*$E1315-1</f>
        <v>-0.1099366101</v>
      </c>
      <c r="O1316" s="19">
        <f t="shared" si="1317"/>
        <v>0.001245796219</v>
      </c>
      <c r="P1316" s="19">
        <f t="shared" si="1317"/>
        <v>-0.003163337494</v>
      </c>
      <c r="Q1316" s="19">
        <f t="shared" si="1317"/>
        <v>-0.1357564862</v>
      </c>
      <c r="R1316" s="19">
        <f t="shared" si="1317"/>
        <v>0</v>
      </c>
      <c r="S1316" s="19">
        <f t="shared" si="1317"/>
        <v>0</v>
      </c>
      <c r="T1316" s="19">
        <f t="shared" si="1317"/>
        <v>-0.2244703886</v>
      </c>
      <c r="U1316" s="168">
        <v>-0.0664</v>
      </c>
      <c r="V1316" s="168">
        <v>-0.0101</v>
      </c>
      <c r="W1316" s="19">
        <f t="array" ref="W1316">mmult(N1316:T1316,'Parameters &amp; Main Results'!$B$6:$B$12)-'Parameters &amp; Main Results'!$B$16/12+mmult(U1316:V1316,'Parameters &amp; Main Results'!$B$14:$B$15)</f>
        <v>-0.08218267519</v>
      </c>
      <c r="X1316" s="77">
        <f t="shared" si="5"/>
        <v>191.8173034</v>
      </c>
      <c r="Y1316" s="77">
        <f>X1316/offset(X1316,'Parameters &amp; Main Results'!$B$32,0)</f>
        <v>44.24049191</v>
      </c>
      <c r="Z1316" s="77">
        <f>sumproduct(X1316:offset(X1316,'Parameters &amp; Main Results'!$B$32-1,0) , 'Cash Flow Assist'!$P$11:offset('Cash Flow Assist'!$P$11,'Parameters &amp; Main Results'!$B$32-1,0)  )/offset(X1316,'Parameters &amp; Main Results'!$B$32,0)</f>
        <v>6278.451048</v>
      </c>
      <c r="AA1316" s="77">
        <f>sumproduct(X1316:offset(X1316,'Parameters &amp; Main Results'!$B$32-1,0),'Parameters &amp; Main Results'!$B$36:offset('Parameters &amp; Main Results'!$B$36,'Parameters &amp; Main Results'!$B$32-1,0)   )/offset(X1316,'Parameters &amp; Main Results'!$B$32,0)</f>
        <v>0.786774346</v>
      </c>
      <c r="AB1316" s="167">
        <f t="shared" si="6"/>
        <v>-0.3696674538</v>
      </c>
    </row>
    <row r="1317">
      <c r="A1317">
        <f t="shared" si="17"/>
        <v>4</v>
      </c>
      <c r="B1317">
        <f t="shared" si="18"/>
        <v>1980</v>
      </c>
      <c r="C1317" s="77">
        <f t="shared" si="3"/>
        <v>1980.25</v>
      </c>
      <c r="D1317" s="159">
        <f t="shared" si="356"/>
        <v>29341</v>
      </c>
      <c r="E1317" s="162">
        <v>80.9</v>
      </c>
      <c r="F1317" s="163">
        <v>415784.0264</v>
      </c>
      <c r="G1317" s="163">
        <v>4473.6351</v>
      </c>
      <c r="H1317" s="163">
        <v>7593.15874105</v>
      </c>
      <c r="I1317" s="163">
        <v>684189.86020112</v>
      </c>
      <c r="J1317" s="163">
        <v>80.9</v>
      </c>
      <c r="K1317" s="163">
        <v>80.9</v>
      </c>
      <c r="L1317" s="163">
        <v>519.25</v>
      </c>
      <c r="M1317" s="164">
        <v>8.09457636</v>
      </c>
      <c r="N1317" s="19">
        <f t="shared" ref="N1317:T1317" si="1318">F1317/F1316/$E1317*$E1316-1</f>
        <v>0.03564661181</v>
      </c>
      <c r="O1317" s="19">
        <f t="shared" si="1318"/>
        <v>0.1157239838</v>
      </c>
      <c r="P1317" s="19">
        <f t="shared" si="1318"/>
        <v>0.002652657602</v>
      </c>
      <c r="Q1317" s="19">
        <f t="shared" si="1318"/>
        <v>0.07924041032</v>
      </c>
      <c r="R1317" s="19">
        <f t="shared" si="1318"/>
        <v>0</v>
      </c>
      <c r="S1317" s="19">
        <f t="shared" si="1318"/>
        <v>0</v>
      </c>
      <c r="T1317" s="19">
        <f t="shared" si="1318"/>
        <v>0.02159019525</v>
      </c>
      <c r="U1317" s="168">
        <v>0.0105</v>
      </c>
      <c r="V1317" s="168">
        <v>0.0108</v>
      </c>
      <c r="W1317" s="19">
        <f t="array" ref="W1317">mmult(N1317:T1317,'Parameters &amp; Main Results'!$B$6:$B$12)-'Parameters &amp; Main Results'!$B$16/12+mmult(U1317:V1317,'Parameters &amp; Main Results'!$B$14:$B$15)</f>
        <v>0.05562428813</v>
      </c>
      <c r="X1317" s="77">
        <f t="shared" si="5"/>
        <v>208.9928989</v>
      </c>
      <c r="Y1317" s="77">
        <f>X1317/offset(X1317,'Parameters &amp; Main Results'!$B$32,0)</f>
        <v>48.36208611</v>
      </c>
      <c r="Z1317" s="77">
        <f>sumproduct(X1317:offset(X1317,'Parameters &amp; Main Results'!$B$32-1,0) , 'Cash Flow Assist'!$P$11:offset('Cash Flow Assist'!$P$11,'Parameters &amp; Main Results'!$B$32-1,0)  )/offset(X1317,'Parameters &amp; Main Results'!$B$32,0)</f>
        <v>6255.938255</v>
      </c>
      <c r="AA1317" s="77">
        <f>sumproduct(X1317:offset(X1317,'Parameters &amp; Main Results'!$B$32-1,0),'Parameters &amp; Main Results'!$B$36:offset('Parameters &amp; Main Results'!$B$36,'Parameters &amp; Main Results'!$B$32-1,0)   )/offset(X1317,'Parameters &amp; Main Results'!$B$32,0)</f>
        <v>0.7863462235</v>
      </c>
      <c r="AB1317" s="167">
        <f t="shared" si="6"/>
        <v>-0.3471982342</v>
      </c>
    </row>
    <row r="1318">
      <c r="A1318">
        <f t="shared" si="17"/>
        <v>5</v>
      </c>
      <c r="B1318">
        <f t="shared" si="18"/>
        <v>1980</v>
      </c>
      <c r="C1318" s="77">
        <f t="shared" si="3"/>
        <v>1980.333333</v>
      </c>
      <c r="D1318" s="159">
        <f t="shared" si="356"/>
        <v>29372</v>
      </c>
      <c r="E1318" s="162">
        <v>81.7</v>
      </c>
      <c r="F1318" s="163">
        <v>437083.7863</v>
      </c>
      <c r="G1318" s="163">
        <v>4653.087</v>
      </c>
      <c r="H1318" s="163">
        <v>7676.6834872</v>
      </c>
      <c r="I1318" s="163">
        <v>720342.21387535</v>
      </c>
      <c r="J1318" s="163">
        <v>81.7</v>
      </c>
      <c r="K1318" s="163">
        <v>81.7</v>
      </c>
      <c r="L1318" s="163">
        <v>531.4</v>
      </c>
      <c r="M1318" s="164">
        <v>8.33448515</v>
      </c>
      <c r="N1318" s="19">
        <f t="shared" ref="N1318:T1318" si="1319">F1318/F1317/$E1318*$E1317-1</f>
        <v>0.04093440013</v>
      </c>
      <c r="O1318" s="19">
        <f t="shared" si="1319"/>
        <v>0.02992851084</v>
      </c>
      <c r="P1318" s="19">
        <f t="shared" si="1319"/>
        <v>0.001100367197</v>
      </c>
      <c r="Q1318" s="19">
        <f t="shared" si="1319"/>
        <v>0.04253032796</v>
      </c>
      <c r="R1318" s="19">
        <f t="shared" si="1319"/>
        <v>0</v>
      </c>
      <c r="S1318" s="19">
        <f t="shared" si="1319"/>
        <v>0</v>
      </c>
      <c r="T1318" s="19">
        <f t="shared" si="1319"/>
        <v>0.01337808922</v>
      </c>
      <c r="U1318" s="168">
        <v>0.0213</v>
      </c>
      <c r="V1318" s="168">
        <v>0.0038</v>
      </c>
      <c r="W1318" s="19">
        <f t="array" ref="W1318">mmult(N1318:T1318,'Parameters &amp; Main Results'!$B$6:$B$12)-'Parameters &amp; Main Results'!$B$16/12+mmult(U1318:V1318,'Parameters &amp; Main Results'!$B$14:$B$15)</f>
        <v>0.03814126114</v>
      </c>
      <c r="X1318" s="77">
        <f t="shared" si="5"/>
        <v>197.9803811</v>
      </c>
      <c r="Y1318" s="77">
        <f>X1318/offset(X1318,'Parameters &amp; Main Results'!$B$32,0)</f>
        <v>45.96602849</v>
      </c>
      <c r="Z1318" s="77">
        <f>sumproduct(X1318:offset(X1318,'Parameters &amp; Main Results'!$B$32-1,0) , 'Cash Flow Assist'!$P$11:offset('Cash Flow Assist'!$P$11,'Parameters &amp; Main Results'!$B$32-1,0)  )/offset(X1318,'Parameters &amp; Main Results'!$B$32,0)</f>
        <v>6229.215327</v>
      </c>
      <c r="AA1318" s="77">
        <f>sumproduct(X1318:offset(X1318,'Parameters &amp; Main Results'!$B$32-1,0),'Parameters &amp; Main Results'!$B$36:offset('Parameters &amp; Main Results'!$B$36,'Parameters &amp; Main Results'!$B$32-1,0)   )/offset(X1318,'Parameters &amp; Main Results'!$B$32,0)</f>
        <v>0.785863176</v>
      </c>
      <c r="AB1318" s="167">
        <f t="shared" si="6"/>
        <v>-0.3204761855</v>
      </c>
    </row>
    <row r="1319">
      <c r="A1319">
        <f t="shared" si="17"/>
        <v>6</v>
      </c>
      <c r="B1319">
        <f t="shared" si="18"/>
        <v>1980</v>
      </c>
      <c r="C1319" s="77">
        <f t="shared" si="3"/>
        <v>1980.416667</v>
      </c>
      <c r="D1319" s="159">
        <f t="shared" si="356"/>
        <v>29402</v>
      </c>
      <c r="E1319" s="162">
        <v>82.5</v>
      </c>
      <c r="F1319" s="163">
        <v>450816.4845</v>
      </c>
      <c r="G1319" s="163">
        <v>4738.1606</v>
      </c>
      <c r="H1319" s="163">
        <v>7731.57177413</v>
      </c>
      <c r="I1319" s="163">
        <v>767131.78884732</v>
      </c>
      <c r="J1319" s="163">
        <v>82.5</v>
      </c>
      <c r="K1319" s="163">
        <v>82.5</v>
      </c>
      <c r="L1319" s="163">
        <v>662.5</v>
      </c>
      <c r="M1319" s="164">
        <v>8.48533845</v>
      </c>
      <c r="N1319" s="19">
        <f t="shared" ref="N1319:T1319" si="1320">F1319/F1318/$E1319*$E1318-1</f>
        <v>0.02141727674</v>
      </c>
      <c r="O1319" s="19">
        <f t="shared" si="1320"/>
        <v>0.008408998208</v>
      </c>
      <c r="P1319" s="19">
        <f t="shared" si="1320"/>
        <v>-0.002616303031</v>
      </c>
      <c r="Q1319" s="19">
        <f t="shared" si="1320"/>
        <v>0.05462781509</v>
      </c>
      <c r="R1319" s="19">
        <f t="shared" si="1320"/>
        <v>0</v>
      </c>
      <c r="S1319" s="19">
        <f t="shared" si="1320"/>
        <v>0</v>
      </c>
      <c r="T1319" s="19">
        <f t="shared" si="1320"/>
        <v>0.234617534</v>
      </c>
      <c r="U1319" s="168">
        <v>0.0166</v>
      </c>
      <c r="V1319" s="168">
        <v>-0.0076</v>
      </c>
      <c r="W1319" s="19">
        <f t="array" ref="W1319">mmult(N1319:T1319,'Parameters &amp; Main Results'!$B$6:$B$12)-'Parameters &amp; Main Results'!$B$16/12+mmult(U1319:V1319,'Parameters &amp; Main Results'!$B$14:$B$15)</f>
        <v>0.01812354044</v>
      </c>
      <c r="X1319" s="77">
        <f t="shared" si="5"/>
        <v>190.7065912</v>
      </c>
      <c r="Y1319" s="77">
        <f>X1319/offset(X1319,'Parameters &amp; Main Results'!$B$32,0)</f>
        <v>44.4244295</v>
      </c>
      <c r="Z1319" s="77">
        <f>sumproduct(X1319:offset(X1319,'Parameters &amp; Main Results'!$B$32-1,0) , 'Cash Flow Assist'!$P$11:offset('Cash Flow Assist'!$P$11,'Parameters &amp; Main Results'!$B$32-1,0)  )/offset(X1319,'Parameters &amp; Main Results'!$B$32,0)</f>
        <v>6204.807587</v>
      </c>
      <c r="AA1319" s="77">
        <f>sumproduct(X1319:offset(X1319,'Parameters &amp; Main Results'!$B$32-1,0),'Parameters &amp; Main Results'!$B$36:offset('Parameters &amp; Main Results'!$B$36,'Parameters &amp; Main Results'!$B$32-1,0)   )/offset(X1319,'Parameters &amp; Main Results'!$B$32,0)</f>
        <v>0.7852415223</v>
      </c>
      <c r="AB1319" s="167">
        <f t="shared" si="6"/>
        <v>-0.305922636</v>
      </c>
    </row>
    <row r="1320">
      <c r="A1320">
        <f t="shared" si="17"/>
        <v>7</v>
      </c>
      <c r="B1320">
        <f t="shared" si="18"/>
        <v>1980</v>
      </c>
      <c r="C1320" s="77">
        <f t="shared" si="3"/>
        <v>1980.5</v>
      </c>
      <c r="D1320" s="159">
        <f t="shared" si="356"/>
        <v>29433</v>
      </c>
      <c r="E1320" s="162">
        <v>82.6</v>
      </c>
      <c r="F1320" s="163">
        <v>482133.4887</v>
      </c>
      <c r="G1320" s="163">
        <v>4590.5809</v>
      </c>
      <c r="H1320" s="163">
        <v>7777.12361784</v>
      </c>
      <c r="I1320" s="163">
        <v>767614.54594292</v>
      </c>
      <c r="J1320" s="163">
        <v>82.6</v>
      </c>
      <c r="K1320" s="163">
        <v>82.6</v>
      </c>
      <c r="L1320" s="163">
        <v>618.0</v>
      </c>
      <c r="M1320" s="164">
        <v>9.01949006</v>
      </c>
      <c r="N1320" s="19">
        <f t="shared" ref="N1320:T1320" si="1321">F1320/F1319/$E1320*$E1319-1</f>
        <v>0.0681725459</v>
      </c>
      <c r="O1320" s="19">
        <f t="shared" si="1321"/>
        <v>-0.03231999017</v>
      </c>
      <c r="P1320" s="19">
        <f t="shared" si="1321"/>
        <v>0.004673880146</v>
      </c>
      <c r="Q1320" s="19">
        <f t="shared" si="1321"/>
        <v>-0.0005821142362</v>
      </c>
      <c r="R1320" s="19">
        <f t="shared" si="1321"/>
        <v>0</v>
      </c>
      <c r="S1320" s="19">
        <f t="shared" si="1321"/>
        <v>0</v>
      </c>
      <c r="T1320" s="19">
        <f t="shared" si="1321"/>
        <v>-0.06829914569</v>
      </c>
      <c r="U1320" s="168">
        <v>0.0414</v>
      </c>
      <c r="V1320" s="168">
        <v>-0.0641</v>
      </c>
      <c r="W1320" s="19">
        <f t="array" ref="W1320">mmult(N1320:T1320,'Parameters &amp; Main Results'!$B$6:$B$12)-'Parameters &amp; Main Results'!$B$16/12+mmult(U1320:V1320,'Parameters &amp; Main Results'!$B$14:$B$15)</f>
        <v>0.04300774522</v>
      </c>
      <c r="X1320" s="77">
        <f t="shared" si="5"/>
        <v>187.3118376</v>
      </c>
      <c r="Y1320" s="77">
        <f>X1320/offset(X1320,'Parameters &amp; Main Results'!$B$32,0)</f>
        <v>43.77868478</v>
      </c>
      <c r="Z1320" s="77">
        <f>sumproduct(X1320:offset(X1320,'Parameters &amp; Main Results'!$B$32-1,0) , 'Cash Flow Assist'!$P$11:offset('Cash Flow Assist'!$P$11,'Parameters &amp; Main Results'!$B$32-1,0)  )/offset(X1320,'Parameters &amp; Main Results'!$B$32,0)</f>
        <v>6181.865432</v>
      </c>
      <c r="AA1320" s="77">
        <f>sumproduct(X1320:offset(X1320,'Parameters &amp; Main Results'!$B$32-1,0),'Parameters &amp; Main Results'!$B$36:offset('Parameters &amp; Main Results'!$B$36,'Parameters &amp; Main Results'!$B$32-1,0)   )/offset(X1320,'Parameters &amp; Main Results'!$B$32,0)</f>
        <v>0.7847910551</v>
      </c>
      <c r="AB1320" s="167">
        <f t="shared" si="6"/>
        <v>-0.258605615</v>
      </c>
    </row>
    <row r="1321">
      <c r="A1321">
        <f t="shared" si="17"/>
        <v>8</v>
      </c>
      <c r="B1321">
        <f t="shared" si="18"/>
        <v>1980</v>
      </c>
      <c r="C1321" s="77">
        <f t="shared" si="3"/>
        <v>1980.583333</v>
      </c>
      <c r="D1321" s="159">
        <f t="shared" si="356"/>
        <v>29464</v>
      </c>
      <c r="E1321" s="162">
        <v>83.2</v>
      </c>
      <c r="F1321" s="163">
        <v>486951.4052</v>
      </c>
      <c r="G1321" s="163">
        <v>4421.8189</v>
      </c>
      <c r="H1321" s="163">
        <v>7829.3599648</v>
      </c>
      <c r="I1321" s="163">
        <v>793955.5715859</v>
      </c>
      <c r="J1321" s="163">
        <v>83.2</v>
      </c>
      <c r="K1321" s="163">
        <v>83.2</v>
      </c>
      <c r="L1321" s="163">
        <v>633.75</v>
      </c>
      <c r="M1321" s="164">
        <v>9.08863385</v>
      </c>
      <c r="N1321" s="19">
        <f t="shared" ref="N1321:T1321" si="1322">F1321/F1320/$E1321*$E1320-1</f>
        <v>0.002709307159</v>
      </c>
      <c r="O1321" s="19">
        <f t="shared" si="1322"/>
        <v>-0.04370909073</v>
      </c>
      <c r="P1321" s="19">
        <f t="shared" si="1322"/>
        <v>-0.0005433092957</v>
      </c>
      <c r="Q1321" s="19">
        <f t="shared" si="1322"/>
        <v>0.02685642763</v>
      </c>
      <c r="R1321" s="19">
        <f t="shared" si="1322"/>
        <v>0</v>
      </c>
      <c r="S1321" s="19">
        <f t="shared" si="1322"/>
        <v>0</v>
      </c>
      <c r="T1321" s="19">
        <f t="shared" si="1322"/>
        <v>0.01809010922</v>
      </c>
      <c r="U1321" s="168">
        <v>0.0393</v>
      </c>
      <c r="V1321" s="168">
        <v>-0.0261</v>
      </c>
      <c r="W1321" s="19">
        <f t="array" ref="W1321">mmult(N1321:T1321,'Parameters &amp; Main Results'!$B$6:$B$12)-'Parameters &amp; Main Results'!$B$16/12+mmult(U1321:V1321,'Parameters &amp; Main Results'!$B$14:$B$15)</f>
        <v>-0.00893695898</v>
      </c>
      <c r="X1321" s="77">
        <f t="shared" si="5"/>
        <v>179.5881559</v>
      </c>
      <c r="Y1321" s="77">
        <f>X1321/offset(X1321,'Parameters &amp; Main Results'!$B$32,0)</f>
        <v>42.11303165</v>
      </c>
      <c r="Z1321" s="77">
        <f>sumproduct(X1321:offset(X1321,'Parameters &amp; Main Results'!$B$32-1,0) , 'Cash Flow Assist'!$P$11:offset('Cash Flow Assist'!$P$11,'Parameters &amp; Main Results'!$B$32-1,0)  )/offset(X1321,'Parameters &amp; Main Results'!$B$32,0)</f>
        <v>6159.494901</v>
      </c>
      <c r="AA1321" s="77">
        <f>sumproduct(X1321:offset(X1321,'Parameters &amp; Main Results'!$B$32-1,0),'Parameters &amp; Main Results'!$B$36:offset('Parameters &amp; Main Results'!$B$36,'Parameters &amp; Main Results'!$B$32-1,0)   )/offset(X1321,'Parameters &amp; Main Results'!$B$32,0)</f>
        <v>0.7843315749</v>
      </c>
      <c r="AB1321" s="167">
        <f t="shared" si="6"/>
        <v>-0.2565969499</v>
      </c>
    </row>
    <row r="1322">
      <c r="A1322">
        <f t="shared" si="17"/>
        <v>9</v>
      </c>
      <c r="B1322">
        <f t="shared" si="18"/>
        <v>1980</v>
      </c>
      <c r="C1322" s="77">
        <f t="shared" si="3"/>
        <v>1980.666667</v>
      </c>
      <c r="D1322" s="159">
        <f t="shared" si="356"/>
        <v>29494</v>
      </c>
      <c r="E1322" s="162">
        <v>83.9</v>
      </c>
      <c r="F1322" s="163">
        <v>501220.2271</v>
      </c>
      <c r="G1322" s="163">
        <v>4384.8934</v>
      </c>
      <c r="H1322" s="163">
        <v>7888.9283452</v>
      </c>
      <c r="I1322" s="163">
        <v>823297.26388195</v>
      </c>
      <c r="J1322" s="163">
        <v>83.9</v>
      </c>
      <c r="K1322" s="163">
        <v>83.9</v>
      </c>
      <c r="L1322" s="163">
        <v>670.0</v>
      </c>
      <c r="M1322" s="164">
        <v>9.12043632</v>
      </c>
      <c r="N1322" s="19">
        <f t="shared" ref="N1322:T1322" si="1323">F1322/F1321/$E1322*$E1321-1</f>
        <v>0.02071460975</v>
      </c>
      <c r="O1322" s="19">
        <f t="shared" si="1323"/>
        <v>-0.01662434233</v>
      </c>
      <c r="P1322" s="19">
        <f t="shared" si="1323"/>
        <v>-0.0007984108064</v>
      </c>
      <c r="Q1322" s="19">
        <f t="shared" si="1323"/>
        <v>0.02830473795</v>
      </c>
      <c r="R1322" s="19">
        <f t="shared" si="1323"/>
        <v>0</v>
      </c>
      <c r="S1322" s="19">
        <f t="shared" si="1323"/>
        <v>0</v>
      </c>
      <c r="T1322" s="19">
        <f t="shared" si="1323"/>
        <v>0.04837871703</v>
      </c>
      <c r="U1322" s="168">
        <v>0.0097</v>
      </c>
      <c r="V1322" s="168">
        <v>-0.0458</v>
      </c>
      <c r="W1322" s="19">
        <f t="array" ref="W1322">mmult(N1322:T1322,'Parameters &amp; Main Results'!$B$6:$B$12)-'Parameters &amp; Main Results'!$B$16/12+mmult(U1322:V1322,'Parameters &amp; Main Results'!$B$14:$B$15)</f>
        <v>0.01133820506</v>
      </c>
      <c r="X1322" s="77">
        <f t="shared" si="5"/>
        <v>181.2076008</v>
      </c>
      <c r="Y1322" s="77">
        <f>X1322/offset(X1322,'Parameters &amp; Main Results'!$B$32,0)</f>
        <v>42.63404664</v>
      </c>
      <c r="Z1322" s="77">
        <f>sumproduct(X1322:offset(X1322,'Parameters &amp; Main Results'!$B$32-1,0) , 'Cash Flow Assist'!$P$11:offset('Cash Flow Assist'!$P$11,'Parameters &amp; Main Results'!$B$32-1,0)  )/offset(X1322,'Parameters &amp; Main Results'!$B$32,0)</f>
        <v>6138.721195</v>
      </c>
      <c r="AA1322" s="77">
        <f>sumproduct(X1322:offset(X1322,'Parameters &amp; Main Results'!$B$32-1,0),'Parameters &amp; Main Results'!$B$36:offset('Parameters &amp; Main Results'!$B$36,'Parameters &amp; Main Results'!$B$32-1,0)   )/offset(X1322,'Parameters &amp; Main Results'!$B$32,0)</f>
        <v>0.7837950065</v>
      </c>
      <c r="AB1322" s="167">
        <f t="shared" si="6"/>
        <v>-0.2411976458</v>
      </c>
    </row>
    <row r="1323">
      <c r="A1323">
        <f t="shared" si="17"/>
        <v>10</v>
      </c>
      <c r="B1323">
        <f t="shared" si="18"/>
        <v>1980</v>
      </c>
      <c r="C1323" s="77">
        <f t="shared" si="3"/>
        <v>1980.75</v>
      </c>
      <c r="D1323" s="159">
        <f t="shared" si="356"/>
        <v>29525</v>
      </c>
      <c r="E1323" s="162">
        <v>84.7</v>
      </c>
      <c r="F1323" s="163">
        <v>511300.03</v>
      </c>
      <c r="G1323" s="163">
        <v>4278.5138</v>
      </c>
      <c r="H1323" s="163">
        <v>7956.44442362</v>
      </c>
      <c r="I1323" s="163">
        <v>852179.86364591</v>
      </c>
      <c r="J1323" s="163">
        <v>84.7</v>
      </c>
      <c r="K1323" s="163">
        <v>84.7</v>
      </c>
      <c r="L1323" s="163">
        <v>636.0</v>
      </c>
      <c r="M1323" s="164">
        <v>9.16162825</v>
      </c>
      <c r="N1323" s="19">
        <f t="shared" ref="N1323:T1323" si="1324">F1323/F1322/$E1323*$E1322-1</f>
        <v>0.01047548068</v>
      </c>
      <c r="O1323" s="19">
        <f t="shared" si="1324"/>
        <v>-0.03347643348</v>
      </c>
      <c r="P1323" s="19">
        <f t="shared" si="1324"/>
        <v>-0.0009676013382</v>
      </c>
      <c r="Q1323" s="19">
        <f t="shared" si="1324"/>
        <v>0.02530516782</v>
      </c>
      <c r="R1323" s="19">
        <f t="shared" si="1324"/>
        <v>0</v>
      </c>
      <c r="S1323" s="19">
        <f t="shared" si="1324"/>
        <v>0</v>
      </c>
      <c r="T1323" s="19">
        <f t="shared" si="1324"/>
        <v>-0.05971206541</v>
      </c>
      <c r="U1323" s="168">
        <v>0.025</v>
      </c>
      <c r="V1323" s="168">
        <v>-0.0279</v>
      </c>
      <c r="W1323" s="19">
        <f t="array" ref="W1323">mmult(N1323:T1323,'Parameters &amp; Main Results'!$B$6:$B$12)-'Parameters &amp; Main Results'!$B$16/12+mmult(U1323:V1323,'Parameters &amp; Main Results'!$B$14:$B$15)</f>
        <v>-0.0005541645257</v>
      </c>
      <c r="X1323" s="77">
        <f t="shared" si="5"/>
        <v>179.1760658</v>
      </c>
      <c r="Y1323" s="77">
        <f>X1323/offset(X1323,'Parameters &amp; Main Results'!$B$32,0)</f>
        <v>42.2962118</v>
      </c>
      <c r="Z1323" s="77">
        <f>sumproduct(X1323:offset(X1323,'Parameters &amp; Main Results'!$B$32-1,0) , 'Cash Flow Assist'!$P$11:offset('Cash Flow Assist'!$P$11,'Parameters &amp; Main Results'!$B$32-1,0)  )/offset(X1323,'Parameters &amp; Main Results'!$B$32,0)</f>
        <v>6117.355683</v>
      </c>
      <c r="AA1323" s="77">
        <f>sumproduct(X1323:offset(X1323,'Parameters &amp; Main Results'!$B$32-1,0),'Parameters &amp; Main Results'!$B$36:offset('Parameters &amp; Main Results'!$B$36,'Parameters &amp; Main Results'!$B$32-1,0)   )/offset(X1323,'Parameters &amp; Main Results'!$B$32,0)</f>
        <v>0.7833059913</v>
      </c>
      <c r="AB1323" s="167">
        <f t="shared" si="6"/>
        <v>-0.2332488264</v>
      </c>
    </row>
    <row r="1324">
      <c r="A1324">
        <f t="shared" si="17"/>
        <v>11</v>
      </c>
      <c r="B1324">
        <f t="shared" si="18"/>
        <v>1980</v>
      </c>
      <c r="C1324" s="77">
        <f t="shared" si="3"/>
        <v>1980.833333</v>
      </c>
      <c r="D1324" s="159">
        <f t="shared" si="356"/>
        <v>29555</v>
      </c>
      <c r="E1324" s="162">
        <v>85.6</v>
      </c>
      <c r="F1324" s="163">
        <v>565702.7146</v>
      </c>
      <c r="G1324" s="163">
        <v>4259.6407</v>
      </c>
      <c r="H1324" s="163">
        <v>8033.48932712</v>
      </c>
      <c r="I1324" s="163">
        <v>840099.10397405</v>
      </c>
      <c r="J1324" s="163">
        <v>85.6</v>
      </c>
      <c r="K1324" s="163">
        <v>85.6</v>
      </c>
      <c r="L1324" s="163">
        <v>621.5</v>
      </c>
      <c r="M1324" s="164">
        <v>9.76146891</v>
      </c>
      <c r="N1324" s="19">
        <f t="shared" ref="N1324:T1324" si="1325">F1324/F1323/$E1324*$E1323-1</f>
        <v>0.09476798913</v>
      </c>
      <c r="O1324" s="19">
        <f t="shared" si="1325"/>
        <v>-0.01487877448</v>
      </c>
      <c r="P1324" s="19">
        <f t="shared" si="1325"/>
        <v>-0.0009324961062</v>
      </c>
      <c r="Q1324" s="19">
        <f t="shared" si="1325"/>
        <v>-0.02454127145</v>
      </c>
      <c r="R1324" s="19">
        <f t="shared" si="1325"/>
        <v>0</v>
      </c>
      <c r="S1324" s="19">
        <f t="shared" si="1325"/>
        <v>0</v>
      </c>
      <c r="T1324" s="19">
        <f t="shared" si="1325"/>
        <v>-0.03307305443</v>
      </c>
      <c r="U1324" s="168">
        <v>-0.0336</v>
      </c>
      <c r="V1324" s="168">
        <v>-0.0833</v>
      </c>
      <c r="W1324" s="19">
        <f t="array" ref="W1324">mmult(N1324:T1324,'Parameters &amp; Main Results'!$B$6:$B$12)-'Parameters &amp; Main Results'!$B$16/12+mmult(U1324:V1324,'Parameters &amp; Main Results'!$B$14:$B$15)</f>
        <v>0.06731463156</v>
      </c>
      <c r="X1324" s="77">
        <f t="shared" si="5"/>
        <v>179.2754139</v>
      </c>
      <c r="Y1324" s="77">
        <f>X1324/offset(X1324,'Parameters &amp; Main Results'!$B$32,0)</f>
        <v>42.46034704</v>
      </c>
      <c r="Z1324" s="77">
        <f>sumproduct(X1324:offset(X1324,'Parameters &amp; Main Results'!$B$32-1,0) , 'Cash Flow Assist'!$P$11:offset('Cash Flow Assist'!$P$11,'Parameters &amp; Main Results'!$B$32-1,0)  )/offset(X1324,'Parameters &amp; Main Results'!$B$32,0)</f>
        <v>6096.258104</v>
      </c>
      <c r="AA1324" s="77">
        <f>sumproduct(X1324:offset(X1324,'Parameters &amp; Main Results'!$B$32-1,0),'Parameters &amp; Main Results'!$B$36:offset('Parameters &amp; Main Results'!$B$36,'Parameters &amp; Main Results'!$B$32-1,0)   )/offset(X1324,'Parameters &amp; Main Results'!$B$32,0)</f>
        <v>0.7826945194</v>
      </c>
      <c r="AB1324" s="167">
        <f t="shared" si="6"/>
        <v>-0.1605853595</v>
      </c>
    </row>
    <row r="1325">
      <c r="A1325">
        <f t="shared" si="17"/>
        <v>12</v>
      </c>
      <c r="B1325">
        <f t="shared" si="18"/>
        <v>1980</v>
      </c>
      <c r="C1325" s="77">
        <f t="shared" si="3"/>
        <v>1980.916667</v>
      </c>
      <c r="D1325" s="159">
        <f t="shared" si="356"/>
        <v>29586</v>
      </c>
      <c r="E1325" s="162">
        <v>86.4</v>
      </c>
      <c r="F1325" s="163">
        <v>548607.7408</v>
      </c>
      <c r="G1325" s="163">
        <v>4376.2303</v>
      </c>
      <c r="H1325" s="163">
        <v>8125.40583418</v>
      </c>
      <c r="I1325" s="163">
        <v>834963.89369238</v>
      </c>
      <c r="J1325" s="163">
        <v>86.4</v>
      </c>
      <c r="K1325" s="163">
        <v>86.4</v>
      </c>
      <c r="L1325" s="163">
        <v>589.5</v>
      </c>
      <c r="M1325" s="164">
        <v>9.54886223</v>
      </c>
      <c r="N1325" s="19">
        <f t="shared" ref="N1325:T1325" si="1326">F1325/F1324/$E1325*$E1324-1</f>
        <v>-0.03919845978</v>
      </c>
      <c r="O1325" s="19">
        <f t="shared" si="1326"/>
        <v>0.01785806701</v>
      </c>
      <c r="P1325" s="19">
        <f t="shared" si="1326"/>
        <v>0.00207646605</v>
      </c>
      <c r="Q1325" s="19">
        <f t="shared" si="1326"/>
        <v>-0.01531528529</v>
      </c>
      <c r="R1325" s="19">
        <f t="shared" si="1326"/>
        <v>0</v>
      </c>
      <c r="S1325" s="19">
        <f t="shared" si="1326"/>
        <v>0</v>
      </c>
      <c r="T1325" s="19">
        <f t="shared" si="1326"/>
        <v>-0.06027085009</v>
      </c>
      <c r="U1325" s="168">
        <v>-0.0026</v>
      </c>
      <c r="V1325" s="168">
        <v>0.0279</v>
      </c>
      <c r="W1325" s="19">
        <f t="array" ref="W1325">mmult(N1325:T1325,'Parameters &amp; Main Results'!$B$6:$B$12)-'Parameters &amp; Main Results'!$B$16/12+mmult(U1325:V1325,'Parameters &amp; Main Results'!$B$14:$B$15)</f>
        <v>-0.02497599475</v>
      </c>
      <c r="X1325" s="77">
        <f t="shared" si="5"/>
        <v>167.9686651</v>
      </c>
      <c r="Y1325" s="77">
        <f>X1325/offset(X1325,'Parameters &amp; Main Results'!$B$32,0)</f>
        <v>39.91465743</v>
      </c>
      <c r="Z1325" s="77">
        <f>sumproduct(X1325:offset(X1325,'Parameters &amp; Main Results'!$B$32-1,0) , 'Cash Flow Assist'!$P$11:offset('Cash Flow Assist'!$P$11,'Parameters &amp; Main Results'!$B$32-1,0)  )/offset(X1325,'Parameters &amp; Main Results'!$B$32,0)</f>
        <v>6074.92571</v>
      </c>
      <c r="AA1325" s="77">
        <f>sumproduct(X1325:offset(X1325,'Parameters &amp; Main Results'!$B$32-1,0),'Parameters &amp; Main Results'!$B$36:offset('Parameters &amp; Main Results'!$B$36,'Parameters &amp; Main Results'!$B$32-1,0)   )/offset(X1325,'Parameters &amp; Main Results'!$B$32,0)</f>
        <v>0.7820342305</v>
      </c>
      <c r="AB1325" s="167">
        <f t="shared" si="6"/>
        <v>-0.1934891205</v>
      </c>
    </row>
    <row r="1326">
      <c r="A1326">
        <f t="shared" si="17"/>
        <v>1</v>
      </c>
      <c r="B1326">
        <f t="shared" si="18"/>
        <v>1981</v>
      </c>
      <c r="C1326" s="77">
        <f t="shared" si="3"/>
        <v>1981</v>
      </c>
      <c r="D1326" s="159">
        <f t="shared" si="356"/>
        <v>29617</v>
      </c>
      <c r="E1326" s="162">
        <v>87.2</v>
      </c>
      <c r="F1326" s="163">
        <v>525628.924</v>
      </c>
      <c r="G1326" s="163">
        <v>4359.2383</v>
      </c>
      <c r="H1326" s="163">
        <v>8230.29128115</v>
      </c>
      <c r="I1326" s="163">
        <v>819378.4121647</v>
      </c>
      <c r="J1326" s="163">
        <v>87.2</v>
      </c>
      <c r="K1326" s="163">
        <v>87.2</v>
      </c>
      <c r="L1326" s="163">
        <v>507.5</v>
      </c>
      <c r="M1326" s="164">
        <v>8.83542127</v>
      </c>
      <c r="N1326" s="19">
        <f t="shared" ref="N1326:T1326" si="1327">F1326/F1325/$E1326*$E1325-1</f>
        <v>-0.05067573503</v>
      </c>
      <c r="O1326" s="19">
        <f t="shared" si="1327"/>
        <v>-0.01302148379</v>
      </c>
      <c r="P1326" s="19">
        <f t="shared" si="1327"/>
        <v>0.00361559633</v>
      </c>
      <c r="Q1326" s="19">
        <f t="shared" si="1327"/>
        <v>-0.0276691182</v>
      </c>
      <c r="R1326" s="19">
        <f t="shared" si="1327"/>
        <v>0</v>
      </c>
      <c r="S1326" s="19">
        <f t="shared" si="1327"/>
        <v>0</v>
      </c>
      <c r="T1326" s="19">
        <f t="shared" si="1327"/>
        <v>-0.1469990896</v>
      </c>
      <c r="U1326" s="168">
        <v>0.0292</v>
      </c>
      <c r="V1326" s="168">
        <v>0.0672</v>
      </c>
      <c r="W1326" s="19">
        <f t="array" ref="W1326">mmult(N1326:T1326,'Parameters &amp; Main Results'!$B$6:$B$12)-'Parameters &amp; Main Results'!$B$16/12+mmult(U1326:V1326,'Parameters &amp; Main Results'!$B$14:$B$15)</f>
        <v>-0.04130383889</v>
      </c>
      <c r="X1326" s="77">
        <f t="shared" si="5"/>
        <v>172.2713125</v>
      </c>
      <c r="Y1326" s="77">
        <f>X1326/offset(X1326,'Parameters &amp; Main Results'!$B$32,0)</f>
        <v>41.07318941</v>
      </c>
      <c r="Z1326" s="77">
        <f>sumproduct(X1326:offset(X1326,'Parameters &amp; Main Results'!$B$32-1,0) , 'Cash Flow Assist'!$P$11:offset('Cash Flow Assist'!$P$11,'Parameters &amp; Main Results'!$B$32-1,0)  )/offset(X1326,'Parameters &amp; Main Results'!$B$32,0)</f>
        <v>6056.076553</v>
      </c>
      <c r="AA1326" s="77">
        <f>sumproduct(X1326:offset(X1326,'Parameters &amp; Main Results'!$B$32-1,0),'Parameters &amp; Main Results'!$B$36:offset('Parameters &amp; Main Results'!$B$36,'Parameters &amp; Main Results'!$B$32-1,0)   )/offset(X1326,'Parameters &amp; Main Results'!$B$32,0)</f>
        <v>0.781445742</v>
      </c>
      <c r="AB1326" s="167">
        <f t="shared" si="6"/>
        <v>-0.2343596522</v>
      </c>
    </row>
    <row r="1327">
      <c r="A1327">
        <f t="shared" si="17"/>
        <v>2</v>
      </c>
      <c r="B1327">
        <f t="shared" si="18"/>
        <v>1981</v>
      </c>
      <c r="C1327" s="77">
        <f t="shared" si="3"/>
        <v>1981.083333</v>
      </c>
      <c r="D1327" s="159">
        <f t="shared" si="356"/>
        <v>29645</v>
      </c>
      <c r="E1327" s="162">
        <v>88.0</v>
      </c>
      <c r="F1327" s="163">
        <v>534729.1092</v>
      </c>
      <c r="G1327" s="163">
        <v>4229.8329</v>
      </c>
      <c r="H1327" s="163">
        <v>8333.30709369</v>
      </c>
      <c r="I1327" s="163">
        <v>808838.21557734</v>
      </c>
      <c r="J1327" s="163">
        <v>88.0</v>
      </c>
      <c r="K1327" s="163">
        <v>88.0</v>
      </c>
      <c r="L1327" s="163">
        <v>490.25</v>
      </c>
      <c r="M1327" s="164">
        <v>9.07815431</v>
      </c>
      <c r="N1327" s="19">
        <f t="shared" ref="N1327:T1327" si="1328">F1327/F1326/$E1327*$E1326-1</f>
        <v>0.008064646534</v>
      </c>
      <c r="O1327" s="19">
        <f t="shared" si="1328"/>
        <v>-0.03850636621</v>
      </c>
      <c r="P1327" s="19">
        <f t="shared" si="1328"/>
        <v>0.003311969697</v>
      </c>
      <c r="Q1327" s="19">
        <f t="shared" si="1328"/>
        <v>-0.02183761618</v>
      </c>
      <c r="R1327" s="19">
        <f t="shared" si="1328"/>
        <v>0</v>
      </c>
      <c r="S1327" s="19">
        <f t="shared" si="1328"/>
        <v>0</v>
      </c>
      <c r="T1327" s="19">
        <f t="shared" si="1328"/>
        <v>-0.04277205553</v>
      </c>
      <c r="U1327" s="168">
        <v>-0.0034</v>
      </c>
      <c r="V1327" s="168">
        <v>0.0102</v>
      </c>
      <c r="W1327" s="19">
        <f t="array" ref="W1327">mmult(N1327:T1327,'Parameters &amp; Main Results'!$B$6:$B$12)-'Parameters &amp; Main Results'!$B$16/12+mmult(U1327:V1327,'Parameters &amp; Main Results'!$B$14:$B$15)</f>
        <v>-0.003619773318</v>
      </c>
      <c r="X1327" s="77">
        <f t="shared" si="5"/>
        <v>179.6933371</v>
      </c>
      <c r="Y1327" s="77">
        <f>X1327/offset(X1327,'Parameters &amp; Main Results'!$B$32,0)</f>
        <v>42.98518197</v>
      </c>
      <c r="Z1327" s="77">
        <f>sumproduct(X1327:offset(X1327,'Parameters &amp; Main Results'!$B$32-1,0) , 'Cash Flow Assist'!$P$11:offset('Cash Flow Assist'!$P$11,'Parameters &amp; Main Results'!$B$32-1,0)  )/offset(X1327,'Parameters &amp; Main Results'!$B$32,0)</f>
        <v>6036.002352</v>
      </c>
      <c r="AA1327" s="77">
        <f>sumproduct(X1327:offset(X1327,'Parameters &amp; Main Results'!$B$32-1,0),'Parameters &amp; Main Results'!$B$36:offset('Parameters &amp; Main Results'!$B$36,'Parameters &amp; Main Results'!$B$32-1,0)   )/offset(X1327,'Parameters &amp; Main Results'!$B$32,0)</f>
        <v>0.7809134598</v>
      </c>
      <c r="AB1327" s="167">
        <f t="shared" si="6"/>
        <v>-0.2281850334</v>
      </c>
    </row>
    <row r="1328">
      <c r="A1328">
        <f t="shared" si="17"/>
        <v>3</v>
      </c>
      <c r="B1328">
        <f t="shared" si="18"/>
        <v>1981</v>
      </c>
      <c r="C1328" s="77">
        <f t="shared" si="3"/>
        <v>1981.166667</v>
      </c>
      <c r="D1328" s="159">
        <f t="shared" si="356"/>
        <v>29676</v>
      </c>
      <c r="E1328" s="162">
        <v>88.6</v>
      </c>
      <c r="F1328" s="163">
        <v>556129.6793</v>
      </c>
      <c r="G1328" s="163">
        <v>4346.8873</v>
      </c>
      <c r="H1328" s="163">
        <v>8436.01510362</v>
      </c>
      <c r="I1328" s="163">
        <v>841419.58661791</v>
      </c>
      <c r="J1328" s="163">
        <v>88.6</v>
      </c>
      <c r="K1328" s="163">
        <v>88.6</v>
      </c>
      <c r="L1328" s="163">
        <v>514.25</v>
      </c>
      <c r="M1328" s="164">
        <v>9.27199081</v>
      </c>
      <c r="N1328" s="19">
        <f t="shared" ref="N1328:T1328" si="1329">F1328/F1327/$E1328*$E1327-1</f>
        <v>0.03297829609</v>
      </c>
      <c r="O1328" s="19">
        <f t="shared" si="1329"/>
        <v>0.02071411378</v>
      </c>
      <c r="P1328" s="19">
        <f t="shared" si="1329"/>
        <v>0.005469525959</v>
      </c>
      <c r="Q1328" s="19">
        <f t="shared" si="1329"/>
        <v>0.03323689396</v>
      </c>
      <c r="R1328" s="19">
        <f t="shared" si="1329"/>
        <v>0</v>
      </c>
      <c r="S1328" s="19">
        <f t="shared" si="1329"/>
        <v>0</v>
      </c>
      <c r="T1328" s="19">
        <f t="shared" si="1329"/>
        <v>0.04185108487</v>
      </c>
      <c r="U1328" s="168">
        <v>0.0354</v>
      </c>
      <c r="V1328" s="168">
        <v>0.0064</v>
      </c>
      <c r="W1328" s="19">
        <f t="array" ref="W1328">mmult(N1328:T1328,'Parameters &amp; Main Results'!$B$6:$B$12)-'Parameters &amp; Main Results'!$B$16/12+mmult(U1328:V1328,'Parameters &amp; Main Results'!$B$14:$B$15)</f>
        <v>0.02987058384</v>
      </c>
      <c r="X1328" s="77">
        <f t="shared" si="5"/>
        <v>180.3461493</v>
      </c>
      <c r="Y1328" s="77">
        <f>X1328/offset(X1328,'Parameters &amp; Main Results'!$B$32,0)</f>
        <v>43.28475854</v>
      </c>
      <c r="Z1328" s="77">
        <f>sumproduct(X1328:offset(X1328,'Parameters &amp; Main Results'!$B$32-1,0) , 'Cash Flow Assist'!$P$11:offset('Cash Flow Assist'!$P$11,'Parameters &amp; Main Results'!$B$32-1,0)  )/offset(X1328,'Parameters &amp; Main Results'!$B$32,0)</f>
        <v>6013.94307</v>
      </c>
      <c r="AA1328" s="77">
        <f>sumproduct(X1328:offset(X1328,'Parameters &amp; Main Results'!$B$32-1,0),'Parameters &amp; Main Results'!$B$36:offset('Parameters &amp; Main Results'!$B$36,'Parameters &amp; Main Results'!$B$32-1,0)   )/offset(X1328,'Parameters &amp; Main Results'!$B$32,0)</f>
        <v>0.780332591</v>
      </c>
      <c r="AB1328" s="167">
        <f t="shared" si="6"/>
        <v>-0.2027318909</v>
      </c>
    </row>
    <row r="1329">
      <c r="A1329">
        <f t="shared" si="17"/>
        <v>4</v>
      </c>
      <c r="B1329">
        <f t="shared" si="18"/>
        <v>1981</v>
      </c>
      <c r="C1329" s="77">
        <f t="shared" si="3"/>
        <v>1981.25</v>
      </c>
      <c r="D1329" s="159">
        <f t="shared" si="356"/>
        <v>29706</v>
      </c>
      <c r="E1329" s="162">
        <v>89.1</v>
      </c>
      <c r="F1329" s="163">
        <v>545262.033</v>
      </c>
      <c r="G1329" s="163">
        <v>4170.2267</v>
      </c>
      <c r="H1329" s="163">
        <v>8529.93607177</v>
      </c>
      <c r="I1329" s="163">
        <v>859761.98979451</v>
      </c>
      <c r="J1329" s="163">
        <v>89.1</v>
      </c>
      <c r="K1329" s="163">
        <v>89.1</v>
      </c>
      <c r="L1329" s="163">
        <v>481.0</v>
      </c>
      <c r="M1329" s="164">
        <v>8.9780758</v>
      </c>
      <c r="N1329" s="19">
        <f t="shared" ref="N1329:T1329" si="1330">F1329/F1328/$E1329*$E1328-1</f>
        <v>-0.02504358004</v>
      </c>
      <c r="O1329" s="19">
        <f t="shared" si="1330"/>
        <v>-0.0460243231</v>
      </c>
      <c r="P1329" s="19">
        <f t="shared" si="1330"/>
        <v>0.005459184437</v>
      </c>
      <c r="Q1329" s="19">
        <f t="shared" si="1330"/>
        <v>0.01606535059</v>
      </c>
      <c r="R1329" s="19">
        <f t="shared" si="1330"/>
        <v>0</v>
      </c>
      <c r="S1329" s="19">
        <f t="shared" si="1330"/>
        <v>0</v>
      </c>
      <c r="T1329" s="19">
        <f t="shared" si="1330"/>
        <v>-0.06990610475</v>
      </c>
      <c r="U1329" s="168">
        <v>0.044</v>
      </c>
      <c r="V1329" s="168">
        <v>0.0228</v>
      </c>
      <c r="W1329" s="19">
        <f t="array" ref="W1329">mmult(N1329:T1329,'Parameters &amp; Main Results'!$B$6:$B$12)-'Parameters &amp; Main Results'!$B$16/12+mmult(U1329:V1329,'Parameters &amp; Main Results'!$B$14:$B$15)</f>
        <v>-0.03033043247</v>
      </c>
      <c r="X1329" s="77">
        <f t="shared" si="5"/>
        <v>175.1153515</v>
      </c>
      <c r="Y1329" s="77">
        <f>X1329/offset(X1329,'Parameters &amp; Main Results'!$B$32,0)</f>
        <v>42.16903625</v>
      </c>
      <c r="Z1329" s="77">
        <f>sumproduct(X1329:offset(X1329,'Parameters &amp; Main Results'!$B$32-1,0) , 'Cash Flow Assist'!$P$11:offset('Cash Flow Assist'!$P$11,'Parameters &amp; Main Results'!$B$32-1,0)  )/offset(X1329,'Parameters &amp; Main Results'!$B$32,0)</f>
        <v>5991.509884</v>
      </c>
      <c r="AA1329" s="77">
        <f>sumproduct(X1329:offset(X1329,'Parameters &amp; Main Results'!$B$32-1,0),'Parameters &amp; Main Results'!$B$36:offset('Parameters &amp; Main Results'!$B$36,'Parameters &amp; Main Results'!$B$32-1,0)   )/offset(X1329,'Parameters &amp; Main Results'!$B$32,0)</f>
        <v>0.7796917577</v>
      </c>
      <c r="AB1329" s="167">
        <f t="shared" si="6"/>
        <v>-0.2226983386</v>
      </c>
    </row>
    <row r="1330">
      <c r="A1330">
        <f t="shared" si="17"/>
        <v>5</v>
      </c>
      <c r="B1330">
        <f t="shared" si="18"/>
        <v>1981</v>
      </c>
      <c r="C1330" s="77">
        <f t="shared" si="3"/>
        <v>1981.333333</v>
      </c>
      <c r="D1330" s="159">
        <f t="shared" si="356"/>
        <v>29737</v>
      </c>
      <c r="E1330" s="162">
        <v>89.7</v>
      </c>
      <c r="F1330" s="163">
        <v>546545.3138</v>
      </c>
      <c r="G1330" s="163">
        <v>4358.4161</v>
      </c>
      <c r="H1330" s="163">
        <v>8627.24842579</v>
      </c>
      <c r="I1330" s="163">
        <v>830647.47730816</v>
      </c>
      <c r="J1330" s="163">
        <v>89.7</v>
      </c>
      <c r="K1330" s="163">
        <v>89.7</v>
      </c>
      <c r="L1330" s="163">
        <v>478.75</v>
      </c>
      <c r="M1330" s="164">
        <v>8.86602427</v>
      </c>
      <c r="N1330" s="19">
        <f t="shared" ref="N1330:T1330" si="1331">F1330/F1329/$E1330*$E1329-1</f>
        <v>-0.004351193653</v>
      </c>
      <c r="O1330" s="19">
        <f t="shared" si="1331"/>
        <v>0.03813608384</v>
      </c>
      <c r="P1330" s="19">
        <f t="shared" si="1331"/>
        <v>0.004643060201</v>
      </c>
      <c r="Q1330" s="19">
        <f t="shared" si="1331"/>
        <v>-0.040325908</v>
      </c>
      <c r="R1330" s="19">
        <f t="shared" si="1331"/>
        <v>0</v>
      </c>
      <c r="S1330" s="19">
        <f t="shared" si="1331"/>
        <v>0</v>
      </c>
      <c r="T1330" s="19">
        <f t="shared" si="1331"/>
        <v>-0.01133542856</v>
      </c>
      <c r="U1330" s="168">
        <v>0.02</v>
      </c>
      <c r="V1330" s="168">
        <v>-0.0042</v>
      </c>
      <c r="W1330" s="19">
        <f t="array" ref="W1330">mmult(N1330:T1330,'Parameters &amp; Main Results'!$B$6:$B$12)-'Parameters &amp; Main Results'!$B$16/12+mmult(U1330:V1330,'Parameters &amp; Main Results'!$B$14:$B$15)</f>
        <v>0.006228959053</v>
      </c>
      <c r="X1330" s="77">
        <f t="shared" si="5"/>
        <v>180.5928095</v>
      </c>
      <c r="Y1330" s="77">
        <f>X1330/offset(X1330,'Parameters &amp; Main Results'!$B$32,0)</f>
        <v>43.63261477</v>
      </c>
      <c r="Z1330" s="77">
        <f>sumproduct(X1330:offset(X1330,'Parameters &amp; Main Results'!$B$32-1,0) , 'Cash Flow Assist'!$P$11:offset('Cash Flow Assist'!$P$11,'Parameters &amp; Main Results'!$B$32-1,0)  )/offset(X1330,'Parameters &amp; Main Results'!$B$32,0)</f>
        <v>5970.121554</v>
      </c>
      <c r="AA1330" s="77">
        <f>sumproduct(X1330:offset(X1330,'Parameters &amp; Main Results'!$B$32-1,0),'Parameters &amp; Main Results'!$B$36:offset('Parameters &amp; Main Results'!$B$36,'Parameters &amp; Main Results'!$B$32-1,0)   )/offset(X1330,'Parameters &amp; Main Results'!$B$32,0)</f>
        <v>0.7790205748</v>
      </c>
      <c r="AB1330" s="167">
        <f t="shared" si="6"/>
        <v>-0.2260805287</v>
      </c>
    </row>
    <row r="1331">
      <c r="A1331">
        <f t="shared" si="17"/>
        <v>6</v>
      </c>
      <c r="B1331">
        <f t="shared" si="18"/>
        <v>1981</v>
      </c>
      <c r="C1331" s="77">
        <f t="shared" si="3"/>
        <v>1981.416667</v>
      </c>
      <c r="D1331" s="159">
        <f t="shared" si="356"/>
        <v>29767</v>
      </c>
      <c r="E1331" s="162">
        <v>90.5</v>
      </c>
      <c r="F1331" s="163">
        <v>543051.834</v>
      </c>
      <c r="G1331" s="163">
        <v>4323.5905</v>
      </c>
      <c r="H1331" s="163">
        <v>8744.43521691</v>
      </c>
      <c r="I1331" s="163">
        <v>831414.20916588</v>
      </c>
      <c r="J1331" s="163">
        <v>90.5</v>
      </c>
      <c r="K1331" s="163">
        <v>90.5</v>
      </c>
      <c r="L1331" s="163">
        <v>421.5</v>
      </c>
      <c r="M1331" s="164">
        <v>8.69312441</v>
      </c>
      <c r="N1331" s="19">
        <f t="shared" ref="N1331:T1331" si="1332">F1331/F1330/$E1331*$E1330-1</f>
        <v>-0.0151752065</v>
      </c>
      <c r="O1331" s="19">
        <f t="shared" si="1332"/>
        <v>-0.0167595711</v>
      </c>
      <c r="P1331" s="19">
        <f t="shared" si="1332"/>
        <v>0.004623480663</v>
      </c>
      <c r="Q1331" s="19">
        <f t="shared" si="1332"/>
        <v>-0.007924885337</v>
      </c>
      <c r="R1331" s="19">
        <f t="shared" si="1332"/>
        <v>0</v>
      </c>
      <c r="S1331" s="19">
        <f t="shared" si="1332"/>
        <v>0</v>
      </c>
      <c r="T1331" s="19">
        <f t="shared" si="1332"/>
        <v>-0.1273649438</v>
      </c>
      <c r="U1331" s="168">
        <v>-0.0083</v>
      </c>
      <c r="V1331" s="168">
        <v>0.0513</v>
      </c>
      <c r="W1331" s="19">
        <f t="array" ref="W1331">mmult(N1331:T1331,'Parameters &amp; Main Results'!$B$6:$B$12)-'Parameters &amp; Main Results'!$B$16/12+mmult(U1331:V1331,'Parameters &amp; Main Results'!$B$14:$B$15)</f>
        <v>-0.01561296432</v>
      </c>
      <c r="X1331" s="77">
        <f t="shared" si="5"/>
        <v>179.4748679</v>
      </c>
      <c r="Y1331" s="77">
        <f>X1331/offset(X1331,'Parameters &amp; Main Results'!$B$32,0)</f>
        <v>43.50666138</v>
      </c>
      <c r="Z1331" s="77">
        <f>sumproduct(X1331:offset(X1331,'Parameters &amp; Main Results'!$B$32-1,0) , 'Cash Flow Assist'!$P$11:offset('Cash Flow Assist'!$P$11,'Parameters &amp; Main Results'!$B$32-1,0)  )/offset(X1331,'Parameters &amp; Main Results'!$B$32,0)</f>
        <v>5947.19368</v>
      </c>
      <c r="AA1331" s="77">
        <f>sumproduct(X1331:offset(X1331,'Parameters &amp; Main Results'!$B$32-1,0),'Parameters &amp; Main Results'!$B$36:offset('Parameters &amp; Main Results'!$B$36,'Parameters &amp; Main Results'!$B$32-1,0)   )/offset(X1331,'Parameters &amp; Main Results'!$B$32,0)</f>
        <v>0.7783368462</v>
      </c>
      <c r="AB1331" s="167">
        <f t="shared" si="6"/>
        <v>-0.2378249165</v>
      </c>
    </row>
    <row r="1332">
      <c r="A1332">
        <f t="shared" si="17"/>
        <v>7</v>
      </c>
      <c r="B1332">
        <f t="shared" si="18"/>
        <v>1981</v>
      </c>
      <c r="C1332" s="77">
        <f t="shared" si="3"/>
        <v>1981.5</v>
      </c>
      <c r="D1332" s="159">
        <f t="shared" si="356"/>
        <v>29798</v>
      </c>
      <c r="E1332" s="162">
        <v>91.5</v>
      </c>
      <c r="F1332" s="163">
        <v>544100.2663</v>
      </c>
      <c r="G1332" s="163">
        <v>4191.1525</v>
      </c>
      <c r="H1332" s="163">
        <v>8851.77315919</v>
      </c>
      <c r="I1332" s="163">
        <v>798127.63413272</v>
      </c>
      <c r="J1332" s="163">
        <v>91.5</v>
      </c>
      <c r="K1332" s="163">
        <v>91.5</v>
      </c>
      <c r="L1332" s="163">
        <v>405.25</v>
      </c>
      <c r="M1332" s="164">
        <v>8.56437819</v>
      </c>
      <c r="N1332" s="19">
        <f t="shared" ref="N1332:T1332" si="1333">F1332/F1331/$E1332*$E1331-1</f>
        <v>-0.009019431279</v>
      </c>
      <c r="O1332" s="19">
        <f t="shared" si="1333"/>
        <v>-0.04122567698</v>
      </c>
      <c r="P1332" s="19">
        <f t="shared" si="1333"/>
        <v>0.001211885245</v>
      </c>
      <c r="Q1332" s="19">
        <f t="shared" si="1333"/>
        <v>-0.05052749996</v>
      </c>
      <c r="R1332" s="19">
        <f t="shared" si="1333"/>
        <v>0</v>
      </c>
      <c r="S1332" s="19">
        <f t="shared" si="1333"/>
        <v>0</v>
      </c>
      <c r="T1332" s="19">
        <f t="shared" si="1333"/>
        <v>-0.04906040747</v>
      </c>
      <c r="U1332" s="168">
        <v>-0.0218</v>
      </c>
      <c r="V1332" s="168">
        <v>-0.0049</v>
      </c>
      <c r="W1332" s="19">
        <f t="array" ref="W1332">mmult(N1332:T1332,'Parameters &amp; Main Results'!$B$6:$B$12)-'Parameters &amp; Main Results'!$B$16/12+mmult(U1332:V1332,'Parameters &amp; Main Results'!$B$14:$B$15)</f>
        <v>-0.01711265937</v>
      </c>
      <c r="X1332" s="77">
        <f t="shared" si="5"/>
        <v>182.3214462</v>
      </c>
      <c r="Y1332" s="77">
        <f>X1332/offset(X1332,'Parameters &amp; Main Results'!$B$32,0)</f>
        <v>44.34362594</v>
      </c>
      <c r="Z1332" s="77">
        <f>sumproduct(X1332:offset(X1332,'Parameters &amp; Main Results'!$B$32-1,0) , 'Cash Flow Assist'!$P$11:offset('Cash Flow Assist'!$P$11,'Parameters &amp; Main Results'!$B$32-1,0)  )/offset(X1332,'Parameters &amp; Main Results'!$B$32,0)</f>
        <v>5924.315958</v>
      </c>
      <c r="AA1332" s="77">
        <f>sumproduct(X1332:offset(X1332,'Parameters &amp; Main Results'!$B$32-1,0),'Parameters &amp; Main Results'!$B$36:offset('Parameters &amp; Main Results'!$B$36,'Parameters &amp; Main Results'!$B$32-1,0)   )/offset(X1332,'Parameters &amp; Main Results'!$B$32,0)</f>
        <v>0.7775970249</v>
      </c>
      <c r="AB1332" s="167">
        <f t="shared" si="6"/>
        <v>-0.2446993022</v>
      </c>
    </row>
    <row r="1333">
      <c r="A1333">
        <f t="shared" si="17"/>
        <v>8</v>
      </c>
      <c r="B1333">
        <f t="shared" si="18"/>
        <v>1981</v>
      </c>
      <c r="C1333" s="77">
        <f t="shared" si="3"/>
        <v>1981.583333</v>
      </c>
      <c r="D1333" s="159">
        <f t="shared" si="356"/>
        <v>29829</v>
      </c>
      <c r="E1333" s="162">
        <v>92.2</v>
      </c>
      <c r="F1333" s="163">
        <v>512570.3196</v>
      </c>
      <c r="G1333" s="163">
        <v>4083.5506</v>
      </c>
      <c r="H1333" s="163">
        <v>8962.0514998</v>
      </c>
      <c r="I1333" s="163">
        <v>817295.93057582</v>
      </c>
      <c r="J1333" s="163">
        <v>92.2</v>
      </c>
      <c r="K1333" s="163">
        <v>92.2</v>
      </c>
      <c r="L1333" s="163">
        <v>425.5</v>
      </c>
      <c r="M1333" s="164">
        <v>7.95842761</v>
      </c>
      <c r="N1333" s="19">
        <f t="shared" ref="N1333:T1333" si="1334">F1333/F1332/$E1333*$E1332-1</f>
        <v>-0.06510101282</v>
      </c>
      <c r="O1333" s="19">
        <f t="shared" si="1334"/>
        <v>-0.03307085477</v>
      </c>
      <c r="P1333" s="19">
        <f t="shared" si="1334"/>
        <v>0.004771556399</v>
      </c>
      <c r="Q1333" s="19">
        <f t="shared" si="1334"/>
        <v>0.01624205098</v>
      </c>
      <c r="R1333" s="19">
        <f t="shared" si="1334"/>
        <v>0</v>
      </c>
      <c r="S1333" s="19">
        <f t="shared" si="1334"/>
        <v>0</v>
      </c>
      <c r="T1333" s="19">
        <f t="shared" si="1334"/>
        <v>0.04199758859</v>
      </c>
      <c r="U1333" s="168">
        <v>-0.0194</v>
      </c>
      <c r="V1333" s="168">
        <v>0.0479</v>
      </c>
      <c r="W1333" s="19">
        <f t="array" ref="W1333">mmult(N1333:T1333,'Parameters &amp; Main Results'!$B$6:$B$12)-'Parameters &amp; Main Results'!$B$16/12+mmult(U1333:V1333,'Parameters &amp; Main Results'!$B$14:$B$15)</f>
        <v>-0.05713513997</v>
      </c>
      <c r="X1333" s="77">
        <f t="shared" si="5"/>
        <v>185.4957721</v>
      </c>
      <c r="Y1333" s="77">
        <f>X1333/offset(X1333,'Parameters &amp; Main Results'!$B$32,0)</f>
        <v>45.26565307</v>
      </c>
      <c r="Z1333" s="77">
        <f>sumproduct(X1333:offset(X1333,'Parameters &amp; Main Results'!$B$32-1,0) , 'Cash Flow Assist'!$P$11:offset('Cash Flow Assist'!$P$11,'Parameters &amp; Main Results'!$B$32-1,0)  )/offset(X1333,'Parameters &amp; Main Results'!$B$32,0)</f>
        <v>5900.522437</v>
      </c>
      <c r="AA1333" s="77">
        <f>sumproduct(X1333:offset(X1333,'Parameters &amp; Main Results'!$B$32-1,0),'Parameters &amp; Main Results'!$B$36:offset('Parameters &amp; Main Results'!$B$36,'Parameters &amp; Main Results'!$B$32-1,0)   )/offset(X1333,'Parameters &amp; Main Results'!$B$32,0)</f>
        <v>0.7768335969</v>
      </c>
      <c r="AB1333" s="167">
        <f t="shared" si="6"/>
        <v>-0.2938701426</v>
      </c>
    </row>
    <row r="1334">
      <c r="A1334">
        <f t="shared" si="17"/>
        <v>9</v>
      </c>
      <c r="B1334">
        <f t="shared" si="18"/>
        <v>1981</v>
      </c>
      <c r="C1334" s="77">
        <f t="shared" si="3"/>
        <v>1981.666667</v>
      </c>
      <c r="D1334" s="159">
        <f t="shared" si="356"/>
        <v>29859</v>
      </c>
      <c r="E1334" s="162">
        <v>93.1</v>
      </c>
      <c r="F1334" s="163">
        <v>487245.0361</v>
      </c>
      <c r="G1334" s="163">
        <v>4046.6137</v>
      </c>
      <c r="H1334" s="163">
        <v>9077.88601544</v>
      </c>
      <c r="I1334" s="163">
        <v>734041.62969129</v>
      </c>
      <c r="J1334" s="163">
        <v>93.1</v>
      </c>
      <c r="K1334" s="163">
        <v>93.1</v>
      </c>
      <c r="L1334" s="163">
        <v>426.5</v>
      </c>
      <c r="M1334" s="164">
        <v>7.44530451</v>
      </c>
      <c r="N1334" s="19">
        <f t="shared" ref="N1334:T1334" si="1335">F1334/F1333/$E1334*$E1333-1</f>
        <v>-0.05859780044</v>
      </c>
      <c r="O1334" s="19">
        <f t="shared" si="1335"/>
        <v>-0.01862487381</v>
      </c>
      <c r="P1334" s="19">
        <f t="shared" si="1335"/>
        <v>0.003133029002</v>
      </c>
      <c r="Q1334" s="19">
        <f t="shared" si="1335"/>
        <v>-0.1105478396</v>
      </c>
      <c r="R1334" s="19">
        <f t="shared" si="1335"/>
        <v>0</v>
      </c>
      <c r="S1334" s="19">
        <f t="shared" si="1335"/>
        <v>0</v>
      </c>
      <c r="T1334" s="19">
        <f t="shared" si="1335"/>
        <v>-0.007339567653</v>
      </c>
      <c r="U1334" s="168">
        <v>-0.0265</v>
      </c>
      <c r="V1334" s="168">
        <v>0.0517</v>
      </c>
      <c r="W1334" s="19">
        <f t="array" ref="W1334">mmult(N1334:T1334,'Parameters &amp; Main Results'!$B$6:$B$12)-'Parameters &amp; Main Results'!$B$16/12+mmult(U1334:V1334,'Parameters &amp; Main Results'!$B$14:$B$15)</f>
        <v>-0.04864623545</v>
      </c>
      <c r="X1334" s="77">
        <f t="shared" si="5"/>
        <v>196.7363299</v>
      </c>
      <c r="Y1334" s="77">
        <f>X1334/offset(X1334,'Parameters &amp; Main Results'!$B$32,0)</f>
        <v>48.16822805</v>
      </c>
      <c r="Z1334" s="77">
        <f>sumproduct(X1334:offset(X1334,'Parameters &amp; Main Results'!$B$32-1,0) , 'Cash Flow Assist'!$P$11:offset('Cash Flow Assist'!$P$11,'Parameters &amp; Main Results'!$B$32-1,0)  )/offset(X1334,'Parameters &amp; Main Results'!$B$32,0)</f>
        <v>5875.724728</v>
      </c>
      <c r="AA1334" s="77">
        <f>sumproduct(X1334:offset(X1334,'Parameters &amp; Main Results'!$B$32-1,0),'Parameters &amp; Main Results'!$B$36:offset('Parameters &amp; Main Results'!$B$36,'Parameters &amp; Main Results'!$B$32-1,0)   )/offset(X1334,'Parameters &amp; Main Results'!$B$32,0)</f>
        <v>0.7760805456</v>
      </c>
      <c r="AB1334" s="167">
        <f t="shared" si="6"/>
        <v>-0.3352477991</v>
      </c>
    </row>
    <row r="1335">
      <c r="A1335">
        <f t="shared" si="17"/>
        <v>10</v>
      </c>
      <c r="B1335">
        <f t="shared" si="18"/>
        <v>1981</v>
      </c>
      <c r="C1335" s="77">
        <f t="shared" si="3"/>
        <v>1981.75</v>
      </c>
      <c r="D1335" s="159">
        <f t="shared" si="356"/>
        <v>29890</v>
      </c>
      <c r="E1335" s="162">
        <v>93.4</v>
      </c>
      <c r="F1335" s="163">
        <v>513509.4979</v>
      </c>
      <c r="G1335" s="163">
        <v>4362.6659</v>
      </c>
      <c r="H1335" s="163">
        <v>9189.09011913</v>
      </c>
      <c r="I1335" s="163">
        <v>743100.42460291</v>
      </c>
      <c r="J1335" s="163">
        <v>93.4</v>
      </c>
      <c r="K1335" s="163">
        <v>93.4</v>
      </c>
      <c r="L1335" s="163">
        <v>429.0</v>
      </c>
      <c r="M1335" s="164">
        <v>7.93007847</v>
      </c>
      <c r="N1335" s="19">
        <f t="shared" ref="N1335:T1335" si="1336">F1335/F1334/$E1335*$E1334-1</f>
        <v>0.05051888037</v>
      </c>
      <c r="O1335" s="19">
        <f t="shared" si="1336"/>
        <v>0.07464002667</v>
      </c>
      <c r="P1335" s="19">
        <f t="shared" si="1336"/>
        <v>0.00899866167</v>
      </c>
      <c r="Q1335" s="19">
        <f t="shared" si="1336"/>
        <v>0.009089351942</v>
      </c>
      <c r="R1335" s="19">
        <f t="shared" si="1336"/>
        <v>0</v>
      </c>
      <c r="S1335" s="19">
        <f t="shared" si="1336"/>
        <v>0</v>
      </c>
      <c r="T1335" s="19">
        <f t="shared" si="1336"/>
        <v>0.002630845661</v>
      </c>
      <c r="U1335" s="168">
        <v>0.0223</v>
      </c>
      <c r="V1335" s="168">
        <v>-0.0421</v>
      </c>
      <c r="W1335" s="19">
        <f t="array" ref="W1335">mmult(N1335:T1335,'Parameters &amp; Main Results'!$B$6:$B$12)-'Parameters &amp; Main Results'!$B$16/12+mmult(U1335:V1335,'Parameters &amp; Main Results'!$B$14:$B$15)</f>
        <v>0.05650750028</v>
      </c>
      <c r="X1335" s="77">
        <f t="shared" si="5"/>
        <v>206.7961858</v>
      </c>
      <c r="Y1335" s="77">
        <f>X1335/offset(X1335,'Parameters &amp; Main Results'!$B$32,0)</f>
        <v>50.799561</v>
      </c>
      <c r="Z1335" s="77">
        <f>sumproduct(X1335:offset(X1335,'Parameters &amp; Main Results'!$B$32-1,0) , 'Cash Flow Assist'!$P$11:offset('Cash Flow Assist'!$P$11,'Parameters &amp; Main Results'!$B$32-1,0)  )/offset(X1335,'Parameters &amp; Main Results'!$B$32,0)</f>
        <v>5847.932359</v>
      </c>
      <c r="AA1335" s="77">
        <f>sumproduct(X1335:offset(X1335,'Parameters &amp; Main Results'!$B$32-1,0),'Parameters &amp; Main Results'!$B$36:offset('Parameters &amp; Main Results'!$B$36,'Parameters &amp; Main Results'!$B$32-1,0)   )/offset(X1335,'Parameters &amp; Main Results'!$B$32,0)</f>
        <v>0.7754214</v>
      </c>
      <c r="AB1335" s="167">
        <f t="shared" si="6"/>
        <v>-0.3016652622</v>
      </c>
    </row>
    <row r="1336">
      <c r="A1336">
        <f t="shared" si="17"/>
        <v>11</v>
      </c>
      <c r="B1336">
        <f t="shared" si="18"/>
        <v>1981</v>
      </c>
      <c r="C1336" s="77">
        <f t="shared" si="3"/>
        <v>1981.833333</v>
      </c>
      <c r="D1336" s="159">
        <f t="shared" si="356"/>
        <v>29920</v>
      </c>
      <c r="E1336" s="162">
        <v>93.8</v>
      </c>
      <c r="F1336" s="163">
        <v>534627.8073</v>
      </c>
      <c r="G1336" s="163">
        <v>4781.9355</v>
      </c>
      <c r="H1336" s="163">
        <v>9292.77368597</v>
      </c>
      <c r="I1336" s="163">
        <v>825573.79489162</v>
      </c>
      <c r="J1336" s="163">
        <v>93.8</v>
      </c>
      <c r="K1336" s="163">
        <v>93.8</v>
      </c>
      <c r="L1336" s="163">
        <v>415.5</v>
      </c>
      <c r="M1336" s="164">
        <v>8.03001291</v>
      </c>
      <c r="N1336" s="19">
        <f t="shared" ref="N1336:T1336" si="1337">F1336/F1335/$E1336*$E1335-1</f>
        <v>0.03668568305</v>
      </c>
      <c r="O1336" s="19">
        <f t="shared" si="1337"/>
        <v>0.09142977255</v>
      </c>
      <c r="P1336" s="19">
        <f t="shared" si="1337"/>
        <v>0.006970824449</v>
      </c>
      <c r="Q1336" s="19">
        <f t="shared" si="1337"/>
        <v>0.1062478194</v>
      </c>
      <c r="R1336" s="19">
        <f t="shared" si="1337"/>
        <v>0</v>
      </c>
      <c r="S1336" s="19">
        <f t="shared" si="1337"/>
        <v>0</v>
      </c>
      <c r="T1336" s="19">
        <f t="shared" si="1337"/>
        <v>-0.03559872963</v>
      </c>
      <c r="U1336" s="168">
        <v>-0.0103</v>
      </c>
      <c r="V1336" s="168">
        <v>0.0185</v>
      </c>
      <c r="W1336" s="19">
        <f t="array" ref="W1336">mmult(N1336:T1336,'Parameters &amp; Main Results'!$B$6:$B$12)-'Parameters &amp; Main Results'!$B$16/12+mmult(U1336:V1336,'Parameters &amp; Main Results'!$B$14:$B$15)</f>
        <v>0.05033003876</v>
      </c>
      <c r="X1336" s="77">
        <f t="shared" si="5"/>
        <v>195.7356533</v>
      </c>
      <c r="Y1336" s="77">
        <f>X1336/offset(X1336,'Parameters &amp; Main Results'!$B$32,0)</f>
        <v>48.24237771</v>
      </c>
      <c r="Z1336" s="77">
        <f>sumproduct(X1336:offset(X1336,'Parameters &amp; Main Results'!$B$32-1,0) , 'Cash Flow Assist'!$P$11:offset('Cash Flow Assist'!$P$11,'Parameters &amp; Main Results'!$B$32-1,0)  )/offset(X1336,'Parameters &amp; Main Results'!$B$32,0)</f>
        <v>5817.40752</v>
      </c>
      <c r="AA1336" s="77">
        <f>sumproduct(X1336:offset(X1336,'Parameters &amp; Main Results'!$B$32-1,0),'Parameters &amp; Main Results'!$B$36:offset('Parameters &amp; Main Results'!$B$36,'Parameters &amp; Main Results'!$B$32-1,0)   )/offset(X1336,'Parameters &amp; Main Results'!$B$32,0)</f>
        <v>0.7750110427</v>
      </c>
      <c r="AB1336" s="167">
        <f t="shared" si="6"/>
        <v>-0.2760463754</v>
      </c>
    </row>
    <row r="1337">
      <c r="A1337">
        <f t="shared" si="17"/>
        <v>12</v>
      </c>
      <c r="B1337">
        <f t="shared" si="18"/>
        <v>1981</v>
      </c>
      <c r="C1337" s="77">
        <f t="shared" si="3"/>
        <v>1981.916667</v>
      </c>
      <c r="D1337" s="159">
        <f t="shared" si="356"/>
        <v>29951</v>
      </c>
      <c r="E1337" s="162">
        <v>94.1</v>
      </c>
      <c r="F1337" s="163">
        <v>520886.5662</v>
      </c>
      <c r="G1337" s="163">
        <v>4619.2374</v>
      </c>
      <c r="H1337" s="163">
        <v>9376.87328783</v>
      </c>
      <c r="I1337" s="163">
        <v>814472.74814907</v>
      </c>
      <c r="J1337" s="163">
        <v>94.1</v>
      </c>
      <c r="K1337" s="163">
        <v>94.1</v>
      </c>
      <c r="L1337" s="163">
        <v>400.0</v>
      </c>
      <c r="M1337" s="164">
        <v>7.7534773</v>
      </c>
      <c r="N1337" s="19">
        <f t="shared" ref="N1337:T1337" si="1338">F1337/F1336/$E1337*$E1336-1</f>
        <v>-0.02880859953</v>
      </c>
      <c r="O1337" s="19">
        <f t="shared" si="1338"/>
        <v>-0.03710311033</v>
      </c>
      <c r="P1337" s="19">
        <f t="shared" si="1338"/>
        <v>0.005833049947</v>
      </c>
      <c r="Q1337" s="19">
        <f t="shared" si="1338"/>
        <v>-0.01659169123</v>
      </c>
      <c r="R1337" s="19">
        <f t="shared" si="1338"/>
        <v>0</v>
      </c>
      <c r="S1337" s="19">
        <f t="shared" si="1338"/>
        <v>0</v>
      </c>
      <c r="T1337" s="19">
        <f t="shared" si="1338"/>
        <v>-0.04037361999</v>
      </c>
      <c r="U1337" s="168">
        <v>0.012</v>
      </c>
      <c r="V1337" s="168">
        <v>0.0082</v>
      </c>
      <c r="W1337" s="19">
        <f t="array" ref="W1337">mmult(N1337:T1337,'Parameters &amp; Main Results'!$B$6:$B$12)-'Parameters &amp; Main Results'!$B$16/12+mmult(U1337:V1337,'Parameters &amp; Main Results'!$B$14:$B$15)</f>
        <v>-0.0309238939</v>
      </c>
      <c r="X1337" s="77">
        <f t="shared" si="5"/>
        <v>186.3563319</v>
      </c>
      <c r="Y1337" s="77">
        <f>X1337/offset(X1337,'Parameters &amp; Main Results'!$B$32,0)</f>
        <v>46.08337187</v>
      </c>
      <c r="Z1337" s="77">
        <f>sumproduct(X1337:offset(X1337,'Parameters &amp; Main Results'!$B$32-1,0) , 'Cash Flow Assist'!$P$11:offset('Cash Flow Assist'!$P$11,'Parameters &amp; Main Results'!$B$32-1,0)  )/offset(X1337,'Parameters &amp; Main Results'!$B$32,0)</f>
        <v>5789.346891</v>
      </c>
      <c r="AA1337" s="77">
        <f>sumproduct(X1337:offset(X1337,'Parameters &amp; Main Results'!$B$32-1,0),'Parameters &amp; Main Results'!$B$36:offset('Parameters &amp; Main Results'!$B$36,'Parameters &amp; Main Results'!$B$32-1,0)   )/offset(X1337,'Parameters &amp; Main Results'!$B$32,0)</f>
        <v>0.7745675387</v>
      </c>
      <c r="AB1337" s="167">
        <f t="shared" si="6"/>
        <v>-0.2969024654</v>
      </c>
    </row>
    <row r="1338">
      <c r="A1338">
        <f t="shared" si="17"/>
        <v>1</v>
      </c>
      <c r="B1338">
        <f t="shared" si="18"/>
        <v>1982</v>
      </c>
      <c r="C1338" s="77">
        <f t="shared" si="3"/>
        <v>1982</v>
      </c>
      <c r="D1338" s="159">
        <f t="shared" si="356"/>
        <v>29982</v>
      </c>
      <c r="E1338" s="162">
        <v>94.4</v>
      </c>
      <c r="F1338" s="163">
        <v>514127.8346</v>
      </c>
      <c r="G1338" s="163">
        <v>4633.6983</v>
      </c>
      <c r="H1338" s="163">
        <v>9461.65585047</v>
      </c>
      <c r="I1338" s="163">
        <v>801554.26292897</v>
      </c>
      <c r="J1338" s="163">
        <v>94.4</v>
      </c>
      <c r="K1338" s="163">
        <v>94.4</v>
      </c>
      <c r="L1338" s="163">
        <v>388.25</v>
      </c>
      <c r="M1338" s="164">
        <v>7.4188949</v>
      </c>
      <c r="N1338" s="19">
        <f t="shared" ref="N1338:T1338" si="1339">F1338/F1337/$E1338*$E1337-1</f>
        <v>-0.01611216909</v>
      </c>
      <c r="O1338" s="19">
        <f t="shared" si="1339"/>
        <v>-0.00005733329984</v>
      </c>
      <c r="P1338" s="19">
        <f t="shared" si="1339"/>
        <v>0.005834966454</v>
      </c>
      <c r="Q1338" s="19">
        <f t="shared" si="1339"/>
        <v>-0.01898872311</v>
      </c>
      <c r="R1338" s="19">
        <f t="shared" si="1339"/>
        <v>0</v>
      </c>
      <c r="S1338" s="19">
        <f t="shared" si="1339"/>
        <v>0</v>
      </c>
      <c r="T1338" s="19">
        <f t="shared" si="1339"/>
        <v>-0.03245961335</v>
      </c>
      <c r="U1338" s="168">
        <v>-0.0128</v>
      </c>
      <c r="V1338" s="168">
        <v>0.0319</v>
      </c>
      <c r="W1338" s="19">
        <f t="array" ref="W1338">mmult(N1338:T1338,'Parameters &amp; Main Results'!$B$6:$B$12)-'Parameters &amp; Main Results'!$B$16/12+mmult(U1338:V1338,'Parameters &amp; Main Results'!$B$14:$B$15)</f>
        <v>-0.01214012681</v>
      </c>
      <c r="X1338" s="77">
        <f t="shared" si="5"/>
        <v>192.3030924</v>
      </c>
      <c r="Y1338" s="77">
        <f>X1338/offset(X1338,'Parameters &amp; Main Results'!$B$32,0)</f>
        <v>47.7120078</v>
      </c>
      <c r="Z1338" s="77">
        <f>sumproduct(X1338:offset(X1338,'Parameters &amp; Main Results'!$B$32-1,0) , 'Cash Flow Assist'!$P$11:offset('Cash Flow Assist'!$P$11,'Parameters &amp; Main Results'!$B$32-1,0)  )/offset(X1338,'Parameters &amp; Main Results'!$B$32,0)</f>
        <v>5763.359163</v>
      </c>
      <c r="AA1338" s="77">
        <f>sumproduct(X1338:offset(X1338,'Parameters &amp; Main Results'!$B$32-1,0),'Parameters &amp; Main Results'!$B$36:offset('Parameters &amp; Main Results'!$B$36,'Parameters &amp; Main Results'!$B$32-1,0)   )/offset(X1338,'Parameters &amp; Main Results'!$B$32,0)</f>
        <v>0.7741575828</v>
      </c>
      <c r="AB1338" s="167">
        <f t="shared" si="6"/>
        <v>-0.3082308918</v>
      </c>
    </row>
    <row r="1339">
      <c r="A1339">
        <f t="shared" si="17"/>
        <v>2</v>
      </c>
      <c r="B1339">
        <f t="shared" si="18"/>
        <v>1982</v>
      </c>
      <c r="C1339" s="77">
        <f t="shared" si="3"/>
        <v>1982.083333</v>
      </c>
      <c r="D1339" s="159">
        <f t="shared" si="356"/>
        <v>30010</v>
      </c>
      <c r="E1339" s="162">
        <v>94.7</v>
      </c>
      <c r="F1339" s="163">
        <v>485389.1756</v>
      </c>
      <c r="G1339" s="163">
        <v>4715.6195</v>
      </c>
      <c r="H1339" s="163">
        <v>9558.48012868</v>
      </c>
      <c r="I1339" s="163">
        <v>746993.24530031</v>
      </c>
      <c r="J1339" s="163">
        <v>94.7</v>
      </c>
      <c r="K1339" s="163">
        <v>94.7</v>
      </c>
      <c r="L1339" s="163">
        <v>363.25</v>
      </c>
      <c r="M1339" s="164">
        <v>7.10718267</v>
      </c>
      <c r="N1339" s="19">
        <f t="shared" ref="N1339:T1339" si="1340">F1339/F1338/$E1339*$E1338-1</f>
        <v>-0.05888870562</v>
      </c>
      <c r="O1339" s="19">
        <f t="shared" si="1340"/>
        <v>0.01445553662</v>
      </c>
      <c r="P1339" s="19">
        <f t="shared" si="1340"/>
        <v>0.007033016544</v>
      </c>
      <c r="Q1339" s="19">
        <f t="shared" si="1340"/>
        <v>-0.07102128844</v>
      </c>
      <c r="R1339" s="19">
        <f t="shared" si="1340"/>
        <v>0</v>
      </c>
      <c r="S1339" s="19">
        <f t="shared" si="1340"/>
        <v>0</v>
      </c>
      <c r="T1339" s="19">
        <f t="shared" si="1340"/>
        <v>-0.0673554132</v>
      </c>
      <c r="U1339" s="168">
        <v>0.0044</v>
      </c>
      <c r="V1339" s="168">
        <v>0.0605</v>
      </c>
      <c r="W1339" s="19">
        <f t="array" ref="W1339">mmult(N1339:T1339,'Parameters &amp; Main Results'!$B$6:$B$12)-'Parameters &amp; Main Results'!$B$16/12+mmult(U1339:V1339,'Parameters &amp; Main Results'!$B$14:$B$15)</f>
        <v>-0.04059431173</v>
      </c>
      <c r="X1339" s="77">
        <f t="shared" si="5"/>
        <v>194.6663667</v>
      </c>
      <c r="Y1339" s="77">
        <f>X1339/offset(X1339,'Parameters &amp; Main Results'!$B$32,0)</f>
        <v>48.4589141</v>
      </c>
      <c r="Z1339" s="77">
        <f>sumproduct(X1339:offset(X1339,'Parameters &amp; Main Results'!$B$32-1,0) , 'Cash Flow Assist'!$P$11:offset('Cash Flow Assist'!$P$11,'Parameters &amp; Main Results'!$B$32-1,0)  )/offset(X1339,'Parameters &amp; Main Results'!$B$32,0)</f>
        <v>5735.650995</v>
      </c>
      <c r="AA1339" s="77">
        <f>sumproduct(X1339:offset(X1339,'Parameters &amp; Main Results'!$B$32-1,0),'Parameters &amp; Main Results'!$B$36:offset('Parameters &amp; Main Results'!$B$36,'Parameters &amp; Main Results'!$B$32-1,0)   )/offset(X1339,'Parameters &amp; Main Results'!$B$32,0)</f>
        <v>0.7736956876</v>
      </c>
      <c r="AB1339" s="167">
        <f t="shared" si="6"/>
        <v>-0.3489682791</v>
      </c>
    </row>
    <row r="1340">
      <c r="A1340">
        <f t="shared" si="17"/>
        <v>3</v>
      </c>
      <c r="B1340">
        <f t="shared" si="18"/>
        <v>1982</v>
      </c>
      <c r="C1340" s="77">
        <f t="shared" si="3"/>
        <v>1982.166667</v>
      </c>
      <c r="D1340" s="159">
        <f t="shared" si="356"/>
        <v>30041</v>
      </c>
      <c r="E1340" s="162">
        <v>94.7</v>
      </c>
      <c r="F1340" s="163">
        <v>482856.449</v>
      </c>
      <c r="G1340" s="163">
        <v>4733.1203</v>
      </c>
      <c r="H1340" s="163">
        <v>9665.85372212</v>
      </c>
      <c r="I1340" s="163">
        <v>710209.04778037</v>
      </c>
      <c r="J1340" s="163">
        <v>94.7</v>
      </c>
      <c r="K1340" s="163">
        <v>94.7</v>
      </c>
      <c r="L1340" s="163">
        <v>320.5</v>
      </c>
      <c r="M1340" s="164">
        <v>7.02344258</v>
      </c>
      <c r="N1340" s="19">
        <f t="shared" ref="N1340:T1340" si="1341">F1340/F1339/$E1340*$E1339-1</f>
        <v>-0.005217929709</v>
      </c>
      <c r="O1340" s="19">
        <f t="shared" si="1341"/>
        <v>0.003711240909</v>
      </c>
      <c r="P1340" s="19">
        <f t="shared" si="1341"/>
        <v>0.01123333333</v>
      </c>
      <c r="Q1340" s="19">
        <f t="shared" si="1341"/>
        <v>-0.04924301224</v>
      </c>
      <c r="R1340" s="19">
        <f t="shared" si="1341"/>
        <v>0</v>
      </c>
      <c r="S1340" s="19">
        <f t="shared" si="1341"/>
        <v>0</v>
      </c>
      <c r="T1340" s="19">
        <f t="shared" si="1341"/>
        <v>-0.117687543</v>
      </c>
      <c r="U1340" s="168">
        <v>-0.0021</v>
      </c>
      <c r="V1340" s="168">
        <v>0.0383</v>
      </c>
      <c r="W1340" s="19">
        <f t="array" ref="W1340">mmult(N1340:T1340,'Parameters &amp; Main Results'!$B$6:$B$12)-'Parameters &amp; Main Results'!$B$16/12+mmult(U1340:V1340,'Parameters &amp; Main Results'!$B$14:$B$15)</f>
        <v>-0.003027303721</v>
      </c>
      <c r="X1340" s="77">
        <f t="shared" si="5"/>
        <v>202.9030775</v>
      </c>
      <c r="Y1340" s="77">
        <f>X1340/offset(X1340,'Parameters &amp; Main Results'!$B$32,0)</f>
        <v>50.67721254</v>
      </c>
      <c r="Z1340" s="77">
        <f>sumproduct(X1340:offset(X1340,'Parameters &amp; Main Results'!$B$32-1,0) , 'Cash Flow Assist'!$P$11:offset('Cash Flow Assist'!$P$11,'Parameters &amp; Main Results'!$B$32-1,0)  )/offset(X1340,'Parameters &amp; Main Results'!$B$32,0)</f>
        <v>5707.101327</v>
      </c>
      <c r="AA1340" s="77">
        <f>sumproduct(X1340:offset(X1340,'Parameters &amp; Main Results'!$B$32-1,0),'Parameters &amp; Main Results'!$B$36:offset('Parameters &amp; Main Results'!$B$36,'Parameters &amp; Main Results'!$B$32-1,0)   )/offset(X1340,'Parameters &amp; Main Results'!$B$32,0)</f>
        <v>0.7731770542</v>
      </c>
      <c r="AB1340" s="167">
        <f t="shared" si="6"/>
        <v>-0.3523653169</v>
      </c>
    </row>
    <row r="1341">
      <c r="A1341">
        <f t="shared" si="17"/>
        <v>4</v>
      </c>
      <c r="B1341">
        <f t="shared" si="18"/>
        <v>1982</v>
      </c>
      <c r="C1341" s="77">
        <f t="shared" si="3"/>
        <v>1982.25</v>
      </c>
      <c r="D1341" s="159">
        <f t="shared" si="356"/>
        <v>30071</v>
      </c>
      <c r="E1341" s="162">
        <v>95.0</v>
      </c>
      <c r="F1341" s="163">
        <v>504625.7231</v>
      </c>
      <c r="G1341" s="163">
        <v>4868.2368</v>
      </c>
      <c r="H1341" s="163">
        <v>9767.98957645</v>
      </c>
      <c r="I1341" s="163">
        <v>751035.15274782</v>
      </c>
      <c r="J1341" s="163">
        <v>95.0</v>
      </c>
      <c r="K1341" s="163">
        <v>95.0</v>
      </c>
      <c r="L1341" s="163">
        <v>356.75</v>
      </c>
      <c r="M1341" s="164">
        <v>7.26781098</v>
      </c>
      <c r="N1341" s="19">
        <f t="shared" ref="N1341:T1341" si="1342">F1341/F1340/$E1341*$E1340-1</f>
        <v>0.04178409386</v>
      </c>
      <c r="O1341" s="19">
        <f t="shared" si="1342"/>
        <v>0.02529898102</v>
      </c>
      <c r="P1341" s="19">
        <f t="shared" si="1342"/>
        <v>0.007375403509</v>
      </c>
      <c r="Q1341" s="19">
        <f t="shared" si="1342"/>
        <v>0.05414520574</v>
      </c>
      <c r="R1341" s="19">
        <f t="shared" si="1342"/>
        <v>0</v>
      </c>
      <c r="S1341" s="19">
        <f t="shared" si="1342"/>
        <v>0</v>
      </c>
      <c r="T1341" s="19">
        <f t="shared" si="1342"/>
        <v>0.1095894573</v>
      </c>
      <c r="U1341" s="168">
        <v>0.0147</v>
      </c>
      <c r="V1341" s="168">
        <v>-0.027</v>
      </c>
      <c r="W1341" s="19">
        <f t="array" ref="W1341">mmult(N1341:T1341,'Parameters &amp; Main Results'!$B$6:$B$12)-'Parameters &amp; Main Results'!$B$16/12+mmult(U1341:V1341,'Parameters &amp; Main Results'!$B$14:$B$15)</f>
        <v>0.03762114898</v>
      </c>
      <c r="X1341" s="77">
        <f t="shared" si="5"/>
        <v>203.5191919</v>
      </c>
      <c r="Y1341" s="77">
        <f>X1341/offset(X1341,'Parameters &amp; Main Results'!$B$32,0)</f>
        <v>51.00007141</v>
      </c>
      <c r="Z1341" s="77">
        <f>sumproduct(X1341:offset(X1341,'Parameters &amp; Main Results'!$B$32-1,0) , 'Cash Flow Assist'!$P$11:offset('Cash Flow Assist'!$P$11,'Parameters &amp; Main Results'!$B$32-1,0)  )/offset(X1341,'Parameters &amp; Main Results'!$B$32,0)</f>
        <v>5676.231079</v>
      </c>
      <c r="AA1341" s="77">
        <f>sumproduct(X1341:offset(X1341,'Parameters &amp; Main Results'!$B$32-1,0),'Parameters &amp; Main Results'!$B$36:offset('Parameters &amp; Main Results'!$B$36,'Parameters &amp; Main Results'!$B$32-1,0)   )/offset(X1341,'Parameters &amp; Main Results'!$B$32,0)</f>
        <v>0.7725312393</v>
      </c>
      <c r="AB1341" s="167">
        <f t="shared" si="6"/>
        <v>-0.3253044885</v>
      </c>
    </row>
    <row r="1342">
      <c r="A1342">
        <f t="shared" si="17"/>
        <v>5</v>
      </c>
      <c r="B1342">
        <f t="shared" si="18"/>
        <v>1982</v>
      </c>
      <c r="C1342" s="77">
        <f t="shared" si="3"/>
        <v>1982.333333</v>
      </c>
      <c r="D1342" s="159">
        <f t="shared" si="356"/>
        <v>30102</v>
      </c>
      <c r="E1342" s="162">
        <v>95.9</v>
      </c>
      <c r="F1342" s="163">
        <v>487324.3545</v>
      </c>
      <c r="G1342" s="163">
        <v>4966.613</v>
      </c>
      <c r="H1342" s="163">
        <v>9871.36746614</v>
      </c>
      <c r="I1342" s="163">
        <v>740544.65174384</v>
      </c>
      <c r="J1342" s="163">
        <v>95.9</v>
      </c>
      <c r="K1342" s="163">
        <v>95.9</v>
      </c>
      <c r="L1342" s="163">
        <v>325.5</v>
      </c>
      <c r="M1342" s="164">
        <v>6.90095328</v>
      </c>
      <c r="N1342" s="19">
        <f t="shared" ref="N1342:T1342" si="1343">F1342/F1341/$E1342*$E1341-1</f>
        <v>-0.04334855996</v>
      </c>
      <c r="O1342" s="19">
        <f t="shared" si="1343"/>
        <v>0.01063334686</v>
      </c>
      <c r="P1342" s="19">
        <f t="shared" si="1343"/>
        <v>0.001099235315</v>
      </c>
      <c r="Q1342" s="19">
        <f t="shared" si="1343"/>
        <v>-0.02322174464</v>
      </c>
      <c r="R1342" s="19">
        <f t="shared" si="1343"/>
        <v>0</v>
      </c>
      <c r="S1342" s="19">
        <f t="shared" si="1343"/>
        <v>0</v>
      </c>
      <c r="T1342" s="19">
        <f t="shared" si="1343"/>
        <v>-0.09615905964</v>
      </c>
      <c r="U1342" s="168">
        <v>0.0052</v>
      </c>
      <c r="V1342" s="168">
        <v>0.0176</v>
      </c>
      <c r="W1342" s="19">
        <f t="array" ref="W1342">mmult(N1342:T1342,'Parameters &amp; Main Results'!$B$6:$B$12)-'Parameters &amp; Main Results'!$B$16/12+mmult(U1342:V1342,'Parameters &amp; Main Results'!$B$14:$B$15)</f>
        <v>-0.02989474992</v>
      </c>
      <c r="X1342" s="77">
        <f t="shared" si="5"/>
        <v>196.1401732</v>
      </c>
      <c r="Y1342" s="77">
        <f>X1342/offset(X1342,'Parameters &amp; Main Results'!$B$32,0)</f>
        <v>49.3143484</v>
      </c>
      <c r="Z1342" s="77">
        <f>sumproduct(X1342:offset(X1342,'Parameters &amp; Main Results'!$B$32-1,0) , 'Cash Flow Assist'!$P$11:offset('Cash Flow Assist'!$P$11,'Parameters &amp; Main Results'!$B$32-1,0)  )/offset(X1342,'Parameters &amp; Main Results'!$B$32,0)</f>
        <v>5644.934276</v>
      </c>
      <c r="AA1342" s="77">
        <f>sumproduct(X1342:offset(X1342,'Parameters &amp; Main Results'!$B$32-1,0),'Parameters &amp; Main Results'!$B$36:offset('Parameters &amp; Main Results'!$B$36,'Parameters &amp; Main Results'!$B$32-1,0)   )/offset(X1342,'Parameters &amp; Main Results'!$B$32,0)</f>
        <v>0.771859453</v>
      </c>
      <c r="AB1342" s="167">
        <f t="shared" si="6"/>
        <v>-0.3545515673</v>
      </c>
    </row>
    <row r="1343">
      <c r="A1343">
        <f t="shared" si="17"/>
        <v>6</v>
      </c>
      <c r="B1343">
        <f t="shared" si="18"/>
        <v>1982</v>
      </c>
      <c r="C1343" s="77">
        <f t="shared" si="3"/>
        <v>1982.416667</v>
      </c>
      <c r="D1343" s="159">
        <f t="shared" si="356"/>
        <v>30132</v>
      </c>
      <c r="E1343" s="162">
        <v>97.0</v>
      </c>
      <c r="F1343" s="163">
        <v>479907.4755</v>
      </c>
      <c r="G1343" s="163">
        <v>4833.2913</v>
      </c>
      <c r="H1343" s="163">
        <v>9970.82149336</v>
      </c>
      <c r="I1343" s="163">
        <v>681918.06210416</v>
      </c>
      <c r="J1343" s="163">
        <v>97.0</v>
      </c>
      <c r="K1343" s="163">
        <v>97.0</v>
      </c>
      <c r="L1343" s="163">
        <v>314.0</v>
      </c>
      <c r="M1343" s="164">
        <v>6.68664363</v>
      </c>
      <c r="N1343" s="19">
        <f t="shared" ref="N1343:T1343" si="1344">F1343/F1342/$E1343*$E1342-1</f>
        <v>-0.02638720721</v>
      </c>
      <c r="O1343" s="19">
        <f t="shared" si="1344"/>
        <v>-0.03787937975</v>
      </c>
      <c r="P1343" s="19">
        <f t="shared" si="1344"/>
        <v>-0.001379458763</v>
      </c>
      <c r="Q1343" s="19">
        <f t="shared" si="1344"/>
        <v>-0.08960929082</v>
      </c>
      <c r="R1343" s="19">
        <f t="shared" si="1344"/>
        <v>0</v>
      </c>
      <c r="S1343" s="19">
        <f t="shared" si="1344"/>
        <v>0</v>
      </c>
      <c r="T1343" s="19">
        <f t="shared" si="1344"/>
        <v>-0.04626981488</v>
      </c>
      <c r="U1343" s="168">
        <v>-0.004</v>
      </c>
      <c r="V1343" s="168">
        <v>0.0155</v>
      </c>
      <c r="W1343" s="19">
        <f t="array" ref="W1343">mmult(N1343:T1343,'Parameters &amp; Main Results'!$B$6:$B$12)-'Parameters &amp; Main Results'!$B$16/12+mmult(U1343:V1343,'Parameters &amp; Main Results'!$B$14:$B$15)</f>
        <v>-0.02930191701</v>
      </c>
      <c r="X1343" s="77">
        <f t="shared" si="5"/>
        <v>202.1844261</v>
      </c>
      <c r="Y1343" s="77">
        <f>X1343/offset(X1343,'Parameters &amp; Main Results'!$B$32,0)</f>
        <v>51.00300611</v>
      </c>
      <c r="Z1343" s="77">
        <f>sumproduct(X1343:offset(X1343,'Parameters &amp; Main Results'!$B$32-1,0) , 'Cash Flow Assist'!$P$11:offset('Cash Flow Assist'!$P$11,'Parameters &amp; Main Results'!$B$32-1,0)  )/offset(X1343,'Parameters &amp; Main Results'!$B$32,0)</f>
        <v>5615.224761</v>
      </c>
      <c r="AA1343" s="77">
        <f>sumproduct(X1343:offset(X1343,'Parameters &amp; Main Results'!$B$32-1,0),'Parameters &amp; Main Results'!$B$36:offset('Parameters &amp; Main Results'!$B$36,'Parameters &amp; Main Results'!$B$32-1,0)   )/offset(X1343,'Parameters &amp; Main Results'!$B$32,0)</f>
        <v>0.7712977233</v>
      </c>
      <c r="AB1343" s="167">
        <f t="shared" si="6"/>
        <v>-0.3715831489</v>
      </c>
    </row>
    <row r="1344">
      <c r="A1344">
        <f t="shared" si="17"/>
        <v>7</v>
      </c>
      <c r="B1344">
        <f t="shared" si="18"/>
        <v>1982</v>
      </c>
      <c r="C1344" s="77">
        <f t="shared" si="3"/>
        <v>1982.5</v>
      </c>
      <c r="D1344" s="159">
        <f t="shared" si="356"/>
        <v>30163</v>
      </c>
      <c r="E1344" s="162">
        <v>97.5</v>
      </c>
      <c r="F1344" s="163">
        <v>471374.7754</v>
      </c>
      <c r="G1344" s="163">
        <v>5091.9459</v>
      </c>
      <c r="H1344" s="163">
        <v>10074.43494671</v>
      </c>
      <c r="I1344" s="163">
        <v>678737.54476842</v>
      </c>
      <c r="J1344" s="163">
        <v>97.5</v>
      </c>
      <c r="K1344" s="163">
        <v>97.5</v>
      </c>
      <c r="L1344" s="163">
        <v>342.5</v>
      </c>
      <c r="M1344" s="164">
        <v>6.6131665</v>
      </c>
      <c r="N1344" s="19">
        <f t="shared" ref="N1344:T1344" si="1345">F1344/F1343/$E1344*$E1343-1</f>
        <v>-0.02281691201</v>
      </c>
      <c r="O1344" s="19">
        <f t="shared" si="1345"/>
        <v>0.04811256812</v>
      </c>
      <c r="P1344" s="19">
        <f t="shared" si="1345"/>
        <v>0.00521017094</v>
      </c>
      <c r="Q1344" s="19">
        <f t="shared" si="1345"/>
        <v>-0.009768362306</v>
      </c>
      <c r="R1344" s="19">
        <f t="shared" si="1345"/>
        <v>0</v>
      </c>
      <c r="S1344" s="19">
        <f t="shared" si="1345"/>
        <v>0</v>
      </c>
      <c r="T1344" s="19">
        <f t="shared" si="1345"/>
        <v>0.08517066797</v>
      </c>
      <c r="U1344" s="168">
        <v>0.0083</v>
      </c>
      <c r="V1344" s="168">
        <v>9.0E-4</v>
      </c>
      <c r="W1344" s="19">
        <f t="array" ref="W1344">mmult(N1344:T1344,'Parameters &amp; Main Results'!$B$6:$B$12)-'Parameters &amp; Main Results'!$B$16/12+mmult(U1344:V1344,'Parameters &amp; Main Results'!$B$14:$B$15)</f>
        <v>-0.005126208642</v>
      </c>
      <c r="X1344" s="77">
        <f t="shared" si="5"/>
        <v>208.2876536</v>
      </c>
      <c r="Y1344" s="77">
        <f>X1344/offset(X1344,'Parameters &amp; Main Results'!$B$32,0)</f>
        <v>52.71727244</v>
      </c>
      <c r="Z1344" s="77">
        <f>sumproduct(X1344:offset(X1344,'Parameters &amp; Main Results'!$B$32-1,0) , 'Cash Flow Assist'!$P$11:offset('Cash Flow Assist'!$P$11,'Parameters &amp; Main Results'!$B$32-1,0)  )/offset(X1344,'Parameters &amp; Main Results'!$B$32,0)</f>
        <v>5583.722211</v>
      </c>
      <c r="AA1344" s="77">
        <f>sumproduct(X1344:offset(X1344,'Parameters &amp; Main Results'!$B$32-1,0),'Parameters &amp; Main Results'!$B$36:offset('Parameters &amp; Main Results'!$B$36,'Parameters &amp; Main Results'!$B$32-1,0)   )/offset(X1344,'Parameters &amp; Main Results'!$B$32,0)</f>
        <v>0.7708464093</v>
      </c>
      <c r="AB1344" s="167">
        <f t="shared" si="6"/>
        <v>-0.3859216809</v>
      </c>
    </row>
    <row r="1345">
      <c r="A1345">
        <f t="shared" si="17"/>
        <v>8</v>
      </c>
      <c r="B1345">
        <f t="shared" si="18"/>
        <v>1982</v>
      </c>
      <c r="C1345" s="77">
        <f t="shared" si="3"/>
        <v>1982.583333</v>
      </c>
      <c r="D1345" s="159">
        <f t="shared" si="356"/>
        <v>30194</v>
      </c>
      <c r="E1345" s="162">
        <v>97.7</v>
      </c>
      <c r="F1345" s="163">
        <v>528555.3666</v>
      </c>
      <c r="G1345" s="163">
        <v>5397.4357</v>
      </c>
      <c r="H1345" s="163">
        <v>10169.72231058</v>
      </c>
      <c r="I1345" s="163">
        <v>689424.46164953</v>
      </c>
      <c r="J1345" s="163">
        <v>97.7</v>
      </c>
      <c r="K1345" s="163">
        <v>97.7</v>
      </c>
      <c r="L1345" s="163">
        <v>409.6</v>
      </c>
      <c r="M1345" s="164">
        <v>7.23751553</v>
      </c>
      <c r="N1345" s="19">
        <f t="shared" ref="N1345:T1345" si="1346">F1345/F1344/$E1345*$E1344-1</f>
        <v>0.1190105994</v>
      </c>
      <c r="O1345" s="19">
        <f t="shared" si="1346"/>
        <v>0.0578248095</v>
      </c>
      <c r="P1345" s="19">
        <f t="shared" si="1346"/>
        <v>0.007391888434</v>
      </c>
      <c r="Q1345" s="19">
        <f t="shared" si="1346"/>
        <v>0.01366597136</v>
      </c>
      <c r="R1345" s="19">
        <f t="shared" si="1346"/>
        <v>0</v>
      </c>
      <c r="S1345" s="19">
        <f t="shared" si="1346"/>
        <v>0</v>
      </c>
      <c r="T1345" s="19">
        <f t="shared" si="1346"/>
        <v>0.1934642769</v>
      </c>
      <c r="U1345" s="168">
        <v>-0.0413</v>
      </c>
      <c r="V1345" s="168">
        <v>0.0093</v>
      </c>
      <c r="W1345" s="19">
        <f t="array" ref="W1345">mmult(N1345:T1345,'Parameters &amp; Main Results'!$B$6:$B$12)-'Parameters &amp; Main Results'!$B$16/12+mmult(U1345:V1345,'Parameters &amp; Main Results'!$B$14:$B$15)</f>
        <v>0.1036724852</v>
      </c>
      <c r="X1345" s="77">
        <f t="shared" si="5"/>
        <v>209.3608812</v>
      </c>
      <c r="Y1345" s="77">
        <f>X1345/offset(X1345,'Parameters &amp; Main Results'!$B$32,0)</f>
        <v>53.16505554</v>
      </c>
      <c r="Z1345" s="77">
        <f>sumproduct(X1345:offset(X1345,'Parameters &amp; Main Results'!$B$32-1,0) , 'Cash Flow Assist'!$P$11:offset('Cash Flow Assist'!$P$11,'Parameters &amp; Main Results'!$B$32-1,0)  )/offset(X1345,'Parameters &amp; Main Results'!$B$32,0)</f>
        <v>5550.394972</v>
      </c>
      <c r="AA1345" s="77">
        <f>sumproduct(X1345:offset(X1345,'Parameters &amp; Main Results'!$B$32-1,0),'Parameters &amp; Main Results'!$B$36:offset('Parameters &amp; Main Results'!$B$36,'Parameters &amp; Main Results'!$B$32-1,0)   )/offset(X1345,'Parameters &amp; Main Results'!$B$32,0)</f>
        <v>0.770204848</v>
      </c>
      <c r="AB1345" s="167">
        <f t="shared" si="6"/>
        <v>-0.3128398521</v>
      </c>
    </row>
    <row r="1346">
      <c r="A1346">
        <f t="shared" si="17"/>
        <v>9</v>
      </c>
      <c r="B1346">
        <f t="shared" si="18"/>
        <v>1982</v>
      </c>
      <c r="C1346" s="77">
        <f t="shared" si="3"/>
        <v>1982.666667</v>
      </c>
      <c r="D1346" s="159">
        <f t="shared" si="356"/>
        <v>30224</v>
      </c>
      <c r="E1346" s="162">
        <v>97.7</v>
      </c>
      <c r="F1346" s="163">
        <v>535105.3294</v>
      </c>
      <c r="G1346" s="163">
        <v>5790.4702</v>
      </c>
      <c r="H1346" s="163">
        <v>10243.28330196</v>
      </c>
      <c r="I1346" s="163">
        <v>686525.55261956</v>
      </c>
      <c r="J1346" s="163">
        <v>97.7</v>
      </c>
      <c r="K1346" s="163">
        <v>97.7</v>
      </c>
      <c r="L1346" s="163">
        <v>394.75</v>
      </c>
      <c r="M1346" s="164">
        <v>7.27915111</v>
      </c>
      <c r="N1346" s="19">
        <f t="shared" ref="N1346:T1346" si="1347">F1346/F1345/$E1346*$E1345-1</f>
        <v>0.01239219808</v>
      </c>
      <c r="O1346" s="19">
        <f t="shared" si="1347"/>
        <v>0.07281874613</v>
      </c>
      <c r="P1346" s="19">
        <f t="shared" si="1347"/>
        <v>0.007233333333</v>
      </c>
      <c r="Q1346" s="19">
        <f t="shared" si="1347"/>
        <v>-0.004204824736</v>
      </c>
      <c r="R1346" s="19">
        <f t="shared" si="1347"/>
        <v>0</v>
      </c>
      <c r="S1346" s="19">
        <f t="shared" si="1347"/>
        <v>0</v>
      </c>
      <c r="T1346" s="19">
        <f t="shared" si="1347"/>
        <v>-0.03625488281</v>
      </c>
      <c r="U1346" s="168">
        <v>0.0296</v>
      </c>
      <c r="V1346" s="168">
        <v>0.0027</v>
      </c>
      <c r="W1346" s="19">
        <f t="array" ref="W1346">mmult(N1346:T1346,'Parameters &amp; Main Results'!$B$6:$B$12)-'Parameters &amp; Main Results'!$B$16/12+mmult(U1346:V1346,'Parameters &amp; Main Results'!$B$14:$B$15)</f>
        <v>0.02745716843</v>
      </c>
      <c r="X1346" s="77">
        <f t="shared" si="5"/>
        <v>189.6947546</v>
      </c>
      <c r="Y1346" s="77">
        <f>X1346/offset(X1346,'Parameters &amp; Main Results'!$B$32,0)</f>
        <v>48.33117863</v>
      </c>
      <c r="Z1346" s="77">
        <f>sumproduct(X1346:offset(X1346,'Parameters &amp; Main Results'!$B$32-1,0) , 'Cash Flow Assist'!$P$11:offset('Cash Flow Assist'!$P$11,'Parameters &amp; Main Results'!$B$32-1,0)  )/offset(X1346,'Parameters &amp; Main Results'!$B$32,0)</f>
        <v>5516.507672</v>
      </c>
      <c r="AA1346" s="77">
        <f>sumproduct(X1346:offset(X1346,'Parameters &amp; Main Results'!$B$32-1,0),'Parameters &amp; Main Results'!$B$36:offset('Parameters &amp; Main Results'!$B$36,'Parameters &amp; Main Results'!$B$32-1,0)   )/offset(X1346,'Parameters &amp; Main Results'!$B$32,0)</f>
        <v>0.7694144866</v>
      </c>
      <c r="AB1346" s="167">
        <f t="shared" si="6"/>
        <v>-0.3043244274</v>
      </c>
    </row>
    <row r="1347">
      <c r="A1347">
        <f t="shared" si="17"/>
        <v>10</v>
      </c>
      <c r="B1347">
        <f t="shared" si="18"/>
        <v>1982</v>
      </c>
      <c r="C1347" s="77">
        <f t="shared" si="3"/>
        <v>1982.75</v>
      </c>
      <c r="D1347" s="159">
        <f t="shared" si="356"/>
        <v>30255</v>
      </c>
      <c r="E1347" s="162">
        <v>98.1</v>
      </c>
      <c r="F1347" s="163">
        <v>596706.5395</v>
      </c>
      <c r="G1347" s="163">
        <v>6195.0509</v>
      </c>
      <c r="H1347" s="163">
        <v>10310.88897175</v>
      </c>
      <c r="I1347" s="163">
        <v>696935.59410761</v>
      </c>
      <c r="J1347" s="163">
        <v>98.1</v>
      </c>
      <c r="K1347" s="163">
        <v>98.1</v>
      </c>
      <c r="L1347" s="163">
        <v>422.0</v>
      </c>
      <c r="M1347" s="164">
        <v>8.16683089</v>
      </c>
      <c r="N1347" s="19">
        <f t="shared" ref="N1347:T1347" si="1348">F1347/F1346/$E1347*$E1346-1</f>
        <v>0.1105729146</v>
      </c>
      <c r="O1347" s="19">
        <f t="shared" si="1348"/>
        <v>0.06550772917</v>
      </c>
      <c r="P1347" s="19">
        <f t="shared" si="1348"/>
        <v>0.002495616717</v>
      </c>
      <c r="Q1347" s="19">
        <f t="shared" si="1348"/>
        <v>0.01102407057</v>
      </c>
      <c r="R1347" s="19">
        <f t="shared" si="1348"/>
        <v>0</v>
      </c>
      <c r="S1347" s="19">
        <f t="shared" si="1348"/>
        <v>0</v>
      </c>
      <c r="T1347" s="19">
        <f t="shared" si="1348"/>
        <v>0.06467208823</v>
      </c>
      <c r="U1347" s="168">
        <v>0.0235</v>
      </c>
      <c r="V1347" s="168">
        <v>-0.0367</v>
      </c>
      <c r="W1347" s="19">
        <f t="array" ref="W1347">mmult(N1347:T1347,'Parameters &amp; Main Results'!$B$6:$B$12)-'Parameters &amp; Main Results'!$B$16/12+mmult(U1347:V1347,'Parameters &amp; Main Results'!$B$14:$B$15)</f>
        <v>0.09926495161</v>
      </c>
      <c r="X1347" s="77">
        <f t="shared" si="5"/>
        <v>184.6254621</v>
      </c>
      <c r="Y1347" s="77">
        <f>X1347/offset(X1347,'Parameters &amp; Main Results'!$B$32,0)</f>
        <v>47.19597796</v>
      </c>
      <c r="Z1347" s="77">
        <f>sumproduct(X1347:offset(X1347,'Parameters &amp; Main Results'!$B$32-1,0) , 'Cash Flow Assist'!$P$11:offset('Cash Flow Assist'!$P$11,'Parameters &amp; Main Results'!$B$32-1,0)  )/offset(X1347,'Parameters &amp; Main Results'!$B$32,0)</f>
        <v>5487.357666</v>
      </c>
      <c r="AA1347" s="77">
        <f>sumproduct(X1347:offset(X1347,'Parameters &amp; Main Results'!$B$32-1,0),'Parameters &amp; Main Results'!$B$36:offset('Parameters &amp; Main Results'!$B$36,'Parameters &amp; Main Results'!$B$32-1,0)   )/offset(X1347,'Parameters &amp; Main Results'!$B$32,0)</f>
        <v>0.7687018945</v>
      </c>
      <c r="AB1347" s="167">
        <f t="shared" si="6"/>
        <v>-0.2274015517</v>
      </c>
    </row>
    <row r="1348">
      <c r="A1348">
        <f t="shared" si="17"/>
        <v>11</v>
      </c>
      <c r="B1348">
        <f t="shared" si="18"/>
        <v>1982</v>
      </c>
      <c r="C1348" s="77">
        <f t="shared" si="3"/>
        <v>1982.833333</v>
      </c>
      <c r="D1348" s="159">
        <f t="shared" si="356"/>
        <v>30285</v>
      </c>
      <c r="E1348" s="162">
        <v>98.0</v>
      </c>
      <c r="F1348" s="163">
        <v>620816.822</v>
      </c>
      <c r="G1348" s="163">
        <v>6221.7468</v>
      </c>
      <c r="H1348" s="163">
        <v>10377.1364334</v>
      </c>
      <c r="I1348" s="163">
        <v>749513.52131413</v>
      </c>
      <c r="J1348" s="163">
        <v>98.0</v>
      </c>
      <c r="K1348" s="163">
        <v>98.0</v>
      </c>
      <c r="L1348" s="163">
        <v>428.25</v>
      </c>
      <c r="M1348" s="164">
        <v>8.37407281</v>
      </c>
      <c r="N1348" s="19">
        <f t="shared" ref="N1348:T1348" si="1349">F1348/F1347/$E1348*$E1347-1</f>
        <v>0.04146723291</v>
      </c>
      <c r="O1348" s="19">
        <f t="shared" si="1349"/>
        <v>0.005334035468</v>
      </c>
      <c r="P1348" s="19">
        <f t="shared" si="1349"/>
        <v>0.007451964286</v>
      </c>
      <c r="Q1348" s="19">
        <f t="shared" si="1349"/>
        <v>0.0765389763</v>
      </c>
      <c r="R1348" s="19">
        <f t="shared" si="1349"/>
        <v>0</v>
      </c>
      <c r="S1348" s="19">
        <f t="shared" si="1349"/>
        <v>0</v>
      </c>
      <c r="T1348" s="19">
        <f t="shared" si="1349"/>
        <v>0.01584594738</v>
      </c>
      <c r="U1348" s="168">
        <v>0.0466</v>
      </c>
      <c r="V1348" s="168">
        <v>-0.0185</v>
      </c>
      <c r="W1348" s="19">
        <f t="array" ref="W1348">mmult(N1348:T1348,'Parameters &amp; Main Results'!$B$6:$B$12)-'Parameters &amp; Main Results'!$B$16/12+mmult(U1348:V1348,'Parameters &amp; Main Results'!$B$14:$B$15)</f>
        <v>0.03239226688</v>
      </c>
      <c r="X1348" s="77">
        <f t="shared" si="5"/>
        <v>167.9535601</v>
      </c>
      <c r="Y1348" s="77">
        <f>X1348/offset(X1348,'Parameters &amp; Main Results'!$B$32,0)</f>
        <v>43.07685003</v>
      </c>
      <c r="Z1348" s="77">
        <f>sumproduct(X1348:offset(X1348,'Parameters &amp; Main Results'!$B$32-1,0) , 'Cash Flow Assist'!$P$11:offset('Cash Flow Assist'!$P$11,'Parameters &amp; Main Results'!$B$32-1,0)  )/offset(X1348,'Parameters &amp; Main Results'!$B$32,0)</f>
        <v>5459.249731</v>
      </c>
      <c r="AA1348" s="77">
        <f>sumproduct(X1348:offset(X1348,'Parameters &amp; Main Results'!$B$32-1,0),'Parameters &amp; Main Results'!$B$36:offset('Parameters &amp; Main Results'!$B$36,'Parameters &amp; Main Results'!$B$32-1,0)   )/offset(X1348,'Parameters &amp; Main Results'!$B$32,0)</f>
        <v>0.7679494636</v>
      </c>
      <c r="AB1348" s="167">
        <f t="shared" si="6"/>
        <v>-0.1953640319</v>
      </c>
    </row>
    <row r="1349">
      <c r="A1349">
        <f t="shared" si="17"/>
        <v>12</v>
      </c>
      <c r="B1349">
        <f t="shared" si="18"/>
        <v>1982</v>
      </c>
      <c r="C1349" s="77">
        <f t="shared" si="3"/>
        <v>1982.916667</v>
      </c>
      <c r="D1349" s="159">
        <f t="shared" si="356"/>
        <v>30316</v>
      </c>
      <c r="E1349" s="162">
        <v>97.7</v>
      </c>
      <c r="F1349" s="163">
        <v>632790.1354</v>
      </c>
      <c r="G1349" s="163">
        <v>6435.0015</v>
      </c>
      <c r="H1349" s="163">
        <v>10446.92267591</v>
      </c>
      <c r="I1349" s="163">
        <v>812364.23554033</v>
      </c>
      <c r="J1349" s="163">
        <v>97.7</v>
      </c>
      <c r="K1349" s="163">
        <v>97.7</v>
      </c>
      <c r="L1349" s="163">
        <v>448.0</v>
      </c>
      <c r="M1349" s="164">
        <v>8.54306118</v>
      </c>
      <c r="N1349" s="19">
        <f t="shared" ref="N1349:T1349" si="1350">F1349/F1348/$E1349*$E1348-1</f>
        <v>0.02241623247</v>
      </c>
      <c r="O1349" s="19">
        <f t="shared" si="1350"/>
        <v>0.03745156784</v>
      </c>
      <c r="P1349" s="19">
        <f t="shared" si="1350"/>
        <v>0.009816274309</v>
      </c>
      <c r="Q1349" s="19">
        <f t="shared" si="1350"/>
        <v>0.08718345671</v>
      </c>
      <c r="R1349" s="19">
        <f t="shared" si="1350"/>
        <v>0</v>
      </c>
      <c r="S1349" s="19">
        <f t="shared" si="1350"/>
        <v>0</v>
      </c>
      <c r="T1349" s="19">
        <f t="shared" si="1350"/>
        <v>0.04933015695</v>
      </c>
      <c r="U1349" s="168">
        <v>-0.0025</v>
      </c>
      <c r="V1349" s="168">
        <v>1.0E-4</v>
      </c>
      <c r="W1349" s="19">
        <f t="array" ref="W1349">mmult(N1349:T1349,'Parameters &amp; Main Results'!$B$6:$B$12)-'Parameters &amp; Main Results'!$B$16/12+mmult(U1349:V1349,'Parameters &amp; Main Results'!$B$14:$B$15)</f>
        <v>0.02613339965</v>
      </c>
      <c r="X1349" s="77">
        <f t="shared" si="5"/>
        <v>162.6838611</v>
      </c>
      <c r="Y1349" s="77">
        <f>X1349/offset(X1349,'Parameters &amp; Main Results'!$B$32,0)</f>
        <v>41.86398107</v>
      </c>
      <c r="Z1349" s="77">
        <f>sumproduct(X1349:offset(X1349,'Parameters &amp; Main Results'!$B$32-1,0) , 'Cash Flow Assist'!$P$11:offset('Cash Flow Assist'!$P$11,'Parameters &amp; Main Results'!$B$32-1,0)  )/offset(X1349,'Parameters &amp; Main Results'!$B$32,0)</f>
        <v>5435.181179</v>
      </c>
      <c r="AA1349" s="77">
        <f>sumproduct(X1349:offset(X1349,'Parameters &amp; Main Results'!$B$32-1,0),'Parameters &amp; Main Results'!$B$36:offset('Parameters &amp; Main Results'!$B$36,'Parameters &amp; Main Results'!$B$32-1,0)   )/offset(X1349,'Parameters &amp; Main Results'!$B$32,0)</f>
        <v>0.767004117</v>
      </c>
      <c r="AB1349" s="167">
        <f t="shared" si="6"/>
        <v>-0.177327125</v>
      </c>
    </row>
    <row r="1350">
      <c r="A1350">
        <f t="shared" si="17"/>
        <v>1</v>
      </c>
      <c r="B1350">
        <f t="shared" si="18"/>
        <v>1983</v>
      </c>
      <c r="C1350" s="77">
        <f t="shared" si="3"/>
        <v>1983</v>
      </c>
      <c r="D1350" s="159">
        <f t="shared" si="356"/>
        <v>30347</v>
      </c>
      <c r="E1350" s="162">
        <v>97.9</v>
      </c>
      <c r="F1350" s="163">
        <v>656350.3942</v>
      </c>
      <c r="G1350" s="163">
        <v>6328.2638</v>
      </c>
      <c r="H1350" s="163">
        <v>10516.04648095</v>
      </c>
      <c r="I1350" s="163">
        <v>811685.0625676</v>
      </c>
      <c r="J1350" s="163">
        <v>97.9</v>
      </c>
      <c r="K1350" s="163">
        <v>97.9</v>
      </c>
      <c r="L1350" s="163">
        <v>503.0</v>
      </c>
      <c r="M1350" s="164">
        <v>8.81746779</v>
      </c>
      <c r="N1350" s="19">
        <f t="shared" ref="N1350:T1350" si="1351">F1350/F1349/$E1350*$E1349-1</f>
        <v>0.0351133792</v>
      </c>
      <c r="O1350" s="19">
        <f t="shared" si="1351"/>
        <v>-0.01859606652</v>
      </c>
      <c r="P1350" s="19">
        <f t="shared" si="1351"/>
        <v>0.004560248553</v>
      </c>
      <c r="Q1350" s="19">
        <f t="shared" si="1351"/>
        <v>-0.002877237858</v>
      </c>
      <c r="R1350" s="19">
        <f t="shared" si="1351"/>
        <v>0</v>
      </c>
      <c r="S1350" s="19">
        <f t="shared" si="1351"/>
        <v>0</v>
      </c>
      <c r="T1350" s="19">
        <f t="shared" si="1351"/>
        <v>0.1204741537</v>
      </c>
      <c r="U1350" s="168">
        <v>0.0271</v>
      </c>
      <c r="V1350" s="168">
        <v>-0.0071</v>
      </c>
      <c r="W1350" s="19">
        <f t="array" ref="W1350">mmult(N1350:T1350,'Parameters &amp; Main Results'!$B$6:$B$12)-'Parameters &amp; Main Results'!$B$16/12+mmult(U1350:V1350,'Parameters &amp; Main Results'!$B$14:$B$15)</f>
        <v>0.0216443511</v>
      </c>
      <c r="X1350" s="77">
        <f t="shared" si="5"/>
        <v>158.5406548</v>
      </c>
      <c r="Y1350" s="77">
        <f>X1350/offset(X1350,'Parameters &amp; Main Results'!$B$32,0)</f>
        <v>40.93342</v>
      </c>
      <c r="Z1350" s="77">
        <f>sumproduct(X1350:offset(X1350,'Parameters &amp; Main Results'!$B$32-1,0) , 'Cash Flow Assist'!$P$11:offset('Cash Flow Assist'!$P$11,'Parameters &amp; Main Results'!$B$32-1,0)  )/offset(X1350,'Parameters &amp; Main Results'!$B$32,0)</f>
        <v>5412.249516</v>
      </c>
      <c r="AA1350" s="77">
        <f>sumproduct(X1350:offset(X1350,'Parameters &amp; Main Results'!$B$32-1,0),'Parameters &amp; Main Results'!$B$36:offset('Parameters &amp; Main Results'!$B$36,'Parameters &amp; Main Results'!$B$32-1,0)   )/offset(X1350,'Parameters &amp; Main Results'!$B$32,0)</f>
        <v>0.7657558587</v>
      </c>
      <c r="AB1350" s="167">
        <f t="shared" si="6"/>
        <v>-0.1484403004</v>
      </c>
    </row>
    <row r="1351">
      <c r="A1351">
        <f t="shared" si="17"/>
        <v>2</v>
      </c>
      <c r="B1351">
        <f t="shared" si="18"/>
        <v>1983</v>
      </c>
      <c r="C1351" s="77">
        <f t="shared" si="3"/>
        <v>1983.083333</v>
      </c>
      <c r="D1351" s="159">
        <f t="shared" si="356"/>
        <v>30375</v>
      </c>
      <c r="E1351" s="162">
        <v>98.0</v>
      </c>
      <c r="F1351" s="163">
        <v>671409.5592</v>
      </c>
      <c r="G1351" s="163">
        <v>6586.4238</v>
      </c>
      <c r="H1351" s="163">
        <v>10584.9265854</v>
      </c>
      <c r="I1351" s="163">
        <v>829854.71443058</v>
      </c>
      <c r="J1351" s="163">
        <v>98.0</v>
      </c>
      <c r="K1351" s="163">
        <v>98.0</v>
      </c>
      <c r="L1351" s="163">
        <v>419.75</v>
      </c>
      <c r="M1351" s="164">
        <v>8.98697315</v>
      </c>
      <c r="N1351" s="19">
        <f t="shared" ref="N1351:T1351" si="1352">F1351/F1350/$E1351*$E1350-1</f>
        <v>0.02189996888</v>
      </c>
      <c r="O1351" s="19">
        <f t="shared" si="1352"/>
        <v>0.03973272407</v>
      </c>
      <c r="P1351" s="19">
        <f t="shared" si="1352"/>
        <v>0.005522908163</v>
      </c>
      <c r="Q1351" s="19">
        <f t="shared" si="1352"/>
        <v>0.0213418506</v>
      </c>
      <c r="R1351" s="19">
        <f t="shared" si="1352"/>
        <v>0</v>
      </c>
      <c r="S1351" s="19">
        <f t="shared" si="1352"/>
        <v>0</v>
      </c>
      <c r="T1351" s="19">
        <f t="shared" si="1352"/>
        <v>-0.1663584818</v>
      </c>
      <c r="U1351" s="168">
        <v>0.0328</v>
      </c>
      <c r="V1351" s="168">
        <v>0.007</v>
      </c>
      <c r="W1351" s="19">
        <f t="array" ref="W1351">mmult(N1351:T1351,'Parameters &amp; Main Results'!$B$6:$B$12)-'Parameters &amp; Main Results'!$B$16/12+mmult(U1351:V1351,'Parameters &amp; Main Results'!$B$14:$B$15)</f>
        <v>0.02631649101</v>
      </c>
      <c r="X1351" s="77">
        <f t="shared" si="5"/>
        <v>155.1818445</v>
      </c>
      <c r="Y1351" s="77">
        <f>X1351/offset(X1351,'Parameters &amp; Main Results'!$B$32,0)</f>
        <v>40.19940486</v>
      </c>
      <c r="Z1351" s="77">
        <f>sumproduct(X1351:offset(X1351,'Parameters &amp; Main Results'!$B$32-1,0) , 'Cash Flow Assist'!$P$11:offset('Cash Flow Assist'!$P$11,'Parameters &amp; Main Results'!$B$32-1,0)  )/offset(X1351,'Parameters &amp; Main Results'!$B$32,0)</f>
        <v>5390.175277</v>
      </c>
      <c r="AA1351" s="77">
        <f>sumproduct(X1351:offset(X1351,'Parameters &amp; Main Results'!$B$32-1,0),'Parameters &amp; Main Results'!$B$36:offset('Parameters &amp; Main Results'!$B$36,'Parameters &amp; Main Results'!$B$32-1,0)   )/offset(X1351,'Parameters &amp; Main Results'!$B$32,0)</f>
        <v>0.7646580235</v>
      </c>
      <c r="AB1351" s="167">
        <f t="shared" si="6"/>
        <v>-0.1297911694</v>
      </c>
    </row>
    <row r="1352">
      <c r="A1352">
        <f t="shared" si="17"/>
        <v>3</v>
      </c>
      <c r="B1352">
        <f t="shared" si="18"/>
        <v>1983</v>
      </c>
      <c r="C1352" s="77">
        <f t="shared" si="3"/>
        <v>1983.166667</v>
      </c>
      <c r="D1352" s="159">
        <f t="shared" si="356"/>
        <v>30406</v>
      </c>
      <c r="E1352" s="162">
        <v>98.1</v>
      </c>
      <c r="F1352" s="163">
        <v>696242.323</v>
      </c>
      <c r="G1352" s="163">
        <v>6507.7958</v>
      </c>
      <c r="H1352" s="163">
        <v>10656.46304757</v>
      </c>
      <c r="I1352" s="163">
        <v>861037.5097677</v>
      </c>
      <c r="J1352" s="163">
        <v>98.1</v>
      </c>
      <c r="K1352" s="163">
        <v>98.1</v>
      </c>
      <c r="L1352" s="163">
        <v>414.25</v>
      </c>
      <c r="M1352" s="164">
        <v>9.29725893</v>
      </c>
      <c r="N1352" s="19">
        <f t="shared" ref="N1352:T1352" si="1353">F1352/F1351/$E1352*$E1351-1</f>
        <v>0.03592894431</v>
      </c>
      <c r="O1352" s="19">
        <f t="shared" si="1353"/>
        <v>-0.01294508846</v>
      </c>
      <c r="P1352" s="19">
        <f t="shared" si="1353"/>
        <v>0.005732076113</v>
      </c>
      <c r="Q1352" s="19">
        <f t="shared" si="1353"/>
        <v>0.03651853841</v>
      </c>
      <c r="R1352" s="19">
        <f t="shared" si="1353"/>
        <v>0</v>
      </c>
      <c r="S1352" s="19">
        <f t="shared" si="1353"/>
        <v>0</v>
      </c>
      <c r="T1352" s="19">
        <f t="shared" si="1353"/>
        <v>-0.0141090487</v>
      </c>
      <c r="U1352" s="168">
        <v>0.0174</v>
      </c>
      <c r="V1352" s="168">
        <v>0.0201</v>
      </c>
      <c r="W1352" s="19">
        <f t="array" ref="W1352">mmult(N1352:T1352,'Parameters &amp; Main Results'!$B$6:$B$12)-'Parameters &amp; Main Results'!$B$16/12+mmult(U1352:V1352,'Parameters &amp; Main Results'!$B$14:$B$15)</f>
        <v>0.02366876945</v>
      </c>
      <c r="X1352" s="77">
        <f t="shared" si="5"/>
        <v>151.2027195</v>
      </c>
      <c r="Y1352" s="77">
        <f>X1352/offset(X1352,'Parameters &amp; Main Results'!$B$32,0)</f>
        <v>39.29883229</v>
      </c>
      <c r="Z1352" s="77">
        <f>sumproduct(X1352:offset(X1352,'Parameters &amp; Main Results'!$B$32-1,0) , 'Cash Flow Assist'!$P$11:offset('Cash Flow Assist'!$P$11,'Parameters &amp; Main Results'!$B$32-1,0)  )/offset(X1352,'Parameters &amp; Main Results'!$B$32,0)</f>
        <v>5368.764111</v>
      </c>
      <c r="AA1352" s="77">
        <f>sumproduct(X1352:offset(X1352,'Parameters &amp; Main Results'!$B$32-1,0),'Parameters &amp; Main Results'!$B$36:offset('Parameters &amp; Main Results'!$B$36,'Parameters &amp; Main Results'!$B$32-1,0)   )/offset(X1352,'Parameters &amp; Main Results'!$B$32,0)</f>
        <v>0.7632176011</v>
      </c>
      <c r="AB1352" s="167">
        <f t="shared" si="6"/>
        <v>-0.09852548482</v>
      </c>
    </row>
    <row r="1353">
      <c r="A1353">
        <f t="shared" si="17"/>
        <v>4</v>
      </c>
      <c r="B1353">
        <f t="shared" si="18"/>
        <v>1983</v>
      </c>
      <c r="C1353" s="77">
        <f t="shared" si="3"/>
        <v>1983.25</v>
      </c>
      <c r="D1353" s="159">
        <f t="shared" si="356"/>
        <v>30436</v>
      </c>
      <c r="E1353" s="162">
        <v>98.8</v>
      </c>
      <c r="F1353" s="163">
        <v>751037.7698</v>
      </c>
      <c r="G1353" s="163">
        <v>6701.5813</v>
      </c>
      <c r="H1353" s="163">
        <v>10730.61426961</v>
      </c>
      <c r="I1353" s="163">
        <v>915652.95589243</v>
      </c>
      <c r="J1353" s="163">
        <v>98.8</v>
      </c>
      <c r="K1353" s="163">
        <v>98.8</v>
      </c>
      <c r="L1353" s="163">
        <v>428.5</v>
      </c>
      <c r="M1353" s="164">
        <v>9.79812709</v>
      </c>
      <c r="N1353" s="19">
        <f t="shared" ref="N1353:T1353" si="1354">F1353/F1352/$E1353*$E1352-1</f>
        <v>0.07105906574</v>
      </c>
      <c r="O1353" s="19">
        <f t="shared" si="1354"/>
        <v>0.02248144615</v>
      </c>
      <c r="P1353" s="19">
        <f t="shared" si="1354"/>
        <v>-0.000175986842</v>
      </c>
      <c r="Q1353" s="19">
        <f t="shared" si="1354"/>
        <v>0.05589538882</v>
      </c>
      <c r="R1353" s="19">
        <f t="shared" si="1354"/>
        <v>0</v>
      </c>
      <c r="S1353" s="19">
        <f t="shared" si="1354"/>
        <v>0</v>
      </c>
      <c r="T1353" s="19">
        <f t="shared" si="1354"/>
        <v>0.02707077568</v>
      </c>
      <c r="U1353" s="168">
        <v>0.0049</v>
      </c>
      <c r="V1353" s="168">
        <v>0.0051</v>
      </c>
      <c r="W1353" s="19">
        <f t="array" ref="W1353">mmult(N1353:T1353,'Parameters &amp; Main Results'!$B$6:$B$12)-'Parameters &amp; Main Results'!$B$16/12+mmult(U1353:V1353,'Parameters &amp; Main Results'!$B$14:$B$15)</f>
        <v>0.05887299417</v>
      </c>
      <c r="X1353" s="77">
        <f t="shared" si="5"/>
        <v>147.706684</v>
      </c>
      <c r="Y1353" s="77">
        <f>X1353/offset(X1353,'Parameters &amp; Main Results'!$B$32,0)</f>
        <v>38.5178043</v>
      </c>
      <c r="Z1353" s="77">
        <f>sumproduct(X1353:offset(X1353,'Parameters &amp; Main Results'!$B$32-1,0) , 'Cash Flow Assist'!$P$11:offset('Cash Flow Assist'!$P$11,'Parameters &amp; Main Results'!$B$32-1,0)  )/offset(X1353,'Parameters &amp; Main Results'!$B$32,0)</f>
        <v>5348.185334</v>
      </c>
      <c r="AA1353" s="77">
        <f>sumproduct(X1353:offset(X1353,'Parameters &amp; Main Results'!$B$32-1,0),'Parameters &amp; Main Results'!$B$36:offset('Parameters &amp; Main Results'!$B$36,'Parameters &amp; Main Results'!$B$32-1,0)   )/offset(X1353,'Parameters &amp; Main Results'!$B$32,0)</f>
        <v>0.761355167</v>
      </c>
      <c r="AB1353" s="167">
        <f t="shared" si="6"/>
        <v>-0.03446754799</v>
      </c>
    </row>
    <row r="1354">
      <c r="A1354">
        <f t="shared" si="17"/>
        <v>5</v>
      </c>
      <c r="B1354">
        <f t="shared" si="18"/>
        <v>1983</v>
      </c>
      <c r="C1354" s="77">
        <f t="shared" si="3"/>
        <v>1983.333333</v>
      </c>
      <c r="D1354" s="159">
        <f t="shared" si="356"/>
        <v>30467</v>
      </c>
      <c r="E1354" s="162">
        <v>99.2</v>
      </c>
      <c r="F1354" s="163">
        <v>744404.5822</v>
      </c>
      <c r="G1354" s="163">
        <v>6548.6499</v>
      </c>
      <c r="H1354" s="163">
        <v>10804.02955557</v>
      </c>
      <c r="I1354" s="163">
        <v>915054.24243563</v>
      </c>
      <c r="J1354" s="163">
        <v>99.2</v>
      </c>
      <c r="K1354" s="163">
        <v>99.2</v>
      </c>
      <c r="L1354" s="163">
        <v>439.0</v>
      </c>
      <c r="M1354" s="164">
        <v>9.77155997</v>
      </c>
      <c r="N1354" s="19">
        <f t="shared" ref="N1354:T1354" si="1355">F1354/F1353/$E1354*$E1353-1</f>
        <v>-0.01282867436</v>
      </c>
      <c r="O1354" s="19">
        <f t="shared" si="1355"/>
        <v>-0.02676043733</v>
      </c>
      <c r="P1354" s="19">
        <f t="shared" si="1355"/>
        <v>0.002781821236</v>
      </c>
      <c r="Q1354" s="19">
        <f t="shared" si="1355"/>
        <v>-0.004683486552</v>
      </c>
      <c r="R1354" s="19">
        <f t="shared" si="1355"/>
        <v>0</v>
      </c>
      <c r="S1354" s="19">
        <f t="shared" si="1355"/>
        <v>0</v>
      </c>
      <c r="T1354" s="19">
        <f t="shared" si="1355"/>
        <v>0.02037301916</v>
      </c>
      <c r="U1354" s="168">
        <v>0.0626</v>
      </c>
      <c r="V1354" s="168">
        <v>-0.0142</v>
      </c>
      <c r="W1354" s="19">
        <f t="array" ref="W1354">mmult(N1354:T1354,'Parameters &amp; Main Results'!$B$6:$B$12)-'Parameters &amp; Main Results'!$B$16/12+mmult(U1354:V1354,'Parameters &amp; Main Results'!$B$14:$B$15)</f>
        <v>-0.01635328177</v>
      </c>
      <c r="X1354" s="77">
        <f t="shared" si="5"/>
        <v>139.4942404</v>
      </c>
      <c r="Y1354" s="77">
        <f>X1354/offset(X1354,'Parameters &amp; Main Results'!$B$32,0)</f>
        <v>36.49715233</v>
      </c>
      <c r="Z1354" s="77">
        <f>sumproduct(X1354:offset(X1354,'Parameters &amp; Main Results'!$B$32-1,0) , 'Cash Flow Assist'!$P$11:offset('Cash Flow Assist'!$P$11,'Parameters &amp; Main Results'!$B$32-1,0)  )/offset(X1354,'Parameters &amp; Main Results'!$B$32,0)</f>
        <v>5328.321772</v>
      </c>
      <c r="AA1354" s="77">
        <f>sumproduct(X1354:offset(X1354,'Parameters &amp; Main Results'!$B$32-1,0),'Parameters &amp; Main Results'!$B$36:offset('Parameters &amp; Main Results'!$B$36,'Parameters &amp; Main Results'!$B$32-1,0)   )/offset(X1354,'Parameters &amp; Main Results'!$B$32,0)</f>
        <v>0.7595931381</v>
      </c>
      <c r="AB1354" s="167">
        <f t="shared" si="6"/>
        <v>-0.0468540494</v>
      </c>
    </row>
    <row r="1355">
      <c r="A1355">
        <f t="shared" si="17"/>
        <v>6</v>
      </c>
      <c r="B1355">
        <f t="shared" si="18"/>
        <v>1983</v>
      </c>
      <c r="C1355" s="77">
        <f t="shared" si="3"/>
        <v>1983.416667</v>
      </c>
      <c r="D1355" s="159">
        <f t="shared" si="356"/>
        <v>30497</v>
      </c>
      <c r="E1355" s="162">
        <v>99.4</v>
      </c>
      <c r="F1355" s="163">
        <v>773367.5146</v>
      </c>
      <c r="G1355" s="163">
        <v>6550.3516</v>
      </c>
      <c r="H1355" s="163">
        <v>10877.76705729</v>
      </c>
      <c r="I1355" s="163">
        <v>936193.79701911</v>
      </c>
      <c r="J1355" s="163">
        <v>99.4</v>
      </c>
      <c r="K1355" s="163">
        <v>99.4</v>
      </c>
      <c r="L1355" s="163">
        <v>416.75</v>
      </c>
      <c r="M1355" s="164">
        <v>10.10288354</v>
      </c>
      <c r="N1355" s="19">
        <f t="shared" ref="N1355:T1355" si="1356">F1355/F1354/$E1355*$E1354-1</f>
        <v>0.03681715776</v>
      </c>
      <c r="O1355" s="19">
        <f t="shared" si="1356"/>
        <v>-0.001752740193</v>
      </c>
      <c r="P1355" s="19">
        <f t="shared" si="1356"/>
        <v>0.004799195171</v>
      </c>
      <c r="Q1355" s="19">
        <f t="shared" si="1356"/>
        <v>0.02104341356</v>
      </c>
      <c r="R1355" s="19">
        <f t="shared" si="1356"/>
        <v>0</v>
      </c>
      <c r="S1355" s="19">
        <f t="shared" si="1356"/>
        <v>0</v>
      </c>
      <c r="T1355" s="19">
        <f t="shared" si="1356"/>
        <v>-0.05259346512</v>
      </c>
      <c r="U1355" s="168">
        <v>0.0095</v>
      </c>
      <c r="V1355" s="168">
        <v>-0.0391</v>
      </c>
      <c r="W1355" s="19">
        <f t="array" ref="W1355">mmult(N1355:T1355,'Parameters &amp; Main Results'!$B$6:$B$12)-'Parameters &amp; Main Results'!$B$16/12+mmult(U1355:V1355,'Parameters &amp; Main Results'!$B$14:$B$15)</f>
        <v>0.02713301661</v>
      </c>
      <c r="X1355" s="77">
        <f t="shared" si="5"/>
        <v>141.8133541</v>
      </c>
      <c r="Y1355" s="77">
        <f>X1355/offset(X1355,'Parameters &amp; Main Results'!$B$32,0)</f>
        <v>37.22726774</v>
      </c>
      <c r="Z1355" s="77">
        <f>sumproduct(X1355:offset(X1355,'Parameters &amp; Main Results'!$B$32-1,0) , 'Cash Flow Assist'!$P$11:offset('Cash Flow Assist'!$P$11,'Parameters &amp; Main Results'!$B$32-1,0)  )/offset(X1355,'Parameters &amp; Main Results'!$B$32,0)</f>
        <v>5310.419546</v>
      </c>
      <c r="AA1355" s="77">
        <f>sumproduct(X1355:offset(X1355,'Parameters &amp; Main Results'!$B$32-1,0),'Parameters &amp; Main Results'!$B$36:offset('Parameters &amp; Main Results'!$B$36,'Parameters &amp; Main Results'!$B$32-1,0)   )/offset(X1355,'Parameters &amp; Main Results'!$B$32,0)</f>
        <v>0.7580079943</v>
      </c>
      <c r="AB1355" s="167">
        <f t="shared" si="6"/>
        <v>-0.01176192457</v>
      </c>
    </row>
    <row r="1356">
      <c r="A1356">
        <f t="shared" si="17"/>
        <v>7</v>
      </c>
      <c r="B1356">
        <f t="shared" si="18"/>
        <v>1983</v>
      </c>
      <c r="C1356" s="77">
        <f t="shared" si="3"/>
        <v>1983.5</v>
      </c>
      <c r="D1356" s="159">
        <f t="shared" si="356"/>
        <v>30528</v>
      </c>
      <c r="E1356" s="162">
        <v>99.8</v>
      </c>
      <c r="F1356" s="163">
        <v>750521.4596</v>
      </c>
      <c r="G1356" s="163">
        <v>6313.4956</v>
      </c>
      <c r="H1356" s="163">
        <v>10957.44670099</v>
      </c>
      <c r="I1356" s="163">
        <v>939286.75546987</v>
      </c>
      <c r="J1356" s="163">
        <v>99.8</v>
      </c>
      <c r="K1356" s="163">
        <v>99.8</v>
      </c>
      <c r="L1356" s="163">
        <v>422.25</v>
      </c>
      <c r="M1356" s="164">
        <v>9.71704006</v>
      </c>
      <c r="N1356" s="19">
        <f t="shared" ref="N1356:T1356" si="1357">F1356/F1355/$E1356*$E1355-1</f>
        <v>-0.03343062199</v>
      </c>
      <c r="O1356" s="19">
        <f t="shared" si="1357"/>
        <v>-0.04002236942</v>
      </c>
      <c r="P1356" s="19">
        <f t="shared" si="1357"/>
        <v>0.003287625251</v>
      </c>
      <c r="Q1356" s="19">
        <f t="shared" si="1357"/>
        <v>-0.0007174987978</v>
      </c>
      <c r="R1356" s="19">
        <f t="shared" si="1357"/>
        <v>0</v>
      </c>
      <c r="S1356" s="19">
        <f t="shared" si="1357"/>
        <v>0</v>
      </c>
      <c r="T1356" s="19">
        <f t="shared" si="1357"/>
        <v>0.009136449263</v>
      </c>
      <c r="U1356" s="168">
        <v>0.0149</v>
      </c>
      <c r="V1356" s="168">
        <v>0.0562</v>
      </c>
      <c r="W1356" s="19">
        <f t="array" ref="W1356">mmult(N1356:T1356,'Parameters &amp; Main Results'!$B$6:$B$12)-'Parameters &amp; Main Results'!$B$16/12+mmult(U1356:V1356,'Parameters &amp; Main Results'!$B$14:$B$15)</f>
        <v>-0.03512022552</v>
      </c>
      <c r="X1356" s="77">
        <f t="shared" si="5"/>
        <v>138.0671752</v>
      </c>
      <c r="Y1356" s="77">
        <f>X1356/offset(X1356,'Parameters &amp; Main Results'!$B$32,0)</f>
        <v>36.36434782</v>
      </c>
      <c r="Z1356" s="77">
        <f>sumproduct(X1356:offset(X1356,'Parameters &amp; Main Results'!$B$32-1,0) , 'Cash Flow Assist'!$P$11:offset('Cash Flow Assist'!$P$11,'Parameters &amp; Main Results'!$B$32-1,0)  )/offset(X1356,'Parameters &amp; Main Results'!$B$32,0)</f>
        <v>5291.725266</v>
      </c>
      <c r="AA1356" s="77">
        <f>sumproduct(X1356:offset(X1356,'Parameters &amp; Main Results'!$B$32-1,0),'Parameters &amp; Main Results'!$B$36:offset('Parameters &amp; Main Results'!$B$36,'Parameters &amp; Main Results'!$B$32-1,0)   )/offset(X1356,'Parameters &amp; Main Results'!$B$32,0)</f>
        <v>0.7564645939</v>
      </c>
      <c r="AB1356" s="167">
        <f t="shared" si="6"/>
        <v>-0.04479933811</v>
      </c>
    </row>
    <row r="1357">
      <c r="A1357">
        <f t="shared" si="17"/>
        <v>8</v>
      </c>
      <c r="B1357">
        <f t="shared" si="18"/>
        <v>1983</v>
      </c>
      <c r="C1357" s="77">
        <f t="shared" si="3"/>
        <v>1983.583333</v>
      </c>
      <c r="D1357" s="159">
        <f t="shared" si="356"/>
        <v>30559</v>
      </c>
      <c r="E1357" s="162">
        <v>100.1</v>
      </c>
      <c r="F1357" s="163">
        <v>761711.0439</v>
      </c>
      <c r="G1357" s="163">
        <v>6296.3324</v>
      </c>
      <c r="H1357" s="163">
        <v>11040.35804769</v>
      </c>
      <c r="I1357" s="163">
        <v>927272.25657584</v>
      </c>
      <c r="J1357" s="163">
        <v>100.1</v>
      </c>
      <c r="K1357" s="163">
        <v>100.1</v>
      </c>
      <c r="L1357" s="163">
        <v>414.5</v>
      </c>
      <c r="M1357" s="164">
        <v>9.84786059</v>
      </c>
      <c r="N1357" s="19">
        <f t="shared" ref="N1357:T1357" si="1358">F1357/F1356/$E1357*$E1356-1</f>
        <v>0.0118673942</v>
      </c>
      <c r="O1357" s="19">
        <f t="shared" si="1358"/>
        <v>-0.005707349677</v>
      </c>
      <c r="P1357" s="19">
        <f t="shared" si="1358"/>
        <v>0.004546986347</v>
      </c>
      <c r="Q1357" s="19">
        <f t="shared" si="1358"/>
        <v>-0.01574975538</v>
      </c>
      <c r="R1357" s="19">
        <f t="shared" si="1358"/>
        <v>0</v>
      </c>
      <c r="S1357" s="19">
        <f t="shared" si="1358"/>
        <v>0</v>
      </c>
      <c r="T1357" s="19">
        <f t="shared" si="1358"/>
        <v>-0.02129605149</v>
      </c>
      <c r="U1357" s="168">
        <v>-0.0427</v>
      </c>
      <c r="V1357" s="168">
        <v>0.0554</v>
      </c>
      <c r="W1357" s="19">
        <f t="array" ref="W1357">mmult(N1357:T1357,'Parameters &amp; Main Results'!$B$6:$B$12)-'Parameters &amp; Main Results'!$B$16/12+mmult(U1357:V1357,'Parameters &amp; Main Results'!$B$14:$B$15)</f>
        <v>0.007432041566</v>
      </c>
      <c r="X1357" s="77">
        <f t="shared" si="5"/>
        <v>143.0926203</v>
      </c>
      <c r="Y1357" s="77">
        <f>X1357/offset(X1357,'Parameters &amp; Main Results'!$B$32,0)</f>
        <v>37.81324339</v>
      </c>
      <c r="Z1357" s="77">
        <f>sumproduct(X1357:offset(X1357,'Parameters &amp; Main Results'!$B$32-1,0) , 'Cash Flow Assist'!$P$11:offset('Cash Flow Assist'!$P$11,'Parameters &amp; Main Results'!$B$32-1,0)  )/offset(X1357,'Parameters &amp; Main Results'!$B$32,0)</f>
        <v>5273.834628</v>
      </c>
      <c r="AA1357" s="77">
        <f>sumproduct(X1357:offset(X1357,'Parameters &amp; Main Results'!$B$32-1,0),'Parameters &amp; Main Results'!$B$36:offset('Parameters &amp; Main Results'!$B$36,'Parameters &amp; Main Results'!$B$32-1,0)   )/offset(X1357,'Parameters &amp; Main Results'!$B$32,0)</f>
        <v>0.7545918107</v>
      </c>
      <c r="AB1357" s="167">
        <f t="shared" si="6"/>
        <v>-0.03346359531</v>
      </c>
    </row>
    <row r="1358">
      <c r="A1358">
        <f t="shared" si="17"/>
        <v>9</v>
      </c>
      <c r="B1358">
        <f t="shared" si="18"/>
        <v>1983</v>
      </c>
      <c r="C1358" s="77">
        <f t="shared" si="3"/>
        <v>1983.666667</v>
      </c>
      <c r="D1358" s="159">
        <f t="shared" si="356"/>
        <v>30589</v>
      </c>
      <c r="E1358" s="162">
        <v>100.4</v>
      </c>
      <c r="F1358" s="163">
        <v>772192.9865</v>
      </c>
      <c r="G1358" s="163">
        <v>6557.6915</v>
      </c>
      <c r="H1358" s="163">
        <v>11126.28883449</v>
      </c>
      <c r="I1358" s="163">
        <v>956417.53299476</v>
      </c>
      <c r="J1358" s="163">
        <v>100.4</v>
      </c>
      <c r="K1358" s="163">
        <v>100.4</v>
      </c>
      <c r="L1358" s="163">
        <v>404.0</v>
      </c>
      <c r="M1358" s="164">
        <v>9.91672549</v>
      </c>
      <c r="N1358" s="19">
        <f t="shared" ref="N1358:T1358" si="1359">F1358/F1357/$E1358*$E1357-1</f>
        <v>0.010731882</v>
      </c>
      <c r="O1358" s="19">
        <f t="shared" si="1359"/>
        <v>0.0383976558</v>
      </c>
      <c r="P1358" s="19">
        <f t="shared" si="1359"/>
        <v>0.004772028552</v>
      </c>
      <c r="Q1358" s="19">
        <f t="shared" si="1359"/>
        <v>0.02834923068</v>
      </c>
      <c r="R1358" s="19">
        <f t="shared" si="1359"/>
        <v>0</v>
      </c>
      <c r="S1358" s="19">
        <f t="shared" si="1359"/>
        <v>0</v>
      </c>
      <c r="T1358" s="19">
        <f t="shared" si="1359"/>
        <v>-0.02824408037</v>
      </c>
      <c r="U1358" s="168">
        <v>0.0062</v>
      </c>
      <c r="V1358" s="168">
        <v>0.0101</v>
      </c>
      <c r="W1358" s="19">
        <f t="array" ref="W1358">mmult(N1358:T1358,'Parameters &amp; Main Results'!$B$6:$B$12)-'Parameters &amp; Main Results'!$B$16/12+mmult(U1358:V1358,'Parameters &amp; Main Results'!$B$14:$B$15)</f>
        <v>0.01760665878</v>
      </c>
      <c r="X1358" s="77">
        <f t="shared" si="5"/>
        <v>142.0369954</v>
      </c>
      <c r="Y1358" s="77">
        <f>X1358/offset(X1358,'Parameters &amp; Main Results'!$B$32,0)</f>
        <v>37.65906217</v>
      </c>
      <c r="Z1358" s="77">
        <f>sumproduct(X1358:offset(X1358,'Parameters &amp; Main Results'!$B$32-1,0) , 'Cash Flow Assist'!$P$11:offset('Cash Flow Assist'!$P$11,'Parameters &amp; Main Results'!$B$32-1,0)  )/offset(X1358,'Parameters &amp; Main Results'!$B$32,0)</f>
        <v>5254.430805</v>
      </c>
      <c r="AA1358" s="77">
        <f>sumproduct(X1358:offset(X1358,'Parameters &amp; Main Results'!$B$32-1,0),'Parameters &amp; Main Results'!$B$36:offset('Parameters &amp; Main Results'!$B$36,'Parameters &amp; Main Results'!$B$32-1,0)   )/offset(X1358,'Parameters &amp; Main Results'!$B$32,0)</f>
        <v>0.7527395417</v>
      </c>
      <c r="AB1358" s="167">
        <f t="shared" si="6"/>
        <v>-0.02309084067</v>
      </c>
    </row>
    <row r="1359">
      <c r="A1359">
        <f t="shared" si="17"/>
        <v>10</v>
      </c>
      <c r="B1359">
        <f t="shared" si="18"/>
        <v>1983</v>
      </c>
      <c r="C1359" s="77">
        <f t="shared" si="3"/>
        <v>1983.75</v>
      </c>
      <c r="D1359" s="159">
        <f t="shared" si="356"/>
        <v>30620</v>
      </c>
      <c r="E1359" s="162">
        <v>100.8</v>
      </c>
      <c r="F1359" s="163">
        <v>763225.8661</v>
      </c>
      <c r="G1359" s="163">
        <v>6507.7979</v>
      </c>
      <c r="H1359" s="163">
        <v>11209.73600075</v>
      </c>
      <c r="I1359" s="163">
        <v>945945.96364158</v>
      </c>
      <c r="J1359" s="163">
        <v>100.8</v>
      </c>
      <c r="K1359" s="163">
        <v>100.8</v>
      </c>
      <c r="L1359" s="163">
        <v>383.5</v>
      </c>
      <c r="M1359" s="164">
        <v>9.75584215</v>
      </c>
      <c r="N1359" s="19">
        <f t="shared" ref="N1359:T1359" si="1360">F1359/F1358/$E1359*$E1358-1</f>
        <v>-0.01553471047</v>
      </c>
      <c r="O1359" s="19">
        <f t="shared" si="1360"/>
        <v>-0.01154647102</v>
      </c>
      <c r="P1359" s="19">
        <f t="shared" si="1360"/>
        <v>0.003501984127</v>
      </c>
      <c r="Q1359" s="19">
        <f t="shared" si="1360"/>
        <v>-0.01487354914</v>
      </c>
      <c r="R1359" s="19">
        <f t="shared" si="1360"/>
        <v>0</v>
      </c>
      <c r="S1359" s="19">
        <f t="shared" si="1360"/>
        <v>0</v>
      </c>
      <c r="T1359" s="19">
        <f t="shared" si="1360"/>
        <v>-0.0545094688</v>
      </c>
      <c r="U1359" s="168">
        <v>-0.0357</v>
      </c>
      <c r="V1359" s="168">
        <v>0.0497</v>
      </c>
      <c r="W1359" s="19">
        <f t="array" ref="W1359">mmult(N1359:T1359,'Parameters &amp; Main Results'!$B$6:$B$12)-'Parameters &amp; Main Results'!$B$16/12+mmult(U1359:V1359,'Parameters &amp; Main Results'!$B$14:$B$15)</f>
        <v>-0.01457931727</v>
      </c>
      <c r="X1359" s="77">
        <f t="shared" si="5"/>
        <v>139.5794674</v>
      </c>
      <c r="Y1359" s="77">
        <f>X1359/offset(X1359,'Parameters &amp; Main Results'!$B$32,0)</f>
        <v>37.13050793</v>
      </c>
      <c r="Z1359" s="77">
        <f>sumproduct(X1359:offset(X1359,'Parameters &amp; Main Results'!$B$32-1,0) , 'Cash Flow Assist'!$P$11:offset('Cash Flow Assist'!$P$11,'Parameters &amp; Main Results'!$B$32-1,0)  )/offset(X1359,'Parameters &amp; Main Results'!$B$32,0)</f>
        <v>5235.117172</v>
      </c>
      <c r="AA1359" s="77">
        <f>sumproduct(X1359:offset(X1359,'Parameters &amp; Main Results'!$B$32-1,0),'Parameters &amp; Main Results'!$B$36:offset('Parameters &amp; Main Results'!$B$36,'Parameters &amp; Main Results'!$B$32-1,0)   )/offset(X1359,'Parameters &amp; Main Results'!$B$32,0)</f>
        <v>0.7510301163</v>
      </c>
      <c r="AB1359" s="167">
        <f t="shared" si="6"/>
        <v>-0.03826684161</v>
      </c>
    </row>
    <row r="1360">
      <c r="A1360">
        <f t="shared" si="17"/>
        <v>11</v>
      </c>
      <c r="B1360">
        <f t="shared" si="18"/>
        <v>1983</v>
      </c>
      <c r="C1360" s="77">
        <f t="shared" si="3"/>
        <v>1983.833333</v>
      </c>
      <c r="D1360" s="159">
        <f t="shared" si="356"/>
        <v>30650</v>
      </c>
      <c r="E1360" s="162">
        <v>101.1</v>
      </c>
      <c r="F1360" s="163">
        <v>779282.4023</v>
      </c>
      <c r="G1360" s="163">
        <v>6612.7659</v>
      </c>
      <c r="H1360" s="163">
        <v>11290.44609996</v>
      </c>
      <c r="I1360" s="163">
        <v>977145.32417317</v>
      </c>
      <c r="J1360" s="163">
        <v>101.1</v>
      </c>
      <c r="K1360" s="163">
        <v>101.1</v>
      </c>
      <c r="L1360" s="163">
        <v>405.75</v>
      </c>
      <c r="M1360" s="164">
        <v>9.9251573</v>
      </c>
      <c r="N1360" s="19">
        <f t="shared" ref="N1360:T1360" si="1361">F1360/F1359/$E1360*$E1359-1</f>
        <v>0.01800793988</v>
      </c>
      <c r="O1360" s="19">
        <f t="shared" si="1361"/>
        <v>0.01311435152</v>
      </c>
      <c r="P1360" s="19">
        <f t="shared" si="1361"/>
        <v>0.004211275965</v>
      </c>
      <c r="Q1360" s="19">
        <f t="shared" si="1361"/>
        <v>0.02991695149</v>
      </c>
      <c r="R1360" s="19">
        <f t="shared" si="1361"/>
        <v>0</v>
      </c>
      <c r="S1360" s="19">
        <f t="shared" si="1361"/>
        <v>0</v>
      </c>
      <c r="T1360" s="19">
        <f t="shared" si="1361"/>
        <v>0.0548787329</v>
      </c>
      <c r="U1360" s="168">
        <v>0.0202</v>
      </c>
      <c r="V1360" s="168">
        <v>-0.0073</v>
      </c>
      <c r="W1360" s="19">
        <f t="array" ref="W1360">mmult(N1360:T1360,'Parameters &amp; Main Results'!$B$6:$B$12)-'Parameters &amp; Main Results'!$B$16/12+mmult(U1360:V1360,'Parameters &amp; Main Results'!$B$14:$B$15)</f>
        <v>0.01674287612</v>
      </c>
      <c r="X1360" s="77">
        <f t="shared" si="5"/>
        <v>141.6445482</v>
      </c>
      <c r="Y1360" s="77">
        <f>X1360/offset(X1360,'Parameters &amp; Main Results'!$B$32,0)</f>
        <v>37.80511355</v>
      </c>
      <c r="Z1360" s="77">
        <f>sumproduct(X1360:offset(X1360,'Parameters &amp; Main Results'!$B$32-1,0) , 'Cash Flow Assist'!$P$11:offset('Cash Flow Assist'!$P$11,'Parameters &amp; Main Results'!$B$32-1,0)  )/offset(X1360,'Parameters &amp; Main Results'!$B$32,0)</f>
        <v>5216.269645</v>
      </c>
      <c r="AA1360" s="77">
        <f>sumproduct(X1360:offset(X1360,'Parameters &amp; Main Results'!$B$32-1,0),'Parameters &amp; Main Results'!$B$36:offset('Parameters &amp; Main Results'!$B$36,'Parameters &amp; Main Results'!$B$32-1,0)   )/offset(X1360,'Parameters &amp; Main Results'!$B$32,0)</f>
        <v>0.7489969822</v>
      </c>
      <c r="AB1360" s="167">
        <f t="shared" si="6"/>
        <v>-0.02094800872</v>
      </c>
    </row>
    <row r="1361">
      <c r="A1361">
        <f t="shared" si="17"/>
        <v>12</v>
      </c>
      <c r="B1361">
        <f t="shared" si="18"/>
        <v>1983</v>
      </c>
      <c r="C1361" s="77">
        <f t="shared" si="3"/>
        <v>1983.916667</v>
      </c>
      <c r="D1361" s="159">
        <f t="shared" si="356"/>
        <v>30681</v>
      </c>
      <c r="E1361" s="162">
        <v>101.4</v>
      </c>
      <c r="F1361" s="163">
        <v>775165.8767</v>
      </c>
      <c r="G1361" s="163">
        <v>6605.0591</v>
      </c>
      <c r="H1361" s="163">
        <v>11372.86635649</v>
      </c>
      <c r="I1361" s="163">
        <v>1013726.00644692</v>
      </c>
      <c r="J1361" s="163">
        <v>101.4</v>
      </c>
      <c r="K1361" s="163">
        <v>101.4</v>
      </c>
      <c r="L1361" s="163">
        <v>381.5</v>
      </c>
      <c r="M1361" s="164">
        <v>9.79351818</v>
      </c>
      <c r="N1361" s="19">
        <f t="shared" ref="N1361:T1361" si="1362">F1361/F1360/$E1361*$E1360-1</f>
        <v>-0.008225408079</v>
      </c>
      <c r="O1361" s="19">
        <f t="shared" si="1362"/>
        <v>-0.004120574565</v>
      </c>
      <c r="P1361" s="19">
        <f t="shared" si="1362"/>
        <v>0.004319822485</v>
      </c>
      <c r="Q1361" s="19">
        <f t="shared" si="1362"/>
        <v>0.03436693814</v>
      </c>
      <c r="R1361" s="19">
        <f t="shared" si="1362"/>
        <v>0</v>
      </c>
      <c r="S1361" s="19">
        <f t="shared" si="1362"/>
        <v>0</v>
      </c>
      <c r="T1361" s="19">
        <f t="shared" si="1362"/>
        <v>-0.06254762347</v>
      </c>
      <c r="U1361" s="168">
        <v>-0.0027</v>
      </c>
      <c r="V1361" s="168">
        <v>0.017</v>
      </c>
      <c r="W1361" s="19">
        <f t="array" ref="W1361">mmult(N1361:T1361,'Parameters &amp; Main Results'!$B$6:$B$12)-'Parameters &amp; Main Results'!$B$16/12+mmult(U1361:V1361,'Parameters &amp; Main Results'!$B$14:$B$15)</f>
        <v>-0.007240866367</v>
      </c>
      <c r="X1361" s="77">
        <f t="shared" si="5"/>
        <v>139.3120636</v>
      </c>
      <c r="Y1361" s="77">
        <f>X1361/offset(X1361,'Parameters &amp; Main Results'!$B$32,0)</f>
        <v>37.30617633</v>
      </c>
      <c r="Z1361" s="77">
        <f>sumproduct(X1361:offset(X1361,'Parameters &amp; Main Results'!$B$32-1,0) , 'Cash Flow Assist'!$P$11:offset('Cash Flow Assist'!$P$11,'Parameters &amp; Main Results'!$B$32-1,0)  )/offset(X1361,'Parameters &amp; Main Results'!$B$32,0)</f>
        <v>5196.682616</v>
      </c>
      <c r="AA1361" s="77">
        <f>sumproduct(X1361:offset(X1361,'Parameters &amp; Main Results'!$B$32-1,0),'Parameters &amp; Main Results'!$B$36:offset('Parameters &amp; Main Results'!$B$36,'Parameters &amp; Main Results'!$B$32-1,0)   )/offset(X1361,'Parameters &amp; Main Results'!$B$32,0)</f>
        <v>0.7462831979</v>
      </c>
      <c r="AB1361" s="167">
        <f t="shared" si="6"/>
        <v>-0.02900111088</v>
      </c>
    </row>
    <row r="1362">
      <c r="A1362">
        <f t="shared" si="17"/>
        <v>1</v>
      </c>
      <c r="B1362">
        <f t="shared" si="18"/>
        <v>1984</v>
      </c>
      <c r="C1362" s="77">
        <f t="shared" si="3"/>
        <v>1984</v>
      </c>
      <c r="D1362" s="159">
        <f t="shared" si="356"/>
        <v>30712</v>
      </c>
      <c r="E1362" s="162">
        <v>102.1</v>
      </c>
      <c r="F1362" s="163">
        <v>770831.6041</v>
      </c>
      <c r="G1362" s="163">
        <v>6727.2651</v>
      </c>
      <c r="H1362" s="163">
        <v>11458.16285416</v>
      </c>
      <c r="I1362" s="163">
        <v>1047507.17085745</v>
      </c>
      <c r="J1362" s="163">
        <v>102.1</v>
      </c>
      <c r="K1362" s="163">
        <v>102.1</v>
      </c>
      <c r="L1362" s="163">
        <v>371.9</v>
      </c>
      <c r="M1362" s="164">
        <v>9.71713225</v>
      </c>
      <c r="N1362" s="19">
        <f t="shared" ref="N1362:T1362" si="1363">F1362/F1361/$E1362*$E1361-1</f>
        <v>-0.0124091017</v>
      </c>
      <c r="O1362" s="19">
        <f t="shared" si="1363"/>
        <v>0.01151900554</v>
      </c>
      <c r="P1362" s="19">
        <f t="shared" si="1363"/>
        <v>0.000592556317</v>
      </c>
      <c r="Q1362" s="19">
        <f t="shared" si="1363"/>
        <v>0.02623927023</v>
      </c>
      <c r="R1362" s="19">
        <f t="shared" si="1363"/>
        <v>0</v>
      </c>
      <c r="S1362" s="19">
        <f t="shared" si="1363"/>
        <v>0</v>
      </c>
      <c r="T1362" s="19">
        <f t="shared" si="1363"/>
        <v>-0.03184732672</v>
      </c>
      <c r="U1362" s="168">
        <v>-0.0037</v>
      </c>
      <c r="V1362" s="168">
        <v>0.0757</v>
      </c>
      <c r="W1362" s="19">
        <f t="array" ref="W1362">mmult(N1362:T1362,'Parameters &amp; Main Results'!$B$6:$B$12)-'Parameters &amp; Main Results'!$B$16/12+mmult(U1362:V1362,'Parameters &amp; Main Results'!$B$14:$B$15)</f>
        <v>-0.006468741556</v>
      </c>
      <c r="X1362" s="77">
        <f t="shared" si="5"/>
        <v>140.328161</v>
      </c>
      <c r="Y1362" s="77">
        <f>X1362/offset(X1362,'Parameters &amp; Main Results'!$B$32,0)</f>
        <v>37.70319699</v>
      </c>
      <c r="Z1362" s="77">
        <f>sumproduct(X1362:offset(X1362,'Parameters &amp; Main Results'!$B$32-1,0) , 'Cash Flow Assist'!$P$11:offset('Cash Flow Assist'!$P$11,'Parameters &amp; Main Results'!$B$32-1,0)  )/offset(X1362,'Parameters &amp; Main Results'!$B$32,0)</f>
        <v>5177.531069</v>
      </c>
      <c r="AA1362" s="77">
        <f>sumproduct(X1362:offset(X1362,'Parameters &amp; Main Results'!$B$32-1,0),'Parameters &amp; Main Results'!$B$36:offset('Parameters &amp; Main Results'!$B$36,'Parameters &amp; Main Results'!$B$32-1,0)   )/offset(X1362,'Parameters &amp; Main Results'!$B$32,0)</f>
        <v>0.7431428336</v>
      </c>
      <c r="AB1362" s="167">
        <f t="shared" si="6"/>
        <v>-0.04105033484</v>
      </c>
    </row>
    <row r="1363">
      <c r="A1363">
        <f t="shared" si="17"/>
        <v>2</v>
      </c>
      <c r="B1363">
        <f t="shared" si="18"/>
        <v>1984</v>
      </c>
      <c r="C1363" s="77">
        <f t="shared" si="3"/>
        <v>1984.083333</v>
      </c>
      <c r="D1363" s="159">
        <f t="shared" si="356"/>
        <v>30741</v>
      </c>
      <c r="E1363" s="162">
        <v>102.6</v>
      </c>
      <c r="F1363" s="163">
        <v>743699.128</v>
      </c>
      <c r="G1363" s="163">
        <v>6651.6123</v>
      </c>
      <c r="H1363" s="163">
        <v>11543.14422866</v>
      </c>
      <c r="I1363" s="163">
        <v>1062060.8774161</v>
      </c>
      <c r="J1363" s="163">
        <v>102.6</v>
      </c>
      <c r="K1363" s="163">
        <v>102.6</v>
      </c>
      <c r="L1363" s="163">
        <v>396.6</v>
      </c>
      <c r="M1363" s="164">
        <v>9.31030277</v>
      </c>
      <c r="N1363" s="19">
        <f t="shared" ref="N1363:T1363" si="1364">F1363/F1362/$E1363*$E1362-1</f>
        <v>-0.0399007263</v>
      </c>
      <c r="O1363" s="19">
        <f t="shared" si="1364"/>
        <v>-0.01606418998</v>
      </c>
      <c r="P1363" s="19">
        <f t="shared" si="1364"/>
        <v>0.00250722872</v>
      </c>
      <c r="Q1363" s="19">
        <f t="shared" si="1364"/>
        <v>0.008952655934</v>
      </c>
      <c r="R1363" s="19">
        <f t="shared" si="1364"/>
        <v>0</v>
      </c>
      <c r="S1363" s="19">
        <f t="shared" si="1364"/>
        <v>0</v>
      </c>
      <c r="T1363" s="19">
        <f t="shared" si="1364"/>
        <v>0.06121874553</v>
      </c>
      <c r="U1363" s="168">
        <v>-0.0169</v>
      </c>
      <c r="V1363" s="168">
        <v>0.0334</v>
      </c>
      <c r="W1363" s="19">
        <f t="array" ref="W1363">mmult(N1363:T1363,'Parameters &amp; Main Results'!$B$6:$B$12)-'Parameters &amp; Main Results'!$B$16/12+mmult(U1363:V1363,'Parameters &amp; Main Results'!$B$14:$B$15)</f>
        <v>-0.03398325888</v>
      </c>
      <c r="X1363" s="77">
        <f t="shared" si="5"/>
        <v>141.2418178</v>
      </c>
      <c r="Y1363" s="77">
        <f>X1363/offset(X1363,'Parameters &amp; Main Results'!$B$32,0)</f>
        <v>38.07482989</v>
      </c>
      <c r="Z1363" s="77">
        <f>sumproduct(X1363:offset(X1363,'Parameters &amp; Main Results'!$B$32-1,0) , 'Cash Flow Assist'!$P$11:offset('Cash Flow Assist'!$P$11,'Parameters &amp; Main Results'!$B$32-1,0)  )/offset(X1363,'Parameters &amp; Main Results'!$B$32,0)</f>
        <v>5157.917517</v>
      </c>
      <c r="AA1363" s="77">
        <f>sumproduct(X1363:offset(X1363,'Parameters &amp; Main Results'!$B$32-1,0),'Parameters &amp; Main Results'!$B$36:offset('Parameters &amp; Main Results'!$B$36,'Parameters &amp; Main Results'!$B$32-1,0)   )/offset(X1363,'Parameters &amp; Main Results'!$B$32,0)</f>
        <v>0.7404871023</v>
      </c>
      <c r="AB1363" s="167">
        <f t="shared" si="6"/>
        <v>-0.07931312296</v>
      </c>
    </row>
    <row r="1364">
      <c r="A1364">
        <f t="shared" si="17"/>
        <v>3</v>
      </c>
      <c r="B1364">
        <f t="shared" si="18"/>
        <v>1984</v>
      </c>
      <c r="C1364" s="77">
        <f t="shared" si="3"/>
        <v>1984.166667</v>
      </c>
      <c r="D1364" s="159">
        <f t="shared" si="356"/>
        <v>30772</v>
      </c>
      <c r="E1364" s="162">
        <v>102.9</v>
      </c>
      <c r="F1364" s="163">
        <v>756570.3953</v>
      </c>
      <c r="G1364" s="163">
        <v>6536.0699</v>
      </c>
      <c r="H1364" s="163">
        <v>11630.5835462</v>
      </c>
      <c r="I1364" s="163">
        <v>1146403.74822209</v>
      </c>
      <c r="J1364" s="163">
        <v>102.9</v>
      </c>
      <c r="K1364" s="163">
        <v>102.9</v>
      </c>
      <c r="L1364" s="163">
        <v>388.5</v>
      </c>
      <c r="M1364" s="164">
        <v>9.361115</v>
      </c>
      <c r="N1364" s="19">
        <f t="shared" ref="N1364:T1364" si="1365">F1364/F1363/$E1364*$E1363-1</f>
        <v>0.01434117953</v>
      </c>
      <c r="O1364" s="19">
        <f t="shared" si="1365"/>
        <v>-0.02023539426</v>
      </c>
      <c r="P1364" s="19">
        <f t="shared" si="1365"/>
        <v>0.004637463558</v>
      </c>
      <c r="Q1364" s="19">
        <f t="shared" si="1365"/>
        <v>0.07626736616</v>
      </c>
      <c r="R1364" s="19">
        <f t="shared" si="1365"/>
        <v>0</v>
      </c>
      <c r="S1364" s="19">
        <f t="shared" si="1365"/>
        <v>0</v>
      </c>
      <c r="T1364" s="19">
        <f t="shared" si="1365"/>
        <v>-0.02327950848</v>
      </c>
      <c r="U1364" s="168">
        <v>7.0E-4</v>
      </c>
      <c r="V1364" s="168">
        <v>0.0047</v>
      </c>
      <c r="W1364" s="19">
        <f t="array" ref="W1364">mmult(N1364:T1364,'Parameters &amp; Main Results'!$B$6:$B$12)-'Parameters &amp; Main Results'!$B$16/12+mmult(U1364:V1364,'Parameters &amp; Main Results'!$B$14:$B$15)</f>
        <v>0.005655369411</v>
      </c>
      <c r="X1364" s="77">
        <f t="shared" si="5"/>
        <v>146.2105281</v>
      </c>
      <c r="Y1364" s="77">
        <f>X1364/offset(X1364,'Parameters &amp; Main Results'!$B$32,0)</f>
        <v>39.54527945</v>
      </c>
      <c r="Z1364" s="77">
        <f>sumproduct(X1364:offset(X1364,'Parameters &amp; Main Results'!$B$32-1,0) , 'Cash Flow Assist'!$P$11:offset('Cash Flow Assist'!$P$11,'Parameters &amp; Main Results'!$B$32-1,0)  )/offset(X1364,'Parameters &amp; Main Results'!$B$32,0)</f>
        <v>5137.865894</v>
      </c>
      <c r="AA1364" s="77">
        <f>sumproduct(X1364:offset(X1364,'Parameters &amp; Main Results'!$B$32-1,0),'Parameters &amp; Main Results'!$B$36:offset('Parameters &amp; Main Results'!$B$36,'Parameters &amp; Main Results'!$B$32-1,0)   )/offset(X1364,'Parameters &amp; Main Results'!$B$32,0)</f>
        <v>0.7374244927</v>
      </c>
      <c r="AB1364" s="167">
        <f t="shared" si="6"/>
        <v>-0.06610938717</v>
      </c>
    </row>
    <row r="1365">
      <c r="A1365">
        <f t="shared" si="17"/>
        <v>4</v>
      </c>
      <c r="B1365">
        <f t="shared" si="18"/>
        <v>1984</v>
      </c>
      <c r="C1365" s="77">
        <f t="shared" si="3"/>
        <v>1984.25</v>
      </c>
      <c r="D1365" s="159">
        <f t="shared" si="356"/>
        <v>30802</v>
      </c>
      <c r="E1365" s="162">
        <v>103.3</v>
      </c>
      <c r="F1365" s="163">
        <v>763602.4588</v>
      </c>
      <c r="G1365" s="163">
        <v>6498.6734</v>
      </c>
      <c r="H1365" s="163">
        <v>11722.85284233</v>
      </c>
      <c r="I1365" s="163">
        <v>1126842.62002472</v>
      </c>
      <c r="J1365" s="163">
        <v>103.3</v>
      </c>
      <c r="K1365" s="163">
        <v>103.3</v>
      </c>
      <c r="L1365" s="163">
        <v>376.2</v>
      </c>
      <c r="M1365" s="164">
        <v>9.45030601</v>
      </c>
      <c r="N1365" s="19">
        <f t="shared" ref="N1365:T1365" si="1366">F1365/F1364/$E1365*$E1364-1</f>
        <v>0.005386450781</v>
      </c>
      <c r="O1365" s="19">
        <f t="shared" si="1366"/>
        <v>-0.00957161927</v>
      </c>
      <c r="P1365" s="19">
        <f t="shared" si="1366"/>
        <v>0.004030396902</v>
      </c>
      <c r="Q1365" s="19">
        <f t="shared" si="1366"/>
        <v>-0.02086918087</v>
      </c>
      <c r="R1365" s="19">
        <f t="shared" si="1366"/>
        <v>0</v>
      </c>
      <c r="S1365" s="19">
        <f t="shared" si="1366"/>
        <v>0</v>
      </c>
      <c r="T1365" s="19">
        <f t="shared" si="1366"/>
        <v>-0.03540985322</v>
      </c>
      <c r="U1365" s="168">
        <v>-0.0116</v>
      </c>
      <c r="V1365" s="168">
        <v>0.0119</v>
      </c>
      <c r="W1365" s="19">
        <f t="array" ref="W1365">mmult(N1365:T1365,'Parameters &amp; Main Results'!$B$6:$B$12)-'Parameters &amp; Main Results'!$B$16/12+mmult(U1365:V1365,'Parameters &amp; Main Results'!$B$14:$B$15)</f>
        <v>0.001605266602</v>
      </c>
      <c r="X1365" s="77">
        <f t="shared" si="5"/>
        <v>145.3883035</v>
      </c>
      <c r="Y1365" s="77">
        <f>X1365/offset(X1365,'Parameters &amp; Main Results'!$B$32,0)</f>
        <v>39.45361498</v>
      </c>
      <c r="Z1365" s="77">
        <f>sumproduct(X1365:offset(X1365,'Parameters &amp; Main Results'!$B$32-1,0) , 'Cash Flow Assist'!$P$11:offset('Cash Flow Assist'!$P$11,'Parameters &amp; Main Results'!$B$32-1,0)  )/offset(X1365,'Parameters &amp; Main Results'!$B$32,0)</f>
        <v>5116.272277</v>
      </c>
      <c r="AA1365" s="77">
        <f>sumproduct(X1365:offset(X1365,'Parameters &amp; Main Results'!$B$32-1,0),'Parameters &amp; Main Results'!$B$36:offset('Parameters &amp; Main Results'!$B$36,'Parameters &amp; Main Results'!$B$32-1,0)   )/offset(X1365,'Parameters &amp; Main Results'!$B$32,0)</f>
        <v>0.7336597477</v>
      </c>
      <c r="AB1365" s="167">
        <f t="shared" si="6"/>
        <v>-0.06107903135</v>
      </c>
    </row>
    <row r="1366">
      <c r="A1366">
        <f t="shared" si="17"/>
        <v>5</v>
      </c>
      <c r="B1366">
        <f t="shared" si="18"/>
        <v>1984</v>
      </c>
      <c r="C1366" s="77">
        <f t="shared" si="3"/>
        <v>1984.333333</v>
      </c>
      <c r="D1366" s="159">
        <f t="shared" si="356"/>
        <v>30833</v>
      </c>
      <c r="E1366" s="162">
        <v>103.5</v>
      </c>
      <c r="F1366" s="163">
        <v>721186.7515</v>
      </c>
      <c r="G1366" s="163">
        <v>6188.1242</v>
      </c>
      <c r="H1366" s="163">
        <v>11817.51487903</v>
      </c>
      <c r="I1366" s="163">
        <v>1020986.29453179</v>
      </c>
      <c r="J1366" s="163">
        <v>103.5</v>
      </c>
      <c r="K1366" s="163">
        <v>103.5</v>
      </c>
      <c r="L1366" s="163">
        <v>383.45</v>
      </c>
      <c r="M1366" s="164">
        <v>8.8751742</v>
      </c>
      <c r="N1366" s="19">
        <f t="shared" ref="N1366:T1366" si="1367">F1366/F1365/$E1366*$E1365-1</f>
        <v>-0.05737187509</v>
      </c>
      <c r="O1366" s="19">
        <f t="shared" si="1367"/>
        <v>-0.04962657885</v>
      </c>
      <c r="P1366" s="19">
        <f t="shared" si="1367"/>
        <v>0.006127028985</v>
      </c>
      <c r="Q1366" s="19">
        <f t="shared" si="1367"/>
        <v>-0.09569148695</v>
      </c>
      <c r="R1366" s="19">
        <f t="shared" si="1367"/>
        <v>0</v>
      </c>
      <c r="S1366" s="19">
        <f t="shared" si="1367"/>
        <v>0</v>
      </c>
      <c r="T1366" s="19">
        <f t="shared" si="1367"/>
        <v>0.01730205693</v>
      </c>
      <c r="U1366" s="168">
        <v>7.0E-4</v>
      </c>
      <c r="V1366" s="168">
        <v>0.0029</v>
      </c>
      <c r="W1366" s="19">
        <f t="array" ref="W1366">mmult(N1366:T1366,'Parameters &amp; Main Results'!$B$6:$B$12)-'Parameters &amp; Main Results'!$B$16/12+mmult(U1366:V1366,'Parameters &amp; Main Results'!$B$14:$B$15)</f>
        <v>-0.0554772177</v>
      </c>
      <c r="X1366" s="77">
        <f t="shared" si="5"/>
        <v>145.1552906</v>
      </c>
      <c r="Y1366" s="77">
        <f>X1366/offset(X1366,'Parameters &amp; Main Results'!$B$32,0)</f>
        <v>39.52132829</v>
      </c>
      <c r="Z1366" s="77">
        <f>sumproduct(X1366:offset(X1366,'Parameters &amp; Main Results'!$B$32-1,0) , 'Cash Flow Assist'!$P$11:offset('Cash Flow Assist'!$P$11,'Parameters &amp; Main Results'!$B$32-1,0)  )/offset(X1366,'Parameters &amp; Main Results'!$B$32,0)</f>
        <v>5094.698845</v>
      </c>
      <c r="AA1366" s="77">
        <f>sumproduct(X1366:offset(X1366,'Parameters &amp; Main Results'!$B$32-1,0),'Parameters &amp; Main Results'!$B$36:offset('Parameters &amp; Main Results'!$B$36,'Parameters &amp; Main Results'!$B$32-1,0)   )/offset(X1366,'Parameters &amp; Main Results'!$B$32,0)</f>
        <v>0.7305467071</v>
      </c>
      <c r="AB1366" s="167">
        <f t="shared" si="6"/>
        <v>-0.1149466879</v>
      </c>
    </row>
    <row r="1367">
      <c r="A1367">
        <f t="shared" si="17"/>
        <v>6</v>
      </c>
      <c r="B1367">
        <f t="shared" si="18"/>
        <v>1984</v>
      </c>
      <c r="C1367" s="77">
        <f t="shared" si="3"/>
        <v>1984.416667</v>
      </c>
      <c r="D1367" s="159">
        <f t="shared" si="356"/>
        <v>30863</v>
      </c>
      <c r="E1367" s="162">
        <v>103.7</v>
      </c>
      <c r="F1367" s="163">
        <v>736696.0465</v>
      </c>
      <c r="G1367" s="163">
        <v>6283.5556</v>
      </c>
      <c r="H1367" s="163">
        <v>11914.32002175</v>
      </c>
      <c r="I1367" s="163">
        <v>1016674.61106027</v>
      </c>
      <c r="J1367" s="163">
        <v>103.7</v>
      </c>
      <c r="K1367" s="163">
        <v>103.7</v>
      </c>
      <c r="L1367" s="163">
        <v>375.25</v>
      </c>
      <c r="M1367" s="164">
        <v>9.01607068</v>
      </c>
      <c r="N1367" s="19">
        <f t="shared" ref="N1367:T1367" si="1368">F1367/F1366/$E1367*$E1366-1</f>
        <v>0.01953512496</v>
      </c>
      <c r="O1367" s="19">
        <f t="shared" si="1368"/>
        <v>0.01346331759</v>
      </c>
      <c r="P1367" s="19">
        <f t="shared" si="1368"/>
        <v>0.00624722758</v>
      </c>
      <c r="Q1367" s="19">
        <f t="shared" si="1368"/>
        <v>-0.006143552701</v>
      </c>
      <c r="R1367" s="19">
        <f t="shared" si="1368"/>
        <v>0</v>
      </c>
      <c r="S1367" s="19">
        <f t="shared" si="1368"/>
        <v>0</v>
      </c>
      <c r="T1367" s="19">
        <f t="shared" si="1368"/>
        <v>-0.02327219266</v>
      </c>
      <c r="U1367" s="168">
        <v>-0.0031</v>
      </c>
      <c r="V1367" s="168">
        <v>-0.0266</v>
      </c>
      <c r="W1367" s="19">
        <f t="array" ref="W1367">mmult(N1367:T1367,'Parameters &amp; Main Results'!$B$6:$B$12)-'Parameters &amp; Main Results'!$B$16/12+mmult(U1367:V1367,'Parameters &amp; Main Results'!$B$14:$B$15)</f>
        <v>0.01797550645</v>
      </c>
      <c r="X1367" s="77">
        <f t="shared" si="5"/>
        <v>153.6810898</v>
      </c>
      <c r="Y1367" s="77">
        <f>X1367/offset(X1367,'Parameters &amp; Main Results'!$B$32,0)</f>
        <v>41.98173904</v>
      </c>
      <c r="Z1367" s="77">
        <f>sumproduct(X1367:offset(X1367,'Parameters &amp; Main Results'!$B$32-1,0) , 'Cash Flow Assist'!$P$11:offset('Cash Flow Assist'!$P$11,'Parameters &amp; Main Results'!$B$32-1,0)  )/offset(X1367,'Parameters &amp; Main Results'!$B$32,0)</f>
        <v>5072.985758</v>
      </c>
      <c r="AA1367" s="77">
        <f>sumproduct(X1367:offset(X1367,'Parameters &amp; Main Results'!$B$32-1,0),'Parameters &amp; Main Results'!$B$36:offset('Parameters &amp; Main Results'!$B$36,'Parameters &amp; Main Results'!$B$32-1,0)   )/offset(X1367,'Parameters &amp; Main Results'!$B$32,0)</f>
        <v>0.7277583813</v>
      </c>
      <c r="AB1367" s="167">
        <f t="shared" si="6"/>
        <v>-0.09765706084</v>
      </c>
    </row>
    <row r="1368">
      <c r="A1368">
        <f t="shared" si="17"/>
        <v>7</v>
      </c>
      <c r="B1368">
        <f t="shared" si="18"/>
        <v>1984</v>
      </c>
      <c r="C1368" s="77">
        <f t="shared" si="3"/>
        <v>1984.5</v>
      </c>
      <c r="D1368" s="159">
        <f t="shared" si="356"/>
        <v>30894</v>
      </c>
      <c r="E1368" s="162">
        <v>104.1</v>
      </c>
      <c r="F1368" s="163">
        <v>727535.1747</v>
      </c>
      <c r="G1368" s="163">
        <v>6687.4711</v>
      </c>
      <c r="H1368" s="163">
        <v>12012.31530393</v>
      </c>
      <c r="I1368" s="163">
        <v>950624.44784751</v>
      </c>
      <c r="J1368" s="163">
        <v>104.1</v>
      </c>
      <c r="K1368" s="163">
        <v>104.1</v>
      </c>
      <c r="L1368" s="163">
        <v>341.6</v>
      </c>
      <c r="M1368" s="164">
        <v>8.84247791</v>
      </c>
      <c r="N1368" s="19">
        <f t="shared" ref="N1368:T1368" si="1369">F1368/F1367/$E1368*$E1367-1</f>
        <v>-0.01622975454</v>
      </c>
      <c r="O1368" s="19">
        <f t="shared" si="1369"/>
        <v>0.06019190239</v>
      </c>
      <c r="P1368" s="19">
        <f t="shared" si="1369"/>
        <v>0.0043509366</v>
      </c>
      <c r="Q1368" s="19">
        <f t="shared" si="1369"/>
        <v>-0.06855969263</v>
      </c>
      <c r="R1368" s="19">
        <f t="shared" si="1369"/>
        <v>0</v>
      </c>
      <c r="S1368" s="19">
        <f t="shared" si="1369"/>
        <v>0</v>
      </c>
      <c r="T1368" s="19">
        <f t="shared" si="1369"/>
        <v>-0.09317144318</v>
      </c>
      <c r="U1368" s="168">
        <v>-0.0221</v>
      </c>
      <c r="V1368" s="168">
        <v>0.0033</v>
      </c>
      <c r="W1368" s="19">
        <f t="array" ref="W1368">mmult(N1368:T1368,'Parameters &amp; Main Results'!$B$6:$B$12)-'Parameters &amp; Main Results'!$B$16/12+mmult(U1368:V1368,'Parameters &amp; Main Results'!$B$14:$B$15)</f>
        <v>0.002833993024</v>
      </c>
      <c r="X1368" s="77">
        <f t="shared" si="5"/>
        <v>150.9673748</v>
      </c>
      <c r="Y1368" s="77">
        <f>X1368/offset(X1368,'Parameters &amp; Main Results'!$B$32,0)</f>
        <v>41.37751703</v>
      </c>
      <c r="Z1368" s="77">
        <f>sumproduct(X1368:offset(X1368,'Parameters &amp; Main Results'!$B$32-1,0) , 'Cash Flow Assist'!$P$11:offset('Cash Flow Assist'!$P$11,'Parameters &amp; Main Results'!$B$32-1,0)  )/offset(X1368,'Parameters &amp; Main Results'!$B$32,0)</f>
        <v>5048.7319</v>
      </c>
      <c r="AA1368" s="77">
        <f>sumproduct(X1368:offset(X1368,'Parameters &amp; Main Results'!$B$32-1,0),'Parameters &amp; Main Results'!$B$36:offset('Parameters &amp; Main Results'!$B$36,'Parameters &amp; Main Results'!$B$32-1,0)   )/offset(X1368,'Parameters &amp; Main Results'!$B$32,0)</f>
        <v>0.7251159883</v>
      </c>
      <c r="AB1368" s="167">
        <f t="shared" si="6"/>
        <v>-0.1123018653</v>
      </c>
    </row>
    <row r="1369">
      <c r="A1369">
        <f t="shared" si="17"/>
        <v>8</v>
      </c>
      <c r="B1369">
        <f t="shared" si="18"/>
        <v>1984</v>
      </c>
      <c r="C1369" s="77">
        <f t="shared" si="3"/>
        <v>1984.583333</v>
      </c>
      <c r="D1369" s="159">
        <f t="shared" si="356"/>
        <v>30925</v>
      </c>
      <c r="E1369" s="162">
        <v>104.4</v>
      </c>
      <c r="F1369" s="163">
        <v>807866.9521</v>
      </c>
      <c r="G1369" s="163">
        <v>6804.4771</v>
      </c>
      <c r="H1369" s="163">
        <v>12113.61916299</v>
      </c>
      <c r="I1369" s="163">
        <v>1038453.10885852</v>
      </c>
      <c r="J1369" s="163">
        <v>104.4</v>
      </c>
      <c r="K1369" s="163">
        <v>104.4</v>
      </c>
      <c r="L1369" s="163">
        <v>347.7</v>
      </c>
      <c r="M1369" s="164">
        <v>9.7565218</v>
      </c>
      <c r="N1369" s="19">
        <f t="shared" ref="N1369:T1369" si="1370">F1369/F1368/$E1369*$E1368-1</f>
        <v>0.1072254969</v>
      </c>
      <c r="O1369" s="19">
        <f t="shared" si="1370"/>
        <v>0.01457245997</v>
      </c>
      <c r="P1369" s="19">
        <f t="shared" si="1370"/>
        <v>0.005535536398</v>
      </c>
      <c r="Q1369" s="19">
        <f t="shared" si="1370"/>
        <v>0.08925143946</v>
      </c>
      <c r="R1369" s="19">
        <f t="shared" si="1370"/>
        <v>0</v>
      </c>
      <c r="S1369" s="19">
        <f t="shared" si="1370"/>
        <v>0</v>
      </c>
      <c r="T1369" s="19">
        <f t="shared" si="1370"/>
        <v>0.01493226601</v>
      </c>
      <c r="U1369" s="168">
        <v>-0.0024</v>
      </c>
      <c r="V1369" s="168">
        <v>-0.018</v>
      </c>
      <c r="W1369" s="19">
        <f t="array" ref="W1369">mmult(N1369:T1369,'Parameters &amp; Main Results'!$B$6:$B$12)-'Parameters &amp; Main Results'!$B$16/12+mmult(U1369:V1369,'Parameters &amp; Main Results'!$B$14:$B$15)</f>
        <v>0.08402057102</v>
      </c>
      <c r="X1369" s="77">
        <f t="shared" si="5"/>
        <v>150.5407434</v>
      </c>
      <c r="Y1369" s="77">
        <f>X1369/offset(X1369,'Parameters &amp; Main Results'!$B$32,0)</f>
        <v>41.39774731</v>
      </c>
      <c r="Z1369" s="77">
        <f>sumproduct(X1369:offset(X1369,'Parameters &amp; Main Results'!$B$32-1,0) , 'Cash Flow Assist'!$P$11:offset('Cash Flow Assist'!$P$11,'Parameters &amp; Main Results'!$B$32-1,0)  )/offset(X1369,'Parameters &amp; Main Results'!$B$32,0)</f>
        <v>5025.003646</v>
      </c>
      <c r="AA1369" s="77">
        <f>sumproduct(X1369:offset(X1369,'Parameters &amp; Main Results'!$B$32-1,0),'Parameters &amp; Main Results'!$B$36:offset('Parameters &amp; Main Results'!$B$36,'Parameters &amp; Main Results'!$B$32-1,0)   )/offset(X1369,'Parameters &amp; Main Results'!$B$32,0)</f>
        <v>0.7222805801</v>
      </c>
      <c r="AB1369" s="167">
        <f t="shared" si="6"/>
        <v>-0.01711799163</v>
      </c>
    </row>
    <row r="1370">
      <c r="A1370">
        <f t="shared" si="17"/>
        <v>9</v>
      </c>
      <c r="B1370">
        <f t="shared" si="18"/>
        <v>1984</v>
      </c>
      <c r="C1370" s="77">
        <f t="shared" si="3"/>
        <v>1984.666667</v>
      </c>
      <c r="D1370" s="159">
        <f t="shared" si="356"/>
        <v>30955</v>
      </c>
      <c r="E1370" s="162">
        <v>104.7</v>
      </c>
      <c r="F1370" s="163">
        <v>808034.5064</v>
      </c>
      <c r="G1370" s="163">
        <v>7000.6008</v>
      </c>
      <c r="H1370" s="163">
        <v>12219.31049019</v>
      </c>
      <c r="I1370" s="163">
        <v>1028260.78135477</v>
      </c>
      <c r="J1370" s="163">
        <v>104.7</v>
      </c>
      <c r="K1370" s="163">
        <v>104.7</v>
      </c>
      <c r="L1370" s="163">
        <v>344.15</v>
      </c>
      <c r="M1370" s="164">
        <v>9.60102424</v>
      </c>
      <c r="N1370" s="19">
        <f t="shared" ref="N1370:T1370" si="1371">F1370/F1369/$E1370*$E1369-1</f>
        <v>-0.002658520457</v>
      </c>
      <c r="O1370" s="19">
        <f t="shared" si="1371"/>
        <v>0.02587482761</v>
      </c>
      <c r="P1370" s="19">
        <f t="shared" si="1371"/>
        <v>0.005834670487</v>
      </c>
      <c r="Q1370" s="19">
        <f t="shared" si="1371"/>
        <v>-0.01265212012</v>
      </c>
      <c r="R1370" s="19">
        <f t="shared" si="1371"/>
        <v>0</v>
      </c>
      <c r="S1370" s="19">
        <f t="shared" si="1371"/>
        <v>0</v>
      </c>
      <c r="T1370" s="19">
        <f t="shared" si="1371"/>
        <v>-0.01304602575</v>
      </c>
      <c r="U1370" s="168">
        <v>0.0018</v>
      </c>
      <c r="V1370" s="168">
        <v>0.0523</v>
      </c>
      <c r="W1370" s="19">
        <f t="array" ref="W1370">mmult(N1370:T1370,'Parameters &amp; Main Results'!$B$6:$B$12)-'Parameters &amp; Main Results'!$B$16/12+mmult(U1370:V1370,'Parameters &amp; Main Results'!$B$14:$B$15)</f>
        <v>0.004433149892</v>
      </c>
      <c r="X1370" s="77">
        <f t="shared" si="5"/>
        <v>138.8725892</v>
      </c>
      <c r="Y1370" s="77">
        <f>X1370/offset(X1370,'Parameters &amp; Main Results'!$B$32,0)</f>
        <v>38.31603096</v>
      </c>
      <c r="Z1370" s="77">
        <f>sumproduct(X1370:offset(X1370,'Parameters &amp; Main Results'!$B$32-1,0) , 'Cash Flow Assist'!$P$11:offset('Cash Flow Assist'!$P$11,'Parameters &amp; Main Results'!$B$32-1,0)  )/offset(X1370,'Parameters &amp; Main Results'!$B$32,0)</f>
        <v>5001.176215</v>
      </c>
      <c r="AA1370" s="77">
        <f>sumproduct(X1370:offset(X1370,'Parameters &amp; Main Results'!$B$32-1,0),'Parameters &amp; Main Results'!$B$36:offset('Parameters &amp; Main Results'!$B$36,'Parameters &amp; Main Results'!$B$32-1,0)   )/offset(X1370,'Parameters &amp; Main Results'!$B$32,0)</f>
        <v>0.7198422839</v>
      </c>
      <c r="AB1370" s="167">
        <f t="shared" si="6"/>
        <v>-0.01973100356</v>
      </c>
    </row>
    <row r="1371">
      <c r="A1371">
        <f t="shared" si="17"/>
        <v>10</v>
      </c>
      <c r="B1371">
        <f t="shared" si="18"/>
        <v>1984</v>
      </c>
      <c r="C1371" s="77">
        <f t="shared" si="3"/>
        <v>1984.75</v>
      </c>
      <c r="D1371" s="159">
        <f t="shared" si="356"/>
        <v>30986</v>
      </c>
      <c r="E1371" s="162">
        <v>105.1</v>
      </c>
      <c r="F1371" s="163">
        <v>811036.0056</v>
      </c>
      <c r="G1371" s="163">
        <v>7349.6314</v>
      </c>
      <c r="H1371" s="163">
        <v>12324.90569834</v>
      </c>
      <c r="I1371" s="163">
        <v>1047403.046778</v>
      </c>
      <c r="J1371" s="163">
        <v>105.1</v>
      </c>
      <c r="K1371" s="163">
        <v>105.1</v>
      </c>
      <c r="L1371" s="163">
        <v>334.5</v>
      </c>
      <c r="M1371" s="164">
        <v>9.67017775</v>
      </c>
      <c r="N1371" s="19">
        <f t="shared" ref="N1371:T1371" si="1372">F1371/F1370/$E1371*$E1370-1</f>
        <v>-0.0001054683167</v>
      </c>
      <c r="O1371" s="19">
        <f t="shared" si="1372"/>
        <v>0.04586158436</v>
      </c>
      <c r="P1371" s="19">
        <f t="shared" si="1372"/>
        <v>0.004802878211</v>
      </c>
      <c r="Q1371" s="19">
        <f t="shared" si="1372"/>
        <v>0.01473940788</v>
      </c>
      <c r="R1371" s="19">
        <f t="shared" si="1372"/>
        <v>0</v>
      </c>
      <c r="S1371" s="19">
        <f t="shared" si="1372"/>
        <v>0</v>
      </c>
      <c r="T1371" s="19">
        <f t="shared" si="1372"/>
        <v>-0.03173928015</v>
      </c>
      <c r="U1371" s="168">
        <v>-0.0123</v>
      </c>
      <c r="V1371" s="168">
        <v>0.0047</v>
      </c>
      <c r="W1371" s="19">
        <f t="array" ref="W1371">mmult(N1371:T1371,'Parameters &amp; Main Results'!$B$6:$B$12)-'Parameters &amp; Main Results'!$B$16/12+mmult(U1371:V1371,'Parameters &amp; Main Results'!$B$14:$B$15)</f>
        <v>0.01134462819</v>
      </c>
      <c r="X1371" s="77">
        <f t="shared" si="5"/>
        <v>138.2596633</v>
      </c>
      <c r="Y1371" s="77">
        <f>X1371/offset(X1371,'Parameters &amp; Main Results'!$B$32,0)</f>
        <v>38.27373168</v>
      </c>
      <c r="Z1371" s="77">
        <f>sumproduct(X1371:offset(X1371,'Parameters &amp; Main Results'!$B$32-1,0) , 'Cash Flow Assist'!$P$11:offset('Cash Flow Assist'!$P$11,'Parameters &amp; Main Results'!$B$32-1,0)  )/offset(X1371,'Parameters &amp; Main Results'!$B$32,0)</f>
        <v>4980.361535</v>
      </c>
      <c r="AA1371" s="77">
        <f>sumproduct(X1371:offset(X1371,'Parameters &amp; Main Results'!$B$32-1,0),'Parameters &amp; Main Results'!$B$36:offset('Parameters &amp; Main Results'!$B$36,'Parameters &amp; Main Results'!$B$32-1,0)   )/offset(X1371,'Parameters &amp; Main Results'!$B$32,0)</f>
        <v>0.7173878577</v>
      </c>
      <c r="AB1371" s="167">
        <f t="shared" si="6"/>
        <v>-0.01983439088</v>
      </c>
    </row>
    <row r="1372">
      <c r="A1372">
        <f t="shared" si="17"/>
        <v>11</v>
      </c>
      <c r="B1372">
        <f t="shared" si="18"/>
        <v>1984</v>
      </c>
      <c r="C1372" s="77">
        <f t="shared" si="3"/>
        <v>1984.833333</v>
      </c>
      <c r="D1372" s="159">
        <f t="shared" si="356"/>
        <v>31016</v>
      </c>
      <c r="E1372" s="162">
        <v>105.3</v>
      </c>
      <c r="F1372" s="163">
        <v>801841.383</v>
      </c>
      <c r="G1372" s="163">
        <v>7511.1445</v>
      </c>
      <c r="H1372" s="163">
        <v>12424.94284959</v>
      </c>
      <c r="I1372" s="163">
        <v>1032998.42696947</v>
      </c>
      <c r="J1372" s="163">
        <v>105.3</v>
      </c>
      <c r="K1372" s="163">
        <v>105.3</v>
      </c>
      <c r="L1372" s="163">
        <v>328.6</v>
      </c>
      <c r="M1372" s="164">
        <v>9.53345147</v>
      </c>
      <c r="N1372" s="19">
        <f t="shared" ref="N1372:T1372" si="1373">F1372/F1371/$E1372*$E1371-1</f>
        <v>-0.01321468852</v>
      </c>
      <c r="O1372" s="19">
        <f t="shared" si="1373"/>
        <v>0.0200345991</v>
      </c>
      <c r="P1372" s="19">
        <f t="shared" si="1373"/>
        <v>0.006201915163</v>
      </c>
      <c r="Q1372" s="19">
        <f t="shared" si="1373"/>
        <v>-0.01562591418</v>
      </c>
      <c r="R1372" s="19">
        <f t="shared" si="1373"/>
        <v>0</v>
      </c>
      <c r="S1372" s="19">
        <f t="shared" si="1373"/>
        <v>0</v>
      </c>
      <c r="T1372" s="19">
        <f t="shared" si="1373"/>
        <v>-0.01950410032</v>
      </c>
      <c r="U1372" s="168">
        <v>-0.0063</v>
      </c>
      <c r="V1372" s="168">
        <v>0.0404</v>
      </c>
      <c r="W1372" s="19">
        <f t="array" ref="W1372">mmult(N1372:T1372,'Parameters &amp; Main Results'!$B$6:$B$12)-'Parameters &amp; Main Results'!$B$16/12+mmult(U1372:V1372,'Parameters &amp; Main Results'!$B$14:$B$15)</f>
        <v>-0.00494403328</v>
      </c>
      <c r="X1372" s="77">
        <f t="shared" si="5"/>
        <v>136.7087534</v>
      </c>
      <c r="Y1372" s="77">
        <f>X1372/offset(X1372,'Parameters &amp; Main Results'!$B$32,0)</f>
        <v>37.97020709</v>
      </c>
      <c r="Z1372" s="77">
        <f>sumproduct(X1372:offset(X1372,'Parameters &amp; Main Results'!$B$32-1,0) , 'Cash Flow Assist'!$P$11:offset('Cash Flow Assist'!$P$11,'Parameters &amp; Main Results'!$B$32-1,0)  )/offset(X1372,'Parameters &amp; Main Results'!$B$32,0)</f>
        <v>4959.5201</v>
      </c>
      <c r="AA1372" s="77">
        <f>sumproduct(X1372:offset(X1372,'Parameters &amp; Main Results'!$B$32-1,0),'Parameters &amp; Main Results'!$B$36:offset('Parameters &amp; Main Results'!$B$36,'Parameters &amp; Main Results'!$B$32-1,0)   )/offset(X1372,'Parameters &amp; Main Results'!$B$32,0)</f>
        <v>0.7151875116</v>
      </c>
      <c r="AB1372" s="167">
        <f t="shared" si="6"/>
        <v>-0.0327869741</v>
      </c>
    </row>
    <row r="1373">
      <c r="A1373">
        <f t="shared" si="17"/>
        <v>12</v>
      </c>
      <c r="B1373">
        <f t="shared" si="18"/>
        <v>1984</v>
      </c>
      <c r="C1373" s="77">
        <f t="shared" si="3"/>
        <v>1984.916667</v>
      </c>
      <c r="D1373" s="159">
        <f t="shared" si="356"/>
        <v>31047</v>
      </c>
      <c r="E1373" s="162">
        <v>105.5</v>
      </c>
      <c r="F1373" s="163">
        <v>822856.2642</v>
      </c>
      <c r="G1373" s="163">
        <v>7596.6334</v>
      </c>
      <c r="H1373" s="163">
        <v>12514.09181454</v>
      </c>
      <c r="I1373" s="163">
        <v>1048886.81491008</v>
      </c>
      <c r="J1373" s="163">
        <v>105.5</v>
      </c>
      <c r="K1373" s="163">
        <v>105.5</v>
      </c>
      <c r="L1373" s="163">
        <v>309.0</v>
      </c>
      <c r="M1373" s="164">
        <v>9.75487517</v>
      </c>
      <c r="N1373" s="19">
        <f t="shared" ref="N1373:T1373" si="1374">F1373/F1372/$E1373*$E1372-1</f>
        <v>0.02426285862</v>
      </c>
      <c r="O1373" s="19">
        <f t="shared" si="1374"/>
        <v>0.009464296585</v>
      </c>
      <c r="P1373" s="19">
        <f t="shared" si="1374"/>
        <v>0.005265663507</v>
      </c>
      <c r="Q1373" s="19">
        <f t="shared" si="1374"/>
        <v>0.01345595168</v>
      </c>
      <c r="R1373" s="19">
        <f t="shared" si="1374"/>
        <v>0</v>
      </c>
      <c r="S1373" s="19">
        <f t="shared" si="1374"/>
        <v>0</v>
      </c>
      <c r="T1373" s="19">
        <f t="shared" si="1374"/>
        <v>-0.06142964696</v>
      </c>
      <c r="U1373" s="168">
        <v>-0.0056</v>
      </c>
      <c r="V1373" s="168">
        <v>-0.0025</v>
      </c>
      <c r="W1373" s="19">
        <f t="array" ref="W1373">mmult(N1373:T1373,'Parameters &amp; Main Results'!$B$6:$B$12)-'Parameters &amp; Main Results'!$B$16/12+mmult(U1373:V1373,'Parameters &amp; Main Results'!$B$14:$B$15)</f>
        <v>0.02052155144</v>
      </c>
      <c r="X1373" s="77">
        <f t="shared" si="5"/>
        <v>137.3880042</v>
      </c>
      <c r="Y1373" s="77">
        <f>X1373/offset(X1373,'Parameters &amp; Main Results'!$B$32,0)</f>
        <v>38.28571724</v>
      </c>
      <c r="Z1373" s="77">
        <f>sumproduct(X1373:offset(X1373,'Parameters &amp; Main Results'!$B$32-1,0) , 'Cash Flow Assist'!$P$11:offset('Cash Flow Assist'!$P$11,'Parameters &amp; Main Results'!$B$32-1,0)  )/offset(X1373,'Parameters &amp; Main Results'!$B$32,0)</f>
        <v>4938.913916</v>
      </c>
      <c r="AA1373" s="77">
        <f>sumproduct(X1373:offset(X1373,'Parameters &amp; Main Results'!$B$32-1,0),'Parameters &amp; Main Results'!$B$36:offset('Parameters &amp; Main Results'!$B$36,'Parameters &amp; Main Results'!$B$32-1,0)   )/offset(X1373,'Parameters &amp; Main Results'!$B$32,0)</f>
        <v>0.7129101214</v>
      </c>
      <c r="AB1373" s="167">
        <f t="shared" si="6"/>
        <v>-0.009319621196</v>
      </c>
    </row>
    <row r="1374">
      <c r="A1374">
        <f t="shared" si="17"/>
        <v>1</v>
      </c>
      <c r="B1374">
        <f t="shared" si="18"/>
        <v>1985</v>
      </c>
      <c r="C1374" s="77">
        <f t="shared" si="3"/>
        <v>1985</v>
      </c>
      <c r="D1374" s="159">
        <f t="shared" si="356"/>
        <v>31078</v>
      </c>
      <c r="E1374" s="162">
        <v>105.7</v>
      </c>
      <c r="F1374" s="163">
        <v>886955.2443</v>
      </c>
      <c r="G1374" s="163">
        <v>7838.8847</v>
      </c>
      <c r="H1374" s="163">
        <v>12598.14479789</v>
      </c>
      <c r="I1374" s="163">
        <v>1078791.72381767</v>
      </c>
      <c r="J1374" s="163">
        <v>105.7</v>
      </c>
      <c r="K1374" s="163">
        <v>105.7</v>
      </c>
      <c r="L1374" s="163">
        <v>304.9</v>
      </c>
      <c r="M1374" s="164">
        <v>10.46480957</v>
      </c>
      <c r="N1374" s="19">
        <f t="shared" ref="N1374:T1374" si="1375">F1374/F1373/$E1374*$E1373-1</f>
        <v>0.07585860689</v>
      </c>
      <c r="O1374" s="19">
        <f t="shared" si="1375"/>
        <v>0.02993681033</v>
      </c>
      <c r="P1374" s="19">
        <f t="shared" si="1375"/>
        <v>0.004811810154</v>
      </c>
      <c r="Q1374" s="19">
        <f t="shared" si="1375"/>
        <v>0.02656499763</v>
      </c>
      <c r="R1374" s="19">
        <f t="shared" si="1375"/>
        <v>0</v>
      </c>
      <c r="S1374" s="19">
        <f t="shared" si="1375"/>
        <v>0</v>
      </c>
      <c r="T1374" s="19">
        <f t="shared" si="1375"/>
        <v>-0.01513564984</v>
      </c>
      <c r="U1374" s="168">
        <v>0.033</v>
      </c>
      <c r="V1374" s="168">
        <v>-0.0533</v>
      </c>
      <c r="W1374" s="19">
        <f t="array" ref="W1374">mmult(N1374:T1374,'Parameters &amp; Main Results'!$B$6:$B$12)-'Parameters &amp; Main Results'!$B$16/12+mmult(U1374:V1374,'Parameters &amp; Main Results'!$B$14:$B$15)</f>
        <v>0.06433649108</v>
      </c>
      <c r="X1374" s="77">
        <f t="shared" si="5"/>
        <v>134.6252845</v>
      </c>
      <c r="Y1374" s="77">
        <f>X1374/offset(X1374,'Parameters &amp; Main Results'!$B$32,0)</f>
        <v>37.64054793</v>
      </c>
      <c r="Z1374" s="77">
        <f>sumproduct(X1374:offset(X1374,'Parameters &amp; Main Results'!$B$32-1,0) , 'Cash Flow Assist'!$P$11:offset('Cash Flow Assist'!$P$11,'Parameters &amp; Main Results'!$B$32-1,0)  )/offset(X1374,'Parameters &amp; Main Results'!$B$32,0)</f>
        <v>4917.922673</v>
      </c>
      <c r="AA1374" s="77">
        <f>sumproduct(X1374:offset(X1374,'Parameters &amp; Main Results'!$B$32-1,0),'Parameters &amp; Main Results'!$B$36:offset('Parameters &amp; Main Results'!$B$36,'Parameters &amp; Main Results'!$B$32-1,0)   )/offset(X1374,'Parameters &amp; Main Results'!$B$32,0)</f>
        <v>0.7107806226</v>
      </c>
      <c r="AB1374" s="167">
        <f t="shared" si="6"/>
        <v>0</v>
      </c>
    </row>
    <row r="1375">
      <c r="A1375">
        <f t="shared" si="17"/>
        <v>2</v>
      </c>
      <c r="B1375">
        <f t="shared" si="18"/>
        <v>1985</v>
      </c>
      <c r="C1375" s="77">
        <f t="shared" si="3"/>
        <v>1985.083333</v>
      </c>
      <c r="D1375" s="159">
        <f t="shared" si="356"/>
        <v>31106</v>
      </c>
      <c r="E1375" s="162">
        <v>106.3</v>
      </c>
      <c r="F1375" s="163">
        <v>897762.142</v>
      </c>
      <c r="G1375" s="163">
        <v>7578.4556</v>
      </c>
      <c r="H1375" s="163">
        <v>12679.61280092</v>
      </c>
      <c r="I1375" s="163">
        <v>1068862.07296887</v>
      </c>
      <c r="J1375" s="163">
        <v>106.3</v>
      </c>
      <c r="K1375" s="163">
        <v>106.3</v>
      </c>
      <c r="L1375" s="163">
        <v>290.5</v>
      </c>
      <c r="M1375" s="164">
        <v>10.51117941</v>
      </c>
      <c r="N1375" s="19">
        <f t="shared" ref="N1375:T1375" si="1376">F1375/F1374/$E1375*$E1374-1</f>
        <v>0.006471089424</v>
      </c>
      <c r="O1375" s="19">
        <f t="shared" si="1376"/>
        <v>-0.03867960384</v>
      </c>
      <c r="P1375" s="19">
        <f t="shared" si="1376"/>
        <v>0.0007857635625</v>
      </c>
      <c r="Q1375" s="19">
        <f t="shared" si="1376"/>
        <v>-0.01479686801</v>
      </c>
      <c r="R1375" s="19">
        <f t="shared" si="1376"/>
        <v>0</v>
      </c>
      <c r="S1375" s="19">
        <f t="shared" si="1376"/>
        <v>0</v>
      </c>
      <c r="T1375" s="19">
        <f t="shared" si="1376"/>
        <v>-0.05260642494</v>
      </c>
      <c r="U1375" s="168">
        <v>0.008</v>
      </c>
      <c r="V1375" s="168">
        <v>-0.001</v>
      </c>
      <c r="W1375" s="19">
        <f t="array" ref="W1375">mmult(N1375:T1375,'Parameters &amp; Main Results'!$B$6:$B$12)-'Parameters &amp; Main Results'!$B$16/12+mmult(U1375:V1375,'Parameters &amp; Main Results'!$B$14:$B$15)</f>
        <v>-0.004858250559</v>
      </c>
      <c r="X1375" s="77">
        <f t="shared" si="5"/>
        <v>126.4875212</v>
      </c>
      <c r="Y1375" s="77">
        <f>X1375/offset(X1375,'Parameters &amp; Main Results'!$B$32,0)</f>
        <v>35.48283522</v>
      </c>
      <c r="Z1375" s="77">
        <f>sumproduct(X1375:offset(X1375,'Parameters &amp; Main Results'!$B$32-1,0) , 'Cash Flow Assist'!$P$11:offset('Cash Flow Assist'!$P$11,'Parameters &amp; Main Results'!$B$32-1,0)  )/offset(X1375,'Parameters &amp; Main Results'!$B$32,0)</f>
        <v>4897.508962</v>
      </c>
      <c r="AA1375" s="77">
        <f>sumproduct(X1375:offset(X1375,'Parameters &amp; Main Results'!$B$32-1,0),'Parameters &amp; Main Results'!$B$36:offset('Parameters &amp; Main Results'!$B$36,'Parameters &amp; Main Results'!$B$32-1,0)   )/offset(X1375,'Parameters &amp; Main Results'!$B$32,0)</f>
        <v>0.708708804</v>
      </c>
      <c r="AB1375" s="167">
        <f t="shared" si="6"/>
        <v>0</v>
      </c>
    </row>
    <row r="1376">
      <c r="A1376">
        <f t="shared" si="17"/>
        <v>3</v>
      </c>
      <c r="B1376">
        <f t="shared" si="18"/>
        <v>1985</v>
      </c>
      <c r="C1376" s="77">
        <f t="shared" si="3"/>
        <v>1985.166667</v>
      </c>
      <c r="D1376" s="159">
        <f t="shared" si="356"/>
        <v>31137</v>
      </c>
      <c r="E1376" s="162">
        <v>106.8</v>
      </c>
      <c r="F1376" s="163">
        <v>898348.4873</v>
      </c>
      <c r="G1376" s="163">
        <v>7769.6555</v>
      </c>
      <c r="H1376" s="163">
        <v>12766.9964658</v>
      </c>
      <c r="I1376" s="163">
        <v>1149170.13569641</v>
      </c>
      <c r="J1376" s="163">
        <v>106.8</v>
      </c>
      <c r="K1376" s="163">
        <v>106.8</v>
      </c>
      <c r="L1376" s="163">
        <v>329.8</v>
      </c>
      <c r="M1376" s="164">
        <v>10.48134384</v>
      </c>
      <c r="N1376" s="19">
        <f t="shared" ref="N1376:T1376" si="1377">F1376/F1375/$E1376*$E1375-1</f>
        <v>-0.004031586849</v>
      </c>
      <c r="O1376" s="19">
        <f t="shared" si="1377"/>
        <v>0.0204296385</v>
      </c>
      <c r="P1376" s="19">
        <f t="shared" si="1377"/>
        <v>0.002177754369</v>
      </c>
      <c r="Q1376" s="19">
        <f t="shared" si="1377"/>
        <v>0.07010076849</v>
      </c>
      <c r="R1376" s="19">
        <f t="shared" si="1377"/>
        <v>0</v>
      </c>
      <c r="S1376" s="19">
        <f t="shared" si="1377"/>
        <v>0</v>
      </c>
      <c r="T1376" s="19">
        <f t="shared" si="1377"/>
        <v>0.1299689931</v>
      </c>
      <c r="U1376" s="168">
        <v>-0.0107</v>
      </c>
      <c r="V1376" s="168">
        <v>0.0407</v>
      </c>
      <c r="W1376" s="19">
        <f t="array" ref="W1376">mmult(N1376:T1376,'Parameters &amp; Main Results'!$B$6:$B$12)-'Parameters &amp; Main Results'!$B$16/12+mmult(U1376:V1376,'Parameters &amp; Main Results'!$B$14:$B$15)</f>
        <v>0.002042052823</v>
      </c>
      <c r="X1376" s="77">
        <f t="shared" si="5"/>
        <v>127.1050293</v>
      </c>
      <c r="Y1376" s="77">
        <f>X1376/offset(X1376,'Parameters &amp; Main Results'!$B$32,0)</f>
        <v>35.77459268</v>
      </c>
      <c r="Z1376" s="77">
        <f>sumproduct(X1376:offset(X1376,'Parameters &amp; Main Results'!$B$32-1,0) , 'Cash Flow Assist'!$P$11:offset('Cash Flow Assist'!$P$11,'Parameters &amp; Main Results'!$B$32-1,0)  )/offset(X1376,'Parameters &amp; Main Results'!$B$32,0)</f>
        <v>4879.192275</v>
      </c>
      <c r="AA1376" s="77">
        <f>sumproduct(X1376:offset(X1376,'Parameters &amp; Main Results'!$B$32-1,0),'Parameters &amp; Main Results'!$B$36:offset('Parameters &amp; Main Results'!$B$36,'Parameters &amp; Main Results'!$B$32-1,0)   )/offset(X1376,'Parameters &amp; Main Results'!$B$32,0)</f>
        <v>0.7065987655</v>
      </c>
      <c r="AB1376" s="167">
        <f t="shared" si="6"/>
        <v>-0.004031586849</v>
      </c>
    </row>
    <row r="1377">
      <c r="A1377">
        <f t="shared" si="17"/>
        <v>4</v>
      </c>
      <c r="B1377">
        <f t="shared" si="18"/>
        <v>1985</v>
      </c>
      <c r="C1377" s="77">
        <f t="shared" si="3"/>
        <v>1985.25</v>
      </c>
      <c r="D1377" s="159">
        <f t="shared" si="356"/>
        <v>31167</v>
      </c>
      <c r="E1377" s="162">
        <v>107.0</v>
      </c>
      <c r="F1377" s="163">
        <v>897425.5284</v>
      </c>
      <c r="G1377" s="163">
        <v>7955.4208</v>
      </c>
      <c r="H1377" s="163">
        <v>12857.64214071</v>
      </c>
      <c r="I1377" s="163">
        <v>1146344.58681331</v>
      </c>
      <c r="J1377" s="163">
        <v>107.0</v>
      </c>
      <c r="K1377" s="163">
        <v>107.0</v>
      </c>
      <c r="L1377" s="163">
        <v>324.65</v>
      </c>
      <c r="M1377" s="164">
        <v>10.35278992</v>
      </c>
      <c r="N1377" s="19">
        <f t="shared" ref="N1377:T1377" si="1378">F1377/F1376/$E1377*$E1376-1</f>
        <v>-0.002894633687</v>
      </c>
      <c r="O1377" s="19">
        <f t="shared" si="1378"/>
        <v>0.02199522934</v>
      </c>
      <c r="P1377" s="19">
        <f t="shared" si="1378"/>
        <v>0.005217570094</v>
      </c>
      <c r="Q1377" s="19">
        <f t="shared" si="1378"/>
        <v>-0.004323336372</v>
      </c>
      <c r="R1377" s="19">
        <f t="shared" si="1378"/>
        <v>0</v>
      </c>
      <c r="S1377" s="19">
        <f t="shared" si="1378"/>
        <v>0</v>
      </c>
      <c r="T1377" s="19">
        <f t="shared" si="1378"/>
        <v>-0.01745549554</v>
      </c>
      <c r="U1377" s="168">
        <v>0.0015</v>
      </c>
      <c r="V1377" s="168">
        <v>0.0372</v>
      </c>
      <c r="W1377" s="19">
        <f t="array" ref="W1377">mmult(N1377:T1377,'Parameters &amp; Main Results'!$B$6:$B$12)-'Parameters &amp; Main Results'!$B$16/12+mmult(U1377:V1377,'Parameters &amp; Main Results'!$B$14:$B$15)</f>
        <v>0.003286165402</v>
      </c>
      <c r="X1377" s="77">
        <f t="shared" si="5"/>
        <v>126.8460031</v>
      </c>
      <c r="Y1377" s="77">
        <f>X1377/offset(X1377,'Parameters &amp; Main Results'!$B$32,0)</f>
        <v>35.820371</v>
      </c>
      <c r="Z1377" s="77">
        <f>sumproduct(X1377:offset(X1377,'Parameters &amp; Main Results'!$B$32-1,0) , 'Cash Flow Assist'!$P$11:offset('Cash Flow Assist'!$P$11,'Parameters &amp; Main Results'!$B$32-1,0)  )/offset(X1377,'Parameters &amp; Main Results'!$B$32,0)</f>
        <v>4860.521971</v>
      </c>
      <c r="AA1377" s="77">
        <f>sumproduct(X1377:offset(X1377,'Parameters &amp; Main Results'!$B$32-1,0),'Parameters &amp; Main Results'!$B$36:offset('Parameters &amp; Main Results'!$B$36,'Parameters &amp; Main Results'!$B$32-1,0)   )/offset(X1377,'Parameters &amp; Main Results'!$B$32,0)</f>
        <v>0.704551776</v>
      </c>
      <c r="AB1377" s="167">
        <f t="shared" si="6"/>
        <v>-0.006914550569</v>
      </c>
    </row>
    <row r="1378">
      <c r="A1378">
        <f t="shared" si="17"/>
        <v>5</v>
      </c>
      <c r="B1378">
        <f t="shared" si="18"/>
        <v>1985</v>
      </c>
      <c r="C1378" s="77">
        <f t="shared" si="3"/>
        <v>1985.333333</v>
      </c>
      <c r="D1378" s="159">
        <f t="shared" si="356"/>
        <v>31198</v>
      </c>
      <c r="E1378" s="162">
        <v>107.2</v>
      </c>
      <c r="F1378" s="163">
        <v>949148.4889</v>
      </c>
      <c r="G1378" s="163">
        <v>8586.1199</v>
      </c>
      <c r="H1378" s="163">
        <v>12942.82401989</v>
      </c>
      <c r="I1378" s="163">
        <v>1192478.65337606</v>
      </c>
      <c r="J1378" s="163">
        <v>107.2</v>
      </c>
      <c r="K1378" s="163">
        <v>107.2</v>
      </c>
      <c r="L1378" s="163">
        <v>313.15</v>
      </c>
      <c r="M1378" s="164">
        <v>10.87490122</v>
      </c>
      <c r="N1378" s="19">
        <f t="shared" ref="N1378:T1378" si="1379">F1378/F1377/$E1378*$E1377-1</f>
        <v>0.05566162261</v>
      </c>
      <c r="O1378" s="19">
        <f t="shared" si="1379"/>
        <v>0.07726558218</v>
      </c>
      <c r="P1378" s="19">
        <f t="shared" si="1379"/>
        <v>0.004746968283</v>
      </c>
      <c r="Q1378" s="19">
        <f t="shared" si="1379"/>
        <v>0.03830374694</v>
      </c>
      <c r="R1378" s="19">
        <f t="shared" si="1379"/>
        <v>0</v>
      </c>
      <c r="S1378" s="19">
        <f t="shared" si="1379"/>
        <v>0</v>
      </c>
      <c r="T1378" s="19">
        <f t="shared" si="1379"/>
        <v>-0.03722234737</v>
      </c>
      <c r="U1378" s="168">
        <v>-0.0222</v>
      </c>
      <c r="V1378" s="168">
        <v>-0.0094</v>
      </c>
      <c r="W1378" s="19">
        <f t="array" ref="W1378">mmult(N1378:T1378,'Parameters &amp; Main Results'!$B$6:$B$12)-'Parameters &amp; Main Results'!$B$16/12+mmult(U1378:V1378,'Parameters &amp; Main Results'!$B$14:$B$15)</f>
        <v>0.06102094583</v>
      </c>
      <c r="X1378" s="77">
        <f t="shared" si="5"/>
        <v>126.4305314</v>
      </c>
      <c r="Y1378" s="77">
        <f>X1378/offset(X1378,'Parameters &amp; Main Results'!$B$32,0)</f>
        <v>35.82173245</v>
      </c>
      <c r="Z1378" s="77">
        <f>sumproduct(X1378:offset(X1378,'Parameters &amp; Main Results'!$B$32-1,0) , 'Cash Flow Assist'!$P$11:offset('Cash Flow Assist'!$P$11,'Parameters &amp; Main Results'!$B$32-1,0)  )/offset(X1378,'Parameters &amp; Main Results'!$B$32,0)</f>
        <v>4841.74367</v>
      </c>
      <c r="AA1378" s="77">
        <f>sumproduct(X1378:offset(X1378,'Parameters &amp; Main Results'!$B$32-1,0),'Parameters &amp; Main Results'!$B$36:offset('Parameters &amp; Main Results'!$B$36,'Parameters &amp; Main Results'!$B$32-1,0)   )/offset(X1378,'Parameters &amp; Main Results'!$B$32,0)</f>
        <v>0.7026403542</v>
      </c>
      <c r="AB1378" s="167">
        <f t="shared" si="6"/>
        <v>0</v>
      </c>
    </row>
    <row r="1379">
      <c r="A1379">
        <f t="shared" si="17"/>
        <v>6</v>
      </c>
      <c r="B1379">
        <f t="shared" si="18"/>
        <v>1985</v>
      </c>
      <c r="C1379" s="77">
        <f t="shared" si="3"/>
        <v>1985.416667</v>
      </c>
      <c r="D1379" s="159">
        <f t="shared" si="356"/>
        <v>31228</v>
      </c>
      <c r="E1379" s="162">
        <v>107.5</v>
      </c>
      <c r="F1379" s="163">
        <v>963891.6928</v>
      </c>
      <c r="G1379" s="163">
        <v>8675.2621</v>
      </c>
      <c r="H1379" s="163">
        <v>13023.50095628</v>
      </c>
      <c r="I1379" s="163">
        <v>1219212.51077331</v>
      </c>
      <c r="J1379" s="163">
        <v>107.5</v>
      </c>
      <c r="K1379" s="163">
        <v>107.5</v>
      </c>
      <c r="L1379" s="163">
        <v>316.5</v>
      </c>
      <c r="M1379" s="164">
        <v>11.01205872</v>
      </c>
      <c r="N1379" s="19">
        <f t="shared" ref="N1379:T1379" si="1380">F1379/F1378/$E1379*$E1378-1</f>
        <v>0.01269903891</v>
      </c>
      <c r="O1379" s="19">
        <f t="shared" si="1380"/>
        <v>0.00756245743</v>
      </c>
      <c r="P1379" s="19">
        <f t="shared" si="1380"/>
        <v>0.00342524031</v>
      </c>
      <c r="Q1379" s="19">
        <f t="shared" si="1380"/>
        <v>0.01956546879</v>
      </c>
      <c r="R1379" s="19">
        <f t="shared" si="1380"/>
        <v>0</v>
      </c>
      <c r="S1379" s="19">
        <f t="shared" si="1380"/>
        <v>0</v>
      </c>
      <c r="T1379" s="19">
        <f t="shared" si="1380"/>
        <v>0.007877196826</v>
      </c>
      <c r="U1379" s="168">
        <v>0.0056</v>
      </c>
      <c r="V1379" s="168">
        <v>0.0047</v>
      </c>
      <c r="W1379" s="19">
        <f t="array" ref="W1379">mmult(N1379:T1379,'Parameters &amp; Main Results'!$B$6:$B$12)-'Parameters &amp; Main Results'!$B$16/12+mmult(U1379:V1379,'Parameters &amp; Main Results'!$B$14:$B$15)</f>
        <v>0.01137322688</v>
      </c>
      <c r="X1379" s="77">
        <f t="shared" si="5"/>
        <v>119.1593172</v>
      </c>
      <c r="Y1379" s="77">
        <f>X1379/offset(X1379,'Parameters &amp; Main Results'!$B$32,0)</f>
        <v>33.87380307</v>
      </c>
      <c r="Z1379" s="77">
        <f>sumproduct(X1379:offset(X1379,'Parameters &amp; Main Results'!$B$32-1,0) , 'Cash Flow Assist'!$P$11:offset('Cash Flow Assist'!$P$11,'Parameters &amp; Main Results'!$B$32-1,0)  )/offset(X1379,'Parameters &amp; Main Results'!$B$32,0)</f>
        <v>4822.901579</v>
      </c>
      <c r="AA1379" s="77">
        <f>sumproduct(X1379:offset(X1379,'Parameters &amp; Main Results'!$B$32-1,0),'Parameters &amp; Main Results'!$B$36:offset('Parameters &amp; Main Results'!$B$36,'Parameters &amp; Main Results'!$B$32-1,0)   )/offset(X1379,'Parameters &amp; Main Results'!$B$32,0)</f>
        <v>0.7007878497</v>
      </c>
      <c r="AB1379" s="167">
        <f t="shared" si="6"/>
        <v>0</v>
      </c>
    </row>
    <row r="1380">
      <c r="A1380">
        <f t="shared" si="17"/>
        <v>7</v>
      </c>
      <c r="B1380">
        <f t="shared" si="18"/>
        <v>1985</v>
      </c>
      <c r="C1380" s="77">
        <f t="shared" si="3"/>
        <v>1985.5</v>
      </c>
      <c r="D1380" s="159">
        <f t="shared" si="356"/>
        <v>31259</v>
      </c>
      <c r="E1380" s="162">
        <v>107.7</v>
      </c>
      <c r="F1380" s="163">
        <v>962504.5179</v>
      </c>
      <c r="G1380" s="163">
        <v>8583.6768</v>
      </c>
      <c r="H1380" s="163">
        <v>13098.92873266</v>
      </c>
      <c r="I1380" s="163">
        <v>1278319.49105223</v>
      </c>
      <c r="J1380" s="163">
        <v>107.7</v>
      </c>
      <c r="K1380" s="163">
        <v>107.7</v>
      </c>
      <c r="L1380" s="163">
        <v>328.1</v>
      </c>
      <c r="M1380" s="164">
        <v>10.90729824</v>
      </c>
      <c r="N1380" s="19">
        <f t="shared" ref="N1380:T1380" si="1381">F1380/F1379/$E1380*$E1379-1</f>
        <v>-0.003293477518</v>
      </c>
      <c r="O1380" s="19">
        <f t="shared" si="1381"/>
        <v>-0.01239446996</v>
      </c>
      <c r="P1380" s="19">
        <f t="shared" si="1381"/>
        <v>0.00392390127</v>
      </c>
      <c r="Q1380" s="19">
        <f t="shared" si="1381"/>
        <v>0.04653259988</v>
      </c>
      <c r="R1380" s="19">
        <f t="shared" si="1381"/>
        <v>0</v>
      </c>
      <c r="S1380" s="19">
        <f t="shared" si="1381"/>
        <v>0</v>
      </c>
      <c r="T1380" s="19">
        <f t="shared" si="1381"/>
        <v>0.03472579763</v>
      </c>
      <c r="U1380" s="168">
        <v>0.0285</v>
      </c>
      <c r="V1380" s="168">
        <v>-0.016</v>
      </c>
      <c r="W1380" s="19">
        <f t="array" ref="W1380">mmult(N1380:T1380,'Parameters &amp; Main Results'!$B$6:$B$12)-'Parameters &amp; Main Results'!$B$16/12+mmult(U1380:V1380,'Parameters &amp; Main Results'!$B$14:$B$15)</f>
        <v>-0.005610392295</v>
      </c>
      <c r="X1380" s="77">
        <f t="shared" si="5"/>
        <v>117.8193312</v>
      </c>
      <c r="Y1380" s="77">
        <f>X1380/offset(X1380,'Parameters &amp; Main Results'!$B$32,0)</f>
        <v>33.60422126</v>
      </c>
      <c r="Z1380" s="77">
        <f>sumproduct(X1380:offset(X1380,'Parameters &amp; Main Results'!$B$32-1,0) , 'Cash Flow Assist'!$P$11:offset('Cash Flow Assist'!$P$11,'Parameters &amp; Main Results'!$B$32-1,0)  )/offset(X1380,'Parameters &amp; Main Results'!$B$32,0)</f>
        <v>4805.951256</v>
      </c>
      <c r="AA1380" s="77">
        <f>sumproduct(X1380:offset(X1380,'Parameters &amp; Main Results'!$B$32-1,0),'Parameters &amp; Main Results'!$B$36:offset('Parameters &amp; Main Results'!$B$36,'Parameters &amp; Main Results'!$B$32-1,0)   )/offset(X1380,'Parameters &amp; Main Results'!$B$32,0)</f>
        <v>0.6986316623</v>
      </c>
      <c r="AB1380" s="167">
        <f t="shared" si="6"/>
        <v>-0.003293477518</v>
      </c>
    </row>
    <row r="1381">
      <c r="A1381">
        <f t="shared" si="17"/>
        <v>8</v>
      </c>
      <c r="B1381">
        <f t="shared" si="18"/>
        <v>1985</v>
      </c>
      <c r="C1381" s="77">
        <f t="shared" si="3"/>
        <v>1985.583333</v>
      </c>
      <c r="D1381" s="159">
        <f t="shared" si="356"/>
        <v>31290</v>
      </c>
      <c r="E1381" s="162">
        <v>107.9</v>
      </c>
      <c r="F1381" s="163">
        <v>954256.3673</v>
      </c>
      <c r="G1381" s="163">
        <v>8810.5713</v>
      </c>
      <c r="H1381" s="163">
        <v>13176.21241218</v>
      </c>
      <c r="I1381" s="163">
        <v>1313740.609714</v>
      </c>
      <c r="J1381" s="163">
        <v>107.9</v>
      </c>
      <c r="K1381" s="163">
        <v>107.9</v>
      </c>
      <c r="L1381" s="163">
        <v>335.75</v>
      </c>
      <c r="M1381" s="164">
        <v>10.716558</v>
      </c>
      <c r="N1381" s="19">
        <f t="shared" ref="N1381:T1381" si="1382">F1381/F1380/$E1381*$E1380-1</f>
        <v>-0.01040715092</v>
      </c>
      <c r="O1381" s="19">
        <f t="shared" si="1382"/>
        <v>0.02453068899</v>
      </c>
      <c r="P1381" s="19">
        <f t="shared" si="1382"/>
        <v>0.004035495829</v>
      </c>
      <c r="Q1381" s="19">
        <f t="shared" si="1382"/>
        <v>0.02580419933</v>
      </c>
      <c r="R1381" s="19">
        <f t="shared" si="1382"/>
        <v>0</v>
      </c>
      <c r="S1381" s="19">
        <f t="shared" si="1382"/>
        <v>0</v>
      </c>
      <c r="T1381" s="19">
        <f t="shared" si="1382"/>
        <v>0.02141927615</v>
      </c>
      <c r="U1381" s="168">
        <v>-0.0031</v>
      </c>
      <c r="V1381" s="168">
        <v>0.0228</v>
      </c>
      <c r="W1381" s="19">
        <f t="array" ref="W1381">mmult(N1381:T1381,'Parameters &amp; Main Results'!$B$6:$B$12)-'Parameters &amp; Main Results'!$B$16/12+mmult(U1381:V1381,'Parameters &amp; Main Results'!$B$14:$B$15)</f>
        <v>-0.001714357611</v>
      </c>
      <c r="X1381" s="77">
        <f t="shared" si="5"/>
        <v>118.4840734</v>
      </c>
      <c r="Y1381" s="77">
        <f>X1381/offset(X1381,'Parameters &amp; Main Results'!$B$32,0)</f>
        <v>33.90615855</v>
      </c>
      <c r="Z1381" s="77">
        <f>sumproduct(X1381:offset(X1381,'Parameters &amp; Main Results'!$B$32-1,0) , 'Cash Flow Assist'!$P$11:offset('Cash Flow Assist'!$P$11,'Parameters &amp; Main Results'!$B$32-1,0)  )/offset(X1381,'Parameters &amp; Main Results'!$B$32,0)</f>
        <v>4789.215064</v>
      </c>
      <c r="AA1381" s="77">
        <f>sumproduct(X1381:offset(X1381,'Parameters &amp; Main Results'!$B$32-1,0),'Parameters &amp; Main Results'!$B$36:offset('Parameters &amp; Main Results'!$B$36,'Parameters &amp; Main Results'!$B$32-1,0)   )/offset(X1381,'Parameters &amp; Main Results'!$B$32,0)</f>
        <v>0.6963735507</v>
      </c>
      <c r="AB1381" s="167">
        <f t="shared" si="6"/>
        <v>-0.01366635272</v>
      </c>
    </row>
    <row r="1382">
      <c r="A1382">
        <f t="shared" si="17"/>
        <v>9</v>
      </c>
      <c r="B1382">
        <f t="shared" si="18"/>
        <v>1985</v>
      </c>
      <c r="C1382" s="77">
        <f t="shared" si="3"/>
        <v>1985.666667</v>
      </c>
      <c r="D1382" s="159">
        <f t="shared" si="356"/>
        <v>31320</v>
      </c>
      <c r="E1382" s="162">
        <v>108.1</v>
      </c>
      <c r="F1382" s="163">
        <v>924429.0671</v>
      </c>
      <c r="G1382" s="163">
        <v>8870.0931</v>
      </c>
      <c r="H1382" s="163">
        <v>13254.61087603</v>
      </c>
      <c r="I1382" s="163">
        <v>1377736.68881409</v>
      </c>
      <c r="J1382" s="163">
        <v>108.1</v>
      </c>
      <c r="K1382" s="163">
        <v>108.1</v>
      </c>
      <c r="L1382" s="163">
        <v>326.5</v>
      </c>
      <c r="M1382" s="164">
        <v>10.35634116</v>
      </c>
      <c r="N1382" s="19">
        <f t="shared" ref="N1382:T1382" si="1383">F1382/F1381/$E1382*$E1381-1</f>
        <v>-0.03304942291</v>
      </c>
      <c r="O1382" s="19">
        <f t="shared" si="1383"/>
        <v>0.004893087574</v>
      </c>
      <c r="P1382" s="19">
        <f t="shared" si="1383"/>
        <v>0.004088852914</v>
      </c>
      <c r="Q1382" s="19">
        <f t="shared" si="1383"/>
        <v>0.04677260838</v>
      </c>
      <c r="R1382" s="19">
        <f t="shared" si="1383"/>
        <v>0</v>
      </c>
      <c r="S1382" s="19">
        <f t="shared" si="1383"/>
        <v>0</v>
      </c>
      <c r="T1382" s="19">
        <f t="shared" si="1383"/>
        <v>-0.02934942757</v>
      </c>
      <c r="U1382" s="168">
        <v>-0.0159</v>
      </c>
      <c r="V1382" s="168">
        <v>0.0129</v>
      </c>
      <c r="W1382" s="19">
        <f t="array" ref="W1382">mmult(N1382:T1382,'Parameters &amp; Main Results'!$B$6:$B$12)-'Parameters &amp; Main Results'!$B$16/12+mmult(U1382:V1382,'Parameters &amp; Main Results'!$B$14:$B$15)</f>
        <v>-0.02360546196</v>
      </c>
      <c r="X1382" s="77">
        <f t="shared" si="5"/>
        <v>118.6875463</v>
      </c>
      <c r="Y1382" s="77">
        <f>X1382/offset(X1382,'Parameters &amp; Main Results'!$B$32,0)</f>
        <v>34.0772934</v>
      </c>
      <c r="Z1382" s="77">
        <f>sumproduct(X1382:offset(X1382,'Parameters &amp; Main Results'!$B$32-1,0) , 'Cash Flow Assist'!$P$11:offset('Cash Flow Assist'!$P$11,'Parameters &amp; Main Results'!$B$32-1,0)  )/offset(X1382,'Parameters &amp; Main Results'!$B$32,0)</f>
        <v>4772.120294</v>
      </c>
      <c r="AA1382" s="77">
        <f>sumproduct(X1382:offset(X1382,'Parameters &amp; Main Results'!$B$32-1,0),'Parameters &amp; Main Results'!$B$36:offset('Parameters &amp; Main Results'!$B$36,'Parameters &amp; Main Results'!$B$32-1,0)   )/offset(X1382,'Parameters &amp; Main Results'!$B$32,0)</f>
        <v>0.6943121313</v>
      </c>
      <c r="AB1382" s="167">
        <f t="shared" si="6"/>
        <v>-0.04626411056</v>
      </c>
    </row>
    <row r="1383">
      <c r="A1383">
        <f t="shared" si="17"/>
        <v>10</v>
      </c>
      <c r="B1383">
        <f t="shared" si="18"/>
        <v>1985</v>
      </c>
      <c r="C1383" s="77">
        <f t="shared" si="3"/>
        <v>1985.75</v>
      </c>
      <c r="D1383" s="159">
        <f t="shared" si="356"/>
        <v>31351</v>
      </c>
      <c r="E1383" s="162">
        <v>108.5</v>
      </c>
      <c r="F1383" s="163">
        <v>967066.3408</v>
      </c>
      <c r="G1383" s="163">
        <v>9109.049</v>
      </c>
      <c r="H1383" s="163">
        <v>13333.03399038</v>
      </c>
      <c r="I1383" s="163">
        <v>1458250.63324417</v>
      </c>
      <c r="J1383" s="163">
        <v>108.5</v>
      </c>
      <c r="K1383" s="163">
        <v>108.5</v>
      </c>
      <c r="L1383" s="163">
        <v>325.75</v>
      </c>
      <c r="M1383" s="164">
        <v>10.75767333</v>
      </c>
      <c r="N1383" s="19">
        <f t="shared" ref="N1383:T1383" si="1384">F1383/F1382/$E1383*$E1382-1</f>
        <v>0.04226614411</v>
      </c>
      <c r="O1383" s="19">
        <f t="shared" si="1384"/>
        <v>0.02315355095</v>
      </c>
      <c r="P1383" s="19">
        <f t="shared" si="1384"/>
        <v>0.002208218126</v>
      </c>
      <c r="Q1383" s="19">
        <f t="shared" si="1384"/>
        <v>0.05453720282</v>
      </c>
      <c r="R1383" s="19">
        <f t="shared" si="1384"/>
        <v>0</v>
      </c>
      <c r="S1383" s="19">
        <f t="shared" si="1384"/>
        <v>0</v>
      </c>
      <c r="T1383" s="19">
        <f t="shared" si="1384"/>
        <v>-0.005975257761</v>
      </c>
      <c r="U1383" s="168">
        <v>-0.0151</v>
      </c>
      <c r="V1383" s="168">
        <v>0.0075</v>
      </c>
      <c r="W1383" s="19">
        <f t="array" ref="W1383">mmult(N1383:T1383,'Parameters &amp; Main Results'!$B$6:$B$12)-'Parameters &amp; Main Results'!$B$16/12+mmult(U1383:V1383,'Parameters &amp; Main Results'!$B$14:$B$15)</f>
        <v>0.03744632915</v>
      </c>
      <c r="X1383" s="77">
        <f t="shared" si="5"/>
        <v>121.5569543</v>
      </c>
      <c r="Y1383" s="77">
        <f>X1383/offset(X1383,'Parameters &amp; Main Results'!$B$32,0)</f>
        <v>35.01717303</v>
      </c>
      <c r="Z1383" s="77">
        <f>sumproduct(X1383:offset(X1383,'Parameters &amp; Main Results'!$B$32-1,0) , 'Cash Flow Assist'!$P$11:offset('Cash Flow Assist'!$P$11,'Parameters &amp; Main Results'!$B$32-1,0)  )/offset(X1383,'Parameters &amp; Main Results'!$B$32,0)</f>
        <v>4754.796992</v>
      </c>
      <c r="AA1383" s="77">
        <f>sumproduct(X1383:offset(X1383,'Parameters &amp; Main Results'!$B$32-1,0),'Parameters &amp; Main Results'!$B$36:offset('Parameters &amp; Main Results'!$B$36,'Parameters &amp; Main Results'!$B$32-1,0)   )/offset(X1383,'Parameters &amp; Main Results'!$B$32,0)</f>
        <v>0.692077317</v>
      </c>
      <c r="AB1383" s="167">
        <f t="shared" si="6"/>
        <v>-0.005953372018</v>
      </c>
    </row>
    <row r="1384">
      <c r="A1384">
        <f t="shared" si="17"/>
        <v>11</v>
      </c>
      <c r="B1384">
        <f t="shared" si="18"/>
        <v>1985</v>
      </c>
      <c r="C1384" s="77">
        <f t="shared" si="3"/>
        <v>1985.833333</v>
      </c>
      <c r="D1384" s="159">
        <f t="shared" si="356"/>
        <v>31381</v>
      </c>
      <c r="E1384" s="162">
        <v>109.0</v>
      </c>
      <c r="F1384" s="163">
        <v>1033341.2955</v>
      </c>
      <c r="G1384" s="163">
        <v>9421.7932</v>
      </c>
      <c r="H1384" s="163">
        <v>13412.58775986</v>
      </c>
      <c r="I1384" s="163">
        <v>1522454.96050315</v>
      </c>
      <c r="J1384" s="163">
        <v>109.0</v>
      </c>
      <c r="K1384" s="163">
        <v>109.0</v>
      </c>
      <c r="L1384" s="163">
        <v>327.4</v>
      </c>
      <c r="M1384" s="164">
        <v>11.33193897</v>
      </c>
      <c r="N1384" s="19">
        <f t="shared" ref="N1384:T1384" si="1385">F1384/F1383/$E1384*$E1383-1</f>
        <v>0.06363044025</v>
      </c>
      <c r="O1384" s="19">
        <f t="shared" si="1385"/>
        <v>0.02958870516</v>
      </c>
      <c r="P1384" s="19">
        <f t="shared" si="1385"/>
        <v>0.001352140673</v>
      </c>
      <c r="Q1384" s="19">
        <f t="shared" si="1385"/>
        <v>0.03923920045</v>
      </c>
      <c r="R1384" s="19">
        <f t="shared" si="1385"/>
        <v>0</v>
      </c>
      <c r="S1384" s="19">
        <f t="shared" si="1385"/>
        <v>0</v>
      </c>
      <c r="T1384" s="19">
        <f t="shared" si="1385"/>
        <v>0.0004548430932</v>
      </c>
      <c r="U1384" s="168">
        <v>0.0025</v>
      </c>
      <c r="V1384" s="168">
        <v>-0.0284</v>
      </c>
      <c r="W1384" s="19">
        <f t="array" ref="W1384">mmult(N1384:T1384,'Parameters &amp; Main Results'!$B$6:$B$12)-'Parameters &amp; Main Results'!$B$16/12+mmult(U1384:V1384,'Parameters &amp; Main Results'!$B$14:$B$15)</f>
        <v>0.05507833981</v>
      </c>
      <c r="X1384" s="77">
        <f t="shared" si="5"/>
        <v>117.1693907</v>
      </c>
      <c r="Y1384" s="77">
        <f>X1384/offset(X1384,'Parameters &amp; Main Results'!$B$32,0)</f>
        <v>33.86544399</v>
      </c>
      <c r="Z1384" s="77">
        <f>sumproduct(X1384:offset(X1384,'Parameters &amp; Main Results'!$B$32-1,0) , 'Cash Flow Assist'!$P$11:offset('Cash Flow Assist'!$P$11,'Parameters &amp; Main Results'!$B$32-1,0)  )/offset(X1384,'Parameters &amp; Main Results'!$B$32,0)</f>
        <v>4736.473098</v>
      </c>
      <c r="AA1384" s="77">
        <f>sumproduct(X1384:offset(X1384,'Parameters &amp; Main Results'!$B$32-1,0),'Parameters &amp; Main Results'!$B$36:offset('Parameters &amp; Main Results'!$B$36,'Parameters &amp; Main Results'!$B$32-1,0)   )/offset(X1384,'Parameters &amp; Main Results'!$B$32,0)</f>
        <v>0.6900620609</v>
      </c>
      <c r="AB1384" s="167">
        <f t="shared" si="6"/>
        <v>0</v>
      </c>
    </row>
    <row r="1385">
      <c r="A1385">
        <f t="shared" si="17"/>
        <v>12</v>
      </c>
      <c r="B1385">
        <f t="shared" si="18"/>
        <v>1985</v>
      </c>
      <c r="C1385" s="77">
        <f t="shared" si="3"/>
        <v>1985.916667</v>
      </c>
      <c r="D1385" s="159">
        <f t="shared" si="356"/>
        <v>31412</v>
      </c>
      <c r="E1385" s="162">
        <v>109.5</v>
      </c>
      <c r="F1385" s="163">
        <v>1083270.4811</v>
      </c>
      <c r="G1385" s="163">
        <v>9846.8606</v>
      </c>
      <c r="H1385" s="163">
        <v>13493.51037267</v>
      </c>
      <c r="I1385" s="163">
        <v>1588017.6337076</v>
      </c>
      <c r="J1385" s="163">
        <v>109.5</v>
      </c>
      <c r="K1385" s="163">
        <v>109.5</v>
      </c>
      <c r="L1385" s="163">
        <v>327.0</v>
      </c>
      <c r="M1385" s="164">
        <v>11.91497046</v>
      </c>
      <c r="N1385" s="19">
        <f t="shared" ref="N1385:T1385" si="1386">F1385/F1384/$E1385*$E1384-1</f>
        <v>0.04353135333</v>
      </c>
      <c r="O1385" s="19">
        <f t="shared" si="1386"/>
        <v>0.04034312345</v>
      </c>
      <c r="P1385" s="19">
        <f t="shared" si="1386"/>
        <v>0.00143957382</v>
      </c>
      <c r="Q1385" s="19">
        <f t="shared" si="1386"/>
        <v>0.03830093674</v>
      </c>
      <c r="R1385" s="19">
        <f t="shared" si="1386"/>
        <v>0</v>
      </c>
      <c r="S1385" s="19">
        <f t="shared" si="1386"/>
        <v>0</v>
      </c>
      <c r="T1385" s="19">
        <f t="shared" si="1386"/>
        <v>-0.00578237839</v>
      </c>
      <c r="U1385" s="168">
        <v>-0.0051</v>
      </c>
      <c r="V1385" s="168">
        <v>-0.0154</v>
      </c>
      <c r="W1385" s="19">
        <f t="array" ref="W1385">mmult(N1385:T1385,'Parameters &amp; Main Results'!$B$6:$B$12)-'Parameters &amp; Main Results'!$B$16/12+mmult(U1385:V1385,'Parameters &amp; Main Results'!$B$14:$B$15)</f>
        <v>0.0426926292</v>
      </c>
      <c r="X1385" s="77">
        <f t="shared" si="5"/>
        <v>111.0527876</v>
      </c>
      <c r="Y1385" s="77">
        <f>X1385/offset(X1385,'Parameters &amp; Main Results'!$B$32,0)</f>
        <v>32.20426535</v>
      </c>
      <c r="Z1385" s="77">
        <f>sumproduct(X1385:offset(X1385,'Parameters &amp; Main Results'!$B$32-1,0) , 'Cash Flow Assist'!$P$11:offset('Cash Flow Assist'!$P$11,'Parameters &amp; Main Results'!$B$32-1,0)  )/offset(X1385,'Parameters &amp; Main Results'!$B$32,0)</f>
        <v>4719.243848</v>
      </c>
      <c r="AA1385" s="77">
        <f>sumproduct(X1385:offset(X1385,'Parameters &amp; Main Results'!$B$32-1,0),'Parameters &amp; Main Results'!$B$36:offset('Parameters &amp; Main Results'!$B$36,'Parameters &amp; Main Results'!$B$32-1,0)   )/offset(X1385,'Parameters &amp; Main Results'!$B$32,0)</f>
        <v>0.6881939089</v>
      </c>
      <c r="AB1385" s="167">
        <f t="shared" si="6"/>
        <v>0</v>
      </c>
    </row>
    <row r="1386">
      <c r="A1386">
        <f t="shared" si="17"/>
        <v>1</v>
      </c>
      <c r="B1386">
        <f t="shared" si="18"/>
        <v>1986</v>
      </c>
      <c r="C1386" s="77">
        <f t="shared" si="3"/>
        <v>1986</v>
      </c>
      <c r="D1386" s="159">
        <f t="shared" si="356"/>
        <v>31443</v>
      </c>
      <c r="E1386" s="162">
        <v>109.9</v>
      </c>
      <c r="F1386" s="163">
        <v>1089263.4967</v>
      </c>
      <c r="G1386" s="163">
        <v>9871.8976</v>
      </c>
      <c r="H1386" s="163">
        <v>13573.34697571</v>
      </c>
      <c r="I1386" s="163">
        <v>1625372.14720814</v>
      </c>
      <c r="J1386" s="163">
        <v>109.9</v>
      </c>
      <c r="K1386" s="163">
        <v>109.9</v>
      </c>
      <c r="L1386" s="163">
        <v>354.0</v>
      </c>
      <c r="M1386" s="164">
        <v>11.9164472</v>
      </c>
      <c r="N1386" s="19">
        <f t="shared" ref="N1386:T1386" si="1387">F1386/F1385/$E1386*$E1385-1</f>
        <v>0.001872527054</v>
      </c>
      <c r="O1386" s="19">
        <f t="shared" si="1387"/>
        <v>-0.001106288995</v>
      </c>
      <c r="P1386" s="19">
        <f t="shared" si="1387"/>
        <v>0.002255459509</v>
      </c>
      <c r="Q1386" s="19">
        <f t="shared" si="1387"/>
        <v>0.01979744471</v>
      </c>
      <c r="R1386" s="19">
        <f t="shared" si="1387"/>
        <v>0</v>
      </c>
      <c r="S1386" s="19">
        <f t="shared" si="1387"/>
        <v>0</v>
      </c>
      <c r="T1386" s="19">
        <f t="shared" si="1387"/>
        <v>0.0786286115</v>
      </c>
      <c r="U1386" s="168">
        <v>0.0121</v>
      </c>
      <c r="V1386" s="168">
        <v>0.0044</v>
      </c>
      <c r="W1386" s="19">
        <f t="array" ref="W1386">mmult(N1386:T1386,'Parameters &amp; Main Results'!$B$6:$B$12)-'Parameters &amp; Main Results'!$B$16/12+mmult(U1386:V1386,'Parameters &amp; Main Results'!$B$14:$B$15)</f>
        <v>0.001086156375</v>
      </c>
      <c r="X1386" s="77">
        <f t="shared" si="5"/>
        <v>106.505776</v>
      </c>
      <c r="Y1386" s="77">
        <f>X1386/offset(X1386,'Parameters &amp; Main Results'!$B$32,0)</f>
        <v>30.98834788</v>
      </c>
      <c r="Z1386" s="77">
        <f>sumproduct(X1386:offset(X1386,'Parameters &amp; Main Results'!$B$32-1,0) , 'Cash Flow Assist'!$P$11:offset('Cash Flow Assist'!$P$11,'Parameters &amp; Main Results'!$B$32-1,0)  )/offset(X1386,'Parameters &amp; Main Results'!$B$32,0)</f>
        <v>4703.624024</v>
      </c>
      <c r="AA1386" s="77">
        <f>sumproduct(X1386:offset(X1386,'Parameters &amp; Main Results'!$B$32-1,0),'Parameters &amp; Main Results'!$B$36:offset('Parameters &amp; Main Results'!$B$36,'Parameters &amp; Main Results'!$B$32-1,0)   )/offset(X1386,'Parameters &amp; Main Results'!$B$32,0)</f>
        <v>0.6863160085</v>
      </c>
      <c r="AB1386" s="167">
        <f t="shared" si="6"/>
        <v>0</v>
      </c>
    </row>
    <row r="1387">
      <c r="A1387">
        <f t="shared" si="17"/>
        <v>2</v>
      </c>
      <c r="B1387">
        <f t="shared" si="18"/>
        <v>1986</v>
      </c>
      <c r="C1387" s="77">
        <f t="shared" si="3"/>
        <v>1986.083333</v>
      </c>
      <c r="D1387" s="159">
        <f t="shared" si="356"/>
        <v>31471</v>
      </c>
      <c r="E1387" s="162">
        <v>109.7</v>
      </c>
      <c r="F1387" s="163">
        <v>1170567.4812</v>
      </c>
      <c r="G1387" s="163">
        <v>10577.8203</v>
      </c>
      <c r="H1387" s="163">
        <v>13653.31661164</v>
      </c>
      <c r="I1387" s="163">
        <v>1794225.90722104</v>
      </c>
      <c r="J1387" s="163">
        <v>109.7</v>
      </c>
      <c r="K1387" s="163">
        <v>109.7</v>
      </c>
      <c r="L1387" s="163">
        <v>338.25</v>
      </c>
      <c r="M1387" s="164">
        <v>12.81282898</v>
      </c>
      <c r="N1387" s="19">
        <f t="shared" ref="N1387:T1387" si="1388">F1387/F1386/$E1387*$E1386-1</f>
        <v>0.07660048244</v>
      </c>
      <c r="O1387" s="19">
        <f t="shared" si="1388"/>
        <v>0.07346183331</v>
      </c>
      <c r="P1387" s="19">
        <f t="shared" si="1388"/>
        <v>0.007725562139</v>
      </c>
      <c r="Q1387" s="19">
        <f t="shared" si="1388"/>
        <v>0.1058987694</v>
      </c>
      <c r="R1387" s="19">
        <f t="shared" si="1388"/>
        <v>0</v>
      </c>
      <c r="S1387" s="19">
        <f t="shared" si="1388"/>
        <v>0</v>
      </c>
      <c r="T1387" s="19">
        <f t="shared" si="1388"/>
        <v>-0.04274948627</v>
      </c>
      <c r="U1387" s="168">
        <v>-0.0056</v>
      </c>
      <c r="V1387" s="168">
        <v>-0.0077</v>
      </c>
      <c r="W1387" s="19">
        <f t="array" ref="W1387">mmult(N1387:T1387,'Parameters &amp; Main Results'!$B$6:$B$12)-'Parameters &amp; Main Results'!$B$16/12+mmult(U1387:V1387,'Parameters &amp; Main Results'!$B$14:$B$15)</f>
        <v>0.07577415349</v>
      </c>
      <c r="X1387" s="77">
        <f t="shared" si="5"/>
        <v>106.3902196</v>
      </c>
      <c r="Y1387" s="77">
        <f>X1387/offset(X1387,'Parameters &amp; Main Results'!$B$32,0)</f>
        <v>31.05762895</v>
      </c>
      <c r="Z1387" s="77">
        <f>sumproduct(X1387:offset(X1387,'Parameters &amp; Main Results'!$B$32-1,0) , 'Cash Flow Assist'!$P$11:offset('Cash Flow Assist'!$P$11,'Parameters &amp; Main Results'!$B$32-1,0)  )/offset(X1387,'Parameters &amp; Main Results'!$B$32,0)</f>
        <v>4689.172234</v>
      </c>
      <c r="AA1387" s="77">
        <f>sumproduct(X1387:offset(X1387,'Parameters &amp; Main Results'!$B$32-1,0),'Parameters &amp; Main Results'!$B$36:offset('Parameters &amp; Main Results'!$B$36,'Parameters &amp; Main Results'!$B$32-1,0)   )/offset(X1387,'Parameters &amp; Main Results'!$B$32,0)</f>
        <v>0.6845949195</v>
      </c>
      <c r="AB1387" s="167">
        <f t="shared" si="6"/>
        <v>0</v>
      </c>
    </row>
    <row r="1388">
      <c r="A1388">
        <f t="shared" si="17"/>
        <v>3</v>
      </c>
      <c r="B1388">
        <f t="shared" si="18"/>
        <v>1986</v>
      </c>
      <c r="C1388" s="77">
        <f t="shared" si="3"/>
        <v>1986.166667</v>
      </c>
      <c r="D1388" s="159">
        <f t="shared" si="356"/>
        <v>31502</v>
      </c>
      <c r="E1388" s="162">
        <v>109.1</v>
      </c>
      <c r="F1388" s="163">
        <v>1235816.9715</v>
      </c>
      <c r="G1388" s="163">
        <v>11182.1378</v>
      </c>
      <c r="H1388" s="163">
        <v>13733.64362438</v>
      </c>
      <c r="I1388" s="163">
        <v>2037424.25995696</v>
      </c>
      <c r="J1388" s="163">
        <v>109.1</v>
      </c>
      <c r="K1388" s="163">
        <v>109.1</v>
      </c>
      <c r="L1388" s="163">
        <v>345.5</v>
      </c>
      <c r="M1388" s="164">
        <v>13.56374339</v>
      </c>
      <c r="N1388" s="19">
        <f t="shared" ref="N1388:T1388" si="1389">F1388/F1387/$E1388*$E1387-1</f>
        <v>0.06154785472</v>
      </c>
      <c r="O1388" s="19">
        <f t="shared" si="1389"/>
        <v>0.0629443604</v>
      </c>
      <c r="P1388" s="19">
        <f t="shared" si="1389"/>
        <v>0.01141523068</v>
      </c>
      <c r="Q1388" s="19">
        <f t="shared" si="1389"/>
        <v>0.1417899783</v>
      </c>
      <c r="R1388" s="19">
        <f t="shared" si="1389"/>
        <v>0</v>
      </c>
      <c r="S1388" s="19">
        <f t="shared" si="1389"/>
        <v>0</v>
      </c>
      <c r="T1388" s="19">
        <f t="shared" si="1389"/>
        <v>0.02705126876</v>
      </c>
      <c r="U1388" s="168">
        <v>-0.0058</v>
      </c>
      <c r="V1388" s="168">
        <v>-0.0037</v>
      </c>
      <c r="W1388" s="19">
        <f t="array" ref="W1388">mmult(N1388:T1388,'Parameters &amp; Main Results'!$B$6:$B$12)-'Parameters &amp; Main Results'!$B$16/12+mmult(U1388:V1388,'Parameters &amp; Main Results'!$B$14:$B$15)</f>
        <v>0.06185531447</v>
      </c>
      <c r="X1388" s="77">
        <f t="shared" si="5"/>
        <v>98.89642655</v>
      </c>
      <c r="Y1388" s="77">
        <f>X1388/offset(X1388,'Parameters &amp; Main Results'!$B$32,0)</f>
        <v>28.96599966</v>
      </c>
      <c r="Z1388" s="77">
        <f>sumproduct(X1388:offset(X1388,'Parameters &amp; Main Results'!$B$32-1,0) , 'Cash Flow Assist'!$P$11:offset('Cash Flow Assist'!$P$11,'Parameters &amp; Main Results'!$B$32-1,0)  )/offset(X1388,'Parameters &amp; Main Results'!$B$32,0)</f>
        <v>4674.602891</v>
      </c>
      <c r="AA1388" s="77">
        <f>sumproduct(X1388:offset(X1388,'Parameters &amp; Main Results'!$B$32-1,0),'Parameters &amp; Main Results'!$B$36:offset('Parameters &amp; Main Results'!$B$36,'Parameters &amp; Main Results'!$B$32-1,0)   )/offset(X1388,'Parameters &amp; Main Results'!$B$32,0)</f>
        <v>0.6830128916</v>
      </c>
      <c r="AB1388" s="167">
        <f t="shared" si="6"/>
        <v>0</v>
      </c>
    </row>
    <row r="1389">
      <c r="A1389">
        <f t="shared" si="17"/>
        <v>4</v>
      </c>
      <c r="B1389">
        <f t="shared" si="18"/>
        <v>1986</v>
      </c>
      <c r="C1389" s="77">
        <f t="shared" si="3"/>
        <v>1986.25</v>
      </c>
      <c r="D1389" s="159">
        <f t="shared" si="356"/>
        <v>31532</v>
      </c>
      <c r="E1389" s="162">
        <v>108.7</v>
      </c>
      <c r="F1389" s="163">
        <v>1221824.9645</v>
      </c>
      <c r="G1389" s="163">
        <v>11258.4834</v>
      </c>
      <c r="H1389" s="163">
        <v>13808.72087619</v>
      </c>
      <c r="I1389" s="163">
        <v>2163501.95496919</v>
      </c>
      <c r="J1389" s="163">
        <v>108.7</v>
      </c>
      <c r="K1389" s="163">
        <v>108.7</v>
      </c>
      <c r="L1389" s="163">
        <v>344.75</v>
      </c>
      <c r="M1389" s="164">
        <v>13.4112848</v>
      </c>
      <c r="N1389" s="19">
        <f t="shared" ref="N1389:T1389" si="1390">F1389/F1388/$E1389*$E1388-1</f>
        <v>-0.007683881347</v>
      </c>
      <c r="O1389" s="19">
        <f t="shared" si="1390"/>
        <v>0.01053243698</v>
      </c>
      <c r="P1389" s="19">
        <f t="shared" si="1390"/>
        <v>0.009166636001</v>
      </c>
      <c r="Q1389" s="19">
        <f t="shared" si="1390"/>
        <v>0.06578848912</v>
      </c>
      <c r="R1389" s="19">
        <f t="shared" si="1390"/>
        <v>0</v>
      </c>
      <c r="S1389" s="19">
        <f t="shared" si="1390"/>
        <v>0</v>
      </c>
      <c r="T1389" s="19">
        <f t="shared" si="1390"/>
        <v>0.001501097698</v>
      </c>
      <c r="U1389" s="168">
        <v>0.0278</v>
      </c>
      <c r="V1389" s="168">
        <v>-0.0286</v>
      </c>
      <c r="W1389" s="19">
        <f t="array" ref="W1389">mmult(N1389:T1389,'Parameters &amp; Main Results'!$B$6:$B$12)-'Parameters &amp; Main Results'!$B$16/12+mmult(U1389:V1389,'Parameters &amp; Main Results'!$B$14:$B$15)</f>
        <v>-0.003171468431</v>
      </c>
      <c r="X1389" s="77">
        <f t="shared" si="5"/>
        <v>93.13550086</v>
      </c>
      <c r="Y1389" s="77">
        <f>X1389/offset(X1389,'Parameters &amp; Main Results'!$B$32,0)</f>
        <v>27.36935144</v>
      </c>
      <c r="Z1389" s="77">
        <f>sumproduct(X1389:offset(X1389,'Parameters &amp; Main Results'!$B$32-1,0) , 'Cash Flow Assist'!$P$11:offset('Cash Flow Assist'!$P$11,'Parameters &amp; Main Results'!$B$32-1,0)  )/offset(X1389,'Parameters &amp; Main Results'!$B$32,0)</f>
        <v>4662.083698</v>
      </c>
      <c r="AA1389" s="77">
        <f>sumproduct(X1389:offset(X1389,'Parameters &amp; Main Results'!$B$32-1,0),'Parameters &amp; Main Results'!$B$36:offset('Parameters &amp; Main Results'!$B$36,'Parameters &amp; Main Results'!$B$32-1,0)   )/offset(X1389,'Parameters &amp; Main Results'!$B$32,0)</f>
        <v>0.6815460745</v>
      </c>
      <c r="AB1389" s="167">
        <f t="shared" si="6"/>
        <v>-0.007683881347</v>
      </c>
    </row>
    <row r="1390">
      <c r="A1390">
        <f t="shared" si="17"/>
        <v>5</v>
      </c>
      <c r="B1390">
        <f t="shared" si="18"/>
        <v>1986</v>
      </c>
      <c r="C1390" s="77">
        <f t="shared" si="3"/>
        <v>1986.333333</v>
      </c>
      <c r="D1390" s="159">
        <f t="shared" si="356"/>
        <v>31563</v>
      </c>
      <c r="E1390" s="162">
        <v>109.0</v>
      </c>
      <c r="F1390" s="163">
        <v>1286693.0628</v>
      </c>
      <c r="G1390" s="163">
        <v>10837.5984</v>
      </c>
      <c r="H1390" s="163">
        <v>13878.45491661</v>
      </c>
      <c r="I1390" s="163">
        <v>2073048.89386492</v>
      </c>
      <c r="J1390" s="163">
        <v>109.0</v>
      </c>
      <c r="K1390" s="163">
        <v>109.0</v>
      </c>
      <c r="L1390" s="163">
        <v>343.35</v>
      </c>
      <c r="M1390" s="164">
        <v>13.93188143</v>
      </c>
      <c r="N1390" s="19">
        <f t="shared" ref="N1390:T1390" si="1391">F1390/F1389/$E1390*$E1389-1</f>
        <v>0.05019273875</v>
      </c>
      <c r="O1390" s="19">
        <f t="shared" si="1391"/>
        <v>-0.04003321198</v>
      </c>
      <c r="P1390" s="19">
        <f t="shared" si="1391"/>
        <v>0.002283807339</v>
      </c>
      <c r="Q1390" s="19">
        <f t="shared" si="1391"/>
        <v>-0.04444585781</v>
      </c>
      <c r="R1390" s="19">
        <f t="shared" si="1391"/>
        <v>0</v>
      </c>
      <c r="S1390" s="19">
        <f t="shared" si="1391"/>
        <v>0</v>
      </c>
      <c r="T1390" s="19">
        <f t="shared" si="1391"/>
        <v>-0.006802030457</v>
      </c>
      <c r="U1390" s="168">
        <v>-0.0135</v>
      </c>
      <c r="V1390" s="168">
        <v>-0.0021</v>
      </c>
      <c r="W1390" s="19">
        <f t="array" ref="W1390">mmult(N1390:T1390,'Parameters &amp; Main Results'!$B$6:$B$12)-'Parameters &amp; Main Results'!$B$16/12+mmult(U1390:V1390,'Parameters &amp; Main Results'!$B$14:$B$15)</f>
        <v>0.02759458441</v>
      </c>
      <c r="X1390" s="77">
        <f t="shared" si="5"/>
        <v>93.43181691</v>
      </c>
      <c r="Y1390" s="77">
        <f>X1390/offset(X1390,'Parameters &amp; Main Results'!$B$32,0)</f>
        <v>27.54770199</v>
      </c>
      <c r="Z1390" s="77">
        <f>sumproduct(X1390:offset(X1390,'Parameters &amp; Main Results'!$B$32-1,0) , 'Cash Flow Assist'!$P$11:offset('Cash Flow Assist'!$P$11,'Parameters &amp; Main Results'!$B$32-1,0)  )/offset(X1390,'Parameters &amp; Main Results'!$B$32,0)</f>
        <v>4651.124843</v>
      </c>
      <c r="AA1390" s="77">
        <f>sumproduct(X1390:offset(X1390,'Parameters &amp; Main Results'!$B$32-1,0),'Parameters &amp; Main Results'!$B$36:offset('Parameters &amp; Main Results'!$B$36,'Parameters &amp; Main Results'!$B$32-1,0)   )/offset(X1390,'Parameters &amp; Main Results'!$B$32,0)</f>
        <v>0.6799783315</v>
      </c>
      <c r="AB1390" s="167">
        <f t="shared" si="6"/>
        <v>0</v>
      </c>
    </row>
    <row r="1391">
      <c r="A1391">
        <f t="shared" si="17"/>
        <v>6</v>
      </c>
      <c r="B1391">
        <f t="shared" si="18"/>
        <v>1986</v>
      </c>
      <c r="C1391" s="77">
        <f t="shared" si="3"/>
        <v>1986.416667</v>
      </c>
      <c r="D1391" s="159">
        <f t="shared" si="356"/>
        <v>31593</v>
      </c>
      <c r="E1391" s="162">
        <v>109.4</v>
      </c>
      <c r="F1391" s="163">
        <v>1308359.9526</v>
      </c>
      <c r="G1391" s="163">
        <v>11426.4892</v>
      </c>
      <c r="H1391" s="163">
        <v>13949.58199806</v>
      </c>
      <c r="I1391" s="163">
        <v>2203625.22240039</v>
      </c>
      <c r="J1391" s="163">
        <v>109.4</v>
      </c>
      <c r="K1391" s="163">
        <v>109.4</v>
      </c>
      <c r="L1391" s="163">
        <v>345.5</v>
      </c>
      <c r="M1391" s="164">
        <v>14.20235897</v>
      </c>
      <c r="N1391" s="19">
        <f t="shared" ref="N1391:T1391" si="1392">F1391/F1390/$E1391*$E1390-1</f>
        <v>0.01312132976</v>
      </c>
      <c r="O1391" s="19">
        <f t="shared" si="1392"/>
        <v>0.05048277542</v>
      </c>
      <c r="P1391" s="19">
        <f t="shared" si="1392"/>
        <v>0.001449954296</v>
      </c>
      <c r="Q1391" s="19">
        <f t="shared" si="1392"/>
        <v>0.05910096876</v>
      </c>
      <c r="R1391" s="19">
        <f t="shared" si="1392"/>
        <v>0</v>
      </c>
      <c r="S1391" s="19">
        <f t="shared" si="1392"/>
        <v>0</v>
      </c>
      <c r="T1391" s="19">
        <f t="shared" si="1392"/>
        <v>0.002582629639</v>
      </c>
      <c r="U1391" s="168">
        <v>-0.0095</v>
      </c>
      <c r="V1391" s="168">
        <v>0.013</v>
      </c>
      <c r="W1391" s="19">
        <f t="array" ref="W1391">mmult(N1391:T1391,'Parameters &amp; Main Results'!$B$6:$B$12)-'Parameters &amp; Main Results'!$B$16/12+mmult(U1391:V1391,'Parameters &amp; Main Results'!$B$14:$B$15)</f>
        <v>0.02242002451</v>
      </c>
      <c r="X1391" s="77">
        <f t="shared" si="5"/>
        <v>90.92283896</v>
      </c>
      <c r="Y1391" s="77">
        <f>X1391/offset(X1391,'Parameters &amp; Main Results'!$B$32,0)</f>
        <v>26.89706542</v>
      </c>
      <c r="Z1391" s="77">
        <f>sumproduct(X1391:offset(X1391,'Parameters &amp; Main Results'!$B$32-1,0) , 'Cash Flow Assist'!$P$11:offset('Cash Flow Assist'!$P$11,'Parameters &amp; Main Results'!$B$32-1,0)  )/offset(X1391,'Parameters &amp; Main Results'!$B$32,0)</f>
        <v>4639.950614</v>
      </c>
      <c r="AA1391" s="77">
        <f>sumproduct(X1391:offset(X1391,'Parameters &amp; Main Results'!$B$32-1,0),'Parameters &amp; Main Results'!$B$36:offset('Parameters &amp; Main Results'!$B$36,'Parameters &amp; Main Results'!$B$32-1,0)   )/offset(X1391,'Parameters &amp; Main Results'!$B$32,0)</f>
        <v>0.6784993017</v>
      </c>
      <c r="AB1391" s="167">
        <f t="shared" si="6"/>
        <v>0</v>
      </c>
    </row>
    <row r="1392">
      <c r="A1392">
        <f t="shared" si="17"/>
        <v>7</v>
      </c>
      <c r="B1392">
        <f t="shared" si="18"/>
        <v>1986</v>
      </c>
      <c r="C1392" s="77">
        <f t="shared" si="3"/>
        <v>1986.5</v>
      </c>
      <c r="D1392" s="159">
        <f t="shared" si="356"/>
        <v>31624</v>
      </c>
      <c r="E1392" s="162">
        <v>109.5</v>
      </c>
      <c r="F1392" s="163">
        <v>1235163.5437</v>
      </c>
      <c r="G1392" s="163">
        <v>11504.1284</v>
      </c>
      <c r="H1392" s="163">
        <v>14021.7710849</v>
      </c>
      <c r="I1392" s="163">
        <v>2327615.70291104</v>
      </c>
      <c r="J1392" s="163">
        <v>109.5</v>
      </c>
      <c r="K1392" s="163">
        <v>109.5</v>
      </c>
      <c r="L1392" s="163">
        <v>357.75</v>
      </c>
      <c r="M1392" s="164">
        <v>13.3886484</v>
      </c>
      <c r="N1392" s="19">
        <f t="shared" ref="N1392:T1392" si="1393">F1392/F1391/$E1392*$E1391-1</f>
        <v>-0.05680731208</v>
      </c>
      <c r="O1392" s="19">
        <f t="shared" si="1393"/>
        <v>0.005875220769</v>
      </c>
      <c r="P1392" s="19">
        <f t="shared" si="1393"/>
        <v>0.004257031963</v>
      </c>
      <c r="Q1392" s="19">
        <f t="shared" si="1393"/>
        <v>0.05530196461</v>
      </c>
      <c r="R1392" s="19">
        <f t="shared" si="1393"/>
        <v>0</v>
      </c>
      <c r="S1392" s="19">
        <f t="shared" si="1393"/>
        <v>0</v>
      </c>
      <c r="T1392" s="19">
        <f t="shared" si="1393"/>
        <v>0.03451023928</v>
      </c>
      <c r="U1392" s="168">
        <v>-0.0336</v>
      </c>
      <c r="V1392" s="168">
        <v>0.047</v>
      </c>
      <c r="W1392" s="19">
        <f t="array" ref="W1392">mmult(N1392:T1392,'Parameters &amp; Main Results'!$B$6:$B$12)-'Parameters &amp; Main Results'!$B$16/12+mmult(U1392:V1392,'Parameters &amp; Main Results'!$B$14:$B$15)</f>
        <v>-0.04117834553</v>
      </c>
      <c r="X1392" s="77">
        <f t="shared" si="5"/>
        <v>88.92904754</v>
      </c>
      <c r="Y1392" s="77">
        <f>X1392/offset(X1392,'Parameters &amp; Main Results'!$B$32,0)</f>
        <v>26.39470925</v>
      </c>
      <c r="Z1392" s="77">
        <f>sumproduct(X1392:offset(X1392,'Parameters &amp; Main Results'!$B$32-1,0) , 'Cash Flow Assist'!$P$11:offset('Cash Flow Assist'!$P$11,'Parameters &amp; Main Results'!$B$32-1,0)  )/offset(X1392,'Parameters &amp; Main Results'!$B$32,0)</f>
        <v>4629.392038</v>
      </c>
      <c r="AA1392" s="77">
        <f>sumproduct(X1392:offset(X1392,'Parameters &amp; Main Results'!$B$32-1,0),'Parameters &amp; Main Results'!$B$36:offset('Parameters &amp; Main Results'!$B$36,'Parameters &amp; Main Results'!$B$32-1,0)   )/offset(X1392,'Parameters &amp; Main Results'!$B$32,0)</f>
        <v>0.6769608635</v>
      </c>
      <c r="AB1392" s="167">
        <f t="shared" si="6"/>
        <v>-0.05680731208</v>
      </c>
    </row>
    <row r="1393">
      <c r="A1393">
        <f t="shared" si="17"/>
        <v>8</v>
      </c>
      <c r="B1393">
        <f t="shared" si="18"/>
        <v>1986</v>
      </c>
      <c r="C1393" s="77">
        <f t="shared" si="3"/>
        <v>1986.583333</v>
      </c>
      <c r="D1393" s="159">
        <f t="shared" si="356"/>
        <v>31655</v>
      </c>
      <c r="E1393" s="162">
        <v>109.6</v>
      </c>
      <c r="F1393" s="163">
        <v>1326681.4558</v>
      </c>
      <c r="G1393" s="163">
        <v>11880.0759</v>
      </c>
      <c r="H1393" s="163">
        <v>14089.89352276</v>
      </c>
      <c r="I1393" s="163">
        <v>2553837.09778488</v>
      </c>
      <c r="J1393" s="163">
        <v>109.6</v>
      </c>
      <c r="K1393" s="163">
        <v>109.6</v>
      </c>
      <c r="L1393" s="163">
        <v>386.0</v>
      </c>
      <c r="M1393" s="164">
        <v>14.08719649</v>
      </c>
      <c r="N1393" s="19">
        <f t="shared" ref="N1393:T1393" si="1394">F1393/F1392/$E1393*$E1392-1</f>
        <v>0.0731137482</v>
      </c>
      <c r="O1393" s="19">
        <f t="shared" si="1394"/>
        <v>0.03173712966</v>
      </c>
      <c r="P1393" s="19">
        <f t="shared" si="1394"/>
        <v>0.003941491789</v>
      </c>
      <c r="Q1393" s="19">
        <f t="shared" si="1394"/>
        <v>0.09618909653</v>
      </c>
      <c r="R1393" s="19">
        <f t="shared" si="1394"/>
        <v>0</v>
      </c>
      <c r="S1393" s="19">
        <f t="shared" si="1394"/>
        <v>0</v>
      </c>
      <c r="T1393" s="19">
        <f t="shared" si="1394"/>
        <v>0.0779813004</v>
      </c>
      <c r="U1393" s="168">
        <v>-0.0417</v>
      </c>
      <c r="V1393" s="168">
        <v>0.0351</v>
      </c>
      <c r="W1393" s="19">
        <f t="array" ref="W1393">mmult(N1393:T1393,'Parameters &amp; Main Results'!$B$6:$B$12)-'Parameters &amp; Main Results'!$B$16/12+mmult(U1393:V1393,'Parameters &amp; Main Results'!$B$14:$B$15)</f>
        <v>0.0627279269</v>
      </c>
      <c r="X1393" s="77">
        <f t="shared" si="5"/>
        <v>92.74826775</v>
      </c>
      <c r="Y1393" s="77">
        <f>X1393/offset(X1393,'Parameters &amp; Main Results'!$B$32,0)</f>
        <v>27.61979041</v>
      </c>
      <c r="Z1393" s="77">
        <f>sumproduct(X1393:offset(X1393,'Parameters &amp; Main Results'!$B$32-1,0) , 'Cash Flow Assist'!$P$11:offset('Cash Flow Assist'!$P$11,'Parameters &amp; Main Results'!$B$32-1,0)  )/offset(X1393,'Parameters &amp; Main Results'!$B$32,0)</f>
        <v>4619.302388</v>
      </c>
      <c r="AA1393" s="77">
        <f>sumproduct(X1393:offset(X1393,'Parameters &amp; Main Results'!$B$32-1,0),'Parameters &amp; Main Results'!$B$36:offset('Parameters &amp; Main Results'!$B$36,'Parameters &amp; Main Results'!$B$32-1,0)   )/offset(X1393,'Parameters &amp; Main Results'!$B$32,0)</f>
        <v>0.6753989493</v>
      </c>
      <c r="AB1393" s="167">
        <f t="shared" si="6"/>
        <v>0</v>
      </c>
    </row>
    <row r="1394">
      <c r="A1394">
        <f t="shared" si="17"/>
        <v>9</v>
      </c>
      <c r="B1394">
        <f t="shared" si="18"/>
        <v>1986</v>
      </c>
      <c r="C1394" s="77">
        <f t="shared" si="3"/>
        <v>1986.666667</v>
      </c>
      <c r="D1394" s="159">
        <f t="shared" si="356"/>
        <v>31685</v>
      </c>
      <c r="E1394" s="162">
        <v>110.0</v>
      </c>
      <c r="F1394" s="163">
        <v>1216931.1219</v>
      </c>
      <c r="G1394" s="163">
        <v>11556.7264</v>
      </c>
      <c r="H1394" s="163">
        <v>14154.82444874</v>
      </c>
      <c r="I1394" s="163">
        <v>2531843.25245869</v>
      </c>
      <c r="J1394" s="163">
        <v>110.0</v>
      </c>
      <c r="K1394" s="163">
        <v>110.0</v>
      </c>
      <c r="L1394" s="163">
        <v>421.2</v>
      </c>
      <c r="M1394" s="164">
        <v>13.07284577</v>
      </c>
      <c r="N1394" s="19">
        <f t="shared" ref="N1394:T1394" si="1395">F1394/F1393/$E1394*$E1393-1</f>
        <v>-0.08606100393</v>
      </c>
      <c r="O1394" s="19">
        <f t="shared" si="1395"/>
        <v>-0.03075518732</v>
      </c>
      <c r="P1394" s="19">
        <f t="shared" si="1395"/>
        <v>0.0009552121209</v>
      </c>
      <c r="Q1394" s="19">
        <f t="shared" si="1395"/>
        <v>-0.0122171254</v>
      </c>
      <c r="R1394" s="19">
        <f t="shared" si="1395"/>
        <v>0</v>
      </c>
      <c r="S1394" s="19">
        <f t="shared" si="1395"/>
        <v>0</v>
      </c>
      <c r="T1394" s="19">
        <f t="shared" si="1395"/>
        <v>0.08722373999</v>
      </c>
      <c r="U1394" s="168">
        <v>0.0236</v>
      </c>
      <c r="V1394" s="168">
        <v>0.0322</v>
      </c>
      <c r="W1394" s="19">
        <f t="array" ref="W1394">mmult(N1394:T1394,'Parameters &amp; Main Results'!$B$6:$B$12)-'Parameters &amp; Main Results'!$B$16/12+mmult(U1394:V1394,'Parameters &amp; Main Results'!$B$14:$B$15)</f>
        <v>-0.07227621644</v>
      </c>
      <c r="X1394" s="77">
        <f t="shared" si="5"/>
        <v>87.27376538</v>
      </c>
      <c r="Y1394" s="77">
        <f>X1394/offset(X1394,'Parameters &amp; Main Results'!$B$32,0)</f>
        <v>26.07591851</v>
      </c>
      <c r="Z1394" s="77">
        <f>sumproduct(X1394:offset(X1394,'Parameters &amp; Main Results'!$B$32-1,0) , 'Cash Flow Assist'!$P$11:offset('Cash Flow Assist'!$P$11,'Parameters &amp; Main Results'!$B$32-1,0)  )/offset(X1394,'Parameters &amp; Main Results'!$B$32,0)</f>
        <v>4607.950044</v>
      </c>
      <c r="AA1394" s="77">
        <f>sumproduct(X1394:offset(X1394,'Parameters &amp; Main Results'!$B$32-1,0),'Parameters &amp; Main Results'!$B$36:offset('Parameters &amp; Main Results'!$B$36,'Parameters &amp; Main Results'!$B$32-1,0)   )/offset(X1394,'Parameters &amp; Main Results'!$B$32,0)</f>
        <v>0.6737983124</v>
      </c>
      <c r="AB1394" s="167">
        <f t="shared" si="6"/>
        <v>-0.08606100393</v>
      </c>
    </row>
    <row r="1395">
      <c r="A1395">
        <f t="shared" si="17"/>
        <v>10</v>
      </c>
      <c r="B1395">
        <f t="shared" si="18"/>
        <v>1986</v>
      </c>
      <c r="C1395" s="77">
        <f t="shared" si="3"/>
        <v>1986.75</v>
      </c>
      <c r="D1395" s="159">
        <f t="shared" si="356"/>
        <v>31716</v>
      </c>
      <c r="E1395" s="162">
        <v>110.2</v>
      </c>
      <c r="F1395" s="163">
        <v>1287158.9872</v>
      </c>
      <c r="G1395" s="163">
        <v>11713.8054</v>
      </c>
      <c r="H1395" s="163">
        <v>14216.27997822</v>
      </c>
      <c r="I1395" s="163">
        <v>2372289.66590522</v>
      </c>
      <c r="J1395" s="163">
        <v>110.2</v>
      </c>
      <c r="K1395" s="163">
        <v>110.2</v>
      </c>
      <c r="L1395" s="163">
        <v>401.5</v>
      </c>
      <c r="M1395" s="164">
        <v>13.79804416</v>
      </c>
      <c r="N1395" s="19">
        <f t="shared" ref="N1395:T1395" si="1396">F1395/F1394/$E1395*$E1394-1</f>
        <v>0.05578937243</v>
      </c>
      <c r="O1395" s="19">
        <f t="shared" si="1396"/>
        <v>0.01175244791</v>
      </c>
      <c r="P1395" s="19">
        <f t="shared" si="1396"/>
        <v>0.002518905021</v>
      </c>
      <c r="Q1395" s="19">
        <f t="shared" si="1396"/>
        <v>-0.06471925633</v>
      </c>
      <c r="R1395" s="19">
        <f t="shared" si="1396"/>
        <v>0</v>
      </c>
      <c r="S1395" s="19">
        <f t="shared" si="1396"/>
        <v>0</v>
      </c>
      <c r="T1395" s="19">
        <f t="shared" si="1396"/>
        <v>-0.04850112805</v>
      </c>
      <c r="U1395" s="168">
        <v>-0.025</v>
      </c>
      <c r="V1395" s="168">
        <v>-0.0142</v>
      </c>
      <c r="W1395" s="19">
        <f t="array" ref="W1395">mmult(N1395:T1395,'Parameters &amp; Main Results'!$B$6:$B$12)-'Parameters &amp; Main Results'!$B$16/12+mmult(U1395:V1395,'Parameters &amp; Main Results'!$B$14:$B$15)</f>
        <v>0.04473847463</v>
      </c>
      <c r="X1395" s="77">
        <f t="shared" si="5"/>
        <v>94.07300635</v>
      </c>
      <c r="Y1395" s="77">
        <f>X1395/offset(X1395,'Parameters &amp; Main Results'!$B$32,0)</f>
        <v>28.20085364</v>
      </c>
      <c r="Z1395" s="77">
        <f>sumproduct(X1395:offset(X1395,'Parameters &amp; Main Results'!$B$32-1,0) , 'Cash Flow Assist'!$P$11:offset('Cash Flow Assist'!$P$11,'Parameters &amp; Main Results'!$B$32-1,0)  )/offset(X1395,'Parameters &amp; Main Results'!$B$32,0)</f>
        <v>4598.108965</v>
      </c>
      <c r="AA1395" s="77">
        <f>sumproduct(X1395:offset(X1395,'Parameters &amp; Main Results'!$B$32-1,0),'Parameters &amp; Main Results'!$B$36:offset('Parameters &amp; Main Results'!$B$36,'Parameters &amp; Main Results'!$B$32-1,0)   )/offset(X1395,'Parameters &amp; Main Results'!$B$32,0)</f>
        <v>0.6720675737</v>
      </c>
      <c r="AB1395" s="167">
        <f t="shared" si="6"/>
        <v>-0.0350729209</v>
      </c>
    </row>
    <row r="1396">
      <c r="A1396">
        <f t="shared" si="17"/>
        <v>11</v>
      </c>
      <c r="B1396">
        <f t="shared" si="18"/>
        <v>1986</v>
      </c>
      <c r="C1396" s="77">
        <f t="shared" si="3"/>
        <v>1986.833333</v>
      </c>
      <c r="D1396" s="159">
        <f t="shared" si="356"/>
        <v>31746</v>
      </c>
      <c r="E1396" s="162">
        <v>110.4</v>
      </c>
      <c r="F1396" s="163">
        <v>1318441.143</v>
      </c>
      <c r="G1396" s="163">
        <v>11935.7101</v>
      </c>
      <c r="H1396" s="163">
        <v>14277.64692013</v>
      </c>
      <c r="I1396" s="163">
        <v>2505379.17108546</v>
      </c>
      <c r="J1396" s="163">
        <v>110.4</v>
      </c>
      <c r="K1396" s="163">
        <v>110.4</v>
      </c>
      <c r="L1396" s="163">
        <v>390.0</v>
      </c>
      <c r="M1396" s="164">
        <v>14.09656084</v>
      </c>
      <c r="N1396" s="19">
        <f t="shared" ref="N1396:T1396" si="1397">F1396/F1395/$E1396*$E1395-1</f>
        <v>0.02244763526</v>
      </c>
      <c r="O1396" s="19">
        <f t="shared" si="1397"/>
        <v>0.0170979481</v>
      </c>
      <c r="P1396" s="19">
        <f t="shared" si="1397"/>
        <v>0.002497252416</v>
      </c>
      <c r="Q1396" s="19">
        <f t="shared" si="1397"/>
        <v>0.05418848155</v>
      </c>
      <c r="R1396" s="19">
        <f t="shared" si="1397"/>
        <v>0</v>
      </c>
      <c r="S1396" s="19">
        <f t="shared" si="1397"/>
        <v>0</v>
      </c>
      <c r="T1396" s="19">
        <f t="shared" si="1397"/>
        <v>-0.03040229574</v>
      </c>
      <c r="U1396" s="168">
        <v>-0.0191</v>
      </c>
      <c r="V1396" s="168">
        <v>-7.0E-4</v>
      </c>
      <c r="W1396" s="19">
        <f t="array" ref="W1396">mmult(N1396:T1396,'Parameters &amp; Main Results'!$B$6:$B$12)-'Parameters &amp; Main Results'!$B$16/12+mmult(U1396:V1396,'Parameters &amp; Main Results'!$B$14:$B$15)</f>
        <v>0.0210685468</v>
      </c>
      <c r="X1396" s="77">
        <f t="shared" si="5"/>
        <v>90.04455051</v>
      </c>
      <c r="Y1396" s="77">
        <f>X1396/offset(X1396,'Parameters &amp; Main Results'!$B$32,0)</f>
        <v>27.08295174</v>
      </c>
      <c r="Z1396" s="77">
        <f>sumproduct(X1396:offset(X1396,'Parameters &amp; Main Results'!$B$32-1,0) , 'Cash Flow Assist'!$P$11:offset('Cash Flow Assist'!$P$11,'Parameters &amp; Main Results'!$B$32-1,0)  )/offset(X1396,'Parameters &amp; Main Results'!$B$32,0)</f>
        <v>4586.103173</v>
      </c>
      <c r="AA1396" s="77">
        <f>sumproduct(X1396:offset(X1396,'Parameters &amp; Main Results'!$B$32-1,0),'Parameters &amp; Main Results'!$B$36:offset('Parameters &amp; Main Results'!$B$36,'Parameters &amp; Main Results'!$B$32-1,0)   )/offset(X1396,'Parameters &amp; Main Results'!$B$32,0)</f>
        <v>0.6701311619</v>
      </c>
      <c r="AB1396" s="167">
        <f t="shared" si="6"/>
        <v>-0.01341258977</v>
      </c>
    </row>
    <row r="1397">
      <c r="A1397">
        <f t="shared" si="17"/>
        <v>12</v>
      </c>
      <c r="B1397">
        <f t="shared" si="18"/>
        <v>1986</v>
      </c>
      <c r="C1397" s="77">
        <f t="shared" si="3"/>
        <v>1986.916667</v>
      </c>
      <c r="D1397" s="159">
        <f t="shared" si="356"/>
        <v>31777</v>
      </c>
      <c r="E1397" s="162">
        <v>110.8</v>
      </c>
      <c r="F1397" s="163">
        <v>1284796.0008</v>
      </c>
      <c r="G1397" s="163">
        <v>11942.8776</v>
      </c>
      <c r="H1397" s="163">
        <v>14341.30142931</v>
      </c>
      <c r="I1397" s="163">
        <v>2633572.47807548</v>
      </c>
      <c r="J1397" s="163">
        <v>110.8</v>
      </c>
      <c r="K1397" s="163">
        <v>110.8</v>
      </c>
      <c r="L1397" s="163">
        <v>390.9</v>
      </c>
      <c r="M1397" s="164">
        <v>13.72082988</v>
      </c>
      <c r="N1397" s="19">
        <f t="shared" ref="N1397:T1397" si="1398">F1397/F1396/$E1397*$E1396-1</f>
        <v>-0.02903686305</v>
      </c>
      <c r="O1397" s="19">
        <f t="shared" si="1398"/>
        <v>-0.003011767317</v>
      </c>
      <c r="P1397" s="19">
        <f t="shared" si="1398"/>
        <v>0.0008321299635</v>
      </c>
      <c r="Q1397" s="19">
        <f t="shared" si="1398"/>
        <v>0.04737240035</v>
      </c>
      <c r="R1397" s="19">
        <f t="shared" si="1398"/>
        <v>0</v>
      </c>
      <c r="S1397" s="19">
        <f t="shared" si="1398"/>
        <v>0</v>
      </c>
      <c r="T1397" s="19">
        <f t="shared" si="1398"/>
        <v>-0.001310747015</v>
      </c>
      <c r="U1397" s="168">
        <v>0.0013</v>
      </c>
      <c r="V1397" s="168">
        <v>0.0036</v>
      </c>
      <c r="W1397" s="19">
        <f t="array" ref="W1397">mmult(N1397:T1397,'Parameters &amp; Main Results'!$B$6:$B$12)-'Parameters &amp; Main Results'!$B$16/12+mmult(U1397:V1397,'Parameters &amp; Main Results'!$B$14:$B$15)</f>
        <v>-0.02257225578</v>
      </c>
      <c r="X1397" s="77">
        <f t="shared" si="5"/>
        <v>88.18658727</v>
      </c>
      <c r="Y1397" s="77">
        <f>X1397/offset(X1397,'Parameters &amp; Main Results'!$B$32,0)</f>
        <v>26.61230103</v>
      </c>
      <c r="Z1397" s="77">
        <f>sumproduct(X1397:offset(X1397,'Parameters &amp; Main Results'!$B$32-1,0) , 'Cash Flow Assist'!$P$11:offset('Cash Flow Assist'!$P$11,'Parameters &amp; Main Results'!$B$32-1,0)  )/offset(X1397,'Parameters &amp; Main Results'!$B$32,0)</f>
        <v>4575.179087</v>
      </c>
      <c r="AA1397" s="77">
        <f>sumproduct(X1397:offset(X1397,'Parameters &amp; Main Results'!$B$32-1,0),'Parameters &amp; Main Results'!$B$36:offset('Parameters &amp; Main Results'!$B$36,'Parameters &amp; Main Results'!$B$32-1,0)   )/offset(X1397,'Parameters &amp; Main Results'!$B$32,0)</f>
        <v>0.6684851948</v>
      </c>
      <c r="AB1397" s="167">
        <f t="shared" si="6"/>
        <v>-0.04205999329</v>
      </c>
    </row>
    <row r="1398">
      <c r="A1398">
        <f t="shared" si="17"/>
        <v>1</v>
      </c>
      <c r="B1398">
        <f t="shared" si="18"/>
        <v>1987</v>
      </c>
      <c r="C1398" s="77">
        <f t="shared" si="3"/>
        <v>1987</v>
      </c>
      <c r="D1398" s="159">
        <f t="shared" si="356"/>
        <v>31808</v>
      </c>
      <c r="E1398" s="162">
        <v>111.4</v>
      </c>
      <c r="F1398" s="163">
        <v>1457773.3328</v>
      </c>
      <c r="G1398" s="163">
        <v>12054.9897</v>
      </c>
      <c r="H1398" s="163">
        <v>14407.39092673</v>
      </c>
      <c r="I1398" s="163">
        <v>2918534.05249384</v>
      </c>
      <c r="J1398" s="163">
        <v>111.4</v>
      </c>
      <c r="K1398" s="163">
        <v>111.4</v>
      </c>
      <c r="L1398" s="163">
        <v>407.3</v>
      </c>
      <c r="M1398" s="164">
        <v>15.59638726</v>
      </c>
      <c r="N1398" s="19">
        <f t="shared" ref="N1398:T1398" si="1399">F1398/F1397/$E1398*$E1397-1</f>
        <v>0.1285229484</v>
      </c>
      <c r="O1398" s="19">
        <f t="shared" si="1399"/>
        <v>0.003950804014</v>
      </c>
      <c r="P1398" s="19">
        <f t="shared" si="1399"/>
        <v>-0.0008024835428</v>
      </c>
      <c r="Q1398" s="19">
        <f t="shared" si="1399"/>
        <v>0.10223465</v>
      </c>
      <c r="R1398" s="19">
        <f t="shared" si="1399"/>
        <v>0</v>
      </c>
      <c r="S1398" s="19">
        <f t="shared" si="1399"/>
        <v>0</v>
      </c>
      <c r="T1398" s="19">
        <f t="shared" si="1399"/>
        <v>0.03634250106</v>
      </c>
      <c r="U1398" s="168">
        <v>-0.0181</v>
      </c>
      <c r="V1398" s="168">
        <v>-0.0316</v>
      </c>
      <c r="W1398" s="19">
        <f t="array" ref="W1398">mmult(N1398:T1398,'Parameters &amp; Main Results'!$B$6:$B$12)-'Parameters &amp; Main Results'!$B$16/12+mmult(U1398:V1398,'Parameters &amp; Main Results'!$B$14:$B$15)</f>
        <v>0.09733824561</v>
      </c>
      <c r="X1398" s="77">
        <f t="shared" si="5"/>
        <v>90.22312676</v>
      </c>
      <c r="Y1398" s="77">
        <f>X1398/offset(X1398,'Parameters &amp; Main Results'!$B$32,0)</f>
        <v>27.31738321</v>
      </c>
      <c r="Z1398" s="77">
        <f>sumproduct(X1398:offset(X1398,'Parameters &amp; Main Results'!$B$32-1,0) , 'Cash Flow Assist'!$P$11:offset('Cash Flow Assist'!$P$11,'Parameters &amp; Main Results'!$B$32-1,0)  )/offset(X1398,'Parameters &amp; Main Results'!$B$32,0)</f>
        <v>4564.690903</v>
      </c>
      <c r="AA1398" s="77">
        <f>sumproduct(X1398:offset(X1398,'Parameters &amp; Main Results'!$B$32-1,0),'Parameters &amp; Main Results'!$B$36:offset('Parameters &amp; Main Results'!$B$36,'Parameters &amp; Main Results'!$B$32-1,0)   )/offset(X1398,'Parameters &amp; Main Results'!$B$32,0)</f>
        <v>0.6668227183</v>
      </c>
      <c r="AB1398" s="167">
        <f t="shared" si="6"/>
        <v>0</v>
      </c>
    </row>
    <row r="1399">
      <c r="A1399">
        <f t="shared" si="17"/>
        <v>2</v>
      </c>
      <c r="B1399">
        <f t="shared" si="18"/>
        <v>1987</v>
      </c>
      <c r="C1399" s="77">
        <f t="shared" si="3"/>
        <v>1987.083333</v>
      </c>
      <c r="D1399" s="159">
        <f t="shared" si="356"/>
        <v>31836</v>
      </c>
      <c r="E1399" s="162">
        <v>111.8</v>
      </c>
      <c r="F1399" s="163">
        <v>1515290.2859</v>
      </c>
      <c r="G1399" s="163">
        <v>12119.0252</v>
      </c>
      <c r="H1399" s="163">
        <v>14472.58437068</v>
      </c>
      <c r="I1399" s="163">
        <v>3010253.1677459</v>
      </c>
      <c r="J1399" s="163">
        <v>111.8</v>
      </c>
      <c r="K1399" s="163">
        <v>111.8</v>
      </c>
      <c r="L1399" s="163">
        <v>405.75</v>
      </c>
      <c r="M1399" s="164">
        <v>15.94060532</v>
      </c>
      <c r="N1399" s="19">
        <f t="shared" ref="N1399:T1399" si="1400">F1399/F1398/$E1399*$E1398-1</f>
        <v>0.03573636571</v>
      </c>
      <c r="O1399" s="19">
        <f t="shared" si="1400"/>
        <v>0.001715127071</v>
      </c>
      <c r="P1399" s="19">
        <f t="shared" si="1400"/>
        <v>0.0009309928448</v>
      </c>
      <c r="Q1399" s="19">
        <f t="shared" si="1400"/>
        <v>0.02773617756</v>
      </c>
      <c r="R1399" s="19">
        <f t="shared" si="1400"/>
        <v>0</v>
      </c>
      <c r="S1399" s="19">
        <f t="shared" si="1400"/>
        <v>0</v>
      </c>
      <c r="T1399" s="19">
        <f t="shared" si="1400"/>
        <v>-0.007369750708</v>
      </c>
      <c r="U1399" s="168">
        <v>0.0349</v>
      </c>
      <c r="V1399" s="168">
        <v>-0.0591</v>
      </c>
      <c r="W1399" s="19">
        <f t="array" ref="W1399">mmult(N1399:T1399,'Parameters &amp; Main Results'!$B$6:$B$12)-'Parameters &amp; Main Results'!$B$16/12+mmult(U1399:V1399,'Parameters &amp; Main Results'!$B$14:$B$15)</f>
        <v>0.02718938939</v>
      </c>
      <c r="X1399" s="77">
        <f t="shared" si="5"/>
        <v>82.21997832</v>
      </c>
      <c r="Y1399" s="77">
        <f>X1399/offset(X1399,'Parameters &amp; Main Results'!$B$32,0)</f>
        <v>24.97697902</v>
      </c>
      <c r="Z1399" s="77">
        <f>sumproduct(X1399:offset(X1399,'Parameters &amp; Main Results'!$B$32-1,0) , 'Cash Flow Assist'!$P$11:offset('Cash Flow Assist'!$P$11,'Parameters &amp; Main Results'!$B$32-1,0)  )/offset(X1399,'Parameters &amp; Main Results'!$B$32,0)</f>
        <v>4553.460426</v>
      </c>
      <c r="AA1399" s="77">
        <f>sumproduct(X1399:offset(X1399,'Parameters &amp; Main Results'!$B$32-1,0),'Parameters &amp; Main Results'!$B$36:offset('Parameters &amp; Main Results'!$B$36,'Parameters &amp; Main Results'!$B$32-1,0)   )/offset(X1399,'Parameters &amp; Main Results'!$B$32,0)</f>
        <v>0.6652298192</v>
      </c>
      <c r="AB1399" s="167">
        <f t="shared" si="6"/>
        <v>0</v>
      </c>
    </row>
    <row r="1400">
      <c r="A1400">
        <f t="shared" si="17"/>
        <v>3</v>
      </c>
      <c r="B1400">
        <f t="shared" si="18"/>
        <v>1987</v>
      </c>
      <c r="C1400" s="77">
        <f t="shared" si="3"/>
        <v>1987.166667</v>
      </c>
      <c r="D1400" s="159">
        <f t="shared" si="356"/>
        <v>31867</v>
      </c>
      <c r="E1400" s="162">
        <v>112.2</v>
      </c>
      <c r="F1400" s="163">
        <v>1558985.3414</v>
      </c>
      <c r="G1400" s="163">
        <v>11934.828</v>
      </c>
      <c r="H1400" s="163">
        <v>14540.00249287</v>
      </c>
      <c r="I1400" s="163">
        <v>3264815.24387932</v>
      </c>
      <c r="J1400" s="163">
        <v>112.2</v>
      </c>
      <c r="K1400" s="163">
        <v>112.2</v>
      </c>
      <c r="L1400" s="163">
        <v>419.0</v>
      </c>
      <c r="M1400" s="164">
        <v>16.38839808</v>
      </c>
      <c r="N1400" s="19">
        <f t="shared" ref="N1400:T1400" si="1401">F1400/F1399/$E1400*$E1399-1</f>
        <v>0.0251682307</v>
      </c>
      <c r="O1400" s="19">
        <f t="shared" si="1401"/>
        <v>-0.01870988819</v>
      </c>
      <c r="P1400" s="19">
        <f t="shared" si="1401"/>
        <v>0.001076663696</v>
      </c>
      <c r="Q1400" s="19">
        <f t="shared" si="1401"/>
        <v>0.08069846374</v>
      </c>
      <c r="R1400" s="19">
        <f t="shared" si="1401"/>
        <v>0</v>
      </c>
      <c r="S1400" s="19">
        <f t="shared" si="1401"/>
        <v>0</v>
      </c>
      <c r="T1400" s="19">
        <f t="shared" si="1401"/>
        <v>0.02897409454</v>
      </c>
      <c r="U1400" s="168">
        <v>0.0045</v>
      </c>
      <c r="V1400" s="168">
        <v>0.0161</v>
      </c>
      <c r="W1400" s="19">
        <f t="array" ref="W1400">mmult(N1400:T1400,'Parameters &amp; Main Results'!$B$6:$B$12)-'Parameters &amp; Main Results'!$B$16/12+mmult(U1400:V1400,'Parameters &amp; Main Results'!$B$14:$B$15)</f>
        <v>0.01415703431</v>
      </c>
      <c r="X1400" s="77">
        <f t="shared" si="5"/>
        <v>80.0436406</v>
      </c>
      <c r="Y1400" s="77">
        <f>X1400/offset(X1400,'Parameters &amp; Main Results'!$B$32,0)</f>
        <v>24.39667914</v>
      </c>
      <c r="Z1400" s="77">
        <f>sumproduct(X1400:offset(X1400,'Parameters &amp; Main Results'!$B$32-1,0) , 'Cash Flow Assist'!$P$11:offset('Cash Flow Assist'!$P$11,'Parameters &amp; Main Results'!$B$32-1,0)  )/offset(X1400,'Parameters &amp; Main Results'!$B$32,0)</f>
        <v>4544.5408</v>
      </c>
      <c r="AA1400" s="77">
        <f>sumproduct(X1400:offset(X1400,'Parameters &amp; Main Results'!$B$32-1,0),'Parameters &amp; Main Results'!$B$36:offset('Parameters &amp; Main Results'!$B$36,'Parameters &amp; Main Results'!$B$32-1,0)   )/offset(X1400,'Parameters &amp; Main Results'!$B$32,0)</f>
        <v>0.6637511787</v>
      </c>
      <c r="AB1400" s="167">
        <f t="shared" si="6"/>
        <v>0</v>
      </c>
    </row>
    <row r="1401">
      <c r="A1401">
        <f t="shared" si="17"/>
        <v>4</v>
      </c>
      <c r="B1401">
        <f t="shared" si="18"/>
        <v>1987</v>
      </c>
      <c r="C1401" s="77">
        <f t="shared" si="3"/>
        <v>1987.25</v>
      </c>
      <c r="D1401" s="159">
        <f t="shared" si="356"/>
        <v>31897</v>
      </c>
      <c r="E1401" s="162">
        <v>112.7</v>
      </c>
      <c r="F1401" s="163">
        <v>1544923.3955</v>
      </c>
      <c r="G1401" s="163">
        <v>11468.7964</v>
      </c>
      <c r="H1401" s="163">
        <v>14607.73467115</v>
      </c>
      <c r="I1401" s="163">
        <v>3590366.27763004</v>
      </c>
      <c r="J1401" s="163">
        <v>112.7</v>
      </c>
      <c r="K1401" s="163">
        <v>112.7</v>
      </c>
      <c r="L1401" s="163">
        <v>454.5</v>
      </c>
      <c r="M1401" s="164">
        <v>16.14390831</v>
      </c>
      <c r="N1401" s="19">
        <f t="shared" ref="N1401:T1401" si="1402">F1401/F1400/$E1401*$E1400-1</f>
        <v>-0.01341647443</v>
      </c>
      <c r="O1401" s="19">
        <f t="shared" si="1402"/>
        <v>-0.04331135494</v>
      </c>
      <c r="P1401" s="19">
        <f t="shared" si="1402"/>
        <v>0.0002011091394</v>
      </c>
      <c r="Q1401" s="19">
        <f t="shared" si="1402"/>
        <v>0.09483604589</v>
      </c>
      <c r="R1401" s="19">
        <f t="shared" si="1402"/>
        <v>0</v>
      </c>
      <c r="S1401" s="19">
        <f t="shared" si="1402"/>
        <v>0</v>
      </c>
      <c r="T1401" s="19">
        <f t="shared" si="1402"/>
        <v>0.07991309007</v>
      </c>
      <c r="U1401" s="168">
        <v>-0.0169</v>
      </c>
      <c r="V1401" s="168">
        <v>-0.0039</v>
      </c>
      <c r="W1401" s="19">
        <f t="array" ref="W1401">mmult(N1401:T1401,'Parameters &amp; Main Results'!$B$6:$B$12)-'Parameters &amp; Main Results'!$B$16/12+mmult(U1401:V1401,'Parameters &amp; Main Results'!$B$14:$B$15)</f>
        <v>-0.02093186122</v>
      </c>
      <c r="X1401" s="77">
        <f t="shared" si="5"/>
        <v>78.92627857</v>
      </c>
      <c r="Y1401" s="77">
        <f>X1401/offset(X1401,'Parameters &amp; Main Results'!$B$32,0)</f>
        <v>24.13608558</v>
      </c>
      <c r="Z1401" s="77">
        <f>sumproduct(X1401:offset(X1401,'Parameters &amp; Main Results'!$B$32-1,0) , 'Cash Flow Assist'!$P$11:offset('Cash Flow Assist'!$P$11,'Parameters &amp; Main Results'!$B$32-1,0)  )/offset(X1401,'Parameters &amp; Main Results'!$B$32,0)</f>
        <v>4536.173752</v>
      </c>
      <c r="AA1401" s="77">
        <f>sumproduct(X1401:offset(X1401,'Parameters &amp; Main Results'!$B$32-1,0),'Parameters &amp; Main Results'!$B$36:offset('Parameters &amp; Main Results'!$B$36,'Parameters &amp; Main Results'!$B$32-1,0)   )/offset(X1401,'Parameters &amp; Main Results'!$B$32,0)</f>
        <v>0.6623562093</v>
      </c>
      <c r="AB1401" s="167">
        <f t="shared" si="6"/>
        <v>-0.01341647443</v>
      </c>
    </row>
    <row r="1402">
      <c r="A1402">
        <f t="shared" si="17"/>
        <v>5</v>
      </c>
      <c r="B1402">
        <f t="shared" si="18"/>
        <v>1987</v>
      </c>
      <c r="C1402" s="77">
        <f t="shared" si="3"/>
        <v>1987.333333</v>
      </c>
      <c r="D1402" s="159">
        <f t="shared" si="356"/>
        <v>31928</v>
      </c>
      <c r="E1402" s="162">
        <v>113.0</v>
      </c>
      <c r="F1402" s="163">
        <v>1558053.5564</v>
      </c>
      <c r="G1402" s="163">
        <v>11338.6036</v>
      </c>
      <c r="H1402" s="163">
        <v>14676.3910241</v>
      </c>
      <c r="I1402" s="163">
        <v>3588314.55997373</v>
      </c>
      <c r="J1402" s="163">
        <v>113.0</v>
      </c>
      <c r="K1402" s="163">
        <v>113.0</v>
      </c>
      <c r="L1402" s="163">
        <v>451.75</v>
      </c>
      <c r="M1402" s="164">
        <v>16.201118</v>
      </c>
      <c r="N1402" s="19">
        <f t="shared" ref="N1402:T1402" si="1403">F1402/F1401/$E1402*$E1401-1</f>
        <v>0.005821476686</v>
      </c>
      <c r="O1402" s="19">
        <f t="shared" si="1403"/>
        <v>-0.01397664427</v>
      </c>
      <c r="P1402" s="19">
        <f t="shared" si="1403"/>
        <v>0.002032654867</v>
      </c>
      <c r="Q1402" s="19">
        <f t="shared" si="1403"/>
        <v>-0.003224800924</v>
      </c>
      <c r="R1402" s="19">
        <f t="shared" si="1403"/>
        <v>0</v>
      </c>
      <c r="S1402" s="19">
        <f t="shared" si="1403"/>
        <v>0</v>
      </c>
      <c r="T1402" s="19">
        <f t="shared" si="1403"/>
        <v>-0.008689408764</v>
      </c>
      <c r="U1402" s="168">
        <v>-0.005</v>
      </c>
      <c r="V1402" s="168">
        <v>0.0023</v>
      </c>
      <c r="W1402" s="19">
        <f t="array" ref="W1402">mmult(N1402:T1402,'Parameters &amp; Main Results'!$B$6:$B$12)-'Parameters &amp; Main Results'!$B$16/12+mmult(U1402:V1402,'Parameters &amp; Main Results'!$B$14:$B$15)</f>
        <v>0.0008302797817</v>
      </c>
      <c r="X1402" s="77">
        <f t="shared" si="5"/>
        <v>80.61367278</v>
      </c>
      <c r="Y1402" s="77">
        <f>X1402/offset(X1402,'Parameters &amp; Main Results'!$B$32,0)</f>
        <v>24.73405084</v>
      </c>
      <c r="Z1402" s="77">
        <f>sumproduct(X1402:offset(X1402,'Parameters &amp; Main Results'!$B$32-1,0) , 'Cash Flow Assist'!$P$11:offset('Cash Flow Assist'!$P$11,'Parameters &amp; Main Results'!$B$32-1,0)  )/offset(X1402,'Parameters &amp; Main Results'!$B$32,0)</f>
        <v>4528.040349</v>
      </c>
      <c r="AA1402" s="77">
        <f>sumproduct(X1402:offset(X1402,'Parameters &amp; Main Results'!$B$32-1,0),'Parameters &amp; Main Results'!$B$36:offset('Parameters &amp; Main Results'!$B$36,'Parameters &amp; Main Results'!$B$32-1,0)   )/offset(X1402,'Parameters &amp; Main Results'!$B$32,0)</f>
        <v>0.6610949096</v>
      </c>
      <c r="AB1402" s="167">
        <f t="shared" si="6"/>
        <v>-0.007673101432</v>
      </c>
    </row>
    <row r="1403">
      <c r="A1403">
        <f t="shared" si="17"/>
        <v>6</v>
      </c>
      <c r="B1403">
        <f t="shared" si="18"/>
        <v>1987</v>
      </c>
      <c r="C1403" s="77">
        <f t="shared" si="3"/>
        <v>1987.416667</v>
      </c>
      <c r="D1403" s="159">
        <f t="shared" si="356"/>
        <v>31958</v>
      </c>
      <c r="E1403" s="162">
        <v>113.5</v>
      </c>
      <c r="F1403" s="163">
        <v>1636516.5823</v>
      </c>
      <c r="G1403" s="163">
        <v>11500.7694</v>
      </c>
      <c r="H1403" s="163">
        <v>14745.61466843</v>
      </c>
      <c r="I1403" s="163">
        <v>3485676.61511815</v>
      </c>
      <c r="J1403" s="163">
        <v>113.5</v>
      </c>
      <c r="K1403" s="163">
        <v>113.5</v>
      </c>
      <c r="L1403" s="163">
        <v>447.1</v>
      </c>
      <c r="M1403" s="164">
        <v>16.97034845</v>
      </c>
      <c r="N1403" s="19">
        <f t="shared" ref="N1403:T1403" si="1404">F1403/F1402/$E1403*$E1402-1</f>
        <v>0.04573251122</v>
      </c>
      <c r="O1403" s="19">
        <f t="shared" si="1404"/>
        <v>0.009833805075</v>
      </c>
      <c r="P1403" s="19">
        <f t="shared" si="1404"/>
        <v>0.0002906020558</v>
      </c>
      <c r="Q1403" s="19">
        <f t="shared" si="1404"/>
        <v>-0.0328826658</v>
      </c>
      <c r="R1403" s="19">
        <f t="shared" si="1404"/>
        <v>0</v>
      </c>
      <c r="S1403" s="19">
        <f t="shared" si="1404"/>
        <v>0</v>
      </c>
      <c r="T1403" s="19">
        <f t="shared" si="1404"/>
        <v>-0.01465324521</v>
      </c>
      <c r="U1403" s="168">
        <v>-0.0212</v>
      </c>
      <c r="V1403" s="168">
        <v>0.0104</v>
      </c>
      <c r="W1403" s="19">
        <f t="array" ref="W1403">mmult(N1403:T1403,'Parameters &amp; Main Results'!$B$6:$B$12)-'Parameters &amp; Main Results'!$B$16/12+mmult(U1403:V1403,'Parameters &amp; Main Results'!$B$14:$B$15)</f>
        <v>0.03671616802</v>
      </c>
      <c r="X1403" s="77">
        <f t="shared" si="5"/>
        <v>80.54679641</v>
      </c>
      <c r="Y1403" s="77">
        <f>X1403/offset(X1403,'Parameters &amp; Main Results'!$B$32,0)</f>
        <v>24.79568684</v>
      </c>
      <c r="Z1403" s="77">
        <f>sumproduct(X1403:offset(X1403,'Parameters &amp; Main Results'!$B$32-1,0) , 'Cash Flow Assist'!$P$11:offset('Cash Flow Assist'!$P$11,'Parameters &amp; Main Results'!$B$32-1,0)  )/offset(X1403,'Parameters &amp; Main Results'!$B$32,0)</f>
        <v>4519.279955</v>
      </c>
      <c r="AA1403" s="77">
        <f>sumproduct(X1403:offset(X1403,'Parameters &amp; Main Results'!$B$32-1,0),'Parameters &amp; Main Results'!$B$36:offset('Parameters &amp; Main Results'!$B$36,'Parameters &amp; Main Results'!$B$32-1,0)   )/offset(X1403,'Parameters &amp; Main Results'!$B$32,0)</f>
        <v>0.6598184715</v>
      </c>
      <c r="AB1403" s="167">
        <f t="shared" si="6"/>
        <v>0</v>
      </c>
    </row>
    <row r="1404">
      <c r="A1404">
        <f t="shared" si="17"/>
        <v>7</v>
      </c>
      <c r="B1404">
        <f t="shared" si="18"/>
        <v>1987</v>
      </c>
      <c r="C1404" s="77">
        <f t="shared" si="3"/>
        <v>1987.5</v>
      </c>
      <c r="D1404" s="159">
        <f t="shared" si="356"/>
        <v>31989</v>
      </c>
      <c r="E1404" s="162">
        <v>113.8</v>
      </c>
      <c r="F1404" s="163">
        <v>1719323.7613</v>
      </c>
      <c r="G1404" s="163">
        <v>11372.574</v>
      </c>
      <c r="H1404" s="163">
        <v>14815.28769774</v>
      </c>
      <c r="I1404" s="163">
        <v>3500303.68182369</v>
      </c>
      <c r="J1404" s="163">
        <v>113.8</v>
      </c>
      <c r="K1404" s="163">
        <v>113.8</v>
      </c>
      <c r="L1404" s="163">
        <v>464.25</v>
      </c>
      <c r="M1404" s="164">
        <v>17.78371931</v>
      </c>
      <c r="N1404" s="19">
        <f t="shared" ref="N1404:T1404" si="1405">F1404/F1403/$E1404*$E1403-1</f>
        <v>0.04783006289</v>
      </c>
      <c r="O1404" s="19">
        <f t="shared" si="1405"/>
        <v>-0.01375349927</v>
      </c>
      <c r="P1404" s="19">
        <f t="shared" si="1405"/>
        <v>0.00207634007</v>
      </c>
      <c r="Q1404" s="19">
        <f t="shared" si="1405"/>
        <v>0.001549068718</v>
      </c>
      <c r="R1404" s="19">
        <f t="shared" si="1405"/>
        <v>0</v>
      </c>
      <c r="S1404" s="19">
        <f t="shared" si="1405"/>
        <v>0</v>
      </c>
      <c r="T1404" s="19">
        <f t="shared" si="1405"/>
        <v>0.03562098491</v>
      </c>
      <c r="U1404" s="168">
        <v>-0.0066</v>
      </c>
      <c r="V1404" s="168">
        <v>0.0073</v>
      </c>
      <c r="W1404" s="19">
        <f t="array" ref="W1404">mmult(N1404:T1404,'Parameters &amp; Main Results'!$B$6:$B$12)-'Parameters &amp; Main Results'!$B$16/12+mmult(U1404:V1404,'Parameters &amp; Main Results'!$B$14:$B$15)</f>
        <v>0.03239250568</v>
      </c>
      <c r="X1404" s="77">
        <f t="shared" si="5"/>
        <v>77.69416441</v>
      </c>
      <c r="Y1404" s="77">
        <f>X1404/offset(X1404,'Parameters &amp; Main Results'!$B$32,0)</f>
        <v>23.9970359</v>
      </c>
      <c r="Z1404" s="77">
        <f>sumproduct(X1404:offset(X1404,'Parameters &amp; Main Results'!$B$32-1,0) , 'Cash Flow Assist'!$P$11:offset('Cash Flow Assist'!$P$11,'Parameters &amp; Main Results'!$B$32-1,0)  )/offset(X1404,'Parameters &amp; Main Results'!$B$32,0)</f>
        <v>4510.428598</v>
      </c>
      <c r="AA1404" s="77">
        <f>sumproduct(X1404:offset(X1404,'Parameters &amp; Main Results'!$B$32-1,0),'Parameters &amp; Main Results'!$B$36:offset('Parameters &amp; Main Results'!$B$36,'Parameters &amp; Main Results'!$B$32-1,0)   )/offset(X1404,'Parameters &amp; Main Results'!$B$32,0)</f>
        <v>0.6583722251</v>
      </c>
      <c r="AB1404" s="167">
        <f t="shared" si="6"/>
        <v>0</v>
      </c>
    </row>
    <row r="1405">
      <c r="A1405">
        <f t="shared" si="17"/>
        <v>8</v>
      </c>
      <c r="B1405">
        <f t="shared" si="18"/>
        <v>1987</v>
      </c>
      <c r="C1405" s="77">
        <f t="shared" si="3"/>
        <v>1987.583333</v>
      </c>
      <c r="D1405" s="159">
        <f t="shared" si="356"/>
        <v>32020</v>
      </c>
      <c r="E1405" s="162">
        <v>114.3</v>
      </c>
      <c r="F1405" s="163">
        <v>1783329.3282</v>
      </c>
      <c r="G1405" s="163">
        <v>11206.3653</v>
      </c>
      <c r="H1405" s="163">
        <v>14885.53685358</v>
      </c>
      <c r="I1405" s="163">
        <v>3749848.87049299</v>
      </c>
      <c r="J1405" s="163">
        <v>114.3</v>
      </c>
      <c r="K1405" s="163">
        <v>114.3</v>
      </c>
      <c r="L1405" s="163">
        <v>455.9</v>
      </c>
      <c r="M1405" s="164">
        <v>18.34916214</v>
      </c>
      <c r="N1405" s="19">
        <f t="shared" ref="N1405:T1405" si="1406">F1405/F1404/$E1405*$E1404-1</f>
        <v>0.03268987348</v>
      </c>
      <c r="O1405" s="19">
        <f t="shared" si="1406"/>
        <v>-0.01892539195</v>
      </c>
      <c r="P1405" s="19">
        <f t="shared" si="1406"/>
        <v>0.0003464712749</v>
      </c>
      <c r="Q1405" s="19">
        <f t="shared" si="1406"/>
        <v>0.06660612092</v>
      </c>
      <c r="R1405" s="19">
        <f t="shared" si="1406"/>
        <v>0</v>
      </c>
      <c r="S1405" s="19">
        <f t="shared" si="1406"/>
        <v>0</v>
      </c>
      <c r="T1405" s="19">
        <f t="shared" si="1406"/>
        <v>-0.02228177321</v>
      </c>
      <c r="U1405" s="168">
        <v>-0.0077</v>
      </c>
      <c r="V1405" s="168">
        <v>-0.0095</v>
      </c>
      <c r="W1405" s="19">
        <f t="array" ref="W1405">mmult(N1405:T1405,'Parameters &amp; Main Results'!$B$6:$B$12)-'Parameters &amp; Main Results'!$B$16/12+mmult(U1405:V1405,'Parameters &amp; Main Results'!$B$14:$B$15)</f>
        <v>0.01974439045</v>
      </c>
      <c r="X1405" s="77">
        <f t="shared" si="5"/>
        <v>75.25642039</v>
      </c>
      <c r="Y1405" s="77">
        <f>X1405/offset(X1405,'Parameters &amp; Main Results'!$B$32,0)</f>
        <v>23.32137154</v>
      </c>
      <c r="Z1405" s="77">
        <f>sumproduct(X1405:offset(X1405,'Parameters &amp; Main Results'!$B$32-1,0) , 'Cash Flow Assist'!$P$11:offset('Cash Flow Assist'!$P$11,'Parameters &amp; Main Results'!$B$32-1,0)  )/offset(X1405,'Parameters &amp; Main Results'!$B$32,0)</f>
        <v>4502.349122</v>
      </c>
      <c r="AA1405" s="77">
        <f>sumproduct(X1405:offset(X1405,'Parameters &amp; Main Results'!$B$32-1,0),'Parameters &amp; Main Results'!$B$36:offset('Parameters &amp; Main Results'!$B$36,'Parameters &amp; Main Results'!$B$32-1,0)   )/offset(X1405,'Parameters &amp; Main Results'!$B$32,0)</f>
        <v>0.6570280997</v>
      </c>
      <c r="AB1405" s="167">
        <f t="shared" si="6"/>
        <v>0</v>
      </c>
    </row>
    <row r="1406">
      <c r="A1406">
        <f t="shared" si="17"/>
        <v>9</v>
      </c>
      <c r="B1406">
        <f t="shared" si="18"/>
        <v>1987</v>
      </c>
      <c r="C1406" s="77">
        <f t="shared" si="3"/>
        <v>1987.666667</v>
      </c>
      <c r="D1406" s="159">
        <f t="shared" si="356"/>
        <v>32050</v>
      </c>
      <c r="E1406" s="162">
        <v>114.7</v>
      </c>
      <c r="F1406" s="163">
        <v>1744134.1264</v>
      </c>
      <c r="G1406" s="163">
        <v>10845.8101</v>
      </c>
      <c r="H1406" s="163">
        <v>14960.46072241</v>
      </c>
      <c r="I1406" s="163">
        <v>3694106.99114518</v>
      </c>
      <c r="J1406" s="163">
        <v>114.7</v>
      </c>
      <c r="K1406" s="163">
        <v>114.7</v>
      </c>
      <c r="L1406" s="163">
        <v>459.15</v>
      </c>
      <c r="M1406" s="164">
        <v>17.84921534</v>
      </c>
      <c r="N1406" s="19">
        <f t="shared" ref="N1406:T1406" si="1407">F1406/F1405/$E1406*$E1405-1</f>
        <v>-0.02538937803</v>
      </c>
      <c r="O1406" s="19">
        <f t="shared" si="1407"/>
        <v>-0.03554929859</v>
      </c>
      <c r="P1406" s="19">
        <f t="shared" si="1407"/>
        <v>0.00152842197</v>
      </c>
      <c r="Q1406" s="19">
        <f t="shared" si="1407"/>
        <v>-0.01830061864</v>
      </c>
      <c r="R1406" s="19">
        <f t="shared" si="1407"/>
        <v>0</v>
      </c>
      <c r="S1406" s="19">
        <f t="shared" si="1407"/>
        <v>0</v>
      </c>
      <c r="T1406" s="19">
        <f t="shared" si="1407"/>
        <v>0.003616537452</v>
      </c>
      <c r="U1406" s="168">
        <v>0.0056</v>
      </c>
      <c r="V1406" s="168">
        <v>0.003</v>
      </c>
      <c r="W1406" s="19">
        <f t="array" ref="W1406">mmult(N1406:T1406,'Parameters &amp; Main Results'!$B$6:$B$12)-'Parameters &amp; Main Results'!$B$16/12+mmult(U1406:V1406,'Parameters &amp; Main Results'!$B$14:$B$15)</f>
        <v>-0.02797102484</v>
      </c>
      <c r="X1406" s="77">
        <f t="shared" si="5"/>
        <v>73.79929823</v>
      </c>
      <c r="Y1406" s="77">
        <f>X1406/offset(X1406,'Parameters &amp; Main Results'!$B$32,0)</f>
        <v>22.94584697</v>
      </c>
      <c r="Z1406" s="77">
        <f>sumproduct(X1406:offset(X1406,'Parameters &amp; Main Results'!$B$32-1,0) , 'Cash Flow Assist'!$P$11:offset('Cash Flow Assist'!$P$11,'Parameters &amp; Main Results'!$B$32-1,0)  )/offset(X1406,'Parameters &amp; Main Results'!$B$32,0)</f>
        <v>4494.920698</v>
      </c>
      <c r="AA1406" s="77">
        <f>sumproduct(X1406:offset(X1406,'Parameters &amp; Main Results'!$B$32-1,0),'Parameters &amp; Main Results'!$B$36:offset('Parameters &amp; Main Results'!$B$36,'Parameters &amp; Main Results'!$B$32-1,0)   )/offset(X1406,'Parameters &amp; Main Results'!$B$32,0)</f>
        <v>0.6557285484</v>
      </c>
      <c r="AB1406" s="167">
        <f t="shared" si="6"/>
        <v>-0.02538937803</v>
      </c>
    </row>
    <row r="1407">
      <c r="A1407">
        <f t="shared" si="17"/>
        <v>10</v>
      </c>
      <c r="B1407">
        <f t="shared" si="18"/>
        <v>1987</v>
      </c>
      <c r="C1407" s="77">
        <f t="shared" si="3"/>
        <v>1987.75</v>
      </c>
      <c r="D1407" s="159">
        <f t="shared" si="356"/>
        <v>32081</v>
      </c>
      <c r="E1407" s="162">
        <v>115.0</v>
      </c>
      <c r="F1407" s="163">
        <v>1368537.4328</v>
      </c>
      <c r="G1407" s="163">
        <v>11469.1699</v>
      </c>
      <c r="H1407" s="163">
        <v>15040.24984626</v>
      </c>
      <c r="I1407" s="163">
        <v>3158296.31060811</v>
      </c>
      <c r="J1407" s="163">
        <v>115.0</v>
      </c>
      <c r="K1407" s="163">
        <v>115.0</v>
      </c>
      <c r="L1407" s="163">
        <v>468.0</v>
      </c>
      <c r="M1407" s="164">
        <v>14.17491688</v>
      </c>
      <c r="N1407" s="19">
        <f t="shared" ref="N1407:T1407" si="1408">F1407/F1406/$E1407*$E1406-1</f>
        <v>-0.2173954316</v>
      </c>
      <c r="O1407" s="19">
        <f t="shared" si="1408"/>
        <v>0.05471608122</v>
      </c>
      <c r="P1407" s="19">
        <f t="shared" si="1408"/>
        <v>0.002710724637</v>
      </c>
      <c r="Q1407" s="19">
        <f t="shared" si="1408"/>
        <v>-0.147275029</v>
      </c>
      <c r="R1407" s="19">
        <f t="shared" si="1408"/>
        <v>0</v>
      </c>
      <c r="S1407" s="19">
        <f t="shared" si="1408"/>
        <v>0</v>
      </c>
      <c r="T1407" s="19">
        <f t="shared" si="1408"/>
        <v>0.01661576921</v>
      </c>
      <c r="U1407" s="168">
        <v>-0.084</v>
      </c>
      <c r="V1407" s="168">
        <v>0.0423</v>
      </c>
      <c r="W1407" s="19">
        <f t="array" ref="W1407">mmult(N1407:T1407,'Parameters &amp; Main Results'!$B$6:$B$12)-'Parameters &amp; Main Results'!$B$16/12+mmult(U1407:V1407,'Parameters &amp; Main Results'!$B$14:$B$15)</f>
        <v>-0.1494092201</v>
      </c>
      <c r="X1407" s="77">
        <f t="shared" si="5"/>
        <v>75.92294069</v>
      </c>
      <c r="Y1407" s="77">
        <f>X1407/offset(X1407,'Parameters &amp; Main Results'!$B$32,0)</f>
        <v>23.68460858</v>
      </c>
      <c r="Z1407" s="77">
        <f>sumproduct(X1407:offset(X1407,'Parameters &amp; Main Results'!$B$32-1,0) , 'Cash Flow Assist'!$P$11:offset('Cash Flow Assist'!$P$11,'Parameters &amp; Main Results'!$B$32-1,0)  )/offset(X1407,'Parameters &amp; Main Results'!$B$32,0)</f>
        <v>4487.844353</v>
      </c>
      <c r="AA1407" s="77">
        <f>sumproduct(X1407:offset(X1407,'Parameters &amp; Main Results'!$B$32-1,0),'Parameters &amp; Main Results'!$B$36:offset('Parameters &amp; Main Results'!$B$36,'Parameters &amp; Main Results'!$B$32-1,0)   )/offset(X1407,'Parameters &amp; Main Results'!$B$32,0)</f>
        <v>0.6543362326</v>
      </c>
      <c r="AB1407" s="167">
        <f t="shared" si="6"/>
        <v>-0.2372652749</v>
      </c>
    </row>
    <row r="1408">
      <c r="A1408">
        <f t="shared" si="17"/>
        <v>11</v>
      </c>
      <c r="B1408">
        <f t="shared" si="18"/>
        <v>1987</v>
      </c>
      <c r="C1408" s="77">
        <f t="shared" si="3"/>
        <v>1987.833333</v>
      </c>
      <c r="D1408" s="159">
        <f t="shared" si="356"/>
        <v>32111</v>
      </c>
      <c r="E1408" s="162">
        <v>115.4</v>
      </c>
      <c r="F1408" s="163">
        <v>1255729.3843</v>
      </c>
      <c r="G1408" s="163">
        <v>11472.6034</v>
      </c>
      <c r="H1408" s="163">
        <v>15117.08045589</v>
      </c>
      <c r="I1408" s="163">
        <v>3182793.86675367</v>
      </c>
      <c r="J1408" s="163">
        <v>115.4</v>
      </c>
      <c r="K1408" s="163">
        <v>115.4</v>
      </c>
      <c r="L1408" s="163">
        <v>493.9</v>
      </c>
      <c r="M1408" s="164">
        <v>12.77543203</v>
      </c>
      <c r="N1408" s="19">
        <f t="shared" ref="N1408:T1408" si="1409">F1408/F1407/$E1408*$E1407-1</f>
        <v>-0.08561012694</v>
      </c>
      <c r="O1408" s="19">
        <f t="shared" si="1409"/>
        <v>-0.00316787439</v>
      </c>
      <c r="P1408" s="19">
        <f t="shared" si="1409"/>
        <v>0.001624422299</v>
      </c>
      <c r="Q1408" s="19">
        <f t="shared" si="1409"/>
        <v>0.004263482707</v>
      </c>
      <c r="R1408" s="19">
        <f t="shared" si="1409"/>
        <v>0</v>
      </c>
      <c r="S1408" s="19">
        <f t="shared" si="1409"/>
        <v>0</v>
      </c>
      <c r="T1408" s="19">
        <f t="shared" si="1409"/>
        <v>0.05168384956</v>
      </c>
      <c r="U1408" s="168">
        <v>0.0275</v>
      </c>
      <c r="V1408" s="168">
        <v>0.0296</v>
      </c>
      <c r="W1408" s="19">
        <f t="array" ref="W1408">mmult(N1408:T1408,'Parameters &amp; Main Results'!$B$6:$B$12)-'Parameters &amp; Main Results'!$B$16/12+mmult(U1408:V1408,'Parameters &amp; Main Results'!$B$14:$B$15)</f>
        <v>-0.06504123047</v>
      </c>
      <c r="X1408" s="77">
        <f t="shared" si="5"/>
        <v>89.2590685</v>
      </c>
      <c r="Y1408" s="77">
        <f>X1408/offset(X1408,'Parameters &amp; Main Results'!$B$32,0)</f>
        <v>27.93745693</v>
      </c>
      <c r="Z1408" s="77">
        <f>sumproduct(X1408:offset(X1408,'Parameters &amp; Main Results'!$B$32-1,0) , 'Cash Flow Assist'!$P$11:offset('Cash Flow Assist'!$P$11,'Parameters &amp; Main Results'!$B$32-1,0)  )/offset(X1408,'Parameters &amp; Main Results'!$B$32,0)</f>
        <v>4480.003266</v>
      </c>
      <c r="AA1408" s="77">
        <f>sumproduct(X1408:offset(X1408,'Parameters &amp; Main Results'!$B$32-1,0),'Parameters &amp; Main Results'!$B$36:offset('Parameters &amp; Main Results'!$B$36,'Parameters &amp; Main Results'!$B$32-1,0)   )/offset(X1408,'Parameters &amp; Main Results'!$B$32,0)</f>
        <v>0.6530521633</v>
      </c>
      <c r="AB1408" s="167">
        <f t="shared" si="6"/>
        <v>-0.3025630915</v>
      </c>
    </row>
    <row r="1409">
      <c r="A1409">
        <f t="shared" si="17"/>
        <v>12</v>
      </c>
      <c r="B1409">
        <f t="shared" si="18"/>
        <v>1987</v>
      </c>
      <c r="C1409" s="77">
        <f t="shared" si="3"/>
        <v>1987.916667</v>
      </c>
      <c r="D1409" s="159">
        <f t="shared" si="356"/>
        <v>32142</v>
      </c>
      <c r="E1409" s="162">
        <v>115.6</v>
      </c>
      <c r="F1409" s="163">
        <v>1351231.6826</v>
      </c>
      <c r="G1409" s="163">
        <v>11678.1534</v>
      </c>
      <c r="H1409" s="163">
        <v>15188.76061238</v>
      </c>
      <c r="I1409" s="163">
        <v>3280381.7937562</v>
      </c>
      <c r="J1409" s="163">
        <v>115.6</v>
      </c>
      <c r="K1409" s="163">
        <v>115.6</v>
      </c>
      <c r="L1409" s="163">
        <v>486.5</v>
      </c>
      <c r="M1409" s="164">
        <v>13.72680981</v>
      </c>
      <c r="N1409" s="19">
        <f t="shared" ref="N1409:T1409" si="1410">F1409/F1408/$E1409*$E1408-1</f>
        <v>0.07419156419</v>
      </c>
      <c r="O1409" s="19">
        <f t="shared" si="1410"/>
        <v>0.01615549461</v>
      </c>
      <c r="P1409" s="19">
        <f t="shared" si="1410"/>
        <v>0.003003359285</v>
      </c>
      <c r="Q1409" s="19">
        <f t="shared" si="1410"/>
        <v>0.02887793864</v>
      </c>
      <c r="R1409" s="19">
        <f t="shared" si="1410"/>
        <v>0</v>
      </c>
      <c r="S1409" s="19">
        <f t="shared" si="1410"/>
        <v>0</v>
      </c>
      <c r="T1409" s="19">
        <f t="shared" si="1410"/>
        <v>-0.01668697206</v>
      </c>
      <c r="U1409" s="168">
        <v>0.0012</v>
      </c>
      <c r="V1409" s="168">
        <v>-0.0439</v>
      </c>
      <c r="W1409" s="19">
        <f t="array" ref="W1409">mmult(N1409:T1409,'Parameters &amp; Main Results'!$B$6:$B$12)-'Parameters &amp; Main Results'!$B$16/12+mmult(U1409:V1409,'Parameters &amp; Main Results'!$B$14:$B$15)</f>
        <v>0.05964088013</v>
      </c>
      <c r="X1409" s="77">
        <f t="shared" si="5"/>
        <v>95.46845423</v>
      </c>
      <c r="Y1409" s="77">
        <f>X1409/offset(X1409,'Parameters &amp; Main Results'!$B$32,0)</f>
        <v>29.98028392</v>
      </c>
      <c r="Z1409" s="77">
        <f>sumproduct(X1409:offset(X1409,'Parameters &amp; Main Results'!$B$32-1,0) , 'Cash Flow Assist'!$P$11:offset('Cash Flow Assist'!$P$11,'Parameters &amp; Main Results'!$B$32-1,0)  )/offset(X1409,'Parameters &amp; Main Results'!$B$32,0)</f>
        <v>4467.869128</v>
      </c>
      <c r="AA1409" s="77">
        <f>sumproduct(X1409:offset(X1409,'Parameters &amp; Main Results'!$B$32-1,0),'Parameters &amp; Main Results'!$B$36:offset('Parameters &amp; Main Results'!$B$36,'Parameters &amp; Main Results'!$B$32-1,0)   )/offset(X1409,'Parameters &amp; Main Results'!$B$32,0)</f>
        <v>0.6517409569</v>
      </c>
      <c r="AB1409" s="167">
        <f t="shared" si="6"/>
        <v>-0.2508191564</v>
      </c>
    </row>
    <row r="1410">
      <c r="A1410">
        <f t="shared" si="17"/>
        <v>1</v>
      </c>
      <c r="B1410">
        <f t="shared" si="18"/>
        <v>1988</v>
      </c>
      <c r="C1410" s="77">
        <f t="shared" si="3"/>
        <v>1988</v>
      </c>
      <c r="D1410" s="159">
        <f t="shared" si="356"/>
        <v>32173</v>
      </c>
      <c r="E1410" s="162">
        <v>116.0</v>
      </c>
      <c r="F1410" s="163">
        <v>1397279.0192</v>
      </c>
      <c r="G1410" s="163">
        <v>12207.0881</v>
      </c>
      <c r="H1410" s="163">
        <v>15261.79323633</v>
      </c>
      <c r="I1410" s="163">
        <v>3331946.87764449</v>
      </c>
      <c r="J1410" s="163">
        <v>116.0</v>
      </c>
      <c r="K1410" s="163">
        <v>116.0</v>
      </c>
      <c r="L1410" s="163">
        <v>465.25</v>
      </c>
      <c r="M1410" s="164">
        <v>14.1502267</v>
      </c>
      <c r="N1410" s="19">
        <f t="shared" ref="N1410:T1410" si="1411">F1410/F1409/$E1410*$E1409-1</f>
        <v>0.03051226049</v>
      </c>
      <c r="O1410" s="19">
        <f t="shared" si="1411"/>
        <v>0.04168820841</v>
      </c>
      <c r="P1410" s="19">
        <f t="shared" si="1411"/>
        <v>0.001343477012</v>
      </c>
      <c r="Q1410" s="19">
        <f t="shared" si="1411"/>
        <v>0.01221675232</v>
      </c>
      <c r="R1410" s="19">
        <f t="shared" si="1411"/>
        <v>0</v>
      </c>
      <c r="S1410" s="19">
        <f t="shared" si="1411"/>
        <v>0</v>
      </c>
      <c r="T1410" s="19">
        <f t="shared" si="1411"/>
        <v>-0.04697699968</v>
      </c>
      <c r="U1410" s="168">
        <v>-0.0076</v>
      </c>
      <c r="V1410" s="168">
        <v>0.0495</v>
      </c>
      <c r="W1410" s="19">
        <f t="array" ref="W1410">mmult(N1410:T1410,'Parameters &amp; Main Results'!$B$6:$B$12)-'Parameters &amp; Main Results'!$B$16/12+mmult(U1410:V1410,'Parameters &amp; Main Results'!$B$14:$B$15)</f>
        <v>0.0332645808</v>
      </c>
      <c r="X1410" s="77">
        <f t="shared" si="5"/>
        <v>90.09510299</v>
      </c>
      <c r="Y1410" s="77">
        <f>X1410/offset(X1410,'Parameters &amp; Main Results'!$B$32,0)</f>
        <v>28.38692606</v>
      </c>
      <c r="Z1410" s="77">
        <f>sumproduct(X1410:offset(X1410,'Parameters &amp; Main Results'!$B$32-1,0) , 'Cash Flow Assist'!$P$11:offset('Cash Flow Assist'!$P$11,'Parameters &amp; Main Results'!$B$32-1,0)  )/offset(X1410,'Parameters &amp; Main Results'!$B$32,0)</f>
        <v>4453.645034</v>
      </c>
      <c r="AA1410" s="77">
        <f>sumproduct(X1410:offset(X1410,'Parameters &amp; Main Results'!$B$32-1,0),'Parameters &amp; Main Results'!$B$36:offset('Parameters &amp; Main Results'!$B$36,'Parameters &amp; Main Results'!$B$32-1,0)   )/offset(X1410,'Parameters &amp; Main Results'!$B$32,0)</f>
        <v>0.6504671981</v>
      </c>
      <c r="AB1410" s="167">
        <f t="shared" si="6"/>
        <v>-0.2279599553</v>
      </c>
    </row>
    <row r="1411">
      <c r="A1411">
        <f t="shared" si="17"/>
        <v>2</v>
      </c>
      <c r="B1411">
        <f t="shared" si="18"/>
        <v>1988</v>
      </c>
      <c r="C1411" s="77">
        <f t="shared" si="3"/>
        <v>1988.083333</v>
      </c>
      <c r="D1411" s="159">
        <f t="shared" si="356"/>
        <v>32202</v>
      </c>
      <c r="E1411" s="162">
        <v>116.2</v>
      </c>
      <c r="F1411" s="163">
        <v>1473705.5331</v>
      </c>
      <c r="G1411" s="163">
        <v>12371.6648</v>
      </c>
      <c r="H1411" s="163">
        <v>15335.68575192</v>
      </c>
      <c r="I1411" s="163">
        <v>3553281.54015352</v>
      </c>
      <c r="J1411" s="163">
        <v>116.2</v>
      </c>
      <c r="K1411" s="163">
        <v>116.2</v>
      </c>
      <c r="L1411" s="163">
        <v>423.75</v>
      </c>
      <c r="M1411" s="164">
        <v>14.8367413</v>
      </c>
      <c r="N1411" s="19">
        <f t="shared" ref="N1411:T1411" si="1412">F1411/F1410/$E1411*$E1410-1</f>
        <v>0.05288136052</v>
      </c>
      <c r="O1411" s="19">
        <f t="shared" si="1412"/>
        <v>0.01173768516</v>
      </c>
      <c r="P1411" s="19">
        <f t="shared" si="1412"/>
        <v>0.003112162938</v>
      </c>
      <c r="Q1411" s="19">
        <f t="shared" si="1412"/>
        <v>0.06459252426</v>
      </c>
      <c r="R1411" s="19">
        <f t="shared" si="1412"/>
        <v>0</v>
      </c>
      <c r="S1411" s="19">
        <f t="shared" si="1412"/>
        <v>0</v>
      </c>
      <c r="T1411" s="19">
        <f t="shared" si="1412"/>
        <v>-0.09076699829</v>
      </c>
      <c r="U1411" s="168">
        <v>0.0334</v>
      </c>
      <c r="V1411" s="168">
        <v>-0.0169</v>
      </c>
      <c r="W1411" s="19">
        <f t="array" ref="W1411">mmult(N1411:T1411,'Parameters &amp; Main Results'!$B$6:$B$12)-'Parameters &amp; Main Results'!$B$16/12+mmult(U1411:V1411,'Parameters &amp; Main Results'!$B$14:$B$15)</f>
        <v>0.04255377501</v>
      </c>
      <c r="X1411" s="77">
        <f t="shared" si="5"/>
        <v>87.19461082</v>
      </c>
      <c r="Y1411" s="77">
        <f>X1411/offset(X1411,'Parameters &amp; Main Results'!$B$32,0)</f>
        <v>27.56437528</v>
      </c>
      <c r="Z1411" s="77">
        <f>sumproduct(X1411:offset(X1411,'Parameters &amp; Main Results'!$B$32-1,0) , 'Cash Flow Assist'!$P$11:offset('Cash Flow Assist'!$P$11,'Parameters &amp; Main Results'!$B$32-1,0)  )/offset(X1411,'Parameters &amp; Main Results'!$B$32,0)</f>
        <v>4440.972309</v>
      </c>
      <c r="AA1411" s="77">
        <f>sumproduct(X1411:offset(X1411,'Parameters &amp; Main Results'!$B$32-1,0),'Parameters &amp; Main Results'!$B$36:offset('Parameters &amp; Main Results'!$B$36,'Parameters &amp; Main Results'!$B$32-1,0)   )/offset(X1411,'Parameters &amp; Main Results'!$B$32,0)</f>
        <v>0.6492218622</v>
      </c>
      <c r="AB1411" s="167">
        <f t="shared" si="6"/>
        <v>-0.1871334274</v>
      </c>
    </row>
    <row r="1412">
      <c r="A1412">
        <f t="shared" si="17"/>
        <v>3</v>
      </c>
      <c r="B1412">
        <f t="shared" si="18"/>
        <v>1988</v>
      </c>
      <c r="C1412" s="77">
        <f t="shared" si="3"/>
        <v>1988.166667</v>
      </c>
      <c r="D1412" s="159">
        <f t="shared" si="356"/>
        <v>32233</v>
      </c>
      <c r="E1412" s="162">
        <v>116.5</v>
      </c>
      <c r="F1412" s="163">
        <v>1428177.7529</v>
      </c>
      <c r="G1412" s="163">
        <v>12127.7091</v>
      </c>
      <c r="H1412" s="163">
        <v>15408.01906971</v>
      </c>
      <c r="I1412" s="163">
        <v>3770834.60541366</v>
      </c>
      <c r="J1412" s="163">
        <v>116.5</v>
      </c>
      <c r="K1412" s="163">
        <v>116.5</v>
      </c>
      <c r="L1412" s="163">
        <v>458.0</v>
      </c>
      <c r="M1412" s="164">
        <v>14.29297569</v>
      </c>
      <c r="N1412" s="19">
        <f t="shared" ref="N1412:T1412" si="1413">F1412/F1411/$E1412*$E1411-1</f>
        <v>-0.03338895732</v>
      </c>
      <c r="O1412" s="19">
        <f t="shared" si="1413"/>
        <v>-0.02224323538</v>
      </c>
      <c r="P1412" s="19">
        <f t="shared" si="1413"/>
        <v>0.002129413447</v>
      </c>
      <c r="Q1412" s="19">
        <f t="shared" si="1413"/>
        <v>0.05849318699</v>
      </c>
      <c r="R1412" s="19">
        <f t="shared" si="1413"/>
        <v>0</v>
      </c>
      <c r="S1412" s="19">
        <f t="shared" si="1413"/>
        <v>0</v>
      </c>
      <c r="T1412" s="19">
        <f t="shared" si="1413"/>
        <v>0.07804271589</v>
      </c>
      <c r="U1412" s="168">
        <v>0.0614</v>
      </c>
      <c r="V1412" s="168">
        <v>0.0074</v>
      </c>
      <c r="W1412" s="19">
        <f t="array" ref="W1412">mmult(N1412:T1412,'Parameters &amp; Main Results'!$B$6:$B$12)-'Parameters &amp; Main Results'!$B$16/12+mmult(U1412:V1412,'Parameters &amp; Main Results'!$B$14:$B$15)</f>
        <v>-0.0306441935</v>
      </c>
      <c r="X1412" s="77">
        <f t="shared" si="5"/>
        <v>83.6356003</v>
      </c>
      <c r="Y1412" s="77">
        <f>X1412/offset(X1412,'Parameters &amp; Main Results'!$B$32,0)</f>
        <v>26.527176</v>
      </c>
      <c r="Z1412" s="77">
        <f>sumproduct(X1412:offset(X1412,'Parameters &amp; Main Results'!$B$32-1,0) , 'Cash Flow Assist'!$P$11:offset('Cash Flow Assist'!$P$11,'Parameters &amp; Main Results'!$B$32-1,0)  )/offset(X1412,'Parameters &amp; Main Results'!$B$32,0)</f>
        <v>4429.082742</v>
      </c>
      <c r="AA1412" s="77">
        <f>sumproduct(X1412:offset(X1412,'Parameters &amp; Main Results'!$B$32-1,0),'Parameters &amp; Main Results'!$B$36:offset('Parameters &amp; Main Results'!$B$36,'Parameters &amp; Main Results'!$B$32-1,0)   )/offset(X1412,'Parameters &amp; Main Results'!$B$32,0)</f>
        <v>0.6480278424</v>
      </c>
      <c r="AB1412" s="167">
        <f t="shared" si="6"/>
        <v>-0.2142741947</v>
      </c>
    </row>
    <row r="1413">
      <c r="A1413">
        <f t="shared" si="17"/>
        <v>4</v>
      </c>
      <c r="B1413">
        <f t="shared" si="18"/>
        <v>1988</v>
      </c>
      <c r="C1413" s="77">
        <f t="shared" si="3"/>
        <v>1988.25</v>
      </c>
      <c r="D1413" s="159">
        <f t="shared" si="356"/>
        <v>32263</v>
      </c>
      <c r="E1413" s="162">
        <v>117.2</v>
      </c>
      <c r="F1413" s="163">
        <v>1445623.2327</v>
      </c>
      <c r="G1413" s="163">
        <v>11979.8653</v>
      </c>
      <c r="H1413" s="163">
        <v>15481.20716029</v>
      </c>
      <c r="I1413" s="163">
        <v>3824917.59885941</v>
      </c>
      <c r="J1413" s="163">
        <v>117.2</v>
      </c>
      <c r="K1413" s="163">
        <v>117.2</v>
      </c>
      <c r="L1413" s="163">
        <v>449.75</v>
      </c>
      <c r="M1413" s="164">
        <v>14.37615477</v>
      </c>
      <c r="N1413" s="19">
        <f t="shared" ref="N1413:T1413" si="1414">F1413/F1412/$E1413*$E1412-1</f>
        <v>0.006169548102</v>
      </c>
      <c r="O1413" s="19">
        <f t="shared" si="1414"/>
        <v>-0.01809046496</v>
      </c>
      <c r="P1413" s="19">
        <f t="shared" si="1414"/>
        <v>-0.001251066553</v>
      </c>
      <c r="Q1413" s="19">
        <f t="shared" si="1414"/>
        <v>0.00828408714</v>
      </c>
      <c r="R1413" s="19">
        <f t="shared" si="1414"/>
        <v>0</v>
      </c>
      <c r="S1413" s="19">
        <f t="shared" si="1414"/>
        <v>0</v>
      </c>
      <c r="T1413" s="19">
        <f t="shared" si="1414"/>
        <v>-0.02387820991</v>
      </c>
      <c r="U1413" s="168">
        <v>0.0098</v>
      </c>
      <c r="V1413" s="168">
        <v>0.0163</v>
      </c>
      <c r="W1413" s="19">
        <f t="array" ref="W1413">mmult(N1413:T1413,'Parameters &amp; Main Results'!$B$6:$B$12)-'Parameters &amp; Main Results'!$B$16/12+mmult(U1413:V1413,'Parameters &amp; Main Results'!$B$14:$B$15)</f>
        <v>0.00006287817049</v>
      </c>
      <c r="X1413" s="77">
        <f t="shared" si="5"/>
        <v>86.27956808</v>
      </c>
      <c r="Y1413" s="77">
        <f>X1413/offset(X1413,'Parameters &amp; Main Results'!$B$32,0)</f>
        <v>27.45675021</v>
      </c>
      <c r="Z1413" s="77">
        <f>sumproduct(X1413:offset(X1413,'Parameters &amp; Main Results'!$B$32-1,0) , 'Cash Flow Assist'!$P$11:offset('Cash Flow Assist'!$P$11,'Parameters &amp; Main Results'!$B$32-1,0)  )/offset(X1413,'Parameters &amp; Main Results'!$B$32,0)</f>
        <v>4418.194297</v>
      </c>
      <c r="AA1413" s="77">
        <f>sumproduct(X1413:offset(X1413,'Parameters &amp; Main Results'!$B$32-1,0),'Parameters &amp; Main Results'!$B$36:offset('Parameters &amp; Main Results'!$B$36,'Parameters &amp; Main Results'!$B$32-1,0)   )/offset(X1413,'Parameters &amp; Main Results'!$B$32,0)</f>
        <v>0.6469097418</v>
      </c>
      <c r="AB1413" s="167">
        <f t="shared" si="6"/>
        <v>-0.2094266215</v>
      </c>
    </row>
    <row r="1414">
      <c r="A1414">
        <f t="shared" si="17"/>
        <v>5</v>
      </c>
      <c r="B1414">
        <f t="shared" si="18"/>
        <v>1988</v>
      </c>
      <c r="C1414" s="77">
        <f t="shared" si="3"/>
        <v>1988.333333</v>
      </c>
      <c r="D1414" s="159">
        <f t="shared" si="356"/>
        <v>32294</v>
      </c>
      <c r="E1414" s="162">
        <v>117.5</v>
      </c>
      <c r="F1414" s="163">
        <v>1456462.3991</v>
      </c>
      <c r="G1414" s="163">
        <v>11815.5672</v>
      </c>
      <c r="H1414" s="163">
        <v>15557.45210556</v>
      </c>
      <c r="I1414" s="163">
        <v>3702784.7865843</v>
      </c>
      <c r="J1414" s="163">
        <v>117.5</v>
      </c>
      <c r="K1414" s="163">
        <v>117.5</v>
      </c>
      <c r="L1414" s="163">
        <v>454.0</v>
      </c>
      <c r="M1414" s="164">
        <v>14.36392283</v>
      </c>
      <c r="N1414" s="19">
        <f t="shared" ref="N1414:T1414" si="1415">F1414/F1413/$E1414*$E1413-1</f>
        <v>0.00492558423</v>
      </c>
      <c r="O1414" s="19">
        <f t="shared" si="1415"/>
        <v>-0.01623269551</v>
      </c>
      <c r="P1414" s="19">
        <f t="shared" si="1415"/>
        <v>0.002359234043</v>
      </c>
      <c r="Q1414" s="19">
        <f t="shared" si="1415"/>
        <v>-0.03440250083</v>
      </c>
      <c r="R1414" s="19">
        <f t="shared" si="1415"/>
        <v>0</v>
      </c>
      <c r="S1414" s="19">
        <f t="shared" si="1415"/>
        <v>0</v>
      </c>
      <c r="T1414" s="19">
        <f t="shared" si="1415"/>
        <v>0.006872375906</v>
      </c>
      <c r="U1414" s="168">
        <v>-0.0261</v>
      </c>
      <c r="V1414" s="168">
        <v>0.0242</v>
      </c>
      <c r="W1414" s="19">
        <f t="array" ref="W1414">mmult(N1414:T1414,'Parameters &amp; Main Results'!$B$6:$B$12)-'Parameters &amp; Main Results'!$B$16/12+mmult(U1414:V1414,'Parameters &amp; Main Results'!$B$14:$B$15)</f>
        <v>-0.0004056523704</v>
      </c>
      <c r="X1414" s="77">
        <f t="shared" si="5"/>
        <v>86.27414332</v>
      </c>
      <c r="Y1414" s="77">
        <f>X1414/offset(X1414,'Parameters &amp; Main Results'!$B$32,0)</f>
        <v>27.54629257</v>
      </c>
      <c r="Z1414" s="77">
        <f>sumproduct(X1414:offset(X1414,'Parameters &amp; Main Results'!$B$32-1,0) , 'Cash Flow Assist'!$P$11:offset('Cash Flow Assist'!$P$11,'Parameters &amp; Main Results'!$B$32-1,0)  )/offset(X1414,'Parameters &amp; Main Results'!$B$32,0)</f>
        <v>4406.336992</v>
      </c>
      <c r="AA1414" s="77">
        <f>sumproduct(X1414:offset(X1414,'Parameters &amp; Main Results'!$B$32-1,0),'Parameters &amp; Main Results'!$B$36:offset('Parameters &amp; Main Results'!$B$36,'Parameters &amp; Main Results'!$B$32-1,0)   )/offset(X1414,'Parameters &amp; Main Results'!$B$32,0)</f>
        <v>0.6459217509</v>
      </c>
      <c r="AB1414" s="167">
        <f t="shared" si="6"/>
        <v>-0.2055325857</v>
      </c>
    </row>
    <row r="1415">
      <c r="A1415">
        <f t="shared" si="17"/>
        <v>6</v>
      </c>
      <c r="B1415">
        <f t="shared" si="18"/>
        <v>1988</v>
      </c>
      <c r="C1415" s="77">
        <f t="shared" si="3"/>
        <v>1988.416667</v>
      </c>
      <c r="D1415" s="159">
        <f t="shared" si="356"/>
        <v>32324</v>
      </c>
      <c r="E1415" s="162">
        <v>118.0</v>
      </c>
      <c r="F1415" s="163">
        <v>1523302.1023</v>
      </c>
      <c r="G1415" s="163">
        <v>12200.1808</v>
      </c>
      <c r="H1415" s="163">
        <v>15638.61014737</v>
      </c>
      <c r="I1415" s="163">
        <v>3619757.66550947</v>
      </c>
      <c r="J1415" s="163">
        <v>118.0</v>
      </c>
      <c r="K1415" s="163">
        <v>118.0</v>
      </c>
      <c r="L1415" s="163">
        <v>436.85</v>
      </c>
      <c r="M1415" s="164">
        <v>14.91920641</v>
      </c>
      <c r="N1415" s="19">
        <f t="shared" ref="N1415:T1415" si="1416">F1415/F1414/$E1415*$E1414-1</f>
        <v>0.04146007018</v>
      </c>
      <c r="O1415" s="19">
        <f t="shared" si="1416"/>
        <v>0.02817621135</v>
      </c>
      <c r="P1415" s="19">
        <f t="shared" si="1416"/>
        <v>0.0009572740108</v>
      </c>
      <c r="Q1415" s="19">
        <f t="shared" si="1416"/>
        <v>-0.02656516189</v>
      </c>
      <c r="R1415" s="19">
        <f t="shared" si="1416"/>
        <v>0</v>
      </c>
      <c r="S1415" s="19">
        <f t="shared" si="1416"/>
        <v>0</v>
      </c>
      <c r="T1415" s="19">
        <f t="shared" si="1416"/>
        <v>-0.04185255357</v>
      </c>
      <c r="U1415" s="168">
        <v>0.021</v>
      </c>
      <c r="V1415" s="168">
        <v>-0.0122</v>
      </c>
      <c r="W1415" s="19">
        <f t="array" ref="W1415">mmult(N1415:T1415,'Parameters &amp; Main Results'!$B$6:$B$12)-'Parameters &amp; Main Results'!$B$16/12+mmult(U1415:V1415,'Parameters &amp; Main Results'!$B$14:$B$15)</f>
        <v>0.0380974388</v>
      </c>
      <c r="X1415" s="77">
        <f t="shared" si="5"/>
        <v>86.30915483</v>
      </c>
      <c r="Y1415" s="77">
        <f>X1415/offset(X1415,'Parameters &amp; Main Results'!$B$32,0)</f>
        <v>27.64908057</v>
      </c>
      <c r="Z1415" s="77">
        <f>sumproduct(X1415:offset(X1415,'Parameters &amp; Main Results'!$B$32-1,0) , 'Cash Flow Assist'!$P$11:offset('Cash Flow Assist'!$P$11,'Parameters &amp; Main Results'!$B$32-1,0)  )/offset(X1415,'Parameters &amp; Main Results'!$B$32,0)</f>
        <v>4394.350429</v>
      </c>
      <c r="AA1415" s="77">
        <f>sumproduct(X1415:offset(X1415,'Parameters &amp; Main Results'!$B$32-1,0),'Parameters &amp; Main Results'!$B$36:offset('Parameters &amp; Main Results'!$B$36,'Parameters &amp; Main Results'!$B$32-1,0)   )/offset(X1415,'Parameters &amp; Main Results'!$B$32,0)</f>
        <v>0.6450264631</v>
      </c>
      <c r="AB1415" s="167">
        <f t="shared" si="6"/>
        <v>-0.172593911</v>
      </c>
    </row>
    <row r="1416">
      <c r="A1416">
        <f t="shared" si="17"/>
        <v>7</v>
      </c>
      <c r="B1416">
        <f t="shared" si="18"/>
        <v>1988</v>
      </c>
      <c r="C1416" s="77">
        <f t="shared" si="3"/>
        <v>1988.5</v>
      </c>
      <c r="D1416" s="159">
        <f t="shared" si="356"/>
        <v>32355</v>
      </c>
      <c r="E1416" s="162">
        <v>118.5</v>
      </c>
      <c r="F1416" s="163">
        <v>1518998.1548</v>
      </c>
      <c r="G1416" s="163">
        <v>12055.2167</v>
      </c>
      <c r="H1416" s="163">
        <v>15722.79799867</v>
      </c>
      <c r="I1416" s="163">
        <v>3726366.52412202</v>
      </c>
      <c r="J1416" s="163">
        <v>118.5</v>
      </c>
      <c r="K1416" s="163">
        <v>118.5</v>
      </c>
      <c r="L1416" s="163">
        <v>432.7</v>
      </c>
      <c r="M1416" s="164">
        <v>14.77714464</v>
      </c>
      <c r="N1416" s="19">
        <f t="shared" ref="N1416:T1416" si="1417">F1416/F1415/$E1416*$E1415-1</f>
        <v>-0.007032894131</v>
      </c>
      <c r="O1416" s="19">
        <f t="shared" si="1417"/>
        <v>-0.01605140091</v>
      </c>
      <c r="P1416" s="19">
        <f t="shared" si="1417"/>
        <v>0.001141209564</v>
      </c>
      <c r="Q1416" s="19">
        <f t="shared" si="1417"/>
        <v>0.02510825351</v>
      </c>
      <c r="R1416" s="19">
        <f t="shared" si="1417"/>
        <v>0</v>
      </c>
      <c r="S1416" s="19">
        <f t="shared" si="1417"/>
        <v>0</v>
      </c>
      <c r="T1416" s="19">
        <f t="shared" si="1417"/>
        <v>-0.01367915394</v>
      </c>
      <c r="U1416" s="168">
        <v>-0.0026</v>
      </c>
      <c r="V1416" s="168">
        <v>0.0217</v>
      </c>
      <c r="W1416" s="19">
        <f t="array" ref="W1416">mmult(N1416:T1416,'Parameters &amp; Main Results'!$B$6:$B$12)-'Parameters &amp; Main Results'!$B$16/12+mmult(U1416:V1416,'Parameters &amp; Main Results'!$B$14:$B$15)</f>
        <v>-0.009329187493</v>
      </c>
      <c r="X1416" s="77">
        <f t="shared" si="5"/>
        <v>83.14167014</v>
      </c>
      <c r="Y1416" s="77">
        <f>X1416/offset(X1416,'Parameters &amp; Main Results'!$B$32,0)</f>
        <v>26.72291957</v>
      </c>
      <c r="Z1416" s="77">
        <f>sumproduct(X1416:offset(X1416,'Parameters &amp; Main Results'!$B$32-1,0) , 'Cash Flow Assist'!$P$11:offset('Cash Flow Assist'!$P$11,'Parameters &amp; Main Results'!$B$32-1,0)  )/offset(X1416,'Parameters &amp; Main Results'!$B$32,0)</f>
        <v>4382.22089</v>
      </c>
      <c r="AA1416" s="77">
        <f>sumproduct(X1416:offset(X1416,'Parameters &amp; Main Results'!$B$32-1,0),'Parameters &amp; Main Results'!$B$36:offset('Parameters &amp; Main Results'!$B$36,'Parameters &amp; Main Results'!$B$32-1,0)   )/offset(X1416,'Parameters &amp; Main Results'!$B$32,0)</f>
        <v>0.6441304075</v>
      </c>
      <c r="AB1416" s="167">
        <f t="shared" si="6"/>
        <v>-0.1784129704</v>
      </c>
    </row>
    <row r="1417">
      <c r="A1417">
        <f t="shared" si="17"/>
        <v>8</v>
      </c>
      <c r="B1417">
        <f t="shared" si="18"/>
        <v>1988</v>
      </c>
      <c r="C1417" s="77">
        <f t="shared" si="3"/>
        <v>1988.583333</v>
      </c>
      <c r="D1417" s="159">
        <f t="shared" si="356"/>
        <v>32386</v>
      </c>
      <c r="E1417" s="162">
        <v>119.0</v>
      </c>
      <c r="F1417" s="163">
        <v>1466005.4593</v>
      </c>
      <c r="G1417" s="163">
        <v>12046.268</v>
      </c>
      <c r="H1417" s="163">
        <v>15810.97669078</v>
      </c>
      <c r="I1417" s="163">
        <v>3486668.16032922</v>
      </c>
      <c r="J1417" s="163">
        <v>119.0</v>
      </c>
      <c r="K1417" s="163">
        <v>119.0</v>
      </c>
      <c r="L1417" s="163">
        <v>426.35</v>
      </c>
      <c r="M1417" s="164">
        <v>14.12718377</v>
      </c>
      <c r="N1417" s="19">
        <f t="shared" ref="N1417:T1417" si="1418">F1417/F1416/$E1417*$E1416-1</f>
        <v>-0.03894170781</v>
      </c>
      <c r="O1417" s="19">
        <f t="shared" si="1418"/>
        <v>-0.004940871069</v>
      </c>
      <c r="P1417" s="19">
        <f t="shared" si="1418"/>
        <v>0.001383088235</v>
      </c>
      <c r="Q1417" s="19">
        <f t="shared" si="1418"/>
        <v>-0.06825636404</v>
      </c>
      <c r="R1417" s="19">
        <f t="shared" si="1418"/>
        <v>0</v>
      </c>
      <c r="S1417" s="19">
        <f t="shared" si="1418"/>
        <v>0</v>
      </c>
      <c r="T1417" s="19">
        <f t="shared" si="1418"/>
        <v>-0.01881531443</v>
      </c>
      <c r="U1417" s="168">
        <v>4.0E-4</v>
      </c>
      <c r="V1417" s="168">
        <v>0.021</v>
      </c>
      <c r="W1417" s="19">
        <f t="array" ref="W1417">mmult(N1417:T1417,'Parameters &amp; Main Results'!$B$6:$B$12)-'Parameters &amp; Main Results'!$B$16/12+mmult(U1417:V1417,'Parameters &amp; Main Results'!$B$14:$B$15)</f>
        <v>-0.03048316529</v>
      </c>
      <c r="X1417" s="77">
        <f t="shared" si="5"/>
        <v>83.92461864</v>
      </c>
      <c r="Y1417" s="77">
        <f>X1417/offset(X1417,'Parameters &amp; Main Results'!$B$32,0)</f>
        <v>27.0642419</v>
      </c>
      <c r="Z1417" s="77">
        <f>sumproduct(X1417:offset(X1417,'Parameters &amp; Main Results'!$B$32-1,0) , 'Cash Flow Assist'!$P$11:offset('Cash Flow Assist'!$P$11,'Parameters &amp; Main Results'!$B$32-1,0)  )/offset(X1417,'Parameters &amp; Main Results'!$B$32,0)</f>
        <v>4370.980268</v>
      </c>
      <c r="AA1417" s="77">
        <f>sumproduct(X1417:offset(X1417,'Parameters &amp; Main Results'!$B$32-1,0),'Parameters &amp; Main Results'!$B$36:offset('Parameters &amp; Main Results'!$B$36,'Parameters &amp; Main Results'!$B$32-1,0)   )/offset(X1417,'Parameters &amp; Main Results'!$B$32,0)</f>
        <v>0.6431984204</v>
      </c>
      <c r="AB1417" s="167">
        <f t="shared" si="6"/>
        <v>-0.2104069725</v>
      </c>
    </row>
    <row r="1418">
      <c r="A1418">
        <f t="shared" si="17"/>
        <v>9</v>
      </c>
      <c r="B1418">
        <f t="shared" si="18"/>
        <v>1988</v>
      </c>
      <c r="C1418" s="77">
        <f t="shared" si="3"/>
        <v>1988.666667</v>
      </c>
      <c r="D1418" s="159">
        <f t="shared" si="356"/>
        <v>32416</v>
      </c>
      <c r="E1418" s="162">
        <v>119.5</v>
      </c>
      <c r="F1418" s="163">
        <v>1528464.6518</v>
      </c>
      <c r="G1418" s="163">
        <v>12438.5736</v>
      </c>
      <c r="H1418" s="163">
        <v>15903.99793697</v>
      </c>
      <c r="I1418" s="163">
        <v>3635246.12232676</v>
      </c>
      <c r="J1418" s="163">
        <v>119.5</v>
      </c>
      <c r="K1418" s="163">
        <v>119.5</v>
      </c>
      <c r="L1418" s="163">
        <v>396.15</v>
      </c>
      <c r="M1418" s="164">
        <v>14.57907231</v>
      </c>
      <c r="N1418" s="19">
        <f t="shared" ref="N1418:T1418" si="1419">F1418/F1417/$E1418*$E1417-1</f>
        <v>0.0382426563</v>
      </c>
      <c r="O1418" s="19">
        <f t="shared" si="1419"/>
        <v>0.0282462053</v>
      </c>
      <c r="P1418" s="19">
        <f t="shared" si="1419"/>
        <v>0.001674616457</v>
      </c>
      <c r="Q1418" s="19">
        <f t="shared" si="1419"/>
        <v>0.03825076579</v>
      </c>
      <c r="R1418" s="19">
        <f t="shared" si="1419"/>
        <v>0</v>
      </c>
      <c r="S1418" s="19">
        <f t="shared" si="1419"/>
        <v>0</v>
      </c>
      <c r="T1418" s="19">
        <f t="shared" si="1419"/>
        <v>-0.07472154657</v>
      </c>
      <c r="U1418" s="168">
        <v>-0.013</v>
      </c>
      <c r="V1418" s="168">
        <v>-0.0075</v>
      </c>
      <c r="W1418" s="19">
        <f t="array" ref="W1418">mmult(N1418:T1418,'Parameters &amp; Main Results'!$B$6:$B$12)-'Parameters &amp; Main Results'!$B$16/12+mmult(U1418:V1418,'Parameters &amp; Main Results'!$B$14:$B$15)</f>
        <v>0.03570187688</v>
      </c>
      <c r="X1418" s="77">
        <f t="shared" si="5"/>
        <v>86.56334335</v>
      </c>
      <c r="Y1418" s="77">
        <f>X1418/offset(X1418,'Parameters &amp; Main Results'!$B$32,0)</f>
        <v>28.0079835</v>
      </c>
      <c r="Z1418" s="77">
        <f>sumproduct(X1418:offset(X1418,'Parameters &amp; Main Results'!$B$32-1,0) , 'Cash Flow Assist'!$P$11:offset('Cash Flow Assist'!$P$11,'Parameters &amp; Main Results'!$B$32-1,0)  )/offset(X1418,'Parameters &amp; Main Results'!$B$32,0)</f>
        <v>4359.359822</v>
      </c>
      <c r="AA1418" s="77">
        <f>sumproduct(X1418:offset(X1418,'Parameters &amp; Main Results'!$B$32-1,0),'Parameters &amp; Main Results'!$B$36:offset('Parameters &amp; Main Results'!$B$36,'Parameters &amp; Main Results'!$B$32-1,0)   )/offset(X1418,'Parameters &amp; Main Results'!$B$32,0)</f>
        <v>0.6422979766</v>
      </c>
      <c r="AB1418" s="167">
        <f t="shared" si="6"/>
        <v>-0.1802108377</v>
      </c>
    </row>
    <row r="1419">
      <c r="A1419">
        <f t="shared" si="17"/>
        <v>10</v>
      </c>
      <c r="B1419">
        <f t="shared" si="18"/>
        <v>1988</v>
      </c>
      <c r="C1419" s="77">
        <f t="shared" si="3"/>
        <v>1988.75</v>
      </c>
      <c r="D1419" s="159">
        <f t="shared" si="356"/>
        <v>32447</v>
      </c>
      <c r="E1419" s="162">
        <v>119.9</v>
      </c>
      <c r="F1419" s="163">
        <v>1571022.8722</v>
      </c>
      <c r="G1419" s="163">
        <v>12709.73</v>
      </c>
      <c r="H1419" s="163">
        <v>15999.95205786</v>
      </c>
      <c r="I1419" s="163">
        <v>3939716.76290277</v>
      </c>
      <c r="J1419" s="163">
        <v>119.9</v>
      </c>
      <c r="K1419" s="163">
        <v>119.9</v>
      </c>
      <c r="L1419" s="163">
        <v>412.3</v>
      </c>
      <c r="M1419" s="164">
        <v>14.89527848</v>
      </c>
      <c r="N1419" s="19">
        <f t="shared" ref="N1419:T1419" si="1420">F1419/F1418/$E1419*$E1418-1</f>
        <v>0.02441476802</v>
      </c>
      <c r="O1419" s="19">
        <f t="shared" si="1420"/>
        <v>0.01839079837</v>
      </c>
      <c r="P1419" s="19">
        <f t="shared" si="1420"/>
        <v>0.002677092021</v>
      </c>
      <c r="Q1419" s="19">
        <f t="shared" si="1420"/>
        <v>0.08013963533</v>
      </c>
      <c r="R1419" s="19">
        <f t="shared" si="1420"/>
        <v>0</v>
      </c>
      <c r="S1419" s="19">
        <f t="shared" si="1420"/>
        <v>0</v>
      </c>
      <c r="T1419" s="19">
        <f t="shared" si="1420"/>
        <v>0.03729526804</v>
      </c>
      <c r="U1419" s="168">
        <v>-0.0292</v>
      </c>
      <c r="V1419" s="168">
        <v>0.0169</v>
      </c>
      <c r="W1419" s="19">
        <f t="array" ref="W1419">mmult(N1419:T1419,'Parameters &amp; Main Results'!$B$6:$B$12)-'Parameters &amp; Main Results'!$B$16/12+mmult(U1419:V1419,'Parameters &amp; Main Results'!$B$14:$B$15)</f>
        <v>0.02286710894</v>
      </c>
      <c r="X1419" s="77">
        <f t="shared" si="5"/>
        <v>83.57940183</v>
      </c>
      <c r="Y1419" s="77">
        <f>X1419/offset(X1419,'Parameters &amp; Main Results'!$B$32,0)</f>
        <v>27.13241234</v>
      </c>
      <c r="Z1419" s="77">
        <f>sumproduct(X1419:offset(X1419,'Parameters &amp; Main Results'!$B$32-1,0) , 'Cash Flow Assist'!$P$11:offset('Cash Flow Assist'!$P$11,'Parameters &amp; Main Results'!$B$32-1,0)  )/offset(X1419,'Parameters &amp; Main Results'!$B$32,0)</f>
        <v>4346.753868</v>
      </c>
      <c r="AA1419" s="77">
        <f>sumproduct(X1419:offset(X1419,'Parameters &amp; Main Results'!$B$32-1,0),'Parameters &amp; Main Results'!$B$36:offset('Parameters &amp; Main Results'!$B$36,'Parameters &amp; Main Results'!$B$32-1,0)   )/offset(X1419,'Parameters &amp; Main Results'!$B$32,0)</f>
        <v>0.6412901639</v>
      </c>
      <c r="AB1419" s="167">
        <f t="shared" si="6"/>
        <v>-0.1601958755</v>
      </c>
    </row>
    <row r="1420">
      <c r="A1420">
        <f t="shared" si="17"/>
        <v>11</v>
      </c>
      <c r="B1420">
        <f t="shared" si="18"/>
        <v>1988</v>
      </c>
      <c r="C1420" s="77">
        <f t="shared" si="3"/>
        <v>1988.833333</v>
      </c>
      <c r="D1420" s="159">
        <f t="shared" si="356"/>
        <v>32477</v>
      </c>
      <c r="E1420" s="162">
        <v>120.3</v>
      </c>
      <c r="F1420" s="163">
        <v>1548633.5951</v>
      </c>
      <c r="G1420" s="163">
        <v>12467.6794</v>
      </c>
      <c r="H1420" s="163">
        <v>16097.95176422</v>
      </c>
      <c r="I1420" s="163">
        <v>4166241.06418954</v>
      </c>
      <c r="J1420" s="163">
        <v>120.3</v>
      </c>
      <c r="K1420" s="163">
        <v>120.3</v>
      </c>
      <c r="L1420" s="163">
        <v>421.3</v>
      </c>
      <c r="M1420" s="164">
        <v>14.58945294</v>
      </c>
      <c r="N1420" s="19">
        <f t="shared" ref="N1420:T1420" si="1421">F1420/F1419/$E1420*$E1419-1</f>
        <v>-0.01752903568</v>
      </c>
      <c r="O1420" s="19">
        <f t="shared" si="1421"/>
        <v>-0.02230620895</v>
      </c>
      <c r="P1420" s="19">
        <f t="shared" si="1421"/>
        <v>0.002779613467</v>
      </c>
      <c r="Q1420" s="19">
        <f t="shared" si="1421"/>
        <v>0.05398140932</v>
      </c>
      <c r="R1420" s="19">
        <f t="shared" si="1421"/>
        <v>0</v>
      </c>
      <c r="S1420" s="19">
        <f t="shared" si="1421"/>
        <v>0</v>
      </c>
      <c r="T1420" s="19">
        <f t="shared" si="1421"/>
        <v>0.01843116358</v>
      </c>
      <c r="U1420" s="168">
        <v>-0.0171</v>
      </c>
      <c r="V1420" s="168">
        <v>0.013</v>
      </c>
      <c r="W1420" s="19">
        <f t="array" ref="W1420">mmult(N1420:T1420,'Parameters &amp; Main Results'!$B$6:$B$12)-'Parameters &amp; Main Results'!$B$16/12+mmult(U1420:V1420,'Parameters &amp; Main Results'!$B$14:$B$15)</f>
        <v>-0.01876499567</v>
      </c>
      <c r="X1420" s="77">
        <f t="shared" si="5"/>
        <v>81.71090956</v>
      </c>
      <c r="Y1420" s="77">
        <f>X1420/offset(X1420,'Parameters &amp; Main Results'!$B$32,0)</f>
        <v>26.61402281</v>
      </c>
      <c r="Z1420" s="77">
        <f>sumproduct(X1420:offset(X1420,'Parameters &amp; Main Results'!$B$32-1,0) , 'Cash Flow Assist'!$P$11:offset('Cash Flow Assist'!$P$11,'Parameters &amp; Main Results'!$B$32-1,0)  )/offset(X1420,'Parameters &amp; Main Results'!$B$32,0)</f>
        <v>4334.984489</v>
      </c>
      <c r="AA1420" s="77">
        <f>sumproduct(X1420:offset(X1420,'Parameters &amp; Main Results'!$B$32-1,0),'Parameters &amp; Main Results'!$B$36:offset('Parameters &amp; Main Results'!$B$36,'Parameters &amp; Main Results'!$B$32-1,0)   )/offset(X1420,'Parameters &amp; Main Results'!$B$32,0)</f>
        <v>0.6403346176</v>
      </c>
      <c r="AB1420" s="167">
        <f t="shared" si="6"/>
        <v>-0.1749168319</v>
      </c>
    </row>
    <row r="1421">
      <c r="A1421">
        <f t="shared" si="17"/>
        <v>12</v>
      </c>
      <c r="B1421">
        <f t="shared" si="18"/>
        <v>1988</v>
      </c>
      <c r="C1421" s="77">
        <f t="shared" si="3"/>
        <v>1988.916667</v>
      </c>
      <c r="D1421" s="159">
        <f t="shared" si="356"/>
        <v>32508</v>
      </c>
      <c r="E1421" s="162">
        <v>120.7</v>
      </c>
      <c r="F1421" s="163">
        <v>1562163.4123</v>
      </c>
      <c r="G1421" s="163">
        <v>12497.5863</v>
      </c>
      <c r="H1421" s="163">
        <v>16202.05185229</v>
      </c>
      <c r="I1421" s="163">
        <v>4192402.23914985</v>
      </c>
      <c r="J1421" s="163">
        <v>120.7</v>
      </c>
      <c r="K1421" s="163">
        <v>120.7</v>
      </c>
      <c r="L1421" s="163">
        <v>410.15</v>
      </c>
      <c r="M1421" s="164">
        <v>14.63881194</v>
      </c>
      <c r="N1421" s="19">
        <f t="shared" ref="N1421:T1421" si="1422">F1421/F1420/$E1421*$E1420-1</f>
        <v>0.005393661283</v>
      </c>
      <c r="O1421" s="19">
        <f t="shared" si="1422"/>
        <v>-0.0009231967985</v>
      </c>
      <c r="P1421" s="19">
        <f t="shared" si="1422"/>
        <v>0.003131234465</v>
      </c>
      <c r="Q1421" s="19">
        <f t="shared" si="1422"/>
        <v>0.002944512044</v>
      </c>
      <c r="R1421" s="19">
        <f t="shared" si="1422"/>
        <v>0</v>
      </c>
      <c r="S1421" s="19">
        <f t="shared" si="1422"/>
        <v>0</v>
      </c>
      <c r="T1421" s="19">
        <f t="shared" si="1422"/>
        <v>-0.02969199568</v>
      </c>
      <c r="U1421" s="168">
        <v>0.0197</v>
      </c>
      <c r="V1421" s="168">
        <v>-0.0161</v>
      </c>
      <c r="W1421" s="19">
        <f t="array" ref="W1421">mmult(N1421:T1421,'Parameters &amp; Main Results'!$B$6:$B$12)-'Parameters &amp; Main Results'!$B$16/12+mmult(U1421:V1421,'Parameters &amp; Main Results'!$B$14:$B$15)</f>
        <v>0.003772780096</v>
      </c>
      <c r="X1421" s="77">
        <f t="shared" si="5"/>
        <v>83.27353712</v>
      </c>
      <c r="Y1421" s="77">
        <f>X1421/offset(X1421,'Parameters &amp; Main Results'!$B$32,0)</f>
        <v>27.21315041</v>
      </c>
      <c r="Z1421" s="77">
        <f>sumproduct(X1421:offset(X1421,'Parameters &amp; Main Results'!$B$32-1,0) , 'Cash Flow Assist'!$P$11:offset('Cash Flow Assist'!$P$11,'Parameters &amp; Main Results'!$B$32-1,0)  )/offset(X1421,'Parameters &amp; Main Results'!$B$32,0)</f>
        <v>4323.696098</v>
      </c>
      <c r="AA1421" s="77">
        <f>sumproduct(X1421:offset(X1421,'Parameters &amp; Main Results'!$B$32-1,0),'Parameters &amp; Main Results'!$B$36:offset('Parameters &amp; Main Results'!$B$36,'Parameters &amp; Main Results'!$B$32-1,0)   )/offset(X1421,'Parameters &amp; Main Results'!$B$32,0)</f>
        <v>0.6396061074</v>
      </c>
      <c r="AB1421" s="167">
        <f t="shared" si="6"/>
        <v>-0.1704666128</v>
      </c>
    </row>
    <row r="1422">
      <c r="A1422">
        <f t="shared" si="17"/>
        <v>1</v>
      </c>
      <c r="B1422">
        <f t="shared" si="18"/>
        <v>1989</v>
      </c>
      <c r="C1422" s="77">
        <f t="shared" si="3"/>
        <v>1989</v>
      </c>
      <c r="D1422" s="159">
        <f t="shared" si="356"/>
        <v>32539</v>
      </c>
      <c r="E1422" s="162">
        <v>121.2</v>
      </c>
      <c r="F1422" s="163">
        <v>1691030.2726</v>
      </c>
      <c r="G1422" s="163">
        <v>12698.1621</v>
      </c>
      <c r="H1422" s="163">
        <v>16311.010651</v>
      </c>
      <c r="I1422" s="163">
        <v>4276626.78713829</v>
      </c>
      <c r="J1422" s="163">
        <v>121.2</v>
      </c>
      <c r="K1422" s="163">
        <v>121.2</v>
      </c>
      <c r="L1422" s="163">
        <v>394.85</v>
      </c>
      <c r="M1422" s="164">
        <v>15.72616997</v>
      </c>
      <c r="N1422" s="19">
        <f t="shared" ref="N1422:T1422" si="1423">F1422/F1421/$E1422*$E1421-1</f>
        <v>0.07802683243</v>
      </c>
      <c r="O1422" s="19">
        <f t="shared" si="1423"/>
        <v>0.01185754107</v>
      </c>
      <c r="P1422" s="19">
        <f t="shared" si="1423"/>
        <v>0.00257184406</v>
      </c>
      <c r="Q1422" s="19">
        <f t="shared" si="1423"/>
        <v>0.0158815148</v>
      </c>
      <c r="R1422" s="19">
        <f t="shared" si="1423"/>
        <v>0</v>
      </c>
      <c r="S1422" s="19">
        <f t="shared" si="1423"/>
        <v>0</v>
      </c>
      <c r="T1422" s="19">
        <f t="shared" si="1423"/>
        <v>-0.0412749461</v>
      </c>
      <c r="U1422" s="168">
        <v>-0.0222</v>
      </c>
      <c r="V1422" s="168">
        <v>0.0062</v>
      </c>
      <c r="W1422" s="19">
        <f t="array" ref="W1422">mmult(N1422:T1422,'Parameters &amp; Main Results'!$B$6:$B$12)-'Parameters &amp; Main Results'!$B$16/12+mmult(U1422:V1422,'Parameters &amp; Main Results'!$B$14:$B$15)</f>
        <v>0.06144284293</v>
      </c>
      <c r="X1422" s="77">
        <f t="shared" si="5"/>
        <v>82.96054523</v>
      </c>
      <c r="Y1422" s="77">
        <f>X1422/offset(X1422,'Parameters &amp; Main Results'!$B$32,0)</f>
        <v>27.20099167</v>
      </c>
      <c r="Z1422" s="77">
        <f>sumproduct(X1422:offset(X1422,'Parameters &amp; Main Results'!$B$32-1,0) , 'Cash Flow Assist'!$P$11:offset('Cash Flow Assist'!$P$11,'Parameters &amp; Main Results'!$B$32-1,0)  )/offset(X1422,'Parameters &amp; Main Results'!$B$32,0)</f>
        <v>4311.769062</v>
      </c>
      <c r="AA1422" s="77">
        <f>sumproduct(X1422:offset(X1422,'Parameters &amp; Main Results'!$B$32-1,0),'Parameters &amp; Main Results'!$B$36:offset('Parameters &amp; Main Results'!$B$36,'Parameters &amp; Main Results'!$B$32-1,0)   )/offset(X1422,'Parameters &amp; Main Results'!$B$32,0)</f>
        <v>0.6389448432</v>
      </c>
      <c r="AB1422" s="167">
        <f t="shared" si="6"/>
        <v>-0.1057407502</v>
      </c>
    </row>
    <row r="1423">
      <c r="A1423">
        <f t="shared" si="17"/>
        <v>2</v>
      </c>
      <c r="B1423">
        <f t="shared" si="18"/>
        <v>1989</v>
      </c>
      <c r="C1423" s="77">
        <f t="shared" si="3"/>
        <v>1989.083333</v>
      </c>
      <c r="D1423" s="159">
        <f t="shared" si="356"/>
        <v>32567</v>
      </c>
      <c r="E1423" s="162">
        <v>121.6</v>
      </c>
      <c r="F1423" s="163">
        <v>1648887.6811</v>
      </c>
      <c r="G1423" s="163">
        <v>12542.2572</v>
      </c>
      <c r="H1423" s="163">
        <v>16423.4206994</v>
      </c>
      <c r="I1423" s="163">
        <v>4294252.15404054</v>
      </c>
      <c r="J1423" s="163">
        <v>121.6</v>
      </c>
      <c r="K1423" s="163">
        <v>121.6</v>
      </c>
      <c r="L1423" s="163">
        <v>386.75</v>
      </c>
      <c r="M1423" s="164">
        <v>15.19664995</v>
      </c>
      <c r="N1423" s="19">
        <f t="shared" ref="N1423:T1423" si="1424">F1423/F1422/$E1423*$E1422-1</f>
        <v>-0.02812874784</v>
      </c>
      <c r="O1423" s="19">
        <f t="shared" si="1424"/>
        <v>-0.01552683951</v>
      </c>
      <c r="P1423" s="19">
        <f t="shared" si="1424"/>
        <v>0.003579523026</v>
      </c>
      <c r="Q1423" s="19">
        <f t="shared" si="1424"/>
        <v>0.0008182938616</v>
      </c>
      <c r="R1423" s="19">
        <f t="shared" si="1424"/>
        <v>0</v>
      </c>
      <c r="S1423" s="19">
        <f t="shared" si="1424"/>
        <v>0</v>
      </c>
      <c r="T1423" s="19">
        <f t="shared" si="1424"/>
        <v>-0.02373611231</v>
      </c>
      <c r="U1423" s="168">
        <v>0.0282</v>
      </c>
      <c r="V1423" s="168">
        <v>0.0093</v>
      </c>
      <c r="W1423" s="19">
        <f t="array" ref="W1423">mmult(N1423:T1423,'Parameters &amp; Main Results'!$B$6:$B$12)-'Parameters &amp; Main Results'!$B$16/12+mmult(U1423:V1423,'Parameters &amp; Main Results'!$B$14:$B$15)</f>
        <v>-0.02501993743</v>
      </c>
      <c r="X1423" s="77">
        <f t="shared" si="5"/>
        <v>78.15827841</v>
      </c>
      <c r="Y1423" s="77">
        <f>X1423/offset(X1423,'Parameters &amp; Main Results'!$B$32,0)</f>
        <v>25.7116208</v>
      </c>
      <c r="Z1423" s="77">
        <f>sumproduct(X1423:offset(X1423,'Parameters &amp; Main Results'!$B$32-1,0) , 'Cash Flow Assist'!$P$11:offset('Cash Flow Assist'!$P$11,'Parameters &amp; Main Results'!$B$32-1,0)  )/offset(X1423,'Parameters &amp; Main Results'!$B$32,0)</f>
        <v>4299.814576</v>
      </c>
      <c r="AA1423" s="77">
        <f>sumproduct(X1423:offset(X1423,'Parameters &amp; Main Results'!$B$32-1,0),'Parameters &amp; Main Results'!$B$36:offset('Parameters &amp; Main Results'!$B$36,'Parameters &amp; Main Results'!$B$32-1,0)   )/offset(X1423,'Parameters &amp; Main Results'!$B$32,0)</f>
        <v>0.6384082501</v>
      </c>
      <c r="AB1423" s="167">
        <f t="shared" si="6"/>
        <v>-0.1308951431</v>
      </c>
    </row>
    <row r="1424">
      <c r="A1424">
        <f t="shared" si="17"/>
        <v>3</v>
      </c>
      <c r="B1424">
        <f t="shared" si="18"/>
        <v>1989</v>
      </c>
      <c r="C1424" s="77">
        <f t="shared" si="3"/>
        <v>1989.166667</v>
      </c>
      <c r="D1424" s="159">
        <f t="shared" si="356"/>
        <v>32598</v>
      </c>
      <c r="E1424" s="162">
        <v>122.2</v>
      </c>
      <c r="F1424" s="163">
        <v>1687355.2374</v>
      </c>
      <c r="G1424" s="163">
        <v>12655.8015</v>
      </c>
      <c r="H1424" s="163">
        <v>16540.16384821</v>
      </c>
      <c r="I1424" s="163">
        <v>4216426.5040252</v>
      </c>
      <c r="J1424" s="163">
        <v>122.2</v>
      </c>
      <c r="K1424" s="163">
        <v>122.2</v>
      </c>
      <c r="L1424" s="163">
        <v>382.3</v>
      </c>
      <c r="M1424" s="164">
        <v>15.4123916</v>
      </c>
      <c r="N1424" s="19">
        <f t="shared" ref="N1424:T1424" si="1425">F1424/F1423/$E1424*$E1423-1</f>
        <v>0.018304867</v>
      </c>
      <c r="O1424" s="19">
        <f t="shared" si="1425"/>
        <v>0.004098506429</v>
      </c>
      <c r="P1424" s="19">
        <f t="shared" si="1425"/>
        <v>0.0021634479</v>
      </c>
      <c r="Q1424" s="19">
        <f t="shared" si="1425"/>
        <v>-0.02294421278</v>
      </c>
      <c r="R1424" s="19">
        <f t="shared" si="1425"/>
        <v>0</v>
      </c>
      <c r="S1424" s="19">
        <f t="shared" si="1425"/>
        <v>0</v>
      </c>
      <c r="T1424" s="19">
        <f t="shared" si="1425"/>
        <v>-0.01635962959</v>
      </c>
      <c r="U1424" s="168">
        <v>0.0067</v>
      </c>
      <c r="V1424" s="168">
        <v>0.0054</v>
      </c>
      <c r="W1424" s="19">
        <f t="array" ref="W1424">mmult(N1424:T1424,'Parameters &amp; Main Results'!$B$6:$B$12)-'Parameters &amp; Main Results'!$B$16/12+mmult(U1424:V1424,'Parameters &amp; Main Results'!$B$14:$B$15)</f>
        <v>0.01471161019</v>
      </c>
      <c r="X1424" s="77">
        <f t="shared" si="5"/>
        <v>80.16397607</v>
      </c>
      <c r="Y1424" s="77">
        <f>X1424/offset(X1424,'Parameters &amp; Main Results'!$B$32,0)</f>
        <v>26.45909889</v>
      </c>
      <c r="Z1424" s="77">
        <f>sumproduct(X1424:offset(X1424,'Parameters &amp; Main Results'!$B$32-1,0) , 'Cash Flow Assist'!$P$11:offset('Cash Flow Assist'!$P$11,'Parameters &amp; Main Results'!$B$32-1,0)  )/offset(X1424,'Parameters &amp; Main Results'!$B$32,0)</f>
        <v>4289.314672</v>
      </c>
      <c r="AA1424" s="77">
        <f>sumproduct(X1424:offset(X1424,'Parameters &amp; Main Results'!$B$32-1,0),'Parameters &amp; Main Results'!$B$36:offset('Parameters &amp; Main Results'!$B$36,'Parameters &amp; Main Results'!$B$32-1,0)   )/offset(X1424,'Parameters &amp; Main Results'!$B$32,0)</f>
        <v>0.6376782345</v>
      </c>
      <c r="AB1424" s="167">
        <f t="shared" si="6"/>
        <v>-0.1149862943</v>
      </c>
    </row>
    <row r="1425">
      <c r="A1425">
        <f t="shared" si="17"/>
        <v>4</v>
      </c>
      <c r="B1425">
        <f t="shared" si="18"/>
        <v>1989</v>
      </c>
      <c r="C1425" s="77">
        <f t="shared" si="3"/>
        <v>1989.25</v>
      </c>
      <c r="D1425" s="159">
        <f t="shared" si="356"/>
        <v>32628</v>
      </c>
      <c r="E1425" s="162">
        <v>123.1</v>
      </c>
      <c r="F1425" s="163">
        <v>1772493.5535</v>
      </c>
      <c r="G1425" s="163">
        <v>12984.4492</v>
      </c>
      <c r="H1425" s="163">
        <v>16661.73405249</v>
      </c>
      <c r="I1425" s="163">
        <v>4258362.47702127</v>
      </c>
      <c r="J1425" s="163">
        <v>123.1</v>
      </c>
      <c r="K1425" s="163">
        <v>123.1</v>
      </c>
      <c r="L1425" s="163">
        <v>381.3</v>
      </c>
      <c r="M1425" s="164">
        <v>16.04064138</v>
      </c>
      <c r="N1425" s="19">
        <f t="shared" ref="N1425:T1425" si="1426">F1425/F1424/$E1425*$E1424-1</f>
        <v>0.04277663955</v>
      </c>
      <c r="O1425" s="19">
        <f t="shared" si="1426"/>
        <v>0.01846716028</v>
      </c>
      <c r="P1425" s="19">
        <f t="shared" si="1426"/>
        <v>-0.00001486596289</v>
      </c>
      <c r="Q1425" s="19">
        <f t="shared" si="1426"/>
        <v>0.002562011906</v>
      </c>
      <c r="R1425" s="19">
        <f t="shared" si="1426"/>
        <v>0</v>
      </c>
      <c r="S1425" s="19">
        <f t="shared" si="1426"/>
        <v>0</v>
      </c>
      <c r="T1425" s="19">
        <f t="shared" si="1426"/>
        <v>-0.009907751896</v>
      </c>
      <c r="U1425" s="168">
        <v>-0.0068</v>
      </c>
      <c r="V1425" s="168">
        <v>-0.014</v>
      </c>
      <c r="W1425" s="19">
        <f t="array" ref="W1425">mmult(N1425:T1425,'Parameters &amp; Main Results'!$B$6:$B$12)-'Parameters &amp; Main Results'!$B$16/12+mmult(U1425:V1425,'Parameters &amp; Main Results'!$B$14:$B$15)</f>
        <v>0.03665760307</v>
      </c>
      <c r="X1425" s="77">
        <f t="shared" si="5"/>
        <v>79.00173337</v>
      </c>
      <c r="Y1425" s="77">
        <f>X1425/offset(X1425,'Parameters &amp; Main Results'!$B$32,0)</f>
        <v>26.16216919</v>
      </c>
      <c r="Z1425" s="77">
        <f>sumproduct(X1425:offset(X1425,'Parameters &amp; Main Results'!$B$32-1,0) , 'Cash Flow Assist'!$P$11:offset('Cash Flow Assist'!$P$11,'Parameters &amp; Main Results'!$B$32-1,0)  )/offset(X1425,'Parameters &amp; Main Results'!$B$32,0)</f>
        <v>4278.0299</v>
      </c>
      <c r="AA1425" s="77">
        <f>sumproduct(X1425:offset(X1425,'Parameters &amp; Main Results'!$B$32-1,0),'Parameters &amp; Main Results'!$B$36:offset('Parameters &amp; Main Results'!$B$36,'Parameters &amp; Main Results'!$B$32-1,0)   )/offset(X1425,'Parameters &amp; Main Results'!$B$32,0)</f>
        <v>0.6370577076</v>
      </c>
      <c r="AB1425" s="167">
        <f t="shared" si="6"/>
        <v>-0.07712838205</v>
      </c>
    </row>
    <row r="1426">
      <c r="A1426">
        <f t="shared" si="17"/>
        <v>5</v>
      </c>
      <c r="B1426">
        <f t="shared" si="18"/>
        <v>1989</v>
      </c>
      <c r="C1426" s="77">
        <f t="shared" si="3"/>
        <v>1989.333333</v>
      </c>
      <c r="D1426" s="159">
        <f t="shared" si="356"/>
        <v>32659</v>
      </c>
      <c r="E1426" s="162">
        <v>123.7</v>
      </c>
      <c r="F1426" s="163">
        <v>1846776.2968</v>
      </c>
      <c r="G1426" s="163">
        <v>13441.1697</v>
      </c>
      <c r="H1426" s="163">
        <v>16781.83738545</v>
      </c>
      <c r="I1426" s="163">
        <v>4036431.46751179</v>
      </c>
      <c r="J1426" s="163">
        <v>123.7</v>
      </c>
      <c r="K1426" s="163">
        <v>123.7</v>
      </c>
      <c r="L1426" s="163">
        <v>363.5</v>
      </c>
      <c r="M1426" s="164">
        <v>16.52771595</v>
      </c>
      <c r="N1426" s="19">
        <f t="shared" ref="N1426:T1426" si="1427">F1426/F1425/$E1426*$E1425-1</f>
        <v>0.03685489124</v>
      </c>
      <c r="O1426" s="19">
        <f t="shared" si="1427"/>
        <v>0.03015336613</v>
      </c>
      <c r="P1426" s="19">
        <f t="shared" si="1427"/>
        <v>0.002322925087</v>
      </c>
      <c r="Q1426" s="19">
        <f t="shared" si="1427"/>
        <v>-0.05671417079</v>
      </c>
      <c r="R1426" s="19">
        <f t="shared" si="1427"/>
        <v>0</v>
      </c>
      <c r="S1426" s="19">
        <f t="shared" si="1427"/>
        <v>0</v>
      </c>
      <c r="T1426" s="19">
        <f t="shared" si="1427"/>
        <v>-0.05130641652</v>
      </c>
      <c r="U1426" s="168">
        <v>-5.0E-4</v>
      </c>
      <c r="V1426" s="168">
        <v>-0.0087</v>
      </c>
      <c r="W1426" s="19">
        <f t="array" ref="W1426">mmult(N1426:T1426,'Parameters &amp; Main Results'!$B$6:$B$12)-'Parameters &amp; Main Results'!$B$16/12+mmult(U1426:V1426,'Parameters &amp; Main Results'!$B$14:$B$15)</f>
        <v>0.0351378433</v>
      </c>
      <c r="X1426" s="77">
        <f t="shared" si="5"/>
        <v>76.20812613</v>
      </c>
      <c r="Y1426" s="77">
        <f>X1426/offset(X1426,'Parameters &amp; Main Results'!$B$32,0)</f>
        <v>25.32093524</v>
      </c>
      <c r="Z1426" s="77">
        <f>sumproduct(X1426:offset(X1426,'Parameters &amp; Main Results'!$B$32-1,0) , 'Cash Flow Assist'!$P$11:offset('Cash Flow Assist'!$P$11,'Parameters &amp; Main Results'!$B$32-1,0)  )/offset(X1426,'Parameters &amp; Main Results'!$B$32,0)</f>
        <v>4267.005531</v>
      </c>
      <c r="AA1426" s="77">
        <f>sumproduct(X1426:offset(X1426,'Parameters &amp; Main Results'!$B$32-1,0),'Parameters &amp; Main Results'!$B$36:offset('Parameters &amp; Main Results'!$B$36,'Parameters &amp; Main Results'!$B$32-1,0)   )/offset(X1426,'Parameters &amp; Main Results'!$B$32,0)</f>
        <v>0.6364383427</v>
      </c>
      <c r="AB1426" s="167">
        <f t="shared" si="6"/>
        <v>-0.04311604894</v>
      </c>
    </row>
    <row r="1427">
      <c r="A1427">
        <f t="shared" si="17"/>
        <v>6</v>
      </c>
      <c r="B1427">
        <f t="shared" si="18"/>
        <v>1989</v>
      </c>
      <c r="C1427" s="77">
        <f t="shared" si="3"/>
        <v>1989.416667</v>
      </c>
      <c r="D1427" s="159">
        <f t="shared" si="356"/>
        <v>32689</v>
      </c>
      <c r="E1427" s="162">
        <v>124.1</v>
      </c>
      <c r="F1427" s="163">
        <v>1836303.5402</v>
      </c>
      <c r="G1427" s="163">
        <v>13985.5734</v>
      </c>
      <c r="H1427" s="163">
        <v>16899.72979308</v>
      </c>
      <c r="I1427" s="163">
        <v>3977180.13339545</v>
      </c>
      <c r="J1427" s="163">
        <v>124.1</v>
      </c>
      <c r="K1427" s="163">
        <v>124.1</v>
      </c>
      <c r="L1427" s="163">
        <v>371.15</v>
      </c>
      <c r="M1427" s="164">
        <v>16.34783043</v>
      </c>
      <c r="N1427" s="19">
        <f t="shared" ref="N1427:T1427" si="1428">F1427/F1426/$E1427*$E1426-1</f>
        <v>-0.008875760004</v>
      </c>
      <c r="O1427" s="19">
        <f t="shared" si="1428"/>
        <v>0.03714894699</v>
      </c>
      <c r="P1427" s="19">
        <f t="shared" si="1428"/>
        <v>0.003779149879</v>
      </c>
      <c r="Q1427" s="19">
        <f t="shared" si="1428"/>
        <v>-0.01785503108</v>
      </c>
      <c r="R1427" s="19">
        <f t="shared" si="1428"/>
        <v>0</v>
      </c>
      <c r="S1427" s="19">
        <f t="shared" si="1428"/>
        <v>0</v>
      </c>
      <c r="T1427" s="19">
        <f t="shared" si="1428"/>
        <v>0.01775435127</v>
      </c>
      <c r="U1427" s="168">
        <v>-0.0102</v>
      </c>
      <c r="V1427" s="168">
        <v>0.0223</v>
      </c>
      <c r="W1427" s="19">
        <f t="array" ref="W1427">mmult(N1427:T1427,'Parameters &amp; Main Results'!$B$6:$B$12)-'Parameters &amp; Main Results'!$B$16/12+mmult(U1427:V1427,'Parameters &amp; Main Results'!$B$14:$B$15)</f>
        <v>0.002588750077</v>
      </c>
      <c r="X1427" s="77">
        <f t="shared" si="5"/>
        <v>73.62123472</v>
      </c>
      <c r="Y1427" s="77">
        <f>X1427/offset(X1427,'Parameters &amp; Main Results'!$B$32,0)</f>
        <v>24.54273094</v>
      </c>
      <c r="Z1427" s="77">
        <f>sumproduct(X1427:offset(X1427,'Parameters &amp; Main Results'!$B$32-1,0) , 'Cash Flow Assist'!$P$11:offset('Cash Flow Assist'!$P$11,'Parameters &amp; Main Results'!$B$32-1,0)  )/offset(X1427,'Parameters &amp; Main Results'!$B$32,0)</f>
        <v>4256.788544</v>
      </c>
      <c r="AA1427" s="77">
        <f>sumproduct(X1427:offset(X1427,'Parameters &amp; Main Results'!$B$32-1,0),'Parameters &amp; Main Results'!$B$36:offset('Parameters &amp; Main Results'!$B$36,'Parameters &amp; Main Results'!$B$32-1,0)   )/offset(X1427,'Parameters &amp; Main Results'!$B$32,0)</f>
        <v>0.6357904461</v>
      </c>
      <c r="AB1427" s="167">
        <f t="shared" si="6"/>
        <v>-0.05160912124</v>
      </c>
    </row>
    <row r="1428">
      <c r="A1428">
        <f t="shared" si="17"/>
        <v>7</v>
      </c>
      <c r="B1428">
        <f t="shared" si="18"/>
        <v>1989</v>
      </c>
      <c r="C1428" s="77">
        <f t="shared" si="3"/>
        <v>1989.5</v>
      </c>
      <c r="D1428" s="159">
        <f t="shared" si="356"/>
        <v>32720</v>
      </c>
      <c r="E1428" s="162">
        <v>124.5</v>
      </c>
      <c r="F1428" s="163">
        <v>2002101.2233</v>
      </c>
      <c r="G1428" s="163">
        <v>14341.2818</v>
      </c>
      <c r="H1428" s="163">
        <v>17014.5071246</v>
      </c>
      <c r="I1428" s="163">
        <v>4468250.59016051</v>
      </c>
      <c r="J1428" s="163">
        <v>124.5</v>
      </c>
      <c r="K1428" s="163">
        <v>124.5</v>
      </c>
      <c r="L1428" s="163">
        <v>369.1</v>
      </c>
      <c r="M1428" s="164">
        <v>17.74028358</v>
      </c>
      <c r="N1428" s="19">
        <f t="shared" ref="N1428:T1428" si="1429">F1428/F1427/$E1428*$E1427-1</f>
        <v>0.08678588582</v>
      </c>
      <c r="O1428" s="19">
        <f t="shared" si="1429"/>
        <v>0.0221393849</v>
      </c>
      <c r="P1428" s="19">
        <f t="shared" si="1429"/>
        <v>0.003556994646</v>
      </c>
      <c r="Q1428" s="19">
        <f t="shared" si="1429"/>
        <v>0.1198624693</v>
      </c>
      <c r="R1428" s="19">
        <f t="shared" si="1429"/>
        <v>0</v>
      </c>
      <c r="S1428" s="19">
        <f t="shared" si="1429"/>
        <v>0</v>
      </c>
      <c r="T1428" s="19">
        <f t="shared" si="1429"/>
        <v>-0.008718478927</v>
      </c>
      <c r="U1428" s="168">
        <v>-0.0416</v>
      </c>
      <c r="V1428" s="168">
        <v>-0.0279</v>
      </c>
      <c r="W1428" s="19">
        <f t="array" ref="W1428">mmult(N1428:T1428,'Parameters &amp; Main Results'!$B$6:$B$12)-'Parameters &amp; Main Results'!$B$16/12+mmult(U1428:V1428,'Parameters &amp; Main Results'!$B$14:$B$15)</f>
        <v>0.07058259392</v>
      </c>
      <c r="X1428" s="77">
        <f t="shared" si="5"/>
        <v>73.43113985</v>
      </c>
      <c r="Y1428" s="77">
        <f>X1428/offset(X1428,'Parameters &amp; Main Results'!$B$32,0)</f>
        <v>24.56073669</v>
      </c>
      <c r="Z1428" s="77">
        <f>sumproduct(X1428:offset(X1428,'Parameters &amp; Main Results'!$B$32-1,0) , 'Cash Flow Assist'!$P$11:offset('Cash Flow Assist'!$P$11,'Parameters &amp; Main Results'!$B$32-1,0)  )/offset(X1428,'Parameters &amp; Main Results'!$B$32,0)</f>
        <v>4247.318384</v>
      </c>
      <c r="AA1428" s="77">
        <f>sumproduct(X1428:offset(X1428,'Parameters &amp; Main Results'!$B$32-1,0),'Parameters &amp; Main Results'!$B$36:offset('Parameters &amp; Main Results'!$B$36,'Parameters &amp; Main Results'!$B$32-1,0)   )/offset(X1428,'Parameters &amp; Main Results'!$B$32,0)</f>
        <v>0.635237729</v>
      </c>
      <c r="AB1428" s="167">
        <f t="shared" si="6"/>
        <v>0</v>
      </c>
    </row>
    <row r="1429">
      <c r="A1429">
        <f t="shared" si="17"/>
        <v>8</v>
      </c>
      <c r="B1429">
        <f t="shared" si="18"/>
        <v>1989</v>
      </c>
      <c r="C1429" s="77">
        <f t="shared" si="3"/>
        <v>1989.583333</v>
      </c>
      <c r="D1429" s="159">
        <f t="shared" si="356"/>
        <v>32751</v>
      </c>
      <c r="E1429" s="162">
        <v>124.5</v>
      </c>
      <c r="F1429" s="163">
        <v>2041241.4422</v>
      </c>
      <c r="G1429" s="163">
        <v>14024.2904</v>
      </c>
      <c r="H1429" s="163">
        <v>17126.23572138</v>
      </c>
      <c r="I1429" s="163">
        <v>4279452.33602138</v>
      </c>
      <c r="J1429" s="163">
        <v>124.5</v>
      </c>
      <c r="K1429" s="163">
        <v>124.5</v>
      </c>
      <c r="L1429" s="163">
        <v>359.6</v>
      </c>
      <c r="M1429" s="164">
        <v>17.98240816</v>
      </c>
      <c r="N1429" s="19">
        <f t="shared" ref="N1429:T1429" si="1430">F1429/F1428/$E1429*$E1428-1</f>
        <v>0.01954957044</v>
      </c>
      <c r="O1429" s="19">
        <f t="shared" si="1430"/>
        <v>-0.02210342175</v>
      </c>
      <c r="P1429" s="19">
        <f t="shared" si="1430"/>
        <v>0.006566666666</v>
      </c>
      <c r="Q1429" s="19">
        <f t="shared" si="1430"/>
        <v>-0.04225328243</v>
      </c>
      <c r="R1429" s="19">
        <f t="shared" si="1430"/>
        <v>0</v>
      </c>
      <c r="S1429" s="19">
        <f t="shared" si="1430"/>
        <v>0</v>
      </c>
      <c r="T1429" s="19">
        <f t="shared" si="1430"/>
        <v>-0.02573828231</v>
      </c>
      <c r="U1429" s="168">
        <v>0.0056</v>
      </c>
      <c r="V1429" s="168">
        <v>0.006</v>
      </c>
      <c r="W1429" s="19">
        <f t="array" ref="W1429">mmult(N1429:T1429,'Parameters &amp; Main Results'!$B$6:$B$12)-'Parameters &amp; Main Results'!$B$16/12+mmult(U1429:V1429,'Parameters &amp; Main Results'!$B$14:$B$15)</f>
        <v>0.00909465573</v>
      </c>
      <c r="X1429" s="77">
        <f t="shared" si="5"/>
        <v>68.58988766</v>
      </c>
      <c r="Y1429" s="77">
        <f>X1429/offset(X1429,'Parameters &amp; Main Results'!$B$32,0)</f>
        <v>23.01773262</v>
      </c>
      <c r="Z1429" s="77">
        <f>sumproduct(X1429:offset(X1429,'Parameters &amp; Main Results'!$B$32-1,0) , 'Cash Flow Assist'!$P$11:offset('Cash Flow Assist'!$P$11,'Parameters &amp; Main Results'!$B$32-1,0)  )/offset(X1429,'Parameters &amp; Main Results'!$B$32,0)</f>
        <v>4237.798677</v>
      </c>
      <c r="AA1429" s="77">
        <f>sumproduct(X1429:offset(X1429,'Parameters &amp; Main Results'!$B$32-1,0),'Parameters &amp; Main Results'!$B$36:offset('Parameters &amp; Main Results'!$B$36,'Parameters &amp; Main Results'!$B$32-1,0)   )/offset(X1429,'Parameters &amp; Main Results'!$B$32,0)</f>
        <v>0.6346357239</v>
      </c>
      <c r="AB1429" s="167">
        <f t="shared" si="6"/>
        <v>0</v>
      </c>
    </row>
    <row r="1430">
      <c r="A1430">
        <f t="shared" si="17"/>
        <v>9</v>
      </c>
      <c r="B1430">
        <f t="shared" si="18"/>
        <v>1989</v>
      </c>
      <c r="C1430" s="77">
        <f t="shared" si="3"/>
        <v>1989.666667</v>
      </c>
      <c r="D1430" s="159">
        <f t="shared" si="356"/>
        <v>32781</v>
      </c>
      <c r="E1430" s="162">
        <v>124.8</v>
      </c>
      <c r="F1430" s="163">
        <v>2043106.3038</v>
      </c>
      <c r="G1430" s="163">
        <v>14074.8534</v>
      </c>
      <c r="H1430" s="163">
        <v>17238.98343988</v>
      </c>
      <c r="I1430" s="163">
        <v>4464809.76262616</v>
      </c>
      <c r="J1430" s="163">
        <v>124.8</v>
      </c>
      <c r="K1430" s="163">
        <v>124.8</v>
      </c>
      <c r="L1430" s="163">
        <v>369.0</v>
      </c>
      <c r="M1430" s="164">
        <v>17.89631042</v>
      </c>
      <c r="N1430" s="19">
        <f t="shared" ref="N1430:T1430" si="1431">F1430/F1429/$E1430*$E1429-1</f>
        <v>-0.001492450411</v>
      </c>
      <c r="O1430" s="19">
        <f t="shared" si="1431"/>
        <v>0.001192874456</v>
      </c>
      <c r="P1430" s="19">
        <f t="shared" si="1431"/>
        <v>0.004163661859</v>
      </c>
      <c r="Q1430" s="19">
        <f t="shared" si="1431"/>
        <v>0.04080538749</v>
      </c>
      <c r="R1430" s="19">
        <f t="shared" si="1431"/>
        <v>0</v>
      </c>
      <c r="S1430" s="19">
        <f t="shared" si="1431"/>
        <v>0</v>
      </c>
      <c r="T1430" s="19">
        <f t="shared" si="1431"/>
        <v>0.02367347266</v>
      </c>
      <c r="U1430" s="168">
        <v>0.0032</v>
      </c>
      <c r="V1430" s="168">
        <v>-0.0127</v>
      </c>
      <c r="W1430" s="19">
        <f t="array" ref="W1430">mmult(N1430:T1430,'Parameters &amp; Main Results'!$B$6:$B$12)-'Parameters &amp; Main Results'!$B$16/12+mmult(U1430:V1430,'Parameters &amp; Main Results'!$B$14:$B$15)</f>
        <v>-0.0008627858611</v>
      </c>
      <c r="X1430" s="77">
        <f t="shared" si="5"/>
        <v>67.97170838</v>
      </c>
      <c r="Y1430" s="77">
        <f>X1430/offset(X1430,'Parameters &amp; Main Results'!$B$32,0)</f>
        <v>22.88610915</v>
      </c>
      <c r="Z1430" s="77">
        <f>sumproduct(X1430:offset(X1430,'Parameters &amp; Main Results'!$B$32-1,0) , 'Cash Flow Assist'!$P$11:offset('Cash Flow Assist'!$P$11,'Parameters &amp; Main Results'!$B$32-1,0)  )/offset(X1430,'Parameters &amp; Main Results'!$B$32,0)</f>
        <v>4229.795457</v>
      </c>
      <c r="AA1430" s="77">
        <f>sumproduct(X1430:offset(X1430,'Parameters &amp; Main Results'!$B$32-1,0),'Parameters &amp; Main Results'!$B$36:offset('Parameters &amp; Main Results'!$B$36,'Parameters &amp; Main Results'!$B$32-1,0)   )/offset(X1430,'Parameters &amp; Main Results'!$B$32,0)</f>
        <v>0.6339832661</v>
      </c>
      <c r="AB1430" s="167">
        <f t="shared" si="6"/>
        <v>-0.001492450411</v>
      </c>
    </row>
    <row r="1431">
      <c r="A1431">
        <f t="shared" si="17"/>
        <v>10</v>
      </c>
      <c r="B1431">
        <f t="shared" si="18"/>
        <v>1989</v>
      </c>
      <c r="C1431" s="77">
        <f t="shared" si="3"/>
        <v>1989.75</v>
      </c>
      <c r="D1431" s="159">
        <f t="shared" si="356"/>
        <v>32812</v>
      </c>
      <c r="E1431" s="162">
        <v>125.4</v>
      </c>
      <c r="F1431" s="163">
        <v>1985754.9728</v>
      </c>
      <c r="G1431" s="163">
        <v>14538.7667</v>
      </c>
      <c r="H1431" s="163">
        <v>17350.31854126</v>
      </c>
      <c r="I1431" s="163">
        <v>4294647.35225115</v>
      </c>
      <c r="J1431" s="163">
        <v>125.4</v>
      </c>
      <c r="K1431" s="163">
        <v>125.4</v>
      </c>
      <c r="L1431" s="163">
        <v>376.05</v>
      </c>
      <c r="M1431" s="164">
        <v>17.28336505</v>
      </c>
      <c r="N1431" s="19">
        <f t="shared" ref="N1431:T1431" si="1432">F1431/F1430/$E1431*$E1430-1</f>
        <v>-0.03272103407</v>
      </c>
      <c r="O1431" s="19">
        <f t="shared" si="1432"/>
        <v>0.02801804124</v>
      </c>
      <c r="P1431" s="19">
        <f t="shared" si="1432"/>
        <v>0.001642743222</v>
      </c>
      <c r="Q1431" s="19">
        <f t="shared" si="1432"/>
        <v>-0.04271424147</v>
      </c>
      <c r="R1431" s="19">
        <f t="shared" si="1432"/>
        <v>0</v>
      </c>
      <c r="S1431" s="19">
        <f t="shared" si="1432"/>
        <v>0</v>
      </c>
      <c r="T1431" s="19">
        <f t="shared" si="1432"/>
        <v>0.01422958727</v>
      </c>
      <c r="U1431" s="168">
        <v>-0.0324</v>
      </c>
      <c r="V1431" s="168">
        <v>-0.0111</v>
      </c>
      <c r="W1431" s="19">
        <f t="array" ref="W1431">mmult(N1431:T1431,'Parameters &amp; Main Results'!$B$6:$B$12)-'Parameters &amp; Main Results'!$B$16/12+mmult(U1431:V1431,'Parameters &amp; Main Results'!$B$14:$B$15)</f>
        <v>-0.01757793191</v>
      </c>
      <c r="X1431" s="77">
        <f t="shared" si="5"/>
        <v>68.03040405</v>
      </c>
      <c r="Y1431" s="77">
        <f>X1431/offset(X1431,'Parameters &amp; Main Results'!$B$32,0)</f>
        <v>22.98201795</v>
      </c>
      <c r="Z1431" s="77">
        <f>sumproduct(X1431:offset(X1431,'Parameters &amp; Main Results'!$B$32-1,0) , 'Cash Flow Assist'!$P$11:offset('Cash Flow Assist'!$P$11,'Parameters &amp; Main Results'!$B$32-1,0)  )/offset(X1431,'Parameters &amp; Main Results'!$B$32,0)</f>
        <v>4221.897693</v>
      </c>
      <c r="AA1431" s="77">
        <f>sumproduct(X1431:offset(X1431,'Parameters &amp; Main Results'!$B$32-1,0),'Parameters &amp; Main Results'!$B$36:offset('Parameters &amp; Main Results'!$B$36,'Parameters &amp; Main Results'!$B$32-1,0)   )/offset(X1431,'Parameters &amp; Main Results'!$B$32,0)</f>
        <v>0.6334045826</v>
      </c>
      <c r="AB1431" s="167">
        <f t="shared" si="6"/>
        <v>-0.03416464996</v>
      </c>
    </row>
    <row r="1432">
      <c r="A1432">
        <f t="shared" si="17"/>
        <v>11</v>
      </c>
      <c r="B1432">
        <f t="shared" si="18"/>
        <v>1989</v>
      </c>
      <c r="C1432" s="77">
        <f t="shared" si="3"/>
        <v>1989.833333</v>
      </c>
      <c r="D1432" s="159">
        <f t="shared" si="356"/>
        <v>32842</v>
      </c>
      <c r="E1432" s="162">
        <v>125.9</v>
      </c>
      <c r="F1432" s="163">
        <v>2026251.4548</v>
      </c>
      <c r="G1432" s="163">
        <v>14711.9461</v>
      </c>
      <c r="H1432" s="163">
        <v>17460.78223597</v>
      </c>
      <c r="I1432" s="163">
        <v>4505858.31449061</v>
      </c>
      <c r="J1432" s="163">
        <v>125.9</v>
      </c>
      <c r="K1432" s="163">
        <v>125.9</v>
      </c>
      <c r="L1432" s="163">
        <v>406.8</v>
      </c>
      <c r="M1432" s="164">
        <v>17.53582405</v>
      </c>
      <c r="N1432" s="19">
        <f t="shared" ref="N1432:T1432" si="1433">F1432/F1431/$E1432*$E1431-1</f>
        <v>0.01634109722</v>
      </c>
      <c r="O1432" s="19">
        <f t="shared" si="1433"/>
        <v>0.00789284904</v>
      </c>
      <c r="P1432" s="19">
        <f t="shared" si="1433"/>
        <v>0.002369976171</v>
      </c>
      <c r="Q1432" s="19">
        <f t="shared" si="1433"/>
        <v>0.04501332803</v>
      </c>
      <c r="R1432" s="19">
        <f t="shared" si="1433"/>
        <v>0</v>
      </c>
      <c r="S1432" s="19">
        <f t="shared" si="1433"/>
        <v>0</v>
      </c>
      <c r="T1432" s="19">
        <f t="shared" si="1433"/>
        <v>0.07747488921</v>
      </c>
      <c r="U1432" s="168">
        <v>-0.0124</v>
      </c>
      <c r="V1432" s="168">
        <v>-0.0109</v>
      </c>
      <c r="W1432" s="19">
        <f t="array" ref="W1432">mmult(N1432:T1432,'Parameters &amp; Main Results'!$B$6:$B$12)-'Parameters &amp; Main Results'!$B$16/12+mmult(U1432:V1432,'Parameters &amp; Main Results'!$B$14:$B$15)</f>
        <v>0.01418736851</v>
      </c>
      <c r="X1432" s="77">
        <f t="shared" si="5"/>
        <v>69.24763425</v>
      </c>
      <c r="Y1432" s="77">
        <f>X1432/offset(X1432,'Parameters &amp; Main Results'!$B$32,0)</f>
        <v>23.47098847</v>
      </c>
      <c r="Z1432" s="77">
        <f>sumproduct(X1432:offset(X1432,'Parameters &amp; Main Results'!$B$32-1,0) , 'Cash Flow Assist'!$P$11:offset('Cash Flow Assist'!$P$11,'Parameters &amp; Main Results'!$B$32-1,0)  )/offset(X1432,'Parameters &amp; Main Results'!$B$32,0)</f>
        <v>4213.877447</v>
      </c>
      <c r="AA1432" s="77">
        <f>sumproduct(X1432:offset(X1432,'Parameters &amp; Main Results'!$B$32-1,0),'Parameters &amp; Main Results'!$B$36:offset('Parameters &amp; Main Results'!$B$36,'Parameters &amp; Main Results'!$B$32-1,0)   )/offset(X1432,'Parameters &amp; Main Results'!$B$32,0)</f>
        <v>0.6327153184</v>
      </c>
      <c r="AB1432" s="167">
        <f t="shared" si="6"/>
        <v>-0.0183818406</v>
      </c>
    </row>
    <row r="1433">
      <c r="A1433">
        <f t="shared" si="17"/>
        <v>12</v>
      </c>
      <c r="B1433">
        <f t="shared" si="18"/>
        <v>1989</v>
      </c>
      <c r="C1433" s="77">
        <f t="shared" si="3"/>
        <v>1989.916667</v>
      </c>
      <c r="D1433" s="159">
        <f t="shared" si="356"/>
        <v>32873</v>
      </c>
      <c r="E1433" s="162">
        <v>126.3</v>
      </c>
      <c r="F1433" s="163">
        <v>2111843.6815</v>
      </c>
      <c r="G1433" s="163">
        <v>14720.6581</v>
      </c>
      <c r="H1433" s="163">
        <v>17572.6767488</v>
      </c>
      <c r="I1433" s="163">
        <v>4671370.6381359</v>
      </c>
      <c r="J1433" s="163">
        <v>126.3</v>
      </c>
      <c r="K1433" s="163">
        <v>126.3</v>
      </c>
      <c r="L1433" s="163">
        <v>401.0</v>
      </c>
      <c r="M1433" s="164">
        <v>18.21171853</v>
      </c>
      <c r="N1433" s="19">
        <f t="shared" ref="N1433:T1433" si="1434">F1433/F1432/$E1433*$E1432-1</f>
        <v>0.03894081629</v>
      </c>
      <c r="O1433" s="19">
        <f t="shared" si="1434"/>
        <v>-0.002576766168</v>
      </c>
      <c r="P1433" s="19">
        <f t="shared" si="1434"/>
        <v>0.003220975191</v>
      </c>
      <c r="Q1433" s="19">
        <f t="shared" si="1434"/>
        <v>0.0334492987</v>
      </c>
      <c r="R1433" s="19">
        <f t="shared" si="1434"/>
        <v>0</v>
      </c>
      <c r="S1433" s="19">
        <f t="shared" si="1434"/>
        <v>0</v>
      </c>
      <c r="T1433" s="19">
        <f t="shared" si="1434"/>
        <v>-0.01737952823</v>
      </c>
      <c r="U1433" s="168">
        <v>-0.0237</v>
      </c>
      <c r="V1433" s="168">
        <v>0.0016</v>
      </c>
      <c r="W1433" s="19">
        <f t="array" ref="W1433">mmult(N1433:T1433,'Parameters &amp; Main Results'!$B$6:$B$12)-'Parameters &amp; Main Results'!$B$16/12+mmult(U1433:V1433,'Parameters &amp; Main Results'!$B$14:$B$15)</f>
        <v>0.02851975401</v>
      </c>
      <c r="X1433" s="77">
        <f t="shared" si="5"/>
        <v>68.27893582</v>
      </c>
      <c r="Y1433" s="77">
        <f>X1433/offset(X1433,'Parameters &amp; Main Results'!$B$32,0)</f>
        <v>23.21958818</v>
      </c>
      <c r="Z1433" s="77">
        <f>sumproduct(X1433:offset(X1433,'Parameters &amp; Main Results'!$B$32-1,0) , 'Cash Flow Assist'!$P$11:offset('Cash Flow Assist'!$P$11,'Parameters &amp; Main Results'!$B$32-1,0)  )/offset(X1433,'Parameters &amp; Main Results'!$B$32,0)</f>
        <v>4205.339943</v>
      </c>
      <c r="AA1433" s="77">
        <f>sumproduct(X1433:offset(X1433,'Parameters &amp; Main Results'!$B$32-1,0),'Parameters &amp; Main Results'!$B$36:offset('Parameters &amp; Main Results'!$B$36,'Parameters &amp; Main Results'!$B$32-1,0)   )/offset(X1433,'Parameters &amp; Main Results'!$B$32,0)</f>
        <v>0.6321413965</v>
      </c>
      <c r="AB1433" s="167">
        <f t="shared" si="6"/>
        <v>0</v>
      </c>
    </row>
    <row r="1434">
      <c r="A1434">
        <f t="shared" si="17"/>
        <v>1</v>
      </c>
      <c r="B1434">
        <f t="shared" si="18"/>
        <v>1990</v>
      </c>
      <c r="C1434" s="77">
        <f t="shared" si="3"/>
        <v>1990</v>
      </c>
      <c r="D1434" s="159">
        <f t="shared" si="356"/>
        <v>32904</v>
      </c>
      <c r="E1434" s="162">
        <v>127.5</v>
      </c>
      <c r="F1434" s="163">
        <v>1935611.5234</v>
      </c>
      <c r="G1434" s="163">
        <v>14341.4813</v>
      </c>
      <c r="H1434" s="163">
        <v>17684.40968513</v>
      </c>
      <c r="I1434" s="163">
        <v>4492085.53852779</v>
      </c>
      <c r="J1434" s="163">
        <v>127.5</v>
      </c>
      <c r="K1434" s="163">
        <v>127.5</v>
      </c>
      <c r="L1434" s="163">
        <v>417.55</v>
      </c>
      <c r="M1434" s="164">
        <v>16.50273099</v>
      </c>
      <c r="N1434" s="19">
        <f t="shared" ref="N1434:T1434" si="1435">F1434/F1433/$E1434*$E1433-1</f>
        <v>-0.09207579142</v>
      </c>
      <c r="O1434" s="19">
        <f t="shared" si="1435"/>
        <v>-0.03492747702</v>
      </c>
      <c r="P1434" s="19">
        <f t="shared" si="1435"/>
        <v>-0.00311327451</v>
      </c>
      <c r="Q1434" s="19">
        <f t="shared" si="1435"/>
        <v>-0.0474300947</v>
      </c>
      <c r="R1434" s="19">
        <f t="shared" si="1435"/>
        <v>0</v>
      </c>
      <c r="S1434" s="19">
        <f t="shared" si="1435"/>
        <v>0</v>
      </c>
      <c r="T1434" s="19">
        <f t="shared" si="1435"/>
        <v>0.03147161508</v>
      </c>
      <c r="U1434" s="168">
        <v>-0.0125</v>
      </c>
      <c r="V1434" s="168">
        <v>0.0085</v>
      </c>
      <c r="W1434" s="19">
        <f t="array" ref="W1434">mmult(N1434:T1434,'Parameters &amp; Main Results'!$B$6:$B$12)-'Parameters &amp; Main Results'!$B$16/12+mmult(U1434:V1434,'Parameters &amp; Main Results'!$B$14:$B$15)</f>
        <v>-0.07783037948</v>
      </c>
      <c r="X1434" s="77">
        <f t="shared" si="5"/>
        <v>66.38563387</v>
      </c>
      <c r="Y1434" s="77">
        <f>X1434/offset(X1434,'Parameters &amp; Main Results'!$B$32,0)</f>
        <v>22.65078227</v>
      </c>
      <c r="Z1434" s="77">
        <f>sumproduct(X1434:offset(X1434,'Parameters &amp; Main Results'!$B$32-1,0) , 'Cash Flow Assist'!$P$11:offset('Cash Flow Assist'!$P$11,'Parameters &amp; Main Results'!$B$32-1,0)  )/offset(X1434,'Parameters &amp; Main Results'!$B$32,0)</f>
        <v>4197.026294</v>
      </c>
      <c r="AA1434" s="77">
        <f>sumproduct(X1434:offset(X1434,'Parameters &amp; Main Results'!$B$32-1,0),'Parameters &amp; Main Results'!$B$36:offset('Parameters &amp; Main Results'!$B$36,'Parameters &amp; Main Results'!$B$32-1,0)   )/offset(X1434,'Parameters &amp; Main Results'!$B$32,0)</f>
        <v>0.6315747368</v>
      </c>
      <c r="AB1434" s="167">
        <f t="shared" si="6"/>
        <v>-0.09207579142</v>
      </c>
    </row>
    <row r="1435">
      <c r="A1435">
        <f t="shared" si="17"/>
        <v>2</v>
      </c>
      <c r="B1435">
        <f t="shared" si="18"/>
        <v>1990</v>
      </c>
      <c r="C1435" s="77">
        <f t="shared" si="3"/>
        <v>1990.083333</v>
      </c>
      <c r="D1435" s="159">
        <f t="shared" si="356"/>
        <v>32932</v>
      </c>
      <c r="E1435" s="162">
        <v>128.0</v>
      </c>
      <c r="F1435" s="163">
        <v>1960543.7937</v>
      </c>
      <c r="G1435" s="163">
        <v>14365.6407</v>
      </c>
      <c r="H1435" s="163">
        <v>17797.00042679</v>
      </c>
      <c r="I1435" s="163">
        <v>4188611.17607555</v>
      </c>
      <c r="J1435" s="163">
        <v>128.0</v>
      </c>
      <c r="K1435" s="163">
        <v>128.0</v>
      </c>
      <c r="L1435" s="163">
        <v>409.1</v>
      </c>
      <c r="M1435" s="164">
        <v>16.58003074</v>
      </c>
      <c r="N1435" s="19">
        <f t="shared" ref="N1435:T1435" si="1436">F1435/F1434/$E1435*$E1434-1</f>
        <v>0.008924257733</v>
      </c>
      <c r="O1435" s="19">
        <f t="shared" si="1436"/>
        <v>-0.002228248485</v>
      </c>
      <c r="P1435" s="19">
        <f t="shared" si="1436"/>
        <v>0.002435546875</v>
      </c>
      <c r="Q1435" s="19">
        <f t="shared" si="1436"/>
        <v>-0.07119991864</v>
      </c>
      <c r="R1435" s="19">
        <f t="shared" si="1436"/>
        <v>0</v>
      </c>
      <c r="S1435" s="19">
        <f t="shared" si="1436"/>
        <v>0</v>
      </c>
      <c r="T1435" s="19">
        <f t="shared" si="1436"/>
        <v>-0.02406429619</v>
      </c>
      <c r="U1435" s="168">
        <v>0.0097</v>
      </c>
      <c r="V1435" s="168">
        <v>0.0064</v>
      </c>
      <c r="W1435" s="19">
        <f t="array" ref="W1435">mmult(N1435:T1435,'Parameters &amp; Main Results'!$B$6:$B$12)-'Parameters &amp; Main Results'!$B$16/12+mmult(U1435:V1435,'Parameters &amp; Main Results'!$B$14:$B$15)</f>
        <v>0.006094464512</v>
      </c>
      <c r="X1435" s="77">
        <f t="shared" si="5"/>
        <v>71.98852835</v>
      </c>
      <c r="Y1435" s="77">
        <f>X1435/offset(X1435,'Parameters &amp; Main Results'!$B$32,0)</f>
        <v>24.64414325</v>
      </c>
      <c r="Z1435" s="77">
        <f>sumproduct(X1435:offset(X1435,'Parameters &amp; Main Results'!$B$32-1,0) , 'Cash Flow Assist'!$P$11:offset('Cash Flow Assist'!$P$11,'Parameters &amp; Main Results'!$B$32-1,0)  )/offset(X1435,'Parameters &amp; Main Results'!$B$32,0)</f>
        <v>4189.255704</v>
      </c>
      <c r="AA1435" s="77">
        <f>sumproduct(X1435:offset(X1435,'Parameters &amp; Main Results'!$B$32-1,0),'Parameters &amp; Main Results'!$B$36:offset('Parameters &amp; Main Results'!$B$36,'Parameters &amp; Main Results'!$B$32-1,0)   )/offset(X1435,'Parameters &amp; Main Results'!$B$32,0)</f>
        <v>0.63095497</v>
      </c>
      <c r="AB1435" s="167">
        <f t="shared" si="6"/>
        <v>-0.08397324178</v>
      </c>
    </row>
    <row r="1436">
      <c r="A1436">
        <f t="shared" si="17"/>
        <v>3</v>
      </c>
      <c r="B1436">
        <f t="shared" si="18"/>
        <v>1990</v>
      </c>
      <c r="C1436" s="77">
        <f t="shared" si="3"/>
        <v>1990.166667</v>
      </c>
      <c r="D1436" s="159">
        <f t="shared" si="356"/>
        <v>32963</v>
      </c>
      <c r="E1436" s="162">
        <v>128.6</v>
      </c>
      <c r="F1436" s="163">
        <v>2005541.1</v>
      </c>
      <c r="G1436" s="163">
        <v>14333.8272</v>
      </c>
      <c r="H1436" s="163">
        <v>17911.79107955</v>
      </c>
      <c r="I1436" s="163">
        <v>3772633.11224041</v>
      </c>
      <c r="J1436" s="163">
        <v>128.6</v>
      </c>
      <c r="K1436" s="163">
        <v>128.6</v>
      </c>
      <c r="L1436" s="163">
        <v>372.2</v>
      </c>
      <c r="M1436" s="164">
        <v>16.84568495</v>
      </c>
      <c r="N1436" s="19">
        <f t="shared" ref="N1436:T1436" si="1437">F1436/F1435/$E1436*$E1435-1</f>
        <v>0.01817872877</v>
      </c>
      <c r="O1436" s="19">
        <f t="shared" si="1437"/>
        <v>-0.006869852466</v>
      </c>
      <c r="P1436" s="19">
        <f t="shared" si="1437"/>
        <v>0.001754276828</v>
      </c>
      <c r="Q1436" s="19">
        <f t="shared" si="1437"/>
        <v>-0.1035139705</v>
      </c>
      <c r="R1436" s="19">
        <f t="shared" si="1437"/>
        <v>0</v>
      </c>
      <c r="S1436" s="19">
        <f t="shared" si="1437"/>
        <v>0</v>
      </c>
      <c r="T1436" s="19">
        <f t="shared" si="1437"/>
        <v>-0.094442795</v>
      </c>
      <c r="U1436" s="168">
        <v>0.0146</v>
      </c>
      <c r="V1436" s="168">
        <v>-0.0292</v>
      </c>
      <c r="W1436" s="19">
        <f t="array" ref="W1436">mmult(N1436:T1436,'Parameters &amp; Main Results'!$B$6:$B$12)-'Parameters &amp; Main Results'!$B$16/12+mmult(U1436:V1436,'Parameters &amp; Main Results'!$B$14:$B$15)</f>
        <v>0.01187491679</v>
      </c>
      <c r="X1436" s="77">
        <f t="shared" si="5"/>
        <v>71.55245446</v>
      </c>
      <c r="Y1436" s="77">
        <f>X1436/offset(X1436,'Parameters &amp; Main Results'!$B$32,0)</f>
        <v>24.57628841</v>
      </c>
      <c r="Z1436" s="77">
        <f>sumproduct(X1436:offset(X1436,'Parameters &amp; Main Results'!$B$32-1,0) , 'Cash Flow Assist'!$P$11:offset('Cash Flow Assist'!$P$11,'Parameters &amp; Main Results'!$B$32-1,0)  )/offset(X1436,'Parameters &amp; Main Results'!$B$32,0)</f>
        <v>4179.459296</v>
      </c>
      <c r="AA1436" s="77">
        <f>sumproduct(X1436:offset(X1436,'Parameters &amp; Main Results'!$B$32-1,0),'Parameters &amp; Main Results'!$B$36:offset('Parameters &amp; Main Results'!$B$36,'Parameters &amp; Main Results'!$B$32-1,0)   )/offset(X1436,'Parameters &amp; Main Results'!$B$32,0)</f>
        <v>0.630285046</v>
      </c>
      <c r="AB1436" s="167">
        <f t="shared" si="6"/>
        <v>-0.0673210398</v>
      </c>
    </row>
    <row r="1437">
      <c r="A1437">
        <f t="shared" si="17"/>
        <v>4</v>
      </c>
      <c r="B1437">
        <f t="shared" si="18"/>
        <v>1990</v>
      </c>
      <c r="C1437" s="77">
        <f t="shared" si="3"/>
        <v>1990.25</v>
      </c>
      <c r="D1437" s="159">
        <f t="shared" si="356"/>
        <v>32993</v>
      </c>
      <c r="E1437" s="162">
        <v>128.9</v>
      </c>
      <c r="F1437" s="163">
        <v>1962288.3416</v>
      </c>
      <c r="G1437" s="163">
        <v>14070.6071</v>
      </c>
      <c r="H1437" s="163">
        <v>18029.71037082</v>
      </c>
      <c r="I1437" s="163">
        <v>3730971.64818106</v>
      </c>
      <c r="J1437" s="163">
        <v>128.9</v>
      </c>
      <c r="K1437" s="163">
        <v>128.9</v>
      </c>
      <c r="L1437" s="163">
        <v>371.55</v>
      </c>
      <c r="M1437" s="164">
        <v>16.44698893</v>
      </c>
      <c r="N1437" s="19">
        <f t="shared" ref="N1437:T1437" si="1438">F1437/F1436/$E1437*$E1436-1</f>
        <v>-0.02384381949</v>
      </c>
      <c r="O1437" s="19">
        <f t="shared" si="1438"/>
        <v>-0.02064820678</v>
      </c>
      <c r="P1437" s="19">
        <f t="shared" si="1438"/>
        <v>0.004240625808</v>
      </c>
      <c r="Q1437" s="19">
        <f t="shared" si="1438"/>
        <v>-0.0133447574</v>
      </c>
      <c r="R1437" s="19">
        <f t="shared" si="1438"/>
        <v>0</v>
      </c>
      <c r="S1437" s="19">
        <f t="shared" si="1438"/>
        <v>0</v>
      </c>
      <c r="T1437" s="19">
        <f t="shared" si="1438"/>
        <v>-0.004069694005</v>
      </c>
      <c r="U1437" s="168">
        <v>-0.0045</v>
      </c>
      <c r="V1437" s="168">
        <v>-0.0259</v>
      </c>
      <c r="W1437" s="19">
        <f t="array" ref="W1437">mmult(N1437:T1437,'Parameters &amp; Main Results'!$B$6:$B$12)-'Parameters &amp; Main Results'!$B$16/12+mmult(U1437:V1437,'Parameters &amp; Main Results'!$B$14:$B$15)</f>
        <v>-0.02308658298</v>
      </c>
      <c r="X1437" s="77">
        <f t="shared" si="5"/>
        <v>70.71274648</v>
      </c>
      <c r="Y1437" s="77">
        <f>X1437/offset(X1437,'Parameters &amp; Main Results'!$B$32,0)</f>
        <v>24.36861208</v>
      </c>
      <c r="Z1437" s="77">
        <f>sumproduct(X1437:offset(X1437,'Parameters &amp; Main Results'!$B$32-1,0) , 'Cash Flow Assist'!$P$11:offset('Cash Flow Assist'!$P$11,'Parameters &amp; Main Results'!$B$32-1,0)  )/offset(X1437,'Parameters &amp; Main Results'!$B$32,0)</f>
        <v>4169.698401</v>
      </c>
      <c r="AA1437" s="77">
        <f>sumproduct(X1437:offset(X1437,'Parameters &amp; Main Results'!$B$32-1,0),'Parameters &amp; Main Results'!$B$36:offset('Parameters &amp; Main Results'!$B$36,'Parameters &amp; Main Results'!$B$32-1,0)   )/offset(X1437,'Parameters &amp; Main Results'!$B$32,0)</f>
        <v>0.6297356499</v>
      </c>
      <c r="AB1437" s="167">
        <f t="shared" si="6"/>
        <v>-0.08955966857</v>
      </c>
    </row>
    <row r="1438">
      <c r="A1438">
        <f t="shared" si="17"/>
        <v>5</v>
      </c>
      <c r="B1438">
        <f t="shared" si="18"/>
        <v>1990</v>
      </c>
      <c r="C1438" s="77">
        <f t="shared" si="3"/>
        <v>1990.333333</v>
      </c>
      <c r="D1438" s="159">
        <f t="shared" si="356"/>
        <v>33024</v>
      </c>
      <c r="E1438" s="162">
        <v>129.1</v>
      </c>
      <c r="F1438" s="163">
        <v>2153619.8632</v>
      </c>
      <c r="G1438" s="163">
        <v>14594.1724</v>
      </c>
      <c r="H1438" s="163">
        <v>18146.45274547</v>
      </c>
      <c r="I1438" s="163">
        <v>4149678.23618889</v>
      </c>
      <c r="J1438" s="163">
        <v>129.1</v>
      </c>
      <c r="K1438" s="163">
        <v>129.1</v>
      </c>
      <c r="L1438" s="163">
        <v>363.7</v>
      </c>
      <c r="M1438" s="164">
        <v>17.937649</v>
      </c>
      <c r="N1438" s="19">
        <f t="shared" ref="N1438:T1438" si="1439">F1438/F1437/$E1438*$E1437-1</f>
        <v>0.09580404593</v>
      </c>
      <c r="O1438" s="19">
        <f t="shared" si="1439"/>
        <v>0.03560302686</v>
      </c>
      <c r="P1438" s="19">
        <f t="shared" si="1439"/>
        <v>0.004915782339</v>
      </c>
      <c r="Q1438" s="19">
        <f t="shared" si="1439"/>
        <v>0.1105014995</v>
      </c>
      <c r="R1438" s="19">
        <f t="shared" si="1439"/>
        <v>0</v>
      </c>
      <c r="S1438" s="19">
        <f t="shared" si="1439"/>
        <v>0</v>
      </c>
      <c r="T1438" s="19">
        <f t="shared" si="1439"/>
        <v>-0.02264416416</v>
      </c>
      <c r="U1438" s="168">
        <v>-0.0256</v>
      </c>
      <c r="V1438" s="168">
        <v>-0.0383</v>
      </c>
      <c r="W1438" s="19">
        <f t="array" ref="W1438">mmult(N1438:T1438,'Parameters &amp; Main Results'!$B$6:$B$12)-'Parameters &amp; Main Results'!$B$16/12+mmult(U1438:V1438,'Parameters &amp; Main Results'!$B$14:$B$15)</f>
        <v>0.08071212449</v>
      </c>
      <c r="X1438" s="77">
        <f t="shared" si="5"/>
        <v>72.38384206</v>
      </c>
      <c r="Y1438" s="77">
        <f>X1438/offset(X1438,'Parameters &amp; Main Results'!$B$32,0)</f>
        <v>25.02741817</v>
      </c>
      <c r="Z1438" s="77">
        <f>sumproduct(X1438:offset(X1438,'Parameters &amp; Main Results'!$B$32-1,0) , 'Cash Flow Assist'!$P$11:offset('Cash Flow Assist'!$P$11,'Parameters &amp; Main Results'!$B$32-1,0)  )/offset(X1438,'Parameters &amp; Main Results'!$B$32,0)</f>
        <v>4160.113425</v>
      </c>
      <c r="AA1438" s="77">
        <f>sumproduct(X1438:offset(X1438,'Parameters &amp; Main Results'!$B$32-1,0),'Parameters &amp; Main Results'!$B$36:offset('Parameters &amp; Main Results'!$B$36,'Parameters &amp; Main Results'!$B$32-1,0)   )/offset(X1438,'Parameters &amp; Main Results'!$B$32,0)</f>
        <v>0.6292546247</v>
      </c>
      <c r="AB1438" s="167">
        <f t="shared" si="6"/>
        <v>-0.002335801241</v>
      </c>
    </row>
    <row r="1439">
      <c r="A1439">
        <f t="shared" si="17"/>
        <v>6</v>
      </c>
      <c r="B1439">
        <f t="shared" si="18"/>
        <v>1990</v>
      </c>
      <c r="C1439" s="77">
        <f t="shared" si="3"/>
        <v>1990.416667</v>
      </c>
      <c r="D1439" s="159">
        <f t="shared" si="356"/>
        <v>33054</v>
      </c>
      <c r="E1439" s="162">
        <v>129.9</v>
      </c>
      <c r="F1439" s="163">
        <v>2148216.6864</v>
      </c>
      <c r="G1439" s="163">
        <v>14865.6308</v>
      </c>
      <c r="H1439" s="163">
        <v>18263.49736568</v>
      </c>
      <c r="I1439" s="163">
        <v>4113864.28577286</v>
      </c>
      <c r="J1439" s="163">
        <v>129.9</v>
      </c>
      <c r="K1439" s="163">
        <v>129.9</v>
      </c>
      <c r="L1439" s="163">
        <v>352.4</v>
      </c>
      <c r="M1439" s="164">
        <v>17.77506023</v>
      </c>
      <c r="N1439" s="19">
        <f t="shared" ref="N1439:T1439" si="1440">F1439/F1438/$E1439*$E1438-1</f>
        <v>-0.008652013762</v>
      </c>
      <c r="O1439" s="19">
        <f t="shared" si="1440"/>
        <v>0.01232732944</v>
      </c>
      <c r="P1439" s="19">
        <f t="shared" si="1440"/>
        <v>0.0002516936106</v>
      </c>
      <c r="Q1439" s="19">
        <f t="shared" si="1440"/>
        <v>-0.01473596837</v>
      </c>
      <c r="R1439" s="19">
        <f t="shared" si="1440"/>
        <v>0</v>
      </c>
      <c r="S1439" s="19">
        <f t="shared" si="1440"/>
        <v>0</v>
      </c>
      <c r="T1439" s="19">
        <f t="shared" si="1440"/>
        <v>-0.03703680185</v>
      </c>
      <c r="U1439" s="168">
        <v>0.0136</v>
      </c>
      <c r="V1439" s="168">
        <v>-0.0193</v>
      </c>
      <c r="W1439" s="19">
        <f t="array" ref="W1439">mmult(N1439:T1439,'Parameters &amp; Main Results'!$B$6:$B$12)-'Parameters &amp; Main Results'!$B$16/12+mmult(U1439:V1439,'Parameters &amp; Main Results'!$B$14:$B$15)</f>
        <v>-0.003448844629</v>
      </c>
      <c r="X1439" s="77">
        <f t="shared" si="5"/>
        <v>66.97791245</v>
      </c>
      <c r="Y1439" s="77">
        <f>X1439/offset(X1439,'Parameters &amp; Main Results'!$B$32,0)</f>
        <v>23.23525035</v>
      </c>
      <c r="Z1439" s="77">
        <f>sumproduct(X1439:offset(X1439,'Parameters &amp; Main Results'!$B$32-1,0) , 'Cash Flow Assist'!$P$11:offset('Cash Flow Assist'!$P$11,'Parameters &amp; Main Results'!$B$32-1,0)  )/offset(X1439,'Parameters &amp; Main Results'!$B$32,0)</f>
        <v>4149.83559</v>
      </c>
      <c r="AA1439" s="77">
        <f>sumproduct(X1439:offset(X1439,'Parameters &amp; Main Results'!$B$32-1,0),'Parameters &amp; Main Results'!$B$36:offset('Parameters &amp; Main Results'!$B$36,'Parameters &amp; Main Results'!$B$32-1,0)   )/offset(X1439,'Parameters &amp; Main Results'!$B$32,0)</f>
        <v>0.628693573</v>
      </c>
      <c r="AB1439" s="167">
        <f t="shared" si="6"/>
        <v>-0.01096760562</v>
      </c>
    </row>
    <row r="1440">
      <c r="A1440">
        <f t="shared" si="17"/>
        <v>7</v>
      </c>
      <c r="B1440">
        <f t="shared" si="18"/>
        <v>1990</v>
      </c>
      <c r="C1440" s="77">
        <f t="shared" si="3"/>
        <v>1990.5</v>
      </c>
      <c r="D1440" s="159">
        <f t="shared" si="356"/>
        <v>33085</v>
      </c>
      <c r="E1440" s="162">
        <v>130.5</v>
      </c>
      <c r="F1440" s="163">
        <v>2132231.3769</v>
      </c>
      <c r="G1440" s="163">
        <v>15039.9846</v>
      </c>
      <c r="H1440" s="163">
        <v>18381.14472788</v>
      </c>
      <c r="I1440" s="163">
        <v>4174599.38802127</v>
      </c>
      <c r="J1440" s="163">
        <v>130.5</v>
      </c>
      <c r="K1440" s="163">
        <v>130.5</v>
      </c>
      <c r="L1440" s="163">
        <v>371.1</v>
      </c>
      <c r="M1440" s="164">
        <v>17.55591245</v>
      </c>
      <c r="N1440" s="19">
        <f t="shared" ref="N1440:T1440" si="1441">F1440/F1439/$E1440*$E1439-1</f>
        <v>-0.0120046885</v>
      </c>
      <c r="O1440" s="19">
        <f t="shared" si="1441"/>
        <v>0.007077025316</v>
      </c>
      <c r="P1440" s="19">
        <f t="shared" si="1441"/>
        <v>0.001814348659</v>
      </c>
      <c r="Q1440" s="19">
        <f t="shared" si="1441"/>
        <v>0.01009793687</v>
      </c>
      <c r="R1440" s="19">
        <f t="shared" si="1441"/>
        <v>0</v>
      </c>
      <c r="S1440" s="19">
        <f t="shared" si="1441"/>
        <v>0</v>
      </c>
      <c r="T1440" s="19">
        <f t="shared" si="1441"/>
        <v>0.04822302243</v>
      </c>
      <c r="U1440" s="168">
        <v>-0.0309</v>
      </c>
      <c r="V1440" s="168">
        <v>-4.0E-4</v>
      </c>
      <c r="W1440" s="19">
        <f t="array" ref="W1440">mmult(N1440:T1440,'Parameters &amp; Main Results'!$B$6:$B$12)-'Parameters &amp; Main Results'!$B$16/12+mmult(U1440:V1440,'Parameters &amp; Main Results'!$B$14:$B$15)</f>
        <v>-0.007275926713</v>
      </c>
      <c r="X1440" s="77">
        <f t="shared" si="5"/>
        <v>67.20970829</v>
      </c>
      <c r="Y1440" s="77">
        <f>X1440/offset(X1440,'Parameters &amp; Main Results'!$B$32,0)</f>
        <v>23.39317066</v>
      </c>
      <c r="Z1440" s="77">
        <f>sumproduct(X1440:offset(X1440,'Parameters &amp; Main Results'!$B$32-1,0) , 'Cash Flow Assist'!$P$11:offset('Cash Flow Assist'!$P$11,'Parameters &amp; Main Results'!$B$32-1,0)  )/offset(X1440,'Parameters &amp; Main Results'!$B$32,0)</f>
        <v>4141.321714</v>
      </c>
      <c r="AA1440" s="77">
        <f>sumproduct(X1440:offset(X1440,'Parameters &amp; Main Results'!$B$32-1,0),'Parameters &amp; Main Results'!$B$36:offset('Parameters &amp; Main Results'!$B$36,'Parameters &amp; Main Results'!$B$32-1,0)   )/offset(X1440,'Parameters &amp; Main Results'!$B$32,0)</f>
        <v>0.628105592</v>
      </c>
      <c r="AB1440" s="167">
        <f t="shared" si="6"/>
        <v>-0.02284063143</v>
      </c>
    </row>
    <row r="1441">
      <c r="A1441">
        <f t="shared" si="17"/>
        <v>8</v>
      </c>
      <c r="B1441">
        <f t="shared" si="18"/>
        <v>1990</v>
      </c>
      <c r="C1441" s="77">
        <f t="shared" si="3"/>
        <v>1990.583333</v>
      </c>
      <c r="D1441" s="159">
        <f t="shared" si="356"/>
        <v>33116</v>
      </c>
      <c r="E1441" s="162">
        <v>131.6</v>
      </c>
      <c r="F1441" s="163">
        <v>1939499.8419</v>
      </c>
      <c r="G1441" s="163">
        <v>14651.1664</v>
      </c>
      <c r="H1441" s="163">
        <v>18497.8649969</v>
      </c>
      <c r="I1441" s="163">
        <v>3780369.05805183</v>
      </c>
      <c r="J1441" s="163">
        <v>131.6</v>
      </c>
      <c r="K1441" s="163">
        <v>131.6</v>
      </c>
      <c r="L1441" s="163">
        <v>388.1</v>
      </c>
      <c r="M1441" s="164">
        <v>15.76797599</v>
      </c>
      <c r="N1441" s="19">
        <f t="shared" ref="N1441:T1441" si="1442">F1441/F1440/$E1441*$E1440-1</f>
        <v>-0.09799272353</v>
      </c>
      <c r="O1441" s="19">
        <f t="shared" si="1442"/>
        <v>-0.03399487236</v>
      </c>
      <c r="P1441" s="19">
        <f t="shared" si="1442"/>
        <v>-0.002061740122</v>
      </c>
      <c r="Q1441" s="19">
        <f t="shared" si="1442"/>
        <v>-0.1020047961</v>
      </c>
      <c r="R1441" s="19">
        <f t="shared" si="1442"/>
        <v>0</v>
      </c>
      <c r="S1441" s="19">
        <f t="shared" si="1442"/>
        <v>0</v>
      </c>
      <c r="T1441" s="19">
        <f t="shared" si="1442"/>
        <v>0.03706818388</v>
      </c>
      <c r="U1441" s="168">
        <v>-0.0356</v>
      </c>
      <c r="V1441" s="168">
        <v>0.016</v>
      </c>
      <c r="W1441" s="19">
        <f t="array" ref="W1441">mmult(N1441:T1441,'Parameters &amp; Main Results'!$B$6:$B$12)-'Parameters &amp; Main Results'!$B$16/12+mmult(U1441:V1441,'Parameters &amp; Main Results'!$B$14:$B$15)</f>
        <v>-0.08203492741</v>
      </c>
      <c r="X1441" s="77">
        <f t="shared" si="5"/>
        <v>67.7023053</v>
      </c>
      <c r="Y1441" s="77">
        <f>X1441/offset(X1441,'Parameters &amp; Main Results'!$B$32,0)</f>
        <v>23.64296099</v>
      </c>
      <c r="Z1441" s="77">
        <f>sumproduct(X1441:offset(X1441,'Parameters &amp; Main Results'!$B$32-1,0) , 'Cash Flow Assist'!$P$11:offset('Cash Flow Assist'!$P$11,'Parameters &amp; Main Results'!$B$32-1,0)  )/offset(X1441,'Parameters &amp; Main Results'!$B$32,0)</f>
        <v>4132.621089</v>
      </c>
      <c r="AA1441" s="77">
        <f>sumproduct(X1441:offset(X1441,'Parameters &amp; Main Results'!$B$32-1,0),'Parameters &amp; Main Results'!$B$36:offset('Parameters &amp; Main Results'!$B$36,'Parameters &amp; Main Results'!$B$32-1,0)   )/offset(X1441,'Parameters &amp; Main Results'!$B$32,0)</f>
        <v>0.6274237167</v>
      </c>
      <c r="AB1441" s="167">
        <f t="shared" si="6"/>
        <v>-0.1185951393</v>
      </c>
    </row>
    <row r="1442">
      <c r="A1442">
        <f t="shared" si="17"/>
        <v>9</v>
      </c>
      <c r="B1442">
        <f t="shared" si="18"/>
        <v>1990</v>
      </c>
      <c r="C1442" s="77">
        <f t="shared" si="3"/>
        <v>1990.666667</v>
      </c>
      <c r="D1442" s="159">
        <f t="shared" si="356"/>
        <v>33146</v>
      </c>
      <c r="E1442" s="162">
        <v>132.5</v>
      </c>
      <c r="F1442" s="163">
        <v>1899320.5505</v>
      </c>
      <c r="G1442" s="163">
        <v>14798.3258</v>
      </c>
      <c r="H1442" s="163">
        <v>18612.70590875</v>
      </c>
      <c r="I1442" s="163">
        <v>3271031.9247134</v>
      </c>
      <c r="J1442" s="163">
        <v>132.5</v>
      </c>
      <c r="K1442" s="163">
        <v>132.5</v>
      </c>
      <c r="L1442" s="163">
        <v>406.1</v>
      </c>
      <c r="M1442" s="164">
        <v>15.27848463</v>
      </c>
      <c r="N1442" s="19">
        <f t="shared" ref="N1442:T1442" si="1443">F1442/F1441/$E1442*$E1441-1</f>
        <v>-0.02736805413</v>
      </c>
      <c r="O1442" s="19">
        <f t="shared" si="1443"/>
        <v>0.003183532885</v>
      </c>
      <c r="P1442" s="19">
        <f t="shared" si="1443"/>
        <v>-0.0006262893085</v>
      </c>
      <c r="Q1442" s="19">
        <f t="shared" si="1443"/>
        <v>-0.1406094101</v>
      </c>
      <c r="R1442" s="19">
        <f t="shared" si="1443"/>
        <v>0</v>
      </c>
      <c r="S1442" s="19">
        <f t="shared" si="1443"/>
        <v>0</v>
      </c>
      <c r="T1442" s="19">
        <f t="shared" si="1443"/>
        <v>0.03927231359</v>
      </c>
      <c r="U1442" s="168">
        <v>-0.0367</v>
      </c>
      <c r="V1442" s="168">
        <v>0.0061</v>
      </c>
      <c r="W1442" s="19">
        <f t="array" ref="W1442">mmult(N1442:T1442,'Parameters &amp; Main Results'!$B$6:$B$12)-'Parameters &amp; Main Results'!$B$16/12+mmult(U1442:V1442,'Parameters &amp; Main Results'!$B$14:$B$15)</f>
        <v>-0.01977182404</v>
      </c>
      <c r="X1442" s="77">
        <f t="shared" si="5"/>
        <v>73.75259399</v>
      </c>
      <c r="Y1442" s="77">
        <f>X1442/offset(X1442,'Parameters &amp; Main Results'!$B$32,0)</f>
        <v>25.84145949</v>
      </c>
      <c r="Z1442" s="77">
        <f>sumproduct(X1442:offset(X1442,'Parameters &amp; Main Results'!$B$32-1,0) , 'Cash Flow Assist'!$P$11:offset('Cash Flow Assist'!$P$11,'Parameters &amp; Main Results'!$B$32-1,0)  )/offset(X1442,'Parameters &amp; Main Results'!$B$32,0)</f>
        <v>4123.640921</v>
      </c>
      <c r="AA1442" s="77">
        <f>sumproduct(X1442:offset(X1442,'Parameters &amp; Main Results'!$B$32-1,0),'Parameters &amp; Main Results'!$B$36:offset('Parameters &amp; Main Results'!$B$36,'Parameters &amp; Main Results'!$B$32-1,0)   )/offset(X1442,'Parameters &amp; Main Results'!$B$32,0)</f>
        <v>0.6267731175</v>
      </c>
      <c r="AB1442" s="167">
        <f t="shared" si="6"/>
        <v>-0.1427174752</v>
      </c>
    </row>
    <row r="1443">
      <c r="A1443">
        <f t="shared" si="17"/>
        <v>10</v>
      </c>
      <c r="B1443">
        <f t="shared" si="18"/>
        <v>1990</v>
      </c>
      <c r="C1443" s="77">
        <f t="shared" si="3"/>
        <v>1990.75</v>
      </c>
      <c r="D1443" s="159">
        <f t="shared" si="356"/>
        <v>33177</v>
      </c>
      <c r="E1443" s="162">
        <v>133.4</v>
      </c>
      <c r="F1443" s="163">
        <v>1837255.1118</v>
      </c>
      <c r="G1443" s="163">
        <v>15075.5353</v>
      </c>
      <c r="H1443" s="163">
        <v>18726.86383833</v>
      </c>
      <c r="I1443" s="163">
        <v>3750731.55871191</v>
      </c>
      <c r="J1443" s="163">
        <v>133.4</v>
      </c>
      <c r="K1443" s="163">
        <v>133.4</v>
      </c>
      <c r="L1443" s="163">
        <v>379.25</v>
      </c>
      <c r="M1443" s="164">
        <v>14.66761195</v>
      </c>
      <c r="N1443" s="19">
        <f t="shared" ref="N1443:T1443" si="1444">F1443/F1442/$E1443*$E1442-1</f>
        <v>-0.03920386848</v>
      </c>
      <c r="O1443" s="19">
        <f t="shared" si="1444"/>
        <v>0.01185948286</v>
      </c>
      <c r="P1443" s="19">
        <f t="shared" si="1444"/>
        <v>-0.0006546726633</v>
      </c>
      <c r="Q1443" s="19">
        <f t="shared" si="1444"/>
        <v>0.1389148314</v>
      </c>
      <c r="R1443" s="19">
        <f t="shared" si="1444"/>
        <v>0</v>
      </c>
      <c r="S1443" s="19">
        <f t="shared" si="1444"/>
        <v>0</v>
      </c>
      <c r="T1443" s="19">
        <f t="shared" si="1444"/>
        <v>-0.07241728188</v>
      </c>
      <c r="U1443" s="168">
        <v>-0.0553</v>
      </c>
      <c r="V1443" s="168">
        <v>0.0</v>
      </c>
      <c r="W1443" s="19">
        <f t="array" ref="W1443">mmult(N1443:T1443,'Parameters &amp; Main Results'!$B$6:$B$12)-'Parameters &amp; Main Results'!$B$16/12+mmult(U1443:V1443,'Parameters &amp; Main Results'!$B$14:$B$15)</f>
        <v>-0.02647969731</v>
      </c>
      <c r="X1443" s="77">
        <f t="shared" si="5"/>
        <v>75.24023059</v>
      </c>
      <c r="Y1443" s="77">
        <f>X1443/offset(X1443,'Parameters &amp; Main Results'!$B$32,0)</f>
        <v>26.45033559</v>
      </c>
      <c r="Z1443" s="77">
        <f>sumproduct(X1443:offset(X1443,'Parameters &amp; Main Results'!$B$32-1,0) , 'Cash Flow Assist'!$P$11:offset('Cash Flow Assist'!$P$11,'Parameters &amp; Main Results'!$B$32-1,0)  )/offset(X1443,'Parameters &amp; Main Results'!$B$32,0)</f>
        <v>4112.425093</v>
      </c>
      <c r="AA1443" s="77">
        <f>sumproduct(X1443:offset(X1443,'Parameters &amp; Main Results'!$B$32-1,0),'Parameters &amp; Main Results'!$B$36:offset('Parameters &amp; Main Results'!$B$36,'Parameters &amp; Main Results'!$B$32-1,0)   )/offset(X1443,'Parameters &amp; Main Results'!$B$32,0)</f>
        <v>0.6258756669</v>
      </c>
      <c r="AB1443" s="167">
        <f t="shared" si="6"/>
        <v>-0.1763262666</v>
      </c>
    </row>
    <row r="1444">
      <c r="A1444">
        <f t="shared" si="17"/>
        <v>11</v>
      </c>
      <c r="B1444">
        <f t="shared" si="18"/>
        <v>1990</v>
      </c>
      <c r="C1444" s="77">
        <f t="shared" si="3"/>
        <v>1990.833333</v>
      </c>
      <c r="D1444" s="159">
        <f t="shared" si="356"/>
        <v>33207</v>
      </c>
      <c r="E1444" s="162">
        <v>133.7</v>
      </c>
      <c r="F1444" s="163">
        <v>1956015.6252</v>
      </c>
      <c r="G1444" s="163">
        <v>15583.0784</v>
      </c>
      <c r="H1444" s="163">
        <v>18838.75684976</v>
      </c>
      <c r="I1444" s="163">
        <v>3543543.57226916</v>
      </c>
      <c r="J1444" s="163">
        <v>133.7</v>
      </c>
      <c r="K1444" s="163">
        <v>133.7</v>
      </c>
      <c r="L1444" s="163">
        <v>384.8</v>
      </c>
      <c r="M1444" s="164">
        <v>15.52142764</v>
      </c>
      <c r="N1444" s="19">
        <f t="shared" ref="N1444:T1444" si="1445">F1444/F1443/$E1444*$E1443-1</f>
        <v>0.06225131565</v>
      </c>
      <c r="O1444" s="19">
        <f t="shared" si="1445"/>
        <v>0.03134730012</v>
      </c>
      <c r="P1444" s="19">
        <f t="shared" si="1445"/>
        <v>0.00371776365</v>
      </c>
      <c r="Q1444" s="19">
        <f t="shared" si="1445"/>
        <v>-0.05735923528</v>
      </c>
      <c r="R1444" s="19">
        <f t="shared" si="1445"/>
        <v>0</v>
      </c>
      <c r="S1444" s="19">
        <f t="shared" si="1445"/>
        <v>0</v>
      </c>
      <c r="T1444" s="19">
        <f t="shared" si="1445"/>
        <v>0.01235748034</v>
      </c>
      <c r="U1444" s="168">
        <v>0.0045</v>
      </c>
      <c r="V1444" s="168">
        <v>-0.0297</v>
      </c>
      <c r="W1444" s="19">
        <f t="array" ref="W1444">mmult(N1444:T1444,'Parameters &amp; Main Results'!$B$6:$B$12)-'Parameters &amp; Main Results'!$B$16/12+mmult(U1444:V1444,'Parameters &amp; Main Results'!$B$14:$B$15)</f>
        <v>0.0544836451</v>
      </c>
      <c r="X1444" s="77">
        <f t="shared" si="5"/>
        <v>77.28676062</v>
      </c>
      <c r="Y1444" s="77">
        <f>X1444/offset(X1444,'Parameters &amp; Main Results'!$B$32,0)</f>
        <v>27.26010368</v>
      </c>
      <c r="Z1444" s="77">
        <f>sumproduct(X1444:offset(X1444,'Parameters &amp; Main Results'!$B$32-1,0) , 'Cash Flow Assist'!$P$11:offset('Cash Flow Assist'!$P$11,'Parameters &amp; Main Results'!$B$32-1,0)  )/offset(X1444,'Parameters &amp; Main Results'!$B$32,0)</f>
        <v>4100.56108</v>
      </c>
      <c r="AA1444" s="77">
        <f>sumproduct(X1444:offset(X1444,'Parameters &amp; Main Results'!$B$32-1,0),'Parameters &amp; Main Results'!$B$36:offset('Parameters &amp; Main Results'!$B$36,'Parameters &amp; Main Results'!$B$32-1,0)   )/offset(X1444,'Parameters &amp; Main Results'!$B$32,0)</f>
        <v>0.6249052014</v>
      </c>
      <c r="AB1444" s="167">
        <f t="shared" si="6"/>
        <v>-0.125051493</v>
      </c>
    </row>
    <row r="1445">
      <c r="A1445">
        <f t="shared" si="17"/>
        <v>12</v>
      </c>
      <c r="B1445">
        <f t="shared" si="18"/>
        <v>1990</v>
      </c>
      <c r="C1445" s="77">
        <f t="shared" si="3"/>
        <v>1990.916667</v>
      </c>
      <c r="D1445" s="159">
        <f t="shared" si="356"/>
        <v>33238</v>
      </c>
      <c r="E1445" s="162">
        <v>134.2</v>
      </c>
      <c r="F1445" s="163">
        <v>2010501.3038</v>
      </c>
      <c r="G1445" s="163">
        <v>15880.387</v>
      </c>
      <c r="H1445" s="163">
        <v>18949.59153589</v>
      </c>
      <c r="I1445" s="163">
        <v>3605670.15085196</v>
      </c>
      <c r="J1445" s="163">
        <v>134.2</v>
      </c>
      <c r="K1445" s="163">
        <v>134.2</v>
      </c>
      <c r="L1445" s="163">
        <v>391.0</v>
      </c>
      <c r="M1445" s="164">
        <v>15.9171715</v>
      </c>
      <c r="N1445" s="19">
        <f t="shared" ref="N1445:T1445" si="1446">F1445/F1444/$E1445*$E1444-1</f>
        <v>0.02402587566</v>
      </c>
      <c r="O1445" s="19">
        <f t="shared" si="1446"/>
        <v>0.01528207247</v>
      </c>
      <c r="P1445" s="19">
        <f t="shared" si="1446"/>
        <v>0.002135630899</v>
      </c>
      <c r="Q1445" s="19">
        <f t="shared" si="1446"/>
        <v>0.01374122687</v>
      </c>
      <c r="R1445" s="19">
        <f t="shared" si="1446"/>
        <v>0</v>
      </c>
      <c r="S1445" s="19">
        <f t="shared" si="1446"/>
        <v>0</v>
      </c>
      <c r="T1445" s="19">
        <f t="shared" si="1446"/>
        <v>0.0123264529</v>
      </c>
      <c r="U1445" s="168">
        <v>0.0082</v>
      </c>
      <c r="V1445" s="168">
        <v>-0.0163</v>
      </c>
      <c r="W1445" s="19">
        <f t="array" ref="W1445">mmult(N1445:T1445,'Parameters &amp; Main Results'!$B$6:$B$12)-'Parameters &amp; Main Results'!$B$16/12+mmult(U1445:V1445,'Parameters &amp; Main Results'!$B$14:$B$15)</f>
        <v>0.02179825819</v>
      </c>
      <c r="X1445" s="77">
        <f t="shared" si="5"/>
        <v>73.29346546</v>
      </c>
      <c r="Y1445" s="77">
        <f>X1445/offset(X1445,'Parameters &amp; Main Results'!$B$32,0)</f>
        <v>25.93755201</v>
      </c>
      <c r="Z1445" s="77">
        <f>sumproduct(X1445:offset(X1445,'Parameters &amp; Main Results'!$B$32-1,0) , 'Cash Flow Assist'!$P$11:offset('Cash Flow Assist'!$P$11,'Parameters &amp; Main Results'!$B$32-1,0)  )/offset(X1445,'Parameters &amp; Main Results'!$B$32,0)</f>
        <v>4087.845167</v>
      </c>
      <c r="AA1445" s="77">
        <f>sumproduct(X1445:offset(X1445,'Parameters &amp; Main Results'!$B$32-1,0),'Parameters &amp; Main Results'!$B$36:offset('Parameters &amp; Main Results'!$B$36,'Parameters &amp; Main Results'!$B$32-1,0)   )/offset(X1445,'Parameters &amp; Main Results'!$B$32,0)</f>
        <v>0.6241326864</v>
      </c>
      <c r="AB1445" s="167">
        <f t="shared" si="6"/>
        <v>-0.104030089</v>
      </c>
    </row>
    <row r="1446">
      <c r="A1446">
        <f t="shared" si="17"/>
        <v>1</v>
      </c>
      <c r="B1446">
        <f t="shared" si="18"/>
        <v>1991</v>
      </c>
      <c r="C1446" s="77">
        <f t="shared" si="3"/>
        <v>1991</v>
      </c>
      <c r="D1446" s="159">
        <f t="shared" si="356"/>
        <v>33269</v>
      </c>
      <c r="E1446" s="162">
        <v>134.7</v>
      </c>
      <c r="F1446" s="163">
        <v>2098062.2994</v>
      </c>
      <c r="G1446" s="163">
        <v>16040.9999</v>
      </c>
      <c r="H1446" s="163">
        <v>19056.02507502</v>
      </c>
      <c r="I1446" s="163">
        <v>3716945.66138868</v>
      </c>
      <c r="J1446" s="163">
        <v>134.7</v>
      </c>
      <c r="K1446" s="163">
        <v>134.7</v>
      </c>
      <c r="L1446" s="163">
        <v>369.6</v>
      </c>
      <c r="M1446" s="164">
        <v>16.49032833</v>
      </c>
      <c r="N1446" s="19">
        <f t="shared" ref="N1446:T1446" si="1447">F1446/F1445/$E1446*$E1445-1</f>
        <v>0.03967820756</v>
      </c>
      <c r="O1446" s="19">
        <f t="shared" si="1447"/>
        <v>0.006364421127</v>
      </c>
      <c r="P1446" s="19">
        <f t="shared" si="1447"/>
        <v>0.00188386538</v>
      </c>
      <c r="Q1446" s="19">
        <f t="shared" si="1447"/>
        <v>0.02703474826</v>
      </c>
      <c r="R1446" s="19">
        <f t="shared" si="1447"/>
        <v>0</v>
      </c>
      <c r="S1446" s="19">
        <f t="shared" si="1447"/>
        <v>0</v>
      </c>
      <c r="T1446" s="19">
        <f t="shared" si="1447"/>
        <v>-0.05824024972</v>
      </c>
      <c r="U1446" s="168">
        <v>0.0383</v>
      </c>
      <c r="V1446" s="168">
        <v>-0.0157</v>
      </c>
      <c r="W1446" s="19">
        <f t="array" ref="W1446">mmult(N1446:T1446,'Parameters &amp; Main Results'!$B$6:$B$12)-'Parameters &amp; Main Results'!$B$16/12+mmult(U1446:V1446,'Parameters &amp; Main Results'!$B$14:$B$15)</f>
        <v>0.03130809428</v>
      </c>
      <c r="X1446" s="77">
        <f t="shared" si="5"/>
        <v>71.72987904</v>
      </c>
      <c r="Y1446" s="77">
        <f>X1446/offset(X1446,'Parameters &amp; Main Results'!$B$32,0)</f>
        <v>25.46860494</v>
      </c>
      <c r="Z1446" s="77">
        <f>sumproduct(X1446:offset(X1446,'Parameters &amp; Main Results'!$B$32-1,0) , 'Cash Flow Assist'!$P$11:offset('Cash Flow Assist'!$P$11,'Parameters &amp; Main Results'!$B$32-1,0)  )/offset(X1446,'Parameters &amp; Main Results'!$B$32,0)</f>
        <v>4076.413931</v>
      </c>
      <c r="AA1446" s="77">
        <f>sumproduct(X1446:offset(X1446,'Parameters &amp; Main Results'!$B$32-1,0),'Parameters &amp; Main Results'!$B$36:offset('Parameters &amp; Main Results'!$B$36,'Parameters &amp; Main Results'!$B$32-1,0)   )/offset(X1446,'Parameters &amp; Main Results'!$B$32,0)</f>
        <v>0.6233178509</v>
      </c>
      <c r="AB1446" s="167">
        <f t="shared" si="6"/>
        <v>-0.06847960886</v>
      </c>
    </row>
    <row r="1447">
      <c r="A1447">
        <f t="shared" si="17"/>
        <v>2</v>
      </c>
      <c r="B1447">
        <f t="shared" si="18"/>
        <v>1991</v>
      </c>
      <c r="C1447" s="77">
        <f t="shared" si="3"/>
        <v>1991.083333</v>
      </c>
      <c r="D1447" s="159">
        <f t="shared" si="356"/>
        <v>33297</v>
      </c>
      <c r="E1447" s="162">
        <v>134.8</v>
      </c>
      <c r="F1447" s="163">
        <v>2248104.3627</v>
      </c>
      <c r="G1447" s="163">
        <v>16159.1782</v>
      </c>
      <c r="H1447" s="163">
        <v>19154.79880499</v>
      </c>
      <c r="I1447" s="163">
        <v>4109287.55919002</v>
      </c>
      <c r="J1447" s="163">
        <v>134.8</v>
      </c>
      <c r="K1447" s="163">
        <v>134.8</v>
      </c>
      <c r="L1447" s="163">
        <v>363.0</v>
      </c>
      <c r="M1447" s="164">
        <v>17.58509575</v>
      </c>
      <c r="N1447" s="19">
        <f t="shared" ref="N1447:T1447" si="1448">F1447/F1446/$E1447*$E1446-1</f>
        <v>0.070719697</v>
      </c>
      <c r="O1447" s="19">
        <f t="shared" si="1448"/>
        <v>0.006619960086</v>
      </c>
      <c r="P1447" s="19">
        <f t="shared" si="1448"/>
        <v>0.004437648368</v>
      </c>
      <c r="Q1447" s="19">
        <f t="shared" si="1448"/>
        <v>0.1047347743</v>
      </c>
      <c r="R1447" s="19">
        <f t="shared" si="1448"/>
        <v>0</v>
      </c>
      <c r="S1447" s="19">
        <f t="shared" si="1448"/>
        <v>0</v>
      </c>
      <c r="T1447" s="19">
        <f t="shared" si="1448"/>
        <v>-0.01858573548</v>
      </c>
      <c r="U1447" s="168">
        <v>0.0399</v>
      </c>
      <c r="V1447" s="168">
        <v>-0.0063</v>
      </c>
      <c r="W1447" s="19">
        <f t="array" ref="W1447">mmult(N1447:T1447,'Parameters &amp; Main Results'!$B$6:$B$12)-'Parameters &amp; Main Results'!$B$16/12+mmult(U1447:V1447,'Parameters &amp; Main Results'!$B$14:$B$15)</f>
        <v>0.0546530961</v>
      </c>
      <c r="X1447" s="77">
        <f t="shared" si="5"/>
        <v>69.55232819</v>
      </c>
      <c r="Y1447" s="77">
        <f>X1447/offset(X1447,'Parameters &amp; Main Results'!$B$32,0)</f>
        <v>24.77753284</v>
      </c>
      <c r="Z1447" s="77">
        <f>sumproduct(X1447:offset(X1447,'Parameters &amp; Main Results'!$B$32-1,0) , 'Cash Flow Assist'!$P$11:offset('Cash Flow Assist'!$P$11,'Parameters &amp; Main Results'!$B$32-1,0)  )/offset(X1447,'Parameters &amp; Main Results'!$B$32,0)</f>
        <v>4065.4152</v>
      </c>
      <c r="AA1447" s="77">
        <f>sumproduct(X1447:offset(X1447,'Parameters &amp; Main Results'!$B$32-1,0),'Parameters &amp; Main Results'!$B$36:offset('Parameters &amp; Main Results'!$B$36,'Parameters &amp; Main Results'!$B$32-1,0)   )/offset(X1447,'Parameters &amp; Main Results'!$B$32,0)</f>
        <v>0.6224379995</v>
      </c>
      <c r="AB1447" s="167">
        <f t="shared" si="6"/>
        <v>-0.002602769051</v>
      </c>
    </row>
    <row r="1448">
      <c r="A1448">
        <f t="shared" si="17"/>
        <v>3</v>
      </c>
      <c r="B1448">
        <f t="shared" si="18"/>
        <v>1991</v>
      </c>
      <c r="C1448" s="77">
        <f t="shared" si="3"/>
        <v>1991.166667</v>
      </c>
      <c r="D1448" s="159">
        <f t="shared" si="356"/>
        <v>33328</v>
      </c>
      <c r="E1448" s="162">
        <v>134.8</v>
      </c>
      <c r="F1448" s="163">
        <v>2279085.1284</v>
      </c>
      <c r="G1448" s="163">
        <v>16234.4748</v>
      </c>
      <c r="H1448" s="163">
        <v>19249.61505908</v>
      </c>
      <c r="I1448" s="163">
        <v>3872869.10389972</v>
      </c>
      <c r="J1448" s="163">
        <v>134.8</v>
      </c>
      <c r="K1448" s="163">
        <v>134.8</v>
      </c>
      <c r="L1448" s="163">
        <v>354.0</v>
      </c>
      <c r="M1448" s="164">
        <v>17.77171386</v>
      </c>
      <c r="N1448" s="19">
        <f t="shared" ref="N1448:T1448" si="1449">F1448/F1447/$E1448*$E1447-1</f>
        <v>0.01378083963</v>
      </c>
      <c r="O1448" s="19">
        <f t="shared" si="1449"/>
        <v>0.004659680032</v>
      </c>
      <c r="P1448" s="19">
        <f t="shared" si="1449"/>
        <v>0.00495</v>
      </c>
      <c r="Q1448" s="19">
        <f t="shared" si="1449"/>
        <v>-0.05753271142</v>
      </c>
      <c r="R1448" s="19">
        <f t="shared" si="1449"/>
        <v>0</v>
      </c>
      <c r="S1448" s="19">
        <f t="shared" si="1449"/>
        <v>0</v>
      </c>
      <c r="T1448" s="19">
        <f t="shared" si="1449"/>
        <v>-0.02479338843</v>
      </c>
      <c r="U1448" s="168">
        <v>0.039</v>
      </c>
      <c r="V1448" s="168">
        <v>-0.013</v>
      </c>
      <c r="W1448" s="19">
        <f t="array" ref="W1448">mmult(N1448:T1448,'Parameters &amp; Main Results'!$B$6:$B$12)-'Parameters &amp; Main Results'!$B$16/12+mmult(U1448:V1448,'Parameters &amp; Main Results'!$B$14:$B$15)</f>
        <v>0.01145888307</v>
      </c>
      <c r="X1448" s="77">
        <f t="shared" si="5"/>
        <v>65.9480624</v>
      </c>
      <c r="Y1448" s="77">
        <f>X1448/offset(X1448,'Parameters &amp; Main Results'!$B$32,0)</f>
        <v>23.57163776</v>
      </c>
      <c r="Z1448" s="77">
        <f>sumproduct(X1448:offset(X1448,'Parameters &amp; Main Results'!$B$32-1,0) , 'Cash Flow Assist'!$P$11:offset('Cash Flow Assist'!$P$11,'Parameters &amp; Main Results'!$B$32-1,0)  )/offset(X1448,'Parameters &amp; Main Results'!$B$32,0)</f>
        <v>4055.073276</v>
      </c>
      <c r="AA1448" s="77">
        <f>sumproduct(X1448:offset(X1448,'Parameters &amp; Main Results'!$B$32-1,0),'Parameters &amp; Main Results'!$B$36:offset('Parameters &amp; Main Results'!$B$36,'Parameters &amp; Main Results'!$B$32-1,0)   )/offset(X1448,'Parameters &amp; Main Results'!$B$32,0)</f>
        <v>0.6214561307</v>
      </c>
      <c r="AB1448" s="167">
        <f t="shared" si="6"/>
        <v>0</v>
      </c>
    </row>
    <row r="1449">
      <c r="A1449">
        <f t="shared" si="17"/>
        <v>4</v>
      </c>
      <c r="B1449">
        <f t="shared" si="18"/>
        <v>1991</v>
      </c>
      <c r="C1449" s="77">
        <f t="shared" si="3"/>
        <v>1991.25</v>
      </c>
      <c r="D1449" s="159">
        <f t="shared" si="356"/>
        <v>33358</v>
      </c>
      <c r="E1449" s="162">
        <v>135.1</v>
      </c>
      <c r="F1449" s="163">
        <v>2307993.218</v>
      </c>
      <c r="G1449" s="163">
        <v>16376.3011</v>
      </c>
      <c r="H1449" s="163">
        <v>19344.41941324</v>
      </c>
      <c r="I1449" s="163">
        <v>3912436.25408844</v>
      </c>
      <c r="J1449" s="163">
        <v>135.1</v>
      </c>
      <c r="K1449" s="163">
        <v>135.1</v>
      </c>
      <c r="L1449" s="163">
        <v>353.45</v>
      </c>
      <c r="M1449" s="164">
        <v>17.94829615</v>
      </c>
      <c r="N1449" s="19">
        <f t="shared" ref="N1449:T1449" si="1450">F1449/F1448/$E1449*$E1448-1</f>
        <v>0.01043533295</v>
      </c>
      <c r="O1449" s="19">
        <f t="shared" si="1450"/>
        <v>0.006496142191</v>
      </c>
      <c r="P1449" s="19">
        <f t="shared" si="1450"/>
        <v>0.002693486306</v>
      </c>
      <c r="Q1449" s="19">
        <f t="shared" si="1450"/>
        <v>0.007973231739</v>
      </c>
      <c r="R1449" s="19">
        <f t="shared" si="1450"/>
        <v>0</v>
      </c>
      <c r="S1449" s="19">
        <f t="shared" si="1450"/>
        <v>0</v>
      </c>
      <c r="T1449" s="19">
        <f t="shared" si="1450"/>
        <v>-0.003770799617</v>
      </c>
      <c r="U1449" s="168">
        <v>0.0048</v>
      </c>
      <c r="V1449" s="168">
        <v>0.0145</v>
      </c>
      <c r="W1449" s="19">
        <f t="array" ref="W1449">mmult(N1449:T1449,'Parameters &amp; Main Results'!$B$6:$B$12)-'Parameters &amp; Main Results'!$B$16/12+mmult(U1449:V1449,'Parameters &amp; Main Results'!$B$14:$B$15)</f>
        <v>0.009408868593</v>
      </c>
      <c r="X1449" s="77">
        <f t="shared" si="5"/>
        <v>65.20093254</v>
      </c>
      <c r="Y1449" s="77">
        <f>X1449/offset(X1449,'Parameters &amp; Main Results'!$B$32,0)</f>
        <v>23.38206457</v>
      </c>
      <c r="Z1449" s="77">
        <f>sumproduct(X1449:offset(X1449,'Parameters &amp; Main Results'!$B$32-1,0) , 'Cash Flow Assist'!$P$11:offset('Cash Flow Assist'!$P$11,'Parameters &amp; Main Results'!$B$32-1,0)  )/offset(X1449,'Parameters &amp; Main Results'!$B$32,0)</f>
        <v>4045.906875</v>
      </c>
      <c r="AA1449" s="77">
        <f>sumproduct(X1449:offset(X1449,'Parameters &amp; Main Results'!$B$32-1,0),'Parameters &amp; Main Results'!$B$36:offset('Parameters &amp; Main Results'!$B$36,'Parameters &amp; Main Results'!$B$32-1,0)   )/offset(X1449,'Parameters &amp; Main Results'!$B$32,0)</f>
        <v>0.6204889156</v>
      </c>
      <c r="AB1449" s="167">
        <f t="shared" si="6"/>
        <v>0</v>
      </c>
    </row>
    <row r="1450">
      <c r="A1450">
        <f t="shared" si="17"/>
        <v>5</v>
      </c>
      <c r="B1450">
        <f t="shared" si="18"/>
        <v>1991</v>
      </c>
      <c r="C1450" s="77">
        <f t="shared" si="3"/>
        <v>1991.333333</v>
      </c>
      <c r="D1450" s="159">
        <f t="shared" si="356"/>
        <v>33389</v>
      </c>
      <c r="E1450" s="162">
        <v>135.6</v>
      </c>
      <c r="F1450" s="163">
        <v>2407558.235</v>
      </c>
      <c r="G1450" s="163">
        <v>16441.582</v>
      </c>
      <c r="H1450" s="163">
        <v>19435.49938798</v>
      </c>
      <c r="I1450" s="163">
        <v>3960543.94524792</v>
      </c>
      <c r="J1450" s="163">
        <v>135.6</v>
      </c>
      <c r="K1450" s="163">
        <v>135.6</v>
      </c>
      <c r="L1450" s="163">
        <v>361.55</v>
      </c>
      <c r="M1450" s="164">
        <v>18.60036517</v>
      </c>
      <c r="N1450" s="19">
        <f t="shared" ref="N1450:T1450" si="1451">F1450/F1449/$E1450*$E1449-1</f>
        <v>0.03929283205</v>
      </c>
      <c r="O1450" s="19">
        <f t="shared" si="1451"/>
        <v>0.0002842887177</v>
      </c>
      <c r="P1450" s="19">
        <f t="shared" si="1451"/>
        <v>0.001003656588</v>
      </c>
      <c r="Q1450" s="19">
        <f t="shared" si="1451"/>
        <v>0.008563440622</v>
      </c>
      <c r="R1450" s="19">
        <f t="shared" si="1451"/>
        <v>0</v>
      </c>
      <c r="S1450" s="19">
        <f t="shared" si="1451"/>
        <v>0</v>
      </c>
      <c r="T1450" s="19">
        <f t="shared" si="1451"/>
        <v>0.01914514368</v>
      </c>
      <c r="U1450" s="168">
        <v>-0.004</v>
      </c>
      <c r="V1450" s="168">
        <v>-0.0049</v>
      </c>
      <c r="W1450" s="19">
        <f t="array" ref="W1450">mmult(N1450:T1450,'Parameters &amp; Main Results'!$B$6:$B$12)-'Parameters &amp; Main Results'!$B$16/12+mmult(U1450:V1450,'Parameters &amp; Main Results'!$B$14:$B$15)</f>
        <v>0.02949902955</v>
      </c>
      <c r="X1450" s="77">
        <f t="shared" si="5"/>
        <v>64.59318376</v>
      </c>
      <c r="Y1450" s="77">
        <f>X1450/offset(X1450,'Parameters &amp; Main Results'!$B$32,0)</f>
        <v>23.24112087</v>
      </c>
      <c r="Z1450" s="77">
        <f>sumproduct(X1450:offset(X1450,'Parameters &amp; Main Results'!$B$32-1,0) , 'Cash Flow Assist'!$P$11:offset('Cash Flow Assist'!$P$11,'Parameters &amp; Main Results'!$B$32-1,0)  )/offset(X1450,'Parameters &amp; Main Results'!$B$32,0)</f>
        <v>4036.900207</v>
      </c>
      <c r="AA1450" s="77">
        <f>sumproduct(X1450:offset(X1450,'Parameters &amp; Main Results'!$B$32-1,0),'Parameters &amp; Main Results'!$B$36:offset('Parameters &amp; Main Results'!$B$36,'Parameters &amp; Main Results'!$B$32-1,0)   )/offset(X1450,'Parameters &amp; Main Results'!$B$32,0)</f>
        <v>0.6196542951</v>
      </c>
      <c r="AB1450" s="167">
        <f t="shared" si="6"/>
        <v>0</v>
      </c>
    </row>
    <row r="1451">
      <c r="A1451">
        <f t="shared" si="17"/>
        <v>6</v>
      </c>
      <c r="B1451">
        <f t="shared" si="18"/>
        <v>1991</v>
      </c>
      <c r="C1451" s="77">
        <f t="shared" si="3"/>
        <v>1991.416667</v>
      </c>
      <c r="D1451" s="159">
        <f t="shared" si="356"/>
        <v>33419</v>
      </c>
      <c r="E1451" s="162">
        <v>136.0</v>
      </c>
      <c r="F1451" s="163">
        <v>2339187.2671</v>
      </c>
      <c r="G1451" s="163">
        <v>16353.8496</v>
      </c>
      <c r="H1451" s="163">
        <v>19523.9309102</v>
      </c>
      <c r="I1451" s="163">
        <v>3680613.45703178</v>
      </c>
      <c r="J1451" s="163">
        <v>136.0</v>
      </c>
      <c r="K1451" s="163">
        <v>136.0</v>
      </c>
      <c r="L1451" s="163">
        <v>366.9</v>
      </c>
      <c r="M1451" s="164">
        <v>17.99760661</v>
      </c>
      <c r="N1451" s="19">
        <f t="shared" ref="N1451:T1451" si="1452">F1451/F1450/$E1451*$E1450-1</f>
        <v>-0.03125612056</v>
      </c>
      <c r="O1451" s="19">
        <f t="shared" si="1452"/>
        <v>-0.008261489536</v>
      </c>
      <c r="P1451" s="19">
        <f t="shared" si="1452"/>
        <v>0.001595441177</v>
      </c>
      <c r="Q1451" s="19">
        <f t="shared" si="1452"/>
        <v>-0.07341310333</v>
      </c>
      <c r="R1451" s="19">
        <f t="shared" si="1452"/>
        <v>0</v>
      </c>
      <c r="S1451" s="19">
        <f t="shared" si="1452"/>
        <v>0</v>
      </c>
      <c r="T1451" s="19">
        <f t="shared" si="1452"/>
        <v>0.01181270185</v>
      </c>
      <c r="U1451" s="168">
        <v>0.0015</v>
      </c>
      <c r="V1451" s="168">
        <v>0.0107</v>
      </c>
      <c r="W1451" s="19">
        <f t="array" ref="W1451">mmult(N1451:T1451,'Parameters &amp; Main Results'!$B$6:$B$12)-'Parameters &amp; Main Results'!$B$16/12+mmult(U1451:V1451,'Parameters &amp; Main Results'!$B$14:$B$15)</f>
        <v>-0.02554912947</v>
      </c>
      <c r="X1451" s="77">
        <f t="shared" si="5"/>
        <v>62.74234546</v>
      </c>
      <c r="Y1451" s="77">
        <f>X1451/offset(X1451,'Parameters &amp; Main Results'!$B$32,0)</f>
        <v>22.65022172</v>
      </c>
      <c r="Z1451" s="77">
        <f>sumproduct(X1451:offset(X1451,'Parameters &amp; Main Results'!$B$32-1,0) , 'Cash Flow Assist'!$P$11:offset('Cash Flow Assist'!$P$11,'Parameters &amp; Main Results'!$B$32-1,0)  )/offset(X1451,'Parameters &amp; Main Results'!$B$32,0)</f>
        <v>4028.005009</v>
      </c>
      <c r="AA1451" s="77">
        <f>sumproduct(X1451:offset(X1451,'Parameters &amp; Main Results'!$B$32-1,0),'Parameters &amp; Main Results'!$B$36:offset('Parameters &amp; Main Results'!$B$36,'Parameters &amp; Main Results'!$B$32-1,0)   )/offset(X1451,'Parameters &amp; Main Results'!$B$32,0)</f>
        <v>0.6187480351</v>
      </c>
      <c r="AB1451" s="167">
        <f t="shared" si="6"/>
        <v>-0.03125612056</v>
      </c>
    </row>
    <row r="1452">
      <c r="A1452">
        <f t="shared" si="17"/>
        <v>7</v>
      </c>
      <c r="B1452">
        <f t="shared" si="18"/>
        <v>1991</v>
      </c>
      <c r="C1452" s="77">
        <f t="shared" si="3"/>
        <v>1991.5</v>
      </c>
      <c r="D1452" s="159">
        <f t="shared" si="356"/>
        <v>33450</v>
      </c>
      <c r="E1452" s="162">
        <v>136.2</v>
      </c>
      <c r="F1452" s="163">
        <v>2404337.1103</v>
      </c>
      <c r="G1452" s="163">
        <v>16510.213</v>
      </c>
      <c r="H1452" s="163">
        <v>19614.5544895</v>
      </c>
      <c r="I1452" s="163">
        <v>3856171.38788706</v>
      </c>
      <c r="J1452" s="163">
        <v>136.2</v>
      </c>
      <c r="K1452" s="163">
        <v>136.2</v>
      </c>
      <c r="L1452" s="163">
        <v>363.6</v>
      </c>
      <c r="M1452" s="164">
        <v>18.46435014</v>
      </c>
      <c r="N1452" s="19">
        <f t="shared" ref="N1452:T1452" si="1453">F1452/F1451/$E1452*$E1451-1</f>
        <v>0.02634216005</v>
      </c>
      <c r="O1452" s="19">
        <f t="shared" si="1453"/>
        <v>0.008078790699</v>
      </c>
      <c r="P1452" s="19">
        <f t="shared" si="1453"/>
        <v>0.003166421928</v>
      </c>
      <c r="Q1452" s="19">
        <f t="shared" si="1453"/>
        <v>0.04615953829</v>
      </c>
      <c r="R1452" s="19">
        <f t="shared" si="1453"/>
        <v>0</v>
      </c>
      <c r="S1452" s="19">
        <f t="shared" si="1453"/>
        <v>0</v>
      </c>
      <c r="T1452" s="19">
        <f t="shared" si="1453"/>
        <v>-0.0104494977</v>
      </c>
      <c r="U1452" s="168">
        <v>-0.0091</v>
      </c>
      <c r="V1452" s="168">
        <v>-0.0132</v>
      </c>
      <c r="W1452" s="19">
        <f t="array" ref="W1452">mmult(N1452:T1452,'Parameters &amp; Main Results'!$B$6:$B$12)-'Parameters &amp; Main Results'!$B$16/12+mmult(U1452:V1452,'Parameters &amp; Main Results'!$B$14:$B$15)</f>
        <v>0.02173465105</v>
      </c>
      <c r="X1452" s="77">
        <f t="shared" si="5"/>
        <v>64.38738715</v>
      </c>
      <c r="Y1452" s="77">
        <f>X1452/offset(X1452,'Parameters &amp; Main Results'!$B$32,0)</f>
        <v>23.32135821</v>
      </c>
      <c r="Z1452" s="77">
        <f>sumproduct(X1452:offset(X1452,'Parameters &amp; Main Results'!$B$32-1,0) , 'Cash Flow Assist'!$P$11:offset('Cash Flow Assist'!$P$11,'Parameters &amp; Main Results'!$B$32-1,0)  )/offset(X1452,'Parameters &amp; Main Results'!$B$32,0)</f>
        <v>4019.673105</v>
      </c>
      <c r="AA1452" s="77">
        <f>sumproduct(X1452:offset(X1452,'Parameters &amp; Main Results'!$B$32-1,0),'Parameters &amp; Main Results'!$B$36:offset('Parameters &amp; Main Results'!$B$36,'Parameters &amp; Main Results'!$B$32-1,0)   )/offset(X1452,'Parameters &amp; Main Results'!$B$32,0)</f>
        <v>0.6178708834</v>
      </c>
      <c r="AB1452" s="167">
        <f t="shared" si="6"/>
        <v>-0.005737314237</v>
      </c>
    </row>
    <row r="1453">
      <c r="A1453">
        <f t="shared" si="17"/>
        <v>8</v>
      </c>
      <c r="B1453">
        <f t="shared" si="18"/>
        <v>1991</v>
      </c>
      <c r="C1453" s="77">
        <f t="shared" si="3"/>
        <v>1991.583333</v>
      </c>
      <c r="D1453" s="159">
        <f t="shared" si="356"/>
        <v>33481</v>
      </c>
      <c r="E1453" s="162">
        <v>136.6</v>
      </c>
      <c r="F1453" s="163">
        <v>2441218.7139</v>
      </c>
      <c r="G1453" s="163">
        <v>17052.4003</v>
      </c>
      <c r="H1453" s="163">
        <v>19705.76216788</v>
      </c>
      <c r="I1453" s="163">
        <v>3782531.99915665</v>
      </c>
      <c r="J1453" s="163">
        <v>136.6</v>
      </c>
      <c r="K1453" s="163">
        <v>136.6</v>
      </c>
      <c r="L1453" s="163">
        <v>347.0</v>
      </c>
      <c r="M1453" s="164">
        <v>18.64299474</v>
      </c>
      <c r="N1453" s="19">
        <f t="shared" ref="N1453:T1453" si="1454">F1453/F1452/$E1453*$E1452-1</f>
        <v>0.01236643814</v>
      </c>
      <c r="O1453" s="19">
        <f t="shared" si="1454"/>
        <v>0.02981508947</v>
      </c>
      <c r="P1453" s="19">
        <f t="shared" si="1454"/>
        <v>0.001708125915</v>
      </c>
      <c r="Q1453" s="19">
        <f t="shared" si="1454"/>
        <v>-0.02196884127</v>
      </c>
      <c r="R1453" s="19">
        <f t="shared" si="1454"/>
        <v>0</v>
      </c>
      <c r="S1453" s="19">
        <f t="shared" si="1454"/>
        <v>0</v>
      </c>
      <c r="T1453" s="19">
        <f t="shared" si="1454"/>
        <v>-0.04844913481</v>
      </c>
      <c r="U1453" s="168">
        <v>0.0159</v>
      </c>
      <c r="V1453" s="168">
        <v>-0.0078</v>
      </c>
      <c r="W1453" s="19">
        <f t="array" ref="W1453">mmult(N1453:T1453,'Parameters &amp; Main Results'!$B$6:$B$12)-'Parameters &amp; Main Results'!$B$16/12+mmult(U1453:V1453,'Parameters &amp; Main Results'!$B$14:$B$15)</f>
        <v>0.0166869343</v>
      </c>
      <c r="X1453" s="77">
        <f t="shared" si="5"/>
        <v>63.01771901</v>
      </c>
      <c r="Y1453" s="77">
        <f>X1453/offset(X1453,'Parameters &amp; Main Results'!$B$32,0)</f>
        <v>22.90113714</v>
      </c>
      <c r="Z1453" s="77">
        <f>sumproduct(X1453:offset(X1453,'Parameters &amp; Main Results'!$B$32-1,0) , 'Cash Flow Assist'!$P$11:offset('Cash Flow Assist'!$P$11,'Parameters &amp; Main Results'!$B$32-1,0)  )/offset(X1453,'Parameters &amp; Main Results'!$B$32,0)</f>
        <v>4010.640136</v>
      </c>
      <c r="AA1453" s="77">
        <f>sumproduct(X1453:offset(X1453,'Parameters &amp; Main Results'!$B$32-1,0),'Parameters &amp; Main Results'!$B$36:offset('Parameters &amp; Main Results'!$B$36,'Parameters &amp; Main Results'!$B$32-1,0)   )/offset(X1453,'Parameters &amp; Main Results'!$B$32,0)</f>
        <v>0.6169405296</v>
      </c>
      <c r="AB1453" s="167">
        <f t="shared" si="6"/>
        <v>0</v>
      </c>
    </row>
    <row r="1454">
      <c r="A1454">
        <f t="shared" si="17"/>
        <v>9</v>
      </c>
      <c r="B1454">
        <f t="shared" si="18"/>
        <v>1991</v>
      </c>
      <c r="C1454" s="77">
        <f t="shared" si="3"/>
        <v>1991.666667</v>
      </c>
      <c r="D1454" s="159">
        <f t="shared" si="356"/>
        <v>33511</v>
      </c>
      <c r="E1454" s="162">
        <v>137.0</v>
      </c>
      <c r="F1454" s="163">
        <v>2420109.1365</v>
      </c>
      <c r="G1454" s="163">
        <v>17574.5802</v>
      </c>
      <c r="H1454" s="163">
        <v>19793.28859484</v>
      </c>
      <c r="I1454" s="163">
        <v>3983077.34262214</v>
      </c>
      <c r="J1454" s="163">
        <v>137.0</v>
      </c>
      <c r="K1454" s="163">
        <v>137.0</v>
      </c>
      <c r="L1454" s="163">
        <v>350.5</v>
      </c>
      <c r="M1454" s="164">
        <v>18.38857341</v>
      </c>
      <c r="N1454" s="19">
        <f t="shared" ref="N1454:T1454" si="1455">F1454/F1453/$E1454*$E1453-1</f>
        <v>-0.01154160802</v>
      </c>
      <c r="O1454" s="19">
        <f t="shared" si="1455"/>
        <v>0.02761296057</v>
      </c>
      <c r="P1454" s="19">
        <f t="shared" si="1455"/>
        <v>0.001508990268</v>
      </c>
      <c r="Q1454" s="19">
        <f t="shared" si="1455"/>
        <v>0.04994430202</v>
      </c>
      <c r="R1454" s="19">
        <f t="shared" si="1455"/>
        <v>0</v>
      </c>
      <c r="S1454" s="19">
        <f t="shared" si="1455"/>
        <v>0</v>
      </c>
      <c r="T1454" s="19">
        <f t="shared" si="1455"/>
        <v>0.007137297798</v>
      </c>
      <c r="U1454" s="168">
        <v>0.0164</v>
      </c>
      <c r="V1454" s="168">
        <v>-0.0107</v>
      </c>
      <c r="W1454" s="19">
        <f t="array" ref="W1454">mmult(N1454:T1454,'Parameters &amp; Main Results'!$B$6:$B$12)-'Parameters &amp; Main Results'!$B$16/12+mmult(U1454:V1454,'Parameters &amp; Main Results'!$B$14:$B$15)</f>
        <v>-0.001794632537</v>
      </c>
      <c r="X1454" s="77">
        <f t="shared" si="5"/>
        <v>61.98340599</v>
      </c>
      <c r="Y1454" s="77">
        <f>X1454/offset(X1454,'Parameters &amp; Main Results'!$B$32,0)</f>
        <v>22.60014029</v>
      </c>
      <c r="Z1454" s="77">
        <f>sumproduct(X1454:offset(X1454,'Parameters &amp; Main Results'!$B$32-1,0) , 'Cash Flow Assist'!$P$11:offset('Cash Flow Assist'!$P$11,'Parameters &amp; Main Results'!$B$32-1,0)  )/offset(X1454,'Parameters &amp; Main Results'!$B$32,0)</f>
        <v>4001.998756</v>
      </c>
      <c r="AA1454" s="77">
        <f>sumproduct(X1454:offset(X1454,'Parameters &amp; Main Results'!$B$32-1,0),'Parameters &amp; Main Results'!$B$36:offset('Parameters &amp; Main Results'!$B$36,'Parameters &amp; Main Results'!$B$32-1,0)   )/offset(X1454,'Parameters &amp; Main Results'!$B$32,0)</f>
        <v>0.6160520105</v>
      </c>
      <c r="AB1454" s="167">
        <f t="shared" si="6"/>
        <v>-0.01154160802</v>
      </c>
    </row>
    <row r="1455">
      <c r="A1455">
        <f t="shared" si="17"/>
        <v>10</v>
      </c>
      <c r="B1455">
        <f t="shared" si="18"/>
        <v>1991</v>
      </c>
      <c r="C1455" s="77">
        <f t="shared" si="3"/>
        <v>1991.75</v>
      </c>
      <c r="D1455" s="159">
        <f t="shared" si="356"/>
        <v>33542</v>
      </c>
      <c r="E1455" s="162">
        <v>137.2</v>
      </c>
      <c r="F1455" s="163">
        <v>2452648.5109</v>
      </c>
      <c r="G1455" s="163">
        <v>17683.982</v>
      </c>
      <c r="H1455" s="163">
        <v>19879.38940023</v>
      </c>
      <c r="I1455" s="163">
        <v>4046309.05632086</v>
      </c>
      <c r="J1455" s="163">
        <v>137.2</v>
      </c>
      <c r="K1455" s="163">
        <v>137.2</v>
      </c>
      <c r="L1455" s="163">
        <v>357.4</v>
      </c>
      <c r="M1455" s="164">
        <v>18.61336546</v>
      </c>
      <c r="N1455" s="19">
        <f t="shared" ref="N1455:T1455" si="1456">F1455/F1454/$E1455*$E1454-1</f>
        <v>0.01196809044</v>
      </c>
      <c r="O1455" s="19">
        <f t="shared" si="1456"/>
        <v>0.004758201882</v>
      </c>
      <c r="P1455" s="19">
        <f t="shared" si="1456"/>
        <v>0.002885932945</v>
      </c>
      <c r="Q1455" s="19">
        <f t="shared" si="1456"/>
        <v>0.01439422313</v>
      </c>
      <c r="R1455" s="19">
        <f t="shared" si="1456"/>
        <v>0</v>
      </c>
      <c r="S1455" s="19">
        <f t="shared" si="1456"/>
        <v>0</v>
      </c>
      <c r="T1455" s="19">
        <f t="shared" si="1456"/>
        <v>0.01819973965</v>
      </c>
      <c r="U1455" s="168">
        <v>0.0081</v>
      </c>
      <c r="V1455" s="168">
        <v>-0.0046</v>
      </c>
      <c r="W1455" s="19">
        <f t="array" ref="W1455">mmult(N1455:T1455,'Parameters &amp; Main Results'!$B$6:$B$12)-'Parameters &amp; Main Results'!$B$16/12+mmult(U1455:V1455,'Parameters &amp; Main Results'!$B$14:$B$15)</f>
        <v>0.01012395164</v>
      </c>
      <c r="X1455" s="77">
        <f t="shared" si="5"/>
        <v>62.09484342</v>
      </c>
      <c r="Y1455" s="77">
        <f>X1455/offset(X1455,'Parameters &amp; Main Results'!$B$32,0)</f>
        <v>22.71603683</v>
      </c>
      <c r="Z1455" s="77">
        <f>sumproduct(X1455:offset(X1455,'Parameters &amp; Main Results'!$B$32-1,0) , 'Cash Flow Assist'!$P$11:offset('Cash Flow Assist'!$P$11,'Parameters &amp; Main Results'!$B$32-1,0)  )/offset(X1455,'Parameters &amp; Main Results'!$B$32,0)</f>
        <v>3993.630648</v>
      </c>
      <c r="AA1455" s="77">
        <f>sumproduct(X1455:offset(X1455,'Parameters &amp; Main Results'!$B$32-1,0),'Parameters &amp; Main Results'!$B$36:offset('Parameters &amp; Main Results'!$B$36,'Parameters &amp; Main Results'!$B$32-1,0)   )/offset(X1455,'Parameters &amp; Main Results'!$B$32,0)</f>
        <v>0.6151037852</v>
      </c>
      <c r="AB1455" s="167">
        <f t="shared" si="6"/>
        <v>0</v>
      </c>
    </row>
    <row r="1456">
      <c r="A1456">
        <f t="shared" si="17"/>
        <v>11</v>
      </c>
      <c r="B1456">
        <f t="shared" si="18"/>
        <v>1991</v>
      </c>
      <c r="C1456" s="77">
        <f t="shared" si="3"/>
        <v>1991.833333</v>
      </c>
      <c r="D1456" s="159">
        <f t="shared" si="356"/>
        <v>33572</v>
      </c>
      <c r="E1456" s="162">
        <v>137.8</v>
      </c>
      <c r="F1456" s="163">
        <v>2393547.1631</v>
      </c>
      <c r="G1456" s="163">
        <v>17903.1815</v>
      </c>
      <c r="H1456" s="163">
        <v>19962.05452782</v>
      </c>
      <c r="I1456" s="163">
        <v>3863576.02980934</v>
      </c>
      <c r="J1456" s="163">
        <v>137.8</v>
      </c>
      <c r="K1456" s="163">
        <v>137.8</v>
      </c>
      <c r="L1456" s="163">
        <v>366.85</v>
      </c>
      <c r="M1456" s="164">
        <v>18.07466397</v>
      </c>
      <c r="N1456" s="19">
        <f t="shared" ref="N1456:T1456" si="1457">F1456/F1455/$E1456*$E1455-1</f>
        <v>-0.02834616472</v>
      </c>
      <c r="O1456" s="19">
        <f t="shared" si="1457"/>
        <v>0.00798726244</v>
      </c>
      <c r="P1456" s="19">
        <f t="shared" si="1457"/>
        <v>-0.0002139090469</v>
      </c>
      <c r="Q1456" s="19">
        <f t="shared" si="1457"/>
        <v>-0.04931792428</v>
      </c>
      <c r="R1456" s="19">
        <f t="shared" si="1457"/>
        <v>0</v>
      </c>
      <c r="S1456" s="19">
        <f t="shared" si="1457"/>
        <v>0</v>
      </c>
      <c r="T1456" s="19">
        <f t="shared" si="1457"/>
        <v>0.02197169852</v>
      </c>
      <c r="U1456" s="168">
        <v>-0.005</v>
      </c>
      <c r="V1456" s="168">
        <v>-0.0188</v>
      </c>
      <c r="W1456" s="19">
        <f t="array" ref="W1456">mmult(N1456:T1456,'Parameters &amp; Main Results'!$B$6:$B$12)-'Parameters &amp; Main Results'!$B$16/12+mmult(U1456:V1456,'Parameters &amp; Main Results'!$B$14:$B$15)</f>
        <v>-0.0193044746</v>
      </c>
      <c r="X1456" s="77">
        <f t="shared" si="5"/>
        <v>61.47249881</v>
      </c>
      <c r="Y1456" s="77">
        <f>X1456/offset(X1456,'Parameters &amp; Main Results'!$B$32,0)</f>
        <v>22.56312373</v>
      </c>
      <c r="Z1456" s="77">
        <f>sumproduct(X1456:offset(X1456,'Parameters &amp; Main Results'!$B$32-1,0) , 'Cash Flow Assist'!$P$11:offset('Cash Flow Assist'!$P$11,'Parameters &amp; Main Results'!$B$32-1,0)  )/offset(X1456,'Parameters &amp; Main Results'!$B$32,0)</f>
        <v>3985.118439</v>
      </c>
      <c r="AA1456" s="77">
        <f>sumproduct(X1456:offset(X1456,'Parameters &amp; Main Results'!$B$32-1,0),'Parameters &amp; Main Results'!$B$36:offset('Parameters &amp; Main Results'!$B$36,'Parameters &amp; Main Results'!$B$32-1,0)   )/offset(X1456,'Parameters &amp; Main Results'!$B$32,0)</f>
        <v>0.6141445288</v>
      </c>
      <c r="AB1456" s="167">
        <f t="shared" si="6"/>
        <v>-0.02834616472</v>
      </c>
    </row>
    <row r="1457">
      <c r="A1457">
        <f t="shared" si="17"/>
        <v>12</v>
      </c>
      <c r="B1457">
        <f t="shared" si="18"/>
        <v>1991</v>
      </c>
      <c r="C1457" s="77">
        <f t="shared" si="3"/>
        <v>1991.916667</v>
      </c>
      <c r="D1457" s="159">
        <f t="shared" si="356"/>
        <v>33603</v>
      </c>
      <c r="E1457" s="162">
        <v>138.2</v>
      </c>
      <c r="F1457" s="163">
        <v>2623018.1128</v>
      </c>
      <c r="G1457" s="163">
        <v>18858.7347</v>
      </c>
      <c r="H1457" s="163">
        <v>20037.91033503</v>
      </c>
      <c r="I1457" s="163">
        <v>4054106.52999741</v>
      </c>
      <c r="J1457" s="163">
        <v>138.2</v>
      </c>
      <c r="K1457" s="163">
        <v>138.2</v>
      </c>
      <c r="L1457" s="163">
        <v>353.4</v>
      </c>
      <c r="M1457" s="164">
        <v>19.79827743</v>
      </c>
      <c r="N1457" s="19">
        <f t="shared" ref="N1457:T1457" si="1458">F1457/F1456/$E1457*$E1456-1</f>
        <v>0.0926988216</v>
      </c>
      <c r="O1457" s="19">
        <f t="shared" si="1458"/>
        <v>0.05032453634</v>
      </c>
      <c r="P1457" s="19">
        <f t="shared" si="1458"/>
        <v>0.0008946454416</v>
      </c>
      <c r="Q1457" s="19">
        <f t="shared" si="1458"/>
        <v>0.04627745675</v>
      </c>
      <c r="R1457" s="19">
        <f t="shared" si="1458"/>
        <v>0</v>
      </c>
      <c r="S1457" s="19">
        <f t="shared" si="1458"/>
        <v>0</v>
      </c>
      <c r="T1457" s="19">
        <f t="shared" si="1458"/>
        <v>-0.03945172526</v>
      </c>
      <c r="U1457" s="168">
        <v>-0.0224</v>
      </c>
      <c r="V1457" s="168">
        <v>-0.0418</v>
      </c>
      <c r="W1457" s="19">
        <f t="array" ref="W1457">mmult(N1457:T1457,'Parameters &amp; Main Results'!$B$6:$B$12)-'Parameters &amp; Main Results'!$B$16/12+mmult(U1457:V1457,'Parameters &amp; Main Results'!$B$14:$B$15)</f>
        <v>0.08206358362</v>
      </c>
      <c r="X1457" s="77">
        <f t="shared" si="5"/>
        <v>62.68255255</v>
      </c>
      <c r="Y1457" s="77">
        <f>X1457/offset(X1457,'Parameters &amp; Main Results'!$B$32,0)</f>
        <v>23.08374995</v>
      </c>
      <c r="Z1457" s="77">
        <f>sumproduct(X1457:offset(X1457,'Parameters &amp; Main Results'!$B$32-1,0) , 'Cash Flow Assist'!$P$11:offset('Cash Flow Assist'!$P$11,'Parameters &amp; Main Results'!$B$32-1,0)  )/offset(X1457,'Parameters &amp; Main Results'!$B$32,0)</f>
        <v>3976.731355</v>
      </c>
      <c r="AA1457" s="77">
        <f>sumproduct(X1457:offset(X1457,'Parameters &amp; Main Results'!$B$32-1,0),'Parameters &amp; Main Results'!$B$36:offset('Parameters &amp; Main Results'!$B$36,'Parameters &amp; Main Results'!$B$32-1,0)   )/offset(X1457,'Parameters &amp; Main Results'!$B$32,0)</f>
        <v>0.6131692661</v>
      </c>
      <c r="AB1457" s="167">
        <f t="shared" si="6"/>
        <v>0</v>
      </c>
    </row>
    <row r="1458">
      <c r="A1458">
        <f t="shared" si="17"/>
        <v>1</v>
      </c>
      <c r="B1458">
        <f t="shared" si="18"/>
        <v>1992</v>
      </c>
      <c r="C1458" s="77">
        <f t="shared" si="3"/>
        <v>1992</v>
      </c>
      <c r="D1458" s="159">
        <f t="shared" si="356"/>
        <v>33634</v>
      </c>
      <c r="E1458" s="162">
        <v>138.3</v>
      </c>
      <c r="F1458" s="163">
        <v>2574137.9568</v>
      </c>
      <c r="G1458" s="163">
        <v>18200.4885</v>
      </c>
      <c r="H1458" s="163">
        <v>20105.87224758</v>
      </c>
      <c r="I1458" s="163">
        <v>3975450.25380287</v>
      </c>
      <c r="J1458" s="163">
        <v>138.3</v>
      </c>
      <c r="K1458" s="163">
        <v>138.3</v>
      </c>
      <c r="L1458" s="163">
        <v>354.15</v>
      </c>
      <c r="M1458" s="164">
        <v>19.4261556</v>
      </c>
      <c r="N1458" s="19">
        <f t="shared" ref="N1458:T1458" si="1459">F1458/F1457/$E1458*$E1457-1</f>
        <v>-0.01934467279</v>
      </c>
      <c r="O1458" s="19">
        <f t="shared" si="1459"/>
        <v>-0.03560187687</v>
      </c>
      <c r="P1458" s="19">
        <f t="shared" si="1459"/>
        <v>0.002666148469</v>
      </c>
      <c r="Q1458" s="19">
        <f t="shared" si="1459"/>
        <v>-0.02011066747</v>
      </c>
      <c r="R1458" s="19">
        <f t="shared" si="1459"/>
        <v>0</v>
      </c>
      <c r="S1458" s="19">
        <f t="shared" si="1459"/>
        <v>0</v>
      </c>
      <c r="T1458" s="19">
        <f t="shared" si="1459"/>
        <v>0.001397640768</v>
      </c>
      <c r="U1458" s="168">
        <v>0.0846</v>
      </c>
      <c r="V1458" s="168">
        <v>0.047</v>
      </c>
      <c r="W1458" s="19">
        <f t="array" ref="W1458">mmult(N1458:T1458,'Parameters &amp; Main Results'!$B$6:$B$12)-'Parameters &amp; Main Results'!$B$16/12+mmult(U1458:V1458,'Parameters &amp; Main Results'!$B$14:$B$15)</f>
        <v>-0.02345064048</v>
      </c>
      <c r="X1458" s="77">
        <f t="shared" si="5"/>
        <v>57.92871464</v>
      </c>
      <c r="Y1458" s="77">
        <f>X1458/offset(X1458,'Parameters &amp; Main Results'!$B$32,0)</f>
        <v>21.4039984</v>
      </c>
      <c r="Z1458" s="77">
        <f>sumproduct(X1458:offset(X1458,'Parameters &amp; Main Results'!$B$32-1,0) , 'Cash Flow Assist'!$P$11:offset('Cash Flow Assist'!$P$11,'Parameters &amp; Main Results'!$B$32-1,0)  )/offset(X1458,'Parameters &amp; Main Results'!$B$32,0)</f>
        <v>3967.794032</v>
      </c>
      <c r="AA1458" s="77">
        <f>sumproduct(X1458:offset(X1458,'Parameters &amp; Main Results'!$B$32-1,0),'Parameters &amp; Main Results'!$B$36:offset('Parameters &amp; Main Results'!$B$36,'Parameters &amp; Main Results'!$B$32-1,0)   )/offset(X1458,'Parameters &amp; Main Results'!$B$32,0)</f>
        <v>0.6122761691</v>
      </c>
      <c r="AB1458" s="167">
        <f t="shared" si="6"/>
        <v>-0.01934467279</v>
      </c>
    </row>
    <row r="1459">
      <c r="A1459">
        <f t="shared" si="17"/>
        <v>2</v>
      </c>
      <c r="B1459">
        <f t="shared" si="18"/>
        <v>1992</v>
      </c>
      <c r="C1459" s="77">
        <f t="shared" si="3"/>
        <v>1992.083333</v>
      </c>
      <c r="D1459" s="159">
        <f t="shared" si="356"/>
        <v>33663</v>
      </c>
      <c r="E1459" s="162">
        <v>138.6</v>
      </c>
      <c r="F1459" s="163">
        <v>2607475.7763</v>
      </c>
      <c r="G1459" s="163">
        <v>18362.5808</v>
      </c>
      <c r="H1459" s="163">
        <v>20169.54084303</v>
      </c>
      <c r="I1459" s="163">
        <v>3838361.43738944</v>
      </c>
      <c r="J1459" s="163">
        <v>138.6</v>
      </c>
      <c r="K1459" s="163">
        <v>138.6</v>
      </c>
      <c r="L1459" s="163">
        <v>353.05</v>
      </c>
      <c r="M1459" s="164">
        <v>19.58962835</v>
      </c>
      <c r="N1459" s="19">
        <f t="shared" ref="N1459:T1459" si="1460">F1459/F1458/$E1459*$E1458-1</f>
        <v>0.01075852693</v>
      </c>
      <c r="O1459" s="19">
        <f t="shared" si="1460"/>
        <v>0.006722152217</v>
      </c>
      <c r="P1459" s="19">
        <f t="shared" si="1460"/>
        <v>0.0009953102453</v>
      </c>
      <c r="Q1459" s="19">
        <f t="shared" si="1460"/>
        <v>-0.03657370833</v>
      </c>
      <c r="R1459" s="19">
        <f t="shared" si="1460"/>
        <v>0</v>
      </c>
      <c r="S1459" s="19">
        <f t="shared" si="1460"/>
        <v>0</v>
      </c>
      <c r="T1459" s="19">
        <f t="shared" si="1460"/>
        <v>-0.005263807678</v>
      </c>
      <c r="U1459" s="168">
        <v>0.0087</v>
      </c>
      <c r="V1459" s="168">
        <v>0.0647</v>
      </c>
      <c r="W1459" s="19">
        <f t="array" ref="W1459">mmult(N1459:T1459,'Parameters &amp; Main Results'!$B$6:$B$12)-'Parameters &amp; Main Results'!$B$16/12+mmult(U1459:V1459,'Parameters &amp; Main Results'!$B$14:$B$15)</f>
        <v>0.009707766587</v>
      </c>
      <c r="X1459" s="77">
        <f t="shared" si="5"/>
        <v>59.31980199</v>
      </c>
      <c r="Y1459" s="77">
        <f>X1459/offset(X1459,'Parameters &amp; Main Results'!$B$32,0)</f>
        <v>21.99085122</v>
      </c>
      <c r="Z1459" s="77">
        <f>sumproduct(X1459:offset(X1459,'Parameters &amp; Main Results'!$B$32-1,0) , 'Cash Flow Assist'!$P$11:offset('Cash Flow Assist'!$P$11,'Parameters &amp; Main Results'!$B$32-1,0)  )/offset(X1459,'Parameters &amp; Main Results'!$B$32,0)</f>
        <v>3960.512335</v>
      </c>
      <c r="AA1459" s="77">
        <f>sumproduct(X1459:offset(X1459,'Parameters &amp; Main Results'!$B$32-1,0),'Parameters &amp; Main Results'!$B$36:offset('Parameters &amp; Main Results'!$B$36,'Parameters &amp; Main Results'!$B$32-1,0)   )/offset(X1459,'Parameters &amp; Main Results'!$B$32,0)</f>
        <v>0.6113765171</v>
      </c>
      <c r="AB1459" s="167">
        <f t="shared" si="6"/>
        <v>-0.008794266041</v>
      </c>
    </row>
    <row r="1460">
      <c r="A1460">
        <f t="shared" si="17"/>
        <v>3</v>
      </c>
      <c r="B1460">
        <f t="shared" si="18"/>
        <v>1992</v>
      </c>
      <c r="C1460" s="77">
        <f t="shared" si="3"/>
        <v>1992.166667</v>
      </c>
      <c r="D1460" s="159">
        <f t="shared" si="356"/>
        <v>33694</v>
      </c>
      <c r="E1460" s="162">
        <v>139.1</v>
      </c>
      <c r="F1460" s="163">
        <v>2556763.5715</v>
      </c>
      <c r="G1460" s="163">
        <v>18129.5461</v>
      </c>
      <c r="H1460" s="163">
        <v>20234.08337373</v>
      </c>
      <c r="I1460" s="163">
        <v>3588413.95114047</v>
      </c>
      <c r="J1460" s="163">
        <v>139.1</v>
      </c>
      <c r="K1460" s="163">
        <v>139.1</v>
      </c>
      <c r="L1460" s="163">
        <v>341.5</v>
      </c>
      <c r="M1460" s="164">
        <v>19.10983181</v>
      </c>
      <c r="N1460" s="19">
        <f t="shared" ref="N1460:T1460" si="1461">F1460/F1459/$E1460*$E1459-1</f>
        <v>-0.02297340011</v>
      </c>
      <c r="O1460" s="19">
        <f t="shared" si="1461"/>
        <v>-0.01623965688</v>
      </c>
      <c r="P1460" s="19">
        <f t="shared" si="1461"/>
        <v>-0.0004060388209</v>
      </c>
      <c r="Q1460" s="19">
        <f t="shared" si="1461"/>
        <v>-0.06847874406</v>
      </c>
      <c r="R1460" s="19">
        <f t="shared" si="1461"/>
        <v>0</v>
      </c>
      <c r="S1460" s="19">
        <f t="shared" si="1461"/>
        <v>0</v>
      </c>
      <c r="T1460" s="19">
        <f t="shared" si="1461"/>
        <v>-0.03619185426</v>
      </c>
      <c r="U1460" s="168">
        <v>-0.0104</v>
      </c>
      <c r="V1460" s="168">
        <v>0.0355</v>
      </c>
      <c r="W1460" s="19">
        <f t="array" ref="W1460">mmult(N1460:T1460,'Parameters &amp; Main Results'!$B$6:$B$12)-'Parameters &amp; Main Results'!$B$16/12+mmult(U1460:V1460,'Parameters &amp; Main Results'!$B$14:$B$15)</f>
        <v>-0.02133163097</v>
      </c>
      <c r="X1460" s="77">
        <f t="shared" si="5"/>
        <v>58.74947579</v>
      </c>
      <c r="Y1460" s="77">
        <f>X1460/offset(X1460,'Parameters &amp; Main Results'!$B$32,0)</f>
        <v>21.85182297</v>
      </c>
      <c r="Z1460" s="77">
        <f>sumproduct(X1460:offset(X1460,'Parameters &amp; Main Results'!$B$32-1,0) , 'Cash Flow Assist'!$P$11:offset('Cash Flow Assist'!$P$11,'Parameters &amp; Main Results'!$B$32-1,0)  )/offset(X1460,'Parameters &amp; Main Results'!$B$32,0)</f>
        <v>3952.617628</v>
      </c>
      <c r="AA1460" s="77">
        <f>sumproduct(X1460:offset(X1460,'Parameters &amp; Main Results'!$B$32-1,0),'Parameters &amp; Main Results'!$B$36:offset('Parameters &amp; Main Results'!$B$36,'Parameters &amp; Main Results'!$B$32-1,0)   )/offset(X1460,'Parameters &amp; Main Results'!$B$32,0)</f>
        <v>0.6105034916</v>
      </c>
      <c r="AB1460" s="167">
        <f t="shared" si="6"/>
        <v>-0.03156563196</v>
      </c>
    </row>
    <row r="1461">
      <c r="A1461">
        <f t="shared" si="17"/>
        <v>4</v>
      </c>
      <c r="B1461">
        <f t="shared" si="18"/>
        <v>1992</v>
      </c>
      <c r="C1461" s="77">
        <f t="shared" si="3"/>
        <v>1992.25</v>
      </c>
      <c r="D1461" s="159">
        <f t="shared" si="356"/>
        <v>33724</v>
      </c>
      <c r="E1461" s="162">
        <v>139.4</v>
      </c>
      <c r="F1461" s="163">
        <v>2631833.8223</v>
      </c>
      <c r="G1461" s="163">
        <v>18154.9988</v>
      </c>
      <c r="H1461" s="163">
        <v>20302.20478775</v>
      </c>
      <c r="I1461" s="163">
        <v>3602707.34750051</v>
      </c>
      <c r="J1461" s="163">
        <v>139.4</v>
      </c>
      <c r="K1461" s="163">
        <v>139.4</v>
      </c>
      <c r="L1461" s="163">
        <v>336.25</v>
      </c>
      <c r="M1461" s="164">
        <v>19.65844035</v>
      </c>
      <c r="N1461" s="19">
        <f t="shared" ref="N1461:T1461" si="1462">F1461/F1460/$E1461*$E1460-1</f>
        <v>0.02714616781</v>
      </c>
      <c r="O1461" s="19">
        <f t="shared" si="1462"/>
        <v>-0.0007511669621</v>
      </c>
      <c r="P1461" s="19">
        <f t="shared" si="1462"/>
        <v>0.001207340985</v>
      </c>
      <c r="Q1461" s="19">
        <f t="shared" si="1462"/>
        <v>0.001822554694</v>
      </c>
      <c r="R1461" s="19">
        <f t="shared" si="1462"/>
        <v>0</v>
      </c>
      <c r="S1461" s="19">
        <f t="shared" si="1462"/>
        <v>0</v>
      </c>
      <c r="T1461" s="19">
        <f t="shared" si="1462"/>
        <v>-0.01749234851</v>
      </c>
      <c r="U1461" s="168">
        <v>-0.0606</v>
      </c>
      <c r="V1461" s="168">
        <v>0.0432</v>
      </c>
      <c r="W1461" s="19">
        <f t="array" ref="W1461">mmult(N1461:T1461,'Parameters &amp; Main Results'!$B$6:$B$12)-'Parameters &amp; Main Results'!$B$16/12+mmult(U1461:V1461,'Parameters &amp; Main Results'!$B$14:$B$15)</f>
        <v>0.02013016745</v>
      </c>
      <c r="X1461" s="77">
        <f t="shared" si="5"/>
        <v>60.03001389</v>
      </c>
      <c r="Y1461" s="77">
        <f>X1461/offset(X1461,'Parameters &amp; Main Results'!$B$32,0)</f>
        <v>22.40234346</v>
      </c>
      <c r="Z1461" s="77">
        <f>sumproduct(X1461:offset(X1461,'Parameters &amp; Main Results'!$B$32-1,0) , 'Cash Flow Assist'!$P$11:offset('Cash Flow Assist'!$P$11,'Parameters &amp; Main Results'!$B$32-1,0)  )/offset(X1461,'Parameters &amp; Main Results'!$B$32,0)</f>
        <v>3944.836166</v>
      </c>
      <c r="AA1461" s="77">
        <f>sumproduct(X1461:offset(X1461,'Parameters &amp; Main Results'!$B$32-1,0),'Parameters &amp; Main Results'!$B$36:offset('Parameters &amp; Main Results'!$B$36,'Parameters &amp; Main Results'!$B$32-1,0)   )/offset(X1461,'Parameters &amp; Main Results'!$B$32,0)</f>
        <v>0.6096613718</v>
      </c>
      <c r="AB1461" s="167">
        <f t="shared" si="6"/>
        <v>-0.005276350089</v>
      </c>
    </row>
    <row r="1462">
      <c r="A1462">
        <f t="shared" si="17"/>
        <v>5</v>
      </c>
      <c r="B1462">
        <f t="shared" si="18"/>
        <v>1992</v>
      </c>
      <c r="C1462" s="77">
        <f t="shared" si="3"/>
        <v>1992.333333</v>
      </c>
      <c r="D1462" s="159">
        <f t="shared" si="356"/>
        <v>33755</v>
      </c>
      <c r="E1462" s="162">
        <v>139.7</v>
      </c>
      <c r="F1462" s="163">
        <v>2658045.7924</v>
      </c>
      <c r="G1462" s="163">
        <v>18629.5897</v>
      </c>
      <c r="H1462" s="163">
        <v>20365.64917771</v>
      </c>
      <c r="I1462" s="163">
        <v>3835202.21816086</v>
      </c>
      <c r="J1462" s="163">
        <v>139.7</v>
      </c>
      <c r="K1462" s="163">
        <v>139.7</v>
      </c>
      <c r="L1462" s="163">
        <v>337.55</v>
      </c>
      <c r="M1462" s="164">
        <v>19.78030751</v>
      </c>
      <c r="N1462" s="19">
        <f t="shared" ref="N1462:T1462" si="1463">F1462/F1461/$E1462*$E1461-1</f>
        <v>0.007790737391</v>
      </c>
      <c r="O1462" s="19">
        <f t="shared" si="1463"/>
        <v>0.0239374636</v>
      </c>
      <c r="P1462" s="19">
        <f t="shared" si="1463"/>
        <v>0.0009708303507</v>
      </c>
      <c r="Q1462" s="19">
        <f t="shared" si="1463"/>
        <v>0.06224733516</v>
      </c>
      <c r="R1462" s="19">
        <f t="shared" si="1463"/>
        <v>0</v>
      </c>
      <c r="S1462" s="19">
        <f t="shared" si="1463"/>
        <v>0</v>
      </c>
      <c r="T1462" s="19">
        <f t="shared" si="1463"/>
        <v>0.00171040972</v>
      </c>
      <c r="U1462" s="168">
        <v>0.0041</v>
      </c>
      <c r="V1462" s="168">
        <v>0.0119</v>
      </c>
      <c r="W1462" s="19">
        <f t="array" ref="W1462">mmult(N1462:T1462,'Parameters &amp; Main Results'!$B$6:$B$12)-'Parameters &amp; Main Results'!$B$16/12+mmult(U1462:V1462,'Parameters &amp; Main Results'!$B$14:$B$15)</f>
        <v>0.01178575228</v>
      </c>
      <c r="X1462" s="77">
        <f t="shared" si="5"/>
        <v>58.84544523</v>
      </c>
      <c r="Y1462" s="77">
        <f>X1462/offset(X1462,'Parameters &amp; Main Results'!$B$32,0)</f>
        <v>22.03328188</v>
      </c>
      <c r="Z1462" s="77">
        <f>sumproduct(X1462:offset(X1462,'Parameters &amp; Main Results'!$B$32-1,0) , 'Cash Flow Assist'!$P$11:offset('Cash Flow Assist'!$P$11,'Parameters &amp; Main Results'!$B$32-1,0)  )/offset(X1462,'Parameters &amp; Main Results'!$B$32,0)</f>
        <v>3936.476486</v>
      </c>
      <c r="AA1462" s="77">
        <f>sumproduct(X1462:offset(X1462,'Parameters &amp; Main Results'!$B$32-1,0),'Parameters &amp; Main Results'!$B$36:offset('Parameters &amp; Main Results'!$B$36,'Parameters &amp; Main Results'!$B$32-1,0)   )/offset(X1462,'Parameters &amp; Main Results'!$B$32,0)</f>
        <v>0.6087907677</v>
      </c>
      <c r="AB1462" s="167">
        <f t="shared" si="6"/>
        <v>0</v>
      </c>
    </row>
    <row r="1463">
      <c r="A1463">
        <f t="shared" si="17"/>
        <v>6</v>
      </c>
      <c r="B1463">
        <f t="shared" si="18"/>
        <v>1992</v>
      </c>
      <c r="C1463" s="77">
        <f t="shared" si="3"/>
        <v>1992.416667</v>
      </c>
      <c r="D1463" s="159">
        <f t="shared" si="356"/>
        <v>33785</v>
      </c>
      <c r="E1463" s="162">
        <v>140.1</v>
      </c>
      <c r="F1463" s="163">
        <v>2605386.6938</v>
      </c>
      <c r="G1463" s="163">
        <v>18994.0095</v>
      </c>
      <c r="H1463" s="163">
        <v>20427.25526648</v>
      </c>
      <c r="I1463" s="163">
        <v>3662597.62483162</v>
      </c>
      <c r="J1463" s="163">
        <v>140.1</v>
      </c>
      <c r="K1463" s="163">
        <v>140.1</v>
      </c>
      <c r="L1463" s="163">
        <v>343.4</v>
      </c>
      <c r="M1463" s="164">
        <v>19.30921563</v>
      </c>
      <c r="N1463" s="19">
        <f t="shared" ref="N1463:T1463" si="1464">F1463/F1462/$E1463*$E1462-1</f>
        <v>-0.02260974865</v>
      </c>
      <c r="O1463" s="19">
        <f t="shared" si="1464"/>
        <v>0.01665039016</v>
      </c>
      <c r="P1463" s="19">
        <f t="shared" si="1464"/>
        <v>0.0001612598148</v>
      </c>
      <c r="Q1463" s="19">
        <f t="shared" si="1464"/>
        <v>-0.04773195211</v>
      </c>
      <c r="R1463" s="19">
        <f t="shared" si="1464"/>
        <v>0</v>
      </c>
      <c r="S1463" s="19">
        <f t="shared" si="1464"/>
        <v>0</v>
      </c>
      <c r="T1463" s="19">
        <f t="shared" si="1464"/>
        <v>0.01442618118</v>
      </c>
      <c r="U1463" s="168">
        <v>-0.0307</v>
      </c>
      <c r="V1463" s="168">
        <v>0.0325</v>
      </c>
      <c r="W1463" s="19">
        <f t="array" ref="W1463">mmult(N1463:T1463,'Parameters &amp; Main Results'!$B$6:$B$12)-'Parameters &amp; Main Results'!$B$16/12+mmult(U1463:V1463,'Parameters &amp; Main Results'!$B$14:$B$15)</f>
        <v>-0.01283638061</v>
      </c>
      <c r="X1463" s="77">
        <f t="shared" si="5"/>
        <v>58.15998604</v>
      </c>
      <c r="Y1463" s="77">
        <f>X1463/offset(X1463,'Parameters &amp; Main Results'!$B$32,0)</f>
        <v>21.84901994</v>
      </c>
      <c r="Z1463" s="77">
        <f>sumproduct(X1463:offset(X1463,'Parameters &amp; Main Results'!$B$32-1,0) , 'Cash Flow Assist'!$P$11:offset('Cash Flow Assist'!$P$11,'Parameters &amp; Main Results'!$B$32-1,0)  )/offset(X1463,'Parameters &amp; Main Results'!$B$32,0)</f>
        <v>3928.459305</v>
      </c>
      <c r="AA1463" s="77">
        <f>sumproduct(X1463:offset(X1463,'Parameters &amp; Main Results'!$B$32-1,0),'Parameters &amp; Main Results'!$B$36:offset('Parameters &amp; Main Results'!$B$36,'Parameters &amp; Main Results'!$B$32-1,0)   )/offset(X1463,'Parameters &amp; Main Results'!$B$32,0)</f>
        <v>0.6079822854</v>
      </c>
      <c r="AB1463" s="167">
        <f t="shared" si="6"/>
        <v>-0.02260974865</v>
      </c>
    </row>
    <row r="1464">
      <c r="A1464">
        <f t="shared" si="17"/>
        <v>7</v>
      </c>
      <c r="B1464">
        <f t="shared" si="18"/>
        <v>1992</v>
      </c>
      <c r="C1464" s="77">
        <f t="shared" si="3"/>
        <v>1992.5</v>
      </c>
      <c r="D1464" s="159">
        <f t="shared" si="356"/>
        <v>33816</v>
      </c>
      <c r="E1464" s="162">
        <v>140.5</v>
      </c>
      <c r="F1464" s="163">
        <v>2711825.9954</v>
      </c>
      <c r="G1464" s="163">
        <v>19679.837</v>
      </c>
      <c r="H1464" s="163">
        <v>20489.55839504</v>
      </c>
      <c r="I1464" s="163">
        <v>3577608.7114418</v>
      </c>
      <c r="J1464" s="163">
        <v>140.5</v>
      </c>
      <c r="K1464" s="163">
        <v>140.5</v>
      </c>
      <c r="L1464" s="163">
        <v>357.95</v>
      </c>
      <c r="M1464" s="164">
        <v>20.05376319</v>
      </c>
      <c r="N1464" s="19">
        <f t="shared" ref="N1464:T1464" si="1465">F1464/F1463/$E1464*$E1463-1</f>
        <v>0.03789026818</v>
      </c>
      <c r="O1464" s="19">
        <f t="shared" si="1465"/>
        <v>0.03315779611</v>
      </c>
      <c r="P1464" s="19">
        <f t="shared" si="1465"/>
        <v>0.0001943416369</v>
      </c>
      <c r="Q1464" s="19">
        <f t="shared" si="1465"/>
        <v>-0.02598545787</v>
      </c>
      <c r="R1464" s="19">
        <f t="shared" si="1465"/>
        <v>0</v>
      </c>
      <c r="S1464" s="19">
        <f t="shared" si="1465"/>
        <v>0</v>
      </c>
      <c r="T1464" s="19">
        <f t="shared" si="1465"/>
        <v>0.03940281091</v>
      </c>
      <c r="U1464" s="168">
        <v>-0.0051</v>
      </c>
      <c r="V1464" s="168">
        <v>-0.0055</v>
      </c>
      <c r="W1464" s="19">
        <f t="array" ref="W1464">mmult(N1464:T1464,'Parameters &amp; Main Results'!$B$6:$B$12)-'Parameters &amp; Main Results'!$B$16/12+mmult(U1464:V1464,'Parameters &amp; Main Results'!$B$14:$B$15)</f>
        <v>0.0366654835</v>
      </c>
      <c r="X1464" s="77">
        <f t="shared" si="5"/>
        <v>58.91625754</v>
      </c>
      <c r="Y1464" s="77">
        <f>X1464/offset(X1464,'Parameters &amp; Main Results'!$B$32,0)</f>
        <v>22.20670633</v>
      </c>
      <c r="Z1464" s="77">
        <f>sumproduct(X1464:offset(X1464,'Parameters &amp; Main Results'!$B$32-1,0) , 'Cash Flow Assist'!$P$11:offset('Cash Flow Assist'!$P$11,'Parameters &amp; Main Results'!$B$32-1,0)  )/offset(X1464,'Parameters &amp; Main Results'!$B$32,0)</f>
        <v>3920.600346</v>
      </c>
      <c r="AA1464" s="77">
        <f>sumproduct(X1464:offset(X1464,'Parameters &amp; Main Results'!$B$32-1,0),'Parameters &amp; Main Results'!$B$36:offset('Parameters &amp; Main Results'!$B$36,'Parameters &amp; Main Results'!$B$32-1,0)   )/offset(X1464,'Parameters &amp; Main Results'!$B$32,0)</f>
        <v>0.6072595523</v>
      </c>
      <c r="AB1464" s="167">
        <f t="shared" si="6"/>
        <v>0</v>
      </c>
    </row>
    <row r="1465">
      <c r="A1465">
        <f t="shared" si="17"/>
        <v>8</v>
      </c>
      <c r="B1465">
        <f t="shared" si="18"/>
        <v>1992</v>
      </c>
      <c r="C1465" s="77">
        <f t="shared" si="3"/>
        <v>1992.583333</v>
      </c>
      <c r="D1465" s="159">
        <f t="shared" si="356"/>
        <v>33847</v>
      </c>
      <c r="E1465" s="162">
        <v>140.8</v>
      </c>
      <c r="F1465" s="163">
        <v>2656323.1196</v>
      </c>
      <c r="G1465" s="163">
        <v>19930.4321</v>
      </c>
      <c r="H1465" s="163">
        <v>20544.36796375</v>
      </c>
      <c r="I1465" s="163">
        <v>3788017.44497827</v>
      </c>
      <c r="J1465" s="163">
        <v>140.8</v>
      </c>
      <c r="K1465" s="163">
        <v>140.8</v>
      </c>
      <c r="L1465" s="163">
        <v>340.5</v>
      </c>
      <c r="M1465" s="164">
        <v>19.5380963</v>
      </c>
      <c r="N1465" s="19">
        <f t="shared" ref="N1465:T1465" si="1466">F1465/F1464/$E1465*$E1464-1</f>
        <v>-0.02255404856</v>
      </c>
      <c r="O1465" s="19">
        <f t="shared" si="1466"/>
        <v>0.01057578326</v>
      </c>
      <c r="P1465" s="19">
        <f t="shared" si="1466"/>
        <v>0.0005386186081</v>
      </c>
      <c r="Q1465" s="19">
        <f t="shared" si="1466"/>
        <v>0.05655668072</v>
      </c>
      <c r="R1465" s="19">
        <f t="shared" si="1466"/>
        <v>0</v>
      </c>
      <c r="S1465" s="19">
        <f t="shared" si="1466"/>
        <v>0</v>
      </c>
      <c r="T1465" s="19">
        <f t="shared" si="1466"/>
        <v>-0.05077663685</v>
      </c>
      <c r="U1465" s="168">
        <v>-0.0014</v>
      </c>
      <c r="V1465" s="168">
        <v>-0.0108</v>
      </c>
      <c r="W1465" s="19">
        <f t="array" ref="W1465">mmult(N1465:T1465,'Parameters &amp; Main Results'!$B$6:$B$12)-'Parameters &amp; Main Results'!$B$16/12+mmult(U1465:V1465,'Parameters &amp; Main Results'!$B$14:$B$15)</f>
        <v>-0.01431325727</v>
      </c>
      <c r="X1465" s="77">
        <f t="shared" si="5"/>
        <v>56.83246764</v>
      </c>
      <c r="Y1465" s="77">
        <f>X1465/offset(X1465,'Parameters &amp; Main Results'!$B$32,0)</f>
        <v>21.49249531</v>
      </c>
      <c r="Z1465" s="77">
        <f>sumproduct(X1465:offset(X1465,'Parameters &amp; Main Results'!$B$32-1,0) , 'Cash Flow Assist'!$P$11:offset('Cash Flow Assist'!$P$11,'Parameters &amp; Main Results'!$B$32-1,0)  )/offset(X1465,'Parameters &amp; Main Results'!$B$32,0)</f>
        <v>3912.356387</v>
      </c>
      <c r="AA1465" s="77">
        <f>sumproduct(X1465:offset(X1465,'Parameters &amp; Main Results'!$B$32-1,0),'Parameters &amp; Main Results'!$B$36:offset('Parameters &amp; Main Results'!$B$36,'Parameters &amp; Main Results'!$B$32-1,0)   )/offset(X1465,'Parameters &amp; Main Results'!$B$32,0)</f>
        <v>0.6065323789</v>
      </c>
      <c r="AB1465" s="167">
        <f t="shared" si="6"/>
        <v>-0.02255404856</v>
      </c>
    </row>
    <row r="1466">
      <c r="A1466">
        <f t="shared" si="17"/>
        <v>9</v>
      </c>
      <c r="B1466">
        <f t="shared" si="18"/>
        <v>1992</v>
      </c>
      <c r="C1466" s="77">
        <f t="shared" si="3"/>
        <v>1992.666667</v>
      </c>
      <c r="D1466" s="159">
        <f t="shared" si="356"/>
        <v>33877</v>
      </c>
      <c r="E1466" s="162">
        <v>141.1</v>
      </c>
      <c r="F1466" s="163">
        <v>2687539.0438</v>
      </c>
      <c r="G1466" s="163">
        <v>20398.9121</v>
      </c>
      <c r="H1466" s="163">
        <v>20597.95452352</v>
      </c>
      <c r="I1466" s="163">
        <v>3704836.50424062</v>
      </c>
      <c r="J1466" s="163">
        <v>141.1</v>
      </c>
      <c r="K1466" s="163">
        <v>141.1</v>
      </c>
      <c r="L1466" s="163">
        <v>349.0</v>
      </c>
      <c r="M1466" s="164">
        <v>19.67674109</v>
      </c>
      <c r="N1466" s="19">
        <f t="shared" ref="N1466:T1466" si="1467">F1466/F1465/$E1466*$E1465-1</f>
        <v>0.009600416605</v>
      </c>
      <c r="O1466" s="19">
        <f t="shared" si="1467"/>
        <v>0.02132963384</v>
      </c>
      <c r="P1466" s="19">
        <f t="shared" si="1467"/>
        <v>0.0004766359555</v>
      </c>
      <c r="Q1466" s="19">
        <f t="shared" si="1467"/>
        <v>-0.02403842811</v>
      </c>
      <c r="R1466" s="19">
        <f t="shared" si="1467"/>
        <v>0</v>
      </c>
      <c r="S1466" s="19">
        <f t="shared" si="1467"/>
        <v>0</v>
      </c>
      <c r="T1466" s="19">
        <f t="shared" si="1467"/>
        <v>0.02278406188</v>
      </c>
      <c r="U1466" s="168">
        <v>0.0049</v>
      </c>
      <c r="V1466" s="168">
        <v>-0.0023</v>
      </c>
      <c r="W1466" s="19">
        <f t="array" ref="W1466">mmult(N1466:T1466,'Parameters &amp; Main Results'!$B$6:$B$12)-'Parameters &amp; Main Results'!$B$16/12+mmult(U1466:V1466,'Parameters &amp; Main Results'!$B$14:$B$15)</f>
        <v>0.01249105425</v>
      </c>
      <c r="X1466" s="77">
        <f t="shared" si="5"/>
        <v>57.65773767</v>
      </c>
      <c r="Y1466" s="77">
        <f>X1466/offset(X1466,'Parameters &amp; Main Results'!$B$32,0)</f>
        <v>21.87707497</v>
      </c>
      <c r="Z1466" s="77">
        <f>sumproduct(X1466:offset(X1466,'Parameters &amp; Main Results'!$B$32-1,0) , 'Cash Flow Assist'!$P$11:offset('Cash Flow Assist'!$P$11,'Parameters &amp; Main Results'!$B$32-1,0)  )/offset(X1466,'Parameters &amp; Main Results'!$B$32,0)</f>
        <v>3904.801607</v>
      </c>
      <c r="AA1466" s="77">
        <f>sumproduct(X1466:offset(X1466,'Parameters &amp; Main Results'!$B$32-1,0),'Parameters &amp; Main Results'!$B$36:offset('Parameters &amp; Main Results'!$B$36,'Parameters &amp; Main Results'!$B$32-1,0)   )/offset(X1466,'Parameters &amp; Main Results'!$B$32,0)</f>
        <v>0.6058545777</v>
      </c>
      <c r="AB1466" s="167">
        <f t="shared" si="6"/>
        <v>-0.01317016021</v>
      </c>
    </row>
    <row r="1467">
      <c r="A1467">
        <f t="shared" si="17"/>
        <v>10</v>
      </c>
      <c r="B1467">
        <f t="shared" si="18"/>
        <v>1992</v>
      </c>
      <c r="C1467" s="77">
        <f t="shared" si="3"/>
        <v>1992.75</v>
      </c>
      <c r="D1467" s="159">
        <f t="shared" si="356"/>
        <v>33908</v>
      </c>
      <c r="E1467" s="162">
        <v>141.7</v>
      </c>
      <c r="F1467" s="163">
        <v>2723917.5176</v>
      </c>
      <c r="G1467" s="163">
        <v>19892.2386</v>
      </c>
      <c r="H1467" s="163">
        <v>20647.90456324</v>
      </c>
      <c r="I1467" s="163">
        <v>3522680.89307874</v>
      </c>
      <c r="J1467" s="163">
        <v>141.7</v>
      </c>
      <c r="K1467" s="163">
        <v>141.7</v>
      </c>
      <c r="L1467" s="163">
        <v>338.8</v>
      </c>
      <c r="M1467" s="164">
        <v>19.85159296</v>
      </c>
      <c r="N1467" s="19">
        <f t="shared" ref="N1467:T1467" si="1468">F1467/F1466/$E1467*$E1466-1</f>
        <v>0.009244366467</v>
      </c>
      <c r="O1467" s="19">
        <f t="shared" si="1468"/>
        <v>-0.02896738608</v>
      </c>
      <c r="P1467" s="19">
        <f t="shared" si="1468"/>
        <v>-0.001819565984</v>
      </c>
      <c r="Q1467" s="19">
        <f t="shared" si="1468"/>
        <v>-0.05319308718</v>
      </c>
      <c r="R1467" s="19">
        <f t="shared" si="1468"/>
        <v>0</v>
      </c>
      <c r="S1467" s="19">
        <f t="shared" si="1468"/>
        <v>0</v>
      </c>
      <c r="T1467" s="19">
        <f t="shared" si="1468"/>
        <v>-0.03333690573</v>
      </c>
      <c r="U1467" s="168">
        <v>0.021</v>
      </c>
      <c r="V1467" s="168">
        <v>-0.0198</v>
      </c>
      <c r="W1467" s="19">
        <f t="array" ref="W1467">mmult(N1467:T1467,'Parameters &amp; Main Results'!$B$6:$B$12)-'Parameters &amp; Main Results'!$B$16/12+mmult(U1467:V1467,'Parameters &amp; Main Results'!$B$14:$B$15)</f>
        <v>-0.0003502383363</v>
      </c>
      <c r="X1467" s="77">
        <f t="shared" si="5"/>
        <v>56.94641689</v>
      </c>
      <c r="Y1467" s="77">
        <f>X1467/offset(X1467,'Parameters &amp; Main Results'!$B$32,0)</f>
        <v>21.67900723</v>
      </c>
      <c r="Z1467" s="77">
        <f>sumproduct(X1467:offset(X1467,'Parameters &amp; Main Results'!$B$32-1,0) , 'Cash Flow Assist'!$P$11:offset('Cash Flow Assist'!$P$11,'Parameters &amp; Main Results'!$B$32-1,0)  )/offset(X1467,'Parameters &amp; Main Results'!$B$32,0)</f>
        <v>3896.835855</v>
      </c>
      <c r="AA1467" s="77">
        <f>sumproduct(X1467:offset(X1467,'Parameters &amp; Main Results'!$B$32-1,0),'Parameters &amp; Main Results'!$B$36:offset('Parameters &amp; Main Results'!$B$36,'Parameters &amp; Main Results'!$B$32-1,0)   )/offset(X1467,'Parameters &amp; Main Results'!$B$32,0)</f>
        <v>0.6052117639</v>
      </c>
      <c r="AB1467" s="167">
        <f t="shared" si="6"/>
        <v>-0.004047543533</v>
      </c>
    </row>
    <row r="1468">
      <c r="A1468">
        <f t="shared" si="17"/>
        <v>11</v>
      </c>
      <c r="B1468">
        <f t="shared" si="18"/>
        <v>1992</v>
      </c>
      <c r="C1468" s="77">
        <f t="shared" si="3"/>
        <v>1992.833333</v>
      </c>
      <c r="D1468" s="159">
        <f t="shared" si="356"/>
        <v>33938</v>
      </c>
      <c r="E1468" s="162">
        <v>142.1</v>
      </c>
      <c r="F1468" s="163">
        <v>2788651.7318</v>
      </c>
      <c r="G1468" s="163">
        <v>19794.803</v>
      </c>
      <c r="H1468" s="163">
        <v>20697.11540245</v>
      </c>
      <c r="I1468" s="163">
        <v>3548255.186864</v>
      </c>
      <c r="J1468" s="163">
        <v>142.1</v>
      </c>
      <c r="K1468" s="163">
        <v>142.1</v>
      </c>
      <c r="L1468" s="163">
        <v>333.7</v>
      </c>
      <c r="M1468" s="164">
        <v>20.23282455</v>
      </c>
      <c r="N1468" s="19">
        <f t="shared" ref="N1468:T1468" si="1469">F1468/F1467/$E1468*$E1467-1</f>
        <v>0.02088329947</v>
      </c>
      <c r="O1468" s="19">
        <f t="shared" si="1469"/>
        <v>-0.007699302806</v>
      </c>
      <c r="P1468" s="19">
        <f t="shared" si="1469"/>
        <v>-0.0004382946282</v>
      </c>
      <c r="Q1468" s="19">
        <f t="shared" si="1469"/>
        <v>0.00442454002</v>
      </c>
      <c r="R1468" s="19">
        <f t="shared" si="1469"/>
        <v>0</v>
      </c>
      <c r="S1468" s="19">
        <f t="shared" si="1469"/>
        <v>0</v>
      </c>
      <c r="T1468" s="19">
        <f t="shared" si="1469"/>
        <v>-0.01782567442</v>
      </c>
      <c r="U1468" s="168">
        <v>0.0379</v>
      </c>
      <c r="V1468" s="168">
        <v>-0.0142</v>
      </c>
      <c r="W1468" s="19">
        <f t="array" ref="W1468">mmult(N1468:T1468,'Parameters &amp; Main Results'!$B$6:$B$12)-'Parameters &amp; Main Results'!$B$16/12+mmult(U1468:V1468,'Parameters &amp; Main Results'!$B$14:$B$15)</f>
        <v>0.01369598224</v>
      </c>
      <c r="X1468" s="77">
        <f t="shared" si="5"/>
        <v>56.9663687</v>
      </c>
      <c r="Y1468" s="77">
        <f>X1468/offset(X1468,'Parameters &amp; Main Results'!$B$32,0)</f>
        <v>21.75869545</v>
      </c>
      <c r="Z1468" s="77">
        <f>sumproduct(X1468:offset(X1468,'Parameters &amp; Main Results'!$B$32-1,0) , 'Cash Flow Assist'!$P$11:offset('Cash Flow Assist'!$P$11,'Parameters &amp; Main Results'!$B$32-1,0)  )/offset(X1468,'Parameters &amp; Main Results'!$B$32,0)</f>
        <v>3889.042349</v>
      </c>
      <c r="AA1468" s="77">
        <f>sumproduct(X1468:offset(X1468,'Parameters &amp; Main Results'!$B$32-1,0),'Parameters &amp; Main Results'!$B$36:offset('Parameters &amp; Main Results'!$B$36,'Parameters &amp; Main Results'!$B$32-1,0)   )/offset(X1468,'Parameters &amp; Main Results'!$B$32,0)</f>
        <v>0.6045656203</v>
      </c>
      <c r="AB1468" s="167">
        <f t="shared" si="6"/>
        <v>0</v>
      </c>
    </row>
    <row r="1469">
      <c r="A1469">
        <f t="shared" si="17"/>
        <v>12</v>
      </c>
      <c r="B1469">
        <f t="shared" si="18"/>
        <v>1992</v>
      </c>
      <c r="C1469" s="77">
        <f t="shared" si="3"/>
        <v>1992.916667</v>
      </c>
      <c r="D1469" s="159">
        <f t="shared" si="356"/>
        <v>33969</v>
      </c>
      <c r="E1469" s="162">
        <v>142.3</v>
      </c>
      <c r="F1469" s="163">
        <v>2822875.4974</v>
      </c>
      <c r="G1469" s="163">
        <v>20263.3347</v>
      </c>
      <c r="H1469" s="163">
        <v>20751.10037845</v>
      </c>
      <c r="I1469" s="163">
        <v>3570322.39233707</v>
      </c>
      <c r="J1469" s="163">
        <v>142.3</v>
      </c>
      <c r="K1469" s="163">
        <v>142.3</v>
      </c>
      <c r="L1469" s="163">
        <v>332.9</v>
      </c>
      <c r="M1469" s="164">
        <v>20.45189247</v>
      </c>
      <c r="N1469" s="19">
        <f t="shared" ref="N1469:T1469" si="1470">F1469/F1468/$E1469*$E1468-1</f>
        <v>0.01084978318</v>
      </c>
      <c r="O1469" s="19">
        <f t="shared" si="1470"/>
        <v>0.02223068148</v>
      </c>
      <c r="P1469" s="19">
        <f t="shared" si="1470"/>
        <v>0.001199185992</v>
      </c>
      <c r="Q1469" s="19">
        <f t="shared" si="1470"/>
        <v>0.004804948613</v>
      </c>
      <c r="R1469" s="19">
        <f t="shared" si="1470"/>
        <v>0</v>
      </c>
      <c r="S1469" s="19">
        <f t="shared" si="1470"/>
        <v>0</v>
      </c>
      <c r="T1469" s="19">
        <f t="shared" si="1470"/>
        <v>-0.003799474829</v>
      </c>
      <c r="U1469" s="168">
        <v>0.0167</v>
      </c>
      <c r="V1469" s="168">
        <v>0.0265</v>
      </c>
      <c r="W1469" s="19">
        <f t="array" ref="W1469">mmult(N1469:T1469,'Parameters &amp; Main Results'!$B$6:$B$12)-'Parameters &amp; Main Results'!$B$16/12+mmult(U1469:V1469,'Parameters &amp; Main Results'!$B$14:$B$15)</f>
        <v>0.01365334109</v>
      </c>
      <c r="X1469" s="77">
        <f t="shared" si="5"/>
        <v>56.1966997</v>
      </c>
      <c r="Y1469" s="77">
        <f>X1469/offset(X1469,'Parameters &amp; Main Results'!$B$32,0)</f>
        <v>21.5360702</v>
      </c>
      <c r="Z1469" s="77">
        <f>sumproduct(X1469:offset(X1469,'Parameters &amp; Main Results'!$B$32-1,0) , 'Cash Flow Assist'!$P$11:offset('Cash Flow Assist'!$P$11,'Parameters &amp; Main Results'!$B$32-1,0)  )/offset(X1469,'Parameters &amp; Main Results'!$B$32,0)</f>
        <v>3881.142981</v>
      </c>
      <c r="AA1469" s="77">
        <f>sumproduct(X1469:offset(X1469,'Parameters &amp; Main Results'!$B$32-1,0),'Parameters &amp; Main Results'!$B$36:offset('Parameters &amp; Main Results'!$B$36,'Parameters &amp; Main Results'!$B$32-1,0)   )/offset(X1469,'Parameters &amp; Main Results'!$B$32,0)</f>
        <v>0.6039157574</v>
      </c>
      <c r="AB1469" s="167">
        <f t="shared" si="6"/>
        <v>0</v>
      </c>
    </row>
    <row r="1470">
      <c r="A1470">
        <f t="shared" si="17"/>
        <v>1</v>
      </c>
      <c r="B1470">
        <f t="shared" si="18"/>
        <v>1993</v>
      </c>
      <c r="C1470" s="77">
        <f t="shared" si="3"/>
        <v>1993</v>
      </c>
      <c r="D1470" s="159">
        <f t="shared" si="356"/>
        <v>34000</v>
      </c>
      <c r="E1470" s="162">
        <v>142.8</v>
      </c>
      <c r="F1470" s="163">
        <v>2871296.2741</v>
      </c>
      <c r="G1470" s="163">
        <v>20829.0271</v>
      </c>
      <c r="H1470" s="163">
        <v>20806.7824978</v>
      </c>
      <c r="I1470" s="163">
        <v>3569027.94071308</v>
      </c>
      <c r="J1470" s="163">
        <v>142.8</v>
      </c>
      <c r="K1470" s="163">
        <v>142.8</v>
      </c>
      <c r="L1470" s="163">
        <v>330.75</v>
      </c>
      <c r="M1470" s="164">
        <v>20.66382315</v>
      </c>
      <c r="N1470" s="19">
        <f t="shared" ref="N1470:T1470" si="1471">F1470/F1469/$E1470*$E1469-1</f>
        <v>0.01359153755</v>
      </c>
      <c r="O1470" s="19">
        <f t="shared" si="1471"/>
        <v>0.02431789437</v>
      </c>
      <c r="P1470" s="19">
        <f t="shared" si="1471"/>
        <v>-0.0008274626517</v>
      </c>
      <c r="Q1470" s="19">
        <f t="shared" si="1471"/>
        <v>-0.003862689847</v>
      </c>
      <c r="R1470" s="19">
        <f t="shared" si="1471"/>
        <v>0</v>
      </c>
      <c r="S1470" s="19">
        <f t="shared" si="1471"/>
        <v>0</v>
      </c>
      <c r="T1470" s="19">
        <f t="shared" si="1471"/>
        <v>-0.009937183044</v>
      </c>
      <c r="U1470" s="168">
        <v>0.0185</v>
      </c>
      <c r="V1470" s="168">
        <v>0.0595</v>
      </c>
      <c r="W1470" s="19">
        <f t="array" ref="W1470">mmult(N1470:T1470,'Parameters &amp; Main Results'!$B$6:$B$12)-'Parameters &amp; Main Results'!$B$16/12+mmult(U1470:V1470,'Parameters &amp; Main Results'!$B$14:$B$15)</f>
        <v>0.01623146009</v>
      </c>
      <c r="X1470" s="77">
        <f t="shared" si="5"/>
        <v>55.43976172</v>
      </c>
      <c r="Y1470" s="77">
        <f>X1470/offset(X1470,'Parameters &amp; Main Results'!$B$32,0)</f>
        <v>21.31661944</v>
      </c>
      <c r="Z1470" s="77">
        <f>sumproduct(X1470:offset(X1470,'Parameters &amp; Main Results'!$B$32-1,0) , 'Cash Flow Assist'!$P$11:offset('Cash Flow Assist'!$P$11,'Parameters &amp; Main Results'!$B$32-1,0)  )/offset(X1470,'Parameters &amp; Main Results'!$B$32,0)</f>
        <v>3873.440719</v>
      </c>
      <c r="AA1470" s="77">
        <f>sumproduct(X1470:offset(X1470,'Parameters &amp; Main Results'!$B$32-1,0),'Parameters &amp; Main Results'!$B$36:offset('Parameters &amp; Main Results'!$B$36,'Parameters &amp; Main Results'!$B$32-1,0)   )/offset(X1470,'Parameters &amp; Main Results'!$B$32,0)</f>
        <v>0.6033374144</v>
      </c>
      <c r="AB1470" s="167">
        <f t="shared" si="6"/>
        <v>0</v>
      </c>
    </row>
    <row r="1471">
      <c r="A1471">
        <f t="shared" si="17"/>
        <v>2</v>
      </c>
      <c r="B1471">
        <f t="shared" si="18"/>
        <v>1993</v>
      </c>
      <c r="C1471" s="77">
        <f t="shared" si="3"/>
        <v>1993.083333</v>
      </c>
      <c r="D1471" s="159">
        <f t="shared" si="356"/>
        <v>34028</v>
      </c>
      <c r="E1471" s="162">
        <v>143.1</v>
      </c>
      <c r="F1471" s="163">
        <v>2876951.0158</v>
      </c>
      <c r="G1471" s="163">
        <v>21499.6722</v>
      </c>
      <c r="H1471" s="163">
        <v>20858.79945405</v>
      </c>
      <c r="I1471" s="163">
        <v>3682248.67837032</v>
      </c>
      <c r="J1471" s="163">
        <v>143.1</v>
      </c>
      <c r="K1471" s="163">
        <v>143.1</v>
      </c>
      <c r="L1471" s="163">
        <v>328.75</v>
      </c>
      <c r="M1471" s="164">
        <v>20.55975621</v>
      </c>
      <c r="N1471" s="19">
        <f t="shared" ref="N1471:T1471" si="1472">F1471/F1470/$E1471*$E1470-1</f>
        <v>-0.0001311610202</v>
      </c>
      <c r="O1471" s="19">
        <f t="shared" si="1472"/>
        <v>0.03003368371</v>
      </c>
      <c r="P1471" s="19">
        <f t="shared" si="1472"/>
        <v>0.0003983228514</v>
      </c>
      <c r="Q1471" s="19">
        <f t="shared" si="1472"/>
        <v>0.02956018852</v>
      </c>
      <c r="R1471" s="19">
        <f t="shared" si="1472"/>
        <v>0</v>
      </c>
      <c r="S1471" s="19">
        <f t="shared" si="1472"/>
        <v>0</v>
      </c>
      <c r="T1471" s="19">
        <f t="shared" si="1472"/>
        <v>-0.008130622386</v>
      </c>
      <c r="U1471" s="168">
        <v>-0.0349</v>
      </c>
      <c r="V1471" s="168">
        <v>0.0644</v>
      </c>
      <c r="W1471" s="19">
        <f t="array" ref="W1471">mmult(N1471:T1471,'Parameters &amp; Main Results'!$B$6:$B$12)-'Parameters &amp; Main Results'!$B$16/12+mmult(U1471:V1471,'Parameters &amp; Main Results'!$B$14:$B$15)</f>
        <v>0.007368383496</v>
      </c>
      <c r="X1471" s="77">
        <f t="shared" si="5"/>
        <v>54.55426632</v>
      </c>
      <c r="Y1471" s="77">
        <f>X1471/offset(X1471,'Parameters &amp; Main Results'!$B$32,0)</f>
        <v>21.04587693</v>
      </c>
      <c r="Z1471" s="77">
        <f>sumproduct(X1471:offset(X1471,'Parameters &amp; Main Results'!$B$32-1,0) , 'Cash Flow Assist'!$P$11:offset('Cash Flow Assist'!$P$11,'Parameters &amp; Main Results'!$B$32-1,0)  )/offset(X1471,'Parameters &amp; Main Results'!$B$32,0)</f>
        <v>3865.933033</v>
      </c>
      <c r="AA1471" s="77">
        <f>sumproduct(X1471:offset(X1471,'Parameters &amp; Main Results'!$B$32-1,0),'Parameters &amp; Main Results'!$B$36:offset('Parameters &amp; Main Results'!$B$36,'Parameters &amp; Main Results'!$B$32-1,0)   )/offset(X1471,'Parameters &amp; Main Results'!$B$32,0)</f>
        <v>0.6027099805</v>
      </c>
      <c r="AB1471" s="167">
        <f t="shared" si="6"/>
        <v>-0.0001311610202</v>
      </c>
    </row>
    <row r="1472">
      <c r="A1472">
        <f t="shared" si="17"/>
        <v>3</v>
      </c>
      <c r="B1472">
        <f t="shared" si="18"/>
        <v>1993</v>
      </c>
      <c r="C1472" s="77">
        <f t="shared" si="3"/>
        <v>1993.166667</v>
      </c>
      <c r="D1472" s="159">
        <f t="shared" si="356"/>
        <v>34059</v>
      </c>
      <c r="E1472" s="162">
        <v>143.3</v>
      </c>
      <c r="F1472" s="163">
        <v>2946147.7728</v>
      </c>
      <c r="G1472" s="163">
        <v>21607.708</v>
      </c>
      <c r="H1472" s="163">
        <v>20909.72968938</v>
      </c>
      <c r="I1472" s="163">
        <v>3996154.38041777</v>
      </c>
      <c r="J1472" s="163">
        <v>143.3</v>
      </c>
      <c r="K1472" s="163">
        <v>143.3</v>
      </c>
      <c r="L1472" s="163">
        <v>336.9</v>
      </c>
      <c r="M1472" s="164">
        <v>20.92515606</v>
      </c>
      <c r="N1472" s="19">
        <f t="shared" ref="N1472:T1472" si="1473">F1472/F1471/$E1472*$E1471-1</f>
        <v>0.0226228728</v>
      </c>
      <c r="O1472" s="19">
        <f t="shared" si="1473"/>
        <v>0.003622310876</v>
      </c>
      <c r="P1472" s="19">
        <f t="shared" si="1473"/>
        <v>0.001042585485</v>
      </c>
      <c r="Q1472" s="19">
        <f t="shared" si="1473"/>
        <v>0.08373371887</v>
      </c>
      <c r="R1472" s="19">
        <f t="shared" si="1473"/>
        <v>0</v>
      </c>
      <c r="S1472" s="19">
        <f t="shared" si="1473"/>
        <v>0</v>
      </c>
      <c r="T1472" s="19">
        <f t="shared" si="1473"/>
        <v>0.02336060115</v>
      </c>
      <c r="U1472" s="168">
        <v>0.0023</v>
      </c>
      <c r="V1472" s="168">
        <v>0.0119</v>
      </c>
      <c r="W1472" s="19">
        <f t="array" ref="W1472">mmult(N1472:T1472,'Parameters &amp; Main Results'!$B$6:$B$12)-'Parameters &amp; Main Results'!$B$16/12+mmult(U1472:V1472,'Parameters &amp; Main Results'!$B$14:$B$15)</f>
        <v>0.01783106565</v>
      </c>
      <c r="X1472" s="77">
        <f t="shared" si="5"/>
        <v>54.15522982</v>
      </c>
      <c r="Y1472" s="77">
        <f>X1472/offset(X1472,'Parameters &amp; Main Results'!$B$32,0)</f>
        <v>20.96138815</v>
      </c>
      <c r="Z1472" s="77">
        <f>sumproduct(X1472:offset(X1472,'Parameters &amp; Main Results'!$B$32-1,0) , 'Cash Flow Assist'!$P$11:offset('Cash Flow Assist'!$P$11,'Parameters &amp; Main Results'!$B$32-1,0)  )/offset(X1472,'Parameters &amp; Main Results'!$B$32,0)</f>
        <v>3858.672032</v>
      </c>
      <c r="AA1472" s="77">
        <f>sumproduct(X1472:offset(X1472,'Parameters &amp; Main Results'!$B$32-1,0),'Parameters &amp; Main Results'!$B$36:offset('Parameters &amp; Main Results'!$B$36,'Parameters &amp; Main Results'!$B$32-1,0)   )/offset(X1472,'Parameters &amp; Main Results'!$B$32,0)</f>
        <v>0.6022418188</v>
      </c>
      <c r="AB1472" s="167">
        <f t="shared" si="6"/>
        <v>0</v>
      </c>
    </row>
    <row r="1473">
      <c r="A1473">
        <f t="shared" si="17"/>
        <v>4</v>
      </c>
      <c r="B1473">
        <f t="shared" si="18"/>
        <v>1993</v>
      </c>
      <c r="C1473" s="77">
        <f t="shared" si="3"/>
        <v>1993.25</v>
      </c>
      <c r="D1473" s="159">
        <f t="shared" si="356"/>
        <v>34089</v>
      </c>
      <c r="E1473" s="162">
        <v>143.8</v>
      </c>
      <c r="F1473" s="163">
        <v>2874938.4965</v>
      </c>
      <c r="G1473" s="163">
        <v>21684.3853</v>
      </c>
      <c r="H1473" s="163">
        <v>20961.13277487</v>
      </c>
      <c r="I1473" s="163">
        <v>4367820.54908043</v>
      </c>
      <c r="J1473" s="163">
        <v>143.8</v>
      </c>
      <c r="K1473" s="163">
        <v>143.8</v>
      </c>
      <c r="L1473" s="163">
        <v>353.45</v>
      </c>
      <c r="M1473" s="164">
        <v>20.32392838</v>
      </c>
      <c r="N1473" s="19">
        <f t="shared" ref="N1473:T1473" si="1474">F1473/F1472/$E1473*$E1472-1</f>
        <v>-0.02756331035</v>
      </c>
      <c r="O1473" s="19">
        <f t="shared" si="1474"/>
        <v>0.0000592185171</v>
      </c>
      <c r="P1473" s="19">
        <f t="shared" si="1474"/>
        <v>-0.001027265878</v>
      </c>
      <c r="Q1473" s="19">
        <f t="shared" si="1474"/>
        <v>0.08920552059</v>
      </c>
      <c r="R1473" s="19">
        <f t="shared" si="1474"/>
        <v>0</v>
      </c>
      <c r="S1473" s="19">
        <f t="shared" si="1474"/>
        <v>0</v>
      </c>
      <c r="T1473" s="19">
        <f t="shared" si="1474"/>
        <v>0.04547650983</v>
      </c>
      <c r="U1473" s="168">
        <v>-0.0068</v>
      </c>
      <c r="V1473" s="168">
        <v>0.0248</v>
      </c>
      <c r="W1473" s="19">
        <f t="array" ref="W1473">mmult(N1473:T1473,'Parameters &amp; Main Results'!$B$6:$B$12)-'Parameters &amp; Main Results'!$B$16/12+mmult(U1473:V1473,'Parameters &amp; Main Results'!$B$14:$B$15)</f>
        <v>-0.0206993448</v>
      </c>
      <c r="X1473" s="77">
        <f t="shared" si="5"/>
        <v>53.2065012</v>
      </c>
      <c r="Y1473" s="77">
        <f>X1473/offset(X1473,'Parameters &amp; Main Results'!$B$32,0)</f>
        <v>20.66263328</v>
      </c>
      <c r="Z1473" s="77">
        <f>sumproduct(X1473:offset(X1473,'Parameters &amp; Main Results'!$B$32-1,0) , 'Cash Flow Assist'!$P$11:offset('Cash Flow Assist'!$P$11,'Parameters &amp; Main Results'!$B$32-1,0)  )/offset(X1473,'Parameters &amp; Main Results'!$B$32,0)</f>
        <v>3851.471662</v>
      </c>
      <c r="AA1473" s="77">
        <f>sumproduct(X1473:offset(X1473,'Parameters &amp; Main Results'!$B$32-1,0),'Parameters &amp; Main Results'!$B$36:offset('Parameters &amp; Main Results'!$B$36,'Parameters &amp; Main Results'!$B$32-1,0)   )/offset(X1473,'Parameters &amp; Main Results'!$B$32,0)</f>
        <v>0.6017009956</v>
      </c>
      <c r="AB1473" s="167">
        <f t="shared" si="6"/>
        <v>-0.02756331035</v>
      </c>
    </row>
    <row r="1474">
      <c r="A1474">
        <f t="shared" si="17"/>
        <v>5</v>
      </c>
      <c r="B1474">
        <f t="shared" si="18"/>
        <v>1993</v>
      </c>
      <c r="C1474" s="77">
        <f t="shared" si="3"/>
        <v>1993.333333</v>
      </c>
      <c r="D1474" s="159">
        <f t="shared" si="356"/>
        <v>34120</v>
      </c>
      <c r="E1474" s="162">
        <v>144.2</v>
      </c>
      <c r="F1474" s="163">
        <v>2976122.2789</v>
      </c>
      <c r="G1474" s="163">
        <v>21618.4162</v>
      </c>
      <c r="H1474" s="163">
        <v>21011.26481742</v>
      </c>
      <c r="I1474" s="163">
        <v>4462942.62856522</v>
      </c>
      <c r="J1474" s="163">
        <v>144.2</v>
      </c>
      <c r="K1474" s="163">
        <v>144.2</v>
      </c>
      <c r="L1474" s="163">
        <v>381.0</v>
      </c>
      <c r="M1474" s="164">
        <v>20.91298139</v>
      </c>
      <c r="N1474" s="19">
        <f t="shared" ref="N1474:T1474" si="1475">F1474/F1473/$E1474*$E1473-1</f>
        <v>0.0323235583</v>
      </c>
      <c r="O1474" s="19">
        <f t="shared" si="1475"/>
        <v>-0.005807725959</v>
      </c>
      <c r="P1474" s="19">
        <f t="shared" si="1475"/>
        <v>-0.0003888927417</v>
      </c>
      <c r="Q1474" s="19">
        <f t="shared" si="1475"/>
        <v>0.01894359211</v>
      </c>
      <c r="R1474" s="19">
        <f t="shared" si="1475"/>
        <v>0</v>
      </c>
      <c r="S1474" s="19">
        <f t="shared" si="1475"/>
        <v>0</v>
      </c>
      <c r="T1474" s="19">
        <f t="shared" si="1475"/>
        <v>0.07495581988</v>
      </c>
      <c r="U1474" s="168">
        <v>0.0208</v>
      </c>
      <c r="V1474" s="168">
        <v>-0.035</v>
      </c>
      <c r="W1474" s="19">
        <f t="array" ref="W1474">mmult(N1474:T1474,'Parameters &amp; Main Results'!$B$6:$B$12)-'Parameters &amp; Main Results'!$B$16/12+mmult(U1474:V1474,'Parameters &amp; Main Results'!$B$14:$B$15)</f>
        <v>0.02274907057</v>
      </c>
      <c r="X1474" s="77">
        <f t="shared" si="5"/>
        <v>54.33111979</v>
      </c>
      <c r="Y1474" s="77">
        <f>X1474/offset(X1474,'Parameters &amp; Main Results'!$B$32,0)</f>
        <v>21.16951717</v>
      </c>
      <c r="Z1474" s="77">
        <f>sumproduct(X1474:offset(X1474,'Parameters &amp; Main Results'!$B$32-1,0) , 'Cash Flow Assist'!$P$11:offset('Cash Flow Assist'!$P$11,'Parameters &amp; Main Results'!$B$32-1,0)  )/offset(X1474,'Parameters &amp; Main Results'!$B$32,0)</f>
        <v>3844.547104</v>
      </c>
      <c r="AA1474" s="77">
        <f>sumproduct(X1474:offset(X1474,'Parameters &amp; Main Results'!$B$32-1,0),'Parameters &amp; Main Results'!$B$36:offset('Parameters &amp; Main Results'!$B$36,'Parameters &amp; Main Results'!$B$32-1,0)   )/offset(X1474,'Parameters &amp; Main Results'!$B$32,0)</f>
        <v>0.6011001363</v>
      </c>
      <c r="AB1474" s="167">
        <f t="shared" si="6"/>
        <v>0</v>
      </c>
    </row>
    <row r="1475">
      <c r="A1475">
        <f t="shared" si="17"/>
        <v>6</v>
      </c>
      <c r="B1475">
        <f t="shared" si="18"/>
        <v>1993</v>
      </c>
      <c r="C1475" s="77">
        <f t="shared" si="3"/>
        <v>1993.416667</v>
      </c>
      <c r="D1475" s="159">
        <f t="shared" si="356"/>
        <v>34150</v>
      </c>
      <c r="E1475" s="162">
        <v>144.3</v>
      </c>
      <c r="F1475" s="163">
        <v>2960486.9728</v>
      </c>
      <c r="G1475" s="163">
        <v>22312.7073</v>
      </c>
      <c r="H1475" s="163">
        <v>21063.09260397</v>
      </c>
      <c r="I1475" s="163">
        <v>4395851.22455802</v>
      </c>
      <c r="J1475" s="163">
        <v>144.3</v>
      </c>
      <c r="K1475" s="163">
        <v>144.3</v>
      </c>
      <c r="L1475" s="163">
        <v>379.0</v>
      </c>
      <c r="M1475" s="164">
        <v>20.72196377</v>
      </c>
      <c r="N1475" s="19">
        <f t="shared" ref="N1475:T1475" si="1476">F1475/F1474/$E1475*$E1474-1</f>
        <v>-0.005942943188</v>
      </c>
      <c r="O1475" s="19">
        <f t="shared" si="1476"/>
        <v>0.03140046764</v>
      </c>
      <c r="P1475" s="19">
        <f t="shared" si="1476"/>
        <v>0.001771956572</v>
      </c>
      <c r="Q1475" s="19">
        <f t="shared" si="1476"/>
        <v>-0.01571558001</v>
      </c>
      <c r="R1475" s="19">
        <f t="shared" si="1476"/>
        <v>0</v>
      </c>
      <c r="S1475" s="19">
        <f t="shared" si="1476"/>
        <v>0</v>
      </c>
      <c r="T1475" s="19">
        <f t="shared" si="1476"/>
        <v>-0.005938706726</v>
      </c>
      <c r="U1475" s="168">
        <v>-0.0026</v>
      </c>
      <c r="V1475" s="168">
        <v>0.0272</v>
      </c>
      <c r="W1475" s="19">
        <f t="array" ref="W1475">mmult(N1475:T1475,'Parameters &amp; Main Results'!$B$6:$B$12)-'Parameters &amp; Main Results'!$B$16/12+mmult(U1475:V1475,'Parameters &amp; Main Results'!$B$14:$B$15)</f>
        <v>0.003351242853</v>
      </c>
      <c r="X1475" s="77">
        <f t="shared" si="5"/>
        <v>53.12262934</v>
      </c>
      <c r="Y1475" s="77">
        <f>X1475/offset(X1475,'Parameters &amp; Main Results'!$B$32,0)</f>
        <v>20.76745075</v>
      </c>
      <c r="Z1475" s="77">
        <f>sumproduct(X1475:offset(X1475,'Parameters &amp; Main Results'!$B$32-1,0) , 'Cash Flow Assist'!$P$11:offset('Cash Flow Assist'!$P$11,'Parameters &amp; Main Results'!$B$32-1,0)  )/offset(X1475,'Parameters &amp; Main Results'!$B$32,0)</f>
        <v>3837.090958</v>
      </c>
      <c r="AA1475" s="77">
        <f>sumproduct(X1475:offset(X1475,'Parameters &amp; Main Results'!$B$32-1,0),'Parameters &amp; Main Results'!$B$36:offset('Parameters &amp; Main Results'!$B$36,'Parameters &amp; Main Results'!$B$32-1,0)   )/offset(X1475,'Parameters &amp; Main Results'!$B$32,0)</f>
        <v>0.6004838521</v>
      </c>
      <c r="AB1475" s="167">
        <f t="shared" si="6"/>
        <v>-0.005942943188</v>
      </c>
    </row>
    <row r="1476">
      <c r="A1476">
        <f t="shared" si="17"/>
        <v>7</v>
      </c>
      <c r="B1476">
        <f t="shared" si="18"/>
        <v>1993</v>
      </c>
      <c r="C1476" s="77">
        <f t="shared" si="3"/>
        <v>1993.5</v>
      </c>
      <c r="D1476" s="159">
        <f t="shared" si="356"/>
        <v>34181</v>
      </c>
      <c r="E1476" s="162">
        <v>144.5</v>
      </c>
      <c r="F1476" s="163">
        <v>2962745.5882</v>
      </c>
      <c r="G1476" s="163">
        <v>22370.9635</v>
      </c>
      <c r="H1476" s="163">
        <v>21116.97901588</v>
      </c>
      <c r="I1476" s="163">
        <v>4545288.21021097</v>
      </c>
      <c r="J1476" s="163">
        <v>144.5</v>
      </c>
      <c r="K1476" s="163">
        <v>144.5</v>
      </c>
      <c r="L1476" s="163">
        <v>403.7</v>
      </c>
      <c r="M1476" s="164">
        <v>20.69608772</v>
      </c>
      <c r="N1476" s="19">
        <f t="shared" ref="N1476:T1476" si="1477">F1476/F1475/$E1476*$E1475-1</f>
        <v>-0.0006222187607</v>
      </c>
      <c r="O1476" s="19">
        <f t="shared" si="1477"/>
        <v>0.001223201127</v>
      </c>
      <c r="P1476" s="19">
        <f t="shared" si="1477"/>
        <v>0.001170709342</v>
      </c>
      <c r="Q1476" s="19">
        <f t="shared" si="1477"/>
        <v>0.03256387034</v>
      </c>
      <c r="R1476" s="19">
        <f t="shared" si="1477"/>
        <v>0</v>
      </c>
      <c r="S1476" s="19">
        <f t="shared" si="1477"/>
        <v>0</v>
      </c>
      <c r="T1476" s="19">
        <f t="shared" si="1477"/>
        <v>0.06369721814</v>
      </c>
      <c r="U1476" s="168">
        <v>0.009</v>
      </c>
      <c r="V1476" s="168">
        <v>0.0282</v>
      </c>
      <c r="W1476" s="19">
        <f t="array" ref="W1476">mmult(N1476:T1476,'Parameters &amp; Main Results'!$B$6:$B$12)-'Parameters &amp; Main Results'!$B$16/12+mmult(U1476:V1476,'Parameters &amp; Main Results'!$B$14:$B$15)</f>
        <v>-0.0002025304554</v>
      </c>
      <c r="X1476" s="77">
        <f t="shared" si="5"/>
        <v>52.94519713</v>
      </c>
      <c r="Y1476" s="77">
        <f>X1476/offset(X1476,'Parameters &amp; Main Results'!$B$32,0)</f>
        <v>20.76689305</v>
      </c>
      <c r="Z1476" s="77">
        <f>sumproduct(X1476:offset(X1476,'Parameters &amp; Main Results'!$B$32-1,0) , 'Cash Flow Assist'!$P$11:offset('Cash Flow Assist'!$P$11,'Parameters &amp; Main Results'!$B$32-1,0)  )/offset(X1476,'Parameters &amp; Main Results'!$B$32,0)</f>
        <v>3830.013429</v>
      </c>
      <c r="AA1476" s="77">
        <f>sumproduct(X1476:offset(X1476,'Parameters &amp; Main Results'!$B$32-1,0),'Parameters &amp; Main Results'!$B$36:offset('Parameters &amp; Main Results'!$B$36,'Parameters &amp; Main Results'!$B$32-1,0)   )/offset(X1476,'Parameters &amp; Main Results'!$B$32,0)</f>
        <v>0.599858824</v>
      </c>
      <c r="AB1476" s="167">
        <f t="shared" si="6"/>
        <v>-0.006561464138</v>
      </c>
    </row>
    <row r="1477">
      <c r="A1477">
        <f t="shared" si="17"/>
        <v>8</v>
      </c>
      <c r="B1477">
        <f t="shared" si="18"/>
        <v>1993</v>
      </c>
      <c r="C1477" s="77">
        <f t="shared" si="3"/>
        <v>1993.583333</v>
      </c>
      <c r="D1477" s="159">
        <f t="shared" si="356"/>
        <v>34212</v>
      </c>
      <c r="E1477" s="162">
        <v>144.8</v>
      </c>
      <c r="F1477" s="163">
        <v>3060456.6811</v>
      </c>
      <c r="G1477" s="163">
        <v>23121.1075</v>
      </c>
      <c r="H1477" s="163">
        <v>21170.47536272</v>
      </c>
      <c r="I1477" s="163">
        <v>4780587.33164725</v>
      </c>
      <c r="J1477" s="163">
        <v>144.8</v>
      </c>
      <c r="K1477" s="163">
        <v>144.8</v>
      </c>
      <c r="L1477" s="163">
        <v>370.6</v>
      </c>
      <c r="M1477" s="164">
        <v>21.24439302</v>
      </c>
      <c r="N1477" s="19">
        <f t="shared" ref="N1477:T1477" si="1478">F1477/F1476/$E1477*$E1476-1</f>
        <v>0.03083976164</v>
      </c>
      <c r="O1477" s="19">
        <f t="shared" si="1478"/>
        <v>0.03139074242</v>
      </c>
      <c r="P1477" s="19">
        <f t="shared" si="1478"/>
        <v>0.0004562615101</v>
      </c>
      <c r="Q1477" s="19">
        <f t="shared" si="1478"/>
        <v>0.04958862436</v>
      </c>
      <c r="R1477" s="19">
        <f t="shared" si="1478"/>
        <v>0</v>
      </c>
      <c r="S1477" s="19">
        <f t="shared" si="1478"/>
        <v>0</v>
      </c>
      <c r="T1477" s="19">
        <f t="shared" si="1478"/>
        <v>-0.08389352906</v>
      </c>
      <c r="U1477" s="168">
        <v>0.0014</v>
      </c>
      <c r="V1477" s="168">
        <v>0.0014</v>
      </c>
      <c r="W1477" s="19">
        <f t="array" ref="W1477">mmult(N1477:T1477,'Parameters &amp; Main Results'!$B$6:$B$12)-'Parameters &amp; Main Results'!$B$16/12+mmult(U1477:V1477,'Parameters &amp; Main Results'!$B$14:$B$15)</f>
        <v>0.03093584017</v>
      </c>
      <c r="X1477" s="77">
        <f t="shared" si="5"/>
        <v>52.95592232</v>
      </c>
      <c r="Y1477" s="77">
        <f>X1477/offset(X1477,'Parameters &amp; Main Results'!$B$32,0)</f>
        <v>20.84014916</v>
      </c>
      <c r="Z1477" s="77">
        <f>sumproduct(X1477:offset(X1477,'Parameters &amp; Main Results'!$B$32-1,0) , 'Cash Flow Assist'!$P$11:offset('Cash Flow Assist'!$P$11,'Parameters &amp; Main Results'!$B$32-1,0)  )/offset(X1477,'Parameters &amp; Main Results'!$B$32,0)</f>
        <v>3822.912931</v>
      </c>
      <c r="AA1477" s="77">
        <f>sumproduct(X1477:offset(X1477,'Parameters &amp; Main Results'!$B$32-1,0),'Parameters &amp; Main Results'!$B$36:offset('Parameters &amp; Main Results'!$B$36,'Parameters &amp; Main Results'!$B$32-1,0)   )/offset(X1477,'Parameters &amp; Main Results'!$B$32,0)</f>
        <v>0.599295508</v>
      </c>
      <c r="AB1477" s="167">
        <f t="shared" si="6"/>
        <v>0</v>
      </c>
    </row>
    <row r="1478">
      <c r="A1478">
        <f t="shared" si="17"/>
        <v>9</v>
      </c>
      <c r="B1478">
        <f t="shared" si="18"/>
        <v>1993</v>
      </c>
      <c r="C1478" s="77">
        <f t="shared" si="3"/>
        <v>1993.666667</v>
      </c>
      <c r="D1478" s="159">
        <f t="shared" si="356"/>
        <v>34242</v>
      </c>
      <c r="E1478" s="162">
        <v>145.0</v>
      </c>
      <c r="F1478" s="163">
        <v>3036990.0499</v>
      </c>
      <c r="G1478" s="163">
        <v>23312.5945</v>
      </c>
      <c r="H1478" s="163">
        <v>21223.75439239</v>
      </c>
      <c r="I1478" s="163">
        <v>4669600.52878535</v>
      </c>
      <c r="J1478" s="163">
        <v>145.0</v>
      </c>
      <c r="K1478" s="163">
        <v>145.0</v>
      </c>
      <c r="L1478" s="163">
        <v>352.65</v>
      </c>
      <c r="M1478" s="164">
        <v>20.9793298</v>
      </c>
      <c r="N1478" s="19">
        <f t="shared" ref="N1478:T1478" si="1479">F1478/F1477/$E1478*$E1477-1</f>
        <v>-0.009036423604</v>
      </c>
      <c r="O1478" s="19">
        <f t="shared" si="1479"/>
        <v>0.006891179293</v>
      </c>
      <c r="P1478" s="19">
        <f t="shared" si="1479"/>
        <v>0.001133885058</v>
      </c>
      <c r="Q1478" s="19">
        <f t="shared" si="1479"/>
        <v>-0.02456343186</v>
      </c>
      <c r="R1478" s="19">
        <f t="shared" si="1479"/>
        <v>0</v>
      </c>
      <c r="S1478" s="19">
        <f t="shared" si="1479"/>
        <v>0</v>
      </c>
      <c r="T1478" s="19">
        <f t="shared" si="1479"/>
        <v>-0.04974747381</v>
      </c>
      <c r="U1478" s="168">
        <v>0.0298</v>
      </c>
      <c r="V1478" s="168">
        <v>-0.0035</v>
      </c>
      <c r="W1478" s="19">
        <f t="array" ref="W1478">mmult(N1478:T1478,'Parameters &amp; Main Results'!$B$6:$B$12)-'Parameters &amp; Main Results'!$B$16/12+mmult(U1478:V1478,'Parameters &amp; Main Results'!$B$14:$B$15)</f>
        <v>-0.005096189547</v>
      </c>
      <c r="X1478" s="77">
        <f t="shared" si="5"/>
        <v>51.36684579</v>
      </c>
      <c r="Y1478" s="77">
        <f>X1478/offset(X1478,'Parameters &amp; Main Results'!$B$32,0)</f>
        <v>20.2819877</v>
      </c>
      <c r="Z1478" s="77">
        <f>sumproduct(X1478:offset(X1478,'Parameters &amp; Main Results'!$B$32-1,0) , 'Cash Flow Assist'!$P$11:offset('Cash Flow Assist'!$P$11,'Parameters &amp; Main Results'!$B$32-1,0)  )/offset(X1478,'Parameters &amp; Main Results'!$B$32,0)</f>
        <v>3815.715329</v>
      </c>
      <c r="AA1478" s="77">
        <f>sumproduct(X1478:offset(X1478,'Parameters &amp; Main Results'!$B$32-1,0),'Parameters &amp; Main Results'!$B$36:offset('Parameters &amp; Main Results'!$B$36,'Parameters &amp; Main Results'!$B$32-1,0)   )/offset(X1478,'Parameters &amp; Main Results'!$B$32,0)</f>
        <v>0.5987810378</v>
      </c>
      <c r="AB1478" s="167">
        <f t="shared" si="6"/>
        <v>-0.009036423604</v>
      </c>
    </row>
    <row r="1479">
      <c r="A1479">
        <f t="shared" si="17"/>
        <v>10</v>
      </c>
      <c r="B1479">
        <f t="shared" si="18"/>
        <v>1993</v>
      </c>
      <c r="C1479" s="77">
        <f t="shared" si="3"/>
        <v>1993.75</v>
      </c>
      <c r="D1479" s="159">
        <f t="shared" si="356"/>
        <v>34273</v>
      </c>
      <c r="E1479" s="162">
        <v>145.6</v>
      </c>
      <c r="F1479" s="163">
        <v>3108943.0834</v>
      </c>
      <c r="G1479" s="163">
        <v>23365.3324</v>
      </c>
      <c r="H1479" s="163">
        <v>21275.92945527</v>
      </c>
      <c r="I1479" s="163">
        <v>4826328.56645573</v>
      </c>
      <c r="J1479" s="163">
        <v>145.6</v>
      </c>
      <c r="K1479" s="163">
        <v>145.6</v>
      </c>
      <c r="L1479" s="163">
        <v>369.1</v>
      </c>
      <c r="M1479" s="164">
        <v>21.34579762</v>
      </c>
      <c r="N1479" s="19">
        <f t="shared" ref="N1479:T1479" si="1480">F1479/F1478/$E1479*$E1478-1</f>
        <v>0.01947370715</v>
      </c>
      <c r="O1479" s="19">
        <f t="shared" si="1480"/>
        <v>-0.00186799502</v>
      </c>
      <c r="P1479" s="19">
        <f t="shared" si="1480"/>
        <v>-0.001672676282</v>
      </c>
      <c r="Q1479" s="19">
        <f t="shared" si="1480"/>
        <v>0.02930428849</v>
      </c>
      <c r="R1479" s="19">
        <f t="shared" si="1480"/>
        <v>0</v>
      </c>
      <c r="S1479" s="19">
        <f t="shared" si="1480"/>
        <v>0</v>
      </c>
      <c r="T1479" s="19">
        <f t="shared" si="1480"/>
        <v>0.04233371194</v>
      </c>
      <c r="U1479" s="168">
        <v>0.0203</v>
      </c>
      <c r="V1479" s="168">
        <v>-0.0278</v>
      </c>
      <c r="W1479" s="19">
        <f t="array" ref="W1479">mmult(N1479:T1479,'Parameters &amp; Main Results'!$B$6:$B$12)-'Parameters &amp; Main Results'!$B$16/12+mmult(U1479:V1479,'Parameters &amp; Main Results'!$B$14:$B$15)</f>
        <v>0.01409661494</v>
      </c>
      <c r="X1479" s="77">
        <f t="shared" si="5"/>
        <v>51.62996186</v>
      </c>
      <c r="Y1479" s="77">
        <f>X1479/offset(X1479,'Parameters &amp; Main Results'!$B$32,0)</f>
        <v>20.45364673</v>
      </c>
      <c r="Z1479" s="77">
        <f>sumproduct(X1479:offset(X1479,'Parameters &amp; Main Results'!$B$32-1,0) , 'Cash Flow Assist'!$P$11:offset('Cash Flow Assist'!$P$11,'Parameters &amp; Main Results'!$B$32-1,0)  )/offset(X1479,'Parameters &amp; Main Results'!$B$32,0)</f>
        <v>3809.053818</v>
      </c>
      <c r="AA1479" s="77">
        <f>sumproduct(X1479:offset(X1479,'Parameters &amp; Main Results'!$B$32-1,0),'Parameters &amp; Main Results'!$B$36:offset('Parameters &amp; Main Results'!$B$36,'Parameters &amp; Main Results'!$B$32-1,0)   )/offset(X1479,'Parameters &amp; Main Results'!$B$32,0)</f>
        <v>0.5983258722</v>
      </c>
      <c r="AB1479" s="167">
        <f t="shared" si="6"/>
        <v>0</v>
      </c>
    </row>
    <row r="1480">
      <c r="A1480">
        <f t="shared" si="17"/>
        <v>11</v>
      </c>
      <c r="B1480">
        <f t="shared" si="18"/>
        <v>1993</v>
      </c>
      <c r="C1480" s="77">
        <f t="shared" si="3"/>
        <v>1993.833333</v>
      </c>
      <c r="D1480" s="159">
        <f t="shared" si="356"/>
        <v>34303</v>
      </c>
      <c r="E1480" s="162">
        <v>146.0</v>
      </c>
      <c r="F1480" s="163">
        <v>3070262.2438</v>
      </c>
      <c r="G1480" s="163">
        <v>22786.0043</v>
      </c>
      <c r="H1480" s="163">
        <v>21329.47387773</v>
      </c>
      <c r="I1480" s="163">
        <v>4417447.50521725</v>
      </c>
      <c r="J1480" s="163">
        <v>146.0</v>
      </c>
      <c r="K1480" s="163">
        <v>146.0</v>
      </c>
      <c r="L1480" s="163">
        <v>370.8</v>
      </c>
      <c r="M1480" s="164">
        <v>20.98790726</v>
      </c>
      <c r="N1480" s="19">
        <f t="shared" ref="N1480:T1480" si="1481">F1480/F1479/$E1480*$E1479-1</f>
        <v>-0.01514743619</v>
      </c>
      <c r="O1480" s="19">
        <f t="shared" si="1481"/>
        <v>-0.02746614078</v>
      </c>
      <c r="P1480" s="19">
        <f t="shared" si="1481"/>
        <v>-0.000229954338</v>
      </c>
      <c r="Q1480" s="19">
        <f t="shared" si="1481"/>
        <v>-0.08722648103</v>
      </c>
      <c r="R1480" s="19">
        <f t="shared" si="1481"/>
        <v>0</v>
      </c>
      <c r="S1480" s="19">
        <f t="shared" si="1481"/>
        <v>0</v>
      </c>
      <c r="T1480" s="19">
        <f t="shared" si="1481"/>
        <v>0.001853453235</v>
      </c>
      <c r="U1480" s="168">
        <v>-0.0113</v>
      </c>
      <c r="V1480" s="168">
        <v>-0.0066</v>
      </c>
      <c r="W1480" s="19">
        <f t="array" ref="W1480">mmult(N1480:T1480,'Parameters &amp; Main Results'!$B$6:$B$12)-'Parameters &amp; Main Results'!$B$16/12+mmult(U1480:V1480,'Parameters &amp; Main Results'!$B$14:$B$15)</f>
        <v>-0.01826877901</v>
      </c>
      <c r="X1480" s="77">
        <f t="shared" si="5"/>
        <v>50.91227117</v>
      </c>
      <c r="Y1480" s="77">
        <f>X1480/offset(X1480,'Parameters &amp; Main Results'!$B$32,0)</f>
        <v>20.23637634</v>
      </c>
      <c r="Z1480" s="77">
        <f>sumproduct(X1480:offset(X1480,'Parameters &amp; Main Results'!$B$32-1,0) , 'Cash Flow Assist'!$P$11:offset('Cash Flow Assist'!$P$11,'Parameters &amp; Main Results'!$B$32-1,0)  )/offset(X1480,'Parameters &amp; Main Results'!$B$32,0)</f>
        <v>3802.197932</v>
      </c>
      <c r="AA1480" s="77">
        <f>sumproduct(X1480:offset(X1480,'Parameters &amp; Main Results'!$B$32-1,0),'Parameters &amp; Main Results'!$B$36:offset('Parameters &amp; Main Results'!$B$36,'Parameters &amp; Main Results'!$B$32-1,0)   )/offset(X1480,'Parameters &amp; Main Results'!$B$32,0)</f>
        <v>0.5978711784</v>
      </c>
      <c r="AB1480" s="167">
        <f t="shared" si="6"/>
        <v>-0.01514743619</v>
      </c>
    </row>
    <row r="1481">
      <c r="A1481">
        <f t="shared" si="17"/>
        <v>12</v>
      </c>
      <c r="B1481">
        <f t="shared" si="18"/>
        <v>1993</v>
      </c>
      <c r="C1481" s="77">
        <f t="shared" si="3"/>
        <v>1993.916667</v>
      </c>
      <c r="D1481" s="159">
        <f t="shared" si="356"/>
        <v>34334</v>
      </c>
      <c r="E1481" s="162">
        <v>146.3</v>
      </c>
      <c r="F1481" s="163">
        <v>3107384.4747</v>
      </c>
      <c r="G1481" s="163">
        <v>22896.7063</v>
      </c>
      <c r="H1481" s="163">
        <v>21384.57501858</v>
      </c>
      <c r="I1481" s="163">
        <v>4734708.84237041</v>
      </c>
      <c r="J1481" s="163">
        <v>146.3</v>
      </c>
      <c r="K1481" s="163">
        <v>146.3</v>
      </c>
      <c r="L1481" s="163">
        <v>390.65</v>
      </c>
      <c r="M1481" s="164">
        <v>21.18744346</v>
      </c>
      <c r="N1481" s="19">
        <f t="shared" ref="N1481:T1481" si="1482">F1481/F1480/$E1481*$E1480-1</f>
        <v>0.0100155247</v>
      </c>
      <c r="O1481" s="19">
        <f t="shared" si="1482"/>
        <v>0.002797789744</v>
      </c>
      <c r="P1481" s="19">
        <f t="shared" si="1482"/>
        <v>0.0005274550011</v>
      </c>
      <c r="Q1481" s="19">
        <f t="shared" si="1482"/>
        <v>0.06962220441</v>
      </c>
      <c r="R1481" s="19">
        <f t="shared" si="1482"/>
        <v>0</v>
      </c>
      <c r="S1481" s="19">
        <f t="shared" si="1482"/>
        <v>0</v>
      </c>
      <c r="T1481" s="19">
        <f t="shared" si="1482"/>
        <v>0.05137254728</v>
      </c>
      <c r="U1481" s="168">
        <v>0.012</v>
      </c>
      <c r="V1481" s="168">
        <v>0.0027</v>
      </c>
      <c r="W1481" s="19">
        <f t="array" ref="W1481">mmult(N1481:T1481,'Parameters &amp; Main Results'!$B$6:$B$12)-'Parameters &amp; Main Results'!$B$16/12+mmult(U1481:V1481,'Parameters &amp; Main Results'!$B$14:$B$15)</f>
        <v>0.008169424296</v>
      </c>
      <c r="X1481" s="77">
        <f t="shared" si="5"/>
        <v>51.85968429</v>
      </c>
      <c r="Y1481" s="77">
        <f>X1481/offset(X1481,'Parameters &amp; Main Results'!$B$32,0)</f>
        <v>20.68147336</v>
      </c>
      <c r="Z1481" s="77">
        <f>sumproduct(X1481:offset(X1481,'Parameters &amp; Main Results'!$B$32-1,0) , 'Cash Flow Assist'!$P$11:offset('Cash Flow Assist'!$P$11,'Parameters &amp; Main Results'!$B$32-1,0)  )/offset(X1481,'Parameters &amp; Main Results'!$B$32,0)</f>
        <v>3795.537247</v>
      </c>
      <c r="AA1481" s="77">
        <f>sumproduct(X1481:offset(X1481,'Parameters &amp; Main Results'!$B$32-1,0),'Parameters &amp; Main Results'!$B$36:offset('Parameters &amp; Main Results'!$B$36,'Parameters &amp; Main Results'!$B$32-1,0)   )/offset(X1481,'Parameters &amp; Main Results'!$B$32,0)</f>
        <v>0.5972565285</v>
      </c>
      <c r="AB1481" s="167">
        <f t="shared" si="6"/>
        <v>-0.005283621012</v>
      </c>
    </row>
    <row r="1482">
      <c r="A1482">
        <f t="shared" si="17"/>
        <v>1</v>
      </c>
      <c r="B1482">
        <f t="shared" si="18"/>
        <v>1994</v>
      </c>
      <c r="C1482" s="77">
        <f t="shared" si="3"/>
        <v>1994</v>
      </c>
      <c r="D1482" s="159">
        <f t="shared" si="356"/>
        <v>34365</v>
      </c>
      <c r="E1482" s="162">
        <v>146.3</v>
      </c>
      <c r="F1482" s="163">
        <v>3213025.3311</v>
      </c>
      <c r="G1482" s="163">
        <v>23229.9686</v>
      </c>
      <c r="H1482" s="163">
        <v>21439.10568488</v>
      </c>
      <c r="I1482" s="163">
        <v>5129116.65656618</v>
      </c>
      <c r="J1482" s="163">
        <v>146.3</v>
      </c>
      <c r="K1482" s="163">
        <v>146.3</v>
      </c>
      <c r="L1482" s="163">
        <v>378.2</v>
      </c>
      <c r="M1482" s="164">
        <v>21.80219717</v>
      </c>
      <c r="N1482" s="19">
        <f t="shared" ref="N1482:T1482" si="1483">F1482/F1481/$E1482*$E1481-1</f>
        <v>0.03399671243</v>
      </c>
      <c r="O1482" s="19">
        <f t="shared" si="1483"/>
        <v>0.01455503231</v>
      </c>
      <c r="P1482" s="19">
        <f t="shared" si="1483"/>
        <v>0.00255</v>
      </c>
      <c r="Q1482" s="19">
        <f t="shared" si="1483"/>
        <v>0.08330138712</v>
      </c>
      <c r="R1482" s="19">
        <f t="shared" si="1483"/>
        <v>0</v>
      </c>
      <c r="S1482" s="19">
        <f t="shared" si="1483"/>
        <v>0</v>
      </c>
      <c r="T1482" s="19">
        <f t="shared" si="1483"/>
        <v>-0.03186996032</v>
      </c>
      <c r="U1482" s="168">
        <v>0.0051</v>
      </c>
      <c r="V1482" s="168">
        <v>0.0128</v>
      </c>
      <c r="W1482" s="19">
        <f t="array" ref="W1482">mmult(N1482:T1482,'Parameters &amp; Main Results'!$B$6:$B$12)-'Parameters &amp; Main Results'!$B$16/12+mmult(U1482:V1482,'Parameters &amp; Main Results'!$B$14:$B$15)</f>
        <v>0.02909462573</v>
      </c>
      <c r="X1482" s="77">
        <f t="shared" si="5"/>
        <v>51.43945356</v>
      </c>
      <c r="Y1482" s="77">
        <f>X1482/offset(X1482,'Parameters &amp; Main Results'!$B$32,0)</f>
        <v>20.58208099</v>
      </c>
      <c r="Z1482" s="77">
        <f>sumproduct(X1482:offset(X1482,'Parameters &amp; Main Results'!$B$32-1,0) , 'Cash Flow Assist'!$P$11:offset('Cash Flow Assist'!$P$11,'Parameters &amp; Main Results'!$B$32-1,0)  )/offset(X1482,'Parameters &amp; Main Results'!$B$32,0)</f>
        <v>3788.407844</v>
      </c>
      <c r="AA1482" s="77">
        <f>sumproduct(X1482:offset(X1482,'Parameters &amp; Main Results'!$B$32-1,0),'Parameters &amp; Main Results'!$B$36:offset('Parameters &amp; Main Results'!$B$36,'Parameters &amp; Main Results'!$B$32-1,0)   )/offset(X1482,'Parameters &amp; Main Results'!$B$32,0)</f>
        <v>0.5967195206</v>
      </c>
      <c r="AB1482" s="167">
        <f t="shared" si="6"/>
        <v>0</v>
      </c>
    </row>
    <row r="1483">
      <c r="A1483">
        <f t="shared" si="17"/>
        <v>2</v>
      </c>
      <c r="B1483">
        <f t="shared" si="18"/>
        <v>1994</v>
      </c>
      <c r="C1483" s="77">
        <f t="shared" si="3"/>
        <v>1994.083333</v>
      </c>
      <c r="D1483" s="159">
        <f t="shared" si="356"/>
        <v>34393</v>
      </c>
      <c r="E1483" s="162">
        <v>146.7</v>
      </c>
      <c r="F1483" s="163">
        <v>3125819.8077</v>
      </c>
      <c r="G1483" s="163">
        <v>22579.3437</v>
      </c>
      <c r="H1483" s="163">
        <v>21492.34613066</v>
      </c>
      <c r="I1483" s="163">
        <v>5106890.89851759</v>
      </c>
      <c r="J1483" s="163">
        <v>146.7</v>
      </c>
      <c r="K1483" s="163">
        <v>146.7</v>
      </c>
      <c r="L1483" s="163">
        <v>380.75</v>
      </c>
      <c r="M1483" s="164">
        <v>21.06363778</v>
      </c>
      <c r="N1483" s="19">
        <f t="shared" ref="N1483:T1483" si="1484">F1483/F1482/$E1483*$E1482-1</f>
        <v>-0.02979389815</v>
      </c>
      <c r="O1483" s="19">
        <f t="shared" si="1484"/>
        <v>-0.03065828234</v>
      </c>
      <c r="P1483" s="19">
        <f t="shared" si="1484"/>
        <v>-0.0002500908886</v>
      </c>
      <c r="Q1483" s="19">
        <f t="shared" si="1484"/>
        <v>-0.007048090349</v>
      </c>
      <c r="R1483" s="19">
        <f t="shared" si="1484"/>
        <v>0</v>
      </c>
      <c r="S1483" s="19">
        <f t="shared" si="1484"/>
        <v>0</v>
      </c>
      <c r="T1483" s="19">
        <f t="shared" si="1484"/>
        <v>0.00399742691</v>
      </c>
      <c r="U1483" s="168">
        <v>0.028</v>
      </c>
      <c r="V1483" s="168">
        <v>-0.0156</v>
      </c>
      <c r="W1483" s="19">
        <f t="array" ref="W1483">mmult(N1483:T1483,'Parameters &amp; Main Results'!$B$6:$B$12)-'Parameters &amp; Main Results'!$B$16/12+mmult(U1483:V1483,'Parameters &amp; Main Results'!$B$14:$B$15)</f>
        <v>-0.03005166086</v>
      </c>
      <c r="X1483" s="77">
        <f t="shared" si="5"/>
        <v>49.98515421</v>
      </c>
      <c r="Y1483" s="77">
        <f>X1483/offset(X1483,'Parameters &amp; Main Results'!$B$32,0)</f>
        <v>20.06666971</v>
      </c>
      <c r="Z1483" s="77">
        <f>sumproduct(X1483:offset(X1483,'Parameters &amp; Main Results'!$B$32-1,0) , 'Cash Flow Assist'!$P$11:offset('Cash Flow Assist'!$P$11,'Parameters &amp; Main Results'!$B$32-1,0)  )/offset(X1483,'Parameters &amp; Main Results'!$B$32,0)</f>
        <v>3781.354463</v>
      </c>
      <c r="AA1483" s="77">
        <f>sumproduct(X1483:offset(X1483,'Parameters &amp; Main Results'!$B$32-1,0),'Parameters &amp; Main Results'!$B$36:offset('Parameters &amp; Main Results'!$B$36,'Parameters &amp; Main Results'!$B$32-1,0)   )/offset(X1483,'Parameters &amp; Main Results'!$B$32,0)</f>
        <v>0.5960159784</v>
      </c>
      <c r="AB1483" s="167">
        <f t="shared" si="6"/>
        <v>-0.02979389815</v>
      </c>
    </row>
    <row r="1484">
      <c r="A1484">
        <f t="shared" si="17"/>
        <v>3</v>
      </c>
      <c r="B1484">
        <f t="shared" si="18"/>
        <v>1994</v>
      </c>
      <c r="C1484" s="77">
        <f t="shared" si="3"/>
        <v>1994.166667</v>
      </c>
      <c r="D1484" s="159">
        <f t="shared" si="356"/>
        <v>34424</v>
      </c>
      <c r="E1484" s="162">
        <v>147.1</v>
      </c>
      <c r="F1484" s="163">
        <v>2989542.7201</v>
      </c>
      <c r="G1484" s="163">
        <v>21691.6065</v>
      </c>
      <c r="H1484" s="163">
        <v>21550.5545681</v>
      </c>
      <c r="I1484" s="163">
        <v>4888192.46838357</v>
      </c>
      <c r="J1484" s="163">
        <v>147.1</v>
      </c>
      <c r="K1484" s="163">
        <v>147.1</v>
      </c>
      <c r="L1484" s="163">
        <v>389.7</v>
      </c>
      <c r="M1484" s="164">
        <v>20.02305679</v>
      </c>
      <c r="N1484" s="19">
        <f t="shared" ref="N1484:T1484" si="1485">F1484/F1483/$E1484*$E1483-1</f>
        <v>-0.04619791814</v>
      </c>
      <c r="O1484" s="19">
        <f t="shared" si="1485"/>
        <v>-0.04192867014</v>
      </c>
      <c r="P1484" s="19">
        <f t="shared" si="1485"/>
        <v>-0.0000182698843</v>
      </c>
      <c r="Q1484" s="19">
        <f t="shared" si="1485"/>
        <v>-0.04542697239</v>
      </c>
      <c r="R1484" s="19">
        <f t="shared" si="1485"/>
        <v>0</v>
      </c>
      <c r="S1484" s="19">
        <f t="shared" si="1485"/>
        <v>0</v>
      </c>
      <c r="T1484" s="19">
        <f t="shared" si="1485"/>
        <v>0.02072308001</v>
      </c>
      <c r="U1484" s="168">
        <v>-0.0114</v>
      </c>
      <c r="V1484" s="168">
        <v>0.0155</v>
      </c>
      <c r="W1484" s="19">
        <f t="array" ref="W1484">mmult(N1484:T1484,'Parameters &amp; Main Results'!$B$6:$B$12)-'Parameters &amp; Main Results'!$B$16/12+mmult(U1484:V1484,'Parameters &amp; Main Results'!$B$14:$B$15)</f>
        <v>-0.04517227281</v>
      </c>
      <c r="X1484" s="77">
        <f t="shared" si="5"/>
        <v>51.53383144</v>
      </c>
      <c r="Y1484" s="77">
        <f>X1484/offset(X1484,'Parameters &amp; Main Results'!$B$32,0)</f>
        <v>20.75716458</v>
      </c>
      <c r="Z1484" s="77">
        <f>sumproduct(X1484:offset(X1484,'Parameters &amp; Main Results'!$B$32-1,0) , 'Cash Flow Assist'!$P$11:offset('Cash Flow Assist'!$P$11,'Parameters &amp; Main Results'!$B$32-1,0)  )/offset(X1484,'Parameters &amp; Main Results'!$B$32,0)</f>
        <v>3774.79476</v>
      </c>
      <c r="AA1484" s="77">
        <f>sumproduct(X1484:offset(X1484,'Parameters &amp; Main Results'!$B$32-1,0),'Parameters &amp; Main Results'!$B$36:offset('Parameters &amp; Main Results'!$B$36,'Parameters &amp; Main Results'!$B$32-1,0)   )/offset(X1484,'Parameters &amp; Main Results'!$B$32,0)</f>
        <v>0.5954749752</v>
      </c>
      <c r="AB1484" s="167">
        <f t="shared" si="6"/>
        <v>-0.07461540022</v>
      </c>
    </row>
    <row r="1485">
      <c r="A1485">
        <f t="shared" si="17"/>
        <v>4</v>
      </c>
      <c r="B1485">
        <f t="shared" si="18"/>
        <v>1994</v>
      </c>
      <c r="C1485" s="77">
        <f t="shared" si="3"/>
        <v>1994.25</v>
      </c>
      <c r="D1485" s="159">
        <f t="shared" si="356"/>
        <v>34454</v>
      </c>
      <c r="E1485" s="162">
        <v>147.2</v>
      </c>
      <c r="F1485" s="163">
        <v>3043044.0142</v>
      </c>
      <c r="G1485" s="163">
        <v>21361.2234</v>
      </c>
      <c r="H1485" s="163">
        <v>21613.41035226</v>
      </c>
      <c r="I1485" s="163">
        <v>5087057.62783986</v>
      </c>
      <c r="J1485" s="163">
        <v>147.2</v>
      </c>
      <c r="K1485" s="163">
        <v>147.2</v>
      </c>
      <c r="L1485" s="163">
        <v>376.45</v>
      </c>
      <c r="M1485" s="164">
        <v>20.31489255</v>
      </c>
      <c r="N1485" s="19">
        <f t="shared" ref="N1485:T1485" si="1486">F1485/F1484/$E1485*$E1484-1</f>
        <v>0.01720464084</v>
      </c>
      <c r="O1485" s="19">
        <f t="shared" si="1486"/>
        <v>-0.01589991966</v>
      </c>
      <c r="P1485" s="19">
        <f t="shared" si="1486"/>
        <v>0.00223533741</v>
      </c>
      <c r="Q1485" s="19">
        <f t="shared" si="1486"/>
        <v>0.03997577411</v>
      </c>
      <c r="R1485" s="19">
        <f t="shared" si="1486"/>
        <v>0</v>
      </c>
      <c r="S1485" s="19">
        <f t="shared" si="1486"/>
        <v>0</v>
      </c>
      <c r="T1485" s="19">
        <f t="shared" si="1486"/>
        <v>-0.03465676287</v>
      </c>
      <c r="U1485" s="168">
        <v>-0.0092</v>
      </c>
      <c r="V1485" s="168">
        <v>0.0166</v>
      </c>
      <c r="W1485" s="19">
        <f t="array" ref="W1485">mmult(N1485:T1485,'Parameters &amp; Main Results'!$B$6:$B$12)-'Parameters &amp; Main Results'!$B$16/12+mmult(U1485:V1485,'Parameters &amp; Main Results'!$B$14:$B$15)</f>
        <v>0.008886834045</v>
      </c>
      <c r="X1485" s="77">
        <f t="shared" si="5"/>
        <v>53.97186316</v>
      </c>
      <c r="Y1485" s="77">
        <f>X1485/offset(X1485,'Parameters &amp; Main Results'!$B$32,0)</f>
        <v>21.81143989</v>
      </c>
      <c r="Z1485" s="77">
        <f>sumproduct(X1485:offset(X1485,'Parameters &amp; Main Results'!$B$32-1,0) , 'Cash Flow Assist'!$P$11:offset('Cash Flow Assist'!$P$11,'Parameters &amp; Main Results'!$B$32-1,0)  )/offset(X1485,'Parameters &amp; Main Results'!$B$32,0)</f>
        <v>3767.52046</v>
      </c>
      <c r="AA1485" s="77">
        <f>sumproduct(X1485:offset(X1485,'Parameters &amp; Main Results'!$B$32-1,0),'Parameters &amp; Main Results'!$B$36:offset('Parameters &amp; Main Results'!$B$36,'Parameters &amp; Main Results'!$B$32-1,0)   )/offset(X1485,'Parameters &amp; Main Results'!$B$32,0)</f>
        <v>0.5949252612</v>
      </c>
      <c r="AB1485" s="167">
        <f t="shared" si="6"/>
        <v>-0.05869449055</v>
      </c>
    </row>
    <row r="1486">
      <c r="A1486">
        <f t="shared" si="17"/>
        <v>5</v>
      </c>
      <c r="B1486">
        <f t="shared" si="18"/>
        <v>1994</v>
      </c>
      <c r="C1486" s="77">
        <f t="shared" si="3"/>
        <v>1994.333333</v>
      </c>
      <c r="D1486" s="159">
        <f t="shared" si="356"/>
        <v>34485</v>
      </c>
      <c r="E1486" s="162">
        <v>147.5</v>
      </c>
      <c r="F1486" s="163">
        <v>3077568.5639</v>
      </c>
      <c r="G1486" s="163">
        <v>21317.2708</v>
      </c>
      <c r="H1486" s="163">
        <v>21679.69147734</v>
      </c>
      <c r="I1486" s="163">
        <v>5061440.73784028</v>
      </c>
      <c r="J1486" s="163">
        <v>147.5</v>
      </c>
      <c r="K1486" s="163">
        <v>147.5</v>
      </c>
      <c r="L1486" s="163">
        <v>386.25</v>
      </c>
      <c r="M1486" s="164">
        <v>20.44732488</v>
      </c>
      <c r="N1486" s="19">
        <f t="shared" ref="N1486:T1486" si="1487">F1486/F1485/$E1486*$E1485-1</f>
        <v>0.009288425696</v>
      </c>
      <c r="O1486" s="19">
        <f t="shared" si="1487"/>
        <v>-0.004087301524</v>
      </c>
      <c r="P1486" s="19">
        <f t="shared" si="1487"/>
        <v>0.001026531073</v>
      </c>
      <c r="Q1486" s="19">
        <f t="shared" si="1487"/>
        <v>-0.007059355007</v>
      </c>
      <c r="R1486" s="19">
        <f t="shared" si="1487"/>
        <v>0</v>
      </c>
      <c r="S1486" s="19">
        <f t="shared" si="1487"/>
        <v>0</v>
      </c>
      <c r="T1486" s="19">
        <f t="shared" si="1487"/>
        <v>0.02394582755</v>
      </c>
      <c r="U1486" s="168">
        <v>-0.0212</v>
      </c>
      <c r="V1486" s="168">
        <v>0.007</v>
      </c>
      <c r="W1486" s="19">
        <f t="array" ref="W1486">mmult(N1486:T1486,'Parameters &amp; Main Results'!$B$6:$B$12)-'Parameters &amp; Main Results'!$B$16/12+mmult(U1486:V1486,'Parameters &amp; Main Results'!$B$14:$B$15)</f>
        <v>0.005902827224</v>
      </c>
      <c r="X1486" s="77">
        <f t="shared" si="5"/>
        <v>53.4964491</v>
      </c>
      <c r="Y1486" s="77">
        <f>X1486/offset(X1486,'Parameters &amp; Main Results'!$B$32,0)</f>
        <v>21.69118169</v>
      </c>
      <c r="Z1486" s="77">
        <f>sumproduct(X1486:offset(X1486,'Parameters &amp; Main Results'!$B$32-1,0) , 'Cash Flow Assist'!$P$11:offset('Cash Flow Assist'!$P$11,'Parameters &amp; Main Results'!$B$32-1,0)  )/offset(X1486,'Parameters &amp; Main Results'!$B$32,0)</f>
        <v>3759.164197</v>
      </c>
      <c r="AA1486" s="77">
        <f>sumproduct(X1486:offset(X1486,'Parameters &amp; Main Results'!$B$32-1,0),'Parameters &amp; Main Results'!$B$36:offset('Parameters &amp; Main Results'!$B$36,'Parameters &amp; Main Results'!$B$32-1,0)   )/offset(X1486,'Parameters &amp; Main Results'!$B$32,0)</f>
        <v>0.5942982722</v>
      </c>
      <c r="AB1486" s="167">
        <f t="shared" si="6"/>
        <v>-0.04995124427</v>
      </c>
    </row>
    <row r="1487">
      <c r="A1487">
        <f t="shared" si="17"/>
        <v>6</v>
      </c>
      <c r="B1487">
        <f t="shared" si="18"/>
        <v>1994</v>
      </c>
      <c r="C1487" s="77">
        <f t="shared" si="3"/>
        <v>1994.416667</v>
      </c>
      <c r="D1487" s="159">
        <f t="shared" si="356"/>
        <v>34515</v>
      </c>
      <c r="E1487" s="162">
        <v>147.9</v>
      </c>
      <c r="F1487" s="163">
        <v>3002131.9032</v>
      </c>
      <c r="G1487" s="163">
        <v>21184.2535</v>
      </c>
      <c r="H1487" s="163">
        <v>21754.48641293</v>
      </c>
      <c r="I1487" s="163">
        <v>5120874.28909565</v>
      </c>
      <c r="J1487" s="163">
        <v>147.9</v>
      </c>
      <c r="K1487" s="163">
        <v>147.9</v>
      </c>
      <c r="L1487" s="163">
        <v>385.4</v>
      </c>
      <c r="M1487" s="164">
        <v>19.81966358</v>
      </c>
      <c r="N1487" s="19">
        <f t="shared" ref="N1487:T1487" si="1488">F1487/F1486/$E1487*$E1486-1</f>
        <v>-0.02715000983</v>
      </c>
      <c r="O1487" s="19">
        <f t="shared" si="1488"/>
        <v>-0.008927538275</v>
      </c>
      <c r="P1487" s="19">
        <f t="shared" si="1488"/>
        <v>0.000736139283</v>
      </c>
      <c r="Q1487" s="19">
        <f t="shared" si="1488"/>
        <v>0.00900612988</v>
      </c>
      <c r="R1487" s="19">
        <f t="shared" si="1488"/>
        <v>0</v>
      </c>
      <c r="S1487" s="19">
        <f t="shared" si="1488"/>
        <v>0</v>
      </c>
      <c r="T1487" s="19">
        <f t="shared" si="1488"/>
        <v>-0.00489922562</v>
      </c>
      <c r="U1487" s="168">
        <v>-0.004</v>
      </c>
      <c r="V1487" s="168">
        <v>0.0167</v>
      </c>
      <c r="W1487" s="19">
        <f t="array" ref="W1487">mmult(N1487:T1487,'Parameters &amp; Main Results'!$B$6:$B$12)-'Parameters &amp; Main Results'!$B$16/12+mmult(U1487:V1487,'Parameters &amp; Main Results'!$B$14:$B$15)</f>
        <v>-0.02263605861</v>
      </c>
      <c r="X1487" s="77">
        <f t="shared" si="5"/>
        <v>53.18252186</v>
      </c>
      <c r="Y1487" s="77">
        <f>X1487/offset(X1487,'Parameters &amp; Main Results'!$B$32,0)</f>
        <v>21.63557856</v>
      </c>
      <c r="Z1487" s="77">
        <f>sumproduct(X1487:offset(X1487,'Parameters &amp; Main Results'!$B$32-1,0) , 'Cash Flow Assist'!$P$11:offset('Cash Flow Assist'!$P$11,'Parameters &amp; Main Results'!$B$32-1,0)  )/offset(X1487,'Parameters &amp; Main Results'!$B$32,0)</f>
        <v>3750.900815</v>
      </c>
      <c r="AA1487" s="77">
        <f>sumproduct(X1487:offset(X1487,'Parameters &amp; Main Results'!$B$32-1,0),'Parameters &amp; Main Results'!$B$36:offset('Parameters &amp; Main Results'!$B$36,'Parameters &amp; Main Results'!$B$32-1,0)   )/offset(X1487,'Parameters &amp; Main Results'!$B$32,0)</f>
        <v>0.593834302</v>
      </c>
      <c r="AB1487" s="167">
        <f t="shared" si="6"/>
        <v>-0.07574507732</v>
      </c>
    </row>
    <row r="1488">
      <c r="A1488">
        <f t="shared" si="17"/>
        <v>7</v>
      </c>
      <c r="B1488">
        <f t="shared" si="18"/>
        <v>1994</v>
      </c>
      <c r="C1488" s="77">
        <f t="shared" si="3"/>
        <v>1994.5</v>
      </c>
      <c r="D1488" s="159">
        <f t="shared" si="356"/>
        <v>34546</v>
      </c>
      <c r="E1488" s="162">
        <v>148.4</v>
      </c>
      <c r="F1488" s="163">
        <v>3120154.1284</v>
      </c>
      <c r="G1488" s="163">
        <v>21653.6372</v>
      </c>
      <c r="H1488" s="163">
        <v>21829.53939106</v>
      </c>
      <c r="I1488" s="163">
        <v>5178272.68788915</v>
      </c>
      <c r="J1488" s="163">
        <v>148.4</v>
      </c>
      <c r="K1488" s="163">
        <v>148.4</v>
      </c>
      <c r="L1488" s="163">
        <v>384.05</v>
      </c>
      <c r="M1488" s="164">
        <v>20.49518491</v>
      </c>
      <c r="N1488" s="19">
        <f t="shared" ref="N1488:T1488" si="1489">F1488/F1487/$E1488*$E1487-1</f>
        <v>0.03581107692</v>
      </c>
      <c r="O1488" s="19">
        <f t="shared" si="1489"/>
        <v>0.01871327216</v>
      </c>
      <c r="P1488" s="19">
        <f t="shared" si="1489"/>
        <v>0.00006910377383</v>
      </c>
      <c r="Q1488" s="19">
        <f t="shared" si="1489"/>
        <v>0.007801673334</v>
      </c>
      <c r="R1488" s="19">
        <f t="shared" si="1489"/>
        <v>0</v>
      </c>
      <c r="S1488" s="19">
        <f t="shared" si="1489"/>
        <v>0</v>
      </c>
      <c r="T1488" s="19">
        <f t="shared" si="1489"/>
        <v>-0.006860324345</v>
      </c>
      <c r="U1488" s="168">
        <v>-0.0176</v>
      </c>
      <c r="V1488" s="168">
        <v>0.0057</v>
      </c>
      <c r="W1488" s="19">
        <f t="array" ref="W1488">mmult(N1488:T1488,'Parameters &amp; Main Results'!$B$6:$B$12)-'Parameters &amp; Main Results'!$B$16/12+mmult(U1488:V1488,'Parameters &amp; Main Results'!$B$14:$B$15)</f>
        <v>0.03149495907</v>
      </c>
      <c r="X1488" s="77">
        <f t="shared" si="5"/>
        <v>54.41424592</v>
      </c>
      <c r="Y1488" s="77">
        <f>X1488/offset(X1488,'Parameters &amp; Main Results'!$B$32,0)</f>
        <v>22.21025429</v>
      </c>
      <c r="Z1488" s="77">
        <f>sumproduct(X1488:offset(X1488,'Parameters &amp; Main Results'!$B$32-1,0) , 'Cash Flow Assist'!$P$11:offset('Cash Flow Assist'!$P$11,'Parameters &amp; Main Results'!$B$32-1,0)  )/offset(X1488,'Parameters &amp; Main Results'!$B$32,0)</f>
        <v>3742.66575</v>
      </c>
      <c r="AA1488" s="77">
        <f>sumproduct(X1488:offset(X1488,'Parameters &amp; Main Results'!$B$32-1,0),'Parameters &amp; Main Results'!$B$36:offset('Parameters &amp; Main Results'!$B$36,'Parameters &amp; Main Results'!$B$32-1,0)   )/offset(X1488,'Parameters &amp; Main Results'!$B$32,0)</f>
        <v>0.5932899527</v>
      </c>
      <c r="AB1488" s="167">
        <f t="shared" si="6"/>
        <v>-0.04264651319</v>
      </c>
    </row>
    <row r="1489">
      <c r="A1489">
        <f t="shared" si="17"/>
        <v>8</v>
      </c>
      <c r="B1489">
        <f t="shared" si="18"/>
        <v>1994</v>
      </c>
      <c r="C1489" s="77">
        <f t="shared" si="3"/>
        <v>1994.583333</v>
      </c>
      <c r="D1489" s="159">
        <f t="shared" si="356"/>
        <v>34577</v>
      </c>
      <c r="E1489" s="162">
        <v>149.0</v>
      </c>
      <c r="F1489" s="163">
        <v>3227840.3169</v>
      </c>
      <c r="G1489" s="163">
        <v>21672.6121</v>
      </c>
      <c r="H1489" s="163">
        <v>21908.30764569</v>
      </c>
      <c r="I1489" s="163">
        <v>5308628.93598399</v>
      </c>
      <c r="J1489" s="163">
        <v>149.0</v>
      </c>
      <c r="K1489" s="163">
        <v>149.0</v>
      </c>
      <c r="L1489" s="163">
        <v>386.25</v>
      </c>
      <c r="M1489" s="164">
        <v>21.03319056</v>
      </c>
      <c r="N1489" s="19">
        <f t="shared" ref="N1489:T1489" si="1490">F1489/F1488/$E1489*$E1488-1</f>
        <v>0.03034727449</v>
      </c>
      <c r="O1489" s="19">
        <f t="shared" si="1490"/>
        <v>-0.003154082746</v>
      </c>
      <c r="P1489" s="19">
        <f t="shared" si="1490"/>
        <v>-0.0004330425059</v>
      </c>
      <c r="Q1489" s="19">
        <f t="shared" si="1490"/>
        <v>0.02104547701</v>
      </c>
      <c r="R1489" s="19">
        <f t="shared" si="1490"/>
        <v>0</v>
      </c>
      <c r="S1489" s="19">
        <f t="shared" si="1490"/>
        <v>0</v>
      </c>
      <c r="T1489" s="19">
        <f t="shared" si="1490"/>
        <v>0.001678507675</v>
      </c>
      <c r="U1489" s="168">
        <v>0.0143</v>
      </c>
      <c r="V1489" s="168">
        <v>-0.025</v>
      </c>
      <c r="W1489" s="19">
        <f t="array" ref="W1489">mmult(N1489:T1489,'Parameters &amp; Main Results'!$B$6:$B$12)-'Parameters &amp; Main Results'!$B$16/12+mmult(U1489:V1489,'Parameters &amp; Main Results'!$B$14:$B$15)</f>
        <v>0.02193026852</v>
      </c>
      <c r="X1489" s="77">
        <f t="shared" si="5"/>
        <v>52.75279868</v>
      </c>
      <c r="Y1489" s="77">
        <f>X1489/offset(X1489,'Parameters &amp; Main Results'!$B$32,0)</f>
        <v>21.60368076</v>
      </c>
      <c r="Z1489" s="77">
        <f>sumproduct(X1489:offset(X1489,'Parameters &amp; Main Results'!$B$32-1,0) , 'Cash Flow Assist'!$P$11:offset('Cash Flow Assist'!$P$11,'Parameters &amp; Main Results'!$B$32-1,0)  )/offset(X1489,'Parameters &amp; Main Results'!$B$32,0)</f>
        <v>3733.826723</v>
      </c>
      <c r="AA1489" s="77">
        <f>sumproduct(X1489:offset(X1489,'Parameters &amp; Main Results'!$B$32-1,0),'Parameters &amp; Main Results'!$B$36:offset('Parameters &amp; Main Results'!$B$36,'Parameters &amp; Main Results'!$B$32-1,0)   )/offset(X1489,'Parameters &amp; Main Results'!$B$32,0)</f>
        <v>0.5928978249</v>
      </c>
      <c r="AB1489" s="167">
        <f t="shared" si="6"/>
        <v>-0.01359344414</v>
      </c>
    </row>
    <row r="1490">
      <c r="A1490">
        <f t="shared" si="17"/>
        <v>9</v>
      </c>
      <c r="B1490">
        <f t="shared" si="18"/>
        <v>1994</v>
      </c>
      <c r="C1490" s="77">
        <f t="shared" si="3"/>
        <v>1994.666667</v>
      </c>
      <c r="D1490" s="159">
        <f t="shared" si="356"/>
        <v>34607</v>
      </c>
      <c r="E1490" s="162">
        <v>149.3</v>
      </c>
      <c r="F1490" s="163">
        <v>3148909.0915</v>
      </c>
      <c r="G1490" s="163">
        <v>21140.9071</v>
      </c>
      <c r="H1490" s="163">
        <v>21990.0986609</v>
      </c>
      <c r="I1490" s="163">
        <v>5154844.77001425</v>
      </c>
      <c r="J1490" s="163">
        <v>149.3</v>
      </c>
      <c r="K1490" s="163">
        <v>149.3</v>
      </c>
      <c r="L1490" s="163">
        <v>395.35</v>
      </c>
      <c r="M1490" s="164">
        <v>20.38829385</v>
      </c>
      <c r="N1490" s="19">
        <f t="shared" ref="N1490:T1490" si="1491">F1490/F1489/$E1490*$E1489-1</f>
        <v>-0.0264135034</v>
      </c>
      <c r="O1490" s="19">
        <f t="shared" si="1491"/>
        <v>-0.02649357871</v>
      </c>
      <c r="P1490" s="19">
        <f t="shared" si="1491"/>
        <v>0.001716454566</v>
      </c>
      <c r="Q1490" s="19">
        <f t="shared" si="1491"/>
        <v>-0.03091988439</v>
      </c>
      <c r="R1490" s="19">
        <f t="shared" si="1491"/>
        <v>0</v>
      </c>
      <c r="S1490" s="19">
        <f t="shared" si="1491"/>
        <v>0</v>
      </c>
      <c r="T1490" s="19">
        <f t="shared" si="1491"/>
        <v>0.02150315279</v>
      </c>
      <c r="U1490" s="168">
        <v>0.0311</v>
      </c>
      <c r="V1490" s="168">
        <v>-0.0184</v>
      </c>
      <c r="W1490" s="19">
        <f t="array" ref="W1490">mmult(N1490:T1490,'Parameters &amp; Main Results'!$B$6:$B$12)-'Parameters &amp; Main Results'!$B$16/12+mmult(U1490:V1490,'Parameters &amp; Main Results'!$B$14:$B$15)</f>
        <v>-0.0264751889</v>
      </c>
      <c r="X1490" s="77">
        <f t="shared" si="5"/>
        <v>51.62074195</v>
      </c>
      <c r="Y1490" s="77">
        <f>X1490/offset(X1490,'Parameters &amp; Main Results'!$B$32,0)</f>
        <v>21.21034918</v>
      </c>
      <c r="Z1490" s="77">
        <f>sumproduct(X1490:offset(X1490,'Parameters &amp; Main Results'!$B$32-1,0) , 'Cash Flow Assist'!$P$11:offset('Cash Flow Assist'!$P$11,'Parameters &amp; Main Results'!$B$32-1,0)  )/offset(X1490,'Parameters &amp; Main Results'!$B$32,0)</f>
        <v>3725.566902</v>
      </c>
      <c r="AA1490" s="77">
        <f>sumproduct(X1490:offset(X1490,'Parameters &amp; Main Results'!$B$32-1,0),'Parameters &amp; Main Results'!$B$36:offset('Parameters &amp; Main Results'!$B$36,'Parameters &amp; Main Results'!$B$32-1,0)   )/offset(X1490,'Parameters &amp; Main Results'!$B$32,0)</f>
        <v>0.5925663874</v>
      </c>
      <c r="AB1490" s="167">
        <f t="shared" si="6"/>
        <v>-0.03964789706</v>
      </c>
    </row>
    <row r="1491">
      <c r="A1491">
        <f t="shared" si="17"/>
        <v>10</v>
      </c>
      <c r="B1491">
        <f t="shared" si="18"/>
        <v>1994</v>
      </c>
      <c r="C1491" s="77">
        <f t="shared" si="3"/>
        <v>1994.75</v>
      </c>
      <c r="D1491" s="159">
        <f t="shared" si="356"/>
        <v>34638</v>
      </c>
      <c r="E1491" s="162">
        <v>149.4</v>
      </c>
      <c r="F1491" s="163">
        <v>3219653.5196</v>
      </c>
      <c r="G1491" s="163">
        <v>20989.1334</v>
      </c>
      <c r="H1491" s="163">
        <v>22074.76054075</v>
      </c>
      <c r="I1491" s="163">
        <v>5318317.20828498</v>
      </c>
      <c r="J1491" s="163">
        <v>149.4</v>
      </c>
      <c r="K1491" s="163">
        <v>149.4</v>
      </c>
      <c r="L1491" s="163">
        <v>387.4</v>
      </c>
      <c r="M1491" s="164">
        <v>20.77130053</v>
      </c>
      <c r="N1491" s="19">
        <f t="shared" ref="N1491:T1491" si="1492">F1491/F1490/$E1491*$E1490-1</f>
        <v>0.0217819474</v>
      </c>
      <c r="O1491" s="19">
        <f t="shared" si="1492"/>
        <v>-0.007843686679</v>
      </c>
      <c r="P1491" s="19">
        <f t="shared" si="1492"/>
        <v>0.003178078983</v>
      </c>
      <c r="Q1491" s="19">
        <f t="shared" si="1492"/>
        <v>0.03102181762</v>
      </c>
      <c r="R1491" s="19">
        <f t="shared" si="1492"/>
        <v>0</v>
      </c>
      <c r="S1491" s="19">
        <f t="shared" si="1492"/>
        <v>0</v>
      </c>
      <c r="T1491" s="19">
        <f t="shared" si="1492"/>
        <v>-0.02076464875</v>
      </c>
      <c r="U1491" s="168">
        <v>-0.0226</v>
      </c>
      <c r="V1491" s="168">
        <v>-0.0163</v>
      </c>
      <c r="W1491" s="19">
        <f t="array" ref="W1491">mmult(N1491:T1491,'Parameters &amp; Main Results'!$B$6:$B$12)-'Parameters &amp; Main Results'!$B$16/12+mmult(U1491:V1491,'Parameters &amp; Main Results'!$B$14:$B$15)</f>
        <v>0.01433387221</v>
      </c>
      <c r="X1491" s="77">
        <f t="shared" si="5"/>
        <v>53.02457766</v>
      </c>
      <c r="Y1491" s="77">
        <f>X1491/offset(X1491,'Parameters &amp; Main Results'!$B$32,0)</f>
        <v>21.85959563</v>
      </c>
      <c r="Z1491" s="77">
        <f>sumproduct(X1491:offset(X1491,'Parameters &amp; Main Results'!$B$32-1,0) , 'Cash Flow Assist'!$P$11:offset('Cash Flow Assist'!$P$11,'Parameters &amp; Main Results'!$B$32-1,0)  )/offset(X1491,'Parameters &amp; Main Results'!$B$32,0)</f>
        <v>3717.674263</v>
      </c>
      <c r="AA1491" s="77">
        <f>sumproduct(X1491:offset(X1491,'Parameters &amp; Main Results'!$B$32-1,0),'Parameters &amp; Main Results'!$B$36:offset('Parameters &amp; Main Results'!$B$36,'Parameters &amp; Main Results'!$B$32-1,0)   )/offset(X1491,'Parameters &amp; Main Results'!$B$32,0)</f>
        <v>0.5922520925</v>
      </c>
      <c r="AB1491" s="167">
        <f t="shared" si="6"/>
        <v>-0.01872955807</v>
      </c>
    </row>
    <row r="1492">
      <c r="A1492">
        <f t="shared" si="17"/>
        <v>11</v>
      </c>
      <c r="B1492">
        <f t="shared" si="18"/>
        <v>1994</v>
      </c>
      <c r="C1492" s="77">
        <f t="shared" si="3"/>
        <v>1994.833333</v>
      </c>
      <c r="D1492" s="159">
        <f t="shared" si="356"/>
        <v>34668</v>
      </c>
      <c r="E1492" s="162">
        <v>149.8</v>
      </c>
      <c r="F1492" s="163">
        <v>3102375.0517</v>
      </c>
      <c r="G1492" s="163">
        <v>20976.1946</v>
      </c>
      <c r="H1492" s="163">
        <v>22165.81892798</v>
      </c>
      <c r="I1492" s="163">
        <v>5061040.80671696</v>
      </c>
      <c r="J1492" s="163">
        <v>149.8</v>
      </c>
      <c r="K1492" s="163">
        <v>149.8</v>
      </c>
      <c r="L1492" s="163">
        <v>383.35</v>
      </c>
      <c r="M1492" s="164">
        <v>19.88858336</v>
      </c>
      <c r="N1492" s="19">
        <f t="shared" ref="N1492:T1492" si="1493">F1492/F1491/$E1492*$E1491-1</f>
        <v>-0.03899876576</v>
      </c>
      <c r="O1492" s="19">
        <f t="shared" si="1493"/>
        <v>-0.003285033223</v>
      </c>
      <c r="P1492" s="19">
        <f t="shared" si="1493"/>
        <v>0.001443758344</v>
      </c>
      <c r="Q1492" s="19">
        <f t="shared" si="1493"/>
        <v>-0.05091658106</v>
      </c>
      <c r="R1492" s="19">
        <f t="shared" si="1493"/>
        <v>0</v>
      </c>
      <c r="S1492" s="19">
        <f t="shared" si="1493"/>
        <v>0</v>
      </c>
      <c r="T1492" s="19">
        <f t="shared" si="1493"/>
        <v>-0.01309662238</v>
      </c>
      <c r="U1492" s="168">
        <v>0.0031</v>
      </c>
      <c r="V1492" s="168">
        <v>-0.0073</v>
      </c>
      <c r="W1492" s="19">
        <f t="array" ref="W1492">mmult(N1492:T1492,'Parameters &amp; Main Results'!$B$6:$B$12)-'Parameters &amp; Main Results'!$B$16/12+mmult(U1492:V1492,'Parameters &amp; Main Results'!$B$14:$B$15)</f>
        <v>-0.03011199929</v>
      </c>
      <c r="X1492" s="77">
        <f t="shared" si="5"/>
        <v>52.27527061</v>
      </c>
      <c r="Y1492" s="77">
        <f>X1492/offset(X1492,'Parameters &amp; Main Results'!$B$32,0)</f>
        <v>21.6223317</v>
      </c>
      <c r="Z1492" s="77">
        <f>sumproduct(X1492:offset(X1492,'Parameters &amp; Main Results'!$B$32-1,0) , 'Cash Flow Assist'!$P$11:offset('Cash Flow Assist'!$P$11,'Parameters &amp; Main Results'!$B$32-1,0)  )/offset(X1492,'Parameters &amp; Main Results'!$B$32,0)</f>
        <v>3709.103981</v>
      </c>
      <c r="AA1492" s="77">
        <f>sumproduct(X1492:offset(X1492,'Parameters &amp; Main Results'!$B$32-1,0),'Parameters &amp; Main Results'!$B$36:offset('Parameters &amp; Main Results'!$B$36,'Parameters &amp; Main Results'!$B$32-1,0)   )/offset(X1492,'Parameters &amp; Main Results'!$B$32,0)</f>
        <v>0.5919091206</v>
      </c>
      <c r="AB1492" s="167">
        <f t="shared" si="6"/>
        <v>-0.05699789418</v>
      </c>
    </row>
    <row r="1493">
      <c r="A1493">
        <f t="shared" si="17"/>
        <v>12</v>
      </c>
      <c r="B1493">
        <f t="shared" si="18"/>
        <v>1994</v>
      </c>
      <c r="C1493" s="77">
        <f t="shared" si="3"/>
        <v>1994.916667</v>
      </c>
      <c r="D1493" s="159">
        <f t="shared" si="356"/>
        <v>34699</v>
      </c>
      <c r="E1493" s="162">
        <v>150.1</v>
      </c>
      <c r="F1493" s="163">
        <v>3147410.6396</v>
      </c>
      <c r="G1493" s="163">
        <v>21219.6901</v>
      </c>
      <c r="H1493" s="163">
        <v>22263.53324642</v>
      </c>
      <c r="I1493" s="163">
        <v>5096532.91906926</v>
      </c>
      <c r="J1493" s="163">
        <v>150.1</v>
      </c>
      <c r="K1493" s="163">
        <v>150.1</v>
      </c>
      <c r="L1493" s="163">
        <v>382.5</v>
      </c>
      <c r="M1493" s="164">
        <v>20.0829576</v>
      </c>
      <c r="N1493" s="19">
        <f t="shared" ref="N1493:T1493" si="1494">F1493/F1492/$E1493*$E1492-1</f>
        <v>0.01248880607</v>
      </c>
      <c r="O1493" s="19">
        <f t="shared" si="1494"/>
        <v>0.009586314282</v>
      </c>
      <c r="P1493" s="19">
        <f t="shared" si="1494"/>
        <v>0.002400854986</v>
      </c>
      <c r="Q1493" s="19">
        <f t="shared" si="1494"/>
        <v>0.005000125138</v>
      </c>
      <c r="R1493" s="19">
        <f t="shared" si="1494"/>
        <v>0</v>
      </c>
      <c r="S1493" s="19">
        <f t="shared" si="1494"/>
        <v>0</v>
      </c>
      <c r="T1493" s="19">
        <f t="shared" si="1494"/>
        <v>-0.00421153082</v>
      </c>
      <c r="U1493" s="168">
        <v>0.0019</v>
      </c>
      <c r="V1493" s="168">
        <v>-9.0E-4</v>
      </c>
      <c r="W1493" s="19">
        <f t="array" ref="W1493">mmult(N1493:T1493,'Parameters &amp; Main Results'!$B$6:$B$12)-'Parameters &amp; Main Results'!$B$16/12+mmult(U1493:V1493,'Parameters &amp; Main Results'!$B$14:$B$15)</f>
        <v>0.01172151646</v>
      </c>
      <c r="X1493" s="77">
        <f t="shared" si="5"/>
        <v>53.89825482</v>
      </c>
      <c r="Y1493" s="77">
        <f>X1493/offset(X1493,'Parameters &amp; Main Results'!$B$32,0)</f>
        <v>22.3677484</v>
      </c>
      <c r="Z1493" s="77">
        <f>sumproduct(X1493:offset(X1493,'Parameters &amp; Main Results'!$B$32-1,0) , 'Cash Flow Assist'!$P$11:offset('Cash Flow Assist'!$P$11,'Parameters &amp; Main Results'!$B$32-1,0)  )/offset(X1493,'Parameters &amp; Main Results'!$B$32,0)</f>
        <v>3700.743262</v>
      </c>
      <c r="AA1493" s="77">
        <f>sumproduct(X1493:offset(X1493,'Parameters &amp; Main Results'!$B$32-1,0),'Parameters &amp; Main Results'!$B$36:offset('Parameters &amp; Main Results'!$B$36,'Parameters &amp; Main Results'!$B$32-1,0)   )/offset(X1493,'Parameters &amp; Main Results'!$B$32,0)</f>
        <v>0.5915487451</v>
      </c>
      <c r="AB1493" s="167">
        <f t="shared" si="6"/>
        <v>-0.04522092375</v>
      </c>
    </row>
    <row r="1494">
      <c r="A1494">
        <f t="shared" si="17"/>
        <v>1</v>
      </c>
      <c r="B1494">
        <f t="shared" si="18"/>
        <v>1995</v>
      </c>
      <c r="C1494" s="77">
        <f t="shared" si="3"/>
        <v>1995</v>
      </c>
      <c r="D1494" s="159">
        <f t="shared" si="356"/>
        <v>34730</v>
      </c>
      <c r="E1494" s="162">
        <v>150.5</v>
      </c>
      <c r="F1494" s="163">
        <v>3230066.1195</v>
      </c>
      <c r="G1494" s="163">
        <v>21726.5882</v>
      </c>
      <c r="H1494" s="163">
        <v>22367.4297349</v>
      </c>
      <c r="I1494" s="163">
        <v>4896605.22071138</v>
      </c>
      <c r="J1494" s="163">
        <v>150.5</v>
      </c>
      <c r="K1494" s="163">
        <v>150.5</v>
      </c>
      <c r="L1494" s="163">
        <v>375.85</v>
      </c>
      <c r="M1494" s="164">
        <v>20.44380045</v>
      </c>
      <c r="N1494" s="19">
        <f t="shared" ref="N1494:T1494" si="1495">F1494/F1493/$E1494*$E1493-1</f>
        <v>0.02353381717</v>
      </c>
      <c r="O1494" s="19">
        <f t="shared" si="1495"/>
        <v>0.02116680371</v>
      </c>
      <c r="P1494" s="19">
        <f t="shared" si="1495"/>
        <v>0.001996456257</v>
      </c>
      <c r="Q1494" s="19">
        <f t="shared" si="1495"/>
        <v>-0.04178172395</v>
      </c>
      <c r="R1494" s="19">
        <f t="shared" si="1495"/>
        <v>0</v>
      </c>
      <c r="S1494" s="19">
        <f t="shared" si="1495"/>
        <v>0</v>
      </c>
      <c r="T1494" s="19">
        <f t="shared" si="1495"/>
        <v>-0.01999722059</v>
      </c>
      <c r="U1494" s="168">
        <v>-0.0344</v>
      </c>
      <c r="V1494" s="168">
        <v>0.0251</v>
      </c>
      <c r="W1494" s="19">
        <f t="array" ref="W1494">mmult(N1494:T1494,'Parameters &amp; Main Results'!$B$6:$B$12)-'Parameters &amp; Main Results'!$B$16/12+mmult(U1494:V1494,'Parameters &amp; Main Results'!$B$14:$B$15)</f>
        <v>0.02290039714</v>
      </c>
      <c r="X1494" s="77">
        <f t="shared" si="5"/>
        <v>53.27380504</v>
      </c>
      <c r="Y1494" s="77">
        <f>X1494/offset(X1494,'Parameters &amp; Main Results'!$B$32,0)</f>
        <v>22.18209764</v>
      </c>
      <c r="Z1494" s="77">
        <f>sumproduct(X1494:offset(X1494,'Parameters &amp; Main Results'!$B$32-1,0) , 'Cash Flow Assist'!$P$11:offset('Cash Flow Assist'!$P$11,'Parameters &amp; Main Results'!$B$32-1,0)  )/offset(X1494,'Parameters &amp; Main Results'!$B$32,0)</f>
        <v>3691.606855</v>
      </c>
      <c r="AA1494" s="77">
        <f>sumproduct(X1494:offset(X1494,'Parameters &amp; Main Results'!$B$32-1,0),'Parameters &amp; Main Results'!$B$36:offset('Parameters &amp; Main Results'!$B$36,'Parameters &amp; Main Results'!$B$32-1,0)   )/offset(X1494,'Parameters &amp; Main Results'!$B$32,0)</f>
        <v>0.5913400892</v>
      </c>
      <c r="AB1494" s="167">
        <f t="shared" si="6"/>
        <v>-0.02275132753</v>
      </c>
    </row>
    <row r="1495">
      <c r="A1495">
        <f t="shared" si="17"/>
        <v>2</v>
      </c>
      <c r="B1495">
        <f t="shared" si="18"/>
        <v>1995</v>
      </c>
      <c r="C1495" s="77">
        <f t="shared" si="3"/>
        <v>1995.083333</v>
      </c>
      <c r="D1495" s="159">
        <f t="shared" si="356"/>
        <v>34758</v>
      </c>
      <c r="E1495" s="162">
        <v>150.9</v>
      </c>
      <c r="F1495" s="163">
        <v>3355947.0136</v>
      </c>
      <c r="G1495" s="163">
        <v>22467.6809</v>
      </c>
      <c r="H1495" s="163">
        <v>22473.86142139</v>
      </c>
      <c r="I1495" s="163">
        <v>4894480.14290818</v>
      </c>
      <c r="J1495" s="163">
        <v>150.9</v>
      </c>
      <c r="K1495" s="163">
        <v>150.9</v>
      </c>
      <c r="L1495" s="163">
        <v>375.7</v>
      </c>
      <c r="M1495" s="164">
        <v>21.03868993</v>
      </c>
      <c r="N1495" s="19">
        <f t="shared" ref="N1495:T1495" si="1496">F1495/F1494/$E1495*$E1494-1</f>
        <v>0.03621754869</v>
      </c>
      <c r="O1495" s="19">
        <f t="shared" si="1496"/>
        <v>0.03136876425</v>
      </c>
      <c r="P1495" s="19">
        <f t="shared" si="1496"/>
        <v>0.00209495803</v>
      </c>
      <c r="Q1495" s="19">
        <f t="shared" si="1496"/>
        <v>-0.003083601711</v>
      </c>
      <c r="R1495" s="19">
        <f t="shared" si="1496"/>
        <v>0</v>
      </c>
      <c r="S1495" s="19">
        <f t="shared" si="1496"/>
        <v>0</v>
      </c>
      <c r="T1495" s="19">
        <f t="shared" si="1496"/>
        <v>-0.003048799571</v>
      </c>
      <c r="U1495" s="168">
        <v>-0.0066</v>
      </c>
      <c r="V1495" s="168">
        <v>0.0109</v>
      </c>
      <c r="W1495" s="19">
        <f t="array" ref="W1495">mmult(N1495:T1495,'Parameters &amp; Main Results'!$B$6:$B$12)-'Parameters &amp; Main Results'!$B$16/12+mmult(U1495:V1495,'Parameters &amp; Main Results'!$B$14:$B$15)</f>
        <v>0.03496368592</v>
      </c>
      <c r="X1495" s="77">
        <f t="shared" si="5"/>
        <v>52.08112656</v>
      </c>
      <c r="Y1495" s="77">
        <f>X1495/offset(X1495,'Parameters &amp; Main Results'!$B$32,0)</f>
        <v>21.75758031</v>
      </c>
      <c r="Z1495" s="77">
        <f>sumproduct(X1495:offset(X1495,'Parameters &amp; Main Results'!$B$32-1,0) , 'Cash Flow Assist'!$P$11:offset('Cash Flow Assist'!$P$11,'Parameters &amp; Main Results'!$B$32-1,0)  )/offset(X1495,'Parameters &amp; Main Results'!$B$32,0)</f>
        <v>3682.626343</v>
      </c>
      <c r="AA1495" s="77">
        <f>sumproduct(X1495:offset(X1495,'Parameters &amp; Main Results'!$B$32-1,0),'Parameters &amp; Main Results'!$B$36:offset('Parameters &amp; Main Results'!$B$36,'Parameters &amp; Main Results'!$B$32-1,0)   )/offset(X1495,'Parameters &amp; Main Results'!$B$32,0)</f>
        <v>0.5912046948</v>
      </c>
      <c r="AB1495" s="167">
        <f t="shared" si="6"/>
        <v>0</v>
      </c>
    </row>
    <row r="1496">
      <c r="A1496">
        <f t="shared" si="17"/>
        <v>3</v>
      </c>
      <c r="B1496">
        <f t="shared" si="18"/>
        <v>1995</v>
      </c>
      <c r="C1496" s="77">
        <f t="shared" si="3"/>
        <v>1995.166667</v>
      </c>
      <c r="D1496" s="159">
        <f t="shared" si="356"/>
        <v>34789</v>
      </c>
      <c r="E1496" s="162">
        <v>151.2</v>
      </c>
      <c r="F1496" s="163">
        <v>3454970.6191</v>
      </c>
      <c r="G1496" s="163">
        <v>22635.3985</v>
      </c>
      <c r="H1496" s="163">
        <v>22581.92323839</v>
      </c>
      <c r="I1496" s="163">
        <v>5197687.09579275</v>
      </c>
      <c r="J1496" s="163">
        <v>151.2</v>
      </c>
      <c r="K1496" s="163">
        <v>151.2</v>
      </c>
      <c r="L1496" s="163">
        <v>386.55</v>
      </c>
      <c r="M1496" s="164">
        <v>21.47700922</v>
      </c>
      <c r="N1496" s="19">
        <f t="shared" ref="N1496:T1496" si="1497">F1496/F1495/$E1496*$E1495-1</f>
        <v>0.02746423132</v>
      </c>
      <c r="O1496" s="19">
        <f t="shared" si="1497"/>
        <v>0.005465899911</v>
      </c>
      <c r="P1496" s="19">
        <f t="shared" si="1497"/>
        <v>0.002814666005</v>
      </c>
      <c r="Q1496" s="19">
        <f t="shared" si="1497"/>
        <v>0.05984171416</v>
      </c>
      <c r="R1496" s="19">
        <f t="shared" si="1497"/>
        <v>0</v>
      </c>
      <c r="S1496" s="19">
        <f t="shared" si="1497"/>
        <v>0</v>
      </c>
      <c r="T1496" s="19">
        <f t="shared" si="1497"/>
        <v>0.02683799764</v>
      </c>
      <c r="U1496" s="168">
        <v>-0.0021</v>
      </c>
      <c r="V1496" s="168">
        <v>-0.0208</v>
      </c>
      <c r="W1496" s="19">
        <f t="array" ref="W1496">mmult(N1496:T1496,'Parameters &amp; Main Results'!$B$6:$B$12)-'Parameters &amp; Main Results'!$B$16/12+mmult(U1496:V1496,'Parameters &amp; Main Results'!$B$14:$B$15)</f>
        <v>0.0219229818</v>
      </c>
      <c r="X1496" s="77">
        <f t="shared" si="5"/>
        <v>50.32169463</v>
      </c>
      <c r="Y1496" s="77">
        <f>X1496/offset(X1496,'Parameters &amp; Main Results'!$B$32,0)</f>
        <v>21.09243957</v>
      </c>
      <c r="Z1496" s="77">
        <f>sumproduct(X1496:offset(X1496,'Parameters &amp; Main Results'!$B$32-1,0) , 'Cash Flow Assist'!$P$11:offset('Cash Flow Assist'!$P$11,'Parameters &amp; Main Results'!$B$32-1,0)  )/offset(X1496,'Parameters &amp; Main Results'!$B$32,0)</f>
        <v>3674.041906</v>
      </c>
      <c r="AA1496" s="77">
        <f>sumproduct(X1496:offset(X1496,'Parameters &amp; Main Results'!$B$32-1,0),'Parameters &amp; Main Results'!$B$36:offset('Parameters &amp; Main Results'!$B$36,'Parameters &amp; Main Results'!$B$32-1,0)   )/offset(X1496,'Parameters &amp; Main Results'!$B$32,0)</f>
        <v>0.5910653595</v>
      </c>
      <c r="AB1496" s="167">
        <f t="shared" si="6"/>
        <v>0</v>
      </c>
    </row>
    <row r="1497">
      <c r="A1497">
        <f t="shared" si="17"/>
        <v>4</v>
      </c>
      <c r="B1497">
        <f t="shared" si="18"/>
        <v>1995</v>
      </c>
      <c r="C1497" s="77">
        <f t="shared" si="3"/>
        <v>1995.25</v>
      </c>
      <c r="D1497" s="159">
        <f t="shared" si="356"/>
        <v>34819</v>
      </c>
      <c r="E1497" s="162">
        <v>151.8</v>
      </c>
      <c r="F1497" s="163">
        <v>3554459.0728</v>
      </c>
      <c r="G1497" s="163">
        <v>22985.4265</v>
      </c>
      <c r="H1497" s="163">
        <v>22689.75192186</v>
      </c>
      <c r="I1497" s="163">
        <v>5390801.76631611</v>
      </c>
      <c r="J1497" s="163">
        <v>151.8</v>
      </c>
      <c r="K1497" s="163">
        <v>151.8</v>
      </c>
      <c r="L1497" s="163">
        <v>389.5</v>
      </c>
      <c r="M1497" s="164">
        <v>21.91332144</v>
      </c>
      <c r="N1497" s="19">
        <f t="shared" ref="N1497:T1497" si="1498">F1497/F1496/$E1497*$E1496-1</f>
        <v>0.02472935888</v>
      </c>
      <c r="O1497" s="19">
        <f t="shared" si="1498"/>
        <v>0.01145005297</v>
      </c>
      <c r="P1497" s="19">
        <f t="shared" si="1498"/>
        <v>0.0008035573125</v>
      </c>
      <c r="Q1497" s="19">
        <f t="shared" si="1498"/>
        <v>0.03305453955</v>
      </c>
      <c r="R1497" s="19">
        <f t="shared" si="1498"/>
        <v>0</v>
      </c>
      <c r="S1497" s="19">
        <f t="shared" si="1498"/>
        <v>0</v>
      </c>
      <c r="T1497" s="19">
        <f t="shared" si="1498"/>
        <v>0.003648879339</v>
      </c>
      <c r="U1497" s="168">
        <v>-0.0049</v>
      </c>
      <c r="V1497" s="168">
        <v>0.017</v>
      </c>
      <c r="W1497" s="19">
        <f t="array" ref="W1497">mmult(N1497:T1497,'Parameters &amp; Main Results'!$B$6:$B$12)-'Parameters &amp; Main Results'!$B$16/12+mmult(U1497:V1497,'Parameters &amp; Main Results'!$B$14:$B$15)</f>
        <v>0.02136786573</v>
      </c>
      <c r="X1497" s="77">
        <f t="shared" si="5"/>
        <v>49.24215966</v>
      </c>
      <c r="Y1497" s="77">
        <f>X1497/offset(X1497,'Parameters &amp; Main Results'!$B$32,0)</f>
        <v>20.70856366</v>
      </c>
      <c r="Z1497" s="77">
        <f>sumproduct(X1497:offset(X1497,'Parameters &amp; Main Results'!$B$32-1,0) , 'Cash Flow Assist'!$P$11:offset('Cash Flow Assist'!$P$11,'Parameters &amp; Main Results'!$B$32-1,0)  )/offset(X1497,'Parameters &amp; Main Results'!$B$32,0)</f>
        <v>3666.096284</v>
      </c>
      <c r="AA1497" s="77">
        <f>sumproduct(X1497:offset(X1497,'Parameters &amp; Main Results'!$B$32-1,0),'Parameters &amp; Main Results'!$B$36:offset('Parameters &amp; Main Results'!$B$36,'Parameters &amp; Main Results'!$B$32-1,0)   )/offset(X1497,'Parameters &amp; Main Results'!$B$32,0)</f>
        <v>0.590768695</v>
      </c>
      <c r="AB1497" s="167">
        <f t="shared" si="6"/>
        <v>0</v>
      </c>
    </row>
    <row r="1498">
      <c r="A1498">
        <f t="shared" si="17"/>
        <v>5</v>
      </c>
      <c r="B1498">
        <f t="shared" si="18"/>
        <v>1995</v>
      </c>
      <c r="C1498" s="77">
        <f t="shared" si="3"/>
        <v>1995.333333</v>
      </c>
      <c r="D1498" s="159">
        <f t="shared" si="356"/>
        <v>34850</v>
      </c>
      <c r="E1498" s="162">
        <v>152.1</v>
      </c>
      <c r="F1498" s="163">
        <v>3698862.8008</v>
      </c>
      <c r="G1498" s="163">
        <v>24450.8151</v>
      </c>
      <c r="H1498" s="163">
        <v>22796.58283716</v>
      </c>
      <c r="I1498" s="163">
        <v>5338138.64668096</v>
      </c>
      <c r="J1498" s="163">
        <v>152.1</v>
      </c>
      <c r="K1498" s="163">
        <v>152.1</v>
      </c>
      <c r="L1498" s="163">
        <v>384.25</v>
      </c>
      <c r="M1498" s="164">
        <v>22.60178424</v>
      </c>
      <c r="N1498" s="19">
        <f t="shared" ref="N1498:T1498" si="1499">F1498/F1497/$E1498*$E1497-1</f>
        <v>0.03857356009</v>
      </c>
      <c r="O1498" s="19">
        <f t="shared" si="1499"/>
        <v>0.06165481159</v>
      </c>
      <c r="P1498" s="19">
        <f t="shared" si="1499"/>
        <v>0.002726660092</v>
      </c>
      <c r="Q1498" s="19">
        <f t="shared" si="1499"/>
        <v>-0.01172218817</v>
      </c>
      <c r="R1498" s="19">
        <f t="shared" si="1499"/>
        <v>0</v>
      </c>
      <c r="S1498" s="19">
        <f t="shared" si="1499"/>
        <v>0</v>
      </c>
      <c r="T1498" s="19">
        <f t="shared" si="1499"/>
        <v>-0.01542462014</v>
      </c>
      <c r="U1498" s="168">
        <v>-0.0252</v>
      </c>
      <c r="V1498" s="168">
        <v>0.0227</v>
      </c>
      <c r="W1498" s="19">
        <f t="array" ref="W1498">mmult(N1498:T1498,'Parameters &amp; Main Results'!$B$6:$B$12)-'Parameters &amp; Main Results'!$B$16/12+mmult(U1498:V1498,'Parameters &amp; Main Results'!$B$14:$B$15)</f>
        <v>0.0443022063</v>
      </c>
      <c r="X1498" s="77">
        <f t="shared" si="5"/>
        <v>48.2119727</v>
      </c>
      <c r="Y1498" s="77">
        <f>X1498/offset(X1498,'Parameters &amp; Main Results'!$B$32,0)</f>
        <v>20.34272449</v>
      </c>
      <c r="Z1498" s="77">
        <f>sumproduct(X1498:offset(X1498,'Parameters &amp; Main Results'!$B$32-1,0) , 'Cash Flow Assist'!$P$11:offset('Cash Flow Assist'!$P$11,'Parameters &amp; Main Results'!$B$32-1,0)  )/offset(X1498,'Parameters &amp; Main Results'!$B$32,0)</f>
        <v>3658.5094</v>
      </c>
      <c r="AA1498" s="77">
        <f>sumproduct(X1498:offset(X1498,'Parameters &amp; Main Results'!$B$32-1,0),'Parameters &amp; Main Results'!$B$36:offset('Parameters &amp; Main Results'!$B$36,'Parameters &amp; Main Results'!$B$32-1,0)   )/offset(X1498,'Parameters &amp; Main Results'!$B$32,0)</f>
        <v>0.5902294025</v>
      </c>
      <c r="AB1498" s="167">
        <f t="shared" si="6"/>
        <v>0</v>
      </c>
    </row>
    <row r="1499">
      <c r="A1499">
        <f t="shared" si="17"/>
        <v>6</v>
      </c>
      <c r="B1499">
        <f t="shared" si="18"/>
        <v>1995</v>
      </c>
      <c r="C1499" s="77">
        <f t="shared" si="3"/>
        <v>1995.416667</v>
      </c>
      <c r="D1499" s="159">
        <f t="shared" si="356"/>
        <v>34880</v>
      </c>
      <c r="E1499" s="162">
        <v>152.4</v>
      </c>
      <c r="F1499" s="163">
        <v>3784777.6869</v>
      </c>
      <c r="G1499" s="163">
        <v>24741.678</v>
      </c>
      <c r="H1499" s="163">
        <v>22904.29669106</v>
      </c>
      <c r="I1499" s="163">
        <v>5252877.59081078</v>
      </c>
      <c r="J1499" s="163">
        <v>152.4</v>
      </c>
      <c r="K1499" s="163">
        <v>152.4</v>
      </c>
      <c r="L1499" s="163">
        <v>387.6</v>
      </c>
      <c r="M1499" s="164">
        <v>22.94581412</v>
      </c>
      <c r="N1499" s="19">
        <f t="shared" ref="N1499:T1499" si="1500">F1499/F1498/$E1499*$E1498-1</f>
        <v>0.02121315132</v>
      </c>
      <c r="O1499" s="19">
        <f t="shared" si="1500"/>
        <v>0.009903915614</v>
      </c>
      <c r="P1499" s="19">
        <f t="shared" si="1500"/>
        <v>0.002747194882</v>
      </c>
      <c r="Q1499" s="19">
        <f t="shared" si="1500"/>
        <v>-0.01790912009</v>
      </c>
      <c r="R1499" s="19">
        <f t="shared" si="1500"/>
        <v>0</v>
      </c>
      <c r="S1499" s="19">
        <f t="shared" si="1500"/>
        <v>0</v>
      </c>
      <c r="T1499" s="19">
        <f t="shared" si="1500"/>
        <v>0.006732616458</v>
      </c>
      <c r="U1499" s="168">
        <v>0.0315</v>
      </c>
      <c r="V1499" s="168">
        <v>-0.0254</v>
      </c>
      <c r="W1499" s="19">
        <f t="array" ref="W1499">mmult(N1499:T1499,'Parameters &amp; Main Results'!$B$6:$B$12)-'Parameters &amp; Main Results'!$B$16/12+mmult(U1499:V1499,'Parameters &amp; Main Results'!$B$14:$B$15)</f>
        <v>0.01834417573</v>
      </c>
      <c r="X1499" s="77">
        <f t="shared" si="5"/>
        <v>46.16668663</v>
      </c>
      <c r="Y1499" s="77">
        <f>X1499/offset(X1499,'Parameters &amp; Main Results'!$B$32,0)</f>
        <v>19.54448592</v>
      </c>
      <c r="Z1499" s="77">
        <f>sumproduct(X1499:offset(X1499,'Parameters &amp; Main Results'!$B$32-1,0) , 'Cash Flow Assist'!$P$11:offset('Cash Flow Assist'!$P$11,'Parameters &amp; Main Results'!$B$32-1,0)  )/offset(X1499,'Parameters &amp; Main Results'!$B$32,0)</f>
        <v>3651.26435</v>
      </c>
      <c r="AA1499" s="77">
        <f>sumproduct(X1499:offset(X1499,'Parameters &amp; Main Results'!$B$32-1,0),'Parameters &amp; Main Results'!$B$36:offset('Parameters &amp; Main Results'!$B$36,'Parameters &amp; Main Results'!$B$32-1,0)   )/offset(X1499,'Parameters &amp; Main Results'!$B$32,0)</f>
        <v>0.5899965147</v>
      </c>
      <c r="AB1499" s="167">
        <f t="shared" si="6"/>
        <v>0</v>
      </c>
    </row>
    <row r="1500">
      <c r="A1500">
        <f t="shared" si="17"/>
        <v>7</v>
      </c>
      <c r="B1500">
        <f t="shared" si="18"/>
        <v>1995</v>
      </c>
      <c r="C1500" s="77">
        <f t="shared" si="3"/>
        <v>1995.5</v>
      </c>
      <c r="D1500" s="159">
        <f t="shared" si="356"/>
        <v>34911</v>
      </c>
      <c r="E1500" s="162">
        <v>152.6</v>
      </c>
      <c r="F1500" s="163">
        <v>3910292.1713</v>
      </c>
      <c r="G1500" s="163">
        <v>24437.1238</v>
      </c>
      <c r="H1500" s="163">
        <v>23008.70211014</v>
      </c>
      <c r="I1500" s="163">
        <v>5572394.16086645</v>
      </c>
      <c r="J1500" s="163">
        <v>152.6</v>
      </c>
      <c r="K1500" s="163">
        <v>152.6</v>
      </c>
      <c r="L1500" s="163">
        <v>383.35</v>
      </c>
      <c r="M1500" s="164">
        <v>23.57311394</v>
      </c>
      <c r="N1500" s="19">
        <f t="shared" ref="N1500:T1500" si="1501">F1500/F1499/$E1500*$E1499-1</f>
        <v>0.03180889419</v>
      </c>
      <c r="O1500" s="19">
        <f t="shared" si="1501"/>
        <v>-0.01360384228</v>
      </c>
      <c r="P1500" s="19">
        <f t="shared" si="1501"/>
        <v>0.003241743119</v>
      </c>
      <c r="Q1500" s="19">
        <f t="shared" si="1501"/>
        <v>0.05943662226</v>
      </c>
      <c r="R1500" s="19">
        <f t="shared" si="1501"/>
        <v>0</v>
      </c>
      <c r="S1500" s="19">
        <f t="shared" si="1501"/>
        <v>0</v>
      </c>
      <c r="T1500" s="19">
        <f t="shared" si="1501"/>
        <v>-0.01226115748</v>
      </c>
      <c r="U1500" s="168">
        <v>0.0206</v>
      </c>
      <c r="V1500" s="168">
        <v>-0.0159</v>
      </c>
      <c r="W1500" s="19">
        <f t="array" ref="W1500">mmult(N1500:T1500,'Parameters &amp; Main Results'!$B$6:$B$12)-'Parameters &amp; Main Results'!$B$16/12+mmult(U1500:V1500,'Parameters &amp; Main Results'!$B$14:$B$15)</f>
        <v>0.0204140434</v>
      </c>
      <c r="X1500" s="77">
        <f t="shared" si="5"/>
        <v>45.33505246</v>
      </c>
      <c r="Y1500" s="77">
        <f>X1500/offset(X1500,'Parameters &amp; Main Results'!$B$32,0)</f>
        <v>19.25621817</v>
      </c>
      <c r="Z1500" s="77">
        <f>sumproduct(X1500:offset(X1500,'Parameters &amp; Main Results'!$B$32-1,0) , 'Cash Flow Assist'!$P$11:offset('Cash Flow Assist'!$P$11,'Parameters &amp; Main Results'!$B$32-1,0)  )/offset(X1500,'Parameters &amp; Main Results'!$B$32,0)</f>
        <v>3644.796108</v>
      </c>
      <c r="AA1500" s="77">
        <f>sumproduct(X1500:offset(X1500,'Parameters &amp; Main Results'!$B$32-1,0),'Parameters &amp; Main Results'!$B$36:offset('Parameters &amp; Main Results'!$B$36,'Parameters &amp; Main Results'!$B$32-1,0)   )/offset(X1500,'Parameters &amp; Main Results'!$B$32,0)</f>
        <v>0.5898340365</v>
      </c>
      <c r="AB1500" s="167">
        <f t="shared" si="6"/>
        <v>0</v>
      </c>
    </row>
    <row r="1501">
      <c r="A1501">
        <f t="shared" si="17"/>
        <v>8</v>
      </c>
      <c r="B1501">
        <f t="shared" si="18"/>
        <v>1995</v>
      </c>
      <c r="C1501" s="77">
        <f t="shared" si="3"/>
        <v>1995.583333</v>
      </c>
      <c r="D1501" s="159">
        <f t="shared" si="356"/>
        <v>34942</v>
      </c>
      <c r="E1501" s="162">
        <v>152.9</v>
      </c>
      <c r="F1501" s="163">
        <v>3920119.6093</v>
      </c>
      <c r="G1501" s="163">
        <v>24875.5513</v>
      </c>
      <c r="H1501" s="163">
        <v>23112.62474801</v>
      </c>
      <c r="I1501" s="163">
        <v>5369134.49196635</v>
      </c>
      <c r="J1501" s="163">
        <v>152.9</v>
      </c>
      <c r="K1501" s="163">
        <v>152.9</v>
      </c>
      <c r="L1501" s="163">
        <v>381.65</v>
      </c>
      <c r="M1501" s="164">
        <v>23.39942658</v>
      </c>
      <c r="N1501" s="19">
        <f t="shared" ref="N1501:T1501" si="1502">F1501/F1500/$E1501*$E1500-1</f>
        <v>0.0005462256324</v>
      </c>
      <c r="O1501" s="19">
        <f t="shared" si="1502"/>
        <v>0.01594377522</v>
      </c>
      <c r="P1501" s="19">
        <f t="shared" si="1502"/>
        <v>0.002545737955</v>
      </c>
      <c r="Q1501" s="19">
        <f t="shared" si="1502"/>
        <v>-0.03836668096</v>
      </c>
      <c r="R1501" s="19">
        <f t="shared" si="1502"/>
        <v>0</v>
      </c>
      <c r="S1501" s="19">
        <f t="shared" si="1502"/>
        <v>0</v>
      </c>
      <c r="T1501" s="19">
        <f t="shared" si="1502"/>
        <v>-0.00638795555</v>
      </c>
      <c r="U1501" s="168">
        <v>0.0136</v>
      </c>
      <c r="V1501" s="168">
        <v>0.0281</v>
      </c>
      <c r="W1501" s="19">
        <f t="array" ref="W1501">mmult(N1501:T1501,'Parameters &amp; Main Results'!$B$6:$B$12)-'Parameters &amp; Main Results'!$B$16/12+mmult(U1501:V1501,'Parameters &amp; Main Results'!$B$14:$B$15)</f>
        <v>0.004353946363</v>
      </c>
      <c r="X1501" s="77">
        <f t="shared" si="5"/>
        <v>44.42809539</v>
      </c>
      <c r="Y1501" s="77">
        <f>X1501/offset(X1501,'Parameters &amp; Main Results'!$B$32,0)</f>
        <v>18.93371784</v>
      </c>
      <c r="Z1501" s="77">
        <f>sumproduct(X1501:offset(X1501,'Parameters &amp; Main Results'!$B$32-1,0) , 'Cash Flow Assist'!$P$11:offset('Cash Flow Assist'!$P$11,'Parameters &amp; Main Results'!$B$32-1,0)  )/offset(X1501,'Parameters &amp; Main Results'!$B$32,0)</f>
        <v>3638.59559</v>
      </c>
      <c r="AA1501" s="77">
        <f>sumproduct(X1501:offset(X1501,'Parameters &amp; Main Results'!$B$32-1,0),'Parameters &amp; Main Results'!$B$36:offset('Parameters &amp; Main Results'!$B$36,'Parameters &amp; Main Results'!$B$32-1,0)   )/offset(X1501,'Parameters &amp; Main Results'!$B$32,0)</f>
        <v>0.58969247</v>
      </c>
      <c r="AB1501" s="167">
        <f t="shared" si="6"/>
        <v>0</v>
      </c>
    </row>
    <row r="1502">
      <c r="A1502">
        <f t="shared" si="17"/>
        <v>9</v>
      </c>
      <c r="B1502">
        <f t="shared" si="18"/>
        <v>1995</v>
      </c>
      <c r="C1502" s="77">
        <f t="shared" si="3"/>
        <v>1995.666667</v>
      </c>
      <c r="D1502" s="159">
        <f t="shared" si="356"/>
        <v>34972</v>
      </c>
      <c r="E1502" s="162">
        <v>153.1</v>
      </c>
      <c r="F1502" s="163">
        <v>4066858.5159</v>
      </c>
      <c r="G1502" s="163">
        <v>25208.0465</v>
      </c>
      <c r="H1502" s="163">
        <v>23216.63155937</v>
      </c>
      <c r="I1502" s="163">
        <v>5470539.51306306</v>
      </c>
      <c r="J1502" s="163">
        <v>153.1</v>
      </c>
      <c r="K1502" s="163">
        <v>153.1</v>
      </c>
      <c r="L1502" s="163">
        <v>383.75</v>
      </c>
      <c r="M1502" s="164">
        <v>24.06806026</v>
      </c>
      <c r="N1502" s="19">
        <f t="shared" ref="N1502:T1502" si="1503">F1502/F1501/$E1502*$E1501-1</f>
        <v>0.03607701757</v>
      </c>
      <c r="O1502" s="19">
        <f t="shared" si="1503"/>
        <v>0.01204254831</v>
      </c>
      <c r="P1502" s="19">
        <f t="shared" si="1503"/>
        <v>0.003187785761</v>
      </c>
      <c r="Q1502" s="19">
        <f t="shared" si="1503"/>
        <v>0.0175556526</v>
      </c>
      <c r="R1502" s="19">
        <f t="shared" si="1503"/>
        <v>0</v>
      </c>
      <c r="S1502" s="19">
        <f t="shared" si="1503"/>
        <v>0</v>
      </c>
      <c r="T1502" s="19">
        <f t="shared" si="1503"/>
        <v>0.004188899946</v>
      </c>
      <c r="U1502" s="168">
        <v>-0.022</v>
      </c>
      <c r="V1502" s="168">
        <v>-5.0E-4</v>
      </c>
      <c r="W1502" s="19">
        <f t="array" ref="W1502">mmult(N1502:T1502,'Parameters &amp; Main Results'!$B$6:$B$12)-'Parameters &amp; Main Results'!$B$16/12+mmult(U1502:V1502,'Parameters &amp; Main Results'!$B$14:$B$15)</f>
        <v>0.03002673359</v>
      </c>
      <c r="X1502" s="77">
        <f t="shared" si="5"/>
        <v>44.23549641</v>
      </c>
      <c r="Y1502" s="77">
        <f>X1502/offset(X1502,'Parameters &amp; Main Results'!$B$32,0)</f>
        <v>18.91430729</v>
      </c>
      <c r="Z1502" s="77">
        <f>sumproduct(X1502:offset(X1502,'Parameters &amp; Main Results'!$B$32-1,0) , 'Cash Flow Assist'!$P$11:offset('Cash Flow Assist'!$P$11,'Parameters &amp; Main Results'!$B$32-1,0)  )/offset(X1502,'Parameters &amp; Main Results'!$B$32,0)</f>
        <v>3632.698031</v>
      </c>
      <c r="AA1502" s="77">
        <f>sumproduct(X1502:offset(X1502,'Parameters &amp; Main Results'!$B$32-1,0),'Parameters &amp; Main Results'!$B$36:offset('Parameters &amp; Main Results'!$B$36,'Parameters &amp; Main Results'!$B$32-1,0)   )/offset(X1502,'Parameters &amp; Main Results'!$B$32,0)</f>
        <v>0.5896569758</v>
      </c>
      <c r="AB1502" s="167">
        <f t="shared" si="6"/>
        <v>0</v>
      </c>
    </row>
    <row r="1503">
      <c r="A1503">
        <f t="shared" si="17"/>
        <v>10</v>
      </c>
      <c r="B1503">
        <f t="shared" si="18"/>
        <v>1995</v>
      </c>
      <c r="C1503" s="77">
        <f t="shared" si="3"/>
        <v>1995.75</v>
      </c>
      <c r="D1503" s="159">
        <f t="shared" si="356"/>
        <v>35003</v>
      </c>
      <c r="E1503" s="162">
        <v>153.5</v>
      </c>
      <c r="F1503" s="163">
        <v>4070954.6489</v>
      </c>
      <c r="G1503" s="163">
        <v>25599.4553</v>
      </c>
      <c r="H1503" s="163">
        <v>23318.78473824</v>
      </c>
      <c r="I1503" s="163">
        <v>5328687.02001506</v>
      </c>
      <c r="J1503" s="163">
        <v>153.5</v>
      </c>
      <c r="K1503" s="163">
        <v>153.5</v>
      </c>
      <c r="L1503" s="163">
        <v>382.4</v>
      </c>
      <c r="M1503" s="164">
        <v>23.86847689</v>
      </c>
      <c r="N1503" s="19">
        <f t="shared" ref="N1503:T1503" si="1504">F1503/F1502/$E1503*$E1502-1</f>
        <v>-0.001601289509</v>
      </c>
      <c r="O1503" s="19">
        <f t="shared" si="1504"/>
        <v>0.01288081255</v>
      </c>
      <c r="P1503" s="19">
        <f t="shared" si="1504"/>
        <v>0.00178267101</v>
      </c>
      <c r="Q1503" s="19">
        <f t="shared" si="1504"/>
        <v>-0.02846854904</v>
      </c>
      <c r="R1503" s="19">
        <f t="shared" si="1504"/>
        <v>0</v>
      </c>
      <c r="S1503" s="19">
        <f t="shared" si="1504"/>
        <v>0</v>
      </c>
      <c r="T1503" s="19">
        <f t="shared" si="1504"/>
        <v>-0.006114611296</v>
      </c>
      <c r="U1503" s="168">
        <v>-0.038</v>
      </c>
      <c r="V1503" s="168">
        <v>-0.0051</v>
      </c>
      <c r="W1503" s="19">
        <f t="array" ref="W1503">mmult(N1503:T1503,'Parameters &amp; Main Results'!$B$6:$B$12)-'Parameters &amp; Main Results'!$B$16/12+mmult(U1503:V1503,'Parameters &amp; Main Results'!$B$14:$B$15)</f>
        <v>0.001977569339</v>
      </c>
      <c r="X1503" s="77">
        <f t="shared" si="5"/>
        <v>42.94596924</v>
      </c>
      <c r="Y1503" s="77">
        <f>X1503/offset(X1503,'Parameters &amp; Main Results'!$B$32,0)</f>
        <v>18.42397237</v>
      </c>
      <c r="Z1503" s="77">
        <f>sumproduct(X1503:offset(X1503,'Parameters &amp; Main Results'!$B$32-1,0) , 'Cash Flow Assist'!$P$11:offset('Cash Flow Assist'!$P$11,'Parameters &amp; Main Results'!$B$32-1,0)  )/offset(X1503,'Parameters &amp; Main Results'!$B$32,0)</f>
        <v>3626.800343</v>
      </c>
      <c r="AA1503" s="77">
        <f>sumproduct(X1503:offset(X1503,'Parameters &amp; Main Results'!$B$32-1,0),'Parameters &amp; Main Results'!$B$36:offset('Parameters &amp; Main Results'!$B$36,'Parameters &amp; Main Results'!$B$32-1,0)   )/offset(X1503,'Parameters &amp; Main Results'!$B$32,0)</f>
        <v>0.5897587416</v>
      </c>
      <c r="AB1503" s="167">
        <f t="shared" si="6"/>
        <v>-0.001601289509</v>
      </c>
    </row>
    <row r="1504">
      <c r="A1504">
        <f t="shared" si="17"/>
        <v>11</v>
      </c>
      <c r="B1504">
        <f t="shared" si="18"/>
        <v>1995</v>
      </c>
      <c r="C1504" s="77">
        <f t="shared" si="3"/>
        <v>1995.833333</v>
      </c>
      <c r="D1504" s="159">
        <f t="shared" si="356"/>
        <v>35033</v>
      </c>
      <c r="E1504" s="162">
        <v>153.7</v>
      </c>
      <c r="F1504" s="163">
        <v>4249664.1745</v>
      </c>
      <c r="G1504" s="163">
        <v>26245.1774</v>
      </c>
      <c r="H1504" s="163">
        <v>23421.38739108</v>
      </c>
      <c r="I1504" s="163">
        <v>5480284.58031647</v>
      </c>
      <c r="J1504" s="163">
        <v>153.7</v>
      </c>
      <c r="K1504" s="163">
        <v>153.7</v>
      </c>
      <c r="L1504" s="163">
        <v>387.85</v>
      </c>
      <c r="M1504" s="164">
        <v>24.74988442</v>
      </c>
      <c r="N1504" s="19">
        <f t="shared" ref="N1504:T1504" si="1505">F1504/F1503/$E1504*$E1503-1</f>
        <v>0.04254031886</v>
      </c>
      <c r="O1504" s="19">
        <f t="shared" si="1505"/>
        <v>0.0238899976</v>
      </c>
      <c r="P1504" s="19">
        <f t="shared" si="1505"/>
        <v>0.003093038386</v>
      </c>
      <c r="Q1504" s="19">
        <f t="shared" si="1505"/>
        <v>0.02711107168</v>
      </c>
      <c r="R1504" s="19">
        <f t="shared" si="1505"/>
        <v>0</v>
      </c>
      <c r="S1504" s="19">
        <f t="shared" si="1505"/>
        <v>0</v>
      </c>
      <c r="T1504" s="19">
        <f t="shared" si="1505"/>
        <v>0.01293231054</v>
      </c>
      <c r="U1504" s="168">
        <v>-0.0111</v>
      </c>
      <c r="V1504" s="168">
        <v>0.0058</v>
      </c>
      <c r="W1504" s="19">
        <f t="array" ref="W1504">mmult(N1504:T1504,'Parameters &amp; Main Results'!$B$6:$B$12)-'Parameters &amp; Main Results'!$B$16/12+mmult(U1504:V1504,'Parameters &amp; Main Results'!$B$14:$B$15)</f>
        <v>0.03783607188</v>
      </c>
      <c r="X1504" s="77">
        <f t="shared" si="5"/>
        <v>42.86120823</v>
      </c>
      <c r="Y1504" s="77">
        <f>X1504/offset(X1504,'Parameters &amp; Main Results'!$B$32,0)</f>
        <v>18.44873549</v>
      </c>
      <c r="Z1504" s="77">
        <f>sumproduct(X1504:offset(X1504,'Parameters &amp; Main Results'!$B$32-1,0) , 'Cash Flow Assist'!$P$11:offset('Cash Flow Assist'!$P$11,'Parameters &amp; Main Results'!$B$32-1,0)  )/offset(X1504,'Parameters &amp; Main Results'!$B$32,0)</f>
        <v>3621.375013</v>
      </c>
      <c r="AA1504" s="77">
        <f>sumproduct(X1504:offset(X1504,'Parameters &amp; Main Results'!$B$32-1,0),'Parameters &amp; Main Results'!$B$36:offset('Parameters &amp; Main Results'!$B$36,'Parameters &amp; Main Results'!$B$32-1,0)   )/offset(X1504,'Parameters &amp; Main Results'!$B$32,0)</f>
        <v>0.5897519302</v>
      </c>
      <c r="AB1504" s="167">
        <f t="shared" si="6"/>
        <v>0</v>
      </c>
    </row>
    <row r="1505">
      <c r="A1505">
        <f t="shared" si="17"/>
        <v>12</v>
      </c>
      <c r="B1505">
        <f t="shared" si="18"/>
        <v>1995</v>
      </c>
      <c r="C1505" s="77">
        <f t="shared" si="3"/>
        <v>1995.916667</v>
      </c>
      <c r="D1505" s="159">
        <f t="shared" si="356"/>
        <v>35064</v>
      </c>
      <c r="E1505" s="162">
        <v>153.9</v>
      </c>
      <c r="F1505" s="163">
        <v>4365285.5954</v>
      </c>
      <c r="G1505" s="163">
        <v>26724.7715</v>
      </c>
      <c r="H1505" s="163">
        <v>23526.00292143</v>
      </c>
      <c r="I1505" s="163">
        <v>5696131.43054754</v>
      </c>
      <c r="J1505" s="163">
        <v>153.9</v>
      </c>
      <c r="K1505" s="163">
        <v>153.9</v>
      </c>
      <c r="L1505" s="163">
        <v>386.7</v>
      </c>
      <c r="M1505" s="164">
        <v>25.27823682</v>
      </c>
      <c r="N1505" s="19">
        <f t="shared" ref="N1505:T1505" si="1506">F1505/F1504/$E1505*$E1504-1</f>
        <v>0.02587228793</v>
      </c>
      <c r="O1505" s="19">
        <f t="shared" si="1506"/>
        <v>0.01695031608</v>
      </c>
      <c r="P1505" s="19">
        <f t="shared" si="1506"/>
        <v>0.003161316873</v>
      </c>
      <c r="Q1505" s="19">
        <f t="shared" si="1506"/>
        <v>0.03803533688</v>
      </c>
      <c r="R1505" s="19">
        <f t="shared" si="1506"/>
        <v>0</v>
      </c>
      <c r="S1505" s="19">
        <f t="shared" si="1506"/>
        <v>0</v>
      </c>
      <c r="T1505" s="19">
        <f t="shared" si="1506"/>
        <v>-0.004260755738</v>
      </c>
      <c r="U1505" s="168">
        <v>0.0072</v>
      </c>
      <c r="V1505" s="168">
        <v>0.0018</v>
      </c>
      <c r="W1505" s="19">
        <f t="array" ref="W1505">mmult(N1505:T1505,'Parameters &amp; Main Results'!$B$6:$B$12)-'Parameters &amp; Main Results'!$B$16/12+mmult(U1505:V1505,'Parameters &amp; Main Results'!$B$14:$B$15)</f>
        <v>0.0236001283</v>
      </c>
      <c r="X1505" s="77">
        <f t="shared" si="5"/>
        <v>41.29863028</v>
      </c>
      <c r="Y1505" s="77">
        <f>X1505/offset(X1505,'Parameters &amp; Main Results'!$B$32,0)</f>
        <v>17.83524883</v>
      </c>
      <c r="Z1505" s="77">
        <f>sumproduct(X1505:offset(X1505,'Parameters &amp; Main Results'!$B$32-1,0) , 'Cash Flow Assist'!$P$11:offset('Cash Flow Assist'!$P$11,'Parameters &amp; Main Results'!$B$32-1,0)  )/offset(X1505,'Parameters &amp; Main Results'!$B$32,0)</f>
        <v>3615.906803</v>
      </c>
      <c r="AA1505" s="77">
        <f>sumproduct(X1505:offset(X1505,'Parameters &amp; Main Results'!$B$32-1,0),'Parameters &amp; Main Results'!$B$36:offset('Parameters &amp; Main Results'!$B$36,'Parameters &amp; Main Results'!$B$32-1,0)   )/offset(X1505,'Parameters &amp; Main Results'!$B$32,0)</f>
        <v>0.5896932036</v>
      </c>
      <c r="AB1505" s="167">
        <f t="shared" si="6"/>
        <v>0</v>
      </c>
    </row>
    <row r="1506">
      <c r="A1506">
        <f t="shared" si="17"/>
        <v>1</v>
      </c>
      <c r="B1506">
        <f t="shared" si="18"/>
        <v>1996</v>
      </c>
      <c r="C1506" s="77">
        <f t="shared" si="3"/>
        <v>1996</v>
      </c>
      <c r="D1506" s="159">
        <f t="shared" si="356"/>
        <v>35095</v>
      </c>
      <c r="E1506" s="162">
        <v>154.7</v>
      </c>
      <c r="F1506" s="163">
        <v>4478949.1849</v>
      </c>
      <c r="G1506" s="163">
        <v>26809.2767</v>
      </c>
      <c r="H1506" s="163">
        <v>23626.77263394</v>
      </c>
      <c r="I1506" s="163">
        <v>5730927.80473264</v>
      </c>
      <c r="J1506" s="163">
        <v>154.7</v>
      </c>
      <c r="K1506" s="163">
        <v>154.7</v>
      </c>
      <c r="L1506" s="163">
        <v>403.2</v>
      </c>
      <c r="M1506" s="164">
        <v>25.63299227</v>
      </c>
      <c r="N1506" s="19">
        <f t="shared" ref="N1506:T1506" si="1507">F1506/F1505/$E1506*$E1505-1</f>
        <v>0.02073211495</v>
      </c>
      <c r="O1506" s="19">
        <f t="shared" si="1507"/>
        <v>-0.002025596123</v>
      </c>
      <c r="P1506" s="19">
        <f t="shared" si="1507"/>
        <v>-0.0009101163544</v>
      </c>
      <c r="Q1506" s="19">
        <f t="shared" si="1507"/>
        <v>0.0009058834696</v>
      </c>
      <c r="R1506" s="19">
        <f t="shared" si="1507"/>
        <v>0</v>
      </c>
      <c r="S1506" s="19">
        <f t="shared" si="1507"/>
        <v>0</v>
      </c>
      <c r="T1506" s="19">
        <f t="shared" si="1507"/>
        <v>0.03727678336</v>
      </c>
      <c r="U1506" s="168">
        <v>-0.0273</v>
      </c>
      <c r="V1506" s="168">
        <v>0.004</v>
      </c>
      <c r="W1506" s="19">
        <f t="array" ref="W1506">mmult(N1506:T1506,'Parameters &amp; Main Results'!$B$6:$B$12)-'Parameters &amp; Main Results'!$B$16/12+mmult(U1506:V1506,'Parameters &amp; Main Results'!$B$14:$B$15)</f>
        <v>0.01500102052</v>
      </c>
      <c r="X1506" s="77">
        <f t="shared" si="5"/>
        <v>40.34644891</v>
      </c>
      <c r="Y1506" s="77">
        <f>X1506/offset(X1506,'Parameters &amp; Main Results'!$B$32,0)</f>
        <v>17.48196197</v>
      </c>
      <c r="Z1506" s="77">
        <f>sumproduct(X1506:offset(X1506,'Parameters &amp; Main Results'!$B$32-1,0) , 'Cash Flow Assist'!$P$11:offset('Cash Flow Assist'!$P$11,'Parameters &amp; Main Results'!$B$32-1,0)  )/offset(X1506,'Parameters &amp; Main Results'!$B$32,0)</f>
        <v>3611.035941</v>
      </c>
      <c r="AA1506" s="77">
        <f>sumproduct(X1506:offset(X1506,'Parameters &amp; Main Results'!$B$32-1,0),'Parameters &amp; Main Results'!$B$36:offset('Parameters &amp; Main Results'!$B$36,'Parameters &amp; Main Results'!$B$32-1,0)   )/offset(X1506,'Parameters &amp; Main Results'!$B$32,0)</f>
        <v>0.5898354351</v>
      </c>
      <c r="AB1506" s="167">
        <f t="shared" si="6"/>
        <v>0</v>
      </c>
    </row>
    <row r="1507">
      <c r="A1507">
        <f t="shared" si="17"/>
        <v>2</v>
      </c>
      <c r="B1507">
        <f t="shared" si="18"/>
        <v>1996</v>
      </c>
      <c r="C1507" s="77">
        <f t="shared" si="3"/>
        <v>1996.083333</v>
      </c>
      <c r="D1507" s="159">
        <f t="shared" si="356"/>
        <v>35124</v>
      </c>
      <c r="E1507" s="162">
        <v>155.0</v>
      </c>
      <c r="F1507" s="163">
        <v>4520473.8017</v>
      </c>
      <c r="G1507" s="163">
        <v>25902.0463</v>
      </c>
      <c r="H1507" s="163">
        <v>23725.21751992</v>
      </c>
      <c r="I1507" s="163">
        <v>5749071.42557576</v>
      </c>
      <c r="J1507" s="163">
        <v>155.0</v>
      </c>
      <c r="K1507" s="163">
        <v>155.0</v>
      </c>
      <c r="L1507" s="163">
        <v>400.35</v>
      </c>
      <c r="M1507" s="164">
        <v>25.61174317</v>
      </c>
      <c r="N1507" s="19">
        <f t="shared" ref="N1507:T1507" si="1508">F1507/F1506/$E1507*$E1506-1</f>
        <v>0.007317634408</v>
      </c>
      <c r="O1507" s="19">
        <f t="shared" si="1508"/>
        <v>-0.03571015375</v>
      </c>
      <c r="P1507" s="19">
        <f t="shared" si="1508"/>
        <v>0.00222311828</v>
      </c>
      <c r="Q1507" s="19">
        <f t="shared" si="1508"/>
        <v>0.001224301904</v>
      </c>
      <c r="R1507" s="19">
        <f t="shared" si="1508"/>
        <v>0</v>
      </c>
      <c r="S1507" s="19">
        <f t="shared" si="1508"/>
        <v>0</v>
      </c>
      <c r="T1507" s="19">
        <f t="shared" si="1508"/>
        <v>-0.008990255376</v>
      </c>
      <c r="U1507" s="168">
        <v>0.0178</v>
      </c>
      <c r="V1507" s="168">
        <v>-0.0107</v>
      </c>
      <c r="W1507" s="19">
        <f t="array" ref="W1507">mmult(N1507:T1507,'Parameters &amp; Main Results'!$B$6:$B$12)-'Parameters &amp; Main Results'!$B$16/12+mmult(U1507:V1507,'Parameters &amp; Main Results'!$B$14:$B$15)</f>
        <v>-0.003480979298</v>
      </c>
      <c r="X1507" s="77">
        <f t="shared" si="5"/>
        <v>39.750156</v>
      </c>
      <c r="Y1507" s="77">
        <f>X1507/offset(X1507,'Parameters &amp; Main Results'!$B$32,0)</f>
        <v>17.28084689</v>
      </c>
      <c r="Z1507" s="77">
        <f>sumproduct(X1507:offset(X1507,'Parameters &amp; Main Results'!$B$32-1,0) , 'Cash Flow Assist'!$P$11:offset('Cash Flow Assist'!$P$11,'Parameters &amp; Main Results'!$B$32-1,0)  )/offset(X1507,'Parameters &amp; Main Results'!$B$32,0)</f>
        <v>3606.503348</v>
      </c>
      <c r="AA1507" s="77">
        <f>sumproduct(X1507:offset(X1507,'Parameters &amp; Main Results'!$B$32-1,0),'Parameters &amp; Main Results'!$B$36:offset('Parameters &amp; Main Results'!$B$36,'Parameters &amp; Main Results'!$B$32-1,0)   )/offset(X1507,'Parameters &amp; Main Results'!$B$32,0)</f>
        <v>0.5900297415</v>
      </c>
      <c r="AB1507" s="167">
        <f t="shared" si="6"/>
        <v>0</v>
      </c>
    </row>
    <row r="1508">
      <c r="A1508">
        <f t="shared" si="17"/>
        <v>3</v>
      </c>
      <c r="B1508">
        <f t="shared" si="18"/>
        <v>1996</v>
      </c>
      <c r="C1508" s="77">
        <f t="shared" si="3"/>
        <v>1996.166667</v>
      </c>
      <c r="D1508" s="159">
        <f t="shared" si="356"/>
        <v>35155</v>
      </c>
      <c r="E1508" s="162">
        <v>155.5</v>
      </c>
      <c r="F1508" s="163">
        <v>4622220.8708</v>
      </c>
      <c r="G1508" s="163">
        <v>25636.9957</v>
      </c>
      <c r="H1508" s="163">
        <v>23820.71152044</v>
      </c>
      <c r="I1508" s="163">
        <v>5872302.27359773</v>
      </c>
      <c r="J1508" s="163">
        <v>155.5</v>
      </c>
      <c r="K1508" s="163">
        <v>155.5</v>
      </c>
      <c r="L1508" s="163">
        <v>396.7</v>
      </c>
      <c r="M1508" s="164">
        <v>25.89372772</v>
      </c>
      <c r="N1508" s="19">
        <f t="shared" ref="N1508:T1508" si="1509">F1508/F1507/$E1508*$E1507-1</f>
        <v>0.0192202469</v>
      </c>
      <c r="O1508" s="19">
        <f t="shared" si="1509"/>
        <v>-0.0134153366</v>
      </c>
      <c r="P1508" s="19">
        <f t="shared" si="1509"/>
        <v>0.0007966237943</v>
      </c>
      <c r="Q1508" s="19">
        <f t="shared" si="1509"/>
        <v>0.01815055675</v>
      </c>
      <c r="R1508" s="19">
        <f t="shared" si="1509"/>
        <v>0</v>
      </c>
      <c r="S1508" s="19">
        <f t="shared" si="1509"/>
        <v>0</v>
      </c>
      <c r="T1508" s="19">
        <f t="shared" si="1509"/>
        <v>-0.0123031415</v>
      </c>
      <c r="U1508" s="168">
        <v>0.0151</v>
      </c>
      <c r="V1508" s="168">
        <v>0.0036</v>
      </c>
      <c r="W1508" s="19">
        <f t="array" ref="W1508">mmult(N1508:T1508,'Parameters &amp; Main Results'!$B$6:$B$12)-'Parameters &amp; Main Results'!$B$16/12+mmult(U1508:V1508,'Parameters &amp; Main Results'!$B$14:$B$15)</f>
        <v>0.01101968436</v>
      </c>
      <c r="X1508" s="77">
        <f t="shared" si="5"/>
        <v>39.88900882</v>
      </c>
      <c r="Y1508" s="77">
        <f>X1508/offset(X1508,'Parameters &amp; Main Results'!$B$32,0)</f>
        <v>17.39885864</v>
      </c>
      <c r="Z1508" s="77">
        <f>sumproduct(X1508:offset(X1508,'Parameters &amp; Main Results'!$B$32-1,0) , 'Cash Flow Assist'!$P$11:offset('Cash Flow Assist'!$P$11,'Parameters &amp; Main Results'!$B$32-1,0)  )/offset(X1508,'Parameters &amp; Main Results'!$B$32,0)</f>
        <v>3602.157471</v>
      </c>
      <c r="AA1508" s="77">
        <f>sumproduct(X1508:offset(X1508,'Parameters &amp; Main Results'!$B$32-1,0),'Parameters &amp; Main Results'!$B$36:offset('Parameters &amp; Main Results'!$B$36,'Parameters &amp; Main Results'!$B$32-1,0)   )/offset(X1508,'Parameters &amp; Main Results'!$B$32,0)</f>
        <v>0.5902027784</v>
      </c>
      <c r="AB1508" s="167">
        <f t="shared" si="6"/>
        <v>0</v>
      </c>
    </row>
    <row r="1509">
      <c r="A1509">
        <f t="shared" si="17"/>
        <v>4</v>
      </c>
      <c r="B1509">
        <f t="shared" si="18"/>
        <v>1996</v>
      </c>
      <c r="C1509" s="77">
        <f t="shared" si="3"/>
        <v>1996.25</v>
      </c>
      <c r="D1509" s="159">
        <f t="shared" si="356"/>
        <v>35185</v>
      </c>
      <c r="E1509" s="162">
        <v>156.1</v>
      </c>
      <c r="F1509" s="163">
        <v>4631277.2076</v>
      </c>
      <c r="G1509" s="163">
        <v>25178.3049</v>
      </c>
      <c r="H1509" s="163">
        <v>23919.17046139</v>
      </c>
      <c r="I1509" s="163">
        <v>6047233.09352</v>
      </c>
      <c r="J1509" s="163">
        <v>156.1</v>
      </c>
      <c r="K1509" s="163">
        <v>156.1</v>
      </c>
      <c r="L1509" s="163">
        <v>390.15</v>
      </c>
      <c r="M1509" s="164">
        <v>25.69920026</v>
      </c>
      <c r="N1509" s="19">
        <f t="shared" ref="N1509:T1509" si="1510">F1509/F1508/$E1509*$E1508-1</f>
        <v>-0.001891916693</v>
      </c>
      <c r="O1509" s="19">
        <f t="shared" si="1510"/>
        <v>-0.0216666728</v>
      </c>
      <c r="P1509" s="19">
        <f t="shared" si="1510"/>
        <v>0.0002737561392</v>
      </c>
      <c r="Q1509" s="19">
        <f t="shared" si="1510"/>
        <v>0.02583094736</v>
      </c>
      <c r="R1509" s="19">
        <f t="shared" si="1510"/>
        <v>0</v>
      </c>
      <c r="S1509" s="19">
        <f t="shared" si="1510"/>
        <v>0</v>
      </c>
      <c r="T1509" s="19">
        <f t="shared" si="1510"/>
        <v>-0.02029144349</v>
      </c>
      <c r="U1509" s="168">
        <v>0.0522</v>
      </c>
      <c r="V1509" s="168">
        <v>-0.0405</v>
      </c>
      <c r="W1509" s="19">
        <f t="array" ref="W1509">mmult(N1509:T1509,'Parameters &amp; Main Results'!$B$6:$B$12)-'Parameters &amp; Main Results'!$B$16/12+mmult(U1509:V1509,'Parameters &amp; Main Results'!$B$14:$B$15)</f>
        <v>-0.006877272385</v>
      </c>
      <c r="X1509" s="77">
        <f t="shared" si="5"/>
        <v>39.4542356</v>
      </c>
      <c r="Y1509" s="77">
        <f>X1509/offset(X1509,'Parameters &amp; Main Results'!$B$32,0)</f>
        <v>17.26642706</v>
      </c>
      <c r="Z1509" s="77">
        <f>sumproduct(X1509:offset(X1509,'Parameters &amp; Main Results'!$B$32-1,0) , 'Cash Flow Assist'!$P$11:offset('Cash Flow Assist'!$P$11,'Parameters &amp; Main Results'!$B$32-1,0)  )/offset(X1509,'Parameters &amp; Main Results'!$B$32,0)</f>
        <v>3597.678743</v>
      </c>
      <c r="AA1509" s="77">
        <f>sumproduct(X1509:offset(X1509,'Parameters &amp; Main Results'!$B$32-1,0),'Parameters &amp; Main Results'!$B$36:offset('Parameters &amp; Main Results'!$B$36,'Parameters &amp; Main Results'!$B$32-1,0)   )/offset(X1509,'Parameters &amp; Main Results'!$B$32,0)</f>
        <v>0.590384089</v>
      </c>
      <c r="AB1509" s="167">
        <f t="shared" si="6"/>
        <v>-0.001891916693</v>
      </c>
    </row>
    <row r="1510">
      <c r="A1510">
        <f t="shared" si="17"/>
        <v>5</v>
      </c>
      <c r="B1510">
        <f t="shared" si="18"/>
        <v>1996</v>
      </c>
      <c r="C1510" s="77">
        <f t="shared" si="3"/>
        <v>1996.333333</v>
      </c>
      <c r="D1510" s="159">
        <f t="shared" si="356"/>
        <v>35216</v>
      </c>
      <c r="E1510" s="162">
        <v>156.4</v>
      </c>
      <c r="F1510" s="163">
        <v>4750715.8526</v>
      </c>
      <c r="G1510" s="163">
        <v>24971.4878</v>
      </c>
      <c r="H1510" s="163">
        <v>24017.83703954</v>
      </c>
      <c r="I1510" s="163">
        <v>5945430.50775633</v>
      </c>
      <c r="J1510" s="163">
        <v>156.4</v>
      </c>
      <c r="K1510" s="163">
        <v>156.4</v>
      </c>
      <c r="L1510" s="163">
        <v>390.55</v>
      </c>
      <c r="M1510" s="164">
        <v>26.12206495</v>
      </c>
      <c r="N1510" s="19">
        <f t="shared" ref="N1510:T1510" si="1511">F1510/F1509/$E1510*$E1509-1</f>
        <v>0.02382194236</v>
      </c>
      <c r="O1510" s="19">
        <f t="shared" si="1511"/>
        <v>-0.01011650206</v>
      </c>
      <c r="P1510" s="19">
        <f t="shared" si="1511"/>
        <v>0.002198929028</v>
      </c>
      <c r="Q1510" s="19">
        <f t="shared" si="1511"/>
        <v>-0.01872043999</v>
      </c>
      <c r="R1510" s="19">
        <f t="shared" si="1511"/>
        <v>0</v>
      </c>
      <c r="S1510" s="19">
        <f t="shared" si="1511"/>
        <v>0</v>
      </c>
      <c r="T1510" s="19">
        <f t="shared" si="1511"/>
        <v>-0.0008948784535</v>
      </c>
      <c r="U1510" s="168">
        <v>0.0318</v>
      </c>
      <c r="V1510" s="168">
        <v>-0.0089</v>
      </c>
      <c r="W1510" s="19">
        <f t="array" ref="W1510">mmult(N1510:T1510,'Parameters &amp; Main Results'!$B$6:$B$12)-'Parameters &amp; Main Results'!$B$16/12+mmult(U1510:V1510,'Parameters &amp; Main Results'!$B$14:$B$15)</f>
        <v>0.01529566459</v>
      </c>
      <c r="X1510" s="77">
        <f t="shared" si="5"/>
        <v>39.72745211</v>
      </c>
      <c r="Y1510" s="77">
        <f>X1510/offset(X1510,'Parameters &amp; Main Results'!$B$32,0)</f>
        <v>17.44379151</v>
      </c>
      <c r="Z1510" s="77">
        <f>sumproduct(X1510:offset(X1510,'Parameters &amp; Main Results'!$B$32-1,0) , 'Cash Flow Assist'!$P$11:offset('Cash Flow Assist'!$P$11,'Parameters &amp; Main Results'!$B$32-1,0)  )/offset(X1510,'Parameters &amp; Main Results'!$B$32,0)</f>
        <v>3593.317998</v>
      </c>
      <c r="AA1510" s="77">
        <f>sumproduct(X1510:offset(X1510,'Parameters &amp; Main Results'!$B$32-1,0),'Parameters &amp; Main Results'!$B$36:offset('Parameters &amp; Main Results'!$B$36,'Parameters &amp; Main Results'!$B$32-1,0)   )/offset(X1510,'Parameters &amp; Main Results'!$B$32,0)</f>
        <v>0.5906074506</v>
      </c>
      <c r="AB1510" s="167">
        <f t="shared" si="6"/>
        <v>0</v>
      </c>
    </row>
    <row r="1511">
      <c r="A1511">
        <f t="shared" si="17"/>
        <v>6</v>
      </c>
      <c r="B1511">
        <f t="shared" si="18"/>
        <v>1996</v>
      </c>
      <c r="C1511" s="77">
        <f t="shared" si="3"/>
        <v>1996.416667</v>
      </c>
      <c r="D1511" s="159">
        <f t="shared" si="356"/>
        <v>35246</v>
      </c>
      <c r="E1511" s="162">
        <v>156.7</v>
      </c>
      <c r="F1511" s="163">
        <v>4806924.2039</v>
      </c>
      <c r="G1511" s="163">
        <v>25333.4576</v>
      </c>
      <c r="H1511" s="163">
        <v>24118.31165782</v>
      </c>
      <c r="I1511" s="163">
        <v>5972715.74948336</v>
      </c>
      <c r="J1511" s="163">
        <v>156.7</v>
      </c>
      <c r="K1511" s="163">
        <v>156.7</v>
      </c>
      <c r="L1511" s="163">
        <v>381.3</v>
      </c>
      <c r="M1511" s="164">
        <v>26.25333631</v>
      </c>
      <c r="N1511" s="19">
        <f t="shared" ref="N1511:T1511" si="1512">F1511/F1510/$E1511*$E1510-1</f>
        <v>0.009894416404</v>
      </c>
      <c r="O1511" s="19">
        <f t="shared" si="1512"/>
        <v>0.01255308636</v>
      </c>
      <c r="P1511" s="19">
        <f t="shared" si="1512"/>
        <v>0.002260838119</v>
      </c>
      <c r="Q1511" s="19">
        <f t="shared" si="1512"/>
        <v>0.002666007004</v>
      </c>
      <c r="R1511" s="19">
        <f t="shared" si="1512"/>
        <v>0</v>
      </c>
      <c r="S1511" s="19">
        <f t="shared" si="1512"/>
        <v>0</v>
      </c>
      <c r="T1511" s="19">
        <f t="shared" si="1512"/>
        <v>-0.02555368997</v>
      </c>
      <c r="U1511" s="168">
        <v>-0.0399</v>
      </c>
      <c r="V1511" s="168">
        <v>0.0238</v>
      </c>
      <c r="W1511" s="19">
        <f t="array" ref="W1511">mmult(N1511:T1511,'Parameters &amp; Main Results'!$B$6:$B$12)-'Parameters &amp; Main Results'!$B$16/12+mmult(U1511:V1511,'Parameters &amp; Main Results'!$B$14:$B$15)</f>
        <v>0.01051741723</v>
      </c>
      <c r="X1511" s="77">
        <f t="shared" si="5"/>
        <v>39.12894883</v>
      </c>
      <c r="Y1511" s="77">
        <f>X1511/offset(X1511,'Parameters &amp; Main Results'!$B$32,0)</f>
        <v>17.2381115</v>
      </c>
      <c r="Z1511" s="77">
        <f>sumproduct(X1511:offset(X1511,'Parameters &amp; Main Results'!$B$32-1,0) , 'Cash Flow Assist'!$P$11:offset('Cash Flow Assist'!$P$11,'Parameters &amp; Main Results'!$B$32-1,0)  )/offset(X1511,'Parameters &amp; Main Results'!$B$32,0)</f>
        <v>3588.764802</v>
      </c>
      <c r="AA1511" s="77">
        <f>sumproduct(X1511:offset(X1511,'Parameters &amp; Main Results'!$B$32-1,0),'Parameters &amp; Main Results'!$B$36:offset('Parameters &amp; Main Results'!$B$36,'Parameters &amp; Main Results'!$B$32-1,0)   )/offset(X1511,'Parameters &amp; Main Results'!$B$32,0)</f>
        <v>0.5909219302</v>
      </c>
      <c r="AB1511" s="167">
        <f t="shared" si="6"/>
        <v>0</v>
      </c>
    </row>
    <row r="1512">
      <c r="A1512">
        <f t="shared" si="17"/>
        <v>7</v>
      </c>
      <c r="B1512">
        <f t="shared" si="18"/>
        <v>1996</v>
      </c>
      <c r="C1512" s="77">
        <f t="shared" si="3"/>
        <v>1996.5</v>
      </c>
      <c r="D1512" s="159">
        <f t="shared" si="356"/>
        <v>35277</v>
      </c>
      <c r="E1512" s="162">
        <v>157.0</v>
      </c>
      <c r="F1512" s="163">
        <v>4558148.3816</v>
      </c>
      <c r="G1512" s="163">
        <v>25346.5275</v>
      </c>
      <c r="H1512" s="163">
        <v>24220.61349644</v>
      </c>
      <c r="I1512" s="163">
        <v>5799377.55468531</v>
      </c>
      <c r="J1512" s="163">
        <v>157.0</v>
      </c>
      <c r="K1512" s="163">
        <v>157.0</v>
      </c>
      <c r="L1512" s="163">
        <v>385.5</v>
      </c>
      <c r="M1512" s="164">
        <v>24.69939654</v>
      </c>
      <c r="N1512" s="19">
        <f t="shared" ref="N1512:T1512" si="1513">F1512/F1511/$E1512*$E1511-1</f>
        <v>-0.05356557521</v>
      </c>
      <c r="O1512" s="19">
        <f t="shared" si="1513"/>
        <v>-0.001395899275</v>
      </c>
      <c r="P1512" s="19">
        <f t="shared" si="1513"/>
        <v>0.002322733546</v>
      </c>
      <c r="Q1512" s="19">
        <f t="shared" si="1513"/>
        <v>-0.03087704416</v>
      </c>
      <c r="R1512" s="19">
        <f t="shared" si="1513"/>
        <v>0</v>
      </c>
      <c r="S1512" s="19">
        <f t="shared" si="1513"/>
        <v>0</v>
      </c>
      <c r="T1512" s="19">
        <f t="shared" si="1513"/>
        <v>0.009083073161</v>
      </c>
      <c r="U1512" s="168">
        <v>-0.0431</v>
      </c>
      <c r="V1512" s="168">
        <v>0.0514</v>
      </c>
      <c r="W1512" s="19">
        <f t="array" ref="W1512">mmult(N1512:T1512,'Parameters &amp; Main Results'!$B$6:$B$12)-'Parameters &amp; Main Results'!$B$16/12+mmult(U1512:V1512,'Parameters &amp; Main Results'!$B$14:$B$15)</f>
        <v>-0.04056482289</v>
      </c>
      <c r="X1512" s="77">
        <f t="shared" si="5"/>
        <v>38.72169659</v>
      </c>
      <c r="Y1512" s="77">
        <f>X1512/offset(X1512,'Parameters &amp; Main Results'!$B$32,0)</f>
        <v>17.11540626</v>
      </c>
      <c r="Z1512" s="77">
        <f>sumproduct(X1512:offset(X1512,'Parameters &amp; Main Results'!$B$32-1,0) , 'Cash Flow Assist'!$P$11:offset('Cash Flow Assist'!$P$11,'Parameters &amp; Main Results'!$B$32-1,0)  )/offset(X1512,'Parameters &amp; Main Results'!$B$32,0)</f>
        <v>3584.402835</v>
      </c>
      <c r="AA1512" s="77">
        <f>sumproduct(X1512:offset(X1512,'Parameters &amp; Main Results'!$B$32-1,0),'Parameters &amp; Main Results'!$B$36:offset('Parameters &amp; Main Results'!$B$36,'Parameters &amp; Main Results'!$B$32-1,0)   )/offset(X1512,'Parameters &amp; Main Results'!$B$32,0)</f>
        <v>0.5912394801</v>
      </c>
      <c r="AB1512" s="167">
        <f t="shared" si="6"/>
        <v>-0.05356557521</v>
      </c>
    </row>
    <row r="1513">
      <c r="A1513">
        <f t="shared" si="17"/>
        <v>8</v>
      </c>
      <c r="B1513">
        <f t="shared" si="18"/>
        <v>1996</v>
      </c>
      <c r="C1513" s="77">
        <f t="shared" si="3"/>
        <v>1996.583333</v>
      </c>
      <c r="D1513" s="159">
        <f t="shared" si="356"/>
        <v>35308</v>
      </c>
      <c r="E1513" s="162">
        <v>157.2</v>
      </c>
      <c r="F1513" s="163">
        <v>4673802.6153</v>
      </c>
      <c r="G1513" s="163">
        <v>25196.6994</v>
      </c>
      <c r="H1513" s="163">
        <v>24324.56029603</v>
      </c>
      <c r="I1513" s="163">
        <v>5822919.06246506</v>
      </c>
      <c r="J1513" s="163">
        <v>157.2</v>
      </c>
      <c r="K1513" s="163">
        <v>157.2</v>
      </c>
      <c r="L1513" s="163">
        <v>387.25</v>
      </c>
      <c r="M1513" s="164">
        <v>25.10727812</v>
      </c>
      <c r="N1513" s="19">
        <f t="shared" ref="N1513:T1513" si="1514">F1513/F1512/$E1513*$E1512-1</f>
        <v>0.02406852756</v>
      </c>
      <c r="O1513" s="19">
        <f t="shared" si="1514"/>
        <v>-0.007175932461</v>
      </c>
      <c r="P1513" s="19">
        <f t="shared" si="1514"/>
        <v>0.0030139419</v>
      </c>
      <c r="Q1513" s="19">
        <f t="shared" si="1514"/>
        <v>0.002781887134</v>
      </c>
      <c r="R1513" s="19">
        <f t="shared" si="1514"/>
        <v>0</v>
      </c>
      <c r="S1513" s="19">
        <f t="shared" si="1514"/>
        <v>0</v>
      </c>
      <c r="T1513" s="19">
        <f t="shared" si="1514"/>
        <v>0.003261518863</v>
      </c>
      <c r="U1513" s="168">
        <v>0.0246</v>
      </c>
      <c r="V1513" s="168">
        <v>-0.0074</v>
      </c>
      <c r="W1513" s="19">
        <f t="array" ref="W1513">mmult(N1513:T1513,'Parameters &amp; Main Results'!$B$6:$B$12)-'Parameters &amp; Main Results'!$B$16/12+mmult(U1513:V1513,'Parameters &amp; Main Results'!$B$14:$B$15)</f>
        <v>0.01621574589</v>
      </c>
      <c r="X1513" s="77">
        <f t="shared" si="5"/>
        <v>40.35884603</v>
      </c>
      <c r="Y1513" s="77">
        <f>X1513/offset(X1513,'Parameters &amp; Main Results'!$B$32,0)</f>
        <v>17.89834621</v>
      </c>
      <c r="Z1513" s="77">
        <f>sumproduct(X1513:offset(X1513,'Parameters &amp; Main Results'!$B$32-1,0) , 'Cash Flow Assist'!$P$11:offset('Cash Flow Assist'!$P$11,'Parameters &amp; Main Results'!$B$32-1,0)  )/offset(X1513,'Parameters &amp; Main Results'!$B$32,0)</f>
        <v>3580.149479</v>
      </c>
      <c r="AA1513" s="77">
        <f>sumproduct(X1513:offset(X1513,'Parameters &amp; Main Results'!$B$32-1,0),'Parameters &amp; Main Results'!$B$36:offset('Parameters &amp; Main Results'!$B$36,'Parameters &amp; Main Results'!$B$32-1,0)   )/offset(X1513,'Parameters &amp; Main Results'!$B$32,0)</f>
        <v>0.5915670849</v>
      </c>
      <c r="AB1513" s="167">
        <f t="shared" si="6"/>
        <v>-0.03078629217</v>
      </c>
    </row>
    <row r="1514">
      <c r="A1514">
        <f t="shared" si="17"/>
        <v>9</v>
      </c>
      <c r="B1514">
        <f t="shared" si="18"/>
        <v>1996</v>
      </c>
      <c r="C1514" s="77">
        <f t="shared" si="3"/>
        <v>1996.666667</v>
      </c>
      <c r="D1514" s="159">
        <f t="shared" si="356"/>
        <v>35338</v>
      </c>
      <c r="E1514" s="162">
        <v>157.7</v>
      </c>
      <c r="F1514" s="163">
        <v>4916267.4395</v>
      </c>
      <c r="G1514" s="163">
        <v>25787.2027</v>
      </c>
      <c r="H1514" s="163">
        <v>24426.92615394</v>
      </c>
      <c r="I1514" s="163">
        <v>5982146.0780421</v>
      </c>
      <c r="J1514" s="163">
        <v>157.7</v>
      </c>
      <c r="K1514" s="163">
        <v>157.7</v>
      </c>
      <c r="L1514" s="163">
        <v>379.3</v>
      </c>
      <c r="M1514" s="164">
        <v>26.15309417</v>
      </c>
      <c r="N1514" s="19">
        <f t="shared" ref="N1514:T1514" si="1515">F1514/F1513/$E1514*$E1513-1</f>
        <v>0.04854236222</v>
      </c>
      <c r="O1514" s="19">
        <f t="shared" si="1515"/>
        <v>0.02019085829</v>
      </c>
      <c r="P1514" s="19">
        <f t="shared" si="1515"/>
        <v>0.001024413443</v>
      </c>
      <c r="Q1514" s="19">
        <f t="shared" si="1515"/>
        <v>0.02408760263</v>
      </c>
      <c r="R1514" s="19">
        <f t="shared" si="1515"/>
        <v>0</v>
      </c>
      <c r="S1514" s="19">
        <f t="shared" si="1515"/>
        <v>0</v>
      </c>
      <c r="T1514" s="19">
        <f t="shared" si="1515"/>
        <v>-0.02363486087</v>
      </c>
      <c r="U1514" s="168">
        <v>-0.0098</v>
      </c>
      <c r="V1514" s="168">
        <v>-0.027</v>
      </c>
      <c r="W1514" s="19">
        <f t="array" ref="W1514">mmult(N1514:T1514,'Parameters &amp; Main Results'!$B$6:$B$12)-'Parameters &amp; Main Results'!$B$16/12+mmult(U1514:V1514,'Parameters &amp; Main Results'!$B$14:$B$15)</f>
        <v>0.04141281957</v>
      </c>
      <c r="X1514" s="77">
        <f t="shared" si="5"/>
        <v>39.71484027</v>
      </c>
      <c r="Y1514" s="77">
        <f>X1514/offset(X1514,'Parameters &amp; Main Results'!$B$32,0)</f>
        <v>17.67129246</v>
      </c>
      <c r="Z1514" s="77">
        <f>sumproduct(X1514:offset(X1514,'Parameters &amp; Main Results'!$B$32-1,0) , 'Cash Flow Assist'!$P$11:offset('Cash Flow Assist'!$P$11,'Parameters &amp; Main Results'!$B$32-1,0)  )/offset(X1514,'Parameters &amp; Main Results'!$B$32,0)</f>
        <v>3575.096442</v>
      </c>
      <c r="AA1514" s="77">
        <f>sumproduct(X1514:offset(X1514,'Parameters &amp; Main Results'!$B$32-1,0),'Parameters &amp; Main Results'!$B$36:offset('Parameters &amp; Main Results'!$B$36,'Parameters &amp; Main Results'!$B$32-1,0)   )/offset(X1514,'Parameters &amp; Main Results'!$B$32,0)</f>
        <v>0.5919068323</v>
      </c>
      <c r="AB1514" s="167">
        <f t="shared" si="6"/>
        <v>0</v>
      </c>
    </row>
    <row r="1515">
      <c r="A1515">
        <f t="shared" si="17"/>
        <v>10</v>
      </c>
      <c r="B1515">
        <f t="shared" si="18"/>
        <v>1996</v>
      </c>
      <c r="C1515" s="77">
        <f t="shared" si="3"/>
        <v>1996.75</v>
      </c>
      <c r="D1515" s="159">
        <f t="shared" si="356"/>
        <v>35369</v>
      </c>
      <c r="E1515" s="162">
        <v>158.2</v>
      </c>
      <c r="F1515" s="163">
        <v>5051860.9268</v>
      </c>
      <c r="G1515" s="163">
        <v>26601.0631</v>
      </c>
      <c r="H1515" s="163">
        <v>24530.53703238</v>
      </c>
      <c r="I1515" s="163">
        <v>5943733.75855266</v>
      </c>
      <c r="J1515" s="163">
        <v>158.2</v>
      </c>
      <c r="K1515" s="163">
        <v>158.2</v>
      </c>
      <c r="L1515" s="163">
        <v>379.3</v>
      </c>
      <c r="M1515" s="164">
        <v>26.62731343</v>
      </c>
      <c r="N1515" s="19">
        <f t="shared" ref="N1515:T1515" si="1516">F1515/F1514/$E1515*$E1514-1</f>
        <v>0.02433284969</v>
      </c>
      <c r="O1515" s="19">
        <f t="shared" si="1516"/>
        <v>0.02830032602</v>
      </c>
      <c r="P1515" s="19">
        <f t="shared" si="1516"/>
        <v>0.001067704383</v>
      </c>
      <c r="Q1515" s="19">
        <f t="shared" si="1516"/>
        <v>-0.009561422217</v>
      </c>
      <c r="R1515" s="19">
        <f t="shared" si="1516"/>
        <v>0</v>
      </c>
      <c r="S1515" s="19">
        <f t="shared" si="1516"/>
        <v>0</v>
      </c>
      <c r="T1515" s="19">
        <f t="shared" si="1516"/>
        <v>-0.003160556258</v>
      </c>
      <c r="U1515" s="168">
        <v>-0.0444</v>
      </c>
      <c r="V1515" s="168">
        <v>0.0494</v>
      </c>
      <c r="W1515" s="19">
        <f t="array" ref="W1515">mmult(N1515:T1515,'Parameters &amp; Main Results'!$B$6:$B$12)-'Parameters &amp; Main Results'!$B$16/12+mmult(U1515:V1515,'Parameters &amp; Main Results'!$B$14:$B$15)</f>
        <v>0.0252830521</v>
      </c>
      <c r="X1515" s="77">
        <f t="shared" si="5"/>
        <v>38.13554003</v>
      </c>
      <c r="Y1515" s="77">
        <f>X1515/offset(X1515,'Parameters &amp; Main Results'!$B$32,0)</f>
        <v>17.0249845</v>
      </c>
      <c r="Z1515" s="77">
        <f>sumproduct(X1515:offset(X1515,'Parameters &amp; Main Results'!$B$32-1,0) , 'Cash Flow Assist'!$P$11:offset('Cash Flow Assist'!$P$11,'Parameters &amp; Main Results'!$B$32-1,0)  )/offset(X1515,'Parameters &amp; Main Results'!$B$32,0)</f>
        <v>3570.254416</v>
      </c>
      <c r="AA1515" s="77">
        <f>sumproduct(X1515:offset(X1515,'Parameters &amp; Main Results'!$B$32-1,0),'Parameters &amp; Main Results'!$B$36:offset('Parameters &amp; Main Results'!$B$36,'Parameters &amp; Main Results'!$B$32-1,0)   )/offset(X1515,'Parameters &amp; Main Results'!$B$32,0)</f>
        <v>0.5922923141</v>
      </c>
      <c r="AB1515" s="167">
        <f t="shared" si="6"/>
        <v>0</v>
      </c>
    </row>
    <row r="1516">
      <c r="A1516">
        <f t="shared" si="17"/>
        <v>11</v>
      </c>
      <c r="B1516">
        <f t="shared" si="18"/>
        <v>1996</v>
      </c>
      <c r="C1516" s="77">
        <f t="shared" si="3"/>
        <v>1996.833333</v>
      </c>
      <c r="D1516" s="159">
        <f t="shared" si="356"/>
        <v>35399</v>
      </c>
      <c r="E1516" s="162">
        <v>158.7</v>
      </c>
      <c r="F1516" s="163">
        <v>5430515.3378</v>
      </c>
      <c r="G1516" s="163">
        <v>27356.629</v>
      </c>
      <c r="H1516" s="163">
        <v>24632.5431822</v>
      </c>
      <c r="I1516" s="163">
        <v>6190313.77741416</v>
      </c>
      <c r="J1516" s="163">
        <v>158.7</v>
      </c>
      <c r="K1516" s="163">
        <v>158.7</v>
      </c>
      <c r="L1516" s="163">
        <v>371.9</v>
      </c>
      <c r="M1516" s="164">
        <v>28.36892989</v>
      </c>
      <c r="N1516" s="19">
        <f t="shared" ref="N1516:T1516" si="1517">F1516/F1515/$E1516*$E1515-1</f>
        <v>0.07156670426</v>
      </c>
      <c r="O1516" s="19">
        <f t="shared" si="1517"/>
        <v>0.02516351095</v>
      </c>
      <c r="P1516" s="19">
        <f t="shared" si="1517"/>
        <v>0.0009946334801</v>
      </c>
      <c r="Q1516" s="19">
        <f t="shared" si="1517"/>
        <v>0.03820440721</v>
      </c>
      <c r="R1516" s="19">
        <f t="shared" si="1517"/>
        <v>0</v>
      </c>
      <c r="S1516" s="19">
        <f t="shared" si="1517"/>
        <v>0</v>
      </c>
      <c r="T1516" s="19">
        <f t="shared" si="1517"/>
        <v>-0.02259875461</v>
      </c>
      <c r="U1516" s="168">
        <v>-0.0405</v>
      </c>
      <c r="V1516" s="168">
        <v>0.0139</v>
      </c>
      <c r="W1516" s="19">
        <f t="array" ref="W1516">mmult(N1516:T1516,'Parameters &amp; Main Results'!$B$6:$B$12)-'Parameters &amp; Main Results'!$B$16/12+mmult(U1516:V1516,'Parameters &amp; Main Results'!$B$14:$B$15)</f>
        <v>0.05992423926</v>
      </c>
      <c r="X1516" s="77">
        <f t="shared" si="5"/>
        <v>37.19513353</v>
      </c>
      <c r="Y1516" s="77">
        <f>X1516/offset(X1516,'Parameters &amp; Main Results'!$B$32,0)</f>
        <v>16.66035597</v>
      </c>
      <c r="Z1516" s="77">
        <f>sumproduct(X1516:offset(X1516,'Parameters &amp; Main Results'!$B$32-1,0) , 'Cash Flow Assist'!$P$11:offset('Cash Flow Assist'!$P$11,'Parameters &amp; Main Results'!$B$32-1,0)  )/offset(X1516,'Parameters &amp; Main Results'!$B$32,0)</f>
        <v>3566.044749</v>
      </c>
      <c r="AA1516" s="77">
        <f>sumproduct(X1516:offset(X1516,'Parameters &amp; Main Results'!$B$32-1,0),'Parameters &amp; Main Results'!$B$36:offset('Parameters &amp; Main Results'!$B$36,'Parameters &amp; Main Results'!$B$32-1,0)   )/offset(X1516,'Parameters &amp; Main Results'!$B$32,0)</f>
        <v>0.5925958423</v>
      </c>
      <c r="AB1516" s="167">
        <f t="shared" si="6"/>
        <v>0</v>
      </c>
    </row>
    <row r="1517">
      <c r="A1517">
        <f t="shared" si="17"/>
        <v>12</v>
      </c>
      <c r="B1517">
        <f t="shared" si="18"/>
        <v>1996</v>
      </c>
      <c r="C1517" s="77">
        <f t="shared" si="3"/>
        <v>1996.916667</v>
      </c>
      <c r="D1517" s="159">
        <f t="shared" si="356"/>
        <v>35430</v>
      </c>
      <c r="E1517" s="162">
        <v>159.1</v>
      </c>
      <c r="F1517" s="163">
        <v>5326050.2739</v>
      </c>
      <c r="G1517" s="163">
        <v>26759.8218</v>
      </c>
      <c r="H1517" s="163">
        <v>24735.79459237</v>
      </c>
      <c r="I1517" s="163">
        <v>6105978.00597722</v>
      </c>
      <c r="J1517" s="163">
        <v>159.1</v>
      </c>
      <c r="K1517" s="163">
        <v>159.1</v>
      </c>
      <c r="L1517" s="163">
        <v>369.55</v>
      </c>
      <c r="M1517" s="164">
        <v>27.63032073</v>
      </c>
      <c r="N1517" s="19">
        <f t="shared" ref="N1517:T1517" si="1518">F1517/F1516/$E1517*$E1516-1</f>
        <v>-0.02170245428</v>
      </c>
      <c r="O1517" s="19">
        <f t="shared" si="1518"/>
        <v>-0.02427511055</v>
      </c>
      <c r="P1517" s="19">
        <f t="shared" si="1518"/>
        <v>0.001666986172</v>
      </c>
      <c r="Q1517" s="19">
        <f t="shared" si="1518"/>
        <v>-0.01610371801</v>
      </c>
      <c r="R1517" s="19">
        <f t="shared" si="1518"/>
        <v>0</v>
      </c>
      <c r="S1517" s="19">
        <f t="shared" si="1518"/>
        <v>0</v>
      </c>
      <c r="T1517" s="19">
        <f t="shared" si="1518"/>
        <v>-0.00881715836</v>
      </c>
      <c r="U1517" s="168">
        <v>0.0317</v>
      </c>
      <c r="V1517" s="168">
        <v>0.0132</v>
      </c>
      <c r="W1517" s="19">
        <f t="array" ref="W1517">mmult(N1517:T1517,'Parameters &amp; Main Results'!$B$6:$B$12)-'Parameters &amp; Main Results'!$B$16/12+mmult(U1517:V1517,'Parameters &amp; Main Results'!$B$14:$B$15)</f>
        <v>-0.02238728502</v>
      </c>
      <c r="X1517" s="77">
        <f t="shared" si="5"/>
        <v>35.09225675</v>
      </c>
      <c r="Y1517" s="77">
        <f>X1517/offset(X1517,'Parameters &amp; Main Results'!$B$32,0)</f>
        <v>15.77069317</v>
      </c>
      <c r="Z1517" s="77">
        <f>sumproduct(X1517:offset(X1517,'Parameters &amp; Main Results'!$B$32-1,0) , 'Cash Flow Assist'!$P$11:offset('Cash Flow Assist'!$P$11,'Parameters &amp; Main Results'!$B$32-1,0)  )/offset(X1517,'Parameters &amp; Main Results'!$B$32,0)</f>
        <v>3562.18693</v>
      </c>
      <c r="AA1517" s="77">
        <f>sumproduct(X1517:offset(X1517,'Parameters &amp; Main Results'!$B$32-1,0),'Parameters &amp; Main Results'!$B$36:offset('Parameters &amp; Main Results'!$B$36,'Parameters &amp; Main Results'!$B$32-1,0)   )/offset(X1517,'Parameters &amp; Main Results'!$B$32,0)</f>
        <v>0.5928967046</v>
      </c>
      <c r="AB1517" s="167">
        <f t="shared" si="6"/>
        <v>-0.02170245428</v>
      </c>
    </row>
    <row r="1518">
      <c r="A1518">
        <f t="shared" si="17"/>
        <v>1</v>
      </c>
      <c r="B1518">
        <f t="shared" si="18"/>
        <v>1997</v>
      </c>
      <c r="C1518" s="77">
        <f t="shared" si="3"/>
        <v>1997</v>
      </c>
      <c r="D1518" s="159">
        <f t="shared" si="356"/>
        <v>35461</v>
      </c>
      <c r="E1518" s="162">
        <v>159.4</v>
      </c>
      <c r="F1518" s="163">
        <v>5658794.0886</v>
      </c>
      <c r="G1518" s="163">
        <v>26707.7667</v>
      </c>
      <c r="H1518" s="163">
        <v>24837.00521858</v>
      </c>
      <c r="I1518" s="163">
        <v>5917144.25499283</v>
      </c>
      <c r="J1518" s="163">
        <v>159.4</v>
      </c>
      <c r="K1518" s="163">
        <v>159.4</v>
      </c>
      <c r="L1518" s="163">
        <v>345.0</v>
      </c>
      <c r="M1518" s="164">
        <v>29.0702007</v>
      </c>
      <c r="N1518" s="19">
        <f t="shared" ref="N1518:T1518" si="1519">F1518/F1517/$E1518*$E1517-1</f>
        <v>0.06047514031</v>
      </c>
      <c r="O1518" s="19">
        <f t="shared" si="1519"/>
        <v>-0.003823667406</v>
      </c>
      <c r="P1518" s="19">
        <f t="shared" si="1519"/>
        <v>0.002201908198</v>
      </c>
      <c r="Q1518" s="19">
        <f t="shared" si="1519"/>
        <v>-0.03274989818</v>
      </c>
      <c r="R1518" s="19">
        <f t="shared" si="1519"/>
        <v>0</v>
      </c>
      <c r="S1518" s="19">
        <f t="shared" si="1519"/>
        <v>0</v>
      </c>
      <c r="T1518" s="19">
        <f t="shared" si="1519"/>
        <v>-0.06818917579</v>
      </c>
      <c r="U1518" s="168">
        <v>-0.0193</v>
      </c>
      <c r="V1518" s="168">
        <v>-0.0146</v>
      </c>
      <c r="W1518" s="19">
        <f t="array" ref="W1518">mmult(N1518:T1518,'Parameters &amp; Main Results'!$B$6:$B$12)-'Parameters &amp; Main Results'!$B$16/12+mmult(U1518:V1518,'Parameters &amp; Main Results'!$B$14:$B$15)</f>
        <v>0.04435877172</v>
      </c>
      <c r="X1518" s="77">
        <f t="shared" si="5"/>
        <v>35.89586777</v>
      </c>
      <c r="Y1518" s="77">
        <f>X1518/offset(X1518,'Parameters &amp; Main Results'!$B$32,0)</f>
        <v>16.18546835</v>
      </c>
      <c r="Z1518" s="77">
        <f>sumproduct(X1518:offset(X1518,'Parameters &amp; Main Results'!$B$32-1,0) , 'Cash Flow Assist'!$P$11:offset('Cash Flow Assist'!$P$11,'Parameters &amp; Main Results'!$B$32-1,0)  )/offset(X1518,'Parameters &amp; Main Results'!$B$32,0)</f>
        <v>3559.208905</v>
      </c>
      <c r="AA1518" s="77">
        <f>sumproduct(X1518:offset(X1518,'Parameters &amp; Main Results'!$B$32-1,0),'Parameters &amp; Main Results'!$B$36:offset('Parameters &amp; Main Results'!$B$36,'Parameters &amp; Main Results'!$B$32-1,0)   )/offset(X1518,'Parameters &amp; Main Results'!$B$32,0)</f>
        <v>0.5931733797</v>
      </c>
      <c r="AB1518" s="167">
        <f t="shared" si="6"/>
        <v>0</v>
      </c>
    </row>
    <row r="1519">
      <c r="A1519">
        <f t="shared" si="17"/>
        <v>2</v>
      </c>
      <c r="B1519">
        <f t="shared" si="18"/>
        <v>1997</v>
      </c>
      <c r="C1519" s="77">
        <f t="shared" si="3"/>
        <v>1997.083333</v>
      </c>
      <c r="D1519" s="159">
        <f t="shared" si="356"/>
        <v>35489</v>
      </c>
      <c r="E1519" s="162">
        <v>159.7</v>
      </c>
      <c r="F1519" s="163">
        <v>5703146.0763</v>
      </c>
      <c r="G1519" s="163">
        <v>26794.4988</v>
      </c>
      <c r="H1519" s="163">
        <v>24941.11366546</v>
      </c>
      <c r="I1519" s="163">
        <v>6008288.32135159</v>
      </c>
      <c r="J1519" s="163">
        <v>159.7</v>
      </c>
      <c r="K1519" s="163">
        <v>159.7</v>
      </c>
      <c r="L1519" s="163">
        <v>360.6</v>
      </c>
      <c r="M1519" s="164">
        <v>28.98815038</v>
      </c>
      <c r="N1519" s="19">
        <f t="shared" ref="N1519:T1519" si="1520">F1519/F1518/$E1519*$E1518-1</f>
        <v>0.005944464579</v>
      </c>
      <c r="O1519" s="19">
        <f t="shared" si="1520"/>
        <v>0.001362825982</v>
      </c>
      <c r="P1519" s="19">
        <f t="shared" si="1520"/>
        <v>0.002305270299</v>
      </c>
      <c r="Q1519" s="19">
        <f t="shared" si="1520"/>
        <v>0.01349592975</v>
      </c>
      <c r="R1519" s="19">
        <f t="shared" si="1520"/>
        <v>0</v>
      </c>
      <c r="S1519" s="19">
        <f t="shared" si="1520"/>
        <v>0</v>
      </c>
      <c r="T1519" s="19">
        <f t="shared" si="1520"/>
        <v>0.0432539272</v>
      </c>
      <c r="U1519" s="168">
        <v>-0.032</v>
      </c>
      <c r="V1519" s="168">
        <v>0.0569</v>
      </c>
      <c r="W1519" s="19">
        <f t="array" ref="W1519">mmult(N1519:T1519,'Parameters &amp; Main Results'!$B$6:$B$12)-'Parameters &amp; Main Results'!$B$16/12+mmult(U1519:V1519,'Parameters &amp; Main Results'!$B$14:$B$15)</f>
        <v>0.004757388263</v>
      </c>
      <c r="X1519" s="77">
        <f t="shared" si="5"/>
        <v>34.3712034</v>
      </c>
      <c r="Y1519" s="77">
        <f>X1519/offset(X1519,'Parameters &amp; Main Results'!$B$32,0)</f>
        <v>15.54951623</v>
      </c>
      <c r="Z1519" s="77">
        <f>sumproduct(X1519:offset(X1519,'Parameters &amp; Main Results'!$B$32-1,0) , 'Cash Flow Assist'!$P$11:offset('Cash Flow Assist'!$P$11,'Parameters &amp; Main Results'!$B$32-1,0)  )/offset(X1519,'Parameters &amp; Main Results'!$B$32,0)</f>
        <v>3555.804827</v>
      </c>
      <c r="AA1519" s="77">
        <f>sumproduct(X1519:offset(X1519,'Parameters &amp; Main Results'!$B$32-1,0),'Parameters &amp; Main Results'!$B$36:offset('Parameters &amp; Main Results'!$B$36,'Parameters &amp; Main Results'!$B$32-1,0)   )/offset(X1519,'Parameters &amp; Main Results'!$B$32,0)</f>
        <v>0.5934393487</v>
      </c>
      <c r="AB1519" s="167">
        <f t="shared" si="6"/>
        <v>0</v>
      </c>
    </row>
    <row r="1520">
      <c r="A1520">
        <f t="shared" si="17"/>
        <v>3</v>
      </c>
      <c r="B1520">
        <f t="shared" si="18"/>
        <v>1997</v>
      </c>
      <c r="C1520" s="77">
        <f t="shared" si="3"/>
        <v>1997.166667</v>
      </c>
      <c r="D1520" s="159">
        <f t="shared" si="356"/>
        <v>35520</v>
      </c>
      <c r="E1520" s="162">
        <v>159.8</v>
      </c>
      <c r="F1520" s="163">
        <v>5468911.7996</v>
      </c>
      <c r="G1520" s="163">
        <v>26246.3397</v>
      </c>
      <c r="H1520" s="163">
        <v>25045.24281501</v>
      </c>
      <c r="I1520" s="163">
        <v>6015868.08104385</v>
      </c>
      <c r="J1520" s="163">
        <v>159.8</v>
      </c>
      <c r="K1520" s="163">
        <v>159.8</v>
      </c>
      <c r="L1520" s="163">
        <v>349.5</v>
      </c>
      <c r="M1520" s="164">
        <v>27.52842538</v>
      </c>
      <c r="N1520" s="19">
        <f t="shared" ref="N1520:T1520" si="1521">F1520/F1519/$E1520*$E1519-1</f>
        <v>-0.04167114455</v>
      </c>
      <c r="O1520" s="19">
        <f t="shared" si="1521"/>
        <v>-0.02107087717</v>
      </c>
      <c r="P1520" s="19">
        <f t="shared" si="1521"/>
        <v>0.003546605131</v>
      </c>
      <c r="Q1520" s="19">
        <f t="shared" si="1521"/>
        <v>0.0006349789089</v>
      </c>
      <c r="R1520" s="19">
        <f t="shared" si="1521"/>
        <v>0</v>
      </c>
      <c r="S1520" s="19">
        <f t="shared" si="1521"/>
        <v>0</v>
      </c>
      <c r="T1520" s="19">
        <f t="shared" si="1521"/>
        <v>-0.03138854933</v>
      </c>
      <c r="U1520" s="168">
        <v>-0.0035</v>
      </c>
      <c r="V1520" s="168">
        <v>0.034</v>
      </c>
      <c r="W1520" s="19">
        <f t="array" ref="W1520">mmult(N1520:T1520,'Parameters &amp; Main Results'!$B$6:$B$12)-'Parameters &amp; Main Results'!$B$16/12+mmult(U1520:V1520,'Parameters &amp; Main Results'!$B$14:$B$15)</f>
        <v>-0.03656274437</v>
      </c>
      <c r="X1520" s="77">
        <f t="shared" si="5"/>
        <v>34.20846047</v>
      </c>
      <c r="Y1520" s="77">
        <f>X1520/offset(X1520,'Parameters &amp; Main Results'!$B$32,0)</f>
        <v>15.52733788</v>
      </c>
      <c r="Z1520" s="77">
        <f>sumproduct(X1520:offset(X1520,'Parameters &amp; Main Results'!$B$32-1,0) , 'Cash Flow Assist'!$P$11:offset('Cash Flow Assist'!$P$11,'Parameters &amp; Main Results'!$B$32-1,0)  )/offset(X1520,'Parameters &amp; Main Results'!$B$32,0)</f>
        <v>3553.0275</v>
      </c>
      <c r="AA1520" s="77">
        <f>sumproduct(X1520:offset(X1520,'Parameters &amp; Main Results'!$B$32-1,0),'Parameters &amp; Main Results'!$B$36:offset('Parameters &amp; Main Results'!$B$36,'Parameters &amp; Main Results'!$B$32-1,0)   )/offset(X1520,'Parameters &amp; Main Results'!$B$32,0)</f>
        <v>0.5936702187</v>
      </c>
      <c r="AB1520" s="167">
        <f t="shared" si="6"/>
        <v>-0.04167114455</v>
      </c>
    </row>
    <row r="1521">
      <c r="A1521">
        <f t="shared" si="17"/>
        <v>4</v>
      </c>
      <c r="B1521">
        <f t="shared" si="18"/>
        <v>1997</v>
      </c>
      <c r="C1521" s="77">
        <f t="shared" si="3"/>
        <v>1997.25</v>
      </c>
      <c r="D1521" s="159">
        <f t="shared" si="356"/>
        <v>35550</v>
      </c>
      <c r="E1521" s="162">
        <v>159.9</v>
      </c>
      <c r="F1521" s="163">
        <v>5795295.3971</v>
      </c>
      <c r="G1521" s="163">
        <v>26782.9941</v>
      </c>
      <c r="H1521" s="163">
        <v>25152.5199384</v>
      </c>
      <c r="I1521" s="163">
        <v>6054299.33218409</v>
      </c>
      <c r="J1521" s="163">
        <v>159.9</v>
      </c>
      <c r="K1521" s="163">
        <v>159.9</v>
      </c>
      <c r="L1521" s="163">
        <v>340.45</v>
      </c>
      <c r="M1521" s="164">
        <v>28.9360182</v>
      </c>
      <c r="N1521" s="19">
        <f t="shared" ref="N1521:T1521" si="1522">F1521/F1520/$E1521*$E1520-1</f>
        <v>0.05901709234</v>
      </c>
      <c r="O1521" s="19">
        <f t="shared" si="1522"/>
        <v>0.01980865012</v>
      </c>
      <c r="P1521" s="19">
        <f t="shared" si="1522"/>
        <v>0.003655263706</v>
      </c>
      <c r="Q1521" s="19">
        <f t="shared" si="1522"/>
        <v>0.005758927415</v>
      </c>
      <c r="R1521" s="19">
        <f t="shared" si="1522"/>
        <v>0</v>
      </c>
      <c r="S1521" s="19">
        <f t="shared" si="1522"/>
        <v>0</v>
      </c>
      <c r="T1521" s="19">
        <f t="shared" si="1522"/>
        <v>-0.02650333139</v>
      </c>
      <c r="U1521" s="168">
        <v>-0.0578</v>
      </c>
      <c r="V1521" s="168">
        <v>7.0E-4</v>
      </c>
      <c r="W1521" s="19">
        <f t="array" ref="W1521">mmult(N1521:T1521,'Parameters &amp; Main Results'!$B$6:$B$12)-'Parameters &amp; Main Results'!$B$16/12+mmult(U1521:V1521,'Parameters &amp; Main Results'!$B$14:$B$15)</f>
        <v>0.04917331512</v>
      </c>
      <c r="X1521" s="77">
        <f t="shared" si="5"/>
        <v>35.50668222</v>
      </c>
      <c r="Y1521" s="77">
        <f>X1521/offset(X1521,'Parameters &amp; Main Results'!$B$32,0)</f>
        <v>16.1701816</v>
      </c>
      <c r="Z1521" s="77">
        <f>sumproduct(X1521:offset(X1521,'Parameters &amp; Main Results'!$B$32-1,0) , 'Cash Flow Assist'!$P$11:offset('Cash Flow Assist'!$P$11,'Parameters &amp; Main Results'!$B$32-1,0)  )/offset(X1521,'Parameters &amp; Main Results'!$B$32,0)</f>
        <v>3550.263191</v>
      </c>
      <c r="AA1521" s="77">
        <f>sumproduct(X1521:offset(X1521,'Parameters &amp; Main Results'!$B$32-1,0),'Parameters &amp; Main Results'!$B$36:offset('Parameters &amp; Main Results'!$B$36,'Parameters &amp; Main Results'!$B$32-1,0)   )/offset(X1521,'Parameters &amp; Main Results'!$B$32,0)</f>
        <v>0.5938781211</v>
      </c>
      <c r="AB1521" s="167">
        <f t="shared" si="6"/>
        <v>0</v>
      </c>
    </row>
    <row r="1522">
      <c r="A1522">
        <f t="shared" si="17"/>
        <v>5</v>
      </c>
      <c r="B1522">
        <f t="shared" si="18"/>
        <v>1997</v>
      </c>
      <c r="C1522" s="77">
        <f t="shared" si="3"/>
        <v>1997.333333</v>
      </c>
      <c r="D1522" s="159">
        <f t="shared" si="356"/>
        <v>35581</v>
      </c>
      <c r="E1522" s="162">
        <v>159.9</v>
      </c>
      <c r="F1522" s="163">
        <v>6134290.0529</v>
      </c>
      <c r="G1522" s="163">
        <v>27030.9524</v>
      </c>
      <c r="H1522" s="163">
        <v>25260.67577414</v>
      </c>
      <c r="I1522" s="163">
        <v>6455042.15003148</v>
      </c>
      <c r="J1522" s="163">
        <v>159.9</v>
      </c>
      <c r="K1522" s="163">
        <v>159.9</v>
      </c>
      <c r="L1522" s="163">
        <v>345.75</v>
      </c>
      <c r="M1522" s="164">
        <v>30.40508067</v>
      </c>
      <c r="N1522" s="19">
        <f t="shared" ref="N1522:T1522" si="1523">F1522/F1521/$E1522*$E1521-1</f>
        <v>0.05849480183</v>
      </c>
      <c r="O1522" s="19">
        <f t="shared" si="1523"/>
        <v>0.009258050055</v>
      </c>
      <c r="P1522" s="19">
        <f t="shared" si="1523"/>
        <v>0.0043</v>
      </c>
      <c r="Q1522" s="19">
        <f t="shared" si="1523"/>
        <v>0.06619144444</v>
      </c>
      <c r="R1522" s="19">
        <f t="shared" si="1523"/>
        <v>0</v>
      </c>
      <c r="S1522" s="19">
        <f t="shared" si="1523"/>
        <v>0</v>
      </c>
      <c r="T1522" s="19">
        <f t="shared" si="1523"/>
        <v>0.01556763108</v>
      </c>
      <c r="U1522" s="168">
        <v>0.0519</v>
      </c>
      <c r="V1522" s="168">
        <v>-0.0412</v>
      </c>
      <c r="W1522" s="19">
        <f t="array" ref="W1522">mmult(N1522:T1522,'Parameters &amp; Main Results'!$B$6:$B$12)-'Parameters &amp; Main Results'!$B$16/12+mmult(U1522:V1522,'Parameters &amp; Main Results'!$B$14:$B$15)</f>
        <v>0.04614394722</v>
      </c>
      <c r="X1522" s="77">
        <f t="shared" si="5"/>
        <v>33.84253269</v>
      </c>
      <c r="Y1522" s="77">
        <f>X1522/offset(X1522,'Parameters &amp; Main Results'!$B$32,0)</f>
        <v>15.46354246</v>
      </c>
      <c r="Z1522" s="77">
        <f>sumproduct(X1522:offset(X1522,'Parameters &amp; Main Results'!$B$32-1,0) , 'Cash Flow Assist'!$P$11:offset('Cash Flow Assist'!$P$11,'Parameters &amp; Main Results'!$B$32-1,0)  )/offset(X1522,'Parameters &amp; Main Results'!$B$32,0)</f>
        <v>3546.844712</v>
      </c>
      <c r="AA1522" s="77">
        <f>sumproduct(X1522:offset(X1522,'Parameters &amp; Main Results'!$B$32-1,0),'Parameters &amp; Main Results'!$B$36:offset('Parameters &amp; Main Results'!$B$36,'Parameters &amp; Main Results'!$B$32-1,0)   )/offset(X1522,'Parameters &amp; Main Results'!$B$32,0)</f>
        <v>0.5940776233</v>
      </c>
      <c r="AB1522" s="167">
        <f t="shared" si="6"/>
        <v>0</v>
      </c>
    </row>
    <row r="1523">
      <c r="A1523">
        <f t="shared" si="17"/>
        <v>6</v>
      </c>
      <c r="B1523">
        <f t="shared" si="18"/>
        <v>1997</v>
      </c>
      <c r="C1523" s="77">
        <f t="shared" si="3"/>
        <v>1997.416667</v>
      </c>
      <c r="D1523" s="159">
        <f t="shared" si="356"/>
        <v>35611</v>
      </c>
      <c r="E1523" s="162">
        <v>160.2</v>
      </c>
      <c r="F1523" s="163">
        <v>6423578.7635</v>
      </c>
      <c r="G1523" s="163">
        <v>27499.4963</v>
      </c>
      <c r="H1523" s="163">
        <v>25366.98111802</v>
      </c>
      <c r="I1523" s="163">
        <v>6801257.08063913</v>
      </c>
      <c r="J1523" s="163">
        <v>160.2</v>
      </c>
      <c r="K1523" s="163">
        <v>160.2</v>
      </c>
      <c r="L1523" s="163">
        <v>334.05</v>
      </c>
      <c r="M1523" s="164">
        <v>31.57223301</v>
      </c>
      <c r="N1523" s="19">
        <f t="shared" ref="N1523:T1523" si="1524">F1523/F1522/$E1523*$E1522-1</f>
        <v>0.04519830893</v>
      </c>
      <c r="O1523" s="19">
        <f t="shared" si="1524"/>
        <v>0.01542848767</v>
      </c>
      <c r="P1523" s="19">
        <f t="shared" si="1524"/>
        <v>0.002327793383</v>
      </c>
      <c r="Q1523" s="19">
        <f t="shared" si="1524"/>
        <v>0.05166170667</v>
      </c>
      <c r="R1523" s="19">
        <f t="shared" si="1524"/>
        <v>0</v>
      </c>
      <c r="S1523" s="19">
        <f t="shared" si="1524"/>
        <v>0</v>
      </c>
      <c r="T1523" s="19">
        <f t="shared" si="1524"/>
        <v>-0.03564876876</v>
      </c>
      <c r="U1523" s="168">
        <v>0.0124</v>
      </c>
      <c r="V1523" s="168">
        <v>0.0159</v>
      </c>
      <c r="W1523" s="19">
        <f t="array" ref="W1523">mmult(N1523:T1523,'Parameters &amp; Main Results'!$B$6:$B$12)-'Parameters &amp; Main Results'!$B$16/12+mmult(U1523:V1523,'Parameters &amp; Main Results'!$B$14:$B$15)</f>
        <v>0.03771418695</v>
      </c>
      <c r="X1523" s="77">
        <f t="shared" si="5"/>
        <v>32.34978588</v>
      </c>
      <c r="Y1523" s="77">
        <f>X1523/offset(X1523,'Parameters &amp; Main Results'!$B$32,0)</f>
        <v>14.83060522</v>
      </c>
      <c r="Z1523" s="77">
        <f>sumproduct(X1523:offset(X1523,'Parameters &amp; Main Results'!$B$32-1,0) , 'Cash Flow Assist'!$P$11:offset('Cash Flow Assist'!$P$11,'Parameters &amp; Main Results'!$B$32-1,0)  )/offset(X1523,'Parameters &amp; Main Results'!$B$32,0)</f>
        <v>3544.123858</v>
      </c>
      <c r="AA1523" s="77">
        <f>sumproduct(X1523:offset(X1523,'Parameters &amp; Main Results'!$B$32-1,0),'Parameters &amp; Main Results'!$B$36:offset('Parameters &amp; Main Results'!$B$36,'Parameters &amp; Main Results'!$B$32-1,0)   )/offset(X1523,'Parameters &amp; Main Results'!$B$32,0)</f>
        <v>0.5942943285</v>
      </c>
      <c r="AB1523" s="167">
        <f t="shared" si="6"/>
        <v>0</v>
      </c>
    </row>
    <row r="1524">
      <c r="A1524">
        <f t="shared" si="17"/>
        <v>7</v>
      </c>
      <c r="B1524">
        <f t="shared" si="18"/>
        <v>1997</v>
      </c>
      <c r="C1524" s="77">
        <f t="shared" si="3"/>
        <v>1997.5</v>
      </c>
      <c r="D1524" s="159">
        <f t="shared" si="356"/>
        <v>35642</v>
      </c>
      <c r="E1524" s="162">
        <v>160.4</v>
      </c>
      <c r="F1524" s="163">
        <v>6934687.5692</v>
      </c>
      <c r="G1524" s="163">
        <v>28658.4067</v>
      </c>
      <c r="H1524" s="163">
        <v>25471.19713211</v>
      </c>
      <c r="I1524" s="163">
        <v>6927663.71308415</v>
      </c>
      <c r="J1524" s="163">
        <v>160.4</v>
      </c>
      <c r="K1524" s="163">
        <v>160.4</v>
      </c>
      <c r="L1524" s="163">
        <v>326.0</v>
      </c>
      <c r="M1524" s="164">
        <v>33.7935941</v>
      </c>
      <c r="N1524" s="19">
        <f t="shared" ref="N1524:T1524" si="1525">F1524/F1523/$E1524*$E1523-1</f>
        <v>0.07822151508</v>
      </c>
      <c r="O1524" s="19">
        <f t="shared" si="1525"/>
        <v>0.04084353813</v>
      </c>
      <c r="P1524" s="19">
        <f t="shared" si="1525"/>
        <v>0.00285632793</v>
      </c>
      <c r="Q1524" s="19">
        <f t="shared" si="1525"/>
        <v>0.01731571772</v>
      </c>
      <c r="R1524" s="19">
        <f t="shared" si="1525"/>
        <v>0</v>
      </c>
      <c r="S1524" s="19">
        <f t="shared" si="1525"/>
        <v>0</v>
      </c>
      <c r="T1524" s="19">
        <f t="shared" si="1525"/>
        <v>-0.02531502407</v>
      </c>
      <c r="U1524" s="168">
        <v>-0.0273</v>
      </c>
      <c r="V1524" s="168">
        <v>0.0029</v>
      </c>
      <c r="W1524" s="19">
        <f t="array" ref="W1524">mmult(N1524:T1524,'Parameters &amp; Main Results'!$B$6:$B$12)-'Parameters &amp; Main Results'!$B$16/12+mmult(U1524:V1524,'Parameters &amp; Main Results'!$B$14:$B$15)</f>
        <v>0.06883535417</v>
      </c>
      <c r="X1524" s="77">
        <f t="shared" si="5"/>
        <v>31.17408077</v>
      </c>
      <c r="Y1524" s="77">
        <f>X1524/offset(X1524,'Parameters &amp; Main Results'!$B$32,0)</f>
        <v>14.33911838</v>
      </c>
      <c r="Z1524" s="77">
        <f>sumproduct(X1524:offset(X1524,'Parameters &amp; Main Results'!$B$32-1,0) , 'Cash Flow Assist'!$P$11:offset('Cash Flow Assist'!$P$11,'Parameters &amp; Main Results'!$B$32-1,0)  )/offset(X1524,'Parameters &amp; Main Results'!$B$32,0)</f>
        <v>3542.029</v>
      </c>
      <c r="AA1524" s="77">
        <f>sumproduct(X1524:offset(X1524,'Parameters &amp; Main Results'!$B$32-1,0),'Parameters &amp; Main Results'!$B$36:offset('Parameters &amp; Main Results'!$B$36,'Parameters &amp; Main Results'!$B$32-1,0)   )/offset(X1524,'Parameters &amp; Main Results'!$B$32,0)</f>
        <v>0.5944990436</v>
      </c>
      <c r="AB1524" s="167">
        <f t="shared" si="6"/>
        <v>0</v>
      </c>
    </row>
    <row r="1525">
      <c r="A1525">
        <f t="shared" si="17"/>
        <v>8</v>
      </c>
      <c r="B1525">
        <f t="shared" si="18"/>
        <v>1997</v>
      </c>
      <c r="C1525" s="77">
        <f t="shared" si="3"/>
        <v>1997.583333</v>
      </c>
      <c r="D1525" s="159">
        <f t="shared" si="356"/>
        <v>35673</v>
      </c>
      <c r="E1525" s="162">
        <v>160.8</v>
      </c>
      <c r="F1525" s="163">
        <v>6750908.4638</v>
      </c>
      <c r="G1525" s="163">
        <v>28134.309</v>
      </c>
      <c r="H1525" s="163">
        <v>25578.38842004</v>
      </c>
      <c r="I1525" s="163">
        <v>6418901.62863901</v>
      </c>
      <c r="J1525" s="163">
        <v>160.8</v>
      </c>
      <c r="K1525" s="163">
        <v>160.8</v>
      </c>
      <c r="L1525" s="163">
        <v>325.4</v>
      </c>
      <c r="M1525" s="164">
        <v>32.59823221</v>
      </c>
      <c r="N1525" s="19">
        <f t="shared" ref="N1525:T1525" si="1526">F1525/F1524/$E1525*$E1524-1</f>
        <v>-0.02892306366</v>
      </c>
      <c r="O1525" s="19">
        <f t="shared" si="1526"/>
        <v>-0.02072981759</v>
      </c>
      <c r="P1525" s="19">
        <f t="shared" si="1526"/>
        <v>0.001710302653</v>
      </c>
      <c r="Q1525" s="19">
        <f t="shared" si="1526"/>
        <v>-0.07574407811</v>
      </c>
      <c r="R1525" s="19">
        <f t="shared" si="1526"/>
        <v>0</v>
      </c>
      <c r="S1525" s="19">
        <f t="shared" si="1526"/>
        <v>0</v>
      </c>
      <c r="T1525" s="19">
        <f t="shared" si="1526"/>
        <v>-0.004323474651</v>
      </c>
      <c r="U1525" s="168">
        <v>0.0731</v>
      </c>
      <c r="V1525" s="168">
        <v>0.012</v>
      </c>
      <c r="W1525" s="19">
        <f t="array" ref="W1525">mmult(N1525:T1525,'Parameters &amp; Main Results'!$B$6:$B$12)-'Parameters &amp; Main Results'!$B$16/12+mmult(U1525:V1525,'Parameters &amp; Main Results'!$B$14:$B$15)</f>
        <v>-0.02691641881</v>
      </c>
      <c r="X1525" s="77">
        <f t="shared" si="5"/>
        <v>29.16640121</v>
      </c>
      <c r="Y1525" s="77">
        <f>X1525/offset(X1525,'Parameters &amp; Main Results'!$B$32,0)</f>
        <v>13.46024514</v>
      </c>
      <c r="Z1525" s="77">
        <f>sumproduct(X1525:offset(X1525,'Parameters &amp; Main Results'!$B$32-1,0) , 'Cash Flow Assist'!$P$11:offset('Cash Flow Assist'!$P$11,'Parameters &amp; Main Results'!$B$32-1,0)  )/offset(X1525,'Parameters &amp; Main Results'!$B$32,0)</f>
        <v>3540.420299</v>
      </c>
      <c r="AA1525" s="77">
        <f>sumproduct(X1525:offset(X1525,'Parameters &amp; Main Results'!$B$32-1,0),'Parameters &amp; Main Results'!$B$36:offset('Parameters &amp; Main Results'!$B$36,'Parameters &amp; Main Results'!$B$32-1,0)   )/offset(X1525,'Parameters &amp; Main Results'!$B$32,0)</f>
        <v>0.5946452256</v>
      </c>
      <c r="AB1525" s="167">
        <f t="shared" si="6"/>
        <v>-0.02892306366</v>
      </c>
    </row>
    <row r="1526">
      <c r="A1526">
        <f t="shared" si="17"/>
        <v>9</v>
      </c>
      <c r="B1526">
        <f t="shared" si="18"/>
        <v>1997</v>
      </c>
      <c r="C1526" s="77">
        <f t="shared" si="3"/>
        <v>1997.666667</v>
      </c>
      <c r="D1526" s="159">
        <f t="shared" si="356"/>
        <v>35703</v>
      </c>
      <c r="E1526" s="162">
        <v>161.2</v>
      </c>
      <c r="F1526" s="163">
        <v>6904707.5943</v>
      </c>
      <c r="G1526" s="163">
        <v>28742.4167</v>
      </c>
      <c r="H1526" s="163">
        <v>25687.94918378</v>
      </c>
      <c r="I1526" s="163">
        <v>6780690.20849259</v>
      </c>
      <c r="J1526" s="163">
        <v>161.2</v>
      </c>
      <c r="K1526" s="163">
        <v>161.2</v>
      </c>
      <c r="L1526" s="163">
        <v>328.75</v>
      </c>
      <c r="M1526" s="164">
        <v>33.02426754</v>
      </c>
      <c r="N1526" s="19">
        <f t="shared" ref="N1526:T1526" si="1527">F1526/F1525/$E1526*$E1525-1</f>
        <v>0.02024406963</v>
      </c>
      <c r="O1526" s="19">
        <f t="shared" si="1527"/>
        <v>0.01907942956</v>
      </c>
      <c r="P1526" s="19">
        <f t="shared" si="1527"/>
        <v>0.001791315137</v>
      </c>
      <c r="Q1526" s="19">
        <f t="shared" si="1527"/>
        <v>0.05374175611</v>
      </c>
      <c r="R1526" s="19">
        <f t="shared" si="1527"/>
        <v>0</v>
      </c>
      <c r="S1526" s="19">
        <f t="shared" si="1527"/>
        <v>0</v>
      </c>
      <c r="T1526" s="19">
        <f t="shared" si="1527"/>
        <v>0.007788085975</v>
      </c>
      <c r="U1526" s="168">
        <v>0.0253</v>
      </c>
      <c r="V1526" s="168">
        <v>0.0038</v>
      </c>
      <c r="W1526" s="19">
        <f t="array" ref="W1526">mmult(N1526:T1526,'Parameters &amp; Main Results'!$B$6:$B$12)-'Parameters &amp; Main Results'!$B$16/12+mmult(U1526:V1526,'Parameters &amp; Main Results'!$B$14:$B$15)</f>
        <v>0.01991124295</v>
      </c>
      <c r="X1526" s="77">
        <f t="shared" si="5"/>
        <v>29.97317166</v>
      </c>
      <c r="Y1526" s="77">
        <f>X1526/offset(X1526,'Parameters &amp; Main Results'!$B$32,0)</f>
        <v>13.87855192</v>
      </c>
      <c r="Z1526" s="77">
        <f>sumproduct(X1526:offset(X1526,'Parameters &amp; Main Results'!$B$32-1,0) , 'Cash Flow Assist'!$P$11:offset('Cash Flow Assist'!$P$11,'Parameters &amp; Main Results'!$B$32-1,0)  )/offset(X1526,'Parameters &amp; Main Results'!$B$32,0)</f>
        <v>3539.688044</v>
      </c>
      <c r="AA1526" s="77">
        <f>sumproduct(X1526:offset(X1526,'Parameters &amp; Main Results'!$B$32-1,0),'Parameters &amp; Main Results'!$B$36:offset('Parameters &amp; Main Results'!$B$36,'Parameters &amp; Main Results'!$B$32-1,0)   )/offset(X1526,'Parameters &amp; Main Results'!$B$32,0)</f>
        <v>0.5947752974</v>
      </c>
      <c r="AB1526" s="167">
        <f t="shared" si="6"/>
        <v>-0.009264514542</v>
      </c>
    </row>
    <row r="1527">
      <c r="A1527">
        <f t="shared" si="17"/>
        <v>10</v>
      </c>
      <c r="B1527">
        <f t="shared" si="18"/>
        <v>1997</v>
      </c>
      <c r="C1527" s="77">
        <f t="shared" si="3"/>
        <v>1997.75</v>
      </c>
      <c r="D1527" s="159">
        <f t="shared" si="356"/>
        <v>35734</v>
      </c>
      <c r="E1527" s="162">
        <v>161.5</v>
      </c>
      <c r="F1527" s="163">
        <v>6674110.0714</v>
      </c>
      <c r="G1527" s="163">
        <v>29490.4006</v>
      </c>
      <c r="H1527" s="163">
        <v>25793.91197416</v>
      </c>
      <c r="I1527" s="163">
        <v>6270697.56674493</v>
      </c>
      <c r="J1527" s="163">
        <v>161.5</v>
      </c>
      <c r="K1527" s="163">
        <v>161.5</v>
      </c>
      <c r="L1527" s="163">
        <v>310.4</v>
      </c>
      <c r="M1527" s="164">
        <v>31.63754601</v>
      </c>
      <c r="N1527" s="19">
        <f t="shared" ref="N1527:T1527" si="1528">F1527/F1526/$E1527*$E1526-1</f>
        <v>-0.03519269242</v>
      </c>
      <c r="O1527" s="19">
        <f t="shared" si="1528"/>
        <v>0.02411776913</v>
      </c>
      <c r="P1527" s="19">
        <f t="shared" si="1528"/>
        <v>0.002259752322</v>
      </c>
      <c r="Q1527" s="19">
        <f t="shared" si="1528"/>
        <v>-0.07693036849</v>
      </c>
      <c r="R1527" s="19">
        <f t="shared" si="1528"/>
        <v>0</v>
      </c>
      <c r="S1527" s="19">
        <f t="shared" si="1528"/>
        <v>0</v>
      </c>
      <c r="T1527" s="19">
        <f t="shared" si="1528"/>
        <v>-0.05757138989</v>
      </c>
      <c r="U1527" s="168">
        <v>-0.0077</v>
      </c>
      <c r="V1527" s="168">
        <v>0.0225</v>
      </c>
      <c r="W1527" s="19">
        <f t="array" ref="W1527">mmult(N1527:T1527,'Parameters &amp; Main Results'!$B$6:$B$12)-'Parameters &amp; Main Results'!$B$16/12+mmult(U1527:V1527,'Parameters &amp; Main Results'!$B$14:$B$15)</f>
        <v>-0.0204067437</v>
      </c>
      <c r="X1527" s="77">
        <f t="shared" si="5"/>
        <v>29.38801966</v>
      </c>
      <c r="Y1527" s="77">
        <f>X1527/offset(X1527,'Parameters &amp; Main Results'!$B$32,0)</f>
        <v>13.65284329</v>
      </c>
      <c r="Z1527" s="77">
        <f>sumproduct(X1527:offset(X1527,'Parameters &amp; Main Results'!$B$32-1,0) , 'Cash Flow Assist'!$P$11:offset('Cash Flow Assist'!$P$11,'Parameters &amp; Main Results'!$B$32-1,0)  )/offset(X1527,'Parameters &amp; Main Results'!$B$32,0)</f>
        <v>3538.533658</v>
      </c>
      <c r="AA1527" s="77">
        <f>sumproduct(X1527:offset(X1527,'Parameters &amp; Main Results'!$B$32-1,0),'Parameters &amp; Main Results'!$B$36:offset('Parameters &amp; Main Results'!$B$36,'Parameters &amp; Main Results'!$B$32-1,0)   )/offset(X1527,'Parameters &amp; Main Results'!$B$32,0)</f>
        <v>0.5949112582</v>
      </c>
      <c r="AB1527" s="167">
        <f t="shared" si="6"/>
        <v>-0.04413116375</v>
      </c>
    </row>
    <row r="1528">
      <c r="A1528">
        <f t="shared" si="17"/>
        <v>11</v>
      </c>
      <c r="B1528">
        <f t="shared" si="18"/>
        <v>1997</v>
      </c>
      <c r="C1528" s="77">
        <f t="shared" si="3"/>
        <v>1997.833333</v>
      </c>
      <c r="D1528" s="159">
        <f t="shared" si="356"/>
        <v>35764</v>
      </c>
      <c r="E1528" s="162">
        <v>161.7</v>
      </c>
      <c r="F1528" s="163">
        <v>7124859.7047</v>
      </c>
      <c r="G1528" s="163">
        <v>29590.2371</v>
      </c>
      <c r="H1528" s="163">
        <v>25900.74175958</v>
      </c>
      <c r="I1528" s="163">
        <v>6202030.10280796</v>
      </c>
      <c r="J1528" s="163">
        <v>161.7</v>
      </c>
      <c r="K1528" s="163">
        <v>161.7</v>
      </c>
      <c r="L1528" s="163">
        <v>296.9</v>
      </c>
      <c r="M1528" s="164">
        <v>33.57128201</v>
      </c>
      <c r="N1528" s="19">
        <f t="shared" ref="N1528:T1528" si="1529">F1528/F1527/$E1528*$E1527-1</f>
        <v>0.06621664703</v>
      </c>
      <c r="O1528" s="19">
        <f t="shared" si="1529"/>
        <v>0.002144344125</v>
      </c>
      <c r="P1528" s="19">
        <f t="shared" si="1529"/>
        <v>0.002899685632</v>
      </c>
      <c r="Q1528" s="19">
        <f t="shared" si="1529"/>
        <v>-0.01217384446</v>
      </c>
      <c r="R1528" s="19">
        <f t="shared" si="1529"/>
        <v>0</v>
      </c>
      <c r="S1528" s="19">
        <f t="shared" si="1529"/>
        <v>0</v>
      </c>
      <c r="T1528" s="19">
        <f t="shared" si="1529"/>
        <v>-0.04467533264</v>
      </c>
      <c r="U1528" s="168">
        <v>-0.0513</v>
      </c>
      <c r="V1528" s="168">
        <v>0.0119</v>
      </c>
      <c r="W1528" s="19">
        <f t="array" ref="W1528">mmult(N1528:T1528,'Parameters &amp; Main Results'!$B$6:$B$12)-'Parameters &amp; Main Results'!$B$16/12+mmult(U1528:V1528,'Parameters &amp; Main Results'!$B$14:$B$15)</f>
        <v>0.05015690464</v>
      </c>
      <c r="X1528" s="77">
        <f t="shared" si="5"/>
        <v>30.00022659</v>
      </c>
      <c r="Y1528" s="77">
        <f>X1528/offset(X1528,'Parameters &amp; Main Results'!$B$32,0)</f>
        <v>13.98358892</v>
      </c>
      <c r="Z1528" s="77">
        <f>sumproduct(X1528:offset(X1528,'Parameters &amp; Main Results'!$B$32-1,0) , 'Cash Flow Assist'!$P$11:offset('Cash Flow Assist'!$P$11,'Parameters &amp; Main Results'!$B$32-1,0)  )/offset(X1528,'Parameters &amp; Main Results'!$B$32,0)</f>
        <v>3537.601894</v>
      </c>
      <c r="AA1528" s="77">
        <f>sumproduct(X1528:offset(X1528,'Parameters &amp; Main Results'!$B$32-1,0),'Parameters &amp; Main Results'!$B$36:offset('Parameters &amp; Main Results'!$B$36,'Parameters &amp; Main Results'!$B$32-1,0)   )/offset(X1528,'Parameters &amp; Main Results'!$B$32,0)</f>
        <v>0.594983029</v>
      </c>
      <c r="AB1528" s="167">
        <f t="shared" si="6"/>
        <v>0</v>
      </c>
    </row>
    <row r="1529">
      <c r="A1529">
        <f t="shared" si="17"/>
        <v>12</v>
      </c>
      <c r="B1529">
        <f t="shared" si="18"/>
        <v>1997</v>
      </c>
      <c r="C1529" s="77">
        <f t="shared" si="3"/>
        <v>1997.916667</v>
      </c>
      <c r="D1529" s="159">
        <f t="shared" si="356"/>
        <v>35795</v>
      </c>
      <c r="E1529" s="162">
        <v>161.8</v>
      </c>
      <c r="F1529" s="163">
        <v>7102995.4326</v>
      </c>
      <c r="G1529" s="163">
        <v>29977.1707</v>
      </c>
      <c r="H1529" s="163">
        <v>26011.68327012</v>
      </c>
      <c r="I1529" s="163">
        <v>6262528.55942128</v>
      </c>
      <c r="J1529" s="163">
        <v>161.8</v>
      </c>
      <c r="K1529" s="163">
        <v>161.8</v>
      </c>
      <c r="L1529" s="163">
        <v>289.2</v>
      </c>
      <c r="M1529" s="164">
        <v>33.30742709</v>
      </c>
      <c r="N1529" s="19">
        <f t="shared" ref="N1529:T1529" si="1530">F1529/F1528/$E1529*$E1528-1</f>
        <v>-0.003684880546</v>
      </c>
      <c r="O1529" s="19">
        <f t="shared" si="1530"/>
        <v>0.01245026524</v>
      </c>
      <c r="P1529" s="19">
        <f t="shared" si="1530"/>
        <v>0.003662639061</v>
      </c>
      <c r="Q1529" s="19">
        <f t="shared" si="1530"/>
        <v>0.009130545783</v>
      </c>
      <c r="R1529" s="19">
        <f t="shared" si="1530"/>
        <v>0</v>
      </c>
      <c r="S1529" s="19">
        <f t="shared" si="1530"/>
        <v>0</v>
      </c>
      <c r="T1529" s="19">
        <f t="shared" si="1530"/>
        <v>-0.02653667627</v>
      </c>
      <c r="U1529" s="168">
        <v>-0.0247</v>
      </c>
      <c r="V1529" s="168">
        <v>0.0386</v>
      </c>
      <c r="W1529" s="19">
        <f t="array" ref="W1529">mmult(N1529:T1529,'Parameters &amp; Main Results'!$B$6:$B$12)-'Parameters &amp; Main Results'!$B$16/12+mmult(U1529:V1529,'Parameters &amp; Main Results'!$B$14:$B$15)</f>
        <v>0.0003072392343</v>
      </c>
      <c r="X1529" s="77">
        <f t="shared" si="5"/>
        <v>28.56737546</v>
      </c>
      <c r="Y1529" s="77">
        <f>X1529/offset(X1529,'Parameters &amp; Main Results'!$B$32,0)</f>
        <v>13.35997933</v>
      </c>
      <c r="Z1529" s="77">
        <f>sumproduct(X1529:offset(X1529,'Parameters &amp; Main Results'!$B$32-1,0) , 'Cash Flow Assist'!$P$11:offset('Cash Flow Assist'!$P$11,'Parameters &amp; Main Results'!$B$32-1,0)  )/offset(X1529,'Parameters &amp; Main Results'!$B$32,0)</f>
        <v>3536.335187</v>
      </c>
      <c r="AA1529" s="77">
        <f>sumproduct(X1529:offset(X1529,'Parameters &amp; Main Results'!$B$32-1,0),'Parameters &amp; Main Results'!$B$36:offset('Parameters &amp; Main Results'!$B$36,'Parameters &amp; Main Results'!$B$32-1,0)   )/offset(X1529,'Parameters &amp; Main Results'!$B$32,0)</f>
        <v>0.5949231186</v>
      </c>
      <c r="AB1529" s="167">
        <f t="shared" si="6"/>
        <v>-0.003684880546</v>
      </c>
    </row>
    <row r="1530">
      <c r="A1530">
        <f t="shared" si="17"/>
        <v>1</v>
      </c>
      <c r="B1530">
        <f t="shared" si="18"/>
        <v>1998</v>
      </c>
      <c r="C1530" s="77">
        <f t="shared" si="3"/>
        <v>1998</v>
      </c>
      <c r="D1530" s="159">
        <f t="shared" si="356"/>
        <v>35826</v>
      </c>
      <c r="E1530" s="162">
        <v>162.0</v>
      </c>
      <c r="F1530" s="163">
        <v>7335386.7228</v>
      </c>
      <c r="G1530" s="163">
        <v>30615.4671</v>
      </c>
      <c r="H1530" s="163">
        <v>26123.53350818</v>
      </c>
      <c r="I1530" s="163">
        <v>6530955.70331521</v>
      </c>
      <c r="J1530" s="163">
        <v>162.0</v>
      </c>
      <c r="K1530" s="163">
        <v>162.0</v>
      </c>
      <c r="L1530" s="163">
        <v>301.8</v>
      </c>
      <c r="M1530" s="164">
        <v>34.15306902</v>
      </c>
      <c r="N1530" s="19">
        <f t="shared" ref="N1530:T1530" si="1531">F1530/F1529/$E1530*$E1529-1</f>
        <v>0.03144240473</v>
      </c>
      <c r="O1530" s="19">
        <f t="shared" si="1531"/>
        <v>0.02003189471</v>
      </c>
      <c r="P1530" s="19">
        <f t="shared" si="1531"/>
        <v>0.003060123457</v>
      </c>
      <c r="Q1530" s="19">
        <f t="shared" si="1531"/>
        <v>0.04157493785</v>
      </c>
      <c r="R1530" s="19">
        <f t="shared" si="1531"/>
        <v>0</v>
      </c>
      <c r="S1530" s="19">
        <f t="shared" si="1531"/>
        <v>0</v>
      </c>
      <c r="T1530" s="19">
        <f t="shared" si="1531"/>
        <v>0.0422801086</v>
      </c>
      <c r="U1530" s="168">
        <v>-0.0106</v>
      </c>
      <c r="V1530" s="168">
        <v>-0.0159</v>
      </c>
      <c r="W1530" s="19">
        <f t="array" ref="W1530">mmult(N1530:T1530,'Parameters &amp; Main Results'!$B$6:$B$12)-'Parameters &amp; Main Results'!$B$16/12+mmult(U1530:V1530,'Parameters &amp; Main Results'!$B$14:$B$15)</f>
        <v>0.02854811056</v>
      </c>
      <c r="X1530" s="77">
        <f t="shared" si="5"/>
        <v>28.55860114</v>
      </c>
      <c r="Y1530" s="77">
        <f>X1530/offset(X1530,'Parameters &amp; Main Results'!$B$32,0)</f>
        <v>13.4002748</v>
      </c>
      <c r="Z1530" s="77">
        <f>sumproduct(X1530:offset(X1530,'Parameters &amp; Main Results'!$B$32-1,0) , 'Cash Flow Assist'!$P$11:offset('Cash Flow Assist'!$P$11,'Parameters &amp; Main Results'!$B$32-1,0)  )/offset(X1530,'Parameters &amp; Main Results'!$B$32,0)</f>
        <v>3535.689952</v>
      </c>
      <c r="AA1530" s="77">
        <f>sumproduct(X1530:offset(X1530,'Parameters &amp; Main Results'!$B$32-1,0),'Parameters &amp; Main Results'!$B$36:offset('Parameters &amp; Main Results'!$B$36,'Parameters &amp; Main Results'!$B$32-1,0)   )/offset(X1530,'Parameters &amp; Main Results'!$B$32,0)</f>
        <v>0.5947707351</v>
      </c>
      <c r="AB1530" s="167">
        <f t="shared" si="6"/>
        <v>0</v>
      </c>
    </row>
    <row r="1531">
      <c r="A1531">
        <f t="shared" si="17"/>
        <v>2</v>
      </c>
      <c r="B1531">
        <f t="shared" si="18"/>
        <v>1998</v>
      </c>
      <c r="C1531" s="77">
        <f t="shared" si="3"/>
        <v>1998.083333</v>
      </c>
      <c r="D1531" s="159">
        <f t="shared" si="356"/>
        <v>35854</v>
      </c>
      <c r="E1531" s="162">
        <v>162.0</v>
      </c>
      <c r="F1531" s="163">
        <v>7687665.0997</v>
      </c>
      <c r="G1531" s="163">
        <v>30552.0435</v>
      </c>
      <c r="H1531" s="163">
        <v>26233.25234892</v>
      </c>
      <c r="I1531" s="163">
        <v>6957802.90117048</v>
      </c>
      <c r="J1531" s="163">
        <v>162.0</v>
      </c>
      <c r="K1531" s="163">
        <v>162.0</v>
      </c>
      <c r="L1531" s="163">
        <v>296.55</v>
      </c>
      <c r="M1531" s="164">
        <v>35.52203627</v>
      </c>
      <c r="N1531" s="19">
        <f t="shared" ref="N1531:T1531" si="1532">F1531/F1530/$E1531*$E1530-1</f>
        <v>0.04802451326</v>
      </c>
      <c r="O1531" s="19">
        <f t="shared" si="1532"/>
        <v>-0.002071619544</v>
      </c>
      <c r="P1531" s="19">
        <f t="shared" si="1532"/>
        <v>0.0042</v>
      </c>
      <c r="Q1531" s="19">
        <f t="shared" si="1532"/>
        <v>0.06535753988</v>
      </c>
      <c r="R1531" s="19">
        <f t="shared" si="1532"/>
        <v>0</v>
      </c>
      <c r="S1531" s="19">
        <f t="shared" si="1532"/>
        <v>0</v>
      </c>
      <c r="T1531" s="19">
        <f t="shared" si="1532"/>
        <v>-0.01739562624</v>
      </c>
      <c r="U1531" s="168">
        <v>0.0034</v>
      </c>
      <c r="V1531" s="168">
        <v>-0.0085</v>
      </c>
      <c r="W1531" s="19">
        <f t="array" ref="W1531">mmult(N1531:T1531,'Parameters &amp; Main Results'!$B$6:$B$12)-'Parameters &amp; Main Results'!$B$16/12+mmult(U1531:V1531,'Parameters &amp; Main Results'!$B$14:$B$15)</f>
        <v>0.03545881339</v>
      </c>
      <c r="X1531" s="77">
        <f t="shared" si="5"/>
        <v>27.76593613</v>
      </c>
      <c r="Y1531" s="77">
        <f>X1531/offset(X1531,'Parameters &amp; Main Results'!$B$32,0)</f>
        <v>13.07165038</v>
      </c>
      <c r="Z1531" s="77">
        <f>sumproduct(X1531:offset(X1531,'Parameters &amp; Main Results'!$B$32-1,0) , 'Cash Flow Assist'!$P$11:offset('Cash Flow Assist'!$P$11,'Parameters &amp; Main Results'!$B$32-1,0)  )/offset(X1531,'Parameters &amp; Main Results'!$B$32,0)</f>
        <v>3535.002142</v>
      </c>
      <c r="AA1531" s="77">
        <f>sumproduct(X1531:offset(X1531,'Parameters &amp; Main Results'!$B$32-1,0),'Parameters &amp; Main Results'!$B$36:offset('Parameters &amp; Main Results'!$B$36,'Parameters &amp; Main Results'!$B$32-1,0)   )/offset(X1531,'Parameters &amp; Main Results'!$B$32,0)</f>
        <v>0.5947195761</v>
      </c>
      <c r="AB1531" s="167">
        <f t="shared" si="6"/>
        <v>0</v>
      </c>
    </row>
    <row r="1532">
      <c r="A1532">
        <f t="shared" si="17"/>
        <v>3</v>
      </c>
      <c r="B1532">
        <f t="shared" si="18"/>
        <v>1998</v>
      </c>
      <c r="C1532" s="77">
        <f t="shared" si="3"/>
        <v>1998.166667</v>
      </c>
      <c r="D1532" s="159">
        <f t="shared" si="356"/>
        <v>35885</v>
      </c>
      <c r="E1532" s="162">
        <v>162.0</v>
      </c>
      <c r="F1532" s="163">
        <v>8093811.1805</v>
      </c>
      <c r="G1532" s="163">
        <v>30581.7145</v>
      </c>
      <c r="H1532" s="163">
        <v>26344.52506096</v>
      </c>
      <c r="I1532" s="163">
        <v>7187924.21611077</v>
      </c>
      <c r="J1532" s="163">
        <v>162.0</v>
      </c>
      <c r="K1532" s="163">
        <v>162.0</v>
      </c>
      <c r="L1532" s="163">
        <v>299.9</v>
      </c>
      <c r="M1532" s="164">
        <v>37.13691124</v>
      </c>
      <c r="N1532" s="19">
        <f t="shared" ref="N1532:T1532" si="1533">F1532/F1531/$E1532*$E1531-1</f>
        <v>0.05283087589</v>
      </c>
      <c r="O1532" s="19">
        <f t="shared" si="1533"/>
        <v>0.0009711625345</v>
      </c>
      <c r="P1532" s="19">
        <f t="shared" si="1533"/>
        <v>0.004241666666</v>
      </c>
      <c r="Q1532" s="19">
        <f t="shared" si="1533"/>
        <v>0.03307384791</v>
      </c>
      <c r="R1532" s="19">
        <f t="shared" si="1533"/>
        <v>0</v>
      </c>
      <c r="S1532" s="19">
        <f t="shared" si="1533"/>
        <v>0</v>
      </c>
      <c r="T1532" s="19">
        <f t="shared" si="1533"/>
        <v>0.01129657731</v>
      </c>
      <c r="U1532" s="168">
        <v>-0.0111</v>
      </c>
      <c r="V1532" s="168">
        <v>0.0141</v>
      </c>
      <c r="W1532" s="19">
        <f t="array" ref="W1532">mmult(N1532:T1532,'Parameters &amp; Main Results'!$B$6:$B$12)-'Parameters &amp; Main Results'!$B$16/12+mmult(U1532:V1532,'Parameters &amp; Main Results'!$B$14:$B$15)</f>
        <v>0.03982428089</v>
      </c>
      <c r="X1532" s="77">
        <f t="shared" si="5"/>
        <v>26.81510435</v>
      </c>
      <c r="Y1532" s="77">
        <f>X1532/offset(X1532,'Parameters &amp; Main Results'!$B$32,0)</f>
        <v>12.66598369</v>
      </c>
      <c r="Z1532" s="77">
        <f>sumproduct(X1532:offset(X1532,'Parameters &amp; Main Results'!$B$32-1,0) , 'Cash Flow Assist'!$P$11:offset('Cash Flow Assist'!$P$11,'Parameters &amp; Main Results'!$B$32-1,0)  )/offset(X1532,'Parameters &amp; Main Results'!$B$32,0)</f>
        <v>3534.641763</v>
      </c>
      <c r="AA1532" s="77">
        <f>sumproduct(X1532:offset(X1532,'Parameters &amp; Main Results'!$B$32-1,0),'Parameters &amp; Main Results'!$B$36:offset('Parameters &amp; Main Results'!$B$36,'Parameters &amp; Main Results'!$B$32-1,0)   )/offset(X1532,'Parameters &amp; Main Results'!$B$32,0)</f>
        <v>0.5945745878</v>
      </c>
      <c r="AB1532" s="167">
        <f t="shared" si="6"/>
        <v>0</v>
      </c>
    </row>
    <row r="1533">
      <c r="A1533">
        <f t="shared" si="17"/>
        <v>4</v>
      </c>
      <c r="B1533">
        <f t="shared" si="18"/>
        <v>1998</v>
      </c>
      <c r="C1533" s="77">
        <f t="shared" si="3"/>
        <v>1998.25</v>
      </c>
      <c r="D1533" s="159">
        <f t="shared" si="356"/>
        <v>35915</v>
      </c>
      <c r="E1533" s="162">
        <v>162.2</v>
      </c>
      <c r="F1533" s="163">
        <v>8175241.6486</v>
      </c>
      <c r="G1533" s="163">
        <v>30703.4859</v>
      </c>
      <c r="H1533" s="163">
        <v>26454.95252851</v>
      </c>
      <c r="I1533" s="163">
        <v>7245412.54024562</v>
      </c>
      <c r="J1533" s="163">
        <v>162.2</v>
      </c>
      <c r="K1533" s="163">
        <v>162.2</v>
      </c>
      <c r="L1533" s="163">
        <v>310.7</v>
      </c>
      <c r="M1533" s="164">
        <v>37.26185167</v>
      </c>
      <c r="N1533" s="19">
        <f t="shared" ref="N1533:T1533" si="1534">F1533/F1532/$E1533*$E1532-1</f>
        <v>0.008815380119</v>
      </c>
      <c r="O1533" s="19">
        <f t="shared" si="1534"/>
        <v>0.002743881515</v>
      </c>
      <c r="P1533" s="19">
        <f t="shared" si="1534"/>
        <v>0.002953452528</v>
      </c>
      <c r="Q1533" s="19">
        <f t="shared" si="1534"/>
        <v>0.006754996082</v>
      </c>
      <c r="R1533" s="19">
        <f t="shared" si="1534"/>
        <v>0</v>
      </c>
      <c r="S1533" s="19">
        <f t="shared" si="1534"/>
        <v>0</v>
      </c>
      <c r="T1533" s="19">
        <f t="shared" si="1534"/>
        <v>0.03473455393</v>
      </c>
      <c r="U1533" s="168">
        <v>2.0E-4</v>
      </c>
      <c r="V1533" s="168">
        <v>0.009</v>
      </c>
      <c r="W1533" s="19">
        <f t="array" ref="W1533">mmult(N1533:T1533,'Parameters &amp; Main Results'!$B$6:$B$12)-'Parameters &amp; Main Results'!$B$16/12+mmult(U1533:V1533,'Parameters &amp; Main Results'!$B$14:$B$15)</f>
        <v>0.007255838802</v>
      </c>
      <c r="X1533" s="77">
        <f t="shared" si="5"/>
        <v>25.78811136</v>
      </c>
      <c r="Y1533" s="77">
        <f>X1533/offset(X1533,'Parameters &amp; Main Results'!$B$32,0)</f>
        <v>12.22138147</v>
      </c>
      <c r="Z1533" s="77">
        <f>sumproduct(X1533:offset(X1533,'Parameters &amp; Main Results'!$B$32-1,0) , 'Cash Flow Assist'!$P$11:offset('Cash Flow Assist'!$P$11,'Parameters &amp; Main Results'!$B$32-1,0)  )/offset(X1533,'Parameters &amp; Main Results'!$B$32,0)</f>
        <v>3534.687201</v>
      </c>
      <c r="AA1533" s="77">
        <f>sumproduct(X1533:offset(X1533,'Parameters &amp; Main Results'!$B$32-1,0),'Parameters &amp; Main Results'!$B$36:offset('Parameters &amp; Main Results'!$B$36,'Parameters &amp; Main Results'!$B$32-1,0)   )/offset(X1533,'Parameters &amp; Main Results'!$B$32,0)</f>
        <v>0.5942744925</v>
      </c>
      <c r="AB1533" s="167">
        <f t="shared" si="6"/>
        <v>0</v>
      </c>
    </row>
    <row r="1534">
      <c r="A1534">
        <f t="shared" si="17"/>
        <v>5</v>
      </c>
      <c r="B1534">
        <f t="shared" si="18"/>
        <v>1998</v>
      </c>
      <c r="C1534" s="77">
        <f t="shared" si="3"/>
        <v>1998.333333</v>
      </c>
      <c r="D1534" s="159">
        <f t="shared" si="356"/>
        <v>35946</v>
      </c>
      <c r="E1534" s="162">
        <v>162.6</v>
      </c>
      <c r="F1534" s="163">
        <v>8036180.9406</v>
      </c>
      <c r="G1534" s="163">
        <v>31124.226</v>
      </c>
      <c r="H1534" s="163">
        <v>26564.07920769</v>
      </c>
      <c r="I1534" s="163">
        <v>7209404.5404088</v>
      </c>
      <c r="J1534" s="163">
        <v>162.6</v>
      </c>
      <c r="K1534" s="163">
        <v>162.6</v>
      </c>
      <c r="L1534" s="163">
        <v>292.4</v>
      </c>
      <c r="M1534" s="164">
        <v>36.37511941</v>
      </c>
      <c r="N1534" s="19">
        <f t="shared" ref="N1534:T1534" si="1535">F1534/F1533/$E1534*$E1533-1</f>
        <v>-0.01942816098</v>
      </c>
      <c r="O1534" s="19">
        <f t="shared" si="1535"/>
        <v>0.01120959814</v>
      </c>
      <c r="P1534" s="19">
        <f t="shared" si="1535"/>
        <v>0.001654827798</v>
      </c>
      <c r="Q1534" s="19">
        <f t="shared" si="1535"/>
        <v>-0.007417564157</v>
      </c>
      <c r="R1534" s="19">
        <f t="shared" si="1535"/>
        <v>0</v>
      </c>
      <c r="S1534" s="19">
        <f t="shared" si="1535"/>
        <v>0</v>
      </c>
      <c r="T1534" s="19">
        <f t="shared" si="1535"/>
        <v>-0.06121439071</v>
      </c>
      <c r="U1534" s="168">
        <v>-0.0335</v>
      </c>
      <c r="V1534" s="168">
        <v>0.034</v>
      </c>
      <c r="W1534" s="19">
        <f t="array" ref="W1534">mmult(N1534:T1534,'Parameters &amp; Main Results'!$B$6:$B$12)-'Parameters &amp; Main Results'!$B$16/12+mmult(U1534:V1534,'Parameters &amp; Main Results'!$B$14:$B$15)</f>
        <v>-0.01181038787</v>
      </c>
      <c r="X1534" s="77">
        <f t="shared" si="5"/>
        <v>25.60234487</v>
      </c>
      <c r="Y1534" s="77">
        <f>X1534/offset(X1534,'Parameters &amp; Main Results'!$B$32,0)</f>
        <v>12.17367874</v>
      </c>
      <c r="Z1534" s="77">
        <f>sumproduct(X1534:offset(X1534,'Parameters &amp; Main Results'!$B$32-1,0) , 'Cash Flow Assist'!$P$11:offset('Cash Flow Assist'!$P$11,'Parameters &amp; Main Results'!$B$32-1,0)  )/offset(X1534,'Parameters &amp; Main Results'!$B$32,0)</f>
        <v>3535.17887</v>
      </c>
      <c r="AA1534" s="77">
        <f>sumproduct(X1534:offset(X1534,'Parameters &amp; Main Results'!$B$32-1,0),'Parameters &amp; Main Results'!$B$36:offset('Parameters &amp; Main Results'!$B$36,'Parameters &amp; Main Results'!$B$32-1,0)   )/offset(X1534,'Parameters &amp; Main Results'!$B$32,0)</f>
        <v>0.5940951349</v>
      </c>
      <c r="AB1534" s="167">
        <f t="shared" si="6"/>
        <v>-0.01942816098</v>
      </c>
    </row>
    <row r="1535">
      <c r="A1535">
        <f t="shared" si="17"/>
        <v>6</v>
      </c>
      <c r="B1535">
        <f t="shared" si="18"/>
        <v>1998</v>
      </c>
      <c r="C1535" s="77">
        <f t="shared" si="3"/>
        <v>1998.416667</v>
      </c>
      <c r="D1535" s="159">
        <f t="shared" si="356"/>
        <v>35976</v>
      </c>
      <c r="E1535" s="162">
        <v>162.8</v>
      </c>
      <c r="F1535" s="163">
        <v>8361087.9614</v>
      </c>
      <c r="G1535" s="163">
        <v>31548.199</v>
      </c>
      <c r="H1535" s="163">
        <v>26674.76287106</v>
      </c>
      <c r="I1535" s="163">
        <v>7249329.02550652</v>
      </c>
      <c r="J1535" s="163">
        <v>162.8</v>
      </c>
      <c r="K1535" s="163">
        <v>162.8</v>
      </c>
      <c r="L1535" s="163">
        <v>295.75</v>
      </c>
      <c r="M1535" s="164">
        <v>37.64731946</v>
      </c>
      <c r="N1535" s="19">
        <f t="shared" ref="N1535:T1535" si="1536">F1535/F1534/$E1535*$E1534-1</f>
        <v>0.03915235561</v>
      </c>
      <c r="O1535" s="19">
        <f t="shared" si="1536"/>
        <v>0.01237672541</v>
      </c>
      <c r="P1535" s="19">
        <f t="shared" si="1536"/>
        <v>0.002933046683</v>
      </c>
      <c r="Q1535" s="19">
        <f t="shared" si="1536"/>
        <v>0.004302529468</v>
      </c>
      <c r="R1535" s="19">
        <f t="shared" si="1536"/>
        <v>0</v>
      </c>
      <c r="S1535" s="19">
        <f t="shared" si="1536"/>
        <v>0</v>
      </c>
      <c r="T1535" s="19">
        <f t="shared" si="1536"/>
        <v>0.01021433229</v>
      </c>
      <c r="U1535" s="168">
        <v>-0.0323</v>
      </c>
      <c r="V1535" s="168">
        <v>-0.0196</v>
      </c>
      <c r="W1535" s="19">
        <f t="array" ref="W1535">mmult(N1535:T1535,'Parameters &amp; Main Results'!$B$6:$B$12)-'Parameters &amp; Main Results'!$B$16/12+mmult(U1535:V1535,'Parameters &amp; Main Results'!$B$14:$B$15)</f>
        <v>0.0324167814</v>
      </c>
      <c r="X1535" s="77">
        <f t="shared" si="5"/>
        <v>25.90833232</v>
      </c>
      <c r="Y1535" s="77">
        <f>X1535/offset(X1535,'Parameters &amp; Main Results'!$B$32,0)</f>
        <v>12.36012555</v>
      </c>
      <c r="Z1535" s="77">
        <f>sumproduct(X1535:offset(X1535,'Parameters &amp; Main Results'!$B$32-1,0) , 'Cash Flow Assist'!$P$11:offset('Cash Flow Assist'!$P$11,'Parameters &amp; Main Results'!$B$32-1,0)  )/offset(X1535,'Parameters &amp; Main Results'!$B$32,0)</f>
        <v>3535.720035</v>
      </c>
      <c r="AA1535" s="77">
        <f>sumproduct(X1535:offset(X1535,'Parameters &amp; Main Results'!$B$32-1,0),'Parameters &amp; Main Results'!$B$36:offset('Parameters &amp; Main Results'!$B$36,'Parameters &amp; Main Results'!$B$32-1,0)   )/offset(X1535,'Parameters &amp; Main Results'!$B$32,0)</f>
        <v>0.593974774</v>
      </c>
      <c r="AB1535" s="167">
        <f t="shared" si="6"/>
        <v>0</v>
      </c>
    </row>
    <row r="1536">
      <c r="A1536">
        <f t="shared" si="17"/>
        <v>7</v>
      </c>
      <c r="B1536">
        <f t="shared" si="18"/>
        <v>1998</v>
      </c>
      <c r="C1536" s="77">
        <f t="shared" si="3"/>
        <v>1998.5</v>
      </c>
      <c r="D1536" s="159">
        <f t="shared" si="356"/>
        <v>36007</v>
      </c>
      <c r="E1536" s="162">
        <v>163.2</v>
      </c>
      <c r="F1536" s="163">
        <v>8272055.8579</v>
      </c>
      <c r="G1536" s="163">
        <v>31550.3125</v>
      </c>
      <c r="H1536" s="163">
        <v>26785.46313697</v>
      </c>
      <c r="I1536" s="163">
        <v>7298359.63464289</v>
      </c>
      <c r="J1536" s="163">
        <v>163.2</v>
      </c>
      <c r="K1536" s="163">
        <v>163.2</v>
      </c>
      <c r="L1536" s="163">
        <v>289.4</v>
      </c>
      <c r="M1536" s="164">
        <v>37.07174295</v>
      </c>
      <c r="N1536" s="19">
        <f t="shared" ref="N1536:T1536" si="1537">F1536/F1535/$E1536*$E1535-1</f>
        <v>-0.01307326878</v>
      </c>
      <c r="O1536" s="19">
        <f t="shared" si="1537"/>
        <v>-0.002384151859</v>
      </c>
      <c r="P1536" s="19">
        <f t="shared" si="1537"/>
        <v>0.001688848039</v>
      </c>
      <c r="Q1536" s="19">
        <f t="shared" si="1537"/>
        <v>0.004295911065</v>
      </c>
      <c r="R1536" s="19">
        <f t="shared" si="1537"/>
        <v>0</v>
      </c>
      <c r="S1536" s="19">
        <f t="shared" si="1537"/>
        <v>0</v>
      </c>
      <c r="T1536" s="19">
        <f t="shared" si="1537"/>
        <v>-0.02386919265</v>
      </c>
      <c r="U1536" s="168">
        <v>-0.0491</v>
      </c>
      <c r="V1536" s="168">
        <v>-0.0176</v>
      </c>
      <c r="W1536" s="19">
        <f t="array" ref="W1536">mmult(N1536:T1536,'Parameters &amp; Main Results'!$B$6:$B$12)-'Parameters &amp; Main Results'!$B$16/12+mmult(U1536:V1536,'Parameters &amp; Main Results'!$B$14:$B$15)</f>
        <v>-0.01044265622</v>
      </c>
      <c r="X1536" s="77">
        <f t="shared" si="5"/>
        <v>25.09483843</v>
      </c>
      <c r="Y1536" s="77">
        <f>X1536/offset(X1536,'Parameters &amp; Main Results'!$B$32,0)</f>
        <v>12.01182944</v>
      </c>
      <c r="Z1536" s="77">
        <f>sumproduct(X1536:offset(X1536,'Parameters &amp; Main Results'!$B$32-1,0) , 'Cash Flow Assist'!$P$11:offset('Cash Flow Assist'!$P$11,'Parameters &amp; Main Results'!$B$32-1,0)  )/offset(X1536,'Parameters &amp; Main Results'!$B$32,0)</f>
        <v>3536.075933</v>
      </c>
      <c r="AA1536" s="77">
        <f>sumproduct(X1536:offset(X1536,'Parameters &amp; Main Results'!$B$32-1,0),'Parameters &amp; Main Results'!$B$36:offset('Parameters &amp; Main Results'!$B$36,'Parameters &amp; Main Results'!$B$32-1,0)   )/offset(X1536,'Parameters &amp; Main Results'!$B$32,0)</f>
        <v>0.5939035362</v>
      </c>
      <c r="AB1536" s="167">
        <f t="shared" si="6"/>
        <v>-0.01307326878</v>
      </c>
    </row>
    <row r="1537">
      <c r="A1537">
        <f t="shared" si="17"/>
        <v>8</v>
      </c>
      <c r="B1537">
        <f t="shared" si="18"/>
        <v>1998</v>
      </c>
      <c r="C1537" s="77">
        <f t="shared" si="3"/>
        <v>1998.583333</v>
      </c>
      <c r="D1537" s="159">
        <f t="shared" si="356"/>
        <v>36038</v>
      </c>
      <c r="E1537" s="162">
        <v>163.4</v>
      </c>
      <c r="F1537" s="163">
        <v>7076105.3311</v>
      </c>
      <c r="G1537" s="163">
        <v>32775.9235</v>
      </c>
      <c r="H1537" s="163">
        <v>26896.1763846</v>
      </c>
      <c r="I1537" s="163">
        <v>6367928.15883847</v>
      </c>
      <c r="J1537" s="163">
        <v>163.4</v>
      </c>
      <c r="K1537" s="163">
        <v>163.4</v>
      </c>
      <c r="L1537" s="163">
        <v>273.4</v>
      </c>
      <c r="M1537" s="164">
        <v>31.55544596</v>
      </c>
      <c r="N1537" s="19">
        <f t="shared" ref="N1537:T1537" si="1538">F1537/F1536/$E1537*$E1536-1</f>
        <v>-0.1456242113</v>
      </c>
      <c r="O1537" s="19">
        <f t="shared" si="1538"/>
        <v>0.03757470201</v>
      </c>
      <c r="P1537" s="19">
        <f t="shared" si="1538"/>
        <v>0.002904283966</v>
      </c>
      <c r="Q1537" s="19">
        <f t="shared" si="1538"/>
        <v>-0.1285529632</v>
      </c>
      <c r="R1537" s="19">
        <f t="shared" si="1538"/>
        <v>0</v>
      </c>
      <c r="S1537" s="19">
        <f t="shared" si="1538"/>
        <v>0</v>
      </c>
      <c r="T1537" s="19">
        <f t="shared" si="1538"/>
        <v>-0.05644311998</v>
      </c>
      <c r="U1537" s="168">
        <v>-0.0568</v>
      </c>
      <c r="V1537" s="168">
        <v>0.036</v>
      </c>
      <c r="W1537" s="19">
        <f t="array" ref="W1537">mmult(N1537:T1537,'Parameters &amp; Main Results'!$B$6:$B$12)-'Parameters &amp; Main Results'!$B$16/12+mmult(U1537:V1537,'Parameters &amp; Main Results'!$B$14:$B$15)</f>
        <v>-0.09986614967</v>
      </c>
      <c r="X1537" s="77">
        <f t="shared" si="5"/>
        <v>25.35966065</v>
      </c>
      <c r="Y1537" s="77">
        <f>X1537/offset(X1537,'Parameters &amp; Main Results'!$B$32,0)</f>
        <v>12.17894084</v>
      </c>
      <c r="Z1537" s="77">
        <f>sumproduct(X1537:offset(X1537,'Parameters &amp; Main Results'!$B$32-1,0) , 'Cash Flow Assist'!$P$11:offset('Cash Flow Assist'!$P$11,'Parameters &amp; Main Results'!$B$32-1,0)  )/offset(X1537,'Parameters &amp; Main Results'!$B$32,0)</f>
        <v>3536.782467</v>
      </c>
      <c r="AA1537" s="77">
        <f>sumproduct(X1537:offset(X1537,'Parameters &amp; Main Results'!$B$32-1,0),'Parameters &amp; Main Results'!$B$36:offset('Parameters &amp; Main Results'!$B$36,'Parameters &amp; Main Results'!$B$32-1,0)   )/offset(X1537,'Parameters &amp; Main Results'!$B$32,0)</f>
        <v>0.5937977823</v>
      </c>
      <c r="AB1537" s="167">
        <f t="shared" si="6"/>
        <v>-0.1567936957</v>
      </c>
    </row>
    <row r="1538">
      <c r="A1538">
        <f t="shared" si="17"/>
        <v>9</v>
      </c>
      <c r="B1538">
        <f t="shared" si="18"/>
        <v>1998</v>
      </c>
      <c r="C1538" s="77">
        <f t="shared" si="3"/>
        <v>1998.666667</v>
      </c>
      <c r="D1538" s="159">
        <f t="shared" si="356"/>
        <v>36068</v>
      </c>
      <c r="E1538" s="162">
        <v>163.5</v>
      </c>
      <c r="F1538" s="163">
        <v>7529403.4264</v>
      </c>
      <c r="G1538" s="163">
        <v>34459.5474</v>
      </c>
      <c r="H1538" s="163">
        <v>27006.00243817</v>
      </c>
      <c r="I1538" s="163">
        <v>6187755.63809873</v>
      </c>
      <c r="J1538" s="163">
        <v>163.5</v>
      </c>
      <c r="K1538" s="163">
        <v>163.5</v>
      </c>
      <c r="L1538" s="163">
        <v>294.1</v>
      </c>
      <c r="M1538" s="164">
        <v>33.41441024</v>
      </c>
      <c r="N1538" s="19">
        <f t="shared" ref="N1538:T1538" si="1539">F1538/F1537/$E1538*$E1537-1</f>
        <v>0.06340959251</v>
      </c>
      <c r="O1538" s="19">
        <f t="shared" si="1539"/>
        <v>0.05072466453</v>
      </c>
      <c r="P1538" s="19">
        <f t="shared" si="1539"/>
        <v>0.003469215087</v>
      </c>
      <c r="Q1538" s="19">
        <f t="shared" si="1539"/>
        <v>-0.02888805844</v>
      </c>
      <c r="R1538" s="19">
        <f t="shared" si="1539"/>
        <v>0</v>
      </c>
      <c r="S1538" s="19">
        <f t="shared" si="1539"/>
        <v>0</v>
      </c>
      <c r="T1538" s="19">
        <f t="shared" si="1539"/>
        <v>0.07505531209</v>
      </c>
      <c r="U1538" s="168">
        <v>0.001</v>
      </c>
      <c r="V1538" s="168">
        <v>-0.0337</v>
      </c>
      <c r="W1538" s="19">
        <f t="array" ref="W1538">mmult(N1538:T1538,'Parameters &amp; Main Results'!$B$6:$B$12)-'Parameters &amp; Main Results'!$B$16/12+mmult(U1538:V1538,'Parameters &amp; Main Results'!$B$14:$B$15)</f>
        <v>0.06019669385</v>
      </c>
      <c r="X1538" s="77">
        <f t="shared" si="5"/>
        <v>28.17321073</v>
      </c>
      <c r="Y1538" s="77">
        <f>X1538/offset(X1538,'Parameters &amp; Main Results'!$B$32,0)</f>
        <v>13.57512248</v>
      </c>
      <c r="Z1538" s="77">
        <f>sumproduct(X1538:offset(X1538,'Parameters &amp; Main Results'!$B$32-1,0) , 'Cash Flow Assist'!$P$11:offset('Cash Flow Assist'!$P$11,'Parameters &amp; Main Results'!$B$32-1,0)  )/offset(X1538,'Parameters &amp; Main Results'!$B$32,0)</f>
        <v>3537.323683</v>
      </c>
      <c r="AA1538" s="77">
        <f>sumproduct(X1538:offset(X1538,'Parameters &amp; Main Results'!$B$32-1,0),'Parameters &amp; Main Results'!$B$36:offset('Parameters &amp; Main Results'!$B$36,'Parameters &amp; Main Results'!$B$32-1,0)   )/offset(X1538,'Parameters &amp; Main Results'!$B$32,0)</f>
        <v>0.5937427196</v>
      </c>
      <c r="AB1538" s="167">
        <f t="shared" si="6"/>
        <v>-0.1033263275</v>
      </c>
    </row>
    <row r="1539">
      <c r="A1539">
        <f t="shared" si="17"/>
        <v>10</v>
      </c>
      <c r="B1539">
        <f t="shared" si="18"/>
        <v>1998</v>
      </c>
      <c r="C1539" s="77">
        <f t="shared" si="3"/>
        <v>1998.75</v>
      </c>
      <c r="D1539" s="159">
        <f t="shared" si="356"/>
        <v>36099</v>
      </c>
      <c r="E1539" s="162">
        <v>163.9</v>
      </c>
      <c r="F1539" s="163">
        <v>8237706.3099</v>
      </c>
      <c r="G1539" s="163">
        <v>34068.6709</v>
      </c>
      <c r="H1539" s="163">
        <v>27109.75049754</v>
      </c>
      <c r="I1539" s="163">
        <v>6833774.55735822</v>
      </c>
      <c r="J1539" s="163">
        <v>163.9</v>
      </c>
      <c r="K1539" s="163">
        <v>163.9</v>
      </c>
      <c r="L1539" s="163">
        <v>293.1</v>
      </c>
      <c r="M1539" s="164">
        <v>36.36152252</v>
      </c>
      <c r="N1539" s="19">
        <f t="shared" ref="N1539:T1539" si="1540">F1539/F1538/$E1539*$E1538-1</f>
        <v>0.09140148552</v>
      </c>
      <c r="O1539" s="19">
        <f t="shared" si="1540"/>
        <v>-0.01375588344</v>
      </c>
      <c r="P1539" s="19">
        <f t="shared" si="1540"/>
        <v>0.001391778524</v>
      </c>
      <c r="Q1539" s="19">
        <f t="shared" si="1540"/>
        <v>0.1017074758</v>
      </c>
      <c r="R1539" s="19">
        <f t="shared" si="1540"/>
        <v>0</v>
      </c>
      <c r="S1539" s="19">
        <f t="shared" si="1540"/>
        <v>0</v>
      </c>
      <c r="T1539" s="19">
        <f t="shared" si="1540"/>
        <v>-0.005832418279</v>
      </c>
      <c r="U1539" s="168">
        <v>-0.0312</v>
      </c>
      <c r="V1539" s="168">
        <v>-0.0229</v>
      </c>
      <c r="W1539" s="19">
        <f t="array" ref="W1539">mmult(N1539:T1539,'Parameters &amp; Main Results'!$B$6:$B$12)-'Parameters &amp; Main Results'!$B$16/12+mmult(U1539:V1539,'Parameters &amp; Main Results'!$B$14:$B$15)</f>
        <v>0.06507047661</v>
      </c>
      <c r="X1539" s="77">
        <f t="shared" si="5"/>
        <v>26.57356969</v>
      </c>
      <c r="Y1539" s="77">
        <f>X1539/offset(X1539,'Parameters &amp; Main Results'!$B$32,0)</f>
        <v>12.8469088</v>
      </c>
      <c r="Z1539" s="77">
        <f>sumproduct(X1539:offset(X1539,'Parameters &amp; Main Results'!$B$32-1,0) , 'Cash Flow Assist'!$P$11:offset('Cash Flow Assist'!$P$11,'Parameters &amp; Main Results'!$B$32-1,0)  )/offset(X1539,'Parameters &amp; Main Results'!$B$32,0)</f>
        <v>3536.465876</v>
      </c>
      <c r="AA1539" s="77">
        <f>sumproduct(X1539:offset(X1539,'Parameters &amp; Main Results'!$B$32-1,0),'Parameters &amp; Main Results'!$B$36:offset('Parameters &amp; Main Results'!$B$36,'Parameters &amp; Main Results'!$B$32-1,0)   )/offset(X1539,'Parameters &amp; Main Results'!$B$32,0)</f>
        <v>0.59370701</v>
      </c>
      <c r="AB1539" s="167">
        <f t="shared" si="6"/>
        <v>-0.02136902181</v>
      </c>
    </row>
    <row r="1540">
      <c r="A1540">
        <f t="shared" si="17"/>
        <v>11</v>
      </c>
      <c r="B1540">
        <f t="shared" si="18"/>
        <v>1998</v>
      </c>
      <c r="C1540" s="77">
        <f t="shared" si="3"/>
        <v>1998.833333</v>
      </c>
      <c r="D1540" s="159">
        <f t="shared" si="356"/>
        <v>36129</v>
      </c>
      <c r="E1540" s="162">
        <v>164.1</v>
      </c>
      <c r="F1540" s="163">
        <v>8635321.0589</v>
      </c>
      <c r="G1540" s="163">
        <v>33943.8189</v>
      </c>
      <c r="H1540" s="163">
        <v>27199.21267418</v>
      </c>
      <c r="I1540" s="163">
        <v>7181733.56629656</v>
      </c>
      <c r="J1540" s="163">
        <v>164.1</v>
      </c>
      <c r="K1540" s="163">
        <v>164.1</v>
      </c>
      <c r="L1540" s="163">
        <v>295.75</v>
      </c>
      <c r="M1540" s="164">
        <v>37.99633484</v>
      </c>
      <c r="N1540" s="19">
        <f t="shared" ref="N1540:T1540" si="1541">F1540/F1539/$E1540*$E1539-1</f>
        <v>0.04699005675</v>
      </c>
      <c r="O1540" s="19">
        <f t="shared" si="1541"/>
        <v>-0.004879018503</v>
      </c>
      <c r="P1540" s="19">
        <f t="shared" si="1541"/>
        <v>0.002077209019</v>
      </c>
      <c r="Q1540" s="19">
        <f t="shared" si="1541"/>
        <v>0.04963671709</v>
      </c>
      <c r="R1540" s="19">
        <f t="shared" si="1541"/>
        <v>0</v>
      </c>
      <c r="S1540" s="19">
        <f t="shared" si="1541"/>
        <v>0</v>
      </c>
      <c r="T1540" s="19">
        <f t="shared" si="1541"/>
        <v>0.00781149456</v>
      </c>
      <c r="U1540" s="168">
        <v>0.012</v>
      </c>
      <c r="V1540" s="168">
        <v>-0.0323</v>
      </c>
      <c r="W1540" s="19">
        <f t="array" ref="W1540">mmult(N1540:T1540,'Parameters &amp; Main Results'!$B$6:$B$12)-'Parameters &amp; Main Results'!$B$16/12+mmult(U1540:V1540,'Parameters &amp; Main Results'!$B$14:$B$15)</f>
        <v>0.03398112127</v>
      </c>
      <c r="X1540" s="77">
        <f t="shared" si="5"/>
        <v>24.95005755</v>
      </c>
      <c r="Y1540" s="77">
        <f>X1540/offset(X1540,'Parameters &amp; Main Results'!$B$32,0)</f>
        <v>12.10212473</v>
      </c>
      <c r="Z1540" s="77">
        <f>sumproduct(X1540:offset(X1540,'Parameters &amp; Main Results'!$B$32-1,0) , 'Cash Flow Assist'!$P$11:offset('Cash Flow Assist'!$P$11,'Parameters &amp; Main Results'!$B$32-1,0)  )/offset(X1540,'Parameters &amp; Main Results'!$B$32,0)</f>
        <v>3536.335851</v>
      </c>
      <c r="AA1540" s="77">
        <f>sumproduct(X1540:offset(X1540,'Parameters &amp; Main Results'!$B$32-1,0),'Parameters &amp; Main Results'!$B$36:offset('Parameters &amp; Main Results'!$B$36,'Parameters &amp; Main Results'!$B$32-1,0)   )/offset(X1540,'Parameters &amp; Main Results'!$B$32,0)</f>
        <v>0.5936918259</v>
      </c>
      <c r="AB1540" s="167">
        <f t="shared" si="6"/>
        <v>0</v>
      </c>
    </row>
    <row r="1541">
      <c r="A1541">
        <f t="shared" si="17"/>
        <v>12</v>
      </c>
      <c r="B1541">
        <f t="shared" si="18"/>
        <v>1998</v>
      </c>
      <c r="C1541" s="77">
        <f t="shared" si="3"/>
        <v>1998.916667</v>
      </c>
      <c r="D1541" s="159">
        <f t="shared" si="356"/>
        <v>36160</v>
      </c>
      <c r="E1541" s="162">
        <v>164.4</v>
      </c>
      <c r="F1541" s="163">
        <v>9132932.8602</v>
      </c>
      <c r="G1541" s="163">
        <v>34309.627</v>
      </c>
      <c r="H1541" s="163">
        <v>27299.16978076</v>
      </c>
      <c r="I1541" s="163">
        <v>7459063.31898295</v>
      </c>
      <c r="J1541" s="163">
        <v>164.4</v>
      </c>
      <c r="K1541" s="163">
        <v>164.4</v>
      </c>
      <c r="L1541" s="163">
        <v>287.45</v>
      </c>
      <c r="M1541" s="164">
        <v>40.09835416</v>
      </c>
      <c r="N1541" s="19">
        <f t="shared" ref="N1541:T1541" si="1542">F1541/F1540/$E1541*$E1540-1</f>
        <v>0.05569519212</v>
      </c>
      <c r="O1541" s="19">
        <f t="shared" si="1542"/>
        <v>0.008932385967</v>
      </c>
      <c r="P1541" s="19">
        <f t="shared" si="1542"/>
        <v>0.001843476277</v>
      </c>
      <c r="Q1541" s="19">
        <f t="shared" si="1542"/>
        <v>0.0367207055</v>
      </c>
      <c r="R1541" s="19">
        <f t="shared" si="1542"/>
        <v>0</v>
      </c>
      <c r="S1541" s="19">
        <f t="shared" si="1542"/>
        <v>0</v>
      </c>
      <c r="T1541" s="19">
        <f t="shared" si="1542"/>
        <v>-0.02983784884</v>
      </c>
      <c r="U1541" s="168">
        <v>-0.0051</v>
      </c>
      <c r="V1541" s="168">
        <v>-0.0418</v>
      </c>
      <c r="W1541" s="19">
        <f t="array" ref="W1541">mmult(N1541:T1541,'Parameters &amp; Main Results'!$B$6:$B$12)-'Parameters &amp; Main Results'!$B$16/12+mmult(U1541:V1541,'Parameters &amp; Main Results'!$B$14:$B$15)</f>
        <v>0.04396282392</v>
      </c>
      <c r="X1541" s="77">
        <f t="shared" si="5"/>
        <v>24.13009004</v>
      </c>
      <c r="Y1541" s="77">
        <f>X1541/offset(X1541,'Parameters &amp; Main Results'!$B$32,0)</f>
        <v>11.74330512</v>
      </c>
      <c r="Z1541" s="77">
        <f>sumproduct(X1541:offset(X1541,'Parameters &amp; Main Results'!$B$32-1,0) , 'Cash Flow Assist'!$P$11:offset('Cash Flow Assist'!$P$11,'Parameters &amp; Main Results'!$B$32-1,0)  )/offset(X1541,'Parameters &amp; Main Results'!$B$32,0)</f>
        <v>3536.952654</v>
      </c>
      <c r="AA1541" s="77">
        <f>sumproduct(X1541:offset(X1541,'Parameters &amp; Main Results'!$B$32-1,0),'Parameters &amp; Main Results'!$B$36:offset('Parameters &amp; Main Results'!$B$36,'Parameters &amp; Main Results'!$B$32-1,0)   )/offset(X1541,'Parameters &amp; Main Results'!$B$32,0)</f>
        <v>0.5936570219</v>
      </c>
      <c r="AB1541" s="167">
        <f t="shared" si="6"/>
        <v>0</v>
      </c>
    </row>
    <row r="1542">
      <c r="A1542">
        <f t="shared" si="17"/>
        <v>1</v>
      </c>
      <c r="B1542">
        <f t="shared" si="18"/>
        <v>1999</v>
      </c>
      <c r="C1542" s="77">
        <f t="shared" si="3"/>
        <v>1999</v>
      </c>
      <c r="D1542" s="159">
        <f t="shared" si="356"/>
        <v>36191</v>
      </c>
      <c r="E1542" s="162">
        <v>164.7</v>
      </c>
      <c r="F1542" s="163">
        <v>9465463.3916</v>
      </c>
      <c r="G1542" s="163">
        <v>34416.6331</v>
      </c>
      <c r="H1542" s="163">
        <v>27399.03924354</v>
      </c>
      <c r="I1542" s="163">
        <v>7462227.27112424</v>
      </c>
      <c r="J1542" s="163">
        <v>164.7</v>
      </c>
      <c r="K1542" s="163">
        <v>164.7</v>
      </c>
      <c r="L1542" s="163">
        <v>285.65</v>
      </c>
      <c r="M1542" s="164">
        <v>41.36427615</v>
      </c>
      <c r="N1542" s="19">
        <f t="shared" ref="N1542:T1542" si="1543">F1542/F1541/$E1542*$E1541-1</f>
        <v>0.03452223453</v>
      </c>
      <c r="O1542" s="19">
        <f t="shared" si="1543"/>
        <v>0.00129166144</v>
      </c>
      <c r="P1542" s="19">
        <f t="shared" si="1543"/>
        <v>0.001830176078</v>
      </c>
      <c r="Q1542" s="19">
        <f t="shared" si="1543"/>
        <v>-0.001398090727</v>
      </c>
      <c r="R1542" s="19">
        <f t="shared" si="1543"/>
        <v>0</v>
      </c>
      <c r="S1542" s="19">
        <f t="shared" si="1543"/>
        <v>0</v>
      </c>
      <c r="T1542" s="19">
        <f t="shared" si="1543"/>
        <v>-0.008072046109</v>
      </c>
      <c r="U1542" s="168">
        <v>0.0078</v>
      </c>
      <c r="V1542" s="168">
        <v>-0.0462</v>
      </c>
      <c r="W1542" s="19">
        <f t="array" ref="W1542">mmult(N1542:T1542,'Parameters &amp; Main Results'!$B$6:$B$12)-'Parameters &amp; Main Results'!$B$16/12+mmult(U1542:V1542,'Parameters &amp; Main Results'!$B$14:$B$15)</f>
        <v>0.02617292459</v>
      </c>
      <c r="X1542" s="77">
        <f t="shared" si="5"/>
        <v>23.11393613</v>
      </c>
      <c r="Y1542" s="77">
        <f>X1542/offset(X1542,'Parameters &amp; Main Results'!$B$32,0)</f>
        <v>11.2861714</v>
      </c>
      <c r="Z1542" s="77">
        <f>sumproduct(X1542:offset(X1542,'Parameters &amp; Main Results'!$B$32-1,0) , 'Cash Flow Assist'!$P$11:offset('Cash Flow Assist'!$P$11,'Parameters &amp; Main Results'!$B$32-1,0)  )/offset(X1542,'Parameters &amp; Main Results'!$B$32,0)</f>
        <v>3537.93152</v>
      </c>
      <c r="AA1542" s="77">
        <f>sumproduct(X1542:offset(X1542,'Parameters &amp; Main Results'!$B$32-1,0),'Parameters &amp; Main Results'!$B$36:offset('Parameters &amp; Main Results'!$B$36,'Parameters &amp; Main Results'!$B$32-1,0)   )/offset(X1542,'Parameters &amp; Main Results'!$B$32,0)</f>
        <v>0.5936540861</v>
      </c>
      <c r="AB1542" s="167">
        <f t="shared" si="6"/>
        <v>0</v>
      </c>
    </row>
    <row r="1543">
      <c r="A1543">
        <f t="shared" si="17"/>
        <v>2</v>
      </c>
      <c r="B1543">
        <f t="shared" si="18"/>
        <v>1999</v>
      </c>
      <c r="C1543" s="77">
        <f t="shared" si="3"/>
        <v>1999.083333</v>
      </c>
      <c r="D1543" s="159">
        <f t="shared" si="356"/>
        <v>36219</v>
      </c>
      <c r="E1543" s="162">
        <v>164.7</v>
      </c>
      <c r="F1543" s="163">
        <v>9203228.8466</v>
      </c>
      <c r="G1543" s="163">
        <v>32957.2467</v>
      </c>
      <c r="H1543" s="163">
        <v>27498.13243547</v>
      </c>
      <c r="I1543" s="163">
        <v>7276254.5658682</v>
      </c>
      <c r="J1543" s="163">
        <v>164.7</v>
      </c>
      <c r="K1543" s="163">
        <v>164.7</v>
      </c>
      <c r="L1543" s="163">
        <v>286.8</v>
      </c>
      <c r="M1543" s="164">
        <v>40.06245956</v>
      </c>
      <c r="N1543" s="19">
        <f t="shared" ref="N1543:T1543" si="1544">F1543/F1542/$E1543*$E1542-1</f>
        <v>-0.02770435362</v>
      </c>
      <c r="O1543" s="19">
        <f t="shared" si="1544"/>
        <v>-0.04240352029</v>
      </c>
      <c r="P1543" s="19">
        <f t="shared" si="1544"/>
        <v>0.003616666667</v>
      </c>
      <c r="Q1543" s="19">
        <f t="shared" si="1544"/>
        <v>-0.02492187634</v>
      </c>
      <c r="R1543" s="19">
        <f t="shared" si="1544"/>
        <v>0</v>
      </c>
      <c r="S1543" s="19">
        <f t="shared" si="1544"/>
        <v>0</v>
      </c>
      <c r="T1543" s="19">
        <f t="shared" si="1544"/>
        <v>0.004025905829</v>
      </c>
      <c r="U1543" s="168">
        <v>-0.0606</v>
      </c>
      <c r="V1543" s="168">
        <v>0.0188</v>
      </c>
      <c r="W1543" s="19">
        <f t="array" ref="W1543">mmult(N1543:T1543,'Parameters &amp; Main Results'!$B$6:$B$12)-'Parameters &amp; Main Results'!$B$16/12+mmult(U1543:V1543,'Parameters &amp; Main Results'!$B$14:$B$15)</f>
        <v>-0.03142081196</v>
      </c>
      <c r="X1543" s="77">
        <f t="shared" si="5"/>
        <v>22.52440654</v>
      </c>
      <c r="Y1543" s="77">
        <f>X1543/offset(X1543,'Parameters &amp; Main Results'!$B$32,0)</f>
        <v>11.03487505</v>
      </c>
      <c r="Z1543" s="77">
        <f>sumproduct(X1543:offset(X1543,'Parameters &amp; Main Results'!$B$32-1,0) , 'Cash Flow Assist'!$P$11:offset('Cash Flow Assist'!$P$11,'Parameters &amp; Main Results'!$B$32-1,0)  )/offset(X1543,'Parameters &amp; Main Results'!$B$32,0)</f>
        <v>3539.372294</v>
      </c>
      <c r="AA1543" s="77">
        <f>sumproduct(X1543:offset(X1543,'Parameters &amp; Main Results'!$B$32-1,0),'Parameters &amp; Main Results'!$B$36:offset('Parameters &amp; Main Results'!$B$36,'Parameters &amp; Main Results'!$B$32-1,0)   )/offset(X1543,'Parameters &amp; Main Results'!$B$32,0)</f>
        <v>0.5936465131</v>
      </c>
      <c r="AB1543" s="167">
        <f t="shared" si="6"/>
        <v>-0.02770435362</v>
      </c>
    </row>
    <row r="1544">
      <c r="A1544">
        <f t="shared" si="17"/>
        <v>3</v>
      </c>
      <c r="B1544">
        <f t="shared" si="18"/>
        <v>1999</v>
      </c>
      <c r="C1544" s="77">
        <f t="shared" si="3"/>
        <v>1999.166667</v>
      </c>
      <c r="D1544" s="159">
        <f t="shared" si="356"/>
        <v>36250</v>
      </c>
      <c r="E1544" s="162">
        <v>164.8</v>
      </c>
      <c r="F1544" s="163">
        <v>9587970.0347</v>
      </c>
      <c r="G1544" s="163">
        <v>33201.3729</v>
      </c>
      <c r="H1544" s="163">
        <v>27599.87552548</v>
      </c>
      <c r="I1544" s="163">
        <v>7581614.99403219</v>
      </c>
      <c r="J1544" s="163">
        <v>164.8</v>
      </c>
      <c r="K1544" s="163">
        <v>164.8</v>
      </c>
      <c r="L1544" s="163">
        <v>279.8</v>
      </c>
      <c r="M1544" s="164">
        <v>41.50808407</v>
      </c>
      <c r="N1544" s="19">
        <f t="shared" ref="N1544:T1544" si="1545">F1544/F1543/$E1544*$E1543-1</f>
        <v>0.04117285916</v>
      </c>
      <c r="O1544" s="19">
        <f t="shared" si="1545"/>
        <v>0.006796069402</v>
      </c>
      <c r="P1544" s="19">
        <f t="shared" si="1545"/>
        <v>0.003090958738</v>
      </c>
      <c r="Q1544" s="19">
        <f t="shared" si="1545"/>
        <v>0.04133444355</v>
      </c>
      <c r="R1544" s="19">
        <f t="shared" si="1545"/>
        <v>0</v>
      </c>
      <c r="S1544" s="19">
        <f t="shared" si="1545"/>
        <v>0</v>
      </c>
      <c r="T1544" s="19">
        <f t="shared" si="1545"/>
        <v>-0.02499923833</v>
      </c>
      <c r="U1544" s="168">
        <v>-0.0377</v>
      </c>
      <c r="V1544" s="168">
        <v>-0.0277</v>
      </c>
      <c r="W1544" s="19">
        <f t="array" ref="W1544">mmult(N1544:T1544,'Parameters &amp; Main Results'!$B$6:$B$12)-'Parameters &amp; Main Results'!$B$16/12+mmult(U1544:V1544,'Parameters &amp; Main Results'!$B$14:$B$15)</f>
        <v>0.03253699505</v>
      </c>
      <c r="X1544" s="77">
        <f t="shared" si="5"/>
        <v>23.25510068</v>
      </c>
      <c r="Y1544" s="77">
        <f>X1544/offset(X1544,'Parameters &amp; Main Results'!$B$32,0)</f>
        <v>11.43072079</v>
      </c>
      <c r="Z1544" s="77">
        <f>sumproduct(X1544:offset(X1544,'Parameters &amp; Main Results'!$B$32-1,0) , 'Cash Flow Assist'!$P$11:offset('Cash Flow Assist'!$P$11,'Parameters &amp; Main Results'!$B$32-1,0)  )/offset(X1544,'Parameters &amp; Main Results'!$B$32,0)</f>
        <v>3541.069988</v>
      </c>
      <c r="AA1544" s="77">
        <f>sumproduct(X1544:offset(X1544,'Parameters &amp; Main Results'!$B$32-1,0),'Parameters &amp; Main Results'!$B$36:offset('Parameters &amp; Main Results'!$B$36,'Parameters &amp; Main Results'!$B$32-1,0)   )/offset(X1544,'Parameters &amp; Main Results'!$B$32,0)</f>
        <v>0.5936211171</v>
      </c>
      <c r="AB1544" s="167">
        <f t="shared" si="6"/>
        <v>0</v>
      </c>
    </row>
    <row r="1545">
      <c r="A1545">
        <f t="shared" si="17"/>
        <v>4</v>
      </c>
      <c r="B1545">
        <f t="shared" si="18"/>
        <v>1999</v>
      </c>
      <c r="C1545" s="77">
        <f t="shared" si="3"/>
        <v>1999.25</v>
      </c>
      <c r="D1545" s="159">
        <f t="shared" si="356"/>
        <v>36280</v>
      </c>
      <c r="E1545" s="162">
        <v>165.9</v>
      </c>
      <c r="F1545" s="163">
        <v>9959268.9064</v>
      </c>
      <c r="G1545" s="163">
        <v>33074.5113</v>
      </c>
      <c r="H1545" s="163">
        <v>27701.99506493</v>
      </c>
      <c r="I1545" s="163">
        <v>7908510.17499027</v>
      </c>
      <c r="J1545" s="163">
        <v>165.9</v>
      </c>
      <c r="K1545" s="163">
        <v>165.9</v>
      </c>
      <c r="L1545" s="163">
        <v>285.85</v>
      </c>
      <c r="M1545" s="164">
        <v>42.71795026</v>
      </c>
      <c r="N1545" s="19">
        <f t="shared" ref="N1545:T1545" si="1546">F1545/F1544/$E1545*$E1544-1</f>
        <v>0.03183822385</v>
      </c>
      <c r="O1545" s="19">
        <f t="shared" si="1546"/>
        <v>-0.01042613985</v>
      </c>
      <c r="P1545" s="19">
        <f t="shared" si="1546"/>
        <v>-0.002955033152</v>
      </c>
      <c r="Q1545" s="19">
        <f t="shared" si="1546"/>
        <v>0.03620044042</v>
      </c>
      <c r="R1545" s="19">
        <f t="shared" si="1546"/>
        <v>0</v>
      </c>
      <c r="S1545" s="19">
        <f t="shared" si="1546"/>
        <v>0</v>
      </c>
      <c r="T1545" s="19">
        <f t="shared" si="1546"/>
        <v>0.01484871869</v>
      </c>
      <c r="U1545" s="168">
        <v>0.0395</v>
      </c>
      <c r="V1545" s="168">
        <v>0.0241</v>
      </c>
      <c r="W1545" s="19">
        <f t="array" ref="W1545">mmult(N1545:T1545,'Parameters &amp; Main Results'!$B$6:$B$12)-'Parameters &amp; Main Results'!$B$16/12+mmult(U1545:V1545,'Parameters &amp; Main Results'!$B$14:$B$15)</f>
        <v>0.02123046626</v>
      </c>
      <c r="X1545" s="77">
        <f t="shared" si="5"/>
        <v>22.52229295</v>
      </c>
      <c r="Y1545" s="77">
        <f>X1545/offset(X1545,'Parameters &amp; Main Results'!$B$32,0)</f>
        <v>11.10732107</v>
      </c>
      <c r="Z1545" s="77">
        <f>sumproduct(X1545:offset(X1545,'Parameters &amp; Main Results'!$B$32-1,0) , 'Cash Flow Assist'!$P$11:offset('Cash Flow Assist'!$P$11,'Parameters &amp; Main Results'!$B$32-1,0)  )/offset(X1545,'Parameters &amp; Main Results'!$B$32,0)</f>
        <v>3542.376165</v>
      </c>
      <c r="AA1545" s="77">
        <f>sumproduct(X1545:offset(X1545,'Parameters &amp; Main Results'!$B$32-1,0),'Parameters &amp; Main Results'!$B$36:offset('Parameters &amp; Main Results'!$B$36,'Parameters &amp; Main Results'!$B$32-1,0)   )/offset(X1545,'Parameters &amp; Main Results'!$B$32,0)</f>
        <v>0.5936099162</v>
      </c>
      <c r="AB1545" s="167">
        <f t="shared" si="6"/>
        <v>0</v>
      </c>
    </row>
    <row r="1546">
      <c r="A1546">
        <f t="shared" si="17"/>
        <v>5</v>
      </c>
      <c r="B1546">
        <f t="shared" si="18"/>
        <v>1999</v>
      </c>
      <c r="C1546" s="77">
        <f t="shared" si="3"/>
        <v>1999.333333</v>
      </c>
      <c r="D1546" s="159">
        <f t="shared" si="356"/>
        <v>36311</v>
      </c>
      <c r="E1546" s="162">
        <v>166.0</v>
      </c>
      <c r="F1546" s="163">
        <v>9667765.3308</v>
      </c>
      <c r="G1546" s="163">
        <v>32538.8826</v>
      </c>
      <c r="H1546" s="163">
        <v>27801.02969729</v>
      </c>
      <c r="I1546" s="163">
        <v>7510786.95544676</v>
      </c>
      <c r="J1546" s="163">
        <v>166.0</v>
      </c>
      <c r="K1546" s="163">
        <v>166.0</v>
      </c>
      <c r="L1546" s="163">
        <v>271.05</v>
      </c>
      <c r="M1546" s="164">
        <v>41.34873122</v>
      </c>
      <c r="N1546" s="19">
        <f t="shared" ref="N1546:T1546" si="1547">F1546/F1545/$E1546*$E1545-1</f>
        <v>-0.02985435311</v>
      </c>
      <c r="O1546" s="19">
        <f t="shared" si="1547"/>
        <v>-0.01678726048</v>
      </c>
      <c r="P1546" s="19">
        <f t="shared" si="1547"/>
        <v>0.002970436747</v>
      </c>
      <c r="Q1546" s="19">
        <f t="shared" si="1547"/>
        <v>-0.05086265063</v>
      </c>
      <c r="R1546" s="19">
        <f t="shared" si="1547"/>
        <v>0</v>
      </c>
      <c r="S1546" s="19">
        <f t="shared" si="1547"/>
        <v>0</v>
      </c>
      <c r="T1546" s="19">
        <f t="shared" si="1547"/>
        <v>-0.05234662632</v>
      </c>
      <c r="U1546" s="168">
        <v>0.0337</v>
      </c>
      <c r="V1546" s="168">
        <v>0.023</v>
      </c>
      <c r="W1546" s="19">
        <f t="array" ref="W1546">mmult(N1546:T1546,'Parameters &amp; Main Results'!$B$6:$B$12)-'Parameters &amp; Main Results'!$B$16/12+mmult(U1546:V1546,'Parameters &amp; Main Results'!$B$14:$B$15)</f>
        <v>-0.02662924662</v>
      </c>
      <c r="X1546" s="77">
        <f t="shared" si="5"/>
        <v>22.05407466</v>
      </c>
      <c r="Y1546" s="77">
        <f>X1546/offset(X1546,'Parameters &amp; Main Results'!$B$32,0)</f>
        <v>10.91256624</v>
      </c>
      <c r="Z1546" s="77">
        <f>sumproduct(X1546:offset(X1546,'Parameters &amp; Main Results'!$B$32-1,0) , 'Cash Flow Assist'!$P$11:offset('Cash Flow Assist'!$P$11,'Parameters &amp; Main Results'!$B$32-1,0)  )/offset(X1546,'Parameters &amp; Main Results'!$B$32,0)</f>
        <v>3544.011158</v>
      </c>
      <c r="AA1546" s="77">
        <f>sumproduct(X1546:offset(X1546,'Parameters &amp; Main Results'!$B$32-1,0),'Parameters &amp; Main Results'!$B$36:offset('Parameters &amp; Main Results'!$B$36,'Parameters &amp; Main Results'!$B$32-1,0)   )/offset(X1546,'Parameters &amp; Main Results'!$B$32,0)</f>
        <v>0.5936221882</v>
      </c>
      <c r="AB1546" s="167">
        <f t="shared" si="6"/>
        <v>-0.02985435311</v>
      </c>
    </row>
    <row r="1547">
      <c r="A1547">
        <f t="shared" si="17"/>
        <v>6</v>
      </c>
      <c r="B1547">
        <f t="shared" si="18"/>
        <v>1999</v>
      </c>
      <c r="C1547" s="77">
        <f t="shared" si="3"/>
        <v>1999.416667</v>
      </c>
      <c r="D1547" s="159">
        <f t="shared" si="356"/>
        <v>36341</v>
      </c>
      <c r="E1547" s="162">
        <v>166.0</v>
      </c>
      <c r="F1547" s="163">
        <v>1.0263755419E7</v>
      </c>
      <c r="G1547" s="163">
        <v>32283.5285</v>
      </c>
      <c r="H1547" s="163">
        <v>27905.28355865</v>
      </c>
      <c r="I1547" s="163">
        <v>7806189.33528574</v>
      </c>
      <c r="J1547" s="163">
        <v>166.0</v>
      </c>
      <c r="K1547" s="163">
        <v>166.0</v>
      </c>
      <c r="L1547" s="163">
        <v>261.2</v>
      </c>
      <c r="M1547" s="164">
        <v>43.78045112</v>
      </c>
      <c r="N1547" s="19">
        <f t="shared" ref="N1547:T1547" si="1548">F1547/F1546/$E1547*$E1546-1</f>
        <v>0.06164714055</v>
      </c>
      <c r="O1547" s="19">
        <f t="shared" si="1548"/>
        <v>-0.007847660386</v>
      </c>
      <c r="P1547" s="19">
        <f t="shared" si="1548"/>
        <v>0.00375</v>
      </c>
      <c r="Q1547" s="19">
        <f t="shared" si="1548"/>
        <v>0.03933041659</v>
      </c>
      <c r="R1547" s="19">
        <f t="shared" si="1548"/>
        <v>0</v>
      </c>
      <c r="S1547" s="19">
        <f t="shared" si="1548"/>
        <v>0</v>
      </c>
      <c r="T1547" s="19">
        <f t="shared" si="1548"/>
        <v>-0.03634015864</v>
      </c>
      <c r="U1547" s="168">
        <v>0.0314</v>
      </c>
      <c r="V1547" s="168">
        <v>-0.0326</v>
      </c>
      <c r="W1547" s="19">
        <f t="array" ref="W1547">mmult(N1547:T1547,'Parameters &amp; Main Results'!$B$6:$B$12)-'Parameters &amp; Main Results'!$B$16/12+mmult(U1547:V1547,'Parameters &amp; Main Results'!$B$14:$B$15)</f>
        <v>0.04423177365</v>
      </c>
      <c r="X1547" s="77">
        <f t="shared" si="5"/>
        <v>22.65742482</v>
      </c>
      <c r="Y1547" s="77">
        <f>X1547/offset(X1547,'Parameters &amp; Main Results'!$B$32,0)</f>
        <v>11.24837872</v>
      </c>
      <c r="Z1547" s="77">
        <f>sumproduct(X1547:offset(X1547,'Parameters &amp; Main Results'!$B$32-1,0) , 'Cash Flow Assist'!$P$11:offset('Cash Flow Assist'!$P$11,'Parameters &amp; Main Results'!$B$32-1,0)  )/offset(X1547,'Parameters &amp; Main Results'!$B$32,0)</f>
        <v>3545.846989</v>
      </c>
      <c r="AA1547" s="77">
        <f>sumproduct(X1547:offset(X1547,'Parameters &amp; Main Results'!$B$32-1,0),'Parameters &amp; Main Results'!$B$36:offset('Parameters &amp; Main Results'!$B$36,'Parameters &amp; Main Results'!$B$32-1,0)   )/offset(X1547,'Parameters &amp; Main Results'!$B$32,0)</f>
        <v>0.5936420848</v>
      </c>
      <c r="AB1547" s="167">
        <f t="shared" si="6"/>
        <v>0</v>
      </c>
    </row>
    <row r="1548">
      <c r="A1548">
        <f t="shared" si="17"/>
        <v>7</v>
      </c>
      <c r="B1548">
        <f t="shared" si="18"/>
        <v>1999</v>
      </c>
      <c r="C1548" s="77">
        <f t="shared" si="3"/>
        <v>1999.5</v>
      </c>
      <c r="D1548" s="159">
        <f t="shared" si="356"/>
        <v>36372</v>
      </c>
      <c r="E1548" s="162">
        <v>166.7</v>
      </c>
      <c r="F1548" s="163">
        <v>9938290.5803</v>
      </c>
      <c r="G1548" s="163">
        <v>32177.7685</v>
      </c>
      <c r="H1548" s="163">
        <v>28011.5561802</v>
      </c>
      <c r="I1548" s="163">
        <v>8032727.83531061</v>
      </c>
      <c r="J1548" s="163">
        <v>166.7</v>
      </c>
      <c r="K1548" s="163">
        <v>166.7</v>
      </c>
      <c r="L1548" s="163">
        <v>256.75</v>
      </c>
      <c r="M1548" s="164">
        <v>42.14789622</v>
      </c>
      <c r="N1548" s="19">
        <f t="shared" ref="N1548:T1548" si="1549">F1548/F1547/$E1548*$E1547-1</f>
        <v>-0.0357761168</v>
      </c>
      <c r="O1548" s="19">
        <f t="shared" si="1549"/>
        <v>-0.007461377829</v>
      </c>
      <c r="P1548" s="19">
        <f t="shared" si="1549"/>
        <v>-0.0004068186364</v>
      </c>
      <c r="Q1548" s="19">
        <f t="shared" si="1549"/>
        <v>0.0246993483</v>
      </c>
      <c r="R1548" s="19">
        <f t="shared" si="1549"/>
        <v>0</v>
      </c>
      <c r="S1548" s="19">
        <f t="shared" si="1549"/>
        <v>0</v>
      </c>
      <c r="T1548" s="19">
        <f t="shared" si="1549"/>
        <v>-0.02116437356</v>
      </c>
      <c r="U1548" s="168">
        <v>0.026</v>
      </c>
      <c r="V1548" s="168">
        <v>-0.0042</v>
      </c>
      <c r="W1548" s="19">
        <f t="array" ref="W1548">mmult(N1548:T1548,'Parameters &amp; Main Results'!$B$6:$B$12)-'Parameters &amp; Main Results'!$B$16/12+mmult(U1548:V1548,'Parameters &amp; Main Results'!$B$14:$B$15)</f>
        <v>-0.02873909872</v>
      </c>
      <c r="X1548" s="77">
        <f t="shared" si="5"/>
        <v>21.69769718</v>
      </c>
      <c r="Y1548" s="77">
        <f>X1548/offset(X1548,'Parameters &amp; Main Results'!$B$32,0)</f>
        <v>10.80772676</v>
      </c>
      <c r="Z1548" s="77">
        <f>sumproduct(X1548:offset(X1548,'Parameters &amp; Main Results'!$B$32-1,0) , 'Cash Flow Assist'!$P$11:offset('Cash Flow Assist'!$P$11,'Parameters &amp; Main Results'!$B$32-1,0)  )/offset(X1548,'Parameters &amp; Main Results'!$B$32,0)</f>
        <v>3547.351994</v>
      </c>
      <c r="AA1548" s="77">
        <f>sumproduct(X1548:offset(X1548,'Parameters &amp; Main Results'!$B$32-1,0),'Parameters &amp; Main Results'!$B$36:offset('Parameters &amp; Main Results'!$B$36,'Parameters &amp; Main Results'!$B$32-1,0)   )/offset(X1548,'Parameters &amp; Main Results'!$B$32,0)</f>
        <v>0.5935958557</v>
      </c>
      <c r="AB1548" s="167">
        <f t="shared" si="6"/>
        <v>-0.0357761168</v>
      </c>
    </row>
    <row r="1549">
      <c r="A1549">
        <f t="shared" si="17"/>
        <v>8</v>
      </c>
      <c r="B1549">
        <f t="shared" si="18"/>
        <v>1999</v>
      </c>
      <c r="C1549" s="77">
        <f t="shared" si="3"/>
        <v>1999.583333</v>
      </c>
      <c r="D1549" s="159">
        <f t="shared" si="356"/>
        <v>36403</v>
      </c>
      <c r="E1549" s="162">
        <v>167.1</v>
      </c>
      <c r="F1549" s="163">
        <v>9894080.7815</v>
      </c>
      <c r="G1549" s="163">
        <v>32193.98</v>
      </c>
      <c r="H1549" s="163">
        <v>28117.76666405</v>
      </c>
      <c r="I1549" s="163">
        <v>8057398.14276979</v>
      </c>
      <c r="J1549" s="163">
        <v>167.1</v>
      </c>
      <c r="K1549" s="163">
        <v>167.1</v>
      </c>
      <c r="L1549" s="163">
        <v>254.6</v>
      </c>
      <c r="M1549" s="164">
        <v>41.70708001</v>
      </c>
      <c r="N1549" s="19">
        <f t="shared" ref="N1549:T1549" si="1550">F1549/F1548/$E1549*$E1548-1</f>
        <v>-0.006831558523</v>
      </c>
      <c r="O1549" s="19">
        <f t="shared" si="1550"/>
        <v>-0.001891171618</v>
      </c>
      <c r="P1549" s="19">
        <f t="shared" si="1550"/>
        <v>0.001388814083</v>
      </c>
      <c r="Q1549" s="19">
        <f t="shared" si="1550"/>
        <v>0.0006700961127</v>
      </c>
      <c r="R1549" s="19">
        <f t="shared" si="1550"/>
        <v>0</v>
      </c>
      <c r="S1549" s="19">
        <f t="shared" si="1550"/>
        <v>0</v>
      </c>
      <c r="T1549" s="19">
        <f t="shared" si="1550"/>
        <v>-0.01074763551</v>
      </c>
      <c r="U1549" s="168">
        <v>-0.0094</v>
      </c>
      <c r="V1549" s="168">
        <v>-0.0184</v>
      </c>
      <c r="W1549" s="19">
        <f t="array" ref="W1549">mmult(N1549:T1549,'Parameters &amp; Main Results'!$B$6:$B$12)-'Parameters &amp; Main Results'!$B$16/12+mmult(U1549:V1549,'Parameters &amp; Main Results'!$B$14:$B$15)</f>
        <v>-0.005638128463</v>
      </c>
      <c r="X1549" s="77">
        <f t="shared" si="5"/>
        <v>22.33972062</v>
      </c>
      <c r="Y1549" s="77">
        <f>X1549/offset(X1549,'Parameters &amp; Main Results'!$B$32,0)</f>
        <v>11.1645129</v>
      </c>
      <c r="Z1549" s="77">
        <f>sumproduct(X1549:offset(X1549,'Parameters &amp; Main Results'!$B$32-1,0) , 'Cash Flow Assist'!$P$11:offset('Cash Flow Assist'!$P$11,'Parameters &amp; Main Results'!$B$32-1,0)  )/offset(X1549,'Parameters &amp; Main Results'!$B$32,0)</f>
        <v>3549.304119</v>
      </c>
      <c r="AA1549" s="77">
        <f>sumproduct(X1549:offset(X1549,'Parameters &amp; Main Results'!$B$32-1,0),'Parameters &amp; Main Results'!$B$36:offset('Parameters &amp; Main Results'!$B$36,'Parameters &amp; Main Results'!$B$32-1,0)   )/offset(X1549,'Parameters &amp; Main Results'!$B$32,0)</f>
        <v>0.5935245975</v>
      </c>
      <c r="AB1549" s="167">
        <f t="shared" si="6"/>
        <v>-0.04236326868</v>
      </c>
    </row>
    <row r="1550">
      <c r="A1550">
        <f t="shared" si="17"/>
        <v>9</v>
      </c>
      <c r="B1550">
        <f t="shared" si="18"/>
        <v>1999</v>
      </c>
      <c r="C1550" s="77">
        <f t="shared" si="3"/>
        <v>1999.666667</v>
      </c>
      <c r="D1550" s="159">
        <f t="shared" si="356"/>
        <v>36433</v>
      </c>
      <c r="E1550" s="162">
        <v>167.8</v>
      </c>
      <c r="F1550" s="163">
        <v>9622844.5877</v>
      </c>
      <c r="G1550" s="163">
        <v>32545.579</v>
      </c>
      <c r="H1550" s="163">
        <v>28228.36321293</v>
      </c>
      <c r="I1550" s="163">
        <v>8146230.18127363</v>
      </c>
      <c r="J1550" s="163">
        <v>167.8</v>
      </c>
      <c r="K1550" s="163">
        <v>167.8</v>
      </c>
      <c r="L1550" s="163">
        <v>303.75</v>
      </c>
      <c r="M1550" s="164">
        <v>40.21181203</v>
      </c>
      <c r="N1550" s="19">
        <f t="shared" ref="N1550:T1550" si="1551">F1550/F1549/$E1550*$E1549-1</f>
        <v>-0.03147125799</v>
      </c>
      <c r="O1550" s="19">
        <f t="shared" si="1551"/>
        <v>0.006704072998</v>
      </c>
      <c r="P1550" s="19">
        <f t="shared" si="1551"/>
        <v>-0.0002547079856</v>
      </c>
      <c r="Q1550" s="19">
        <f t="shared" si="1551"/>
        <v>0.006807278941</v>
      </c>
      <c r="R1550" s="19">
        <f t="shared" si="1551"/>
        <v>0</v>
      </c>
      <c r="S1550" s="19">
        <f t="shared" si="1551"/>
        <v>0</v>
      </c>
      <c r="T1550" s="19">
        <f t="shared" si="1551"/>
        <v>0.1880709604</v>
      </c>
      <c r="U1550" s="168">
        <v>0.0344</v>
      </c>
      <c r="V1550" s="168">
        <v>-0.0348</v>
      </c>
      <c r="W1550" s="19">
        <f t="array" ref="W1550">mmult(N1550:T1550,'Parameters &amp; Main Results'!$B$6:$B$12)-'Parameters &amp; Main Results'!$B$16/12+mmult(U1550:V1550,'Parameters &amp; Main Results'!$B$14:$B$15)</f>
        <v>-0.02196909191</v>
      </c>
      <c r="X1550" s="77">
        <f t="shared" si="5"/>
        <v>22.46638901</v>
      </c>
      <c r="Y1550" s="77">
        <f>X1550/offset(X1550,'Parameters &amp; Main Results'!$B$32,0)</f>
        <v>11.26514138</v>
      </c>
      <c r="Z1550" s="77">
        <f>sumproduct(X1550:offset(X1550,'Parameters &amp; Main Results'!$B$32-1,0) , 'Cash Flow Assist'!$P$11:offset('Cash Flow Assist'!$P$11,'Parameters &amp; Main Results'!$B$32-1,0)  )/offset(X1550,'Parameters &amp; Main Results'!$B$32,0)</f>
        <v>3550.904761</v>
      </c>
      <c r="AA1550" s="77">
        <f>sumproduct(X1550:offset(X1550,'Parameters &amp; Main Results'!$B$32-1,0),'Parameters &amp; Main Results'!$B$36:offset('Parameters &amp; Main Results'!$B$36,'Parameters &amp; Main Results'!$B$32-1,0)   )/offset(X1550,'Parameters &amp; Main Results'!$B$32,0)</f>
        <v>0.5935103127</v>
      </c>
      <c r="AB1550" s="167">
        <f t="shared" si="6"/>
        <v>-0.07250130131</v>
      </c>
    </row>
    <row r="1551">
      <c r="A1551">
        <f t="shared" si="17"/>
        <v>10</v>
      </c>
      <c r="B1551">
        <f t="shared" si="18"/>
        <v>1999</v>
      </c>
      <c r="C1551" s="77">
        <f t="shared" si="3"/>
        <v>1999.75</v>
      </c>
      <c r="D1551" s="159">
        <f t="shared" si="356"/>
        <v>36464</v>
      </c>
      <c r="E1551" s="162">
        <v>168.1</v>
      </c>
      <c r="F1551" s="163">
        <v>1.01657435419E7</v>
      </c>
      <c r="G1551" s="163">
        <v>32417.9645</v>
      </c>
      <c r="H1551" s="163">
        <v>28338.45382946</v>
      </c>
      <c r="I1551" s="163">
        <v>8462791.0473469</v>
      </c>
      <c r="J1551" s="163">
        <v>168.1</v>
      </c>
      <c r="K1551" s="163">
        <v>168.1</v>
      </c>
      <c r="L1551" s="163">
        <v>298.85</v>
      </c>
      <c r="M1551" s="164">
        <v>42.24077599</v>
      </c>
      <c r="N1551" s="19">
        <f t="shared" ref="N1551:T1551" si="1552">F1551/F1550/$E1551*$E1550-1</f>
        <v>0.05453238229</v>
      </c>
      <c r="O1551" s="19">
        <f t="shared" si="1552"/>
        <v>-0.00569875512</v>
      </c>
      <c r="P1551" s="19">
        <f t="shared" si="1552"/>
        <v>0.002108387864</v>
      </c>
      <c r="Q1551" s="19">
        <f t="shared" si="1552"/>
        <v>0.03700579562</v>
      </c>
      <c r="R1551" s="19">
        <f t="shared" si="1552"/>
        <v>0</v>
      </c>
      <c r="S1551" s="19">
        <f t="shared" si="1552"/>
        <v>0</v>
      </c>
      <c r="T1551" s="19">
        <f t="shared" si="1552"/>
        <v>-0.01788754979</v>
      </c>
      <c r="U1551" s="168">
        <v>-0.0661</v>
      </c>
      <c r="V1551" s="168">
        <v>-0.0337</v>
      </c>
      <c r="W1551" s="19">
        <f t="array" ref="W1551">mmult(N1551:T1551,'Parameters &amp; Main Results'!$B$6:$B$12)-'Parameters &amp; Main Results'!$B$16/12+mmult(U1551:V1551,'Parameters &amp; Main Results'!$B$14:$B$15)</f>
        <v>0.03943293127</v>
      </c>
      <c r="X1551" s="77">
        <f t="shared" si="5"/>
        <v>22.97104194</v>
      </c>
      <c r="Y1551" s="77">
        <f>X1551/offset(X1551,'Parameters &amp; Main Results'!$B$32,0)</f>
        <v>11.55647534</v>
      </c>
      <c r="Z1551" s="77">
        <f>sumproduct(X1551:offset(X1551,'Parameters &amp; Main Results'!$B$32-1,0) , 'Cash Flow Assist'!$P$11:offset('Cash Flow Assist'!$P$11,'Parameters &amp; Main Results'!$B$32-1,0)  )/offset(X1551,'Parameters &amp; Main Results'!$B$32,0)</f>
        <v>3552.409762</v>
      </c>
      <c r="AA1551" s="77">
        <f>sumproduct(X1551:offset(X1551,'Parameters &amp; Main Results'!$B$32-1,0),'Parameters &amp; Main Results'!$B$36:offset('Parameters &amp; Main Results'!$B$36,'Parameters &amp; Main Results'!$B$32-1,0)   )/offset(X1551,'Parameters &amp; Main Results'!$B$32,0)</f>
        <v>0.5934509883</v>
      </c>
      <c r="AB1551" s="167">
        <f t="shared" si="6"/>
        <v>-0.02192258771</v>
      </c>
    </row>
    <row r="1552">
      <c r="A1552">
        <f t="shared" si="17"/>
        <v>11</v>
      </c>
      <c r="B1552">
        <f t="shared" si="18"/>
        <v>1999</v>
      </c>
      <c r="C1552" s="77">
        <f t="shared" si="3"/>
        <v>1999.833333</v>
      </c>
      <c r="D1552" s="159">
        <f t="shared" si="356"/>
        <v>36494</v>
      </c>
      <c r="E1552" s="162">
        <v>168.4</v>
      </c>
      <c r="F1552" s="163">
        <v>1.04397797626E7</v>
      </c>
      <c r="G1552" s="163">
        <v>32200.0836</v>
      </c>
      <c r="H1552" s="163">
        <v>28453.22456747</v>
      </c>
      <c r="I1552" s="163">
        <v>8760519.65377891</v>
      </c>
      <c r="J1552" s="163">
        <v>168.4</v>
      </c>
      <c r="K1552" s="163">
        <v>168.4</v>
      </c>
      <c r="L1552" s="163">
        <v>292.0</v>
      </c>
      <c r="M1552" s="164">
        <v>43.14336956</v>
      </c>
      <c r="N1552" s="19">
        <f t="shared" ref="N1552:T1552" si="1553">F1552/F1551/$E1552*$E1551-1</f>
        <v>0.02512733448</v>
      </c>
      <c r="O1552" s="19">
        <f t="shared" si="1553"/>
        <v>-0.008490492034</v>
      </c>
      <c r="P1552" s="19">
        <f t="shared" si="1553"/>
        <v>0.002261312352</v>
      </c>
      <c r="Q1552" s="19">
        <f t="shared" si="1553"/>
        <v>0.03333675361</v>
      </c>
      <c r="R1552" s="19">
        <f t="shared" si="1553"/>
        <v>0</v>
      </c>
      <c r="S1552" s="19">
        <f t="shared" si="1553"/>
        <v>0</v>
      </c>
      <c r="T1552" s="19">
        <f t="shared" si="1553"/>
        <v>-0.02466183712</v>
      </c>
      <c r="U1552" s="168">
        <v>0.0722</v>
      </c>
      <c r="V1552" s="168">
        <v>-0.0616</v>
      </c>
      <c r="W1552" s="19">
        <f t="array" ref="W1552">mmult(N1552:T1552,'Parameters &amp; Main Results'!$B$6:$B$12)-'Parameters &amp; Main Results'!$B$16/12+mmult(U1552:V1552,'Parameters &amp; Main Results'!$B$14:$B$15)</f>
        <v>0.01668121119</v>
      </c>
      <c r="X1552" s="77">
        <f t="shared" si="5"/>
        <v>22.09959031</v>
      </c>
      <c r="Y1552" s="77">
        <f>X1552/offset(X1552,'Parameters &amp; Main Results'!$B$32,0)</f>
        <v>11.15501747</v>
      </c>
      <c r="Z1552" s="77">
        <f>sumproduct(X1552:offset(X1552,'Parameters &amp; Main Results'!$B$32-1,0) , 'Cash Flow Assist'!$P$11:offset('Cash Flow Assist'!$P$11,'Parameters &amp; Main Results'!$B$32-1,0)  )/offset(X1552,'Parameters &amp; Main Results'!$B$32,0)</f>
        <v>3553.627462</v>
      </c>
      <c r="AA1552" s="77">
        <f>sumproduct(X1552:offset(X1552,'Parameters &amp; Main Results'!$B$32-1,0),'Parameters &amp; Main Results'!$B$36:offset('Parameters &amp; Main Results'!$B$36,'Parameters &amp; Main Results'!$B$32-1,0)   )/offset(X1552,'Parameters &amp; Main Results'!$B$32,0)</f>
        <v>0.5934433076</v>
      </c>
      <c r="AB1552" s="167">
        <f t="shared" si="6"/>
        <v>0</v>
      </c>
    </row>
    <row r="1553">
      <c r="A1553">
        <f t="shared" si="17"/>
        <v>12</v>
      </c>
      <c r="B1553">
        <f t="shared" si="18"/>
        <v>1999</v>
      </c>
      <c r="C1553" s="77">
        <f t="shared" si="3"/>
        <v>1999.916667</v>
      </c>
      <c r="D1553" s="159">
        <f t="shared" si="356"/>
        <v>36525</v>
      </c>
      <c r="E1553" s="162">
        <v>168.8</v>
      </c>
      <c r="F1553" s="163">
        <v>1.10546426879E7</v>
      </c>
      <c r="G1553" s="163">
        <v>31733.0762</v>
      </c>
      <c r="H1553" s="163">
        <v>28573.43944127</v>
      </c>
      <c r="I1553" s="163">
        <v>9567803.10753364</v>
      </c>
      <c r="J1553" s="163">
        <v>168.8</v>
      </c>
      <c r="K1553" s="163">
        <v>168.8</v>
      </c>
      <c r="L1553" s="163">
        <v>290.85</v>
      </c>
      <c r="M1553" s="164">
        <v>45.45302167</v>
      </c>
      <c r="N1553" s="19">
        <f t="shared" ref="N1553:T1553" si="1554">F1553/F1552/$E1553*$E1552-1</f>
        <v>0.05638692606</v>
      </c>
      <c r="O1553" s="19">
        <f t="shared" si="1554"/>
        <v>-0.01683859799</v>
      </c>
      <c r="P1553" s="19">
        <f t="shared" si="1554"/>
        <v>0.001845319905</v>
      </c>
      <c r="Q1553" s="19">
        <f t="shared" si="1554"/>
        <v>0.08956214535</v>
      </c>
      <c r="R1553" s="19">
        <f t="shared" si="1554"/>
        <v>0</v>
      </c>
      <c r="S1553" s="19">
        <f t="shared" si="1554"/>
        <v>0</v>
      </c>
      <c r="T1553" s="19">
        <f t="shared" si="1554"/>
        <v>-0.006298691813</v>
      </c>
      <c r="U1553" s="168">
        <v>0.0699</v>
      </c>
      <c r="V1553" s="168">
        <v>-0.0832</v>
      </c>
      <c r="W1553" s="19">
        <f t="array" ref="W1553">mmult(N1553:T1553,'Parameters &amp; Main Results'!$B$6:$B$12)-'Parameters &amp; Main Results'!$B$16/12+mmult(U1553:V1553,'Parameters &amp; Main Results'!$B$14:$B$15)</f>
        <v>0.03803887838</v>
      </c>
      <c r="X1553" s="77">
        <f t="shared" si="5"/>
        <v>21.73699098</v>
      </c>
      <c r="Y1553" s="77">
        <f>X1553/offset(X1553,'Parameters &amp; Main Results'!$B$32,0)</f>
        <v>11.00846554</v>
      </c>
      <c r="Z1553" s="77">
        <f>sumproduct(X1553:offset(X1553,'Parameters &amp; Main Results'!$B$32-1,0) , 'Cash Flow Assist'!$P$11:offset('Cash Flow Assist'!$P$11,'Parameters &amp; Main Results'!$B$32-1,0)  )/offset(X1553,'Parameters &amp; Main Results'!$B$32,0)</f>
        <v>3555.252004</v>
      </c>
      <c r="AA1553" s="77">
        <f>sumproduct(X1553:offset(X1553,'Parameters &amp; Main Results'!$B$32-1,0),'Parameters &amp; Main Results'!$B$36:offset('Parameters &amp; Main Results'!$B$36,'Parameters &amp; Main Results'!$B$32-1,0)   )/offset(X1553,'Parameters &amp; Main Results'!$B$32,0)</f>
        <v>0.5934507487</v>
      </c>
      <c r="AB1553" s="167">
        <f t="shared" si="6"/>
        <v>0</v>
      </c>
    </row>
    <row r="1554">
      <c r="A1554">
        <f t="shared" si="17"/>
        <v>1</v>
      </c>
      <c r="B1554">
        <f t="shared" si="18"/>
        <v>2000</v>
      </c>
      <c r="C1554" s="77">
        <f t="shared" si="3"/>
        <v>2000</v>
      </c>
      <c r="D1554" s="159">
        <f t="shared" si="356"/>
        <v>36556</v>
      </c>
      <c r="E1554" s="162">
        <v>169.3</v>
      </c>
      <c r="F1554" s="163">
        <v>1.04992311137E7</v>
      </c>
      <c r="G1554" s="163">
        <v>31373.9146</v>
      </c>
      <c r="H1554" s="163">
        <v>28697.25767885</v>
      </c>
      <c r="I1554" s="163">
        <v>8988179.85411416</v>
      </c>
      <c r="J1554" s="163">
        <v>169.3</v>
      </c>
      <c r="K1554" s="163">
        <v>169.3</v>
      </c>
      <c r="L1554" s="163">
        <v>283.05</v>
      </c>
      <c r="M1554" s="164">
        <v>42.81673505</v>
      </c>
      <c r="N1554" s="19">
        <f t="shared" ref="N1554:T1554" si="1555">F1554/F1553/$E1554*$E1553-1</f>
        <v>-0.05304733598</v>
      </c>
      <c r="O1554" s="19">
        <f t="shared" si="1555"/>
        <v>-0.01423812014</v>
      </c>
      <c r="P1554" s="19">
        <f t="shared" si="1555"/>
        <v>0.001367198267</v>
      </c>
      <c r="Q1554" s="19">
        <f t="shared" si="1555"/>
        <v>-0.06335502238</v>
      </c>
      <c r="R1554" s="19">
        <f t="shared" si="1555"/>
        <v>0</v>
      </c>
      <c r="S1554" s="19">
        <f t="shared" si="1555"/>
        <v>0</v>
      </c>
      <c r="T1554" s="19">
        <f t="shared" si="1555"/>
        <v>-0.02969208222</v>
      </c>
      <c r="U1554" s="168">
        <v>0.0579</v>
      </c>
      <c r="V1554" s="168">
        <v>-0.0189</v>
      </c>
      <c r="W1554" s="19">
        <f t="array" ref="W1554">mmult(N1554:T1554,'Parameters &amp; Main Results'!$B$6:$B$12)-'Parameters &amp; Main Results'!$B$16/12+mmult(U1554:V1554,'Parameters &amp; Main Results'!$B$14:$B$15)</f>
        <v>-0.04338669868</v>
      </c>
      <c r="X1554" s="77">
        <f t="shared" si="5"/>
        <v>20.94044012</v>
      </c>
      <c r="Y1554" s="77">
        <f>X1554/offset(X1554,'Parameters &amp; Main Results'!$B$32,0)</f>
        <v>10.6403153</v>
      </c>
      <c r="Z1554" s="77">
        <f>sumproduct(X1554:offset(X1554,'Parameters &amp; Main Results'!$B$32-1,0) , 'Cash Flow Assist'!$P$11:offset('Cash Flow Assist'!$P$11,'Parameters &amp; Main Results'!$B$32-1,0)  )/offset(X1554,'Parameters &amp; Main Results'!$B$32,0)</f>
        <v>3557.028984</v>
      </c>
      <c r="AA1554" s="77">
        <f>sumproduct(X1554:offset(X1554,'Parameters &amp; Main Results'!$B$32-1,0),'Parameters &amp; Main Results'!$B$36:offset('Parameters &amp; Main Results'!$B$36,'Parameters &amp; Main Results'!$B$32-1,0)   )/offset(X1554,'Parameters &amp; Main Results'!$B$32,0)</f>
        <v>0.5934463627</v>
      </c>
      <c r="AB1554" s="167">
        <f t="shared" si="6"/>
        <v>-0.05304733598</v>
      </c>
    </row>
    <row r="1555">
      <c r="A1555">
        <f t="shared" si="17"/>
        <v>2</v>
      </c>
      <c r="B1555">
        <f t="shared" si="18"/>
        <v>2000</v>
      </c>
      <c r="C1555" s="77">
        <f t="shared" si="3"/>
        <v>2000.083333</v>
      </c>
      <c r="D1555" s="159">
        <f t="shared" si="356"/>
        <v>36585</v>
      </c>
      <c r="E1555" s="162">
        <v>170.0</v>
      </c>
      <c r="F1555" s="163">
        <v>1.0300483896E7</v>
      </c>
      <c r="G1555" s="163">
        <v>32151.547</v>
      </c>
      <c r="H1555" s="163">
        <v>28824.48218789</v>
      </c>
      <c r="I1555" s="163">
        <v>9244717.92130067</v>
      </c>
      <c r="J1555" s="163">
        <v>170.0</v>
      </c>
      <c r="K1555" s="163">
        <v>170.0</v>
      </c>
      <c r="L1555" s="163">
        <v>294.0</v>
      </c>
      <c r="M1555" s="164">
        <v>41.503738</v>
      </c>
      <c r="N1555" s="19">
        <f t="shared" ref="N1555:T1555" si="1556">F1555/F1554/$E1555*$E1554-1</f>
        <v>-0.02296939388</v>
      </c>
      <c r="O1555" s="19">
        <f t="shared" si="1556"/>
        <v>0.020566247</v>
      </c>
      <c r="P1555" s="19">
        <f t="shared" si="1556"/>
        <v>0.0002974313724</v>
      </c>
      <c r="Q1555" s="19">
        <f t="shared" si="1556"/>
        <v>0.02430654317</v>
      </c>
      <c r="R1555" s="19">
        <f t="shared" si="1556"/>
        <v>0</v>
      </c>
      <c r="S1555" s="19">
        <f t="shared" si="1556"/>
        <v>0</v>
      </c>
      <c r="T1555" s="19">
        <f t="shared" si="1556"/>
        <v>0.03440880327</v>
      </c>
      <c r="U1555" s="168">
        <v>0.2148</v>
      </c>
      <c r="V1555" s="168">
        <v>-0.0981</v>
      </c>
      <c r="W1555" s="19">
        <f t="array" ref="W1555">mmult(N1555:T1555,'Parameters &amp; Main Results'!$B$6:$B$12)-'Parameters &amp; Main Results'!$B$16/12+mmult(U1555:V1555,'Parameters &amp; Main Results'!$B$14:$B$15)</f>
        <v>-0.01212715033</v>
      </c>
      <c r="X1555" s="77">
        <f t="shared" si="5"/>
        <v>21.89018289</v>
      </c>
      <c r="Y1555" s="77">
        <f>X1555/offset(X1555,'Parameters &amp; Main Results'!$B$32,0)</f>
        <v>11.1598771</v>
      </c>
      <c r="Z1555" s="77">
        <f>sumproduct(X1555:offset(X1555,'Parameters &amp; Main Results'!$B$32-1,0) , 'Cash Flow Assist'!$P$11:offset('Cash Flow Assist'!$P$11,'Parameters &amp; Main Results'!$B$32-1,0)  )/offset(X1555,'Parameters &amp; Main Results'!$B$32,0)</f>
        <v>3559.181247</v>
      </c>
      <c r="AA1555" s="77">
        <f>sumproduct(X1555:offset(X1555,'Parameters &amp; Main Results'!$B$32-1,0),'Parameters &amp; Main Results'!$B$36:offset('Parameters &amp; Main Results'!$B$36,'Parameters &amp; Main Results'!$B$32-1,0)   )/offset(X1555,'Parameters &amp; Main Results'!$B$32,0)</f>
        <v>0.5934661863</v>
      </c>
      <c r="AB1555" s="167">
        <f t="shared" si="6"/>
        <v>-0.07479826471</v>
      </c>
    </row>
    <row r="1556">
      <c r="A1556">
        <f t="shared" si="17"/>
        <v>3</v>
      </c>
      <c r="B1556">
        <f t="shared" si="18"/>
        <v>2000</v>
      </c>
      <c r="C1556" s="77">
        <f t="shared" si="3"/>
        <v>2000.166667</v>
      </c>
      <c r="D1556" s="159">
        <f t="shared" si="356"/>
        <v>36616</v>
      </c>
      <c r="E1556" s="162">
        <v>171.0</v>
      </c>
      <c r="F1556" s="163">
        <v>1.13081162114E7</v>
      </c>
      <c r="G1556" s="163">
        <v>33260.349</v>
      </c>
      <c r="H1556" s="163">
        <v>28957.79541801</v>
      </c>
      <c r="I1556" s="163">
        <v>9625958.77235947</v>
      </c>
      <c r="J1556" s="163">
        <v>171.0</v>
      </c>
      <c r="K1556" s="163">
        <v>171.0</v>
      </c>
      <c r="L1556" s="163">
        <v>275.9</v>
      </c>
      <c r="M1556" s="164">
        <v>44.91006802</v>
      </c>
      <c r="N1556" s="19">
        <f t="shared" ref="N1556:T1556" si="1557">F1556/F1555/$E1556*$E1555-1</f>
        <v>0.09140376222</v>
      </c>
      <c r="O1556" s="19">
        <f t="shared" si="1557"/>
        <v>0.02843710864</v>
      </c>
      <c r="P1556" s="19">
        <f t="shared" si="1557"/>
        <v>-0.00125</v>
      </c>
      <c r="Q1556" s="19">
        <f t="shared" si="1557"/>
        <v>0.0351496603</v>
      </c>
      <c r="R1556" s="19">
        <f t="shared" si="1557"/>
        <v>0</v>
      </c>
      <c r="S1556" s="19">
        <f t="shared" si="1557"/>
        <v>0</v>
      </c>
      <c r="T1556" s="19">
        <f t="shared" si="1557"/>
        <v>-0.06705255201</v>
      </c>
      <c r="U1556" s="168">
        <v>-0.1729</v>
      </c>
      <c r="V1556" s="168">
        <v>0.0823</v>
      </c>
      <c r="W1556" s="19">
        <f t="array" ref="W1556">mmult(N1556:T1556,'Parameters &amp; Main Results'!$B$6:$B$12)-'Parameters &amp; Main Results'!$B$16/12+mmult(U1556:V1556,'Parameters &amp; Main Results'!$B$14:$B$15)</f>
        <v>0.07562043216</v>
      </c>
      <c r="X1556" s="77">
        <f t="shared" si="5"/>
        <v>22.15890729</v>
      </c>
      <c r="Y1556" s="77">
        <f>X1556/offset(X1556,'Parameters &amp; Main Results'!$B$32,0)</f>
        <v>11.3344302</v>
      </c>
      <c r="Z1556" s="77">
        <f>sumproduct(X1556:offset(X1556,'Parameters &amp; Main Results'!$B$32-1,0) , 'Cash Flow Assist'!$P$11:offset('Cash Flow Assist'!$P$11,'Parameters &amp; Main Results'!$B$32-1,0)  )/offset(X1556,'Parameters &amp; Main Results'!$B$32,0)</f>
        <v>3560.819374</v>
      </c>
      <c r="AA1556" s="77">
        <f>sumproduct(X1556:offset(X1556,'Parameters &amp; Main Results'!$B$32-1,0),'Parameters &amp; Main Results'!$B$36:offset('Parameters &amp; Main Results'!$B$36,'Parameters &amp; Main Results'!$B$32-1,0)   )/offset(X1556,'Parameters &amp; Main Results'!$B$32,0)</f>
        <v>0.5934912522</v>
      </c>
      <c r="AB1556" s="167">
        <f t="shared" si="6"/>
        <v>0</v>
      </c>
    </row>
    <row r="1557">
      <c r="A1557">
        <f t="shared" si="17"/>
        <v>4</v>
      </c>
      <c r="B1557">
        <f t="shared" si="18"/>
        <v>2000</v>
      </c>
      <c r="C1557" s="77">
        <f t="shared" si="3"/>
        <v>2000.25</v>
      </c>
      <c r="D1557" s="159">
        <f t="shared" si="356"/>
        <v>36646</v>
      </c>
      <c r="E1557" s="162">
        <v>170.9</v>
      </c>
      <c r="F1557" s="163">
        <v>1.10874226896E7</v>
      </c>
      <c r="G1557" s="163">
        <v>32940.4603</v>
      </c>
      <c r="H1557" s="163">
        <v>29095.10363128</v>
      </c>
      <c r="I1557" s="163">
        <v>9128423.15684347</v>
      </c>
      <c r="J1557" s="163">
        <v>170.9</v>
      </c>
      <c r="K1557" s="163">
        <v>170.9</v>
      </c>
      <c r="L1557" s="163">
        <v>275.85</v>
      </c>
      <c r="M1557" s="164">
        <v>43.73380221</v>
      </c>
      <c r="N1557" s="19">
        <f t="shared" ref="N1557:T1557" si="1558">F1557/F1556/$E1557*$E1556-1</f>
        <v>-0.0189426648</v>
      </c>
      <c r="O1557" s="19">
        <f t="shared" si="1558"/>
        <v>-0.009038209466</v>
      </c>
      <c r="P1557" s="19">
        <f t="shared" si="1558"/>
        <v>0.005329578701</v>
      </c>
      <c r="Q1557" s="19">
        <f t="shared" si="1558"/>
        <v>-0.05113196975</v>
      </c>
      <c r="R1557" s="19">
        <f t="shared" si="1558"/>
        <v>0</v>
      </c>
      <c r="S1557" s="19">
        <f t="shared" si="1558"/>
        <v>0</v>
      </c>
      <c r="T1557" s="19">
        <f t="shared" si="1558"/>
        <v>0.0004038063842</v>
      </c>
      <c r="U1557" s="168">
        <v>-0.0663</v>
      </c>
      <c r="V1557" s="168">
        <v>0.0725</v>
      </c>
      <c r="W1557" s="19">
        <f t="array" ref="W1557">mmult(N1557:T1557,'Parameters &amp; Main Results'!$B$6:$B$12)-'Parameters &amp; Main Results'!$B$16/12+mmult(U1557:V1557,'Parameters &amp; Main Results'!$B$14:$B$15)</f>
        <v>-0.01650821763</v>
      </c>
      <c r="X1557" s="77">
        <f t="shared" si="5"/>
        <v>20.6010472</v>
      </c>
      <c r="Y1557" s="77">
        <f>X1557/offset(X1557,'Parameters &amp; Main Results'!$B$32,0)</f>
        <v>10.57260432</v>
      </c>
      <c r="Z1557" s="77">
        <f>sumproduct(X1557:offset(X1557,'Parameters &amp; Main Results'!$B$32-1,0) , 'Cash Flow Assist'!$P$11:offset('Cash Flow Assist'!$P$11,'Parameters &amp; Main Results'!$B$32-1,0)  )/offset(X1557,'Parameters &amp; Main Results'!$B$32,0)</f>
        <v>3562.287815</v>
      </c>
      <c r="AA1557" s="77">
        <f>sumproduct(X1557:offset(X1557,'Parameters &amp; Main Results'!$B$32-1,0),'Parameters &amp; Main Results'!$B$36:offset('Parameters &amp; Main Results'!$B$36,'Parameters &amp; Main Results'!$B$32-1,0)   )/offset(X1557,'Parameters &amp; Main Results'!$B$32,0)</f>
        <v>0.5935308577</v>
      </c>
      <c r="AB1557" s="167">
        <f t="shared" si="6"/>
        <v>-0.0189426648</v>
      </c>
    </row>
    <row r="1558">
      <c r="A1558">
        <f t="shared" si="17"/>
        <v>5</v>
      </c>
      <c r="B1558">
        <f t="shared" si="18"/>
        <v>2000</v>
      </c>
      <c r="C1558" s="77">
        <f t="shared" si="3"/>
        <v>2000.333333</v>
      </c>
      <c r="D1558" s="159">
        <f t="shared" si="356"/>
        <v>36677</v>
      </c>
      <c r="E1558" s="162">
        <v>171.2</v>
      </c>
      <c r="F1558" s="163">
        <v>1.07429209497E7</v>
      </c>
      <c r="G1558" s="163">
        <v>32966.3527</v>
      </c>
      <c r="H1558" s="163">
        <v>29232.33553674</v>
      </c>
      <c r="I1558" s="163">
        <v>8909050.28664942</v>
      </c>
      <c r="J1558" s="163">
        <v>171.2</v>
      </c>
      <c r="K1558" s="163">
        <v>171.2</v>
      </c>
      <c r="L1558" s="163">
        <v>272.25</v>
      </c>
      <c r="M1558" s="164">
        <v>42.02877118</v>
      </c>
      <c r="N1558" s="19">
        <f t="shared" ref="N1558:T1558" si="1559">F1558/F1557/$E1558*$E1557-1</f>
        <v>-0.03276928841</v>
      </c>
      <c r="O1558" s="19">
        <f t="shared" si="1559"/>
        <v>-0.0009676774739</v>
      </c>
      <c r="P1558" s="19">
        <f t="shared" si="1559"/>
        <v>0.002956065031</v>
      </c>
      <c r="Q1558" s="19">
        <f t="shared" si="1559"/>
        <v>-0.02574207174</v>
      </c>
      <c r="R1558" s="19">
        <f t="shared" si="1559"/>
        <v>0</v>
      </c>
      <c r="S1558" s="19">
        <f t="shared" si="1559"/>
        <v>0</v>
      </c>
      <c r="T1558" s="19">
        <f t="shared" si="1559"/>
        <v>-0.01478003842</v>
      </c>
      <c r="U1558" s="168">
        <v>-0.0611</v>
      </c>
      <c r="V1558" s="168">
        <v>0.0483</v>
      </c>
      <c r="W1558" s="19">
        <f t="array" ref="W1558">mmult(N1558:T1558,'Parameters &amp; Main Results'!$B$6:$B$12)-'Parameters &amp; Main Results'!$B$16/12+mmult(U1558:V1558,'Parameters &amp; Main Results'!$B$14:$B$15)</f>
        <v>-0.02486055234</v>
      </c>
      <c r="X1558" s="77">
        <f t="shared" si="5"/>
        <v>20.94684223</v>
      </c>
      <c r="Y1558" s="77">
        <f>X1558/offset(X1558,'Parameters &amp; Main Results'!$B$32,0)</f>
        <v>10.78580523</v>
      </c>
      <c r="Z1558" s="77">
        <f>sumproduct(X1558:offset(X1558,'Parameters &amp; Main Results'!$B$32-1,0) , 'Cash Flow Assist'!$P$11:offset('Cash Flow Assist'!$P$11,'Parameters &amp; Main Results'!$B$32-1,0)  )/offset(X1558,'Parameters &amp; Main Results'!$B$32,0)</f>
        <v>3564.525495</v>
      </c>
      <c r="AA1558" s="77">
        <f>sumproduct(X1558:offset(X1558,'Parameters &amp; Main Results'!$B$32-1,0),'Parameters &amp; Main Results'!$B$36:offset('Parameters &amp; Main Results'!$B$36,'Parameters &amp; Main Results'!$B$32-1,0)   )/offset(X1558,'Parameters &amp; Main Results'!$B$32,0)</f>
        <v>0.593560338</v>
      </c>
      <c r="AB1558" s="167">
        <f t="shared" si="6"/>
        <v>-0.05109121557</v>
      </c>
    </row>
    <row r="1559">
      <c r="A1559">
        <f t="shared" si="17"/>
        <v>6</v>
      </c>
      <c r="B1559">
        <f t="shared" si="18"/>
        <v>2000</v>
      </c>
      <c r="C1559" s="77">
        <f t="shared" si="3"/>
        <v>2000.416667</v>
      </c>
      <c r="D1559" s="159">
        <f t="shared" si="356"/>
        <v>36707</v>
      </c>
      <c r="E1559" s="162">
        <v>172.2</v>
      </c>
      <c r="F1559" s="163">
        <v>1.10077695823E7</v>
      </c>
      <c r="G1559" s="163">
        <v>33777.152</v>
      </c>
      <c r="H1559" s="163">
        <v>29373.38155571</v>
      </c>
      <c r="I1559" s="163">
        <v>9296190.71339127</v>
      </c>
      <c r="J1559" s="163">
        <v>172.2</v>
      </c>
      <c r="K1559" s="163">
        <v>172.2</v>
      </c>
      <c r="L1559" s="163">
        <v>289.15</v>
      </c>
      <c r="M1559" s="164">
        <v>42.56659268</v>
      </c>
      <c r="N1559" s="19">
        <f t="shared" ref="N1559:T1559" si="1560">F1559/F1558/$E1559*$E1558-1</f>
        <v>0.01870294902</v>
      </c>
      <c r="O1559" s="19">
        <f t="shared" si="1560"/>
        <v>0.01864472534</v>
      </c>
      <c r="P1559" s="19">
        <f t="shared" si="1560"/>
        <v>-0.001010220673</v>
      </c>
      <c r="Q1559" s="19">
        <f t="shared" si="1560"/>
        <v>0.03739518452</v>
      </c>
      <c r="R1559" s="19">
        <f t="shared" si="1560"/>
        <v>0</v>
      </c>
      <c r="S1559" s="19">
        <f t="shared" si="1560"/>
        <v>0</v>
      </c>
      <c r="T1559" s="19">
        <f t="shared" si="1560"/>
        <v>0.05590761378</v>
      </c>
      <c r="U1559" s="168">
        <v>0.128</v>
      </c>
      <c r="V1559" s="168">
        <v>-0.0841</v>
      </c>
      <c r="W1559" s="19">
        <f t="array" ref="W1559">mmult(N1559:T1559,'Parameters &amp; Main Results'!$B$6:$B$12)-'Parameters &amp; Main Results'!$B$16/12+mmult(U1559:V1559,'Parameters &amp; Main Results'!$B$14:$B$15)</f>
        <v>0.01864672643</v>
      </c>
      <c r="X1559" s="77">
        <f t="shared" si="5"/>
        <v>21.48086848</v>
      </c>
      <c r="Y1559" s="77">
        <f>X1559/offset(X1559,'Parameters &amp; Main Results'!$B$32,0)</f>
        <v>11.09755172</v>
      </c>
      <c r="Z1559" s="77">
        <f>sumproduct(X1559:offset(X1559,'Parameters &amp; Main Results'!$B$32-1,0) , 'Cash Flow Assist'!$P$11:offset('Cash Flow Assist'!$P$11,'Parameters &amp; Main Results'!$B$32-1,0)  )/offset(X1559,'Parameters &amp; Main Results'!$B$32,0)</f>
        <v>3566.556704</v>
      </c>
      <c r="AA1559" s="77">
        <f>sumproduct(X1559:offset(X1559,'Parameters &amp; Main Results'!$B$32-1,0),'Parameters &amp; Main Results'!$B$36:offset('Parameters &amp; Main Results'!$B$36,'Parameters &amp; Main Results'!$B$32-1,0)   )/offset(X1559,'Parameters &amp; Main Results'!$B$32,0)</f>
        <v>0.5936003893</v>
      </c>
      <c r="AB1559" s="167">
        <f t="shared" si="6"/>
        <v>-0.03334382295</v>
      </c>
    </row>
    <row r="1560">
      <c r="A1560">
        <f t="shared" si="17"/>
        <v>7</v>
      </c>
      <c r="B1560">
        <f t="shared" si="18"/>
        <v>2000</v>
      </c>
      <c r="C1560" s="77">
        <f t="shared" si="3"/>
        <v>2000.5</v>
      </c>
      <c r="D1560" s="159">
        <f t="shared" si="356"/>
        <v>36738</v>
      </c>
      <c r="E1560" s="162">
        <v>172.7</v>
      </c>
      <c r="F1560" s="163">
        <v>1.08356718388E7</v>
      </c>
      <c r="G1560" s="163">
        <v>33921.9366</v>
      </c>
      <c r="H1560" s="163">
        <v>29512.66033992</v>
      </c>
      <c r="I1560" s="163">
        <v>8942658.69974633</v>
      </c>
      <c r="J1560" s="163">
        <v>172.7</v>
      </c>
      <c r="K1560" s="163">
        <v>172.7</v>
      </c>
      <c r="L1560" s="163">
        <v>277.4</v>
      </c>
      <c r="M1560" s="164">
        <v>41.53398716</v>
      </c>
      <c r="N1560" s="19">
        <f t="shared" ref="N1560:T1560" si="1561">F1560/F1559/$E1560*$E1559-1</f>
        <v>-0.01848413649</v>
      </c>
      <c r="O1560" s="19">
        <f t="shared" si="1561"/>
        <v>0.001378861469</v>
      </c>
      <c r="P1560" s="19">
        <f t="shared" si="1561"/>
        <v>0.001832744644</v>
      </c>
      <c r="Q1560" s="19">
        <f t="shared" si="1561"/>
        <v>-0.04081486245</v>
      </c>
      <c r="R1560" s="19">
        <f t="shared" si="1561"/>
        <v>0</v>
      </c>
      <c r="S1560" s="19">
        <f t="shared" si="1561"/>
        <v>0</v>
      </c>
      <c r="T1560" s="19">
        <f t="shared" si="1561"/>
        <v>-0.04341389178</v>
      </c>
      <c r="U1560" s="168">
        <v>-0.0308</v>
      </c>
      <c r="V1560" s="168">
        <v>0.0833</v>
      </c>
      <c r="W1560" s="19">
        <f t="array" ref="W1560">mmult(N1560:T1560,'Parameters &amp; Main Results'!$B$6:$B$12)-'Parameters &amp; Main Results'!$B$16/12+mmult(U1560:V1560,'Parameters &amp; Main Results'!$B$14:$B$15)</f>
        <v>-0.01356005366</v>
      </c>
      <c r="X1560" s="77">
        <f t="shared" si="5"/>
        <v>21.08765279</v>
      </c>
      <c r="Y1560" s="77">
        <f>X1560/offset(X1560,'Parameters &amp; Main Results'!$B$32,0)</f>
        <v>10.93062296</v>
      </c>
      <c r="Z1560" s="77">
        <f>sumproduct(X1560:offset(X1560,'Parameters &amp; Main Results'!$B$32-1,0) , 'Cash Flow Assist'!$P$11:offset('Cash Flow Assist'!$P$11,'Parameters &amp; Main Results'!$B$32-1,0)  )/offset(X1560,'Parameters &amp; Main Results'!$B$32,0)</f>
        <v>3568.281883</v>
      </c>
      <c r="AA1560" s="77">
        <f>sumproduct(X1560:offset(X1560,'Parameters &amp; Main Results'!$B$32-1,0),'Parameters &amp; Main Results'!$B$36:offset('Parameters &amp; Main Results'!$B$36,'Parameters &amp; Main Results'!$B$32-1,0)   )/offset(X1560,'Parameters &amp; Main Results'!$B$32,0)</f>
        <v>0.593632981</v>
      </c>
      <c r="AB1560" s="167">
        <f t="shared" si="6"/>
        <v>-0.05121162766</v>
      </c>
    </row>
    <row r="1561">
      <c r="A1561">
        <f t="shared" si="17"/>
        <v>8</v>
      </c>
      <c r="B1561">
        <f t="shared" si="18"/>
        <v>2000</v>
      </c>
      <c r="C1561" s="77">
        <f t="shared" si="3"/>
        <v>2000.583333</v>
      </c>
      <c r="D1561" s="159">
        <f t="shared" si="356"/>
        <v>36769</v>
      </c>
      <c r="E1561" s="162">
        <v>172.7</v>
      </c>
      <c r="F1561" s="163">
        <v>1.15087228219E7</v>
      </c>
      <c r="G1561" s="163">
        <v>34880.694</v>
      </c>
      <c r="H1561" s="163">
        <v>29659.23988627</v>
      </c>
      <c r="I1561" s="163">
        <v>9061284.42370926</v>
      </c>
      <c r="J1561" s="163">
        <v>172.7</v>
      </c>
      <c r="K1561" s="163">
        <v>172.7</v>
      </c>
      <c r="L1561" s="163">
        <v>274.95</v>
      </c>
      <c r="M1561" s="164">
        <v>43.79942001</v>
      </c>
      <c r="N1561" s="19">
        <f t="shared" ref="N1561:T1561" si="1562">F1561/F1560/$E1561*$E1560-1</f>
        <v>0.06211437492</v>
      </c>
      <c r="O1561" s="19">
        <f t="shared" si="1562"/>
        <v>0.02826363988</v>
      </c>
      <c r="P1561" s="19">
        <f t="shared" si="1562"/>
        <v>0.004966666666</v>
      </c>
      <c r="Q1561" s="19">
        <f t="shared" si="1562"/>
        <v>0.01326515167</v>
      </c>
      <c r="R1561" s="19">
        <f t="shared" si="1562"/>
        <v>0</v>
      </c>
      <c r="S1561" s="19">
        <f t="shared" si="1562"/>
        <v>0</v>
      </c>
      <c r="T1561" s="19">
        <f t="shared" si="1562"/>
        <v>-0.008832011536</v>
      </c>
      <c r="U1561" s="168">
        <v>-0.0063</v>
      </c>
      <c r="V1561" s="168">
        <v>-0.0137</v>
      </c>
      <c r="W1561" s="19">
        <f t="array" ref="W1561">mmult(N1561:T1561,'Parameters &amp; Main Results'!$B$6:$B$12)-'Parameters &amp; Main Results'!$B$16/12+mmult(U1561:V1561,'Parameters &amp; Main Results'!$B$14:$B$15)</f>
        <v>0.05361002449</v>
      </c>
      <c r="X1561" s="77">
        <f t="shared" si="5"/>
        <v>21.37753329</v>
      </c>
      <c r="Y1561" s="77">
        <f>X1561/offset(X1561,'Parameters &amp; Main Results'!$B$32,0)</f>
        <v>11.11771644</v>
      </c>
      <c r="Z1561" s="77">
        <f>sumproduct(X1561:offset(X1561,'Parameters &amp; Main Results'!$B$32-1,0) , 'Cash Flow Assist'!$P$11:offset('Cash Flow Assist'!$P$11,'Parameters &amp; Main Results'!$B$32-1,0)  )/offset(X1561,'Parameters &amp; Main Results'!$B$32,0)</f>
        <v>3570.18028</v>
      </c>
      <c r="AA1561" s="77">
        <f>sumproduct(X1561:offset(X1561,'Parameters &amp; Main Results'!$B$32-1,0),'Parameters &amp; Main Results'!$B$36:offset('Parameters &amp; Main Results'!$B$36,'Parameters &amp; Main Results'!$B$32-1,0)   )/offset(X1561,'Parameters &amp; Main Results'!$B$32,0)</f>
        <v>0.5936447579</v>
      </c>
      <c r="AB1561" s="167">
        <f t="shared" si="6"/>
        <v>0</v>
      </c>
    </row>
    <row r="1562">
      <c r="A1562">
        <f t="shared" si="17"/>
        <v>9</v>
      </c>
      <c r="B1562">
        <f t="shared" si="18"/>
        <v>2000</v>
      </c>
      <c r="C1562" s="77">
        <f t="shared" si="3"/>
        <v>2000.666667</v>
      </c>
      <c r="D1562" s="159">
        <f t="shared" si="356"/>
        <v>36799</v>
      </c>
      <c r="E1562" s="162">
        <v>173.6</v>
      </c>
      <c r="F1562" s="163">
        <v>1.08990169773E7</v>
      </c>
      <c r="G1562" s="163">
        <v>34866.4827</v>
      </c>
      <c r="H1562" s="163">
        <v>29809.7605287</v>
      </c>
      <c r="I1562" s="163">
        <v>8593641.88481909</v>
      </c>
      <c r="J1562" s="163">
        <v>173.6</v>
      </c>
      <c r="K1562" s="163">
        <v>173.6</v>
      </c>
      <c r="L1562" s="163">
        <v>274.1</v>
      </c>
      <c r="M1562" s="164">
        <v>40.98986814</v>
      </c>
      <c r="N1562" s="19">
        <f t="shared" ref="N1562:T1562" si="1563">F1562/F1561/$E1562*$E1561-1</f>
        <v>-0.05788739334</v>
      </c>
      <c r="O1562" s="19">
        <f t="shared" si="1563"/>
        <v>-0.005589645519</v>
      </c>
      <c r="P1562" s="19">
        <f t="shared" si="1563"/>
        <v>-0.0001356422809</v>
      </c>
      <c r="Q1562" s="19">
        <f t="shared" si="1563"/>
        <v>-0.05652563211</v>
      </c>
      <c r="R1562" s="19">
        <f t="shared" si="1563"/>
        <v>0</v>
      </c>
      <c r="S1562" s="19">
        <f t="shared" si="1563"/>
        <v>0</v>
      </c>
      <c r="T1562" s="19">
        <f t="shared" si="1563"/>
        <v>-0.008259775761</v>
      </c>
      <c r="U1562" s="168">
        <v>-0.0173</v>
      </c>
      <c r="V1562" s="168">
        <v>0.0717</v>
      </c>
      <c r="W1562" s="19">
        <f t="array" ref="W1562">mmult(N1562:T1562,'Parameters &amp; Main Results'!$B$6:$B$12)-'Parameters &amp; Main Results'!$B$16/12+mmult(U1562:V1562,'Parameters &amp; Main Results'!$B$14:$B$15)</f>
        <v>-0.04485462305</v>
      </c>
      <c r="X1562" s="77">
        <f t="shared" si="5"/>
        <v>20.28979679</v>
      </c>
      <c r="Y1562" s="77">
        <f>X1562/offset(X1562,'Parameters &amp; Main Results'!$B$32,0)</f>
        <v>10.58710033</v>
      </c>
      <c r="Z1562" s="77">
        <f>sumproduct(X1562:offset(X1562,'Parameters &amp; Main Results'!$B$32-1,0) , 'Cash Flow Assist'!$P$11:offset('Cash Flow Assist'!$P$11,'Parameters &amp; Main Results'!$B$32-1,0)  )/offset(X1562,'Parameters &amp; Main Results'!$B$32,0)</f>
        <v>3571.897273</v>
      </c>
      <c r="AA1562" s="77">
        <f>sumproduct(X1562:offset(X1562,'Parameters &amp; Main Results'!$B$32-1,0),'Parameters &amp; Main Results'!$B$36:offset('Parameters &amp; Main Results'!$B$36,'Parameters &amp; Main Results'!$B$32-1,0)   )/offset(X1562,'Parameters &amp; Main Results'!$B$32,0)</f>
        <v>0.5936404013</v>
      </c>
      <c r="AB1562" s="167">
        <f t="shared" si="6"/>
        <v>-0.05788739334</v>
      </c>
    </row>
    <row r="1563">
      <c r="A1563">
        <f t="shared" si="17"/>
        <v>10</v>
      </c>
      <c r="B1563">
        <f t="shared" si="18"/>
        <v>2000</v>
      </c>
      <c r="C1563" s="77">
        <f t="shared" si="3"/>
        <v>2000.75</v>
      </c>
      <c r="D1563" s="159">
        <f t="shared" si="356"/>
        <v>36830</v>
      </c>
      <c r="E1563" s="162">
        <v>173.9</v>
      </c>
      <c r="F1563" s="163">
        <v>1.08550532746E7</v>
      </c>
      <c r="G1563" s="163">
        <v>35112.7066</v>
      </c>
      <c r="H1563" s="163">
        <v>29958.80933134</v>
      </c>
      <c r="I1563" s="163">
        <v>8361156.47998415</v>
      </c>
      <c r="J1563" s="163">
        <v>173.9</v>
      </c>
      <c r="K1563" s="163">
        <v>173.9</v>
      </c>
      <c r="L1563" s="163">
        <v>263.8</v>
      </c>
      <c r="M1563" s="164">
        <v>40.48156863</v>
      </c>
      <c r="N1563" s="19">
        <f t="shared" ref="N1563:T1563" si="1564">F1563/F1562/$E1563*$E1562-1</f>
        <v>-0.005751901681</v>
      </c>
      <c r="O1563" s="19">
        <f t="shared" si="1564"/>
        <v>0.005324596108</v>
      </c>
      <c r="P1563" s="19">
        <f t="shared" si="1564"/>
        <v>0.003266244968</v>
      </c>
      <c r="Q1563" s="19">
        <f t="shared" si="1564"/>
        <v>-0.02873164659</v>
      </c>
      <c r="R1563" s="19">
        <f t="shared" si="1564"/>
        <v>0</v>
      </c>
      <c r="S1563" s="19">
        <f t="shared" si="1564"/>
        <v>0</v>
      </c>
      <c r="T1563" s="19">
        <f t="shared" si="1564"/>
        <v>-0.03923782974</v>
      </c>
      <c r="U1563" s="168">
        <v>-0.0393</v>
      </c>
      <c r="V1563" s="168">
        <v>0.0564</v>
      </c>
      <c r="W1563" s="19">
        <f t="array" ref="W1563">mmult(N1563:T1563,'Parameters &amp; Main Results'!$B$6:$B$12)-'Parameters &amp; Main Results'!$B$16/12+mmult(U1563:V1563,'Parameters &amp; Main Results'!$B$14:$B$15)</f>
        <v>-0.003024443901</v>
      </c>
      <c r="X1563" s="77">
        <f t="shared" si="5"/>
        <v>21.24262681</v>
      </c>
      <c r="Y1563" s="77">
        <f>X1563/offset(X1563,'Parameters &amp; Main Results'!$B$32,0)</f>
        <v>11.12112906</v>
      </c>
      <c r="Z1563" s="77">
        <f>sumproduct(X1563:offset(X1563,'Parameters &amp; Main Results'!$B$32-1,0) , 'Cash Flow Assist'!$P$11:offset('Cash Flow Assist'!$P$11,'Parameters &amp; Main Results'!$B$32-1,0)  )/offset(X1563,'Parameters &amp; Main Results'!$B$32,0)</f>
        <v>3574.152353</v>
      </c>
      <c r="AA1563" s="77">
        <f>sumproduct(X1563:offset(X1563,'Parameters &amp; Main Results'!$B$32-1,0),'Parameters &amp; Main Results'!$B$36:offset('Parameters &amp; Main Results'!$B$36,'Parameters &amp; Main Results'!$B$32-1,0)   )/offset(X1563,'Parameters &amp; Main Results'!$B$32,0)</f>
        <v>0.5936069683</v>
      </c>
      <c r="AB1563" s="167">
        <f t="shared" si="6"/>
        <v>-0.06330633243</v>
      </c>
    </row>
    <row r="1564">
      <c r="A1564">
        <f t="shared" si="17"/>
        <v>11</v>
      </c>
      <c r="B1564">
        <f t="shared" si="18"/>
        <v>2000</v>
      </c>
      <c r="C1564" s="77">
        <f t="shared" si="3"/>
        <v>2000.833333</v>
      </c>
      <c r="D1564" s="159">
        <f t="shared" si="356"/>
        <v>36860</v>
      </c>
      <c r="E1564" s="162">
        <v>174.2</v>
      </c>
      <c r="F1564" s="163">
        <v>9999245.8521</v>
      </c>
      <c r="G1564" s="163">
        <v>36047.5021</v>
      </c>
      <c r="H1564" s="163">
        <v>30111.34960219</v>
      </c>
      <c r="I1564" s="163">
        <v>8026070.99359525</v>
      </c>
      <c r="J1564" s="163">
        <v>174.2</v>
      </c>
      <c r="K1564" s="163">
        <v>174.2</v>
      </c>
      <c r="L1564" s="163">
        <v>267.0</v>
      </c>
      <c r="M1564" s="164">
        <v>37.00660229</v>
      </c>
      <c r="N1564" s="19">
        <f t="shared" ref="N1564:T1564" si="1565">F1564/F1563/$E1564*$E1563-1</f>
        <v>-0.0804259257</v>
      </c>
      <c r="O1564" s="19">
        <f t="shared" si="1565"/>
        <v>0.02485470573</v>
      </c>
      <c r="P1564" s="19">
        <f t="shared" si="1565"/>
        <v>0.003360739572</v>
      </c>
      <c r="Q1564" s="19">
        <f t="shared" si="1565"/>
        <v>-0.04172959245</v>
      </c>
      <c r="R1564" s="19">
        <f t="shared" si="1565"/>
        <v>0</v>
      </c>
      <c r="S1564" s="19">
        <f t="shared" si="1565"/>
        <v>0</v>
      </c>
      <c r="T1564" s="19">
        <f t="shared" si="1565"/>
        <v>0.01038735291</v>
      </c>
      <c r="U1564" s="168">
        <v>-0.0339</v>
      </c>
      <c r="V1564" s="168">
        <v>0.1234</v>
      </c>
      <c r="W1564" s="19">
        <f t="array" ref="W1564">mmult(N1564:T1564,'Parameters &amp; Main Results'!$B$6:$B$12)-'Parameters &amp; Main Results'!$B$16/12+mmult(U1564:V1564,'Parameters &amp; Main Results'!$B$14:$B$15)</f>
        <v>-0.05414743451</v>
      </c>
      <c r="X1564" s="77">
        <f t="shared" si="5"/>
        <v>21.30706884</v>
      </c>
      <c r="Y1564" s="77">
        <f>X1564/offset(X1564,'Parameters &amp; Main Results'!$B$32,0)</f>
        <v>11.19194843</v>
      </c>
      <c r="Z1564" s="77">
        <f>sumproduct(X1564:offset(X1564,'Parameters &amp; Main Results'!$B$32-1,0) , 'Cash Flow Assist'!$P$11:offset('Cash Flow Assist'!$P$11,'Parameters &amp; Main Results'!$B$32-1,0)  )/offset(X1564,'Parameters &amp; Main Results'!$B$32,0)</f>
        <v>3575.879127</v>
      </c>
      <c r="AA1564" s="77">
        <f>sumproduct(X1564:offset(X1564,'Parameters &amp; Main Results'!$B$32-1,0),'Parameters &amp; Main Results'!$B$36:offset('Parameters &amp; Main Results'!$B$36,'Parameters &amp; Main Results'!$B$32-1,0)   )/offset(X1564,'Parameters &amp; Main Results'!$B$32,0)</f>
        <v>0.5935203967</v>
      </c>
      <c r="AB1564" s="167">
        <f t="shared" si="6"/>
        <v>-0.1386407877</v>
      </c>
    </row>
    <row r="1565">
      <c r="A1565">
        <f t="shared" si="17"/>
        <v>12</v>
      </c>
      <c r="B1565">
        <f t="shared" si="18"/>
        <v>2000</v>
      </c>
      <c r="C1565" s="77">
        <f t="shared" si="3"/>
        <v>2000.916667</v>
      </c>
      <c r="D1565" s="159">
        <f t="shared" si="356"/>
        <v>36891</v>
      </c>
      <c r="E1565" s="162">
        <v>174.6</v>
      </c>
      <c r="F1565" s="163">
        <v>9766515.4962</v>
      </c>
      <c r="G1565" s="163">
        <v>37196.4055</v>
      </c>
      <c r="H1565" s="163">
        <v>30266.17212472</v>
      </c>
      <c r="I1565" s="163">
        <v>8308957.18579379</v>
      </c>
      <c r="J1565" s="163">
        <v>174.6</v>
      </c>
      <c r="K1565" s="163">
        <v>174.6</v>
      </c>
      <c r="L1565" s="163">
        <v>272.65</v>
      </c>
      <c r="M1565" s="164">
        <v>35.93946444</v>
      </c>
      <c r="N1565" s="19">
        <f t="shared" ref="N1565:T1565" si="1566">F1565/F1564/$E1565*$E1564-1</f>
        <v>-0.0255124202</v>
      </c>
      <c r="O1565" s="19">
        <f t="shared" si="1566"/>
        <v>0.02950796047</v>
      </c>
      <c r="P1565" s="19">
        <f t="shared" si="1566"/>
        <v>0.002838936617</v>
      </c>
      <c r="Q1565" s="19">
        <f t="shared" si="1566"/>
        <v>0.03287421464</v>
      </c>
      <c r="R1565" s="19">
        <f t="shared" si="1566"/>
        <v>0</v>
      </c>
      <c r="S1565" s="19">
        <f t="shared" si="1566"/>
        <v>0</v>
      </c>
      <c r="T1565" s="19">
        <f t="shared" si="1566"/>
        <v>0.01882161902</v>
      </c>
      <c r="U1565" s="168">
        <v>0.0073</v>
      </c>
      <c r="V1565" s="168">
        <v>0.076</v>
      </c>
      <c r="W1565" s="19">
        <f t="array" ref="W1565">mmult(N1565:T1565,'Parameters &amp; Main Results'!$B$6:$B$12)-'Parameters &amp; Main Results'!$B$16/12+mmult(U1565:V1565,'Parameters &amp; Main Results'!$B$14:$B$15)</f>
        <v>-0.0117989917</v>
      </c>
      <c r="X1565" s="77">
        <f t="shared" si="5"/>
        <v>22.5268394</v>
      </c>
      <c r="Y1565" s="77">
        <f>X1565/offset(X1565,'Parameters &amp; Main Results'!$B$32,0)</f>
        <v>11.8719917</v>
      </c>
      <c r="Z1565" s="77">
        <f>sumproduct(X1565:offset(X1565,'Parameters &amp; Main Results'!$B$32-1,0) , 'Cash Flow Assist'!$P$11:offset('Cash Flow Assist'!$P$11,'Parameters &amp; Main Results'!$B$32-1,0)  )/offset(X1565,'Parameters &amp; Main Results'!$B$32,0)</f>
        <v>3577.540585</v>
      </c>
      <c r="AA1565" s="77">
        <f>sumproduct(X1565:offset(X1565,'Parameters &amp; Main Results'!$B$32-1,0),'Parameters &amp; Main Results'!$B$36:offset('Parameters &amp; Main Results'!$B$36,'Parameters &amp; Main Results'!$B$32-1,0)   )/offset(X1565,'Parameters &amp; Main Results'!$B$32,0)</f>
        <v>0.5934970743</v>
      </c>
      <c r="AB1565" s="167">
        <f t="shared" si="6"/>
        <v>-0.1606161459</v>
      </c>
    </row>
    <row r="1566">
      <c r="A1566">
        <f t="shared" si="17"/>
        <v>1</v>
      </c>
      <c r="B1566">
        <f t="shared" si="18"/>
        <v>2001</v>
      </c>
      <c r="C1566" s="77">
        <f t="shared" si="3"/>
        <v>2001</v>
      </c>
      <c r="D1566" s="159">
        <f t="shared" si="356"/>
        <v>36922</v>
      </c>
      <c r="E1566" s="162">
        <v>175.6</v>
      </c>
      <c r="F1566" s="163">
        <v>1.04046864574E7</v>
      </c>
      <c r="G1566" s="163">
        <v>37160.3196</v>
      </c>
      <c r="H1566" s="163">
        <v>30411.70196902</v>
      </c>
      <c r="I1566" s="163">
        <v>8324672.82242078</v>
      </c>
      <c r="J1566" s="163">
        <v>175.6</v>
      </c>
      <c r="K1566" s="163">
        <v>175.6</v>
      </c>
      <c r="L1566" s="163">
        <v>266.2</v>
      </c>
      <c r="M1566" s="164">
        <v>37.81998268</v>
      </c>
      <c r="N1566" s="19">
        <f t="shared" ref="N1566:T1566" si="1567">F1566/F1565/$E1566*$E1565-1</f>
        <v>0.05927587589</v>
      </c>
      <c r="O1566" s="19">
        <f t="shared" si="1567"/>
        <v>-0.006659380894</v>
      </c>
      <c r="P1566" s="19">
        <f t="shared" si="1567"/>
        <v>-0.000913809795</v>
      </c>
      <c r="Q1566" s="19">
        <f t="shared" si="1567"/>
        <v>-0.003814122915</v>
      </c>
      <c r="R1566" s="19">
        <f t="shared" si="1567"/>
        <v>0</v>
      </c>
      <c r="S1566" s="19">
        <f t="shared" si="1567"/>
        <v>0</v>
      </c>
      <c r="T1566" s="19">
        <f t="shared" si="1567"/>
        <v>-0.02921674429</v>
      </c>
      <c r="U1566" s="168">
        <v>0.0668</v>
      </c>
      <c r="V1566" s="168">
        <v>-0.0511</v>
      </c>
      <c r="W1566" s="19">
        <f t="array" ref="W1566">mmult(N1566:T1566,'Parameters &amp; Main Results'!$B$6:$B$12)-'Parameters &amp; Main Results'!$B$16/12+mmult(U1566:V1566,'Parameters &amp; Main Results'!$B$14:$B$15)</f>
        <v>0.04275039503</v>
      </c>
      <c r="X1566" s="77">
        <f t="shared" si="5"/>
        <v>22.79580694</v>
      </c>
      <c r="Y1566" s="77">
        <f>X1566/offset(X1566,'Parameters &amp; Main Results'!$B$32,0)</f>
        <v>12.053679</v>
      </c>
      <c r="Z1566" s="77">
        <f>sumproduct(X1566:offset(X1566,'Parameters &amp; Main Results'!$B$32-1,0) , 'Cash Flow Assist'!$P$11:offset('Cash Flow Assist'!$P$11,'Parameters &amp; Main Results'!$B$32-1,0)  )/offset(X1566,'Parameters &amp; Main Results'!$B$32,0)</f>
        <v>3578.525263</v>
      </c>
      <c r="AA1566" s="77">
        <f>sumproduct(X1566:offset(X1566,'Parameters &amp; Main Results'!$B$32-1,0),'Parameters &amp; Main Results'!$B$36:offset('Parameters &amp; Main Results'!$B$36,'Parameters &amp; Main Results'!$B$32-1,0)   )/offset(X1566,'Parameters &amp; Main Results'!$B$32,0)</f>
        <v>0.5934627893</v>
      </c>
      <c r="AB1566" s="167">
        <f t="shared" si="6"/>
        <v>-0.1108609327</v>
      </c>
    </row>
    <row r="1567">
      <c r="A1567">
        <f t="shared" si="17"/>
        <v>2</v>
      </c>
      <c r="B1567">
        <f t="shared" si="18"/>
        <v>2001</v>
      </c>
      <c r="C1567" s="77">
        <f t="shared" si="3"/>
        <v>2001.083333</v>
      </c>
      <c r="D1567" s="159">
        <f t="shared" si="356"/>
        <v>36950</v>
      </c>
      <c r="E1567" s="162">
        <v>176.0</v>
      </c>
      <c r="F1567" s="163">
        <v>9455969.5506</v>
      </c>
      <c r="G1567" s="163">
        <v>38105.5281</v>
      </c>
      <c r="H1567" s="163">
        <v>30542.21885664</v>
      </c>
      <c r="I1567" s="163">
        <v>7666045.42372316</v>
      </c>
      <c r="J1567" s="163">
        <v>176.0</v>
      </c>
      <c r="K1567" s="163">
        <v>176.0</v>
      </c>
      <c r="L1567" s="163">
        <v>265.0</v>
      </c>
      <c r="M1567" s="164">
        <v>34.02858742</v>
      </c>
      <c r="N1567" s="19">
        <f t="shared" ref="N1567:T1567" si="1568">F1567/F1566/$E1567*$E1566-1</f>
        <v>-0.09324718728</v>
      </c>
      <c r="O1567" s="19">
        <f t="shared" si="1568"/>
        <v>0.02310542633</v>
      </c>
      <c r="P1567" s="19">
        <f t="shared" si="1568"/>
        <v>0.002009185606</v>
      </c>
      <c r="Q1567" s="19">
        <f t="shared" si="1568"/>
        <v>-0.08121042636</v>
      </c>
      <c r="R1567" s="19">
        <f t="shared" si="1568"/>
        <v>0</v>
      </c>
      <c r="S1567" s="19">
        <f t="shared" si="1568"/>
        <v>0</v>
      </c>
      <c r="T1567" s="19">
        <f t="shared" si="1568"/>
        <v>-0.006770370876</v>
      </c>
      <c r="U1567" s="168">
        <v>-0.0074</v>
      </c>
      <c r="V1567" s="168">
        <v>0.1248</v>
      </c>
      <c r="W1567" s="19">
        <f t="array" ref="W1567">mmult(N1567:T1567,'Parameters &amp; Main Results'!$B$6:$B$12)-'Parameters &amp; Main Results'!$B$16/12+mmult(U1567:V1567,'Parameters &amp; Main Results'!$B$14:$B$15)</f>
        <v>-0.06420070054</v>
      </c>
      <c r="X1567" s="77">
        <f t="shared" si="5"/>
        <v>21.86123069</v>
      </c>
      <c r="Y1567" s="77">
        <f>X1567/offset(X1567,'Parameters &amp; Main Results'!$B$32,0)</f>
        <v>11.59793281</v>
      </c>
      <c r="Z1567" s="77">
        <f>sumproduct(X1567:offset(X1567,'Parameters &amp; Main Results'!$B$32-1,0) , 'Cash Flow Assist'!$P$11:offset('Cash Flow Assist'!$P$11,'Parameters &amp; Main Results'!$B$32-1,0)  )/offset(X1567,'Parameters &amp; Main Results'!$B$32,0)</f>
        <v>3579.330923</v>
      </c>
      <c r="AA1567" s="77">
        <f>sumproduct(X1567:offset(X1567,'Parameters &amp; Main Results'!$B$32-1,0),'Parameters &amp; Main Results'!$B$36:offset('Parameters &amp; Main Results'!$B$36,'Parameters &amp; Main Results'!$B$32-1,0)   )/offset(X1567,'Parameters &amp; Main Results'!$B$32,0)</f>
        <v>0.5934432994</v>
      </c>
      <c r="AB1567" s="167">
        <f t="shared" si="6"/>
        <v>-0.1937706499</v>
      </c>
    </row>
    <row r="1568">
      <c r="A1568">
        <f t="shared" si="17"/>
        <v>3</v>
      </c>
      <c r="B1568">
        <f t="shared" si="18"/>
        <v>2001</v>
      </c>
      <c r="C1568" s="77">
        <f t="shared" si="3"/>
        <v>2001.166667</v>
      </c>
      <c r="D1568" s="159">
        <f t="shared" si="356"/>
        <v>36981</v>
      </c>
      <c r="E1568" s="162">
        <v>176.1</v>
      </c>
      <c r="F1568" s="163">
        <v>8746556.5002</v>
      </c>
      <c r="G1568" s="163">
        <v>38232.2293</v>
      </c>
      <c r="H1568" s="163">
        <v>30666.42387999</v>
      </c>
      <c r="I1568" s="163">
        <v>7149708.31249847</v>
      </c>
      <c r="J1568" s="163">
        <v>176.1</v>
      </c>
      <c r="K1568" s="163">
        <v>176.1</v>
      </c>
      <c r="L1568" s="163">
        <v>259.05</v>
      </c>
      <c r="M1568" s="164">
        <v>31.23599706</v>
      </c>
      <c r="N1568" s="19">
        <f t="shared" ref="N1568:T1568" si="1569">F1568/F1567/$E1568*$E1567-1</f>
        <v>-0.07554802909</v>
      </c>
      <c r="O1568" s="19">
        <f t="shared" si="1569"/>
        <v>0.002755261066</v>
      </c>
      <c r="P1568" s="19">
        <f t="shared" si="1569"/>
        <v>0.003496498202</v>
      </c>
      <c r="Q1568" s="19">
        <f t="shared" si="1569"/>
        <v>-0.06788338836</v>
      </c>
      <c r="R1568" s="19">
        <f t="shared" si="1569"/>
        <v>0</v>
      </c>
      <c r="S1568" s="19">
        <f t="shared" si="1569"/>
        <v>0</v>
      </c>
      <c r="T1568" s="19">
        <f t="shared" si="1569"/>
        <v>-0.02300793931</v>
      </c>
      <c r="U1568" s="168">
        <v>0.0027</v>
      </c>
      <c r="V1568" s="168">
        <v>0.0643</v>
      </c>
      <c r="W1568" s="19">
        <f t="array" ref="W1568">mmult(N1568:T1568,'Parameters &amp; Main Results'!$B$6:$B$12)-'Parameters &amp; Main Results'!$B$16/12+mmult(U1568:V1568,'Parameters &amp; Main Results'!$B$14:$B$15)</f>
        <v>-0.05601387322</v>
      </c>
      <c r="X1568" s="77">
        <f t="shared" si="5"/>
        <v>23.36102485</v>
      </c>
      <c r="Y1568" s="77">
        <f>X1568/offset(X1568,'Parameters &amp; Main Results'!$B$32,0)</f>
        <v>12.4348114</v>
      </c>
      <c r="Z1568" s="77">
        <f>sumproduct(X1568:offset(X1568,'Parameters &amp; Main Results'!$B$32-1,0) , 'Cash Flow Assist'!$P$11:offset('Cash Flow Assist'!$P$11,'Parameters &amp; Main Results'!$B$32-1,0)  )/offset(X1568,'Parameters &amp; Main Results'!$B$32,0)</f>
        <v>3580.596523</v>
      </c>
      <c r="AA1568" s="77">
        <f>sumproduct(X1568:offset(X1568,'Parameters &amp; Main Results'!$B$32-1,0),'Parameters &amp; Main Results'!$B$36:offset('Parameters &amp; Main Results'!$B$36,'Parameters &amp; Main Results'!$B$32-1,0)   )/offset(X1568,'Parameters &amp; Main Results'!$B$32,0)</f>
        <v>0.5934351046</v>
      </c>
      <c r="AB1568" s="167">
        <f t="shared" si="6"/>
        <v>-0.2546796883</v>
      </c>
    </row>
    <row r="1569">
      <c r="A1569">
        <f t="shared" si="17"/>
        <v>4</v>
      </c>
      <c r="B1569">
        <f t="shared" si="18"/>
        <v>2001</v>
      </c>
      <c r="C1569" s="77">
        <f t="shared" si="3"/>
        <v>2001.25</v>
      </c>
      <c r="D1569" s="159">
        <f t="shared" si="356"/>
        <v>37011</v>
      </c>
      <c r="E1569" s="162">
        <v>176.4</v>
      </c>
      <c r="F1569" s="163">
        <v>9545203.9997</v>
      </c>
      <c r="G1569" s="163">
        <v>37168.6571</v>
      </c>
      <c r="H1569" s="163">
        <v>30779.37854128</v>
      </c>
      <c r="I1569" s="163">
        <v>7651574.5431368</v>
      </c>
      <c r="J1569" s="163">
        <v>176.4</v>
      </c>
      <c r="K1569" s="163">
        <v>176.4</v>
      </c>
      <c r="L1569" s="163">
        <v>263.45</v>
      </c>
      <c r="M1569" s="164">
        <v>33.78605741</v>
      </c>
      <c r="N1569" s="19">
        <f t="shared" ref="N1569:T1569" si="1570">F1569/F1568/$E1569*$E1568-1</f>
        <v>0.08945396504</v>
      </c>
      <c r="O1569" s="19">
        <f t="shared" si="1570"/>
        <v>-0.02947210305</v>
      </c>
      <c r="P1569" s="19">
        <f t="shared" si="1570"/>
        <v>0.001976388889</v>
      </c>
      <c r="Q1569" s="19">
        <f t="shared" si="1570"/>
        <v>0.06837388707</v>
      </c>
      <c r="R1569" s="19">
        <f t="shared" si="1570"/>
        <v>0</v>
      </c>
      <c r="S1569" s="19">
        <f t="shared" si="1570"/>
        <v>0</v>
      </c>
      <c r="T1569" s="19">
        <f t="shared" si="1570"/>
        <v>0.01525557144</v>
      </c>
      <c r="U1569" s="168">
        <v>0.0056</v>
      </c>
      <c r="V1569" s="168">
        <v>-0.0469</v>
      </c>
      <c r="W1569" s="19">
        <f t="array" ref="W1569">mmult(N1569:T1569,'Parameters &amp; Main Results'!$B$6:$B$12)-'Parameters &amp; Main Results'!$B$16/12+mmult(U1569:V1569,'Parameters &amp; Main Results'!$B$14:$B$15)</f>
        <v>0.05968078135</v>
      </c>
      <c r="X1569" s="77">
        <f t="shared" si="5"/>
        <v>24.74721205</v>
      </c>
      <c r="Y1569" s="77">
        <f>X1569/offset(X1569,'Parameters &amp; Main Results'!$B$32,0)</f>
        <v>13.21645315</v>
      </c>
      <c r="Z1569" s="77">
        <f>sumproduct(X1569:offset(X1569,'Parameters &amp; Main Results'!$B$32-1,0) , 'Cash Flow Assist'!$P$11:offset('Cash Flow Assist'!$P$11,'Parameters &amp; Main Results'!$B$32-1,0)  )/offset(X1569,'Parameters &amp; Main Results'!$B$32,0)</f>
        <v>3581.026669</v>
      </c>
      <c r="AA1569" s="77">
        <f>sumproduct(X1569:offset(X1569,'Parameters &amp; Main Results'!$B$32-1,0),'Parameters &amp; Main Results'!$B$36:offset('Parameters &amp; Main Results'!$B$36,'Parameters &amp; Main Results'!$B$32-1,0)   )/offset(X1569,'Parameters &amp; Main Results'!$B$32,0)</f>
        <v>0.5934435056</v>
      </c>
      <c r="AB1569" s="167">
        <f t="shared" si="6"/>
        <v>-0.1880078312</v>
      </c>
    </row>
    <row r="1570">
      <c r="A1570">
        <f t="shared" si="17"/>
        <v>5</v>
      </c>
      <c r="B1570">
        <f t="shared" si="18"/>
        <v>2001</v>
      </c>
      <c r="C1570" s="77">
        <f t="shared" si="3"/>
        <v>2001.333333</v>
      </c>
      <c r="D1570" s="159">
        <f t="shared" si="356"/>
        <v>37042</v>
      </c>
      <c r="E1570" s="162">
        <v>177.3</v>
      </c>
      <c r="F1570" s="163">
        <v>9609156.1753</v>
      </c>
      <c r="G1570" s="163">
        <v>37106.2436</v>
      </c>
      <c r="H1570" s="163">
        <v>30878.64203708</v>
      </c>
      <c r="I1570" s="163">
        <v>7405635.83394642</v>
      </c>
      <c r="J1570" s="163">
        <v>177.3</v>
      </c>
      <c r="K1570" s="163">
        <v>177.3</v>
      </c>
      <c r="L1570" s="163">
        <v>266.1</v>
      </c>
      <c r="M1570" s="164">
        <v>33.68437151</v>
      </c>
      <c r="N1570" s="19">
        <f t="shared" ref="N1570:T1570" si="1571">F1570/F1569/$E1570*$E1569-1</f>
        <v>0.00158977567</v>
      </c>
      <c r="O1570" s="19">
        <f t="shared" si="1571"/>
        <v>-0.006746815356</v>
      </c>
      <c r="P1570" s="19">
        <f t="shared" si="1571"/>
        <v>-0.00186751269</v>
      </c>
      <c r="Q1570" s="19">
        <f t="shared" si="1571"/>
        <v>-0.03705521885</v>
      </c>
      <c r="R1570" s="19">
        <f t="shared" si="1571"/>
        <v>0</v>
      </c>
      <c r="S1570" s="19">
        <f t="shared" si="1571"/>
        <v>0</v>
      </c>
      <c r="T1570" s="19">
        <f t="shared" si="1571"/>
        <v>0.004931632487</v>
      </c>
      <c r="U1570" s="168">
        <v>0.025</v>
      </c>
      <c r="V1570" s="168">
        <v>0.0336</v>
      </c>
      <c r="W1570" s="19">
        <f t="array" ref="W1570">mmult(N1570:T1570,'Parameters &amp; Main Results'!$B$6:$B$12)-'Parameters &amp; Main Results'!$B$16/12+mmult(U1570:V1570,'Parameters &amp; Main Results'!$B$14:$B$15)</f>
        <v>-0.0005360387531</v>
      </c>
      <c r="X1570" s="77">
        <f t="shared" si="5"/>
        <v>23.35345935</v>
      </c>
      <c r="Y1570" s="77">
        <f>X1570/offset(X1570,'Parameters &amp; Main Results'!$B$32,0)</f>
        <v>12.513569</v>
      </c>
      <c r="Z1570" s="77">
        <f>sumproduct(X1570:offset(X1570,'Parameters &amp; Main Results'!$B$32-1,0) , 'Cash Flow Assist'!$P$11:offset('Cash Flow Assist'!$P$11,'Parameters &amp; Main Results'!$B$32-1,0)  )/offset(X1570,'Parameters &amp; Main Results'!$B$32,0)</f>
        <v>3580.674005</v>
      </c>
      <c r="AA1570" s="77">
        <f>sumproduct(X1570:offset(X1570,'Parameters &amp; Main Results'!$B$32-1,0),'Parameters &amp; Main Results'!$B$36:offset('Parameters &amp; Main Results'!$B$36,'Parameters &amp; Main Results'!$B$32-1,0)   )/offset(X1570,'Parameters &amp; Main Results'!$B$32,0)</f>
        <v>0.5934649452</v>
      </c>
      <c r="AB1570" s="167">
        <f t="shared" si="6"/>
        <v>-0.1867169458</v>
      </c>
    </row>
    <row r="1571">
      <c r="A1571">
        <f t="shared" si="17"/>
        <v>6</v>
      </c>
      <c r="B1571">
        <f t="shared" si="18"/>
        <v>2001</v>
      </c>
      <c r="C1571" s="77">
        <f t="shared" si="3"/>
        <v>2001.416667</v>
      </c>
      <c r="D1571" s="159">
        <f t="shared" si="356"/>
        <v>37072</v>
      </c>
      <c r="E1571" s="162">
        <v>177.7</v>
      </c>
      <c r="F1571" s="163">
        <v>9469400.9293</v>
      </c>
      <c r="G1571" s="163">
        <v>37302.7002</v>
      </c>
      <c r="H1571" s="163">
        <v>30971.79260722</v>
      </c>
      <c r="I1571" s="163">
        <v>7106444.75748949</v>
      </c>
      <c r="J1571" s="163">
        <v>177.7</v>
      </c>
      <c r="K1571" s="163">
        <v>177.7</v>
      </c>
      <c r="L1571" s="163">
        <v>269.9</v>
      </c>
      <c r="M1571" s="164">
        <v>33.01540948</v>
      </c>
      <c r="N1571" s="19">
        <f t="shared" ref="N1571:T1571" si="1572">F1571/F1570/$E1571*$E1570-1</f>
        <v>-0.01676221311</v>
      </c>
      <c r="O1571" s="19">
        <f t="shared" si="1572"/>
        <v>0.00303153264</v>
      </c>
      <c r="P1571" s="19">
        <f t="shared" si="1572"/>
        <v>0.0007588913898</v>
      </c>
      <c r="Q1571" s="19">
        <f t="shared" si="1572"/>
        <v>-0.04256050158</v>
      </c>
      <c r="R1571" s="19">
        <f t="shared" si="1572"/>
        <v>0</v>
      </c>
      <c r="S1571" s="19">
        <f t="shared" si="1572"/>
        <v>0</v>
      </c>
      <c r="T1571" s="19">
        <f t="shared" si="1572"/>
        <v>0.01199721609</v>
      </c>
      <c r="U1571" s="168">
        <v>0.0627</v>
      </c>
      <c r="V1571" s="168">
        <v>-0.0113</v>
      </c>
      <c r="W1571" s="19">
        <f t="array" ref="W1571">mmult(N1571:T1571,'Parameters &amp; Main Results'!$B$6:$B$12)-'Parameters &amp; Main Results'!$B$16/12+mmult(U1571:V1571,'Parameters &amp; Main Results'!$B$14:$B$15)</f>
        <v>-0.01185544334</v>
      </c>
      <c r="X1571" s="77">
        <f t="shared" si="5"/>
        <v>23.36598442</v>
      </c>
      <c r="Y1571" s="77">
        <f>X1571/offset(X1571,'Parameters &amp; Main Results'!$B$32,0)</f>
        <v>12.5619015</v>
      </c>
      <c r="Z1571" s="77">
        <f>sumproduct(X1571:offset(X1571,'Parameters &amp; Main Results'!$B$32-1,0) , 'Cash Flow Assist'!$P$11:offset('Cash Flow Assist'!$P$11,'Parameters &amp; Main Results'!$B$32-1,0)  )/offset(X1571,'Parameters &amp; Main Results'!$B$32,0)</f>
        <v>3581.025389</v>
      </c>
      <c r="AA1571" s="77">
        <f>sumproduct(X1571:offset(X1571,'Parameters &amp; Main Results'!$B$32-1,0),'Parameters &amp; Main Results'!$B$36:offset('Parameters &amp; Main Results'!$B$36,'Parameters &amp; Main Results'!$B$32-1,0)   )/offset(X1571,'Parameters &amp; Main Results'!$B$32,0)</f>
        <v>0.5934756608</v>
      </c>
      <c r="AB1571" s="167">
        <f t="shared" si="6"/>
        <v>-0.2003493696</v>
      </c>
    </row>
    <row r="1572">
      <c r="A1572">
        <f t="shared" si="17"/>
        <v>7</v>
      </c>
      <c r="B1572">
        <f t="shared" si="18"/>
        <v>2001</v>
      </c>
      <c r="C1572" s="77">
        <f t="shared" si="3"/>
        <v>2001.5</v>
      </c>
      <c r="D1572" s="159">
        <f t="shared" si="356"/>
        <v>37103</v>
      </c>
      <c r="E1572" s="162">
        <v>177.4</v>
      </c>
      <c r="F1572" s="163">
        <v>9282991.3299</v>
      </c>
      <c r="G1572" s="163">
        <v>38492.0706</v>
      </c>
      <c r="H1572" s="163">
        <v>31061.86890406</v>
      </c>
      <c r="I1572" s="163">
        <v>6982246.02881996</v>
      </c>
      <c r="J1572" s="163">
        <v>177.4</v>
      </c>
      <c r="K1572" s="163">
        <v>177.4</v>
      </c>
      <c r="L1572" s="163">
        <v>265.55</v>
      </c>
      <c r="M1572" s="164">
        <v>32.34408846</v>
      </c>
      <c r="N1572" s="19">
        <f t="shared" ref="N1572:T1572" si="1573">F1572/F1571/$E1572*$E1571-1</f>
        <v>-0.0180276655</v>
      </c>
      <c r="O1572" s="19">
        <f t="shared" si="1573"/>
        <v>0.03362931065</v>
      </c>
      <c r="P1572" s="19">
        <f t="shared" si="1573"/>
        <v>0.004604345171</v>
      </c>
      <c r="Q1572" s="19">
        <f t="shared" si="1573"/>
        <v>-0.0158153762</v>
      </c>
      <c r="R1572" s="19">
        <f t="shared" si="1573"/>
        <v>0</v>
      </c>
      <c r="S1572" s="19">
        <f t="shared" si="1573"/>
        <v>0</v>
      </c>
      <c r="T1572" s="19">
        <f t="shared" si="1573"/>
        <v>-0.01445324232</v>
      </c>
      <c r="U1572" s="168">
        <v>-0.0419</v>
      </c>
      <c r="V1572" s="168">
        <v>0.0521</v>
      </c>
      <c r="W1572" s="19">
        <f t="array" ref="W1572">mmult(N1572:T1572,'Parameters &amp; Main Results'!$B$6:$B$12)-'Parameters &amp; Main Results'!$B$16/12+mmult(U1572:V1572,'Parameters &amp; Main Results'!$B$14:$B$15)</f>
        <v>-0.005155088127</v>
      </c>
      <c r="X1572" s="77">
        <f t="shared" si="5"/>
        <v>23.64632205</v>
      </c>
      <c r="Y1572" s="77">
        <f>X1572/offset(X1572,'Parameters &amp; Main Results'!$B$32,0)</f>
        <v>12.75487572</v>
      </c>
      <c r="Z1572" s="77">
        <f>sumproduct(X1572:offset(X1572,'Parameters &amp; Main Results'!$B$32-1,0) , 'Cash Flow Assist'!$P$11:offset('Cash Flow Assist'!$P$11,'Parameters &amp; Main Results'!$B$32-1,0)  )/offset(X1572,'Parameters &amp; Main Results'!$B$32,0)</f>
        <v>3581.329448</v>
      </c>
      <c r="AA1572" s="77">
        <f>sumproduct(X1572:offset(X1572,'Parameters &amp; Main Results'!$B$32-1,0),'Parameters &amp; Main Results'!$B$36:offset('Parameters &amp; Main Results'!$B$36,'Parameters &amp; Main Results'!$B$32-1,0)   )/offset(X1572,'Parameters &amp; Main Results'!$B$32,0)</f>
        <v>0.5934514433</v>
      </c>
      <c r="AB1572" s="167">
        <f t="shared" si="6"/>
        <v>-0.2147652037</v>
      </c>
    </row>
    <row r="1573">
      <c r="A1573">
        <f t="shared" si="17"/>
        <v>8</v>
      </c>
      <c r="B1573">
        <f t="shared" si="18"/>
        <v>2001</v>
      </c>
      <c r="C1573" s="77">
        <f t="shared" si="3"/>
        <v>2001.583333</v>
      </c>
      <c r="D1573" s="159">
        <f t="shared" si="356"/>
        <v>37134</v>
      </c>
      <c r="E1573" s="162">
        <v>177.4</v>
      </c>
      <c r="F1573" s="163">
        <v>8701859.978</v>
      </c>
      <c r="G1573" s="163">
        <v>39316.5354</v>
      </c>
      <c r="H1573" s="163">
        <v>31152.7248706</v>
      </c>
      <c r="I1573" s="163">
        <v>6797361.89348538</v>
      </c>
      <c r="J1573" s="163">
        <v>177.4</v>
      </c>
      <c r="K1573" s="163">
        <v>177.4</v>
      </c>
      <c r="L1573" s="163">
        <v>275.35</v>
      </c>
      <c r="M1573" s="164">
        <v>30.20730391</v>
      </c>
      <c r="N1573" s="19">
        <f t="shared" ref="N1573:T1573" si="1574">F1573/F1572/$E1573*$E1572-1</f>
        <v>-0.06260173378</v>
      </c>
      <c r="O1573" s="19">
        <f t="shared" si="1574"/>
        <v>0.02141908157</v>
      </c>
      <c r="P1573" s="19">
        <f t="shared" si="1574"/>
        <v>0.002925</v>
      </c>
      <c r="Q1573" s="19">
        <f t="shared" si="1574"/>
        <v>-0.02647917799</v>
      </c>
      <c r="R1573" s="19">
        <f t="shared" si="1574"/>
        <v>0</v>
      </c>
      <c r="S1573" s="19">
        <f t="shared" si="1574"/>
        <v>0</v>
      </c>
      <c r="T1573" s="19">
        <f t="shared" si="1574"/>
        <v>0.03690453775</v>
      </c>
      <c r="U1573" s="168">
        <v>0.0248</v>
      </c>
      <c r="V1573" s="168">
        <v>0.023</v>
      </c>
      <c r="W1573" s="19">
        <f t="array" ref="W1573">mmult(N1573:T1573,'Parameters &amp; Main Results'!$B$6:$B$12)-'Parameters &amp; Main Results'!$B$16/12+mmult(U1573:V1573,'Parameters &amp; Main Results'!$B$14:$B$15)</f>
        <v>-0.04163819661</v>
      </c>
      <c r="X1573" s="77">
        <f t="shared" si="5"/>
        <v>23.76885258</v>
      </c>
      <c r="Y1573" s="77">
        <f>X1573/offset(X1573,'Parameters &amp; Main Results'!$B$32,0)</f>
        <v>12.86358966</v>
      </c>
      <c r="Z1573" s="77">
        <f>sumproduct(X1573:offset(X1573,'Parameters &amp; Main Results'!$B$32-1,0) , 'Cash Flow Assist'!$P$11:offset('Cash Flow Assist'!$P$11,'Parameters &amp; Main Results'!$B$32-1,0)  )/offset(X1573,'Parameters &amp; Main Results'!$B$32,0)</f>
        <v>3581.440902</v>
      </c>
      <c r="AA1573" s="77">
        <f>sumproduct(X1573:offset(X1573,'Parameters &amp; Main Results'!$B$32-1,0),'Parameters &amp; Main Results'!$B$36:offset('Parameters &amp; Main Results'!$B$36,'Parameters &amp; Main Results'!$B$32-1,0)   )/offset(X1573,'Parameters &amp; Main Results'!$B$32,0)</f>
        <v>0.5934478612</v>
      </c>
      <c r="AB1573" s="167">
        <f t="shared" si="6"/>
        <v>-0.2639222634</v>
      </c>
    </row>
    <row r="1574">
      <c r="A1574">
        <f t="shared" si="17"/>
        <v>9</v>
      </c>
      <c r="B1574">
        <f t="shared" si="18"/>
        <v>2001</v>
      </c>
      <c r="C1574" s="77">
        <f t="shared" si="3"/>
        <v>2001.666667</v>
      </c>
      <c r="D1574" s="159">
        <f t="shared" si="356"/>
        <v>37164</v>
      </c>
      <c r="E1574" s="162">
        <v>178.1</v>
      </c>
      <c r="F1574" s="163">
        <v>7980803.8472</v>
      </c>
      <c r="G1574" s="163">
        <v>40247.4229</v>
      </c>
      <c r="H1574" s="163">
        <v>31239.95250024</v>
      </c>
      <c r="I1574" s="163">
        <v>6112942.48701822</v>
      </c>
      <c r="J1574" s="163">
        <v>178.1</v>
      </c>
      <c r="K1574" s="163">
        <v>178.1</v>
      </c>
      <c r="L1574" s="163">
        <v>290.85</v>
      </c>
      <c r="M1574" s="164">
        <v>27.50609834</v>
      </c>
      <c r="N1574" s="19">
        <f t="shared" ref="N1574:T1574" si="1575">F1574/F1573/$E1574*$E1573-1</f>
        <v>-0.08646699604</v>
      </c>
      <c r="O1574" s="19">
        <f t="shared" si="1575"/>
        <v>0.01965330819</v>
      </c>
      <c r="P1574" s="19">
        <f t="shared" si="1575"/>
        <v>-0.001141381246</v>
      </c>
      <c r="Q1574" s="19">
        <f t="shared" si="1575"/>
        <v>-0.1042236063</v>
      </c>
      <c r="R1574" s="19">
        <f t="shared" si="1575"/>
        <v>0</v>
      </c>
      <c r="S1574" s="19">
        <f t="shared" si="1575"/>
        <v>0</v>
      </c>
      <c r="T1574" s="19">
        <f t="shared" si="1575"/>
        <v>0.05214036711</v>
      </c>
      <c r="U1574" s="168">
        <v>-0.0625</v>
      </c>
      <c r="V1574" s="168">
        <v>0.0146</v>
      </c>
      <c r="W1574" s="19">
        <f t="array" ref="W1574">mmult(N1574:T1574,'Parameters &amp; Main Results'!$B$6:$B$12)-'Parameters &amp; Main Results'!$B$16/12+mmult(U1574:V1574,'Parameters &amp; Main Results'!$B$14:$B$15)</f>
        <v>-0.05997858665</v>
      </c>
      <c r="X1574" s="77">
        <f t="shared" si="5"/>
        <v>24.80154415</v>
      </c>
      <c r="Y1574" s="77">
        <f>X1574/offset(X1574,'Parameters &amp; Main Results'!$B$32,0)</f>
        <v>13.46709773</v>
      </c>
      <c r="Z1574" s="77">
        <f>sumproduct(X1574:offset(X1574,'Parameters &amp; Main Results'!$B$32-1,0) , 'Cash Flow Assist'!$P$11:offset('Cash Flow Assist'!$P$11,'Parameters &amp; Main Results'!$B$32-1,0)  )/offset(X1574,'Parameters &amp; Main Results'!$B$32,0)</f>
        <v>3581.443652</v>
      </c>
      <c r="AA1574" s="77">
        <f>sumproduct(X1574:offset(X1574,'Parameters &amp; Main Results'!$B$32-1,0),'Parameters &amp; Main Results'!$B$36:offset('Parameters &amp; Main Results'!$B$36,'Parameters &amp; Main Results'!$B$32-1,0)   )/offset(X1574,'Parameters &amp; Main Results'!$B$32,0)</f>
        <v>0.593448269</v>
      </c>
      <c r="AB1574" s="167">
        <f t="shared" si="6"/>
        <v>-0.3275686941</v>
      </c>
    </row>
    <row r="1575">
      <c r="A1575">
        <f t="shared" si="17"/>
        <v>10</v>
      </c>
      <c r="B1575">
        <f t="shared" si="18"/>
        <v>2001</v>
      </c>
      <c r="C1575" s="77">
        <f t="shared" si="3"/>
        <v>2001.75</v>
      </c>
      <c r="D1575" s="159">
        <f t="shared" si="356"/>
        <v>37195</v>
      </c>
      <c r="E1575" s="162">
        <v>177.6</v>
      </c>
      <c r="F1575" s="163">
        <v>8151698.4542</v>
      </c>
      <c r="G1575" s="163">
        <v>41356.0321</v>
      </c>
      <c r="H1575" s="163">
        <v>31308.68039574</v>
      </c>
      <c r="I1575" s="163">
        <v>6262504.89485777</v>
      </c>
      <c r="J1575" s="163">
        <v>177.6</v>
      </c>
      <c r="K1575" s="163">
        <v>177.6</v>
      </c>
      <c r="L1575" s="163">
        <v>280.95</v>
      </c>
      <c r="M1575" s="164">
        <v>28.13116272</v>
      </c>
      <c r="N1575" s="19">
        <f t="shared" ref="N1575:T1575" si="1576">F1575/F1574/$E1575*$E1574-1</f>
        <v>0.02428880752</v>
      </c>
      <c r="O1575" s="19">
        <f t="shared" si="1576"/>
        <v>0.03043771209</v>
      </c>
      <c r="P1575" s="19">
        <f t="shared" si="1576"/>
        <v>0.005021509009</v>
      </c>
      <c r="Q1575" s="19">
        <f t="shared" si="1576"/>
        <v>0.02735071271</v>
      </c>
      <c r="R1575" s="19">
        <f t="shared" si="1576"/>
        <v>0</v>
      </c>
      <c r="S1575" s="19">
        <f t="shared" si="1576"/>
        <v>0</v>
      </c>
      <c r="T1575" s="19">
        <f t="shared" si="1576"/>
        <v>-0.03131867685</v>
      </c>
      <c r="U1575" s="168">
        <v>0.0749</v>
      </c>
      <c r="V1575" s="168">
        <v>-0.0766</v>
      </c>
      <c r="W1575" s="19">
        <f t="array" ref="W1575">mmult(N1575:T1575,'Parameters &amp; Main Results'!$B$6:$B$12)-'Parameters &amp; Main Results'!$B$16/12+mmult(U1575:V1575,'Parameters &amp; Main Results'!$B$14:$B$15)</f>
        <v>0.025784367</v>
      </c>
      <c r="X1575" s="77">
        <f t="shared" si="5"/>
        <v>26.38402041</v>
      </c>
      <c r="Y1575" s="77">
        <f>X1575/offset(X1575,'Parameters &amp; Main Results'!$B$32,0)</f>
        <v>14.37399849</v>
      </c>
      <c r="Z1575" s="77">
        <f>sumproduct(X1575:offset(X1575,'Parameters &amp; Main Results'!$B$32-1,0) , 'Cash Flow Assist'!$P$11:offset('Cash Flow Assist'!$P$11,'Parameters &amp; Main Results'!$B$32-1,0)  )/offset(X1575,'Parameters &amp; Main Results'!$B$32,0)</f>
        <v>3580.840896</v>
      </c>
      <c r="AA1575" s="77">
        <f>sumproduct(X1575:offset(X1575,'Parameters &amp; Main Results'!$B$32-1,0),'Parameters &amp; Main Results'!$B$36:offset('Parameters &amp; Main Results'!$B$36,'Parameters &amp; Main Results'!$B$32-1,0)   )/offset(X1575,'Parameters &amp; Main Results'!$B$32,0)</f>
        <v>0.5934508481</v>
      </c>
      <c r="AB1575" s="167">
        <f t="shared" si="6"/>
        <v>-0.3112361396</v>
      </c>
    </row>
    <row r="1576">
      <c r="A1576">
        <f t="shared" si="17"/>
        <v>11</v>
      </c>
      <c r="B1576">
        <f t="shared" si="18"/>
        <v>2001</v>
      </c>
      <c r="C1576" s="77">
        <f t="shared" si="3"/>
        <v>2001.833333</v>
      </c>
      <c r="D1576" s="159">
        <f t="shared" si="356"/>
        <v>37225</v>
      </c>
      <c r="E1576" s="162">
        <v>177.5</v>
      </c>
      <c r="F1576" s="163">
        <v>8776984.9169</v>
      </c>
      <c r="G1576" s="163">
        <v>39984.6804</v>
      </c>
      <c r="H1576" s="163">
        <v>31365.03602045</v>
      </c>
      <c r="I1576" s="163">
        <v>6509141.70867169</v>
      </c>
      <c r="J1576" s="163">
        <v>177.5</v>
      </c>
      <c r="K1576" s="163">
        <v>177.5</v>
      </c>
      <c r="L1576" s="163">
        <v>274.7</v>
      </c>
      <c r="M1576" s="164">
        <v>30.26460196</v>
      </c>
      <c r="N1576" s="19">
        <f t="shared" ref="N1576:T1576" si="1577">F1576/F1575/$E1576*$E1575-1</f>
        <v>0.07731287492</v>
      </c>
      <c r="O1576" s="19">
        <f t="shared" si="1577"/>
        <v>-0.03261495484</v>
      </c>
      <c r="P1576" s="19">
        <f t="shared" si="1577"/>
        <v>0.002364394366</v>
      </c>
      <c r="Q1576" s="19">
        <f t="shared" si="1577"/>
        <v>0.03996866112</v>
      </c>
      <c r="R1576" s="19">
        <f t="shared" si="1577"/>
        <v>0</v>
      </c>
      <c r="S1576" s="19">
        <f t="shared" si="1577"/>
        <v>0</v>
      </c>
      <c r="T1576" s="19">
        <f t="shared" si="1577"/>
        <v>-0.02169510389</v>
      </c>
      <c r="U1576" s="168">
        <v>-0.0047</v>
      </c>
      <c r="V1576" s="168">
        <v>0.0222</v>
      </c>
      <c r="W1576" s="19">
        <f t="array" ref="W1576">mmult(N1576:T1576,'Parameters &amp; Main Results'!$B$6:$B$12)-'Parameters &amp; Main Results'!$B$16/12+mmult(U1576:V1576,'Parameters &amp; Main Results'!$B$14:$B$15)</f>
        <v>0.04978925081</v>
      </c>
      <c r="X1576" s="77">
        <f t="shared" si="5"/>
        <v>25.72082521</v>
      </c>
      <c r="Y1576" s="77">
        <f>X1576/offset(X1576,'Parameters &amp; Main Results'!$B$32,0)</f>
        <v>14.05927251</v>
      </c>
      <c r="Z1576" s="77">
        <f>sumproduct(X1576:offset(X1576,'Parameters &amp; Main Results'!$B$32-1,0) , 'Cash Flow Assist'!$P$11:offset('Cash Flow Assist'!$P$11,'Parameters &amp; Main Results'!$B$32-1,0)  )/offset(X1576,'Parameters &amp; Main Results'!$B$32,0)</f>
        <v>3579.326221</v>
      </c>
      <c r="AA1576" s="77">
        <f>sumproduct(X1576:offset(X1576,'Parameters &amp; Main Results'!$B$32-1,0),'Parameters &amp; Main Results'!$B$36:offset('Parameters &amp; Main Results'!$B$36,'Parameters &amp; Main Results'!$B$32-1,0)   )/offset(X1576,'Parameters &amp; Main Results'!$B$32,0)</f>
        <v>0.5934597169</v>
      </c>
      <c r="AB1576" s="167">
        <f t="shared" si="6"/>
        <v>-0.2579858254</v>
      </c>
    </row>
    <row r="1577">
      <c r="A1577">
        <f t="shared" si="17"/>
        <v>12</v>
      </c>
      <c r="B1577">
        <f t="shared" si="18"/>
        <v>2001</v>
      </c>
      <c r="C1577" s="77">
        <f t="shared" si="3"/>
        <v>2001.916667</v>
      </c>
      <c r="D1577" s="159">
        <f t="shared" si="356"/>
        <v>37256</v>
      </c>
      <c r="E1577" s="162">
        <v>177.4</v>
      </c>
      <c r="F1577" s="163">
        <v>8853876.279</v>
      </c>
      <c r="G1577" s="163">
        <v>39255.0554</v>
      </c>
      <c r="H1577" s="163">
        <v>31413.91320158</v>
      </c>
      <c r="I1577" s="163">
        <v>6551162.8740964</v>
      </c>
      <c r="J1577" s="163">
        <v>177.4</v>
      </c>
      <c r="K1577" s="163">
        <v>177.4</v>
      </c>
      <c r="L1577" s="163">
        <v>276.5</v>
      </c>
      <c r="M1577" s="164">
        <v>30.58386655</v>
      </c>
      <c r="N1577" s="19">
        <f t="shared" ref="N1577:T1577" si="1578">F1577/F1576/$E1577*$E1576-1</f>
        <v>0.009329202906</v>
      </c>
      <c r="O1577" s="19">
        <f t="shared" si="1578"/>
        <v>-0.01769420194</v>
      </c>
      <c r="P1577" s="19">
        <f t="shared" si="1578"/>
        <v>0.00212290962</v>
      </c>
      <c r="Q1577" s="19">
        <f t="shared" si="1578"/>
        <v>0.007023052186</v>
      </c>
      <c r="R1577" s="19">
        <f t="shared" si="1578"/>
        <v>0</v>
      </c>
      <c r="S1577" s="19">
        <f t="shared" si="1578"/>
        <v>0</v>
      </c>
      <c r="T1577" s="19">
        <f t="shared" si="1578"/>
        <v>0.007119994386</v>
      </c>
      <c r="U1577" s="168">
        <v>0.0473</v>
      </c>
      <c r="V1577" s="168">
        <v>0.0085</v>
      </c>
      <c r="W1577" s="19">
        <f t="array" ref="W1577">mmult(N1577:T1577,'Parameters &amp; Main Results'!$B$6:$B$12)-'Parameters &amp; Main Results'!$B$16/12+mmult(U1577:V1577,'Parameters &amp; Main Results'!$B$14:$B$15)</f>
        <v>0.002531685029</v>
      </c>
      <c r="X1577" s="77">
        <f t="shared" si="5"/>
        <v>24.50094168</v>
      </c>
      <c r="Y1577" s="77">
        <f>X1577/offset(X1577,'Parameters &amp; Main Results'!$B$32,0)</f>
        <v>13.43699196</v>
      </c>
      <c r="Z1577" s="77">
        <f>sumproduct(X1577:offset(X1577,'Parameters &amp; Main Results'!$B$32-1,0) , 'Cash Flow Assist'!$P$11:offset('Cash Flow Assist'!$P$11,'Parameters &amp; Main Results'!$B$32-1,0)  )/offset(X1577,'Parameters &amp; Main Results'!$B$32,0)</f>
        <v>3578.122283</v>
      </c>
      <c r="AA1577" s="77">
        <f>sumproduct(X1577:offset(X1577,'Parameters &amp; Main Results'!$B$32-1,0),'Parameters &amp; Main Results'!$B$36:offset('Parameters &amp; Main Results'!$B$36,'Parameters &amp; Main Results'!$B$32-1,0)   )/offset(X1577,'Parameters &amp; Main Results'!$B$32,0)</f>
        <v>0.5934449512</v>
      </c>
      <c r="AB1577" s="167">
        <f t="shared" si="6"/>
        <v>-0.2510634246</v>
      </c>
    </row>
    <row r="1578">
      <c r="A1578">
        <f t="shared" si="17"/>
        <v>1</v>
      </c>
      <c r="B1578">
        <f t="shared" si="18"/>
        <v>2002</v>
      </c>
      <c r="C1578" s="77">
        <f t="shared" si="3"/>
        <v>2002</v>
      </c>
      <c r="D1578" s="159">
        <f t="shared" si="356"/>
        <v>37287</v>
      </c>
      <c r="E1578" s="162">
        <v>177.7</v>
      </c>
      <c r="F1578" s="163">
        <v>8724670.3529</v>
      </c>
      <c r="G1578" s="163">
        <v>39420.908</v>
      </c>
      <c r="H1578" s="163">
        <v>31458.15446267</v>
      </c>
      <c r="I1578" s="163">
        <v>6218498.27255457</v>
      </c>
      <c r="J1578" s="163">
        <v>177.7</v>
      </c>
      <c r="K1578" s="163">
        <v>177.7</v>
      </c>
      <c r="L1578" s="163">
        <v>281.5</v>
      </c>
      <c r="M1578" s="164">
        <v>30.0113983</v>
      </c>
      <c r="N1578" s="19">
        <f t="shared" ref="N1578:T1578" si="1579">F1578/F1577/$E1578*$E1577-1</f>
        <v>-0.0162567498</v>
      </c>
      <c r="O1578" s="19">
        <f t="shared" si="1579"/>
        <v>0.002529628357</v>
      </c>
      <c r="P1578" s="19">
        <f t="shared" si="1579"/>
        <v>-0.0002822828738</v>
      </c>
      <c r="Q1578" s="19">
        <f t="shared" si="1579"/>
        <v>-0.05238198423</v>
      </c>
      <c r="R1578" s="19">
        <f t="shared" si="1579"/>
        <v>0</v>
      </c>
      <c r="S1578" s="19">
        <f t="shared" si="1579"/>
        <v>0</v>
      </c>
      <c r="T1578" s="19">
        <f t="shared" si="1579"/>
        <v>0.01636441531</v>
      </c>
      <c r="U1578" s="168">
        <v>0.0119</v>
      </c>
      <c r="V1578" s="168">
        <v>0.0344</v>
      </c>
      <c r="W1578" s="19">
        <f t="array" ref="W1578">mmult(N1578:T1578,'Parameters &amp; Main Results'!$B$6:$B$12)-'Parameters &amp; Main Results'!$B$16/12+mmult(U1578:V1578,'Parameters &amp; Main Results'!$B$14:$B$15)</f>
        <v>-0.01160182193</v>
      </c>
      <c r="X1578" s="77">
        <f t="shared" si="5"/>
        <v>24.43906965</v>
      </c>
      <c r="Y1578" s="77">
        <f>X1578/offset(X1578,'Parameters &amp; Main Results'!$B$32,0)</f>
        <v>13.4476154</v>
      </c>
      <c r="Z1578" s="77">
        <f>sumproduct(X1578:offset(X1578,'Parameters &amp; Main Results'!$B$32-1,0) , 'Cash Flow Assist'!$P$11:offset('Cash Flow Assist'!$P$11,'Parameters &amp; Main Results'!$B$32-1,0)  )/offset(X1578,'Parameters &amp; Main Results'!$B$32,0)</f>
        <v>3577.538692</v>
      </c>
      <c r="AA1578" s="77">
        <f>sumproduct(X1578:offset(X1578,'Parameters &amp; Main Results'!$B$32-1,0),'Parameters &amp; Main Results'!$B$36:offset('Parameters &amp; Main Results'!$B$36,'Parameters &amp; Main Results'!$B$32-1,0)   )/offset(X1578,'Parameters &amp; Main Results'!$B$32,0)</f>
        <v>0.5934298803</v>
      </c>
      <c r="AB1578" s="167">
        <f t="shared" si="6"/>
        <v>-0.2632386991</v>
      </c>
    </row>
    <row r="1579">
      <c r="A1579">
        <f t="shared" si="17"/>
        <v>2</v>
      </c>
      <c r="B1579">
        <f t="shared" si="18"/>
        <v>2002</v>
      </c>
      <c r="C1579" s="77">
        <f t="shared" si="3"/>
        <v>2002.083333</v>
      </c>
      <c r="D1579" s="159">
        <f t="shared" si="356"/>
        <v>37315</v>
      </c>
      <c r="E1579" s="162">
        <v>178.0</v>
      </c>
      <c r="F1579" s="163">
        <v>8556411.7087</v>
      </c>
      <c r="G1579" s="163">
        <v>40172.0134</v>
      </c>
      <c r="H1579" s="163">
        <v>31501.40942506</v>
      </c>
      <c r="I1579" s="163">
        <v>6256799.36859551</v>
      </c>
      <c r="J1579" s="163">
        <v>178.0</v>
      </c>
      <c r="K1579" s="163">
        <v>178.0</v>
      </c>
      <c r="L1579" s="163">
        <v>296.55</v>
      </c>
      <c r="M1579" s="164">
        <v>29.2458424</v>
      </c>
      <c r="N1579" s="19">
        <f t="shared" ref="N1579:T1579" si="1580">F1579/F1578/$E1579*$E1578-1</f>
        <v>-0.0209382768</v>
      </c>
      <c r="O1579" s="19">
        <f t="shared" si="1580"/>
        <v>0.01733597205</v>
      </c>
      <c r="P1579" s="19">
        <f t="shared" si="1580"/>
        <v>-0.000312710674</v>
      </c>
      <c r="Q1579" s="19">
        <f t="shared" si="1580"/>
        <v>0.00446344557</v>
      </c>
      <c r="R1579" s="19">
        <f t="shared" si="1580"/>
        <v>0</v>
      </c>
      <c r="S1579" s="19">
        <f t="shared" si="1580"/>
        <v>0</v>
      </c>
      <c r="T1579" s="19">
        <f t="shared" si="1580"/>
        <v>0.05168808749</v>
      </c>
      <c r="U1579" s="168">
        <v>-0.01</v>
      </c>
      <c r="V1579" s="168">
        <v>0.0216</v>
      </c>
      <c r="W1579" s="19">
        <f t="array" ref="W1579">mmult(N1579:T1579,'Parameters &amp; Main Results'!$B$6:$B$12)-'Parameters &amp; Main Results'!$B$16/12+mmult(U1579:V1579,'Parameters &amp; Main Results'!$B$14:$B$15)</f>
        <v>-0.01141138125</v>
      </c>
      <c r="X1579" s="77">
        <f t="shared" si="5"/>
        <v>24.72593556</v>
      </c>
      <c r="Y1579" s="77">
        <f>X1579/offset(X1579,'Parameters &amp; Main Results'!$B$32,0)</f>
        <v>13.65069218</v>
      </c>
      <c r="Z1579" s="77">
        <f>sumproduct(X1579:offset(X1579,'Parameters &amp; Main Results'!$B$32-1,0) , 'Cash Flow Assist'!$P$11:offset('Cash Flow Assist'!$P$11,'Parameters &amp; Main Results'!$B$32-1,0)  )/offset(X1579,'Parameters &amp; Main Results'!$B$32,0)</f>
        <v>3576.942502</v>
      </c>
      <c r="AA1579" s="77">
        <f>sumproduct(X1579:offset(X1579,'Parameters &amp; Main Results'!$B$32-1,0),'Parameters &amp; Main Results'!$B$36:offset('Parameters &amp; Main Results'!$B$36,'Parameters &amp; Main Results'!$B$32-1,0)   )/offset(X1579,'Parameters &amp; Main Results'!$B$32,0)</f>
        <v>0.5934104443</v>
      </c>
      <c r="AB1579" s="167">
        <f t="shared" si="6"/>
        <v>-0.2786652112</v>
      </c>
    </row>
    <row r="1580">
      <c r="A1580">
        <f t="shared" si="17"/>
        <v>3</v>
      </c>
      <c r="B1580">
        <f t="shared" si="18"/>
        <v>2002</v>
      </c>
      <c r="C1580" s="77">
        <f t="shared" si="3"/>
        <v>2002.166667</v>
      </c>
      <c r="D1580" s="159">
        <f t="shared" si="356"/>
        <v>37346</v>
      </c>
      <c r="E1580" s="162">
        <v>178.5</v>
      </c>
      <c r="F1580" s="163">
        <v>8871633.4804</v>
      </c>
      <c r="G1580" s="163">
        <v>38694.2421</v>
      </c>
      <c r="H1580" s="163">
        <v>31546.56144524</v>
      </c>
      <c r="I1580" s="163">
        <v>6592530.89756823</v>
      </c>
      <c r="J1580" s="163">
        <v>178.5</v>
      </c>
      <c r="K1580" s="163">
        <v>178.5</v>
      </c>
      <c r="L1580" s="163">
        <v>303.0</v>
      </c>
      <c r="M1580" s="164">
        <v>30.10178582</v>
      </c>
      <c r="N1580" s="19">
        <f t="shared" ref="N1580:T1580" si="1581">F1580/F1579/$E1580*$E1579-1</f>
        <v>0.03393610168</v>
      </c>
      <c r="O1580" s="19">
        <f t="shared" si="1581"/>
        <v>-0.03948416817</v>
      </c>
      <c r="P1580" s="19">
        <f t="shared" si="1581"/>
        <v>-0.001371802054</v>
      </c>
      <c r="Q1580" s="19">
        <f t="shared" si="1581"/>
        <v>0.05070724458</v>
      </c>
      <c r="R1580" s="19">
        <f t="shared" si="1581"/>
        <v>0</v>
      </c>
      <c r="S1580" s="19">
        <f t="shared" si="1581"/>
        <v>0</v>
      </c>
      <c r="T1580" s="19">
        <f t="shared" si="1581"/>
        <v>0.01888808128</v>
      </c>
      <c r="U1580" s="168">
        <v>0.0421</v>
      </c>
      <c r="V1580" s="168">
        <v>0.0106</v>
      </c>
      <c r="W1580" s="19">
        <f t="array" ref="W1580">mmult(N1580:T1580,'Parameters &amp; Main Results'!$B$6:$B$12)-'Parameters &amp; Main Results'!$B$16/12+mmult(U1580:V1580,'Parameters &amp; Main Results'!$B$14:$B$15)</f>
        <v>0.01553936755</v>
      </c>
      <c r="X1580" s="77">
        <f t="shared" si="5"/>
        <v>25.0113496</v>
      </c>
      <c r="Y1580" s="77">
        <f>X1580/offset(X1580,'Parameters &amp; Main Results'!$B$32,0)</f>
        <v>13.85416632</v>
      </c>
      <c r="Z1580" s="77">
        <f>sumproduct(X1580:offset(X1580,'Parameters &amp; Main Results'!$B$32-1,0) , 'Cash Flow Assist'!$P$11:offset('Cash Flow Assist'!$P$11,'Parameters &amp; Main Results'!$B$32-1,0)  )/offset(X1580,'Parameters &amp; Main Results'!$B$32,0)</f>
        <v>3576.140578</v>
      </c>
      <c r="AA1580" s="77">
        <f>sumproduct(X1580:offset(X1580,'Parameters &amp; Main Results'!$B$32-1,0),'Parameters &amp; Main Results'!$B$36:offset('Parameters &amp; Main Results'!$B$36,'Parameters &amp; Main Results'!$B$32-1,0)   )/offset(X1580,'Parameters &amp; Main Results'!$B$32,0)</f>
        <v>0.5934091236</v>
      </c>
      <c r="AB1580" s="167">
        <f t="shared" si="6"/>
        <v>-0.2541859204</v>
      </c>
    </row>
    <row r="1581">
      <c r="A1581">
        <f t="shared" si="17"/>
        <v>4</v>
      </c>
      <c r="B1581">
        <f t="shared" si="18"/>
        <v>2002</v>
      </c>
      <c r="C1581" s="77">
        <f t="shared" si="3"/>
        <v>2002.25</v>
      </c>
      <c r="D1581" s="159">
        <f t="shared" si="356"/>
        <v>37376</v>
      </c>
      <c r="E1581" s="162">
        <v>179.3</v>
      </c>
      <c r="F1581" s="163">
        <v>8339945.5712</v>
      </c>
      <c r="G1581" s="163">
        <v>39805.1918</v>
      </c>
      <c r="H1581" s="163">
        <v>31593.61839939</v>
      </c>
      <c r="I1581" s="163">
        <v>6635363.75752133</v>
      </c>
      <c r="J1581" s="163">
        <v>179.3</v>
      </c>
      <c r="K1581" s="163">
        <v>179.3</v>
      </c>
      <c r="L1581" s="163">
        <v>309.35</v>
      </c>
      <c r="M1581" s="164">
        <v>28.09260996</v>
      </c>
      <c r="N1581" s="19">
        <f t="shared" ref="N1581:T1581" si="1582">F1581/F1580/$E1581*$E1580-1</f>
        <v>-0.06412562525</v>
      </c>
      <c r="O1581" s="19">
        <f t="shared" si="1582"/>
        <v>0.02412108388</v>
      </c>
      <c r="P1581" s="19">
        <f t="shared" si="1582"/>
        <v>-0.002976784719</v>
      </c>
      <c r="Q1581" s="19">
        <f t="shared" si="1582"/>
        <v>0.002006395045</v>
      </c>
      <c r="R1581" s="19">
        <f t="shared" si="1582"/>
        <v>0</v>
      </c>
      <c r="S1581" s="19">
        <f t="shared" si="1582"/>
        <v>0</v>
      </c>
      <c r="T1581" s="19">
        <f t="shared" si="1582"/>
        <v>0.01640179355</v>
      </c>
      <c r="U1581" s="168">
        <v>0.0596</v>
      </c>
      <c r="V1581" s="168">
        <v>0.0388</v>
      </c>
      <c r="W1581" s="19">
        <f t="array" ref="W1581">mmult(N1581:T1581,'Parameters &amp; Main Results'!$B$6:$B$12)-'Parameters &amp; Main Results'!$B$16/12+mmult(U1581:V1581,'Parameters &amp; Main Results'!$B$14:$B$15)</f>
        <v>-0.04210561463</v>
      </c>
      <c r="X1581" s="77">
        <f t="shared" si="5"/>
        <v>24.62863617</v>
      </c>
      <c r="Y1581" s="77">
        <f>X1581/offset(X1581,'Parameters &amp; Main Results'!$B$32,0)</f>
        <v>13.6875262</v>
      </c>
      <c r="Z1581" s="77">
        <f>sumproduct(X1581:offset(X1581,'Parameters &amp; Main Results'!$B$32-1,0) , 'Cash Flow Assist'!$P$11:offset('Cash Flow Assist'!$P$11,'Parameters &amp; Main Results'!$B$32-1,0)  )/offset(X1581,'Parameters &amp; Main Results'!$B$32,0)</f>
        <v>3575.131838</v>
      </c>
      <c r="AA1581" s="77">
        <f>sumproduct(X1581:offset(X1581,'Parameters &amp; Main Results'!$B$32-1,0),'Parameters &amp; Main Results'!$B$36:offset('Parameters &amp; Main Results'!$B$36,'Parameters &amp; Main Results'!$B$32-1,0)   )/offset(X1581,'Parameters &amp; Main Results'!$B$32,0)</f>
        <v>0.5934069466</v>
      </c>
      <c r="AB1581" s="167">
        <f t="shared" si="6"/>
        <v>-0.3020117146</v>
      </c>
    </row>
    <row r="1582">
      <c r="A1582">
        <f t="shared" si="17"/>
        <v>5</v>
      </c>
      <c r="B1582">
        <f t="shared" si="18"/>
        <v>2002</v>
      </c>
      <c r="C1582" s="77">
        <f t="shared" si="3"/>
        <v>2002.333333</v>
      </c>
      <c r="D1582" s="159">
        <f t="shared" si="356"/>
        <v>37407</v>
      </c>
      <c r="E1582" s="162">
        <v>179.5</v>
      </c>
      <c r="F1582" s="163">
        <v>8278503.576</v>
      </c>
      <c r="G1582" s="163">
        <v>40067.1362</v>
      </c>
      <c r="H1582" s="163">
        <v>31638.63930561</v>
      </c>
      <c r="I1582" s="163">
        <v>6728102.81546067</v>
      </c>
      <c r="J1582" s="163">
        <v>179.5</v>
      </c>
      <c r="K1582" s="163">
        <v>179.5</v>
      </c>
      <c r="L1582" s="163">
        <v>327.25</v>
      </c>
      <c r="M1582" s="164">
        <v>27.8124889</v>
      </c>
      <c r="N1582" s="19">
        <f t="shared" ref="N1582:T1582" si="1583">F1582/F1581/$E1582*$E1581-1</f>
        <v>-0.008473191343</v>
      </c>
      <c r="O1582" s="19">
        <f t="shared" si="1583"/>
        <v>0.00545912082</v>
      </c>
      <c r="P1582" s="19">
        <f t="shared" si="1583"/>
        <v>0.0003092061282</v>
      </c>
      <c r="Q1582" s="19">
        <f t="shared" si="1583"/>
        <v>0.01284670557</v>
      </c>
      <c r="R1582" s="19">
        <f t="shared" si="1583"/>
        <v>0</v>
      </c>
      <c r="S1582" s="19">
        <f t="shared" si="1583"/>
        <v>0</v>
      </c>
      <c r="T1582" s="19">
        <f t="shared" si="1583"/>
        <v>0.05668458395</v>
      </c>
      <c r="U1582" s="168">
        <v>-0.0321</v>
      </c>
      <c r="V1582" s="168">
        <v>0.0153</v>
      </c>
      <c r="W1582" s="19">
        <f t="array" ref="W1582">mmult(N1582:T1582,'Parameters &amp; Main Results'!$B$6:$B$12)-'Parameters &amp; Main Results'!$B$16/12+mmult(U1582:V1582,'Parameters &amp; Main Results'!$B$14:$B$15)</f>
        <v>-0.005031779969</v>
      </c>
      <c r="X1582" s="77">
        <f t="shared" si="5"/>
        <v>25.71122302</v>
      </c>
      <c r="Y1582" s="77">
        <f>X1582/offset(X1582,'Parameters &amp; Main Results'!$B$32,0)</f>
        <v>14.33668245</v>
      </c>
      <c r="Z1582" s="77">
        <f>sumproduct(X1582:offset(X1582,'Parameters &amp; Main Results'!$B$32-1,0) , 'Cash Flow Assist'!$P$11:offset('Cash Flow Assist'!$P$11,'Parameters &amp; Main Results'!$B$32-1,0)  )/offset(X1582,'Parameters &amp; Main Results'!$B$32,0)</f>
        <v>3574.286939</v>
      </c>
      <c r="AA1582" s="77">
        <f>sumproduct(X1582:offset(X1582,'Parameters &amp; Main Results'!$B$32-1,0),'Parameters &amp; Main Results'!$B$36:offset('Parameters &amp; Main Results'!$B$36,'Parameters &amp; Main Results'!$B$32-1,0)   )/offset(X1582,'Parameters &amp; Main Results'!$B$32,0)</f>
        <v>0.5934196512</v>
      </c>
      <c r="AB1582" s="167">
        <f t="shared" si="6"/>
        <v>-0.3079259029</v>
      </c>
    </row>
    <row r="1583">
      <c r="A1583">
        <f t="shared" si="17"/>
        <v>6</v>
      </c>
      <c r="B1583">
        <f t="shared" si="18"/>
        <v>2002</v>
      </c>
      <c r="C1583" s="77">
        <f t="shared" si="3"/>
        <v>2002.416667</v>
      </c>
      <c r="D1583" s="159">
        <f t="shared" si="356"/>
        <v>37437</v>
      </c>
      <c r="E1583" s="162">
        <v>179.6</v>
      </c>
      <c r="F1583" s="163">
        <v>7524383.0658</v>
      </c>
      <c r="G1583" s="163">
        <v>40925.5613</v>
      </c>
      <c r="H1583" s="163">
        <v>31684.25167728</v>
      </c>
      <c r="I1583" s="163">
        <v>6456980.27778295</v>
      </c>
      <c r="J1583" s="163">
        <v>179.6</v>
      </c>
      <c r="K1583" s="163">
        <v>179.6</v>
      </c>
      <c r="L1583" s="163">
        <v>319.05</v>
      </c>
      <c r="M1583" s="164">
        <v>25.20701663</v>
      </c>
      <c r="N1583" s="19">
        <f t="shared" ref="N1583:T1583" si="1584">F1583/F1582/$E1583*$E1582-1</f>
        <v>-0.09159989195</v>
      </c>
      <c r="O1583" s="19">
        <f t="shared" si="1584"/>
        <v>0.02085594625</v>
      </c>
      <c r="P1583" s="19">
        <f t="shared" si="1584"/>
        <v>0.000884071084</v>
      </c>
      <c r="Q1583" s="19">
        <f t="shared" si="1584"/>
        <v>-0.04083138231</v>
      </c>
      <c r="R1583" s="19">
        <f t="shared" si="1584"/>
        <v>0</v>
      </c>
      <c r="S1583" s="19">
        <f t="shared" si="1584"/>
        <v>0</v>
      </c>
      <c r="T1583" s="19">
        <f t="shared" si="1584"/>
        <v>-0.02560013679</v>
      </c>
      <c r="U1583" s="168">
        <v>0.0428</v>
      </c>
      <c r="V1583" s="168">
        <v>-3.0E-4</v>
      </c>
      <c r="W1583" s="19">
        <f t="array" ref="W1583">mmult(N1583:T1583,'Parameters &amp; Main Results'!$B$6:$B$12)-'Parameters &amp; Main Results'!$B$16/12+mmult(U1583:V1583,'Parameters &amp; Main Results'!$B$14:$B$15)</f>
        <v>-0.06352759907</v>
      </c>
      <c r="X1583" s="77">
        <f t="shared" si="5"/>
        <v>25.84125051</v>
      </c>
      <c r="Y1583" s="77">
        <f>X1583/offset(X1583,'Parameters &amp; Main Results'!$B$32,0)</f>
        <v>14.45708673</v>
      </c>
      <c r="Z1583" s="77">
        <f>sumproduct(X1583:offset(X1583,'Parameters &amp; Main Results'!$B$32-1,0) , 'Cash Flow Assist'!$P$11:offset('Cash Flow Assist'!$P$11,'Parameters &amp; Main Results'!$B$32-1,0)  )/offset(X1583,'Parameters &amp; Main Results'!$B$32,0)</f>
        <v>3572.787916</v>
      </c>
      <c r="AA1583" s="77">
        <f>sumproduct(X1583:offset(X1583,'Parameters &amp; Main Results'!$B$32-1,0),'Parameters &amp; Main Results'!$B$36:offset('Parameters &amp; Main Results'!$B$36,'Parameters &amp; Main Results'!$B$32-1,0)   )/offset(X1583,'Parameters &amp; Main Results'!$B$32,0)</f>
        <v>0.5934437027</v>
      </c>
      <c r="AB1583" s="167">
        <f t="shared" si="6"/>
        <v>-0.3713198154</v>
      </c>
    </row>
    <row r="1584">
      <c r="A1584">
        <f t="shared" si="17"/>
        <v>7</v>
      </c>
      <c r="B1584">
        <f t="shared" si="18"/>
        <v>2002</v>
      </c>
      <c r="C1584" s="77">
        <f t="shared" si="3"/>
        <v>2002.5</v>
      </c>
      <c r="D1584" s="159">
        <f t="shared" si="356"/>
        <v>37468</v>
      </c>
      <c r="E1584" s="162">
        <v>180.0</v>
      </c>
      <c r="F1584" s="163">
        <v>7089449.209</v>
      </c>
      <c r="G1584" s="163">
        <v>42221.4664</v>
      </c>
      <c r="H1584" s="163">
        <v>31729.13770049</v>
      </c>
      <c r="I1584" s="163">
        <v>5815639.84272938</v>
      </c>
      <c r="J1584" s="163">
        <v>180.0</v>
      </c>
      <c r="K1584" s="163">
        <v>180.0</v>
      </c>
      <c r="L1584" s="163">
        <v>305.5</v>
      </c>
      <c r="M1584" s="164">
        <v>23.67163191</v>
      </c>
      <c r="N1584" s="19">
        <f t="shared" ref="N1584:T1584" si="1585">F1584/F1583/$E1584*$E1583-1</f>
        <v>-0.05989702869</v>
      </c>
      <c r="O1584" s="19">
        <f t="shared" si="1585"/>
        <v>0.02937234288</v>
      </c>
      <c r="P1584" s="19">
        <f t="shared" si="1585"/>
        <v>-0.0008087037037</v>
      </c>
      <c r="Q1584" s="19">
        <f t="shared" si="1585"/>
        <v>-0.1013266343</v>
      </c>
      <c r="R1584" s="19">
        <f t="shared" si="1585"/>
        <v>0</v>
      </c>
      <c r="S1584" s="19">
        <f t="shared" si="1585"/>
        <v>0</v>
      </c>
      <c r="T1584" s="19">
        <f t="shared" si="1585"/>
        <v>-0.04459767713</v>
      </c>
      <c r="U1584" s="168">
        <v>-0.0526</v>
      </c>
      <c r="V1584" s="168">
        <v>-0.0387</v>
      </c>
      <c r="W1584" s="19">
        <f t="array" ref="W1584">mmult(N1584:T1584,'Parameters &amp; Main Results'!$B$6:$B$12)-'Parameters &amp; Main Results'!$B$16/12+mmult(U1584:V1584,'Parameters &amp; Main Results'!$B$14:$B$15)</f>
        <v>-0.03762135246</v>
      </c>
      <c r="X1584" s="77">
        <f t="shared" si="5"/>
        <v>27.59424675</v>
      </c>
      <c r="Y1584" s="77">
        <f>X1584/offset(X1584,'Parameters &amp; Main Results'!$B$32,0)</f>
        <v>15.48913389</v>
      </c>
      <c r="Z1584" s="77">
        <f>sumproduct(X1584:offset(X1584,'Parameters &amp; Main Results'!$B$32-1,0) , 'Cash Flow Assist'!$P$11:offset('Cash Flow Assist'!$P$11,'Parameters &amp; Main Results'!$B$32-1,0)  )/offset(X1584,'Parameters &amp; Main Results'!$B$32,0)</f>
        <v>3571.163106</v>
      </c>
      <c r="AA1584" s="77">
        <f>sumproduct(X1584:offset(X1584,'Parameters &amp; Main Results'!$B$32-1,0),'Parameters &amp; Main Results'!$B$36:offset('Parameters &amp; Main Results'!$B$36,'Parameters &amp; Main Results'!$B$32-1,0)   )/offset(X1584,'Parameters &amp; Main Results'!$B$32,0)</f>
        <v>0.5934663377</v>
      </c>
      <c r="AB1584" s="167">
        <f t="shared" si="6"/>
        <v>-0.4089758905</v>
      </c>
    </row>
    <row r="1585">
      <c r="A1585">
        <f t="shared" si="17"/>
        <v>8</v>
      </c>
      <c r="B1585">
        <f t="shared" si="18"/>
        <v>2002</v>
      </c>
      <c r="C1585" s="77">
        <f t="shared" si="3"/>
        <v>2002.583333</v>
      </c>
      <c r="D1585" s="159">
        <f t="shared" si="356"/>
        <v>37499</v>
      </c>
      <c r="E1585" s="162">
        <v>180.5</v>
      </c>
      <c r="F1585" s="163">
        <v>6839710.8775</v>
      </c>
      <c r="G1585" s="163">
        <v>43620.7464</v>
      </c>
      <c r="H1585" s="163">
        <v>31773.55849327</v>
      </c>
      <c r="I1585" s="163">
        <v>5808024.58619187</v>
      </c>
      <c r="J1585" s="163">
        <v>180.5</v>
      </c>
      <c r="K1585" s="163">
        <v>180.5</v>
      </c>
      <c r="L1585" s="163">
        <v>312.4</v>
      </c>
      <c r="M1585" s="164">
        <v>22.69613967</v>
      </c>
      <c r="N1585" s="19">
        <f t="shared" ref="N1585:T1585" si="1586">F1585/F1584/$E1585*$E1584-1</f>
        <v>-0.03789926285</v>
      </c>
      <c r="O1585" s="19">
        <f t="shared" si="1586"/>
        <v>0.03027954774</v>
      </c>
      <c r="P1585" s="19">
        <f t="shared" si="1586"/>
        <v>-0.001373961219</v>
      </c>
      <c r="Q1585" s="19">
        <f t="shared" si="1586"/>
        <v>-0.004075900149</v>
      </c>
      <c r="R1585" s="19">
        <f t="shared" si="1586"/>
        <v>0</v>
      </c>
      <c r="S1585" s="19">
        <f t="shared" si="1586"/>
        <v>0</v>
      </c>
      <c r="T1585" s="19">
        <f t="shared" si="1586"/>
        <v>0.01975327672</v>
      </c>
      <c r="U1585" s="168">
        <v>-0.0287</v>
      </c>
      <c r="V1585" s="168">
        <v>0.0331</v>
      </c>
      <c r="W1585" s="19">
        <f t="array" ref="W1585">mmult(N1585:T1585,'Parameters &amp; Main Results'!$B$6:$B$12)-'Parameters &amp; Main Results'!$B$16/12+mmult(U1585:V1585,'Parameters &amp; Main Results'!$B$14:$B$15)</f>
        <v>-0.02089622687</v>
      </c>
      <c r="X1585" s="77">
        <f t="shared" si="5"/>
        <v>28.67296237</v>
      </c>
      <c r="Y1585" s="77">
        <f>X1585/offset(X1585,'Parameters &amp; Main Results'!$B$32,0)</f>
        <v>16.14813922</v>
      </c>
      <c r="Z1585" s="77">
        <f>sumproduct(X1585:offset(X1585,'Parameters &amp; Main Results'!$B$32-1,0) , 'Cash Flow Assist'!$P$11:offset('Cash Flow Assist'!$P$11,'Parameters &amp; Main Results'!$B$32-1,0)  )/offset(X1585,'Parameters &amp; Main Results'!$B$32,0)</f>
        <v>3568.497417</v>
      </c>
      <c r="AA1585" s="77">
        <f>sumproduct(X1585:offset(X1585,'Parameters &amp; Main Results'!$B$32-1,0),'Parameters &amp; Main Results'!$B$36:offset('Parameters &amp; Main Results'!$B$36,'Parameters &amp; Main Results'!$B$32-1,0)   )/offset(X1585,'Parameters &amp; Main Results'!$B$32,0)</f>
        <v>0.5934697003</v>
      </c>
      <c r="AB1585" s="167">
        <f t="shared" si="6"/>
        <v>-0.4313752685</v>
      </c>
    </row>
    <row r="1586">
      <c r="A1586">
        <f t="shared" si="17"/>
        <v>9</v>
      </c>
      <c r="B1586">
        <f t="shared" si="18"/>
        <v>2002</v>
      </c>
      <c r="C1586" s="77">
        <f t="shared" si="3"/>
        <v>2002.666667</v>
      </c>
      <c r="D1586" s="159">
        <f t="shared" si="356"/>
        <v>37529</v>
      </c>
      <c r="E1586" s="162">
        <v>180.8</v>
      </c>
      <c r="F1586" s="163">
        <v>6360457.846</v>
      </c>
      <c r="G1586" s="163">
        <v>45560.1012</v>
      </c>
      <c r="H1586" s="163">
        <v>31816.45279723</v>
      </c>
      <c r="I1586" s="163">
        <v>5193552.89654756</v>
      </c>
      <c r="J1586" s="163">
        <v>180.8</v>
      </c>
      <c r="K1586" s="163">
        <v>180.8</v>
      </c>
      <c r="L1586" s="163">
        <v>322.4</v>
      </c>
      <c r="M1586" s="164">
        <v>21.01124348</v>
      </c>
      <c r="N1586" s="19">
        <f t="shared" ref="N1586:T1586" si="1587">F1586/F1585/$E1586*$E1585-1</f>
        <v>-0.07161222124</v>
      </c>
      <c r="O1586" s="19">
        <f t="shared" si="1587"/>
        <v>0.04272639606</v>
      </c>
      <c r="P1586" s="19">
        <f t="shared" si="1587"/>
        <v>-0.0003115320798</v>
      </c>
      <c r="Q1586" s="19">
        <f t="shared" si="1587"/>
        <v>-0.1072807633</v>
      </c>
      <c r="R1586" s="19">
        <f t="shared" si="1587"/>
        <v>0</v>
      </c>
      <c r="S1586" s="19">
        <f t="shared" si="1587"/>
        <v>0</v>
      </c>
      <c r="T1586" s="19">
        <f t="shared" si="1587"/>
        <v>0.0302978369</v>
      </c>
      <c r="U1586" s="168">
        <v>0.0243</v>
      </c>
      <c r="V1586" s="168">
        <v>0.0144</v>
      </c>
      <c r="W1586" s="19">
        <f t="array" ref="W1586">mmult(N1586:T1586,'Parameters &amp; Main Results'!$B$6:$B$12)-'Parameters &amp; Main Results'!$B$16/12+mmult(U1586:V1586,'Parameters &amp; Main Results'!$B$14:$B$15)</f>
        <v>-0.04306923358</v>
      </c>
      <c r="X1586" s="77">
        <f t="shared" si="5"/>
        <v>29.28490642</v>
      </c>
      <c r="Y1586" s="77">
        <f>X1586/offset(X1586,'Parameters &amp; Main Results'!$B$32,0)</f>
        <v>16.54760291</v>
      </c>
      <c r="Z1586" s="77">
        <f>sumproduct(X1586:offset(X1586,'Parameters &amp; Main Results'!$B$32-1,0) , 'Cash Flow Assist'!$P$11:offset('Cash Flow Assist'!$P$11,'Parameters &amp; Main Results'!$B$32-1,0)  )/offset(X1586,'Parameters &amp; Main Results'!$B$32,0)</f>
        <v>3565.16167</v>
      </c>
      <c r="AA1586" s="77">
        <f>sumproduct(X1586:offset(X1586,'Parameters &amp; Main Results'!$B$32-1,0),'Parameters &amp; Main Results'!$B$36:offset('Parameters &amp; Main Results'!$B$36,'Parameters &amp; Main Results'!$B$32-1,0)   )/offset(X1586,'Parameters &amp; Main Results'!$B$32,0)</f>
        <v>0.5934889705</v>
      </c>
      <c r="AB1586" s="167">
        <f t="shared" si="6"/>
        <v>-0.4720957486</v>
      </c>
    </row>
    <row r="1587">
      <c r="A1587">
        <f t="shared" si="17"/>
        <v>10</v>
      </c>
      <c r="B1587">
        <f t="shared" si="18"/>
        <v>2002</v>
      </c>
      <c r="C1587" s="77">
        <f t="shared" si="3"/>
        <v>2002.75</v>
      </c>
      <c r="D1587" s="159">
        <f t="shared" si="356"/>
        <v>37560</v>
      </c>
      <c r="E1587" s="162">
        <v>181.2</v>
      </c>
      <c r="F1587" s="163">
        <v>6920282.7436</v>
      </c>
      <c r="G1587" s="163">
        <v>44631.9883</v>
      </c>
      <c r="H1587" s="163">
        <v>31859.67014562</v>
      </c>
      <c r="I1587" s="163">
        <v>5466838.37533009</v>
      </c>
      <c r="J1587" s="163">
        <v>181.2</v>
      </c>
      <c r="K1587" s="163">
        <v>181.2</v>
      </c>
      <c r="L1587" s="163">
        <v>316.35</v>
      </c>
      <c r="M1587" s="164">
        <v>22.75599231</v>
      </c>
      <c r="N1587" s="19">
        <f t="shared" ref="N1587:T1587" si="1588">F1587/F1586/$E1587*$E1586-1</f>
        <v>0.08561464417</v>
      </c>
      <c r="O1587" s="19">
        <f t="shared" si="1588"/>
        <v>-0.02253371335</v>
      </c>
      <c r="P1587" s="19">
        <f t="shared" si="1588"/>
        <v>-0.0008521707135</v>
      </c>
      <c r="Q1587" s="19">
        <f t="shared" si="1588"/>
        <v>0.0502964749</v>
      </c>
      <c r="R1587" s="19">
        <f t="shared" si="1588"/>
        <v>0</v>
      </c>
      <c r="S1587" s="19">
        <f t="shared" si="1588"/>
        <v>0</v>
      </c>
      <c r="T1587" s="19">
        <f t="shared" si="1588"/>
        <v>-0.02093158924</v>
      </c>
      <c r="U1587" s="168">
        <v>-0.0341</v>
      </c>
      <c r="V1587" s="168">
        <v>-0.0395</v>
      </c>
      <c r="W1587" s="19">
        <f t="array" ref="W1587">mmult(N1587:T1587,'Parameters &amp; Main Results'!$B$6:$B$12)-'Parameters &amp; Main Results'!$B$16/12+mmult(U1587:V1587,'Parameters &amp; Main Results'!$B$14:$B$15)</f>
        <v>0.05853588813</v>
      </c>
      <c r="X1587" s="77">
        <f t="shared" si="5"/>
        <v>30.60295212</v>
      </c>
      <c r="Y1587" s="77">
        <f>X1587/offset(X1587,'Parameters &amp; Main Results'!$B$32,0)</f>
        <v>17.34985713</v>
      </c>
      <c r="Z1587" s="77">
        <f>sumproduct(X1587:offset(X1587,'Parameters &amp; Main Results'!$B$32-1,0) , 'Cash Flow Assist'!$P$11:offset('Cash Flow Assist'!$P$11,'Parameters &amp; Main Results'!$B$32-1,0)  )/offset(X1587,'Parameters &amp; Main Results'!$B$32,0)</f>
        <v>3561.414042</v>
      </c>
      <c r="AA1587" s="77">
        <f>sumproduct(X1587:offset(X1587,'Parameters &amp; Main Results'!$B$32-1,0),'Parameters &amp; Main Results'!$B$36:offset('Parameters &amp; Main Results'!$B$36,'Parameters &amp; Main Results'!$B$32-1,0)   )/offset(X1587,'Parameters &amp; Main Results'!$B$32,0)</f>
        <v>0.5934798075</v>
      </c>
      <c r="AB1587" s="167">
        <f t="shared" si="6"/>
        <v>-0.426899414</v>
      </c>
    </row>
    <row r="1588">
      <c r="A1588">
        <f t="shared" si="17"/>
        <v>11</v>
      </c>
      <c r="B1588">
        <f t="shared" si="18"/>
        <v>2002</v>
      </c>
      <c r="C1588" s="77">
        <f t="shared" si="3"/>
        <v>2002.833333</v>
      </c>
      <c r="D1588" s="159">
        <f t="shared" si="356"/>
        <v>37590</v>
      </c>
      <c r="E1588" s="162">
        <v>181.5</v>
      </c>
      <c r="F1588" s="163">
        <v>7313675.5772</v>
      </c>
      <c r="G1588" s="163">
        <v>43772.8509</v>
      </c>
      <c r="H1588" s="163">
        <v>31901.61871131</v>
      </c>
      <c r="I1588" s="163">
        <v>5719291.93885477</v>
      </c>
      <c r="J1588" s="163">
        <v>181.5</v>
      </c>
      <c r="K1588" s="163">
        <v>181.5</v>
      </c>
      <c r="L1588" s="163">
        <v>318.25</v>
      </c>
      <c r="M1588" s="164">
        <v>23.97962149</v>
      </c>
      <c r="N1588" s="19">
        <f t="shared" ref="N1588:T1588" si="1589">F1588/F1587/$E1588*$E1587-1</f>
        <v>0.05509949922</v>
      </c>
      <c r="O1588" s="19">
        <f t="shared" si="1589"/>
        <v>-0.02087043968</v>
      </c>
      <c r="P1588" s="19">
        <f t="shared" si="1589"/>
        <v>-0.0003384022039</v>
      </c>
      <c r="Q1588" s="19">
        <f t="shared" si="1589"/>
        <v>0.0444498578</v>
      </c>
      <c r="R1588" s="19">
        <f t="shared" si="1589"/>
        <v>0</v>
      </c>
      <c r="S1588" s="19">
        <f t="shared" si="1589"/>
        <v>0</v>
      </c>
      <c r="T1588" s="19">
        <f t="shared" si="1589"/>
        <v>0.004343186161</v>
      </c>
      <c r="U1588" s="168">
        <v>0.0323</v>
      </c>
      <c r="V1588" s="168">
        <v>-0.0127</v>
      </c>
      <c r="W1588" s="19">
        <f t="array" ref="W1588">mmult(N1588:T1588,'Parameters &amp; Main Results'!$B$6:$B$12)-'Parameters &amp; Main Results'!$B$16/12+mmult(U1588:V1588,'Parameters &amp; Main Results'!$B$14:$B$15)</f>
        <v>0.03606534783</v>
      </c>
      <c r="X1588" s="77">
        <f t="shared" si="5"/>
        <v>28.91064201</v>
      </c>
      <c r="Y1588" s="77">
        <f>X1588/offset(X1588,'Parameters &amp; Main Results'!$B$32,0)</f>
        <v>16.44491549</v>
      </c>
      <c r="Z1588" s="77">
        <f>sumproduct(X1588:offset(X1588,'Parameters &amp; Main Results'!$B$32-1,0) , 'Cash Flow Assist'!$P$11:offset('Cash Flow Assist'!$P$11,'Parameters &amp; Main Results'!$B$32-1,0)  )/offset(X1588,'Parameters &amp; Main Results'!$B$32,0)</f>
        <v>3556.849035</v>
      </c>
      <c r="AA1588" s="77">
        <f>sumproduct(X1588:offset(X1588,'Parameters &amp; Main Results'!$B$32-1,0),'Parameters &amp; Main Results'!$B$36:offset('Parameters &amp; Main Results'!$B$36,'Parameters &amp; Main Results'!$B$32-1,0)   )/offset(X1588,'Parameters &amp; Main Results'!$B$32,0)</f>
        <v>0.5934845269</v>
      </c>
      <c r="AB1588" s="167">
        <f t="shared" si="6"/>
        <v>-0.3953218587</v>
      </c>
    </row>
    <row r="1589">
      <c r="A1589">
        <f t="shared" si="17"/>
        <v>12</v>
      </c>
      <c r="B1589">
        <f t="shared" si="18"/>
        <v>2002</v>
      </c>
      <c r="C1589" s="77">
        <f t="shared" si="3"/>
        <v>2002.916667</v>
      </c>
      <c r="D1589" s="159">
        <f t="shared" si="356"/>
        <v>37621</v>
      </c>
      <c r="E1589" s="162">
        <v>181.8</v>
      </c>
      <c r="F1589" s="163">
        <v>6897122.3654</v>
      </c>
      <c r="G1589" s="163">
        <v>45289.9716</v>
      </c>
      <c r="H1589" s="163">
        <v>31934.31787049</v>
      </c>
      <c r="I1589" s="163">
        <v>5535008.88343335</v>
      </c>
      <c r="J1589" s="163">
        <v>181.8</v>
      </c>
      <c r="K1589" s="163">
        <v>181.8</v>
      </c>
      <c r="L1589" s="163">
        <v>342.75</v>
      </c>
      <c r="M1589" s="164">
        <v>22.60405166</v>
      </c>
      <c r="N1589" s="19">
        <f t="shared" ref="N1589:T1589" si="1590">F1589/F1588/$E1589*$E1588-1</f>
        <v>-0.05851156472</v>
      </c>
      <c r="O1589" s="19">
        <f t="shared" si="1590"/>
        <v>0.032951584</v>
      </c>
      <c r="P1589" s="19">
        <f t="shared" si="1590"/>
        <v>-0.0006268564356</v>
      </c>
      <c r="Q1589" s="19">
        <f t="shared" si="1590"/>
        <v>-0.0338183005</v>
      </c>
      <c r="R1589" s="19">
        <f t="shared" si="1590"/>
        <v>0</v>
      </c>
      <c r="S1589" s="19">
        <f t="shared" si="1590"/>
        <v>0</v>
      </c>
      <c r="T1589" s="19">
        <f t="shared" si="1590"/>
        <v>0.07520630303</v>
      </c>
      <c r="U1589" s="168">
        <v>0.0011</v>
      </c>
      <c r="V1589" s="168">
        <v>0.0213</v>
      </c>
      <c r="W1589" s="19">
        <f t="array" ref="W1589">mmult(N1589:T1589,'Parameters &amp; Main Results'!$B$6:$B$12)-'Parameters &amp; Main Results'!$B$16/12+mmult(U1589:V1589,'Parameters &amp; Main Results'!$B$14:$B$15)</f>
        <v>-0.0356874442</v>
      </c>
      <c r="X1589" s="77">
        <f t="shared" si="5"/>
        <v>27.90426499</v>
      </c>
      <c r="Y1589" s="77">
        <f>X1589/offset(X1589,'Parameters &amp; Main Results'!$B$32,0)</f>
        <v>15.92523418</v>
      </c>
      <c r="Z1589" s="77">
        <f>sumproduct(X1589:offset(X1589,'Parameters &amp; Main Results'!$B$32-1,0) , 'Cash Flow Assist'!$P$11:offset('Cash Flow Assist'!$P$11,'Parameters &amp; Main Results'!$B$32-1,0)  )/offset(X1589,'Parameters &amp; Main Results'!$B$32,0)</f>
        <v>3553.176803</v>
      </c>
      <c r="AA1589" s="77">
        <f>sumproduct(X1589:offset(X1589,'Parameters &amp; Main Results'!$B$32-1,0),'Parameters &amp; Main Results'!$B$36:offset('Parameters &amp; Main Results'!$B$36,'Parameters &amp; Main Results'!$B$32-1,0)   )/offset(X1589,'Parameters &amp; Main Results'!$B$32,0)</f>
        <v>0.593508576</v>
      </c>
      <c r="AB1589" s="167">
        <f t="shared" si="6"/>
        <v>-0.4307025229</v>
      </c>
    </row>
    <row r="1590">
      <c r="A1590">
        <f t="shared" si="17"/>
        <v>1</v>
      </c>
      <c r="B1590">
        <f t="shared" si="18"/>
        <v>2003</v>
      </c>
      <c r="C1590" s="77">
        <f t="shared" si="3"/>
        <v>2003</v>
      </c>
      <c r="D1590" s="159">
        <f t="shared" si="356"/>
        <v>37652</v>
      </c>
      <c r="E1590" s="162">
        <v>182.6</v>
      </c>
      <c r="F1590" s="163">
        <v>6716444.0709</v>
      </c>
      <c r="G1590" s="163">
        <v>44832.2111</v>
      </c>
      <c r="H1590" s="163">
        <v>31965.98606904</v>
      </c>
      <c r="I1590" s="163">
        <v>5324611.98217864</v>
      </c>
      <c r="J1590" s="163">
        <v>182.6</v>
      </c>
      <c r="K1590" s="163">
        <v>182.6</v>
      </c>
      <c r="L1590" s="163">
        <v>370.35</v>
      </c>
      <c r="M1590" s="164">
        <v>21.87233979</v>
      </c>
      <c r="N1590" s="19">
        <f t="shared" ref="N1590:T1590" si="1591">F1590/F1589/$E1590*$E1589-1</f>
        <v>-0.03046257645</v>
      </c>
      <c r="O1590" s="19">
        <f t="shared" si="1591"/>
        <v>-0.01444420502</v>
      </c>
      <c r="P1590" s="19">
        <f t="shared" si="1591"/>
        <v>-0.003393838992</v>
      </c>
      <c r="Q1590" s="19">
        <f t="shared" si="1591"/>
        <v>-0.04222665014</v>
      </c>
      <c r="R1590" s="19">
        <f t="shared" si="1591"/>
        <v>0</v>
      </c>
      <c r="S1590" s="19">
        <f t="shared" si="1591"/>
        <v>0</v>
      </c>
      <c r="T1590" s="19">
        <f t="shared" si="1591"/>
        <v>0.0757912094</v>
      </c>
      <c r="U1590" s="168">
        <v>0.013</v>
      </c>
      <c r="V1590" s="168">
        <v>-0.0073</v>
      </c>
      <c r="W1590" s="19">
        <f t="array" ref="W1590">mmult(N1590:T1590,'Parameters &amp; Main Results'!$B$6:$B$12)-'Parameters &amp; Main Results'!$B$16/12+mmult(U1590:V1590,'Parameters &amp; Main Results'!$B$14:$B$15)</f>
        <v>-0.02649965026</v>
      </c>
      <c r="X1590" s="77">
        <f t="shared" si="5"/>
        <v>28.9369508</v>
      </c>
      <c r="Y1590" s="77">
        <f>X1590/offset(X1590,'Parameters &amp; Main Results'!$B$32,0)</f>
        <v>16.56949742</v>
      </c>
      <c r="Z1590" s="77">
        <f>sumproduct(X1590:offset(X1590,'Parameters &amp; Main Results'!$B$32-1,0) , 'Cash Flow Assist'!$P$11:offset('Cash Flow Assist'!$P$11,'Parameters &amp; Main Results'!$B$32-1,0)  )/offset(X1590,'Parameters &amp; Main Results'!$B$32,0)</f>
        <v>3550.013772</v>
      </c>
      <c r="AA1590" s="77">
        <f>sumproduct(X1590:offset(X1590,'Parameters &amp; Main Results'!$B$32-1,0),'Parameters &amp; Main Results'!$B$36:offset('Parameters &amp; Main Results'!$B$36,'Parameters &amp; Main Results'!$B$32-1,0)   )/offset(X1590,'Parameters &amp; Main Results'!$B$32,0)</f>
        <v>0.5935393277</v>
      </c>
      <c r="AB1590" s="167">
        <f t="shared" si="6"/>
        <v>-0.4480447908</v>
      </c>
    </row>
    <row r="1591">
      <c r="A1591">
        <f t="shared" si="17"/>
        <v>2</v>
      </c>
      <c r="B1591">
        <f t="shared" si="18"/>
        <v>2003</v>
      </c>
      <c r="C1591" s="77">
        <f t="shared" si="3"/>
        <v>2003.083333</v>
      </c>
      <c r="D1591" s="159">
        <f t="shared" si="356"/>
        <v>37680</v>
      </c>
      <c r="E1591" s="162">
        <v>183.6</v>
      </c>
      <c r="F1591" s="163">
        <v>6615670.4487</v>
      </c>
      <c r="G1591" s="163">
        <v>46052.128</v>
      </c>
      <c r="H1591" s="163">
        <v>31997.15290546</v>
      </c>
      <c r="I1591" s="163">
        <v>5220253.62355589</v>
      </c>
      <c r="J1591" s="163">
        <v>183.6</v>
      </c>
      <c r="K1591" s="163">
        <v>183.6</v>
      </c>
      <c r="L1591" s="163">
        <v>347.65</v>
      </c>
      <c r="M1591" s="164">
        <v>21.31852144</v>
      </c>
      <c r="N1591" s="19">
        <f t="shared" ref="N1591:T1591" si="1592">F1591/F1590/$E1591*$E1590-1</f>
        <v>-0.02036891608</v>
      </c>
      <c r="O1591" s="19">
        <f t="shared" si="1592"/>
        <v>0.02161589385</v>
      </c>
      <c r="P1591" s="19">
        <f t="shared" si="1592"/>
        <v>-0.004476933551</v>
      </c>
      <c r="Q1591" s="19">
        <f t="shared" si="1592"/>
        <v>-0.02493911538</v>
      </c>
      <c r="R1591" s="19">
        <f t="shared" si="1592"/>
        <v>0</v>
      </c>
      <c r="S1591" s="19">
        <f t="shared" si="1592"/>
        <v>0</v>
      </c>
      <c r="T1591" s="19">
        <f t="shared" si="1592"/>
        <v>-0.06640615234</v>
      </c>
      <c r="U1591" s="168">
        <v>-0.0046</v>
      </c>
      <c r="V1591" s="168">
        <v>-0.0138</v>
      </c>
      <c r="W1591" s="19">
        <f t="array" ref="W1591">mmult(N1591:T1591,'Parameters &amp; Main Results'!$B$6:$B$12)-'Parameters &amp; Main Results'!$B$16/12+mmult(U1591:V1591,'Parameters &amp; Main Results'!$B$14:$B$15)</f>
        <v>-0.009914380266</v>
      </c>
      <c r="X1591" s="77">
        <f t="shared" si="5"/>
        <v>29.72464346</v>
      </c>
      <c r="Y1591" s="77">
        <f>X1591/offset(X1591,'Parameters &amp; Main Results'!$B$32,0)</f>
        <v>17.077117</v>
      </c>
      <c r="Z1591" s="77">
        <f>sumproduct(X1591:offset(X1591,'Parameters &amp; Main Results'!$B$32-1,0) , 'Cash Flow Assist'!$P$11:offset('Cash Flow Assist'!$P$11,'Parameters &amp; Main Results'!$B$32-1,0)  )/offset(X1591,'Parameters &amp; Main Results'!$B$32,0)</f>
        <v>3546.193821</v>
      </c>
      <c r="AA1591" s="77">
        <f>sumproduct(X1591:offset(X1591,'Parameters &amp; Main Results'!$B$32-1,0),'Parameters &amp; Main Results'!$B$36:offset('Parameters &amp; Main Results'!$B$36,'Parameters &amp; Main Results'!$B$32-1,0)   )/offset(X1591,'Parameters &amp; Main Results'!$B$32,0)</f>
        <v>0.5935712146</v>
      </c>
      <c r="AB1591" s="167">
        <f t="shared" si="6"/>
        <v>-0.4592875201</v>
      </c>
    </row>
    <row r="1592">
      <c r="A1592">
        <f t="shared" si="17"/>
        <v>3</v>
      </c>
      <c r="B1592">
        <f t="shared" si="18"/>
        <v>2003</v>
      </c>
      <c r="C1592" s="77">
        <f t="shared" si="3"/>
        <v>2003.166667</v>
      </c>
      <c r="D1592" s="159">
        <f t="shared" si="356"/>
        <v>37711</v>
      </c>
      <c r="E1592" s="162">
        <v>183.9</v>
      </c>
      <c r="F1592" s="163">
        <v>6679901.5331</v>
      </c>
      <c r="G1592" s="163">
        <v>45746.5548</v>
      </c>
      <c r="H1592" s="163">
        <v>32028.35012954</v>
      </c>
      <c r="I1592" s="163">
        <v>5123512.88792701</v>
      </c>
      <c r="J1592" s="163">
        <v>183.9</v>
      </c>
      <c r="K1592" s="163">
        <v>183.9</v>
      </c>
      <c r="L1592" s="163">
        <v>335.35</v>
      </c>
      <c r="M1592" s="164">
        <v>21.3487326</v>
      </c>
      <c r="N1592" s="19">
        <f t="shared" ref="N1592:T1592" si="1593">F1592/F1591/$E1592*$E1591-1</f>
        <v>0.008061770714</v>
      </c>
      <c r="O1592" s="19">
        <f t="shared" si="1593"/>
        <v>-0.008255873267</v>
      </c>
      <c r="P1592" s="19">
        <f t="shared" si="1593"/>
        <v>-0.0006579119087</v>
      </c>
      <c r="Q1592" s="19">
        <f t="shared" si="1593"/>
        <v>-0.02013289761</v>
      </c>
      <c r="R1592" s="19">
        <f t="shared" si="1593"/>
        <v>0</v>
      </c>
      <c r="S1592" s="19">
        <f t="shared" si="1593"/>
        <v>0</v>
      </c>
      <c r="T1592" s="19">
        <f t="shared" si="1593"/>
        <v>-0.03695401588</v>
      </c>
      <c r="U1592" s="168">
        <v>0.0104</v>
      </c>
      <c r="V1592" s="168">
        <v>-0.0193</v>
      </c>
      <c r="W1592" s="19">
        <f t="array" ref="W1592">mmult(N1592:T1592,'Parameters &amp; Main Results'!$B$6:$B$12)-'Parameters &amp; Main Results'!$B$16/12+mmult(U1592:V1592,'Parameters &amp; Main Results'!$B$14:$B$15)</f>
        <v>0.003940693052</v>
      </c>
      <c r="X1592" s="77">
        <f t="shared" si="5"/>
        <v>30.02229592</v>
      </c>
      <c r="Y1592" s="77">
        <f>X1592/offset(X1592,'Parameters &amp; Main Results'!$B$32,0)</f>
        <v>17.30545933</v>
      </c>
      <c r="Z1592" s="77">
        <f>sumproduct(X1592:offset(X1592,'Parameters &amp; Main Results'!$B$32-1,0) , 'Cash Flow Assist'!$P$11:offset('Cash Flow Assist'!$P$11,'Parameters &amp; Main Results'!$B$32-1,0)  )/offset(X1592,'Parameters &amp; Main Results'!$B$32,0)</f>
        <v>3541.851864</v>
      </c>
      <c r="AA1592" s="77">
        <f>sumproduct(X1592:offset(X1592,'Parameters &amp; Main Results'!$B$32-1,0),'Parameters &amp; Main Results'!$B$36:offset('Parameters &amp; Main Results'!$B$36,'Parameters &amp; Main Results'!$B$32-1,0)   )/offset(X1592,'Parameters &amp; Main Results'!$B$32,0)</f>
        <v>0.5935810394</v>
      </c>
      <c r="AB1592" s="167">
        <f t="shared" si="6"/>
        <v>-0.4549284201</v>
      </c>
    </row>
    <row r="1593">
      <c r="A1593">
        <f t="shared" si="17"/>
        <v>4</v>
      </c>
      <c r="B1593">
        <f t="shared" si="18"/>
        <v>2003</v>
      </c>
      <c r="C1593" s="77">
        <f t="shared" si="3"/>
        <v>2003.25</v>
      </c>
      <c r="D1593" s="159">
        <f t="shared" si="356"/>
        <v>37741</v>
      </c>
      <c r="E1593" s="162">
        <v>183.2</v>
      </c>
      <c r="F1593" s="163">
        <v>7230128.6826</v>
      </c>
      <c r="G1593" s="163">
        <v>45669.8052</v>
      </c>
      <c r="H1593" s="163">
        <v>32058.51015925</v>
      </c>
      <c r="I1593" s="163">
        <v>5620804.75843885</v>
      </c>
      <c r="J1593" s="163">
        <v>183.2</v>
      </c>
      <c r="K1593" s="163">
        <v>183.2</v>
      </c>
      <c r="L1593" s="163">
        <v>336.0</v>
      </c>
      <c r="M1593" s="164">
        <v>23.10554291</v>
      </c>
      <c r="N1593" s="19">
        <f t="shared" ref="N1593:T1593" si="1594">F1593/F1592/$E1593*$E1592-1</f>
        <v>0.08650624327</v>
      </c>
      <c r="O1593" s="19">
        <f t="shared" si="1594"/>
        <v>0.002136836997</v>
      </c>
      <c r="P1593" s="19">
        <f t="shared" si="1594"/>
        <v>0.004766225437</v>
      </c>
      <c r="Q1593" s="19">
        <f t="shared" si="1594"/>
        <v>0.1012525499</v>
      </c>
      <c r="R1593" s="19">
        <f t="shared" si="1594"/>
        <v>0</v>
      </c>
      <c r="S1593" s="19">
        <f t="shared" si="1594"/>
        <v>0</v>
      </c>
      <c r="T1593" s="19">
        <f t="shared" si="1594"/>
        <v>0.005766640211</v>
      </c>
      <c r="U1593" s="168">
        <v>0.0067</v>
      </c>
      <c r="V1593" s="168">
        <v>0.0117</v>
      </c>
      <c r="W1593" s="19">
        <f t="array" ref="W1593">mmult(N1593:T1593,'Parameters &amp; Main Results'!$B$6:$B$12)-'Parameters &amp; Main Results'!$B$16/12+mmult(U1593:V1593,'Parameters &amp; Main Results'!$B$14:$B$15)</f>
        <v>0.06537222504</v>
      </c>
      <c r="X1593" s="77">
        <f t="shared" si="5"/>
        <v>29.90445165</v>
      </c>
      <c r="Y1593" s="77">
        <f>X1593/offset(X1593,'Parameters &amp; Main Results'!$B$32,0)</f>
        <v>17.29483421</v>
      </c>
      <c r="Z1593" s="77">
        <f>sumproduct(X1593:offset(X1593,'Parameters &amp; Main Results'!$B$32-1,0) , 'Cash Flow Assist'!$P$11:offset('Cash Flow Assist'!$P$11,'Parameters &amp; Main Results'!$B$32-1,0)  )/offset(X1593,'Parameters &amp; Main Results'!$B$32,0)</f>
        <v>3537.266372</v>
      </c>
      <c r="AA1593" s="77">
        <f>sumproduct(X1593:offset(X1593,'Parameters &amp; Main Results'!$B$32-1,0),'Parameters &amp; Main Results'!$B$36:offset('Parameters &amp; Main Results'!$B$36,'Parameters &amp; Main Results'!$B$32-1,0)   )/offset(X1593,'Parameters &amp; Main Results'!$B$32,0)</f>
        <v>0.5936082583</v>
      </c>
      <c r="AB1593" s="167">
        <f t="shared" si="6"/>
        <v>-0.4077763254</v>
      </c>
    </row>
    <row r="1594">
      <c r="A1594">
        <f t="shared" si="17"/>
        <v>5</v>
      </c>
      <c r="B1594">
        <f t="shared" si="18"/>
        <v>2003</v>
      </c>
      <c r="C1594" s="77">
        <f t="shared" si="3"/>
        <v>2003.333333</v>
      </c>
      <c r="D1594" s="159">
        <f t="shared" si="356"/>
        <v>37772</v>
      </c>
      <c r="E1594" s="162">
        <v>182.9</v>
      </c>
      <c r="F1594" s="163">
        <v>7638270.8762</v>
      </c>
      <c r="G1594" s="163">
        <v>47798.1368</v>
      </c>
      <c r="H1594" s="163">
        <v>32088.69858965</v>
      </c>
      <c r="I1594" s="163">
        <v>5974490.59174661</v>
      </c>
      <c r="J1594" s="163">
        <v>182.9</v>
      </c>
      <c r="K1594" s="163">
        <v>182.9</v>
      </c>
      <c r="L1594" s="163">
        <v>365.8</v>
      </c>
      <c r="M1594" s="164">
        <v>24.37345057</v>
      </c>
      <c r="N1594" s="19">
        <f t="shared" ref="N1594:T1594" si="1595">F1594/F1593/$E1594*$E1593-1</f>
        <v>0.05818303018</v>
      </c>
      <c r="O1594" s="19">
        <f t="shared" si="1595"/>
        <v>0.04831927864</v>
      </c>
      <c r="P1594" s="19">
        <f t="shared" si="1595"/>
        <v>0.002583451795</v>
      </c>
      <c r="Q1594" s="19">
        <f t="shared" si="1595"/>
        <v>0.06466786355</v>
      </c>
      <c r="R1594" s="19">
        <f t="shared" si="1595"/>
        <v>0</v>
      </c>
      <c r="S1594" s="19">
        <f t="shared" si="1595"/>
        <v>0</v>
      </c>
      <c r="T1594" s="19">
        <f t="shared" si="1595"/>
        <v>0.09047619048</v>
      </c>
      <c r="U1594" s="168">
        <v>0.0471</v>
      </c>
      <c r="V1594" s="168">
        <v>0.0053</v>
      </c>
      <c r="W1594" s="19">
        <f t="array" ref="W1594">mmult(N1594:T1594,'Parameters &amp; Main Results'!$B$6:$B$12)-'Parameters &amp; Main Results'!$B$16/12+mmult(U1594:V1594,'Parameters &amp; Main Results'!$B$14:$B$15)</f>
        <v>0.05567542563</v>
      </c>
      <c r="X1594" s="77">
        <f t="shared" si="5"/>
        <v>28.06948684</v>
      </c>
      <c r="Y1594" s="77">
        <f>X1594/offset(X1594,'Parameters &amp; Main Results'!$B$32,0)</f>
        <v>16.28757253</v>
      </c>
      <c r="Z1594" s="77">
        <f>sumproduct(X1594:offset(X1594,'Parameters &amp; Main Results'!$B$32-1,0) , 'Cash Flow Assist'!$P$11:offset('Cash Flow Assist'!$P$11,'Parameters &amp; Main Results'!$B$32-1,0)  )/offset(X1594,'Parameters &amp; Main Results'!$B$32,0)</f>
        <v>3532.676297</v>
      </c>
      <c r="AA1594" s="77">
        <f>sumproduct(X1594:offset(X1594,'Parameters &amp; Main Results'!$B$32-1,0),'Parameters &amp; Main Results'!$B$36:offset('Parameters &amp; Main Results'!$B$36,'Parameters &amp; Main Results'!$B$32-1,0)   )/offset(X1594,'Parameters &amp; Main Results'!$B$32,0)</f>
        <v>0.59363069</v>
      </c>
      <c r="AB1594" s="167">
        <f t="shared" si="6"/>
        <v>-0.3733189575</v>
      </c>
    </row>
    <row r="1595">
      <c r="A1595">
        <f t="shared" si="17"/>
        <v>6</v>
      </c>
      <c r="B1595">
        <f t="shared" si="18"/>
        <v>2003</v>
      </c>
      <c r="C1595" s="77">
        <f t="shared" si="3"/>
        <v>2003.416667</v>
      </c>
      <c r="D1595" s="159">
        <f t="shared" si="356"/>
        <v>37802</v>
      </c>
      <c r="E1595" s="162">
        <v>183.1</v>
      </c>
      <c r="F1595" s="163">
        <v>7708156.7024</v>
      </c>
      <c r="G1595" s="163">
        <v>47272.1997</v>
      </c>
      <c r="H1595" s="163">
        <v>32117.31101256</v>
      </c>
      <c r="I1595" s="163">
        <v>6123120.61578387</v>
      </c>
      <c r="J1595" s="163">
        <v>183.1</v>
      </c>
      <c r="K1595" s="163">
        <v>183.1</v>
      </c>
      <c r="L1595" s="163">
        <v>345.15</v>
      </c>
      <c r="M1595" s="164">
        <v>24.49291657</v>
      </c>
      <c r="N1595" s="19">
        <f t="shared" ref="N1595:T1595" si="1596">F1595/F1594/$E1595*$E1594-1</f>
        <v>0.00804713699</v>
      </c>
      <c r="O1595" s="19">
        <f t="shared" si="1596"/>
        <v>-0.0120835775</v>
      </c>
      <c r="P1595" s="19">
        <f t="shared" si="1596"/>
        <v>-0.0002016065902</v>
      </c>
      <c r="Q1595" s="19">
        <f t="shared" si="1596"/>
        <v>0.0237579659</v>
      </c>
      <c r="R1595" s="19">
        <f t="shared" si="1596"/>
        <v>0</v>
      </c>
      <c r="S1595" s="19">
        <f t="shared" si="1596"/>
        <v>0</v>
      </c>
      <c r="T1595" s="19">
        <f t="shared" si="1596"/>
        <v>-0.05748225014</v>
      </c>
      <c r="U1595" s="168">
        <v>0.0174</v>
      </c>
      <c r="V1595" s="168">
        <v>0.0019</v>
      </c>
      <c r="W1595" s="19">
        <f t="array" ref="W1595">mmult(N1595:T1595,'Parameters &amp; Main Results'!$B$6:$B$12)-'Parameters &amp; Main Results'!$B$16/12+mmult(U1595:V1595,'Parameters &amp; Main Results'!$B$14:$B$15)</f>
        <v>0.002972791702</v>
      </c>
      <c r="X1595" s="77">
        <f t="shared" si="5"/>
        <v>26.58912594</v>
      </c>
      <c r="Y1595" s="77">
        <f>X1595/offset(X1595,'Parameters &amp; Main Results'!$B$32,0)</f>
        <v>15.47986898</v>
      </c>
      <c r="Z1595" s="77">
        <f>sumproduct(X1595:offset(X1595,'Parameters &amp; Main Results'!$B$32-1,0) , 'Cash Flow Assist'!$P$11:offset('Cash Flow Assist'!$P$11,'Parameters &amp; Main Results'!$B$32-1,0)  )/offset(X1595,'Parameters &amp; Main Results'!$B$32,0)</f>
        <v>3529.081573</v>
      </c>
      <c r="AA1595" s="77">
        <f>sumproduct(X1595:offset(X1595,'Parameters &amp; Main Results'!$B$32-1,0),'Parameters &amp; Main Results'!$B$36:offset('Parameters &amp; Main Results'!$B$36,'Parameters &amp; Main Results'!$B$32-1,0)   )/offset(X1595,'Parameters &amp; Main Results'!$B$32,0)</f>
        <v>0.5936502452</v>
      </c>
      <c r="AB1595" s="167">
        <f t="shared" si="6"/>
        <v>-0.3682759693</v>
      </c>
    </row>
    <row r="1596">
      <c r="A1596">
        <f t="shared" si="17"/>
        <v>7</v>
      </c>
      <c r="B1596">
        <f t="shared" si="18"/>
        <v>2003</v>
      </c>
      <c r="C1596" s="77">
        <f t="shared" si="3"/>
        <v>2003.5</v>
      </c>
      <c r="D1596" s="159">
        <f t="shared" si="356"/>
        <v>37833</v>
      </c>
      <c r="E1596" s="162">
        <v>183.7</v>
      </c>
      <c r="F1596" s="163">
        <v>7844061.9114</v>
      </c>
      <c r="G1596" s="163">
        <v>43904.0075</v>
      </c>
      <c r="H1596" s="163">
        <v>32141.93428433</v>
      </c>
      <c r="I1596" s="163">
        <v>6264535.31440693</v>
      </c>
      <c r="J1596" s="163">
        <v>183.7</v>
      </c>
      <c r="K1596" s="163">
        <v>183.7</v>
      </c>
      <c r="L1596" s="163">
        <v>355.75</v>
      </c>
      <c r="M1596" s="164">
        <v>24.81145816</v>
      </c>
      <c r="N1596" s="19">
        <f t="shared" ref="N1596:T1596" si="1597">F1596/F1595/$E1596*$E1595-1</f>
        <v>0.01430756773</v>
      </c>
      <c r="O1596" s="19">
        <f t="shared" si="1597"/>
        <v>-0.07428448997</v>
      </c>
      <c r="P1596" s="19">
        <f t="shared" si="1597"/>
        <v>-0.002502032299</v>
      </c>
      <c r="Q1596" s="19">
        <f t="shared" si="1597"/>
        <v>0.01975357224</v>
      </c>
      <c r="R1596" s="19">
        <f t="shared" si="1597"/>
        <v>0</v>
      </c>
      <c r="S1596" s="19">
        <f t="shared" si="1597"/>
        <v>0</v>
      </c>
      <c r="T1596" s="19">
        <f t="shared" si="1597"/>
        <v>0.02734478102</v>
      </c>
      <c r="U1596" s="168">
        <v>0.0511</v>
      </c>
      <c r="V1596" s="168">
        <v>-0.0119</v>
      </c>
      <c r="W1596" s="19">
        <f t="array" ref="W1596">mmult(N1596:T1596,'Parameters &amp; Main Results'!$B$6:$B$12)-'Parameters &amp; Main Results'!$B$16/12+mmult(U1596:V1596,'Parameters &amp; Main Results'!$B$14:$B$15)</f>
        <v>-0.00788211336</v>
      </c>
      <c r="X1596" s="77">
        <f t="shared" si="5"/>
        <v>26.51031629</v>
      </c>
      <c r="Y1596" s="77">
        <f>X1596/offset(X1596,'Parameters &amp; Main Results'!$B$32,0)</f>
        <v>15.48529413</v>
      </c>
      <c r="Z1596" s="77">
        <f>sumproduct(X1596:offset(X1596,'Parameters &amp; Main Results'!$B$32-1,0) , 'Cash Flow Assist'!$P$11:offset('Cash Flow Assist'!$P$11,'Parameters &amp; Main Results'!$B$32-1,0)  )/offset(X1596,'Parameters &amp; Main Results'!$B$32,0)</f>
        <v>3526.285288</v>
      </c>
      <c r="AA1596" s="77">
        <f>sumproduct(X1596:offset(X1596,'Parameters &amp; Main Results'!$B$32-1,0),'Parameters &amp; Main Results'!$B$36:offset('Parameters &amp; Main Results'!$B$36,'Parameters &amp; Main Results'!$B$32-1,0)   )/offset(X1596,'Parameters &amp; Main Results'!$B$32,0)</f>
        <v>0.5936771425</v>
      </c>
      <c r="AB1596" s="167">
        <f t="shared" si="6"/>
        <v>-0.3592375349</v>
      </c>
    </row>
    <row r="1597">
      <c r="A1597">
        <f t="shared" si="17"/>
        <v>8</v>
      </c>
      <c r="B1597">
        <f t="shared" si="18"/>
        <v>2003</v>
      </c>
      <c r="C1597" s="77">
        <f t="shared" si="3"/>
        <v>2003.583333</v>
      </c>
      <c r="D1597" s="159">
        <f t="shared" si="356"/>
        <v>37864</v>
      </c>
      <c r="E1597" s="162">
        <v>184.5</v>
      </c>
      <c r="F1597" s="163">
        <v>8108095.6924</v>
      </c>
      <c r="G1597" s="163">
        <v>44210.1596</v>
      </c>
      <c r="H1597" s="163">
        <v>32166.04073505</v>
      </c>
      <c r="I1597" s="163">
        <v>6427274.15120884</v>
      </c>
      <c r="J1597" s="163">
        <v>184.5</v>
      </c>
      <c r="K1597" s="163">
        <v>184.5</v>
      </c>
      <c r="L1597" s="163">
        <v>371.0</v>
      </c>
      <c r="M1597" s="164">
        <v>25.45060232</v>
      </c>
      <c r="N1597" s="19">
        <f t="shared" ref="N1597:T1597" si="1598">F1597/F1596/$E1597*$E1596-1</f>
        <v>0.02917834269</v>
      </c>
      <c r="O1597" s="19">
        <f t="shared" si="1598"/>
        <v>0.002606935848</v>
      </c>
      <c r="P1597" s="19">
        <f t="shared" si="1598"/>
        <v>-0.003589295393</v>
      </c>
      <c r="Q1597" s="19">
        <f t="shared" si="1598"/>
        <v>0.02152911439</v>
      </c>
      <c r="R1597" s="19">
        <f t="shared" si="1598"/>
        <v>0</v>
      </c>
      <c r="S1597" s="19">
        <f t="shared" si="1598"/>
        <v>0</v>
      </c>
      <c r="T1597" s="19">
        <f t="shared" si="1598"/>
        <v>0.03834526469</v>
      </c>
      <c r="U1597" s="168">
        <v>0.0262</v>
      </c>
      <c r="V1597" s="168">
        <v>0.0154</v>
      </c>
      <c r="W1597" s="19">
        <f t="array" ref="W1597">mmult(N1597:T1597,'Parameters &amp; Main Results'!$B$6:$B$12)-'Parameters &amp; Main Results'!$B$16/12+mmult(U1597:V1597,'Parameters &amp; Main Results'!$B$14:$B$15)</f>
        <v>0.02249382431</v>
      </c>
      <c r="X1597" s="77">
        <f t="shared" si="5"/>
        <v>26.72093372</v>
      </c>
      <c r="Y1597" s="77">
        <f>X1597/offset(X1597,'Parameters &amp; Main Results'!$B$32,0)</f>
        <v>15.66020739</v>
      </c>
      <c r="Z1597" s="77">
        <f>sumproduct(X1597:offset(X1597,'Parameters &amp; Main Results'!$B$32-1,0) , 'Cash Flow Assist'!$P$11:offset('Cash Flow Assist'!$P$11,'Parameters &amp; Main Results'!$B$32-1,0)  )/offset(X1597,'Parameters &amp; Main Results'!$B$32,0)</f>
        <v>3523.474263</v>
      </c>
      <c r="AA1597" s="77">
        <f>sumproduct(X1597:offset(X1597,'Parameters &amp; Main Results'!$B$32-1,0),'Parameters &amp; Main Results'!$B$36:offset('Parameters &amp; Main Results'!$B$36,'Parameters &amp; Main Results'!$B$32-1,0)   )/offset(X1597,'Parameters &amp; Main Results'!$B$32,0)</f>
        <v>0.5937067154</v>
      </c>
      <c r="AB1597" s="167">
        <f t="shared" si="6"/>
        <v>-0.3405411481</v>
      </c>
    </row>
    <row r="1598">
      <c r="A1598">
        <f t="shared" si="17"/>
        <v>9</v>
      </c>
      <c r="B1598">
        <f t="shared" si="18"/>
        <v>2003</v>
      </c>
      <c r="C1598" s="77">
        <f t="shared" si="3"/>
        <v>2003.666667</v>
      </c>
      <c r="D1598" s="159">
        <f t="shared" si="356"/>
        <v>37894</v>
      </c>
      <c r="E1598" s="162">
        <v>185.1</v>
      </c>
      <c r="F1598" s="163">
        <v>7912115.6888</v>
      </c>
      <c r="G1598" s="163">
        <v>46163.471</v>
      </c>
      <c r="H1598" s="163">
        <v>32191.50551729</v>
      </c>
      <c r="I1598" s="163">
        <v>6621453.72709015</v>
      </c>
      <c r="J1598" s="163">
        <v>185.1</v>
      </c>
      <c r="K1598" s="163">
        <v>185.1</v>
      </c>
      <c r="L1598" s="163">
        <v>384.5</v>
      </c>
      <c r="M1598" s="164">
        <v>24.6625154</v>
      </c>
      <c r="N1598" s="19">
        <f t="shared" ref="N1598:T1598" si="1599">F1598/F1597/$E1598*$E1597-1</f>
        <v>-0.02733404544</v>
      </c>
      <c r="O1598" s="19">
        <f t="shared" si="1599"/>
        <v>0.04079770208</v>
      </c>
      <c r="P1598" s="19">
        <f t="shared" si="1599"/>
        <v>-0.0024523906</v>
      </c>
      <c r="Q1598" s="19">
        <f t="shared" si="1599"/>
        <v>0.02687238611</v>
      </c>
      <c r="R1598" s="19">
        <f t="shared" si="1599"/>
        <v>0</v>
      </c>
      <c r="S1598" s="19">
        <f t="shared" si="1599"/>
        <v>0</v>
      </c>
      <c r="T1598" s="19">
        <f t="shared" si="1599"/>
        <v>0.03302869724</v>
      </c>
      <c r="U1598" s="168">
        <v>0.008</v>
      </c>
      <c r="V1598" s="168">
        <v>0.001</v>
      </c>
      <c r="W1598" s="19">
        <f t="array" ref="W1598">mmult(N1598:T1598,'Parameters &amp; Main Results'!$B$6:$B$12)-'Parameters &amp; Main Results'!$B$16/12+mmult(U1598:V1598,'Parameters &amp; Main Results'!$B$14:$B$15)</f>
        <v>-0.01034277523</v>
      </c>
      <c r="X1598" s="77">
        <f t="shared" si="5"/>
        <v>26.13310035</v>
      </c>
      <c r="Y1598" s="77">
        <f>X1598/offset(X1598,'Parameters &amp; Main Results'!$B$32,0)</f>
        <v>15.3666127</v>
      </c>
      <c r="Z1598" s="77">
        <f>sumproduct(X1598:offset(X1598,'Parameters &amp; Main Results'!$B$32-1,0) , 'Cash Flow Assist'!$P$11:offset('Cash Flow Assist'!$P$11,'Parameters &amp; Main Results'!$B$32-1,0)  )/offset(X1598,'Parameters &amp; Main Results'!$B$32,0)</f>
        <v>3520.4784</v>
      </c>
      <c r="AA1598" s="77">
        <f>sumproduct(X1598:offset(X1598,'Parameters &amp; Main Results'!$B$32-1,0),'Parameters &amp; Main Results'!$B$36:offset('Parameters &amp; Main Results'!$B$36,'Parameters &amp; Main Results'!$B$32-1,0)   )/offset(X1598,'Parameters &amp; Main Results'!$B$32,0)</f>
        <v>0.5937210597</v>
      </c>
      <c r="AB1598" s="167">
        <f t="shared" si="6"/>
        <v>-0.3585668264</v>
      </c>
    </row>
    <row r="1599">
      <c r="A1599">
        <f t="shared" si="17"/>
        <v>10</v>
      </c>
      <c r="B1599">
        <f t="shared" si="18"/>
        <v>2003</v>
      </c>
      <c r="C1599" s="77">
        <f t="shared" si="3"/>
        <v>2003.75</v>
      </c>
      <c r="D1599" s="159">
        <f t="shared" si="356"/>
        <v>37925</v>
      </c>
      <c r="E1599" s="162">
        <v>184.9</v>
      </c>
      <c r="F1599" s="163">
        <v>8359704.3544</v>
      </c>
      <c r="G1599" s="163">
        <v>44952.4512</v>
      </c>
      <c r="H1599" s="163">
        <v>32216.72219662</v>
      </c>
      <c r="I1599" s="163">
        <v>7036615.36348419</v>
      </c>
      <c r="J1599" s="163">
        <v>184.9</v>
      </c>
      <c r="K1599" s="163">
        <v>184.9</v>
      </c>
      <c r="L1599" s="163">
        <v>384.6</v>
      </c>
      <c r="M1599" s="164">
        <v>25.97896338</v>
      </c>
      <c r="N1599" s="19">
        <f t="shared" ref="N1599:T1599" si="1600">F1599/F1598/$E1599*$E1598-1</f>
        <v>0.05771289116</v>
      </c>
      <c r="O1599" s="19">
        <f t="shared" si="1600"/>
        <v>-0.02518000157</v>
      </c>
      <c r="P1599" s="19">
        <f t="shared" si="1600"/>
        <v>0.001865846404</v>
      </c>
      <c r="Q1599" s="19">
        <f t="shared" si="1600"/>
        <v>0.06384895519</v>
      </c>
      <c r="R1599" s="19">
        <f t="shared" si="1600"/>
        <v>0</v>
      </c>
      <c r="S1599" s="19">
        <f t="shared" si="1600"/>
        <v>0</v>
      </c>
      <c r="T1599" s="19">
        <f t="shared" si="1600"/>
        <v>0.001342025106</v>
      </c>
      <c r="U1599" s="168">
        <v>0.0263</v>
      </c>
      <c r="V1599" s="168">
        <v>0.0192</v>
      </c>
      <c r="W1599" s="19">
        <f t="array" ref="W1599">mmult(N1599:T1599,'Parameters &amp; Main Results'!$B$6:$B$12)-'Parameters &amp; Main Results'!$B$16/12+mmult(U1599:V1599,'Parameters &amp; Main Results'!$B$14:$B$15)</f>
        <v>0.03694800131</v>
      </c>
      <c r="X1599" s="77">
        <f t="shared" si="5"/>
        <v>26.40621389</v>
      </c>
      <c r="Y1599" s="77">
        <f>X1599/offset(X1599,'Parameters &amp; Main Results'!$B$32,0)</f>
        <v>15.57882418</v>
      </c>
      <c r="Z1599" s="77">
        <f>sumproduct(X1599:offset(X1599,'Parameters &amp; Main Results'!$B$32-1,0) , 'Cash Flow Assist'!$P$11:offset('Cash Flow Assist'!$P$11,'Parameters &amp; Main Results'!$B$32-1,0)  )/offset(X1599,'Parameters &amp; Main Results'!$B$32,0)</f>
        <v>3517.767148</v>
      </c>
      <c r="AA1599" s="77">
        <f>sumproduct(X1599:offset(X1599,'Parameters &amp; Main Results'!$B$32-1,0),'Parameters &amp; Main Results'!$B$36:offset('Parameters &amp; Main Results'!$B$36,'Parameters &amp; Main Results'!$B$32-1,0)   )/offset(X1599,'Parameters &amp; Main Results'!$B$32,0)</f>
        <v>0.5937524263</v>
      </c>
      <c r="AB1599" s="167">
        <f t="shared" si="6"/>
        <v>-0.3215478634</v>
      </c>
    </row>
    <row r="1600">
      <c r="A1600">
        <f t="shared" si="17"/>
        <v>11</v>
      </c>
      <c r="B1600">
        <f t="shared" si="18"/>
        <v>2003</v>
      </c>
      <c r="C1600" s="77">
        <f t="shared" si="3"/>
        <v>2003.833333</v>
      </c>
      <c r="D1600" s="159">
        <f t="shared" si="356"/>
        <v>37955</v>
      </c>
      <c r="E1600" s="162">
        <v>185.0</v>
      </c>
      <c r="F1600" s="163">
        <v>8528608.3172</v>
      </c>
      <c r="G1600" s="163">
        <v>45078.3421</v>
      </c>
      <c r="H1600" s="163">
        <v>32241.42168363</v>
      </c>
      <c r="I1600" s="163">
        <v>7197224.3895702</v>
      </c>
      <c r="J1600" s="163">
        <v>185.0</v>
      </c>
      <c r="K1600" s="163">
        <v>185.0</v>
      </c>
      <c r="L1600" s="163">
        <v>398.1</v>
      </c>
      <c r="M1600" s="164">
        <v>26.44650701</v>
      </c>
      <c r="N1600" s="19">
        <f t="shared" ref="N1600:T1600" si="1601">F1600/F1599/$E1600*$E1599-1</f>
        <v>0.01965307591</v>
      </c>
      <c r="O1600" s="19">
        <f t="shared" si="1601"/>
        <v>0.002258480369</v>
      </c>
      <c r="P1600" s="19">
        <f t="shared" si="1601"/>
        <v>0.0002257117115</v>
      </c>
      <c r="Q1600" s="19">
        <f t="shared" si="1601"/>
        <v>0.02227187738</v>
      </c>
      <c r="R1600" s="19">
        <f t="shared" si="1601"/>
        <v>0</v>
      </c>
      <c r="S1600" s="19">
        <f t="shared" si="1601"/>
        <v>0</v>
      </c>
      <c r="T1600" s="19">
        <f t="shared" si="1601"/>
        <v>0.03454188978</v>
      </c>
      <c r="U1600" s="168">
        <v>0.02</v>
      </c>
      <c r="V1600" s="168">
        <v>0.0181</v>
      </c>
      <c r="W1600" s="19">
        <f t="array" ref="W1600">mmult(N1600:T1600,'Parameters &amp; Main Results'!$B$6:$B$12)-'Parameters &amp; Main Results'!$B$16/12+mmult(U1600:V1600,'Parameters &amp; Main Results'!$B$14:$B$15)</f>
        <v>0.01526276036</v>
      </c>
      <c r="X1600" s="77">
        <f t="shared" si="5"/>
        <v>25.46532117</v>
      </c>
      <c r="Y1600" s="77">
        <f>X1600/offset(X1600,'Parameters &amp; Main Results'!$B$32,0)</f>
        <v>15.07367083</v>
      </c>
      <c r="Z1600" s="77">
        <f>sumproduct(X1600:offset(X1600,'Parameters &amp; Main Results'!$B$32-1,0) , 'Cash Flow Assist'!$P$11:offset('Cash Flow Assist'!$P$11,'Parameters &amp; Main Results'!$B$32-1,0)  )/offset(X1600,'Parameters &amp; Main Results'!$B$32,0)</f>
        <v>3514.833966</v>
      </c>
      <c r="AA1600" s="77">
        <f>sumproduct(X1600:offset(X1600,'Parameters &amp; Main Results'!$B$32-1,0),'Parameters &amp; Main Results'!$B$36:offset('Parameters &amp; Main Results'!$B$36,'Parameters &amp; Main Results'!$B$32-1,0)   )/offset(X1600,'Parameters &amp; Main Results'!$B$32,0)</f>
        <v>0.5937678911</v>
      </c>
      <c r="AB1600" s="167">
        <f t="shared" si="6"/>
        <v>-0.3082141921</v>
      </c>
    </row>
    <row r="1601">
      <c r="A1601">
        <f t="shared" si="17"/>
        <v>12</v>
      </c>
      <c r="B1601">
        <f t="shared" si="18"/>
        <v>2003</v>
      </c>
      <c r="C1601" s="77">
        <f t="shared" si="3"/>
        <v>2003.916667</v>
      </c>
      <c r="D1601" s="159">
        <f t="shared" si="356"/>
        <v>37986</v>
      </c>
      <c r="E1601" s="162">
        <v>185.5</v>
      </c>
      <c r="F1601" s="163">
        <v>8875532.7366</v>
      </c>
      <c r="G1601" s="163">
        <v>45497.2157</v>
      </c>
      <c r="H1601" s="163">
        <v>32266.40878544</v>
      </c>
      <c r="I1601" s="163">
        <v>7749635.76140954</v>
      </c>
      <c r="J1601" s="163">
        <v>185.5</v>
      </c>
      <c r="K1601" s="163">
        <v>185.5</v>
      </c>
      <c r="L1601" s="163">
        <v>417.25</v>
      </c>
      <c r="M1601" s="164">
        <v>27.40614709</v>
      </c>
      <c r="N1601" s="19">
        <f t="shared" ref="N1601:T1601" si="1602">F1601/F1600/$E1601*$E1600-1</f>
        <v>0.03787266791</v>
      </c>
      <c r="O1601" s="19">
        <f t="shared" si="1602"/>
        <v>0.006571661282</v>
      </c>
      <c r="P1601" s="19">
        <f t="shared" si="1602"/>
        <v>-0.001922506738</v>
      </c>
      <c r="Q1601" s="19">
        <f t="shared" si="1602"/>
        <v>0.07385108994</v>
      </c>
      <c r="R1601" s="19">
        <f t="shared" si="1602"/>
        <v>0</v>
      </c>
      <c r="S1601" s="19">
        <f t="shared" si="1602"/>
        <v>0</v>
      </c>
      <c r="T1601" s="19">
        <f t="shared" si="1602"/>
        <v>0.04527841479</v>
      </c>
      <c r="U1601" s="168">
        <v>-0.0271</v>
      </c>
      <c r="V1601" s="168">
        <v>0.016</v>
      </c>
      <c r="W1601" s="19">
        <f t="array" ref="W1601">mmult(N1601:T1601,'Parameters &amp; Main Results'!$B$6:$B$12)-'Parameters &amp; Main Results'!$B$16/12+mmult(U1601:V1601,'Parameters &amp; Main Results'!$B$14:$B$15)</f>
        <v>0.03000574959</v>
      </c>
      <c r="X1601" s="77">
        <f t="shared" si="5"/>
        <v>25.08249309</v>
      </c>
      <c r="Y1601" s="77">
        <f>X1601/offset(X1601,'Parameters &amp; Main Results'!$B$32,0)</f>
        <v>14.89641972</v>
      </c>
      <c r="Z1601" s="77">
        <f>sumproduct(X1601:offset(X1601,'Parameters &amp; Main Results'!$B$32-1,0) , 'Cash Flow Assist'!$P$11:offset('Cash Flow Assist'!$P$11,'Parameters &amp; Main Results'!$B$32-1,0)  )/offset(X1601,'Parameters &amp; Main Results'!$B$32,0)</f>
        <v>3512.397866</v>
      </c>
      <c r="AA1601" s="77">
        <f>sumproduct(X1601:offset(X1601,'Parameters &amp; Main Results'!$B$32-1,0),'Parameters &amp; Main Results'!$B$36:offset('Parameters &amp; Main Results'!$B$36,'Parameters &amp; Main Results'!$B$32-1,0)   )/offset(X1601,'Parameters &amp; Main Results'!$B$32,0)</f>
        <v>0.5937918097</v>
      </c>
      <c r="AB1601" s="167">
        <f t="shared" si="6"/>
        <v>-0.2820144179</v>
      </c>
    </row>
    <row r="1602">
      <c r="A1602">
        <f t="shared" si="17"/>
        <v>1</v>
      </c>
      <c r="B1602">
        <f t="shared" si="18"/>
        <v>2004</v>
      </c>
      <c r="C1602" s="77">
        <f t="shared" si="3"/>
        <v>2004</v>
      </c>
      <c r="D1602" s="159">
        <f t="shared" si="356"/>
        <v>38017</v>
      </c>
      <c r="E1602" s="162">
        <v>186.3</v>
      </c>
      <c r="F1602" s="163">
        <v>9071583.8346</v>
      </c>
      <c r="G1602" s="163">
        <v>46066.0636</v>
      </c>
      <c r="H1602" s="163">
        <v>32290.60859203</v>
      </c>
      <c r="I1602" s="163">
        <v>7858215.87816247</v>
      </c>
      <c r="J1602" s="163">
        <v>186.3</v>
      </c>
      <c r="K1602" s="163">
        <v>186.3</v>
      </c>
      <c r="L1602" s="163">
        <v>401.3</v>
      </c>
      <c r="M1602" s="164">
        <v>27.72545697</v>
      </c>
      <c r="N1602" s="19">
        <f t="shared" ref="N1602:T1602" si="1603">F1602/F1601/$E1602*$E1601-1</f>
        <v>0.01769993622</v>
      </c>
      <c r="O1602" s="19">
        <f t="shared" si="1603"/>
        <v>0.008155078133</v>
      </c>
      <c r="P1602" s="19">
        <f t="shared" si="1603"/>
        <v>-0.003547369834</v>
      </c>
      <c r="Q1602" s="19">
        <f t="shared" si="1603"/>
        <v>0.009656681612</v>
      </c>
      <c r="R1602" s="19">
        <f t="shared" si="1603"/>
        <v>0</v>
      </c>
      <c r="S1602" s="19">
        <f t="shared" si="1603"/>
        <v>0</v>
      </c>
      <c r="T1602" s="19">
        <f t="shared" si="1603"/>
        <v>-0.04235648192</v>
      </c>
      <c r="U1602" s="168">
        <v>0.0254</v>
      </c>
      <c r="V1602" s="168">
        <v>0.0246</v>
      </c>
      <c r="W1602" s="19">
        <f t="array" ref="W1602">mmult(N1602:T1602,'Parameters &amp; Main Results'!$B$6:$B$12)-'Parameters &amp; Main Results'!$B$16/12+mmult(U1602:V1602,'Parameters &amp; Main Results'!$B$14:$B$15)</f>
        <v>0.01527205503</v>
      </c>
      <c r="X1602" s="77">
        <f t="shared" si="5"/>
        <v>24.3517991</v>
      </c>
      <c r="Y1602" s="77">
        <f>X1602/offset(X1602,'Parameters &amp; Main Results'!$B$32,0)</f>
        <v>14.51054022</v>
      </c>
      <c r="Z1602" s="77">
        <f>sumproduct(X1602:offset(X1602,'Parameters &amp; Main Results'!$B$32-1,0) , 'Cash Flow Assist'!$P$11:offset('Cash Flow Assist'!$P$11,'Parameters &amp; Main Results'!$B$32-1,0)  )/offset(X1602,'Parameters &amp; Main Results'!$B$32,0)</f>
        <v>3510.131508</v>
      </c>
      <c r="AA1602" s="77">
        <f>sumproduct(X1602:offset(X1602,'Parameters &amp; Main Results'!$B$32-1,0),'Parameters &amp; Main Results'!$B$36:offset('Parameters &amp; Main Results'!$B$36,'Parameters &amp; Main Results'!$B$32-1,0)   )/offset(X1602,'Parameters &amp; Main Results'!$B$32,0)</f>
        <v>0.593825934</v>
      </c>
      <c r="AB1602" s="167">
        <f t="shared" si="6"/>
        <v>-0.2693061189</v>
      </c>
    </row>
    <row r="1603">
      <c r="A1603">
        <f t="shared" si="17"/>
        <v>2</v>
      </c>
      <c r="B1603">
        <f t="shared" si="18"/>
        <v>2004</v>
      </c>
      <c r="C1603" s="77">
        <f t="shared" si="3"/>
        <v>2004.083333</v>
      </c>
      <c r="D1603" s="159">
        <f t="shared" si="356"/>
        <v>38046</v>
      </c>
      <c r="E1603" s="162">
        <v>186.7</v>
      </c>
      <c r="F1603" s="163">
        <v>9252661.3517</v>
      </c>
      <c r="G1603" s="163">
        <v>46865.3853</v>
      </c>
      <c r="H1603" s="163">
        <v>32314.28837166</v>
      </c>
      <c r="I1603" s="163">
        <v>8040357.29058624</v>
      </c>
      <c r="J1603" s="163">
        <v>186.7</v>
      </c>
      <c r="K1603" s="163">
        <v>186.7</v>
      </c>
      <c r="L1603" s="163">
        <v>392.25</v>
      </c>
      <c r="M1603" s="164">
        <v>27.95582055</v>
      </c>
      <c r="N1603" s="19">
        <f t="shared" ref="N1603:T1603" si="1604">F1603/F1602/$E1603*$E1602-1</f>
        <v>0.01777571905</v>
      </c>
      <c r="O1603" s="19">
        <f t="shared" si="1604"/>
        <v>0.01517198887</v>
      </c>
      <c r="P1603" s="19">
        <f t="shared" si="1604"/>
        <v>-0.001410712373</v>
      </c>
      <c r="Q1603" s="19">
        <f t="shared" si="1604"/>
        <v>0.02098633507</v>
      </c>
      <c r="R1603" s="19">
        <f t="shared" si="1604"/>
        <v>0</v>
      </c>
      <c r="S1603" s="19">
        <f t="shared" si="1604"/>
        <v>0</v>
      </c>
      <c r="T1603" s="19">
        <f t="shared" si="1604"/>
        <v>-0.02464586505</v>
      </c>
      <c r="U1603" s="168">
        <v>-0.0152</v>
      </c>
      <c r="V1603" s="168">
        <v>0.0087</v>
      </c>
      <c r="W1603" s="19">
        <f t="array" ref="W1603">mmult(N1603:T1603,'Parameters &amp; Main Results'!$B$6:$B$12)-'Parameters &amp; Main Results'!$B$16/12+mmult(U1603:V1603,'Parameters &amp; Main Results'!$B$14:$B$15)</f>
        <v>0.01708311984</v>
      </c>
      <c r="X1603" s="77">
        <f t="shared" si="5"/>
        <v>23.98549136</v>
      </c>
      <c r="Y1603" s="77">
        <f>X1603/offset(X1603,'Parameters &amp; Main Results'!$B$32,0)</f>
        <v>14.33977968</v>
      </c>
      <c r="Z1603" s="77">
        <f>sumproduct(X1603:offset(X1603,'Parameters &amp; Main Results'!$B$32-1,0) , 'Cash Flow Assist'!$P$11:offset('Cash Flow Assist'!$P$11,'Parameters &amp; Main Results'!$B$32-1,0)  )/offset(X1603,'Parameters &amp; Main Results'!$B$32,0)</f>
        <v>3508.244778</v>
      </c>
      <c r="AA1603" s="77">
        <f>sumproduct(X1603:offset(X1603,'Parameters &amp; Main Results'!$B$32-1,0),'Parameters &amp; Main Results'!$B$36:offset('Parameters &amp; Main Results'!$B$36,'Parameters &amp; Main Results'!$B$32-1,0)   )/offset(X1603,'Parameters &amp; Main Results'!$B$32,0)</f>
        <v>0.59385445</v>
      </c>
      <c r="AB1603" s="167">
        <f t="shared" si="6"/>
        <v>-0.2563175098</v>
      </c>
    </row>
    <row r="1604">
      <c r="A1604">
        <f t="shared" si="17"/>
        <v>3</v>
      </c>
      <c r="B1604">
        <f t="shared" si="18"/>
        <v>2004</v>
      </c>
      <c r="C1604" s="77">
        <f t="shared" si="3"/>
        <v>2004.166667</v>
      </c>
      <c r="D1604" s="159">
        <f t="shared" si="356"/>
        <v>38077</v>
      </c>
      <c r="E1604" s="162">
        <v>187.1</v>
      </c>
      <c r="F1604" s="163">
        <v>9025820.896</v>
      </c>
      <c r="G1604" s="163">
        <v>47519.0666</v>
      </c>
      <c r="H1604" s="163">
        <v>32339.33194515</v>
      </c>
      <c r="I1604" s="163">
        <v>8083781.76462709</v>
      </c>
      <c r="J1604" s="163">
        <v>187.1</v>
      </c>
      <c r="K1604" s="163">
        <v>187.1</v>
      </c>
      <c r="L1604" s="163">
        <v>423.0</v>
      </c>
      <c r="M1604" s="164">
        <v>26.93987383</v>
      </c>
      <c r="N1604" s="19">
        <f t="shared" ref="N1604:T1604" si="1605">F1604/F1603/$E1604*$E1603-1</f>
        <v>-0.0266017199</v>
      </c>
      <c r="O1604" s="19">
        <f t="shared" si="1605"/>
        <v>0.01178034835</v>
      </c>
      <c r="P1604" s="19">
        <f t="shared" si="1605"/>
        <v>-0.001364551042</v>
      </c>
      <c r="Q1604" s="19">
        <f t="shared" si="1605"/>
        <v>0.003251373435</v>
      </c>
      <c r="R1604" s="19">
        <f t="shared" si="1605"/>
        <v>0</v>
      </c>
      <c r="S1604" s="19">
        <f t="shared" si="1605"/>
        <v>0</v>
      </c>
      <c r="T1604" s="19">
        <f t="shared" si="1605"/>
        <v>0.07608838946</v>
      </c>
      <c r="U1604" s="168">
        <v>0.0175</v>
      </c>
      <c r="V1604" s="168">
        <v>0.0023</v>
      </c>
      <c r="W1604" s="19">
        <f t="array" ref="W1604">mmult(N1604:T1604,'Parameters &amp; Main Results'!$B$6:$B$12)-'Parameters &amp; Main Results'!$B$16/12+mmult(U1604:V1604,'Parameters &amp; Main Results'!$B$14:$B$15)</f>
        <v>-0.0170478695</v>
      </c>
      <c r="X1604" s="77">
        <f t="shared" si="5"/>
        <v>23.58262652</v>
      </c>
      <c r="Y1604" s="77">
        <f>X1604/offset(X1604,'Parameters &amp; Main Results'!$B$32,0)</f>
        <v>14.14579507</v>
      </c>
      <c r="Z1604" s="77">
        <f>sumproduct(X1604:offset(X1604,'Parameters &amp; Main Results'!$B$32-1,0) , 'Cash Flow Assist'!$P$11:offset('Cash Flow Assist'!$P$11,'Parameters &amp; Main Results'!$B$32-1,0)  )/offset(X1604,'Parameters &amp; Main Results'!$B$32,0)</f>
        <v>3506.523105</v>
      </c>
      <c r="AA1604" s="77">
        <f>sumproduct(X1604:offset(X1604,'Parameters &amp; Main Results'!$B$32-1,0),'Parameters &amp; Main Results'!$B$36:offset('Parameters &amp; Main Results'!$B$36,'Parameters &amp; Main Results'!$B$32-1,0)   )/offset(X1604,'Parameters &amp; Main Results'!$B$32,0)</f>
        <v>0.5938727192</v>
      </c>
      <c r="AB1604" s="167">
        <f t="shared" si="6"/>
        <v>-0.2761007431</v>
      </c>
    </row>
    <row r="1605">
      <c r="A1605">
        <f t="shared" si="17"/>
        <v>4</v>
      </c>
      <c r="B1605">
        <f t="shared" si="18"/>
        <v>2004</v>
      </c>
      <c r="C1605" s="77">
        <f t="shared" si="3"/>
        <v>2004.25</v>
      </c>
      <c r="D1605" s="159">
        <f t="shared" si="356"/>
        <v>38107</v>
      </c>
      <c r="E1605" s="162">
        <v>187.4</v>
      </c>
      <c r="F1605" s="163">
        <v>8884129.694</v>
      </c>
      <c r="G1605" s="163">
        <v>45163.0647</v>
      </c>
      <c r="H1605" s="163">
        <v>32364.66442184</v>
      </c>
      <c r="I1605" s="163">
        <v>7878749.6199201</v>
      </c>
      <c r="J1605" s="163">
        <v>187.4</v>
      </c>
      <c r="K1605" s="163">
        <v>187.4</v>
      </c>
      <c r="L1605" s="163">
        <v>387.3</v>
      </c>
      <c r="M1605" s="164">
        <v>26.28203702</v>
      </c>
      <c r="N1605" s="19">
        <f t="shared" ref="N1605:T1605" si="1606">F1605/F1604/$E1605*$E1604-1</f>
        <v>-0.01727415118</v>
      </c>
      <c r="O1605" s="19">
        <f t="shared" si="1606"/>
        <v>-0.05110162166</v>
      </c>
      <c r="P1605" s="19">
        <f t="shared" si="1606"/>
        <v>-0.0008187744575</v>
      </c>
      <c r="Q1605" s="19">
        <f t="shared" si="1606"/>
        <v>-0.02692364505</v>
      </c>
      <c r="R1605" s="19">
        <f t="shared" si="1606"/>
        <v>0</v>
      </c>
      <c r="S1605" s="19">
        <f t="shared" si="1606"/>
        <v>0</v>
      </c>
      <c r="T1605" s="19">
        <f t="shared" si="1606"/>
        <v>-0.08586290939</v>
      </c>
      <c r="U1605" s="168">
        <v>-0.0174</v>
      </c>
      <c r="V1605" s="168">
        <v>-0.0302</v>
      </c>
      <c r="W1605" s="19">
        <f t="array" ref="W1605">mmult(N1605:T1605,'Parameters &amp; Main Results'!$B$6:$B$12)-'Parameters &amp; Main Results'!$B$16/12+mmult(U1605:V1605,'Parameters &amp; Main Results'!$B$14:$B$15)</f>
        <v>-0.02577268547</v>
      </c>
      <c r="X1605" s="77">
        <f t="shared" si="5"/>
        <v>23.99163275</v>
      </c>
      <c r="Y1605" s="77">
        <f>X1605/offset(X1605,'Parameters &amp; Main Results'!$B$32,0)</f>
        <v>14.43897365</v>
      </c>
      <c r="Z1605" s="77">
        <f>sumproduct(X1605:offset(X1605,'Parameters &amp; Main Results'!$B$32-1,0) , 'Cash Flow Assist'!$P$11:offset('Cash Flow Assist'!$P$11,'Parameters &amp; Main Results'!$B$32-1,0)  )/offset(X1605,'Parameters &amp; Main Results'!$B$32,0)</f>
        <v>3504.990337</v>
      </c>
      <c r="AA1605" s="77">
        <f>sumproduct(X1605:offset(X1605,'Parameters &amp; Main Results'!$B$32-1,0),'Parameters &amp; Main Results'!$B$36:offset('Parameters &amp; Main Results'!$B$36,'Parameters &amp; Main Results'!$B$32-1,0)   )/offset(X1605,'Parameters &amp; Main Results'!$B$32,0)</f>
        <v>0.5939069639</v>
      </c>
      <c r="AB1605" s="167">
        <f t="shared" si="6"/>
        <v>-0.2886054883</v>
      </c>
    </row>
    <row r="1606">
      <c r="A1606">
        <f t="shared" si="17"/>
        <v>5</v>
      </c>
      <c r="B1606">
        <f t="shared" si="18"/>
        <v>2004</v>
      </c>
      <c r="C1606" s="77">
        <f t="shared" si="3"/>
        <v>2004.333333</v>
      </c>
      <c r="D1606" s="159">
        <f t="shared" si="356"/>
        <v>38138</v>
      </c>
      <c r="E1606" s="162">
        <v>188.2</v>
      </c>
      <c r="F1606" s="163">
        <v>9010256.6843</v>
      </c>
      <c r="G1606" s="163">
        <v>44863.3257</v>
      </c>
      <c r="H1606" s="163">
        <v>32390.0167423</v>
      </c>
      <c r="I1606" s="163">
        <v>7922992.8878584</v>
      </c>
      <c r="J1606" s="163">
        <v>188.2</v>
      </c>
      <c r="K1606" s="163">
        <v>188.2</v>
      </c>
      <c r="L1606" s="163">
        <v>393.85</v>
      </c>
      <c r="M1606" s="164">
        <v>26.33547524</v>
      </c>
      <c r="N1606" s="19">
        <f t="shared" ref="N1606:T1606" si="1607">F1606/F1605/$E1606*$E1605-1</f>
        <v>0.009885742444</v>
      </c>
      <c r="O1606" s="19">
        <f t="shared" si="1607"/>
        <v>-0.01085940236</v>
      </c>
      <c r="P1606" s="19">
        <f t="shared" si="1607"/>
        <v>-0.003470793482</v>
      </c>
      <c r="Q1606" s="19">
        <f t="shared" si="1607"/>
        <v>0.001340851513</v>
      </c>
      <c r="R1606" s="19">
        <f t="shared" si="1607"/>
        <v>0</v>
      </c>
      <c r="S1606" s="19">
        <f t="shared" si="1607"/>
        <v>0</v>
      </c>
      <c r="T1606" s="19">
        <f t="shared" si="1607"/>
        <v>0.01258926825</v>
      </c>
      <c r="U1606" s="168">
        <v>-0.0025</v>
      </c>
      <c r="V1606" s="168">
        <v>-0.0023</v>
      </c>
      <c r="W1606" s="19">
        <f t="array" ref="W1606">mmult(N1606:T1606,'Parameters &amp; Main Results'!$B$6:$B$12)-'Parameters &amp; Main Results'!$B$16/12+mmult(U1606:V1606,'Parameters &amp; Main Results'!$B$14:$B$15)</f>
        <v>0.004657789577</v>
      </c>
      <c r="X1606" s="77">
        <f t="shared" si="5"/>
        <v>24.62631912</v>
      </c>
      <c r="Y1606" s="77">
        <f>X1606/offset(X1606,'Parameters &amp; Main Results'!$B$32,0)</f>
        <v>14.87021857</v>
      </c>
      <c r="Z1606" s="77">
        <f>sumproduct(X1606:offset(X1606,'Parameters &amp; Main Results'!$B$32-1,0) , 'Cash Flow Assist'!$P$11:offset('Cash Flow Assist'!$P$11,'Parameters &amp; Main Results'!$B$32-1,0)  )/offset(X1606,'Parameters &amp; Main Results'!$B$32,0)</f>
        <v>3503.158321</v>
      </c>
      <c r="AA1606" s="77">
        <f>sumproduct(X1606:offset(X1606,'Parameters &amp; Main Results'!$B$32-1,0),'Parameters &amp; Main Results'!$B$36:offset('Parameters &amp; Main Results'!$B$36,'Parameters &amp; Main Results'!$B$32-1,0)   )/offset(X1606,'Parameters &amp; Main Results'!$B$32,0)</f>
        <v>0.5939260087</v>
      </c>
      <c r="AB1606" s="167">
        <f t="shared" si="6"/>
        <v>-0.2815728253</v>
      </c>
    </row>
    <row r="1607">
      <c r="A1607">
        <f t="shared" si="17"/>
        <v>6</v>
      </c>
      <c r="B1607">
        <f t="shared" si="18"/>
        <v>2004</v>
      </c>
      <c r="C1607" s="77">
        <f t="shared" si="3"/>
        <v>2004.416667</v>
      </c>
      <c r="D1607" s="159">
        <f t="shared" si="356"/>
        <v>38168</v>
      </c>
      <c r="E1607" s="162">
        <v>188.9</v>
      </c>
      <c r="F1607" s="163">
        <v>9181167.6976</v>
      </c>
      <c r="G1607" s="163">
        <v>45182.17</v>
      </c>
      <c r="H1607" s="163">
        <v>32417.54825653</v>
      </c>
      <c r="I1607" s="163">
        <v>8109216.43748764</v>
      </c>
      <c r="J1607" s="163">
        <v>188.9</v>
      </c>
      <c r="K1607" s="163">
        <v>188.9</v>
      </c>
      <c r="L1607" s="163">
        <v>393.75</v>
      </c>
      <c r="M1607" s="164">
        <v>26.58960627</v>
      </c>
      <c r="N1607" s="19">
        <f t="shared" ref="N1607:T1607" si="1608">F1607/F1606/$E1607*$E1606-1</f>
        <v>0.01519254024</v>
      </c>
      <c r="O1607" s="19">
        <f t="shared" si="1608"/>
        <v>0.003375013778</v>
      </c>
      <c r="P1607" s="19">
        <f t="shared" si="1608"/>
        <v>-0.002858814187</v>
      </c>
      <c r="Q1607" s="19">
        <f t="shared" si="1608"/>
        <v>0.01971142943</v>
      </c>
      <c r="R1607" s="19">
        <f t="shared" si="1608"/>
        <v>0</v>
      </c>
      <c r="S1607" s="19">
        <f t="shared" si="1608"/>
        <v>0</v>
      </c>
      <c r="T1607" s="19">
        <f t="shared" si="1608"/>
        <v>-0.003958627261</v>
      </c>
      <c r="U1607" s="168">
        <v>0.0228</v>
      </c>
      <c r="V1607" s="168">
        <v>0.0123</v>
      </c>
      <c r="W1607" s="19">
        <f t="array" ref="W1607">mmult(N1607:T1607,'Parameters &amp; Main Results'!$B$6:$B$12)-'Parameters &amp; Main Results'!$B$16/12+mmult(U1607:V1607,'Parameters &amp; Main Results'!$B$14:$B$15)</f>
        <v>0.01219649196</v>
      </c>
      <c r="X1607" s="77">
        <f t="shared" si="5"/>
        <v>24.5121467</v>
      </c>
      <c r="Y1607" s="77">
        <f>X1607/offset(X1607,'Parameters &amp; Main Results'!$B$32,0)</f>
        <v>14.85048119</v>
      </c>
      <c r="Z1607" s="77">
        <f>sumproduct(X1607:offset(X1607,'Parameters &amp; Main Results'!$B$32-1,0) , 'Cash Flow Assist'!$P$11:offset('Cash Flow Assist'!$P$11,'Parameters &amp; Main Results'!$B$32-1,0)  )/offset(X1607,'Parameters &amp; Main Results'!$B$32,0)</f>
        <v>3500.887536</v>
      </c>
      <c r="AA1607" s="77">
        <f>sumproduct(X1607:offset(X1607,'Parameters &amp; Main Results'!$B$32-1,0),'Parameters &amp; Main Results'!$B$36:offset('Parameters &amp; Main Results'!$B$36,'Parameters &amp; Main Results'!$B$32-1,0)   )/offset(X1607,'Parameters &amp; Main Results'!$B$32,0)</f>
        <v>0.5939416728</v>
      </c>
      <c r="AB1607" s="167">
        <f t="shared" si="6"/>
        <v>-0.2706580916</v>
      </c>
    </row>
    <row r="1608">
      <c r="A1608">
        <f t="shared" si="17"/>
        <v>7</v>
      </c>
      <c r="B1608">
        <f t="shared" si="18"/>
        <v>2004</v>
      </c>
      <c r="C1608" s="77">
        <f t="shared" si="3"/>
        <v>2004.5</v>
      </c>
      <c r="D1608" s="159">
        <f t="shared" si="356"/>
        <v>38199</v>
      </c>
      <c r="E1608" s="162">
        <v>189.1</v>
      </c>
      <c r="F1608" s="163">
        <v>8916778.4444</v>
      </c>
      <c r="G1608" s="163">
        <v>45795.0049</v>
      </c>
      <c r="H1608" s="163">
        <v>32451.85682844</v>
      </c>
      <c r="I1608" s="163">
        <v>7863114.44280904</v>
      </c>
      <c r="J1608" s="163">
        <v>189.1</v>
      </c>
      <c r="K1608" s="163">
        <v>189.1</v>
      </c>
      <c r="L1608" s="163">
        <v>389.6</v>
      </c>
      <c r="M1608" s="164">
        <v>25.71378062</v>
      </c>
      <c r="N1608" s="19">
        <f t="shared" ref="N1608:T1608" si="1609">F1608/F1607/$E1608*$E1607-1</f>
        <v>-0.02982409393</v>
      </c>
      <c r="O1608" s="19">
        <f t="shared" si="1609"/>
        <v>0.01249165775</v>
      </c>
      <c r="P1608" s="19">
        <f t="shared" si="1609"/>
        <v>-0.0000004274632638</v>
      </c>
      <c r="Q1608" s="19">
        <f t="shared" si="1609"/>
        <v>-0.0313739746</v>
      </c>
      <c r="R1608" s="19">
        <f t="shared" si="1609"/>
        <v>0</v>
      </c>
      <c r="S1608" s="19">
        <f t="shared" si="1609"/>
        <v>0</v>
      </c>
      <c r="T1608" s="19">
        <f t="shared" si="1609"/>
        <v>-0.01158617679</v>
      </c>
      <c r="U1608" s="168">
        <v>-0.038</v>
      </c>
      <c r="V1608" s="168">
        <v>0.0322</v>
      </c>
      <c r="W1608" s="19">
        <f t="array" ref="W1608">mmult(N1608:T1608,'Parameters &amp; Main Results'!$B$6:$B$12)-'Parameters &amp; Main Results'!$B$16/12+mmult(U1608:V1608,'Parameters &amp; Main Results'!$B$14:$B$15)</f>
        <v>-0.01928682267</v>
      </c>
      <c r="X1608" s="77">
        <f t="shared" si="5"/>
        <v>24.21678685</v>
      </c>
      <c r="Y1608" s="77">
        <f>X1608/offset(X1608,'Parameters &amp; Main Results'!$B$32,0)</f>
        <v>14.72031244</v>
      </c>
      <c r="Z1608" s="77">
        <f>sumproduct(X1608:offset(X1608,'Parameters &amp; Main Results'!$B$32-1,0) , 'Cash Flow Assist'!$P$11:offset('Cash Flow Assist'!$P$11,'Parameters &amp; Main Results'!$B$32-1,0)  )/offset(X1608,'Parameters &amp; Main Results'!$B$32,0)</f>
        <v>3498.629006</v>
      </c>
      <c r="AA1608" s="77">
        <f>sumproduct(X1608:offset(X1608,'Parameters &amp; Main Results'!$B$32-1,0),'Parameters &amp; Main Results'!$B$36:offset('Parameters &amp; Main Results'!$B$36,'Parameters &amp; Main Results'!$B$32-1,0)   )/offset(X1608,'Parameters &amp; Main Results'!$B$32,0)</f>
        <v>0.5939540278</v>
      </c>
      <c r="AB1608" s="167">
        <f t="shared" si="6"/>
        <v>-0.2924100532</v>
      </c>
    </row>
    <row r="1609">
      <c r="A1609">
        <f t="shared" si="17"/>
        <v>8</v>
      </c>
      <c r="B1609">
        <f t="shared" si="18"/>
        <v>2004</v>
      </c>
      <c r="C1609" s="77">
        <f t="shared" si="3"/>
        <v>2004.583333</v>
      </c>
      <c r="D1609" s="159">
        <f t="shared" si="356"/>
        <v>38230</v>
      </c>
      <c r="E1609" s="162">
        <v>189.2</v>
      </c>
      <c r="F1609" s="163">
        <v>8913207.3164</v>
      </c>
      <c r="G1609" s="163">
        <v>47357.2556</v>
      </c>
      <c r="H1609" s="163">
        <v>32487.82430309</v>
      </c>
      <c r="I1609" s="163">
        <v>7897700.20237891</v>
      </c>
      <c r="J1609" s="163">
        <v>189.2</v>
      </c>
      <c r="K1609" s="163">
        <v>189.2</v>
      </c>
      <c r="L1609" s="163">
        <v>408.1</v>
      </c>
      <c r="M1609" s="164">
        <v>25.52817251</v>
      </c>
      <c r="N1609" s="19">
        <f t="shared" ref="N1609:T1609" si="1610">F1609/F1608/$E1609*$E1608-1</f>
        <v>-0.0009288248638</v>
      </c>
      <c r="O1609" s="19">
        <f t="shared" si="1610"/>
        <v>0.033567426</v>
      </c>
      <c r="P1609" s="19">
        <f t="shared" si="1610"/>
        <v>0.0005792063072</v>
      </c>
      <c r="Q1609" s="19">
        <f t="shared" si="1610"/>
        <v>0.003867615007</v>
      </c>
      <c r="R1609" s="19">
        <f t="shared" si="1610"/>
        <v>0</v>
      </c>
      <c r="S1609" s="19">
        <f t="shared" si="1610"/>
        <v>0</v>
      </c>
      <c r="T1609" s="19">
        <f t="shared" si="1610"/>
        <v>0.04693096079</v>
      </c>
      <c r="U1609" s="168">
        <v>-0.0149</v>
      </c>
      <c r="V1609" s="168">
        <v>0.01</v>
      </c>
      <c r="W1609" s="19">
        <f t="array" ref="W1609">mmult(N1609:T1609,'Parameters &amp; Main Results'!$B$6:$B$12)-'Parameters &amp; Main Results'!$B$16/12+mmult(U1609:V1609,'Parameters &amp; Main Results'!$B$14:$B$15)</f>
        <v>0.007653571185</v>
      </c>
      <c r="X1609" s="77">
        <f t="shared" si="5"/>
        <v>24.69303708</v>
      </c>
      <c r="Y1609" s="77">
        <f>X1609/offset(X1609,'Parameters &amp; Main Results'!$B$32,0)</f>
        <v>15.05970093</v>
      </c>
      <c r="Z1609" s="77">
        <f>sumproduct(X1609:offset(X1609,'Parameters &amp; Main Results'!$B$32-1,0) , 'Cash Flow Assist'!$P$11:offset('Cash Flow Assist'!$P$11,'Parameters &amp; Main Results'!$B$32-1,0)  )/offset(X1609,'Parameters &amp; Main Results'!$B$32,0)</f>
        <v>3496.493569</v>
      </c>
      <c r="AA1609" s="77">
        <f>sumproduct(X1609:offset(X1609,'Parameters &amp; Main Results'!$B$32-1,0),'Parameters &amp; Main Results'!$B$36:offset('Parameters &amp; Main Results'!$B$36,'Parameters &amp; Main Results'!$B$32-1,0)   )/offset(X1609,'Parameters &amp; Main Results'!$B$32,0)</f>
        <v>0.5939450141</v>
      </c>
      <c r="AB1609" s="167">
        <f t="shared" si="6"/>
        <v>-0.2930672803</v>
      </c>
    </row>
    <row r="1610">
      <c r="A1610">
        <f t="shared" si="17"/>
        <v>9</v>
      </c>
      <c r="B1610">
        <f t="shared" si="18"/>
        <v>2004</v>
      </c>
      <c r="C1610" s="77">
        <f t="shared" si="3"/>
        <v>2004.666667</v>
      </c>
      <c r="D1610" s="159">
        <f t="shared" si="356"/>
        <v>38260</v>
      </c>
      <c r="E1610" s="162">
        <v>189.8</v>
      </c>
      <c r="F1610" s="163">
        <v>9009742.6168</v>
      </c>
      <c r="G1610" s="163">
        <v>47481.8799</v>
      </c>
      <c r="H1610" s="163">
        <v>32527.89261973</v>
      </c>
      <c r="I1610" s="163">
        <v>8129198.79491548</v>
      </c>
      <c r="J1610" s="163">
        <v>189.8</v>
      </c>
      <c r="K1610" s="163">
        <v>189.8</v>
      </c>
      <c r="L1610" s="163">
        <v>412.35</v>
      </c>
      <c r="M1610" s="164">
        <v>25.59767087</v>
      </c>
      <c r="N1610" s="19">
        <f t="shared" ref="N1610:T1610" si="1611">F1610/F1609/$E1610*$E1609-1</f>
        <v>0.00763513047</v>
      </c>
      <c r="O1610" s="19">
        <f t="shared" si="1611"/>
        <v>-0.0005379635946</v>
      </c>
      <c r="P1610" s="19">
        <f t="shared" si="1611"/>
        <v>-0.001931787847</v>
      </c>
      <c r="Q1610" s="19">
        <f t="shared" si="1611"/>
        <v>0.0260582679</v>
      </c>
      <c r="R1610" s="19">
        <f t="shared" si="1611"/>
        <v>0</v>
      </c>
      <c r="S1610" s="19">
        <f t="shared" si="1611"/>
        <v>0</v>
      </c>
      <c r="T1610" s="19">
        <f t="shared" si="1611"/>
        <v>0.007219970518</v>
      </c>
      <c r="U1610" s="168">
        <v>0.0302</v>
      </c>
      <c r="V1610" s="168">
        <v>-2.0E-4</v>
      </c>
      <c r="W1610" s="19">
        <f t="array" ref="W1610">mmult(N1610:T1610,'Parameters &amp; Main Results'!$B$6:$B$12)-'Parameters &amp; Main Results'!$B$16/12+mmult(U1610:V1610,'Parameters &amp; Main Results'!$B$14:$B$15)</f>
        <v>0.005550190287</v>
      </c>
      <c r="X1610" s="77">
        <f t="shared" si="5"/>
        <v>24.50548263</v>
      </c>
      <c r="Y1610" s="77">
        <f>X1610/offset(X1610,'Parameters &amp; Main Results'!$B$32,0)</f>
        <v>14.99499858</v>
      </c>
      <c r="Z1610" s="77">
        <f>sumproduct(X1610:offset(X1610,'Parameters &amp; Main Results'!$B$32-1,0) , 'Cash Flow Assist'!$P$11:offset('Cash Flow Assist'!$P$11,'Parameters &amp; Main Results'!$B$32-1,0)  )/offset(X1610,'Parameters &amp; Main Results'!$B$32,0)</f>
        <v>3494.010516</v>
      </c>
      <c r="AA1610" s="77">
        <f>sumproduct(X1610:offset(X1610,'Parameters &amp; Main Results'!$B$32-1,0),'Parameters &amp; Main Results'!$B$36:offset('Parameters &amp; Main Results'!$B$36,'Parameters &amp; Main Results'!$B$32-1,0)   )/offset(X1610,'Parameters &amp; Main Results'!$B$32,0)</f>
        <v>0.5939411582</v>
      </c>
      <c r="AB1610" s="167">
        <f t="shared" si="6"/>
        <v>-0.2876697567</v>
      </c>
    </row>
    <row r="1611">
      <c r="A1611">
        <f t="shared" si="17"/>
        <v>10</v>
      </c>
      <c r="B1611">
        <f t="shared" si="18"/>
        <v>2004</v>
      </c>
      <c r="C1611" s="77">
        <f t="shared" si="3"/>
        <v>2004.75</v>
      </c>
      <c r="D1611" s="159">
        <f t="shared" si="356"/>
        <v>38291</v>
      </c>
      <c r="E1611" s="162">
        <v>190.8</v>
      </c>
      <c r="F1611" s="163">
        <v>9149880.6789</v>
      </c>
      <c r="G1611" s="163">
        <v>47993.4867</v>
      </c>
      <c r="H1611" s="163">
        <v>32572.61847208</v>
      </c>
      <c r="I1611" s="163">
        <v>8421953.1100977</v>
      </c>
      <c r="J1611" s="163">
        <v>190.8</v>
      </c>
      <c r="K1611" s="163">
        <v>190.8</v>
      </c>
      <c r="L1611" s="163">
        <v>426.2</v>
      </c>
      <c r="M1611" s="164">
        <v>25.71417267</v>
      </c>
      <c r="N1611" s="19">
        <f t="shared" ref="N1611:T1611" si="1612">F1611/F1610/$E1611*$E1610-1</f>
        <v>0.01023144795</v>
      </c>
      <c r="O1611" s="19">
        <f t="shared" si="1612"/>
        <v>0.005477218052</v>
      </c>
      <c r="P1611" s="19">
        <f t="shared" si="1612"/>
        <v>-0.003873296646</v>
      </c>
      <c r="Q1611" s="19">
        <f t="shared" si="1612"/>
        <v>0.03058285398</v>
      </c>
      <c r="R1611" s="19">
        <f t="shared" si="1612"/>
        <v>0</v>
      </c>
      <c r="S1611" s="19">
        <f t="shared" si="1612"/>
        <v>0</v>
      </c>
      <c r="T1611" s="19">
        <f t="shared" si="1612"/>
        <v>0.02817084365</v>
      </c>
      <c r="U1611" s="168">
        <v>0.0015</v>
      </c>
      <c r="V1611" s="168">
        <v>-0.0025</v>
      </c>
      <c r="W1611" s="19">
        <f t="array" ref="W1611">mmult(N1611:T1611,'Parameters &amp; Main Results'!$B$6:$B$12)-'Parameters &amp; Main Results'!$B$16/12+mmult(U1611:V1611,'Parameters &amp; Main Results'!$B$14:$B$15)</f>
        <v>0.009001223809</v>
      </c>
      <c r="X1611" s="77">
        <f t="shared" si="5"/>
        <v>24.37022325</v>
      </c>
      <c r="Y1611" s="77">
        <f>X1611/offset(X1611,'Parameters &amp; Main Results'!$B$32,0)</f>
        <v>14.96180556</v>
      </c>
      <c r="Z1611" s="77">
        <f>sumproduct(X1611:offset(X1611,'Parameters &amp; Main Results'!$B$32-1,0) , 'Cash Flow Assist'!$P$11:offset('Cash Flow Assist'!$P$11,'Parameters &amp; Main Results'!$B$32-1,0)  )/offset(X1611,'Parameters &amp; Main Results'!$B$32,0)</f>
        <v>3491.584126</v>
      </c>
      <c r="AA1611" s="77">
        <f>sumproduct(X1611:offset(X1611,'Parameters &amp; Main Results'!$B$32-1,0),'Parameters &amp; Main Results'!$B$36:offset('Parameters &amp; Main Results'!$B$36,'Parameters &amp; Main Results'!$B$32-1,0)   )/offset(X1611,'Parameters &amp; Main Results'!$B$32,0)</f>
        <v>0.5938987991</v>
      </c>
      <c r="AB1611" s="167">
        <f t="shared" si="6"/>
        <v>-0.2803815869</v>
      </c>
    </row>
    <row r="1612">
      <c r="A1612">
        <f t="shared" si="17"/>
        <v>11</v>
      </c>
      <c r="B1612">
        <f t="shared" si="18"/>
        <v>2004</v>
      </c>
      <c r="C1612" s="77">
        <f t="shared" si="3"/>
        <v>2004.833333</v>
      </c>
      <c r="D1612" s="159">
        <f t="shared" si="356"/>
        <v>38321</v>
      </c>
      <c r="E1612" s="162">
        <v>191.7</v>
      </c>
      <c r="F1612" s="163">
        <v>9517504.5155</v>
      </c>
      <c r="G1612" s="163">
        <v>46966.0074</v>
      </c>
      <c r="H1612" s="163">
        <v>32620.39164584</v>
      </c>
      <c r="I1612" s="163">
        <v>8984478.7163812</v>
      </c>
      <c r="J1612" s="163">
        <v>191.7</v>
      </c>
      <c r="K1612" s="163">
        <v>191.7</v>
      </c>
      <c r="L1612" s="163">
        <v>452.0</v>
      </c>
      <c r="M1612" s="164">
        <v>26.57579388</v>
      </c>
      <c r="N1612" s="19">
        <f t="shared" ref="N1612:T1612" si="1613">F1612/F1611/$E1612*$E1611-1</f>
        <v>0.03529452767</v>
      </c>
      <c r="O1612" s="19">
        <f t="shared" si="1613"/>
        <v>-0.02600304902</v>
      </c>
      <c r="P1612" s="19">
        <f t="shared" si="1613"/>
        <v>-0.003235054773</v>
      </c>
      <c r="Q1612" s="19">
        <f t="shared" si="1613"/>
        <v>0.0617843567</v>
      </c>
      <c r="R1612" s="19">
        <f t="shared" si="1613"/>
        <v>0</v>
      </c>
      <c r="S1612" s="19">
        <f t="shared" si="1613"/>
        <v>0</v>
      </c>
      <c r="T1612" s="19">
        <f t="shared" si="1613"/>
        <v>0.05555592274</v>
      </c>
      <c r="U1612" s="168">
        <v>0.0373</v>
      </c>
      <c r="V1612" s="168">
        <v>0.0145</v>
      </c>
      <c r="W1612" s="19">
        <f t="array" ref="W1612">mmult(N1612:T1612,'Parameters &amp; Main Results'!$B$6:$B$12)-'Parameters &amp; Main Results'!$B$16/12+mmult(U1612:V1612,'Parameters &amp; Main Results'!$B$14:$B$15)</f>
        <v>0.01992846683</v>
      </c>
      <c r="X1612" s="77">
        <f t="shared" si="5"/>
        <v>24.15281833</v>
      </c>
      <c r="Y1612" s="77">
        <f>X1612/offset(X1612,'Parameters &amp; Main Results'!$B$32,0)</f>
        <v>14.87762621</v>
      </c>
      <c r="Z1612" s="77">
        <f>sumproduct(X1612:offset(X1612,'Parameters &amp; Main Results'!$B$32-1,0) , 'Cash Flow Assist'!$P$11:offset('Cash Flow Assist'!$P$11,'Parameters &amp; Main Results'!$B$32-1,0)  )/offset(X1612,'Parameters &amp; Main Results'!$B$32,0)</f>
        <v>3489.182974</v>
      </c>
      <c r="AA1612" s="77">
        <f>sumproduct(X1612:offset(X1612,'Parameters &amp; Main Results'!$B$32-1,0),'Parameters &amp; Main Results'!$B$36:offset('Parameters &amp; Main Results'!$B$36,'Parameters &amp; Main Results'!$B$32-1,0)   )/offset(X1612,'Parameters &amp; Main Results'!$B$32,0)</f>
        <v>0.5938404091</v>
      </c>
      <c r="AB1612" s="167">
        <f t="shared" si="6"/>
        <v>-0.2549829949</v>
      </c>
    </row>
    <row r="1613">
      <c r="A1613">
        <f t="shared" si="17"/>
        <v>12</v>
      </c>
      <c r="B1613">
        <f t="shared" si="18"/>
        <v>2004</v>
      </c>
      <c r="C1613" s="77">
        <f t="shared" si="3"/>
        <v>2004.916667</v>
      </c>
      <c r="D1613" s="159">
        <f t="shared" si="356"/>
        <v>38352</v>
      </c>
      <c r="E1613" s="162">
        <v>191.7</v>
      </c>
      <c r="F1613" s="163">
        <v>9841372.4638</v>
      </c>
      <c r="G1613" s="163">
        <v>47594.5642</v>
      </c>
      <c r="H1613" s="163">
        <v>32676.66182143</v>
      </c>
      <c r="I1613" s="163">
        <v>9364822.68048298</v>
      </c>
      <c r="J1613" s="163">
        <v>191.7</v>
      </c>
      <c r="K1613" s="163">
        <v>191.7</v>
      </c>
      <c r="L1613" s="163">
        <v>438.0</v>
      </c>
      <c r="M1613" s="164">
        <v>27.43250686</v>
      </c>
      <c r="N1613" s="19">
        <f t="shared" ref="N1613:T1613" si="1614">F1613/F1612/$E1613*$E1612-1</f>
        <v>0.03402866243</v>
      </c>
      <c r="O1613" s="19">
        <f t="shared" si="1614"/>
        <v>0.01338322831</v>
      </c>
      <c r="P1613" s="19">
        <f t="shared" si="1614"/>
        <v>0.001725</v>
      </c>
      <c r="Q1613" s="19">
        <f t="shared" si="1614"/>
        <v>0.04233344817</v>
      </c>
      <c r="R1613" s="19">
        <f t="shared" si="1614"/>
        <v>0</v>
      </c>
      <c r="S1613" s="19">
        <f t="shared" si="1614"/>
        <v>0</v>
      </c>
      <c r="T1613" s="19">
        <f t="shared" si="1614"/>
        <v>-0.03097345133</v>
      </c>
      <c r="U1613" s="168">
        <v>-3.0E-4</v>
      </c>
      <c r="V1613" s="168">
        <v>-0.0021</v>
      </c>
      <c r="W1613" s="19">
        <f t="array" ref="W1613">mmult(N1613:T1613,'Parameters &amp; Main Results'!$B$6:$B$12)-'Parameters &amp; Main Results'!$B$16/12+mmult(U1613:V1613,'Parameters &amp; Main Results'!$B$14:$B$15)</f>
        <v>0.02882563723</v>
      </c>
      <c r="X1613" s="77">
        <f t="shared" si="5"/>
        <v>23.68089441</v>
      </c>
      <c r="Y1613" s="77">
        <f>X1613/offset(X1613,'Parameters &amp; Main Results'!$B$32,0)</f>
        <v>14.63542235</v>
      </c>
      <c r="Z1613" s="77">
        <f>sumproduct(X1613:offset(X1613,'Parameters &amp; Main Results'!$B$32-1,0) , 'Cash Flow Assist'!$P$11:offset('Cash Flow Assist'!$P$11,'Parameters &amp; Main Results'!$B$32-1,0)  )/offset(X1613,'Parameters &amp; Main Results'!$B$32,0)</f>
        <v>3486.858299</v>
      </c>
      <c r="AA1613" s="77">
        <f>sumproduct(X1613:offset(X1613,'Parameters &amp; Main Results'!$B$32-1,0),'Parameters &amp; Main Results'!$B$36:offset('Parameters &amp; Main Results'!$B$36,'Parameters &amp; Main Results'!$B$32-1,0)   )/offset(X1613,'Parameters &amp; Main Results'!$B$32,0)</f>
        <v>0.5938157384</v>
      </c>
      <c r="AB1613" s="167">
        <f t="shared" si="6"/>
        <v>-0.2296310628</v>
      </c>
    </row>
    <row r="1614">
      <c r="A1614">
        <f t="shared" si="17"/>
        <v>1</v>
      </c>
      <c r="B1614">
        <f t="shared" si="18"/>
        <v>2005</v>
      </c>
      <c r="C1614" s="77">
        <f t="shared" si="3"/>
        <v>2005</v>
      </c>
      <c r="D1614" s="159">
        <f t="shared" si="356"/>
        <v>38383</v>
      </c>
      <c r="E1614" s="162">
        <v>191.6</v>
      </c>
      <c r="F1614" s="163">
        <v>9601488.9143</v>
      </c>
      <c r="G1614" s="163">
        <v>48149.7235</v>
      </c>
      <c r="H1614" s="163">
        <v>32736.29672926</v>
      </c>
      <c r="I1614" s="163">
        <v>9181214.06512159</v>
      </c>
      <c r="J1614" s="163">
        <v>191.6</v>
      </c>
      <c r="K1614" s="163">
        <v>191.6</v>
      </c>
      <c r="L1614" s="163">
        <v>423.8</v>
      </c>
      <c r="M1614" s="164">
        <v>26.58410004</v>
      </c>
      <c r="N1614" s="19">
        <f t="shared" ref="N1614:T1614" si="1615">F1614/F1613/$E1614*$E1613-1</f>
        <v>-0.02386581088</v>
      </c>
      <c r="O1614" s="19">
        <f t="shared" si="1615"/>
        <v>0.01219235107</v>
      </c>
      <c r="P1614" s="19">
        <f t="shared" si="1615"/>
        <v>0.002347873173</v>
      </c>
      <c r="Q1614" s="19">
        <f t="shared" si="1615"/>
        <v>-0.0190945153</v>
      </c>
      <c r="R1614" s="19">
        <f t="shared" si="1615"/>
        <v>0</v>
      </c>
      <c r="S1614" s="19">
        <f t="shared" si="1615"/>
        <v>0</v>
      </c>
      <c r="T1614" s="19">
        <f t="shared" si="1615"/>
        <v>-0.03191509137</v>
      </c>
      <c r="U1614" s="168">
        <v>-0.0172</v>
      </c>
      <c r="V1614" s="168">
        <v>0.0207</v>
      </c>
      <c r="W1614" s="19">
        <f t="array" ref="W1614">mmult(N1614:T1614,'Parameters &amp; Main Results'!$B$6:$B$12)-'Parameters &amp; Main Results'!$B$16/12+mmult(U1614:V1614,'Parameters &amp; Main Results'!$B$14:$B$15)</f>
        <v>-0.01489293706</v>
      </c>
      <c r="X1614" s="77">
        <f t="shared" si="5"/>
        <v>23.0174031</v>
      </c>
      <c r="Y1614" s="77">
        <f>X1614/offset(X1614,'Parameters &amp; Main Results'!$B$32,0)</f>
        <v>14.27265644</v>
      </c>
      <c r="Z1614" s="77">
        <f>sumproduct(X1614:offset(X1614,'Parameters &amp; Main Results'!$B$32-1,0) , 'Cash Flow Assist'!$P$11:offset('Cash Flow Assist'!$P$11,'Parameters &amp; Main Results'!$B$32-1,0)  )/offset(X1614,'Parameters &amp; Main Results'!$B$32,0)</f>
        <v>3484.768905</v>
      </c>
      <c r="AA1614" s="77">
        <f>sumproduct(X1614:offset(X1614,'Parameters &amp; Main Results'!$B$32-1,0),'Parameters &amp; Main Results'!$B$36:offset('Parameters &amp; Main Results'!$B$36,'Parameters &amp; Main Results'!$B$32-1,0)   )/offset(X1614,'Parameters &amp; Main Results'!$B$32,0)</f>
        <v>0.5937842431</v>
      </c>
      <c r="AB1614" s="167">
        <f t="shared" si="6"/>
        <v>-0.2480165421</v>
      </c>
    </row>
    <row r="1615">
      <c r="A1615">
        <f t="shared" si="17"/>
        <v>2</v>
      </c>
      <c r="B1615">
        <f t="shared" si="18"/>
        <v>2005</v>
      </c>
      <c r="C1615" s="77">
        <f t="shared" si="3"/>
        <v>2005.083333</v>
      </c>
      <c r="D1615" s="159">
        <f t="shared" si="356"/>
        <v>38411</v>
      </c>
      <c r="E1615" s="162">
        <v>192.4</v>
      </c>
      <c r="F1615" s="163">
        <v>9803544.7574</v>
      </c>
      <c r="G1615" s="163">
        <v>47466.3961</v>
      </c>
      <c r="H1615" s="163">
        <v>32799.85970541</v>
      </c>
      <c r="I1615" s="163">
        <v>9591827.372409</v>
      </c>
      <c r="J1615" s="163">
        <v>192.4</v>
      </c>
      <c r="K1615" s="163">
        <v>192.4</v>
      </c>
      <c r="L1615" s="163">
        <v>436.55</v>
      </c>
      <c r="M1615" s="164">
        <v>26.83337134</v>
      </c>
      <c r="N1615" s="19">
        <f t="shared" ref="N1615:T1615" si="1616">F1615/F1614/$E1615*$E1614-1</f>
        <v>0.01679871369</v>
      </c>
      <c r="O1615" s="19">
        <f t="shared" si="1616"/>
        <v>-0.01829071505</v>
      </c>
      <c r="P1615" s="19">
        <f t="shared" si="1616"/>
        <v>-0.002224410949</v>
      </c>
      <c r="Q1615" s="19">
        <f t="shared" si="1616"/>
        <v>0.04037924032</v>
      </c>
      <c r="R1615" s="19">
        <f t="shared" si="1616"/>
        <v>0</v>
      </c>
      <c r="S1615" s="19">
        <f t="shared" si="1616"/>
        <v>0</v>
      </c>
      <c r="T1615" s="19">
        <f t="shared" si="1616"/>
        <v>0.02580184824</v>
      </c>
      <c r="U1615" s="168">
        <v>-0.0057</v>
      </c>
      <c r="V1615" s="168">
        <v>0.0154</v>
      </c>
      <c r="W1615" s="19">
        <f t="array" ref="W1615">mmult(N1615:T1615,'Parameters &amp; Main Results'!$B$6:$B$12)-'Parameters &amp; Main Results'!$B$16/12+mmult(U1615:V1615,'Parameters &amp; Main Results'!$B$14:$B$15)</f>
        <v>0.007984689835</v>
      </c>
      <c r="X1615" s="77">
        <f t="shared" si="5"/>
        <v>23.36538226</v>
      </c>
      <c r="Y1615" s="77">
        <f>X1615/offset(X1615,'Parameters &amp; Main Results'!$B$32,0)</f>
        <v>14.53659561</v>
      </c>
      <c r="Z1615" s="77">
        <f>sumproduct(X1615:offset(X1615,'Parameters &amp; Main Results'!$B$32-1,0) , 'Cash Flow Assist'!$P$11:offset('Cash Flow Assist'!$P$11,'Parameters &amp; Main Results'!$B$32-1,0)  )/offset(X1615,'Parameters &amp; Main Results'!$B$32,0)</f>
        <v>3483.036537</v>
      </c>
      <c r="AA1615" s="77">
        <f>sumproduct(X1615:offset(X1615,'Parameters &amp; Main Results'!$B$32-1,0),'Parameters &amp; Main Results'!$B$36:offset('Parameters &amp; Main Results'!$B$36,'Parameters &amp; Main Results'!$B$32-1,0)   )/offset(X1615,'Parameters &amp; Main Results'!$B$32,0)</f>
        <v>0.5937373968</v>
      </c>
      <c r="AB1615" s="167">
        <f t="shared" si="6"/>
        <v>-0.2353841873</v>
      </c>
    </row>
    <row r="1616">
      <c r="A1616">
        <f t="shared" si="17"/>
        <v>3</v>
      </c>
      <c r="B1616">
        <f t="shared" si="18"/>
        <v>2005</v>
      </c>
      <c r="C1616" s="77">
        <f t="shared" si="3"/>
        <v>2005.166667</v>
      </c>
      <c r="D1616" s="159">
        <f t="shared" si="356"/>
        <v>38442</v>
      </c>
      <c r="E1616" s="162">
        <v>193.1</v>
      </c>
      <c r="F1616" s="163">
        <v>9629943.0933</v>
      </c>
      <c r="G1616" s="163">
        <v>47105.5963</v>
      </c>
      <c r="H1616" s="163">
        <v>32869.28607512</v>
      </c>
      <c r="I1616" s="163">
        <v>9377850.02269523</v>
      </c>
      <c r="J1616" s="163">
        <v>193.1</v>
      </c>
      <c r="K1616" s="163">
        <v>193.1</v>
      </c>
      <c r="L1616" s="163">
        <v>427.5</v>
      </c>
      <c r="M1616" s="164">
        <v>26.02370726</v>
      </c>
      <c r="N1616" s="19">
        <f t="shared" ref="N1616:T1616" si="1617">F1616/F1615/$E1616*$E1615-1</f>
        <v>-0.02126892225</v>
      </c>
      <c r="O1616" s="19">
        <f t="shared" si="1617"/>
        <v>-0.01119867274</v>
      </c>
      <c r="P1616" s="19">
        <f t="shared" si="1617"/>
        <v>-0.00151607112</v>
      </c>
      <c r="Q1616" s="19">
        <f t="shared" si="1617"/>
        <v>-0.02585249437</v>
      </c>
      <c r="R1616" s="19">
        <f t="shared" si="1617"/>
        <v>0</v>
      </c>
      <c r="S1616" s="19">
        <f t="shared" si="1617"/>
        <v>0</v>
      </c>
      <c r="T1616" s="19">
        <f t="shared" si="1617"/>
        <v>-0.02428064408</v>
      </c>
      <c r="U1616" s="168">
        <v>-0.014</v>
      </c>
      <c r="V1616" s="168">
        <v>0.0205</v>
      </c>
      <c r="W1616" s="19">
        <f t="array" ref="W1616">mmult(N1616:T1616,'Parameters &amp; Main Results'!$B$6:$B$12)-'Parameters &amp; Main Results'!$B$16/12+mmult(U1616:V1616,'Parameters &amp; Main Results'!$B$14:$B$15)</f>
        <v>-0.01879302654</v>
      </c>
      <c r="X1616" s="77">
        <f t="shared" si="5"/>
        <v>23.1802948</v>
      </c>
      <c r="Y1616" s="77">
        <f>X1616/offset(X1616,'Parameters &amp; Main Results'!$B$32,0)</f>
        <v>14.46938603</v>
      </c>
      <c r="Z1616" s="77">
        <f>sumproduct(X1616:offset(X1616,'Parameters &amp; Main Results'!$B$32-1,0) , 'Cash Flow Assist'!$P$11:offset('Cash Flow Assist'!$P$11,'Parameters &amp; Main Results'!$B$32-1,0)  )/offset(X1616,'Parameters &amp; Main Results'!$B$32,0)</f>
        <v>3481.033593</v>
      </c>
      <c r="AA1616" s="77">
        <f>sumproduct(X1616:offset(X1616,'Parameters &amp; Main Results'!$B$32-1,0),'Parameters &amp; Main Results'!$B$36:offset('Parameters &amp; Main Results'!$B$36,'Parameters &amp; Main Results'!$B$32-1,0)   )/offset(X1616,'Parameters &amp; Main Results'!$B$32,0)</f>
        <v>0.5936628044</v>
      </c>
      <c r="AB1616" s="167">
        <f t="shared" si="6"/>
        <v>-0.2516467416</v>
      </c>
    </row>
    <row r="1617">
      <c r="A1617">
        <f t="shared" si="17"/>
        <v>4</v>
      </c>
      <c r="B1617">
        <f t="shared" si="18"/>
        <v>2005</v>
      </c>
      <c r="C1617" s="77">
        <f t="shared" si="3"/>
        <v>2005.25</v>
      </c>
      <c r="D1617" s="159">
        <f t="shared" si="356"/>
        <v>38472</v>
      </c>
      <c r="E1617" s="162">
        <v>193.7</v>
      </c>
      <c r="F1617" s="163">
        <v>9490712.8524</v>
      </c>
      <c r="G1617" s="163">
        <v>48398.998</v>
      </c>
      <c r="H1617" s="163">
        <v>32944.33761165</v>
      </c>
      <c r="I1617" s="163">
        <v>9148786.51374383</v>
      </c>
      <c r="J1617" s="163">
        <v>193.7</v>
      </c>
      <c r="K1617" s="163">
        <v>193.7</v>
      </c>
      <c r="L1617" s="163">
        <v>433.2</v>
      </c>
      <c r="M1617" s="164">
        <v>25.3593891</v>
      </c>
      <c r="N1617" s="19">
        <f t="shared" ref="N1617:T1617" si="1618">F1617/F1616/$E1617*$E1616-1</f>
        <v>-0.01751084306</v>
      </c>
      <c r="O1617" s="19">
        <f t="shared" si="1618"/>
        <v>0.02427487035</v>
      </c>
      <c r="P1617" s="19">
        <f t="shared" si="1618"/>
        <v>-0.0008213130273</v>
      </c>
      <c r="Q1617" s="19">
        <f t="shared" si="1618"/>
        <v>-0.02744792757</v>
      </c>
      <c r="R1617" s="19">
        <f t="shared" si="1618"/>
        <v>0</v>
      </c>
      <c r="S1617" s="19">
        <f t="shared" si="1618"/>
        <v>0</v>
      </c>
      <c r="T1617" s="19">
        <f t="shared" si="1618"/>
        <v>0.01019445879</v>
      </c>
      <c r="U1617" s="168">
        <v>-0.0393</v>
      </c>
      <c r="V1617" s="168">
        <v>5.0E-4</v>
      </c>
      <c r="W1617" s="19">
        <f t="array" ref="W1617">mmult(N1617:T1617,'Parameters &amp; Main Results'!$B$6:$B$12)-'Parameters &amp; Main Results'!$B$16/12+mmult(U1617:V1617,'Parameters &amp; Main Results'!$B$14:$B$15)</f>
        <v>-0.007106081372</v>
      </c>
      <c r="X1617" s="77">
        <f t="shared" si="5"/>
        <v>23.62426626</v>
      </c>
      <c r="Y1617" s="77">
        <f>X1617/offset(X1617,'Parameters &amp; Main Results'!$B$32,0)</f>
        <v>14.79553955</v>
      </c>
      <c r="Z1617" s="77">
        <f>sumproduct(X1617:offset(X1617,'Parameters &amp; Main Results'!$B$32-1,0) , 'Cash Flow Assist'!$P$11:offset('Cash Flow Assist'!$P$11,'Parameters &amp; Main Results'!$B$32-1,0)  )/offset(X1617,'Parameters &amp; Main Results'!$B$32,0)</f>
        <v>3479.091424</v>
      </c>
      <c r="AA1617" s="77">
        <f>sumproduct(X1617:offset(X1617,'Parameters &amp; Main Results'!$B$32-1,0),'Parameters &amp; Main Results'!$B$36:offset('Parameters &amp; Main Results'!$B$36,'Parameters &amp; Main Results'!$B$32-1,0)   )/offset(X1617,'Parameters &amp; Main Results'!$B$32,0)</f>
        <v>0.59358394</v>
      </c>
      <c r="AB1617" s="167">
        <f t="shared" si="6"/>
        <v>-0.2647510381</v>
      </c>
    </row>
    <row r="1618">
      <c r="A1618">
        <f t="shared" si="17"/>
        <v>5</v>
      </c>
      <c r="B1618">
        <f t="shared" si="18"/>
        <v>2005</v>
      </c>
      <c r="C1618" s="77">
        <f t="shared" si="3"/>
        <v>2005.333333</v>
      </c>
      <c r="D1618" s="159">
        <f t="shared" si="356"/>
        <v>38503</v>
      </c>
      <c r="E1618" s="162">
        <v>193.6</v>
      </c>
      <c r="F1618" s="163">
        <v>9747905.1616</v>
      </c>
      <c r="G1618" s="163">
        <v>49399.9442</v>
      </c>
      <c r="H1618" s="163">
        <v>33020.65866045</v>
      </c>
      <c r="I1618" s="163">
        <v>9174696.84433093</v>
      </c>
      <c r="J1618" s="163">
        <v>193.6</v>
      </c>
      <c r="K1618" s="163">
        <v>193.6</v>
      </c>
      <c r="L1618" s="163">
        <v>416.9</v>
      </c>
      <c r="M1618" s="164">
        <v>25.9380192</v>
      </c>
      <c r="N1618" s="19">
        <f t="shared" ref="N1618:T1618" si="1619">F1618/F1617/$E1618*$E1617-1</f>
        <v>0.02762989338</v>
      </c>
      <c r="O1618" s="19">
        <f t="shared" si="1619"/>
        <v>0.02120834609</v>
      </c>
      <c r="P1618" s="19">
        <f t="shared" si="1619"/>
        <v>0.002834392218</v>
      </c>
      <c r="Q1618" s="19">
        <f t="shared" si="1619"/>
        <v>0.003350097507</v>
      </c>
      <c r="R1618" s="19">
        <f t="shared" si="1619"/>
        <v>0</v>
      </c>
      <c r="S1618" s="19">
        <f t="shared" si="1619"/>
        <v>0</v>
      </c>
      <c r="T1618" s="19">
        <f t="shared" si="1619"/>
        <v>-0.03712986863</v>
      </c>
      <c r="U1618" s="168">
        <v>0.0288</v>
      </c>
      <c r="V1618" s="168">
        <v>-0.0059</v>
      </c>
      <c r="W1618" s="19">
        <f t="array" ref="W1618">mmult(N1618:T1618,'Parameters &amp; Main Results'!$B$6:$B$12)-'Parameters &amp; Main Results'!$B$16/12+mmult(U1618:V1618,'Parameters &amp; Main Results'!$B$14:$B$15)</f>
        <v>0.02598283989</v>
      </c>
      <c r="X1618" s="77">
        <f t="shared" si="5"/>
        <v>23.7933437</v>
      </c>
      <c r="Y1618" s="77">
        <f>X1618/offset(X1618,'Parameters &amp; Main Results'!$B$32,0)</f>
        <v>14.95096712</v>
      </c>
      <c r="Z1618" s="77">
        <f>sumproduct(X1618:offset(X1618,'Parameters &amp; Main Results'!$B$32-1,0) , 'Cash Flow Assist'!$P$11:offset('Cash Flow Assist'!$P$11,'Parameters &amp; Main Results'!$B$32-1,0)  )/offset(X1618,'Parameters &amp; Main Results'!$B$32,0)</f>
        <v>3476.815561</v>
      </c>
      <c r="AA1618" s="77">
        <f>sumproduct(X1618:offset(X1618,'Parameters &amp; Main Results'!$B$32-1,0),'Parameters &amp; Main Results'!$B$36:offset('Parameters &amp; Main Results'!$B$36,'Parameters &amp; Main Results'!$B$32-1,0)   )/offset(X1618,'Parameters &amp; Main Results'!$B$32,0)</f>
        <v>0.593530652</v>
      </c>
      <c r="AB1618" s="167">
        <f t="shared" si="6"/>
        <v>-0.2444361876</v>
      </c>
    </row>
    <row r="1619">
      <c r="A1619">
        <f t="shared" si="17"/>
        <v>6</v>
      </c>
      <c r="B1619">
        <f t="shared" si="18"/>
        <v>2005</v>
      </c>
      <c r="C1619" s="77">
        <f t="shared" si="3"/>
        <v>2005.416667</v>
      </c>
      <c r="D1619" s="159">
        <f t="shared" si="356"/>
        <v>38533</v>
      </c>
      <c r="E1619" s="162">
        <v>193.7</v>
      </c>
      <c r="F1619" s="163">
        <v>9761741.2317</v>
      </c>
      <c r="G1619" s="163">
        <v>49805.9696</v>
      </c>
      <c r="H1619" s="163">
        <v>33098.80755262</v>
      </c>
      <c r="I1619" s="163">
        <v>9328450.24636811</v>
      </c>
      <c r="J1619" s="163">
        <v>193.7</v>
      </c>
      <c r="K1619" s="163">
        <v>193.7</v>
      </c>
      <c r="L1619" s="163">
        <v>436.8</v>
      </c>
      <c r="M1619" s="164">
        <v>25.83161644</v>
      </c>
      <c r="N1619" s="19">
        <f t="shared" ref="N1619:T1619" si="1620">F1619/F1618/$E1619*$E1618-1</f>
        <v>0.0009023940377</v>
      </c>
      <c r="O1619" s="19">
        <f t="shared" si="1620"/>
        <v>0.007698641439</v>
      </c>
      <c r="P1619" s="19">
        <f t="shared" si="1620"/>
        <v>0.001849182585</v>
      </c>
      <c r="Q1619" s="19">
        <f t="shared" si="1620"/>
        <v>0.01623350371</v>
      </c>
      <c r="R1619" s="19">
        <f t="shared" si="1620"/>
        <v>0</v>
      </c>
      <c r="S1619" s="19">
        <f t="shared" si="1620"/>
        <v>0</v>
      </c>
      <c r="T1619" s="19">
        <f t="shared" si="1620"/>
        <v>0.04719236422</v>
      </c>
      <c r="U1619" s="168">
        <v>0.0259</v>
      </c>
      <c r="V1619" s="168">
        <v>0.0281</v>
      </c>
      <c r="W1619" s="19">
        <f t="array" ref="W1619">mmult(N1619:T1619,'Parameters &amp; Main Results'!$B$6:$B$12)-'Parameters &amp; Main Results'!$B$16/12+mmult(U1619:V1619,'Parameters &amp; Main Results'!$B$14:$B$15)</f>
        <v>0.002559789221</v>
      </c>
      <c r="X1619" s="77">
        <f t="shared" si="5"/>
        <v>23.19078134</v>
      </c>
      <c r="Y1619" s="77">
        <f>X1619/offset(X1619,'Parameters &amp; Main Results'!$B$32,0)</f>
        <v>14.62077922</v>
      </c>
      <c r="Z1619" s="77">
        <f>sumproduct(X1619:offset(X1619,'Parameters &amp; Main Results'!$B$32-1,0) , 'Cash Flow Assist'!$P$11:offset('Cash Flow Assist'!$P$11,'Parameters &amp; Main Results'!$B$32-1,0)  )/offset(X1619,'Parameters &amp; Main Results'!$B$32,0)</f>
        <v>3474.376188</v>
      </c>
      <c r="AA1619" s="77">
        <f>sumproduct(X1619:offset(X1619,'Parameters &amp; Main Results'!$B$32-1,0),'Parameters &amp; Main Results'!$B$36:offset('Parameters &amp; Main Results'!$B$36,'Parameters &amp; Main Results'!$B$32-1,0)   )/offset(X1619,'Parameters &amp; Main Results'!$B$32,0)</f>
        <v>0.5934697257</v>
      </c>
      <c r="AB1619" s="167">
        <f t="shared" si="6"/>
        <v>-0.2437543714</v>
      </c>
    </row>
    <row r="1620">
      <c r="A1620">
        <f t="shared" si="17"/>
        <v>7</v>
      </c>
      <c r="B1620">
        <f t="shared" si="18"/>
        <v>2005</v>
      </c>
      <c r="C1620" s="77">
        <f t="shared" si="3"/>
        <v>2005.5</v>
      </c>
      <c r="D1620" s="159">
        <f t="shared" si="356"/>
        <v>38564</v>
      </c>
      <c r="E1620" s="162">
        <v>194.9</v>
      </c>
      <c r="F1620" s="163">
        <v>1.01343908976E7</v>
      </c>
      <c r="G1620" s="163">
        <v>48615.5234</v>
      </c>
      <c r="H1620" s="163">
        <v>33180.72710131</v>
      </c>
      <c r="I1620" s="163">
        <v>9630367.48054139</v>
      </c>
      <c r="J1620" s="163">
        <v>194.9</v>
      </c>
      <c r="K1620" s="163">
        <v>194.9</v>
      </c>
      <c r="L1620" s="163">
        <v>427.15</v>
      </c>
      <c r="M1620" s="164">
        <v>26.56984025</v>
      </c>
      <c r="N1620" s="19">
        <f t="shared" ref="N1620:T1620" si="1621">F1620/F1619/$E1620*$E1619-1</f>
        <v>0.03178246354</v>
      </c>
      <c r="O1620" s="19">
        <f t="shared" si="1621"/>
        <v>-0.02991151792</v>
      </c>
      <c r="P1620" s="19">
        <f t="shared" si="1621"/>
        <v>-0.003697242176</v>
      </c>
      <c r="Q1620" s="19">
        <f t="shared" si="1621"/>
        <v>0.02600893188</v>
      </c>
      <c r="R1620" s="19">
        <f t="shared" si="1621"/>
        <v>0</v>
      </c>
      <c r="S1620" s="19">
        <f t="shared" si="1621"/>
        <v>0</v>
      </c>
      <c r="T1620" s="19">
        <f t="shared" si="1621"/>
        <v>-0.02811347089</v>
      </c>
      <c r="U1620" s="168">
        <v>0.029</v>
      </c>
      <c r="V1620" s="168">
        <v>-0.0078</v>
      </c>
      <c r="W1620" s="19">
        <f t="array" ref="W1620">mmult(N1620:T1620,'Parameters &amp; Main Results'!$B$6:$B$12)-'Parameters &amp; Main Results'!$B$16/12+mmult(U1620:V1620,'Parameters &amp; Main Results'!$B$14:$B$15)</f>
        <v>0.01631730151</v>
      </c>
      <c r="X1620" s="77">
        <f t="shared" si="5"/>
        <v>23.1315694</v>
      </c>
      <c r="Y1620" s="77">
        <f>X1620/offset(X1620,'Parameters &amp; Main Results'!$B$32,0)</f>
        <v>14.6319284</v>
      </c>
      <c r="Z1620" s="77">
        <f>sumproduct(X1620:offset(X1620,'Parameters &amp; Main Results'!$B$32-1,0) , 'Cash Flow Assist'!$P$11:offset('Cash Flow Assist'!$P$11,'Parameters &amp; Main Results'!$B$32-1,0)  )/offset(X1620,'Parameters &amp; Main Results'!$B$32,0)</f>
        <v>3472.259992</v>
      </c>
      <c r="AA1620" s="77">
        <f>sumproduct(X1620:offset(X1620,'Parameters &amp; Main Results'!$B$32-1,0),'Parameters &amp; Main Results'!$B$36:offset('Parameters &amp; Main Results'!$B$36,'Parameters &amp; Main Results'!$B$32-1,0)   )/offset(X1620,'Parameters &amp; Main Results'!$B$32,0)</f>
        <v>0.5934088232</v>
      </c>
      <c r="AB1620" s="167">
        <f t="shared" si="6"/>
        <v>-0.2197190222</v>
      </c>
    </row>
    <row r="1621">
      <c r="A1621">
        <f t="shared" si="17"/>
        <v>8</v>
      </c>
      <c r="B1621">
        <f t="shared" si="18"/>
        <v>2005</v>
      </c>
      <c r="C1621" s="77">
        <f t="shared" si="3"/>
        <v>2005.583333</v>
      </c>
      <c r="D1621" s="159">
        <f t="shared" si="356"/>
        <v>38595</v>
      </c>
      <c r="E1621" s="162">
        <v>196.1</v>
      </c>
      <c r="F1621" s="163">
        <v>1.00323867948E7</v>
      </c>
      <c r="G1621" s="163">
        <v>49824.0137</v>
      </c>
      <c r="H1621" s="163">
        <v>33269.76205236</v>
      </c>
      <c r="I1621" s="163">
        <v>9899123.56186811</v>
      </c>
      <c r="J1621" s="163">
        <v>196.1</v>
      </c>
      <c r="K1621" s="163">
        <v>196.1</v>
      </c>
      <c r="L1621" s="163">
        <v>433.0</v>
      </c>
      <c r="M1621" s="164">
        <v>26.02037113</v>
      </c>
      <c r="N1621" s="19">
        <f t="shared" ref="N1621:T1621" si="1622">F1621/F1620/$E1621*$E1620-1</f>
        <v>-0.01612287888</v>
      </c>
      <c r="O1621" s="19">
        <f t="shared" si="1622"/>
        <v>0.01858667378</v>
      </c>
      <c r="P1621" s="19">
        <f t="shared" si="1622"/>
        <v>-0.003452413735</v>
      </c>
      <c r="Q1621" s="19">
        <f t="shared" si="1622"/>
        <v>0.02161704721</v>
      </c>
      <c r="R1621" s="19">
        <f t="shared" si="1622"/>
        <v>0</v>
      </c>
      <c r="S1621" s="19">
        <f t="shared" si="1622"/>
        <v>0</v>
      </c>
      <c r="T1621" s="19">
        <f t="shared" si="1622"/>
        <v>0.007492289508</v>
      </c>
      <c r="U1621" s="168">
        <v>-0.0098</v>
      </c>
      <c r="V1621" s="168">
        <v>0.0134</v>
      </c>
      <c r="W1621" s="19">
        <f t="array" ref="W1621">mmult(N1621:T1621,'Parameters &amp; Main Results'!$B$6:$B$12)-'Parameters &amp; Main Results'!$B$16/12+mmult(U1621:V1621,'Parameters &amp; Main Results'!$B$14:$B$15)</f>
        <v>-0.007487157379</v>
      </c>
      <c r="X1621" s="77">
        <f t="shared" si="5"/>
        <v>22.7601846</v>
      </c>
      <c r="Y1621" s="77">
        <f>X1621/offset(X1621,'Parameters &amp; Main Results'!$B$32,0)</f>
        <v>14.44486803</v>
      </c>
      <c r="Z1621" s="77">
        <f>sumproduct(X1621:offset(X1621,'Parameters &amp; Main Results'!$B$32-1,0) , 'Cash Flow Assist'!$P$11:offset('Cash Flow Assist'!$P$11,'Parameters &amp; Main Results'!$B$32-1,0)  )/offset(X1621,'Parameters &amp; Main Results'!$B$32,0)</f>
        <v>3470.125574</v>
      </c>
      <c r="AA1621" s="77">
        <f>sumproduct(X1621:offset(X1621,'Parameters &amp; Main Results'!$B$32-1,0),'Parameters &amp; Main Results'!$B$36:offset('Parameters &amp; Main Results'!$B$36,'Parameters &amp; Main Results'!$B$32-1,0)   )/offset(X1621,'Parameters &amp; Main Results'!$B$32,0)</f>
        <v>0.5933453564</v>
      </c>
      <c r="AB1621" s="167">
        <f t="shared" si="6"/>
        <v>-0.2322993979</v>
      </c>
    </row>
    <row r="1622">
      <c r="A1622">
        <f t="shared" si="17"/>
        <v>9</v>
      </c>
      <c r="B1622">
        <f t="shared" si="18"/>
        <v>2005</v>
      </c>
      <c r="C1622" s="77">
        <f t="shared" si="3"/>
        <v>2005.666667</v>
      </c>
      <c r="D1622" s="159">
        <f t="shared" si="356"/>
        <v>38625</v>
      </c>
      <c r="E1622" s="162">
        <v>198.8</v>
      </c>
      <c r="F1622" s="163">
        <v>1.01136422612E7</v>
      </c>
      <c r="G1622" s="163">
        <v>48716.3392</v>
      </c>
      <c r="H1622" s="163">
        <v>33365.13537025</v>
      </c>
      <c r="I1622" s="163">
        <v>1.0353024088728E7</v>
      </c>
      <c r="J1622" s="163">
        <v>198.8</v>
      </c>
      <c r="K1622" s="163">
        <v>198.8</v>
      </c>
      <c r="L1622" s="163">
        <v>473.4</v>
      </c>
      <c r="M1622" s="164">
        <v>25.79078162</v>
      </c>
      <c r="N1622" s="19">
        <f t="shared" ref="N1622:T1622" si="1623">F1622/F1621/$E1622*$E1621-1</f>
        <v>-0.005592174145</v>
      </c>
      <c r="O1622" s="19">
        <f t="shared" si="1623"/>
        <v>-0.03551128844</v>
      </c>
      <c r="P1622" s="19">
        <f t="shared" si="1623"/>
        <v>-0.01075375587</v>
      </c>
      <c r="Q1622" s="19">
        <f t="shared" si="1623"/>
        <v>0.03164836188</v>
      </c>
      <c r="R1622" s="19">
        <f t="shared" si="1623"/>
        <v>0</v>
      </c>
      <c r="S1622" s="19">
        <f t="shared" si="1623"/>
        <v>0</v>
      </c>
      <c r="T1622" s="19">
        <f t="shared" si="1623"/>
        <v>0.07845386406</v>
      </c>
      <c r="U1622" s="168">
        <v>-0.0067</v>
      </c>
      <c r="V1622" s="168">
        <v>0.0069</v>
      </c>
      <c r="W1622" s="19">
        <f t="array" ref="W1622">mmult(N1622:T1622,'Parameters &amp; Main Results'!$B$6:$B$12)-'Parameters &amp; Main Results'!$B$16/12+mmult(U1622:V1622,'Parameters &amp; Main Results'!$B$14:$B$15)</f>
        <v>-0.01311361939</v>
      </c>
      <c r="X1622" s="77">
        <f t="shared" si="5"/>
        <v>22.93187919</v>
      </c>
      <c r="Y1622" s="77">
        <f>X1622/offset(X1622,'Parameters &amp; Main Results'!$B$32,0)</f>
        <v>14.60221616</v>
      </c>
      <c r="Z1622" s="77">
        <f>sumproduct(X1622:offset(X1622,'Parameters &amp; Main Results'!$B$32-1,0) , 'Cash Flow Assist'!$P$11:offset('Cash Flow Assist'!$P$11,'Parameters &amp; Main Results'!$B$32-1,0)  )/offset(X1622,'Parameters &amp; Main Results'!$B$32,0)</f>
        <v>3468.171743</v>
      </c>
      <c r="AA1622" s="77">
        <f>sumproduct(X1622:offset(X1622,'Parameters &amp; Main Results'!$B$32-1,0),'Parameters &amp; Main Results'!$B$36:offset('Parameters &amp; Main Results'!$B$36,'Parameters &amp; Main Results'!$B$32-1,0)   )/offset(X1622,'Parameters &amp; Main Results'!$B$32,0)</f>
        <v>0.5932935214</v>
      </c>
      <c r="AB1622" s="167">
        <f t="shared" si="6"/>
        <v>-0.2365925134</v>
      </c>
    </row>
    <row r="1623">
      <c r="A1623">
        <f t="shared" si="17"/>
        <v>10</v>
      </c>
      <c r="B1623">
        <f t="shared" si="18"/>
        <v>2005</v>
      </c>
      <c r="C1623" s="77">
        <f t="shared" si="3"/>
        <v>2005.75</v>
      </c>
      <c r="D1623" s="159">
        <f t="shared" si="356"/>
        <v>38656</v>
      </c>
      <c r="E1623" s="162">
        <v>199.1</v>
      </c>
      <c r="F1623" s="163">
        <v>9945039.0825</v>
      </c>
      <c r="G1623" s="163">
        <v>47996.9779</v>
      </c>
      <c r="H1623" s="163">
        <v>33460.22600605</v>
      </c>
      <c r="I1623" s="163">
        <v>1.0019266184352E7</v>
      </c>
      <c r="J1623" s="163">
        <v>199.1</v>
      </c>
      <c r="K1623" s="163">
        <v>199.1</v>
      </c>
      <c r="L1623" s="163">
        <v>472.65</v>
      </c>
      <c r="M1623" s="164">
        <v>25.19063643</v>
      </c>
      <c r="N1623" s="19">
        <f t="shared" ref="N1623:T1623" si="1624">F1623/F1622/$E1623*$E1622-1</f>
        <v>-0.01815252755</v>
      </c>
      <c r="O1623" s="19">
        <f t="shared" si="1624"/>
        <v>-0.01625085595</v>
      </c>
      <c r="P1623" s="19">
        <f t="shared" si="1624"/>
        <v>0.001338925163</v>
      </c>
      <c r="Q1623" s="19">
        <f t="shared" si="1624"/>
        <v>-0.03369592656</v>
      </c>
      <c r="R1623" s="19">
        <f t="shared" si="1624"/>
        <v>0</v>
      </c>
      <c r="S1623" s="19">
        <f t="shared" si="1624"/>
        <v>0</v>
      </c>
      <c r="T1623" s="19">
        <f t="shared" si="1624"/>
        <v>-0.003088677248</v>
      </c>
      <c r="U1623" s="168">
        <v>-0.0123</v>
      </c>
      <c r="V1623" s="168">
        <v>0.0041</v>
      </c>
      <c r="W1623" s="19">
        <f t="array" ref="W1623">mmult(N1623:T1623,'Parameters &amp; Main Results'!$B$6:$B$12)-'Parameters &amp; Main Results'!$B$16/12+mmult(U1623:V1623,'Parameters &amp; Main Results'!$B$14:$B$15)</f>
        <v>-0.01771877632</v>
      </c>
      <c r="X1623" s="77">
        <f t="shared" si="5"/>
        <v>23.23659506</v>
      </c>
      <c r="Y1623" s="77">
        <f>X1623/offset(X1623,'Parameters &amp; Main Results'!$B$32,0)</f>
        <v>14.84543568</v>
      </c>
      <c r="Z1623" s="77">
        <f>sumproduct(X1623:offset(X1623,'Parameters &amp; Main Results'!$B$32-1,0) , 'Cash Flow Assist'!$P$11:offset('Cash Flow Assist'!$P$11,'Parameters &amp; Main Results'!$B$32-1,0)  )/offset(X1623,'Parameters &amp; Main Results'!$B$32,0)</f>
        <v>3466.053546</v>
      </c>
      <c r="AA1623" s="77">
        <f>sumproduct(X1623:offset(X1623,'Parameters &amp; Main Results'!$B$32-1,0),'Parameters &amp; Main Results'!$B$36:offset('Parameters &amp; Main Results'!$B$36,'Parameters &amp; Main Results'!$B$32-1,0)   )/offset(X1623,'Parameters &amp; Main Results'!$B$32,0)</f>
        <v>0.5932324532</v>
      </c>
      <c r="AB1623" s="167">
        <f t="shared" si="6"/>
        <v>-0.2504502888</v>
      </c>
    </row>
    <row r="1624">
      <c r="A1624">
        <f t="shared" si="17"/>
        <v>11</v>
      </c>
      <c r="B1624">
        <f t="shared" si="18"/>
        <v>2005</v>
      </c>
      <c r="C1624" s="77">
        <f t="shared" si="3"/>
        <v>2005.833333</v>
      </c>
      <c r="D1624" s="159">
        <f t="shared" si="356"/>
        <v>38686</v>
      </c>
      <c r="E1624" s="162">
        <v>198.1</v>
      </c>
      <c r="F1624" s="163">
        <v>1.03211833132E7</v>
      </c>
      <c r="G1624" s="163">
        <v>48490.2128</v>
      </c>
      <c r="H1624" s="163">
        <v>33563.67387146</v>
      </c>
      <c r="I1624" s="163">
        <v>1.02874566826109E7</v>
      </c>
      <c r="J1624" s="163">
        <v>198.1</v>
      </c>
      <c r="K1624" s="163">
        <v>198.1</v>
      </c>
      <c r="L1624" s="163">
        <v>493.8</v>
      </c>
      <c r="M1624" s="164">
        <v>26.18557473</v>
      </c>
      <c r="N1624" s="19">
        <f t="shared" ref="N1624:T1624" si="1625">F1624/F1623/$E1624*$E1623-1</f>
        <v>0.04306117875</v>
      </c>
      <c r="O1624" s="19">
        <f t="shared" si="1625"/>
        <v>0.01537620435</v>
      </c>
      <c r="P1624" s="19">
        <f t="shared" si="1625"/>
        <v>0.008155228841</v>
      </c>
      <c r="Q1624" s="19">
        <f t="shared" si="1625"/>
        <v>0.03195055573</v>
      </c>
      <c r="R1624" s="19">
        <f t="shared" si="1625"/>
        <v>0</v>
      </c>
      <c r="S1624" s="19">
        <f t="shared" si="1625"/>
        <v>0</v>
      </c>
      <c r="T1624" s="19">
        <f t="shared" si="1625"/>
        <v>0.05002153912</v>
      </c>
      <c r="U1624" s="168">
        <v>0.0099</v>
      </c>
      <c r="V1624" s="168">
        <v>-0.012</v>
      </c>
      <c r="W1624" s="19">
        <f t="array" ref="W1624">mmult(N1624:T1624,'Parameters &amp; Main Results'!$B$6:$B$12)-'Parameters &amp; Main Results'!$B$16/12+mmult(U1624:V1624,'Parameters &amp; Main Results'!$B$14:$B$15)</f>
        <v>0.03609826848</v>
      </c>
      <c r="X1624" s="77">
        <f t="shared" si="5"/>
        <v>23.65574593</v>
      </c>
      <c r="Y1624" s="77">
        <f>X1624/offset(X1624,'Parameters &amp; Main Results'!$B$32,0)</f>
        <v>15.16346436</v>
      </c>
      <c r="Z1624" s="77">
        <f>sumproduct(X1624:offset(X1624,'Parameters &amp; Main Results'!$B$32-1,0) , 'Cash Flow Assist'!$P$11:offset('Cash Flow Assist'!$P$11,'Parameters &amp; Main Results'!$B$32-1,0)  )/offset(X1624,'Parameters &amp; Main Results'!$B$32,0)</f>
        <v>3463.684279</v>
      </c>
      <c r="AA1624" s="77">
        <f>sumproduct(X1624:offset(X1624,'Parameters &amp; Main Results'!$B$32-1,0),'Parameters &amp; Main Results'!$B$36:offset('Parameters &amp; Main Results'!$B$36,'Parameters &amp; Main Results'!$B$32-1,0)   )/offset(X1624,'Parameters &amp; Main Results'!$B$32,0)</f>
        <v>0.5931635698</v>
      </c>
      <c r="AB1624" s="167">
        <f t="shared" si="6"/>
        <v>-0.2181737947</v>
      </c>
    </row>
    <row r="1625">
      <c r="A1625">
        <f t="shared" si="17"/>
        <v>12</v>
      </c>
      <c r="B1625">
        <f t="shared" si="18"/>
        <v>2005</v>
      </c>
      <c r="C1625" s="77">
        <f t="shared" si="3"/>
        <v>2005.916667</v>
      </c>
      <c r="D1625" s="159">
        <f t="shared" si="356"/>
        <v>38717</v>
      </c>
      <c r="E1625" s="162">
        <v>198.1</v>
      </c>
      <c r="F1625" s="163">
        <v>1.04943584108E7</v>
      </c>
      <c r="G1625" s="163">
        <v>49064.5181</v>
      </c>
      <c r="H1625" s="163">
        <v>33672.19641697</v>
      </c>
      <c r="I1625" s="163">
        <v>1.07654217041041E7</v>
      </c>
      <c r="J1625" s="163">
        <v>198.1</v>
      </c>
      <c r="K1625" s="163">
        <v>198.1</v>
      </c>
      <c r="L1625" s="163">
        <v>513.0</v>
      </c>
      <c r="M1625" s="164">
        <v>26.58481494</v>
      </c>
      <c r="N1625" s="19">
        <f t="shared" ref="N1625:T1625" si="1626">F1625/F1624/$E1625*$E1624-1</f>
        <v>0.01677860884</v>
      </c>
      <c r="O1625" s="19">
        <f t="shared" si="1626"/>
        <v>0.01184373643</v>
      </c>
      <c r="P1625" s="19">
        <f t="shared" si="1626"/>
        <v>0.003233333333</v>
      </c>
      <c r="Q1625" s="19">
        <f t="shared" si="1626"/>
        <v>0.04646095106</v>
      </c>
      <c r="R1625" s="19">
        <f t="shared" si="1626"/>
        <v>0</v>
      </c>
      <c r="S1625" s="19">
        <f t="shared" si="1626"/>
        <v>0</v>
      </c>
      <c r="T1625" s="19">
        <f t="shared" si="1626"/>
        <v>0.03888213852</v>
      </c>
      <c r="U1625" s="168">
        <v>-0.0041</v>
      </c>
      <c r="V1625" s="168">
        <v>0.0022</v>
      </c>
      <c r="W1625" s="19">
        <f t="array" ref="W1625">mmult(N1625:T1625,'Parameters &amp; Main Results'!$B$6:$B$12)-'Parameters &amp; Main Results'!$B$16/12+mmult(U1625:V1625,'Parameters &amp; Main Results'!$B$14:$B$15)</f>
        <v>0.01550322407</v>
      </c>
      <c r="X1625" s="77">
        <f t="shared" si="5"/>
        <v>22.83156593</v>
      </c>
      <c r="Y1625" s="77">
        <f>X1625/offset(X1625,'Parameters &amp; Main Results'!$B$32,0)</f>
        <v>14.68381205</v>
      </c>
      <c r="Z1625" s="77">
        <f>sumproduct(X1625:offset(X1625,'Parameters &amp; Main Results'!$B$32-1,0) , 'Cash Flow Assist'!$P$11:offset('Cash Flow Assist'!$P$11,'Parameters &amp; Main Results'!$B$32-1,0)  )/offset(X1625,'Parameters &amp; Main Results'!$B$32,0)</f>
        <v>3460.98805</v>
      </c>
      <c r="AA1625" s="77">
        <f>sumproduct(X1625:offset(X1625,'Parameters &amp; Main Results'!$B$32-1,0),'Parameters &amp; Main Results'!$B$36:offset('Parameters &amp; Main Results'!$B$36,'Parameters &amp; Main Results'!$B$32-1,0)   )/offset(X1625,'Parameters &amp; Main Results'!$B$32,0)</f>
        <v>0.5930751292</v>
      </c>
      <c r="AB1625" s="167">
        <f t="shared" si="6"/>
        <v>-0.2050558387</v>
      </c>
    </row>
    <row r="1626">
      <c r="A1626">
        <f t="shared" si="17"/>
        <v>1</v>
      </c>
      <c r="B1626">
        <f t="shared" si="18"/>
        <v>2006</v>
      </c>
      <c r="C1626" s="77">
        <f t="shared" si="3"/>
        <v>2006</v>
      </c>
      <c r="D1626" s="159">
        <f t="shared" si="356"/>
        <v>38748</v>
      </c>
      <c r="E1626" s="162">
        <v>199.3</v>
      </c>
      <c r="F1626" s="163">
        <v>1.05981562808E7</v>
      </c>
      <c r="G1626" s="163">
        <v>48693.0317</v>
      </c>
      <c r="H1626" s="163">
        <v>33781.35045369</v>
      </c>
      <c r="I1626" s="163">
        <v>1.14471551826129E7</v>
      </c>
      <c r="J1626" s="163">
        <v>199.3</v>
      </c>
      <c r="K1626" s="163">
        <v>199.3</v>
      </c>
      <c r="L1626" s="163">
        <v>569.8</v>
      </c>
      <c r="M1626" s="164">
        <v>26.49664656</v>
      </c>
      <c r="N1626" s="19">
        <f t="shared" ref="N1626:T1626" si="1627">F1626/F1625/$E1626*$E1625-1</f>
        <v>0.003810198563</v>
      </c>
      <c r="O1626" s="19">
        <f t="shared" si="1627"/>
        <v>-0.01354687177</v>
      </c>
      <c r="P1626" s="19">
        <f t="shared" si="1627"/>
        <v>-0.002798925406</v>
      </c>
      <c r="Q1626" s="19">
        <f t="shared" si="1627"/>
        <v>0.05692385581</v>
      </c>
      <c r="R1626" s="19">
        <f t="shared" si="1627"/>
        <v>0</v>
      </c>
      <c r="S1626" s="19">
        <f t="shared" si="1627"/>
        <v>0</v>
      </c>
      <c r="T1626" s="19">
        <f t="shared" si="1627"/>
        <v>0.104033513</v>
      </c>
      <c r="U1626" s="168">
        <v>0.0542</v>
      </c>
      <c r="V1626" s="168">
        <v>0.0109</v>
      </c>
      <c r="W1626" s="19">
        <f t="array" ref="W1626">mmult(N1626:T1626,'Parameters &amp; Main Results'!$B$6:$B$12)-'Parameters &amp; Main Results'!$B$16/12+mmult(U1626:V1626,'Parameters &amp; Main Results'!$B$14:$B$15)</f>
        <v>-0.0005707356883</v>
      </c>
      <c r="X1626" s="77">
        <f t="shared" si="5"/>
        <v>22.48300684</v>
      </c>
      <c r="Y1626" s="77">
        <f>X1626/offset(X1626,'Parameters &amp; Main Results'!$B$32,0)</f>
        <v>14.50770915</v>
      </c>
      <c r="Z1626" s="77">
        <f>sumproduct(X1626:offset(X1626,'Parameters &amp; Main Results'!$B$32-1,0) , 'Cash Flow Assist'!$P$11:offset('Cash Flow Assist'!$P$11,'Parameters &amp; Main Results'!$B$32-1,0)  )/offset(X1626,'Parameters &amp; Main Results'!$B$32,0)</f>
        <v>3458.764105</v>
      </c>
      <c r="AA1626" s="77">
        <f>sumproduct(X1626:offset(X1626,'Parameters &amp; Main Results'!$B$32-1,0),'Parameters &amp; Main Results'!$B$36:offset('Parameters &amp; Main Results'!$B$36,'Parameters &amp; Main Results'!$B$32-1,0)   )/offset(X1626,'Parameters &amp; Main Results'!$B$32,0)</f>
        <v>0.5929913569</v>
      </c>
      <c r="AB1626" s="167">
        <f t="shared" si="6"/>
        <v>-0.2020269436</v>
      </c>
    </row>
    <row r="1627">
      <c r="A1627">
        <f t="shared" si="17"/>
        <v>2</v>
      </c>
      <c r="B1627">
        <f t="shared" si="18"/>
        <v>2006</v>
      </c>
      <c r="C1627" s="77">
        <f t="shared" si="3"/>
        <v>2006.083333</v>
      </c>
      <c r="D1627" s="159">
        <f t="shared" si="356"/>
        <v>38776</v>
      </c>
      <c r="E1627" s="162">
        <v>199.4</v>
      </c>
      <c r="F1627" s="163">
        <v>1.06269221815E7</v>
      </c>
      <c r="G1627" s="163">
        <v>48798.4408</v>
      </c>
      <c r="H1627" s="163">
        <v>33900.71122529</v>
      </c>
      <c r="I1627" s="163">
        <v>1.14107022889821E7</v>
      </c>
      <c r="J1627" s="163">
        <v>199.4</v>
      </c>
      <c r="K1627" s="163">
        <v>199.4</v>
      </c>
      <c r="L1627" s="163">
        <v>556.5</v>
      </c>
      <c r="M1627" s="164">
        <v>26.33207571</v>
      </c>
      <c r="N1627" s="19">
        <f t="shared" ref="N1627:T1627" si="1628">F1627/F1626/$E1627*$E1626-1</f>
        <v>0.002211370604</v>
      </c>
      <c r="O1627" s="19">
        <f t="shared" si="1628"/>
        <v>0.0016621775</v>
      </c>
      <c r="P1627" s="19">
        <f t="shared" si="1628"/>
        <v>0.003030056837</v>
      </c>
      <c r="Q1627" s="19">
        <f t="shared" si="1628"/>
        <v>-0.003684357525</v>
      </c>
      <c r="R1627" s="19">
        <f t="shared" si="1628"/>
        <v>0</v>
      </c>
      <c r="S1627" s="19">
        <f t="shared" si="1628"/>
        <v>0</v>
      </c>
      <c r="T1627" s="19">
        <f t="shared" si="1628"/>
        <v>-0.02383132198</v>
      </c>
      <c r="U1627" s="168">
        <v>-0.004</v>
      </c>
      <c r="V1627" s="168">
        <v>-0.0037</v>
      </c>
      <c r="W1627" s="19">
        <f t="array" ref="W1627">mmult(N1627:T1627,'Parameters &amp; Main Results'!$B$6:$B$12)-'Parameters &amp; Main Results'!$B$16/12+mmult(U1627:V1627,'Parameters &amp; Main Results'!$B$14:$B$15)</f>
        <v>0.002032405662</v>
      </c>
      <c r="X1627" s="77">
        <f t="shared" si="5"/>
        <v>22.49584602</v>
      </c>
      <c r="Y1627" s="77">
        <f>X1627/offset(X1627,'Parameters &amp; Main Results'!$B$32,0)</f>
        <v>14.56424944</v>
      </c>
      <c r="Z1627" s="77">
        <f>sumproduct(X1627:offset(X1627,'Parameters &amp; Main Results'!$B$32-1,0) , 'Cash Flow Assist'!$P$11:offset('Cash Flow Assist'!$P$11,'Parameters &amp; Main Results'!$B$32-1,0)  )/offset(X1627,'Parameters &amp; Main Results'!$B$32,0)</f>
        <v>3456.709455</v>
      </c>
      <c r="AA1627" s="77">
        <f>sumproduct(X1627:offset(X1627,'Parameters &amp; Main Results'!$B$32-1,0),'Parameters &amp; Main Results'!$B$36:offset('Parameters &amp; Main Results'!$B$36,'Parameters &amp; Main Results'!$B$32-1,0)   )/offset(X1627,'Parameters &amp; Main Results'!$B$32,0)</f>
        <v>0.5929092932</v>
      </c>
      <c r="AB1627" s="167">
        <f t="shared" si="6"/>
        <v>-0.2002623294</v>
      </c>
    </row>
    <row r="1628">
      <c r="A1628">
        <f t="shared" si="17"/>
        <v>3</v>
      </c>
      <c r="B1628">
        <f t="shared" si="18"/>
        <v>2006</v>
      </c>
      <c r="C1628" s="77">
        <f t="shared" si="3"/>
        <v>2006.166667</v>
      </c>
      <c r="D1628" s="159">
        <f t="shared" si="356"/>
        <v>38807</v>
      </c>
      <c r="E1628" s="162">
        <v>199.7</v>
      </c>
      <c r="F1628" s="163">
        <v>1.07592125121E7</v>
      </c>
      <c r="G1628" s="163">
        <v>47782.5444</v>
      </c>
      <c r="H1628" s="163">
        <v>34025.8613509</v>
      </c>
      <c r="I1628" s="163">
        <v>1.17781490659709E7</v>
      </c>
      <c r="J1628" s="163">
        <v>199.7</v>
      </c>
      <c r="K1628" s="163">
        <v>199.7</v>
      </c>
      <c r="L1628" s="163">
        <v>584.0</v>
      </c>
      <c r="M1628" s="164">
        <v>26.35001947</v>
      </c>
      <c r="N1628" s="19">
        <f t="shared" ref="N1628:T1628" si="1629">F1628/F1627/$E1628*$E1627-1</f>
        <v>0.01092764822</v>
      </c>
      <c r="O1628" s="19">
        <f t="shared" si="1629"/>
        <v>-0.02228919349</v>
      </c>
      <c r="P1628" s="19">
        <f t="shared" si="1629"/>
        <v>0.002183867468</v>
      </c>
      <c r="Q1628" s="19">
        <f t="shared" si="1629"/>
        <v>0.03065131347</v>
      </c>
      <c r="R1628" s="19">
        <f t="shared" si="1629"/>
        <v>0</v>
      </c>
      <c r="S1628" s="19">
        <f t="shared" si="1629"/>
        <v>0</v>
      </c>
      <c r="T1628" s="19">
        <f t="shared" si="1629"/>
        <v>0.04783950409</v>
      </c>
      <c r="U1628" s="168">
        <v>0.0345</v>
      </c>
      <c r="V1628" s="168">
        <v>0.0055</v>
      </c>
      <c r="W1628" s="19">
        <f t="array" ref="W1628">mmult(N1628:T1628,'Parameters &amp; Main Results'!$B$6:$B$12)-'Parameters &amp; Main Results'!$B$16/12+mmult(U1628:V1628,'Parameters &amp; Main Results'!$B$14:$B$15)</f>
        <v>0.002581771125</v>
      </c>
      <c r="X1628" s="77">
        <f t="shared" si="5"/>
        <v>22.45021807</v>
      </c>
      <c r="Y1628" s="77">
        <f>X1628/offset(X1628,'Parameters &amp; Main Results'!$B$32,0)</f>
        <v>14.58302672</v>
      </c>
      <c r="Z1628" s="77">
        <f>sumproduct(X1628:offset(X1628,'Parameters &amp; Main Results'!$B$32-1,0) , 'Cash Flow Assist'!$P$11:offset('Cash Flow Assist'!$P$11,'Parameters &amp; Main Results'!$B$32-1,0)  )/offset(X1628,'Parameters &amp; Main Results'!$B$32,0)</f>
        <v>3454.591247</v>
      </c>
      <c r="AA1628" s="77">
        <f>sumproduct(X1628:offset(X1628,'Parameters &amp; Main Results'!$B$32-1,0),'Parameters &amp; Main Results'!$B$36:offset('Parameters &amp; Main Results'!$B$36,'Parameters &amp; Main Results'!$B$32-1,0)   )/offset(X1628,'Parameters &amp; Main Results'!$B$32,0)</f>
        <v>0.5928283515</v>
      </c>
      <c r="AB1628" s="167">
        <f t="shared" si="6"/>
        <v>-0.1915230775</v>
      </c>
    </row>
    <row r="1629">
      <c r="A1629">
        <f t="shared" si="17"/>
        <v>4</v>
      </c>
      <c r="B1629">
        <f t="shared" si="18"/>
        <v>2006</v>
      </c>
      <c r="C1629" s="77">
        <f t="shared" si="3"/>
        <v>2006.25</v>
      </c>
      <c r="D1629" s="159">
        <f t="shared" si="356"/>
        <v>38837</v>
      </c>
      <c r="E1629" s="162">
        <v>200.7</v>
      </c>
      <c r="F1629" s="163">
        <v>1.08585806522E7</v>
      </c>
      <c r="G1629" s="163">
        <v>47179.2237</v>
      </c>
      <c r="H1629" s="163">
        <v>34153.74187981</v>
      </c>
      <c r="I1629" s="163">
        <v>1.2349598579154E7</v>
      </c>
      <c r="J1629" s="163">
        <v>200.7</v>
      </c>
      <c r="K1629" s="163">
        <v>200.7</v>
      </c>
      <c r="L1629" s="163">
        <v>638.25</v>
      </c>
      <c r="M1629" s="164">
        <v>26.20791986</v>
      </c>
      <c r="N1629" s="19">
        <f t="shared" ref="N1629:T1629" si="1630">F1629/F1628/$E1629*$E1628-1</f>
        <v>0.004207055041</v>
      </c>
      <c r="O1629" s="19">
        <f t="shared" si="1630"/>
        <v>-0.01754603218</v>
      </c>
      <c r="P1629" s="19">
        <f t="shared" si="1630"/>
        <v>-0.001242953828</v>
      </c>
      <c r="Q1629" s="19">
        <f t="shared" si="1630"/>
        <v>0.04329346501</v>
      </c>
      <c r="R1629" s="19">
        <f t="shared" si="1630"/>
        <v>0</v>
      </c>
      <c r="S1629" s="19">
        <f t="shared" si="1630"/>
        <v>0</v>
      </c>
      <c r="T1629" s="19">
        <f t="shared" si="1630"/>
        <v>0.08744842537</v>
      </c>
      <c r="U1629" s="168">
        <v>-0.0143</v>
      </c>
      <c r="V1629" s="168">
        <v>0.0234</v>
      </c>
      <c r="W1629" s="19">
        <f t="array" ref="W1629">mmult(N1629:T1629,'Parameters &amp; Main Results'!$B$6:$B$12)-'Parameters &amp; Main Results'!$B$16/12+mmult(U1629:V1629,'Parameters &amp; Main Results'!$B$14:$B$15)</f>
        <v>-0.001272883431</v>
      </c>
      <c r="X1629" s="77">
        <f t="shared" si="5"/>
        <v>22.392406</v>
      </c>
      <c r="Y1629" s="77">
        <f>X1629/offset(X1629,'Parameters &amp; Main Results'!$B$32,0)</f>
        <v>14.59382713</v>
      </c>
      <c r="Z1629" s="77">
        <f>sumproduct(X1629:offset(X1629,'Parameters &amp; Main Results'!$B$32-1,0) , 'Cash Flow Assist'!$P$11:offset('Cash Flow Assist'!$P$11,'Parameters &amp; Main Results'!$B$32-1,0)  )/offset(X1629,'Parameters &amp; Main Results'!$B$32,0)</f>
        <v>3452.447157</v>
      </c>
      <c r="AA1629" s="77">
        <f>sumproduct(X1629:offset(X1629,'Parameters &amp; Main Results'!$B$32-1,0),'Parameters &amp; Main Results'!$B$36:offset('Parameters &amp; Main Results'!$B$36,'Parameters &amp; Main Results'!$B$32-1,0)   )/offset(X1629,'Parameters &amp; Main Results'!$B$32,0)</f>
        <v>0.5927614892</v>
      </c>
      <c r="AB1629" s="167">
        <f t="shared" si="6"/>
        <v>-0.1881217705</v>
      </c>
    </row>
    <row r="1630">
      <c r="A1630">
        <f t="shared" si="17"/>
        <v>5</v>
      </c>
      <c r="B1630">
        <f t="shared" si="18"/>
        <v>2006</v>
      </c>
      <c r="C1630" s="77">
        <f t="shared" si="3"/>
        <v>2006.333333</v>
      </c>
      <c r="D1630" s="159">
        <f t="shared" si="356"/>
        <v>38868</v>
      </c>
      <c r="E1630" s="162">
        <v>201.3</v>
      </c>
      <c r="F1630" s="163">
        <v>1.05898437011E7</v>
      </c>
      <c r="G1630" s="163">
        <v>47190.3732</v>
      </c>
      <c r="H1630" s="163">
        <v>34284.66455702</v>
      </c>
      <c r="I1630" s="163">
        <v>1.18945881842655E7</v>
      </c>
      <c r="J1630" s="163">
        <v>201.3</v>
      </c>
      <c r="K1630" s="163">
        <v>201.3</v>
      </c>
      <c r="L1630" s="163">
        <v>654.0</v>
      </c>
      <c r="M1630" s="164">
        <v>25.25455016</v>
      </c>
      <c r="N1630" s="19">
        <f t="shared" ref="N1630:T1630" si="1631">F1630/F1629/$E1630*$E1629-1</f>
        <v>-0.02765566914</v>
      </c>
      <c r="O1630" s="19">
        <f t="shared" si="1631"/>
        <v>-0.002745008076</v>
      </c>
      <c r="P1630" s="19">
        <f t="shared" si="1631"/>
        <v>0.0008412816693</v>
      </c>
      <c r="Q1630" s="19">
        <f t="shared" si="1631"/>
        <v>-0.03971495184</v>
      </c>
      <c r="R1630" s="19">
        <f t="shared" si="1631"/>
        <v>0</v>
      </c>
      <c r="S1630" s="19">
        <f t="shared" si="1631"/>
        <v>0</v>
      </c>
      <c r="T1630" s="19">
        <f t="shared" si="1631"/>
        <v>0.02162267237</v>
      </c>
      <c r="U1630" s="168">
        <v>-0.0298</v>
      </c>
      <c r="V1630" s="168">
        <v>0.0239</v>
      </c>
      <c r="W1630" s="19">
        <f t="array" ref="W1630">mmult(N1630:T1630,'Parameters &amp; Main Results'!$B$6:$B$12)-'Parameters &amp; Main Results'!$B$16/12+mmult(U1630:V1630,'Parameters &amp; Main Results'!$B$14:$B$15)</f>
        <v>-0.02146967054</v>
      </c>
      <c r="X1630" s="77">
        <f t="shared" si="5"/>
        <v>22.42094525</v>
      </c>
      <c r="Y1630" s="77">
        <f>X1630/offset(X1630,'Parameters &amp; Main Results'!$B$32,0)</f>
        <v>14.66100311</v>
      </c>
      <c r="Z1630" s="77">
        <f>sumproduct(X1630:offset(X1630,'Parameters &amp; Main Results'!$B$32-1,0) , 'Cash Flow Assist'!$P$11:offset('Cash Flow Assist'!$P$11,'Parameters &amp; Main Results'!$B$32-1,0)  )/offset(X1630,'Parameters &amp; Main Results'!$B$32,0)</f>
        <v>3450.285104</v>
      </c>
      <c r="AA1630" s="77">
        <f>sumproduct(X1630:offset(X1630,'Parameters &amp; Main Results'!$B$32-1,0),'Parameters &amp; Main Results'!$B$36:offset('Parameters &amp; Main Results'!$B$36,'Parameters &amp; Main Results'!$B$32-1,0)   )/offset(X1630,'Parameters &amp; Main Results'!$B$32,0)</f>
        <v>0.5926901175</v>
      </c>
      <c r="AB1630" s="167">
        <f t="shared" si="6"/>
        <v>-0.2105748062</v>
      </c>
    </row>
    <row r="1631">
      <c r="A1631">
        <f t="shared" si="17"/>
        <v>6</v>
      </c>
      <c r="B1631">
        <f t="shared" si="18"/>
        <v>2006</v>
      </c>
      <c r="C1631" s="77">
        <f t="shared" si="3"/>
        <v>2006.416667</v>
      </c>
      <c r="D1631" s="159">
        <f t="shared" si="356"/>
        <v>38898</v>
      </c>
      <c r="E1631" s="162">
        <v>201.8</v>
      </c>
      <c r="F1631" s="163">
        <v>1.06041719634E7</v>
      </c>
      <c r="G1631" s="163">
        <v>47278.7574</v>
      </c>
      <c r="H1631" s="163">
        <v>34419.51757094</v>
      </c>
      <c r="I1631" s="163">
        <v>1.18845449435118E7</v>
      </c>
      <c r="J1631" s="163">
        <v>201.8</v>
      </c>
      <c r="K1631" s="163">
        <v>201.8</v>
      </c>
      <c r="L1631" s="163">
        <v>600.4</v>
      </c>
      <c r="M1631" s="164">
        <v>25.0859176</v>
      </c>
      <c r="N1631" s="19">
        <f t="shared" ref="N1631:T1631" si="1632">F1631/F1630/$E1631*$E1630-1</f>
        <v>-0.001128033828</v>
      </c>
      <c r="O1631" s="19">
        <f t="shared" si="1632"/>
        <v>-0.000609412642</v>
      </c>
      <c r="P1631" s="19">
        <f t="shared" si="1632"/>
        <v>0.001445887017</v>
      </c>
      <c r="Q1631" s="19">
        <f t="shared" si="1632"/>
        <v>-0.00331996244</v>
      </c>
      <c r="R1631" s="19">
        <f t="shared" si="1632"/>
        <v>0</v>
      </c>
      <c r="S1631" s="19">
        <f t="shared" si="1632"/>
        <v>0</v>
      </c>
      <c r="T1631" s="19">
        <f t="shared" si="1632"/>
        <v>-0.08423182186</v>
      </c>
      <c r="U1631" s="168">
        <v>-0.0038</v>
      </c>
      <c r="V1631" s="168">
        <v>0.008</v>
      </c>
      <c r="W1631" s="19">
        <f t="array" ref="W1631">mmult(N1631:T1631,'Parameters &amp; Main Results'!$B$6:$B$12)-'Parameters &amp; Main Results'!$B$16/12+mmult(U1631:V1631,'Parameters &amp; Main Results'!$B$14:$B$15)</f>
        <v>-0.001040045198</v>
      </c>
      <c r="X1631" s="77">
        <f t="shared" si="5"/>
        <v>22.91287717</v>
      </c>
      <c r="Y1631" s="77">
        <f>X1631/offset(X1631,'Parameters &amp; Main Results'!$B$32,0)</f>
        <v>15.03248311</v>
      </c>
      <c r="Z1631" s="77">
        <f>sumproduct(X1631:offset(X1631,'Parameters &amp; Main Results'!$B$32-1,0) , 'Cash Flow Assist'!$P$11:offset('Cash Flow Assist'!$P$11,'Parameters &amp; Main Results'!$B$32-1,0)  )/offset(X1631,'Parameters &amp; Main Results'!$B$32,0)</f>
        <v>3448.048463</v>
      </c>
      <c r="AA1631" s="77">
        <f>sumproduct(X1631:offset(X1631,'Parameters &amp; Main Results'!$B$32-1,0),'Parameters &amp; Main Results'!$B$36:offset('Parameters &amp; Main Results'!$B$36,'Parameters &amp; Main Results'!$B$32-1,0)   )/offset(X1631,'Parameters &amp; Main Results'!$B$32,0)</f>
        <v>0.5926189067</v>
      </c>
      <c r="AB1631" s="167">
        <f t="shared" si="6"/>
        <v>-0.2114653046</v>
      </c>
    </row>
    <row r="1632">
      <c r="A1632">
        <f t="shared" si="17"/>
        <v>7</v>
      </c>
      <c r="B1632">
        <f t="shared" si="18"/>
        <v>2006</v>
      </c>
      <c r="C1632" s="77">
        <f t="shared" si="3"/>
        <v>2006.5</v>
      </c>
      <c r="D1632" s="159">
        <f t="shared" si="356"/>
        <v>38929</v>
      </c>
      <c r="E1632" s="162">
        <v>202.9</v>
      </c>
      <c r="F1632" s="163">
        <v>1.06695788404E7</v>
      </c>
      <c r="G1632" s="163">
        <v>48090.4615</v>
      </c>
      <c r="H1632" s="163">
        <v>34556.90881191</v>
      </c>
      <c r="I1632" s="163">
        <v>1.19974272779109E7</v>
      </c>
      <c r="J1632" s="163">
        <v>202.9</v>
      </c>
      <c r="K1632" s="163">
        <v>202.9</v>
      </c>
      <c r="L1632" s="163">
        <v>637.0</v>
      </c>
      <c r="M1632" s="164">
        <v>25.01856773</v>
      </c>
      <c r="N1632" s="19">
        <f t="shared" ref="N1632:T1632" si="1633">F1632/F1631/$E1632*$E1631-1</f>
        <v>0.0007132033153</v>
      </c>
      <c r="O1632" s="19">
        <f t="shared" si="1633"/>
        <v>0.0116540068</v>
      </c>
      <c r="P1632" s="19">
        <f t="shared" si="1633"/>
        <v>-0.001451363562</v>
      </c>
      <c r="Q1632" s="19">
        <f t="shared" si="1633"/>
        <v>0.004025362703</v>
      </c>
      <c r="R1632" s="19">
        <f t="shared" si="1633"/>
        <v>0</v>
      </c>
      <c r="S1632" s="19">
        <f t="shared" si="1633"/>
        <v>0</v>
      </c>
      <c r="T1632" s="19">
        <f t="shared" si="1633"/>
        <v>0.05520748612</v>
      </c>
      <c r="U1632" s="168">
        <v>-0.0399</v>
      </c>
      <c r="V1632" s="168">
        <v>0.0262</v>
      </c>
      <c r="W1632" s="19">
        <f t="array" ref="W1632">mmult(N1632:T1632,'Parameters &amp; Main Results'!$B$6:$B$12)-'Parameters &amp; Main Results'!$B$16/12+mmult(U1632:V1632,'Parameters &amp; Main Results'!$B$14:$B$15)</f>
        <v>0.00340673752</v>
      </c>
      <c r="X1632" s="77">
        <f t="shared" si="5"/>
        <v>22.93673241</v>
      </c>
      <c r="Y1632" s="77">
        <f>X1632/offset(X1632,'Parameters &amp; Main Results'!$B$32,0)</f>
        <v>15.09815833</v>
      </c>
      <c r="Z1632" s="77">
        <f>sumproduct(X1632:offset(X1632,'Parameters &amp; Main Results'!$B$32-1,0) , 'Cash Flow Assist'!$P$11:offset('Cash Flow Assist'!$P$11,'Parameters &amp; Main Results'!$B$32-1,0)  )/offset(X1632,'Parameters &amp; Main Results'!$B$32,0)</f>
        <v>3445.431673</v>
      </c>
      <c r="AA1632" s="77">
        <f>sumproduct(X1632:offset(X1632,'Parameters &amp; Main Results'!$B$32-1,0),'Parameters &amp; Main Results'!$B$36:offset('Parameters &amp; Main Results'!$B$36,'Parameters &amp; Main Results'!$B$32-1,0)   )/offset(X1632,'Parameters &amp; Main Results'!$B$32,0)</f>
        <v>0.592550226</v>
      </c>
      <c r="AB1632" s="167">
        <f t="shared" si="6"/>
        <v>-0.210902919</v>
      </c>
    </row>
    <row r="1633">
      <c r="A1633">
        <f t="shared" si="17"/>
        <v>8</v>
      </c>
      <c r="B1633">
        <f t="shared" si="18"/>
        <v>2006</v>
      </c>
      <c r="C1633" s="77">
        <f t="shared" si="3"/>
        <v>2006.583333</v>
      </c>
      <c r="D1633" s="159">
        <f t="shared" si="356"/>
        <v>38960</v>
      </c>
      <c r="E1633" s="162">
        <v>203.8</v>
      </c>
      <c r="F1633" s="163">
        <v>1.09234953369E7</v>
      </c>
      <c r="G1633" s="163">
        <v>49264.459</v>
      </c>
      <c r="H1633" s="163">
        <v>34699.45606076</v>
      </c>
      <c r="I1633" s="163">
        <v>1.23419075960133E7</v>
      </c>
      <c r="J1633" s="163">
        <v>203.8</v>
      </c>
      <c r="K1633" s="163">
        <v>203.8</v>
      </c>
      <c r="L1633" s="163">
        <v>621.75</v>
      </c>
      <c r="M1633" s="164">
        <v>25.37583456</v>
      </c>
      <c r="N1633" s="19">
        <f t="shared" ref="N1633:T1633" si="1634">F1633/F1632/$E1633*$E1632-1</f>
        <v>0.01927698507</v>
      </c>
      <c r="O1633" s="19">
        <f t="shared" si="1634"/>
        <v>0.01988837241</v>
      </c>
      <c r="P1633" s="19">
        <f t="shared" si="1634"/>
        <v>-0.0003093105986</v>
      </c>
      <c r="Q1633" s="19">
        <f t="shared" si="1634"/>
        <v>0.02416995617</v>
      </c>
      <c r="R1633" s="19">
        <f t="shared" si="1634"/>
        <v>0</v>
      </c>
      <c r="S1633" s="19">
        <f t="shared" si="1634"/>
        <v>0</v>
      </c>
      <c r="T1633" s="19">
        <f t="shared" si="1634"/>
        <v>-0.02825071676</v>
      </c>
      <c r="U1633" s="168">
        <v>0.0101</v>
      </c>
      <c r="V1633" s="168">
        <v>-0.0204</v>
      </c>
      <c r="W1633" s="19">
        <f t="array" ref="W1633">mmult(N1633:T1633,'Parameters &amp; Main Results'!$B$6:$B$12)-'Parameters &amp; Main Results'!$B$16/12+mmult(U1633:V1633,'Parameters &amp; Main Results'!$B$14:$B$15)</f>
        <v>0.01938816524</v>
      </c>
      <c r="X1633" s="77">
        <f t="shared" si="5"/>
        <v>22.85885828</v>
      </c>
      <c r="Y1633" s="77">
        <f>X1633/offset(X1633,'Parameters &amp; Main Results'!$B$32,0)</f>
        <v>15.09691787</v>
      </c>
      <c r="Z1633" s="77">
        <f>sumproduct(X1633:offset(X1633,'Parameters &amp; Main Results'!$B$32-1,0) , 'Cash Flow Assist'!$P$11:offset('Cash Flow Assist'!$P$11,'Parameters &amp; Main Results'!$B$32-1,0)  )/offset(X1633,'Parameters &amp; Main Results'!$B$32,0)</f>
        <v>3442.74029</v>
      </c>
      <c r="AA1633" s="77">
        <f>sumproduct(X1633:offset(X1633,'Parameters &amp; Main Results'!$B$32-1,0),'Parameters &amp; Main Results'!$B$36:offset('Parameters &amp; Main Results'!$B$36,'Parameters &amp; Main Results'!$B$32-1,0)   )/offset(X1633,'Parameters &amp; Main Results'!$B$32,0)</f>
        <v>0.5924774</v>
      </c>
      <c r="AB1633" s="167">
        <f t="shared" si="6"/>
        <v>-0.1956915064</v>
      </c>
    </row>
    <row r="1634">
      <c r="A1634">
        <f t="shared" si="17"/>
        <v>9</v>
      </c>
      <c r="B1634">
        <f t="shared" si="18"/>
        <v>2006</v>
      </c>
      <c r="C1634" s="77">
        <f t="shared" si="3"/>
        <v>2006.666667</v>
      </c>
      <c r="D1634" s="159">
        <f t="shared" si="356"/>
        <v>38990</v>
      </c>
      <c r="E1634" s="162">
        <v>202.8</v>
      </c>
      <c r="F1634" s="163">
        <v>1.1167239861E7</v>
      </c>
      <c r="G1634" s="163">
        <v>49856.7656</v>
      </c>
      <c r="H1634" s="163">
        <v>34842.88047915</v>
      </c>
      <c r="I1634" s="163">
        <v>1.23346189104522E7</v>
      </c>
      <c r="J1634" s="163">
        <v>202.8</v>
      </c>
      <c r="K1634" s="163">
        <v>202.8</v>
      </c>
      <c r="L1634" s="163">
        <v>601.75</v>
      </c>
      <c r="M1634" s="164">
        <v>25.90843094</v>
      </c>
      <c r="N1634" s="19">
        <f t="shared" ref="N1634:T1634" si="1635">F1634/F1633/$E1634*$E1633-1</f>
        <v>0.02735477978</v>
      </c>
      <c r="O1634" s="19">
        <f t="shared" si="1635"/>
        <v>0.01701325167</v>
      </c>
      <c r="P1634" s="19">
        <f t="shared" si="1635"/>
        <v>0.009084681131</v>
      </c>
      <c r="Q1634" s="19">
        <f t="shared" si="1635"/>
        <v>0.00433749048</v>
      </c>
      <c r="R1634" s="19">
        <f t="shared" si="1635"/>
        <v>0</v>
      </c>
      <c r="S1634" s="19">
        <f t="shared" si="1635"/>
        <v>0</v>
      </c>
      <c r="T1634" s="19">
        <f t="shared" si="1635"/>
        <v>-0.02739491906</v>
      </c>
      <c r="U1634" s="168">
        <v>-0.0134</v>
      </c>
      <c r="V1634" s="168">
        <v>6.0E-4</v>
      </c>
      <c r="W1634" s="19">
        <f t="array" ref="W1634">mmult(N1634:T1634,'Parameters &amp; Main Results'!$B$6:$B$12)-'Parameters &amp; Main Results'!$B$16/12+mmult(U1634:V1634,'Parameters &amp; Main Results'!$B$14:$B$15)</f>
        <v>0.02472773109</v>
      </c>
      <c r="X1634" s="77">
        <f t="shared" si="5"/>
        <v>22.4240962</v>
      </c>
      <c r="Y1634" s="77">
        <f>X1634/offset(X1634,'Parameters &amp; Main Results'!$B$32,0)</f>
        <v>14.85901548</v>
      </c>
      <c r="Z1634" s="77">
        <f>sumproduct(X1634:offset(X1634,'Parameters &amp; Main Results'!$B$32-1,0) , 'Cash Flow Assist'!$P$11:offset('Cash Flow Assist'!$P$11,'Parameters &amp; Main Results'!$B$32-1,0)  )/offset(X1634,'Parameters &amp; Main Results'!$B$32,0)</f>
        <v>3440.041205</v>
      </c>
      <c r="AA1634" s="77">
        <f>sumproduct(X1634:offset(X1634,'Parameters &amp; Main Results'!$B$32-1,0),'Parameters &amp; Main Results'!$B$36:offset('Parameters &amp; Main Results'!$B$36,'Parameters &amp; Main Results'!$B$32-1,0)   )/offset(X1634,'Parameters &amp; Main Results'!$B$32,0)</f>
        <v>0.5924086108</v>
      </c>
      <c r="AB1634" s="167">
        <f t="shared" si="6"/>
        <v>-0.1736898246</v>
      </c>
    </row>
    <row r="1635">
      <c r="A1635">
        <f t="shared" si="17"/>
        <v>10</v>
      </c>
      <c r="B1635">
        <f t="shared" si="18"/>
        <v>2006</v>
      </c>
      <c r="C1635" s="77">
        <f t="shared" si="3"/>
        <v>2006.75</v>
      </c>
      <c r="D1635" s="159">
        <f t="shared" si="356"/>
        <v>39021</v>
      </c>
      <c r="E1635" s="162">
        <v>201.9</v>
      </c>
      <c r="F1635" s="163">
        <v>1.15700718475E7</v>
      </c>
      <c r="G1635" s="163">
        <v>50170.064</v>
      </c>
      <c r="H1635" s="163">
        <v>34982.5423584</v>
      </c>
      <c r="I1635" s="163">
        <v>1.28233205444099E7</v>
      </c>
      <c r="J1635" s="163">
        <v>201.9</v>
      </c>
      <c r="K1635" s="163">
        <v>201.9</v>
      </c>
      <c r="L1635" s="163">
        <v>600.9</v>
      </c>
      <c r="M1635" s="164">
        <v>26.82144712</v>
      </c>
      <c r="N1635" s="19">
        <f t="shared" ref="N1635:T1635" si="1636">F1635/F1634/$E1635*$E1634-1</f>
        <v>0.04069110627</v>
      </c>
      <c r="O1635" s="19">
        <f t="shared" si="1636"/>
        <v>0.01076963367</v>
      </c>
      <c r="P1635" s="19">
        <f t="shared" si="1636"/>
        <v>0.008483853393</v>
      </c>
      <c r="Q1635" s="19">
        <f t="shared" si="1636"/>
        <v>0.04425459289</v>
      </c>
      <c r="R1635" s="19">
        <f t="shared" si="1636"/>
        <v>0</v>
      </c>
      <c r="S1635" s="19">
        <f t="shared" si="1636"/>
        <v>0</v>
      </c>
      <c r="T1635" s="19">
        <f t="shared" si="1636"/>
        <v>0.003038808922</v>
      </c>
      <c r="U1635" s="168">
        <v>0.0172</v>
      </c>
      <c r="V1635" s="168">
        <v>-0.0026</v>
      </c>
      <c r="W1635" s="19">
        <f t="array" ref="W1635">mmult(N1635:T1635,'Parameters &amp; Main Results'!$B$6:$B$12)-'Parameters &amp; Main Results'!$B$16/12+mmult(U1635:V1635,'Parameters &amp; Main Results'!$B$14:$B$15)</f>
        <v>0.03316907145</v>
      </c>
      <c r="X1635" s="77">
        <f t="shared" si="5"/>
        <v>21.88297976</v>
      </c>
      <c r="Y1635" s="77">
        <f>X1635/offset(X1635,'Parameters &amp; Main Results'!$B$32,0)</f>
        <v>14.54865603</v>
      </c>
      <c r="Z1635" s="77">
        <f>sumproduct(X1635:offset(X1635,'Parameters &amp; Main Results'!$B$32-1,0) , 'Cash Flow Assist'!$P$11:offset('Cash Flow Assist'!$P$11,'Parameters &amp; Main Results'!$B$32-1,0)  )/offset(X1635,'Parameters &amp; Main Results'!$B$32,0)</f>
        <v>3437.571841</v>
      </c>
      <c r="AA1635" s="77">
        <f>sumproduct(X1635:offset(X1635,'Parameters &amp; Main Results'!$B$32-1,0),'Parameters &amp; Main Results'!$B$36:offset('Parameters &amp; Main Results'!$B$36,'Parameters &amp; Main Results'!$B$32-1,0)   )/offset(X1635,'Parameters &amp; Main Results'!$B$32,0)</f>
        <v>0.5923355105</v>
      </c>
      <c r="AB1635" s="167">
        <f t="shared" si="6"/>
        <v>-0.1400663495</v>
      </c>
    </row>
    <row r="1636">
      <c r="A1636">
        <f t="shared" si="17"/>
        <v>11</v>
      </c>
      <c r="B1636">
        <f t="shared" si="18"/>
        <v>2006</v>
      </c>
      <c r="C1636" s="77">
        <f t="shared" si="3"/>
        <v>2006.833333</v>
      </c>
      <c r="D1636" s="159">
        <f t="shared" si="356"/>
        <v>39051</v>
      </c>
      <c r="E1636" s="162">
        <v>202.0</v>
      </c>
      <c r="F1636" s="163">
        <v>1.1790136457E7</v>
      </c>
      <c r="G1636" s="163">
        <v>50972.9305</v>
      </c>
      <c r="H1636" s="163">
        <v>35125.97078207</v>
      </c>
      <c r="I1636" s="163">
        <v>1.32090339979721E7</v>
      </c>
      <c r="J1636" s="163">
        <v>202.0</v>
      </c>
      <c r="K1636" s="163">
        <v>202.0</v>
      </c>
      <c r="L1636" s="163">
        <v>638.4</v>
      </c>
      <c r="M1636" s="164">
        <v>27.16052615</v>
      </c>
      <c r="N1636" s="19">
        <f t="shared" ref="N1636:T1636" si="1637">F1636/F1635/$E1636*$E1635-1</f>
        <v>0.01851569386</v>
      </c>
      <c r="O1636" s="19">
        <f t="shared" si="1637"/>
        <v>0.01549992792</v>
      </c>
      <c r="P1636" s="19">
        <f t="shared" si="1637"/>
        <v>0.003602920792</v>
      </c>
      <c r="Q1636" s="19">
        <f t="shared" si="1637"/>
        <v>0.02956912186</v>
      </c>
      <c r="R1636" s="19">
        <f t="shared" si="1637"/>
        <v>0</v>
      </c>
      <c r="S1636" s="19">
        <f t="shared" si="1637"/>
        <v>0</v>
      </c>
      <c r="T1636" s="19">
        <f t="shared" si="1637"/>
        <v>0.06188044666</v>
      </c>
      <c r="U1636" s="168">
        <v>0.0072</v>
      </c>
      <c r="V1636" s="168">
        <v>0.0011</v>
      </c>
      <c r="W1636" s="19">
        <f t="array" ref="W1636">mmult(N1636:T1636,'Parameters &amp; Main Results'!$B$6:$B$12)-'Parameters &amp; Main Results'!$B$16/12+mmult(U1636:V1636,'Parameters &amp; Main Results'!$B$14:$B$15)</f>
        <v>0.01772008571</v>
      </c>
      <c r="X1636" s="77">
        <f t="shared" si="5"/>
        <v>21.1804441</v>
      </c>
      <c r="Y1636" s="77">
        <f>X1636/offset(X1636,'Parameters &amp; Main Results'!$B$32,0)</f>
        <v>14.12839437</v>
      </c>
      <c r="Z1636" s="77">
        <f>sumproduct(X1636:offset(X1636,'Parameters &amp; Main Results'!$B$32-1,0) , 'Cash Flow Assist'!$P$11:offset('Cash Flow Assist'!$P$11,'Parameters &amp; Main Results'!$B$32-1,0)  )/offset(X1636,'Parameters &amp; Main Results'!$B$32,0)</f>
        <v>3435.405658</v>
      </c>
      <c r="AA1636" s="77">
        <f>sumproduct(X1636:offset(X1636,'Parameters &amp; Main Results'!$B$32-1,0),'Parameters &amp; Main Results'!$B$36:offset('Parameters &amp; Main Results'!$B$36,'Parameters &amp; Main Results'!$B$32-1,0)   )/offset(X1636,'Parameters &amp; Main Results'!$B$32,0)</f>
        <v>0.5922612494</v>
      </c>
      <c r="AB1636" s="167">
        <f t="shared" si="6"/>
        <v>-0.1241440813</v>
      </c>
    </row>
    <row r="1637">
      <c r="A1637">
        <f t="shared" si="17"/>
        <v>12</v>
      </c>
      <c r="B1637">
        <f t="shared" si="18"/>
        <v>2006</v>
      </c>
      <c r="C1637" s="77">
        <f t="shared" si="3"/>
        <v>2006.916667</v>
      </c>
      <c r="D1637" s="159">
        <f t="shared" si="356"/>
        <v>39082</v>
      </c>
      <c r="E1637" s="162">
        <v>203.1</v>
      </c>
      <c r="F1637" s="163">
        <v>1.19434269889E7</v>
      </c>
      <c r="G1637" s="163">
        <v>50146.5574</v>
      </c>
      <c r="H1637" s="163">
        <v>35270.57269512</v>
      </c>
      <c r="I1637" s="163">
        <v>1.35890490246411E7</v>
      </c>
      <c r="J1637" s="163">
        <v>203.1</v>
      </c>
      <c r="K1637" s="163">
        <v>203.1</v>
      </c>
      <c r="L1637" s="163">
        <v>635.7</v>
      </c>
      <c r="M1637" s="164">
        <v>27.28673475</v>
      </c>
      <c r="N1637" s="19">
        <f t="shared" ref="N1637:T1637" si="1638">F1637/F1636/$E1637*$E1636-1</f>
        <v>0.007515122499</v>
      </c>
      <c r="O1637" s="19">
        <f t="shared" si="1638"/>
        <v>-0.02154024522</v>
      </c>
      <c r="P1637" s="19">
        <f t="shared" si="1638"/>
        <v>-0.001321680617</v>
      </c>
      <c r="Q1637" s="19">
        <f t="shared" si="1638"/>
        <v>0.02319746026</v>
      </c>
      <c r="R1637" s="19">
        <f t="shared" si="1638"/>
        <v>0</v>
      </c>
      <c r="S1637" s="19">
        <f t="shared" si="1638"/>
        <v>0</v>
      </c>
      <c r="T1637" s="19">
        <f t="shared" si="1638"/>
        <v>-0.009622468283</v>
      </c>
      <c r="U1637" s="168">
        <v>-0.0113</v>
      </c>
      <c r="V1637" s="168">
        <v>0.0271</v>
      </c>
      <c r="W1637" s="19">
        <f t="array" ref="W1637">mmult(N1637:T1637,'Parameters &amp; Main Results'!$B$6:$B$12)-'Parameters &amp; Main Results'!$B$16/12+mmult(U1637:V1637,'Parameters &amp; Main Results'!$B$14:$B$15)</f>
        <v>0.0002096139016</v>
      </c>
      <c r="X1637" s="77">
        <f t="shared" si="5"/>
        <v>20.8116597</v>
      </c>
      <c r="Y1637" s="77">
        <f>X1637/offset(X1637,'Parameters &amp; Main Results'!$B$32,0)</f>
        <v>13.92854633</v>
      </c>
      <c r="Z1637" s="77">
        <f>sumproduct(X1637:offset(X1637,'Parameters &amp; Main Results'!$B$32-1,0) , 'Cash Flow Assist'!$P$11:offset('Cash Flow Assist'!$P$11,'Parameters &amp; Main Results'!$B$32-1,0)  )/offset(X1637,'Parameters &amp; Main Results'!$B$32,0)</f>
        <v>3433.653934</v>
      </c>
      <c r="AA1637" s="77">
        <f>sumproduct(X1637:offset(X1637,'Parameters &amp; Main Results'!$B$32-1,0),'Parameters &amp; Main Results'!$B$36:offset('Parameters &amp; Main Results'!$B$36,'Parameters &amp; Main Results'!$B$32-1,0)   )/offset(X1637,'Parameters &amp; Main Results'!$B$32,0)</f>
        <v>0.5921946758</v>
      </c>
      <c r="AB1637" s="167">
        <f t="shared" si="6"/>
        <v>-0.1175619167</v>
      </c>
    </row>
    <row r="1638">
      <c r="A1638">
        <f t="shared" si="17"/>
        <v>1</v>
      </c>
      <c r="B1638">
        <f t="shared" si="18"/>
        <v>2007</v>
      </c>
      <c r="C1638" s="77">
        <f t="shared" si="3"/>
        <v>2007</v>
      </c>
      <c r="D1638" s="159">
        <f t="shared" si="356"/>
        <v>39113</v>
      </c>
      <c r="E1638" s="162">
        <v>203.437</v>
      </c>
      <c r="F1638" s="163">
        <v>1.21363116504E7</v>
      </c>
      <c r="G1638" s="163">
        <v>49862.4385</v>
      </c>
      <c r="H1638" s="163">
        <v>35413.1245931</v>
      </c>
      <c r="I1638" s="163">
        <v>1.36732262435025E7</v>
      </c>
      <c r="J1638" s="163">
        <v>203.437</v>
      </c>
      <c r="K1638" s="163">
        <v>203.437</v>
      </c>
      <c r="L1638" s="163">
        <v>645.75</v>
      </c>
      <c r="M1638" s="164">
        <v>27.47652477</v>
      </c>
      <c r="N1638" s="19">
        <f t="shared" ref="N1638:T1638" si="1639">F1638/F1637/$E1638*$E1637-1</f>
        <v>0.01446657372</v>
      </c>
      <c r="O1638" s="19">
        <f t="shared" si="1639"/>
        <v>-0.007312917743</v>
      </c>
      <c r="P1638" s="19">
        <f t="shared" si="1639"/>
        <v>0.002378439025</v>
      </c>
      <c r="Q1638" s="19">
        <f t="shared" si="1639"/>
        <v>0.004527695444</v>
      </c>
      <c r="R1638" s="19">
        <f t="shared" si="1639"/>
        <v>0</v>
      </c>
      <c r="S1638" s="19">
        <f t="shared" si="1639"/>
        <v>0</v>
      </c>
      <c r="T1638" s="19">
        <f t="shared" si="1639"/>
        <v>0.01412662285</v>
      </c>
      <c r="U1638" s="168">
        <v>0.0014</v>
      </c>
      <c r="V1638" s="168">
        <v>-0.007</v>
      </c>
      <c r="W1638" s="19">
        <f t="array" ref="W1638">mmult(N1638:T1638,'Parameters &amp; Main Results'!$B$6:$B$12)-'Parameters &amp; Main Results'!$B$16/12+mmult(U1638:V1638,'Parameters &amp; Main Results'!$B$14:$B$15)</f>
        <v>0.008980034184</v>
      </c>
      <c r="X1638" s="77">
        <f t="shared" si="5"/>
        <v>20.80729821</v>
      </c>
      <c r="Y1638" s="77">
        <f>X1638/offset(X1638,'Parameters &amp; Main Results'!$B$32,0)</f>
        <v>13.97192026</v>
      </c>
      <c r="Z1638" s="77">
        <f>sumproduct(X1638:offset(X1638,'Parameters &amp; Main Results'!$B$32-1,0) , 'Cash Flow Assist'!$P$11:offset('Cash Flow Assist'!$P$11,'Parameters &amp; Main Results'!$B$32-1,0)  )/offset(X1638,'Parameters &amp; Main Results'!$B$32,0)</f>
        <v>3432.096898</v>
      </c>
      <c r="AA1638" s="77">
        <f>sumproduct(X1638:offset(X1638,'Parameters &amp; Main Results'!$B$32-1,0),'Parameters &amp; Main Results'!$B$36:offset('Parameters &amp; Main Results'!$B$36,'Parameters &amp; Main Results'!$B$32-1,0)   )/offset(X1638,'Parameters &amp; Main Results'!$B$32,0)</f>
        <v>0.5921374697</v>
      </c>
      <c r="AB1638" s="167">
        <f t="shared" si="6"/>
        <v>-0.1047960612</v>
      </c>
    </row>
    <row r="1639">
      <c r="A1639">
        <f t="shared" si="17"/>
        <v>2</v>
      </c>
      <c r="B1639">
        <f t="shared" si="18"/>
        <v>2007</v>
      </c>
      <c r="C1639" s="77">
        <f t="shared" si="3"/>
        <v>2007.083333</v>
      </c>
      <c r="D1639" s="159">
        <f t="shared" si="356"/>
        <v>39141</v>
      </c>
      <c r="E1639" s="162">
        <v>204.226</v>
      </c>
      <c r="F1639" s="163">
        <v>1.18989109372E7</v>
      </c>
      <c r="G1639" s="163">
        <v>51157.4312</v>
      </c>
      <c r="H1639" s="163">
        <v>35560.08906016</v>
      </c>
      <c r="I1639" s="163">
        <v>1.37847951946267E7</v>
      </c>
      <c r="J1639" s="163">
        <v>204.226</v>
      </c>
      <c r="K1639" s="163">
        <v>204.226</v>
      </c>
      <c r="L1639" s="163">
        <v>677.0</v>
      </c>
      <c r="M1639" s="164">
        <v>26.59713509</v>
      </c>
      <c r="N1639" s="19">
        <f t="shared" ref="N1639:T1639" si="1640">F1639/F1638/$E1639*$E1638-1</f>
        <v>-0.02334898624</v>
      </c>
      <c r="O1639" s="19">
        <f t="shared" si="1640"/>
        <v>0.02200760329</v>
      </c>
      <c r="P1639" s="19">
        <f t="shared" si="1640"/>
        <v>0.0002705999725</v>
      </c>
      <c r="Q1639" s="19">
        <f t="shared" si="1640"/>
        <v>0.004264774566</v>
      </c>
      <c r="R1639" s="19">
        <f t="shared" si="1640"/>
        <v>0</v>
      </c>
      <c r="S1639" s="19">
        <f t="shared" si="1640"/>
        <v>0</v>
      </c>
      <c r="T1639" s="19">
        <f t="shared" si="1640"/>
        <v>0.04434301278</v>
      </c>
      <c r="U1639" s="168">
        <v>0.0118</v>
      </c>
      <c r="V1639" s="168">
        <v>-0.0012</v>
      </c>
      <c r="W1639" s="19">
        <f t="array" ref="W1639">mmult(N1639:T1639,'Parameters &amp; Main Results'!$B$6:$B$12)-'Parameters &amp; Main Results'!$B$16/12+mmult(U1639:V1639,'Parameters &amp; Main Results'!$B$14:$B$15)</f>
        <v>-0.01205150552</v>
      </c>
      <c r="X1639" s="77">
        <f t="shared" si="5"/>
        <v>20.62211094</v>
      </c>
      <c r="Y1639" s="77">
        <f>X1639/offset(X1639,'Parameters &amp; Main Results'!$B$32,0)</f>
        <v>13.89360207</v>
      </c>
      <c r="Z1639" s="77">
        <f>sumproduct(X1639:offset(X1639,'Parameters &amp; Main Results'!$B$32-1,0) , 'Cash Flow Assist'!$P$11:offset('Cash Flow Assist'!$P$11,'Parameters &amp; Main Results'!$B$32-1,0)  )/offset(X1639,'Parameters &amp; Main Results'!$B$32,0)</f>
        <v>3430.491169</v>
      </c>
      <c r="AA1639" s="77">
        <f>sumproduct(X1639:offset(X1639,'Parameters &amp; Main Results'!$B$32-1,0),'Parameters &amp; Main Results'!$B$36:offset('Parameters &amp; Main Results'!$B$36,'Parameters &amp; Main Results'!$B$32-1,0)   )/offset(X1639,'Parameters &amp; Main Results'!$B$32,0)</f>
        <v>0.5920818856</v>
      </c>
      <c r="AB1639" s="167">
        <f t="shared" si="6"/>
        <v>-0.1256981656</v>
      </c>
    </row>
    <row r="1640">
      <c r="A1640">
        <f t="shared" si="17"/>
        <v>3</v>
      </c>
      <c r="B1640">
        <f t="shared" si="18"/>
        <v>2007</v>
      </c>
      <c r="C1640" s="77">
        <f t="shared" si="3"/>
        <v>2007.166667</v>
      </c>
      <c r="D1640" s="159">
        <f t="shared" si="356"/>
        <v>39172</v>
      </c>
      <c r="E1640" s="162">
        <v>205.288</v>
      </c>
      <c r="F1640" s="163">
        <v>1.20633578261E7</v>
      </c>
      <c r="G1640" s="163">
        <v>50982.5329</v>
      </c>
      <c r="H1640" s="163">
        <v>35709.14510014</v>
      </c>
      <c r="I1640" s="163">
        <v>1.41446054169709E7</v>
      </c>
      <c r="J1640" s="163">
        <v>205.288</v>
      </c>
      <c r="K1640" s="163">
        <v>205.288</v>
      </c>
      <c r="L1640" s="163">
        <v>663.5</v>
      </c>
      <c r="M1640" s="164">
        <v>26.55569529</v>
      </c>
      <c r="N1640" s="19">
        <f t="shared" ref="N1640:T1640" si="1641">F1640/F1639/$E1640*$E1639-1</f>
        <v>0.008575615426</v>
      </c>
      <c r="O1640" s="19">
        <f t="shared" si="1641"/>
        <v>-0.008574358636</v>
      </c>
      <c r="P1640" s="19">
        <f t="shared" si="1641"/>
        <v>-0.001003237809</v>
      </c>
      <c r="Q1640" s="19">
        <f t="shared" si="1641"/>
        <v>0.02079371233</v>
      </c>
      <c r="R1640" s="19">
        <f t="shared" si="1641"/>
        <v>0</v>
      </c>
      <c r="S1640" s="19">
        <f t="shared" si="1641"/>
        <v>0</v>
      </c>
      <c r="T1640" s="19">
        <f t="shared" si="1641"/>
        <v>-0.02501097712</v>
      </c>
      <c r="U1640" s="168">
        <v>0.0015</v>
      </c>
      <c r="V1640" s="168">
        <v>-0.0094</v>
      </c>
      <c r="W1640" s="19">
        <f t="array" ref="W1640">mmult(N1640:T1640,'Parameters &amp; Main Results'!$B$6:$B$12)-'Parameters &amp; Main Results'!$B$16/12+mmult(U1640:V1640,'Parameters &amp; Main Results'!$B$14:$B$15)</f>
        <v>0.004246455244</v>
      </c>
      <c r="X1640" s="77">
        <f t="shared" si="5"/>
        <v>20.87367009</v>
      </c>
      <c r="Y1640" s="77">
        <f>X1640/offset(X1640,'Parameters &amp; Main Results'!$B$32,0)</f>
        <v>14.10983328</v>
      </c>
      <c r="Z1640" s="77">
        <f>sumproduct(X1640:offset(X1640,'Parameters &amp; Main Results'!$B$32-1,0) , 'Cash Flow Assist'!$P$11:offset('Cash Flow Assist'!$P$11,'Parameters &amp; Main Results'!$B$32-1,0)  )/offset(X1640,'Parameters &amp; Main Results'!$B$32,0)</f>
        <v>3428.95868</v>
      </c>
      <c r="AA1640" s="77">
        <f>sumproduct(X1640:offset(X1640,'Parameters &amp; Main Results'!$B$32-1,0),'Parameters &amp; Main Results'!$B$36:offset('Parameters &amp; Main Results'!$B$36,'Parameters &amp; Main Results'!$B$32-1,0)   )/offset(X1640,'Parameters &amp; Main Results'!$B$32,0)</f>
        <v>0.5920438308</v>
      </c>
      <c r="AB1640" s="167">
        <f t="shared" si="6"/>
        <v>-0.1182004893</v>
      </c>
    </row>
    <row r="1641">
      <c r="A1641">
        <f t="shared" si="17"/>
        <v>4</v>
      </c>
      <c r="B1641">
        <f t="shared" si="18"/>
        <v>2007</v>
      </c>
      <c r="C1641" s="77">
        <f t="shared" si="3"/>
        <v>2007.25</v>
      </c>
      <c r="D1641" s="159">
        <f t="shared" si="356"/>
        <v>39202</v>
      </c>
      <c r="E1641" s="162">
        <v>205.904</v>
      </c>
      <c r="F1641" s="163">
        <v>1.25649563844E7</v>
      </c>
      <c r="G1641" s="163">
        <v>51262.1994</v>
      </c>
      <c r="H1641" s="163">
        <v>35856.14774747</v>
      </c>
      <c r="I1641" s="163">
        <v>1.48004238319799E7</v>
      </c>
      <c r="J1641" s="163">
        <v>205.904</v>
      </c>
      <c r="K1641" s="163">
        <v>205.904</v>
      </c>
      <c r="L1641" s="163">
        <v>678.0</v>
      </c>
      <c r="M1641" s="164">
        <v>27.32147991</v>
      </c>
      <c r="N1641" s="19">
        <f t="shared" ref="N1641:T1641" si="1642">F1641/F1640/$E1641*$E1640-1</f>
        <v>0.03846426243</v>
      </c>
      <c r="O1641" s="19">
        <f t="shared" si="1642"/>
        <v>0.002477439173</v>
      </c>
      <c r="P1641" s="19">
        <f t="shared" si="1642"/>
        <v>0.001112665449</v>
      </c>
      <c r="Q1641" s="19">
        <f t="shared" si="1642"/>
        <v>0.04323487184</v>
      </c>
      <c r="R1641" s="19">
        <f t="shared" si="1642"/>
        <v>0</v>
      </c>
      <c r="S1641" s="19">
        <f t="shared" si="1642"/>
        <v>0</v>
      </c>
      <c r="T1641" s="19">
        <f t="shared" si="1642"/>
        <v>0.01879674042</v>
      </c>
      <c r="U1641" s="168">
        <v>-0.0217</v>
      </c>
      <c r="V1641" s="168">
        <v>-0.0143</v>
      </c>
      <c r="W1641" s="19">
        <f t="array" ref="W1641">mmult(N1641:T1641,'Parameters &amp; Main Results'!$B$6:$B$12)-'Parameters &amp; Main Results'!$B$16/12+mmult(U1641:V1641,'Parameters &amp; Main Results'!$B$14:$B$15)</f>
        <v>0.02942588995</v>
      </c>
      <c r="X1641" s="77">
        <f t="shared" si="5"/>
        <v>20.7854058</v>
      </c>
      <c r="Y1641" s="77">
        <f>X1641/offset(X1641,'Parameters &amp; Main Results'!$B$32,0)</f>
        <v>14.09687681</v>
      </c>
      <c r="Z1641" s="77">
        <f>sumproduct(X1641:offset(X1641,'Parameters &amp; Main Results'!$B$32-1,0) , 'Cash Flow Assist'!$P$11:offset('Cash Flow Assist'!$P$11,'Parameters &amp; Main Results'!$B$32-1,0)  )/offset(X1641,'Parameters &amp; Main Results'!$B$32,0)</f>
        <v>3427.204146</v>
      </c>
      <c r="AA1641" s="77">
        <f>sumproduct(X1641:offset(X1641,'Parameters &amp; Main Results'!$B$32-1,0),'Parameters &amp; Main Results'!$B$36:offset('Parameters &amp; Main Results'!$B$36,'Parameters &amp; Main Results'!$B$32-1,0)   )/offset(X1641,'Parameters &amp; Main Results'!$B$32,0)</f>
        <v>0.5919840284</v>
      </c>
      <c r="AB1641" s="167">
        <f t="shared" si="6"/>
        <v>-0.08428272153</v>
      </c>
    </row>
    <row r="1642">
      <c r="A1642">
        <f t="shared" si="17"/>
        <v>5</v>
      </c>
      <c r="B1642">
        <f t="shared" si="18"/>
        <v>2007</v>
      </c>
      <c r="C1642" s="77">
        <f t="shared" si="3"/>
        <v>2007.333333</v>
      </c>
      <c r="D1642" s="159">
        <f t="shared" si="356"/>
        <v>39233</v>
      </c>
      <c r="E1642" s="162">
        <v>206.755</v>
      </c>
      <c r="F1642" s="163">
        <v>1.30034449627E7</v>
      </c>
      <c r="G1642" s="163">
        <v>50360.3775</v>
      </c>
      <c r="H1642" s="163">
        <v>36001.66394707</v>
      </c>
      <c r="I1642" s="163">
        <v>1.5148004207902E7</v>
      </c>
      <c r="J1642" s="163">
        <v>206.755</v>
      </c>
      <c r="K1642" s="163">
        <v>206.755</v>
      </c>
      <c r="L1642" s="163">
        <v>656.6</v>
      </c>
      <c r="M1642" s="164">
        <v>27.90361611</v>
      </c>
      <c r="N1642" s="19">
        <f t="shared" ref="N1642:T1642" si="1643">F1642/F1641/$E1642*$E1641-1</f>
        <v>0.03063811861</v>
      </c>
      <c r="O1642" s="19">
        <f t="shared" si="1643"/>
        <v>-0.02163591018</v>
      </c>
      <c r="P1642" s="19">
        <f t="shared" si="1643"/>
        <v>-0.00007435338145</v>
      </c>
      <c r="Q1642" s="19">
        <f t="shared" si="1643"/>
        <v>0.01927184357</v>
      </c>
      <c r="R1642" s="19">
        <f t="shared" si="1643"/>
        <v>0</v>
      </c>
      <c r="S1642" s="19">
        <f t="shared" si="1643"/>
        <v>0</v>
      </c>
      <c r="T1642" s="19">
        <f t="shared" si="1643"/>
        <v>-0.03554949002</v>
      </c>
      <c r="U1642" s="168">
        <v>0.0023</v>
      </c>
      <c r="V1642" s="168">
        <v>-0.0062</v>
      </c>
      <c r="W1642" s="19">
        <f t="array" ref="W1642">mmult(N1642:T1642,'Parameters &amp; Main Results'!$B$6:$B$12)-'Parameters &amp; Main Results'!$B$16/12+mmult(U1642:V1642,'Parameters &amp; Main Results'!$B$14:$B$15)</f>
        <v>0.01752794474</v>
      </c>
      <c r="X1642" s="77">
        <f t="shared" si="5"/>
        <v>20.19126</v>
      </c>
      <c r="Y1642" s="77">
        <f>X1642/offset(X1642,'Parameters &amp; Main Results'!$B$32,0)</f>
        <v>13.73944368</v>
      </c>
      <c r="Z1642" s="77">
        <f>sumproduct(X1642:offset(X1642,'Parameters &amp; Main Results'!$B$32-1,0) , 'Cash Flow Assist'!$P$11:offset('Cash Flow Assist'!$P$11,'Parameters &amp; Main Results'!$B$32-1,0)  )/offset(X1642,'Parameters &amp; Main Results'!$B$32,0)</f>
        <v>3425.45678</v>
      </c>
      <c r="AA1642" s="77">
        <f>sumproduct(X1642:offset(X1642,'Parameters &amp; Main Results'!$B$32-1,0),'Parameters &amp; Main Results'!$B$36:offset('Parameters &amp; Main Results'!$B$36,'Parameters &amp; Main Results'!$B$32-1,0)   )/offset(X1642,'Parameters &amp; Main Results'!$B$32,0)</f>
        <v>0.5919114215</v>
      </c>
      <c r="AB1642" s="167">
        <f t="shared" si="6"/>
        <v>-0.05622686694</v>
      </c>
    </row>
    <row r="1643">
      <c r="A1643">
        <f t="shared" si="17"/>
        <v>6</v>
      </c>
      <c r="B1643">
        <f t="shared" si="18"/>
        <v>2007</v>
      </c>
      <c r="C1643" s="77">
        <f t="shared" si="3"/>
        <v>2007.416667</v>
      </c>
      <c r="D1643" s="159">
        <f t="shared" si="356"/>
        <v>39263</v>
      </c>
      <c r="E1643" s="162">
        <v>207.234</v>
      </c>
      <c r="F1643" s="163">
        <v>1.29243113916E7</v>
      </c>
      <c r="G1643" s="163">
        <v>50044.4467</v>
      </c>
      <c r="H1643" s="163">
        <v>36143.5705058</v>
      </c>
      <c r="I1643" s="163">
        <v>1.51683462666952E7</v>
      </c>
      <c r="J1643" s="163">
        <v>207.234</v>
      </c>
      <c r="K1643" s="163">
        <v>207.234</v>
      </c>
      <c r="L1643" s="163">
        <v>648.5</v>
      </c>
      <c r="M1643" s="164">
        <v>27.51314808</v>
      </c>
      <c r="N1643" s="19">
        <f t="shared" ref="N1643:T1643" si="1644">F1643/F1642/$E1643*$E1642-1</f>
        <v>-0.008382915691</v>
      </c>
      <c r="O1643" s="19">
        <f t="shared" si="1644"/>
        <v>-0.008570296616</v>
      </c>
      <c r="P1643" s="19">
        <f t="shared" si="1644"/>
        <v>0.001621159133</v>
      </c>
      <c r="Q1643" s="19">
        <f t="shared" si="1644"/>
        <v>-0.0009716136661</v>
      </c>
      <c r="R1643" s="19">
        <f t="shared" si="1644"/>
        <v>0</v>
      </c>
      <c r="S1643" s="19">
        <f t="shared" si="1644"/>
        <v>0</v>
      </c>
      <c r="T1643" s="19">
        <f t="shared" si="1644"/>
        <v>-0.01461916054</v>
      </c>
      <c r="U1643" s="168">
        <v>0.0076</v>
      </c>
      <c r="V1643" s="168">
        <v>-0.0107</v>
      </c>
      <c r="W1643" s="19">
        <f t="array" ref="W1643">mmult(N1643:T1643,'Parameters &amp; Main Results'!$B$6:$B$12)-'Parameters &amp; Main Results'!$B$16/12+mmult(U1643:V1643,'Parameters &amp; Main Results'!$B$14:$B$15)</f>
        <v>-0.008471427589</v>
      </c>
      <c r="X1643" s="77">
        <f t="shared" si="5"/>
        <v>19.84344519</v>
      </c>
      <c r="Y1643" s="77">
        <f>X1643/offset(X1643,'Parameters &amp; Main Results'!$B$32,0)</f>
        <v>13.54765513</v>
      </c>
      <c r="Z1643" s="77">
        <f>sumproduct(X1643:offset(X1643,'Parameters &amp; Main Results'!$B$32-1,0) , 'Cash Flow Assist'!$P$11:offset('Cash Flow Assist'!$P$11,'Parameters &amp; Main Results'!$B$32-1,0)  )/offset(X1643,'Parameters &amp; Main Results'!$B$32,0)</f>
        <v>3424.062226</v>
      </c>
      <c r="AA1643" s="77">
        <f>sumproduct(X1643:offset(X1643,'Parameters &amp; Main Results'!$B$32-1,0),'Parameters &amp; Main Results'!$B$36:offset('Parameters &amp; Main Results'!$B$36,'Parameters &amp; Main Results'!$B$32-1,0)   )/offset(X1643,'Parameters &amp; Main Results'!$B$32,0)</f>
        <v>0.5918349997</v>
      </c>
      <c r="AB1643" s="167">
        <f t="shared" si="6"/>
        <v>-0.06413843755</v>
      </c>
    </row>
    <row r="1644">
      <c r="A1644">
        <f t="shared" si="17"/>
        <v>7</v>
      </c>
      <c r="B1644">
        <f t="shared" si="18"/>
        <v>2007</v>
      </c>
      <c r="C1644" s="77">
        <f t="shared" si="3"/>
        <v>2007.5</v>
      </c>
      <c r="D1644" s="159">
        <f t="shared" si="356"/>
        <v>39294</v>
      </c>
      <c r="E1644" s="162">
        <v>207.603</v>
      </c>
      <c r="F1644" s="163">
        <v>1.23909390913E7</v>
      </c>
      <c r="G1644" s="163">
        <v>51267.2211</v>
      </c>
      <c r="H1644" s="163">
        <v>36282.42205583</v>
      </c>
      <c r="I1644" s="163">
        <v>1.49604530762599E7</v>
      </c>
      <c r="J1644" s="163">
        <v>207.603</v>
      </c>
      <c r="K1644" s="163">
        <v>207.603</v>
      </c>
      <c r="L1644" s="163">
        <v>666.75</v>
      </c>
      <c r="M1644" s="164">
        <v>26.2305627</v>
      </c>
      <c r="N1644" s="19">
        <f t="shared" ref="N1644:T1644" si="1645">F1644/F1643/$E1644*$E1643-1</f>
        <v>-0.0429729927</v>
      </c>
      <c r="O1644" s="19">
        <f t="shared" si="1645"/>
        <v>0.0226129077</v>
      </c>
      <c r="P1644" s="19">
        <f t="shared" si="1645"/>
        <v>0.002057407408</v>
      </c>
      <c r="Q1644" s="19">
        <f t="shared" si="1645"/>
        <v>-0.0154587955</v>
      </c>
      <c r="R1644" s="19">
        <f t="shared" si="1645"/>
        <v>0</v>
      </c>
      <c r="S1644" s="19">
        <f t="shared" si="1645"/>
        <v>0</v>
      </c>
      <c r="T1644" s="19">
        <f t="shared" si="1645"/>
        <v>0.02631441466</v>
      </c>
      <c r="U1644" s="168">
        <v>-0.0261</v>
      </c>
      <c r="V1644" s="168">
        <v>-0.0373</v>
      </c>
      <c r="W1644" s="19">
        <f t="array" ref="W1644">mmult(N1644:T1644,'Parameters &amp; Main Results'!$B$6:$B$12)-'Parameters &amp; Main Results'!$B$16/12+mmult(U1644:V1644,'Parameters &amp; Main Results'!$B$14:$B$15)</f>
        <v>-0.02661818427</v>
      </c>
      <c r="X1644" s="77">
        <f t="shared" si="5"/>
        <v>20.01298374</v>
      </c>
      <c r="Y1644" s="77">
        <f>X1644/offset(X1644,'Parameters &amp; Main Results'!$B$32,0)</f>
        <v>13.70882489</v>
      </c>
      <c r="Z1644" s="77">
        <f>sumproduct(X1644:offset(X1644,'Parameters &amp; Main Results'!$B$32-1,0) , 'Cash Flow Assist'!$P$11:offset('Cash Flow Assist'!$P$11,'Parameters &amp; Main Results'!$B$32-1,0)  )/offset(X1644,'Parameters &amp; Main Results'!$B$32,0)</f>
        <v>3422.855462</v>
      </c>
      <c r="AA1644" s="77">
        <f>sumproduct(X1644:offset(X1644,'Parameters &amp; Main Results'!$B$32-1,0),'Parameters &amp; Main Results'!$B$36:offset('Parameters &amp; Main Results'!$B$36,'Parameters &amp; Main Results'!$B$32-1,0)   )/offset(X1644,'Parameters &amp; Main Results'!$B$32,0)</f>
        <v>0.5917671105</v>
      </c>
      <c r="AB1644" s="167">
        <f t="shared" si="6"/>
        <v>-0.1043552096</v>
      </c>
    </row>
    <row r="1645">
      <c r="A1645">
        <f t="shared" si="17"/>
        <v>8</v>
      </c>
      <c r="B1645">
        <f t="shared" si="18"/>
        <v>2007</v>
      </c>
      <c r="C1645" s="77">
        <f t="shared" si="3"/>
        <v>2007.583333</v>
      </c>
      <c r="D1645" s="159">
        <f t="shared" si="356"/>
        <v>39325</v>
      </c>
      <c r="E1645" s="162">
        <v>207.667</v>
      </c>
      <c r="F1645" s="163">
        <v>1.25766596216E7</v>
      </c>
      <c r="G1645" s="163">
        <v>52470.8382</v>
      </c>
      <c r="H1645" s="163">
        <v>36428.15645108</v>
      </c>
      <c r="I1645" s="163">
        <v>1.47477512465193E7</v>
      </c>
      <c r="J1645" s="163">
        <v>207.667</v>
      </c>
      <c r="K1645" s="163">
        <v>207.667</v>
      </c>
      <c r="L1645" s="163">
        <v>668.0</v>
      </c>
      <c r="M1645" s="164">
        <v>26.49680708</v>
      </c>
      <c r="N1645" s="19">
        <f t="shared" ref="N1645:T1645" si="1646">F1645/F1644/$E1645*$E1644-1</f>
        <v>0.01467560952</v>
      </c>
      <c r="O1645" s="19">
        <f t="shared" si="1646"/>
        <v>0.02316190175</v>
      </c>
      <c r="P1645" s="19">
        <f t="shared" si="1646"/>
        <v>0.003707243086</v>
      </c>
      <c r="Q1645" s="19">
        <f t="shared" si="1646"/>
        <v>-0.01452141019</v>
      </c>
      <c r="R1645" s="19">
        <f t="shared" si="1646"/>
        <v>0</v>
      </c>
      <c r="S1645" s="19">
        <f t="shared" si="1646"/>
        <v>0</v>
      </c>
      <c r="T1645" s="19">
        <f t="shared" si="1646"/>
        <v>0.001566002177</v>
      </c>
      <c r="U1645" s="168">
        <v>-0.0014</v>
      </c>
      <c r="V1645" s="168">
        <v>-0.0189</v>
      </c>
      <c r="W1645" s="19">
        <f t="array" ref="W1645">mmult(N1645:T1645,'Parameters &amp; Main Results'!$B$6:$B$12)-'Parameters &amp; Main Results'!$B$16/12+mmult(U1645:V1645,'Parameters &amp; Main Results'!$B$14:$B$15)</f>
        <v>0.01675551591</v>
      </c>
      <c r="X1645" s="77">
        <f t="shared" si="5"/>
        <v>20.56026054</v>
      </c>
      <c r="Y1645" s="77">
        <f>X1645/offset(X1645,'Parameters &amp; Main Results'!$B$32,0)</f>
        <v>14.13052606</v>
      </c>
      <c r="Z1645" s="77">
        <f>sumproduct(X1645:offset(X1645,'Parameters &amp; Main Results'!$B$32-1,0) , 'Cash Flow Assist'!$P$11:offset('Cash Flow Assist'!$P$11,'Parameters &amp; Main Results'!$B$32-1,0)  )/offset(X1645,'Parameters &amp; Main Results'!$B$32,0)</f>
        <v>3421.482981</v>
      </c>
      <c r="AA1645" s="77">
        <f>sumproduct(X1645:offset(X1645,'Parameters &amp; Main Results'!$B$32-1,0),'Parameters &amp; Main Results'!$B$36:offset('Parameters &amp; Main Results'!$B$36,'Parameters &amp; Main Results'!$B$32-1,0)   )/offset(X1645,'Parameters &amp; Main Results'!$B$32,0)</f>
        <v>0.5916987725</v>
      </c>
      <c r="AB1645" s="167">
        <f t="shared" si="6"/>
        <v>-0.09121107643</v>
      </c>
    </row>
    <row r="1646">
      <c r="A1646">
        <f t="shared" si="17"/>
        <v>9</v>
      </c>
      <c r="B1646">
        <f t="shared" si="18"/>
        <v>2007</v>
      </c>
      <c r="C1646" s="77">
        <f t="shared" si="3"/>
        <v>2007.666667</v>
      </c>
      <c r="D1646" s="159">
        <f t="shared" si="356"/>
        <v>39355</v>
      </c>
      <c r="E1646" s="162">
        <v>208.547</v>
      </c>
      <c r="F1646" s="163">
        <v>1.32205017309E7</v>
      </c>
      <c r="G1646" s="163">
        <v>52458.4592</v>
      </c>
      <c r="H1646" s="163">
        <v>36555.65499866</v>
      </c>
      <c r="I1646" s="163">
        <v>1.55888631938116E7</v>
      </c>
      <c r="J1646" s="163">
        <v>208.547</v>
      </c>
      <c r="K1646" s="163">
        <v>208.547</v>
      </c>
      <c r="L1646" s="163">
        <v>737.75</v>
      </c>
      <c r="M1646" s="164">
        <v>27.61688677</v>
      </c>
      <c r="N1646" s="19">
        <f t="shared" ref="N1646:T1646" si="1647">F1646/F1645/$E1646*$E1645-1</f>
        <v>0.04675771962</v>
      </c>
      <c r="O1646" s="19">
        <f t="shared" si="1647"/>
        <v>-0.004454598314</v>
      </c>
      <c r="P1646" s="19">
        <f t="shared" si="1647"/>
        <v>-0.0007344411571</v>
      </c>
      <c r="Q1646" s="19">
        <f t="shared" si="1647"/>
        <v>0.0525729001</v>
      </c>
      <c r="R1646" s="19">
        <f t="shared" si="1647"/>
        <v>0</v>
      </c>
      <c r="S1646" s="19">
        <f t="shared" si="1647"/>
        <v>0</v>
      </c>
      <c r="T1646" s="19">
        <f t="shared" si="1647"/>
        <v>0.09975589335</v>
      </c>
      <c r="U1646" s="168">
        <v>-0.0222</v>
      </c>
      <c r="V1646" s="168">
        <v>-0.0223</v>
      </c>
      <c r="W1646" s="19">
        <f t="array" ref="W1646">mmult(N1646:T1646,'Parameters &amp; Main Results'!$B$6:$B$12)-'Parameters &amp; Main Results'!$B$16/12+mmult(U1646:V1646,'Parameters &amp; Main Results'!$B$14:$B$15)</f>
        <v>0.03391297347</v>
      </c>
      <c r="X1646" s="77">
        <f t="shared" si="5"/>
        <v>20.22143988</v>
      </c>
      <c r="Y1646" s="77">
        <f>X1646/offset(X1646,'Parameters &amp; Main Results'!$B$32,0)</f>
        <v>13.94386352</v>
      </c>
      <c r="Z1646" s="77">
        <f>sumproduct(X1646:offset(X1646,'Parameters &amp; Main Results'!$B$32-1,0) , 'Cash Flow Assist'!$P$11:offset('Cash Flow Assist'!$P$11,'Parameters &amp; Main Results'!$B$32-1,0)  )/offset(X1646,'Parameters &amp; Main Results'!$B$32,0)</f>
        <v>3419.682835</v>
      </c>
      <c r="AA1646" s="77">
        <f>sumproduct(X1646:offset(X1646,'Parameters &amp; Main Results'!$B$32-1,0),'Parameters &amp; Main Results'!$B$36:offset('Parameters &amp; Main Results'!$B$36,'Parameters &amp; Main Results'!$B$32-1,0)   )/offset(X1646,'Parameters &amp; Main Results'!$B$32,0)</f>
        <v>0.5916430521</v>
      </c>
      <c r="AB1646" s="167">
        <f t="shared" si="6"/>
        <v>-0.04871817875</v>
      </c>
    </row>
    <row r="1647">
      <c r="A1647">
        <f t="shared" si="17"/>
        <v>10</v>
      </c>
      <c r="B1647">
        <f t="shared" si="18"/>
        <v>2007</v>
      </c>
      <c r="C1647" s="77">
        <f t="shared" si="3"/>
        <v>2007.75</v>
      </c>
      <c r="D1647" s="159">
        <f t="shared" si="356"/>
        <v>39386</v>
      </c>
      <c r="E1647" s="162">
        <v>209.19</v>
      </c>
      <c r="F1647" s="163">
        <v>1.325457237E7</v>
      </c>
      <c r="G1647" s="163">
        <v>53126.1902</v>
      </c>
      <c r="H1647" s="163">
        <v>36674.15624695</v>
      </c>
      <c r="I1647" s="163">
        <v>1.62685402217514E7</v>
      </c>
      <c r="J1647" s="163">
        <v>209.19</v>
      </c>
      <c r="K1647" s="163">
        <v>209.19</v>
      </c>
      <c r="L1647" s="163">
        <v>783.0</v>
      </c>
      <c r="M1647" s="164">
        <v>27.49312563</v>
      </c>
      <c r="N1647" s="19">
        <f t="shared" ref="N1647:T1647" si="1648">F1647/F1646/$E1647*$E1646-1</f>
        <v>-0.0005045757437</v>
      </c>
      <c r="O1647" s="19">
        <f t="shared" si="1648"/>
        <v>0.009615871536</v>
      </c>
      <c r="P1647" s="19">
        <f t="shared" si="1648"/>
        <v>0.0001579418631</v>
      </c>
      <c r="Q1647" s="19">
        <f t="shared" si="1648"/>
        <v>0.04039238914</v>
      </c>
      <c r="R1647" s="19">
        <f t="shared" si="1648"/>
        <v>0</v>
      </c>
      <c r="S1647" s="19">
        <f t="shared" si="1648"/>
        <v>0</v>
      </c>
      <c r="T1647" s="19">
        <f t="shared" si="1648"/>
        <v>0.05807285039</v>
      </c>
      <c r="U1647" s="168">
        <v>0.0012</v>
      </c>
      <c r="V1647" s="168">
        <v>-0.0311</v>
      </c>
      <c r="W1647" s="19">
        <f t="array" ref="W1647">mmult(N1647:T1647,'Parameters &amp; Main Results'!$B$6:$B$12)-'Parameters &amp; Main Results'!$B$16/12+mmult(U1647:V1647,'Parameters &amp; Main Results'!$B$14:$B$15)</f>
        <v>0.001983869409</v>
      </c>
      <c r="X1647" s="77">
        <f t="shared" si="5"/>
        <v>19.55816437</v>
      </c>
      <c r="Y1647" s="77">
        <f>X1647/offset(X1647,'Parameters &amp; Main Results'!$B$32,0)</f>
        <v>13.53132946</v>
      </c>
      <c r="Z1647" s="77">
        <f>sumproduct(X1647:offset(X1647,'Parameters &amp; Main Results'!$B$32-1,0) , 'Cash Flow Assist'!$P$11:offset('Cash Flow Assist'!$P$11,'Parameters &amp; Main Results'!$B$32-1,0)  )/offset(X1647,'Parameters &amp; Main Results'!$B$32,0)</f>
        <v>3418.063987</v>
      </c>
      <c r="AA1647" s="77">
        <f>sumproduct(X1647:offset(X1647,'Parameters &amp; Main Results'!$B$32-1,0),'Parameters &amp; Main Results'!$B$36:offset('Parameters &amp; Main Results'!$B$36,'Parameters &amp; Main Results'!$B$32-1,0)   )/offset(X1647,'Parameters &amp; Main Results'!$B$32,0)</f>
        <v>0.5916003906</v>
      </c>
      <c r="AB1647" s="167">
        <f t="shared" si="6"/>
        <v>-0.04919817249</v>
      </c>
    </row>
    <row r="1648">
      <c r="A1648">
        <f t="shared" si="17"/>
        <v>11</v>
      </c>
      <c r="B1648">
        <f t="shared" si="18"/>
        <v>2007</v>
      </c>
      <c r="C1648" s="77">
        <f t="shared" si="3"/>
        <v>2007.833333</v>
      </c>
      <c r="D1648" s="159">
        <f t="shared" si="356"/>
        <v>39416</v>
      </c>
      <c r="E1648" s="162">
        <v>210.834</v>
      </c>
      <c r="F1648" s="163">
        <v>1.27004186204E7</v>
      </c>
      <c r="G1648" s="163">
        <v>55563.7148</v>
      </c>
      <c r="H1648" s="163">
        <v>36793.34725475</v>
      </c>
      <c r="I1648" s="163">
        <v>1.56367176741415E7</v>
      </c>
      <c r="J1648" s="163">
        <v>210.834</v>
      </c>
      <c r="K1648" s="163">
        <v>210.834</v>
      </c>
      <c r="L1648" s="163">
        <v>794.75</v>
      </c>
      <c r="M1648" s="164">
        <v>26.04113081</v>
      </c>
      <c r="N1648" s="19">
        <f t="shared" ref="N1648:T1648" si="1649">F1648/F1647/$E1648*$E1647-1</f>
        <v>-0.04928009474</v>
      </c>
      <c r="O1648" s="19">
        <f t="shared" si="1649"/>
        <v>0.03772641627</v>
      </c>
      <c r="P1648" s="19">
        <f t="shared" si="1649"/>
        <v>-0.004572946014</v>
      </c>
      <c r="Q1648" s="19">
        <f t="shared" si="1649"/>
        <v>-0.04633184456</v>
      </c>
      <c r="R1648" s="19">
        <f t="shared" si="1649"/>
        <v>0</v>
      </c>
      <c r="S1648" s="19">
        <f t="shared" si="1649"/>
        <v>0</v>
      </c>
      <c r="T1648" s="19">
        <f t="shared" si="1649"/>
        <v>0.007091768044</v>
      </c>
      <c r="U1648" s="168">
        <v>-0.0293</v>
      </c>
      <c r="V1648" s="168">
        <v>-0.0094</v>
      </c>
      <c r="W1648" s="19">
        <f t="array" ref="W1648">mmult(N1648:T1648,'Parameters &amp; Main Results'!$B$6:$B$12)-'Parameters &amp; Main Results'!$B$16/12+mmult(U1648:V1648,'Parameters &amp; Main Results'!$B$14:$B$15)</f>
        <v>-0.02757013365</v>
      </c>
      <c r="X1648" s="77">
        <f t="shared" si="5"/>
        <v>19.51944035</v>
      </c>
      <c r="Y1648" s="77">
        <f>X1648/offset(X1648,'Parameters &amp; Main Results'!$B$32,0)</f>
        <v>13.54943133</v>
      </c>
      <c r="Z1648" s="77">
        <f>sumproduct(X1648:offset(X1648,'Parameters &amp; Main Results'!$B$32-1,0) , 'Cash Flow Assist'!$P$11:offset('Cash Flow Assist'!$P$11,'Parameters &amp; Main Results'!$B$32-1,0)  )/offset(X1648,'Parameters &amp; Main Results'!$B$32,0)</f>
        <v>3416.853663</v>
      </c>
      <c r="AA1648" s="77">
        <f>sumproduct(X1648:offset(X1648,'Parameters &amp; Main Results'!$B$32-1,0),'Parameters &amp; Main Results'!$B$36:offset('Parameters &amp; Main Results'!$B$36,'Parameters &amp; Main Results'!$B$32-1,0)   )/offset(X1648,'Parameters &amp; Main Results'!$B$32,0)</f>
        <v>0.5915559742</v>
      </c>
      <c r="AB1648" s="167">
        <f t="shared" si="6"/>
        <v>-0.09605377662</v>
      </c>
    </row>
    <row r="1649">
      <c r="A1649">
        <f t="shared" si="17"/>
        <v>12</v>
      </c>
      <c r="B1649">
        <f t="shared" si="18"/>
        <v>2007</v>
      </c>
      <c r="C1649" s="77">
        <f t="shared" si="3"/>
        <v>2007.916667</v>
      </c>
      <c r="D1649" s="159">
        <f t="shared" si="356"/>
        <v>39447</v>
      </c>
      <c r="E1649" s="162">
        <v>211.445</v>
      </c>
      <c r="F1649" s="163">
        <v>1.26123162134E7</v>
      </c>
      <c r="G1649" s="163">
        <v>55432.6522</v>
      </c>
      <c r="H1649" s="163">
        <v>36893.60912602</v>
      </c>
      <c r="I1649" s="163">
        <v>1.53443467248882E7</v>
      </c>
      <c r="J1649" s="163">
        <v>211.445</v>
      </c>
      <c r="K1649" s="163">
        <v>211.445</v>
      </c>
      <c r="L1649" s="163">
        <v>836.5</v>
      </c>
      <c r="M1649" s="164">
        <v>25.76495235</v>
      </c>
      <c r="N1649" s="19">
        <f t="shared" ref="N1649:T1649" si="1650">F1649/F1648/$E1649*$E1648-1</f>
        <v>-0.009806563731</v>
      </c>
      <c r="O1649" s="19">
        <f t="shared" si="1650"/>
        <v>-0.00524160468</v>
      </c>
      <c r="P1649" s="19">
        <f t="shared" si="1650"/>
        <v>-0.0001725146019</v>
      </c>
      <c r="Q1649" s="19">
        <f t="shared" si="1650"/>
        <v>-0.0215333294</v>
      </c>
      <c r="R1649" s="19">
        <f t="shared" si="1650"/>
        <v>0</v>
      </c>
      <c r="S1649" s="19">
        <f t="shared" si="1650"/>
        <v>0</v>
      </c>
      <c r="T1649" s="19">
        <f t="shared" si="1650"/>
        <v>0.04949080322</v>
      </c>
      <c r="U1649" s="168">
        <v>0.0016</v>
      </c>
      <c r="V1649" s="168">
        <v>-0.0052</v>
      </c>
      <c r="W1649" s="19">
        <f t="array" ref="W1649">mmult(N1649:T1649,'Parameters &amp; Main Results'!$B$6:$B$12)-'Parameters &amp; Main Results'!$B$16/12+mmult(U1649:V1649,'Parameters &amp; Main Results'!$B$14:$B$15)</f>
        <v>-0.008706990635</v>
      </c>
      <c r="X1649" s="77">
        <f t="shared" si="5"/>
        <v>20.07285155</v>
      </c>
      <c r="Y1649" s="77">
        <f>X1649/offset(X1649,'Parameters &amp; Main Results'!$B$32,0)</f>
        <v>13.97990143</v>
      </c>
      <c r="Z1649" s="77">
        <f>sumproduct(X1649:offset(X1649,'Parameters &amp; Main Results'!$B$32-1,0) , 'Cash Flow Assist'!$P$11:offset('Cash Flow Assist'!$P$11,'Parameters &amp; Main Results'!$B$32-1,0)  )/offset(X1649,'Parameters &amp; Main Results'!$B$32,0)</f>
        <v>3415.621154</v>
      </c>
      <c r="AA1649" s="77">
        <f>sumproduct(X1649:offset(X1649,'Parameters &amp; Main Results'!$B$32-1,0),'Parameters &amp; Main Results'!$B$36:offset('Parameters &amp; Main Results'!$B$36,'Parameters &amp; Main Results'!$B$32-1,0)   )/offset(X1649,'Parameters &amp; Main Results'!$B$32,0)</f>
        <v>0.5914745119</v>
      </c>
      <c r="AB1649" s="167">
        <f t="shared" si="6"/>
        <v>-0.1049183829</v>
      </c>
    </row>
    <row r="1650">
      <c r="A1650">
        <f t="shared" si="17"/>
        <v>1</v>
      </c>
      <c r="B1650">
        <f t="shared" si="18"/>
        <v>2008</v>
      </c>
      <c r="C1650" s="77">
        <f t="shared" si="3"/>
        <v>2008</v>
      </c>
      <c r="D1650" s="159">
        <f t="shared" si="356"/>
        <v>39478</v>
      </c>
      <c r="E1650" s="162">
        <v>212.174</v>
      </c>
      <c r="F1650" s="163">
        <v>1.18558167741E7</v>
      </c>
      <c r="G1650" s="163">
        <v>57313.5571</v>
      </c>
      <c r="H1650" s="163">
        <v>36985.84314884</v>
      </c>
      <c r="I1650" s="163">
        <v>1.3962719581833E7</v>
      </c>
      <c r="J1650" s="163">
        <v>212.174</v>
      </c>
      <c r="K1650" s="163">
        <v>212.174</v>
      </c>
      <c r="L1650" s="163">
        <v>923.75</v>
      </c>
      <c r="M1650" s="164">
        <v>24.0186589</v>
      </c>
      <c r="N1650" s="19">
        <f t="shared" ref="N1650:T1650" si="1651">F1650/F1649/$E1650*$E1649-1</f>
        <v>-0.06321078092</v>
      </c>
      <c r="O1650" s="19">
        <f t="shared" si="1651"/>
        <v>0.03037891059</v>
      </c>
      <c r="P1650" s="19">
        <f t="shared" si="1651"/>
        <v>-0.0009444488956</v>
      </c>
      <c r="Q1650" s="19">
        <f t="shared" si="1651"/>
        <v>-0.09316793396</v>
      </c>
      <c r="R1650" s="19">
        <f t="shared" si="1651"/>
        <v>0</v>
      </c>
      <c r="S1650" s="19">
        <f t="shared" si="1651"/>
        <v>0</v>
      </c>
      <c r="T1650" s="19">
        <f t="shared" si="1651"/>
        <v>0.1005094142</v>
      </c>
      <c r="U1650" s="168">
        <v>-0.0098</v>
      </c>
      <c r="V1650" s="168">
        <v>0.0401</v>
      </c>
      <c r="W1650" s="19">
        <f t="array" ref="W1650">mmult(N1650:T1650,'Parameters &amp; Main Results'!$B$6:$B$12)-'Parameters &amp; Main Results'!$B$16/12+mmult(U1650:V1650,'Parameters &amp; Main Results'!$B$14:$B$15)</f>
        <v>-0.03985502471</v>
      </c>
      <c r="X1650" s="77">
        <f t="shared" si="5"/>
        <v>20.24916081</v>
      </c>
      <c r="Y1650" s="77">
        <f>X1650/offset(X1650,'Parameters &amp; Main Results'!$B$32,0)</f>
        <v>14.14957501</v>
      </c>
      <c r="Z1650" s="77">
        <f>sumproduct(X1650:offset(X1650,'Parameters &amp; Main Results'!$B$32-1,0) , 'Cash Flow Assist'!$P$11:offset('Cash Flow Assist'!$P$11,'Parameters &amp; Main Results'!$B$32-1,0)  )/offset(X1650,'Parameters &amp; Main Results'!$B$32,0)</f>
        <v>3413.952647</v>
      </c>
      <c r="AA1650" s="77">
        <f>sumproduct(X1650:offset(X1650,'Parameters &amp; Main Results'!$B$32-1,0),'Parameters &amp; Main Results'!$B$36:offset('Parameters &amp; Main Results'!$B$36,'Parameters &amp; Main Results'!$B$32-1,0)   )/offset(X1650,'Parameters &amp; Main Results'!$B$32,0)</f>
        <v>0.5914022279</v>
      </c>
      <c r="AB1650" s="167">
        <f t="shared" si="6"/>
        <v>-0.1614971909</v>
      </c>
    </row>
    <row r="1651">
      <c r="A1651">
        <f t="shared" si="17"/>
        <v>2</v>
      </c>
      <c r="B1651">
        <f t="shared" si="18"/>
        <v>2008</v>
      </c>
      <c r="C1651" s="77">
        <f t="shared" si="3"/>
        <v>2008.083333</v>
      </c>
      <c r="D1651" s="159">
        <f t="shared" si="356"/>
        <v>39507</v>
      </c>
      <c r="E1651" s="162">
        <v>212.687</v>
      </c>
      <c r="F1651" s="163">
        <v>1.14707037074E7</v>
      </c>
      <c r="G1651" s="163">
        <v>58147.7884</v>
      </c>
      <c r="H1651" s="163">
        <v>37070.60237272</v>
      </c>
      <c r="I1651" s="163">
        <v>1.42201994986472E7</v>
      </c>
      <c r="J1651" s="163">
        <v>212.687</v>
      </c>
      <c r="K1651" s="163">
        <v>212.687</v>
      </c>
      <c r="L1651" s="163">
        <v>969.0</v>
      </c>
      <c r="M1651" s="164">
        <v>23.07490928</v>
      </c>
      <c r="N1651" s="19">
        <f t="shared" ref="N1651:T1651" si="1652">F1651/F1650/$E1651*$E1650-1</f>
        <v>-0.03481669425</v>
      </c>
      <c r="O1651" s="19">
        <f t="shared" si="1652"/>
        <v>0.0121084636</v>
      </c>
      <c r="P1651" s="19">
        <f t="shared" si="1652"/>
        <v>-0.0001258559135</v>
      </c>
      <c r="Q1651" s="19">
        <f t="shared" si="1652"/>
        <v>0.01598405412</v>
      </c>
      <c r="R1651" s="19">
        <f t="shared" si="1652"/>
        <v>0</v>
      </c>
      <c r="S1651" s="19">
        <f t="shared" si="1652"/>
        <v>0</v>
      </c>
      <c r="T1651" s="19">
        <f t="shared" si="1652"/>
        <v>0.04645496807</v>
      </c>
      <c r="U1651" s="168">
        <v>-0.0041</v>
      </c>
      <c r="V1651" s="168">
        <v>-0.0084</v>
      </c>
      <c r="W1651" s="19">
        <f t="array" ref="W1651">mmult(N1651:T1651,'Parameters &amp; Main Results'!$B$6:$B$12)-'Parameters &amp; Main Results'!$B$16/12+mmult(U1651:V1651,'Parameters &amp; Main Results'!$B$14:$B$15)</f>
        <v>-0.02312707146</v>
      </c>
      <c r="X1651" s="77">
        <f t="shared" si="5"/>
        <v>21.08969096</v>
      </c>
      <c r="Y1651" s="77">
        <f>X1651/offset(X1651,'Parameters &amp; Main Results'!$B$32,0)</f>
        <v>14.78590502</v>
      </c>
      <c r="Z1651" s="77">
        <f>sumproduct(X1651:offset(X1651,'Parameters &amp; Main Results'!$B$32-1,0) , 'Cash Flow Assist'!$P$11:offset('Cash Flow Assist'!$P$11,'Parameters &amp; Main Results'!$B$32-1,0)  )/offset(X1651,'Parameters &amp; Main Results'!$B$32,0)</f>
        <v>3412.108355</v>
      </c>
      <c r="AA1651" s="77">
        <f>sumproduct(X1651:offset(X1651,'Parameters &amp; Main Results'!$B$32-1,0),'Parameters &amp; Main Results'!$B$36:offset('Parameters &amp; Main Results'!$B$36,'Parameters &amp; Main Results'!$B$32-1,0)   )/offset(X1651,'Parameters &amp; Main Results'!$B$32,0)</f>
        <v>0.5912871092</v>
      </c>
      <c r="AB1651" s="167">
        <f t="shared" si="6"/>
        <v>-0.1906910868</v>
      </c>
    </row>
    <row r="1652">
      <c r="A1652">
        <f t="shared" si="17"/>
        <v>3</v>
      </c>
      <c r="B1652">
        <f t="shared" si="18"/>
        <v>2008</v>
      </c>
      <c r="C1652" s="77">
        <f t="shared" si="3"/>
        <v>2008.166667</v>
      </c>
      <c r="D1652" s="159">
        <f t="shared" si="356"/>
        <v>39538</v>
      </c>
      <c r="E1652" s="162">
        <v>213.448</v>
      </c>
      <c r="F1652" s="163">
        <v>1.14211563575E7</v>
      </c>
      <c r="G1652" s="163">
        <v>58700.5024</v>
      </c>
      <c r="H1652" s="163">
        <v>37136.09377024</v>
      </c>
      <c r="I1652" s="163">
        <v>1.40242048507447E7</v>
      </c>
      <c r="J1652" s="163">
        <v>213.448</v>
      </c>
      <c r="K1652" s="163">
        <v>213.448</v>
      </c>
      <c r="L1652" s="163">
        <v>937.25</v>
      </c>
      <c r="M1652" s="164">
        <v>22.70568796</v>
      </c>
      <c r="N1652" s="19">
        <f t="shared" ref="N1652:T1652" si="1653">F1652/F1651/$E1652*$E1651-1</f>
        <v>-0.00786934016</v>
      </c>
      <c r="O1652" s="19">
        <f t="shared" si="1653"/>
        <v>0.005906171168</v>
      </c>
      <c r="P1652" s="19">
        <f t="shared" si="1653"/>
        <v>-0.001804903146</v>
      </c>
      <c r="Q1652" s="19">
        <f t="shared" si="1653"/>
        <v>-0.01729896554</v>
      </c>
      <c r="R1652" s="19">
        <f t="shared" si="1653"/>
        <v>0</v>
      </c>
      <c r="S1652" s="19">
        <f t="shared" si="1653"/>
        <v>0</v>
      </c>
      <c r="T1652" s="19">
        <f t="shared" si="1653"/>
        <v>-0.0362141903</v>
      </c>
      <c r="U1652" s="168">
        <v>0.0077</v>
      </c>
      <c r="V1652" s="168">
        <v>0.0035</v>
      </c>
      <c r="W1652" s="19">
        <f t="array" ref="W1652">mmult(N1652:T1652,'Parameters &amp; Main Results'!$B$6:$B$12)-'Parameters &amp; Main Results'!$B$16/12+mmult(U1652:V1652,'Parameters &amp; Main Results'!$B$14:$B$15)</f>
        <v>-0.004467128995</v>
      </c>
      <c r="X1652" s="77">
        <f t="shared" si="5"/>
        <v>21.58898086</v>
      </c>
      <c r="Y1652" s="77">
        <f>X1652/offset(X1652,'Parameters &amp; Main Results'!$B$32,0)</f>
        <v>15.18627177</v>
      </c>
      <c r="Z1652" s="77">
        <f>sumproduct(X1652:offset(X1652,'Parameters &amp; Main Results'!$B$32-1,0) , 'Cash Flow Assist'!$P$11:offset('Cash Flow Assist'!$P$11,'Parameters &amp; Main Results'!$B$32-1,0)  )/offset(X1652,'Parameters &amp; Main Results'!$B$32,0)</f>
        <v>3409.619487</v>
      </c>
      <c r="AA1652" s="77">
        <f>sumproduct(X1652:offset(X1652,'Parameters &amp; Main Results'!$B$32-1,0),'Parameters &amp; Main Results'!$B$36:offset('Parameters &amp; Main Results'!$B$36,'Parameters &amp; Main Results'!$B$32-1,0)   )/offset(X1652,'Parameters &amp; Main Results'!$B$32,0)</f>
        <v>0.5912082045</v>
      </c>
      <c r="AB1652" s="167">
        <f t="shared" si="6"/>
        <v>-0.1970598139</v>
      </c>
    </row>
    <row r="1653">
      <c r="A1653">
        <f t="shared" si="17"/>
        <v>4</v>
      </c>
      <c r="B1653">
        <f t="shared" si="18"/>
        <v>2008</v>
      </c>
      <c r="C1653" s="77">
        <f t="shared" si="3"/>
        <v>2008.25</v>
      </c>
      <c r="D1653" s="159">
        <f t="shared" si="356"/>
        <v>39568</v>
      </c>
      <c r="E1653" s="162">
        <v>213.942</v>
      </c>
      <c r="F1653" s="163">
        <v>1.1977388252E7</v>
      </c>
      <c r="G1653" s="163">
        <v>57355.7306</v>
      </c>
      <c r="H1653" s="163">
        <v>37175.0866687</v>
      </c>
      <c r="I1653" s="163">
        <v>1.48207706236858E7</v>
      </c>
      <c r="J1653" s="163">
        <v>213.942</v>
      </c>
      <c r="K1653" s="163">
        <v>213.942</v>
      </c>
      <c r="L1653" s="163">
        <v>867.75</v>
      </c>
      <c r="M1653" s="164">
        <v>23.6137211</v>
      </c>
      <c r="N1653" s="19">
        <f t="shared" ref="N1653:T1653" si="1654">F1653/F1652/$E1653*$E1652-1</f>
        <v>0.04628039797</v>
      </c>
      <c r="O1653" s="19">
        <f t="shared" si="1654"/>
        <v>-0.02516517313</v>
      </c>
      <c r="P1653" s="19">
        <f t="shared" si="1654"/>
        <v>-0.001261461518</v>
      </c>
      <c r="Q1653" s="19">
        <f t="shared" si="1654"/>
        <v>0.05435916495</v>
      </c>
      <c r="R1653" s="19">
        <f t="shared" si="1654"/>
        <v>0</v>
      </c>
      <c r="S1653" s="19">
        <f t="shared" si="1654"/>
        <v>0</v>
      </c>
      <c r="T1653" s="19">
        <f t="shared" si="1654"/>
        <v>-0.07629092225</v>
      </c>
      <c r="U1653" s="168">
        <v>-0.0172</v>
      </c>
      <c r="V1653" s="168">
        <v>-0.0109</v>
      </c>
      <c r="W1653" s="19">
        <f t="array" ref="W1653">mmult(N1653:T1653,'Parameters &amp; Main Results'!$B$6:$B$12)-'Parameters &amp; Main Results'!$B$16/12+mmult(U1653:V1653,'Parameters &amp; Main Results'!$B$14:$B$15)</f>
        <v>0.02837733853</v>
      </c>
      <c r="X1653" s="77">
        <f t="shared" si="5"/>
        <v>21.68585437</v>
      </c>
      <c r="Y1653" s="77">
        <f>X1653/offset(X1653,'Parameters &amp; Main Results'!$B$32,0)</f>
        <v>15.30512543</v>
      </c>
      <c r="Z1653" s="77">
        <f>sumproduct(X1653:offset(X1653,'Parameters &amp; Main Results'!$B$32-1,0) , 'Cash Flow Assist'!$P$11:offset('Cash Flow Assist'!$P$11,'Parameters &amp; Main Results'!$B$32-1,0)  )/offset(X1653,'Parameters &amp; Main Results'!$B$32,0)</f>
        <v>3406.720647</v>
      </c>
      <c r="AA1653" s="77">
        <f>sumproduct(X1653:offset(X1653,'Parameters &amp; Main Results'!$B$32-1,0),'Parameters &amp; Main Results'!$B$36:offset('Parameters &amp; Main Results'!$B$36,'Parameters &amp; Main Results'!$B$32-1,0)   )/offset(X1653,'Parameters &amp; Main Results'!$B$32,0)</f>
        <v>0.5911398038</v>
      </c>
      <c r="AB1653" s="167">
        <f t="shared" si="6"/>
        <v>-0.1598994226</v>
      </c>
    </row>
    <row r="1654">
      <c r="A1654">
        <f t="shared" si="17"/>
        <v>5</v>
      </c>
      <c r="B1654">
        <f t="shared" si="18"/>
        <v>2008</v>
      </c>
      <c r="C1654" s="77">
        <f t="shared" si="3"/>
        <v>2008.333333</v>
      </c>
      <c r="D1654" s="159">
        <f t="shared" si="356"/>
        <v>39599</v>
      </c>
      <c r="E1654" s="162">
        <v>215.208</v>
      </c>
      <c r="F1654" s="163">
        <v>1.20054978965E7</v>
      </c>
      <c r="G1654" s="163">
        <v>56199.6836</v>
      </c>
      <c r="H1654" s="163">
        <v>37215.04988687</v>
      </c>
      <c r="I1654" s="163">
        <v>1.50721095862691E7</v>
      </c>
      <c r="J1654" s="163">
        <v>215.208</v>
      </c>
      <c r="K1654" s="163">
        <v>215.208</v>
      </c>
      <c r="L1654" s="163">
        <v>879.5</v>
      </c>
      <c r="M1654" s="164">
        <v>23.40006207</v>
      </c>
      <c r="N1654" s="19">
        <f t="shared" ref="N1654:T1654" si="1655">F1654/F1653/$E1654*$E1653-1</f>
        <v>-0.003549594308</v>
      </c>
      <c r="O1654" s="19">
        <f t="shared" si="1655"/>
        <v>-0.0259198478</v>
      </c>
      <c r="P1654" s="19">
        <f t="shared" si="1655"/>
        <v>-0.004814004823</v>
      </c>
      <c r="Q1654" s="19">
        <f t="shared" si="1655"/>
        <v>0.01097611959</v>
      </c>
      <c r="R1654" s="19">
        <f t="shared" si="1655"/>
        <v>0</v>
      </c>
      <c r="S1654" s="19">
        <f t="shared" si="1655"/>
        <v>0</v>
      </c>
      <c r="T1654" s="19">
        <f t="shared" si="1655"/>
        <v>0.0075784294</v>
      </c>
      <c r="U1654" s="168">
        <v>0.0295</v>
      </c>
      <c r="V1654" s="168">
        <v>-0.0153</v>
      </c>
      <c r="W1654" s="19">
        <f t="array" ref="W1654">mmult(N1654:T1654,'Parameters &amp; Main Results'!$B$6:$B$12)-'Parameters &amp; Main Results'!$B$16/12+mmult(U1654:V1654,'Parameters &amp; Main Results'!$B$14:$B$15)</f>
        <v>-0.009183824348</v>
      </c>
      <c r="X1654" s="77">
        <f t="shared" si="5"/>
        <v>21.0874487</v>
      </c>
      <c r="Y1654" s="77">
        <f>X1654/offset(X1654,'Parameters &amp; Main Results'!$B$32,0)</f>
        <v>14.93226626</v>
      </c>
      <c r="Z1654" s="77">
        <f>sumproduct(X1654:offset(X1654,'Parameters &amp; Main Results'!$B$32-1,0) , 'Cash Flow Assist'!$P$11:offset('Cash Flow Assist'!$P$11,'Parameters &amp; Main Results'!$B$32-1,0)  )/offset(X1654,'Parameters &amp; Main Results'!$B$32,0)</f>
        <v>3403.692922</v>
      </c>
      <c r="AA1654" s="77">
        <f>sumproduct(X1654:offset(X1654,'Parameters &amp; Main Results'!$B$32-1,0),'Parameters &amp; Main Results'!$B$36:offset('Parameters &amp; Main Results'!$B$36,'Parameters &amp; Main Results'!$B$32-1,0)   )/offset(X1654,'Parameters &amp; Main Results'!$B$32,0)</f>
        <v>0.591079415</v>
      </c>
      <c r="AB1654" s="167">
        <f t="shared" si="6"/>
        <v>-0.1628814388</v>
      </c>
    </row>
    <row r="1655">
      <c r="A1655">
        <f t="shared" si="17"/>
        <v>6</v>
      </c>
      <c r="B1655">
        <f t="shared" si="18"/>
        <v>2008</v>
      </c>
      <c r="C1655" s="77">
        <f t="shared" si="3"/>
        <v>2008.416667</v>
      </c>
      <c r="D1655" s="159">
        <f t="shared" si="356"/>
        <v>39629</v>
      </c>
      <c r="E1655" s="162">
        <v>217.463</v>
      </c>
      <c r="F1655" s="163">
        <v>1.11097080595E7</v>
      </c>
      <c r="G1655" s="163">
        <v>56710.0534</v>
      </c>
      <c r="H1655" s="163">
        <v>37268.70158379</v>
      </c>
      <c r="I1655" s="163">
        <v>1.39036954275264E7</v>
      </c>
      <c r="J1655" s="163">
        <v>217.463</v>
      </c>
      <c r="K1655" s="163">
        <v>217.463</v>
      </c>
      <c r="L1655" s="163">
        <v>932.75</v>
      </c>
      <c r="M1655" s="164">
        <v>21.39311865</v>
      </c>
      <c r="N1655" s="19">
        <f t="shared" ref="N1655:T1655" si="1656">F1655/F1654/$E1655*$E1654-1</f>
        <v>-0.08421082186</v>
      </c>
      <c r="O1655" s="19">
        <f t="shared" si="1656"/>
        <v>-0.001382385753</v>
      </c>
      <c r="P1655" s="19">
        <f t="shared" si="1656"/>
        <v>-0.008942862924</v>
      </c>
      <c r="Q1655" s="19">
        <f t="shared" si="1656"/>
        <v>-0.08708732078</v>
      </c>
      <c r="R1655" s="19">
        <f t="shared" si="1656"/>
        <v>0</v>
      </c>
      <c r="S1655" s="19">
        <f t="shared" si="1656"/>
        <v>0</v>
      </c>
      <c r="T1655" s="19">
        <f t="shared" si="1656"/>
        <v>0.04954835037</v>
      </c>
      <c r="U1655" s="168">
        <v>0.0124</v>
      </c>
      <c r="V1655" s="168">
        <v>-0.027</v>
      </c>
      <c r="W1655" s="19">
        <f t="array" ref="W1655">mmult(N1655:T1655,'Parameters &amp; Main Results'!$B$6:$B$12)-'Parameters &amp; Main Results'!$B$16/12+mmult(U1655:V1655,'Parameters &amp; Main Results'!$B$14:$B$15)</f>
        <v>-0.0635453795</v>
      </c>
      <c r="X1655" s="77">
        <f t="shared" si="5"/>
        <v>21.28290718</v>
      </c>
      <c r="Y1655" s="77">
        <f>X1655/offset(X1655,'Parameters &amp; Main Results'!$B$32,0)</f>
        <v>15.12077208</v>
      </c>
      <c r="Z1655" s="77">
        <f>sumproduct(X1655:offset(X1655,'Parameters &amp; Main Results'!$B$32-1,0) , 'Cash Flow Assist'!$P$11:offset('Cash Flow Assist'!$P$11,'Parameters &amp; Main Results'!$B$32-1,0)  )/offset(X1655,'Parameters &amp; Main Results'!$B$32,0)</f>
        <v>3401.029231</v>
      </c>
      <c r="AA1655" s="77">
        <f>sumproduct(X1655:offset(X1655,'Parameters &amp; Main Results'!$B$32-1,0),'Parameters &amp; Main Results'!$B$36:offset('Parameters &amp; Main Results'!$B$36,'Parameters &amp; Main Results'!$B$32-1,0)   )/offset(X1655,'Parameters &amp; Main Results'!$B$32,0)</f>
        <v>0.5910320942</v>
      </c>
      <c r="AB1655" s="167">
        <f t="shared" si="6"/>
        <v>-0.2333758808</v>
      </c>
    </row>
    <row r="1656">
      <c r="A1656">
        <f t="shared" si="17"/>
        <v>7</v>
      </c>
      <c r="B1656">
        <f t="shared" si="18"/>
        <v>2008</v>
      </c>
      <c r="C1656" s="77">
        <f t="shared" si="3"/>
        <v>2008.5</v>
      </c>
      <c r="D1656" s="159">
        <f t="shared" si="356"/>
        <v>39660</v>
      </c>
      <c r="E1656" s="162">
        <v>219.016</v>
      </c>
      <c r="F1656" s="163">
        <v>1.10163009141E7</v>
      </c>
      <c r="G1656" s="163">
        <v>56898.6143</v>
      </c>
      <c r="H1656" s="163">
        <v>37326.46807125</v>
      </c>
      <c r="I1656" s="163">
        <v>1.34104667625692E7</v>
      </c>
      <c r="J1656" s="163">
        <v>219.016</v>
      </c>
      <c r="K1656" s="163">
        <v>219.016</v>
      </c>
      <c r="L1656" s="163">
        <v>912.0</v>
      </c>
      <c r="M1656" s="164">
        <v>21.07432045</v>
      </c>
      <c r="N1656" s="19">
        <f t="shared" ref="N1656:T1656" si="1657">F1656/F1655/$E1656*$E1655-1</f>
        <v>-0.01543889351</v>
      </c>
      <c r="O1656" s="19">
        <f t="shared" si="1657"/>
        <v>-0.003789383564</v>
      </c>
      <c r="P1656" s="19">
        <f t="shared" si="1657"/>
        <v>-0.005551796901</v>
      </c>
      <c r="Q1656" s="19">
        <f t="shared" si="1657"/>
        <v>-0.04231390771</v>
      </c>
      <c r="R1656" s="19">
        <f t="shared" si="1657"/>
        <v>0</v>
      </c>
      <c r="S1656" s="19">
        <f t="shared" si="1657"/>
        <v>0</v>
      </c>
      <c r="T1656" s="19">
        <f t="shared" si="1657"/>
        <v>-0.02917911038</v>
      </c>
      <c r="U1656" s="168">
        <v>0.0256</v>
      </c>
      <c r="V1656" s="168">
        <v>0.0527</v>
      </c>
      <c r="W1656" s="19">
        <f t="array" ref="W1656">mmult(N1656:T1656,'Parameters &amp; Main Results'!$B$6:$B$12)-'Parameters &amp; Main Results'!$B$16/12+mmult(U1656:V1656,'Parameters &amp; Main Results'!$B$14:$B$15)</f>
        <v>-0.01256818269</v>
      </c>
      <c r="X1656" s="77">
        <f t="shared" si="5"/>
        <v>22.72711001</v>
      </c>
      <c r="Y1656" s="77">
        <f>X1656/offset(X1656,'Parameters &amp; Main Results'!$B$32,0)</f>
        <v>16.20050529</v>
      </c>
      <c r="Z1656" s="77">
        <f>sumproduct(X1656:offset(X1656,'Parameters &amp; Main Results'!$B$32-1,0) , 'Cash Flow Assist'!$P$11:offset('Cash Flow Assist'!$P$11,'Parameters &amp; Main Results'!$B$32-1,0)  )/offset(X1656,'Parameters &amp; Main Results'!$B$32,0)</f>
        <v>3398.167552</v>
      </c>
      <c r="AA1656" s="77">
        <f>sumproduct(X1656:offset(X1656,'Parameters &amp; Main Results'!$B$32-1,0),'Parameters &amp; Main Results'!$B$36:offset('Parameters &amp; Main Results'!$B$36,'Parameters &amp; Main Results'!$B$32-1,0)   )/offset(X1656,'Parameters &amp; Main Results'!$B$32,0)</f>
        <v>0.5909565366</v>
      </c>
      <c r="AB1656" s="167">
        <f t="shared" si="6"/>
        <v>-0.245211709</v>
      </c>
    </row>
    <row r="1657">
      <c r="A1657">
        <f t="shared" si="17"/>
        <v>8</v>
      </c>
      <c r="B1657">
        <f t="shared" si="18"/>
        <v>2008</v>
      </c>
      <c r="C1657" s="77">
        <f t="shared" si="3"/>
        <v>2008.583333</v>
      </c>
      <c r="D1657" s="159">
        <f t="shared" si="356"/>
        <v>39691</v>
      </c>
      <c r="E1657" s="162">
        <v>218.69</v>
      </c>
      <c r="F1657" s="163">
        <v>1.11303254446E7</v>
      </c>
      <c r="G1657" s="163">
        <v>57832.7985</v>
      </c>
      <c r="H1657" s="163">
        <v>37377.16985704</v>
      </c>
      <c r="I1657" s="163">
        <v>1.28956039536512E7</v>
      </c>
      <c r="J1657" s="163">
        <v>218.69</v>
      </c>
      <c r="K1657" s="163">
        <v>218.69</v>
      </c>
      <c r="L1657" s="163">
        <v>836.5</v>
      </c>
      <c r="M1657" s="164">
        <v>21.33665112</v>
      </c>
      <c r="N1657" s="19">
        <f t="shared" ref="N1657:T1657" si="1658">F1657/F1656/$E1657*$E1656-1</f>
        <v>0.01185665201</v>
      </c>
      <c r="O1657" s="19">
        <f t="shared" si="1658"/>
        <v>0.01793356925</v>
      </c>
      <c r="P1657" s="19">
        <f t="shared" si="1658"/>
        <v>0.002851052784</v>
      </c>
      <c r="Q1657" s="19">
        <f t="shared" si="1658"/>
        <v>-0.03695914621</v>
      </c>
      <c r="R1657" s="19">
        <f t="shared" si="1658"/>
        <v>0</v>
      </c>
      <c r="S1657" s="19">
        <f t="shared" si="1658"/>
        <v>0</v>
      </c>
      <c r="T1657" s="19">
        <f t="shared" si="1658"/>
        <v>-0.08141780041</v>
      </c>
      <c r="U1657" s="168">
        <v>0.035</v>
      </c>
      <c r="V1657" s="168">
        <v>0.0148</v>
      </c>
      <c r="W1657" s="19">
        <f t="array" ref="W1657">mmult(N1657:T1657,'Parameters &amp; Main Results'!$B$6:$B$12)-'Parameters &amp; Main Results'!$B$16/12+mmult(U1657:V1657,'Parameters &amp; Main Results'!$B$14:$B$15)</f>
        <v>0.01333421466</v>
      </c>
      <c r="X1657" s="77">
        <f t="shared" si="5"/>
        <v>23.01638413</v>
      </c>
      <c r="Y1657" s="77">
        <f>X1657/offset(X1657,'Parameters &amp; Main Results'!$B$32,0)</f>
        <v>16.46124858</v>
      </c>
      <c r="Z1657" s="77">
        <f>sumproduct(X1657:offset(X1657,'Parameters &amp; Main Results'!$B$32-1,0) , 'Cash Flow Assist'!$P$11:offset('Cash Flow Assist'!$P$11,'Parameters &amp; Main Results'!$B$32-1,0)  )/offset(X1657,'Parameters &amp; Main Results'!$B$32,0)</f>
        <v>3394.213038</v>
      </c>
      <c r="AA1657" s="77">
        <f>sumproduct(X1657:offset(X1657,'Parameters &amp; Main Results'!$B$32-1,0),'Parameters &amp; Main Results'!$B$36:offset('Parameters &amp; Main Results'!$B$36,'Parameters &amp; Main Results'!$B$32-1,0)   )/offset(X1657,'Parameters &amp; Main Results'!$B$32,0)</f>
        <v>0.5909116112</v>
      </c>
      <c r="AB1657" s="167">
        <f t="shared" si="6"/>
        <v>-0.2362624469</v>
      </c>
    </row>
    <row r="1658">
      <c r="A1658">
        <f t="shared" si="17"/>
        <v>9</v>
      </c>
      <c r="B1658">
        <f t="shared" si="18"/>
        <v>2008</v>
      </c>
      <c r="C1658" s="77">
        <f t="shared" si="3"/>
        <v>2008.666667</v>
      </c>
      <c r="D1658" s="159">
        <f t="shared" si="356"/>
        <v>39721</v>
      </c>
      <c r="E1658" s="162">
        <v>218.877</v>
      </c>
      <c r="F1658" s="163">
        <v>1.01798475834E7</v>
      </c>
      <c r="G1658" s="163">
        <v>57923.3314</v>
      </c>
      <c r="H1658" s="163">
        <v>37430.74380051</v>
      </c>
      <c r="I1658" s="163">
        <v>1.10383214505014E7</v>
      </c>
      <c r="J1658" s="163">
        <v>218.877</v>
      </c>
      <c r="K1658" s="163">
        <v>218.877</v>
      </c>
      <c r="L1658" s="163">
        <v>897.0</v>
      </c>
      <c r="M1658" s="164">
        <v>19.51623186</v>
      </c>
      <c r="N1658" s="19">
        <f t="shared" ref="N1658:T1658" si="1659">F1658/F1657/$E1658*$E1657-1</f>
        <v>-0.08617673688</v>
      </c>
      <c r="O1658" s="19">
        <f t="shared" si="1659"/>
        <v>0.0007097262881</v>
      </c>
      <c r="P1658" s="19">
        <f t="shared" si="1659"/>
        <v>0.0005777476241</v>
      </c>
      <c r="Q1658" s="19">
        <f t="shared" si="1659"/>
        <v>-0.1447557805</v>
      </c>
      <c r="R1658" s="19">
        <f t="shared" si="1659"/>
        <v>0</v>
      </c>
      <c r="S1658" s="19">
        <f t="shared" si="1659"/>
        <v>0</v>
      </c>
      <c r="T1658" s="19">
        <f t="shared" si="1659"/>
        <v>0.07140901144</v>
      </c>
      <c r="U1658" s="168">
        <v>-0.0124</v>
      </c>
      <c r="V1658" s="168">
        <v>0.059</v>
      </c>
      <c r="W1658" s="19">
        <f t="array" ref="W1658">mmult(N1658:T1658,'Parameters &amp; Main Results'!$B$6:$B$12)-'Parameters &amp; Main Results'!$B$16/12+mmult(U1658:V1658,'Parameters &amp; Main Results'!$B$14:$B$15)</f>
        <v>-0.06449678776</v>
      </c>
      <c r="X1658" s="77">
        <f t="shared" si="5"/>
        <v>22.71351722</v>
      </c>
      <c r="Y1658" s="77">
        <f>X1658/offset(X1658,'Parameters &amp; Main Results'!$B$32,0)</f>
        <v>16.29864109</v>
      </c>
      <c r="Z1658" s="77">
        <f>sumproduct(X1658:offset(X1658,'Parameters &amp; Main Results'!$B$32-1,0) , 'Cash Flow Assist'!$P$11:offset('Cash Flow Assist'!$P$11,'Parameters &amp; Main Results'!$B$32-1,0)  )/offset(X1658,'Parameters &amp; Main Results'!$B$32,0)</f>
        <v>3389.983767</v>
      </c>
      <c r="AA1658" s="77">
        <f>sumproduct(X1658:offset(X1658,'Parameters &amp; Main Results'!$B$32-1,0),'Parameters &amp; Main Results'!$B$36:offset('Parameters &amp; Main Results'!$B$36,'Parameters &amp; Main Results'!$B$32-1,0)   )/offset(X1658,'Parameters &amp; Main Results'!$B$32,0)</f>
        <v>0.5908697349</v>
      </c>
      <c r="AB1658" s="167">
        <f t="shared" si="6"/>
        <v>-0.302078857</v>
      </c>
    </row>
    <row r="1659">
      <c r="A1659">
        <f t="shared" si="17"/>
        <v>10</v>
      </c>
      <c r="B1659">
        <f t="shared" si="18"/>
        <v>2008</v>
      </c>
      <c r="C1659" s="77">
        <f t="shared" si="3"/>
        <v>2008.75</v>
      </c>
      <c r="D1659" s="159">
        <f t="shared" si="356"/>
        <v>39752</v>
      </c>
      <c r="E1659" s="162">
        <v>216.995</v>
      </c>
      <c r="F1659" s="163">
        <v>8470135.8817</v>
      </c>
      <c r="G1659" s="163">
        <v>57360.8332</v>
      </c>
      <c r="H1659" s="163">
        <v>37465.99108425</v>
      </c>
      <c r="I1659" s="163">
        <v>8743145.13124987</v>
      </c>
      <c r="J1659" s="163">
        <v>216.995</v>
      </c>
      <c r="K1659" s="163">
        <v>216.995</v>
      </c>
      <c r="L1659" s="163">
        <v>728.5</v>
      </c>
      <c r="M1659" s="164">
        <v>16.38651079</v>
      </c>
      <c r="N1659" s="19">
        <f t="shared" ref="N1659:T1659" si="1660">F1659/F1658/$E1659*$E1658-1</f>
        <v>-0.1607342455</v>
      </c>
      <c r="O1659" s="19">
        <f t="shared" si="1660"/>
        <v>-0.001122295057</v>
      </c>
      <c r="P1659" s="19">
        <f t="shared" si="1660"/>
        <v>0.009622844651</v>
      </c>
      <c r="Q1659" s="19">
        <f t="shared" si="1660"/>
        <v>-0.2010583707</v>
      </c>
      <c r="R1659" s="19">
        <f t="shared" si="1660"/>
        <v>0</v>
      </c>
      <c r="S1659" s="19">
        <f t="shared" si="1660"/>
        <v>0</v>
      </c>
      <c r="T1659" s="19">
        <f t="shared" si="1660"/>
        <v>-0.1808045837</v>
      </c>
      <c r="U1659" s="168">
        <v>-0.0252</v>
      </c>
      <c r="V1659" s="168">
        <v>-0.0222</v>
      </c>
      <c r="W1659" s="19">
        <f t="array" ref="W1659">mmult(N1659:T1659,'Parameters &amp; Main Results'!$B$6:$B$12)-'Parameters &amp; Main Results'!$B$16/12+mmult(U1659:V1659,'Parameters &amp; Main Results'!$B$14:$B$15)</f>
        <v>-0.1208729246</v>
      </c>
      <c r="X1659" s="77">
        <f t="shared" si="5"/>
        <v>24.2794647</v>
      </c>
      <c r="Y1659" s="77">
        <f>X1659/offset(X1659,'Parameters &amp; Main Results'!$B$32,0)</f>
        <v>17.4802421</v>
      </c>
      <c r="Z1659" s="77">
        <f>sumproduct(X1659:offset(X1659,'Parameters &amp; Main Results'!$B$32-1,0) , 'Cash Flow Assist'!$P$11:offset('Cash Flow Assist'!$P$11,'Parameters &amp; Main Results'!$B$32-1,0)  )/offset(X1659,'Parameters &amp; Main Results'!$B$32,0)</f>
        <v>3385.903585</v>
      </c>
      <c r="AA1659" s="77">
        <f>sumproduct(X1659:offset(X1659,'Parameters &amp; Main Results'!$B$32-1,0),'Parameters &amp; Main Results'!$B$36:offset('Parameters &amp; Main Results'!$B$36,'Parameters &amp; Main Results'!$B$32-1,0)   )/offset(X1659,'Parameters &amp; Main Results'!$B$32,0)</f>
        <v>0.5908240353</v>
      </c>
      <c r="AB1659" s="167">
        <f t="shared" si="6"/>
        <v>-0.4142586854</v>
      </c>
    </row>
    <row r="1660">
      <c r="A1660">
        <f t="shared" si="17"/>
        <v>11</v>
      </c>
      <c r="B1660">
        <f t="shared" si="18"/>
        <v>2008</v>
      </c>
      <c r="C1660" s="77">
        <f t="shared" si="3"/>
        <v>2008.833333</v>
      </c>
      <c r="D1660" s="159">
        <f t="shared" si="356"/>
        <v>39782</v>
      </c>
      <c r="E1660" s="162">
        <v>213.153</v>
      </c>
      <c r="F1660" s="163">
        <v>7160795.2054</v>
      </c>
      <c r="G1660" s="163">
        <v>62852.1025</v>
      </c>
      <c r="H1660" s="163">
        <v>37486.90959594</v>
      </c>
      <c r="I1660" s="163">
        <v>8273216.59552464</v>
      </c>
      <c r="J1660" s="163">
        <v>213.153</v>
      </c>
      <c r="K1660" s="163">
        <v>213.153</v>
      </c>
      <c r="L1660" s="163">
        <v>813.5</v>
      </c>
      <c r="M1660" s="164">
        <v>14.10478189</v>
      </c>
      <c r="N1660" s="19">
        <f t="shared" ref="N1660:T1660" si="1661">F1660/F1659/$E1660*$E1659-1</f>
        <v>-0.1393448868</v>
      </c>
      <c r="O1660" s="19">
        <f t="shared" si="1661"/>
        <v>0.1154821793</v>
      </c>
      <c r="P1660" s="19">
        <f t="shared" si="1661"/>
        <v>0.0185930085</v>
      </c>
      <c r="Q1660" s="19">
        <f t="shared" si="1661"/>
        <v>-0.03669240491</v>
      </c>
      <c r="R1660" s="19">
        <f t="shared" si="1661"/>
        <v>0</v>
      </c>
      <c r="S1660" s="19">
        <f t="shared" si="1661"/>
        <v>0</v>
      </c>
      <c r="T1660" s="19">
        <f t="shared" si="1661"/>
        <v>0.1368057946</v>
      </c>
      <c r="U1660" s="168">
        <v>-0.0287</v>
      </c>
      <c r="V1660" s="168">
        <v>-0.063</v>
      </c>
      <c r="W1660" s="19">
        <f t="array" ref="W1660">mmult(N1660:T1660,'Parameters &amp; Main Results'!$B$6:$B$12)-'Parameters &amp; Main Results'!$B$16/12+mmult(U1660:V1660,'Parameters &amp; Main Results'!$B$14:$B$15)</f>
        <v>-0.0756797869</v>
      </c>
      <c r="X1660" s="77">
        <f t="shared" si="5"/>
        <v>27.61769644</v>
      </c>
      <c r="Y1660" s="77">
        <f>X1660/offset(X1660,'Parameters &amp; Main Results'!$B$32,0)</f>
        <v>19.94973437</v>
      </c>
      <c r="Z1660" s="77">
        <f>sumproduct(X1660:offset(X1660,'Parameters &amp; Main Results'!$B$32-1,0) , 'Cash Flow Assist'!$P$11:offset('Cash Flow Assist'!$P$11,'Parameters &amp; Main Results'!$B$32-1,0)  )/offset(X1660,'Parameters &amp; Main Results'!$B$32,0)</f>
        <v>3380.624311</v>
      </c>
      <c r="AA1660" s="77">
        <f>sumproduct(X1660:offset(X1660,'Parameters &amp; Main Results'!$B$32-1,0),'Parameters &amp; Main Results'!$B$36:offset('Parameters &amp; Main Results'!$B$36,'Parameters &amp; Main Results'!$B$32-1,0)   )/offset(X1660,'Parameters &amp; Main Results'!$B$32,0)</f>
        <v>0.5907816928</v>
      </c>
      <c r="AB1660" s="167">
        <f t="shared" si="6"/>
        <v>-0.4958787425</v>
      </c>
    </row>
    <row r="1661">
      <c r="A1661">
        <f t="shared" si="17"/>
        <v>12</v>
      </c>
      <c r="B1661">
        <f t="shared" si="18"/>
        <v>2008</v>
      </c>
      <c r="C1661" s="77">
        <f t="shared" si="3"/>
        <v>2008.916667</v>
      </c>
      <c r="D1661" s="159">
        <f t="shared" si="356"/>
        <v>39813</v>
      </c>
      <c r="E1661" s="162">
        <v>211.398</v>
      </c>
      <c r="F1661" s="163">
        <v>7946060.5454</v>
      </c>
      <c r="G1661" s="163">
        <v>66646.0281</v>
      </c>
      <c r="H1661" s="163">
        <v>37492.84502329</v>
      </c>
      <c r="I1661" s="163">
        <v>8710774.37482454</v>
      </c>
      <c r="J1661" s="163">
        <v>211.398</v>
      </c>
      <c r="K1661" s="163">
        <v>211.398</v>
      </c>
      <c r="L1661" s="163">
        <v>865.0</v>
      </c>
      <c r="M1661" s="164">
        <v>15.82620554</v>
      </c>
      <c r="N1661" s="19">
        <f t="shared" ref="N1661:T1661" si="1662">F1661/F1660/$E1661*$E1660-1</f>
        <v>0.1188740252</v>
      </c>
      <c r="O1661" s="19">
        <f t="shared" si="1662"/>
        <v>0.06916574774</v>
      </c>
      <c r="P1661" s="19">
        <f t="shared" si="1662"/>
        <v>0.008461523879</v>
      </c>
      <c r="Q1661" s="19">
        <f t="shared" si="1662"/>
        <v>0.06162942102</v>
      </c>
      <c r="R1661" s="19">
        <f t="shared" si="1662"/>
        <v>0</v>
      </c>
      <c r="S1661" s="19">
        <f t="shared" si="1662"/>
        <v>0</v>
      </c>
      <c r="T1661" s="19">
        <f t="shared" si="1662"/>
        <v>0.0721341399</v>
      </c>
      <c r="U1661" s="168">
        <v>0.0349</v>
      </c>
      <c r="V1661" s="168">
        <v>7.0E-4</v>
      </c>
      <c r="W1661" s="19">
        <f t="array" ref="W1661">mmult(N1661:T1661,'Parameters &amp; Main Results'!$B$6:$B$12)-'Parameters &amp; Main Results'!$B$16/12+mmult(U1661:V1661,'Parameters &amp; Main Results'!$B$14:$B$15)</f>
        <v>0.1064052892</v>
      </c>
      <c r="X1661" s="77">
        <f t="shared" si="5"/>
        <v>29.87892729</v>
      </c>
      <c r="Y1661" s="77">
        <f>X1661/offset(X1661,'Parameters &amp; Main Results'!$B$32,0)</f>
        <v>21.65489076</v>
      </c>
      <c r="Z1661" s="77">
        <f>sumproduct(X1661:offset(X1661,'Parameters &amp; Main Results'!$B$32-1,0) , 'Cash Flow Assist'!$P$11:offset('Cash Flow Assist'!$P$11,'Parameters &amp; Main Results'!$B$32-1,0)  )/offset(X1661,'Parameters &amp; Main Results'!$B$32,0)</f>
        <v>3372.849785</v>
      </c>
      <c r="AA1661" s="77">
        <f>sumproduct(X1661:offset(X1661,'Parameters &amp; Main Results'!$B$32-1,0),'Parameters &amp; Main Results'!$B$36:offset('Parameters &amp; Main Results'!$B$36,'Parameters &amp; Main Results'!$B$32-1,0)   )/offset(X1661,'Parameters &amp; Main Results'!$B$32,0)</f>
        <v>0.5907449726</v>
      </c>
      <c r="AB1661" s="167">
        <f t="shared" si="6"/>
        <v>-0.4359518195</v>
      </c>
    </row>
    <row r="1662">
      <c r="A1662">
        <f t="shared" si="17"/>
        <v>1</v>
      </c>
      <c r="B1662">
        <f t="shared" si="18"/>
        <v>2009</v>
      </c>
      <c r="C1662" s="77">
        <f t="shared" si="3"/>
        <v>2009</v>
      </c>
      <c r="D1662" s="159">
        <f t="shared" si="356"/>
        <v>39844</v>
      </c>
      <c r="E1662" s="162">
        <v>211.933</v>
      </c>
      <c r="F1662" s="163">
        <v>7272468.1509</v>
      </c>
      <c r="G1662" s="163">
        <v>63435.9514</v>
      </c>
      <c r="H1662" s="163">
        <v>37493.78234442</v>
      </c>
      <c r="I1662" s="163">
        <v>7899704.59090821</v>
      </c>
      <c r="J1662" s="163">
        <v>211.933</v>
      </c>
      <c r="K1662" s="163">
        <v>211.933</v>
      </c>
      <c r="L1662" s="163">
        <v>918.5</v>
      </c>
      <c r="M1662" s="164">
        <v>14.47094976</v>
      </c>
      <c r="N1662" s="19">
        <f t="shared" ref="N1662:T1662" si="1663">F1662/F1661/$E1662*$E1661-1</f>
        <v>-0.08708099861</v>
      </c>
      <c r="O1662" s="19">
        <f t="shared" si="1663"/>
        <v>-0.05056885481</v>
      </c>
      <c r="P1662" s="19">
        <f t="shared" si="1663"/>
        <v>-0.002499445815</v>
      </c>
      <c r="Q1662" s="19">
        <f t="shared" si="1663"/>
        <v>-0.09540043466</v>
      </c>
      <c r="R1662" s="19">
        <f t="shared" si="1663"/>
        <v>0</v>
      </c>
      <c r="S1662" s="19">
        <f t="shared" si="1663"/>
        <v>0</v>
      </c>
      <c r="T1662" s="19">
        <f t="shared" si="1663"/>
        <v>0.05916919594</v>
      </c>
      <c r="U1662" s="168">
        <v>0.0018</v>
      </c>
      <c r="V1662" s="168">
        <v>-0.1111</v>
      </c>
      <c r="W1662" s="19">
        <f t="array" ref="W1662">mmult(N1662:T1662,'Parameters &amp; Main Results'!$B$6:$B$12)-'Parameters &amp; Main Results'!$B$16/12+mmult(U1662:V1662,'Parameters &amp; Main Results'!$B$14:$B$15)</f>
        <v>-0.07799462933</v>
      </c>
      <c r="X1662" s="77">
        <f t="shared" si="5"/>
        <v>27.00540894</v>
      </c>
      <c r="Y1662" s="77">
        <f>X1662/offset(X1662,'Parameters &amp; Main Results'!$B$32,0)</f>
        <v>19.63735918</v>
      </c>
      <c r="Z1662" s="77">
        <f>sumproduct(X1662:offset(X1662,'Parameters &amp; Main Results'!$B$32-1,0) , 'Cash Flow Assist'!$P$11:offset('Cash Flow Assist'!$P$11,'Parameters &amp; Main Results'!$B$32-1,0)  )/offset(X1662,'Parameters &amp; Main Results'!$B$32,0)</f>
        <v>3363.338589</v>
      </c>
      <c r="AA1662" s="77">
        <f>sumproduct(X1662:offset(X1662,'Parameters &amp; Main Results'!$B$32-1,0),'Parameters &amp; Main Results'!$B$36:offset('Parameters &amp; Main Results'!$B$36,'Parameters &amp; Main Results'!$B$32-1,0)   )/offset(X1662,'Parameters &amp; Main Results'!$B$32,0)</f>
        <v>0.5907193752</v>
      </c>
      <c r="AB1662" s="167">
        <f t="shared" si="6"/>
        <v>-0.4850696983</v>
      </c>
    </row>
    <row r="1663">
      <c r="A1663">
        <f t="shared" si="17"/>
        <v>2</v>
      </c>
      <c r="B1663">
        <f t="shared" si="18"/>
        <v>2009</v>
      </c>
      <c r="C1663" s="77">
        <f t="shared" si="3"/>
        <v>2009.083333</v>
      </c>
      <c r="D1663" s="159">
        <f t="shared" si="356"/>
        <v>39872</v>
      </c>
      <c r="E1663" s="162">
        <v>212.705</v>
      </c>
      <c r="F1663" s="163">
        <v>6198504.731</v>
      </c>
      <c r="G1663" s="163">
        <v>62808.5667</v>
      </c>
      <c r="H1663" s="163">
        <v>37497.84417084</v>
      </c>
      <c r="I1663" s="163">
        <v>7102719.95519302</v>
      </c>
      <c r="J1663" s="163">
        <v>212.705</v>
      </c>
      <c r="K1663" s="163">
        <v>212.705</v>
      </c>
      <c r="L1663" s="163">
        <v>943.75</v>
      </c>
      <c r="M1663" s="164">
        <v>12.29103169</v>
      </c>
      <c r="N1663" s="19">
        <f t="shared" ref="N1663:T1663" si="1664">F1663/F1662/$E1663*$E1662-1</f>
        <v>-0.1507686933</v>
      </c>
      <c r="O1663" s="19">
        <f t="shared" si="1664"/>
        <v>-0.013483594</v>
      </c>
      <c r="P1663" s="19">
        <f t="shared" si="1664"/>
        <v>-0.003521499691</v>
      </c>
      <c r="Q1663" s="19">
        <f t="shared" si="1664"/>
        <v>-0.1041511769</v>
      </c>
      <c r="R1663" s="19">
        <f t="shared" si="1664"/>
        <v>0</v>
      </c>
      <c r="S1663" s="19">
        <f t="shared" si="1664"/>
        <v>0</v>
      </c>
      <c r="T1663" s="19">
        <f t="shared" si="1664"/>
        <v>0.02376125874</v>
      </c>
      <c r="U1663" s="168">
        <v>0.0013</v>
      </c>
      <c r="V1663" s="168">
        <v>-0.0691</v>
      </c>
      <c r="W1663" s="19">
        <f t="array" ref="W1663">mmult(N1663:T1663,'Parameters &amp; Main Results'!$B$6:$B$12)-'Parameters &amp; Main Results'!$B$16/12+mmult(U1663:V1663,'Parameters &amp; Main Results'!$B$14:$B$15)</f>
        <v>-0.1164890851</v>
      </c>
      <c r="X1663" s="77">
        <f t="shared" si="5"/>
        <v>29.28986078</v>
      </c>
      <c r="Y1663" s="77">
        <f>X1663/offset(X1663,'Parameters &amp; Main Results'!$B$32,0)</f>
        <v>21.36933281</v>
      </c>
      <c r="Z1663" s="77">
        <f>sumproduct(X1663:offset(X1663,'Parameters &amp; Main Results'!$B$32-1,0) , 'Cash Flow Assist'!$P$11:offset('Cash Flow Assist'!$P$11,'Parameters &amp; Main Results'!$B$32-1,0)  )/offset(X1663,'Parameters &amp; Main Results'!$B$32,0)</f>
        <v>3355.820014</v>
      </c>
      <c r="AA1663" s="77">
        <f>sumproduct(X1663:offset(X1663,'Parameters &amp; Main Results'!$B$32-1,0),'Parameters &amp; Main Results'!$B$36:offset('Parameters &amp; Main Results'!$B$36,'Parameters &amp; Main Results'!$B$32-1,0)   )/offset(X1663,'Parameters &amp; Main Results'!$B$32,0)</f>
        <v>0.5907027283</v>
      </c>
      <c r="AB1663" s="167">
        <f t="shared" si="6"/>
        <v>-0.562705067</v>
      </c>
    </row>
    <row r="1664">
      <c r="A1664">
        <f t="shared" si="17"/>
        <v>3</v>
      </c>
      <c r="B1664">
        <f t="shared" si="18"/>
        <v>2009</v>
      </c>
      <c r="C1664" s="77">
        <f t="shared" si="3"/>
        <v>2009.166667</v>
      </c>
      <c r="D1664" s="159">
        <f t="shared" si="356"/>
        <v>39903</v>
      </c>
      <c r="E1664" s="162">
        <v>212.495</v>
      </c>
      <c r="F1664" s="163">
        <v>7071052.1577</v>
      </c>
      <c r="G1664" s="163">
        <v>64593.4099</v>
      </c>
      <c r="H1664" s="163">
        <v>37507.21863188</v>
      </c>
      <c r="I1664" s="163">
        <v>7574581.88575702</v>
      </c>
      <c r="J1664" s="163">
        <v>212.495</v>
      </c>
      <c r="K1664" s="163">
        <v>212.495</v>
      </c>
      <c r="L1664" s="163">
        <v>918.5</v>
      </c>
      <c r="M1664" s="164">
        <v>14.04059371</v>
      </c>
      <c r="N1664" s="19">
        <f t="shared" ref="N1664:T1664" si="1665">F1664/F1663/$E1664*$E1663-1</f>
        <v>0.1418947783</v>
      </c>
      <c r="O1664" s="19">
        <f t="shared" si="1665"/>
        <v>0.02943353569</v>
      </c>
      <c r="P1664" s="19">
        <f t="shared" si="1665"/>
        <v>0.001238505612</v>
      </c>
      <c r="Q1664" s="19">
        <f t="shared" si="1665"/>
        <v>0.06748788899</v>
      </c>
      <c r="R1664" s="19">
        <f t="shared" si="1665"/>
        <v>0</v>
      </c>
      <c r="S1664" s="19">
        <f t="shared" si="1665"/>
        <v>0</v>
      </c>
      <c r="T1664" s="19">
        <f t="shared" si="1665"/>
        <v>-0.02579314916</v>
      </c>
      <c r="U1664" s="168">
        <v>0.0</v>
      </c>
      <c r="V1664" s="168">
        <v>0.0334</v>
      </c>
      <c r="W1664" s="19">
        <f t="array" ref="W1664">mmult(N1664:T1664,'Parameters &amp; Main Results'!$B$6:$B$12)-'Parameters &amp; Main Results'!$B$16/12+mmult(U1664:V1664,'Parameters &amp; Main Results'!$B$14:$B$15)</f>
        <v>0.113737801</v>
      </c>
      <c r="X1664" s="77">
        <f t="shared" si="5"/>
        <v>33.15166828</v>
      </c>
      <c r="Y1664" s="77">
        <f>X1664/offset(X1664,'Parameters &amp; Main Results'!$B$32,0)</f>
        <v>24.26723936</v>
      </c>
      <c r="Z1664" s="77">
        <f>sumproduct(X1664:offset(X1664,'Parameters &amp; Main Results'!$B$32-1,0) , 'Cash Flow Assist'!$P$11:offset('Cash Flow Assist'!$P$11,'Parameters &amp; Main Results'!$B$32-1,0)  )/offset(X1664,'Parameters &amp; Main Results'!$B$32,0)</f>
        <v>3346.538714</v>
      </c>
      <c r="AA1664" s="77">
        <f>sumproduct(X1664:offset(X1664,'Parameters &amp; Main Results'!$B$32-1,0),'Parameters &amp; Main Results'!$B$36:offset('Parameters &amp; Main Results'!$B$36,'Parameters &amp; Main Results'!$B$32-1,0)   )/offset(X1664,'Parameters &amp; Main Results'!$B$32,0)</f>
        <v>0.590687768</v>
      </c>
      <c r="AB1664" s="167">
        <f t="shared" si="6"/>
        <v>-0.5006551994</v>
      </c>
    </row>
    <row r="1665">
      <c r="A1665">
        <f t="shared" si="17"/>
        <v>4</v>
      </c>
      <c r="B1665">
        <f t="shared" si="18"/>
        <v>2009</v>
      </c>
      <c r="C1665" s="77">
        <f t="shared" si="3"/>
        <v>2009.25</v>
      </c>
      <c r="D1665" s="159">
        <f t="shared" si="356"/>
        <v>39933</v>
      </c>
      <c r="E1665" s="162">
        <v>212.709</v>
      </c>
      <c r="F1665" s="163">
        <v>7747816.4576</v>
      </c>
      <c r="G1665" s="163">
        <v>62388.3547</v>
      </c>
      <c r="H1665" s="163">
        <v>37513.78239514</v>
      </c>
      <c r="I1665" s="163">
        <v>8562847.18832354</v>
      </c>
      <c r="J1665" s="163">
        <v>212.709</v>
      </c>
      <c r="K1665" s="163">
        <v>212.709</v>
      </c>
      <c r="L1665" s="163">
        <v>889.0</v>
      </c>
      <c r="M1665" s="164">
        <v>15.4174649</v>
      </c>
      <c r="N1665" s="19">
        <f t="shared" ref="N1665:T1665" si="1666">F1665/F1664/$E1665*$E1664-1</f>
        <v>0.09460677768</v>
      </c>
      <c r="O1665" s="19">
        <f t="shared" si="1666"/>
        <v>-0.03510918859</v>
      </c>
      <c r="P1665" s="19">
        <f t="shared" si="1666"/>
        <v>-0.0008312453869</v>
      </c>
      <c r="Q1665" s="19">
        <f t="shared" si="1666"/>
        <v>0.1293339355</v>
      </c>
      <c r="R1665" s="19">
        <f t="shared" si="1666"/>
        <v>0</v>
      </c>
      <c r="S1665" s="19">
        <f t="shared" si="1666"/>
        <v>0</v>
      </c>
      <c r="T1665" s="19">
        <f t="shared" si="1666"/>
        <v>-0.03309133983</v>
      </c>
      <c r="U1665" s="168">
        <v>0.0528</v>
      </c>
      <c r="V1665" s="168">
        <v>0.0526</v>
      </c>
      <c r="W1665" s="19">
        <f t="array" ref="W1665">mmult(N1665:T1665,'Parameters &amp; Main Results'!$B$6:$B$12)-'Parameters &amp; Main Results'!$B$16/12+mmult(U1665:V1665,'Parameters &amp; Main Results'!$B$14:$B$15)</f>
        <v>0.06213611944</v>
      </c>
      <c r="X1665" s="77">
        <f t="shared" si="5"/>
        <v>29.76613369</v>
      </c>
      <c r="Y1665" s="77">
        <f>X1665/offset(X1665,'Parameters &amp; Main Results'!$B$32,0)</f>
        <v>21.86143891</v>
      </c>
      <c r="Z1665" s="77">
        <f>sumproduct(X1665:offset(X1665,'Parameters &amp; Main Results'!$B$32-1,0) , 'Cash Flow Assist'!$P$11:offset('Cash Flow Assist'!$P$11,'Parameters &amp; Main Results'!$B$32-1,0)  )/offset(X1665,'Parameters &amp; Main Results'!$B$32,0)</f>
        <v>3334.319019</v>
      </c>
      <c r="AA1665" s="77">
        <f>sumproduct(X1665:offset(X1665,'Parameters &amp; Main Results'!$B$32-1,0),'Parameters &amp; Main Results'!$B$36:offset('Parameters &amp; Main Results'!$B$36,'Parameters &amp; Main Results'!$B$32-1,0)   )/offset(X1665,'Parameters &amp; Main Results'!$B$32,0)</f>
        <v>0.5906380729</v>
      </c>
      <c r="AB1665" s="167">
        <f t="shared" si="6"/>
        <v>-0.4534137969</v>
      </c>
    </row>
    <row r="1666">
      <c r="A1666">
        <f t="shared" si="17"/>
        <v>5</v>
      </c>
      <c r="B1666">
        <f t="shared" si="18"/>
        <v>2009</v>
      </c>
      <c r="C1666" s="77">
        <f t="shared" si="3"/>
        <v>2009.333333</v>
      </c>
      <c r="D1666" s="159">
        <f t="shared" si="356"/>
        <v>39964</v>
      </c>
      <c r="E1666" s="162">
        <v>213.022</v>
      </c>
      <c r="F1666" s="163">
        <v>8392697.6394</v>
      </c>
      <c r="G1666" s="163">
        <v>60987.3699</v>
      </c>
      <c r="H1666" s="163">
        <v>37518.78423279</v>
      </c>
      <c r="I1666" s="163">
        <v>9660520.86736583</v>
      </c>
      <c r="J1666" s="163">
        <v>213.022</v>
      </c>
      <c r="K1666" s="163">
        <v>213.022</v>
      </c>
      <c r="L1666" s="163">
        <v>972.0</v>
      </c>
      <c r="M1666" s="164">
        <v>16.7135603</v>
      </c>
      <c r="N1666" s="19">
        <f t="shared" ref="N1666:T1666" si="1667">F1666/F1665/$E1666*$E1665-1</f>
        <v>0.08164229595</v>
      </c>
      <c r="O1666" s="19">
        <f t="shared" si="1667"/>
        <v>-0.02389220696</v>
      </c>
      <c r="P1666" s="19">
        <f t="shared" si="1667"/>
        <v>-0.001336194384</v>
      </c>
      <c r="Q1666" s="19">
        <f t="shared" si="1667"/>
        <v>0.1265325825</v>
      </c>
      <c r="R1666" s="19">
        <f t="shared" si="1667"/>
        <v>0</v>
      </c>
      <c r="S1666" s="19">
        <f t="shared" si="1667"/>
        <v>0</v>
      </c>
      <c r="T1666" s="19">
        <f t="shared" si="1667"/>
        <v>0.09175681607</v>
      </c>
      <c r="U1666" s="168">
        <v>-0.0252</v>
      </c>
      <c r="V1666" s="168">
        <v>0.0037</v>
      </c>
      <c r="W1666" s="19">
        <f t="array" ref="W1666">mmult(N1666:T1666,'Parameters &amp; Main Results'!$B$6:$B$12)-'Parameters &amp; Main Results'!$B$16/12+mmult(U1666:V1666,'Parameters &amp; Main Results'!$B$14:$B$15)</f>
        <v>0.05521700356</v>
      </c>
      <c r="X1666" s="77">
        <f t="shared" si="5"/>
        <v>28.02478246</v>
      </c>
      <c r="Y1666" s="77">
        <f>X1666/offset(X1666,'Parameters &amp; Main Results'!$B$32,0)</f>
        <v>20.65094336</v>
      </c>
      <c r="Z1666" s="77">
        <f>sumproduct(X1666:offset(X1666,'Parameters &amp; Main Results'!$B$32-1,0) , 'Cash Flow Assist'!$P$11:offset('Cash Flow Assist'!$P$11,'Parameters &amp; Main Results'!$B$32-1,0)  )/offset(X1666,'Parameters &amp; Main Results'!$B$32,0)</f>
        <v>3324.472501</v>
      </c>
      <c r="AA1666" s="77">
        <f>sumproduct(X1666:offset(X1666,'Parameters &amp; Main Results'!$B$32-1,0),'Parameters &amp; Main Results'!$B$36:offset('Parameters &amp; Main Results'!$B$36,'Parameters &amp; Main Results'!$B$32-1,0)   )/offset(X1666,'Parameters &amp; Main Results'!$B$32,0)</f>
        <v>0.5905337224</v>
      </c>
      <c r="AB1666" s="167">
        <f t="shared" si="6"/>
        <v>-0.4087892443</v>
      </c>
    </row>
    <row r="1667">
      <c r="A1667">
        <f t="shared" si="17"/>
        <v>6</v>
      </c>
      <c r="B1667">
        <f t="shared" si="18"/>
        <v>2009</v>
      </c>
      <c r="C1667" s="77">
        <f t="shared" si="3"/>
        <v>2009.416667</v>
      </c>
      <c r="D1667" s="159">
        <f t="shared" si="356"/>
        <v>39994</v>
      </c>
      <c r="E1667" s="162">
        <v>214.79</v>
      </c>
      <c r="F1667" s="163">
        <v>8197406.7048</v>
      </c>
      <c r="G1667" s="163">
        <v>60865.267</v>
      </c>
      <c r="H1667" s="163">
        <v>37524.41205043</v>
      </c>
      <c r="I1667" s="163">
        <v>9563600.28105428</v>
      </c>
      <c r="J1667" s="163">
        <v>214.79</v>
      </c>
      <c r="K1667" s="163">
        <v>214.79</v>
      </c>
      <c r="L1667" s="163">
        <v>941.0</v>
      </c>
      <c r="M1667" s="164">
        <v>16.26388259</v>
      </c>
      <c r="N1667" s="19">
        <f t="shared" ref="N1667:T1667" si="1668">F1667/F1666/$E1667*$E1666-1</f>
        <v>-0.03130890976</v>
      </c>
      <c r="O1667" s="19">
        <f t="shared" si="1668"/>
        <v>-0.01021691722</v>
      </c>
      <c r="P1667" s="19">
        <f t="shared" si="1668"/>
        <v>-0.008082530378</v>
      </c>
      <c r="Q1667" s="19">
        <f t="shared" si="1668"/>
        <v>-0.01818136004</v>
      </c>
      <c r="R1667" s="19">
        <f t="shared" si="1668"/>
        <v>0</v>
      </c>
      <c r="S1667" s="19">
        <f t="shared" si="1668"/>
        <v>0</v>
      </c>
      <c r="T1667" s="19">
        <f t="shared" si="1668"/>
        <v>-0.03986177905</v>
      </c>
      <c r="U1667" s="168">
        <v>0.0266</v>
      </c>
      <c r="V1667" s="168">
        <v>-0.0272</v>
      </c>
      <c r="W1667" s="19">
        <f t="array" ref="W1667">mmult(N1667:T1667,'Parameters &amp; Main Results'!$B$6:$B$12)-'Parameters &amp; Main Results'!$B$16/12+mmult(U1667:V1667,'Parameters &amp; Main Results'!$B$14:$B$15)</f>
        <v>-0.02607757829</v>
      </c>
      <c r="X1667" s="77">
        <f t="shared" si="5"/>
        <v>26.55831205</v>
      </c>
      <c r="Y1667" s="77">
        <f>X1667/offset(X1667,'Parameters &amp; Main Results'!$B$32,0)</f>
        <v>19.63538607</v>
      </c>
      <c r="Z1667" s="77">
        <f>sumproduct(X1667:offset(X1667,'Parameters &amp; Main Results'!$B$32-1,0) , 'Cash Flow Assist'!$P$11:offset('Cash Flow Assist'!$P$11,'Parameters &amp; Main Results'!$B$32-1,0)  )/offset(X1667,'Parameters &amp; Main Results'!$B$32,0)</f>
        <v>3315.80777</v>
      </c>
      <c r="AA1667" s="77">
        <f>sumproduct(X1667:offset(X1667,'Parameters &amp; Main Results'!$B$32-1,0),'Parameters &amp; Main Results'!$B$36:offset('Parameters &amp; Main Results'!$B$36,'Parameters &amp; Main Results'!$B$32-1,0)   )/offset(X1667,'Parameters &amp; Main Results'!$B$32,0)</f>
        <v>0.5904885873</v>
      </c>
      <c r="AB1667" s="167">
        <f t="shared" si="6"/>
        <v>-0.4272994085</v>
      </c>
    </row>
    <row r="1668">
      <c r="A1668">
        <f t="shared" si="17"/>
        <v>7</v>
      </c>
      <c r="B1668">
        <f t="shared" si="18"/>
        <v>2009</v>
      </c>
      <c r="C1668" s="77">
        <f t="shared" si="3"/>
        <v>2009.5</v>
      </c>
      <c r="D1668" s="159">
        <f t="shared" si="356"/>
        <v>40025</v>
      </c>
      <c r="E1668" s="162">
        <v>214.726</v>
      </c>
      <c r="F1668" s="163">
        <v>8817404.8356</v>
      </c>
      <c r="G1668" s="163">
        <v>61094.0818</v>
      </c>
      <c r="H1668" s="163">
        <v>37530.04071224</v>
      </c>
      <c r="I1668" s="163">
        <v>1.04632204951687E7</v>
      </c>
      <c r="J1668" s="163">
        <v>214.726</v>
      </c>
      <c r="K1668" s="163">
        <v>214.726</v>
      </c>
      <c r="L1668" s="163">
        <v>936.5</v>
      </c>
      <c r="M1668" s="164">
        <v>17.6162127</v>
      </c>
      <c r="N1668" s="19">
        <f t="shared" ref="N1668:T1668" si="1669">F1668/F1667/$E1668*$E1667-1</f>
        <v>0.07595404478</v>
      </c>
      <c r="O1668" s="19">
        <f t="shared" si="1669"/>
        <v>0.004058540507</v>
      </c>
      <c r="P1668" s="19">
        <f t="shared" si="1669"/>
        <v>0.0004480989727</v>
      </c>
      <c r="Q1668" s="19">
        <f t="shared" si="1669"/>
        <v>0.0943931987</v>
      </c>
      <c r="R1668" s="19">
        <f t="shared" si="1669"/>
        <v>0</v>
      </c>
      <c r="S1668" s="19">
        <f t="shared" si="1669"/>
        <v>0</v>
      </c>
      <c r="T1668" s="19">
        <f t="shared" si="1669"/>
        <v>-0.004485517727</v>
      </c>
      <c r="U1668" s="168">
        <v>0.0187</v>
      </c>
      <c r="V1668" s="168">
        <v>0.0484</v>
      </c>
      <c r="W1668" s="19">
        <f t="array" ref="W1668">mmult(N1668:T1668,'Parameters &amp; Main Results'!$B$6:$B$12)-'Parameters &amp; Main Results'!$B$16/12+mmult(U1668:V1668,'Parameters &amp; Main Results'!$B$14:$B$15)</f>
        <v>0.05793850204</v>
      </c>
      <c r="X1668" s="77">
        <f t="shared" si="5"/>
        <v>27.26943282</v>
      </c>
      <c r="Y1668" s="77">
        <f>X1668/offset(X1668,'Parameters &amp; Main Results'!$B$32,0)</f>
        <v>20.22816141</v>
      </c>
      <c r="Z1668" s="77">
        <f>sumproduct(X1668:offset(X1668,'Parameters &amp; Main Results'!$B$32-1,0) , 'Cash Flow Assist'!$P$11:offset('Cash Flow Assist'!$P$11,'Parameters &amp; Main Results'!$B$32-1,0)  )/offset(X1668,'Parameters &amp; Main Results'!$B$32,0)</f>
        <v>3308.133168</v>
      </c>
      <c r="AA1668" s="77">
        <f>sumproduct(X1668:offset(X1668,'Parameters &amp; Main Results'!$B$32-1,0),'Parameters &amp; Main Results'!$B$36:offset('Parameters &amp; Main Results'!$B$36,'Parameters &amp; Main Results'!$B$32-1,0)   )/offset(X1668,'Parameters &amp; Main Results'!$B$32,0)</f>
        <v>0.5904627638</v>
      </c>
      <c r="AB1668" s="167">
        <f t="shared" si="6"/>
        <v>-0.3838004822</v>
      </c>
    </row>
    <row r="1669">
      <c r="A1669">
        <f t="shared" si="17"/>
        <v>8</v>
      </c>
      <c r="B1669">
        <f t="shared" si="18"/>
        <v>2009</v>
      </c>
      <c r="C1669" s="77">
        <f t="shared" si="3"/>
        <v>2009.583333</v>
      </c>
      <c r="D1669" s="159">
        <f t="shared" si="356"/>
        <v>40056</v>
      </c>
      <c r="E1669" s="162">
        <v>215.445</v>
      </c>
      <c r="F1669" s="163">
        <v>9135743.8247</v>
      </c>
      <c r="G1669" s="163">
        <v>61876.0369</v>
      </c>
      <c r="H1669" s="163">
        <v>37535.67021834</v>
      </c>
      <c r="I1669" s="163">
        <v>1.09665917920462E7</v>
      </c>
      <c r="J1669" s="163">
        <v>215.445</v>
      </c>
      <c r="K1669" s="163">
        <v>215.445</v>
      </c>
      <c r="L1669" s="163">
        <v>950.75</v>
      </c>
      <c r="M1669" s="164">
        <v>18.28921545</v>
      </c>
      <c r="N1669" s="19">
        <f t="shared" ref="N1669:T1669" si="1670">F1669/F1668/$E1669*$E1668-1</f>
        <v>0.03264571284</v>
      </c>
      <c r="O1669" s="19">
        <f t="shared" si="1670"/>
        <v>0.009419202414</v>
      </c>
      <c r="P1669" s="19">
        <f t="shared" si="1670"/>
        <v>-0.003187779248</v>
      </c>
      <c r="Q1669" s="19">
        <f t="shared" si="1670"/>
        <v>0.04461080834</v>
      </c>
      <c r="R1669" s="19">
        <f t="shared" si="1670"/>
        <v>0</v>
      </c>
      <c r="S1669" s="19">
        <f t="shared" si="1670"/>
        <v>0</v>
      </c>
      <c r="T1669" s="19">
        <f t="shared" si="1670"/>
        <v>0.01182817119</v>
      </c>
      <c r="U1669" s="168">
        <v>-0.0108</v>
      </c>
      <c r="V1669" s="168">
        <v>0.0763</v>
      </c>
      <c r="W1669" s="19">
        <f t="array" ref="W1669">mmult(N1669:T1669,'Parameters &amp; Main Results'!$B$6:$B$12)-'Parameters &amp; Main Results'!$B$16/12+mmult(U1669:V1669,'Parameters &amp; Main Results'!$B$14:$B$15)</f>
        <v>0.02679741856</v>
      </c>
      <c r="X1669" s="77">
        <f t="shared" si="5"/>
        <v>25.77600945</v>
      </c>
      <c r="Y1669" s="77">
        <f>X1669/offset(X1669,'Parameters &amp; Main Results'!$B$32,0)</f>
        <v>19.18391836</v>
      </c>
      <c r="Z1669" s="77">
        <f>sumproduct(X1669:offset(X1669,'Parameters &amp; Main Results'!$B$32-1,0) , 'Cash Flow Assist'!$P$11:offset('Cash Flow Assist'!$P$11,'Parameters &amp; Main Results'!$B$32-1,0)  )/offset(X1669,'Parameters &amp; Main Results'!$B$32,0)</f>
        <v>3299.838307</v>
      </c>
      <c r="AA1669" s="77">
        <f>sumproduct(X1669:offset(X1669,'Parameters &amp; Main Results'!$B$32-1,0),'Parameters &amp; Main Results'!$B$36:offset('Parameters &amp; Main Results'!$B$36,'Parameters &amp; Main Results'!$B$32-1,0)   )/offset(X1669,'Parameters &amp; Main Results'!$B$32,0)</f>
        <v>0.5904404362</v>
      </c>
      <c r="AB1669" s="167">
        <f t="shared" si="6"/>
        <v>-0.3636842097</v>
      </c>
    </row>
    <row r="1670">
      <c r="A1670">
        <f t="shared" si="17"/>
        <v>9</v>
      </c>
      <c r="B1670">
        <f t="shared" si="18"/>
        <v>2009</v>
      </c>
      <c r="C1670" s="77">
        <f t="shared" si="3"/>
        <v>2009.666667</v>
      </c>
      <c r="D1670" s="159">
        <f t="shared" si="356"/>
        <v>40086</v>
      </c>
      <c r="E1670" s="162">
        <v>215.861</v>
      </c>
      <c r="F1670" s="163">
        <v>9476668.9678</v>
      </c>
      <c r="G1670" s="163">
        <v>62509.2966</v>
      </c>
      <c r="H1670" s="163">
        <v>37540.98777162</v>
      </c>
      <c r="I1670" s="163">
        <v>1.14215714230022E7</v>
      </c>
      <c r="J1670" s="163">
        <v>215.861</v>
      </c>
      <c r="K1670" s="163">
        <v>215.861</v>
      </c>
      <c r="L1670" s="163">
        <v>1001.25</v>
      </c>
      <c r="M1670" s="164">
        <v>19.05780216</v>
      </c>
      <c r="N1670" s="19">
        <f t="shared" ref="N1670:T1670" si="1671">F1670/F1669/$E1670*$E1669-1</f>
        <v>0.03531863789</v>
      </c>
      <c r="O1670" s="19">
        <f t="shared" si="1671"/>
        <v>0.008287439351</v>
      </c>
      <c r="P1670" s="19">
        <f t="shared" si="1671"/>
        <v>-0.001785772442</v>
      </c>
      <c r="Q1670" s="19">
        <f t="shared" si="1671"/>
        <v>0.03948066765</v>
      </c>
      <c r="R1670" s="19">
        <f t="shared" si="1671"/>
        <v>0</v>
      </c>
      <c r="S1670" s="19">
        <f t="shared" si="1671"/>
        <v>0</v>
      </c>
      <c r="T1670" s="19">
        <f t="shared" si="1671"/>
        <v>0.05108643171</v>
      </c>
      <c r="U1670" s="168">
        <v>0.0243</v>
      </c>
      <c r="V1670" s="168">
        <v>0.0104</v>
      </c>
      <c r="W1670" s="19">
        <f t="array" ref="W1670">mmult(N1670:T1670,'Parameters &amp; Main Results'!$B$6:$B$12)-'Parameters &amp; Main Results'!$B$16/12+mmult(U1670:V1670,'Parameters &amp; Main Results'!$B$14:$B$15)</f>
        <v>0.02851917159</v>
      </c>
      <c r="X1670" s="77">
        <f t="shared" si="5"/>
        <v>25.10330566</v>
      </c>
      <c r="Y1670" s="77">
        <f>X1670/offset(X1670,'Parameters &amp; Main Results'!$B$32,0)</f>
        <v>18.74536405</v>
      </c>
      <c r="Z1670" s="77">
        <f>sumproduct(X1670:offset(X1670,'Parameters &amp; Main Results'!$B$32-1,0) , 'Cash Flow Assist'!$P$11:offset('Cash Flow Assist'!$P$11,'Parameters &amp; Main Results'!$B$32-1,0)  )/offset(X1670,'Parameters &amp; Main Results'!$B$32,0)</f>
        <v>3292.563586</v>
      </c>
      <c r="AA1670" s="77">
        <f>sumproduct(X1670:offset(X1670,'Parameters &amp; Main Results'!$B$32-1,0),'Parameters &amp; Main Results'!$B$36:offset('Parameters &amp; Main Results'!$B$36,'Parameters &amp; Main Results'!$B$32-1,0)   )/offset(X1670,'Parameters &amp; Main Results'!$B$32,0)</f>
        <v>0.5904375733</v>
      </c>
      <c r="AB1670" s="167">
        <f t="shared" si="6"/>
        <v>-0.3412104027</v>
      </c>
    </row>
    <row r="1671">
      <c r="A1671">
        <f t="shared" si="17"/>
        <v>10</v>
      </c>
      <c r="B1671">
        <f t="shared" si="18"/>
        <v>2009</v>
      </c>
      <c r="C1671" s="77">
        <f t="shared" si="3"/>
        <v>2009.75</v>
      </c>
      <c r="D1671" s="159">
        <f t="shared" si="356"/>
        <v>40117</v>
      </c>
      <c r="E1671" s="162">
        <v>216.509</v>
      </c>
      <c r="F1671" s="163">
        <v>9360675.6684</v>
      </c>
      <c r="G1671" s="163">
        <v>62171.7328</v>
      </c>
      <c r="H1671" s="163">
        <v>37544.7418704</v>
      </c>
      <c r="I1671" s="163">
        <v>1.12392122965941E7</v>
      </c>
      <c r="J1671" s="163">
        <v>216.509</v>
      </c>
      <c r="K1671" s="163">
        <v>216.509</v>
      </c>
      <c r="L1671" s="163">
        <v>1044.5</v>
      </c>
      <c r="M1671" s="164">
        <v>18.90871611</v>
      </c>
      <c r="N1671" s="19">
        <f t="shared" ref="N1671:T1671" si="1672">F1671/F1670/$E1671*$E1670-1</f>
        <v>-0.01519619475</v>
      </c>
      <c r="O1671" s="19">
        <f t="shared" si="1672"/>
        <v>-0.008377002151</v>
      </c>
      <c r="P1671" s="19">
        <f t="shared" si="1672"/>
        <v>-0.00289324647</v>
      </c>
      <c r="Q1671" s="19">
        <f t="shared" si="1672"/>
        <v>-0.01891136404</v>
      </c>
      <c r="R1671" s="19">
        <f t="shared" si="1672"/>
        <v>0</v>
      </c>
      <c r="S1671" s="19">
        <f t="shared" si="1672"/>
        <v>0</v>
      </c>
      <c r="T1671" s="19">
        <f t="shared" si="1672"/>
        <v>0.04007377446</v>
      </c>
      <c r="U1671" s="168">
        <v>-0.0434</v>
      </c>
      <c r="V1671" s="168">
        <v>-0.042</v>
      </c>
      <c r="W1671" s="19">
        <f t="array" ref="W1671">mmult(N1671:T1671,'Parameters &amp; Main Results'!$B$6:$B$12)-'Parameters &amp; Main Results'!$B$16/12+mmult(U1671:V1671,'Parameters &amp; Main Results'!$B$14:$B$15)</f>
        <v>-0.01353306327</v>
      </c>
      <c r="X1671" s="77">
        <f t="shared" si="5"/>
        <v>24.40723163</v>
      </c>
      <c r="Y1671" s="77">
        <f>X1671/offset(X1671,'Parameters &amp; Main Results'!$B$32,0)</f>
        <v>18.28617273</v>
      </c>
      <c r="Z1671" s="77">
        <f>sumproduct(X1671:offset(X1671,'Parameters &amp; Main Results'!$B$32-1,0) , 'Cash Flow Assist'!$P$11:offset('Cash Flow Assist'!$P$11,'Parameters &amp; Main Results'!$B$32-1,0)  )/offset(X1671,'Parameters &amp; Main Results'!$B$32,0)</f>
        <v>3285.704694</v>
      </c>
      <c r="AA1671" s="77">
        <f>sumproduct(X1671:offset(X1671,'Parameters &amp; Main Results'!$B$32-1,0),'Parameters &amp; Main Results'!$B$36:offset('Parameters &amp; Main Results'!$B$36,'Parameters &amp; Main Results'!$B$32-1,0)   )/offset(X1671,'Parameters &amp; Main Results'!$B$32,0)</f>
        <v>0.5904580237</v>
      </c>
      <c r="AB1671" s="167">
        <f t="shared" si="6"/>
        <v>-0.3512214977</v>
      </c>
    </row>
    <row r="1672">
      <c r="A1672">
        <f t="shared" si="17"/>
        <v>11</v>
      </c>
      <c r="B1672">
        <f t="shared" si="18"/>
        <v>2009</v>
      </c>
      <c r="C1672" s="77">
        <f t="shared" si="3"/>
        <v>2009.833333</v>
      </c>
      <c r="D1672" s="159">
        <f t="shared" si="356"/>
        <v>40147</v>
      </c>
      <c r="E1672" s="162">
        <v>217.234</v>
      </c>
      <c r="F1672" s="163">
        <v>9858500.753</v>
      </c>
      <c r="G1672" s="163">
        <v>63376.2237</v>
      </c>
      <c r="H1672" s="163">
        <v>37546.93198034</v>
      </c>
      <c r="I1672" s="163">
        <v>1.15203899073073E7</v>
      </c>
      <c r="J1672" s="163">
        <v>217.234</v>
      </c>
      <c r="K1672" s="163">
        <v>217.234</v>
      </c>
      <c r="L1672" s="163">
        <v>1172.0</v>
      </c>
      <c r="M1672" s="164">
        <v>19.95042178</v>
      </c>
      <c r="N1672" s="19">
        <f t="shared" ref="N1672:T1672" si="1673">F1672/F1671/$E1672*$E1671-1</f>
        <v>0.04966769422</v>
      </c>
      <c r="O1672" s="19">
        <f t="shared" si="1673"/>
        <v>0.0159715372</v>
      </c>
      <c r="P1672" s="19">
        <f t="shared" si="1673"/>
        <v>-0.003279276303</v>
      </c>
      <c r="Q1672" s="19">
        <f t="shared" si="1673"/>
        <v>0.02159664599</v>
      </c>
      <c r="R1672" s="19">
        <f t="shared" si="1673"/>
        <v>0</v>
      </c>
      <c r="S1672" s="19">
        <f t="shared" si="1673"/>
        <v>0</v>
      </c>
      <c r="T1672" s="19">
        <f t="shared" si="1673"/>
        <v>0.1183231687</v>
      </c>
      <c r="U1672" s="168">
        <v>-0.0239</v>
      </c>
      <c r="V1672" s="168">
        <v>-0.0033</v>
      </c>
      <c r="W1672" s="19">
        <f t="array" ref="W1672">mmult(N1672:T1672,'Parameters &amp; Main Results'!$B$6:$B$12)-'Parameters &amp; Main Results'!$B$16/12+mmult(U1672:V1672,'Parameters &amp; Main Results'!$B$14:$B$15)</f>
        <v>0.0412019883</v>
      </c>
      <c r="X1672" s="77">
        <f t="shared" si="5"/>
        <v>24.7420676</v>
      </c>
      <c r="Y1672" s="77">
        <f>X1672/offset(X1672,'Parameters &amp; Main Results'!$B$32,0)</f>
        <v>18.59865824</v>
      </c>
      <c r="Z1672" s="77">
        <f>sumproduct(X1672:offset(X1672,'Parameters &amp; Main Results'!$B$32-1,0) , 'Cash Flow Assist'!$P$11:offset('Cash Flow Assist'!$P$11,'Parameters &amp; Main Results'!$B$32-1,0)  )/offset(X1672,'Parameters &amp; Main Results'!$B$32,0)</f>
        <v>3279.283719</v>
      </c>
      <c r="AA1672" s="77">
        <f>sumproduct(X1672:offset(X1672,'Parameters &amp; Main Results'!$B$32-1,0),'Parameters &amp; Main Results'!$B$36:offset('Parameters &amp; Main Results'!$B$36,'Parameters &amp; Main Results'!$B$32-1,0)   )/offset(X1672,'Parameters &amp; Main Results'!$B$32,0)</f>
        <v>0.5904604524</v>
      </c>
      <c r="AB1672" s="167">
        <f t="shared" si="6"/>
        <v>-0.3189981654</v>
      </c>
    </row>
    <row r="1673">
      <c r="A1673">
        <f t="shared" si="17"/>
        <v>12</v>
      </c>
      <c r="B1673">
        <f t="shared" si="18"/>
        <v>2009</v>
      </c>
      <c r="C1673" s="77">
        <f t="shared" si="3"/>
        <v>2009.916667</v>
      </c>
      <c r="D1673" s="159">
        <f t="shared" si="356"/>
        <v>40178</v>
      </c>
      <c r="E1673" s="162">
        <v>217.347</v>
      </c>
      <c r="F1673" s="163">
        <v>1.00488697653E7</v>
      </c>
      <c r="G1673" s="163">
        <v>60316.535</v>
      </c>
      <c r="H1673" s="163">
        <v>37548.49643584</v>
      </c>
      <c r="I1673" s="163">
        <v>1.170613779921E7</v>
      </c>
      <c r="J1673" s="163">
        <v>217.347</v>
      </c>
      <c r="K1673" s="163">
        <v>217.347</v>
      </c>
      <c r="L1673" s="163">
        <v>1104.0</v>
      </c>
      <c r="M1673" s="164">
        <v>20.4087628</v>
      </c>
      <c r="N1673" s="19">
        <f t="shared" ref="N1673:T1673" si="1674">F1673/F1672/$E1673*$E1672-1</f>
        <v>0.01878019282</v>
      </c>
      <c r="O1673" s="19">
        <f t="shared" si="1674"/>
        <v>-0.04877298528</v>
      </c>
      <c r="P1673" s="19">
        <f t="shared" si="1674"/>
        <v>-0.0004782609529</v>
      </c>
      <c r="Q1673" s="19">
        <f t="shared" si="1674"/>
        <v>0.01559511463</v>
      </c>
      <c r="R1673" s="19">
        <f t="shared" si="1674"/>
        <v>0</v>
      </c>
      <c r="S1673" s="19">
        <f t="shared" si="1674"/>
        <v>0</v>
      </c>
      <c r="T1673" s="19">
        <f t="shared" si="1674"/>
        <v>-0.05851021858</v>
      </c>
      <c r="U1673" s="168">
        <v>0.0604</v>
      </c>
      <c r="V1673" s="168">
        <v>-0.0017</v>
      </c>
      <c r="W1673" s="19">
        <f t="array" ref="W1673">mmult(N1673:T1673,'Parameters &amp; Main Results'!$B$6:$B$12)-'Parameters &amp; Main Results'!$B$16/12+mmult(U1673:V1673,'Parameters &amp; Main Results'!$B$14:$B$15)</f>
        <v>0.001850231627</v>
      </c>
      <c r="X1673" s="77">
        <f t="shared" si="5"/>
        <v>23.76298535</v>
      </c>
      <c r="Y1673" s="77">
        <f>X1673/offset(X1673,'Parameters &amp; Main Results'!$B$32,0)</f>
        <v>17.92206117</v>
      </c>
      <c r="Z1673" s="77">
        <f>sumproduct(X1673:offset(X1673,'Parameters &amp; Main Results'!$B$32-1,0) , 'Cash Flow Assist'!$P$11:offset('Cash Flow Assist'!$P$11,'Parameters &amp; Main Results'!$B$32-1,0)  )/offset(X1673,'Parameters &amp; Main Results'!$B$32,0)</f>
        <v>3272.527874</v>
      </c>
      <c r="AA1673" s="77">
        <f>sumproduct(X1673:offset(X1673,'Parameters &amp; Main Results'!$B$32-1,0),'Parameters &amp; Main Results'!$B$36:offset('Parameters &amp; Main Results'!$B$36,'Parameters &amp; Main Results'!$B$32-1,0)   )/offset(X1673,'Parameters &amp; Main Results'!$B$32,0)</f>
        <v>0.5904473152</v>
      </c>
      <c r="AB1673" s="167">
        <f t="shared" si="6"/>
        <v>-0.3062088197</v>
      </c>
    </row>
    <row r="1674">
      <c r="A1674">
        <f t="shared" si="17"/>
        <v>1</v>
      </c>
      <c r="B1674">
        <f t="shared" si="18"/>
        <v>2010</v>
      </c>
      <c r="C1674" s="77">
        <f t="shared" si="3"/>
        <v>2010</v>
      </c>
      <c r="D1674" s="159">
        <f t="shared" si="356"/>
        <v>40209</v>
      </c>
      <c r="E1674" s="162">
        <v>217.488</v>
      </c>
      <c r="F1674" s="163">
        <v>9825633.2504</v>
      </c>
      <c r="G1674" s="163">
        <v>61601.244</v>
      </c>
      <c r="H1674" s="163">
        <v>37550.06095653</v>
      </c>
      <c r="I1674" s="163">
        <v>1.11586060603664E7</v>
      </c>
      <c r="J1674" s="163">
        <v>217.488</v>
      </c>
      <c r="K1674" s="163">
        <v>217.488</v>
      </c>
      <c r="L1674" s="163">
        <v>1082.75</v>
      </c>
      <c r="M1674" s="164">
        <v>19.89955287</v>
      </c>
      <c r="N1674" s="19">
        <f t="shared" ref="N1674:T1674" si="1675">F1674/F1673/$E1674*$E1673-1</f>
        <v>-0.02284899621</v>
      </c>
      <c r="O1674" s="19">
        <f t="shared" si="1675"/>
        <v>0.02063732933</v>
      </c>
      <c r="P1674" s="19">
        <f t="shared" si="1675"/>
        <v>-0.0006066719772</v>
      </c>
      <c r="Q1674" s="19">
        <f t="shared" si="1675"/>
        <v>-0.04739103558</v>
      </c>
      <c r="R1674" s="19">
        <f t="shared" si="1675"/>
        <v>0</v>
      </c>
      <c r="S1674" s="19">
        <f t="shared" si="1675"/>
        <v>0</v>
      </c>
      <c r="T1674" s="19">
        <f t="shared" si="1675"/>
        <v>-0.01988402121</v>
      </c>
      <c r="U1674" s="168">
        <v>0.004</v>
      </c>
      <c r="V1674" s="168">
        <v>0.0043</v>
      </c>
      <c r="W1674" s="19">
        <f t="array" ref="W1674">mmult(N1674:T1674,'Parameters &amp; Main Results'!$B$6:$B$12)-'Parameters &amp; Main Results'!$B$16/12+mmult(U1674:V1674,'Parameters &amp; Main Results'!$B$14:$B$15)</f>
        <v>-0.01201908149</v>
      </c>
      <c r="X1674" s="77">
        <f t="shared" si="5"/>
        <v>23.71909952</v>
      </c>
      <c r="Y1674" s="77">
        <f>X1674/offset(X1674,'Parameters &amp; Main Results'!$B$32,0)</f>
        <v>17.94843069</v>
      </c>
      <c r="Z1674" s="77">
        <f>sumproduct(X1674:offset(X1674,'Parameters &amp; Main Results'!$B$32-1,0) , 'Cash Flow Assist'!$P$11:offset('Cash Flow Assist'!$P$11,'Parameters &amp; Main Results'!$B$32-1,0)  )/offset(X1674,'Parameters &amp; Main Results'!$B$32,0)</f>
        <v>3266.428417</v>
      </c>
      <c r="AA1674" s="77">
        <f>sumproduct(X1674:offset(X1674,'Parameters &amp; Main Results'!$B$32-1,0),'Parameters &amp; Main Results'!$B$36:offset('Parameters &amp; Main Results'!$B$36,'Parameters &amp; Main Results'!$B$32-1,0)   )/offset(X1674,'Parameters &amp; Main Results'!$B$32,0)</f>
        <v>0.590474354</v>
      </c>
      <c r="AB1674" s="167">
        <f t="shared" si="6"/>
        <v>-0.3220612517</v>
      </c>
    </row>
    <row r="1675">
      <c r="A1675">
        <f t="shared" si="17"/>
        <v>2</v>
      </c>
      <c r="B1675">
        <f t="shared" si="18"/>
        <v>2010</v>
      </c>
      <c r="C1675" s="77">
        <f t="shared" si="3"/>
        <v>2010.083333</v>
      </c>
      <c r="D1675" s="159">
        <f t="shared" si="356"/>
        <v>40237</v>
      </c>
      <c r="E1675" s="162">
        <v>217.281</v>
      </c>
      <c r="F1675" s="163">
        <v>1.00892295272E7</v>
      </c>
      <c r="G1675" s="163">
        <v>61888.2347</v>
      </c>
      <c r="H1675" s="163">
        <v>37551.93845958</v>
      </c>
      <c r="I1675" s="163">
        <v>1.11487474032081E7</v>
      </c>
      <c r="J1675" s="163">
        <v>217.281</v>
      </c>
      <c r="K1675" s="163">
        <v>217.281</v>
      </c>
      <c r="L1675" s="163">
        <v>1112.5</v>
      </c>
      <c r="M1675" s="164">
        <v>20.406134</v>
      </c>
      <c r="N1675" s="19">
        <f t="shared" ref="N1675:T1675" si="1676">F1675/F1674/$E1675*$E1674-1</f>
        <v>0.0278056499</v>
      </c>
      <c r="O1675" s="19">
        <f t="shared" si="1676"/>
        <v>0.005615967647</v>
      </c>
      <c r="P1675" s="19">
        <f t="shared" si="1676"/>
        <v>0.001002731026</v>
      </c>
      <c r="Q1675" s="19">
        <f t="shared" si="1676"/>
        <v>0.00006833912096</v>
      </c>
      <c r="R1675" s="19">
        <f t="shared" si="1676"/>
        <v>0</v>
      </c>
      <c r="S1675" s="19">
        <f t="shared" si="1676"/>
        <v>0</v>
      </c>
      <c r="T1675" s="19">
        <f t="shared" si="1676"/>
        <v>0.02845519305</v>
      </c>
      <c r="U1675" s="168">
        <v>0.0119</v>
      </c>
      <c r="V1675" s="168">
        <v>0.0322</v>
      </c>
      <c r="W1675" s="19">
        <f t="array" ref="W1675">mmult(N1675:T1675,'Parameters &amp; Main Results'!$B$6:$B$12)-'Parameters &amp; Main Results'!$B$16/12+mmult(U1675:V1675,'Parameters &amp; Main Results'!$B$14:$B$15)</f>
        <v>0.02221656267</v>
      </c>
      <c r="X1675" s="77">
        <f t="shared" si="5"/>
        <v>24.00764942</v>
      </c>
      <c r="Y1675" s="77">
        <f>X1675/offset(X1675,'Parameters &amp; Main Results'!$B$32,0)</f>
        <v>18.22717047</v>
      </c>
      <c r="Z1675" s="77">
        <f>sumproduct(X1675:offset(X1675,'Parameters &amp; Main Results'!$B$32-1,0) , 'Cash Flow Assist'!$P$11:offset('Cash Flow Assist'!$P$11,'Parameters &amp; Main Results'!$B$32-1,0)  )/offset(X1675,'Parameters &amp; Main Results'!$B$32,0)</f>
        <v>3260.282226</v>
      </c>
      <c r="AA1675" s="77">
        <f>sumproduct(X1675:offset(X1675,'Parameters &amp; Main Results'!$B$32-1,0),'Parameters &amp; Main Results'!$B$36:offset('Parameters &amp; Main Results'!$B$36,'Parameters &amp; Main Results'!$B$32-1,0)   )/offset(X1675,'Parameters &amp; Main Results'!$B$32,0)</f>
        <v>0.5905128821</v>
      </c>
      <c r="AB1675" s="167">
        <f t="shared" si="6"/>
        <v>-0.3032107242</v>
      </c>
    </row>
    <row r="1676">
      <c r="A1676">
        <f t="shared" si="17"/>
        <v>3</v>
      </c>
      <c r="B1676">
        <f t="shared" si="18"/>
        <v>2010</v>
      </c>
      <c r="C1676" s="77">
        <f t="shared" si="3"/>
        <v>2010.166667</v>
      </c>
      <c r="D1676" s="159">
        <f t="shared" si="356"/>
        <v>40268</v>
      </c>
      <c r="E1676" s="162">
        <v>217.353</v>
      </c>
      <c r="F1676" s="163">
        <v>1.05902265172E7</v>
      </c>
      <c r="G1676" s="163">
        <v>60925.0747</v>
      </c>
      <c r="H1676" s="163">
        <v>37555.3807206</v>
      </c>
      <c r="I1676" s="163">
        <v>1.18735598531305E7</v>
      </c>
      <c r="J1676" s="163">
        <v>217.353</v>
      </c>
      <c r="K1676" s="163">
        <v>217.353</v>
      </c>
      <c r="L1676" s="163">
        <v>1109.5</v>
      </c>
      <c r="M1676" s="164">
        <v>21.32147979</v>
      </c>
      <c r="N1676" s="19">
        <f t="shared" ref="N1676:T1676" si="1677">F1676/F1675/$E1676*$E1675-1</f>
        <v>0.04930890783</v>
      </c>
      <c r="O1676" s="19">
        <f t="shared" si="1677"/>
        <v>-0.01588899644</v>
      </c>
      <c r="P1676" s="19">
        <f t="shared" si="1677"/>
        <v>-0.0002396220666</v>
      </c>
      <c r="Q1676" s="19">
        <f t="shared" si="1677"/>
        <v>0.06466011004</v>
      </c>
      <c r="R1676" s="19">
        <f t="shared" si="1677"/>
        <v>0</v>
      </c>
      <c r="S1676" s="19">
        <f t="shared" si="1677"/>
        <v>0</v>
      </c>
      <c r="T1676" s="19">
        <f t="shared" si="1677"/>
        <v>-0.0030269943</v>
      </c>
      <c r="U1676" s="168">
        <v>0.0148</v>
      </c>
      <c r="V1676" s="168">
        <v>0.0221</v>
      </c>
      <c r="W1676" s="19">
        <f t="array" ref="W1676">mmult(N1676:T1676,'Parameters &amp; Main Results'!$B$6:$B$12)-'Parameters &amp; Main Results'!$B$16/12+mmult(U1676:V1676,'Parameters &amp; Main Results'!$B$14:$B$15)</f>
        <v>0.0329677651</v>
      </c>
      <c r="X1676" s="77">
        <f t="shared" si="5"/>
        <v>23.48587403</v>
      </c>
      <c r="Y1676" s="77">
        <f>X1676/offset(X1676,'Parameters &amp; Main Results'!$B$32,0)</f>
        <v>17.89030201</v>
      </c>
      <c r="Z1676" s="77">
        <f>sumproduct(X1676:offset(X1676,'Parameters &amp; Main Results'!$B$32-1,0) , 'Cash Flow Assist'!$P$11:offset('Cash Flow Assist'!$P$11,'Parameters &amp; Main Results'!$B$32-1,0)  )/offset(X1676,'Parameters &amp; Main Results'!$B$32,0)</f>
        <v>3253.835938</v>
      </c>
      <c r="AA1676" s="77">
        <f>sumproduct(X1676:offset(X1676,'Parameters &amp; Main Results'!$B$32-1,0),'Parameters &amp; Main Results'!$B$36:offset('Parameters &amp; Main Results'!$B$36,'Parameters &amp; Main Results'!$B$32-1,0)   )/offset(X1676,'Parameters &amp; Main Results'!$B$32,0)</f>
        <v>0.5905461036</v>
      </c>
      <c r="AB1676" s="167">
        <f t="shared" si="6"/>
        <v>-0.2688528061</v>
      </c>
    </row>
    <row r="1677">
      <c r="A1677">
        <f t="shared" si="17"/>
        <v>4</v>
      </c>
      <c r="B1677">
        <f t="shared" si="18"/>
        <v>2010</v>
      </c>
      <c r="C1677" s="77">
        <f t="shared" si="3"/>
        <v>2010.25</v>
      </c>
      <c r="D1677" s="159">
        <f t="shared" si="356"/>
        <v>40298</v>
      </c>
      <c r="E1677" s="162">
        <v>217.403</v>
      </c>
      <c r="F1677" s="163">
        <v>1.07574078073E7</v>
      </c>
      <c r="G1677" s="163">
        <v>61869.116</v>
      </c>
      <c r="H1677" s="163">
        <v>37560.07514319</v>
      </c>
      <c r="I1677" s="163">
        <v>1.17060289422178E7</v>
      </c>
      <c r="J1677" s="163">
        <v>217.403</v>
      </c>
      <c r="K1677" s="163">
        <v>217.403</v>
      </c>
      <c r="L1677" s="163">
        <v>1175.25</v>
      </c>
      <c r="M1677" s="164">
        <v>21.61125866</v>
      </c>
      <c r="N1677" s="19">
        <f t="shared" ref="N1677:T1677" si="1678">F1677/F1676/$E1677*$E1676-1</f>
        <v>0.01555275698</v>
      </c>
      <c r="O1677" s="19">
        <f t="shared" si="1678"/>
        <v>0.01526156797</v>
      </c>
      <c r="P1677" s="19">
        <f t="shared" si="1678"/>
        <v>-0.0001050163751</v>
      </c>
      <c r="Q1677" s="19">
        <f t="shared" si="1678"/>
        <v>-0.01433631993</v>
      </c>
      <c r="R1677" s="19">
        <f t="shared" si="1678"/>
        <v>0</v>
      </c>
      <c r="S1677" s="19">
        <f t="shared" si="1678"/>
        <v>0</v>
      </c>
      <c r="T1677" s="19">
        <f t="shared" si="1678"/>
        <v>0.05901731144</v>
      </c>
      <c r="U1677" s="168">
        <v>0.0487</v>
      </c>
      <c r="V1677" s="168">
        <v>0.0289</v>
      </c>
      <c r="W1677" s="19">
        <f t="array" ref="W1677">mmult(N1677:T1677,'Parameters &amp; Main Results'!$B$6:$B$12)-'Parameters &amp; Main Results'!$B$16/12+mmult(U1677:V1677,'Parameters &amp; Main Results'!$B$14:$B$15)</f>
        <v>0.01543829306</v>
      </c>
      <c r="X1677" s="77">
        <f t="shared" si="5"/>
        <v>22.73630874</v>
      </c>
      <c r="Y1677" s="77">
        <f>X1677/offset(X1677,'Parameters &amp; Main Results'!$B$32,0)</f>
        <v>17.37689724</v>
      </c>
      <c r="Z1677" s="77">
        <f>sumproduct(X1677:offset(X1677,'Parameters &amp; Main Results'!$B$32-1,0) , 'Cash Flow Assist'!$P$11:offset('Cash Flow Assist'!$P$11,'Parameters &amp; Main Results'!$B$32-1,0)  )/offset(X1677,'Parameters &amp; Main Results'!$B$32,0)</f>
        <v>3247.706208</v>
      </c>
      <c r="AA1677" s="77">
        <f>sumproduct(X1677:offset(X1677,'Parameters &amp; Main Results'!$B$32-1,0),'Parameters &amp; Main Results'!$B$36:offset('Parameters &amp; Main Results'!$B$36,'Parameters &amp; Main Results'!$B$32-1,0)   )/offset(X1677,'Parameters &amp; Main Results'!$B$32,0)</f>
        <v>0.5905834821</v>
      </c>
      <c r="AB1677" s="167">
        <f t="shared" si="6"/>
        <v>-0.2574814514</v>
      </c>
    </row>
    <row r="1678">
      <c r="A1678">
        <f t="shared" si="17"/>
        <v>5</v>
      </c>
      <c r="B1678">
        <f t="shared" si="18"/>
        <v>2010</v>
      </c>
      <c r="C1678" s="77">
        <f t="shared" si="3"/>
        <v>2010.333333</v>
      </c>
      <c r="D1678" s="159">
        <f t="shared" si="356"/>
        <v>40329</v>
      </c>
      <c r="E1678" s="162">
        <v>217.29</v>
      </c>
      <c r="F1678" s="163">
        <v>9728944.8236</v>
      </c>
      <c r="G1678" s="163">
        <v>64012.0614</v>
      </c>
      <c r="H1678" s="163">
        <v>37565.08315321</v>
      </c>
      <c r="I1678" s="163">
        <v>1.04294156661946E7</v>
      </c>
      <c r="J1678" s="163">
        <v>217.29</v>
      </c>
      <c r="K1678" s="163">
        <v>217.29</v>
      </c>
      <c r="L1678" s="163">
        <v>1214.0</v>
      </c>
      <c r="M1678" s="164">
        <v>19.49070653</v>
      </c>
      <c r="N1678" s="19">
        <f t="shared" ref="N1678:T1678" si="1679">F1678/F1677/$E1678*$E1677-1</f>
        <v>-0.09513477027</v>
      </c>
      <c r="O1678" s="19">
        <f t="shared" si="1679"/>
        <v>0.03517480971</v>
      </c>
      <c r="P1678" s="19">
        <f t="shared" si="1679"/>
        <v>0.0006534450121</v>
      </c>
      <c r="Q1678" s="19">
        <f t="shared" si="1679"/>
        <v>-0.1085927213</v>
      </c>
      <c r="R1678" s="19">
        <f t="shared" si="1679"/>
        <v>0</v>
      </c>
      <c r="S1678" s="19">
        <f t="shared" si="1679"/>
        <v>0</v>
      </c>
      <c r="T1678" s="19">
        <f t="shared" si="1679"/>
        <v>0.03350889717</v>
      </c>
      <c r="U1678" s="168">
        <v>9.0E-4</v>
      </c>
      <c r="V1678" s="168">
        <v>-0.0244</v>
      </c>
      <c r="W1678" s="19">
        <f t="array" ref="W1678">mmult(N1678:T1678,'Parameters &amp; Main Results'!$B$6:$B$12)-'Parameters &amp; Main Results'!$B$16/12+mmult(U1678:V1678,'Parameters &amp; Main Results'!$B$14:$B$15)</f>
        <v>-0.06259904194</v>
      </c>
      <c r="X1678" s="77">
        <f t="shared" si="5"/>
        <v>22.39063555</v>
      </c>
      <c r="Y1678" s="77">
        <f>X1678/offset(X1678,'Parameters &amp; Main Results'!$B$32,0)</f>
        <v>17.169594</v>
      </c>
      <c r="Z1678" s="77">
        <f>sumproduct(X1678:offset(X1678,'Parameters &amp; Main Results'!$B$32-1,0) , 'Cash Flow Assist'!$P$11:offset('Cash Flow Assist'!$P$11,'Parameters &amp; Main Results'!$B$32-1,0)  )/offset(X1678,'Parameters &amp; Main Results'!$B$32,0)</f>
        <v>3242.071213</v>
      </c>
      <c r="AA1678" s="77">
        <f>sumproduct(X1678:offset(X1678,'Parameters &amp; Main Results'!$B$32-1,0),'Parameters &amp; Main Results'!$B$36:offset('Parameters &amp; Main Results'!$B$36,'Parameters &amp; Main Results'!$B$32-1,0)   )/offset(X1678,'Parameters &amp; Main Results'!$B$32,0)</f>
        <v>0.5906296422</v>
      </c>
      <c r="AB1678" s="167">
        <f t="shared" si="6"/>
        <v>-0.328120783</v>
      </c>
    </row>
    <row r="1679">
      <c r="A1679">
        <f t="shared" si="17"/>
        <v>6</v>
      </c>
      <c r="B1679">
        <f t="shared" si="18"/>
        <v>2010</v>
      </c>
      <c r="C1679" s="77">
        <f t="shared" si="3"/>
        <v>2010.416667</v>
      </c>
      <c r="D1679" s="159">
        <f t="shared" si="356"/>
        <v>40359</v>
      </c>
      <c r="E1679" s="162">
        <v>217.199</v>
      </c>
      <c r="F1679" s="163">
        <v>9380253.981</v>
      </c>
      <c r="G1679" s="163">
        <v>66002.3946</v>
      </c>
      <c r="H1679" s="163">
        <v>37570.09183096</v>
      </c>
      <c r="I1679" s="163">
        <v>1.02814742809555E7</v>
      </c>
      <c r="J1679" s="163">
        <v>217.199</v>
      </c>
      <c r="K1679" s="163">
        <v>217.199</v>
      </c>
      <c r="L1679" s="163">
        <v>1240.5</v>
      </c>
      <c r="M1679" s="164">
        <v>18.78260033</v>
      </c>
      <c r="N1679" s="19">
        <f t="shared" ref="N1679:T1679" si="1680">F1679/F1678/$E1679*$E1678-1</f>
        <v>-0.03543660675</v>
      </c>
      <c r="O1679" s="19">
        <f t="shared" si="1680"/>
        <v>0.03152509418</v>
      </c>
      <c r="P1679" s="19">
        <f t="shared" si="1680"/>
        <v>0.0005523598174</v>
      </c>
      <c r="Q1679" s="19">
        <f t="shared" si="1680"/>
        <v>-0.01377198437</v>
      </c>
      <c r="R1679" s="19">
        <f t="shared" si="1680"/>
        <v>0</v>
      </c>
      <c r="S1679" s="19">
        <f t="shared" si="1680"/>
        <v>0</v>
      </c>
      <c r="T1679" s="19">
        <f t="shared" si="1680"/>
        <v>0.02225678176</v>
      </c>
      <c r="U1679" s="168">
        <v>-0.0181</v>
      </c>
      <c r="V1679" s="168">
        <v>-0.047</v>
      </c>
      <c r="W1679" s="19">
        <f t="array" ref="W1679">mmult(N1679:T1679,'Parameters &amp; Main Results'!$B$6:$B$12)-'Parameters &amp; Main Results'!$B$16/12+mmult(U1679:V1679,'Parameters &amp; Main Results'!$B$14:$B$15)</f>
        <v>-0.01873784818</v>
      </c>
      <c r="X1679" s="77">
        <f t="shared" si="5"/>
        <v>23.885868</v>
      </c>
      <c r="Y1679" s="77">
        <f>X1679/offset(X1679,'Parameters &amp; Main Results'!$B$32,0)</f>
        <v>18.37705701</v>
      </c>
      <c r="Z1679" s="77">
        <f>sumproduct(X1679:offset(X1679,'Parameters &amp; Main Results'!$B$32-1,0) , 'Cash Flow Assist'!$P$11:offset('Cash Flow Assist'!$P$11,'Parameters &amp; Main Results'!$B$32-1,0)  )/offset(X1679,'Parameters &amp; Main Results'!$B$32,0)</f>
        <v>3236.625477</v>
      </c>
      <c r="AA1679" s="77">
        <f>sumproduct(X1679:offset(X1679,'Parameters &amp; Main Results'!$B$32-1,0),'Parameters &amp; Main Results'!$B$36:offset('Parameters &amp; Main Results'!$B$36,'Parameters &amp; Main Results'!$B$32-1,0)   )/offset(X1679,'Parameters &amp; Main Results'!$B$32,0)</f>
        <v>0.590691161</v>
      </c>
      <c r="AB1679" s="167">
        <f t="shared" si="6"/>
        <v>-0.3519299026</v>
      </c>
    </row>
    <row r="1680">
      <c r="A1680">
        <f t="shared" si="17"/>
        <v>7</v>
      </c>
      <c r="B1680">
        <f t="shared" si="18"/>
        <v>2010</v>
      </c>
      <c r="C1680" s="77">
        <f t="shared" si="3"/>
        <v>2010.5</v>
      </c>
      <c r="D1680" s="159">
        <f t="shared" si="356"/>
        <v>40390</v>
      </c>
      <c r="E1680" s="162">
        <v>217.605</v>
      </c>
      <c r="F1680" s="163">
        <v>1.02586530263E7</v>
      </c>
      <c r="G1680" s="163">
        <v>66329.0637</v>
      </c>
      <c r="H1680" s="163">
        <v>37573.84884015</v>
      </c>
      <c r="I1680" s="163">
        <v>1.12332937892603E7</v>
      </c>
      <c r="J1680" s="163">
        <v>217.605</v>
      </c>
      <c r="K1680" s="163">
        <v>217.605</v>
      </c>
      <c r="L1680" s="163">
        <v>1168.0</v>
      </c>
      <c r="M1680" s="164">
        <v>20.50764778</v>
      </c>
      <c r="N1680" s="19">
        <f t="shared" ref="N1680:T1680" si="1681">F1680/F1679/$E1680*$E1679-1</f>
        <v>0.09160293543</v>
      </c>
      <c r="O1680" s="19">
        <f t="shared" si="1681"/>
        <v>0.003074351962</v>
      </c>
      <c r="P1680" s="19">
        <f t="shared" si="1681"/>
        <v>-0.001765952528</v>
      </c>
      <c r="Q1680" s="19">
        <f t="shared" si="1681"/>
        <v>0.09053767833</v>
      </c>
      <c r="R1680" s="19">
        <f t="shared" si="1681"/>
        <v>0</v>
      </c>
      <c r="S1680" s="19">
        <f t="shared" si="1681"/>
        <v>0</v>
      </c>
      <c r="T1680" s="19">
        <f t="shared" si="1681"/>
        <v>-0.06020089853</v>
      </c>
      <c r="U1680" s="168">
        <v>0.0024</v>
      </c>
      <c r="V1680" s="168">
        <v>-0.003</v>
      </c>
      <c r="W1680" s="19">
        <f t="array" ref="W1680">mmult(N1680:T1680,'Parameters &amp; Main Results'!$B$6:$B$12)-'Parameters &amp; Main Results'!$B$16/12+mmult(U1680:V1680,'Parameters &amp; Main Results'!$B$14:$B$15)</f>
        <v>0.0694291229</v>
      </c>
      <c r="X1680" s="77">
        <f t="shared" si="5"/>
        <v>24.34198441</v>
      </c>
      <c r="Y1680" s="77">
        <f>X1680/offset(X1680,'Parameters &amp; Main Results'!$B$32,0)</f>
        <v>18.79023642</v>
      </c>
      <c r="Z1680" s="77">
        <f>sumproduct(X1680:offset(X1680,'Parameters &amp; Main Results'!$B$32-1,0) , 'Cash Flow Assist'!$P$11:offset('Cash Flow Assist'!$P$11,'Parameters &amp; Main Results'!$B$32-1,0)  )/offset(X1680,'Parameters &amp; Main Results'!$B$32,0)</f>
        <v>3229.950162</v>
      </c>
      <c r="AA1680" s="77">
        <f>sumproduct(X1680:offset(X1680,'Parameters &amp; Main Results'!$B$32-1,0),'Parameters &amp; Main Results'!$B$36:offset('Parameters &amp; Main Results'!$B$36,'Parameters &amp; Main Results'!$B$32-1,0)   )/offset(X1680,'Parameters &amp; Main Results'!$B$32,0)</f>
        <v>0.5907512871</v>
      </c>
      <c r="AB1680" s="167">
        <f t="shared" si="6"/>
        <v>-0.2925647793</v>
      </c>
    </row>
    <row r="1681">
      <c r="A1681">
        <f t="shared" si="17"/>
        <v>8</v>
      </c>
      <c r="B1681">
        <f t="shared" si="18"/>
        <v>2010</v>
      </c>
      <c r="C1681" s="77">
        <f t="shared" si="3"/>
        <v>2010.583333</v>
      </c>
      <c r="D1681" s="159">
        <f t="shared" si="356"/>
        <v>40421</v>
      </c>
      <c r="E1681" s="162">
        <v>217.923</v>
      </c>
      <c r="F1681" s="163">
        <v>9584349.6875</v>
      </c>
      <c r="G1681" s="163">
        <v>69119.473</v>
      </c>
      <c r="H1681" s="163">
        <v>37578.85868666</v>
      </c>
      <c r="I1681" s="163">
        <v>1.08993702329397E7</v>
      </c>
      <c r="J1681" s="163">
        <v>217.923</v>
      </c>
      <c r="K1681" s="163">
        <v>217.923</v>
      </c>
      <c r="L1681" s="163">
        <v>1233.5</v>
      </c>
      <c r="M1681" s="164">
        <v>19.08024431</v>
      </c>
      <c r="N1681" s="19">
        <f t="shared" ref="N1681:T1681" si="1682">F1681/F1680/$E1681*$E1680-1</f>
        <v>-0.06709351777</v>
      </c>
      <c r="O1681" s="19">
        <f t="shared" si="1682"/>
        <v>0.04054856003</v>
      </c>
      <c r="P1681" s="19">
        <f t="shared" si="1682"/>
        <v>-0.001326092244</v>
      </c>
      <c r="Q1681" s="19">
        <f t="shared" si="1682"/>
        <v>-0.03114209082</v>
      </c>
      <c r="R1681" s="19">
        <f t="shared" si="1682"/>
        <v>0</v>
      </c>
      <c r="S1681" s="19">
        <f t="shared" si="1682"/>
        <v>0</v>
      </c>
      <c r="T1681" s="19">
        <f t="shared" si="1682"/>
        <v>0.05453770423</v>
      </c>
      <c r="U1681" s="168">
        <v>-0.0295</v>
      </c>
      <c r="V1681" s="168">
        <v>-0.0196</v>
      </c>
      <c r="W1681" s="19">
        <f t="array" ref="W1681">mmult(N1681:T1681,'Parameters &amp; Main Results'!$B$6:$B$12)-'Parameters &amp; Main Results'!$B$16/12+mmult(U1681:V1681,'Parameters &amp; Main Results'!$B$14:$B$15)</f>
        <v>-0.04022466498</v>
      </c>
      <c r="X1681" s="77">
        <f t="shared" si="5"/>
        <v>22.76166217</v>
      </c>
      <c r="Y1681" s="77">
        <f>X1681/offset(X1681,'Parameters &amp; Main Results'!$B$32,0)</f>
        <v>17.62875198</v>
      </c>
      <c r="Z1681" s="77">
        <f>sumproduct(X1681:offset(X1681,'Parameters &amp; Main Results'!$B$32-1,0) , 'Cash Flow Assist'!$P$11:offset('Cash Flow Assist'!$P$11,'Parameters &amp; Main Results'!$B$32-1,0)  )/offset(X1681,'Parameters &amp; Main Results'!$B$32,0)</f>
        <v>3222.838102</v>
      </c>
      <c r="AA1681" s="77">
        <f>sumproduct(X1681:offset(X1681,'Parameters &amp; Main Results'!$B$32-1,0),'Parameters &amp; Main Results'!$B$36:offset('Parameters &amp; Main Results'!$B$36,'Parameters &amp; Main Results'!$B$32-1,0)   )/offset(X1681,'Parameters &amp; Main Results'!$B$32,0)</f>
        <v>0.5908153666</v>
      </c>
      <c r="AB1681" s="167">
        <f t="shared" si="6"/>
        <v>-0.3400290968</v>
      </c>
    </row>
    <row r="1682">
      <c r="A1682">
        <f t="shared" si="17"/>
        <v>9</v>
      </c>
      <c r="B1682">
        <f t="shared" si="18"/>
        <v>2010</v>
      </c>
      <c r="C1682" s="77">
        <f t="shared" si="3"/>
        <v>2010.666667</v>
      </c>
      <c r="D1682" s="159">
        <f t="shared" si="356"/>
        <v>40451</v>
      </c>
      <c r="E1682" s="162">
        <v>218.275</v>
      </c>
      <c r="F1682" s="163">
        <v>1.04396703865E7</v>
      </c>
      <c r="G1682" s="163">
        <v>68918.8725</v>
      </c>
      <c r="H1682" s="163">
        <v>37583.86920115</v>
      </c>
      <c r="I1682" s="163">
        <v>1.1947833452163E7</v>
      </c>
      <c r="J1682" s="163">
        <v>218.275</v>
      </c>
      <c r="K1682" s="163">
        <v>218.275</v>
      </c>
      <c r="L1682" s="163">
        <v>1311.0</v>
      </c>
      <c r="M1682" s="164">
        <v>20.72868979</v>
      </c>
      <c r="N1682" s="19">
        <f t="shared" ref="N1682:T1682" si="1683">F1682/F1681/$E1682*$E1681-1</f>
        <v>0.08748483186</v>
      </c>
      <c r="O1682" s="19">
        <f t="shared" si="1683"/>
        <v>-0.004510192772</v>
      </c>
      <c r="P1682" s="19">
        <f t="shared" si="1683"/>
        <v>-0.001479526286</v>
      </c>
      <c r="Q1682" s="19">
        <f t="shared" si="1683"/>
        <v>0.0944270713</v>
      </c>
      <c r="R1682" s="19">
        <f t="shared" si="1683"/>
        <v>0</v>
      </c>
      <c r="S1682" s="19">
        <f t="shared" si="1683"/>
        <v>0</v>
      </c>
      <c r="T1682" s="19">
        <f t="shared" si="1683"/>
        <v>0.06111538138</v>
      </c>
      <c r="U1682" s="168">
        <v>0.0396</v>
      </c>
      <c r="V1682" s="168">
        <v>-0.0317</v>
      </c>
      <c r="W1682" s="19">
        <f t="array" ref="W1682">mmult(N1682:T1682,'Parameters &amp; Main Results'!$B$6:$B$12)-'Parameters &amp; Main Results'!$B$16/12+mmult(U1682:V1682,'Parameters &amp; Main Results'!$B$14:$B$15)</f>
        <v>0.06444440904</v>
      </c>
      <c r="X1682" s="77">
        <f t="shared" si="5"/>
        <v>23.71561483</v>
      </c>
      <c r="Y1682" s="77">
        <f>X1682/offset(X1682,'Parameters &amp; Main Results'!$B$32,0)</f>
        <v>18.42864112</v>
      </c>
      <c r="Z1682" s="77">
        <f>sumproduct(X1682:offset(X1682,'Parameters &amp; Main Results'!$B$32-1,0) , 'Cash Flow Assist'!$P$11:offset('Cash Flow Assist'!$P$11,'Parameters &amp; Main Results'!$B$32-1,0)  )/offset(X1682,'Parameters &amp; Main Results'!$B$32,0)</f>
        <v>3216.867746</v>
      </c>
      <c r="AA1682" s="77">
        <f>sumproduct(X1682:offset(X1682,'Parameters &amp; Main Results'!$B$32-1,0),'Parameters &amp; Main Results'!$B$36:offset('Parameters &amp; Main Results'!$B$36,'Parameters &amp; Main Results'!$B$32-1,0)   )/offset(X1682,'Parameters &amp; Main Results'!$B$32,0)</f>
        <v>0.5908867233</v>
      </c>
      <c r="AB1682" s="167">
        <f t="shared" si="6"/>
        <v>-0.2822916533</v>
      </c>
    </row>
    <row r="1683">
      <c r="A1683">
        <f t="shared" si="17"/>
        <v>10</v>
      </c>
      <c r="B1683">
        <f t="shared" si="18"/>
        <v>2010</v>
      </c>
      <c r="C1683" s="77">
        <f t="shared" si="3"/>
        <v>2010.75</v>
      </c>
      <c r="D1683" s="159">
        <f t="shared" si="356"/>
        <v>40482</v>
      </c>
      <c r="E1683" s="162">
        <v>219.035</v>
      </c>
      <c r="F1683" s="163">
        <v>1.08472055431E7</v>
      </c>
      <c r="G1683" s="163">
        <v>68495.9289</v>
      </c>
      <c r="H1683" s="163">
        <v>37588.5671848</v>
      </c>
      <c r="I1683" s="163">
        <v>1.23746759171056E7</v>
      </c>
      <c r="J1683" s="163">
        <v>219.035</v>
      </c>
      <c r="K1683" s="163">
        <v>219.035</v>
      </c>
      <c r="L1683" s="163">
        <v>1336.75</v>
      </c>
      <c r="M1683" s="164">
        <v>21.4721849</v>
      </c>
      <c r="N1683" s="19">
        <f t="shared" ref="N1683:T1683" si="1684">F1683/F1682/$E1683*$E1682-1</f>
        <v>0.03543195212</v>
      </c>
      <c r="O1683" s="19">
        <f t="shared" si="1684"/>
        <v>-0.009585304577</v>
      </c>
      <c r="P1683" s="19">
        <f t="shared" si="1684"/>
        <v>-0.003345198827</v>
      </c>
      <c r="Q1683" s="19">
        <f t="shared" si="1684"/>
        <v>0.03213178756</v>
      </c>
      <c r="R1683" s="19">
        <f t="shared" si="1684"/>
        <v>0</v>
      </c>
      <c r="S1683" s="19">
        <f t="shared" si="1684"/>
        <v>0</v>
      </c>
      <c r="T1683" s="19">
        <f t="shared" si="1684"/>
        <v>0.01610357856</v>
      </c>
      <c r="U1683" s="168">
        <v>0.0121</v>
      </c>
      <c r="V1683" s="168">
        <v>-0.0249</v>
      </c>
      <c r="W1683" s="19">
        <f t="array" ref="W1683">mmult(N1683:T1683,'Parameters &amp; Main Results'!$B$6:$B$12)-'Parameters &amp; Main Results'!$B$16/12+mmult(U1683:V1683,'Parameters &amp; Main Results'!$B$14:$B$15)</f>
        <v>0.02413597128</v>
      </c>
      <c r="X1683" s="77">
        <f t="shared" si="5"/>
        <v>22.27980591</v>
      </c>
      <c r="Y1683" s="77">
        <f>X1683/offset(X1683,'Parameters &amp; Main Results'!$B$32,0)</f>
        <v>17.37047352</v>
      </c>
      <c r="Z1683" s="77">
        <f>sumproduct(X1683:offset(X1683,'Parameters &amp; Main Results'!$B$32-1,0) , 'Cash Flow Assist'!$P$11:offset('Cash Flow Assist'!$P$11,'Parameters &amp; Main Results'!$B$32-1,0)  )/offset(X1683,'Parameters &amp; Main Results'!$B$32,0)</f>
        <v>3210.074994</v>
      </c>
      <c r="AA1683" s="77">
        <f>sumproduct(X1683:offset(X1683,'Parameters &amp; Main Results'!$B$32-1,0),'Parameters &amp; Main Results'!$B$36:offset('Parameters &amp; Main Results'!$B$36,'Parameters &amp; Main Results'!$B$32-1,0)   )/offset(X1683,'Parameters &amp; Main Results'!$B$32,0)</f>
        <v>0.5909657856</v>
      </c>
      <c r="AB1683" s="167">
        <f t="shared" si="6"/>
        <v>-0.2568618456</v>
      </c>
    </row>
    <row r="1684">
      <c r="A1684">
        <f t="shared" si="17"/>
        <v>11</v>
      </c>
      <c r="B1684">
        <f t="shared" si="18"/>
        <v>2010</v>
      </c>
      <c r="C1684" s="77">
        <f t="shared" si="3"/>
        <v>2010.833333</v>
      </c>
      <c r="D1684" s="159">
        <f t="shared" si="356"/>
        <v>40512</v>
      </c>
      <c r="E1684" s="162">
        <v>219.59</v>
      </c>
      <c r="F1684" s="163">
        <v>1.08382913952E7</v>
      </c>
      <c r="G1684" s="163">
        <v>67634.7531</v>
      </c>
      <c r="H1684" s="163">
        <v>37592.63927958</v>
      </c>
      <c r="I1684" s="163">
        <v>1.18539821597387E7</v>
      </c>
      <c r="J1684" s="163">
        <v>219.59</v>
      </c>
      <c r="K1684" s="163">
        <v>219.59</v>
      </c>
      <c r="L1684" s="163">
        <v>1375.0</v>
      </c>
      <c r="M1684" s="164">
        <v>21.36875736</v>
      </c>
      <c r="N1684" s="19">
        <f t="shared" ref="N1684:T1684" si="1685">F1684/F1683/$E1684*$E1683-1</f>
        <v>-0.003347152576</v>
      </c>
      <c r="O1684" s="19">
        <f t="shared" si="1685"/>
        <v>-0.0150683176</v>
      </c>
      <c r="P1684" s="19">
        <f t="shared" si="1685"/>
        <v>-0.00241937797</v>
      </c>
      <c r="Q1684" s="19">
        <f t="shared" si="1685"/>
        <v>-0.04449845475</v>
      </c>
      <c r="R1684" s="19">
        <f t="shared" si="1685"/>
        <v>0</v>
      </c>
      <c r="S1684" s="19">
        <f t="shared" si="1685"/>
        <v>0</v>
      </c>
      <c r="T1684" s="19">
        <f t="shared" si="1685"/>
        <v>0.02601441813</v>
      </c>
      <c r="U1684" s="168">
        <v>0.0377</v>
      </c>
      <c r="V1684" s="168">
        <v>-0.0088</v>
      </c>
      <c r="W1684" s="19">
        <f t="array" ref="W1684">mmult(N1684:T1684,'Parameters &amp; Main Results'!$B$6:$B$12)-'Parameters &amp; Main Results'!$B$16/12+mmult(U1684:V1684,'Parameters &amp; Main Results'!$B$14:$B$15)</f>
        <v>-0.006319110499</v>
      </c>
      <c r="X1684" s="77">
        <f t="shared" si="5"/>
        <v>21.75473426</v>
      </c>
      <c r="Y1684" s="77">
        <f>X1684/offset(X1684,'Parameters &amp; Main Results'!$B$32,0)</f>
        <v>17.01748463</v>
      </c>
      <c r="Z1684" s="77">
        <f>sumproduct(X1684:offset(X1684,'Parameters &amp; Main Results'!$B$32-1,0) , 'Cash Flow Assist'!$P$11:offset('Cash Flow Assist'!$P$11,'Parameters &amp; Main Results'!$B$32-1,0)  )/offset(X1684,'Parameters &amp; Main Results'!$B$32,0)</f>
        <v>3204.321347</v>
      </c>
      <c r="AA1684" s="77">
        <f>sumproduct(X1684:offset(X1684,'Parameters &amp; Main Results'!$B$32-1,0),'Parameters &amp; Main Results'!$B$36:offset('Parameters &amp; Main Results'!$B$36,'Parameters &amp; Main Results'!$B$32-1,0)   )/offset(X1684,'Parameters &amp; Main Results'!$B$32,0)</f>
        <v>0.5910231242</v>
      </c>
      <c r="AB1684" s="167">
        <f t="shared" si="6"/>
        <v>-0.2593492423</v>
      </c>
    </row>
    <row r="1685">
      <c r="A1685">
        <f t="shared" si="17"/>
        <v>12</v>
      </c>
      <c r="B1685">
        <f t="shared" si="18"/>
        <v>2010</v>
      </c>
      <c r="C1685" s="77">
        <f t="shared" si="3"/>
        <v>2010.916667</v>
      </c>
      <c r="D1685" s="159">
        <f t="shared" si="356"/>
        <v>40543</v>
      </c>
      <c r="E1685" s="162">
        <v>220.472</v>
      </c>
      <c r="F1685" s="163">
        <v>1.15626342762E7</v>
      </c>
      <c r="G1685" s="163">
        <v>64697.0563</v>
      </c>
      <c r="H1685" s="163">
        <v>37597.0250875</v>
      </c>
      <c r="I1685" s="163">
        <v>1.28103381648683E7</v>
      </c>
      <c r="J1685" s="163">
        <v>220.472</v>
      </c>
      <c r="K1685" s="163">
        <v>220.472</v>
      </c>
      <c r="L1685" s="163">
        <v>1410.25</v>
      </c>
      <c r="M1685" s="164">
        <v>22.68699351</v>
      </c>
      <c r="N1685" s="19">
        <f t="shared" ref="N1685:T1685" si="1686">F1685/F1684/$E1685*$E1684-1</f>
        <v>0.06256396376</v>
      </c>
      <c r="O1685" s="19">
        <f t="shared" si="1686"/>
        <v>-0.04726147054</v>
      </c>
      <c r="P1685" s="19">
        <f t="shared" si="1686"/>
        <v>-0.00388430806</v>
      </c>
      <c r="Q1685" s="19">
        <f t="shared" si="1686"/>
        <v>0.07635477535</v>
      </c>
      <c r="R1685" s="19">
        <f t="shared" si="1686"/>
        <v>0</v>
      </c>
      <c r="S1685" s="19">
        <f t="shared" si="1686"/>
        <v>0</v>
      </c>
      <c r="T1685" s="19">
        <f t="shared" si="1686"/>
        <v>0.02153329716</v>
      </c>
      <c r="U1685" s="168">
        <v>0.0067</v>
      </c>
      <c r="V1685" s="168">
        <v>0.0378</v>
      </c>
      <c r="W1685" s="19">
        <f t="array" ref="W1685">mmult(N1685:T1685,'Parameters &amp; Main Results'!$B$6:$B$12)-'Parameters &amp; Main Results'!$B$16/12+mmult(U1685:V1685,'Parameters &amp; Main Results'!$B$14:$B$15)</f>
        <v>0.03506593852</v>
      </c>
      <c r="X1685" s="77">
        <f t="shared" si="5"/>
        <v>21.89307905</v>
      </c>
      <c r="Y1685" s="77">
        <f>X1685/offset(X1685,'Parameters &amp; Main Results'!$B$32,0)</f>
        <v>17.18263479</v>
      </c>
      <c r="Z1685" s="77">
        <f>sumproduct(X1685:offset(X1685,'Parameters &amp; Main Results'!$B$32-1,0) , 'Cash Flow Assist'!$P$11:offset('Cash Flow Assist'!$P$11,'Parameters &amp; Main Results'!$B$32-1,0)  )/offset(X1685,'Parameters &amp; Main Results'!$B$32,0)</f>
        <v>3198.902734</v>
      </c>
      <c r="AA1685" s="77">
        <f>sumproduct(X1685:offset(X1685,'Parameters &amp; Main Results'!$B$32-1,0),'Parameters &amp; Main Results'!$B$36:offset('Parameters &amp; Main Results'!$B$36,'Parameters &amp; Main Results'!$B$32-1,0)   )/offset(X1685,'Parameters &amp; Main Results'!$B$32,0)</f>
        <v>0.5910801528</v>
      </c>
      <c r="AB1685" s="167">
        <f t="shared" si="6"/>
        <v>-0.2130111952</v>
      </c>
    </row>
    <row r="1686">
      <c r="A1686">
        <f t="shared" si="17"/>
        <v>1</v>
      </c>
      <c r="B1686">
        <f t="shared" si="18"/>
        <v>2011</v>
      </c>
      <c r="C1686" s="77">
        <f t="shared" si="3"/>
        <v>2011</v>
      </c>
      <c r="D1686" s="159">
        <f t="shared" si="356"/>
        <v>40574</v>
      </c>
      <c r="E1686" s="162">
        <v>221.187</v>
      </c>
      <c r="F1686" s="163">
        <v>1.18366754188E7</v>
      </c>
      <c r="G1686" s="163">
        <v>64351.959</v>
      </c>
      <c r="H1686" s="163">
        <v>37601.41140709</v>
      </c>
      <c r="I1686" s="163">
        <v>1.30884086183926E7</v>
      </c>
      <c r="J1686" s="163">
        <v>221.187</v>
      </c>
      <c r="K1686" s="163">
        <v>221.187</v>
      </c>
      <c r="L1686" s="163">
        <v>1333.5</v>
      </c>
      <c r="M1686" s="164">
        <v>23.04100237</v>
      </c>
      <c r="N1686" s="19">
        <f t="shared" ref="N1686:T1686" si="1687">F1686/F1685/$E1686*$E1685-1</f>
        <v>0.02039140794</v>
      </c>
      <c r="O1686" s="19">
        <f t="shared" si="1687"/>
        <v>-0.008549365734</v>
      </c>
      <c r="P1686" s="19">
        <f t="shared" si="1687"/>
        <v>-0.003116269341</v>
      </c>
      <c r="Q1686" s="19">
        <f t="shared" si="1687"/>
        <v>0.0184039952</v>
      </c>
      <c r="R1686" s="19">
        <f t="shared" si="1687"/>
        <v>0</v>
      </c>
      <c r="S1686" s="19">
        <f t="shared" si="1687"/>
        <v>0</v>
      </c>
      <c r="T1686" s="19">
        <f t="shared" si="1687"/>
        <v>-0.05747960806</v>
      </c>
      <c r="U1686" s="168">
        <v>-0.0244</v>
      </c>
      <c r="V1686" s="168">
        <v>0.0077</v>
      </c>
      <c r="W1686" s="19">
        <f t="array" ref="W1686">mmult(N1686:T1686,'Parameters &amp; Main Results'!$B$6:$B$12)-'Parameters &amp; Main Results'!$B$16/12+mmult(U1686:V1686,'Parameters &amp; Main Results'!$B$14:$B$15)</f>
        <v>0.01311454786</v>
      </c>
      <c r="X1686" s="77">
        <f t="shared" si="5"/>
        <v>21.15138585</v>
      </c>
      <c r="Y1686" s="77">
        <f>X1686/offset(X1686,'Parameters &amp; Main Results'!$B$32,0)</f>
        <v>16.65570699</v>
      </c>
      <c r="Z1686" s="77">
        <f>sumproduct(X1686:offset(X1686,'Parameters &amp; Main Results'!$B$32-1,0) , 'Cash Flow Assist'!$P$11:offset('Cash Flow Assist'!$P$11,'Parameters &amp; Main Results'!$B$32-1,0)  )/offset(X1686,'Parameters &amp; Main Results'!$B$32,0)</f>
        <v>3193.30041</v>
      </c>
      <c r="AA1686" s="77">
        <f>sumproduct(X1686:offset(X1686,'Parameters &amp; Main Results'!$B$32-1,0),'Parameters &amp; Main Results'!$B$36:offset('Parameters &amp; Main Results'!$B$36,'Parameters &amp; Main Results'!$B$32-1,0)   )/offset(X1686,'Parameters &amp; Main Results'!$B$32,0)</f>
        <v>0.5911368693</v>
      </c>
      <c r="AB1686" s="167">
        <f t="shared" si="6"/>
        <v>-0.1969633854</v>
      </c>
    </row>
    <row r="1687">
      <c r="A1687">
        <f t="shared" si="17"/>
        <v>2</v>
      </c>
      <c r="B1687">
        <f t="shared" si="18"/>
        <v>2011</v>
      </c>
      <c r="C1687" s="77">
        <f t="shared" si="3"/>
        <v>2011.083333</v>
      </c>
      <c r="D1687" s="159">
        <f t="shared" si="356"/>
        <v>40602</v>
      </c>
      <c r="E1687" s="162">
        <v>221.898</v>
      </c>
      <c r="F1687" s="163">
        <v>1.22421876653E7</v>
      </c>
      <c r="G1687" s="163">
        <v>64866.6927</v>
      </c>
      <c r="H1687" s="163">
        <v>37606.11158352</v>
      </c>
      <c r="I1687" s="163">
        <v>1.35768262775882E7</v>
      </c>
      <c r="J1687" s="163">
        <v>221.898</v>
      </c>
      <c r="K1687" s="163">
        <v>221.898</v>
      </c>
      <c r="L1687" s="163">
        <v>1409.75</v>
      </c>
      <c r="M1687" s="164">
        <v>23.59828816</v>
      </c>
      <c r="N1687" s="19">
        <f t="shared" ref="N1687:T1687" si="1688">F1687/F1686/$E1687*$E1686-1</f>
        <v>0.03094501819</v>
      </c>
      <c r="O1687" s="19">
        <f t="shared" si="1688"/>
        <v>0.004768921984</v>
      </c>
      <c r="P1687" s="19">
        <f t="shared" si="1688"/>
        <v>-0.003079575413</v>
      </c>
      <c r="Q1687" s="19">
        <f t="shared" si="1688"/>
        <v>0.03399306564</v>
      </c>
      <c r="R1687" s="19">
        <f t="shared" si="1688"/>
        <v>0</v>
      </c>
      <c r="S1687" s="19">
        <f t="shared" si="1688"/>
        <v>0</v>
      </c>
      <c r="T1687" s="19">
        <f t="shared" si="1688"/>
        <v>0.05379296172</v>
      </c>
      <c r="U1687" s="168">
        <v>0.0147</v>
      </c>
      <c r="V1687" s="168">
        <v>0.0124</v>
      </c>
      <c r="W1687" s="19">
        <f t="array" ref="W1687">mmult(N1687:T1687,'Parameters &amp; Main Results'!$B$6:$B$12)-'Parameters &amp; Main Results'!$B$16/12+mmult(U1687:V1687,'Parameters &amp; Main Results'!$B$14:$B$15)</f>
        <v>0.02435932747</v>
      </c>
      <c r="X1687" s="77">
        <f t="shared" si="5"/>
        <v>20.87758576</v>
      </c>
      <c r="Y1687" s="77">
        <f>X1687/offset(X1687,'Parameters &amp; Main Results'!$B$32,0)</f>
        <v>16.49475428</v>
      </c>
      <c r="Z1687" s="77">
        <f>sumproduct(X1687:offset(X1687,'Parameters &amp; Main Results'!$B$32-1,0) , 'Cash Flow Assist'!$P$11:offset('Cash Flow Assist'!$P$11,'Parameters &amp; Main Results'!$B$32-1,0)  )/offset(X1687,'Parameters &amp; Main Results'!$B$32,0)</f>
        <v>3188.208141</v>
      </c>
      <c r="AA1687" s="77">
        <f>sumproduct(X1687:offset(X1687,'Parameters &amp; Main Results'!$B$32-1,0),'Parameters &amp; Main Results'!$B$36:offset('Parameters &amp; Main Results'!$B$36,'Parameters &amp; Main Results'!$B$32-1,0)   )/offset(X1687,'Parameters &amp; Main Results'!$B$32,0)</f>
        <v>0.5911932713</v>
      </c>
      <c r="AB1687" s="167">
        <f t="shared" si="6"/>
        <v>-0.1721134028</v>
      </c>
    </row>
    <row r="1688">
      <c r="A1688">
        <f t="shared" si="17"/>
        <v>3</v>
      </c>
      <c r="B1688">
        <f t="shared" si="18"/>
        <v>2011</v>
      </c>
      <c r="C1688" s="77">
        <f t="shared" si="3"/>
        <v>2011.166667</v>
      </c>
      <c r="D1688" s="159">
        <f t="shared" si="356"/>
        <v>40633</v>
      </c>
      <c r="E1688" s="162">
        <v>223.046</v>
      </c>
      <c r="F1688" s="163">
        <v>1.22470543526E7</v>
      </c>
      <c r="G1688" s="163">
        <v>64831.9835</v>
      </c>
      <c r="H1688" s="163">
        <v>37610.18557894</v>
      </c>
      <c r="I1688" s="163">
        <v>1.33112128502956E7</v>
      </c>
      <c r="J1688" s="163">
        <v>223.046</v>
      </c>
      <c r="K1688" s="163">
        <v>223.046</v>
      </c>
      <c r="L1688" s="163">
        <v>1431.0</v>
      </c>
      <c r="M1688" s="164">
        <v>23.27394401</v>
      </c>
      <c r="N1688" s="19">
        <f t="shared" ref="N1688:T1688" si="1689">F1688/F1687/$E1688*$E1687-1</f>
        <v>-0.004751432323</v>
      </c>
      <c r="O1688" s="19">
        <f t="shared" si="1689"/>
        <v>-0.005679251414</v>
      </c>
      <c r="P1688" s="19">
        <f t="shared" si="1689"/>
        <v>-0.005039144616</v>
      </c>
      <c r="Q1688" s="19">
        <f t="shared" si="1689"/>
        <v>-0.02460996208</v>
      </c>
      <c r="R1688" s="19">
        <f t="shared" si="1689"/>
        <v>0</v>
      </c>
      <c r="S1688" s="19">
        <f t="shared" si="1689"/>
        <v>0</v>
      </c>
      <c r="T1688" s="19">
        <f t="shared" si="1689"/>
        <v>0.009849091652</v>
      </c>
      <c r="U1688" s="168">
        <v>0.0256</v>
      </c>
      <c r="V1688" s="168">
        <v>-0.0188</v>
      </c>
      <c r="W1688" s="19">
        <f t="array" ref="W1688">mmult(N1688:T1688,'Parameters &amp; Main Results'!$B$6:$B$12)-'Parameters &amp; Main Results'!$B$16/12+mmult(U1688:V1688,'Parameters &amp; Main Results'!$B$14:$B$15)</f>
        <v>-0.005025053762</v>
      </c>
      <c r="X1688" s="77">
        <f t="shared" si="5"/>
        <v>20.38111549</v>
      </c>
      <c r="Y1688" s="77">
        <f>X1688/offset(X1688,'Parameters &amp; Main Results'!$B$32,0)</f>
        <v>16.15603756</v>
      </c>
      <c r="Z1688" s="77">
        <f>sumproduct(X1688:offset(X1688,'Parameters &amp; Main Results'!$B$32-1,0) , 'Cash Flow Assist'!$P$11:offset('Cash Flow Assist'!$P$11,'Parameters &amp; Main Results'!$B$32-1,0)  )/offset(X1688,'Parameters &amp; Main Results'!$B$32,0)</f>
        <v>3183.260432</v>
      </c>
      <c r="AA1688" s="77">
        <f>sumproduct(X1688:offset(X1688,'Parameters &amp; Main Results'!$B$32-1,0),'Parameters &amp; Main Results'!$B$36:offset('Parameters &amp; Main Results'!$B$36,'Parameters &amp; Main Results'!$B$32-1,0)   )/offset(X1688,'Parameters &amp; Main Results'!$B$32,0)</f>
        <v>0.5912493566</v>
      </c>
      <c r="AB1688" s="167">
        <f t="shared" si="6"/>
        <v>-0.1760470499</v>
      </c>
    </row>
    <row r="1689">
      <c r="A1689">
        <f t="shared" si="17"/>
        <v>4</v>
      </c>
      <c r="B1689">
        <f t="shared" si="18"/>
        <v>2011</v>
      </c>
      <c r="C1689" s="77">
        <f t="shared" si="3"/>
        <v>2011.25</v>
      </c>
      <c r="D1689" s="159">
        <f t="shared" si="356"/>
        <v>40663</v>
      </c>
      <c r="E1689" s="162">
        <v>224.093</v>
      </c>
      <c r="F1689" s="163">
        <v>1.25876519144E7</v>
      </c>
      <c r="G1689" s="163">
        <v>65793.4344</v>
      </c>
      <c r="H1689" s="163">
        <v>37613.31976107</v>
      </c>
      <c r="I1689" s="163">
        <v>1.40486243138307E7</v>
      </c>
      <c r="J1689" s="163">
        <v>224.093</v>
      </c>
      <c r="K1689" s="163">
        <v>224.093</v>
      </c>
      <c r="L1689" s="163">
        <v>1531.0</v>
      </c>
      <c r="M1689" s="164">
        <v>23.66034025</v>
      </c>
      <c r="N1689" s="19">
        <f t="shared" ref="N1689:T1689" si="1690">F1689/F1688/$E1689*$E1688-1</f>
        <v>0.02300846696</v>
      </c>
      <c r="O1689" s="19">
        <f t="shared" si="1690"/>
        <v>0.01008843056</v>
      </c>
      <c r="P1689" s="19">
        <f t="shared" si="1690"/>
        <v>-0.004589223373</v>
      </c>
      <c r="Q1689" s="19">
        <f t="shared" si="1690"/>
        <v>0.05046677167</v>
      </c>
      <c r="R1689" s="19">
        <f t="shared" si="1690"/>
        <v>0</v>
      </c>
      <c r="S1689" s="19">
        <f t="shared" si="1690"/>
        <v>0</v>
      </c>
      <c r="T1689" s="19">
        <f t="shared" si="1690"/>
        <v>0.06488253793</v>
      </c>
      <c r="U1689" s="168">
        <v>-0.0032</v>
      </c>
      <c r="V1689" s="168">
        <v>-0.0248</v>
      </c>
      <c r="W1689" s="19">
        <f t="array" ref="W1689">mmult(N1689:T1689,'Parameters &amp; Main Results'!$B$6:$B$12)-'Parameters &amp; Main Results'!$B$16/12+mmult(U1689:V1689,'Parameters &amp; Main Results'!$B$14:$B$15)</f>
        <v>0.01973679119</v>
      </c>
      <c r="X1689" s="77">
        <f t="shared" si="5"/>
        <v>20.48404894</v>
      </c>
      <c r="Y1689" s="77">
        <f>X1689/offset(X1689,'Parameters &amp; Main Results'!$B$32,0)</f>
        <v>16.29161126</v>
      </c>
      <c r="Z1689" s="77">
        <f>sumproduct(X1689:offset(X1689,'Parameters &amp; Main Results'!$B$32-1,0) , 'Cash Flow Assist'!$P$11:offset('Cash Flow Assist'!$P$11,'Parameters &amp; Main Results'!$B$32-1,0)  )/offset(X1689,'Parameters &amp; Main Results'!$B$32,0)</f>
        <v>3178.636118</v>
      </c>
      <c r="AA1689" s="77">
        <f>sumproduct(X1689:offset(X1689,'Parameters &amp; Main Results'!$B$32-1,0),'Parameters &amp; Main Results'!$B$36:offset('Parameters &amp; Main Results'!$B$36,'Parameters &amp; Main Results'!$B$32-1,0)   )/offset(X1689,'Parameters &amp; Main Results'!$B$32,0)</f>
        <v>0.5913051229</v>
      </c>
      <c r="AB1689" s="167">
        <f t="shared" si="6"/>
        <v>-0.1570891557</v>
      </c>
    </row>
    <row r="1690">
      <c r="A1690">
        <f t="shared" si="17"/>
        <v>5</v>
      </c>
      <c r="B1690">
        <f t="shared" si="18"/>
        <v>2011</v>
      </c>
      <c r="C1690" s="77">
        <f t="shared" si="3"/>
        <v>2011.333333</v>
      </c>
      <c r="D1690" s="159">
        <f t="shared" si="356"/>
        <v>40694</v>
      </c>
      <c r="E1690" s="162">
        <v>224.806</v>
      </c>
      <c r="F1690" s="163">
        <v>1.24670095861E7</v>
      </c>
      <c r="G1690" s="163">
        <v>68022.0576</v>
      </c>
      <c r="H1690" s="163">
        <v>37615.20042706</v>
      </c>
      <c r="I1690" s="163">
        <v>1.36513388887121E7</v>
      </c>
      <c r="J1690" s="163">
        <v>224.806</v>
      </c>
      <c r="K1690" s="163">
        <v>224.806</v>
      </c>
      <c r="L1690" s="163">
        <v>1537.0</v>
      </c>
      <c r="M1690" s="164">
        <v>23.17820832</v>
      </c>
      <c r="N1690" s="19">
        <f t="shared" ref="N1690:T1690" si="1691">F1690/F1689/$E1690*$E1689-1</f>
        <v>-0.01272540664</v>
      </c>
      <c r="O1690" s="19">
        <f t="shared" si="1691"/>
        <v>0.03059397734</v>
      </c>
      <c r="P1690" s="19">
        <f t="shared" si="1691"/>
        <v>-0.003121782114</v>
      </c>
      <c r="Q1690" s="19">
        <f t="shared" si="1691"/>
        <v>-0.03136124385</v>
      </c>
      <c r="R1690" s="19">
        <f t="shared" si="1691"/>
        <v>0</v>
      </c>
      <c r="S1690" s="19">
        <f t="shared" si="1691"/>
        <v>0</v>
      </c>
      <c r="T1690" s="19">
        <f t="shared" si="1691"/>
        <v>0.0007349540363</v>
      </c>
      <c r="U1690" s="168">
        <v>-0.0065</v>
      </c>
      <c r="V1690" s="168">
        <v>-0.02</v>
      </c>
      <c r="W1690" s="19">
        <f t="array" ref="W1690">mmult(N1690:T1690,'Parameters &amp; Main Results'!$B$6:$B$12)-'Parameters &amp; Main Results'!$B$16/12+mmult(U1690:V1690,'Parameters &amp; Main Results'!$B$14:$B$15)</f>
        <v>-0.001937227313</v>
      </c>
      <c r="X1690" s="77">
        <f t="shared" si="5"/>
        <v>20.08758448</v>
      </c>
      <c r="Y1690" s="77">
        <f>X1690/offset(X1690,'Parameters &amp; Main Results'!$B$32,0)</f>
        <v>16.0294005</v>
      </c>
      <c r="Z1690" s="77">
        <f>sumproduct(X1690:offset(X1690,'Parameters &amp; Main Results'!$B$32-1,0) , 'Cash Flow Assist'!$P$11:offset('Cash Flow Assist'!$P$11,'Parameters &amp; Main Results'!$B$32-1,0)  )/offset(X1690,'Parameters &amp; Main Results'!$B$32,0)</f>
        <v>3173.860407</v>
      </c>
      <c r="AA1690" s="77">
        <f>sumproduct(X1690:offset(X1690,'Parameters &amp; Main Results'!$B$32-1,0),'Parameters &amp; Main Results'!$B$36:offset('Parameters &amp; Main Results'!$B$36,'Parameters &amp; Main Results'!$B$32-1,0)   )/offset(X1690,'Parameters &amp; Main Results'!$B$32,0)</f>
        <v>0.5913605679</v>
      </c>
      <c r="AB1690" s="167">
        <f t="shared" si="6"/>
        <v>-0.1678155389</v>
      </c>
    </row>
    <row r="1691">
      <c r="A1691">
        <f t="shared" si="17"/>
        <v>6</v>
      </c>
      <c r="B1691">
        <f t="shared" si="18"/>
        <v>2011</v>
      </c>
      <c r="C1691" s="77">
        <f t="shared" si="3"/>
        <v>2011.416667</v>
      </c>
      <c r="D1691" s="159">
        <f t="shared" si="356"/>
        <v>40724</v>
      </c>
      <c r="E1691" s="162">
        <v>224.806</v>
      </c>
      <c r="F1691" s="163">
        <v>1.2259195094E7</v>
      </c>
      <c r="G1691" s="163">
        <v>66700.8805</v>
      </c>
      <c r="H1691" s="163">
        <v>37616.45426707</v>
      </c>
      <c r="I1691" s="163">
        <v>1.34609574752741E7</v>
      </c>
      <c r="J1691" s="163">
        <v>224.806</v>
      </c>
      <c r="K1691" s="163">
        <v>224.806</v>
      </c>
      <c r="L1691" s="163">
        <v>1508.0</v>
      </c>
      <c r="M1691" s="164">
        <v>22.67340058</v>
      </c>
      <c r="N1691" s="19">
        <f t="shared" ref="N1691:T1691" si="1692">F1691/F1690/$E1691*$E1690-1</f>
        <v>-0.01666915315</v>
      </c>
      <c r="O1691" s="19">
        <f t="shared" si="1692"/>
        <v>-0.01942277471</v>
      </c>
      <c r="P1691" s="19">
        <f t="shared" si="1692"/>
        <v>0.00003333333322</v>
      </c>
      <c r="Q1691" s="19">
        <f t="shared" si="1692"/>
        <v>-0.01394598837</v>
      </c>
      <c r="R1691" s="19">
        <f t="shared" si="1692"/>
        <v>0</v>
      </c>
      <c r="S1691" s="19">
        <f t="shared" si="1692"/>
        <v>0</v>
      </c>
      <c r="T1691" s="19">
        <f t="shared" si="1692"/>
        <v>-0.01886792453</v>
      </c>
      <c r="U1691" s="168">
        <v>-0.0014</v>
      </c>
      <c r="V1691" s="168">
        <v>-0.0038</v>
      </c>
      <c r="W1691" s="19">
        <f t="array" ref="W1691">mmult(N1691:T1691,'Parameters &amp; Main Results'!$B$6:$B$12)-'Parameters &amp; Main Results'!$B$16/12+mmult(U1691:V1691,'Parameters &amp; Main Results'!$B$14:$B$15)</f>
        <v>-0.01739922521</v>
      </c>
      <c r="X1691" s="77">
        <f t="shared" si="5"/>
        <v>20.12657423</v>
      </c>
      <c r="Y1691" s="77">
        <f>X1691/offset(X1691,'Parameters &amp; Main Results'!$B$32,0)</f>
        <v>16.1139033</v>
      </c>
      <c r="Z1691" s="77">
        <f>sumproduct(X1691:offset(X1691,'Parameters &amp; Main Results'!$B$32-1,0) , 'Cash Flow Assist'!$P$11:offset('Cash Flow Assist'!$P$11,'Parameters &amp; Main Results'!$B$32-1,0)  )/offset(X1691,'Parameters &amp; Main Results'!$B$32,0)</f>
        <v>3169.331902</v>
      </c>
      <c r="AA1691" s="77">
        <f>sumproduct(X1691:offset(X1691,'Parameters &amp; Main Results'!$B$32-1,0),'Parameters &amp; Main Results'!$B$36:offset('Parameters &amp; Main Results'!$B$36,'Parameters &amp; Main Results'!$B$32-1,0)   )/offset(X1691,'Parameters &amp; Main Results'!$B$32,0)</f>
        <v>0.5914156892</v>
      </c>
      <c r="AB1691" s="167">
        <f t="shared" si="6"/>
        <v>-0.1816873492</v>
      </c>
    </row>
    <row r="1692">
      <c r="A1692">
        <f t="shared" si="17"/>
        <v>7</v>
      </c>
      <c r="B1692">
        <f t="shared" si="18"/>
        <v>2011</v>
      </c>
      <c r="C1692" s="77">
        <f t="shared" si="3"/>
        <v>2011.5</v>
      </c>
      <c r="D1692" s="159">
        <f t="shared" si="356"/>
        <v>40755</v>
      </c>
      <c r="E1692" s="162">
        <v>225.395</v>
      </c>
      <c r="F1692" s="163">
        <v>1.19602709004E7</v>
      </c>
      <c r="G1692" s="163">
        <v>69192.5969</v>
      </c>
      <c r="H1692" s="163">
        <v>37617.70814888</v>
      </c>
      <c r="I1692" s="163">
        <v>1.32416343006635E7</v>
      </c>
      <c r="J1692" s="163">
        <v>225.395</v>
      </c>
      <c r="K1692" s="163">
        <v>225.395</v>
      </c>
      <c r="L1692" s="163">
        <v>1613.75</v>
      </c>
      <c r="M1692" s="164">
        <v>21.95834317</v>
      </c>
      <c r="N1692" s="19">
        <f t="shared" ref="N1692:T1692" si="1693">F1692/F1691/$E1692*$E1691-1</f>
        <v>-0.02693314312</v>
      </c>
      <c r="O1692" s="19">
        <f t="shared" si="1693"/>
        <v>0.03464576432</v>
      </c>
      <c r="P1692" s="19">
        <f t="shared" si="1693"/>
        <v>-0.00257994395</v>
      </c>
      <c r="Q1692" s="19">
        <f t="shared" si="1693"/>
        <v>-0.01886389462</v>
      </c>
      <c r="R1692" s="19">
        <f t="shared" si="1693"/>
        <v>0</v>
      </c>
      <c r="S1692" s="19">
        <f t="shared" si="1693"/>
        <v>0</v>
      </c>
      <c r="T1692" s="19">
        <f t="shared" si="1693"/>
        <v>0.06732955196</v>
      </c>
      <c r="U1692" s="168">
        <v>-0.0129</v>
      </c>
      <c r="V1692" s="168">
        <v>-0.0091</v>
      </c>
      <c r="W1692" s="19">
        <f t="array" ref="W1692">mmult(N1692:T1692,'Parameters &amp; Main Results'!$B$6:$B$12)-'Parameters &amp; Main Results'!$B$16/12+mmult(U1692:V1692,'Parameters &amp; Main Results'!$B$14:$B$15)</f>
        <v>-0.01158008293</v>
      </c>
      <c r="X1692" s="77">
        <f t="shared" si="5"/>
        <v>20.48296189</v>
      </c>
      <c r="Y1692" s="77">
        <f>X1692/offset(X1692,'Parameters &amp; Main Results'!$B$32,0)</f>
        <v>16.45375328</v>
      </c>
      <c r="Z1692" s="77">
        <f>sumproduct(X1692:offset(X1692,'Parameters &amp; Main Results'!$B$32-1,0) , 'Cash Flow Assist'!$P$11:offset('Cash Flow Assist'!$P$11,'Parameters &amp; Main Results'!$B$32-1,0)  )/offset(X1692,'Parameters &amp; Main Results'!$B$32,0)</f>
        <v>3164.70356</v>
      </c>
      <c r="AA1692" s="77">
        <f>sumproduct(X1692:offset(X1692,'Parameters &amp; Main Results'!$B$32-1,0),'Parameters &amp; Main Results'!$B$36:offset('Parameters &amp; Main Results'!$B$36,'Parameters &amp; Main Results'!$B$32-1,0)   )/offset(X1692,'Parameters &amp; Main Results'!$B$32,0)</f>
        <v>0.5914704845</v>
      </c>
      <c r="AB1692" s="167">
        <f t="shared" si="6"/>
        <v>-0.2037270809</v>
      </c>
    </row>
    <row r="1693">
      <c r="A1693">
        <f t="shared" si="17"/>
        <v>8</v>
      </c>
      <c r="B1693">
        <f t="shared" si="18"/>
        <v>2011</v>
      </c>
      <c r="C1693" s="77">
        <f t="shared" si="3"/>
        <v>2011.583333</v>
      </c>
      <c r="D1693" s="159">
        <f t="shared" si="356"/>
        <v>40786</v>
      </c>
      <c r="E1693" s="162">
        <v>226.106</v>
      </c>
      <c r="F1693" s="163">
        <v>1.13574994973E7</v>
      </c>
      <c r="G1693" s="163">
        <v>73447.7424</v>
      </c>
      <c r="H1693" s="163">
        <v>37618.96207248</v>
      </c>
      <c r="I1693" s="163">
        <v>1.21240350591457E7</v>
      </c>
      <c r="J1693" s="163">
        <v>226.106</v>
      </c>
      <c r="K1693" s="163">
        <v>226.106</v>
      </c>
      <c r="L1693" s="163">
        <v>1826.0</v>
      </c>
      <c r="M1693" s="164">
        <v>20.61786789</v>
      </c>
      <c r="N1693" s="19">
        <f t="shared" ref="N1693:T1693" si="1694">F1693/F1692/$E1693*$E1692-1</f>
        <v>-0.05338386998</v>
      </c>
      <c r="O1693" s="19">
        <f t="shared" si="1694"/>
        <v>0.05815919779</v>
      </c>
      <c r="P1693" s="19">
        <f t="shared" si="1694"/>
        <v>-0.00311131431</v>
      </c>
      <c r="Q1693" s="19">
        <f t="shared" si="1694"/>
        <v>-0.0872795429</v>
      </c>
      <c r="R1693" s="19">
        <f t="shared" si="1694"/>
        <v>0</v>
      </c>
      <c r="S1693" s="19">
        <f t="shared" si="1694"/>
        <v>0</v>
      </c>
      <c r="T1693" s="19">
        <f t="shared" si="1694"/>
        <v>0.1279678171</v>
      </c>
      <c r="U1693" s="168">
        <v>-0.0307</v>
      </c>
      <c r="V1693" s="168">
        <v>-0.024</v>
      </c>
      <c r="W1693" s="19">
        <f t="array" ref="W1693">mmult(N1693:T1693,'Parameters &amp; Main Results'!$B$6:$B$12)-'Parameters &amp; Main Results'!$B$16/12+mmult(U1693:V1693,'Parameters &amp; Main Results'!$B$14:$B$15)</f>
        <v>-0.0255397697</v>
      </c>
      <c r="X1693" s="77">
        <f t="shared" si="5"/>
        <v>20.7229352</v>
      </c>
      <c r="Y1693" s="77">
        <f>X1693/offset(X1693,'Parameters &amp; Main Results'!$B$32,0)</f>
        <v>16.70185938</v>
      </c>
      <c r="Z1693" s="77">
        <f>sumproduct(X1693:offset(X1693,'Parameters &amp; Main Results'!$B$32-1,0) , 'Cash Flow Assist'!$P$11:offset('Cash Flow Assist'!$P$11,'Parameters &amp; Main Results'!$B$32-1,0)  )/offset(X1693,'Parameters &amp; Main Results'!$B$32,0)</f>
        <v>3159.718852</v>
      </c>
      <c r="AA1693" s="77">
        <f>sumproduct(X1693:offset(X1693,'Parameters &amp; Main Results'!$B$32-1,0),'Parameters &amp; Main Results'!$B$36:offset('Parameters &amp; Main Results'!$B$36,'Parameters &amp; Main Results'!$B$32-1,0)   )/offset(X1693,'Parameters &amp; Main Results'!$B$32,0)</f>
        <v>0.5915249514</v>
      </c>
      <c r="AB1693" s="167">
        <f t="shared" si="6"/>
        <v>-0.2462352109</v>
      </c>
    </row>
    <row r="1694">
      <c r="A1694">
        <f t="shared" si="17"/>
        <v>9</v>
      </c>
      <c r="B1694">
        <f t="shared" si="18"/>
        <v>2011</v>
      </c>
      <c r="C1694" s="77">
        <f t="shared" si="3"/>
        <v>2011.666667</v>
      </c>
      <c r="D1694" s="159">
        <f t="shared" si="356"/>
        <v>40816</v>
      </c>
      <c r="E1694" s="162">
        <v>226.597</v>
      </c>
      <c r="F1694" s="163">
        <v>1.05591090315E7</v>
      </c>
      <c r="G1694" s="163">
        <v>75050.2146</v>
      </c>
      <c r="H1694" s="163">
        <v>37619.58905519</v>
      </c>
      <c r="I1694" s="163">
        <v>1.09108593785238E7</v>
      </c>
      <c r="J1694" s="163">
        <v>226.597</v>
      </c>
      <c r="K1694" s="163">
        <v>226.597</v>
      </c>
      <c r="L1694" s="163">
        <v>1629.0</v>
      </c>
      <c r="M1694" s="164">
        <v>18.98562101</v>
      </c>
      <c r="N1694" s="19">
        <f t="shared" ref="N1694:T1694" si="1695">F1694/F1693/$E1694*$E1693-1</f>
        <v>-0.07231084551</v>
      </c>
      <c r="O1694" s="19">
        <f t="shared" si="1695"/>
        <v>0.01960373677</v>
      </c>
      <c r="P1694" s="19">
        <f t="shared" si="1695"/>
        <v>-0.002150211903</v>
      </c>
      <c r="Q1694" s="19">
        <f t="shared" si="1695"/>
        <v>-0.1020137098</v>
      </c>
      <c r="R1694" s="19">
        <f t="shared" si="1695"/>
        <v>0</v>
      </c>
      <c r="S1694" s="19">
        <f t="shared" si="1695"/>
        <v>0</v>
      </c>
      <c r="T1694" s="19">
        <f t="shared" si="1695"/>
        <v>-0.1098191601</v>
      </c>
      <c r="U1694" s="168">
        <v>-0.0333</v>
      </c>
      <c r="V1694" s="168">
        <v>-0.0176</v>
      </c>
      <c r="W1694" s="19">
        <f t="array" ref="W1694">mmult(N1694:T1694,'Parameters &amp; Main Results'!$B$6:$B$12)-'Parameters &amp; Main Results'!$B$16/12+mmult(U1694:V1694,'Parameters &amp; Main Results'!$B$14:$B$15)</f>
        <v>-0.04937386661</v>
      </c>
      <c r="X1694" s="77">
        <f t="shared" si="5"/>
        <v>21.26606562</v>
      </c>
      <c r="Y1694" s="77">
        <f>X1694/offset(X1694,'Parameters &amp; Main Results'!$B$32,0)</f>
        <v>17.19657798</v>
      </c>
      <c r="Z1694" s="77">
        <f>sumproduct(X1694:offset(X1694,'Parameters &amp; Main Results'!$B$32-1,0) , 'Cash Flow Assist'!$P$11:offset('Cash Flow Assist'!$P$11,'Parameters &amp; Main Results'!$B$32-1,0)  )/offset(X1694,'Parameters &amp; Main Results'!$B$32,0)</f>
        <v>3154.468642</v>
      </c>
      <c r="AA1694" s="77">
        <f>sumproduct(X1694:offset(X1694,'Parameters &amp; Main Results'!$B$32-1,0),'Parameters &amp; Main Results'!$B$36:offset('Parameters &amp; Main Results'!$B$36,'Parameters &amp; Main Results'!$B$32-1,0)   )/offset(X1694,'Parameters &amp; Main Results'!$B$32,0)</f>
        <v>0.5915790877</v>
      </c>
      <c r="AB1694" s="167">
        <f t="shared" si="6"/>
        <v>-0.3007405801</v>
      </c>
    </row>
    <row r="1695">
      <c r="A1695">
        <f t="shared" si="17"/>
        <v>10</v>
      </c>
      <c r="B1695">
        <f t="shared" si="18"/>
        <v>2011</v>
      </c>
      <c r="C1695" s="77">
        <f t="shared" si="3"/>
        <v>2011.75</v>
      </c>
      <c r="D1695" s="159">
        <f t="shared" si="356"/>
        <v>40847</v>
      </c>
      <c r="E1695" s="162">
        <v>226.75</v>
      </c>
      <c r="F1695" s="163">
        <v>1.17131362658E7</v>
      </c>
      <c r="G1695" s="163">
        <v>74589.833</v>
      </c>
      <c r="H1695" s="163">
        <v>37619.90255176</v>
      </c>
      <c r="I1695" s="163">
        <v>1.1973109572448E7</v>
      </c>
      <c r="J1695" s="163">
        <v>226.75</v>
      </c>
      <c r="K1695" s="163">
        <v>226.75</v>
      </c>
      <c r="L1695" s="163">
        <v>1718.0</v>
      </c>
      <c r="M1695" s="164">
        <v>20.92517951</v>
      </c>
      <c r="N1695" s="19">
        <f t="shared" ref="N1695:T1695" si="1696">F1695/F1694/$E1695*$E1694-1</f>
        <v>0.1085436062</v>
      </c>
      <c r="O1695" s="19">
        <f t="shared" si="1696"/>
        <v>-0.006804927027</v>
      </c>
      <c r="P1695" s="19">
        <f t="shared" si="1696"/>
        <v>-0.0006664242192</v>
      </c>
      <c r="Q1695" s="19">
        <f t="shared" si="1696"/>
        <v>0.09661670805</v>
      </c>
      <c r="R1695" s="19">
        <f t="shared" si="1696"/>
        <v>0</v>
      </c>
      <c r="S1695" s="19">
        <f t="shared" si="1696"/>
        <v>0</v>
      </c>
      <c r="T1695" s="19">
        <f t="shared" si="1696"/>
        <v>0.05392312841</v>
      </c>
      <c r="U1695" s="168">
        <v>0.033</v>
      </c>
      <c r="V1695" s="168">
        <v>0.0012</v>
      </c>
      <c r="W1695" s="19">
        <f t="array" ref="W1695">mmult(N1695:T1695,'Parameters &amp; Main Results'!$B$6:$B$12)-'Parameters &amp; Main Results'!$B$16/12+mmult(U1695:V1695,'Parameters &amp; Main Results'!$B$14:$B$15)</f>
        <v>0.07966480626</v>
      </c>
      <c r="X1695" s="77">
        <f t="shared" si="5"/>
        <v>22.37058805</v>
      </c>
      <c r="Y1695" s="77">
        <f>X1695/offset(X1695,'Parameters &amp; Main Results'!$B$32,0)</f>
        <v>18.14987399</v>
      </c>
      <c r="Z1695" s="77">
        <f>sumproduct(X1695:offset(X1695,'Parameters &amp; Main Results'!$B$32-1,0) , 'Cash Flow Assist'!$P$11:offset('Cash Flow Assist'!$P$11,'Parameters &amp; Main Results'!$B$32-1,0)  )/offset(X1695,'Parameters &amp; Main Results'!$B$32,0)</f>
        <v>3148.704616</v>
      </c>
      <c r="AA1695" s="77">
        <f>sumproduct(X1695:offset(X1695,'Parameters &amp; Main Results'!$B$32-1,0),'Parameters &amp; Main Results'!$B$36:offset('Parameters &amp; Main Results'!$B$36,'Parameters &amp; Main Results'!$B$32-1,0)   )/offset(X1695,'Parameters &amp; Main Results'!$B$32,0)</f>
        <v>0.5916328908</v>
      </c>
      <c r="AB1695" s="167">
        <f t="shared" si="6"/>
        <v>-0.224840441</v>
      </c>
    </row>
    <row r="1696">
      <c r="A1696">
        <f t="shared" si="17"/>
        <v>11</v>
      </c>
      <c r="B1696">
        <f t="shared" si="18"/>
        <v>2011</v>
      </c>
      <c r="C1696" s="77">
        <f t="shared" si="3"/>
        <v>2011.833333</v>
      </c>
      <c r="D1696" s="159">
        <f t="shared" si="356"/>
        <v>40877</v>
      </c>
      <c r="E1696" s="162">
        <v>227.169</v>
      </c>
      <c r="F1696" s="163">
        <v>1.16872688303E7</v>
      </c>
      <c r="G1696" s="163">
        <v>74074.753</v>
      </c>
      <c r="H1696" s="163">
        <v>37620.52955014</v>
      </c>
      <c r="I1696" s="163">
        <v>1.14231735139518E7</v>
      </c>
      <c r="J1696" s="163">
        <v>227.169</v>
      </c>
      <c r="K1696" s="163">
        <v>227.169</v>
      </c>
      <c r="L1696" s="163">
        <v>1704.0</v>
      </c>
      <c r="M1696" s="164">
        <v>20.68598763</v>
      </c>
      <c r="N1696" s="19">
        <f t="shared" ref="N1696:T1696" si="1697">F1696/F1695/$E1696*$E1695-1</f>
        <v>-0.004048780926</v>
      </c>
      <c r="O1696" s="19">
        <f t="shared" si="1697"/>
        <v>-0.008737203782</v>
      </c>
      <c r="P1696" s="19">
        <f t="shared" si="1697"/>
        <v>-0.001827805877</v>
      </c>
      <c r="Q1696" s="19">
        <f t="shared" si="1697"/>
        <v>-0.04769065495</v>
      </c>
      <c r="R1696" s="19">
        <f t="shared" si="1697"/>
        <v>0</v>
      </c>
      <c r="S1696" s="19">
        <f t="shared" si="1697"/>
        <v>0</v>
      </c>
      <c r="T1696" s="19">
        <f t="shared" si="1697"/>
        <v>-0.009978421905</v>
      </c>
      <c r="U1696" s="168">
        <v>-0.0017</v>
      </c>
      <c r="V1696" s="168">
        <v>-0.0046</v>
      </c>
      <c r="W1696" s="19">
        <f t="array" ref="W1696">mmult(N1696:T1696,'Parameters &amp; Main Results'!$B$6:$B$12)-'Parameters &amp; Main Results'!$B$16/12+mmult(U1696:V1696,'Parameters &amp; Main Results'!$B$14:$B$15)</f>
        <v>-0.005262553307</v>
      </c>
      <c r="X1696" s="77">
        <f t="shared" si="5"/>
        <v>20.71993819</v>
      </c>
      <c r="Y1696" s="77">
        <f>X1696/offset(X1696,'Parameters &amp; Main Results'!$B$32,0)</f>
        <v>16.86653994</v>
      </c>
      <c r="Z1696" s="77">
        <f>sumproduct(X1696:offset(X1696,'Parameters &amp; Main Results'!$B$32-1,0) , 'Cash Flow Assist'!$P$11:offset('Cash Flow Assist'!$P$11,'Parameters &amp; Main Results'!$B$32-1,0)  )/offset(X1696,'Parameters &amp; Main Results'!$B$32,0)</f>
        <v>3141.964963</v>
      </c>
      <c r="AA1696" s="77">
        <f>sumproduct(X1696:offset(X1696,'Parameters &amp; Main Results'!$B$32-1,0),'Parameters &amp; Main Results'!$B$36:offset('Parameters &amp; Main Results'!$B$36,'Parameters &amp; Main Results'!$B$32-1,0)   )/offset(X1696,'Parameters &amp; Main Results'!$B$32,0)</f>
        <v>0.5916863584</v>
      </c>
      <c r="AB1696" s="167">
        <f t="shared" si="6"/>
        <v>-0.2279788922</v>
      </c>
    </row>
    <row r="1697">
      <c r="A1697">
        <f t="shared" si="17"/>
        <v>12</v>
      </c>
      <c r="B1697">
        <f t="shared" si="18"/>
        <v>2011</v>
      </c>
      <c r="C1697" s="77">
        <f t="shared" si="3"/>
        <v>2011.916667</v>
      </c>
      <c r="D1697" s="159">
        <f t="shared" si="356"/>
        <v>40908</v>
      </c>
      <c r="E1697" s="162">
        <v>227.223</v>
      </c>
      <c r="F1697" s="163">
        <v>1.19898018866E7</v>
      </c>
      <c r="G1697" s="163">
        <v>75623.9047</v>
      </c>
      <c r="H1697" s="163">
        <v>37620.84305455</v>
      </c>
      <c r="I1697" s="163">
        <v>1.13008395528869E7</v>
      </c>
      <c r="J1697" s="163">
        <v>227.223</v>
      </c>
      <c r="K1697" s="163">
        <v>227.223</v>
      </c>
      <c r="L1697" s="163">
        <v>1574.5</v>
      </c>
      <c r="M1697" s="164">
        <v>21.08052418</v>
      </c>
      <c r="N1697" s="19">
        <f t="shared" ref="N1697:T1697" si="1698">F1697/F1696/$E1697*$E1696-1</f>
        <v>0.0256418895</v>
      </c>
      <c r="O1697" s="19">
        <f t="shared" si="1698"/>
        <v>0.02067073417</v>
      </c>
      <c r="P1697" s="19">
        <f t="shared" si="1698"/>
        <v>-0.0002293206454</v>
      </c>
      <c r="Q1697" s="19">
        <f t="shared" si="1698"/>
        <v>-0.01094438669</v>
      </c>
      <c r="R1697" s="19">
        <f t="shared" si="1698"/>
        <v>0</v>
      </c>
      <c r="S1697" s="19">
        <f t="shared" si="1698"/>
        <v>0</v>
      </c>
      <c r="T1697" s="19">
        <f t="shared" si="1698"/>
        <v>-0.07621724359</v>
      </c>
      <c r="U1697" s="168">
        <v>-0.006</v>
      </c>
      <c r="V1697" s="168">
        <v>0.0161</v>
      </c>
      <c r="W1697" s="19">
        <f t="array" ref="W1697">mmult(N1697:T1697,'Parameters &amp; Main Results'!$B$6:$B$12)-'Parameters &amp; Main Results'!$B$16/12+mmult(U1697:V1697,'Parameters &amp; Main Results'!$B$14:$B$15)</f>
        <v>0.024357434</v>
      </c>
      <c r="X1697" s="77">
        <f t="shared" si="5"/>
        <v>20.82955483</v>
      </c>
      <c r="Y1697" s="77">
        <f>X1697/offset(X1697,'Parameters &amp; Main Results'!$B$32,0)</f>
        <v>17.01213663</v>
      </c>
      <c r="Z1697" s="77">
        <f>sumproduct(X1697:offset(X1697,'Parameters &amp; Main Results'!$B$32-1,0) , 'Cash Flow Assist'!$P$11:offset('Cash Flow Assist'!$P$11,'Parameters &amp; Main Results'!$B$32-1,0)  )/offset(X1697,'Parameters &amp; Main Results'!$B$32,0)</f>
        <v>3136.490507</v>
      </c>
      <c r="AA1697" s="77">
        <f>sumproduct(X1697:offset(X1697,'Parameters &amp; Main Results'!$B$32-1,0),'Parameters &amp; Main Results'!$B$36:offset('Parameters &amp; Main Results'!$B$36,'Parameters &amp; Main Results'!$B$32-1,0)   )/offset(X1697,'Parameters &amp; Main Results'!$B$32,0)</f>
        <v>0.5917394882</v>
      </c>
      <c r="AB1697" s="167">
        <f t="shared" si="6"/>
        <v>-0.2081828123</v>
      </c>
    </row>
    <row r="1698">
      <c r="A1698">
        <f t="shared" si="17"/>
        <v>1</v>
      </c>
      <c r="B1698">
        <f t="shared" si="18"/>
        <v>2012</v>
      </c>
      <c r="C1698" s="77">
        <f t="shared" si="3"/>
        <v>2012</v>
      </c>
      <c r="D1698" s="159">
        <f t="shared" si="356"/>
        <v>40939</v>
      </c>
      <c r="E1698" s="162">
        <v>227.842</v>
      </c>
      <c r="F1698" s="163">
        <v>1.2335922392E7</v>
      </c>
      <c r="G1698" s="163">
        <v>76135.972</v>
      </c>
      <c r="H1698" s="163">
        <v>37621.15656158</v>
      </c>
      <c r="I1698" s="163">
        <v>1.1913543499637E7</v>
      </c>
      <c r="J1698" s="163">
        <v>227.842</v>
      </c>
      <c r="K1698" s="163">
        <v>227.842</v>
      </c>
      <c r="L1698" s="163">
        <v>1738.0</v>
      </c>
      <c r="M1698" s="164">
        <v>21.40596038</v>
      </c>
      <c r="N1698" s="19">
        <f t="shared" ref="N1698:T1698" si="1699">F1698/F1697/$E1698*$E1697-1</f>
        <v>0.02607268547</v>
      </c>
      <c r="O1698" s="19">
        <f t="shared" si="1699"/>
        <v>0.004036044889</v>
      </c>
      <c r="P1698" s="19">
        <f t="shared" si="1699"/>
        <v>-0.002708484278</v>
      </c>
      <c r="Q1698" s="19">
        <f t="shared" si="1699"/>
        <v>0.05135346705</v>
      </c>
      <c r="R1698" s="19">
        <f t="shared" si="1699"/>
        <v>0</v>
      </c>
      <c r="S1698" s="19">
        <f t="shared" si="1699"/>
        <v>0</v>
      </c>
      <c r="T1698" s="19">
        <f t="shared" si="1699"/>
        <v>0.100843576</v>
      </c>
      <c r="U1698" s="168">
        <v>0.0206</v>
      </c>
      <c r="V1698" s="168">
        <v>-0.0094</v>
      </c>
      <c r="W1698" s="19">
        <f t="array" ref="W1698">mmult(N1698:T1698,'Parameters &amp; Main Results'!$B$6:$B$12)-'Parameters &amp; Main Results'!$B$16/12+mmult(U1698:V1698,'Parameters &amp; Main Results'!$B$14:$B$15)</f>
        <v>0.02052185866</v>
      </c>
      <c r="X1698" s="77">
        <f t="shared" si="5"/>
        <v>20.33426433</v>
      </c>
      <c r="Y1698" s="77">
        <f>X1698/offset(X1698,'Parameters &amp; Main Results'!$B$32,0)</f>
        <v>16.66282635</v>
      </c>
      <c r="Z1698" s="77">
        <f>sumproduct(X1698:offset(X1698,'Parameters &amp; Main Results'!$B$32-1,0) , 'Cash Flow Assist'!$P$11:offset('Cash Flow Assist'!$P$11,'Parameters &amp; Main Results'!$B$32-1,0)  )/offset(X1698,'Parameters &amp; Main Results'!$B$32,0)</f>
        <v>3130.85177</v>
      </c>
      <c r="AA1698" s="77">
        <f>sumproduct(X1698:offset(X1698,'Parameters &amp; Main Results'!$B$32-1,0),'Parameters &amp; Main Results'!$B$36:offset('Parameters &amp; Main Results'!$B$36,'Parameters &amp; Main Results'!$B$32-1,0)   )/offset(X1698,'Parameters &amp; Main Results'!$B$32,0)</f>
        <v>0.5917922777</v>
      </c>
      <c r="AB1698" s="167">
        <f t="shared" si="6"/>
        <v>-0.1875380118</v>
      </c>
    </row>
    <row r="1699">
      <c r="A1699">
        <f t="shared" si="17"/>
        <v>2</v>
      </c>
      <c r="B1699">
        <f t="shared" si="18"/>
        <v>2012</v>
      </c>
      <c r="C1699" s="77">
        <f t="shared" si="3"/>
        <v>2012.083333</v>
      </c>
      <c r="D1699" s="159">
        <f t="shared" si="356"/>
        <v>40968</v>
      </c>
      <c r="E1699" s="162">
        <v>228.329</v>
      </c>
      <c r="F1699" s="163">
        <v>1.28693499273E7</v>
      </c>
      <c r="G1699" s="163">
        <v>75235.4014</v>
      </c>
      <c r="H1699" s="163">
        <v>37622.09709049</v>
      </c>
      <c r="I1699" s="163">
        <v>1.25722489913942E7</v>
      </c>
      <c r="J1699" s="163">
        <v>228.329</v>
      </c>
      <c r="K1699" s="163">
        <v>228.329</v>
      </c>
      <c r="L1699" s="163">
        <v>1788.0</v>
      </c>
      <c r="M1699" s="164">
        <v>22.0100129</v>
      </c>
      <c r="N1699" s="19">
        <f t="shared" ref="N1699:T1699" si="1700">F1699/F1698/$E1699*$E1698-1</f>
        <v>0.04101668668</v>
      </c>
      <c r="O1699" s="19">
        <f t="shared" si="1700"/>
        <v>-0.01393610926</v>
      </c>
      <c r="P1699" s="19">
        <f t="shared" si="1700"/>
        <v>-0.002107940516</v>
      </c>
      <c r="Q1699" s="19">
        <f t="shared" si="1700"/>
        <v>0.05303966053</v>
      </c>
      <c r="R1699" s="19">
        <f t="shared" si="1700"/>
        <v>0</v>
      </c>
      <c r="S1699" s="19">
        <f t="shared" si="1700"/>
        <v>0</v>
      </c>
      <c r="T1699" s="19">
        <f t="shared" si="1700"/>
        <v>0.02657445207</v>
      </c>
      <c r="U1699" s="168">
        <v>-0.0186</v>
      </c>
      <c r="V1699" s="168">
        <v>0.0043</v>
      </c>
      <c r="W1699" s="19">
        <f t="array" ref="W1699">mmult(N1699:T1699,'Parameters &amp; Main Results'!$B$6:$B$12)-'Parameters &amp; Main Results'!$B$16/12+mmult(U1699:V1699,'Parameters &amp; Main Results'!$B$14:$B$15)</f>
        <v>0.02723682103</v>
      </c>
      <c r="X1699" s="77">
        <f t="shared" si="5"/>
        <v>19.92535893</v>
      </c>
      <c r="Y1699" s="77">
        <f>X1699/offset(X1699,'Parameters &amp; Main Results'!$B$32,0)</f>
        <v>16.38202887</v>
      </c>
      <c r="Z1699" s="77">
        <f>sumproduct(X1699:offset(X1699,'Parameters &amp; Main Results'!$B$32-1,0) , 'Cash Flow Assist'!$P$11:offset('Cash Flow Assist'!$P$11,'Parameters &amp; Main Results'!$B$32-1,0)  )/offset(X1699,'Parameters &amp; Main Results'!$B$32,0)</f>
        <v>3125.544761</v>
      </c>
      <c r="AA1699" s="77">
        <f>sumproduct(X1699:offset(X1699,'Parameters &amp; Main Results'!$B$32-1,0),'Parameters &amp; Main Results'!$B$36:offset('Parameters &amp; Main Results'!$B$36,'Parameters &amp; Main Results'!$B$32-1,0)   )/offset(X1699,'Parameters &amp; Main Results'!$B$32,0)</f>
        <v>0.5918447245</v>
      </c>
      <c r="AB1699" s="167">
        <f t="shared" si="6"/>
        <v>-0.154213513</v>
      </c>
    </row>
    <row r="1700">
      <c r="A1700">
        <f t="shared" si="17"/>
        <v>3</v>
      </c>
      <c r="B1700">
        <f t="shared" si="18"/>
        <v>2012</v>
      </c>
      <c r="C1700" s="77">
        <f t="shared" si="3"/>
        <v>2012.166667</v>
      </c>
      <c r="D1700" s="159">
        <f t="shared" si="356"/>
        <v>40999</v>
      </c>
      <c r="E1700" s="162">
        <v>228.807</v>
      </c>
      <c r="F1700" s="163">
        <v>1.33935351865E7</v>
      </c>
      <c r="G1700" s="163">
        <v>73695.8398</v>
      </c>
      <c r="H1700" s="163">
        <v>37624.91874777</v>
      </c>
      <c r="I1700" s="163">
        <v>1.2487115724167E7</v>
      </c>
      <c r="J1700" s="163">
        <v>228.807</v>
      </c>
      <c r="K1700" s="163">
        <v>228.807</v>
      </c>
      <c r="L1700" s="163">
        <v>1660.75</v>
      </c>
      <c r="M1700" s="164">
        <v>22.5270138</v>
      </c>
      <c r="N1700" s="19">
        <f t="shared" ref="N1700:T1700" si="1701">F1700/F1699/$E1700*$E1699-1</f>
        <v>0.03855710419</v>
      </c>
      <c r="O1700" s="19">
        <f t="shared" si="1701"/>
        <v>-0.02250960746</v>
      </c>
      <c r="P1700" s="19">
        <f t="shared" si="1701"/>
        <v>-0.002014253607</v>
      </c>
      <c r="Q1700" s="19">
        <f t="shared" si="1701"/>
        <v>-0.008846473082</v>
      </c>
      <c r="R1700" s="19">
        <f t="shared" si="1701"/>
        <v>0</v>
      </c>
      <c r="S1700" s="19">
        <f t="shared" si="1701"/>
        <v>0</v>
      </c>
      <c r="T1700" s="19">
        <f t="shared" si="1701"/>
        <v>-0.07310932199</v>
      </c>
      <c r="U1700" s="168">
        <v>-0.0066</v>
      </c>
      <c r="V1700" s="168">
        <v>0.0112</v>
      </c>
      <c r="W1700" s="19">
        <f t="array" ref="W1700">mmult(N1700:T1700,'Parameters &amp; Main Results'!$B$6:$B$12)-'Parameters &amp; Main Results'!$B$16/12+mmult(U1700:V1700,'Parameters &amp; Main Results'!$B$14:$B$15)</f>
        <v>0.02324875961</v>
      </c>
      <c r="X1700" s="77">
        <f t="shared" si="5"/>
        <v>19.39704508</v>
      </c>
      <c r="Y1700" s="77">
        <f>X1700/offset(X1700,'Parameters &amp; Main Results'!$B$32,0)</f>
        <v>16.00067996</v>
      </c>
      <c r="Z1700" s="77">
        <f>sumproduct(X1700:offset(X1700,'Parameters &amp; Main Results'!$B$32-1,0) , 'Cash Flow Assist'!$P$11:offset('Cash Flow Assist'!$P$11,'Parameters &amp; Main Results'!$B$32-1,0)  )/offset(X1700,'Parameters &amp; Main Results'!$B$32,0)</f>
        <v>3120.50184</v>
      </c>
      <c r="AA1700" s="77">
        <f>sumproduct(X1700:offset(X1700,'Parameters &amp; Main Results'!$B$32-1,0),'Parameters &amp; Main Results'!$B$36:offset('Parameters &amp; Main Results'!$B$36,'Parameters &amp; Main Results'!$B$32-1,0)   )/offset(X1700,'Parameters &amp; Main Results'!$B$32,0)</f>
        <v>0.5918968261</v>
      </c>
      <c r="AB1700" s="167">
        <f t="shared" si="6"/>
        <v>-0.1216024353</v>
      </c>
    </row>
    <row r="1701">
      <c r="A1701">
        <f t="shared" si="17"/>
        <v>4</v>
      </c>
      <c r="B1701">
        <f t="shared" si="18"/>
        <v>2012</v>
      </c>
      <c r="C1701" s="77">
        <f t="shared" si="3"/>
        <v>2012.25</v>
      </c>
      <c r="D1701" s="159">
        <f t="shared" si="356"/>
        <v>41029</v>
      </c>
      <c r="E1701" s="162">
        <v>229.187</v>
      </c>
      <c r="F1701" s="163">
        <v>1.32094542031E7</v>
      </c>
      <c r="G1701" s="163">
        <v>75499.5845</v>
      </c>
      <c r="H1701" s="163">
        <v>37627.42707569</v>
      </c>
      <c r="I1701" s="163">
        <v>1.22887688186516E7</v>
      </c>
      <c r="J1701" s="163">
        <v>229.187</v>
      </c>
      <c r="K1701" s="163">
        <v>229.187</v>
      </c>
      <c r="L1701" s="163">
        <v>1662.5</v>
      </c>
      <c r="M1701" s="164">
        <v>21.95958472</v>
      </c>
      <c r="N1701" s="19">
        <f t="shared" ref="N1701:T1701" si="1702">F1701/F1700/$E1701*$E1700-1</f>
        <v>-0.01537926425</v>
      </c>
      <c r="O1701" s="19">
        <f t="shared" si="1702"/>
        <v>0.0227769135</v>
      </c>
      <c r="P1701" s="19">
        <f t="shared" si="1702"/>
        <v>-0.001591478574</v>
      </c>
      <c r="Q1701" s="19">
        <f t="shared" si="1702"/>
        <v>-0.01751582315</v>
      </c>
      <c r="R1701" s="19">
        <f t="shared" si="1702"/>
        <v>0</v>
      </c>
      <c r="S1701" s="19">
        <f t="shared" si="1702"/>
        <v>0</v>
      </c>
      <c r="T1701" s="19">
        <f t="shared" si="1702"/>
        <v>-0.0006060410643</v>
      </c>
      <c r="U1701" s="168">
        <v>-0.0041</v>
      </c>
      <c r="V1701" s="168">
        <v>-0.0077</v>
      </c>
      <c r="W1701" s="19">
        <f t="array" ref="W1701">mmult(N1701:T1701,'Parameters &amp; Main Results'!$B$6:$B$12)-'Parameters &amp; Main Results'!$B$16/12+mmult(U1701:V1701,'Parameters &amp; Main Results'!$B$14:$B$15)</f>
        <v>-0.00588188648</v>
      </c>
      <c r="X1701" s="77">
        <f t="shared" si="5"/>
        <v>18.95633384</v>
      </c>
      <c r="Y1701" s="77">
        <f>X1701/offset(X1701,'Parameters &amp; Main Results'!$B$32,0)</f>
        <v>15.68911844</v>
      </c>
      <c r="Z1701" s="77">
        <f>sumproduct(X1701:offset(X1701,'Parameters &amp; Main Results'!$B$32-1,0) , 'Cash Flow Assist'!$P$11:offset('Cash Flow Assist'!$P$11,'Parameters &amp; Main Results'!$B$32-1,0)  )/offset(X1701,'Parameters &amp; Main Results'!$B$32,0)</f>
        <v>3115.824771</v>
      </c>
      <c r="AA1701" s="77">
        <f>sumproduct(X1701:offset(X1701,'Parameters &amp; Main Results'!$B$32-1,0),'Parameters &amp; Main Results'!$B$36:offset('Parameters &amp; Main Results'!$B$36,'Parameters &amp; Main Results'!$B$32-1,0)   )/offset(X1701,'Parameters &amp; Main Results'!$B$32,0)</f>
        <v>0.59194858</v>
      </c>
      <c r="AB1701" s="167">
        <f t="shared" si="6"/>
        <v>-0.1351115435</v>
      </c>
    </row>
    <row r="1702">
      <c r="A1702">
        <f t="shared" si="17"/>
        <v>5</v>
      </c>
      <c r="B1702">
        <f t="shared" si="18"/>
        <v>2012</v>
      </c>
      <c r="C1702" s="77">
        <f t="shared" si="3"/>
        <v>2012.333333</v>
      </c>
      <c r="D1702" s="159">
        <f t="shared" si="356"/>
        <v>41060</v>
      </c>
      <c r="E1702" s="162">
        <v>228.713</v>
      </c>
      <c r="F1702" s="163">
        <v>1.24155459678E7</v>
      </c>
      <c r="G1702" s="163">
        <v>78313.4201</v>
      </c>
      <c r="H1702" s="163">
        <v>37629.93557083</v>
      </c>
      <c r="I1702" s="163">
        <v>1.0902527085712E7</v>
      </c>
      <c r="J1702" s="163">
        <v>228.713</v>
      </c>
      <c r="K1702" s="163">
        <v>228.713</v>
      </c>
      <c r="L1702" s="163">
        <v>1567.5</v>
      </c>
      <c r="M1702" s="164">
        <v>20.45839615</v>
      </c>
      <c r="N1702" s="19">
        <f t="shared" ref="N1702:T1702" si="1703">F1702/F1701/$E1702*$E1701-1</f>
        <v>-0.05815360893</v>
      </c>
      <c r="O1702" s="19">
        <f t="shared" si="1703"/>
        <v>0.03941925706</v>
      </c>
      <c r="P1702" s="19">
        <f t="shared" si="1703"/>
        <v>0.002139271197</v>
      </c>
      <c r="Q1702" s="19">
        <f t="shared" si="1703"/>
        <v>-0.1109669026</v>
      </c>
      <c r="R1702" s="19">
        <f t="shared" si="1703"/>
        <v>0</v>
      </c>
      <c r="S1702" s="19">
        <f t="shared" si="1703"/>
        <v>0</v>
      </c>
      <c r="T1702" s="19">
        <f t="shared" si="1703"/>
        <v>-0.05518881743</v>
      </c>
      <c r="U1702" s="168">
        <v>9.0E-4</v>
      </c>
      <c r="V1702" s="168">
        <v>-0.0106</v>
      </c>
      <c r="W1702" s="19">
        <f t="array" ref="W1702">mmult(N1702:T1702,'Parameters &amp; Main Results'!$B$6:$B$12)-'Parameters &amp; Main Results'!$B$16/12+mmult(U1702:V1702,'Parameters &amp; Main Results'!$B$14:$B$15)</f>
        <v>-0.0338020591</v>
      </c>
      <c r="X1702" s="77">
        <f t="shared" si="5"/>
        <v>19.06849254</v>
      </c>
      <c r="Y1702" s="77">
        <f>X1702/offset(X1702,'Parameters &amp; Main Results'!$B$32,0)</f>
        <v>15.83440995</v>
      </c>
      <c r="Z1702" s="77">
        <f>sumproduct(X1702:offset(X1702,'Parameters &amp; Main Results'!$B$32-1,0) , 'Cash Flow Assist'!$P$11:offset('Cash Flow Assist'!$P$11,'Parameters &amp; Main Results'!$B$32-1,0)  )/offset(X1702,'Parameters &amp; Main Results'!$B$32,0)</f>
        <v>3111.444752</v>
      </c>
      <c r="AA1702" s="77">
        <f>sumproduct(X1702:offset(X1702,'Parameters &amp; Main Results'!$B$32-1,0),'Parameters &amp; Main Results'!$B$36:offset('Parameters &amp; Main Results'!$B$36,'Parameters &amp; Main Results'!$B$32-1,0)   )/offset(X1702,'Parameters &amp; Main Results'!$B$32,0)</f>
        <v>0.5919999839</v>
      </c>
      <c r="AB1702" s="167">
        <f t="shared" si="6"/>
        <v>-0.1854079286</v>
      </c>
    </row>
    <row r="1703">
      <c r="A1703">
        <f t="shared" si="17"/>
        <v>6</v>
      </c>
      <c r="B1703">
        <f t="shared" si="18"/>
        <v>2012</v>
      </c>
      <c r="C1703" s="77">
        <f t="shared" si="3"/>
        <v>2012.416667</v>
      </c>
      <c r="D1703" s="159">
        <f t="shared" si="356"/>
        <v>41090</v>
      </c>
      <c r="E1703" s="162">
        <v>228.524</v>
      </c>
      <c r="F1703" s="163">
        <v>1.29596918089E7</v>
      </c>
      <c r="G1703" s="163">
        <v>77856.2103</v>
      </c>
      <c r="H1703" s="163">
        <v>37632.75781599</v>
      </c>
      <c r="I1703" s="163">
        <v>1.16217050030626E7</v>
      </c>
      <c r="J1703" s="163">
        <v>228.524</v>
      </c>
      <c r="K1703" s="163">
        <v>228.524</v>
      </c>
      <c r="L1703" s="163">
        <v>1569.5</v>
      </c>
      <c r="M1703" s="164">
        <v>21.20003499</v>
      </c>
      <c r="N1703" s="19">
        <f t="shared" ref="N1703:T1703" si="1704">F1703/F1702/$E1703*$E1702-1</f>
        <v>0.04469107615</v>
      </c>
      <c r="O1703" s="19">
        <f t="shared" si="1704"/>
        <v>-0.005015986845</v>
      </c>
      <c r="P1703" s="19">
        <f t="shared" si="1704"/>
        <v>0.0009021086405</v>
      </c>
      <c r="Q1703" s="19">
        <f t="shared" si="1704"/>
        <v>0.06684593428</v>
      </c>
      <c r="R1703" s="19">
        <f t="shared" si="1704"/>
        <v>0</v>
      </c>
      <c r="S1703" s="19">
        <f t="shared" si="1704"/>
        <v>0</v>
      </c>
      <c r="T1703" s="19">
        <f t="shared" si="1704"/>
        <v>0.00210401892</v>
      </c>
      <c r="U1703" s="168">
        <v>0.0064</v>
      </c>
      <c r="V1703" s="168">
        <v>0.0059</v>
      </c>
      <c r="W1703" s="19">
        <f t="array" ref="W1703">mmult(N1703:T1703,'Parameters &amp; Main Results'!$B$6:$B$12)-'Parameters &amp; Main Results'!$B$16/12+mmult(U1703:V1703,'Parameters &amp; Main Results'!$B$14:$B$15)</f>
        <v>0.03222264374</v>
      </c>
      <c r="X1703" s="77">
        <f t="shared" si="5"/>
        <v>19.73559634</v>
      </c>
      <c r="Y1703" s="77">
        <f>X1703/offset(X1703,'Parameters &amp; Main Results'!$B$32,0)</f>
        <v>16.44285045</v>
      </c>
      <c r="Z1703" s="77">
        <f>sumproduct(X1703:offset(X1703,'Parameters &amp; Main Results'!$B$32-1,0) , 'Cash Flow Assist'!$P$11:offset('Cash Flow Assist'!$P$11,'Parameters &amp; Main Results'!$B$32-1,0)  )/offset(X1703,'Parameters &amp; Main Results'!$B$32,0)</f>
        <v>3106.904398</v>
      </c>
      <c r="AA1703" s="77">
        <f>sumproduct(X1703:offset(X1703,'Parameters &amp; Main Results'!$B$32-1,0),'Parameters &amp; Main Results'!$B$36:offset('Parameters &amp; Main Results'!$B$36,'Parameters &amp; Main Results'!$B$32-1,0)   )/offset(X1703,'Parameters &amp; Main Results'!$B$32,0)</f>
        <v>0.5920510353</v>
      </c>
      <c r="AB1703" s="167">
        <f t="shared" si="6"/>
        <v>-0.1490029323</v>
      </c>
    </row>
    <row r="1704">
      <c r="A1704">
        <f t="shared" si="17"/>
        <v>7</v>
      </c>
      <c r="B1704">
        <f t="shared" si="18"/>
        <v>2012</v>
      </c>
      <c r="C1704" s="77">
        <f t="shared" si="3"/>
        <v>2012.5</v>
      </c>
      <c r="D1704" s="159">
        <f t="shared" si="356"/>
        <v>41121</v>
      </c>
      <c r="E1704" s="162">
        <v>228.59</v>
      </c>
      <c r="F1704" s="163">
        <v>1.31066379832E7</v>
      </c>
      <c r="G1704" s="163">
        <v>79092.6388</v>
      </c>
      <c r="H1704" s="163">
        <v>37635.58027283</v>
      </c>
      <c r="I1704" s="163">
        <v>1.17683685018722E7</v>
      </c>
      <c r="J1704" s="163">
        <v>228.59</v>
      </c>
      <c r="K1704" s="163">
        <v>228.59</v>
      </c>
      <c r="L1704" s="163">
        <v>1622.75</v>
      </c>
      <c r="M1704" s="164">
        <v>21.30110123</v>
      </c>
      <c r="N1704" s="19">
        <f t="shared" ref="N1704:T1704" si="1705">F1704/F1703/$E1704*$E1703-1</f>
        <v>0.01104670868</v>
      </c>
      <c r="O1704" s="19">
        <f t="shared" si="1705"/>
        <v>0.01558761146</v>
      </c>
      <c r="P1704" s="19">
        <f t="shared" si="1705"/>
        <v>-0.0002137481954</v>
      </c>
      <c r="Q1704" s="19">
        <f t="shared" si="1705"/>
        <v>0.0123274217</v>
      </c>
      <c r="R1704" s="19">
        <f t="shared" si="1705"/>
        <v>0</v>
      </c>
      <c r="S1704" s="19">
        <f t="shared" si="1705"/>
        <v>0</v>
      </c>
      <c r="T1704" s="19">
        <f t="shared" si="1705"/>
        <v>0.03362948009</v>
      </c>
      <c r="U1704" s="168">
        <v>-0.0272</v>
      </c>
      <c r="V1704" s="168">
        <v>-0.0012</v>
      </c>
      <c r="W1704" s="19">
        <f t="array" ref="W1704">mmult(N1704:T1704,'Parameters &amp; Main Results'!$B$6:$B$12)-'Parameters &amp; Main Results'!$B$16/12+mmult(U1704:V1704,'Parameters &amp; Main Results'!$B$14:$B$15)</f>
        <v>0.01214026771</v>
      </c>
      <c r="X1704" s="77">
        <f t="shared" si="5"/>
        <v>19.11951502</v>
      </c>
      <c r="Y1704" s="77">
        <f>X1704/offset(X1704,'Parameters &amp; Main Results'!$B$32,0)</f>
        <v>15.98251258</v>
      </c>
      <c r="Z1704" s="77">
        <f>sumproduct(X1704:offset(X1704,'Parameters &amp; Main Results'!$B$32-1,0) , 'Cash Flow Assist'!$P$11:offset('Cash Flow Assist'!$P$11,'Parameters &amp; Main Results'!$B$32-1,0)  )/offset(X1704,'Parameters &amp; Main Results'!$B$32,0)</f>
        <v>3101.738488</v>
      </c>
      <c r="AA1704" s="77">
        <f>sumproduct(X1704:offset(X1704,'Parameters &amp; Main Results'!$B$32-1,0),'Parameters &amp; Main Results'!$B$36:offset('Parameters &amp; Main Results'!$B$36,'Parameters &amp; Main Results'!$B$32-1,0)   )/offset(X1704,'Parameters &amp; Main Results'!$B$32,0)</f>
        <v>0.5921017315</v>
      </c>
      <c r="AB1704" s="167">
        <f t="shared" si="6"/>
        <v>-0.1396022156</v>
      </c>
    </row>
    <row r="1705">
      <c r="A1705">
        <f t="shared" si="17"/>
        <v>8</v>
      </c>
      <c r="B1705">
        <f t="shared" si="18"/>
        <v>2012</v>
      </c>
      <c r="C1705" s="77">
        <f t="shared" si="3"/>
        <v>2012.583333</v>
      </c>
      <c r="D1705" s="159">
        <f t="shared" si="356"/>
        <v>41152</v>
      </c>
      <c r="E1705" s="162">
        <v>229.918</v>
      </c>
      <c r="F1705" s="163">
        <v>1.34018368285E7</v>
      </c>
      <c r="G1705" s="163">
        <v>78766.424</v>
      </c>
      <c r="H1705" s="163">
        <v>37638.71657119</v>
      </c>
      <c r="I1705" s="163">
        <v>1.21059553326241E7</v>
      </c>
      <c r="J1705" s="163">
        <v>229.918</v>
      </c>
      <c r="K1705" s="163">
        <v>229.918</v>
      </c>
      <c r="L1705" s="163">
        <v>1657.75</v>
      </c>
      <c r="M1705" s="164">
        <v>21.45817838</v>
      </c>
      <c r="N1705" s="19">
        <f t="shared" ref="N1705:T1705" si="1706">F1705/F1704/$E1705*$E1704-1</f>
        <v>0.01661678664</v>
      </c>
      <c r="O1705" s="19">
        <f t="shared" si="1706"/>
        <v>-0.00987661425</v>
      </c>
      <c r="P1705" s="19">
        <f t="shared" si="1706"/>
        <v>-0.005693120301</v>
      </c>
      <c r="Q1705" s="19">
        <f t="shared" si="1706"/>
        <v>0.02274428847</v>
      </c>
      <c r="R1705" s="19">
        <f t="shared" si="1706"/>
        <v>0</v>
      </c>
      <c r="S1705" s="19">
        <f t="shared" si="1706"/>
        <v>0</v>
      </c>
      <c r="T1705" s="19">
        <f t="shared" si="1706"/>
        <v>0.01566777502</v>
      </c>
      <c r="U1705" s="168">
        <v>0.0048</v>
      </c>
      <c r="V1705" s="168">
        <v>0.013</v>
      </c>
      <c r="W1705" s="19">
        <f t="array" ref="W1705">mmult(N1705:T1705,'Parameters &amp; Main Results'!$B$6:$B$12)-'Parameters &amp; Main Results'!$B$16/12+mmult(U1705:V1705,'Parameters &amp; Main Results'!$B$14:$B$15)</f>
        <v>0.009951769753</v>
      </c>
      <c r="X1705" s="77">
        <f t="shared" si="5"/>
        <v>18.89018314</v>
      </c>
      <c r="Y1705" s="77">
        <f>X1705/offset(X1705,'Parameters &amp; Main Results'!$B$32,0)</f>
        <v>15.8433013</v>
      </c>
      <c r="Z1705" s="77">
        <f>sumproduct(X1705:offset(X1705,'Parameters &amp; Main Results'!$B$32-1,0) , 'Cash Flow Assist'!$P$11:offset('Cash Flow Assist'!$P$11,'Parameters &amp; Main Results'!$B$32-1,0)  )/offset(X1705,'Parameters &amp; Main Results'!$B$32,0)</f>
        <v>3097.017272</v>
      </c>
      <c r="AA1705" s="77">
        <f>sumproduct(X1705:offset(X1705,'Parameters &amp; Main Results'!$B$32-1,0),'Parameters &amp; Main Results'!$B$36:offset('Parameters &amp; Main Results'!$B$36,'Parameters &amp; Main Results'!$B$32-1,0)   )/offset(X1705,'Parameters &amp; Main Results'!$B$32,0)</f>
        <v>0.5921520702</v>
      </c>
      <c r="AB1705" s="167">
        <f t="shared" si="6"/>
        <v>-0.1253051692</v>
      </c>
    </row>
    <row r="1706">
      <c r="A1706">
        <f t="shared" si="17"/>
        <v>9</v>
      </c>
      <c r="B1706">
        <f t="shared" si="18"/>
        <v>2012</v>
      </c>
      <c r="C1706" s="77">
        <f t="shared" si="3"/>
        <v>2012.666667</v>
      </c>
      <c r="D1706" s="159">
        <f t="shared" si="356"/>
        <v>41182</v>
      </c>
      <c r="E1706" s="162">
        <v>231.015</v>
      </c>
      <c r="F1706" s="163">
        <v>1.37852715198E7</v>
      </c>
      <c r="G1706" s="163">
        <v>78305.1727</v>
      </c>
      <c r="H1706" s="163">
        <v>37641.8531309</v>
      </c>
      <c r="I1706" s="163">
        <v>1.24783456369302E7</v>
      </c>
      <c r="J1706" s="163">
        <v>231.015</v>
      </c>
      <c r="K1706" s="163">
        <v>231.015</v>
      </c>
      <c r="L1706" s="163">
        <v>1781.0</v>
      </c>
      <c r="M1706" s="164">
        <v>21.79983844</v>
      </c>
      <c r="N1706" s="19">
        <f t="shared" ref="N1706:T1706" si="1707">F1706/F1705/$E1706*$E1705-1</f>
        <v>0.02372613736</v>
      </c>
      <c r="O1706" s="19">
        <f t="shared" si="1707"/>
        <v>-0.01057673989</v>
      </c>
      <c r="P1706" s="19">
        <f t="shared" si="1707"/>
        <v>-0.004665671782</v>
      </c>
      <c r="Q1706" s="19">
        <f t="shared" si="1707"/>
        <v>0.02586623743</v>
      </c>
      <c r="R1706" s="19">
        <f t="shared" si="1707"/>
        <v>0</v>
      </c>
      <c r="S1706" s="19">
        <f t="shared" si="1707"/>
        <v>0</v>
      </c>
      <c r="T1706" s="19">
        <f t="shared" si="1707"/>
        <v>0.06924610265</v>
      </c>
      <c r="U1706" s="168">
        <v>0.0054</v>
      </c>
      <c r="V1706" s="168">
        <v>0.0158</v>
      </c>
      <c r="W1706" s="19">
        <f t="array" ref="W1706">mmult(N1706:T1706,'Parameters &amp; Main Results'!$B$6:$B$12)-'Parameters &amp; Main Results'!$B$16/12+mmult(U1706:V1706,'Parameters &amp; Main Results'!$B$14:$B$15)</f>
        <v>0.01510875138</v>
      </c>
      <c r="X1706" s="77">
        <f t="shared" si="5"/>
        <v>18.70404479</v>
      </c>
      <c r="Y1706" s="77">
        <f>X1706/offset(X1706,'Parameters &amp; Main Results'!$B$32,0)</f>
        <v>15.73933492</v>
      </c>
      <c r="Z1706" s="77">
        <f>sumproduct(X1706:offset(X1706,'Parameters &amp; Main Results'!$B$32-1,0) , 'Cash Flow Assist'!$P$11:offset('Cash Flow Assist'!$P$11,'Parameters &amp; Main Results'!$B$32-1,0)  )/offset(X1706,'Parameters &amp; Main Results'!$B$32,0)</f>
        <v>3092.420036</v>
      </c>
      <c r="AA1706" s="77">
        <f>sumproduct(X1706:offset(X1706,'Parameters &amp; Main Results'!$B$32-1,0),'Parameters &amp; Main Results'!$B$36:offset('Parameters &amp; Main Results'!$B$36,'Parameters &amp; Main Results'!$B$32-1,0)   )/offset(X1706,'Parameters &amp; Main Results'!$B$32,0)</f>
        <v>0.5922020489</v>
      </c>
      <c r="AB1706" s="167">
        <f t="shared" si="6"/>
        <v>-0.1045520395</v>
      </c>
    </row>
    <row r="1707">
      <c r="A1707">
        <f t="shared" si="17"/>
        <v>10</v>
      </c>
      <c r="B1707">
        <f t="shared" si="18"/>
        <v>2012</v>
      </c>
      <c r="C1707" s="77">
        <f t="shared" si="3"/>
        <v>2012.75</v>
      </c>
      <c r="D1707" s="159">
        <f t="shared" si="356"/>
        <v>41213</v>
      </c>
      <c r="E1707" s="162">
        <v>231.638</v>
      </c>
      <c r="F1707" s="163">
        <v>1.34943126369E7</v>
      </c>
      <c r="G1707" s="163">
        <v>77922.0799</v>
      </c>
      <c r="H1707" s="163">
        <v>37645.3036341</v>
      </c>
      <c r="I1707" s="163">
        <v>1.25674048552437E7</v>
      </c>
      <c r="J1707" s="163">
        <v>231.638</v>
      </c>
      <c r="K1707" s="163">
        <v>231.638</v>
      </c>
      <c r="L1707" s="163">
        <v>1718.0</v>
      </c>
      <c r="M1707" s="164">
        <v>21.19203459</v>
      </c>
      <c r="N1707" s="19">
        <f t="shared" ref="N1707:T1707" si="1708">F1707/F1706/$E1707*$E1706-1</f>
        <v>-0.02373927822</v>
      </c>
      <c r="O1707" s="19">
        <f t="shared" si="1708"/>
        <v>-0.007568688536</v>
      </c>
      <c r="P1707" s="19">
        <f t="shared" si="1708"/>
        <v>-0.002598121314</v>
      </c>
      <c r="Q1707" s="19">
        <f t="shared" si="1708"/>
        <v>0.004428364446</v>
      </c>
      <c r="R1707" s="19">
        <f t="shared" si="1708"/>
        <v>0</v>
      </c>
      <c r="S1707" s="19">
        <f t="shared" si="1708"/>
        <v>0</v>
      </c>
      <c r="T1707" s="19">
        <f t="shared" si="1708"/>
        <v>-0.03796778899</v>
      </c>
      <c r="U1707" s="168">
        <v>-0.0117</v>
      </c>
      <c r="V1707" s="168">
        <v>0.0356</v>
      </c>
      <c r="W1707" s="19">
        <f t="array" ref="W1707">mmult(N1707:T1707,'Parameters &amp; Main Results'!$B$6:$B$12)-'Parameters &amp; Main Results'!$B$16/12+mmult(U1707:V1707,'Parameters &amp; Main Results'!$B$14:$B$15)</f>
        <v>-0.01973829747</v>
      </c>
      <c r="X1707" s="77">
        <f t="shared" si="5"/>
        <v>18.42565613</v>
      </c>
      <c r="Y1707" s="77">
        <f>X1707/offset(X1707,'Parameters &amp; Main Results'!$B$32,0)</f>
        <v>15.55661611</v>
      </c>
      <c r="Z1707" s="77">
        <f>sumproduct(X1707:offset(X1707,'Parameters &amp; Main Results'!$B$32-1,0) , 'Cash Flow Assist'!$P$11:offset('Cash Flow Assist'!$P$11,'Parameters &amp; Main Results'!$B$32-1,0)  )/offset(X1707,'Parameters &amp; Main Results'!$B$32,0)</f>
        <v>3087.911829</v>
      </c>
      <c r="AA1707" s="77">
        <f>sumproduct(X1707:offset(X1707,'Parameters &amp; Main Results'!$B$32-1,0),'Parameters &amp; Main Results'!$B$36:offset('Parameters &amp; Main Results'!$B$36,'Parameters &amp; Main Results'!$B$32-1,0)   )/offset(X1707,'Parameters &amp; Main Results'!$B$32,0)</f>
        <v>0.5922516649</v>
      </c>
      <c r="AB1707" s="167">
        <f t="shared" si="6"/>
        <v>-0.1258093278</v>
      </c>
    </row>
    <row r="1708">
      <c r="A1708">
        <f t="shared" si="17"/>
        <v>11</v>
      </c>
      <c r="B1708">
        <f t="shared" si="18"/>
        <v>2012</v>
      </c>
      <c r="C1708" s="77">
        <f t="shared" si="3"/>
        <v>2012.833333</v>
      </c>
      <c r="D1708" s="159">
        <f t="shared" si="356"/>
        <v>41243</v>
      </c>
      <c r="E1708" s="162">
        <v>231.249</v>
      </c>
      <c r="F1708" s="163">
        <v>1.35725832309E7</v>
      </c>
      <c r="G1708" s="163">
        <v>78736.8963</v>
      </c>
      <c r="H1708" s="163">
        <v>37648.44074274</v>
      </c>
      <c r="I1708" s="163">
        <v>1.28335105054573E7</v>
      </c>
      <c r="J1708" s="163">
        <v>231.249</v>
      </c>
      <c r="K1708" s="163">
        <v>231.249</v>
      </c>
      <c r="L1708" s="163">
        <v>1728.25</v>
      </c>
      <c r="M1708" s="164">
        <v>21.22290923</v>
      </c>
      <c r="N1708" s="19">
        <f t="shared" ref="N1708:T1708" si="1709">F1708/F1707/$E1708*$E1707-1</f>
        <v>0.007492191815</v>
      </c>
      <c r="O1708" s="19">
        <f t="shared" si="1709"/>
        <v>0.01215656976</v>
      </c>
      <c r="P1708" s="19">
        <f t="shared" si="1709"/>
        <v>0.001765642951</v>
      </c>
      <c r="Q1708" s="19">
        <f t="shared" si="1709"/>
        <v>0.02289206027</v>
      </c>
      <c r="R1708" s="19">
        <f t="shared" si="1709"/>
        <v>0</v>
      </c>
      <c r="S1708" s="19">
        <f t="shared" si="1709"/>
        <v>0</v>
      </c>
      <c r="T1708" s="19">
        <f t="shared" si="1709"/>
        <v>0.007658445476</v>
      </c>
      <c r="U1708" s="168">
        <v>0.0061</v>
      </c>
      <c r="V1708" s="168">
        <v>-0.0083</v>
      </c>
      <c r="W1708" s="19">
        <f t="array" ref="W1708">mmult(N1708:T1708,'Parameters &amp; Main Results'!$B$6:$B$12)-'Parameters &amp; Main Results'!$B$16/12+mmult(U1708:V1708,'Parameters &amp; Main Results'!$B$14:$B$15)</f>
        <v>0.008616619635</v>
      </c>
      <c r="X1708" s="77">
        <f t="shared" si="5"/>
        <v>18.7966704</v>
      </c>
      <c r="Y1708" s="77">
        <f>X1708/offset(X1708,'Parameters &amp; Main Results'!$B$32,0)</f>
        <v>15.92261628</v>
      </c>
      <c r="Z1708" s="77">
        <f>sumproduct(X1708:offset(X1708,'Parameters &amp; Main Results'!$B$32-1,0) , 'Cash Flow Assist'!$P$11:offset('Cash Flow Assist'!$P$11,'Parameters &amp; Main Results'!$B$32-1,0)  )/offset(X1708,'Parameters &amp; Main Results'!$B$32,0)</f>
        <v>3083.571962</v>
      </c>
      <c r="AA1708" s="77">
        <f>sumproduct(X1708:offset(X1708,'Parameters &amp; Main Results'!$B$32-1,0),'Parameters &amp; Main Results'!$B$36:offset('Parameters &amp; Main Results'!$B$36,'Parameters &amp; Main Results'!$B$32-1,0)   )/offset(X1708,'Parameters &amp; Main Results'!$B$32,0)</f>
        <v>0.5923009158</v>
      </c>
      <c r="AB1708" s="167">
        <f t="shared" si="6"/>
        <v>-0.1192597236</v>
      </c>
    </row>
    <row r="1709">
      <c r="A1709">
        <f t="shared" si="17"/>
        <v>12</v>
      </c>
      <c r="B1709">
        <f t="shared" si="18"/>
        <v>2012</v>
      </c>
      <c r="C1709" s="77">
        <f t="shared" si="3"/>
        <v>2012.916667</v>
      </c>
      <c r="D1709" s="159">
        <f t="shared" si="356"/>
        <v>41274</v>
      </c>
      <c r="E1709" s="162">
        <v>231.221</v>
      </c>
      <c r="F1709" s="163">
        <v>1.36962875418E7</v>
      </c>
      <c r="G1709" s="163">
        <v>77720.0147</v>
      </c>
      <c r="H1709" s="163">
        <v>37651.2643758</v>
      </c>
      <c r="I1709" s="163">
        <v>1.32241343559478E7</v>
      </c>
      <c r="J1709" s="163">
        <v>231.221</v>
      </c>
      <c r="K1709" s="163">
        <v>231.221</v>
      </c>
      <c r="L1709" s="163">
        <v>1664.0</v>
      </c>
      <c r="M1709" s="164">
        <v>21.29649766</v>
      </c>
      <c r="N1709" s="19">
        <f t="shared" ref="N1709:T1709" si="1710">F1709/F1708/$E1709*$E1708-1</f>
        <v>0.009236479015</v>
      </c>
      <c r="O1709" s="19">
        <f t="shared" si="1710"/>
        <v>-0.0127953989</v>
      </c>
      <c r="P1709" s="19">
        <f t="shared" si="1710"/>
        <v>0.0001961053495</v>
      </c>
      <c r="Q1709" s="19">
        <f t="shared" si="1710"/>
        <v>0.03056258407</v>
      </c>
      <c r="R1709" s="19">
        <f t="shared" si="1710"/>
        <v>0</v>
      </c>
      <c r="S1709" s="19">
        <f t="shared" si="1710"/>
        <v>0</v>
      </c>
      <c r="T1709" s="19">
        <f t="shared" si="1710"/>
        <v>-0.03705974009</v>
      </c>
      <c r="U1709" s="168">
        <v>0.0152</v>
      </c>
      <c r="V1709" s="168">
        <v>0.0353</v>
      </c>
      <c r="W1709" s="19">
        <f t="array" ref="W1709">mmult(N1709:T1709,'Parameters &amp; Main Results'!$B$6:$B$12)-'Parameters &amp; Main Results'!$B$16/12+mmult(U1709:V1709,'Parameters &amp; Main Results'!$B$14:$B$15)</f>
        <v>0.00368684287</v>
      </c>
      <c r="X1709" s="77">
        <f t="shared" si="5"/>
        <v>18.6360903</v>
      </c>
      <c r="Y1709" s="77">
        <f>X1709/offset(X1709,'Parameters &amp; Main Results'!$B$32,0)</f>
        <v>15.83906857</v>
      </c>
      <c r="Z1709" s="77">
        <f>sumproduct(X1709:offset(X1709,'Parameters &amp; Main Results'!$B$32-1,0) , 'Cash Flow Assist'!$P$11:offset('Cash Flow Assist'!$P$11,'Parameters &amp; Main Results'!$B$32-1,0)  )/offset(X1709,'Parameters &amp; Main Results'!$B$32,0)</f>
        <v>3078.850451</v>
      </c>
      <c r="AA1709" s="77">
        <f>sumproduct(X1709:offset(X1709,'Parameters &amp; Main Results'!$B$32-1,0),'Parameters &amp; Main Results'!$B$36:offset('Parameters &amp; Main Results'!$B$36,'Parameters &amp; Main Results'!$B$32-1,0)   )/offset(X1709,'Parameters &amp; Main Results'!$B$32,0)</f>
        <v>0.5923497989</v>
      </c>
      <c r="AB1709" s="167">
        <f t="shared" si="6"/>
        <v>-0.1111247845</v>
      </c>
    </row>
    <row r="1710">
      <c r="A1710">
        <f t="shared" si="17"/>
        <v>1</v>
      </c>
      <c r="B1710">
        <f t="shared" si="18"/>
        <v>2013</v>
      </c>
      <c r="C1710" s="77">
        <f t="shared" si="3"/>
        <v>2013</v>
      </c>
      <c r="D1710" s="159">
        <f t="shared" si="356"/>
        <v>41305</v>
      </c>
      <c r="E1710" s="162">
        <v>231.679</v>
      </c>
      <c r="F1710" s="163">
        <v>1.44057005921E7</v>
      </c>
      <c r="G1710" s="163">
        <v>76181.4086</v>
      </c>
      <c r="H1710" s="163">
        <v>37653.46069955</v>
      </c>
      <c r="I1710" s="163">
        <v>1.38774774576137E7</v>
      </c>
      <c r="J1710" s="163">
        <v>231.679</v>
      </c>
      <c r="K1710" s="163">
        <v>231.679</v>
      </c>
      <c r="L1710" s="163">
        <v>1674.5</v>
      </c>
      <c r="M1710" s="164">
        <v>22.16247043</v>
      </c>
      <c r="N1710" s="19">
        <f t="shared" ref="N1710:T1710" si="1711">F1710/F1709/$E1710*$E1709-1</f>
        <v>0.04971674296</v>
      </c>
      <c r="O1710" s="19">
        <f t="shared" si="1711"/>
        <v>-0.02173451832</v>
      </c>
      <c r="P1710" s="19">
        <f t="shared" si="1711"/>
        <v>-0.001918655158</v>
      </c>
      <c r="Q1710" s="19">
        <f t="shared" si="1711"/>
        <v>0.04733081742</v>
      </c>
      <c r="R1710" s="19">
        <f t="shared" si="1711"/>
        <v>0</v>
      </c>
      <c r="S1710" s="19">
        <f t="shared" si="1711"/>
        <v>0</v>
      </c>
      <c r="T1710" s="19">
        <f t="shared" si="1711"/>
        <v>0.00432074872</v>
      </c>
      <c r="U1710" s="168">
        <v>0.0031</v>
      </c>
      <c r="V1710" s="168">
        <v>0.0095</v>
      </c>
      <c r="W1710" s="19">
        <f t="array" ref="W1710">mmult(N1710:T1710,'Parameters &amp; Main Results'!$B$6:$B$12)-'Parameters &amp; Main Results'!$B$16/12+mmult(U1710:V1710,'Parameters &amp; Main Results'!$B$14:$B$15)</f>
        <v>0.03181226098</v>
      </c>
      <c r="X1710" s="77">
        <f t="shared" si="5"/>
        <v>18.56763435</v>
      </c>
      <c r="Y1710" s="77">
        <f>X1710/offset(X1710,'Parameters &amp; Main Results'!$B$32,0)</f>
        <v>15.8333473</v>
      </c>
      <c r="Z1710" s="77">
        <f>sumproduct(X1710:offset(X1710,'Parameters &amp; Main Results'!$B$32-1,0) , 'Cash Flow Assist'!$P$11:offset('Cash Flow Assist'!$P$11,'Parameters &amp; Main Results'!$B$32-1,0)  )/offset(X1710,'Parameters &amp; Main Results'!$B$32,0)</f>
        <v>3074.197069</v>
      </c>
      <c r="AA1710" s="77">
        <f>sumproduct(X1710:offset(X1710,'Parameters &amp; Main Results'!$B$32-1,0),'Parameters &amp; Main Results'!$B$36:offset('Parameters &amp; Main Results'!$B$36,'Parameters &amp; Main Results'!$B$32-1,0)   )/offset(X1710,'Parameters &amp; Main Results'!$B$32,0)</f>
        <v>0.5923983117</v>
      </c>
      <c r="AB1710" s="167">
        <f t="shared" si="6"/>
        <v>-0.06693280386</v>
      </c>
    </row>
    <row r="1711">
      <c r="A1711">
        <f t="shared" si="17"/>
        <v>2</v>
      </c>
      <c r="B1711">
        <f t="shared" si="18"/>
        <v>2013</v>
      </c>
      <c r="C1711" s="77">
        <f t="shared" si="3"/>
        <v>2013.083333</v>
      </c>
      <c r="D1711" s="159">
        <f t="shared" si="356"/>
        <v>41333</v>
      </c>
      <c r="E1711" s="162">
        <v>232.937</v>
      </c>
      <c r="F1711" s="163">
        <v>1.46012649668E7</v>
      </c>
      <c r="G1711" s="163">
        <v>77202.0811</v>
      </c>
      <c r="H1711" s="163">
        <v>37655.65715143</v>
      </c>
      <c r="I1711" s="163">
        <v>1.37429231159521E7</v>
      </c>
      <c r="J1711" s="163">
        <v>232.937</v>
      </c>
      <c r="K1711" s="163">
        <v>232.937</v>
      </c>
      <c r="L1711" s="163">
        <v>1591.0</v>
      </c>
      <c r="M1711" s="164">
        <v>22.08728402</v>
      </c>
      <c r="N1711" s="19">
        <f t="shared" ref="N1711:T1711" si="1712">F1711/F1710/$E1711*$E1710-1</f>
        <v>0.008101567496</v>
      </c>
      <c r="O1711" s="19">
        <f t="shared" si="1712"/>
        <v>0.00792496236</v>
      </c>
      <c r="P1711" s="19">
        <f t="shared" si="1712"/>
        <v>-0.005342583581</v>
      </c>
      <c r="Q1711" s="19">
        <f t="shared" si="1712"/>
        <v>-0.01504411725</v>
      </c>
      <c r="R1711" s="19">
        <f t="shared" si="1712"/>
        <v>0</v>
      </c>
      <c r="S1711" s="19">
        <f t="shared" si="1712"/>
        <v>0</v>
      </c>
      <c r="T1711" s="19">
        <f t="shared" si="1712"/>
        <v>-0.05499692899</v>
      </c>
      <c r="U1711" s="168">
        <v>-0.0033</v>
      </c>
      <c r="V1711" s="168">
        <v>0.001</v>
      </c>
      <c r="W1711" s="19">
        <f t="array" ref="W1711">mmult(N1711:T1711,'Parameters &amp; Main Results'!$B$6:$B$12)-'Parameters &amp; Main Results'!$B$16/12+mmult(U1711:V1711,'Parameters &amp; Main Results'!$B$14:$B$15)</f>
        <v>0.008015749546</v>
      </c>
      <c r="X1711" s="77">
        <f t="shared" si="5"/>
        <v>17.99516739</v>
      </c>
      <c r="Y1711" s="77">
        <f>X1711/offset(X1711,'Parameters &amp; Main Results'!$B$32,0)</f>
        <v>15.39619431</v>
      </c>
      <c r="Z1711" s="77">
        <f>sumproduct(X1711:offset(X1711,'Parameters &amp; Main Results'!$B$32-1,0) , 'Cash Flow Assist'!$P$11:offset('Cash Flow Assist'!$P$11,'Parameters &amp; Main Results'!$B$32-1,0)  )/offset(X1711,'Parameters &amp; Main Results'!$B$32,0)</f>
        <v>3069.533959</v>
      </c>
      <c r="AA1711" s="77">
        <f>sumproduct(X1711:offset(X1711,'Parameters &amp; Main Results'!$B$32-1,0),'Parameters &amp; Main Results'!$B$36:offset('Parameters &amp; Main Results'!$B$36,'Parameters &amp; Main Results'!$B$32-1,0)   )/offset(X1711,'Parameters &amp; Main Results'!$B$32,0)</f>
        <v>0.5924464517</v>
      </c>
      <c r="AB1711" s="167">
        <f t="shared" si="6"/>
        <v>-0.05937349699</v>
      </c>
    </row>
    <row r="1712">
      <c r="A1712">
        <f t="shared" si="17"/>
        <v>3</v>
      </c>
      <c r="B1712">
        <f t="shared" si="18"/>
        <v>2013</v>
      </c>
      <c r="C1712" s="77">
        <f t="shared" si="3"/>
        <v>2013.166667</v>
      </c>
      <c r="D1712" s="159">
        <f t="shared" si="356"/>
        <v>41364</v>
      </c>
      <c r="E1712" s="162">
        <v>232.282</v>
      </c>
      <c r="F1712" s="163">
        <v>1.50820273879E7</v>
      </c>
      <c r="G1712" s="163">
        <v>77462.2149</v>
      </c>
      <c r="H1712" s="163">
        <v>37658.79512285</v>
      </c>
      <c r="I1712" s="163">
        <v>1.38596485754652E7</v>
      </c>
      <c r="J1712" s="163">
        <v>232.282</v>
      </c>
      <c r="K1712" s="163">
        <v>232.282</v>
      </c>
      <c r="L1712" s="163">
        <v>1602.5</v>
      </c>
      <c r="M1712" s="164">
        <v>22.58314114</v>
      </c>
      <c r="N1712" s="19">
        <f t="shared" ref="N1712:T1712" si="1713">F1712/F1711/$E1712*$E1711-1</f>
        <v>0.03583877502</v>
      </c>
      <c r="O1712" s="19">
        <f t="shared" si="1713"/>
        <v>0.006198867793</v>
      </c>
      <c r="P1712" s="19">
        <f t="shared" si="1713"/>
        <v>0.002903416608</v>
      </c>
      <c r="Q1712" s="19">
        <f t="shared" si="1713"/>
        <v>0.01133729444</v>
      </c>
      <c r="R1712" s="19">
        <f t="shared" si="1713"/>
        <v>0</v>
      </c>
      <c r="S1712" s="19">
        <f t="shared" si="1713"/>
        <v>0</v>
      </c>
      <c r="T1712" s="19">
        <f t="shared" si="1713"/>
        <v>0.01006838899</v>
      </c>
      <c r="U1712" s="168">
        <v>0.0083</v>
      </c>
      <c r="V1712" s="168">
        <v>-0.0023</v>
      </c>
      <c r="W1712" s="19">
        <f t="array" ref="W1712">mmult(N1712:T1712,'Parameters &amp; Main Results'!$B$6:$B$12)-'Parameters &amp; Main Results'!$B$16/12+mmult(U1712:V1712,'Parameters &amp; Main Results'!$B$14:$B$15)</f>
        <v>0.02838713155</v>
      </c>
      <c r="X1712" s="77">
        <f t="shared" si="5"/>
        <v>17.85206967</v>
      </c>
      <c r="Y1712" s="77">
        <f>X1712/offset(X1712,'Parameters &amp; Main Results'!$B$32,0)</f>
        <v>15.32453819</v>
      </c>
      <c r="Z1712" s="77">
        <f>sumproduct(X1712:offset(X1712,'Parameters &amp; Main Results'!$B$32-1,0) , 'Cash Flow Assist'!$P$11:offset('Cash Flow Assist'!$P$11,'Parameters &amp; Main Results'!$B$32-1,0)  )/offset(X1712,'Parameters &amp; Main Results'!$B$32,0)</f>
        <v>3065.293953</v>
      </c>
      <c r="AA1712" s="77">
        <f>sumproduct(X1712:offset(X1712,'Parameters &amp; Main Results'!$B$32-1,0),'Parameters &amp; Main Results'!$B$36:offset('Parameters &amp; Main Results'!$B$36,'Parameters &amp; Main Results'!$B$32-1,0)   )/offset(X1712,'Parameters &amp; Main Results'!$B$32,0)</f>
        <v>0.5924942162</v>
      </c>
      <c r="AB1712" s="167">
        <f t="shared" si="6"/>
        <v>-0.02566259537</v>
      </c>
    </row>
    <row r="1713">
      <c r="A1713">
        <f t="shared" si="17"/>
        <v>4</v>
      </c>
      <c r="B1713">
        <f t="shared" si="18"/>
        <v>2013</v>
      </c>
      <c r="C1713" s="77">
        <f t="shared" si="3"/>
        <v>2013.25</v>
      </c>
      <c r="D1713" s="159">
        <f t="shared" si="356"/>
        <v>41394</v>
      </c>
      <c r="E1713" s="162">
        <v>231.797</v>
      </c>
      <c r="F1713" s="163">
        <v>1.54407261388E7</v>
      </c>
      <c r="G1713" s="163">
        <v>78773.708</v>
      </c>
      <c r="H1713" s="163">
        <v>37661.61953249</v>
      </c>
      <c r="I1713" s="163">
        <v>1.45070684368845E7</v>
      </c>
      <c r="J1713" s="163">
        <v>231.797</v>
      </c>
      <c r="K1713" s="163">
        <v>231.797</v>
      </c>
      <c r="L1713" s="163">
        <v>1472.75</v>
      </c>
      <c r="M1713" s="164">
        <v>22.98219978</v>
      </c>
      <c r="N1713" s="19">
        <f t="shared" ref="N1713:T1713" si="1714">F1713/F1712/$E1713*$E1712-1</f>
        <v>0.02592530261</v>
      </c>
      <c r="O1713" s="19">
        <f t="shared" si="1714"/>
        <v>0.01905851925</v>
      </c>
      <c r="P1713" s="19">
        <f t="shared" si="1714"/>
        <v>0.002167504972</v>
      </c>
      <c r="Q1713" s="19">
        <f t="shared" si="1714"/>
        <v>0.04890266113</v>
      </c>
      <c r="R1713" s="19">
        <f t="shared" si="1714"/>
        <v>0</v>
      </c>
      <c r="S1713" s="19">
        <f t="shared" si="1714"/>
        <v>0</v>
      </c>
      <c r="T1713" s="19">
        <f t="shared" si="1714"/>
        <v>-0.07904430229</v>
      </c>
      <c r="U1713" s="168">
        <v>-0.0236</v>
      </c>
      <c r="V1713" s="168">
        <v>0.005</v>
      </c>
      <c r="W1713" s="19">
        <f t="array" ref="W1713">mmult(N1713:T1713,'Parameters &amp; Main Results'!$B$6:$B$12)-'Parameters &amp; Main Results'!$B$16/12+mmult(U1713:V1713,'Parameters &amp; Main Results'!$B$14:$B$15)</f>
        <v>0.02416694011</v>
      </c>
      <c r="X1713" s="77">
        <f t="shared" si="5"/>
        <v>17.35928924</v>
      </c>
      <c r="Y1713" s="77">
        <f>X1713/offset(X1713,'Parameters &amp; Main Results'!$B$32,0)</f>
        <v>14.95106371</v>
      </c>
      <c r="Z1713" s="77">
        <f>sumproduct(X1713:offset(X1713,'Parameters &amp; Main Results'!$B$32-1,0) , 'Cash Flow Assist'!$P$11:offset('Cash Flow Assist'!$P$11,'Parameters &amp; Main Results'!$B$32-1,0)  )/offset(X1713,'Parameters &amp; Main Results'!$B$32,0)</f>
        <v>3061.111747</v>
      </c>
      <c r="AA1713" s="77">
        <f>sumproduct(X1713:offset(X1713,'Parameters &amp; Main Results'!$B$32-1,0),'Parameters &amp; Main Results'!$B$36:offset('Parameters &amp; Main Results'!$B$36,'Parameters &amp; Main Results'!$B$32-1,0)   )/offset(X1713,'Parameters &amp; Main Results'!$B$32,0)</f>
        <v>0.5925416026</v>
      </c>
      <c r="AB1713" s="167">
        <f t="shared" si="6"/>
        <v>-0.0004026033064</v>
      </c>
    </row>
    <row r="1714">
      <c r="A1714">
        <f t="shared" si="17"/>
        <v>5</v>
      </c>
      <c r="B1714">
        <f t="shared" si="18"/>
        <v>2013</v>
      </c>
      <c r="C1714" s="77">
        <f t="shared" si="3"/>
        <v>2013.333333</v>
      </c>
      <c r="D1714" s="159">
        <f t="shared" si="356"/>
        <v>41425</v>
      </c>
      <c r="E1714" s="162">
        <v>231.893</v>
      </c>
      <c r="F1714" s="163">
        <v>1.58018858509E7</v>
      </c>
      <c r="G1714" s="163">
        <v>75704.8609</v>
      </c>
      <c r="H1714" s="163">
        <v>37663.50261347</v>
      </c>
      <c r="I1714" s="163">
        <v>1.41972638036933E7</v>
      </c>
      <c r="J1714" s="163">
        <v>231.893</v>
      </c>
      <c r="K1714" s="163">
        <v>231.893</v>
      </c>
      <c r="L1714" s="163">
        <v>1410.25</v>
      </c>
      <c r="M1714" s="164">
        <v>23.28192194</v>
      </c>
      <c r="N1714" s="19">
        <f t="shared" ref="N1714:T1714" si="1715">F1714/F1713/$E1714*$E1713-1</f>
        <v>0.02296640588</v>
      </c>
      <c r="O1714" s="19">
        <f t="shared" si="1715"/>
        <v>-0.03935561474</v>
      </c>
      <c r="P1714" s="19">
        <f t="shared" si="1715"/>
        <v>-0.0003640047349</v>
      </c>
      <c r="Q1714" s="19">
        <f t="shared" si="1715"/>
        <v>-0.02176056969</v>
      </c>
      <c r="R1714" s="19">
        <f t="shared" si="1715"/>
        <v>0</v>
      </c>
      <c r="S1714" s="19">
        <f t="shared" si="1715"/>
        <v>0</v>
      </c>
      <c r="T1714" s="19">
        <f t="shared" si="1715"/>
        <v>-0.04283403224</v>
      </c>
      <c r="U1714" s="168">
        <v>0.0172</v>
      </c>
      <c r="V1714" s="168">
        <v>0.0267</v>
      </c>
      <c r="W1714" s="19">
        <f t="array" ref="W1714">mmult(N1714:T1714,'Parameters &amp; Main Results'!$B$6:$B$12)-'Parameters &amp; Main Results'!$B$16/12+mmult(U1714:V1714,'Parameters &amp; Main Results'!$B$14:$B$15)</f>
        <v>0.00734423406</v>
      </c>
      <c r="X1714" s="77">
        <f t="shared" si="5"/>
        <v>16.94966764</v>
      </c>
      <c r="Y1714" s="77">
        <f>X1714/offset(X1714,'Parameters &amp; Main Results'!$B$32,0)</f>
        <v>14.64679723</v>
      </c>
      <c r="Z1714" s="77">
        <f>sumproduct(X1714:offset(X1714,'Parameters &amp; Main Results'!$B$32-1,0) , 'Cash Flow Assist'!$P$11:offset('Cash Flow Assist'!$P$11,'Parameters &amp; Main Results'!$B$32-1,0)  )/offset(X1714,'Parameters &amp; Main Results'!$B$32,0)</f>
        <v>3057.290354</v>
      </c>
      <c r="AA1714" s="77">
        <f>sumproduct(X1714:offset(X1714,'Parameters &amp; Main Results'!$B$32-1,0),'Parameters &amp; Main Results'!$B$36:offset('Parameters &amp; Main Results'!$B$36,'Parameters &amp; Main Results'!$B$32-1,0)   )/offset(X1714,'Parameters &amp; Main Results'!$B$32,0)</f>
        <v>0.5925886082</v>
      </c>
      <c r="AB1714" s="167">
        <f t="shared" si="6"/>
        <v>0</v>
      </c>
    </row>
    <row r="1715">
      <c r="A1715">
        <f t="shared" si="17"/>
        <v>6</v>
      </c>
      <c r="B1715">
        <f t="shared" si="18"/>
        <v>2013</v>
      </c>
      <c r="C1715" s="77">
        <f t="shared" si="3"/>
        <v>2013.416667</v>
      </c>
      <c r="D1715" s="159">
        <f t="shared" si="356"/>
        <v>41455</v>
      </c>
      <c r="E1715" s="162">
        <v>232.445</v>
      </c>
      <c r="F1715" s="163">
        <v>1.5675829955E7</v>
      </c>
      <c r="G1715" s="163">
        <v>73447.7364</v>
      </c>
      <c r="H1715" s="163">
        <v>37664.75806355</v>
      </c>
      <c r="I1715" s="163">
        <v>1.36695984659164E7</v>
      </c>
      <c r="J1715" s="163">
        <v>232.445</v>
      </c>
      <c r="K1715" s="163">
        <v>232.445</v>
      </c>
      <c r="L1715" s="163">
        <v>1203.25</v>
      </c>
      <c r="M1715" s="164">
        <v>22.87137522</v>
      </c>
      <c r="N1715" s="19">
        <f t="shared" ref="N1715:T1715" si="1716">F1715/F1714/$E1715*$E1714-1</f>
        <v>-0.01033308037</v>
      </c>
      <c r="O1715" s="19">
        <f t="shared" si="1716"/>
        <v>-0.0321187421</v>
      </c>
      <c r="P1715" s="19">
        <f t="shared" si="1716"/>
        <v>-0.002341501144</v>
      </c>
      <c r="Q1715" s="19">
        <f t="shared" si="1716"/>
        <v>-0.03945318599</v>
      </c>
      <c r="R1715" s="19">
        <f t="shared" si="1716"/>
        <v>0</v>
      </c>
      <c r="S1715" s="19">
        <f t="shared" si="1716"/>
        <v>0</v>
      </c>
      <c r="T1715" s="19">
        <f t="shared" si="1716"/>
        <v>-0.1488086682</v>
      </c>
      <c r="U1715" s="168">
        <v>0.0132</v>
      </c>
      <c r="V1715" s="168">
        <v>5.0E-4</v>
      </c>
      <c r="W1715" s="19">
        <f t="array" ref="W1715">mmult(N1715:T1715,'Parameters &amp; Main Results'!$B$6:$B$12)-'Parameters &amp; Main Results'!$B$16/12+mmult(U1715:V1715,'Parameters &amp; Main Results'!$B$14:$B$15)</f>
        <v>-0.01582116247</v>
      </c>
      <c r="X1715" s="77">
        <f t="shared" si="5"/>
        <v>16.82609288</v>
      </c>
      <c r="Y1715" s="77">
        <f>X1715/offset(X1715,'Parameters &amp; Main Results'!$B$32,0)</f>
        <v>14.58834732</v>
      </c>
      <c r="Z1715" s="77">
        <f>sumproduct(X1715:offset(X1715,'Parameters &amp; Main Results'!$B$32-1,0) , 'Cash Flow Assist'!$P$11:offset('Cash Flow Assist'!$P$11,'Parameters &amp; Main Results'!$B$32-1,0)  )/offset(X1715,'Parameters &amp; Main Results'!$B$32,0)</f>
        <v>3053.761535</v>
      </c>
      <c r="AA1715" s="77">
        <f>sumproduct(X1715:offset(X1715,'Parameters &amp; Main Results'!$B$32-1,0),'Parameters &amp; Main Results'!$B$36:offset('Parameters &amp; Main Results'!$B$36,'Parameters &amp; Main Results'!$B$32-1,0)   )/offset(X1715,'Parameters &amp; Main Results'!$B$32,0)</f>
        <v>0.5926352305</v>
      </c>
      <c r="AB1715" s="167">
        <f t="shared" si="6"/>
        <v>-0.01033308037</v>
      </c>
    </row>
    <row r="1716">
      <c r="A1716">
        <f t="shared" si="17"/>
        <v>7</v>
      </c>
      <c r="B1716">
        <f t="shared" si="18"/>
        <v>2013</v>
      </c>
      <c r="C1716" s="77">
        <f t="shared" si="3"/>
        <v>2013.5</v>
      </c>
      <c r="D1716" s="159">
        <f t="shared" si="356"/>
        <v>41486</v>
      </c>
      <c r="E1716" s="162">
        <v>232.9</v>
      </c>
      <c r="F1716" s="163">
        <v>1.63830007964E7</v>
      </c>
      <c r="G1716" s="163">
        <v>73080.5823</v>
      </c>
      <c r="H1716" s="163">
        <v>37666.32742847</v>
      </c>
      <c r="I1716" s="163">
        <v>1.43985758790166E7</v>
      </c>
      <c r="J1716" s="163">
        <v>232.9</v>
      </c>
      <c r="K1716" s="163">
        <v>232.9</v>
      </c>
      <c r="L1716" s="163">
        <v>1331.5</v>
      </c>
      <c r="M1716" s="164">
        <v>23.73249808</v>
      </c>
      <c r="N1716" s="19">
        <f t="shared" ref="N1716:T1716" si="1717">F1716/F1715/$E1716*$E1715-1</f>
        <v>0.04307041806</v>
      </c>
      <c r="O1716" s="19">
        <f t="shared" si="1717"/>
        <v>-0.006942710681</v>
      </c>
      <c r="P1716" s="19">
        <f t="shared" si="1717"/>
        <v>-0.001912042901</v>
      </c>
      <c r="Q1716" s="19">
        <f t="shared" si="1717"/>
        <v>0.05127055864</v>
      </c>
      <c r="R1716" s="19">
        <f t="shared" si="1717"/>
        <v>0</v>
      </c>
      <c r="S1716" s="19">
        <f t="shared" si="1717"/>
        <v>0</v>
      </c>
      <c r="T1716" s="19">
        <f t="shared" si="1717"/>
        <v>0.1044244705</v>
      </c>
      <c r="U1716" s="168">
        <v>0.0187</v>
      </c>
      <c r="V1716" s="168">
        <v>0.0057</v>
      </c>
      <c r="W1716" s="19">
        <f t="array" ref="W1716">mmult(N1716:T1716,'Parameters &amp; Main Results'!$B$6:$B$12)-'Parameters &amp; Main Results'!$B$16/12+mmult(U1716:V1716,'Parameters &amp; Main Results'!$B$14:$B$15)</f>
        <v>0.03052546921</v>
      </c>
      <c r="X1716" s="77">
        <f t="shared" si="5"/>
        <v>17.09658066</v>
      </c>
      <c r="Y1716" s="77">
        <f>X1716/offset(X1716,'Parameters &amp; Main Results'!$B$32,0)</f>
        <v>14.87213784</v>
      </c>
      <c r="Z1716" s="77">
        <f>sumproduct(X1716:offset(X1716,'Parameters &amp; Main Results'!$B$32-1,0) , 'Cash Flow Assist'!$P$11:offset('Cash Flow Assist'!$P$11,'Parameters &amp; Main Results'!$B$32-1,0)  )/offset(X1716,'Parameters &amp; Main Results'!$B$32,0)</f>
        <v>3050.27963</v>
      </c>
      <c r="AA1716" s="77">
        <f>sumproduct(X1716:offset(X1716,'Parameters &amp; Main Results'!$B$32-1,0),'Parameters &amp; Main Results'!$B$36:offset('Parameters &amp; Main Results'!$B$36,'Parameters &amp; Main Results'!$B$32-1,0)   )/offset(X1716,'Parameters &amp; Main Results'!$B$32,0)</f>
        <v>0.5926814668</v>
      </c>
      <c r="AB1716" s="167">
        <f t="shared" si="6"/>
        <v>0</v>
      </c>
    </row>
    <row r="1717">
      <c r="A1717">
        <f t="shared" si="17"/>
        <v>8</v>
      </c>
      <c r="B1717">
        <f t="shared" si="18"/>
        <v>2013</v>
      </c>
      <c r="C1717" s="77">
        <f t="shared" si="3"/>
        <v>2013.583333</v>
      </c>
      <c r="D1717" s="159">
        <f t="shared" si="356"/>
        <v>41517</v>
      </c>
      <c r="E1717" s="162">
        <v>233.456</v>
      </c>
      <c r="F1717" s="163">
        <v>1.59085274982E7</v>
      </c>
      <c r="G1717" s="163">
        <v>72078.3392</v>
      </c>
      <c r="H1717" s="163">
        <v>37667.58297272</v>
      </c>
      <c r="I1717" s="163">
        <v>1.42151991763776E7</v>
      </c>
      <c r="J1717" s="163">
        <v>233.456</v>
      </c>
      <c r="K1717" s="163">
        <v>233.456</v>
      </c>
      <c r="L1717" s="163">
        <v>1392.75</v>
      </c>
      <c r="M1717" s="164">
        <v>22.83751611</v>
      </c>
      <c r="N1717" s="19">
        <f t="shared" ref="N1717:T1717" si="1718">F1717/F1716/$E1717*$E1716-1</f>
        <v>-0.03127394882</v>
      </c>
      <c r="O1717" s="19">
        <f t="shared" si="1718"/>
        <v>-0.0160631621</v>
      </c>
      <c r="P1717" s="19">
        <f t="shared" si="1718"/>
        <v>-0.002348351152</v>
      </c>
      <c r="Q1717" s="19">
        <f t="shared" si="1718"/>
        <v>-0.01508702634</v>
      </c>
      <c r="R1717" s="19">
        <f t="shared" si="1718"/>
        <v>0</v>
      </c>
      <c r="S1717" s="19">
        <f t="shared" si="1718"/>
        <v>0</v>
      </c>
      <c r="T1717" s="19">
        <f t="shared" si="1718"/>
        <v>0.04350959031</v>
      </c>
      <c r="U1717" s="168">
        <v>0.0026</v>
      </c>
      <c r="V1717" s="168">
        <v>-0.0268</v>
      </c>
      <c r="W1717" s="19">
        <f t="array" ref="W1717">mmult(N1717:T1717,'Parameters &amp; Main Results'!$B$6:$B$12)-'Parameters &amp; Main Results'!$B$16/12+mmult(U1717:V1717,'Parameters &amp; Main Results'!$B$14:$B$15)</f>
        <v>-0.02751291881</v>
      </c>
      <c r="X1717" s="77">
        <f t="shared" si="5"/>
        <v>16.59015829</v>
      </c>
      <c r="Y1717" s="77">
        <f>X1717/offset(X1717,'Parameters &amp; Main Results'!$B$32,0)</f>
        <v>14.47958125</v>
      </c>
      <c r="Z1717" s="77">
        <f>sumproduct(X1717:offset(X1717,'Parameters &amp; Main Results'!$B$32-1,0) , 'Cash Flow Assist'!$P$11:offset('Cash Flow Assist'!$P$11,'Parameters &amp; Main Results'!$B$32-1,0)  )/offset(X1717,'Parameters &amp; Main Results'!$B$32,0)</f>
        <v>3046.501415</v>
      </c>
      <c r="AA1717" s="77">
        <f>sumproduct(X1717:offset(X1717,'Parameters &amp; Main Results'!$B$32-1,0),'Parameters &amp; Main Results'!$B$36:offset('Parameters &amp; Main Results'!$B$36,'Parameters &amp; Main Results'!$B$32-1,0)   )/offset(X1717,'Parameters &amp; Main Results'!$B$32,0)</f>
        <v>0.5927273143</v>
      </c>
      <c r="AB1717" s="167">
        <f t="shared" si="6"/>
        <v>-0.03127394882</v>
      </c>
    </row>
    <row r="1718">
      <c r="A1718">
        <f t="shared" si="17"/>
        <v>9</v>
      </c>
      <c r="B1718">
        <f t="shared" si="18"/>
        <v>2013</v>
      </c>
      <c r="C1718" s="77">
        <f t="shared" si="3"/>
        <v>2013.666667</v>
      </c>
      <c r="D1718" s="159">
        <f t="shared" si="356"/>
        <v>41547</v>
      </c>
      <c r="E1718" s="162">
        <v>233.544</v>
      </c>
      <c r="F1718" s="163">
        <v>1.64073916552E7</v>
      </c>
      <c r="G1718" s="163">
        <v>73418.9963</v>
      </c>
      <c r="H1718" s="163">
        <v>37668.83855882</v>
      </c>
      <c r="I1718" s="163">
        <v>1.52237663079793E7</v>
      </c>
      <c r="J1718" s="163">
        <v>233.544</v>
      </c>
      <c r="K1718" s="163">
        <v>233.544</v>
      </c>
      <c r="L1718" s="163">
        <v>1335.75</v>
      </c>
      <c r="M1718" s="164">
        <v>23.3642004</v>
      </c>
      <c r="N1718" s="19">
        <f t="shared" ref="N1718:T1718" si="1719">F1718/F1717/$E1718*$E1717-1</f>
        <v>0.03096966757</v>
      </c>
      <c r="O1718" s="19">
        <f t="shared" si="1719"/>
        <v>0.01821618869</v>
      </c>
      <c r="P1718" s="19">
        <f t="shared" si="1719"/>
        <v>-0.0003434818849</v>
      </c>
      <c r="Q1718" s="19">
        <f t="shared" si="1719"/>
        <v>0.07054637529</v>
      </c>
      <c r="R1718" s="19">
        <f t="shared" si="1719"/>
        <v>0</v>
      </c>
      <c r="S1718" s="19">
        <f t="shared" si="1719"/>
        <v>0</v>
      </c>
      <c r="T1718" s="19">
        <f t="shared" si="1719"/>
        <v>-0.04128760664</v>
      </c>
      <c r="U1718" s="168">
        <v>0.029</v>
      </c>
      <c r="V1718" s="168">
        <v>-0.0123</v>
      </c>
      <c r="W1718" s="19">
        <f t="array" ref="W1718">mmult(N1718:T1718,'Parameters &amp; Main Results'!$B$6:$B$12)-'Parameters &amp; Main Results'!$B$16/12+mmult(U1718:V1718,'Parameters &amp; Main Results'!$B$14:$B$15)</f>
        <v>0.02773963119</v>
      </c>
      <c r="X1718" s="77">
        <f t="shared" si="5"/>
        <v>17.05951535</v>
      </c>
      <c r="Y1718" s="77">
        <f>X1718/offset(X1718,'Parameters &amp; Main Results'!$B$32,0)</f>
        <v>14.93872358</v>
      </c>
      <c r="Z1718" s="77">
        <f>sumproduct(X1718:offset(X1718,'Parameters &amp; Main Results'!$B$32-1,0) , 'Cash Flow Assist'!$P$11:offset('Cash Flow Assist'!$P$11,'Parameters &amp; Main Results'!$B$32-1,0)  )/offset(X1718,'Parameters &amp; Main Results'!$B$32,0)</f>
        <v>3043.104503</v>
      </c>
      <c r="AA1718" s="77">
        <f>sumproduct(X1718:offset(X1718,'Parameters &amp; Main Results'!$B$32-1,0),'Parameters &amp; Main Results'!$B$36:offset('Parameters &amp; Main Results'!$B$36,'Parameters &amp; Main Results'!$B$32-1,0)   )/offset(X1718,'Parameters &amp; Main Results'!$B$32,0)</f>
        <v>0.5927727705</v>
      </c>
      <c r="AB1718" s="167">
        <f t="shared" si="6"/>
        <v>-0.001272825044</v>
      </c>
    </row>
    <row r="1719">
      <c r="A1719">
        <f t="shared" si="17"/>
        <v>10</v>
      </c>
      <c r="B1719">
        <f t="shared" si="18"/>
        <v>2013</v>
      </c>
      <c r="C1719" s="77">
        <f t="shared" si="3"/>
        <v>2013.75</v>
      </c>
      <c r="D1719" s="159">
        <f t="shared" si="356"/>
        <v>41578</v>
      </c>
      <c r="E1719" s="162">
        <v>233.669</v>
      </c>
      <c r="F1719" s="163">
        <v>1.71615941975E7</v>
      </c>
      <c r="G1719" s="163">
        <v>73999.0064</v>
      </c>
      <c r="H1719" s="163">
        <v>37669.46637279</v>
      </c>
      <c r="I1719" s="163">
        <v>1.57356355496133E7</v>
      </c>
      <c r="J1719" s="163">
        <v>233.669</v>
      </c>
      <c r="K1719" s="163">
        <v>233.669</v>
      </c>
      <c r="L1719" s="163">
        <v>1333.75</v>
      </c>
      <c r="M1719" s="164">
        <v>24.34066295</v>
      </c>
      <c r="N1719" s="19">
        <f t="shared" ref="N1719:T1719" si="1720">F1719/F1718/$E1719*$E1718-1</f>
        <v>0.04540770731</v>
      </c>
      <c r="O1719" s="19">
        <f t="shared" si="1720"/>
        <v>0.007360829605</v>
      </c>
      <c r="P1719" s="19">
        <f t="shared" si="1720"/>
        <v>-0.0005182869787</v>
      </c>
      <c r="Q1719" s="19">
        <f t="shared" si="1720"/>
        <v>0.03307010474</v>
      </c>
      <c r="R1719" s="19">
        <f t="shared" si="1720"/>
        <v>0</v>
      </c>
      <c r="S1719" s="19">
        <f t="shared" si="1720"/>
        <v>0</v>
      </c>
      <c r="T1719" s="19">
        <f t="shared" si="1720"/>
        <v>-0.002031429933</v>
      </c>
      <c r="U1719" s="168">
        <v>-0.0156</v>
      </c>
      <c r="V1719" s="168">
        <v>0.0126</v>
      </c>
      <c r="W1719" s="19">
        <f t="array" ref="W1719">mmult(N1719:T1719,'Parameters &amp; Main Results'!$B$6:$B$12)-'Parameters &amp; Main Results'!$B$16/12+mmult(U1719:V1719,'Parameters &amp; Main Results'!$B$14:$B$15)</f>
        <v>0.03585432121</v>
      </c>
      <c r="X1719" s="77">
        <f t="shared" si="5"/>
        <v>16.59906345</v>
      </c>
      <c r="Y1719" s="77">
        <f>X1719/offset(X1719,'Parameters &amp; Main Results'!$B$32,0)</f>
        <v>14.58383417</v>
      </c>
      <c r="Z1719" s="77">
        <f>sumproduct(X1719:offset(X1719,'Parameters &amp; Main Results'!$B$32-1,0) , 'Cash Flow Assist'!$P$11:offset('Cash Flow Assist'!$P$11,'Parameters &amp; Main Results'!$B$32-1,0)  )/offset(X1719,'Parameters &amp; Main Results'!$B$32,0)</f>
        <v>3039.235629</v>
      </c>
      <c r="AA1719" s="77">
        <f>sumproduct(X1719:offset(X1719,'Parameters &amp; Main Results'!$B$32-1,0),'Parameters &amp; Main Results'!$B$36:offset('Parameters &amp; Main Results'!$B$36,'Parameters &amp; Main Results'!$B$32-1,0)   )/offset(X1719,'Parameters &amp; Main Results'!$B$32,0)</f>
        <v>0.5928178326</v>
      </c>
      <c r="AB1719" s="167">
        <f t="shared" si="6"/>
        <v>0</v>
      </c>
    </row>
    <row r="1720">
      <c r="A1720">
        <f t="shared" si="17"/>
        <v>11</v>
      </c>
      <c r="B1720">
        <f t="shared" si="18"/>
        <v>2013</v>
      </c>
      <c r="C1720" s="77">
        <f t="shared" si="3"/>
        <v>2013.833333</v>
      </c>
      <c r="D1720" s="159">
        <f t="shared" si="356"/>
        <v>41608</v>
      </c>
      <c r="E1720" s="162">
        <v>234.1</v>
      </c>
      <c r="F1720" s="163">
        <v>1.76845757732E7</v>
      </c>
      <c r="G1720" s="163">
        <v>73355.215</v>
      </c>
      <c r="H1720" s="163">
        <v>37671.03593389</v>
      </c>
      <c r="I1720" s="163">
        <v>1.58351852689308E7</v>
      </c>
      <c r="J1720" s="163">
        <v>234.1</v>
      </c>
      <c r="K1720" s="163">
        <v>234.1</v>
      </c>
      <c r="L1720" s="163">
        <v>1245.25</v>
      </c>
      <c r="M1720" s="164">
        <v>24.94976801</v>
      </c>
      <c r="N1720" s="19">
        <f t="shared" ref="N1720:T1720" si="1721">F1720/F1719/$E1720*$E1719-1</f>
        <v>0.02857675177</v>
      </c>
      <c r="O1720" s="19">
        <f t="shared" si="1721"/>
        <v>-0.01052507663</v>
      </c>
      <c r="P1720" s="19">
        <f t="shared" si="1721"/>
        <v>-0.001799503595</v>
      </c>
      <c r="Q1720" s="19">
        <f t="shared" si="1721"/>
        <v>0.004473645925</v>
      </c>
      <c r="R1720" s="19">
        <f t="shared" si="1721"/>
        <v>0</v>
      </c>
      <c r="S1720" s="19">
        <f t="shared" si="1721"/>
        <v>0</v>
      </c>
      <c r="T1720" s="19">
        <f t="shared" si="1721"/>
        <v>-0.06807319343</v>
      </c>
      <c r="U1720" s="168">
        <v>0.0129</v>
      </c>
      <c r="V1720" s="168">
        <v>0.0028</v>
      </c>
      <c r="W1720" s="19">
        <f t="array" ref="W1720">mmult(N1720:T1720,'Parameters &amp; Main Results'!$B$6:$B$12)-'Parameters &amp; Main Results'!$B$16/12+mmult(U1720:V1720,'Parameters &amp; Main Results'!$B$14:$B$15)</f>
        <v>0.018759628</v>
      </c>
      <c r="X1720" s="77">
        <f t="shared" si="5"/>
        <v>16.02451533</v>
      </c>
      <c r="Y1720" s="77">
        <f>X1720/offset(X1720,'Parameters &amp; Main Results'!$B$32,0)</f>
        <v>14.12584268</v>
      </c>
      <c r="Z1720" s="77">
        <f>sumproduct(X1720:offset(X1720,'Parameters &amp; Main Results'!$B$32-1,0) , 'Cash Flow Assist'!$P$11:offset('Cash Flow Assist'!$P$11,'Parameters &amp; Main Results'!$B$32-1,0)  )/offset(X1720,'Parameters &amp; Main Results'!$B$32,0)</f>
        <v>3035.709964</v>
      </c>
      <c r="AA1720" s="77">
        <f>sumproduct(X1720:offset(X1720,'Parameters &amp; Main Results'!$B$32-1,0),'Parameters &amp; Main Results'!$B$36:offset('Parameters &amp; Main Results'!$B$36,'Parameters &amp; Main Results'!$B$32-1,0)   )/offset(X1720,'Parameters &amp; Main Results'!$B$32,0)</f>
        <v>0.5928624979</v>
      </c>
      <c r="AB1720" s="167">
        <f t="shared" si="6"/>
        <v>0</v>
      </c>
    </row>
    <row r="1721">
      <c r="A1721">
        <f t="shared" si="17"/>
        <v>12</v>
      </c>
      <c r="B1721">
        <f t="shared" si="18"/>
        <v>2013</v>
      </c>
      <c r="C1721" s="77">
        <f t="shared" si="3"/>
        <v>2013.916667</v>
      </c>
      <c r="D1721" s="159">
        <f t="shared" si="356"/>
        <v>41639</v>
      </c>
      <c r="E1721" s="162">
        <v>234.719</v>
      </c>
      <c r="F1721" s="163">
        <v>1.81323066277E7</v>
      </c>
      <c r="G1721" s="163">
        <v>71829.4265</v>
      </c>
      <c r="H1721" s="163">
        <v>37673.23341099</v>
      </c>
      <c r="I1721" s="163">
        <v>1.6076942449749E7</v>
      </c>
      <c r="J1721" s="163">
        <v>234.719</v>
      </c>
      <c r="K1721" s="163">
        <v>234.719</v>
      </c>
      <c r="L1721" s="163">
        <v>1201.5</v>
      </c>
      <c r="M1721" s="164">
        <v>25.41995416</v>
      </c>
      <c r="N1721" s="19">
        <f t="shared" ref="N1721:T1721" si="1722">F1721/F1720/$E1721*$E1720-1</f>
        <v>0.02261362748</v>
      </c>
      <c r="O1721" s="19">
        <f t="shared" si="1722"/>
        <v>-0.02338234267</v>
      </c>
      <c r="P1721" s="19">
        <f t="shared" si="1722"/>
        <v>-0.002579016469</v>
      </c>
      <c r="Q1721" s="19">
        <f t="shared" si="1722"/>
        <v>0.0125896306</v>
      </c>
      <c r="R1721" s="19">
        <f t="shared" si="1722"/>
        <v>0</v>
      </c>
      <c r="S1721" s="19">
        <f t="shared" si="1722"/>
        <v>0</v>
      </c>
      <c r="T1721" s="19">
        <f t="shared" si="1722"/>
        <v>-0.03767804935</v>
      </c>
      <c r="U1721" s="168">
        <v>-0.0046</v>
      </c>
      <c r="V1721" s="168">
        <v>-1.0E-4</v>
      </c>
      <c r="W1721" s="19">
        <f t="array" ref="W1721">mmult(N1721:T1721,'Parameters &amp; Main Results'!$B$6:$B$12)-'Parameters &amp; Main Results'!$B$16/12+mmult(U1721:V1721,'Parameters &amp; Main Results'!$B$14:$B$15)</f>
        <v>0.01107296827</v>
      </c>
      <c r="X1721" s="77">
        <f t="shared" si="5"/>
        <v>15.72943695</v>
      </c>
      <c r="Y1721" s="77">
        <f>X1721/offset(X1721,'Parameters &amp; Main Results'!$B$32,0)</f>
        <v>13.91182061</v>
      </c>
      <c r="Z1721" s="77">
        <f>sumproduct(X1721:offset(X1721,'Parameters &amp; Main Results'!$B$32-1,0) , 'Cash Flow Assist'!$P$11:offset('Cash Flow Assist'!$P$11,'Parameters &amp; Main Results'!$B$32-1,0)  )/offset(X1721,'Parameters &amp; Main Results'!$B$32,0)</f>
        <v>3032.632092</v>
      </c>
      <c r="AA1721" s="77">
        <f>sumproduct(X1721:offset(X1721,'Parameters &amp; Main Results'!$B$32-1,0),'Parameters &amp; Main Results'!$B$36:offset('Parameters &amp; Main Results'!$B$36,'Parameters &amp; Main Results'!$B$32-1,0)   )/offset(X1721,'Parameters &amp; Main Results'!$B$32,0)</f>
        <v>0.5929067637</v>
      </c>
      <c r="AB1721" s="167">
        <f t="shared" si="6"/>
        <v>0</v>
      </c>
    </row>
    <row r="1722">
      <c r="A1722">
        <f t="shared" si="17"/>
        <v>1</v>
      </c>
      <c r="B1722">
        <f t="shared" si="18"/>
        <v>2014</v>
      </c>
      <c r="C1722" s="77">
        <f t="shared" si="3"/>
        <v>2014</v>
      </c>
      <c r="D1722" s="159">
        <f t="shared" si="356"/>
        <v>41670</v>
      </c>
      <c r="E1722" s="162">
        <v>235.288</v>
      </c>
      <c r="F1722" s="163">
        <v>1.75053631178E7</v>
      </c>
      <c r="G1722" s="163">
        <v>74034.5899</v>
      </c>
      <c r="H1722" s="163">
        <v>37675.43101627</v>
      </c>
      <c r="I1722" s="163">
        <v>1.54302017613025E7</v>
      </c>
      <c r="J1722" s="163">
        <v>235.288</v>
      </c>
      <c r="K1722" s="163">
        <v>235.288</v>
      </c>
      <c r="L1722" s="163">
        <v>1246.5</v>
      </c>
      <c r="M1722" s="164">
        <v>24.31708914</v>
      </c>
      <c r="N1722" s="19">
        <f t="shared" ref="N1722:T1722" si="1723">F1722/F1721/$E1722*$E1721-1</f>
        <v>-0.03691074548</v>
      </c>
      <c r="O1722" s="19">
        <f t="shared" si="1723"/>
        <v>0.02820744501</v>
      </c>
      <c r="P1722" s="19">
        <f t="shared" si="1723"/>
        <v>-0.002360120611</v>
      </c>
      <c r="Q1722" s="19">
        <f t="shared" si="1723"/>
        <v>-0.04254887061</v>
      </c>
      <c r="R1722" s="19">
        <f t="shared" si="1723"/>
        <v>0</v>
      </c>
      <c r="S1722" s="19">
        <f t="shared" si="1723"/>
        <v>0</v>
      </c>
      <c r="T1722" s="19">
        <f t="shared" si="1723"/>
        <v>0.03494429713</v>
      </c>
      <c r="U1722" s="168">
        <v>0.0092</v>
      </c>
      <c r="V1722" s="168">
        <v>-0.0202</v>
      </c>
      <c r="W1722" s="19">
        <f t="array" ref="W1722">mmult(N1722:T1722,'Parameters &amp; Main Results'!$B$6:$B$12)-'Parameters &amp; Main Results'!$B$16/12+mmult(U1722:V1722,'Parameters &amp; Main Results'!$B$14:$B$15)</f>
        <v>-0.02067286453</v>
      </c>
      <c r="X1722" s="77">
        <f t="shared" si="5"/>
        <v>15.55717287</v>
      </c>
      <c r="Y1722" s="77">
        <f>X1722/offset(X1722,'Parameters &amp; Main Results'!$B$32,0)</f>
        <v>13.80520308</v>
      </c>
      <c r="Z1722" s="77">
        <f>sumproduct(X1722:offset(X1722,'Parameters &amp; Main Results'!$B$32-1,0) , 'Cash Flow Assist'!$P$11:offset('Cash Flow Assist'!$P$11,'Parameters &amp; Main Results'!$B$32-1,0)  )/offset(X1722,'Parameters &amp; Main Results'!$B$32,0)</f>
        <v>3029.758721</v>
      </c>
      <c r="AA1722" s="77">
        <f>sumproduct(X1722:offset(X1722,'Parameters &amp; Main Results'!$B$32-1,0),'Parameters &amp; Main Results'!$B$36:offset('Parameters &amp; Main Results'!$B$36,'Parameters &amp; Main Results'!$B$32-1,0)   )/offset(X1722,'Parameters &amp; Main Results'!$B$32,0)</f>
        <v>0.5929506272</v>
      </c>
      <c r="AB1722" s="167">
        <f t="shared" si="6"/>
        <v>-0.03691074548</v>
      </c>
    </row>
    <row r="1723">
      <c r="A1723">
        <f t="shared" si="17"/>
        <v>2</v>
      </c>
      <c r="B1723">
        <f t="shared" si="18"/>
        <v>2014</v>
      </c>
      <c r="C1723" s="77">
        <f t="shared" si="3"/>
        <v>2014.083333</v>
      </c>
      <c r="D1723" s="159">
        <f t="shared" si="356"/>
        <v>41698</v>
      </c>
      <c r="E1723" s="162">
        <v>235.547</v>
      </c>
      <c r="F1723" s="163">
        <v>1.83061598567E7</v>
      </c>
      <c r="G1723" s="163">
        <v>74308.5179</v>
      </c>
      <c r="H1723" s="163">
        <v>37676.68686397</v>
      </c>
      <c r="I1723" s="163">
        <v>1.62765293783923E7</v>
      </c>
      <c r="J1723" s="163">
        <v>235.547</v>
      </c>
      <c r="K1723" s="163">
        <v>235.547</v>
      </c>
      <c r="L1723" s="163">
        <v>1327.75</v>
      </c>
      <c r="M1723" s="164">
        <v>25.16488708</v>
      </c>
      <c r="N1723" s="19">
        <f t="shared" ref="N1723:T1723" si="1724">F1723/F1722/$E1723*$E1722-1</f>
        <v>0.04459592536</v>
      </c>
      <c r="O1723" s="19">
        <f t="shared" si="1724"/>
        <v>0.002596363593</v>
      </c>
      <c r="P1723" s="19">
        <f t="shared" si="1724"/>
        <v>-0.001066271558</v>
      </c>
      <c r="Q1723" s="19">
        <f t="shared" si="1724"/>
        <v>0.05368889371</v>
      </c>
      <c r="R1723" s="19">
        <f t="shared" si="1724"/>
        <v>0</v>
      </c>
      <c r="S1723" s="19">
        <f t="shared" si="1724"/>
        <v>0</v>
      </c>
      <c r="T1723" s="19">
        <f t="shared" si="1724"/>
        <v>0.06401127017</v>
      </c>
      <c r="U1723" s="168">
        <v>0.0037</v>
      </c>
      <c r="V1723" s="168">
        <v>-0.0031</v>
      </c>
      <c r="W1723" s="19">
        <f t="array" ref="W1723">mmult(N1723:T1723,'Parameters &amp; Main Results'!$B$6:$B$12)-'Parameters &amp; Main Results'!$B$16/12+mmult(U1723:V1723,'Parameters &amp; Main Results'!$B$14:$B$15)</f>
        <v>0.03405436825</v>
      </c>
      <c r="X1723" s="77">
        <f t="shared" si="5"/>
        <v>15.88557317</v>
      </c>
      <c r="Y1723" s="77">
        <f>X1723/offset(X1723,'Parameters &amp; Main Results'!$B$32,0)</f>
        <v>14.14348197</v>
      </c>
      <c r="Z1723" s="77">
        <f>sumproduct(X1723:offset(X1723,'Parameters &amp; Main Results'!$B$32-1,0) , 'Cash Flow Assist'!$P$11:offset('Cash Flow Assist'!$P$11,'Parameters &amp; Main Results'!$B$32-1,0)  )/offset(X1723,'Parameters &amp; Main Results'!$B$32,0)</f>
        <v>3026.982771</v>
      </c>
      <c r="AA1723" s="77">
        <f>sumproduct(X1723:offset(X1723,'Parameters &amp; Main Results'!$B$32-1,0),'Parameters &amp; Main Results'!$B$36:offset('Parameters &amp; Main Results'!$B$36,'Parameters &amp; Main Results'!$B$32-1,0)   )/offset(X1723,'Parameters &amp; Main Results'!$B$32,0)</f>
        <v>0.5929940857</v>
      </c>
      <c r="AB1723" s="167">
        <f t="shared" si="6"/>
        <v>0</v>
      </c>
    </row>
    <row r="1724">
      <c r="A1724">
        <f t="shared" si="17"/>
        <v>3</v>
      </c>
      <c r="B1724">
        <f t="shared" si="18"/>
        <v>2014</v>
      </c>
      <c r="C1724" s="77">
        <f t="shared" si="3"/>
        <v>2014.166667</v>
      </c>
      <c r="D1724" s="159">
        <f t="shared" si="356"/>
        <v>41729</v>
      </c>
      <c r="E1724" s="162">
        <v>236.028</v>
      </c>
      <c r="F1724" s="163">
        <v>1.84599972689E7</v>
      </c>
      <c r="G1724" s="163">
        <v>73899.8211</v>
      </c>
      <c r="H1724" s="163">
        <v>37678.25672593</v>
      </c>
      <c r="I1724" s="163">
        <v>1.62152073949689E7</v>
      </c>
      <c r="J1724" s="163">
        <v>236.028</v>
      </c>
      <c r="K1724" s="163">
        <v>236.028</v>
      </c>
      <c r="L1724" s="163">
        <v>1294.0</v>
      </c>
      <c r="M1724" s="164">
        <v>25.07415555</v>
      </c>
      <c r="N1724" s="19">
        <f t="shared" ref="N1724:T1724" si="1725">F1724/F1723/$E1724*$E1723-1</f>
        <v>0.006348567857</v>
      </c>
      <c r="O1724" s="19">
        <f t="shared" si="1725"/>
        <v>-0.007526684743</v>
      </c>
      <c r="P1724" s="19">
        <f t="shared" si="1725"/>
        <v>-0.001996312055</v>
      </c>
      <c r="Q1724" s="19">
        <f t="shared" si="1725"/>
        <v>-0.005797725792</v>
      </c>
      <c r="R1724" s="19">
        <f t="shared" si="1725"/>
        <v>0</v>
      </c>
      <c r="S1724" s="19">
        <f t="shared" si="1725"/>
        <v>0</v>
      </c>
      <c r="T1724" s="19">
        <f t="shared" si="1725"/>
        <v>-0.02740503452</v>
      </c>
      <c r="U1724" s="168">
        <v>-0.0187</v>
      </c>
      <c r="V1724" s="168">
        <v>0.0492</v>
      </c>
      <c r="W1724" s="19">
        <f t="array" ref="W1724">mmult(N1724:T1724,'Parameters &amp; Main Results'!$B$6:$B$12)-'Parameters &amp; Main Results'!$B$16/12+mmult(U1724:V1724,'Parameters &amp; Main Results'!$B$14:$B$15)</f>
        <v>0.00283808804</v>
      </c>
      <c r="X1724" s="77">
        <f t="shared" si="5"/>
        <v>15.3624158</v>
      </c>
      <c r="Y1724" s="77">
        <f>X1724/offset(X1724,'Parameters &amp; Main Results'!$B$32,0)</f>
        <v>13.7231654</v>
      </c>
      <c r="Z1724" s="77">
        <f>sumproduct(X1724:offset(X1724,'Parameters &amp; Main Results'!$B$32-1,0) , 'Cash Flow Assist'!$P$11:offset('Cash Flow Assist'!$P$11,'Parameters &amp; Main Results'!$B$32-1,0)  )/offset(X1724,'Parameters &amp; Main Results'!$B$32,0)</f>
        <v>3023.858189</v>
      </c>
      <c r="AA1724" s="77">
        <f>sumproduct(X1724:offset(X1724,'Parameters &amp; Main Results'!$B$32-1,0),'Parameters &amp; Main Results'!$B$36:offset('Parameters &amp; Main Results'!$B$36,'Parameters &amp; Main Results'!$B$32-1,0)   )/offset(X1724,'Parameters &amp; Main Results'!$B$32,0)</f>
        <v>0.5930371363</v>
      </c>
      <c r="AB1724" s="167">
        <f t="shared" si="6"/>
        <v>0</v>
      </c>
    </row>
    <row r="1725">
      <c r="A1725">
        <f t="shared" si="17"/>
        <v>4</v>
      </c>
      <c r="B1725">
        <f t="shared" si="18"/>
        <v>2014</v>
      </c>
      <c r="C1725" s="77">
        <f t="shared" si="3"/>
        <v>2014.25</v>
      </c>
      <c r="D1725" s="159">
        <f t="shared" si="356"/>
        <v>41759</v>
      </c>
      <c r="E1725" s="162">
        <v>236.468</v>
      </c>
      <c r="F1725" s="163">
        <v>1.85964438893E7</v>
      </c>
      <c r="G1725" s="163">
        <v>74468.8497</v>
      </c>
      <c r="H1725" s="163">
        <v>37679.82665329</v>
      </c>
      <c r="I1725" s="163">
        <v>1.64843184447482E7</v>
      </c>
      <c r="J1725" s="163">
        <v>236.468</v>
      </c>
      <c r="K1725" s="163">
        <v>236.468</v>
      </c>
      <c r="L1725" s="163">
        <v>1292.0</v>
      </c>
      <c r="M1725" s="164">
        <v>25.04810428</v>
      </c>
      <c r="N1725" s="19">
        <f t="shared" ref="N1725:T1725" si="1726">F1725/F1724/$E1725*$E1724-1</f>
        <v>0.005517005328</v>
      </c>
      <c r="O1725" s="19">
        <f t="shared" si="1726"/>
        <v>0.005824955293</v>
      </c>
      <c r="P1725" s="19">
        <f t="shared" si="1726"/>
        <v>-0.001819127747</v>
      </c>
      <c r="Q1725" s="19">
        <f t="shared" si="1726"/>
        <v>0.01470461613</v>
      </c>
      <c r="R1725" s="19">
        <f t="shared" si="1726"/>
        <v>0</v>
      </c>
      <c r="S1725" s="19">
        <f t="shared" si="1726"/>
        <v>0</v>
      </c>
      <c r="T1725" s="19">
        <f t="shared" si="1726"/>
        <v>-0.003403436023</v>
      </c>
      <c r="U1725" s="168">
        <v>-0.042</v>
      </c>
      <c r="V1725" s="168">
        <v>0.0114</v>
      </c>
      <c r="W1725" s="19">
        <f t="array" ref="W1725">mmult(N1725:T1725,'Parameters &amp; Main Results'!$B$6:$B$12)-'Parameters &amp; Main Results'!$B$16/12+mmult(U1725:V1725,'Parameters &amp; Main Results'!$B$14:$B$15)</f>
        <v>0.005552326152</v>
      </c>
      <c r="X1725" s="77">
        <f t="shared" si="5"/>
        <v>15.3189393</v>
      </c>
      <c r="Y1725" s="77">
        <f>X1725/offset(X1725,'Parameters &amp; Main Results'!$B$32,0)</f>
        <v>13.72981885</v>
      </c>
      <c r="Z1725" s="77">
        <f>sumproduct(X1725:offset(X1725,'Parameters &amp; Main Results'!$B$32-1,0) , 'Cash Flow Assist'!$P$11:offset('Cash Flow Assist'!$P$11,'Parameters &amp; Main Results'!$B$32-1,0)  )/offset(X1725,'Parameters &amp; Main Results'!$B$32,0)</f>
        <v>3021.144934</v>
      </c>
      <c r="AA1725" s="77">
        <f>sumproduct(X1725:offset(X1725,'Parameters &amp; Main Results'!$B$32-1,0),'Parameters &amp; Main Results'!$B$36:offset('Parameters &amp; Main Results'!$B$36,'Parameters &amp; Main Results'!$B$32-1,0)   )/offset(X1725,'Parameters &amp; Main Results'!$B$32,0)</f>
        <v>0.5930797764</v>
      </c>
      <c r="AB1725" s="167">
        <f t="shared" si="6"/>
        <v>0</v>
      </c>
    </row>
    <row r="1726">
      <c r="A1726">
        <f t="shared" si="17"/>
        <v>5</v>
      </c>
      <c r="B1726">
        <f t="shared" si="18"/>
        <v>2014</v>
      </c>
      <c r="C1726" s="77">
        <f t="shared" si="3"/>
        <v>2014.333333</v>
      </c>
      <c r="D1726" s="159">
        <f t="shared" si="356"/>
        <v>41790</v>
      </c>
      <c r="E1726" s="162">
        <v>236.918</v>
      </c>
      <c r="F1726" s="163">
        <v>1.90330183868E7</v>
      </c>
      <c r="G1726" s="163">
        <v>75831.6296</v>
      </c>
      <c r="H1726" s="163">
        <v>37680.76864895</v>
      </c>
      <c r="I1726" s="163">
        <v>1.67594781569608E7</v>
      </c>
      <c r="J1726" s="163">
        <v>236.918</v>
      </c>
      <c r="K1726" s="163">
        <v>236.918</v>
      </c>
      <c r="L1726" s="163">
        <v>1254.0</v>
      </c>
      <c r="M1726" s="164">
        <v>25.38940388</v>
      </c>
      <c r="N1726" s="19">
        <f t="shared" ref="N1726:T1726" si="1727">F1726/F1725/$E1726*$E1725-1</f>
        <v>0.02153225366</v>
      </c>
      <c r="O1726" s="19">
        <f t="shared" si="1727"/>
        <v>0.01636584912</v>
      </c>
      <c r="P1726" s="19">
        <f t="shared" si="1727"/>
        <v>-0.001874438836</v>
      </c>
      <c r="Q1726" s="19">
        <f t="shared" si="1727"/>
        <v>0.01476111404</v>
      </c>
      <c r="R1726" s="19">
        <f t="shared" si="1727"/>
        <v>0</v>
      </c>
      <c r="S1726" s="19">
        <f t="shared" si="1727"/>
        <v>0</v>
      </c>
      <c r="T1726" s="19">
        <f t="shared" si="1727"/>
        <v>-0.0312552916</v>
      </c>
      <c r="U1726" s="168">
        <v>-0.0189</v>
      </c>
      <c r="V1726" s="168">
        <v>-0.0013</v>
      </c>
      <c r="W1726" s="19">
        <f t="array" ref="W1726">mmult(N1726:T1726,'Parameters &amp; Main Results'!$B$6:$B$12)-'Parameters &amp; Main Results'!$B$16/12+mmult(U1726:V1726,'Parameters &amp; Main Results'!$B$14:$B$15)</f>
        <v>0.02019898586</v>
      </c>
      <c r="X1726" s="77">
        <f t="shared" si="5"/>
        <v>15.23435321</v>
      </c>
      <c r="Y1726" s="77">
        <f>X1726/offset(X1726,'Parameters &amp; Main Results'!$B$32,0)</f>
        <v>13.69939734</v>
      </c>
      <c r="Z1726" s="77">
        <f>sumproduct(X1726:offset(X1726,'Parameters &amp; Main Results'!$B$32-1,0) , 'Cash Flow Assist'!$P$11:offset('Cash Flow Assist'!$P$11,'Parameters &amp; Main Results'!$B$32-1,0)  )/offset(X1726,'Parameters &amp; Main Results'!$B$32,0)</f>
        <v>3018.415984</v>
      </c>
      <c r="AA1726" s="77">
        <f>sumproduct(X1726:offset(X1726,'Parameters &amp; Main Results'!$B$32-1,0),'Parameters &amp; Main Results'!$B$36:offset('Parameters &amp; Main Results'!$B$36,'Parameters &amp; Main Results'!$B$32-1,0)   )/offset(X1726,'Parameters &amp; Main Results'!$B$32,0)</f>
        <v>0.5931220031</v>
      </c>
      <c r="AB1726" s="167">
        <f t="shared" si="6"/>
        <v>0</v>
      </c>
    </row>
    <row r="1727">
      <c r="A1727">
        <f t="shared" si="17"/>
        <v>6</v>
      </c>
      <c r="B1727">
        <f t="shared" si="18"/>
        <v>2014</v>
      </c>
      <c r="C1727" s="77">
        <f t="shared" si="3"/>
        <v>2014.416667</v>
      </c>
      <c r="D1727" s="159">
        <f t="shared" si="356"/>
        <v>41820</v>
      </c>
      <c r="E1727" s="162">
        <v>237.231</v>
      </c>
      <c r="F1727" s="163">
        <v>1.94261705931E7</v>
      </c>
      <c r="G1727" s="163">
        <v>75672.3832</v>
      </c>
      <c r="H1727" s="163">
        <v>37681.71066817</v>
      </c>
      <c r="I1727" s="163">
        <v>1.70037248498602E7</v>
      </c>
      <c r="J1727" s="163">
        <v>237.231</v>
      </c>
      <c r="K1727" s="163">
        <v>237.231</v>
      </c>
      <c r="L1727" s="163">
        <v>1313.0</v>
      </c>
      <c r="M1727" s="164">
        <v>25.73048667</v>
      </c>
      <c r="N1727" s="19">
        <f t="shared" ref="N1727:T1727" si="1728">F1727/F1726/$E1727*$E1726-1</f>
        <v>0.01930968177</v>
      </c>
      <c r="O1727" s="19">
        <f t="shared" si="1728"/>
        <v>-0.00341661811</v>
      </c>
      <c r="P1727" s="19">
        <f t="shared" si="1728"/>
        <v>-0.001294422103</v>
      </c>
      <c r="Q1727" s="19">
        <f t="shared" si="1728"/>
        <v>0.01323502804</v>
      </c>
      <c r="R1727" s="19">
        <f t="shared" si="1728"/>
        <v>0</v>
      </c>
      <c r="S1727" s="19">
        <f t="shared" si="1728"/>
        <v>0</v>
      </c>
      <c r="T1727" s="19">
        <f t="shared" si="1728"/>
        <v>0.04566797615</v>
      </c>
      <c r="U1727" s="168">
        <v>0.0309</v>
      </c>
      <c r="V1727" s="168">
        <v>-0.0069</v>
      </c>
      <c r="W1727" s="19">
        <f t="array" ref="W1727">mmult(N1727:T1727,'Parameters &amp; Main Results'!$B$6:$B$12)-'Parameters &amp; Main Results'!$B$16/12+mmult(U1727:V1727,'Parameters &amp; Main Results'!$B$14:$B$15)</f>
        <v>0.01358644013</v>
      </c>
      <c r="X1727" s="77">
        <f t="shared" si="5"/>
        <v>14.93272726</v>
      </c>
      <c r="Y1727" s="77">
        <f>X1727/offset(X1727,'Parameters &amp; Main Results'!$B$32,0)</f>
        <v>13.4728013</v>
      </c>
      <c r="Z1727" s="77">
        <f>sumproduct(X1727:offset(X1727,'Parameters &amp; Main Results'!$B$32-1,0) , 'Cash Flow Assist'!$P$11:offset('Cash Flow Assist'!$P$11,'Parameters &amp; Main Results'!$B$32-1,0)  )/offset(X1727,'Parameters &amp; Main Results'!$B$32,0)</f>
        <v>3015.708485</v>
      </c>
      <c r="AA1727" s="77">
        <f>sumproduct(X1727:offset(X1727,'Parameters &amp; Main Results'!$B$32-1,0),'Parameters &amp; Main Results'!$B$36:offset('Parameters &amp; Main Results'!$B$36,'Parameters &amp; Main Results'!$B$32-1,0)   )/offset(X1727,'Parameters &amp; Main Results'!$B$32,0)</f>
        <v>0.5931638136</v>
      </c>
      <c r="AB1727" s="167">
        <f t="shared" si="6"/>
        <v>0</v>
      </c>
    </row>
    <row r="1728">
      <c r="A1728">
        <f t="shared" si="17"/>
        <v>7</v>
      </c>
      <c r="B1728">
        <f t="shared" si="18"/>
        <v>2014</v>
      </c>
      <c r="C1728" s="77">
        <f t="shared" si="3"/>
        <v>2014.5</v>
      </c>
      <c r="D1728" s="159">
        <f t="shared" si="356"/>
        <v>41851</v>
      </c>
      <c r="E1728" s="162">
        <v>237.498</v>
      </c>
      <c r="F1728" s="163">
        <v>1.91582539623E7</v>
      </c>
      <c r="G1728" s="163">
        <v>75513.4712</v>
      </c>
      <c r="H1728" s="163">
        <v>37682.96672519</v>
      </c>
      <c r="I1728" s="163">
        <v>1.67023400683659E7</v>
      </c>
      <c r="J1728" s="163">
        <v>237.498</v>
      </c>
      <c r="K1728" s="163">
        <v>237.498</v>
      </c>
      <c r="L1728" s="163">
        <v>1295.0</v>
      </c>
      <c r="M1728" s="164">
        <v>25.26235948</v>
      </c>
      <c r="N1728" s="19">
        <f t="shared" ref="N1728:T1728" si="1729">F1728/F1727/$E1728*$E1727-1</f>
        <v>-0.01490024612</v>
      </c>
      <c r="O1728" s="19">
        <f t="shared" si="1729"/>
        <v>-0.003221859069</v>
      </c>
      <c r="P1728" s="19">
        <f t="shared" si="1729"/>
        <v>-0.001090924134</v>
      </c>
      <c r="Q1728" s="19">
        <f t="shared" si="1729"/>
        <v>-0.01882892654</v>
      </c>
      <c r="R1728" s="19">
        <f t="shared" si="1729"/>
        <v>0</v>
      </c>
      <c r="S1728" s="19">
        <f t="shared" si="1729"/>
        <v>0</v>
      </c>
      <c r="T1728" s="19">
        <f t="shared" si="1729"/>
        <v>-0.0148178712</v>
      </c>
      <c r="U1728" s="168">
        <v>-0.0428</v>
      </c>
      <c r="V1728" s="168">
        <v>2.0E-4</v>
      </c>
      <c r="W1728" s="19">
        <f t="array" ref="W1728">mmult(N1728:T1728,'Parameters &amp; Main Results'!$B$6:$B$12)-'Parameters &amp; Main Results'!$B$16/12+mmult(U1728:V1728,'Parameters &amp; Main Results'!$B$14:$B$15)</f>
        <v>-0.01202231602</v>
      </c>
      <c r="X1728" s="77">
        <f t="shared" si="5"/>
        <v>14.73256416</v>
      </c>
      <c r="Y1728" s="77">
        <f>X1728/offset(X1728,'Parameters &amp; Main Results'!$B$32,0)</f>
        <v>13.33639478</v>
      </c>
      <c r="Z1728" s="77">
        <f>sumproduct(X1728:offset(X1728,'Parameters &amp; Main Results'!$B$32-1,0) , 'Cash Flow Assist'!$P$11:offset('Cash Flow Assist'!$P$11,'Parameters &amp; Main Results'!$B$32-1,0)  )/offset(X1728,'Parameters &amp; Main Results'!$B$32,0)</f>
        <v>3013.219334</v>
      </c>
      <c r="AA1728" s="77">
        <f>sumproduct(X1728:offset(X1728,'Parameters &amp; Main Results'!$B$32-1,0),'Parameters &amp; Main Results'!$B$36:offset('Parameters &amp; Main Results'!$B$36,'Parameters &amp; Main Results'!$B$32-1,0)   )/offset(X1728,'Parameters &amp; Main Results'!$B$32,0)</f>
        <v>0.5932052051</v>
      </c>
      <c r="AB1728" s="167">
        <f t="shared" si="6"/>
        <v>-0.01490024612</v>
      </c>
    </row>
    <row r="1729">
      <c r="A1729">
        <f t="shared" si="17"/>
        <v>8</v>
      </c>
      <c r="B1729">
        <f t="shared" si="18"/>
        <v>2014</v>
      </c>
      <c r="C1729" s="77">
        <f t="shared" si="3"/>
        <v>2014.583333</v>
      </c>
      <c r="D1729" s="159">
        <f t="shared" si="356"/>
        <v>41882</v>
      </c>
      <c r="E1729" s="162">
        <v>237.46</v>
      </c>
      <c r="F1729" s="163">
        <v>1.9924706622E7</v>
      </c>
      <c r="G1729" s="163">
        <v>76940.6758</v>
      </c>
      <c r="H1729" s="163">
        <v>37683.90879936</v>
      </c>
      <c r="I1729" s="163">
        <v>1.67175895130917E7</v>
      </c>
      <c r="J1729" s="163">
        <v>237.46</v>
      </c>
      <c r="K1729" s="163">
        <v>237.46</v>
      </c>
      <c r="L1729" s="163">
        <v>1285.75</v>
      </c>
      <c r="M1729" s="164">
        <v>26.16403735</v>
      </c>
      <c r="N1729" s="19">
        <f t="shared" ref="N1729:T1729" si="1730">F1729/F1728/$E1729*$E1728-1</f>
        <v>0.04017282323</v>
      </c>
      <c r="O1729" s="19">
        <f t="shared" si="1730"/>
        <v>0.01906305139</v>
      </c>
      <c r="P1729" s="19">
        <f t="shared" si="1730"/>
        <v>0.0001850309526</v>
      </c>
      <c r="Q1729" s="19">
        <f t="shared" si="1730"/>
        <v>0.001073185526</v>
      </c>
      <c r="R1729" s="19">
        <f t="shared" si="1730"/>
        <v>0</v>
      </c>
      <c r="S1729" s="19">
        <f t="shared" si="1730"/>
        <v>0</v>
      </c>
      <c r="T1729" s="19">
        <f t="shared" si="1730"/>
        <v>-0.006983973241</v>
      </c>
      <c r="U1729" s="168">
        <v>0.0039</v>
      </c>
      <c r="V1729" s="168">
        <v>-0.0044</v>
      </c>
      <c r="W1729" s="19">
        <f t="array" ref="W1729">mmult(N1729:T1729,'Parameters &amp; Main Results'!$B$6:$B$12)-'Parameters &amp; Main Results'!$B$16/12+mmult(U1729:V1729,'Parameters &amp; Main Results'!$B$14:$B$15)</f>
        <v>0.0348537136</v>
      </c>
      <c r="X1729" s="77">
        <f t="shared" si="5"/>
        <v>14.911839</v>
      </c>
      <c r="Y1729" s="77">
        <f>X1729/offset(X1729,'Parameters &amp; Main Results'!$B$32,0)</f>
        <v>13.54355382</v>
      </c>
      <c r="Z1729" s="77">
        <f>sumproduct(X1729:offset(X1729,'Parameters &amp; Main Results'!$B$32-1,0) , 'Cash Flow Assist'!$P$11:offset('Cash Flow Assist'!$P$11,'Parameters &amp; Main Results'!$B$32-1,0)  )/offset(X1729,'Parameters &amp; Main Results'!$B$32,0)</f>
        <v>3010.858769</v>
      </c>
      <c r="AA1729" s="77">
        <f>sumproduct(X1729:offset(X1729,'Parameters &amp; Main Results'!$B$32-1,0),'Parameters &amp; Main Results'!$B$36:offset('Parameters &amp; Main Results'!$B$36,'Parameters &amp; Main Results'!$B$32-1,0)   )/offset(X1729,'Parameters &amp; Main Results'!$B$32,0)</f>
        <v>0.5932461747</v>
      </c>
      <c r="AB1729" s="167">
        <f t="shared" si="6"/>
        <v>0</v>
      </c>
    </row>
    <row r="1730">
      <c r="A1730">
        <f t="shared" si="17"/>
        <v>9</v>
      </c>
      <c r="B1730">
        <f t="shared" si="18"/>
        <v>2014</v>
      </c>
      <c r="C1730" s="77">
        <f t="shared" si="3"/>
        <v>2014.666667</v>
      </c>
      <c r="D1730" s="159">
        <f t="shared" si="356"/>
        <v>41912</v>
      </c>
      <c r="E1730" s="162">
        <v>237.477</v>
      </c>
      <c r="F1730" s="163">
        <v>1.96453055062E7</v>
      </c>
      <c r="G1730" s="163">
        <v>76140.4928</v>
      </c>
      <c r="H1730" s="163">
        <v>37684.85089708</v>
      </c>
      <c r="I1730" s="163">
        <v>1.60370368963021E7</v>
      </c>
      <c r="J1730" s="163">
        <v>237.477</v>
      </c>
      <c r="K1730" s="163">
        <v>237.477</v>
      </c>
      <c r="L1730" s="163">
        <v>1210.0</v>
      </c>
      <c r="M1730" s="164">
        <v>25.64614916</v>
      </c>
      <c r="N1730" s="19">
        <f t="shared" ref="N1730:T1730" si="1731">F1730/F1729/$E1730*$E1729-1</f>
        <v>-0.01409342921</v>
      </c>
      <c r="O1730" s="19">
        <f t="shared" si="1731"/>
        <v>-0.01047084102</v>
      </c>
      <c r="P1730" s="19">
        <f t="shared" si="1731"/>
        <v>-0.00004658766954</v>
      </c>
      <c r="Q1730" s="19">
        <f t="shared" si="1731"/>
        <v>-0.04077744831</v>
      </c>
      <c r="R1730" s="19">
        <f t="shared" si="1731"/>
        <v>0</v>
      </c>
      <c r="S1730" s="19">
        <f t="shared" si="1731"/>
        <v>0</v>
      </c>
      <c r="T1730" s="19">
        <f t="shared" si="1731"/>
        <v>-0.05898239853</v>
      </c>
      <c r="U1730" s="168">
        <v>-0.0372</v>
      </c>
      <c r="V1730" s="168">
        <v>-0.0135</v>
      </c>
      <c r="W1730" s="19">
        <f t="array" ref="W1730">mmult(N1730:T1730,'Parameters &amp; Main Results'!$B$6:$B$12)-'Parameters &amp; Main Results'!$B$16/12+mmult(U1730:V1730,'Parameters &amp; Main Results'!$B$14:$B$15)</f>
        <v>-0.01322944883</v>
      </c>
      <c r="X1730" s="77">
        <f t="shared" si="5"/>
        <v>14.40961056</v>
      </c>
      <c r="Y1730" s="77">
        <f>X1730/offset(X1730,'Parameters &amp; Main Results'!$B$32,0)</f>
        <v>13.13091546</v>
      </c>
      <c r="Z1730" s="77">
        <f>sumproduct(X1730:offset(X1730,'Parameters &amp; Main Results'!$B$32-1,0) , 'Cash Flow Assist'!$P$11:offset('Cash Flow Assist'!$P$11,'Parameters &amp; Main Results'!$B$32-1,0)  )/offset(X1730,'Parameters &amp; Main Results'!$B$32,0)</f>
        <v>3008.282509</v>
      </c>
      <c r="AA1730" s="77">
        <f>sumproduct(X1730:offset(X1730,'Parameters &amp; Main Results'!$B$32-1,0),'Parameters &amp; Main Results'!$B$36:offset('Parameters &amp; Main Results'!$B$36,'Parameters &amp; Main Results'!$B$32-1,0)   )/offset(X1730,'Parameters &amp; Main Results'!$B$32,0)</f>
        <v>0.5932867195</v>
      </c>
      <c r="AB1730" s="167">
        <f t="shared" si="6"/>
        <v>-0.01409342921</v>
      </c>
    </row>
    <row r="1731">
      <c r="A1731">
        <f t="shared" si="17"/>
        <v>10</v>
      </c>
      <c r="B1731">
        <f t="shared" si="18"/>
        <v>2014</v>
      </c>
      <c r="C1731" s="77">
        <f t="shared" si="3"/>
        <v>2014.75</v>
      </c>
      <c r="D1731" s="159">
        <f t="shared" si="356"/>
        <v>41943</v>
      </c>
      <c r="E1731" s="162">
        <v>237.43</v>
      </c>
      <c r="F1731" s="163">
        <v>2.01251382308E7</v>
      </c>
      <c r="G1731" s="163">
        <v>77313.0564</v>
      </c>
      <c r="H1731" s="163">
        <v>37685.47897793</v>
      </c>
      <c r="I1731" s="163">
        <v>1.57835657565465E7</v>
      </c>
      <c r="J1731" s="163">
        <v>237.43</v>
      </c>
      <c r="K1731" s="163">
        <v>237.43</v>
      </c>
      <c r="L1731" s="163">
        <v>1173.25</v>
      </c>
      <c r="M1731" s="164">
        <v>26.21198087</v>
      </c>
      <c r="N1731" s="19">
        <f t="shared" ref="N1731:T1731" si="1732">F1731/F1730/$E1731*$E1730-1</f>
        <v>0.02462759144</v>
      </c>
      <c r="O1731" s="19">
        <f t="shared" si="1732"/>
        <v>0.0156010017</v>
      </c>
      <c r="P1731" s="19">
        <f t="shared" si="1732"/>
        <v>0.0002146230468</v>
      </c>
      <c r="Q1731" s="19">
        <f t="shared" si="1732"/>
        <v>-0.01561053553</v>
      </c>
      <c r="R1731" s="19">
        <f t="shared" si="1732"/>
        <v>0</v>
      </c>
      <c r="S1731" s="19">
        <f t="shared" si="1732"/>
        <v>0</v>
      </c>
      <c r="T1731" s="19">
        <f t="shared" si="1732"/>
        <v>-0.03017995996</v>
      </c>
      <c r="U1731" s="168">
        <v>0.0422</v>
      </c>
      <c r="V1731" s="168">
        <v>-0.0183</v>
      </c>
      <c r="W1731" s="19">
        <f t="array" ref="W1731">mmult(N1731:T1731,'Parameters &amp; Main Results'!$B$6:$B$12)-'Parameters &amp; Main Results'!$B$16/12+mmult(U1731:V1731,'Parameters &amp; Main Results'!$B$14:$B$15)</f>
        <v>0.02232927734</v>
      </c>
      <c r="X1731" s="77">
        <f t="shared" si="5"/>
        <v>14.60279752</v>
      </c>
      <c r="Y1731" s="77">
        <f>X1731/offset(X1731,'Parameters &amp; Main Results'!$B$32,0)</f>
        <v>13.35119549</v>
      </c>
      <c r="Z1731" s="77">
        <f>sumproduct(X1731:offset(X1731,'Parameters &amp; Main Results'!$B$32-1,0) , 'Cash Flow Assist'!$P$11:offset('Cash Flow Assist'!$P$11,'Parameters &amp; Main Results'!$B$32-1,0)  )/offset(X1731,'Parameters &amp; Main Results'!$B$32,0)</f>
        <v>3006.111694</v>
      </c>
      <c r="AA1731" s="77">
        <f>sumproduct(X1731:offset(X1731,'Parameters &amp; Main Results'!$B$32-1,0),'Parameters &amp; Main Results'!$B$36:offset('Parameters &amp; Main Results'!$B$36,'Parameters &amp; Main Results'!$B$32-1,0)   )/offset(X1731,'Parameters &amp; Main Results'!$B$32,0)</f>
        <v>0.5933268367</v>
      </c>
      <c r="AB1731" s="167">
        <f t="shared" si="6"/>
        <v>0</v>
      </c>
    </row>
    <row r="1732">
      <c r="A1732">
        <f t="shared" si="17"/>
        <v>11</v>
      </c>
      <c r="B1732">
        <f t="shared" si="18"/>
        <v>2014</v>
      </c>
      <c r="C1732" s="77">
        <f t="shared" si="3"/>
        <v>2014.833333</v>
      </c>
      <c r="D1732" s="159">
        <f t="shared" si="356"/>
        <v>41973</v>
      </c>
      <c r="E1732" s="162">
        <v>236.983</v>
      </c>
      <c r="F1732" s="163">
        <v>2.06663856067E7</v>
      </c>
      <c r="G1732" s="163">
        <v>78318.1261</v>
      </c>
      <c r="H1732" s="163">
        <v>37686.10706925</v>
      </c>
      <c r="I1732" s="163">
        <v>1.59799319380961E7</v>
      </c>
      <c r="J1732" s="163">
        <v>236.983</v>
      </c>
      <c r="K1732" s="163">
        <v>236.983</v>
      </c>
      <c r="L1732" s="163">
        <v>1184.5</v>
      </c>
      <c r="M1732" s="164">
        <v>26.90599532</v>
      </c>
      <c r="N1732" s="19">
        <f t="shared" ref="N1732:T1732" si="1733">F1732/F1731/$E1732*$E1731-1</f>
        <v>0.02883103401</v>
      </c>
      <c r="O1732" s="19">
        <f t="shared" si="1733"/>
        <v>0.01491073156</v>
      </c>
      <c r="P1732" s="19">
        <f t="shared" si="1733"/>
        <v>0.001902909351</v>
      </c>
      <c r="Q1732" s="19">
        <f t="shared" si="1733"/>
        <v>0.01435085787</v>
      </c>
      <c r="R1732" s="19">
        <f t="shared" si="1733"/>
        <v>0</v>
      </c>
      <c r="S1732" s="19">
        <f t="shared" si="1733"/>
        <v>0</v>
      </c>
      <c r="T1732" s="19">
        <f t="shared" si="1733"/>
        <v>0.01149304685</v>
      </c>
      <c r="U1732" s="168">
        <v>-0.0205</v>
      </c>
      <c r="V1732" s="168">
        <v>-0.0309</v>
      </c>
      <c r="W1732" s="19">
        <f t="array" ref="W1732">mmult(N1732:T1732,'Parameters &amp; Main Results'!$B$6:$B$12)-'Parameters &amp; Main Results'!$B$16/12+mmult(U1732:V1732,'Parameters &amp; Main Results'!$B$14:$B$15)</f>
        <v>0.02530929173</v>
      </c>
      <c r="X1732" s="77">
        <f t="shared" si="5"/>
        <v>14.28384949</v>
      </c>
      <c r="Y1732" s="77">
        <f>X1732/offset(X1732,'Parameters &amp; Main Results'!$B$32,0)</f>
        <v>13.10299836</v>
      </c>
      <c r="Z1732" s="77">
        <f>sumproduct(X1732:offset(X1732,'Parameters &amp; Main Results'!$B$32-1,0) , 'Cash Flow Assist'!$P$11:offset('Cash Flow Assist'!$P$11,'Parameters &amp; Main Results'!$B$32-1,0)  )/offset(X1732,'Parameters &amp; Main Results'!$B$32,0)</f>
        <v>3003.712651</v>
      </c>
      <c r="AA1732" s="77">
        <f>sumproduct(X1732:offset(X1732,'Parameters &amp; Main Results'!$B$32-1,0),'Parameters &amp; Main Results'!$B$36:offset('Parameters &amp; Main Results'!$B$36,'Parameters &amp; Main Results'!$B$32-1,0)   )/offset(X1732,'Parameters &amp; Main Results'!$B$32,0)</f>
        <v>0.5933665235</v>
      </c>
      <c r="AB1732" s="167">
        <f t="shared" si="6"/>
        <v>0</v>
      </c>
    </row>
    <row r="1733">
      <c r="A1733">
        <f t="shared" si="17"/>
        <v>12</v>
      </c>
      <c r="B1733">
        <f t="shared" si="18"/>
        <v>2014</v>
      </c>
      <c r="C1733" s="77">
        <f t="shared" si="3"/>
        <v>2014.916667</v>
      </c>
      <c r="D1733" s="159">
        <f t="shared" si="356"/>
        <v>42004</v>
      </c>
      <c r="E1733" s="162">
        <v>236.252</v>
      </c>
      <c r="F1733" s="163">
        <v>2.06143226076E7</v>
      </c>
      <c r="G1733" s="163">
        <v>78427.7715</v>
      </c>
      <c r="H1733" s="163">
        <v>37686.73517103</v>
      </c>
      <c r="I1733" s="163">
        <v>1.54535066234471E7</v>
      </c>
      <c r="J1733" s="163">
        <v>236.252</v>
      </c>
      <c r="K1733" s="163">
        <v>236.252</v>
      </c>
      <c r="L1733" s="163">
        <v>1199.25</v>
      </c>
      <c r="M1733" s="164">
        <v>26.85447512</v>
      </c>
      <c r="N1733" s="19">
        <f t="shared" ref="N1733:T1733" si="1734">F1733/F1732/$E1733*$E1732-1</f>
        <v>0.000567147236</v>
      </c>
      <c r="O1733" s="19">
        <f t="shared" si="1734"/>
        <v>0.004498485816</v>
      </c>
      <c r="P1733" s="19">
        <f t="shared" si="1734"/>
        <v>0.003110871936</v>
      </c>
      <c r="Q1733" s="19">
        <f t="shared" si="1734"/>
        <v>-0.02995067763</v>
      </c>
      <c r="R1733" s="19">
        <f t="shared" si="1734"/>
        <v>0</v>
      </c>
      <c r="S1733" s="19">
        <f t="shared" si="1734"/>
        <v>0</v>
      </c>
      <c r="T1733" s="19">
        <f t="shared" si="1734"/>
        <v>0.01558519529</v>
      </c>
      <c r="U1733" s="168">
        <v>0.025</v>
      </c>
      <c r="V1733" s="168">
        <v>0.0227</v>
      </c>
      <c r="W1733" s="19">
        <f t="array" ref="W1733">mmult(N1733:T1733,'Parameters &amp; Main Results'!$B$6:$B$12)-'Parameters &amp; Main Results'!$B$16/12+mmult(U1733:V1733,'Parameters &amp; Main Results'!$B$14:$B$15)</f>
        <v>0.001508315214</v>
      </c>
      <c r="X1733" s="77">
        <f t="shared" si="5"/>
        <v>13.93125918</v>
      </c>
      <c r="Y1733" s="77">
        <f>X1733/offset(X1733,'Parameters &amp; Main Results'!$B$32,0)</f>
        <v>12.82203989</v>
      </c>
      <c r="Z1733" s="77">
        <f>sumproduct(X1733:offset(X1733,'Parameters &amp; Main Results'!$B$32-1,0) , 'Cash Flow Assist'!$P$11:offset('Cash Flow Assist'!$P$11,'Parameters &amp; Main Results'!$B$32-1,0)  )/offset(X1733,'Parameters &amp; Main Results'!$B$32,0)</f>
        <v>3001.554655</v>
      </c>
      <c r="AA1733" s="77">
        <f>sumproduct(X1733:offset(X1733,'Parameters &amp; Main Results'!$B$32-1,0),'Parameters &amp; Main Results'!$B$36:offset('Parameters &amp; Main Results'!$B$36,'Parameters &amp; Main Results'!$B$32-1,0)   )/offset(X1733,'Parameters &amp; Main Results'!$B$32,0)</f>
        <v>0.5934057767</v>
      </c>
      <c r="AB1733" s="167">
        <f t="shared" si="6"/>
        <v>0</v>
      </c>
    </row>
    <row r="1734">
      <c r="A1734">
        <f t="shared" si="17"/>
        <v>1</v>
      </c>
      <c r="B1734">
        <f t="shared" si="18"/>
        <v>2015</v>
      </c>
      <c r="C1734" s="77">
        <f t="shared" si="3"/>
        <v>2015</v>
      </c>
      <c r="D1734" s="159">
        <f t="shared" si="356"/>
        <v>42035</v>
      </c>
      <c r="E1734" s="162">
        <v>234.718</v>
      </c>
      <c r="F1734" s="163">
        <v>1.99954729254E7</v>
      </c>
      <c r="G1734" s="163">
        <v>81808.0084</v>
      </c>
      <c r="H1734" s="163">
        <v>37687.67733941</v>
      </c>
      <c r="I1734" s="163">
        <v>1.54009263297842E7</v>
      </c>
      <c r="J1734" s="163">
        <v>234.718</v>
      </c>
      <c r="K1734" s="163">
        <v>234.718</v>
      </c>
      <c r="L1734" s="163">
        <v>1263.5</v>
      </c>
      <c r="M1734" s="164">
        <v>26.05876423</v>
      </c>
      <c r="N1734" s="19">
        <f t="shared" ref="N1734:T1734" si="1735">F1734/F1733/$E1734*$E1733-1</f>
        <v>-0.02368107042</v>
      </c>
      <c r="O1734" s="19">
        <f t="shared" si="1735"/>
        <v>0.04991718166</v>
      </c>
      <c r="P1734" s="19">
        <f t="shared" si="1735"/>
        <v>0.006560665565</v>
      </c>
      <c r="Q1734" s="19">
        <f t="shared" si="1735"/>
        <v>0.003110782236</v>
      </c>
      <c r="R1734" s="19">
        <f t="shared" si="1735"/>
        <v>0</v>
      </c>
      <c r="S1734" s="19">
        <f t="shared" si="1735"/>
        <v>0</v>
      </c>
      <c r="T1734" s="19">
        <f t="shared" si="1735"/>
        <v>0.06046079383</v>
      </c>
      <c r="U1734" s="168">
        <v>-0.0054</v>
      </c>
      <c r="V1734" s="168">
        <v>-0.0361</v>
      </c>
      <c r="W1734" s="19">
        <f t="array" ref="W1734">mmult(N1734:T1734,'Parameters &amp; Main Results'!$B$6:$B$12)-'Parameters &amp; Main Results'!$B$16/12+mmult(U1734:V1734,'Parameters &amp; Main Results'!$B$14:$B$15)</f>
        <v>-0.005323174068</v>
      </c>
      <c r="X1734" s="77">
        <f t="shared" si="5"/>
        <v>13.9102781</v>
      </c>
      <c r="Y1734" s="77">
        <f>X1734/offset(X1734,'Parameters &amp; Main Results'!$B$32,0)</f>
        <v>12.84528943</v>
      </c>
      <c r="Z1734" s="77">
        <f>sumproduct(X1734:offset(X1734,'Parameters &amp; Main Results'!$B$32-1,0) , 'Cash Flow Assist'!$P$11:offset('Cash Flow Assist'!$P$11,'Parameters &amp; Main Results'!$B$32-1,0)  )/offset(X1734,'Parameters &amp; Main Results'!$B$32,0)</f>
        <v>2999.671378</v>
      </c>
      <c r="AA1734" s="77">
        <f>sumproduct(X1734:offset(X1734,'Parameters &amp; Main Results'!$B$32-1,0),'Parameters &amp; Main Results'!$B$36:offset('Parameters &amp; Main Results'!$B$36,'Parameters &amp; Main Results'!$B$32-1,0)   )/offset(X1734,'Parameters &amp; Main Results'!$B$32,0)</f>
        <v>0.5934445937</v>
      </c>
      <c r="AB1734" s="167">
        <f t="shared" si="6"/>
        <v>-0.02368107042</v>
      </c>
    </row>
    <row r="1735">
      <c r="A1735">
        <f t="shared" si="17"/>
        <v>2</v>
      </c>
      <c r="B1735">
        <f t="shared" si="18"/>
        <v>2015</v>
      </c>
      <c r="C1735" s="77">
        <f t="shared" si="3"/>
        <v>2015.083333</v>
      </c>
      <c r="D1735" s="159">
        <f t="shared" si="356"/>
        <v>42063</v>
      </c>
      <c r="E1735" s="162">
        <v>235.236</v>
      </c>
      <c r="F1735" s="163">
        <v>2.11446870666E7</v>
      </c>
      <c r="G1735" s="163">
        <v>79795.5314</v>
      </c>
      <c r="H1735" s="163">
        <v>37688.61953134</v>
      </c>
      <c r="I1735" s="163">
        <v>1.63231130716618E7</v>
      </c>
      <c r="J1735" s="163">
        <v>235.236</v>
      </c>
      <c r="K1735" s="163">
        <v>235.236</v>
      </c>
      <c r="L1735" s="163">
        <v>1205.0</v>
      </c>
      <c r="M1735" s="164">
        <v>27.28463096</v>
      </c>
      <c r="N1735" s="19">
        <f t="shared" ref="N1735:T1735" si="1736">F1735/F1734/$E1735*$E1734-1</f>
        <v>0.0551451129</v>
      </c>
      <c r="O1735" s="19">
        <f t="shared" si="1736"/>
        <v>-0.02674787354</v>
      </c>
      <c r="P1735" s="19">
        <f t="shared" si="1736"/>
        <v>-0.002177098956</v>
      </c>
      <c r="Q1735" s="19">
        <f t="shared" si="1736"/>
        <v>0.05754475486</v>
      </c>
      <c r="R1735" s="19">
        <f t="shared" si="1736"/>
        <v>0</v>
      </c>
      <c r="S1735" s="19">
        <f t="shared" si="1736"/>
        <v>0</v>
      </c>
      <c r="T1735" s="19">
        <f t="shared" si="1736"/>
        <v>-0.04840004979</v>
      </c>
      <c r="U1735" s="168">
        <v>0.0061</v>
      </c>
      <c r="V1735" s="168">
        <v>-0.0187</v>
      </c>
      <c r="W1735" s="19">
        <f t="array" ref="W1735">mmult(N1735:T1735,'Parameters &amp; Main Results'!$B$6:$B$12)-'Parameters &amp; Main Results'!$B$16/12+mmult(U1735:V1735,'Parameters &amp; Main Results'!$B$14:$B$15)</f>
        <v>0.03463019962</v>
      </c>
      <c r="X1735" s="77">
        <f t="shared" si="5"/>
        <v>13.9847212</v>
      </c>
      <c r="Y1735" s="77">
        <f>X1735/offset(X1735,'Parameters &amp; Main Results'!$B$32,0)</f>
        <v>12.95696317</v>
      </c>
      <c r="Z1735" s="77">
        <f>sumproduct(X1735:offset(X1735,'Parameters &amp; Main Results'!$B$32-1,0) , 'Cash Flow Assist'!$P$11:offset('Cash Flow Assist'!$P$11,'Parameters &amp; Main Results'!$B$32-1,0)  )/offset(X1735,'Parameters &amp; Main Results'!$B$32,0)</f>
        <v>2997.758513</v>
      </c>
      <c r="AA1735" s="77">
        <f>sumproduct(X1735:offset(X1735,'Parameters &amp; Main Results'!$B$32-1,0),'Parameters &amp; Main Results'!$B$36:offset('Parameters &amp; Main Results'!$B$36,'Parameters &amp; Main Results'!$B$32-1,0)   )/offset(X1735,'Parameters &amp; Main Results'!$B$32,0)</f>
        <v>0.5934829714</v>
      </c>
      <c r="AB1735" s="167">
        <f t="shared" si="6"/>
        <v>0</v>
      </c>
    </row>
    <row r="1736">
      <c r="A1736">
        <f t="shared" si="17"/>
        <v>3</v>
      </c>
      <c r="B1736">
        <f t="shared" si="18"/>
        <v>2015</v>
      </c>
      <c r="C1736" s="77">
        <f t="shared" si="3"/>
        <v>2015.166667</v>
      </c>
      <c r="D1736" s="159">
        <f t="shared" si="356"/>
        <v>42094</v>
      </c>
      <c r="E1736" s="162">
        <v>236.005</v>
      </c>
      <c r="F1736" s="163">
        <v>2.08102697984E7</v>
      </c>
      <c r="G1736" s="163">
        <v>80489.7525</v>
      </c>
      <c r="H1736" s="163">
        <v>37689.247675</v>
      </c>
      <c r="I1736" s="163">
        <v>1.60649161185732E7</v>
      </c>
      <c r="J1736" s="163">
        <v>236.005</v>
      </c>
      <c r="K1736" s="163">
        <v>236.005</v>
      </c>
      <c r="L1736" s="163">
        <v>1179.25</v>
      </c>
      <c r="M1736" s="164">
        <v>26.57311618</v>
      </c>
      <c r="N1736" s="19">
        <f t="shared" ref="N1736:T1736" si="1737">F1736/F1735/$E1736*$E1735-1</f>
        <v>-0.0190225358</v>
      </c>
      <c r="O1736" s="19">
        <f t="shared" si="1737"/>
        <v>0.00541324604</v>
      </c>
      <c r="P1736" s="19">
        <f t="shared" si="1737"/>
        <v>-0.003241793182</v>
      </c>
      <c r="Q1736" s="19">
        <f t="shared" si="1737"/>
        <v>-0.01902473894</v>
      </c>
      <c r="R1736" s="19">
        <f t="shared" si="1737"/>
        <v>0</v>
      </c>
      <c r="S1736" s="19">
        <f t="shared" si="1737"/>
        <v>0</v>
      </c>
      <c r="T1736" s="19">
        <f t="shared" si="1737"/>
        <v>-0.02455807032</v>
      </c>
      <c r="U1736" s="168">
        <v>0.0307</v>
      </c>
      <c r="V1736" s="168">
        <v>-0.0041</v>
      </c>
      <c r="W1736" s="19">
        <f t="array" ref="W1736">mmult(N1736:T1736,'Parameters &amp; Main Results'!$B$6:$B$12)-'Parameters &amp; Main Results'!$B$16/12+mmult(U1736:V1736,'Parameters &amp; Main Results'!$B$14:$B$15)</f>
        <v>-0.012955257</v>
      </c>
      <c r="X1736" s="77">
        <f t="shared" si="5"/>
        <v>13.51663735</v>
      </c>
      <c r="Y1736" s="77">
        <f>X1736/offset(X1736,'Parameters &amp; Main Results'!$B$32,0)</f>
        <v>12.56491061</v>
      </c>
      <c r="Z1736" s="77">
        <f>sumproduct(X1736:offset(X1736,'Parameters &amp; Main Results'!$B$32-1,0) , 'Cash Flow Assist'!$P$11:offset('Cash Flow Assist'!$P$11,'Parameters &amp; Main Results'!$B$32-1,0)  )/offset(X1736,'Parameters &amp; Main Results'!$B$32,0)</f>
        <v>2995.727244</v>
      </c>
      <c r="AA1736" s="77">
        <f>sumproduct(X1736:offset(X1736,'Parameters &amp; Main Results'!$B$32-1,0),'Parameters &amp; Main Results'!$B$36:offset('Parameters &amp; Main Results'!$B$36,'Parameters &amp; Main Results'!$B$32-1,0)   )/offset(X1736,'Parameters &amp; Main Results'!$B$32,0)</f>
        <v>0.5935209068</v>
      </c>
      <c r="AB1736" s="167">
        <f t="shared" si="6"/>
        <v>-0.0190225358</v>
      </c>
    </row>
    <row r="1737">
      <c r="A1737">
        <f t="shared" si="17"/>
        <v>4</v>
      </c>
      <c r="B1737">
        <f t="shared" si="18"/>
        <v>2015</v>
      </c>
      <c r="C1737" s="77">
        <f t="shared" si="3"/>
        <v>2015.25</v>
      </c>
      <c r="D1737" s="159">
        <f t="shared" si="356"/>
        <v>42124</v>
      </c>
      <c r="E1737" s="162">
        <v>236.156</v>
      </c>
      <c r="F1737" s="163">
        <v>2.10099357749E7</v>
      </c>
      <c r="G1737" s="163">
        <v>79990.7161</v>
      </c>
      <c r="H1737" s="163">
        <v>37690.18990619</v>
      </c>
      <c r="I1737" s="163">
        <v>1.6773260398749E7</v>
      </c>
      <c r="J1737" s="163">
        <v>236.156</v>
      </c>
      <c r="K1737" s="163">
        <v>236.156</v>
      </c>
      <c r="L1737" s="163">
        <v>1204.3</v>
      </c>
      <c r="M1737" s="164">
        <v>26.67179361</v>
      </c>
      <c r="N1737" s="19">
        <f t="shared" ref="N1737:T1737" si="1738">F1737/F1736/$E1737*$E1736-1</f>
        <v>0.008949045854</v>
      </c>
      <c r="O1737" s="19">
        <f t="shared" si="1738"/>
        <v>-0.006835442707</v>
      </c>
      <c r="P1737" s="19">
        <f t="shared" si="1738"/>
        <v>-0.0006144238343</v>
      </c>
      <c r="Q1737" s="19">
        <f t="shared" si="1738"/>
        <v>0.04342502137</v>
      </c>
      <c r="R1737" s="19">
        <f t="shared" si="1738"/>
        <v>0</v>
      </c>
      <c r="S1737" s="19">
        <f t="shared" si="1738"/>
        <v>0</v>
      </c>
      <c r="T1737" s="19">
        <f t="shared" si="1738"/>
        <v>0.02058932468</v>
      </c>
      <c r="U1737" s="168">
        <v>-0.0304</v>
      </c>
      <c r="V1737" s="168">
        <v>0.0183</v>
      </c>
      <c r="W1737" s="19">
        <f t="array" ref="W1737">mmult(N1737:T1737,'Parameters &amp; Main Results'!$B$6:$B$12)-'Parameters &amp; Main Results'!$B$16/12+mmult(U1737:V1737,'Parameters &amp; Main Results'!$B$14:$B$15)</f>
        <v>0.004961257047</v>
      </c>
      <c r="X1737" s="77">
        <f t="shared" si="5"/>
        <v>13.69404726</v>
      </c>
      <c r="Y1737" s="77">
        <f>X1737/offset(X1737,'Parameters &amp; Main Results'!$B$32,0)</f>
        <v>12.77214656</v>
      </c>
      <c r="Z1737" s="77">
        <f>sumproduct(X1737:offset(X1737,'Parameters &amp; Main Results'!$B$32-1,0) , 'Cash Flow Assist'!$P$11:offset('Cash Flow Assist'!$P$11,'Parameters &amp; Main Results'!$B$32-1,0)  )/offset(X1737,'Parameters &amp; Main Results'!$B$32,0)</f>
        <v>2994.082579</v>
      </c>
      <c r="AA1737" s="77">
        <f>sumproduct(X1737:offset(X1737,'Parameters &amp; Main Results'!$B$32-1,0),'Parameters &amp; Main Results'!$B$36:offset('Parameters &amp; Main Results'!$B$36,'Parameters &amp; Main Results'!$B$32-1,0)   )/offset(X1737,'Parameters &amp; Main Results'!$B$32,0)</f>
        <v>0.593558397</v>
      </c>
      <c r="AB1737" s="167">
        <f t="shared" si="6"/>
        <v>-0.01024372349</v>
      </c>
    </row>
    <row r="1738">
      <c r="A1738">
        <f t="shared" si="17"/>
        <v>5</v>
      </c>
      <c r="B1738">
        <f t="shared" si="18"/>
        <v>2015</v>
      </c>
      <c r="C1738" s="77">
        <f t="shared" si="3"/>
        <v>2015.333333</v>
      </c>
      <c r="D1738" s="159">
        <f t="shared" si="356"/>
        <v>42155</v>
      </c>
      <c r="E1738" s="162">
        <v>236.974</v>
      </c>
      <c r="F1738" s="163">
        <v>2.12800946147E7</v>
      </c>
      <c r="G1738" s="163">
        <v>79662.7541</v>
      </c>
      <c r="H1738" s="163">
        <v>37690.81807603</v>
      </c>
      <c r="I1738" s="163">
        <v>1.66457509976444E7</v>
      </c>
      <c r="J1738" s="163">
        <v>236.974</v>
      </c>
      <c r="K1738" s="163">
        <v>236.974</v>
      </c>
      <c r="L1738" s="163">
        <v>1190.4</v>
      </c>
      <c r="M1738" s="164">
        <v>26.74835983</v>
      </c>
      <c r="N1738" s="19">
        <f t="shared" ref="N1738:T1738" si="1739">F1738/F1737/$E1738*$E1737-1</f>
        <v>0.009362381244</v>
      </c>
      <c r="O1738" s="19">
        <f t="shared" si="1739"/>
        <v>-0.007537703668</v>
      </c>
      <c r="P1738" s="19">
        <f t="shared" si="1739"/>
        <v>-0.003435246342</v>
      </c>
      <c r="Q1738" s="19">
        <f t="shared" si="1739"/>
        <v>-0.01102755955</v>
      </c>
      <c r="R1738" s="19">
        <f t="shared" si="1739"/>
        <v>0</v>
      </c>
      <c r="S1738" s="19">
        <f t="shared" si="1739"/>
        <v>0</v>
      </c>
      <c r="T1738" s="19">
        <f t="shared" si="1739"/>
        <v>-0.01495398884</v>
      </c>
      <c r="U1738" s="168">
        <v>0.0092</v>
      </c>
      <c r="V1738" s="168">
        <v>-0.0113</v>
      </c>
      <c r="W1738" s="19">
        <f t="array" ref="W1738">mmult(N1738:T1738,'Parameters &amp; Main Results'!$B$6:$B$12)-'Parameters &amp; Main Results'!$B$16/12+mmult(U1738:V1738,'Parameters &amp; Main Results'!$B$14:$B$15)</f>
        <v>0.005095693349</v>
      </c>
      <c r="X1738" s="77">
        <f t="shared" si="5"/>
        <v>13.62644297</v>
      </c>
      <c r="Y1738" s="77">
        <f>X1738/offset(X1738,'Parameters &amp; Main Results'!$B$32,0)</f>
        <v>12.7513423</v>
      </c>
      <c r="Z1738" s="77">
        <f>sumproduct(X1738:offset(X1738,'Parameters &amp; Main Results'!$B$32-1,0) , 'Cash Flow Assist'!$P$11:offset('Cash Flow Assist'!$P$11,'Parameters &amp; Main Results'!$B$32-1,0)  )/offset(X1738,'Parameters &amp; Main Results'!$B$32,0)</f>
        <v>2992.224521</v>
      </c>
      <c r="AA1738" s="77">
        <f>sumproduct(X1738:offset(X1738,'Parameters &amp; Main Results'!$B$32-1,0),'Parameters &amp; Main Results'!$B$36:offset('Parameters &amp; Main Results'!$B$36,'Parameters &amp; Main Results'!$B$32-1,0)   )/offset(X1738,'Parameters &amp; Main Results'!$B$32,0)</f>
        <v>0.5935954391</v>
      </c>
      <c r="AB1738" s="167">
        <f t="shared" si="6"/>
        <v>-0.0009772478892</v>
      </c>
    </row>
    <row r="1739">
      <c r="A1739">
        <f t="shared" si="17"/>
        <v>6</v>
      </c>
      <c r="B1739">
        <f t="shared" si="18"/>
        <v>2015</v>
      </c>
      <c r="C1739" s="77">
        <f t="shared" si="3"/>
        <v>2015.416667</v>
      </c>
      <c r="D1739" s="159">
        <f t="shared" si="356"/>
        <v>42185</v>
      </c>
      <c r="E1739" s="162">
        <v>237.684</v>
      </c>
      <c r="F1739" s="163">
        <v>2.08681297281E7</v>
      </c>
      <c r="G1739" s="163">
        <v>78372.2175</v>
      </c>
      <c r="H1739" s="163">
        <v>37691.44625633</v>
      </c>
      <c r="I1739" s="163">
        <v>1.6177810285254E7</v>
      </c>
      <c r="J1739" s="163">
        <v>237.684</v>
      </c>
      <c r="K1739" s="163">
        <v>237.684</v>
      </c>
      <c r="L1739" s="163">
        <v>1175.0</v>
      </c>
      <c r="M1739" s="164">
        <v>26.03925448</v>
      </c>
      <c r="N1739" s="19">
        <f t="shared" ref="N1739:T1739" si="1740">F1739/F1738/$E1739*$E1738-1</f>
        <v>-0.02228849662</v>
      </c>
      <c r="O1739" s="19">
        <f t="shared" si="1740"/>
        <v>-0.01913876723</v>
      </c>
      <c r="P1739" s="19">
        <f t="shared" si="1740"/>
        <v>-0.002970542541</v>
      </c>
      <c r="Q1739" s="19">
        <f t="shared" si="1740"/>
        <v>-0.0310149065</v>
      </c>
      <c r="R1739" s="19">
        <f t="shared" si="1740"/>
        <v>0</v>
      </c>
      <c r="S1739" s="19">
        <f t="shared" si="1740"/>
        <v>0</v>
      </c>
      <c r="T1739" s="19">
        <f t="shared" si="1740"/>
        <v>-0.01588534301</v>
      </c>
      <c r="U1739" s="168">
        <v>0.029</v>
      </c>
      <c r="V1739" s="168">
        <v>-0.0078</v>
      </c>
      <c r="W1739" s="19">
        <f t="array" ref="W1739">mmult(N1739:T1739,'Parameters &amp; Main Results'!$B$6:$B$12)-'Parameters &amp; Main Results'!$B$16/12+mmult(U1739:V1739,'Parameters &amp; Main Results'!$B$14:$B$15)</f>
        <v>-0.02154273094</v>
      </c>
      <c r="X1739" s="77">
        <f t="shared" si="5"/>
        <v>13.55735883</v>
      </c>
      <c r="Y1739" s="77">
        <f>X1739/offset(X1739,'Parameters &amp; Main Results'!$B$32,0)</f>
        <v>12.72886915</v>
      </c>
      <c r="Z1739" s="77">
        <f>sumproduct(X1739:offset(X1739,'Parameters &amp; Main Results'!$B$32-1,0) , 'Cash Flow Assist'!$P$11:offset('Cash Flow Assist'!$P$11,'Parameters &amp; Main Results'!$B$32-1,0)  )/offset(X1739,'Parameters &amp; Main Results'!$B$32,0)</f>
        <v>2990.38116</v>
      </c>
      <c r="AA1739" s="77">
        <f>sumproduct(X1739:offset(X1739,'Parameters &amp; Main Results'!$B$32-1,0),'Parameters &amp; Main Results'!$B$36:offset('Parameters &amp; Main Results'!$B$36,'Parameters &amp; Main Results'!$B$32-1,0)   )/offset(X1739,'Parameters &amp; Main Results'!$B$32,0)</f>
        <v>0.5936320299</v>
      </c>
      <c r="AB1739" s="167">
        <f t="shared" si="6"/>
        <v>-0.02324396312</v>
      </c>
    </row>
    <row r="1740">
      <c r="A1740">
        <f t="shared" si="17"/>
        <v>7</v>
      </c>
      <c r="B1740">
        <f t="shared" si="18"/>
        <v>2015</v>
      </c>
      <c r="C1740" s="77">
        <f t="shared" si="3"/>
        <v>2015.5</v>
      </c>
      <c r="D1740" s="159">
        <f t="shared" si="356"/>
        <v>42216</v>
      </c>
      <c r="E1740" s="162">
        <v>238.053</v>
      </c>
      <c r="F1740" s="163">
        <v>2.13053604819E7</v>
      </c>
      <c r="G1740" s="163">
        <v>79571.3124</v>
      </c>
      <c r="H1740" s="163">
        <v>37692.0744471</v>
      </c>
      <c r="I1740" s="163">
        <v>1.64359362446521E7</v>
      </c>
      <c r="J1740" s="163">
        <v>238.053</v>
      </c>
      <c r="K1740" s="163">
        <v>238.053</v>
      </c>
      <c r="L1740" s="163">
        <v>1080.05</v>
      </c>
      <c r="M1740" s="164">
        <v>26.50333305</v>
      </c>
      <c r="N1740" s="19">
        <f t="shared" ref="N1740:T1740" si="1741">F1740/F1739/$E1740*$E1739-1</f>
        <v>0.01936952917</v>
      </c>
      <c r="O1740" s="19">
        <f t="shared" si="1741"/>
        <v>0.01372620852</v>
      </c>
      <c r="P1740" s="19">
        <f t="shared" si="1741"/>
        <v>-0.001533434151</v>
      </c>
      <c r="Q1740" s="19">
        <f t="shared" si="1741"/>
        <v>0.0143807488</v>
      </c>
      <c r="R1740" s="19">
        <f t="shared" si="1741"/>
        <v>0</v>
      </c>
      <c r="S1740" s="19">
        <f t="shared" si="1741"/>
        <v>0</v>
      </c>
      <c r="T1740" s="19">
        <f t="shared" si="1741"/>
        <v>-0.08223332637</v>
      </c>
      <c r="U1740" s="168">
        <v>-0.042</v>
      </c>
      <c r="V1740" s="168">
        <v>-0.0407</v>
      </c>
      <c r="W1740" s="19">
        <f t="array" ref="W1740">mmult(N1740:T1740,'Parameters &amp; Main Results'!$B$6:$B$12)-'Parameters &amp; Main Results'!$B$16/12+mmult(U1740:V1740,'Parameters &amp; Main Results'!$B$14:$B$15)</f>
        <v>0.01791703234</v>
      </c>
      <c r="X1740" s="77">
        <f t="shared" si="5"/>
        <v>13.85585171</v>
      </c>
      <c r="Y1740" s="77">
        <f>X1740/offset(X1740,'Parameters &amp; Main Results'!$B$32,0)</f>
        <v>13.05236734</v>
      </c>
      <c r="Z1740" s="77">
        <f>sumproduct(X1740:offset(X1740,'Parameters &amp; Main Results'!$B$32-1,0) , 'Cash Flow Assist'!$P$11:offset('Cash Flow Assist'!$P$11,'Parameters &amp; Main Results'!$B$32-1,0)  )/offset(X1740,'Parameters &amp; Main Results'!$B$32,0)</f>
        <v>2988.554219</v>
      </c>
      <c r="AA1740" s="77">
        <f>sumproduct(X1740:offset(X1740,'Parameters &amp; Main Results'!$B$32-1,0),'Parameters &amp; Main Results'!$B$36:offset('Parameters &amp; Main Results'!$B$36,'Parameters &amp; Main Results'!$B$32-1,0)   )/offset(X1740,'Parameters &amp; Main Results'!$B$32,0)</f>
        <v>0.5936681665</v>
      </c>
      <c r="AB1740" s="167">
        <f t="shared" si="6"/>
        <v>-0.004324658576</v>
      </c>
    </row>
    <row r="1741">
      <c r="A1741">
        <f t="shared" si="17"/>
        <v>8</v>
      </c>
      <c r="B1741">
        <f t="shared" si="18"/>
        <v>2015</v>
      </c>
      <c r="C1741" s="77">
        <f t="shared" si="3"/>
        <v>2015.583333</v>
      </c>
      <c r="D1741" s="159">
        <f t="shared" si="356"/>
        <v>42247</v>
      </c>
      <c r="E1741" s="162">
        <v>238.028</v>
      </c>
      <c r="F1741" s="163">
        <v>2.00199184722E7</v>
      </c>
      <c r="G1741" s="163">
        <v>79642.9266</v>
      </c>
      <c r="H1741" s="163">
        <v>37693.01674896</v>
      </c>
      <c r="I1741" s="163">
        <v>1.524082845827E7</v>
      </c>
      <c r="J1741" s="163">
        <v>238.028</v>
      </c>
      <c r="K1741" s="163">
        <v>238.028</v>
      </c>
      <c r="L1741" s="163">
        <v>1125.5</v>
      </c>
      <c r="M1741" s="164">
        <v>24.84105323</v>
      </c>
      <c r="N1741" s="19">
        <f t="shared" ref="N1741:T1741" si="1742">F1741/F1740/$E1741*$E1740-1</f>
        <v>-0.06023551329</v>
      </c>
      <c r="O1741" s="19">
        <f t="shared" si="1742"/>
        <v>0.001005124424</v>
      </c>
      <c r="P1741" s="19">
        <f t="shared" si="1742"/>
        <v>0.0001300322861</v>
      </c>
      <c r="Q1741" s="19">
        <f t="shared" si="1742"/>
        <v>-0.07261570193</v>
      </c>
      <c r="R1741" s="19">
        <f t="shared" si="1742"/>
        <v>0</v>
      </c>
      <c r="S1741" s="19">
        <f t="shared" si="1742"/>
        <v>0</v>
      </c>
      <c r="T1741" s="19">
        <f t="shared" si="1742"/>
        <v>0.04219083458</v>
      </c>
      <c r="U1741" s="168">
        <v>0.0036</v>
      </c>
      <c r="V1741" s="168">
        <v>0.028</v>
      </c>
      <c r="W1741" s="19">
        <f t="array" ref="W1741">mmult(N1741:T1741,'Parameters &amp; Main Results'!$B$6:$B$12)-'Parameters &amp; Main Results'!$B$16/12+mmult(U1741:V1741,'Parameters &amp; Main Results'!$B$14:$B$15)</f>
        <v>-0.04496702053</v>
      </c>
      <c r="X1741" s="77">
        <f t="shared" si="5"/>
        <v>13.61196568</v>
      </c>
      <c r="Y1741" s="77">
        <f>X1741/offset(X1741,'Parameters &amp; Main Results'!$B$32,0)</f>
        <v>12.8652502</v>
      </c>
      <c r="Z1741" s="77">
        <f>sumproduct(X1741:offset(X1741,'Parameters &amp; Main Results'!$B$32-1,0) , 'Cash Flow Assist'!$P$11:offset('Cash Flow Assist'!$P$11,'Parameters &amp; Main Results'!$B$32-1,0)  )/offset(X1741,'Parameters &amp; Main Results'!$B$32,0)</f>
        <v>2986.396631</v>
      </c>
      <c r="AA1741" s="77">
        <f>sumproduct(X1741:offset(X1741,'Parameters &amp; Main Results'!$B$32-1,0),'Parameters &amp; Main Results'!$B$36:offset('Parameters &amp; Main Results'!$B$36,'Parameters &amp; Main Results'!$B$32-1,0)   )/offset(X1741,'Parameters &amp; Main Results'!$B$32,0)</f>
        <v>0.5937038459</v>
      </c>
      <c r="AB1741" s="167">
        <f t="shared" si="6"/>
        <v>-0.06429967384</v>
      </c>
    </row>
    <row r="1742">
      <c r="A1742">
        <f t="shared" si="17"/>
        <v>9</v>
      </c>
      <c r="B1742">
        <f t="shared" si="18"/>
        <v>2015</v>
      </c>
      <c r="C1742" s="77">
        <f t="shared" si="3"/>
        <v>2015.666667</v>
      </c>
      <c r="D1742" s="159">
        <f t="shared" si="356"/>
        <v>42277</v>
      </c>
      <c r="E1742" s="162">
        <v>237.506</v>
      </c>
      <c r="F1742" s="163">
        <v>1.95245543487E7</v>
      </c>
      <c r="G1742" s="163">
        <v>80909.2492</v>
      </c>
      <c r="H1742" s="163">
        <v>37695.21550827</v>
      </c>
      <c r="I1742" s="163">
        <v>1.44773078818143E7</v>
      </c>
      <c r="J1742" s="163">
        <v>237.506</v>
      </c>
      <c r="K1742" s="163">
        <v>237.506</v>
      </c>
      <c r="L1742" s="163">
        <v>1122.5</v>
      </c>
      <c r="M1742" s="164">
        <v>24.18959945</v>
      </c>
      <c r="N1742" s="19">
        <f t="shared" ref="N1742:T1742" si="1743">F1742/F1741/$E1742*$E1741-1</f>
        <v>-0.02260010664</v>
      </c>
      <c r="O1742" s="19">
        <f t="shared" si="1743"/>
        <v>0.0181327857</v>
      </c>
      <c r="P1742" s="19">
        <f t="shared" si="1743"/>
        <v>0.002256300753</v>
      </c>
      <c r="Q1742" s="19">
        <f t="shared" si="1743"/>
        <v>-0.0480093181</v>
      </c>
      <c r="R1742" s="19">
        <f t="shared" si="1743"/>
        <v>0</v>
      </c>
      <c r="S1742" s="19">
        <f t="shared" si="1743"/>
        <v>0</v>
      </c>
      <c r="T1742" s="19">
        <f t="shared" si="1743"/>
        <v>-0.0004735010964</v>
      </c>
      <c r="U1742" s="168">
        <v>-0.0263</v>
      </c>
      <c r="V1742" s="168">
        <v>0.0058</v>
      </c>
      <c r="W1742" s="19">
        <f t="array" ref="W1742">mmult(N1742:T1742,'Parameters &amp; Main Results'!$B$6:$B$12)-'Parameters &amp; Main Results'!$B$16/12+mmult(U1742:V1742,'Parameters &amp; Main Results'!$B$14:$B$15)</f>
        <v>-0.01245855022</v>
      </c>
      <c r="X1742" s="77">
        <f t="shared" si="5"/>
        <v>14.25287501</v>
      </c>
      <c r="Y1742" s="77">
        <f>X1742/offset(X1742,'Parameters &amp; Main Results'!$B$32,0)</f>
        <v>13.5157826</v>
      </c>
      <c r="Z1742" s="77">
        <f>sumproduct(X1742:offset(X1742,'Parameters &amp; Main Results'!$B$32-1,0) , 'Cash Flow Assist'!$P$11:offset('Cash Flow Assist'!$P$11,'Parameters &amp; Main Results'!$B$32-1,0)  )/offset(X1742,'Parameters &amp; Main Results'!$B$32,0)</f>
        <v>2984.41961</v>
      </c>
      <c r="AA1742" s="77">
        <f>sumproduct(X1742:offset(X1742,'Parameters &amp; Main Results'!$B$32-1,0),'Parameters &amp; Main Results'!$B$36:offset('Parameters &amp; Main Results'!$B$36,'Parameters &amp; Main Results'!$B$32-1,0)   )/offset(X1742,'Parameters &amp; Main Results'!$B$32,0)</f>
        <v>0.5937390651</v>
      </c>
      <c r="AB1742" s="167">
        <f t="shared" si="6"/>
        <v>-0.08544660099</v>
      </c>
    </row>
    <row r="1743">
      <c r="A1743">
        <f t="shared" si="17"/>
        <v>10</v>
      </c>
      <c r="B1743">
        <f t="shared" si="18"/>
        <v>2015</v>
      </c>
      <c r="C1743" s="77">
        <f t="shared" si="3"/>
        <v>2015.75</v>
      </c>
      <c r="D1743" s="159">
        <f t="shared" si="356"/>
        <v>42308</v>
      </c>
      <c r="E1743" s="162">
        <v>237.781</v>
      </c>
      <c r="F1743" s="163">
        <v>2.11715388865E7</v>
      </c>
      <c r="G1743" s="163">
        <v>80399.5209</v>
      </c>
      <c r="H1743" s="163">
        <v>37695.84376186</v>
      </c>
      <c r="I1743" s="163">
        <v>1.55683199862286E7</v>
      </c>
      <c r="J1743" s="163">
        <v>237.781</v>
      </c>
      <c r="K1743" s="163">
        <v>237.781</v>
      </c>
      <c r="L1743" s="163">
        <v>1147.75</v>
      </c>
      <c r="M1743" s="164">
        <v>26.17820085</v>
      </c>
      <c r="N1743" s="19">
        <f t="shared" ref="N1743:T1743" si="1744">F1743/F1742/$E1743*$E1742-1</f>
        <v>0.08310044191</v>
      </c>
      <c r="O1743" s="19">
        <f t="shared" si="1744"/>
        <v>-0.007449240638</v>
      </c>
      <c r="P1743" s="19">
        <f t="shared" si="1744"/>
        <v>-0.001139878992</v>
      </c>
      <c r="Q1743" s="19">
        <f t="shared" si="1744"/>
        <v>0.07411646836</v>
      </c>
      <c r="R1743" s="19">
        <f t="shared" si="1744"/>
        <v>0</v>
      </c>
      <c r="S1743" s="19">
        <f t="shared" si="1744"/>
        <v>0</v>
      </c>
      <c r="T1743" s="19">
        <f t="shared" si="1744"/>
        <v>0.02131189028</v>
      </c>
      <c r="U1743" s="168">
        <v>-0.0186</v>
      </c>
      <c r="V1743" s="168">
        <v>-0.0045</v>
      </c>
      <c r="W1743" s="19">
        <f t="array" ref="W1743">mmult(N1743:T1743,'Parameters &amp; Main Results'!$B$6:$B$12)-'Parameters &amp; Main Results'!$B$16/12+mmult(U1743:V1743,'Parameters &amp; Main Results'!$B$14:$B$15)</f>
        <v>0.06042135461</v>
      </c>
      <c r="X1743" s="77">
        <f t="shared" si="5"/>
        <v>14.43268534</v>
      </c>
      <c r="Y1743" s="77">
        <f>X1743/offset(X1743,'Parameters &amp; Main Results'!$B$32,0)</f>
        <v>13.7317913</v>
      </c>
      <c r="Z1743" s="77">
        <f>sumproduct(X1743:offset(X1743,'Parameters &amp; Main Results'!$B$32-1,0) , 'Cash Flow Assist'!$P$11:offset('Cash Flow Assist'!$P$11,'Parameters &amp; Main Results'!$B$32-1,0)  )/offset(X1743,'Parameters &amp; Main Results'!$B$32,0)</f>
        <v>2981.783322</v>
      </c>
      <c r="AA1743" s="77">
        <f>sumproduct(X1743:offset(X1743,'Parameters &amp; Main Results'!$B$32-1,0),'Parameters &amp; Main Results'!$B$36:offset('Parameters &amp; Main Results'!$B$36,'Parameters &amp; Main Results'!$B$32-1,0)   )/offset(X1743,'Parameters &amp; Main Results'!$B$32,0)</f>
        <v>0.5937738208</v>
      </c>
      <c r="AB1743" s="167">
        <f t="shared" si="6"/>
        <v>-0.00944680938</v>
      </c>
    </row>
    <row r="1744">
      <c r="A1744">
        <f t="shared" si="17"/>
        <v>11</v>
      </c>
      <c r="B1744">
        <f t="shared" si="18"/>
        <v>2015</v>
      </c>
      <c r="C1744" s="77">
        <f t="shared" si="3"/>
        <v>2015.833333</v>
      </c>
      <c r="D1744" s="159">
        <f t="shared" si="356"/>
        <v>42338</v>
      </c>
      <c r="E1744" s="162">
        <v>238.016</v>
      </c>
      <c r="F1744" s="163">
        <v>2.12344848024E7</v>
      </c>
      <c r="G1744" s="163">
        <v>80061.8429</v>
      </c>
      <c r="H1744" s="163">
        <v>37696.47202592</v>
      </c>
      <c r="I1744" s="163">
        <v>1.53228545683084E7</v>
      </c>
      <c r="J1744" s="163">
        <v>238.016</v>
      </c>
      <c r="K1744" s="163">
        <v>238.016</v>
      </c>
      <c r="L1744" s="163">
        <v>1055.65</v>
      </c>
      <c r="M1744" s="164">
        <v>26.22320488</v>
      </c>
      <c r="N1744" s="19">
        <f t="shared" ref="N1744:T1744" si="1745">F1744/F1743/$E1744*$E1743-1</f>
        <v>0.001982874383</v>
      </c>
      <c r="O1744" s="19">
        <f t="shared" si="1745"/>
        <v>-0.005183181955</v>
      </c>
      <c r="P1744" s="19">
        <f t="shared" si="1745"/>
        <v>-0.0009706783718</v>
      </c>
      <c r="Q1744" s="19">
        <f t="shared" si="1745"/>
        <v>-0.01673874319</v>
      </c>
      <c r="R1744" s="19">
        <f t="shared" si="1745"/>
        <v>0</v>
      </c>
      <c r="S1744" s="19">
        <f t="shared" si="1745"/>
        <v>0</v>
      </c>
      <c r="T1744" s="19">
        <f t="shared" si="1745"/>
        <v>-0.081152057</v>
      </c>
      <c r="U1744" s="168">
        <v>0.036</v>
      </c>
      <c r="V1744" s="168">
        <v>-0.0039</v>
      </c>
      <c r="W1744" s="19">
        <f t="array" ref="W1744">mmult(N1744:T1744,'Parameters &amp; Main Results'!$B$6:$B$12)-'Parameters &amp; Main Results'!$B$16/12+mmult(U1744:V1744,'Parameters &amp; Main Results'!$B$14:$B$15)</f>
        <v>0.000149693632</v>
      </c>
      <c r="X1744" s="77">
        <f t="shared" si="5"/>
        <v>13.61033072</v>
      </c>
      <c r="Y1744" s="77">
        <f>X1744/offset(X1744,'Parameters &amp; Main Results'!$B$32,0)</f>
        <v>12.99242024</v>
      </c>
      <c r="Z1744" s="77">
        <f>sumproduct(X1744:offset(X1744,'Parameters &amp; Main Results'!$B$32-1,0) , 'Cash Flow Assist'!$P$11:offset('Cash Flow Assist'!$P$11,'Parameters &amp; Main Results'!$B$32-1,0)  )/offset(X1744,'Parameters &amp; Main Results'!$B$32,0)</f>
        <v>2978.921543</v>
      </c>
      <c r="AA1744" s="77">
        <f>sumproduct(X1744:offset(X1744,'Parameters &amp; Main Results'!$B$32-1,0),'Parameters &amp; Main Results'!$B$36:offset('Parameters &amp; Main Results'!$B$36,'Parameters &amp; Main Results'!$B$32-1,0)   )/offset(X1744,'Parameters &amp; Main Results'!$B$32,0)</f>
        <v>0.5938081101</v>
      </c>
      <c r="AB1744" s="167">
        <f t="shared" si="6"/>
        <v>-0.007482666833</v>
      </c>
    </row>
    <row r="1745">
      <c r="A1745">
        <f t="shared" si="17"/>
        <v>12</v>
      </c>
      <c r="B1745">
        <f t="shared" si="18"/>
        <v>2015</v>
      </c>
      <c r="C1745" s="77">
        <f t="shared" si="3"/>
        <v>2015.916667</v>
      </c>
      <c r="D1745" s="159">
        <f t="shared" si="356"/>
        <v>42369</v>
      </c>
      <c r="E1745" s="162">
        <v>237.817</v>
      </c>
      <c r="F1745" s="163">
        <v>2.0899575342E7</v>
      </c>
      <c r="G1745" s="163">
        <v>79709.5708</v>
      </c>
      <c r="H1745" s="163">
        <v>37700.24167313</v>
      </c>
      <c r="I1745" s="163">
        <v>1.50515427141226E7</v>
      </c>
      <c r="J1745" s="163">
        <v>237.817</v>
      </c>
      <c r="K1745" s="163">
        <v>237.817</v>
      </c>
      <c r="L1745" s="163">
        <v>1062.25</v>
      </c>
      <c r="M1745" s="164">
        <v>25.83724529</v>
      </c>
      <c r="N1745" s="19">
        <f t="shared" ref="N1745:T1745" si="1746">F1745/F1744/$E1745*$E1744-1</f>
        <v>-0.0149483805</v>
      </c>
      <c r="O1745" s="19">
        <f t="shared" si="1746"/>
        <v>-0.003566903854</v>
      </c>
      <c r="P1745" s="19">
        <f t="shared" si="1746"/>
        <v>0.0009368615366</v>
      </c>
      <c r="Q1745" s="19">
        <f t="shared" si="1746"/>
        <v>-0.01688439026</v>
      </c>
      <c r="R1745" s="19">
        <f t="shared" si="1746"/>
        <v>0</v>
      </c>
      <c r="S1745" s="19">
        <f t="shared" si="1746"/>
        <v>0</v>
      </c>
      <c r="T1745" s="19">
        <f t="shared" si="1746"/>
        <v>0.007094081637</v>
      </c>
      <c r="U1745" s="168">
        <v>-0.0281</v>
      </c>
      <c r="V1745" s="168">
        <v>-0.0259</v>
      </c>
      <c r="W1745" s="19">
        <f t="array" ref="W1745">mmult(N1745:T1745,'Parameters &amp; Main Results'!$B$6:$B$12)-'Parameters &amp; Main Results'!$B$16/12+mmult(U1745:V1745,'Parameters &amp; Main Results'!$B$14:$B$15)</f>
        <v>-0.012144678</v>
      </c>
      <c r="X1745" s="77">
        <f t="shared" si="5"/>
        <v>13.60829365</v>
      </c>
      <c r="Y1745" s="77">
        <f>X1745/offset(X1745,'Parameters &amp; Main Results'!$B$32,0)</f>
        <v>13.03365986</v>
      </c>
      <c r="Z1745" s="77">
        <f>sumproduct(X1745:offset(X1745,'Parameters &amp; Main Results'!$B$32-1,0) , 'Cash Flow Assist'!$P$11:offset('Cash Flow Assist'!$P$11,'Parameters &amp; Main Results'!$B$32-1,0)  )/offset(X1745,'Parameters &amp; Main Results'!$B$32,0)</f>
        <v>2976.792079</v>
      </c>
      <c r="AA1745" s="77">
        <f>sumproduct(X1745:offset(X1745,'Parameters &amp; Main Results'!$B$32-1,0),'Parameters &amp; Main Results'!$B$36:offset('Parameters &amp; Main Results'!$B$36,'Parameters &amp; Main Results'!$B$32-1,0)   )/offset(X1745,'Parameters &amp; Main Results'!$B$32,0)</f>
        <v>0.5938419299</v>
      </c>
      <c r="AB1745" s="167">
        <f t="shared" si="6"/>
        <v>-0.02231919358</v>
      </c>
    </row>
    <row r="1746">
      <c r="A1746">
        <f t="shared" si="17"/>
        <v>1</v>
      </c>
      <c r="B1746">
        <f t="shared" si="18"/>
        <v>2016</v>
      </c>
      <c r="C1746" s="77">
        <f t="shared" si="3"/>
        <v>2016</v>
      </c>
      <c r="D1746" s="159">
        <f t="shared" si="356"/>
        <v>42400</v>
      </c>
      <c r="E1746" s="162">
        <v>237.833</v>
      </c>
      <c r="F1746" s="163">
        <v>1.98624716504E7</v>
      </c>
      <c r="G1746" s="163">
        <v>82371.8705</v>
      </c>
      <c r="H1746" s="163">
        <v>37707.46755278</v>
      </c>
      <c r="I1746" s="163">
        <v>1.4017538543204E7</v>
      </c>
      <c r="J1746" s="163">
        <v>237.833</v>
      </c>
      <c r="K1746" s="163">
        <v>237.833</v>
      </c>
      <c r="L1746" s="163">
        <v>1112.9</v>
      </c>
      <c r="M1746" s="164">
        <v>24.47918996</v>
      </c>
      <c r="N1746" s="19">
        <f t="shared" ref="N1746:T1746" si="1747">F1746/F1745/$E1746*$E1745-1</f>
        <v>-0.04968713021</v>
      </c>
      <c r="O1746" s="19">
        <f t="shared" si="1747"/>
        <v>0.03333047939</v>
      </c>
      <c r="P1746" s="19">
        <f t="shared" si="1747"/>
        <v>0.0001243796767</v>
      </c>
      <c r="Q1746" s="19">
        <f t="shared" si="1747"/>
        <v>-0.0687602067</v>
      </c>
      <c r="R1746" s="19">
        <f t="shared" si="1747"/>
        <v>0</v>
      </c>
      <c r="S1746" s="19">
        <f t="shared" si="1747"/>
        <v>0</v>
      </c>
      <c r="T1746" s="19">
        <f t="shared" si="1747"/>
        <v>0.04761132564</v>
      </c>
      <c r="U1746" s="168">
        <v>-0.0339</v>
      </c>
      <c r="V1746" s="168">
        <v>0.0207</v>
      </c>
      <c r="W1746" s="19">
        <f t="array" ref="W1746">mmult(N1746:T1746,'Parameters &amp; Main Results'!$B$6:$B$12)-'Parameters &amp; Main Results'!$B$16/12+mmult(U1746:V1746,'Parameters &amp; Main Results'!$B$14:$B$15)</f>
        <v>-0.02897439448</v>
      </c>
      <c r="X1746" s="77">
        <f t="shared" si="5"/>
        <v>13.7755938</v>
      </c>
    </row>
    <row r="1747">
      <c r="A1747">
        <f t="shared" si="17"/>
        <v>2</v>
      </c>
      <c r="B1747">
        <f t="shared" si="18"/>
        <v>2016</v>
      </c>
      <c r="C1747" s="77">
        <f t="shared" si="3"/>
        <v>2016.083333</v>
      </c>
      <c r="D1747" s="159">
        <f t="shared" si="356"/>
        <v>42429</v>
      </c>
      <c r="E1747" s="162">
        <v>237.469</v>
      </c>
      <c r="F1747" s="163">
        <v>1.98356745185E7</v>
      </c>
      <c r="G1747" s="163">
        <v>83607.4485</v>
      </c>
      <c r="H1747" s="163">
        <v>37715.63750408</v>
      </c>
      <c r="I1747" s="163">
        <v>1.38266933043212E7</v>
      </c>
      <c r="J1747" s="163">
        <v>237.469</v>
      </c>
      <c r="K1747" s="163">
        <v>237.469</v>
      </c>
      <c r="L1747" s="163">
        <v>1234.15</v>
      </c>
      <c r="M1747" s="164">
        <v>24.35311375</v>
      </c>
      <c r="N1747" s="19">
        <f t="shared" ref="N1747:T1747" si="1748">F1747/F1746/$E1747*$E1746-1</f>
        <v>0.0001816298566</v>
      </c>
      <c r="O1747" s="19">
        <f t="shared" si="1748"/>
        <v>0.01655582343</v>
      </c>
      <c r="P1747" s="19">
        <f t="shared" si="1748"/>
        <v>0.001749830434</v>
      </c>
      <c r="Q1747" s="19">
        <f t="shared" si="1748"/>
        <v>-0.01210278432</v>
      </c>
      <c r="R1747" s="19">
        <f t="shared" si="1748"/>
        <v>0</v>
      </c>
      <c r="S1747" s="19">
        <f t="shared" si="1748"/>
        <v>0</v>
      </c>
      <c r="T1747" s="19">
        <f t="shared" si="1748"/>
        <v>0.1106494242</v>
      </c>
      <c r="U1747" s="168">
        <v>0.0081</v>
      </c>
      <c r="V1747" s="168">
        <v>-0.0058</v>
      </c>
      <c r="W1747" s="19">
        <f t="array" ref="W1747">mmult(N1747:T1747,'Parameters &amp; Main Results'!$B$6:$B$12)-'Parameters &amp; Main Results'!$B$16/12+mmult(U1747:V1747,'Parameters &amp; Main Results'!$B$14:$B$15)</f>
        <v>0.004233511583</v>
      </c>
      <c r="X1747" s="77">
        <f t="shared" si="5"/>
        <v>14.18664319</v>
      </c>
    </row>
    <row r="1748">
      <c r="A1748">
        <f t="shared" si="17"/>
        <v>3</v>
      </c>
      <c r="B1748">
        <f t="shared" si="18"/>
        <v>2016</v>
      </c>
      <c r="C1748" s="77">
        <f t="shared" si="3"/>
        <v>2016.166667</v>
      </c>
      <c r="D1748" s="159">
        <f t="shared" si="356"/>
        <v>42460</v>
      </c>
      <c r="E1748" s="162">
        <v>238.038</v>
      </c>
      <c r="F1748" s="163">
        <v>2.11812733549E7</v>
      </c>
      <c r="G1748" s="163">
        <v>83565.6448</v>
      </c>
      <c r="H1748" s="163">
        <v>37725.38071044</v>
      </c>
      <c r="I1748" s="163">
        <v>1.47774076775101E7</v>
      </c>
      <c r="J1748" s="163">
        <v>238.038</v>
      </c>
      <c r="K1748" s="163">
        <v>238.038</v>
      </c>
      <c r="L1748" s="163">
        <v>1233.6</v>
      </c>
      <c r="M1748" s="164">
        <v>25.8465038</v>
      </c>
      <c r="N1748" s="19">
        <f t="shared" ref="N1748:T1748" si="1749">F1748/F1747/$E1748*$E1747-1</f>
        <v>0.06528478053</v>
      </c>
      <c r="O1748" s="19">
        <f t="shared" si="1749"/>
        <v>-0.002889179169</v>
      </c>
      <c r="P1748" s="19">
        <f t="shared" si="1749"/>
        <v>-0.002132658826</v>
      </c>
      <c r="Q1748" s="19">
        <f t="shared" si="1749"/>
        <v>0.06620460962</v>
      </c>
      <c r="R1748" s="19">
        <f t="shared" si="1749"/>
        <v>0</v>
      </c>
      <c r="S1748" s="19">
        <f t="shared" si="1749"/>
        <v>0</v>
      </c>
      <c r="T1748" s="19">
        <f t="shared" si="1749"/>
        <v>-0.002834960226</v>
      </c>
      <c r="U1748" s="168">
        <v>0.0075</v>
      </c>
      <c r="V1748" s="168">
        <v>0.011</v>
      </c>
      <c r="W1748" s="19">
        <f t="array" ref="W1748">mmult(N1748:T1748,'Parameters &amp; Main Results'!$B$6:$B$12)-'Parameters &amp; Main Results'!$B$16/12+mmult(U1748:V1748,'Parameters &amp; Main Results'!$B$14:$B$15)</f>
        <v>0.04819962394</v>
      </c>
      <c r="X1748" s="77">
        <f t="shared" si="5"/>
        <v>14.12683707</v>
      </c>
    </row>
    <row r="1749">
      <c r="A1749">
        <f t="shared" si="17"/>
        <v>4</v>
      </c>
      <c r="B1749">
        <f t="shared" si="18"/>
        <v>2016</v>
      </c>
      <c r="C1749" s="77">
        <f t="shared" si="3"/>
        <v>2016.25</v>
      </c>
      <c r="D1749" s="159">
        <f t="shared" si="356"/>
        <v>42490</v>
      </c>
      <c r="E1749" s="162">
        <v>238.827</v>
      </c>
      <c r="F1749" s="163">
        <v>2.12634147673E7</v>
      </c>
      <c r="G1749" s="163">
        <v>83440.2963</v>
      </c>
      <c r="H1749" s="163">
        <v>37734.49767744</v>
      </c>
      <c r="I1749" s="163">
        <v>1.52684047741282E7</v>
      </c>
      <c r="J1749" s="163">
        <v>238.827</v>
      </c>
      <c r="K1749" s="163">
        <v>238.827</v>
      </c>
      <c r="L1749" s="163">
        <v>1274.5</v>
      </c>
      <c r="M1749" s="164">
        <v>25.79444565</v>
      </c>
      <c r="N1749" s="19">
        <f t="shared" ref="N1749:T1749" si="1750">F1749/F1748/$E1749*$E1748-1</f>
        <v>0.0005615623236</v>
      </c>
      <c r="O1749" s="19">
        <f t="shared" si="1750"/>
        <v>-0.004798691494</v>
      </c>
      <c r="P1749" s="19">
        <f t="shared" si="1750"/>
        <v>-0.003062778287</v>
      </c>
      <c r="Q1749" s="19">
        <f t="shared" si="1750"/>
        <v>0.02981278538</v>
      </c>
      <c r="R1749" s="19">
        <f t="shared" si="1750"/>
        <v>0</v>
      </c>
      <c r="S1749" s="19">
        <f t="shared" si="1750"/>
        <v>0</v>
      </c>
      <c r="T1749" s="19">
        <f t="shared" si="1750"/>
        <v>0.02974181456</v>
      </c>
      <c r="U1749" s="168">
        <v>0.0068</v>
      </c>
      <c r="V1749" s="168">
        <v>0.0319</v>
      </c>
      <c r="W1749" s="19">
        <f t="array" ref="W1749">mmult(N1749:T1749,'Parameters &amp; Main Results'!$B$6:$B$12)-'Parameters &amp; Main Results'!$B$16/12+mmult(U1749:V1749,'Parameters &amp; Main Results'!$B$14:$B$15)</f>
        <v>-0.0008201677975</v>
      </c>
      <c r="X1749" s="77">
        <f t="shared" si="5"/>
        <v>13.4772392</v>
      </c>
    </row>
    <row r="1750">
      <c r="A1750">
        <f t="shared" si="17"/>
        <v>5</v>
      </c>
      <c r="B1750">
        <f t="shared" si="18"/>
        <v>2016</v>
      </c>
      <c r="C1750" s="77">
        <f t="shared" si="3"/>
        <v>2016.333333</v>
      </c>
      <c r="D1750" s="159">
        <f t="shared" si="356"/>
        <v>42521</v>
      </c>
      <c r="E1750" s="162">
        <v>239.464</v>
      </c>
      <c r="F1750" s="163">
        <v>2.16452465525E7</v>
      </c>
      <c r="G1750" s="163">
        <v>83365.2001</v>
      </c>
      <c r="H1750" s="163">
        <v>37741.73012283</v>
      </c>
      <c r="I1750" s="163">
        <v>1.51137710503285E7</v>
      </c>
      <c r="J1750" s="163">
        <v>239.464</v>
      </c>
      <c r="K1750" s="163">
        <v>239.464</v>
      </c>
      <c r="L1750" s="163">
        <v>1210.5</v>
      </c>
      <c r="M1750" s="164">
        <v>26.08543919</v>
      </c>
      <c r="N1750" s="19">
        <f t="shared" ref="N1750:T1750" si="1751">F1750/F1749/$E1750*$E1749-1</f>
        <v>0.0152493428</v>
      </c>
      <c r="O1750" s="19">
        <f t="shared" si="1751"/>
        <v>-0.00355771268</v>
      </c>
      <c r="P1750" s="19">
        <f t="shared" si="1751"/>
        <v>-0.002468950761</v>
      </c>
      <c r="Q1750" s="19">
        <f t="shared" si="1751"/>
        <v>-0.01276086032</v>
      </c>
      <c r="R1750" s="19">
        <f t="shared" si="1751"/>
        <v>0</v>
      </c>
      <c r="S1750" s="19">
        <f t="shared" si="1751"/>
        <v>0</v>
      </c>
      <c r="T1750" s="19">
        <f t="shared" si="1751"/>
        <v>-0.05274229911</v>
      </c>
      <c r="U1750" s="168">
        <v>-0.0019</v>
      </c>
      <c r="V1750" s="168">
        <v>-0.0165</v>
      </c>
      <c r="W1750" s="19">
        <f t="array" ref="W1750">mmult(N1750:T1750,'Parameters &amp; Main Results'!$B$6:$B$12)-'Parameters &amp; Main Results'!$B$16/12+mmult(U1750:V1750,'Parameters &amp; Main Results'!$B$14:$B$15)</f>
        <v>0.01050591226</v>
      </c>
      <c r="X1750" s="77">
        <f t="shared" si="5"/>
        <v>13.48830188</v>
      </c>
    </row>
    <row r="1751">
      <c r="A1751">
        <f t="shared" si="17"/>
        <v>6</v>
      </c>
      <c r="B1751">
        <f t="shared" si="18"/>
        <v>2016</v>
      </c>
      <c r="C1751" s="77">
        <f t="shared" si="3"/>
        <v>2016.416667</v>
      </c>
      <c r="D1751" s="159">
        <f t="shared" si="356"/>
        <v>42551</v>
      </c>
      <c r="E1751" s="162">
        <v>240.167</v>
      </c>
      <c r="F1751" s="163">
        <v>2.17013564653E7</v>
      </c>
      <c r="G1751" s="163">
        <v>85949.5213</v>
      </c>
      <c r="H1751" s="163">
        <v>37750.22201211</v>
      </c>
      <c r="I1751" s="163">
        <v>1.46612430681522E7</v>
      </c>
      <c r="J1751" s="163">
        <v>240.167</v>
      </c>
      <c r="K1751" s="163">
        <v>240.167</v>
      </c>
      <c r="L1751" s="163">
        <v>1317.0</v>
      </c>
      <c r="M1751" s="164">
        <v>26.02600191</v>
      </c>
      <c r="N1751" s="19">
        <f t="shared" ref="N1751:T1751" si="1752">F1751/F1750/$E1751*$E1750-1</f>
        <v>-0.0003424666916</v>
      </c>
      <c r="O1751" s="19">
        <f t="shared" si="1752"/>
        <v>0.02798212906</v>
      </c>
      <c r="P1751" s="19">
        <f t="shared" si="1752"/>
        <v>-0.002702788476</v>
      </c>
      <c r="Q1751" s="19">
        <f t="shared" si="1752"/>
        <v>-0.03278092166</v>
      </c>
      <c r="R1751" s="19">
        <f t="shared" si="1752"/>
        <v>0</v>
      </c>
      <c r="S1751" s="19">
        <f t="shared" si="1752"/>
        <v>0</v>
      </c>
      <c r="T1751" s="19">
        <f t="shared" si="1752"/>
        <v>0.08479551422</v>
      </c>
      <c r="U1751" s="168">
        <v>0.0058</v>
      </c>
      <c r="V1751" s="168">
        <v>-0.0145</v>
      </c>
      <c r="W1751" s="19">
        <f t="array" ref="W1751">mmult(N1751:T1751,'Parameters &amp; Main Results'!$B$6:$B$12)-'Parameters &amp; Main Results'!$B$16/12+mmult(U1751:V1751,'Parameters &amp; Main Results'!$B$14:$B$15)</f>
        <v>0.006697015581</v>
      </c>
      <c r="X1751" s="77">
        <f t="shared" si="5"/>
        <v>13.34806824</v>
      </c>
    </row>
    <row r="1752">
      <c r="A1752">
        <f t="shared" si="17"/>
        <v>7</v>
      </c>
      <c r="B1752">
        <f t="shared" si="18"/>
        <v>2016</v>
      </c>
      <c r="C1752" s="77">
        <f t="shared" si="3"/>
        <v>2016.5</v>
      </c>
      <c r="D1752" s="159">
        <f t="shared" si="356"/>
        <v>42582</v>
      </c>
      <c r="E1752" s="162">
        <v>240.15</v>
      </c>
      <c r="F1752" s="163">
        <v>2.25014422599E7</v>
      </c>
      <c r="G1752" s="163">
        <v>86172.99</v>
      </c>
      <c r="H1752" s="163">
        <v>37758.71581206</v>
      </c>
      <c r="I1752" s="163">
        <v>1.53843374707637E7</v>
      </c>
      <c r="J1752" s="163">
        <v>240.15</v>
      </c>
      <c r="K1752" s="163">
        <v>240.15</v>
      </c>
      <c r="L1752" s="163">
        <v>1332.5</v>
      </c>
      <c r="M1752" s="164">
        <v>27.00083088</v>
      </c>
      <c r="N1752" s="19">
        <f t="shared" ref="N1752:T1752" si="1753">F1752/F1751/$E1752*$E1751-1</f>
        <v>0.03694140744</v>
      </c>
      <c r="O1752" s="19">
        <f t="shared" si="1753"/>
        <v>0.002670972497</v>
      </c>
      <c r="P1752" s="19">
        <f t="shared" si="1753"/>
        <v>0.0002958050176</v>
      </c>
      <c r="Q1752" s="19">
        <f t="shared" si="1753"/>
        <v>0.04939440963</v>
      </c>
      <c r="R1752" s="19">
        <f t="shared" si="1753"/>
        <v>0</v>
      </c>
      <c r="S1752" s="19">
        <f t="shared" si="1753"/>
        <v>0</v>
      </c>
      <c r="T1752" s="19">
        <f t="shared" si="1753"/>
        <v>0.01184079458</v>
      </c>
      <c r="U1752" s="168">
        <v>0.0251</v>
      </c>
      <c r="V1752" s="168">
        <v>-0.0129</v>
      </c>
      <c r="W1752" s="19">
        <f t="array" ref="W1752">mmult(N1752:T1752,'Parameters &amp; Main Results'!$B$6:$B$12)-'Parameters &amp; Main Results'!$B$16/12+mmult(U1752:V1752,'Parameters &amp; Main Results'!$B$14:$B$15)</f>
        <v>0.02833213204</v>
      </c>
      <c r="X1752" s="77">
        <f t="shared" si="5"/>
        <v>13.2592707</v>
      </c>
    </row>
    <row r="1753">
      <c r="A1753">
        <f t="shared" si="17"/>
        <v>8</v>
      </c>
      <c r="B1753">
        <f t="shared" si="18"/>
        <v>2016</v>
      </c>
      <c r="C1753" s="77">
        <f t="shared" si="3"/>
        <v>2016.583333</v>
      </c>
      <c r="D1753" s="159">
        <f t="shared" si="356"/>
        <v>42613</v>
      </c>
      <c r="E1753" s="162">
        <v>240.602</v>
      </c>
      <c r="F1753" s="163">
        <v>2.25330519379E7</v>
      </c>
      <c r="G1753" s="163">
        <v>85311.2601</v>
      </c>
      <c r="H1753" s="163">
        <v>37768.15549102</v>
      </c>
      <c r="I1753" s="163">
        <v>1.54009002987644E7</v>
      </c>
      <c r="J1753" s="163">
        <v>240.602</v>
      </c>
      <c r="K1753" s="163">
        <v>240.602</v>
      </c>
      <c r="L1753" s="163">
        <v>1314.45</v>
      </c>
      <c r="M1753" s="164">
        <v>26.94887243</v>
      </c>
      <c r="N1753" s="19">
        <f t="shared" ref="N1753:T1753" si="1754">F1753/F1752/$E1753*$E1752-1</f>
        <v>-0.0004764756528</v>
      </c>
      <c r="O1753" s="19">
        <f t="shared" si="1754"/>
        <v>-0.01185983491</v>
      </c>
      <c r="P1753" s="19">
        <f t="shared" si="1754"/>
        <v>-0.00162909078</v>
      </c>
      <c r="Q1753" s="19">
        <f t="shared" si="1754"/>
        <v>-0.0008040403867</v>
      </c>
      <c r="R1753" s="19">
        <f t="shared" si="1754"/>
        <v>0</v>
      </c>
      <c r="S1753" s="19">
        <f t="shared" si="1754"/>
        <v>0</v>
      </c>
      <c r="T1753" s="19">
        <f t="shared" si="1754"/>
        <v>-0.01539913962</v>
      </c>
      <c r="U1753" s="168">
        <v>0.0117</v>
      </c>
      <c r="V1753" s="168">
        <v>0.0311</v>
      </c>
      <c r="W1753" s="19">
        <f t="array" ref="W1753">mmult(N1753:T1753,'Parameters &amp; Main Results'!$B$6:$B$12)-'Parameters &amp; Main Results'!$B$16/12+mmult(U1753:V1753,'Parameters &amp; Main Results'!$B$14:$B$15)</f>
        <v>-0.003363982135</v>
      </c>
      <c r="X1753" s="77">
        <f t="shared" si="5"/>
        <v>12.8939574</v>
      </c>
    </row>
    <row r="1754">
      <c r="A1754">
        <f t="shared" si="17"/>
        <v>9</v>
      </c>
      <c r="B1754">
        <f t="shared" si="18"/>
        <v>2016</v>
      </c>
      <c r="C1754" s="77">
        <f t="shared" si="3"/>
        <v>2016.666667</v>
      </c>
      <c r="D1754" s="159">
        <f t="shared" si="356"/>
        <v>42643</v>
      </c>
      <c r="E1754" s="162">
        <v>241.051</v>
      </c>
      <c r="F1754" s="163">
        <v>2.25372629158E7</v>
      </c>
      <c r="G1754" s="163">
        <v>85524.5383</v>
      </c>
      <c r="H1754" s="163">
        <v>37777.59752989</v>
      </c>
      <c r="I1754" s="163">
        <v>1.55958205754835E7</v>
      </c>
      <c r="J1754" s="163">
        <v>241.051</v>
      </c>
      <c r="K1754" s="163">
        <v>241.051</v>
      </c>
      <c r="L1754" s="163">
        <v>1327.9</v>
      </c>
      <c r="M1754" s="164">
        <v>26.85893059</v>
      </c>
      <c r="N1754" s="19">
        <f t="shared" ref="N1754:T1754" si="1755">F1754/F1753/$E1754*$E1753-1</f>
        <v>-0.001676144409</v>
      </c>
      <c r="O1754" s="19">
        <f t="shared" si="1755"/>
        <v>0.0006326675281</v>
      </c>
      <c r="P1754" s="19">
        <f t="shared" si="1755"/>
        <v>-0.001613142032</v>
      </c>
      <c r="Q1754" s="19">
        <f t="shared" si="1755"/>
        <v>0.01077016974</v>
      </c>
      <c r="R1754" s="19">
        <f t="shared" si="1755"/>
        <v>0</v>
      </c>
      <c r="S1754" s="19">
        <f t="shared" si="1755"/>
        <v>0</v>
      </c>
      <c r="T1754" s="19">
        <f t="shared" si="1755"/>
        <v>0.008350680556</v>
      </c>
      <c r="U1754" s="168">
        <v>0.0213</v>
      </c>
      <c r="V1754" s="168">
        <v>-0.0121</v>
      </c>
      <c r="W1754" s="19">
        <f t="array" ref="W1754">mmult(N1754:T1754,'Parameters &amp; Main Results'!$B$6:$B$12)-'Parameters &amp; Main Results'!$B$16/12+mmult(U1754:V1754,'Parameters &amp; Main Results'!$B$14:$B$15)</f>
        <v>-0.001140608091</v>
      </c>
      <c r="X1754" s="77">
        <f t="shared" si="5"/>
        <v>12.93747884</v>
      </c>
    </row>
    <row r="1755">
      <c r="A1755">
        <f t="shared" si="17"/>
        <v>10</v>
      </c>
      <c r="B1755">
        <f t="shared" si="18"/>
        <v>2016</v>
      </c>
      <c r="C1755" s="77">
        <f t="shared" si="3"/>
        <v>2016.75</v>
      </c>
      <c r="D1755" s="159">
        <f t="shared" si="356"/>
        <v>42674</v>
      </c>
      <c r="E1755" s="162">
        <v>241.691</v>
      </c>
      <c r="F1755" s="163">
        <v>2.21261730376E7</v>
      </c>
      <c r="G1755" s="163">
        <v>84258.7751</v>
      </c>
      <c r="H1755" s="163">
        <v>37786.72711596</v>
      </c>
      <c r="I1755" s="163">
        <v>1.5294447626271E7</v>
      </c>
      <c r="J1755" s="163">
        <v>241.691</v>
      </c>
      <c r="K1755" s="163">
        <v>241.691</v>
      </c>
      <c r="L1755" s="163">
        <v>1274.2</v>
      </c>
      <c r="M1755" s="164">
        <v>26.31633534</v>
      </c>
      <c r="N1755" s="19">
        <f t="shared" ref="N1755:T1755" si="1756">F1755/F1754/$E1755*$E1754-1</f>
        <v>-0.02084016105</v>
      </c>
      <c r="O1755" s="19">
        <f t="shared" si="1756"/>
        <v>-0.01740881908</v>
      </c>
      <c r="P1755" s="19">
        <f t="shared" si="1756"/>
        <v>-0.002406982504</v>
      </c>
      <c r="Q1755" s="19">
        <f t="shared" si="1756"/>
        <v>-0.02192079513</v>
      </c>
      <c r="R1755" s="19">
        <f t="shared" si="1756"/>
        <v>0</v>
      </c>
      <c r="S1755" s="19">
        <f t="shared" si="1756"/>
        <v>0</v>
      </c>
      <c r="T1755" s="19">
        <f t="shared" si="1756"/>
        <v>-0.04298071644</v>
      </c>
      <c r="U1755" s="168">
        <v>-0.0441</v>
      </c>
      <c r="V1755" s="168">
        <v>0.0412</v>
      </c>
      <c r="W1755" s="19">
        <f t="array" ref="W1755">mmult(N1755:T1755,'Parameters &amp; Main Results'!$B$6:$B$12)-'Parameters &amp; Main Results'!$B$16/12+mmult(U1755:V1755,'Parameters &amp; Main Results'!$B$14:$B$15)</f>
        <v>-0.02002399222</v>
      </c>
      <c r="X1755" s="77">
        <f t="shared" si="5"/>
        <v>12.95225229</v>
      </c>
    </row>
    <row r="1756">
      <c r="A1756">
        <f t="shared" si="17"/>
        <v>11</v>
      </c>
      <c r="B1756">
        <f t="shared" si="18"/>
        <v>2016</v>
      </c>
      <c r="C1756" s="77">
        <f t="shared" si="3"/>
        <v>2016.833333</v>
      </c>
      <c r="D1756" s="159">
        <f t="shared" si="356"/>
        <v>42704</v>
      </c>
      <c r="E1756" s="162">
        <v>242.029</v>
      </c>
      <c r="F1756" s="163">
        <v>2.29456183928E7</v>
      </c>
      <c r="G1756" s="163">
        <v>80703.0548</v>
      </c>
      <c r="H1756" s="163">
        <v>37797.11846592</v>
      </c>
      <c r="I1756" s="163">
        <v>1.50516350059203E7</v>
      </c>
      <c r="J1756" s="163">
        <v>242.029</v>
      </c>
      <c r="K1756" s="163">
        <v>242.029</v>
      </c>
      <c r="L1756" s="163">
        <v>1187.4</v>
      </c>
      <c r="M1756" s="164">
        <v>27.27040085</v>
      </c>
      <c r="N1756" s="19">
        <f t="shared" ref="N1756:T1756" si="1757">F1756/F1755/$E1756*$E1755-1</f>
        <v>0.03558686725</v>
      </c>
      <c r="O1756" s="19">
        <f t="shared" si="1757"/>
        <v>-0.04353759332</v>
      </c>
      <c r="P1756" s="19">
        <f t="shared" si="1757"/>
        <v>-0.001121910907</v>
      </c>
      <c r="Q1756" s="19">
        <f t="shared" si="1757"/>
        <v>-0.01725022305</v>
      </c>
      <c r="R1756" s="19">
        <f t="shared" si="1757"/>
        <v>0</v>
      </c>
      <c r="S1756" s="19">
        <f t="shared" si="1757"/>
        <v>0</v>
      </c>
      <c r="T1756" s="19">
        <f t="shared" si="1757"/>
        <v>-0.06942256788</v>
      </c>
      <c r="U1756" s="168">
        <v>0.0567</v>
      </c>
      <c r="V1756" s="168">
        <v>0.0821</v>
      </c>
      <c r="W1756" s="19">
        <f t="array" ref="W1756">mmult(N1756:T1756,'Parameters &amp; Main Results'!$B$6:$B$12)-'Parameters &amp; Main Results'!$B$16/12+mmult(U1756:V1756,'Parameters &amp; Main Results'!$B$14:$B$15)</f>
        <v>0.01576408544</v>
      </c>
      <c r="X1756" s="77">
        <f t="shared" si="5"/>
        <v>13.21690754</v>
      </c>
    </row>
    <row r="1757">
      <c r="A1757">
        <f t="shared" si="17"/>
        <v>12</v>
      </c>
      <c r="B1757">
        <f t="shared" si="18"/>
        <v>2016</v>
      </c>
      <c r="C1757" s="77">
        <f t="shared" si="3"/>
        <v>2016.916667</v>
      </c>
      <c r="D1757" s="159">
        <f t="shared" si="356"/>
        <v>42735</v>
      </c>
      <c r="E1757" s="162">
        <v>242.772</v>
      </c>
      <c r="F1757" s="163">
        <v>2.33991461778E7</v>
      </c>
      <c r="G1757" s="163">
        <v>80614.2814</v>
      </c>
      <c r="H1757" s="163">
        <v>37811.29238534</v>
      </c>
      <c r="I1757" s="163">
        <v>1.55468112644543E7</v>
      </c>
      <c r="J1757" s="163">
        <v>242.772</v>
      </c>
      <c r="K1757" s="163">
        <v>242.772</v>
      </c>
      <c r="L1757" s="163">
        <v>1159.1</v>
      </c>
      <c r="M1757" s="164">
        <v>27.76835432</v>
      </c>
      <c r="N1757" s="19">
        <f t="shared" ref="N1757:T1757" si="1758">F1757/F1756/$E1757*$E1756-1</f>
        <v>0.01664435662</v>
      </c>
      <c r="O1757" s="19">
        <f t="shared" si="1758"/>
        <v>-0.004157118692</v>
      </c>
      <c r="P1757" s="19">
        <f t="shared" si="1758"/>
        <v>-0.002686632417</v>
      </c>
      <c r="Q1757" s="19">
        <f t="shared" si="1758"/>
        <v>0.02973733284</v>
      </c>
      <c r="R1757" s="19">
        <f t="shared" si="1758"/>
        <v>0</v>
      </c>
      <c r="S1757" s="19">
        <f t="shared" si="1758"/>
        <v>0</v>
      </c>
      <c r="T1757" s="19">
        <f t="shared" si="1758"/>
        <v>-0.02682112839</v>
      </c>
      <c r="U1757" s="168">
        <v>9.0E-4</v>
      </c>
      <c r="V1757" s="168">
        <v>0.036</v>
      </c>
      <c r="W1757" s="19">
        <f t="array" ref="W1757">mmult(N1757:T1757,'Parameters &amp; Main Results'!$B$6:$B$12)-'Parameters &amp; Main Results'!$B$16/12+mmult(U1757:V1757,'Parameters &amp; Main Results'!$B$14:$B$15)</f>
        <v>0.01140232112</v>
      </c>
      <c r="X1757" s="77">
        <f t="shared" si="5"/>
        <v>13.01178859</v>
      </c>
    </row>
    <row r="1758">
      <c r="A1758">
        <f t="shared" si="17"/>
        <v>1</v>
      </c>
      <c r="B1758">
        <f t="shared" si="18"/>
        <v>2017</v>
      </c>
      <c r="C1758" s="77">
        <f t="shared" si="3"/>
        <v>2017</v>
      </c>
      <c r="D1758" s="159">
        <f t="shared" si="356"/>
        <v>42766</v>
      </c>
      <c r="E1758" s="162">
        <v>243.78</v>
      </c>
      <c r="F1758" s="163">
        <v>2.38429394944E7</v>
      </c>
      <c r="G1758" s="163">
        <v>80799.6943</v>
      </c>
      <c r="H1758" s="163">
        <v>37827.3621846</v>
      </c>
      <c r="I1758" s="163">
        <v>1.60110958017824E7</v>
      </c>
      <c r="J1758" s="163">
        <v>243.78</v>
      </c>
      <c r="K1758" s="163">
        <v>243.78</v>
      </c>
      <c r="L1758" s="163">
        <v>1198.8</v>
      </c>
      <c r="M1758" s="164">
        <v>28.10982994</v>
      </c>
      <c r="N1758" s="19">
        <f t="shared" ref="N1758:T1758" si="1759">F1758/F1757/$E1758*$E1757-1</f>
        <v>0.01475291973</v>
      </c>
      <c r="O1758" s="19">
        <f t="shared" si="1759"/>
        <v>-0.00184438527</v>
      </c>
      <c r="P1758" s="19">
        <f t="shared" si="1759"/>
        <v>-0.00371163303</v>
      </c>
      <c r="Q1758" s="19">
        <f t="shared" si="1759"/>
        <v>0.02560529227</v>
      </c>
      <c r="R1758" s="19">
        <f t="shared" si="1759"/>
        <v>0</v>
      </c>
      <c r="S1758" s="19">
        <f t="shared" si="1759"/>
        <v>0</v>
      </c>
      <c r="T1758" s="19">
        <f t="shared" si="1759"/>
        <v>0.02997421362</v>
      </c>
      <c r="U1758" s="168">
        <v>-0.0113</v>
      </c>
      <c r="V1758" s="168">
        <v>-0.0274</v>
      </c>
      <c r="W1758" s="19">
        <f t="array" ref="W1758">mmult(N1758:T1758,'Parameters &amp; Main Results'!$B$6:$B$12)-'Parameters &amp; Main Results'!$B$16/12+mmult(U1758:V1758,'Parameters &amp; Main Results'!$B$14:$B$15)</f>
        <v>0.01056192681</v>
      </c>
      <c r="X1758" s="77">
        <f t="shared" si="5"/>
        <v>12.86509663</v>
      </c>
    </row>
    <row r="1759">
      <c r="A1759">
        <f t="shared" si="17"/>
        <v>2</v>
      </c>
      <c r="B1759">
        <f t="shared" si="18"/>
        <v>2017</v>
      </c>
      <c r="C1759" s="77">
        <f t="shared" si="3"/>
        <v>2017.083333</v>
      </c>
      <c r="D1759" s="159">
        <f t="shared" si="356"/>
        <v>42794</v>
      </c>
      <c r="E1759" s="162">
        <v>243.961</v>
      </c>
      <c r="F1759" s="163">
        <v>2.478969857E7</v>
      </c>
      <c r="G1759" s="163">
        <v>81389.532</v>
      </c>
      <c r="H1759" s="163">
        <v>37843.43881353</v>
      </c>
      <c r="I1759" s="163">
        <v>1.61985901384722E7</v>
      </c>
      <c r="J1759" s="163">
        <v>243.961</v>
      </c>
      <c r="K1759" s="163">
        <v>243.961</v>
      </c>
      <c r="L1759" s="163">
        <v>1251.9</v>
      </c>
      <c r="M1759" s="164">
        <v>29.06994519</v>
      </c>
      <c r="N1759" s="19">
        <f t="shared" ref="N1759:T1759" si="1760">F1759/F1758/$E1759*$E1758-1</f>
        <v>0.03893677021</v>
      </c>
      <c r="O1759" s="19">
        <f t="shared" si="1760"/>
        <v>0.00655266126</v>
      </c>
      <c r="P1759" s="19">
        <f t="shared" si="1760"/>
        <v>-0.0003172371813</v>
      </c>
      <c r="Q1759" s="19">
        <f t="shared" si="1760"/>
        <v>0.01095966514</v>
      </c>
      <c r="R1759" s="19">
        <f t="shared" si="1760"/>
        <v>0</v>
      </c>
      <c r="S1759" s="19">
        <f t="shared" si="1760"/>
        <v>0</v>
      </c>
      <c r="T1759" s="19">
        <f t="shared" si="1760"/>
        <v>0.04351950952</v>
      </c>
      <c r="U1759" s="168">
        <v>-0.0204</v>
      </c>
      <c r="V1759" s="168">
        <v>-0.0167</v>
      </c>
      <c r="W1759" s="19">
        <f t="array" ref="W1759">mmult(N1759:T1759,'Parameters &amp; Main Results'!$B$6:$B$12)-'Parameters &amp; Main Results'!$B$16/12+mmult(U1759:V1759,'Parameters &amp; Main Results'!$B$14:$B$15)</f>
        <v>0.03079907631</v>
      </c>
      <c r="X1759" s="77">
        <f t="shared" si="5"/>
        <v>12.73063658</v>
      </c>
    </row>
    <row r="1760">
      <c r="A1760">
        <f t="shared" si="17"/>
        <v>3</v>
      </c>
      <c r="B1760">
        <f t="shared" si="18"/>
        <v>2017</v>
      </c>
      <c r="C1760" s="77">
        <f t="shared" si="3"/>
        <v>2017.166667</v>
      </c>
      <c r="D1760" s="159">
        <f t="shared" si="356"/>
        <v>42825</v>
      </c>
      <c r="E1760" s="162">
        <v>243.749</v>
      </c>
      <c r="F1760" s="163">
        <v>2.48185738468E7</v>
      </c>
      <c r="G1760" s="163">
        <v>81462.7826</v>
      </c>
      <c r="H1760" s="163">
        <v>37859.83763702</v>
      </c>
      <c r="I1760" s="163">
        <v>1.66279481465158E7</v>
      </c>
      <c r="J1760" s="163">
        <v>243.749</v>
      </c>
      <c r="K1760" s="163">
        <v>243.749</v>
      </c>
      <c r="L1760" s="163">
        <v>1241.7</v>
      </c>
      <c r="M1760" s="164">
        <v>29.03653499</v>
      </c>
      <c r="N1760" s="19">
        <f t="shared" ref="N1760:T1760" si="1761">F1760/F1759/$E1760*$E1759-1</f>
        <v>0.002035569764</v>
      </c>
      <c r="O1760" s="19">
        <f t="shared" si="1761"/>
        <v>0.001770530191</v>
      </c>
      <c r="P1760" s="19">
        <f t="shared" si="1761"/>
        <v>0.001303457382</v>
      </c>
      <c r="Q1760" s="19">
        <f t="shared" si="1761"/>
        <v>0.02739868809</v>
      </c>
      <c r="R1760" s="19">
        <f t="shared" si="1761"/>
        <v>0</v>
      </c>
      <c r="S1760" s="19">
        <f t="shared" si="1761"/>
        <v>0</v>
      </c>
      <c r="T1760" s="19">
        <f t="shared" si="1761"/>
        <v>-0.007284954832</v>
      </c>
      <c r="U1760" s="168">
        <v>0.0113</v>
      </c>
      <c r="V1760" s="168">
        <v>-0.0333</v>
      </c>
      <c r="W1760" s="19">
        <f t="array" ref="W1760">mmult(N1760:T1760,'Parameters &amp; Main Results'!$B$6:$B$12)-'Parameters &amp; Main Results'!$B$16/12+mmult(U1760:V1760,'Parameters &amp; Main Results'!$B$14:$B$15)</f>
        <v>0.001927643204</v>
      </c>
      <c r="X1760" s="77">
        <f t="shared" si="5"/>
        <v>12.35025998</v>
      </c>
    </row>
    <row r="1761">
      <c r="A1761">
        <f t="shared" si="17"/>
        <v>4</v>
      </c>
      <c r="B1761">
        <f t="shared" si="18"/>
        <v>2017</v>
      </c>
      <c r="C1761" s="77">
        <f t="shared" si="3"/>
        <v>2017.25</v>
      </c>
      <c r="D1761" s="159">
        <f t="shared" si="356"/>
        <v>42855</v>
      </c>
      <c r="E1761" s="162">
        <v>244.051</v>
      </c>
      <c r="F1761" s="163">
        <v>2.50734747278E7</v>
      </c>
      <c r="G1761" s="163">
        <v>82375.1658</v>
      </c>
      <c r="H1761" s="163">
        <v>37883.18453689</v>
      </c>
      <c r="I1761" s="163">
        <v>1.69934236653643E7</v>
      </c>
      <c r="J1761" s="163">
        <v>244.051</v>
      </c>
      <c r="K1761" s="163">
        <v>244.051</v>
      </c>
      <c r="L1761" s="163">
        <v>1265.55</v>
      </c>
      <c r="M1761" s="164">
        <v>29.20917692</v>
      </c>
      <c r="N1761" s="19">
        <f t="shared" ref="N1761:T1761" si="1762">F1761/F1760/$E1761*$E1760-1</f>
        <v>0.009020413686</v>
      </c>
      <c r="O1761" s="19">
        <f t="shared" si="1762"/>
        <v>0.009948694758</v>
      </c>
      <c r="P1761" s="19">
        <f t="shared" si="1762"/>
        <v>-0.0006215426968</v>
      </c>
      <c r="Q1761" s="19">
        <f t="shared" si="1762"/>
        <v>0.02071494733</v>
      </c>
      <c r="R1761" s="19">
        <f t="shared" si="1762"/>
        <v>0</v>
      </c>
      <c r="S1761" s="19">
        <f t="shared" si="1762"/>
        <v>0</v>
      </c>
      <c r="T1761" s="19">
        <f t="shared" si="1762"/>
        <v>0.01794632348</v>
      </c>
      <c r="U1761" s="168">
        <v>0.0072</v>
      </c>
      <c r="V1761" s="168">
        <v>-0.0213</v>
      </c>
      <c r="W1761" s="19">
        <f t="array" ref="W1761">mmult(N1761:T1761,'Parameters &amp; Main Results'!$B$6:$B$12)-'Parameters &amp; Main Results'!$B$16/12+mmult(U1761:V1761,'Parameters &amp; Main Results'!$B$14:$B$15)</f>
        <v>0.009210817287</v>
      </c>
      <c r="X1761" s="77">
        <f t="shared" si="5"/>
        <v>12.32649889</v>
      </c>
    </row>
    <row r="1762">
      <c r="A1762">
        <f t="shared" si="17"/>
        <v>5</v>
      </c>
      <c r="B1762">
        <f t="shared" si="18"/>
        <v>2017</v>
      </c>
      <c r="C1762" s="77">
        <f t="shared" si="3"/>
        <v>2017.333333</v>
      </c>
      <c r="D1762" s="159">
        <f t="shared" si="356"/>
        <v>42886</v>
      </c>
      <c r="E1762" s="162">
        <v>243.962</v>
      </c>
      <c r="F1762" s="163">
        <v>2.54263218601E7</v>
      </c>
      <c r="G1762" s="163">
        <v>83067.1172</v>
      </c>
      <c r="H1762" s="163">
        <v>37908.43999325</v>
      </c>
      <c r="I1762" s="163">
        <v>1.75819187636437E7</v>
      </c>
      <c r="J1762" s="163">
        <v>243.962</v>
      </c>
      <c r="K1762" s="163">
        <v>243.962</v>
      </c>
      <c r="L1762" s="163">
        <v>1263.8</v>
      </c>
      <c r="M1762" s="164">
        <v>29.51465357</v>
      </c>
      <c r="N1762" s="19">
        <f t="shared" ref="N1762:T1762" si="1763">F1762/F1761/$E1762*$E1761-1</f>
        <v>0.01444247101</v>
      </c>
      <c r="O1762" s="19">
        <f t="shared" si="1763"/>
        <v>0.008767875413</v>
      </c>
      <c r="P1762" s="19">
        <f t="shared" si="1763"/>
        <v>0.001031720787</v>
      </c>
      <c r="Q1762" s="19">
        <f t="shared" si="1763"/>
        <v>0.03500819999</v>
      </c>
      <c r="R1762" s="19">
        <f t="shared" si="1763"/>
        <v>0</v>
      </c>
      <c r="S1762" s="19">
        <f t="shared" si="1763"/>
        <v>0</v>
      </c>
      <c r="T1762" s="19">
        <f t="shared" si="1763"/>
        <v>-0.00101849154</v>
      </c>
      <c r="U1762" s="168">
        <v>-0.0252</v>
      </c>
      <c r="V1762" s="168">
        <v>-0.0375</v>
      </c>
      <c r="W1762" s="19">
        <f t="array" ref="W1762">mmult(N1762:T1762,'Parameters &amp; Main Results'!$B$6:$B$12)-'Parameters &amp; Main Results'!$B$16/12+mmult(U1762:V1762,'Parameters &amp; Main Results'!$B$14:$B$15)</f>
        <v>0.01298215545</v>
      </c>
      <c r="X1762" s="77">
        <f t="shared" si="5"/>
        <v>12.21399798</v>
      </c>
    </row>
    <row r="1763">
      <c r="A1763">
        <f t="shared" si="17"/>
        <v>6</v>
      </c>
      <c r="B1763">
        <f t="shared" si="18"/>
        <v>2017</v>
      </c>
      <c r="C1763" s="77">
        <f t="shared" si="3"/>
        <v>2017.416667</v>
      </c>
      <c r="D1763" s="159">
        <f t="shared" si="356"/>
        <v>42916</v>
      </c>
      <c r="E1763" s="162">
        <v>244.182</v>
      </c>
      <c r="F1763" s="163">
        <v>2.55850265065E7</v>
      </c>
      <c r="G1763" s="163">
        <v>82651.7816</v>
      </c>
      <c r="H1763" s="163">
        <v>37936.55541958</v>
      </c>
      <c r="I1763" s="163">
        <v>1.76042297141209E7</v>
      </c>
      <c r="J1763" s="163">
        <v>244.182</v>
      </c>
      <c r="K1763" s="163">
        <v>244.182</v>
      </c>
      <c r="L1763" s="163">
        <v>1243.25</v>
      </c>
      <c r="M1763" s="164">
        <v>29.61919327</v>
      </c>
      <c r="N1763" s="19">
        <f t="shared" ref="N1763:T1763" si="1764">F1763/F1762/$E1763*$E1762-1</f>
        <v>0.005335155222</v>
      </c>
      <c r="O1763" s="19">
        <f t="shared" si="1764"/>
        <v>-0.005896462643</v>
      </c>
      <c r="P1763" s="19">
        <f t="shared" si="1764"/>
        <v>-0.000159968862</v>
      </c>
      <c r="Q1763" s="19">
        <f t="shared" si="1764"/>
        <v>0.0003668606966</v>
      </c>
      <c r="R1763" s="19">
        <f t="shared" si="1764"/>
        <v>0</v>
      </c>
      <c r="S1763" s="19">
        <f t="shared" si="1764"/>
        <v>0</v>
      </c>
      <c r="T1763" s="19">
        <f t="shared" si="1764"/>
        <v>-0.0171468014</v>
      </c>
      <c r="U1763" s="168">
        <v>0.0223</v>
      </c>
      <c r="V1763" s="168">
        <v>0.0149</v>
      </c>
      <c r="W1763" s="19">
        <f t="array" ref="W1763">mmult(N1763:T1763,'Parameters &amp; Main Results'!$B$6:$B$12)-'Parameters &amp; Main Results'!$B$16/12+mmult(U1763:V1763,'Parameters &amp; Main Results'!$B$14:$B$15)</f>
        <v>0.002485584089</v>
      </c>
      <c r="X1763" s="77">
        <f t="shared" si="5"/>
        <v>12.05746609</v>
      </c>
    </row>
    <row r="1764">
      <c r="A1764">
        <f t="shared" si="17"/>
        <v>7</v>
      </c>
      <c r="B1764">
        <f t="shared" si="18"/>
        <v>2017</v>
      </c>
      <c r="C1764" s="77">
        <f t="shared" si="3"/>
        <v>2017.5</v>
      </c>
      <c r="D1764" s="159">
        <f t="shared" si="356"/>
        <v>42947</v>
      </c>
      <c r="E1764" s="162">
        <v>244.39</v>
      </c>
      <c r="F1764" s="163">
        <v>2.61111252996E7</v>
      </c>
      <c r="G1764" s="163">
        <v>82974.1235</v>
      </c>
      <c r="H1764" s="163">
        <v>37967.53693984</v>
      </c>
      <c r="I1764" s="163">
        <v>1.81298930298249E7</v>
      </c>
      <c r="J1764" s="163">
        <v>244.39</v>
      </c>
      <c r="K1764" s="163">
        <v>244.39</v>
      </c>
      <c r="L1764" s="163">
        <v>1266.35</v>
      </c>
      <c r="M1764" s="164">
        <v>30.20027134</v>
      </c>
      <c r="N1764" s="19">
        <f t="shared" ref="N1764:T1764" si="1765">F1764/F1763/$E1764*$E1763-1</f>
        <v>0.01969416172</v>
      </c>
      <c r="O1764" s="19">
        <f t="shared" si="1765"/>
        <v>0.003045581478</v>
      </c>
      <c r="P1764" s="19">
        <f t="shared" si="1765"/>
        <v>-0.00003512705101</v>
      </c>
      <c r="Q1764" s="19">
        <f t="shared" si="1765"/>
        <v>0.02898354523</v>
      </c>
      <c r="R1764" s="19">
        <f t="shared" si="1765"/>
        <v>0</v>
      </c>
      <c r="S1764" s="19">
        <f t="shared" si="1765"/>
        <v>0</v>
      </c>
      <c r="T1764" s="19">
        <f t="shared" si="1765"/>
        <v>0.01771342145</v>
      </c>
      <c r="U1764" s="168">
        <v>-0.0146</v>
      </c>
      <c r="V1764" s="168">
        <v>-0.0022</v>
      </c>
      <c r="W1764" s="19">
        <f t="array" ref="W1764">mmult(N1764:T1764,'Parameters &amp; Main Results'!$B$6:$B$12)-'Parameters &amp; Main Results'!$B$16/12+mmult(U1764:V1764,'Parameters &amp; Main Results'!$B$14:$B$15)</f>
        <v>0.01549034999</v>
      </c>
      <c r="X1764" s="77">
        <f t="shared" si="5"/>
        <v>12.02757055</v>
      </c>
    </row>
    <row r="1765">
      <c r="A1765">
        <f t="shared" si="17"/>
        <v>8</v>
      </c>
      <c r="B1765">
        <f t="shared" si="18"/>
        <v>2017</v>
      </c>
      <c r="C1765" s="77">
        <f t="shared" si="3"/>
        <v>2017.583333</v>
      </c>
      <c r="D1765" s="159">
        <f t="shared" si="356"/>
        <v>42978</v>
      </c>
      <c r="E1765" s="162">
        <v>245.297</v>
      </c>
      <c r="F1765" s="163">
        <v>2.6191079191E7</v>
      </c>
      <c r="G1765" s="163">
        <v>84193.8432</v>
      </c>
      <c r="H1765" s="163">
        <v>38001.39132694</v>
      </c>
      <c r="I1765" s="163">
        <v>1.81288470561177E7</v>
      </c>
      <c r="J1765" s="163">
        <v>245.297</v>
      </c>
      <c r="K1765" s="163">
        <v>245.297</v>
      </c>
      <c r="L1765" s="163">
        <v>1305.8</v>
      </c>
      <c r="M1765" s="164">
        <v>30.10288549</v>
      </c>
      <c r="N1765" s="19">
        <f t="shared" ref="N1765:T1765" si="1766">F1765/F1764/$E1765*$E1764-1</f>
        <v>-0.0006468183621</v>
      </c>
      <c r="O1765" s="19">
        <f t="shared" si="1766"/>
        <v>0.01094808844</v>
      </c>
      <c r="P1765" s="19">
        <f t="shared" si="1766"/>
        <v>-0.002809188793</v>
      </c>
      <c r="Q1765" s="19">
        <f t="shared" si="1766"/>
        <v>-0.003755038465</v>
      </c>
      <c r="R1765" s="19">
        <f t="shared" si="1766"/>
        <v>0</v>
      </c>
      <c r="S1765" s="19">
        <f t="shared" si="1766"/>
        <v>0</v>
      </c>
      <c r="T1765" s="19">
        <f t="shared" si="1766"/>
        <v>0.02733977822</v>
      </c>
      <c r="U1765" s="168">
        <v>-0.0165</v>
      </c>
      <c r="V1765" s="168">
        <v>-0.0207</v>
      </c>
      <c r="W1765" s="19">
        <f t="array" ref="W1765">mmult(N1765:T1765,'Parameters &amp; Main Results'!$B$6:$B$12)-'Parameters &amp; Main Results'!$B$16/12+mmult(U1765:V1765,'Parameters &amp; Main Results'!$B$14:$B$15)</f>
        <v>0.002210241671</v>
      </c>
      <c r="X1765" s="77">
        <f t="shared" si="5"/>
        <v>11.84410127</v>
      </c>
    </row>
    <row r="1766">
      <c r="A1766">
        <f t="shared" si="17"/>
        <v>9</v>
      </c>
      <c r="B1766">
        <f t="shared" si="18"/>
        <v>2017</v>
      </c>
      <c r="C1766" s="77">
        <f t="shared" si="3"/>
        <v>2017.666667</v>
      </c>
      <c r="D1766" s="159">
        <f t="shared" si="356"/>
        <v>43008</v>
      </c>
      <c r="E1766" s="162">
        <v>246.418</v>
      </c>
      <c r="F1766" s="163">
        <v>2.67313421825E7</v>
      </c>
      <c r="G1766" s="163">
        <v>82989.8712</v>
      </c>
      <c r="H1766" s="163">
        <v>38033.37583131</v>
      </c>
      <c r="I1766" s="163">
        <v>1.86066724566862E7</v>
      </c>
      <c r="J1766" s="163">
        <v>246.418</v>
      </c>
      <c r="K1766" s="163">
        <v>246.418</v>
      </c>
      <c r="L1766" s="163">
        <v>1286.95</v>
      </c>
      <c r="M1766" s="164">
        <v>30.48905695</v>
      </c>
      <c r="N1766" s="19">
        <f t="shared" ref="N1766:T1766" si="1767">F1766/F1765/$E1766*$E1765-1</f>
        <v>0.01598472837</v>
      </c>
      <c r="O1766" s="19">
        <f t="shared" si="1767"/>
        <v>-0.01878412788</v>
      </c>
      <c r="P1766" s="19">
        <f t="shared" si="1767"/>
        <v>-0.003711342887</v>
      </c>
      <c r="Q1766" s="19">
        <f t="shared" si="1767"/>
        <v>0.02168810211</v>
      </c>
      <c r="R1766" s="19">
        <f t="shared" si="1767"/>
        <v>0</v>
      </c>
      <c r="S1766" s="19">
        <f t="shared" si="1767"/>
        <v>0</v>
      </c>
      <c r="T1766" s="19">
        <f t="shared" si="1767"/>
        <v>-0.01891910557</v>
      </c>
      <c r="U1766" s="168">
        <v>0.0445</v>
      </c>
      <c r="V1766" s="168">
        <v>0.0309</v>
      </c>
      <c r="W1766" s="19">
        <f t="array" ref="W1766">mmult(N1766:T1766,'Parameters &amp; Main Results'!$B$6:$B$12)-'Parameters &amp; Main Results'!$B$16/12+mmult(U1766:V1766,'Parameters &amp; Main Results'!$B$14:$B$15)</f>
        <v>0.007250847643</v>
      </c>
      <c r="X1766" s="77">
        <f t="shared" si="5"/>
        <v>11.81798068</v>
      </c>
    </row>
    <row r="1767">
      <c r="A1767">
        <f t="shared" si="17"/>
        <v>10</v>
      </c>
      <c r="B1767">
        <f t="shared" si="18"/>
        <v>2017</v>
      </c>
      <c r="C1767" s="77">
        <f t="shared" si="3"/>
        <v>2017.75</v>
      </c>
      <c r="D1767" s="159">
        <f t="shared" si="356"/>
        <v>43039</v>
      </c>
      <c r="E1767" s="162">
        <v>246.587</v>
      </c>
      <c r="F1767" s="163">
        <v>2.73551137869E7</v>
      </c>
      <c r="G1767" s="163">
        <v>82840.4894</v>
      </c>
      <c r="H1767" s="163">
        <v>38066.02114557</v>
      </c>
      <c r="I1767" s="163">
        <v>1.88632957163014E7</v>
      </c>
      <c r="J1767" s="163">
        <v>246.587</v>
      </c>
      <c r="K1767" s="163">
        <v>246.587</v>
      </c>
      <c r="L1767" s="163">
        <v>1274.4</v>
      </c>
      <c r="M1767" s="164">
        <v>31.14120142</v>
      </c>
      <c r="N1767" s="19">
        <f t="shared" ref="N1767:T1767" si="1768">F1767/F1766/$E1767*$E1766-1</f>
        <v>0.02263349126</v>
      </c>
      <c r="O1767" s="19">
        <f t="shared" si="1768"/>
        <v>-0.002484123228</v>
      </c>
      <c r="P1767" s="19">
        <f t="shared" si="1768"/>
        <v>0.0001723885824</v>
      </c>
      <c r="Q1767" s="19">
        <f t="shared" si="1768"/>
        <v>0.01309719285</v>
      </c>
      <c r="R1767" s="19">
        <f t="shared" si="1768"/>
        <v>0</v>
      </c>
      <c r="S1767" s="19">
        <f t="shared" si="1768"/>
        <v>0</v>
      </c>
      <c r="T1767" s="19">
        <f t="shared" si="1768"/>
        <v>-0.01043041168</v>
      </c>
      <c r="U1767" s="145">
        <v>-0.0193</v>
      </c>
      <c r="V1767" s="145">
        <v>0.0022</v>
      </c>
      <c r="W1767" s="19">
        <f t="array" ref="W1767">mmult(N1767:T1767,'Parameters &amp; Main Results'!$B$6:$B$12)-'Parameters &amp; Main Results'!$B$16/12+mmult(U1767:V1767,'Parameters &amp; Main Results'!$B$14:$B$15)</f>
        <v>0.01631242097</v>
      </c>
      <c r="X1767" s="77">
        <f t="shared" si="5"/>
        <v>11.73290716</v>
      </c>
    </row>
    <row r="1768">
      <c r="A1768">
        <f t="shared" si="17"/>
        <v>11</v>
      </c>
      <c r="B1768">
        <f t="shared" si="18"/>
        <v>2017</v>
      </c>
      <c r="C1768" s="77">
        <f t="shared" si="3"/>
        <v>2017.833333</v>
      </c>
      <c r="D1768" s="159">
        <f t="shared" si="356"/>
        <v>43069</v>
      </c>
      <c r="E1768" s="162">
        <v>247.332</v>
      </c>
      <c r="F1768" s="163">
        <v>2.81940827667E7</v>
      </c>
      <c r="G1768" s="163">
        <v>82616.8201</v>
      </c>
      <c r="H1768" s="163">
        <v>38099.96334775</v>
      </c>
      <c r="I1768" s="163">
        <v>1.90572670440238E7</v>
      </c>
      <c r="J1768" s="163">
        <v>247.332</v>
      </c>
      <c r="K1768" s="163">
        <v>247.332</v>
      </c>
      <c r="L1768" s="163">
        <v>1282.15</v>
      </c>
      <c r="M1768" s="164">
        <v>31.95020723</v>
      </c>
      <c r="N1768" s="19">
        <f t="shared" ref="N1768:T1768" si="1769">F1768/F1767/$E1768*$E1767-1</f>
        <v>0.0275650214</v>
      </c>
      <c r="O1768" s="19">
        <f t="shared" si="1769"/>
        <v>-0.005704012568</v>
      </c>
      <c r="P1768" s="19">
        <f t="shared" si="1769"/>
        <v>-0.002123164781</v>
      </c>
      <c r="Q1768" s="19">
        <f t="shared" si="1769"/>
        <v>0.007239883547</v>
      </c>
      <c r="R1768" s="19">
        <f t="shared" si="1769"/>
        <v>0</v>
      </c>
      <c r="S1768" s="19">
        <f t="shared" si="1769"/>
        <v>0</v>
      </c>
      <c r="T1768" s="19">
        <f t="shared" si="1769"/>
        <v>0.003050829799</v>
      </c>
      <c r="U1768" s="145">
        <v>-0.0056</v>
      </c>
      <c r="V1768" s="145">
        <v>-5.0E-4</v>
      </c>
      <c r="W1768" s="19">
        <f t="array" ref="W1768">mmult(N1768:T1768,'Parameters &amp; Main Results'!$B$6:$B$12)-'Parameters &amp; Main Results'!$B$16/12+mmult(U1768:V1768,'Parameters &amp; Main Results'!$B$14:$B$15)</f>
        <v>0.01920609624</v>
      </c>
      <c r="X1768" s="77">
        <f t="shared" si="5"/>
        <v>11.54458699</v>
      </c>
    </row>
    <row r="1769">
      <c r="A1769">
        <f t="shared" si="17"/>
        <v>12</v>
      </c>
      <c r="B1769">
        <f t="shared" si="18"/>
        <v>2017</v>
      </c>
      <c r="C1769" s="77">
        <f t="shared" si="3"/>
        <v>2017.916667</v>
      </c>
      <c r="D1769" s="159">
        <f t="shared" si="356"/>
        <v>43100</v>
      </c>
      <c r="E1769" s="162">
        <v>247.901</v>
      </c>
      <c r="F1769" s="163">
        <v>2.85075545216E7</v>
      </c>
      <c r="G1769" s="163">
        <v>82773.7921</v>
      </c>
      <c r="H1769" s="163">
        <v>38139.01581019</v>
      </c>
      <c r="I1769" s="163">
        <v>1.94043599299377E7</v>
      </c>
      <c r="J1769" s="163">
        <v>247.901</v>
      </c>
      <c r="K1769" s="163">
        <v>247.901</v>
      </c>
      <c r="L1769" s="163">
        <v>1296.5</v>
      </c>
      <c r="M1769" s="164">
        <v>32.19776883</v>
      </c>
      <c r="N1769" s="19">
        <f t="shared" ref="N1769:T1769" si="1770">F1769/F1768/$E1769*$E1768-1</f>
        <v>0.008797561922</v>
      </c>
      <c r="O1769" s="19">
        <f t="shared" si="1770"/>
        <v>-0.0003996316063</v>
      </c>
      <c r="P1769" s="19">
        <f t="shared" si="1770"/>
        <v>-0.001272623749</v>
      </c>
      <c r="Q1769" s="19">
        <f t="shared" si="1770"/>
        <v>0.01587607597</v>
      </c>
      <c r="R1769" s="19">
        <f t="shared" si="1770"/>
        <v>0</v>
      </c>
      <c r="S1769" s="19">
        <f t="shared" si="1770"/>
        <v>0</v>
      </c>
      <c r="T1769" s="19">
        <f t="shared" si="1770"/>
        <v>0.008871178118</v>
      </c>
      <c r="U1769" s="145">
        <v>-0.0132</v>
      </c>
      <c r="V1769" s="145">
        <v>3.0E-4</v>
      </c>
      <c r="W1769" s="19">
        <f t="array" ref="W1769">mmult(N1769:T1769,'Parameters &amp; Main Results'!$B$6:$B$12)-'Parameters &amp; Main Results'!$B$16/12+mmult(U1769:V1769,'Parameters &amp; Main Results'!$B$14:$B$15)</f>
        <v>0.006456596874</v>
      </c>
      <c r="X1769" s="77">
        <f t="shared" si="5"/>
        <v>11.3270388</v>
      </c>
    </row>
    <row r="1770">
      <c r="A1770">
        <f t="shared" si="17"/>
        <v>1</v>
      </c>
      <c r="B1770">
        <f t="shared" si="18"/>
        <v>2018</v>
      </c>
      <c r="C1770" s="77">
        <f t="shared" si="3"/>
        <v>2018</v>
      </c>
      <c r="D1770" s="159">
        <f t="shared" si="356"/>
        <v>43131</v>
      </c>
      <c r="E1770" s="162">
        <v>248.884</v>
      </c>
      <c r="F1770" s="163">
        <v>3.0139718605E7</v>
      </c>
      <c r="G1770" s="163">
        <v>81002.4329</v>
      </c>
      <c r="H1770" s="163">
        <v>38180.96872758</v>
      </c>
      <c r="I1770" s="163">
        <v>2.03103317128982E7</v>
      </c>
      <c r="J1770" s="163">
        <v>248.884</v>
      </c>
      <c r="K1770" s="163">
        <v>248.884</v>
      </c>
      <c r="L1770" s="163">
        <v>1343.35</v>
      </c>
      <c r="M1770" s="164">
        <v>33.71338826</v>
      </c>
      <c r="N1770" s="19">
        <f t="shared" ref="N1770:T1770" si="1771">F1770/F1769/$E1770*$E1769-1</f>
        <v>0.0530779766</v>
      </c>
      <c r="O1770" s="19">
        <f t="shared" si="1771"/>
        <v>-0.02526510964</v>
      </c>
      <c r="P1770" s="19">
        <f t="shared" si="1771"/>
        <v>-0.002853975748</v>
      </c>
      <c r="Q1770" s="19">
        <f t="shared" si="1771"/>
        <v>0.04255504779</v>
      </c>
      <c r="R1770" s="19">
        <f t="shared" si="1771"/>
        <v>0</v>
      </c>
      <c r="S1770" s="19">
        <f t="shared" si="1771"/>
        <v>0</v>
      </c>
      <c r="T1770" s="19">
        <f t="shared" si="1771"/>
        <v>0.03204339606</v>
      </c>
      <c r="U1770" s="145">
        <v>-0.0318</v>
      </c>
      <c r="V1770" s="145">
        <v>-0.0136</v>
      </c>
      <c r="W1770" s="19">
        <f t="array" ref="W1770">mmult(N1770:T1770,'Parameters &amp; Main Results'!$B$6:$B$12)-'Parameters &amp; Main Results'!$B$16/12+mmult(U1770:V1770,'Parameters &amp; Main Results'!$B$14:$B$15)</f>
        <v>0.03345053837</v>
      </c>
      <c r="X1770" s="77">
        <f t="shared" si="5"/>
        <v>11.25437384</v>
      </c>
    </row>
    <row r="1771">
      <c r="A1771">
        <f t="shared" si="17"/>
        <v>2</v>
      </c>
      <c r="B1771">
        <f t="shared" si="18"/>
        <v>2018</v>
      </c>
      <c r="C1771" s="77">
        <f t="shared" si="3"/>
        <v>2018.083333</v>
      </c>
      <c r="D1771" s="159">
        <f t="shared" si="356"/>
        <v>43159</v>
      </c>
      <c r="E1771" s="162">
        <v>249.369</v>
      </c>
      <c r="F1771" s="163">
        <v>2.90288954567E7</v>
      </c>
      <c r="G1771" s="163">
        <v>80257.2105</v>
      </c>
      <c r="H1771" s="163">
        <v>38225.83136583</v>
      </c>
      <c r="I1771" s="163">
        <v>1.93489824848679E7</v>
      </c>
      <c r="J1771" s="163">
        <v>249.369</v>
      </c>
      <c r="K1771" s="163">
        <v>249.369</v>
      </c>
      <c r="L1771" s="163">
        <v>1320.3</v>
      </c>
      <c r="M1771" s="164">
        <v>32.13805529</v>
      </c>
      <c r="N1771" s="19">
        <f t="shared" ref="N1771:T1771" si="1772">F1771/F1770/$E1771*$E1770-1</f>
        <v>-0.03872901808</v>
      </c>
      <c r="O1771" s="19">
        <f t="shared" si="1772"/>
        <v>-0.011127016</v>
      </c>
      <c r="P1771" s="19">
        <f t="shared" si="1772"/>
        <v>-0.0007721942183</v>
      </c>
      <c r="Q1771" s="19">
        <f t="shared" si="1772"/>
        <v>-0.04918586517</v>
      </c>
      <c r="R1771" s="19">
        <f t="shared" si="1772"/>
        <v>0</v>
      </c>
      <c r="S1771" s="19">
        <f t="shared" si="1772"/>
        <v>0</v>
      </c>
      <c r="T1771" s="19">
        <f t="shared" si="1772"/>
        <v>-0.01907013309</v>
      </c>
      <c r="U1771" s="145">
        <v>0.0026</v>
      </c>
      <c r="V1771" s="145">
        <v>-0.0103</v>
      </c>
      <c r="W1771" s="19">
        <f t="array" ref="W1771">mmult(N1771:T1771,'Parameters &amp; Main Results'!$B$6:$B$12)-'Parameters &amp; Main Results'!$B$16/12+mmult(U1771:V1771,'Parameters &amp; Main Results'!$B$14:$B$15)</f>
        <v>-0.03187018423</v>
      </c>
      <c r="X1771" s="77">
        <f t="shared" si="5"/>
        <v>10.89009432</v>
      </c>
    </row>
    <row r="1772">
      <c r="A1772">
        <f t="shared" si="17"/>
        <v>3</v>
      </c>
      <c r="B1772">
        <f t="shared" si="18"/>
        <v>2018</v>
      </c>
      <c r="C1772" s="77">
        <f t="shared" si="3"/>
        <v>2018.166667</v>
      </c>
      <c r="D1772" s="159">
        <f t="shared" si="356"/>
        <v>43190</v>
      </c>
      <c r="E1772" s="162">
        <v>249.498</v>
      </c>
      <c r="F1772" s="163">
        <v>2.82911540097E7</v>
      </c>
      <c r="G1772" s="163">
        <v>81196.2199</v>
      </c>
      <c r="H1772" s="163">
        <v>38275.8434952</v>
      </c>
      <c r="I1772" s="163">
        <v>1.90326322334099E7</v>
      </c>
      <c r="J1772" s="163">
        <v>249.498</v>
      </c>
      <c r="K1772" s="163">
        <v>249.498</v>
      </c>
      <c r="L1772" s="163">
        <v>1323.9</v>
      </c>
      <c r="M1772" s="164">
        <v>31.0799192</v>
      </c>
      <c r="N1772" s="19">
        <f t="shared" ref="N1772:T1772" si="1773">F1772/F1771/$E1772*$E1771-1</f>
        <v>-0.025917936</v>
      </c>
      <c r="O1772" s="19">
        <f t="shared" si="1773"/>
        <v>0.0111769129</v>
      </c>
      <c r="P1772" s="19">
        <f t="shared" si="1773"/>
        <v>0.0007906186623</v>
      </c>
      <c r="Q1772" s="19">
        <f t="shared" si="1773"/>
        <v>-0.01685829474</v>
      </c>
      <c r="R1772" s="19">
        <f t="shared" si="1773"/>
        <v>0</v>
      </c>
      <c r="S1772" s="19">
        <f t="shared" si="1773"/>
        <v>0</v>
      </c>
      <c r="T1772" s="19">
        <f t="shared" si="1773"/>
        <v>0.002208205037</v>
      </c>
      <c r="U1772" s="145">
        <v>0.0406</v>
      </c>
      <c r="V1772" s="145">
        <v>-0.0023</v>
      </c>
      <c r="W1772" s="19">
        <f t="array" ref="W1772">mmult(N1772:T1772,'Parameters &amp; Main Results'!$B$6:$B$12)-'Parameters &amp; Main Results'!$B$16/12+mmult(U1772:V1772,'Parameters &amp; Main Results'!$B$14:$B$15)</f>
        <v>-0.01668589044</v>
      </c>
      <c r="X1772" s="77">
        <f t="shared" si="5"/>
        <v>11.24858893</v>
      </c>
    </row>
    <row r="1773">
      <c r="A1773">
        <f t="shared" si="17"/>
        <v>4</v>
      </c>
      <c r="B1773">
        <f t="shared" si="18"/>
        <v>2018</v>
      </c>
      <c r="C1773" s="77">
        <f t="shared" si="3"/>
        <v>2018.25</v>
      </c>
      <c r="D1773" s="159">
        <f t="shared" si="356"/>
        <v>43220</v>
      </c>
      <c r="E1773" s="162">
        <v>249.956</v>
      </c>
      <c r="F1773" s="163">
        <v>2.83997097378E7</v>
      </c>
      <c r="G1773" s="163">
        <v>80165.0279</v>
      </c>
      <c r="H1773" s="163">
        <v>38330.06760682</v>
      </c>
      <c r="I1773" s="163">
        <v>1.94896280851769E7</v>
      </c>
      <c r="J1773" s="163">
        <v>249.956</v>
      </c>
      <c r="K1773" s="163">
        <v>249.956</v>
      </c>
      <c r="L1773" s="163">
        <v>1316.25</v>
      </c>
      <c r="M1773" s="164">
        <v>30.90505582</v>
      </c>
      <c r="N1773" s="19">
        <f t="shared" ref="N1773:T1773" si="1774">F1773/F1772/$E1773*$E1772-1</f>
        <v>0.00199773757</v>
      </c>
      <c r="O1773" s="19">
        <f t="shared" si="1774"/>
        <v>-0.01450905208</v>
      </c>
      <c r="P1773" s="19">
        <f t="shared" si="1774"/>
        <v>-0.0004182516122</v>
      </c>
      <c r="Q1773" s="19">
        <f t="shared" si="1774"/>
        <v>0.02213485569</v>
      </c>
      <c r="R1773" s="19">
        <f t="shared" si="1774"/>
        <v>0</v>
      </c>
      <c r="S1773" s="19">
        <f t="shared" si="1774"/>
        <v>0</v>
      </c>
      <c r="T1773" s="19">
        <f t="shared" si="1774"/>
        <v>-0.007600116682</v>
      </c>
      <c r="U1773" s="145">
        <v>0.011</v>
      </c>
      <c r="V1773" s="145">
        <v>0.0048</v>
      </c>
      <c r="W1773" s="19">
        <f t="array" ref="W1773">mmult(N1773:T1773,'Parameters &amp; Main Results'!$B$6:$B$12)-'Parameters &amp; Main Results'!$B$16/12+mmult(U1773:V1773,'Parameters &amp; Main Results'!$B$14:$B$15)</f>
        <v>-0.00217062651</v>
      </c>
      <c r="X1773" s="77">
        <f t="shared" si="5"/>
        <v>11.43946661</v>
      </c>
    </row>
    <row r="1774">
      <c r="A1774">
        <f t="shared" si="17"/>
        <v>5</v>
      </c>
      <c r="B1774">
        <f t="shared" si="18"/>
        <v>2018</v>
      </c>
      <c r="C1774" s="77">
        <f t="shared" si="3"/>
        <v>2018.333333</v>
      </c>
      <c r="D1774" s="159">
        <f t="shared" si="356"/>
        <v>43251</v>
      </c>
      <c r="E1774" s="162">
        <v>250.646</v>
      </c>
      <c r="F1774" s="163">
        <v>2.90836381689E7</v>
      </c>
      <c r="G1774" s="163">
        <v>80966.6782</v>
      </c>
      <c r="H1774" s="163">
        <v>38386.28503931</v>
      </c>
      <c r="I1774" s="163">
        <v>1.91450128790625E7</v>
      </c>
      <c r="J1774" s="163">
        <v>250.646</v>
      </c>
      <c r="K1774" s="163">
        <v>250.646</v>
      </c>
      <c r="L1774" s="163">
        <v>1303.5</v>
      </c>
      <c r="M1774" s="164">
        <v>31.28733201</v>
      </c>
      <c r="N1774" s="19">
        <f t="shared" ref="N1774:T1774" si="1775">F1774/F1773/$E1774*$E1773-1</f>
        <v>0.02126305095</v>
      </c>
      <c r="O1774" s="19">
        <f t="shared" si="1775"/>
        <v>0.007219584855</v>
      </c>
      <c r="P1774" s="19">
        <f t="shared" si="1775"/>
        <v>-0.001290257441</v>
      </c>
      <c r="Q1774" s="19">
        <f t="shared" si="1775"/>
        <v>-0.02038618965</v>
      </c>
      <c r="R1774" s="19">
        <f t="shared" si="1775"/>
        <v>0</v>
      </c>
      <c r="S1774" s="19">
        <f t="shared" si="1775"/>
        <v>0</v>
      </c>
      <c r="T1774" s="19">
        <f t="shared" si="1775"/>
        <v>-0.01241283009</v>
      </c>
      <c r="U1774" s="145">
        <v>0.0531</v>
      </c>
      <c r="V1774" s="145">
        <v>-0.0313</v>
      </c>
      <c r="W1774" s="19">
        <f t="array" ref="W1774">mmult(N1774:T1774,'Parameters &amp; Main Results'!$B$6:$B$12)-'Parameters &amp; Main Results'!$B$16/12+mmult(U1774:V1774,'Parameters &amp; Main Results'!$B$14:$B$15)</f>
        <v>0.01771051776</v>
      </c>
      <c r="X1774" s="77">
        <f t="shared" si="5"/>
        <v>11.46435144</v>
      </c>
    </row>
    <row r="1775">
      <c r="A1775">
        <f t="shared" si="17"/>
        <v>6</v>
      </c>
      <c r="B1775">
        <f t="shared" si="18"/>
        <v>2018</v>
      </c>
      <c r="C1775" s="77">
        <f t="shared" si="3"/>
        <v>2018.416667</v>
      </c>
      <c r="D1775" s="159">
        <f t="shared" si="356"/>
        <v>43281</v>
      </c>
      <c r="E1775" s="162">
        <v>251.134</v>
      </c>
      <c r="F1775" s="163">
        <v>2.92626320723E7</v>
      </c>
      <c r="G1775" s="163">
        <v>81136.7082</v>
      </c>
      <c r="H1775" s="163">
        <v>38445.78378112</v>
      </c>
      <c r="I1775" s="163">
        <v>1.89415567942853E7</v>
      </c>
      <c r="J1775" s="163">
        <v>251.134</v>
      </c>
      <c r="K1775" s="163">
        <v>251.134</v>
      </c>
      <c r="L1775" s="163">
        <v>1250.55</v>
      </c>
      <c r="M1775" s="164">
        <v>31.21736739</v>
      </c>
      <c r="N1775" s="19">
        <f t="shared" ref="N1775:T1775" si="1776">F1775/F1774/$E1775*$E1774-1</f>
        <v>0.004199308705</v>
      </c>
      <c r="O1775" s="19">
        <f t="shared" si="1776"/>
        <v>0.0001527333018</v>
      </c>
      <c r="P1775" s="19">
        <f t="shared" si="1776"/>
        <v>-0.0003961976475</v>
      </c>
      <c r="Q1775" s="19">
        <f t="shared" si="1776"/>
        <v>-0.01254964145</v>
      </c>
      <c r="R1775" s="19">
        <f t="shared" si="1776"/>
        <v>0</v>
      </c>
      <c r="S1775" s="19">
        <f t="shared" si="1776"/>
        <v>0</v>
      </c>
      <c r="T1775" s="19">
        <f t="shared" si="1776"/>
        <v>-0.04248565469</v>
      </c>
      <c r="U1775" s="145">
        <v>0.0113</v>
      </c>
      <c r="V1775" s="145">
        <v>-0.0233</v>
      </c>
      <c r="W1775" s="19">
        <f t="array" ref="W1775">mmult(N1775:T1775,'Parameters &amp; Main Results'!$B$6:$B$12)-'Parameters &amp; Main Results'!$B$16/12+mmult(U1775:V1775,'Parameters &amp; Main Results'!$B$14:$B$15)</f>
        <v>0.003145998187</v>
      </c>
      <c r="X1775" s="77">
        <f t="shared" si="5"/>
        <v>11.2648452</v>
      </c>
    </row>
    <row r="1776">
      <c r="A1776">
        <f t="shared" si="17"/>
        <v>7</v>
      </c>
      <c r="B1776">
        <f t="shared" si="18"/>
        <v>2018</v>
      </c>
      <c r="C1776" s="77">
        <f t="shared" si="3"/>
        <v>2018.5</v>
      </c>
      <c r="D1776" s="159">
        <f t="shared" si="356"/>
        <v>43312</v>
      </c>
      <c r="E1776" s="162">
        <v>251.597</v>
      </c>
      <c r="F1776" s="163">
        <v>3.03516346989E7</v>
      </c>
      <c r="G1776" s="163">
        <v>80714.7973</v>
      </c>
      <c r="H1776" s="163">
        <v>38506.65627211</v>
      </c>
      <c r="I1776" s="163">
        <v>1.94090147495801E7</v>
      </c>
      <c r="J1776" s="163">
        <v>251.597</v>
      </c>
      <c r="K1776" s="163">
        <v>251.597</v>
      </c>
      <c r="L1776" s="163">
        <v>1219.2</v>
      </c>
      <c r="M1776" s="164">
        <v>32.14489212</v>
      </c>
      <c r="N1776" s="19">
        <f t="shared" ref="N1776:T1776" si="1777">F1776/F1775/$E1776*$E1775-1</f>
        <v>0.03530605841</v>
      </c>
      <c r="O1776" s="19">
        <f t="shared" si="1777"/>
        <v>-0.00703067546</v>
      </c>
      <c r="P1776" s="19">
        <f t="shared" si="1777"/>
        <v>-0.0002598249051</v>
      </c>
      <c r="Q1776" s="19">
        <f t="shared" si="1777"/>
        <v>0.02279330189</v>
      </c>
      <c r="R1776" s="19">
        <f t="shared" si="1777"/>
        <v>0</v>
      </c>
      <c r="S1776" s="19">
        <f t="shared" si="1777"/>
        <v>0</v>
      </c>
      <c r="T1776" s="19">
        <f t="shared" si="1777"/>
        <v>-0.02686308114</v>
      </c>
      <c r="U1776" s="145">
        <v>-0.0225</v>
      </c>
      <c r="V1776" s="145">
        <v>0.0045</v>
      </c>
      <c r="W1776" s="19">
        <f t="array" ref="W1776">mmult(N1776:T1776,'Parameters &amp; Main Results'!$B$6:$B$12)-'Parameters &amp; Main Results'!$B$16/12+mmult(U1776:V1776,'Parameters &amp; Main Results'!$B$14:$B$15)</f>
        <v>0.02468020828</v>
      </c>
      <c r="X1776" s="77">
        <f t="shared" si="5"/>
        <v>11.22951716</v>
      </c>
    </row>
    <row r="1777">
      <c r="A1777">
        <f t="shared" si="17"/>
        <v>8</v>
      </c>
      <c r="B1777">
        <f t="shared" si="18"/>
        <v>2018</v>
      </c>
      <c r="C1777" s="77">
        <f t="shared" si="3"/>
        <v>2018.583333</v>
      </c>
      <c r="D1777" s="159">
        <f t="shared" si="356"/>
        <v>43343</v>
      </c>
      <c r="E1777" s="162">
        <v>251.879</v>
      </c>
      <c r="F1777" s="163">
        <v>3.13406129292E7</v>
      </c>
      <c r="G1777" s="163">
        <v>81538.0883</v>
      </c>
      <c r="H1777" s="163">
        <v>38569.55047735</v>
      </c>
      <c r="I1777" s="163">
        <v>1.90451697191575E7</v>
      </c>
      <c r="J1777" s="163">
        <v>251.879</v>
      </c>
      <c r="K1777" s="163">
        <v>251.879</v>
      </c>
      <c r="L1777" s="163">
        <v>1206.85</v>
      </c>
      <c r="M1777" s="164">
        <v>32.88556878</v>
      </c>
      <c r="N1777" s="19">
        <f t="shared" ref="N1777:T1777" si="1778">F1777/F1776/$E1777*$E1776-1</f>
        <v>0.03142795284</v>
      </c>
      <c r="O1777" s="19">
        <f t="shared" si="1778"/>
        <v>0.009068995869</v>
      </c>
      <c r="P1777" s="19">
        <f t="shared" si="1778"/>
        <v>0.0005119194797</v>
      </c>
      <c r="Q1777" s="19">
        <f t="shared" si="1778"/>
        <v>-0.01984478478</v>
      </c>
      <c r="R1777" s="19">
        <f t="shared" si="1778"/>
        <v>0</v>
      </c>
      <c r="S1777" s="19">
        <f t="shared" si="1778"/>
        <v>0</v>
      </c>
      <c r="T1777" s="19">
        <f t="shared" si="1778"/>
        <v>-0.01123783743</v>
      </c>
      <c r="U1777" s="145">
        <v>0.0114</v>
      </c>
      <c r="V1777" s="145">
        <v>-0.0398</v>
      </c>
      <c r="W1777" s="19">
        <f t="array" ref="W1777">mmult(N1777:T1777,'Parameters &amp; Main Results'!$B$6:$B$12)-'Parameters &amp; Main Results'!$B$16/12+mmult(U1777:V1777,'Parameters &amp; Main Results'!$B$14:$B$15)</f>
        <v>0.02579654693</v>
      </c>
      <c r="X1777" s="77">
        <f t="shared" si="5"/>
        <v>10.95904563</v>
      </c>
    </row>
    <row r="1778">
      <c r="A1778">
        <f t="shared" si="17"/>
        <v>9</v>
      </c>
      <c r="B1778">
        <f t="shared" si="18"/>
        <v>2018</v>
      </c>
      <c r="C1778" s="77">
        <f t="shared" si="3"/>
        <v>2018.666667</v>
      </c>
      <c r="D1778" s="159">
        <f t="shared" si="356"/>
        <v>43373</v>
      </c>
      <c r="E1778" s="162">
        <v>252.01</v>
      </c>
      <c r="F1778" s="163">
        <v>3.15190052642E7</v>
      </c>
      <c r="G1778" s="163">
        <v>80567.785</v>
      </c>
      <c r="H1778" s="163">
        <v>38634.79730024</v>
      </c>
      <c r="I1778" s="163">
        <v>1.92027094513563E7</v>
      </c>
      <c r="J1778" s="163">
        <v>252.01</v>
      </c>
      <c r="K1778" s="163">
        <v>252.01</v>
      </c>
      <c r="L1778" s="163">
        <v>1183.5</v>
      </c>
      <c r="M1778" s="164">
        <v>32.76320947</v>
      </c>
      <c r="N1778" s="19">
        <f t="shared" ref="N1778:T1778" si="1779">F1778/F1777/$E1778*$E1777-1</f>
        <v>0.005169270487</v>
      </c>
      <c r="O1778" s="19">
        <f t="shared" si="1779"/>
        <v>-0.01241363538</v>
      </c>
      <c r="P1778" s="19">
        <f t="shared" si="1779"/>
        <v>0.001170966661</v>
      </c>
      <c r="Q1778" s="19">
        <f t="shared" si="1779"/>
        <v>0.007747779076</v>
      </c>
      <c r="R1778" s="19">
        <f t="shared" si="1779"/>
        <v>0</v>
      </c>
      <c r="S1778" s="19">
        <f t="shared" si="1779"/>
        <v>0</v>
      </c>
      <c r="T1778" s="19">
        <f t="shared" si="1779"/>
        <v>-0.01985765234</v>
      </c>
      <c r="U1778" s="145">
        <v>-0.023</v>
      </c>
      <c r="V1778" s="145">
        <v>-0.017</v>
      </c>
      <c r="W1778" s="19">
        <f t="array" ref="W1778">mmult(N1778:T1778,'Parameters &amp; Main Results'!$B$6:$B$12)-'Parameters &amp; Main Results'!$B$16/12+mmult(U1778:V1778,'Parameters &amp; Main Results'!$B$14:$B$15)</f>
        <v>0.0007318773533</v>
      </c>
      <c r="X1778" s="77">
        <f t="shared" si="5"/>
        <v>10.68344952</v>
      </c>
    </row>
    <row r="1779">
      <c r="A1779">
        <f t="shared" si="17"/>
        <v>10</v>
      </c>
      <c r="B1779">
        <f t="shared" si="18"/>
        <v>2018</v>
      </c>
      <c r="C1779" s="77">
        <f t="shared" si="3"/>
        <v>2018.75</v>
      </c>
      <c r="D1779" s="159">
        <f t="shared" si="356"/>
        <v>43404</v>
      </c>
      <c r="E1779" s="162">
        <v>252.794</v>
      </c>
      <c r="F1779" s="163">
        <v>2.93646799255E7</v>
      </c>
      <c r="G1779" s="163">
        <v>80334.1384</v>
      </c>
      <c r="H1779" s="163">
        <v>38703.37406545</v>
      </c>
      <c r="I1779" s="163">
        <v>1.76791091259792E7</v>
      </c>
      <c r="J1779" s="163">
        <v>252.794</v>
      </c>
      <c r="K1779" s="163">
        <v>252.794</v>
      </c>
      <c r="L1779" s="163">
        <v>1217.7</v>
      </c>
      <c r="M1779" s="164">
        <v>30.21651023</v>
      </c>
      <c r="N1779" s="19">
        <f t="shared" ref="N1779:T1779" si="1780">F1779/F1778/$E1779*$E1778-1</f>
        <v>-0.07123940491</v>
      </c>
      <c r="O1779" s="19">
        <f t="shared" si="1780"/>
        <v>-0.005992345837</v>
      </c>
      <c r="P1779" s="19">
        <f t="shared" si="1780"/>
        <v>-0.001331844308</v>
      </c>
      <c r="Q1779" s="19">
        <f t="shared" si="1780"/>
        <v>-0.08219825685</v>
      </c>
      <c r="R1779" s="19">
        <f t="shared" si="1780"/>
        <v>0</v>
      </c>
      <c r="S1779" s="19">
        <f t="shared" si="1780"/>
        <v>0</v>
      </c>
      <c r="T1779" s="19">
        <f t="shared" si="1780"/>
        <v>0.02570637852</v>
      </c>
      <c r="U1779" s="145">
        <v>-0.0482</v>
      </c>
      <c r="V1779" s="145">
        <v>0.0343</v>
      </c>
      <c r="W1779" s="19">
        <f t="array" ref="W1779">mmult(N1779:T1779,'Parameters &amp; Main Results'!$B$6:$B$12)-'Parameters &amp; Main Results'!$B$16/12+mmult(U1779:V1779,'Parameters &amp; Main Results'!$B$14:$B$15)</f>
        <v>-0.05496930681</v>
      </c>
      <c r="X1779" s="77">
        <f t="shared" si="5"/>
        <v>10.67563626</v>
      </c>
    </row>
    <row r="1780">
      <c r="A1780">
        <f t="shared" si="17"/>
        <v>11</v>
      </c>
      <c r="B1780">
        <f t="shared" si="18"/>
        <v>2018</v>
      </c>
      <c r="C1780" s="77">
        <f t="shared" si="3"/>
        <v>2018.833333</v>
      </c>
      <c r="D1780" s="159">
        <f t="shared" si="356"/>
        <v>43434</v>
      </c>
      <c r="E1780" s="162">
        <v>252.76</v>
      </c>
      <c r="F1780" s="163">
        <v>2.99630762867E7</v>
      </c>
      <c r="G1780" s="163">
        <v>81410.6159</v>
      </c>
      <c r="H1780" s="163">
        <v>38775.94289182</v>
      </c>
      <c r="I1780" s="163">
        <v>1.76664296528506E7</v>
      </c>
      <c r="J1780" s="163">
        <v>252.76</v>
      </c>
      <c r="K1780" s="163">
        <v>252.76</v>
      </c>
      <c r="L1780" s="163">
        <v>1220.45</v>
      </c>
      <c r="M1780" s="164">
        <v>30.60517968</v>
      </c>
      <c r="N1780" s="19">
        <f t="shared" ref="N1780:T1780" si="1781">F1780/F1779/$E1780*$E1779-1</f>
        <v>0.02051535534</v>
      </c>
      <c r="O1780" s="19">
        <f t="shared" si="1781"/>
        <v>0.01353631802</v>
      </c>
      <c r="P1780" s="19">
        <f t="shared" si="1781"/>
        <v>0.00200976717</v>
      </c>
      <c r="Q1780" s="19">
        <f t="shared" si="1781"/>
        <v>-0.000582782428</v>
      </c>
      <c r="R1780" s="19">
        <f t="shared" si="1781"/>
        <v>0</v>
      </c>
      <c r="S1780" s="19">
        <f t="shared" si="1781"/>
        <v>0</v>
      </c>
      <c r="T1780" s="19">
        <f t="shared" si="1781"/>
        <v>0.002393174654</v>
      </c>
      <c r="U1780" s="145">
        <v>-0.0068</v>
      </c>
      <c r="V1780" s="145">
        <v>0.0026</v>
      </c>
      <c r="W1780" s="19">
        <f t="array" ref="W1780">mmult(N1780:T1780,'Parameters &amp; Main Results'!$B$6:$B$12)-'Parameters &amp; Main Results'!$B$16/12+mmult(U1780:V1780,'Parameters &amp; Main Results'!$B$14:$B$15)</f>
        <v>0.01872892934</v>
      </c>
      <c r="X1780" s="77">
        <f t="shared" si="5"/>
        <v>11.29660268</v>
      </c>
    </row>
    <row r="1781">
      <c r="A1781">
        <f t="shared" si="17"/>
        <v>12</v>
      </c>
      <c r="B1781">
        <f t="shared" si="18"/>
        <v>2018</v>
      </c>
      <c r="C1781" s="77">
        <f t="shared" si="3"/>
        <v>2018.916667</v>
      </c>
      <c r="D1781" s="159">
        <f t="shared" si="356"/>
        <v>43465</v>
      </c>
      <c r="E1781" s="162">
        <v>252.723</v>
      </c>
      <c r="F1781" s="163">
        <v>2.72577144157E7</v>
      </c>
      <c r="G1781" s="163">
        <v>83698.2542</v>
      </c>
      <c r="H1781" s="163">
        <v>38851.23284761</v>
      </c>
      <c r="I1781" s="163">
        <v>1.67580866806264E7</v>
      </c>
      <c r="J1781" s="163">
        <v>252.723</v>
      </c>
      <c r="K1781" s="163">
        <v>252.723</v>
      </c>
      <c r="L1781" s="163">
        <v>1281.65</v>
      </c>
      <c r="M1781" s="164">
        <v>27.62558544</v>
      </c>
      <c r="N1781" s="19">
        <f t="shared" ref="N1781:T1781" si="1782">F1781/F1780/$E1781*$E1780-1</f>
        <v>-0.09015667049</v>
      </c>
      <c r="O1781" s="19">
        <f t="shared" si="1782"/>
        <v>0.02825051926</v>
      </c>
      <c r="P1781" s="19">
        <f t="shared" si="1782"/>
        <v>0.00208835629</v>
      </c>
      <c r="Q1781" s="19">
        <f t="shared" si="1782"/>
        <v>-0.05127745201</v>
      </c>
      <c r="R1781" s="19">
        <f t="shared" si="1782"/>
        <v>0</v>
      </c>
      <c r="S1781" s="19">
        <f t="shared" si="1782"/>
        <v>0</v>
      </c>
      <c r="T1781" s="19">
        <f t="shared" si="1782"/>
        <v>0.05029918507</v>
      </c>
      <c r="U1781" s="145">
        <v>-0.0242</v>
      </c>
      <c r="V1781" s="145">
        <v>-0.019</v>
      </c>
      <c r="W1781" s="19">
        <f t="array" ref="W1781">mmult(N1781:T1781,'Parameters &amp; Main Results'!$B$6:$B$12)-'Parameters &amp; Main Results'!$B$16/12+mmult(U1781:V1781,'Parameters &amp; Main Results'!$B$14:$B$15)</f>
        <v>-0.06059653972</v>
      </c>
      <c r="X1781" s="77">
        <f t="shared" si="5"/>
        <v>11.0889191</v>
      </c>
    </row>
    <row r="1782">
      <c r="A1782">
        <f t="shared" si="17"/>
        <v>1</v>
      </c>
      <c r="B1782">
        <f t="shared" si="18"/>
        <v>2019</v>
      </c>
      <c r="C1782" s="77">
        <f t="shared" si="3"/>
        <v>2019</v>
      </c>
      <c r="D1782" s="159">
        <f t="shared" si="356"/>
        <v>43496</v>
      </c>
      <c r="E1782" s="162">
        <v>252.673</v>
      </c>
      <c r="F1782" s="163">
        <v>2.94420087918E7</v>
      </c>
      <c r="G1782" s="163">
        <v>84250.6627</v>
      </c>
      <c r="H1782" s="163">
        <v>38927.96403248</v>
      </c>
      <c r="I1782" s="163">
        <v>1.79572269086305E7</v>
      </c>
      <c r="J1782" s="163">
        <v>252.673</v>
      </c>
      <c r="K1782" s="163">
        <v>252.673</v>
      </c>
      <c r="L1782" s="163">
        <v>1322.5</v>
      </c>
      <c r="M1782" s="164">
        <v>29.4328055</v>
      </c>
      <c r="N1782" s="19">
        <f t="shared" ref="N1782:T1782" si="1783">F1782/F1781/$E1782*$E1781-1</f>
        <v>0.08034864742</v>
      </c>
      <c r="O1782" s="19">
        <f t="shared" si="1783"/>
        <v>0.006799190524</v>
      </c>
      <c r="P1782" s="19">
        <f t="shared" si="1783"/>
        <v>0.002173275043</v>
      </c>
      <c r="Q1782" s="19">
        <f t="shared" si="1783"/>
        <v>0.07176795912</v>
      </c>
      <c r="R1782" s="19">
        <f t="shared" si="1783"/>
        <v>0</v>
      </c>
      <c r="S1782" s="19">
        <f t="shared" si="1783"/>
        <v>0</v>
      </c>
      <c r="T1782" s="19">
        <f t="shared" si="1783"/>
        <v>0.03207716762</v>
      </c>
      <c r="U1782" s="145">
        <v>0.029</v>
      </c>
      <c r="V1782" s="145">
        <v>-0.0044</v>
      </c>
      <c r="W1782" s="19">
        <f t="array" ref="W1782">mmult(N1782:T1782,'Parameters &amp; Main Results'!$B$6:$B$12)-'Parameters &amp; Main Results'!$B$16/12+mmult(U1782:V1782,'Parameters &amp; Main Results'!$B$14:$B$15)</f>
        <v>0.06191961653</v>
      </c>
      <c r="X1782" s="77">
        <f t="shared" si="5"/>
        <v>11.8042136</v>
      </c>
    </row>
    <row r="1783">
      <c r="A1783">
        <f t="shared" si="17"/>
        <v>2</v>
      </c>
      <c r="B1783">
        <f t="shared" si="18"/>
        <v>2019</v>
      </c>
      <c r="C1783" s="77">
        <f t="shared" si="3"/>
        <v>2019.083333</v>
      </c>
      <c r="D1783" s="159">
        <f t="shared" si="356"/>
        <v>43524</v>
      </c>
      <c r="E1783" s="162">
        <v>253.113</v>
      </c>
      <c r="F1783" s="163">
        <v>3.03873459787E7</v>
      </c>
      <c r="G1783" s="163">
        <v>83820.9843</v>
      </c>
      <c r="H1783" s="163">
        <v>39004.84676144</v>
      </c>
      <c r="I1783" s="163">
        <v>1.84213883902283E7</v>
      </c>
      <c r="J1783" s="163">
        <v>253.113</v>
      </c>
      <c r="K1783" s="163">
        <v>253.113</v>
      </c>
      <c r="L1783" s="163">
        <v>1325.45</v>
      </c>
      <c r="M1783" s="164">
        <v>29.8592842</v>
      </c>
      <c r="N1783" s="19">
        <f t="shared" ref="N1783:T1783" si="1784">F1783/F1782/$E1783*$E1782-1</f>
        <v>0.03031427741</v>
      </c>
      <c r="O1783" s="19">
        <f t="shared" si="1784"/>
        <v>-0.00682948865</v>
      </c>
      <c r="P1783" s="19">
        <f t="shared" si="1784"/>
        <v>0.0002332127349</v>
      </c>
      <c r="Q1783" s="19">
        <f t="shared" si="1784"/>
        <v>0.02406488426</v>
      </c>
      <c r="R1783" s="19">
        <f t="shared" si="1784"/>
        <v>0</v>
      </c>
      <c r="S1783" s="19">
        <f t="shared" si="1784"/>
        <v>0</v>
      </c>
      <c r="T1783" s="19">
        <f t="shared" si="1784"/>
        <v>0.0004883921889</v>
      </c>
      <c r="U1783" s="145">
        <v>0.0204</v>
      </c>
      <c r="V1783" s="145">
        <v>-0.0268</v>
      </c>
      <c r="W1783" s="19">
        <f t="array" ref="W1783">mmult(N1783:T1783,'Parameters &amp; Main Results'!$B$6:$B$12)-'Parameters &amp; Main Results'!$B$16/12+mmult(U1783:V1783,'Parameters &amp; Main Results'!$B$14:$B$15)</f>
        <v>0.02098666923</v>
      </c>
      <c r="X1783" s="77">
        <f t="shared" si="5"/>
        <v>11.11592009</v>
      </c>
    </row>
    <row r="1784">
      <c r="A1784">
        <f t="shared" si="17"/>
        <v>3</v>
      </c>
      <c r="B1784">
        <f t="shared" si="18"/>
        <v>2019</v>
      </c>
      <c r="C1784" s="77">
        <f t="shared" si="3"/>
        <v>2019.166667</v>
      </c>
      <c r="D1784" s="159">
        <f t="shared" si="356"/>
        <v>43555</v>
      </c>
      <c r="E1784" s="162">
        <v>254.148</v>
      </c>
      <c r="F1784" s="163">
        <v>3.09778125764E7</v>
      </c>
      <c r="G1784" s="163">
        <v>86059.0046</v>
      </c>
      <c r="H1784" s="163">
        <v>39082.53141458</v>
      </c>
      <c r="I1784" s="163">
        <v>1.85349782950763E7</v>
      </c>
      <c r="J1784" s="163">
        <v>254.148</v>
      </c>
      <c r="K1784" s="163">
        <v>254.148</v>
      </c>
      <c r="L1784" s="163">
        <v>1291.15</v>
      </c>
      <c r="M1784" s="164">
        <v>29.89706417</v>
      </c>
      <c r="N1784" s="19">
        <f t="shared" ref="N1784:T1784" si="1785">F1784/F1783/$E1784*$E1783-1</f>
        <v>0.01527976867</v>
      </c>
      <c r="O1784" s="19">
        <f t="shared" si="1785"/>
        <v>0.0225188361</v>
      </c>
      <c r="P1784" s="19">
        <f t="shared" si="1785"/>
        <v>-0.002088874494</v>
      </c>
      <c r="Q1784" s="19">
        <f t="shared" si="1785"/>
        <v>0.002068655086</v>
      </c>
      <c r="R1784" s="19">
        <f t="shared" si="1785"/>
        <v>0</v>
      </c>
      <c r="S1784" s="19">
        <f t="shared" si="1785"/>
        <v>0</v>
      </c>
      <c r="T1784" s="19">
        <f t="shared" si="1785"/>
        <v>-0.02984504757</v>
      </c>
      <c r="U1784" s="145">
        <v>-0.0298</v>
      </c>
      <c r="V1784" s="145">
        <v>-0.0405</v>
      </c>
      <c r="W1784" s="19">
        <f t="array" ref="W1784">mmult(N1784:T1784,'Parameters &amp; Main Results'!$B$6:$B$12)-'Parameters &amp; Main Results'!$B$16/12+mmult(U1784:V1784,'Parameters &amp; Main Results'!$B$14:$B$15)</f>
        <v>0.01704786886</v>
      </c>
      <c r="X1784" s="77">
        <f t="shared" si="5"/>
        <v>10.88742921</v>
      </c>
    </row>
    <row r="1785">
      <c r="A1785">
        <f t="shared" si="17"/>
        <v>4</v>
      </c>
      <c r="B1785">
        <f t="shared" si="18"/>
        <v>2019</v>
      </c>
      <c r="C1785" s="77">
        <f t="shared" si="3"/>
        <v>2019.25</v>
      </c>
      <c r="D1785" s="159">
        <f t="shared" si="356"/>
        <v>43585</v>
      </c>
      <c r="E1785" s="162">
        <v>254.958</v>
      </c>
      <c r="F1785" s="163">
        <v>3.22320824122E7</v>
      </c>
      <c r="G1785" s="163">
        <v>85620.1037</v>
      </c>
      <c r="H1785" s="163">
        <v>39160.69647741</v>
      </c>
      <c r="I1785" s="163">
        <v>1.90776469661186E7</v>
      </c>
      <c r="J1785" s="163">
        <v>254.958</v>
      </c>
      <c r="K1785" s="163">
        <v>254.958</v>
      </c>
      <c r="L1785" s="163">
        <v>1285.15</v>
      </c>
      <c r="M1785" s="164">
        <v>30.56967384</v>
      </c>
      <c r="N1785" s="19">
        <f t="shared" ref="N1785:T1785" si="1786">F1785/F1784/$E1785*$E1784-1</f>
        <v>0.03718366831</v>
      </c>
      <c r="O1785" s="19">
        <f t="shared" si="1786"/>
        <v>-0.008260790917</v>
      </c>
      <c r="P1785" s="19">
        <f t="shared" si="1786"/>
        <v>-0.001183347846</v>
      </c>
      <c r="Q1785" s="19">
        <f t="shared" si="1786"/>
        <v>0.0260080749</v>
      </c>
      <c r="R1785" s="19">
        <f t="shared" si="1786"/>
        <v>0</v>
      </c>
      <c r="S1785" s="19">
        <f t="shared" si="1786"/>
        <v>0</v>
      </c>
      <c r="T1785" s="19">
        <f t="shared" si="1786"/>
        <v>-0.007809250402</v>
      </c>
      <c r="U1785" s="145">
        <v>-0.0174</v>
      </c>
      <c r="V1785" s="145">
        <v>0.0217</v>
      </c>
      <c r="W1785" s="19">
        <f t="array" ref="W1785">mmult(N1785:T1785,'Parameters &amp; Main Results'!$B$6:$B$12)-'Parameters &amp; Main Results'!$B$16/12+mmult(U1785:V1785,'Parameters &amp; Main Results'!$B$14:$B$15)</f>
        <v>0.02578088684</v>
      </c>
      <c r="X1785" s="77">
        <f t="shared" si="5"/>
        <v>10.70493292</v>
      </c>
    </row>
    <row r="1786">
      <c r="A1786">
        <f t="shared" si="17"/>
        <v>5</v>
      </c>
      <c r="B1786">
        <f t="shared" si="18"/>
        <v>2019</v>
      </c>
      <c r="C1786" s="77">
        <f t="shared" si="3"/>
        <v>2019.333333</v>
      </c>
      <c r="D1786" s="159">
        <f t="shared" si="356"/>
        <v>43616</v>
      </c>
      <c r="E1786" s="162">
        <v>255.371</v>
      </c>
      <c r="F1786" s="163">
        <v>3.01837971525E7</v>
      </c>
      <c r="G1786" s="163">
        <v>88240.0788</v>
      </c>
      <c r="H1786" s="163">
        <v>39238.36519209</v>
      </c>
      <c r="I1786" s="163">
        <v>1.82009671798708E7</v>
      </c>
      <c r="J1786" s="163">
        <v>255.371</v>
      </c>
      <c r="K1786" s="163">
        <v>255.371</v>
      </c>
      <c r="L1786" s="163">
        <v>1296.0</v>
      </c>
      <c r="M1786" s="164">
        <v>28.19054253</v>
      </c>
      <c r="N1786" s="19">
        <f t="shared" ref="N1786:T1786" si="1787">F1786/F1785/$E1786*$E1785-1</f>
        <v>-0.06506250904</v>
      </c>
      <c r="O1786" s="19">
        <f t="shared" si="1787"/>
        <v>0.02893325625</v>
      </c>
      <c r="P1786" s="19">
        <f t="shared" si="1787"/>
        <v>0.000362870882</v>
      </c>
      <c r="Q1786" s="19">
        <f t="shared" si="1787"/>
        <v>-0.04749618185</v>
      </c>
      <c r="R1786" s="19">
        <f t="shared" si="1787"/>
        <v>0</v>
      </c>
      <c r="S1786" s="19">
        <f t="shared" si="1787"/>
        <v>0</v>
      </c>
      <c r="T1786" s="19">
        <f t="shared" si="1787"/>
        <v>0.006811685527</v>
      </c>
      <c r="U1786" s="145">
        <v>-0.0134</v>
      </c>
      <c r="V1786" s="145">
        <v>-0.0237</v>
      </c>
      <c r="W1786" s="19">
        <f t="array" ref="W1786">mmult(N1786:T1786,'Parameters &amp; Main Results'!$B$6:$B$12)-'Parameters &amp; Main Results'!$B$16/12+mmult(U1786:V1786,'Parameters &amp; Main Results'!$B$14:$B$15)</f>
        <v>-0.04160523439</v>
      </c>
      <c r="X1786" s="77">
        <f t="shared" si="5"/>
        <v>10.43588651</v>
      </c>
    </row>
    <row r="1787">
      <c r="A1787">
        <f t="shared" si="17"/>
        <v>6</v>
      </c>
      <c r="B1787">
        <f t="shared" si="18"/>
        <v>2019</v>
      </c>
      <c r="C1787" s="77">
        <f t="shared" si="3"/>
        <v>2019.416667</v>
      </c>
      <c r="D1787" s="159">
        <f t="shared" si="356"/>
        <v>43646</v>
      </c>
      <c r="E1787" s="162">
        <v>255.423</v>
      </c>
      <c r="F1787" s="163">
        <v>3.23110519192E7</v>
      </c>
      <c r="G1787" s="163">
        <v>89325.4318</v>
      </c>
      <c r="H1787" s="163">
        <v>39315.20699059</v>
      </c>
      <c r="I1787" s="163">
        <v>1.92895678652634E7</v>
      </c>
      <c r="J1787" s="163">
        <v>255.423</v>
      </c>
      <c r="K1787" s="163">
        <v>255.423</v>
      </c>
      <c r="L1787" s="163">
        <v>1413.2</v>
      </c>
      <c r="M1787" s="164">
        <v>29.80651676</v>
      </c>
      <c r="N1787" s="19">
        <f t="shared" ref="N1787:T1787" si="1788">F1787/F1786/$E1787*$E1786-1</f>
        <v>0.07025877981</v>
      </c>
      <c r="O1787" s="19">
        <f t="shared" si="1788"/>
        <v>0.01209391241</v>
      </c>
      <c r="P1787" s="19">
        <f t="shared" si="1788"/>
        <v>0.001754350789</v>
      </c>
      <c r="Q1787" s="19">
        <f t="shared" si="1788"/>
        <v>0.05959428584</v>
      </c>
      <c r="R1787" s="19">
        <f t="shared" si="1788"/>
        <v>0</v>
      </c>
      <c r="S1787" s="19">
        <f t="shared" si="1788"/>
        <v>0</v>
      </c>
      <c r="T1787" s="19">
        <f t="shared" si="1788"/>
        <v>0.09021010439</v>
      </c>
      <c r="U1787" s="145">
        <v>0.0025</v>
      </c>
      <c r="V1787" s="145">
        <v>-0.0071</v>
      </c>
      <c r="W1787" s="19">
        <f t="array" ref="W1787">mmult(N1787:T1787,'Parameters &amp; Main Results'!$B$6:$B$12)-'Parameters &amp; Main Results'!$B$16/12+mmult(U1787:V1787,'Parameters &amp; Main Results'!$B$14:$B$15)</f>
        <v>0.0556758963</v>
      </c>
      <c r="X1787" s="77">
        <f t="shared" si="5"/>
        <v>10.88892269</v>
      </c>
    </row>
    <row r="1788">
      <c r="A1788">
        <f t="shared" si="17"/>
        <v>7</v>
      </c>
      <c r="B1788">
        <f t="shared" si="18"/>
        <v>2019</v>
      </c>
      <c r="C1788" s="77">
        <f t="shared" si="3"/>
        <v>2019.5</v>
      </c>
      <c r="D1788" s="159">
        <f t="shared" si="356"/>
        <v>43677</v>
      </c>
      <c r="E1788" s="162">
        <v>255.925</v>
      </c>
      <c r="F1788" s="163">
        <v>3.2775462621E7</v>
      </c>
      <c r="G1788" s="163">
        <v>89370.0945</v>
      </c>
      <c r="H1788" s="163">
        <v>39386.3019899</v>
      </c>
      <c r="I1788" s="163">
        <v>1.90597636554741E7</v>
      </c>
      <c r="J1788" s="163">
        <v>255.925</v>
      </c>
      <c r="K1788" s="163">
        <v>255.925</v>
      </c>
      <c r="L1788" s="163">
        <v>1430.55</v>
      </c>
      <c r="M1788" s="164">
        <v>29.8292148</v>
      </c>
      <c r="N1788" s="19">
        <f t="shared" ref="N1788:T1788" si="1789">F1788/F1787/$E1788*$E1787-1</f>
        <v>0.01238341711</v>
      </c>
      <c r="O1788" s="19">
        <f t="shared" si="1789"/>
        <v>-0.001462493095</v>
      </c>
      <c r="P1788" s="19">
        <f t="shared" si="1789"/>
        <v>-0.0001567258962</v>
      </c>
      <c r="Q1788" s="19">
        <f t="shared" si="1789"/>
        <v>-0.01385153726</v>
      </c>
      <c r="R1788" s="19">
        <f t="shared" si="1789"/>
        <v>0</v>
      </c>
      <c r="S1788" s="19">
        <f t="shared" si="1789"/>
        <v>0</v>
      </c>
      <c r="T1788" s="19">
        <f t="shared" si="1789"/>
        <v>0.01029150777</v>
      </c>
      <c r="U1788" s="145">
        <v>-0.0194</v>
      </c>
      <c r="V1788" s="145">
        <v>0.0042</v>
      </c>
      <c r="W1788" s="19">
        <f t="array" ref="W1788">mmult(N1788:T1788,'Parameters &amp; Main Results'!$B$6:$B$12)-'Parameters &amp; Main Results'!$B$16/12+mmult(U1788:V1788,'Parameters &amp; Main Results'!$B$14:$B$15)</f>
        <v>0.008880272894</v>
      </c>
      <c r="X1788" s="77">
        <f t="shared" si="5"/>
        <v>10.31464556</v>
      </c>
    </row>
    <row r="1789">
      <c r="A1789">
        <f t="shared" si="17"/>
        <v>8</v>
      </c>
      <c r="B1789">
        <f t="shared" si="18"/>
        <v>2019</v>
      </c>
      <c r="C1789" s="77">
        <f t="shared" si="3"/>
        <v>2019.583333</v>
      </c>
      <c r="D1789" s="159">
        <f t="shared" si="356"/>
        <v>43708</v>
      </c>
      <c r="E1789" s="162">
        <v>256.118</v>
      </c>
      <c r="F1789" s="163">
        <v>3.22562545189E7</v>
      </c>
      <c r="G1789" s="163">
        <v>92909.1503</v>
      </c>
      <c r="H1789" s="163">
        <v>39455.22801838</v>
      </c>
      <c r="I1789" s="163">
        <v>1.85945798647326E7</v>
      </c>
      <c r="J1789" s="163">
        <v>256.118</v>
      </c>
      <c r="K1789" s="163">
        <v>256.118</v>
      </c>
      <c r="L1789" s="163">
        <v>1526.55</v>
      </c>
      <c r="M1789" s="164">
        <v>28.99232093</v>
      </c>
      <c r="N1789" s="19">
        <f t="shared" ref="N1789:T1789" si="1790">F1789/F1788/$E1789*$E1788-1</f>
        <v>-0.01658298759</v>
      </c>
      <c r="O1789" s="19">
        <f t="shared" si="1790"/>
        <v>0.03881660081</v>
      </c>
      <c r="P1789" s="19">
        <f t="shared" si="1790"/>
        <v>0.0009951223654</v>
      </c>
      <c r="Q1789" s="19">
        <f t="shared" si="1790"/>
        <v>-0.02514175468</v>
      </c>
      <c r="R1789" s="19">
        <f t="shared" si="1790"/>
        <v>0</v>
      </c>
      <c r="S1789" s="19">
        <f t="shared" si="1790"/>
        <v>0</v>
      </c>
      <c r="T1789" s="19">
        <f t="shared" si="1790"/>
        <v>0.0663029287</v>
      </c>
      <c r="U1789" s="145">
        <v>-0.0232</v>
      </c>
      <c r="V1789" s="145">
        <v>-0.0495</v>
      </c>
      <c r="W1789" s="19">
        <f t="array" ref="W1789">mmult(N1789:T1789,'Parameters &amp; Main Results'!$B$6:$B$12)-'Parameters &amp; Main Results'!$B$16/12+mmult(U1789:V1789,'Parameters &amp; Main Results'!$B$14:$B$15)</f>
        <v>-0.002774757159</v>
      </c>
      <c r="X1789" s="77">
        <f t="shared" si="5"/>
        <v>10.22385493</v>
      </c>
    </row>
    <row r="1790">
      <c r="A1790">
        <f t="shared" si="17"/>
        <v>9</v>
      </c>
      <c r="B1790">
        <f t="shared" si="18"/>
        <v>2019</v>
      </c>
      <c r="C1790" s="77">
        <f t="shared" si="3"/>
        <v>2019.666667</v>
      </c>
      <c r="D1790" s="159">
        <f t="shared" si="356"/>
        <v>43738</v>
      </c>
      <c r="E1790" s="162">
        <v>256.532</v>
      </c>
      <c r="F1790" s="163">
        <v>3.28597915544E7</v>
      </c>
      <c r="G1790" s="163">
        <v>91812.8223</v>
      </c>
      <c r="H1790" s="163">
        <v>39519.34276391</v>
      </c>
      <c r="I1790" s="163">
        <v>1.91263013086952E7</v>
      </c>
      <c r="J1790" s="163">
        <v>256.532</v>
      </c>
      <c r="K1790" s="163">
        <v>256.532</v>
      </c>
      <c r="L1790" s="163">
        <v>1487.6</v>
      </c>
      <c r="M1790" s="164">
        <v>29.17643546</v>
      </c>
      <c r="N1790" s="19">
        <f t="shared" ref="N1790:T1790" si="1791">F1790/F1789/$E1790*$E1789-1</f>
        <v>0.01706666825</v>
      </c>
      <c r="O1790" s="19">
        <f t="shared" si="1791"/>
        <v>-0.0133947908</v>
      </c>
      <c r="P1790" s="19">
        <f t="shared" si="1791"/>
        <v>0.000008543768422</v>
      </c>
      <c r="Q1790" s="19">
        <f t="shared" si="1791"/>
        <v>0.02693552514</v>
      </c>
      <c r="R1790" s="19">
        <f t="shared" si="1791"/>
        <v>0</v>
      </c>
      <c r="S1790" s="19">
        <f t="shared" si="1791"/>
        <v>0</v>
      </c>
      <c r="T1790" s="19">
        <f t="shared" si="1791"/>
        <v>-0.02708770698</v>
      </c>
      <c r="U1790" s="145">
        <v>-0.0097</v>
      </c>
      <c r="V1790" s="145">
        <v>0.0683</v>
      </c>
      <c r="W1790" s="19">
        <f t="array" ref="W1790">mmult(N1790:T1790,'Parameters &amp; Main Results'!$B$6:$B$12)-'Parameters &amp; Main Results'!$B$16/12+mmult(U1790:V1790,'Parameters &amp; Main Results'!$B$14:$B$15)</f>
        <v>0.00940963682</v>
      </c>
      <c r="X1790" s="77">
        <f t="shared" si="5"/>
        <v>10.25230258</v>
      </c>
    </row>
    <row r="1791">
      <c r="A1791">
        <f t="shared" si="17"/>
        <v>10</v>
      </c>
      <c r="B1791">
        <f t="shared" si="18"/>
        <v>2019</v>
      </c>
      <c r="C1791" s="77">
        <f t="shared" si="3"/>
        <v>2019.75</v>
      </c>
      <c r="D1791" s="159">
        <f t="shared" si="356"/>
        <v>43769</v>
      </c>
      <c r="E1791" s="162">
        <v>257.387</v>
      </c>
      <c r="F1791" s="163">
        <v>3.35715015018E7</v>
      </c>
      <c r="G1791" s="163">
        <v>91996.4479</v>
      </c>
      <c r="H1791" s="163">
        <v>39581.58572876</v>
      </c>
      <c r="I1791" s="163">
        <v>1.97475150324835E7</v>
      </c>
      <c r="J1791" s="163">
        <v>257.387</v>
      </c>
      <c r="K1791" s="163">
        <v>257.387</v>
      </c>
      <c r="L1791" s="163">
        <v>1506.4</v>
      </c>
      <c r="M1791" s="164">
        <v>29.42110677</v>
      </c>
      <c r="N1791" s="19">
        <f t="shared" ref="N1791:T1791" si="1792">F1791/F1790/$E1791*$E1790-1</f>
        <v>0.01826519762</v>
      </c>
      <c r="O1791" s="19">
        <f t="shared" si="1792"/>
        <v>-0.001328490268</v>
      </c>
      <c r="P1791" s="19">
        <f t="shared" si="1792"/>
        <v>-0.001752077999</v>
      </c>
      <c r="Q1791" s="19">
        <f t="shared" si="1792"/>
        <v>0.02904981518</v>
      </c>
      <c r="R1791" s="19">
        <f t="shared" si="1792"/>
        <v>0</v>
      </c>
      <c r="S1791" s="19">
        <f t="shared" si="1792"/>
        <v>0</v>
      </c>
      <c r="T1791" s="19">
        <f t="shared" si="1792"/>
        <v>0.009273978924</v>
      </c>
      <c r="U1791" s="145">
        <v>0.0028</v>
      </c>
      <c r="V1791" s="145">
        <v>-0.0193</v>
      </c>
      <c r="W1791" s="19">
        <f t="array" ref="W1791">mmult(N1791:T1791,'Parameters &amp; Main Results'!$B$6:$B$12)-'Parameters &amp; Main Results'!$B$16/12+mmult(U1791:V1791,'Parameters &amp; Main Results'!$B$14:$B$15)</f>
        <v>0.01332510898</v>
      </c>
      <c r="X1791" s="77">
        <f t="shared" si="5"/>
        <v>10.15673143</v>
      </c>
    </row>
    <row r="1792">
      <c r="A1792">
        <f t="shared" si="17"/>
        <v>11</v>
      </c>
      <c r="B1792">
        <f t="shared" si="18"/>
        <v>2019</v>
      </c>
      <c r="C1792" s="77">
        <f t="shared" si="3"/>
        <v>2019.833333</v>
      </c>
      <c r="D1792" s="159">
        <f t="shared" si="356"/>
        <v>43799</v>
      </c>
      <c r="E1792" s="162">
        <v>257.989</v>
      </c>
      <c r="F1792" s="163">
        <v>3.47901147459E7</v>
      </c>
      <c r="G1792" s="163">
        <v>91370.8721</v>
      </c>
      <c r="H1792" s="163">
        <v>39636.01040914</v>
      </c>
      <c r="I1792" s="163">
        <v>1.99977062637366E7</v>
      </c>
      <c r="J1792" s="163">
        <v>257.989</v>
      </c>
      <c r="K1792" s="163">
        <v>257.989</v>
      </c>
      <c r="L1792" s="163">
        <v>1456.35</v>
      </c>
      <c r="M1792" s="164">
        <v>30.18353852</v>
      </c>
      <c r="N1792" s="19">
        <f t="shared" ref="N1792:T1792" si="1793">F1792/F1791/$E1792*$E1791-1</f>
        <v>0.03388090486</v>
      </c>
      <c r="O1792" s="19">
        <f t="shared" si="1793"/>
        <v>-0.009117564982</v>
      </c>
      <c r="P1792" s="19">
        <f t="shared" si="1793"/>
        <v>-0.0009616412908</v>
      </c>
      <c r="Q1792" s="19">
        <f t="shared" si="1793"/>
        <v>0.01030650828</v>
      </c>
      <c r="R1792" s="19">
        <f t="shared" si="1793"/>
        <v>0</v>
      </c>
      <c r="S1792" s="19">
        <f t="shared" si="1793"/>
        <v>0</v>
      </c>
      <c r="T1792" s="19">
        <f t="shared" si="1793"/>
        <v>-0.0354808118</v>
      </c>
      <c r="U1792" s="145">
        <v>0.008</v>
      </c>
      <c r="V1792" s="145">
        <v>-0.0202</v>
      </c>
      <c r="W1792" s="19">
        <f t="array" ref="W1792">mmult(N1792:T1792,'Parameters &amp; Main Results'!$B$6:$B$12)-'Parameters &amp; Main Results'!$B$16/12+mmult(U1792:V1792,'Parameters &amp; Main Results'!$B$14:$B$15)</f>
        <v>0.02308962074</v>
      </c>
      <c r="X1792" s="77">
        <f t="shared" si="5"/>
        <v>10.02317158</v>
      </c>
    </row>
    <row r="1793">
      <c r="A1793">
        <f t="shared" si="17"/>
        <v>12</v>
      </c>
      <c r="B1793">
        <f t="shared" si="18"/>
        <v>2019</v>
      </c>
      <c r="C1793" s="77">
        <f t="shared" si="3"/>
        <v>2019.916667</v>
      </c>
      <c r="D1793" s="159">
        <f t="shared" si="356"/>
        <v>43830</v>
      </c>
      <c r="E1793" s="162">
        <v>258.203</v>
      </c>
      <c r="F1793" s="163">
        <v>3.58401794992E7</v>
      </c>
      <c r="G1793" s="163">
        <v>90530.2601</v>
      </c>
      <c r="H1793" s="163">
        <v>39686.8766225</v>
      </c>
      <c r="I1793" s="163">
        <v>2.06398891572511E7</v>
      </c>
      <c r="J1793" s="163">
        <v>258.203</v>
      </c>
      <c r="K1793" s="163">
        <v>258.203</v>
      </c>
      <c r="L1793" s="163">
        <v>1523.0</v>
      </c>
      <c r="M1793" s="164">
        <v>30.84770901</v>
      </c>
      <c r="N1793" s="19">
        <f t="shared" ref="N1793:T1793" si="1794">F1793/F1792/$E1793*$E1792-1</f>
        <v>0.02932902729</v>
      </c>
      <c r="O1793" s="19">
        <f t="shared" si="1794"/>
        <v>-0.01002117998</v>
      </c>
      <c r="P1793" s="19">
        <f t="shared" si="1794"/>
        <v>0.0004534644576</v>
      </c>
      <c r="Q1793" s="19">
        <f t="shared" si="1794"/>
        <v>0.03125740707</v>
      </c>
      <c r="R1793" s="19">
        <f t="shared" si="1794"/>
        <v>0</v>
      </c>
      <c r="S1793" s="19">
        <f t="shared" si="1794"/>
        <v>0</v>
      </c>
      <c r="T1793" s="19">
        <f t="shared" si="1794"/>
        <v>0.04489836208</v>
      </c>
      <c r="U1793" s="145">
        <v>0.0072</v>
      </c>
      <c r="V1793" s="145">
        <v>0.0179</v>
      </c>
      <c r="W1793" s="19">
        <f t="array" ref="W1793">mmult(N1793:T1793,'Parameters &amp; Main Results'!$B$6:$B$12)-'Parameters &amp; Main Results'!$B$16/12+mmult(U1793:V1793,'Parameters &amp; Main Results'!$B$14:$B$15)</f>
        <v>0.0194498088</v>
      </c>
      <c r="X1793" s="77">
        <f t="shared" si="5"/>
        <v>9.796963407</v>
      </c>
    </row>
    <row r="1794">
      <c r="A1794">
        <f t="shared" si="17"/>
        <v>1</v>
      </c>
      <c r="B1794">
        <f t="shared" si="18"/>
        <v>2020</v>
      </c>
      <c r="C1794" s="77">
        <f t="shared" si="3"/>
        <v>2020</v>
      </c>
      <c r="D1794" s="159">
        <f t="shared" si="356"/>
        <v>43861</v>
      </c>
      <c r="E1794" s="162">
        <v>258.687</v>
      </c>
      <c r="F1794" s="163">
        <v>3.5826124677E7</v>
      </c>
      <c r="G1794" s="163">
        <v>93680.7131</v>
      </c>
      <c r="H1794" s="163">
        <v>39737.80811416</v>
      </c>
      <c r="I1794" s="163">
        <v>2.02434201595736E7</v>
      </c>
      <c r="J1794" s="163">
        <v>258.687</v>
      </c>
      <c r="K1794" s="163">
        <v>258.687</v>
      </c>
      <c r="L1794" s="163">
        <v>1580.85</v>
      </c>
      <c r="M1794" s="164">
        <v>30.48726761</v>
      </c>
      <c r="N1794" s="19">
        <f t="shared" ref="N1794:T1794" si="1795">F1794/F1793/$E1794*$E1793-1</f>
        <v>-0.002262405906</v>
      </c>
      <c r="O1794" s="19">
        <f t="shared" si="1795"/>
        <v>0.03286390214</v>
      </c>
      <c r="P1794" s="19">
        <f t="shared" si="1795"/>
        <v>-0.0005900547123</v>
      </c>
      <c r="Q1794" s="19">
        <f t="shared" si="1795"/>
        <v>-0.02104391982</v>
      </c>
      <c r="R1794" s="19">
        <f t="shared" si="1795"/>
        <v>0</v>
      </c>
      <c r="S1794" s="19">
        <f t="shared" si="1795"/>
        <v>0</v>
      </c>
      <c r="T1794" s="19">
        <f t="shared" si="1795"/>
        <v>0.03604218666</v>
      </c>
      <c r="U1794" s="145">
        <v>-0.0313</v>
      </c>
      <c r="V1794" s="145">
        <v>-0.0624</v>
      </c>
      <c r="W1794" s="19">
        <f t="array" ref="W1794">mmult(N1794:T1794,'Parameters &amp; Main Results'!$B$6:$B$12)-'Parameters &amp; Main Results'!$B$16/12+mmult(U1794:V1794,'Parameters &amp; Main Results'!$B$14:$B$15)</f>
        <v>0.006477504439</v>
      </c>
      <c r="X1794" s="77">
        <f t="shared" si="5"/>
        <v>9.610049777</v>
      </c>
    </row>
    <row r="1795">
      <c r="A1795">
        <f t="shared" si="17"/>
        <v>2</v>
      </c>
      <c r="B1795">
        <f t="shared" si="18"/>
        <v>2020</v>
      </c>
      <c r="C1795" s="77">
        <f t="shared" si="3"/>
        <v>2020.083333</v>
      </c>
      <c r="D1795" s="159">
        <f t="shared" si="356"/>
        <v>43890</v>
      </c>
      <c r="E1795" s="162">
        <v>258.824</v>
      </c>
      <c r="F1795" s="163">
        <v>3.2876963594E7</v>
      </c>
      <c r="G1795" s="163">
        <v>96463.0303</v>
      </c>
      <c r="H1795" s="163">
        <v>39788.14267111</v>
      </c>
      <c r="I1795" s="163">
        <v>1.84497338044006E7</v>
      </c>
      <c r="J1795" s="163">
        <v>258.824</v>
      </c>
      <c r="K1795" s="163">
        <v>258.824</v>
      </c>
      <c r="L1795" s="163">
        <v>1626.35</v>
      </c>
      <c r="M1795" s="164">
        <v>27.70020108</v>
      </c>
      <c r="N1795" s="19">
        <f t="shared" ref="N1795:T1795" si="1796">F1795/F1794/$E1795*$E1794-1</f>
        <v>-0.08280447446</v>
      </c>
      <c r="O1795" s="19">
        <f t="shared" si="1796"/>
        <v>0.02915496228</v>
      </c>
      <c r="P1795" s="19">
        <f t="shared" si="1796"/>
        <v>0.0007366789789</v>
      </c>
      <c r="Q1795" s="19">
        <f t="shared" si="1796"/>
        <v>-0.0890883113</v>
      </c>
      <c r="R1795" s="19">
        <f t="shared" si="1796"/>
        <v>0</v>
      </c>
      <c r="S1795" s="19">
        <f t="shared" si="1796"/>
        <v>0</v>
      </c>
      <c r="T1795" s="19">
        <f t="shared" si="1796"/>
        <v>0.02823743236</v>
      </c>
      <c r="U1795" s="145">
        <v>0.0103</v>
      </c>
      <c r="V1795" s="145">
        <v>-0.0379</v>
      </c>
      <c r="W1795" s="19">
        <f t="array" ref="W1795">mmult(N1795:T1795,'Parameters &amp; Main Results'!$B$6:$B$12)-'Parameters &amp; Main Results'!$B$16/12+mmult(U1795:V1795,'Parameters &amp; Main Results'!$B$14:$B$15)</f>
        <v>-0.05485628194</v>
      </c>
      <c r="X1795" s="77">
        <f t="shared" si="5"/>
        <v>9.548201261</v>
      </c>
    </row>
    <row r="1796">
      <c r="A1796">
        <f t="shared" si="17"/>
        <v>3</v>
      </c>
      <c r="B1796">
        <f t="shared" si="18"/>
        <v>2020</v>
      </c>
      <c r="C1796" s="77">
        <f t="shared" si="3"/>
        <v>2020.166667</v>
      </c>
      <c r="D1796" s="159">
        <f t="shared" si="356"/>
        <v>43921</v>
      </c>
      <c r="E1796" s="162">
        <v>257.989</v>
      </c>
      <c r="F1796" s="163">
        <v>2.88162137304E7</v>
      </c>
      <c r="G1796" s="163">
        <v>100061.1013</v>
      </c>
      <c r="H1796" s="163">
        <v>39838.54098516</v>
      </c>
      <c r="I1796" s="163">
        <v>1.58624799764833E7</v>
      </c>
      <c r="J1796" s="163">
        <v>257.989</v>
      </c>
      <c r="K1796" s="163">
        <v>257.989</v>
      </c>
      <c r="L1796" s="163">
        <v>1604.65</v>
      </c>
      <c r="M1796" s="164">
        <v>24.18276269</v>
      </c>
      <c r="N1796" s="19">
        <f t="shared" ref="N1796:T1796" si="1797">F1796/F1795/$E1796*$E1795-1</f>
        <v>-0.1206767194</v>
      </c>
      <c r="O1796" s="19">
        <f t="shared" si="1797"/>
        <v>0.04065729593</v>
      </c>
      <c r="P1796" s="19">
        <f t="shared" si="1797"/>
        <v>0.004507338427</v>
      </c>
      <c r="Q1796" s="19">
        <f t="shared" si="1797"/>
        <v>-0.1374498838</v>
      </c>
      <c r="R1796" s="19">
        <f t="shared" si="1797"/>
        <v>0</v>
      </c>
      <c r="S1796" s="19">
        <f t="shared" si="1797"/>
        <v>0</v>
      </c>
      <c r="T1796" s="19">
        <f t="shared" si="1797"/>
        <v>-0.01014937411</v>
      </c>
      <c r="U1796" s="145">
        <v>-0.0489</v>
      </c>
      <c r="V1796" s="145">
        <v>-0.1402</v>
      </c>
      <c r="W1796" s="19">
        <f t="array" ref="W1796">mmult(N1796:T1796,'Parameters &amp; Main Results'!$B$6:$B$12)-'Parameters &amp; Main Results'!$B$16/12+mmult(U1796:V1796,'Parameters &amp; Main Results'!$B$14:$B$15)</f>
        <v>-0.08038488223</v>
      </c>
      <c r="X1796" s="77">
        <f t="shared" si="5"/>
        <v>10.10238028</v>
      </c>
    </row>
    <row r="1797">
      <c r="A1797">
        <f t="shared" si="17"/>
        <v>4</v>
      </c>
      <c r="B1797">
        <f t="shared" si="18"/>
        <v>2020</v>
      </c>
      <c r="C1797" s="77">
        <f t="shared" si="3"/>
        <v>2020.25</v>
      </c>
      <c r="D1797" s="159">
        <f t="shared" si="356"/>
        <v>43951</v>
      </c>
      <c r="E1797" s="162">
        <v>256.192</v>
      </c>
      <c r="F1797" s="163">
        <v>3.25102803915E7</v>
      </c>
      <c r="G1797" s="163">
        <v>100341.2724</v>
      </c>
      <c r="H1797" s="163">
        <v>39848.16863256</v>
      </c>
      <c r="I1797" s="163">
        <v>1.6981818563419E7</v>
      </c>
      <c r="J1797" s="163">
        <v>256.192</v>
      </c>
      <c r="K1797" s="163">
        <v>256.192</v>
      </c>
      <c r="L1797" s="163">
        <v>1716.75</v>
      </c>
      <c r="M1797" s="164">
        <v>27.33971566</v>
      </c>
      <c r="N1797" s="19">
        <f t="shared" ref="N1797:T1797" si="1798">F1797/F1796/$E1797*$E1796-1</f>
        <v>0.1361074914</v>
      </c>
      <c r="O1797" s="19">
        <f t="shared" si="1798"/>
        <v>0.009833910669</v>
      </c>
      <c r="P1797" s="19">
        <f t="shared" si="1798"/>
        <v>0.007257632329</v>
      </c>
      <c r="Q1797" s="19">
        <f t="shared" si="1798"/>
        <v>0.07807440315</v>
      </c>
      <c r="R1797" s="19">
        <f t="shared" si="1798"/>
        <v>0</v>
      </c>
      <c r="S1797" s="19">
        <f t="shared" si="1798"/>
        <v>0</v>
      </c>
      <c r="T1797" s="19">
        <f t="shared" si="1798"/>
        <v>0.07736375469</v>
      </c>
      <c r="U1797" s="145">
        <v>0.0247</v>
      </c>
      <c r="V1797" s="145">
        <v>-0.0118</v>
      </c>
      <c r="W1797" s="19">
        <f t="array" ref="W1797">mmult(N1797:T1797,'Parameters &amp; Main Results'!$B$6:$B$12)-'Parameters &amp; Main Results'!$B$16/12+mmult(U1797:V1797,'Parameters &amp; Main Results'!$B$14:$B$15)</f>
        <v>0.1044974296</v>
      </c>
      <c r="X1797" s="77">
        <f t="shared" si="5"/>
        <v>10.9854439</v>
      </c>
    </row>
    <row r="1798">
      <c r="A1798">
        <f t="shared" si="17"/>
        <v>5</v>
      </c>
      <c r="B1798">
        <f t="shared" si="18"/>
        <v>2020</v>
      </c>
      <c r="C1798" s="77">
        <f t="shared" si="3"/>
        <v>2020.333333</v>
      </c>
      <c r="D1798" s="159">
        <f t="shared" si="356"/>
        <v>43982</v>
      </c>
      <c r="E1798" s="162">
        <v>255.942</v>
      </c>
      <c r="F1798" s="163">
        <v>3.40586624217E7</v>
      </c>
      <c r="G1798" s="163">
        <v>100682.4327</v>
      </c>
      <c r="H1798" s="163">
        <v>39852.81758557</v>
      </c>
      <c r="I1798" s="163">
        <v>1.77147029959546E7</v>
      </c>
      <c r="J1798" s="163">
        <v>255.942</v>
      </c>
      <c r="K1798" s="163">
        <v>255.942</v>
      </c>
      <c r="L1798" s="163">
        <v>1725.65</v>
      </c>
      <c r="M1798" s="164">
        <v>28.49566398</v>
      </c>
      <c r="N1798" s="19">
        <f t="shared" ref="N1798:T1798" si="1799">F1798/F1797/$E1798*$E1797-1</f>
        <v>0.04865076403</v>
      </c>
      <c r="O1798" s="19">
        <f t="shared" si="1799"/>
        <v>0.004380104607</v>
      </c>
      <c r="P1798" s="19">
        <f t="shared" si="1799"/>
        <v>0.001093564427</v>
      </c>
      <c r="Q1798" s="19">
        <f t="shared" si="1799"/>
        <v>0.0441759441</v>
      </c>
      <c r="R1798" s="19">
        <f t="shared" si="1799"/>
        <v>0</v>
      </c>
      <c r="S1798" s="19">
        <f t="shared" si="1799"/>
        <v>0</v>
      </c>
      <c r="T1798" s="19">
        <f t="shared" si="1799"/>
        <v>0.006166062018</v>
      </c>
      <c r="U1798" s="145">
        <v>0.0245</v>
      </c>
      <c r="V1798" s="145">
        <v>-0.048</v>
      </c>
      <c r="W1798" s="19">
        <f t="array" ref="W1798">mmult(N1798:T1798,'Parameters &amp; Main Results'!$B$6:$B$12)-'Parameters &amp; Main Results'!$B$16/12+mmult(U1798:V1798,'Parameters &amp; Main Results'!$B$14:$B$15)</f>
        <v>0.03754143251</v>
      </c>
      <c r="X1798" s="77">
        <f t="shared" si="5"/>
        <v>9.946101821</v>
      </c>
    </row>
    <row r="1799">
      <c r="A1799">
        <f t="shared" si="17"/>
        <v>6</v>
      </c>
      <c r="B1799">
        <f t="shared" si="18"/>
        <v>2020</v>
      </c>
      <c r="C1799" s="77">
        <f t="shared" si="3"/>
        <v>2020.416667</v>
      </c>
      <c r="D1799" s="159">
        <f t="shared" si="356"/>
        <v>44012</v>
      </c>
      <c r="E1799" s="162">
        <v>257.282</v>
      </c>
      <c r="F1799" s="163">
        <v>3.47360282899E7</v>
      </c>
      <c r="G1799" s="163">
        <v>100732.7739</v>
      </c>
      <c r="H1799" s="163">
        <v>39857.13497414</v>
      </c>
      <c r="I1799" s="163">
        <v>1.83285807050548E7</v>
      </c>
      <c r="J1799" s="163">
        <v>257.282</v>
      </c>
      <c r="K1799" s="163">
        <v>257.282</v>
      </c>
      <c r="L1799" s="163">
        <v>1770.7</v>
      </c>
      <c r="M1799" s="164">
        <v>28.79771582</v>
      </c>
      <c r="N1799" s="19">
        <f t="shared" ref="N1799:T1799" si="1800">F1799/F1798/$E1799*$E1798-1</f>
        <v>0.01457633463</v>
      </c>
      <c r="O1799" s="19">
        <f t="shared" si="1800"/>
        <v>-0.004710897154</v>
      </c>
      <c r="P1799" s="19">
        <f t="shared" si="1800"/>
        <v>-0.005100523744</v>
      </c>
      <c r="Q1799" s="19">
        <f t="shared" si="1800"/>
        <v>0.02926479171</v>
      </c>
      <c r="R1799" s="19">
        <f t="shared" si="1800"/>
        <v>0</v>
      </c>
      <c r="S1799" s="19">
        <f t="shared" si="1800"/>
        <v>0</v>
      </c>
      <c r="T1799" s="19">
        <f t="shared" si="1800"/>
        <v>0.02076184386</v>
      </c>
      <c r="U1799" s="145">
        <v>0.0269</v>
      </c>
      <c r="V1799" s="145">
        <v>-0.0204</v>
      </c>
      <c r="W1799" s="19">
        <f t="array" ref="W1799">mmult(N1799:T1799,'Parameters &amp; Main Results'!$B$6:$B$12)-'Parameters &amp; Main Results'!$B$16/12+mmult(U1799:V1799,'Parameters &amp; Main Results'!$B$14:$B$15)</f>
        <v>0.009712860018</v>
      </c>
      <c r="X1799" s="77">
        <f t="shared" si="5"/>
        <v>9.586221339</v>
      </c>
    </row>
    <row r="1800">
      <c r="A1800">
        <f t="shared" si="17"/>
        <v>7</v>
      </c>
      <c r="B1800">
        <f t="shared" si="18"/>
        <v>2020</v>
      </c>
      <c r="C1800" s="77">
        <f t="shared" si="3"/>
        <v>2020.5</v>
      </c>
      <c r="D1800" s="159">
        <f t="shared" si="356"/>
        <v>44043</v>
      </c>
      <c r="E1800" s="162">
        <v>258.604</v>
      </c>
      <c r="F1800" s="163">
        <v>3.66946251899E7</v>
      </c>
      <c r="G1800" s="163">
        <v>101599.0758</v>
      </c>
      <c r="H1800" s="163">
        <v>39862.4492588</v>
      </c>
      <c r="I1800" s="163">
        <v>1.88215064635991E7</v>
      </c>
      <c r="J1800" s="163">
        <v>258.604</v>
      </c>
      <c r="K1800" s="163">
        <v>258.604</v>
      </c>
      <c r="L1800" s="163">
        <v>1974.7</v>
      </c>
      <c r="M1800" s="164">
        <v>30.18516718</v>
      </c>
      <c r="N1800" s="19">
        <f t="shared" ref="N1800:T1800" si="1801">F1800/F1799/$E1800*$E1799-1</f>
        <v>0.05098486335</v>
      </c>
      <c r="O1800" s="19">
        <f t="shared" si="1801"/>
        <v>0.003443973464</v>
      </c>
      <c r="P1800" s="19">
        <f t="shared" si="1801"/>
        <v>-0.004979411507</v>
      </c>
      <c r="Q1800" s="19">
        <f t="shared" si="1801"/>
        <v>0.02164428516</v>
      </c>
      <c r="R1800" s="19">
        <f t="shared" si="1801"/>
        <v>0</v>
      </c>
      <c r="S1800" s="19">
        <f t="shared" si="1801"/>
        <v>0</v>
      </c>
      <c r="T1800" s="19">
        <f t="shared" si="1801"/>
        <v>0.1095076573</v>
      </c>
      <c r="U1800" s="145">
        <v>-0.0228</v>
      </c>
      <c r="V1800" s="145">
        <v>-0.0153</v>
      </c>
      <c r="W1800" s="19">
        <f t="array" ref="W1800">mmult(N1800:T1800,'Parameters &amp; Main Results'!$B$6:$B$12)-'Parameters &amp; Main Results'!$B$16/12+mmult(U1800:V1800,'Parameters &amp; Main Results'!$B$14:$B$15)</f>
        <v>0.03905797421</v>
      </c>
      <c r="X1800" s="77">
        <f t="shared" si="5"/>
        <v>9.494007375</v>
      </c>
    </row>
    <row r="1801">
      <c r="A1801">
        <f t="shared" si="17"/>
        <v>8</v>
      </c>
      <c r="B1801">
        <f t="shared" si="18"/>
        <v>2020</v>
      </c>
      <c r="C1801" s="77">
        <f t="shared" si="3"/>
        <v>2020.583333</v>
      </c>
      <c r="D1801" s="159">
        <f t="shared" si="356"/>
        <v>44074</v>
      </c>
      <c r="E1801" s="162">
        <v>259.511</v>
      </c>
      <c r="F1801" s="163">
        <v>3.93322285988E7</v>
      </c>
      <c r="G1801" s="163">
        <v>100623.7247</v>
      </c>
      <c r="H1801" s="163">
        <v>39866.76769081</v>
      </c>
      <c r="I1801" s="163">
        <v>1.97958380711709E7</v>
      </c>
      <c r="J1801" s="163">
        <v>259.511</v>
      </c>
      <c r="K1801" s="163">
        <v>259.511</v>
      </c>
      <c r="L1801" s="163">
        <v>1955.85</v>
      </c>
      <c r="M1801" s="164">
        <v>32.15587135</v>
      </c>
      <c r="N1801" s="19">
        <f t="shared" ref="N1801:T1801" si="1802">F1801/F1800/$E1801*$E1800-1</f>
        <v>0.06813357228</v>
      </c>
      <c r="O1801" s="19">
        <f t="shared" si="1802"/>
        <v>-0.01306148229</v>
      </c>
      <c r="P1801" s="19">
        <f t="shared" si="1802"/>
        <v>-0.003387080188</v>
      </c>
      <c r="Q1801" s="19">
        <f t="shared" si="1802"/>
        <v>0.04809096788</v>
      </c>
      <c r="R1801" s="19">
        <f t="shared" si="1802"/>
        <v>0</v>
      </c>
      <c r="S1801" s="19">
        <f t="shared" si="1802"/>
        <v>0</v>
      </c>
      <c r="T1801" s="19">
        <f t="shared" si="1802"/>
        <v>-0.01300742594</v>
      </c>
      <c r="U1801" s="145">
        <v>-0.0026</v>
      </c>
      <c r="V1801" s="145">
        <v>-0.0292</v>
      </c>
      <c r="W1801" s="19">
        <f t="array" ref="W1801">mmult(N1801:T1801,'Parameters &amp; Main Results'!$B$6:$B$12)-'Parameters &amp; Main Results'!$B$16/12+mmult(U1801:V1801,'Parameters &amp; Main Results'!$B$14:$B$15)</f>
        <v>0.04779314197</v>
      </c>
      <c r="X1801" s="77">
        <f t="shared" si="5"/>
        <v>9.137129602</v>
      </c>
    </row>
    <row r="1802">
      <c r="A1802">
        <f t="shared" si="17"/>
        <v>9</v>
      </c>
      <c r="B1802">
        <f t="shared" si="18"/>
        <v>2020</v>
      </c>
      <c r="C1802" s="77">
        <f t="shared" si="3"/>
        <v>2020.666667</v>
      </c>
      <c r="D1802" s="159">
        <f t="shared" si="356"/>
        <v>44104</v>
      </c>
      <c r="E1802" s="162">
        <v>260.149</v>
      </c>
      <c r="F1802" s="163">
        <v>3.78377142725E7</v>
      </c>
      <c r="G1802" s="163">
        <v>100965.8453</v>
      </c>
      <c r="H1802" s="163">
        <v>39870.08992145</v>
      </c>
      <c r="I1802" s="163">
        <v>1.92477194511523E7</v>
      </c>
      <c r="J1802" s="163">
        <v>260.149</v>
      </c>
      <c r="K1802" s="163">
        <v>260.149</v>
      </c>
      <c r="L1802" s="163">
        <v>1883.4</v>
      </c>
      <c r="M1802" s="164">
        <v>30.81636493</v>
      </c>
      <c r="N1802" s="19">
        <f t="shared" ref="N1802:T1802" si="1803">F1802/F1801/$E1802*$E1801-1</f>
        <v>-0.040356449</v>
      </c>
      <c r="O1802" s="19">
        <f t="shared" si="1803"/>
        <v>0.0009392203506</v>
      </c>
      <c r="P1802" s="19">
        <f t="shared" si="1803"/>
        <v>-0.002369311753</v>
      </c>
      <c r="Q1802" s="19">
        <f t="shared" si="1803"/>
        <v>-0.0300731148</v>
      </c>
      <c r="R1802" s="19">
        <f t="shared" si="1803"/>
        <v>0</v>
      </c>
      <c r="S1802" s="19">
        <f t="shared" si="1803"/>
        <v>0</v>
      </c>
      <c r="T1802" s="19">
        <f t="shared" si="1803"/>
        <v>-0.03940431365</v>
      </c>
      <c r="U1802" s="145">
        <v>2.0E-4</v>
      </c>
      <c r="V1802" s="145">
        <v>-0.0262</v>
      </c>
      <c r="W1802" s="19">
        <f t="array" ref="W1802">mmult(N1802:T1802,'Parameters &amp; Main Results'!$B$6:$B$12)-'Parameters &amp; Main Results'!$B$16/12+mmult(U1802:V1802,'Parameters &amp; Main Results'!$B$14:$B$15)</f>
        <v>-0.03007419833</v>
      </c>
      <c r="X1802" s="77">
        <f t="shared" si="5"/>
        <v>8.720356372</v>
      </c>
    </row>
    <row r="1803">
      <c r="A1803">
        <f t="shared" si="17"/>
        <v>10</v>
      </c>
      <c r="B1803">
        <f t="shared" si="18"/>
        <v>2020</v>
      </c>
      <c r="C1803" s="77">
        <f t="shared" si="3"/>
        <v>2020.75</v>
      </c>
      <c r="D1803" s="159">
        <f t="shared" si="356"/>
        <v>44135</v>
      </c>
      <c r="E1803" s="162">
        <v>260.462</v>
      </c>
      <c r="F1803" s="163">
        <v>3.68315093145E7</v>
      </c>
      <c r="G1803" s="163">
        <v>99582.6133</v>
      </c>
      <c r="H1803" s="163">
        <v>39873.74467969</v>
      </c>
      <c r="I1803" s="163">
        <v>1.84941947863232E7</v>
      </c>
      <c r="J1803" s="163">
        <v>260.462</v>
      </c>
      <c r="K1803" s="163">
        <v>260.462</v>
      </c>
      <c r="L1803" s="163">
        <v>1875.8</v>
      </c>
      <c r="M1803" s="164">
        <v>29.92259845</v>
      </c>
      <c r="N1803" s="19">
        <f t="shared" ref="N1803:T1803" si="1804">F1803/F1802/$E1803*$E1802-1</f>
        <v>-0.02776240058</v>
      </c>
      <c r="O1803" s="19">
        <f t="shared" si="1804"/>
        <v>-0.01488524657</v>
      </c>
      <c r="P1803" s="19">
        <f t="shared" si="1804"/>
        <v>-0.001110154296</v>
      </c>
      <c r="Q1803" s="19">
        <f t="shared" si="1804"/>
        <v>-0.04030344169</v>
      </c>
      <c r="R1803" s="19">
        <f t="shared" si="1804"/>
        <v>0</v>
      </c>
      <c r="S1803" s="19">
        <f t="shared" si="1804"/>
        <v>0</v>
      </c>
      <c r="T1803" s="19">
        <f t="shared" si="1804"/>
        <v>-0.005232116985</v>
      </c>
      <c r="U1803" s="145">
        <v>0.0441</v>
      </c>
      <c r="V1803" s="145">
        <v>0.0416</v>
      </c>
      <c r="W1803" s="19">
        <f t="array" ref="W1803">mmult(N1803:T1803,'Parameters &amp; Main Results'!$B$6:$B$12)-'Parameters &amp; Main Results'!$B$16/12+mmult(U1803:V1803,'Parameters &amp; Main Results'!$B$14:$B$15)</f>
        <v>-0.02458477875</v>
      </c>
      <c r="X1803" s="77">
        <f t="shared" si="5"/>
        <v>8.990745846</v>
      </c>
    </row>
    <row r="1804">
      <c r="A1804">
        <f t="shared" si="17"/>
        <v>11</v>
      </c>
      <c r="B1804">
        <f t="shared" si="18"/>
        <v>2020</v>
      </c>
      <c r="C1804" s="77">
        <f t="shared" si="3"/>
        <v>2020.833333</v>
      </c>
      <c r="D1804" s="159">
        <f t="shared" si="356"/>
        <v>44165</v>
      </c>
      <c r="E1804" s="162">
        <v>260.927</v>
      </c>
      <c r="F1804" s="163">
        <v>4.08632198373E7</v>
      </c>
      <c r="G1804" s="163">
        <v>99931.1524</v>
      </c>
      <c r="H1804" s="163">
        <v>39877.06749175</v>
      </c>
      <c r="I1804" s="163">
        <v>2.13348203628294E7</v>
      </c>
      <c r="J1804" s="163">
        <v>260.927</v>
      </c>
      <c r="K1804" s="163">
        <v>260.927</v>
      </c>
      <c r="L1804" s="163">
        <v>1771.95</v>
      </c>
      <c r="M1804" s="164">
        <v>33.13783564</v>
      </c>
      <c r="N1804" s="19">
        <f t="shared" ref="N1804:T1804" si="1805">F1804/F1803/$E1804*$E1803-1</f>
        <v>0.1074864414</v>
      </c>
      <c r="O1804" s="19">
        <f t="shared" si="1805"/>
        <v>0.001711654517</v>
      </c>
      <c r="P1804" s="19">
        <f t="shared" si="1805"/>
        <v>-0.001698922815</v>
      </c>
      <c r="Q1804" s="19">
        <f t="shared" si="1805"/>
        <v>0.1515396946</v>
      </c>
      <c r="R1804" s="19">
        <f t="shared" si="1805"/>
        <v>0</v>
      </c>
      <c r="S1804" s="19">
        <f t="shared" si="1805"/>
        <v>0</v>
      </c>
      <c r="T1804" s="19">
        <f t="shared" si="1805"/>
        <v>-0.05704648983</v>
      </c>
      <c r="U1804" s="145">
        <v>0.0565</v>
      </c>
      <c r="V1804" s="145">
        <v>0.0213</v>
      </c>
      <c r="W1804" s="19">
        <f t="array" ref="W1804">mmult(N1804:T1804,'Parameters &amp; Main Results'!$B$6:$B$12)-'Parameters &amp; Main Results'!$B$16/12+mmult(U1804:V1804,'Parameters &amp; Main Results'!$B$14:$B$15)</f>
        <v>0.08100107799</v>
      </c>
      <c r="X1804" s="77">
        <f t="shared" si="5"/>
        <v>9.217352416</v>
      </c>
    </row>
    <row r="1805">
      <c r="A1805">
        <f t="shared" si="17"/>
        <v>12</v>
      </c>
      <c r="B1805">
        <f t="shared" si="18"/>
        <v>2020</v>
      </c>
      <c r="C1805" s="77">
        <f t="shared" si="3"/>
        <v>2020.916667</v>
      </c>
      <c r="D1805" s="159">
        <f t="shared" si="356"/>
        <v>44196</v>
      </c>
      <c r="E1805" s="162">
        <v>261.56</v>
      </c>
      <c r="F1805" s="163">
        <v>4.24343520855E7</v>
      </c>
      <c r="G1805" s="163">
        <v>99701.3107</v>
      </c>
      <c r="H1805" s="163">
        <v>39880.05827181</v>
      </c>
      <c r="I1805" s="163">
        <v>2.23097956465287E7</v>
      </c>
      <c r="J1805" s="163">
        <v>261.56</v>
      </c>
      <c r="K1805" s="163">
        <v>261.56</v>
      </c>
      <c r="L1805" s="163">
        <v>1891.1</v>
      </c>
      <c r="M1805" s="164">
        <v>34.32078092</v>
      </c>
      <c r="N1805" s="19">
        <f t="shared" ref="N1805:T1805" si="1806">F1805/F1804/$E1805*$E1804-1</f>
        <v>0.03593542307</v>
      </c>
      <c r="O1805" s="19">
        <f t="shared" si="1806"/>
        <v>-0.004714529092</v>
      </c>
      <c r="P1805" s="19">
        <f t="shared" si="1806"/>
        <v>-0.002345276323</v>
      </c>
      <c r="Q1805" s="19">
        <f t="shared" si="1806"/>
        <v>0.04316809081</v>
      </c>
      <c r="R1805" s="19">
        <f t="shared" si="1806"/>
        <v>0</v>
      </c>
      <c r="S1805" s="19">
        <f t="shared" si="1806"/>
        <v>0</v>
      </c>
      <c r="T1805" s="19">
        <f t="shared" si="1806"/>
        <v>0.06465947611</v>
      </c>
      <c r="U1805" s="145">
        <v>0.0482</v>
      </c>
      <c r="V1805" s="145">
        <v>-0.0143</v>
      </c>
      <c r="W1805" s="19">
        <f t="array" ref="W1805">mmult(N1805:T1805,'Parameters &amp; Main Results'!$B$6:$B$12)-'Parameters &amp; Main Results'!$B$16/12+mmult(U1805:V1805,'Parameters &amp; Main Results'!$B$14:$B$15)</f>
        <v>0.02573126836</v>
      </c>
      <c r="X1805" s="77">
        <f t="shared" si="5"/>
        <v>8.526681983</v>
      </c>
    </row>
    <row r="1806">
      <c r="A1806">
        <f t="shared" si="17"/>
        <v>1</v>
      </c>
      <c r="B1806">
        <f t="shared" si="18"/>
        <v>2021</v>
      </c>
      <c r="C1806" s="77">
        <f t="shared" si="3"/>
        <v>2021</v>
      </c>
      <c r="D1806" s="159">
        <f t="shared" si="356"/>
        <v>44227</v>
      </c>
      <c r="E1806" s="162">
        <v>262.231</v>
      </c>
      <c r="F1806" s="163">
        <v>4.20059261037E7</v>
      </c>
      <c r="G1806" s="163">
        <v>100798.0252</v>
      </c>
      <c r="H1806" s="163">
        <v>39883.04927618</v>
      </c>
      <c r="I1806" s="163">
        <v>2.2074924853692E7</v>
      </c>
      <c r="J1806" s="163">
        <v>262.231</v>
      </c>
      <c r="K1806" s="163">
        <v>262.231</v>
      </c>
      <c r="L1806" s="163">
        <v>1852.7</v>
      </c>
      <c r="M1806" s="164">
        <v>33.78912946</v>
      </c>
      <c r="N1806" s="19">
        <f t="shared" ref="N1806:T1806" si="1807">F1806/F1805/$E1806*$E1805-1</f>
        <v>-0.01262918486</v>
      </c>
      <c r="O1806" s="19">
        <f t="shared" si="1807"/>
        <v>0.008413041234</v>
      </c>
      <c r="P1806" s="19">
        <f t="shared" si="1807"/>
        <v>-0.002484004561</v>
      </c>
      <c r="Q1806" s="19">
        <f t="shared" si="1807"/>
        <v>-0.01305957232</v>
      </c>
      <c r="R1806" s="19">
        <f t="shared" si="1807"/>
        <v>0</v>
      </c>
      <c r="S1806" s="19">
        <f t="shared" si="1807"/>
        <v>0</v>
      </c>
      <c r="T1806" s="19">
        <f t="shared" si="1807"/>
        <v>-0.02281249653</v>
      </c>
      <c r="U1806" s="145">
        <v>0.0712</v>
      </c>
      <c r="V1806" s="145">
        <v>0.0299</v>
      </c>
      <c r="W1806" s="19">
        <f t="array" ref="W1806">mmult(N1806:T1806,'Parameters &amp; Main Results'!$B$6:$B$12)-'Parameters &amp; Main Results'!$B$16/12+mmult(U1806:V1806,'Parameters &amp; Main Results'!$B$14:$B$15)</f>
        <v>-0.007410295003</v>
      </c>
      <c r="X1806" s="77">
        <f t="shared" si="5"/>
        <v>8.31278352</v>
      </c>
    </row>
    <row r="1807">
      <c r="A1807">
        <f t="shared" si="17"/>
        <v>2</v>
      </c>
      <c r="B1807">
        <f t="shared" si="18"/>
        <v>2021</v>
      </c>
      <c r="C1807" s="77">
        <f t="shared" si="3"/>
        <v>2021.083333</v>
      </c>
      <c r="D1807" s="159">
        <f t="shared" si="356"/>
        <v>44255</v>
      </c>
      <c r="E1807" s="162">
        <v>263.161</v>
      </c>
      <c r="F1807" s="163">
        <v>4.3164218457E7</v>
      </c>
      <c r="G1807" s="163">
        <v>98429.2716</v>
      </c>
      <c r="H1807" s="163">
        <v>39885.70814613</v>
      </c>
      <c r="I1807" s="163">
        <v>2.26412083926609E7</v>
      </c>
      <c r="J1807" s="163">
        <v>263.161</v>
      </c>
      <c r="K1807" s="163">
        <v>263.161</v>
      </c>
      <c r="L1807" s="163">
        <v>1765.1</v>
      </c>
      <c r="M1807" s="164">
        <v>34.4505201</v>
      </c>
      <c r="N1807" s="19">
        <f t="shared" ref="N1807:T1807" si="1808">F1807/F1806/$E1807*$E1806-1</f>
        <v>0.02394309324</v>
      </c>
      <c r="O1807" s="19">
        <f t="shared" si="1808"/>
        <v>-0.02695091036</v>
      </c>
      <c r="P1807" s="19">
        <f t="shared" si="1808"/>
        <v>-0.00346752723</v>
      </c>
      <c r="Q1807" s="19">
        <f t="shared" si="1808"/>
        <v>0.02202818156</v>
      </c>
      <c r="R1807" s="19">
        <f t="shared" si="1808"/>
        <v>0</v>
      </c>
      <c r="S1807" s="19">
        <f t="shared" si="1808"/>
        <v>0</v>
      </c>
      <c r="T1807" s="19">
        <f t="shared" si="1808"/>
        <v>-0.05064920915</v>
      </c>
      <c r="U1807" s="145">
        <v>0.0203</v>
      </c>
      <c r="V1807" s="145">
        <v>0.0718</v>
      </c>
      <c r="W1807" s="19">
        <f t="array" ref="W1807">mmult(N1807:T1807,'Parameters &amp; Main Results'!$B$6:$B$12)-'Parameters &amp; Main Results'!$B$16/12+mmult(U1807:V1807,'Parameters &amp; Main Results'!$B$14:$B$15)</f>
        <v>0.01117792567</v>
      </c>
      <c r="X1807" s="77">
        <f t="shared" si="5"/>
        <v>8.374843581</v>
      </c>
    </row>
    <row r="1808">
      <c r="A1808">
        <f t="shared" si="17"/>
        <v>3</v>
      </c>
      <c r="B1808">
        <f t="shared" si="18"/>
        <v>2021</v>
      </c>
      <c r="C1808" s="77">
        <f t="shared" si="3"/>
        <v>2021.166667</v>
      </c>
      <c r="D1808" s="159">
        <f t="shared" si="356"/>
        <v>44286</v>
      </c>
      <c r="E1808" s="162">
        <v>264.793</v>
      </c>
      <c r="F1808" s="163">
        <v>4.50546193908E7</v>
      </c>
      <c r="G1808" s="163">
        <v>96086.6549</v>
      </c>
      <c r="H1808" s="163">
        <v>39887.03766974</v>
      </c>
      <c r="I1808" s="163">
        <v>2.32400259735433E7</v>
      </c>
      <c r="J1808" s="163">
        <v>264.793</v>
      </c>
      <c r="K1808" s="163">
        <v>264.793</v>
      </c>
      <c r="L1808" s="163">
        <v>1685.35</v>
      </c>
      <c r="M1808" s="164">
        <v>35.60155554</v>
      </c>
      <c r="N1808" s="19">
        <f t="shared" ref="N1808:T1808" si="1809">F1808/F1807/$E1808*$E1807-1</f>
        <v>0.03736232542</v>
      </c>
      <c r="O1808" s="19">
        <f t="shared" si="1809"/>
        <v>-0.02981661863</v>
      </c>
      <c r="P1808" s="19">
        <f t="shared" si="1809"/>
        <v>-0.006130177031</v>
      </c>
      <c r="Q1808" s="19">
        <f t="shared" si="1809"/>
        <v>0.02012181534</v>
      </c>
      <c r="R1808" s="19">
        <f t="shared" si="1809"/>
        <v>0</v>
      </c>
      <c r="S1808" s="19">
        <f t="shared" si="1809"/>
        <v>0</v>
      </c>
      <c r="T1808" s="19">
        <f t="shared" si="1809"/>
        <v>-0.05106641321</v>
      </c>
      <c r="U1808" s="145">
        <v>-0.0241</v>
      </c>
      <c r="V1808" s="145">
        <v>0.0741</v>
      </c>
      <c r="W1808" s="19">
        <f t="array" ref="W1808">mmult(N1808:T1808,'Parameters &amp; Main Results'!$B$6:$B$12)-'Parameters &amp; Main Results'!$B$16/12+mmult(U1808:V1808,'Parameters &amp; Main Results'!$B$14:$B$15)</f>
        <v>0.02052592274</v>
      </c>
      <c r="X1808" s="77">
        <f t="shared" si="5"/>
        <v>8.282265038</v>
      </c>
    </row>
    <row r="1809">
      <c r="A1809">
        <f t="shared" si="17"/>
        <v>4</v>
      </c>
      <c r="B1809">
        <f t="shared" si="18"/>
        <v>2021</v>
      </c>
      <c r="C1809" s="77">
        <f t="shared" si="3"/>
        <v>2021.25</v>
      </c>
      <c r="D1809" s="159">
        <f t="shared" si="356"/>
        <v>44316</v>
      </c>
      <c r="E1809" s="162">
        <v>266.832</v>
      </c>
      <c r="F1809" s="163">
        <v>4.74591424404E7</v>
      </c>
      <c r="G1809" s="163">
        <v>97057.1301</v>
      </c>
      <c r="H1809" s="163">
        <v>39888.03484568</v>
      </c>
      <c r="I1809" s="163">
        <v>2.3990008053215E7</v>
      </c>
      <c r="J1809" s="163">
        <v>266.832</v>
      </c>
      <c r="K1809" s="163">
        <v>266.832</v>
      </c>
      <c r="L1809" s="163">
        <v>1768.8</v>
      </c>
      <c r="M1809" s="164">
        <v>37.07443926</v>
      </c>
      <c r="N1809" s="19">
        <f t="shared" ref="N1809:T1809" si="1810">F1809/F1808/$E1809*$E1808-1</f>
        <v>0.04531973543</v>
      </c>
      <c r="O1809" s="19">
        <f t="shared" si="1810"/>
        <v>0.002381308314</v>
      </c>
      <c r="P1809" s="19">
        <f t="shared" si="1810"/>
        <v>-0.0076167033</v>
      </c>
      <c r="Q1809" s="19">
        <f t="shared" si="1810"/>
        <v>0.0243830252</v>
      </c>
      <c r="R1809" s="19">
        <f t="shared" si="1810"/>
        <v>0</v>
      </c>
      <c r="S1809" s="19">
        <f t="shared" si="1810"/>
        <v>0</v>
      </c>
      <c r="T1809" s="19">
        <f t="shared" si="1810"/>
        <v>0.04149505629</v>
      </c>
      <c r="U1809" s="145">
        <v>-0.0311</v>
      </c>
      <c r="V1809" s="145">
        <v>-0.0093</v>
      </c>
      <c r="W1809" s="19">
        <f t="array" ref="W1809">mmult(N1809:T1809,'Parameters &amp; Main Results'!$B$6:$B$12)-'Parameters &amp; Main Results'!$B$16/12+mmult(U1809:V1809,'Parameters &amp; Main Results'!$B$14:$B$15)</f>
        <v>0.03454346198</v>
      </c>
      <c r="X1809" s="77">
        <f t="shared" si="5"/>
        <v>8.115683153</v>
      </c>
    </row>
    <row r="1810">
      <c r="A1810">
        <f t="shared" si="17"/>
        <v>5</v>
      </c>
      <c r="B1810">
        <f t="shared" si="18"/>
        <v>2021</v>
      </c>
      <c r="C1810" s="77">
        <f t="shared" si="3"/>
        <v>2021.333333</v>
      </c>
      <c r="D1810" s="159">
        <f t="shared" si="356"/>
        <v>44347</v>
      </c>
      <c r="E1810" s="162">
        <v>268.551</v>
      </c>
      <c r="F1810" s="163">
        <v>4.77906065553E7</v>
      </c>
      <c r="G1810" s="163">
        <v>97474.4758</v>
      </c>
      <c r="H1810" s="163">
        <v>39888.69964626</v>
      </c>
      <c r="I1810" s="163">
        <v>2.48454346949744E7</v>
      </c>
      <c r="J1810" s="163">
        <v>268.551</v>
      </c>
      <c r="K1810" s="163">
        <v>268.551</v>
      </c>
      <c r="L1810" s="163">
        <v>1892.45</v>
      </c>
      <c r="M1810" s="164">
        <v>36.8701575</v>
      </c>
      <c r="N1810" s="19">
        <f t="shared" ref="N1810:T1810" si="1811">F1810/F1809/$E1810*$E1809-1</f>
        <v>0.000538474623</v>
      </c>
      <c r="O1810" s="19">
        <f t="shared" si="1811"/>
        <v>-0.002128542766</v>
      </c>
      <c r="P1810" s="19">
        <f t="shared" si="1811"/>
        <v>-0.006384458818</v>
      </c>
      <c r="Q1810" s="19">
        <f t="shared" si="1811"/>
        <v>0.02902835821</v>
      </c>
      <c r="R1810" s="19">
        <f t="shared" si="1811"/>
        <v>0</v>
      </c>
      <c r="S1810" s="19">
        <f t="shared" si="1811"/>
        <v>0</v>
      </c>
      <c r="T1810" s="19">
        <f t="shared" si="1811"/>
        <v>0.06305766167</v>
      </c>
      <c r="U1810" s="145">
        <v>-0.0028</v>
      </c>
      <c r="V1810" s="145">
        <v>0.0704</v>
      </c>
      <c r="W1810" s="19">
        <f t="array" ref="W1810">mmult(N1810:T1810,'Parameters &amp; Main Results'!$B$6:$B$12)-'Parameters &amp; Main Results'!$B$16/12+mmult(U1810:V1810,'Parameters &amp; Main Results'!$B$14:$B$15)</f>
        <v>-0.000169946391</v>
      </c>
      <c r="X1810" s="77">
        <f t="shared" si="5"/>
        <v>7.844700055</v>
      </c>
    </row>
    <row r="1811">
      <c r="A1811">
        <f t="shared" si="17"/>
        <v>6</v>
      </c>
      <c r="B1811">
        <f t="shared" si="18"/>
        <v>2021</v>
      </c>
      <c r="C1811" s="77">
        <f t="shared" si="3"/>
        <v>2021.416667</v>
      </c>
      <c r="D1811" s="159">
        <f t="shared" si="356"/>
        <v>44377</v>
      </c>
      <c r="E1811" s="162">
        <v>270.981</v>
      </c>
      <c r="F1811" s="163">
        <v>4.89062969377E7</v>
      </c>
      <c r="G1811" s="163">
        <v>98478.4629</v>
      </c>
      <c r="H1811" s="163">
        <v>39889.36445792</v>
      </c>
      <c r="I1811" s="163">
        <v>2.4600608220269E7</v>
      </c>
      <c r="J1811" s="163">
        <v>270.981</v>
      </c>
      <c r="K1811" s="163">
        <v>270.981</v>
      </c>
      <c r="L1811" s="163">
        <v>1757.8</v>
      </c>
      <c r="M1811" s="164">
        <v>37.20721672</v>
      </c>
      <c r="N1811" s="19">
        <f t="shared" ref="N1811:T1811" si="1812">F1811/F1810/$E1811*$E1810-1</f>
        <v>0.01416862445</v>
      </c>
      <c r="O1811" s="19">
        <f t="shared" si="1812"/>
        <v>0.001240217203</v>
      </c>
      <c r="P1811" s="19">
        <f t="shared" si="1812"/>
        <v>-0.00895090117</v>
      </c>
      <c r="Q1811" s="19">
        <f t="shared" si="1812"/>
        <v>-0.01873303594</v>
      </c>
      <c r="R1811" s="19">
        <f t="shared" si="1812"/>
        <v>0</v>
      </c>
      <c r="S1811" s="19">
        <f t="shared" si="1812"/>
        <v>0</v>
      </c>
      <c r="T1811" s="19">
        <f t="shared" si="1812"/>
        <v>-0.07948052949</v>
      </c>
      <c r="U1811" s="145">
        <v>0.018</v>
      </c>
      <c r="V1811" s="145">
        <v>-0.0776</v>
      </c>
      <c r="W1811" s="19">
        <f t="array" ref="W1811">mmult(N1811:T1811,'Parameters &amp; Main Results'!$B$6:$B$12)-'Parameters &amp; Main Results'!$B$16/12+mmult(U1811:V1811,'Parameters &amp; Main Results'!$B$14:$B$15)</f>
        <v>0.01089485597</v>
      </c>
      <c r="X1811" s="77">
        <f t="shared" si="5"/>
        <v>7.84603346</v>
      </c>
    </row>
    <row r="1812">
      <c r="A1812">
        <f t="shared" si="17"/>
        <v>7</v>
      </c>
      <c r="B1812">
        <f t="shared" si="18"/>
        <v>2021</v>
      </c>
      <c r="C1812" s="77">
        <f t="shared" si="3"/>
        <v>2021.5</v>
      </c>
      <c r="D1812" s="159">
        <f t="shared" si="356"/>
        <v>44408</v>
      </c>
      <c r="E1812" s="162">
        <v>272.265</v>
      </c>
      <c r="F1812" s="163">
        <v>5.00680346366E7</v>
      </c>
      <c r="G1812" s="163">
        <v>100448.0321</v>
      </c>
      <c r="H1812" s="163">
        <v>39890.6941034</v>
      </c>
      <c r="I1812" s="163">
        <v>2.4767594846221E7</v>
      </c>
      <c r="J1812" s="163">
        <v>272.265</v>
      </c>
      <c r="K1812" s="163">
        <v>272.265</v>
      </c>
      <c r="L1812" s="163">
        <v>1828.25</v>
      </c>
      <c r="M1812" s="164">
        <v>37.71413223</v>
      </c>
      <c r="N1812" s="19">
        <f t="shared" ref="N1812:T1812" si="1813">F1812/F1811/$E1812*$E1811-1</f>
        <v>0.01892633925</v>
      </c>
      <c r="O1812" s="19">
        <f t="shared" si="1813"/>
        <v>0.01518968593</v>
      </c>
      <c r="P1812" s="19">
        <f t="shared" si="1813"/>
        <v>-0.004682817476</v>
      </c>
      <c r="Q1812" s="19">
        <f t="shared" si="1813"/>
        <v>0.002039901066</v>
      </c>
      <c r="R1812" s="19">
        <f t="shared" si="1813"/>
        <v>0</v>
      </c>
      <c r="S1812" s="19">
        <f t="shared" si="1813"/>
        <v>0</v>
      </c>
      <c r="T1812" s="19">
        <f t="shared" si="1813"/>
        <v>0.03517350363</v>
      </c>
      <c r="U1812" s="145">
        <v>-0.0396</v>
      </c>
      <c r="V1812" s="145">
        <v>-0.0175</v>
      </c>
      <c r="W1812" s="19">
        <f t="array" ref="W1812">mmult(N1812:T1812,'Parameters &amp; Main Results'!$B$6:$B$12)-'Parameters &amp; Main Results'!$B$16/12+mmult(U1812:V1812,'Parameters &amp; Main Results'!$B$14:$B$15)</f>
        <v>0.01795050926</v>
      </c>
      <c r="X1812" s="77">
        <f t="shared" si="5"/>
        <v>7.761473326</v>
      </c>
    </row>
    <row r="1813">
      <c r="A1813">
        <f t="shared" si="17"/>
        <v>8</v>
      </c>
      <c r="B1813">
        <f t="shared" si="18"/>
        <v>2021</v>
      </c>
      <c r="C1813" s="77">
        <f t="shared" si="3"/>
        <v>2021.583333</v>
      </c>
      <c r="D1813" s="159">
        <f t="shared" si="356"/>
        <v>44439</v>
      </c>
      <c r="E1813" s="162">
        <v>273.012</v>
      </c>
      <c r="F1813" s="163">
        <v>5.15903851672E7</v>
      </c>
      <c r="G1813" s="163">
        <v>100066.3296</v>
      </c>
      <c r="H1813" s="163">
        <v>39892.35621566</v>
      </c>
      <c r="I1813" s="163">
        <v>2.51682927013977E7</v>
      </c>
      <c r="J1813" s="163">
        <v>273.012</v>
      </c>
      <c r="K1813" s="163">
        <v>273.012</v>
      </c>
      <c r="L1813" s="163">
        <v>1814.3</v>
      </c>
      <c r="M1813" s="164">
        <v>38.54951714</v>
      </c>
      <c r="N1813" s="19">
        <f t="shared" ref="N1813:T1813" si="1814">F1813/F1812/$E1813*$E1812-1</f>
        <v>0.02758630023</v>
      </c>
      <c r="O1813" s="19">
        <f t="shared" si="1814"/>
        <v>-0.006525745903</v>
      </c>
      <c r="P1813" s="19">
        <f t="shared" si="1814"/>
        <v>-0.002694590805</v>
      </c>
      <c r="Q1813" s="19">
        <f t="shared" si="1814"/>
        <v>0.01339790148</v>
      </c>
      <c r="R1813" s="19">
        <f t="shared" si="1814"/>
        <v>0</v>
      </c>
      <c r="S1813" s="19">
        <f t="shared" si="1814"/>
        <v>0</v>
      </c>
      <c r="T1813" s="19">
        <f t="shared" si="1814"/>
        <v>-0.01034551352</v>
      </c>
      <c r="U1813" s="145">
        <v>-0.0045</v>
      </c>
      <c r="V1813" s="145">
        <v>-7.0E-4</v>
      </c>
      <c r="W1813" s="19">
        <f t="array" ref="W1813">mmult(N1813:T1813,'Parameters &amp; Main Results'!$B$6:$B$12)-'Parameters &amp; Main Results'!$B$16/12+mmult(U1813:V1813,'Parameters &amp; Main Results'!$B$14:$B$15)</f>
        <v>0.01901662203</v>
      </c>
      <c r="X1813" s="77">
        <f t="shared" si="5"/>
        <v>7.624607734</v>
      </c>
    </row>
    <row r="1814">
      <c r="A1814">
        <f t="shared" si="17"/>
        <v>9</v>
      </c>
      <c r="B1814">
        <f t="shared" si="18"/>
        <v>2021</v>
      </c>
      <c r="C1814" s="77">
        <f t="shared" si="3"/>
        <v>2021.666667</v>
      </c>
      <c r="D1814" s="159">
        <f t="shared" si="356"/>
        <v>44469</v>
      </c>
      <c r="E1814" s="162">
        <v>273.831036</v>
      </c>
      <c r="F1814" s="163">
        <v>4.91909481039E7</v>
      </c>
      <c r="G1814" s="163">
        <v>98475.275</v>
      </c>
      <c r="H1814" s="163">
        <v>39894.01839716</v>
      </c>
      <c r="I1814" s="163">
        <v>2.44634649753595E7</v>
      </c>
      <c r="J1814" s="163">
        <v>273.831036</v>
      </c>
      <c r="K1814" s="163">
        <v>273.831036</v>
      </c>
      <c r="L1814" s="163">
        <v>1730.95</v>
      </c>
      <c r="M1814" s="164">
        <v>36.50975049</v>
      </c>
      <c r="N1814" s="19">
        <f t="shared" ref="N1814:T1814" si="1815">F1814/F1813/$E1814*$E1813-1</f>
        <v>-0.04936130066</v>
      </c>
      <c r="O1814" s="19">
        <f t="shared" si="1815"/>
        <v>-0.01884346919</v>
      </c>
      <c r="P1814" s="19">
        <f t="shared" si="1815"/>
        <v>-0.002949484879</v>
      </c>
      <c r="Q1814" s="19">
        <f t="shared" si="1815"/>
        <v>-0.03091185475</v>
      </c>
      <c r="R1814" s="19">
        <f t="shared" si="1815"/>
        <v>0</v>
      </c>
      <c r="S1814" s="19">
        <f t="shared" si="1815"/>
        <v>0</v>
      </c>
      <c r="T1814" s="19">
        <f t="shared" si="1815"/>
        <v>-0.04879420054</v>
      </c>
      <c r="U1814" s="166">
        <v>0.0</v>
      </c>
      <c r="V1814" s="166">
        <v>0.0</v>
      </c>
      <c r="W1814" s="19">
        <f t="array" ref="W1814">mmult(N1814:T1814,'Parameters &amp; Main Results'!$B$6:$B$12)-'Parameters &amp; Main Results'!$B$16/12+mmult(U1814:V1814,'Parameters &amp; Main Results'!$B$14:$B$15)</f>
        <v>-0.04177350946</v>
      </c>
      <c r="X1814" s="77">
        <f t="shared" si="5"/>
        <v>7.482319296</v>
      </c>
    </row>
    <row r="1815">
      <c r="A1815">
        <f t="shared" si="17"/>
        <v>10</v>
      </c>
      <c r="B1815">
        <f t="shared" si="18"/>
        <v>2021</v>
      </c>
      <c r="C1815" s="77">
        <f t="shared" si="3"/>
        <v>2021.75</v>
      </c>
      <c r="D1815" s="159">
        <f t="shared" si="356"/>
        <v>44500</v>
      </c>
      <c r="N1815" s="169">
        <f>(1+'Parameters &amp; Main Results'!$B$18)^(1/12)-1</f>
        <v>0.002870898719</v>
      </c>
      <c r="O1815" s="169">
        <f>(1+'Parameters &amp; Main Results'!$B$20)^(1/12)-1</f>
        <v>0</v>
      </c>
      <c r="P1815" s="169">
        <f>(1+'Parameters &amp; Main Results'!$B$22)^(1/12)-1</f>
        <v>0</v>
      </c>
      <c r="Q1815" s="145">
        <f>(1+'Parameters &amp; Main Results'!$B$24)^(1/12)-1</f>
        <v>0.002870898719</v>
      </c>
      <c r="R1815" s="145">
        <f>(1+'Parameters &amp; Main Results'!$B$26)^(1/12)-1</f>
        <v>0</v>
      </c>
      <c r="S1815" s="145">
        <f>(1+'Parameters &amp; Main Results'!$B$28)^(1/12)-1</f>
        <v>0</v>
      </c>
      <c r="T1815" s="169">
        <f>(1+'Parameters &amp; Main Results'!$B$30)^(1/12)-1</f>
        <v>0.0008295381143</v>
      </c>
      <c r="U1815" s="166">
        <v>0.0</v>
      </c>
      <c r="V1815" s="166">
        <v>0.0</v>
      </c>
      <c r="W1815" s="19">
        <f t="array" ref="W1815">mmult(N1815:T1815,'Parameters &amp; Main Results'!$B$6:$B$12)-'Parameters &amp; Main Results'!$B$16/12+mmult(U1815:V1815,'Parameters &amp; Main Results'!$B$14:$B$15)</f>
        <v>0.002111507373</v>
      </c>
      <c r="X1815" s="77">
        <f t="shared" si="5"/>
        <v>7.808508082</v>
      </c>
    </row>
    <row r="1816">
      <c r="A1816">
        <f t="shared" si="17"/>
        <v>11</v>
      </c>
      <c r="B1816">
        <f t="shared" si="18"/>
        <v>2021</v>
      </c>
      <c r="C1816" s="77">
        <f t="shared" si="3"/>
        <v>2021.833333</v>
      </c>
      <c r="D1816" s="159">
        <f t="shared" si="356"/>
        <v>44530</v>
      </c>
      <c r="N1816" s="169">
        <f>(1+'Parameters &amp; Main Results'!$B$18)^(1/12)-1</f>
        <v>0.002870898719</v>
      </c>
      <c r="O1816" s="169">
        <f>(1+'Parameters &amp; Main Results'!$B$20)^(1/12)-1</f>
        <v>0</v>
      </c>
      <c r="P1816" s="169">
        <f>(1+'Parameters &amp; Main Results'!$B$22)^(1/12)-1</f>
        <v>0</v>
      </c>
      <c r="Q1816" s="145">
        <f>(1+'Parameters &amp; Main Results'!$B$24)^(1/12)-1</f>
        <v>0.002870898719</v>
      </c>
      <c r="R1816" s="145">
        <f>(1+'Parameters &amp; Main Results'!$B$26)^(1/12)-1</f>
        <v>0</v>
      </c>
      <c r="S1816" s="145">
        <f>(1+'Parameters &amp; Main Results'!$B$28)^(1/12)-1</f>
        <v>0</v>
      </c>
      <c r="T1816" s="169">
        <f>(1+'Parameters &amp; Main Results'!$B$30)^(1/12)-1</f>
        <v>0.0008295381143</v>
      </c>
      <c r="U1816" s="166">
        <v>0.0</v>
      </c>
      <c r="V1816" s="166">
        <v>0.0</v>
      </c>
      <c r="W1816" s="19">
        <f t="array" ref="W1816">mmult(N1816:T1816,'Parameters &amp; Main Results'!$B$6:$B$12)-'Parameters &amp; Main Results'!$B$16/12+mmult(U1816:V1816,'Parameters &amp; Main Results'!$B$14:$B$15)</f>
        <v>0.002111507373</v>
      </c>
      <c r="X1816" s="77">
        <f t="shared" si="5"/>
        <v>7.792055101</v>
      </c>
    </row>
    <row r="1817">
      <c r="A1817">
        <f t="shared" si="17"/>
        <v>12</v>
      </c>
      <c r="B1817">
        <f t="shared" si="18"/>
        <v>2021</v>
      </c>
      <c r="C1817" s="77">
        <f t="shared" si="3"/>
        <v>2021.916667</v>
      </c>
      <c r="D1817" s="159">
        <f t="shared" si="356"/>
        <v>44561</v>
      </c>
      <c r="N1817" s="169">
        <f>(1+'Parameters &amp; Main Results'!$B$18)^(1/12)-1</f>
        <v>0.002870898719</v>
      </c>
      <c r="O1817" s="169">
        <f>(1+'Parameters &amp; Main Results'!$B$20)^(1/12)-1</f>
        <v>0</v>
      </c>
      <c r="P1817" s="169">
        <f>(1+'Parameters &amp; Main Results'!$B$22)^(1/12)-1</f>
        <v>0</v>
      </c>
      <c r="Q1817" s="145">
        <f>(1+'Parameters &amp; Main Results'!$B$24)^(1/12)-1</f>
        <v>0.002870898719</v>
      </c>
      <c r="R1817" s="145">
        <f>(1+'Parameters &amp; Main Results'!$B$26)^(1/12)-1</f>
        <v>0</v>
      </c>
      <c r="S1817" s="145">
        <f>(1+'Parameters &amp; Main Results'!$B$28)^(1/12)-1</f>
        <v>0</v>
      </c>
      <c r="T1817" s="169">
        <f>(1+'Parameters &amp; Main Results'!$B$30)^(1/12)-1</f>
        <v>0.0008295381143</v>
      </c>
      <c r="U1817" s="166">
        <v>0.0</v>
      </c>
      <c r="V1817" s="166">
        <v>0.0</v>
      </c>
      <c r="W1817" s="19">
        <f t="array" ref="W1817">mmult(N1817:T1817,'Parameters &amp; Main Results'!$B$6:$B$12)-'Parameters &amp; Main Results'!$B$16/12+mmult(U1817:V1817,'Parameters &amp; Main Results'!$B$14:$B$15)</f>
        <v>0.002111507373</v>
      </c>
      <c r="X1817" s="77">
        <f t="shared" si="5"/>
        <v>7.775636786</v>
      </c>
    </row>
    <row r="1818">
      <c r="A1818">
        <f t="shared" si="17"/>
        <v>1</v>
      </c>
      <c r="B1818">
        <f t="shared" si="18"/>
        <v>2022</v>
      </c>
      <c r="C1818" s="77">
        <f t="shared" si="3"/>
        <v>2022</v>
      </c>
      <c r="D1818" s="159">
        <f t="shared" si="356"/>
        <v>44592</v>
      </c>
      <c r="N1818" s="169">
        <f>(1+'Parameters &amp; Main Results'!$B$18)^(1/12)-1</f>
        <v>0.002870898719</v>
      </c>
      <c r="O1818" s="169">
        <f>(1+'Parameters &amp; Main Results'!$B$20)^(1/12)-1</f>
        <v>0</v>
      </c>
      <c r="P1818" s="169">
        <f>(1+'Parameters &amp; Main Results'!$B$22)^(1/12)-1</f>
        <v>0</v>
      </c>
      <c r="Q1818" s="145">
        <f>(1+'Parameters &amp; Main Results'!$B$24)^(1/12)-1</f>
        <v>0.002870898719</v>
      </c>
      <c r="R1818" s="145">
        <f>(1+'Parameters &amp; Main Results'!$B$26)^(1/12)-1</f>
        <v>0</v>
      </c>
      <c r="S1818" s="145">
        <f>(1+'Parameters &amp; Main Results'!$B$28)^(1/12)-1</f>
        <v>0</v>
      </c>
      <c r="T1818" s="169">
        <f>(1+'Parameters &amp; Main Results'!$B$30)^(1/12)-1</f>
        <v>0.0008295381143</v>
      </c>
      <c r="U1818" s="166">
        <v>0.0</v>
      </c>
      <c r="V1818" s="166">
        <v>0.0</v>
      </c>
      <c r="W1818" s="19">
        <f t="array" ref="W1818">mmult(N1818:T1818,'Parameters &amp; Main Results'!$B$6:$B$12)-'Parameters &amp; Main Results'!$B$16/12+mmult(U1818:V1818,'Parameters &amp; Main Results'!$B$14:$B$15)</f>
        <v>0.002111507373</v>
      </c>
      <c r="X1818" s="77">
        <f t="shared" si="5"/>
        <v>7.759253066</v>
      </c>
    </row>
    <row r="1819">
      <c r="A1819">
        <f t="shared" si="17"/>
        <v>2</v>
      </c>
      <c r="B1819">
        <f t="shared" si="18"/>
        <v>2022</v>
      </c>
      <c r="C1819" s="77">
        <f t="shared" si="3"/>
        <v>2022.083333</v>
      </c>
      <c r="D1819" s="159">
        <f t="shared" si="356"/>
        <v>44620</v>
      </c>
      <c r="N1819" s="169">
        <f>(1+'Parameters &amp; Main Results'!$B$18)^(1/12)-1</f>
        <v>0.002870898719</v>
      </c>
      <c r="O1819" s="169">
        <f>(1+'Parameters &amp; Main Results'!$B$20)^(1/12)-1</f>
        <v>0</v>
      </c>
      <c r="P1819" s="169">
        <f>(1+'Parameters &amp; Main Results'!$B$22)^(1/12)-1</f>
        <v>0</v>
      </c>
      <c r="Q1819" s="145">
        <f>(1+'Parameters &amp; Main Results'!$B$24)^(1/12)-1</f>
        <v>0.002870898719</v>
      </c>
      <c r="R1819" s="145">
        <f>(1+'Parameters &amp; Main Results'!$B$26)^(1/12)-1</f>
        <v>0</v>
      </c>
      <c r="S1819" s="145">
        <f>(1+'Parameters &amp; Main Results'!$B$28)^(1/12)-1</f>
        <v>0</v>
      </c>
      <c r="T1819" s="169">
        <f>(1+'Parameters &amp; Main Results'!$B$30)^(1/12)-1</f>
        <v>0.0008295381143</v>
      </c>
      <c r="U1819" s="166">
        <v>0.0</v>
      </c>
      <c r="V1819" s="166">
        <v>0.0</v>
      </c>
      <c r="W1819" s="19">
        <f t="array" ref="W1819">mmult(N1819:T1819,'Parameters &amp; Main Results'!$B$6:$B$12)-'Parameters &amp; Main Results'!$B$16/12+mmult(U1819:V1819,'Parameters &amp; Main Results'!$B$14:$B$15)</f>
        <v>0.002111507373</v>
      </c>
      <c r="X1819" s="77">
        <f t="shared" si="5"/>
        <v>7.742903868</v>
      </c>
    </row>
    <row r="1820">
      <c r="A1820">
        <f t="shared" si="17"/>
        <v>3</v>
      </c>
      <c r="B1820">
        <f t="shared" si="18"/>
        <v>2022</v>
      </c>
      <c r="C1820" s="77">
        <f t="shared" si="3"/>
        <v>2022.166667</v>
      </c>
      <c r="D1820" s="159">
        <f t="shared" si="356"/>
        <v>44651</v>
      </c>
      <c r="N1820" s="169">
        <f>(1+'Parameters &amp; Main Results'!$B$18)^(1/12)-1</f>
        <v>0.002870898719</v>
      </c>
      <c r="O1820" s="169">
        <f>(1+'Parameters &amp; Main Results'!$B$20)^(1/12)-1</f>
        <v>0</v>
      </c>
      <c r="P1820" s="169">
        <f>(1+'Parameters &amp; Main Results'!$B$22)^(1/12)-1</f>
        <v>0</v>
      </c>
      <c r="Q1820" s="145">
        <f>(1+'Parameters &amp; Main Results'!$B$24)^(1/12)-1</f>
        <v>0.002870898719</v>
      </c>
      <c r="R1820" s="145">
        <f>(1+'Parameters &amp; Main Results'!$B$26)^(1/12)-1</f>
        <v>0</v>
      </c>
      <c r="S1820" s="145">
        <f>(1+'Parameters &amp; Main Results'!$B$28)^(1/12)-1</f>
        <v>0</v>
      </c>
      <c r="T1820" s="169">
        <f>(1+'Parameters &amp; Main Results'!$B$30)^(1/12)-1</f>
        <v>0.0008295381143</v>
      </c>
      <c r="U1820" s="166">
        <v>0.0</v>
      </c>
      <c r="V1820" s="166">
        <v>0.0</v>
      </c>
      <c r="W1820" s="19">
        <f t="array" ref="W1820">mmult(N1820:T1820,'Parameters &amp; Main Results'!$B$6:$B$12)-'Parameters &amp; Main Results'!$B$16/12+mmult(U1820:V1820,'Parameters &amp; Main Results'!$B$14:$B$15)</f>
        <v>0.002111507373</v>
      </c>
      <c r="X1820" s="77">
        <f t="shared" si="5"/>
        <v>7.726589118</v>
      </c>
    </row>
    <row r="1821">
      <c r="A1821">
        <f t="shared" si="17"/>
        <v>4</v>
      </c>
      <c r="B1821">
        <f t="shared" si="18"/>
        <v>2022</v>
      </c>
      <c r="C1821" s="77">
        <f t="shared" si="3"/>
        <v>2022.25</v>
      </c>
      <c r="D1821" s="159">
        <f t="shared" si="356"/>
        <v>44681</v>
      </c>
      <c r="N1821" s="169">
        <f>(1+'Parameters &amp; Main Results'!$B$18)^(1/12)-1</f>
        <v>0.002870898719</v>
      </c>
      <c r="O1821" s="169">
        <f>(1+'Parameters &amp; Main Results'!$B$20)^(1/12)-1</f>
        <v>0</v>
      </c>
      <c r="P1821" s="169">
        <f>(1+'Parameters &amp; Main Results'!$B$22)^(1/12)-1</f>
        <v>0</v>
      </c>
      <c r="Q1821" s="145">
        <f>(1+'Parameters &amp; Main Results'!$B$24)^(1/12)-1</f>
        <v>0.002870898719</v>
      </c>
      <c r="R1821" s="145">
        <f>(1+'Parameters &amp; Main Results'!$B$26)^(1/12)-1</f>
        <v>0</v>
      </c>
      <c r="S1821" s="145">
        <f>(1+'Parameters &amp; Main Results'!$B$28)^(1/12)-1</f>
        <v>0</v>
      </c>
      <c r="T1821" s="169">
        <f>(1+'Parameters &amp; Main Results'!$B$30)^(1/12)-1</f>
        <v>0.0008295381143</v>
      </c>
      <c r="U1821" s="166">
        <v>0.0</v>
      </c>
      <c r="V1821" s="166">
        <v>0.0</v>
      </c>
      <c r="W1821" s="19">
        <f t="array" ref="W1821">mmult(N1821:T1821,'Parameters &amp; Main Results'!$B$6:$B$12)-'Parameters &amp; Main Results'!$B$16/12+mmult(U1821:V1821,'Parameters &amp; Main Results'!$B$14:$B$15)</f>
        <v>0.002111507373</v>
      </c>
      <c r="X1821" s="77">
        <f t="shared" si="5"/>
        <v>7.710308744</v>
      </c>
    </row>
    <row r="1822">
      <c r="A1822">
        <f t="shared" si="17"/>
        <v>5</v>
      </c>
      <c r="B1822">
        <f t="shared" si="18"/>
        <v>2022</v>
      </c>
      <c r="C1822" s="77">
        <f t="shared" si="3"/>
        <v>2022.333333</v>
      </c>
      <c r="D1822" s="159">
        <f t="shared" si="356"/>
        <v>44712</v>
      </c>
      <c r="N1822" s="169">
        <f>(1+'Parameters &amp; Main Results'!$B$18)^(1/12)-1</f>
        <v>0.002870898719</v>
      </c>
      <c r="O1822" s="169">
        <f>(1+'Parameters &amp; Main Results'!$B$20)^(1/12)-1</f>
        <v>0</v>
      </c>
      <c r="P1822" s="169">
        <f>(1+'Parameters &amp; Main Results'!$B$22)^(1/12)-1</f>
        <v>0</v>
      </c>
      <c r="Q1822" s="145">
        <f>(1+'Parameters &amp; Main Results'!$B$24)^(1/12)-1</f>
        <v>0.002870898719</v>
      </c>
      <c r="R1822" s="145">
        <f>(1+'Parameters &amp; Main Results'!$B$26)^(1/12)-1</f>
        <v>0</v>
      </c>
      <c r="S1822" s="145">
        <f>(1+'Parameters &amp; Main Results'!$B$28)^(1/12)-1</f>
        <v>0</v>
      </c>
      <c r="T1822" s="169">
        <f>(1+'Parameters &amp; Main Results'!$B$30)^(1/12)-1</f>
        <v>0.0008295381143</v>
      </c>
      <c r="U1822" s="166">
        <v>0.0</v>
      </c>
      <c r="V1822" s="166">
        <v>0.0</v>
      </c>
      <c r="W1822" s="19">
        <f t="array" ref="W1822">mmult(N1822:T1822,'Parameters &amp; Main Results'!$B$6:$B$12)-'Parameters &amp; Main Results'!$B$16/12+mmult(U1822:V1822,'Parameters &amp; Main Results'!$B$14:$B$15)</f>
        <v>0.002111507373</v>
      </c>
      <c r="X1822" s="77">
        <f t="shared" si="5"/>
        <v>7.694062674</v>
      </c>
    </row>
    <row r="1823">
      <c r="A1823">
        <f t="shared" si="17"/>
        <v>6</v>
      </c>
      <c r="B1823">
        <f t="shared" si="18"/>
        <v>2022</v>
      </c>
      <c r="C1823" s="77">
        <f t="shared" si="3"/>
        <v>2022.416667</v>
      </c>
      <c r="D1823" s="159">
        <f t="shared" si="356"/>
        <v>44742</v>
      </c>
      <c r="N1823" s="169">
        <f>(1+'Parameters &amp; Main Results'!$B$18)^(1/12)-1</f>
        <v>0.002870898719</v>
      </c>
      <c r="O1823" s="169">
        <f>(1+'Parameters &amp; Main Results'!$B$20)^(1/12)-1</f>
        <v>0</v>
      </c>
      <c r="P1823" s="169">
        <f>(1+'Parameters &amp; Main Results'!$B$22)^(1/12)-1</f>
        <v>0</v>
      </c>
      <c r="Q1823" s="145">
        <f>(1+'Parameters &amp; Main Results'!$B$24)^(1/12)-1</f>
        <v>0.002870898719</v>
      </c>
      <c r="R1823" s="145">
        <f>(1+'Parameters &amp; Main Results'!$B$26)^(1/12)-1</f>
        <v>0</v>
      </c>
      <c r="S1823" s="145">
        <f>(1+'Parameters &amp; Main Results'!$B$28)^(1/12)-1</f>
        <v>0</v>
      </c>
      <c r="T1823" s="169">
        <f>(1+'Parameters &amp; Main Results'!$B$30)^(1/12)-1</f>
        <v>0.0008295381143</v>
      </c>
      <c r="U1823" s="166">
        <v>0.0</v>
      </c>
      <c r="V1823" s="166">
        <v>0.0</v>
      </c>
      <c r="W1823" s="19">
        <f t="array" ref="W1823">mmult(N1823:T1823,'Parameters &amp; Main Results'!$B$6:$B$12)-'Parameters &amp; Main Results'!$B$16/12+mmult(U1823:V1823,'Parameters &amp; Main Results'!$B$14:$B$15)</f>
        <v>0.002111507373</v>
      </c>
      <c r="X1823" s="77">
        <f t="shared" si="5"/>
        <v>7.677850835</v>
      </c>
    </row>
    <row r="1824">
      <c r="A1824">
        <f t="shared" si="17"/>
        <v>7</v>
      </c>
      <c r="B1824">
        <f t="shared" si="18"/>
        <v>2022</v>
      </c>
      <c r="C1824" s="77">
        <f t="shared" si="3"/>
        <v>2022.5</v>
      </c>
      <c r="D1824" s="159">
        <f t="shared" si="356"/>
        <v>44773</v>
      </c>
      <c r="N1824" s="169">
        <f>(1+'Parameters &amp; Main Results'!$B$18)^(1/12)-1</f>
        <v>0.002870898719</v>
      </c>
      <c r="O1824" s="169">
        <f>(1+'Parameters &amp; Main Results'!$B$20)^(1/12)-1</f>
        <v>0</v>
      </c>
      <c r="P1824" s="169">
        <f>(1+'Parameters &amp; Main Results'!$B$22)^(1/12)-1</f>
        <v>0</v>
      </c>
      <c r="Q1824" s="145">
        <f>(1+'Parameters &amp; Main Results'!$B$24)^(1/12)-1</f>
        <v>0.002870898719</v>
      </c>
      <c r="R1824" s="145">
        <f>(1+'Parameters &amp; Main Results'!$B$26)^(1/12)-1</f>
        <v>0</v>
      </c>
      <c r="S1824" s="145">
        <f>(1+'Parameters &amp; Main Results'!$B$28)^(1/12)-1</f>
        <v>0</v>
      </c>
      <c r="T1824" s="169">
        <f>(1+'Parameters &amp; Main Results'!$B$30)^(1/12)-1</f>
        <v>0.0008295381143</v>
      </c>
      <c r="U1824" s="166">
        <v>0.0</v>
      </c>
      <c r="V1824" s="166">
        <v>0.0</v>
      </c>
      <c r="W1824" s="19">
        <f t="array" ref="W1824">mmult(N1824:T1824,'Parameters &amp; Main Results'!$B$6:$B$12)-'Parameters &amp; Main Results'!$B$16/12+mmult(U1824:V1824,'Parameters &amp; Main Results'!$B$14:$B$15)</f>
        <v>0.002111507373</v>
      </c>
      <c r="X1824" s="77">
        <f t="shared" si="5"/>
        <v>7.661673156</v>
      </c>
    </row>
    <row r="1825">
      <c r="A1825">
        <f t="shared" si="17"/>
        <v>8</v>
      </c>
      <c r="B1825">
        <f t="shared" si="18"/>
        <v>2022</v>
      </c>
      <c r="C1825" s="77">
        <f t="shared" si="3"/>
        <v>2022.583333</v>
      </c>
      <c r="D1825" s="159">
        <f t="shared" si="356"/>
        <v>44804</v>
      </c>
      <c r="N1825" s="169">
        <f>(1+'Parameters &amp; Main Results'!$B$18)^(1/12)-1</f>
        <v>0.002870898719</v>
      </c>
      <c r="O1825" s="169">
        <f>(1+'Parameters &amp; Main Results'!$B$20)^(1/12)-1</f>
        <v>0</v>
      </c>
      <c r="P1825" s="169">
        <f>(1+'Parameters &amp; Main Results'!$B$22)^(1/12)-1</f>
        <v>0</v>
      </c>
      <c r="Q1825" s="145">
        <f>(1+'Parameters &amp; Main Results'!$B$24)^(1/12)-1</f>
        <v>0.002870898719</v>
      </c>
      <c r="R1825" s="145">
        <f>(1+'Parameters &amp; Main Results'!$B$26)^(1/12)-1</f>
        <v>0</v>
      </c>
      <c r="S1825" s="145">
        <f>(1+'Parameters &amp; Main Results'!$B$28)^(1/12)-1</f>
        <v>0</v>
      </c>
      <c r="T1825" s="169">
        <f>(1+'Parameters &amp; Main Results'!$B$30)^(1/12)-1</f>
        <v>0.0008295381143</v>
      </c>
      <c r="U1825" s="166">
        <v>0.0</v>
      </c>
      <c r="V1825" s="166">
        <v>0.0</v>
      </c>
      <c r="W1825" s="19">
        <f t="array" ref="W1825">mmult(N1825:T1825,'Parameters &amp; Main Results'!$B$6:$B$12)-'Parameters &amp; Main Results'!$B$16/12+mmult(U1825:V1825,'Parameters &amp; Main Results'!$B$14:$B$15)</f>
        <v>0.002111507373</v>
      </c>
      <c r="X1825" s="77">
        <f t="shared" si="5"/>
        <v>7.645529564</v>
      </c>
    </row>
    <row r="1826">
      <c r="A1826">
        <f t="shared" si="17"/>
        <v>9</v>
      </c>
      <c r="B1826">
        <f t="shared" si="18"/>
        <v>2022</v>
      </c>
      <c r="C1826" s="77">
        <f t="shared" si="3"/>
        <v>2022.666667</v>
      </c>
      <c r="D1826" s="159">
        <f t="shared" si="356"/>
        <v>44834</v>
      </c>
      <c r="N1826" s="169">
        <f>(1+'Parameters &amp; Main Results'!$B$18)^(1/12)-1</f>
        <v>0.002870898719</v>
      </c>
      <c r="O1826" s="169">
        <f>(1+'Parameters &amp; Main Results'!$B$20)^(1/12)-1</f>
        <v>0</v>
      </c>
      <c r="P1826" s="169">
        <f>(1+'Parameters &amp; Main Results'!$B$22)^(1/12)-1</f>
        <v>0</v>
      </c>
      <c r="Q1826" s="145">
        <f>(1+'Parameters &amp; Main Results'!$B$24)^(1/12)-1</f>
        <v>0.002870898719</v>
      </c>
      <c r="R1826" s="145">
        <f>(1+'Parameters &amp; Main Results'!$B$26)^(1/12)-1</f>
        <v>0</v>
      </c>
      <c r="S1826" s="145">
        <f>(1+'Parameters &amp; Main Results'!$B$28)^(1/12)-1</f>
        <v>0</v>
      </c>
      <c r="T1826" s="169">
        <f>(1+'Parameters &amp; Main Results'!$B$30)^(1/12)-1</f>
        <v>0.0008295381143</v>
      </c>
      <c r="U1826" s="166">
        <v>0.0</v>
      </c>
      <c r="V1826" s="166">
        <v>0.0</v>
      </c>
      <c r="W1826" s="19">
        <f t="array" ref="W1826">mmult(N1826:T1826,'Parameters &amp; Main Results'!$B$6:$B$12)-'Parameters &amp; Main Results'!$B$16/12+mmult(U1826:V1826,'Parameters &amp; Main Results'!$B$14:$B$15)</f>
        <v>0.002111507373</v>
      </c>
      <c r="X1826" s="77">
        <f t="shared" si="5"/>
        <v>7.629419987</v>
      </c>
    </row>
    <row r="1827">
      <c r="A1827">
        <f t="shared" si="17"/>
        <v>10</v>
      </c>
      <c r="B1827">
        <f t="shared" si="18"/>
        <v>2022</v>
      </c>
      <c r="C1827" s="77">
        <f t="shared" si="3"/>
        <v>2022.75</v>
      </c>
      <c r="D1827" s="159">
        <f t="shared" si="356"/>
        <v>44865</v>
      </c>
      <c r="N1827" s="169">
        <f>(1+'Parameters &amp; Main Results'!$B$18)^(1/12)-1</f>
        <v>0.002870898719</v>
      </c>
      <c r="O1827" s="169">
        <f>(1+'Parameters &amp; Main Results'!$B$20)^(1/12)-1</f>
        <v>0</v>
      </c>
      <c r="P1827" s="169">
        <f>(1+'Parameters &amp; Main Results'!$B$22)^(1/12)-1</f>
        <v>0</v>
      </c>
      <c r="Q1827" s="145">
        <f>(1+'Parameters &amp; Main Results'!$B$24)^(1/12)-1</f>
        <v>0.002870898719</v>
      </c>
      <c r="R1827" s="145">
        <f>(1+'Parameters &amp; Main Results'!$B$26)^(1/12)-1</f>
        <v>0</v>
      </c>
      <c r="S1827" s="145">
        <f>(1+'Parameters &amp; Main Results'!$B$28)^(1/12)-1</f>
        <v>0</v>
      </c>
      <c r="T1827" s="169">
        <f>(1+'Parameters &amp; Main Results'!$B$30)^(1/12)-1</f>
        <v>0.0008295381143</v>
      </c>
      <c r="U1827" s="166">
        <v>0.0</v>
      </c>
      <c r="V1827" s="166">
        <v>0.0</v>
      </c>
      <c r="W1827" s="19">
        <f t="array" ref="W1827">mmult(N1827:T1827,'Parameters &amp; Main Results'!$B$6:$B$12)-'Parameters &amp; Main Results'!$B$16/12+mmult(U1827:V1827,'Parameters &amp; Main Results'!$B$14:$B$15)</f>
        <v>0.002111507373</v>
      </c>
      <c r="X1827" s="77">
        <f t="shared" si="5"/>
        <v>7.613344355</v>
      </c>
    </row>
    <row r="1828">
      <c r="A1828">
        <f t="shared" si="17"/>
        <v>11</v>
      </c>
      <c r="B1828">
        <f t="shared" si="18"/>
        <v>2022</v>
      </c>
      <c r="C1828" s="77">
        <f t="shared" si="3"/>
        <v>2022.833333</v>
      </c>
      <c r="D1828" s="159">
        <f t="shared" si="356"/>
        <v>44895</v>
      </c>
      <c r="N1828" s="169">
        <f>(1+'Parameters &amp; Main Results'!$B$18)^(1/12)-1</f>
        <v>0.002870898719</v>
      </c>
      <c r="O1828" s="169">
        <f>(1+'Parameters &amp; Main Results'!$B$20)^(1/12)-1</f>
        <v>0</v>
      </c>
      <c r="P1828" s="169">
        <f>(1+'Parameters &amp; Main Results'!$B$22)^(1/12)-1</f>
        <v>0</v>
      </c>
      <c r="Q1828" s="145">
        <f>(1+'Parameters &amp; Main Results'!$B$24)^(1/12)-1</f>
        <v>0.002870898719</v>
      </c>
      <c r="R1828" s="145">
        <f>(1+'Parameters &amp; Main Results'!$B$26)^(1/12)-1</f>
        <v>0</v>
      </c>
      <c r="S1828" s="145">
        <f>(1+'Parameters &amp; Main Results'!$B$28)^(1/12)-1</f>
        <v>0</v>
      </c>
      <c r="T1828" s="169">
        <f>(1+'Parameters &amp; Main Results'!$B$30)^(1/12)-1</f>
        <v>0.0008295381143</v>
      </c>
      <c r="U1828" s="166">
        <v>0.0</v>
      </c>
      <c r="V1828" s="166">
        <v>0.0</v>
      </c>
      <c r="W1828" s="19">
        <f t="array" ref="W1828">mmult(N1828:T1828,'Parameters &amp; Main Results'!$B$6:$B$12)-'Parameters &amp; Main Results'!$B$16/12+mmult(U1828:V1828,'Parameters &amp; Main Results'!$B$14:$B$15)</f>
        <v>0.002111507373</v>
      </c>
      <c r="X1828" s="77">
        <f t="shared" si="5"/>
        <v>7.597302594</v>
      </c>
    </row>
    <row r="1829">
      <c r="A1829">
        <f t="shared" si="17"/>
        <v>12</v>
      </c>
      <c r="B1829">
        <f t="shared" si="18"/>
        <v>2022</v>
      </c>
      <c r="C1829" s="77">
        <f t="shared" si="3"/>
        <v>2022.916667</v>
      </c>
      <c r="D1829" s="159">
        <f t="shared" si="356"/>
        <v>44926</v>
      </c>
      <c r="N1829" s="169">
        <f>(1+'Parameters &amp; Main Results'!$B$18)^(1/12)-1</f>
        <v>0.002870898719</v>
      </c>
      <c r="O1829" s="169">
        <f>(1+'Parameters &amp; Main Results'!$B$20)^(1/12)-1</f>
        <v>0</v>
      </c>
      <c r="P1829" s="169">
        <f>(1+'Parameters &amp; Main Results'!$B$22)^(1/12)-1</f>
        <v>0</v>
      </c>
      <c r="Q1829" s="145">
        <f>(1+'Parameters &amp; Main Results'!$B$24)^(1/12)-1</f>
        <v>0.002870898719</v>
      </c>
      <c r="R1829" s="145">
        <f>(1+'Parameters &amp; Main Results'!$B$26)^(1/12)-1</f>
        <v>0</v>
      </c>
      <c r="S1829" s="145">
        <f>(1+'Parameters &amp; Main Results'!$B$28)^(1/12)-1</f>
        <v>0</v>
      </c>
      <c r="T1829" s="169">
        <f>(1+'Parameters &amp; Main Results'!$B$30)^(1/12)-1</f>
        <v>0.0008295381143</v>
      </c>
      <c r="U1829" s="166">
        <v>0.0</v>
      </c>
      <c r="V1829" s="166">
        <v>0.0</v>
      </c>
      <c r="W1829" s="19">
        <f t="array" ref="W1829">mmult(N1829:T1829,'Parameters &amp; Main Results'!$B$6:$B$12)-'Parameters &amp; Main Results'!$B$16/12+mmult(U1829:V1829,'Parameters &amp; Main Results'!$B$14:$B$15)</f>
        <v>0.002111507373</v>
      </c>
      <c r="X1829" s="77">
        <f t="shared" si="5"/>
        <v>7.581294635</v>
      </c>
    </row>
    <row r="1830">
      <c r="A1830">
        <f t="shared" si="17"/>
        <v>1</v>
      </c>
      <c r="B1830">
        <f t="shared" si="18"/>
        <v>2023</v>
      </c>
      <c r="C1830" s="77">
        <f t="shared" si="3"/>
        <v>2023</v>
      </c>
      <c r="D1830" s="159">
        <f t="shared" si="356"/>
        <v>44957</v>
      </c>
      <c r="N1830" s="169">
        <f>(1+'Parameters &amp; Main Results'!$B$18)^(1/12)-1</f>
        <v>0.002870898719</v>
      </c>
      <c r="O1830" s="169">
        <f>(1+'Parameters &amp; Main Results'!$B$20)^(1/12)-1</f>
        <v>0</v>
      </c>
      <c r="P1830" s="169">
        <f>(1+'Parameters &amp; Main Results'!$B$22)^(1/12)-1</f>
        <v>0</v>
      </c>
      <c r="Q1830" s="145">
        <f>(1+'Parameters &amp; Main Results'!$B$24)^(1/12)-1</f>
        <v>0.002870898719</v>
      </c>
      <c r="R1830" s="145">
        <f>(1+'Parameters &amp; Main Results'!$B$26)^(1/12)-1</f>
        <v>0</v>
      </c>
      <c r="S1830" s="145">
        <f>(1+'Parameters &amp; Main Results'!$B$28)^(1/12)-1</f>
        <v>0</v>
      </c>
      <c r="T1830" s="169">
        <f>(1+'Parameters &amp; Main Results'!$B$30)^(1/12)-1</f>
        <v>0.0008295381143</v>
      </c>
      <c r="U1830" s="166">
        <v>0.0</v>
      </c>
      <c r="V1830" s="166">
        <v>0.0</v>
      </c>
      <c r="W1830" s="19">
        <f t="array" ref="W1830">mmult(N1830:T1830,'Parameters &amp; Main Results'!$B$6:$B$12)-'Parameters &amp; Main Results'!$B$16/12+mmult(U1830:V1830,'Parameters &amp; Main Results'!$B$14:$B$15)</f>
        <v>0.002111507373</v>
      </c>
      <c r="X1830" s="77">
        <f t="shared" si="5"/>
        <v>7.565320405</v>
      </c>
    </row>
    <row r="1831">
      <c r="A1831">
        <f t="shared" si="17"/>
        <v>2</v>
      </c>
      <c r="B1831">
        <f t="shared" si="18"/>
        <v>2023</v>
      </c>
      <c r="C1831" s="77">
        <f t="shared" si="3"/>
        <v>2023.083333</v>
      </c>
      <c r="D1831" s="159">
        <f t="shared" si="356"/>
        <v>44985</v>
      </c>
      <c r="N1831" s="169">
        <f>(1+'Parameters &amp; Main Results'!$B$18)^(1/12)-1</f>
        <v>0.002870898719</v>
      </c>
      <c r="O1831" s="169">
        <f>(1+'Parameters &amp; Main Results'!$B$20)^(1/12)-1</f>
        <v>0</v>
      </c>
      <c r="P1831" s="169">
        <f>(1+'Parameters &amp; Main Results'!$B$22)^(1/12)-1</f>
        <v>0</v>
      </c>
      <c r="Q1831" s="145">
        <f>(1+'Parameters &amp; Main Results'!$B$24)^(1/12)-1</f>
        <v>0.002870898719</v>
      </c>
      <c r="R1831" s="145">
        <f>(1+'Parameters &amp; Main Results'!$B$26)^(1/12)-1</f>
        <v>0</v>
      </c>
      <c r="S1831" s="145">
        <f>(1+'Parameters &amp; Main Results'!$B$28)^(1/12)-1</f>
        <v>0</v>
      </c>
      <c r="T1831" s="169">
        <f>(1+'Parameters &amp; Main Results'!$B$30)^(1/12)-1</f>
        <v>0.0008295381143</v>
      </c>
      <c r="U1831" s="166">
        <v>0.0</v>
      </c>
      <c r="V1831" s="166">
        <v>0.0</v>
      </c>
      <c r="W1831" s="19">
        <f t="array" ref="W1831">mmult(N1831:T1831,'Parameters &amp; Main Results'!$B$6:$B$12)-'Parameters &amp; Main Results'!$B$16/12+mmult(U1831:V1831,'Parameters &amp; Main Results'!$B$14:$B$15)</f>
        <v>0.002111507373</v>
      </c>
      <c r="X1831" s="77">
        <f t="shared" si="5"/>
        <v>7.549379834</v>
      </c>
    </row>
    <row r="1832">
      <c r="A1832">
        <f t="shared" si="17"/>
        <v>3</v>
      </c>
      <c r="B1832">
        <f t="shared" si="18"/>
        <v>2023</v>
      </c>
      <c r="C1832" s="77">
        <f t="shared" si="3"/>
        <v>2023.166667</v>
      </c>
      <c r="D1832" s="159">
        <f t="shared" si="356"/>
        <v>45016</v>
      </c>
      <c r="N1832" s="169">
        <f>(1+'Parameters &amp; Main Results'!$B$18)^(1/12)-1</f>
        <v>0.002870898719</v>
      </c>
      <c r="O1832" s="169">
        <f>(1+'Parameters &amp; Main Results'!$B$20)^(1/12)-1</f>
        <v>0</v>
      </c>
      <c r="P1832" s="169">
        <f>(1+'Parameters &amp; Main Results'!$B$22)^(1/12)-1</f>
        <v>0</v>
      </c>
      <c r="Q1832" s="145">
        <f>(1+'Parameters &amp; Main Results'!$B$24)^(1/12)-1</f>
        <v>0.002870898719</v>
      </c>
      <c r="R1832" s="145">
        <f>(1+'Parameters &amp; Main Results'!$B$26)^(1/12)-1</f>
        <v>0</v>
      </c>
      <c r="S1832" s="145">
        <f>(1+'Parameters &amp; Main Results'!$B$28)^(1/12)-1</f>
        <v>0</v>
      </c>
      <c r="T1832" s="169">
        <f>(1+'Parameters &amp; Main Results'!$B$30)^(1/12)-1</f>
        <v>0.0008295381143</v>
      </c>
      <c r="U1832" s="166">
        <v>0.0</v>
      </c>
      <c r="V1832" s="166">
        <v>0.0</v>
      </c>
      <c r="W1832" s="19">
        <f t="array" ref="W1832">mmult(N1832:T1832,'Parameters &amp; Main Results'!$B$6:$B$12)-'Parameters &amp; Main Results'!$B$16/12+mmult(U1832:V1832,'Parameters &amp; Main Results'!$B$14:$B$15)</f>
        <v>0.002111507373</v>
      </c>
      <c r="X1832" s="77">
        <f t="shared" si="5"/>
        <v>7.53347285</v>
      </c>
    </row>
    <row r="1833">
      <c r="A1833">
        <f t="shared" si="17"/>
        <v>4</v>
      </c>
      <c r="B1833">
        <f t="shared" si="18"/>
        <v>2023</v>
      </c>
      <c r="C1833" s="77">
        <f t="shared" si="3"/>
        <v>2023.25</v>
      </c>
      <c r="D1833" s="159">
        <f t="shared" si="356"/>
        <v>45046</v>
      </c>
      <c r="N1833" s="169">
        <f>(1+'Parameters &amp; Main Results'!$B$18)^(1/12)-1</f>
        <v>0.002870898719</v>
      </c>
      <c r="O1833" s="169">
        <f>(1+'Parameters &amp; Main Results'!$B$20)^(1/12)-1</f>
        <v>0</v>
      </c>
      <c r="P1833" s="169">
        <f>(1+'Parameters &amp; Main Results'!$B$22)^(1/12)-1</f>
        <v>0</v>
      </c>
      <c r="Q1833" s="145">
        <f>(1+'Parameters &amp; Main Results'!$B$24)^(1/12)-1</f>
        <v>0.002870898719</v>
      </c>
      <c r="R1833" s="145">
        <f>(1+'Parameters &amp; Main Results'!$B$26)^(1/12)-1</f>
        <v>0</v>
      </c>
      <c r="S1833" s="145">
        <f>(1+'Parameters &amp; Main Results'!$B$28)^(1/12)-1</f>
        <v>0</v>
      </c>
      <c r="T1833" s="169">
        <f>(1+'Parameters &amp; Main Results'!$B$30)^(1/12)-1</f>
        <v>0.0008295381143</v>
      </c>
      <c r="U1833" s="166">
        <v>0.0</v>
      </c>
      <c r="V1833" s="166">
        <v>0.0</v>
      </c>
      <c r="W1833" s="19">
        <f t="array" ref="W1833">mmult(N1833:T1833,'Parameters &amp; Main Results'!$B$6:$B$12)-'Parameters &amp; Main Results'!$B$16/12+mmult(U1833:V1833,'Parameters &amp; Main Results'!$B$14:$B$15)</f>
        <v>0.002111507373</v>
      </c>
      <c r="X1833" s="77">
        <f t="shared" si="5"/>
        <v>7.517599384</v>
      </c>
    </row>
    <row r="1834">
      <c r="A1834">
        <f t="shared" si="17"/>
        <v>5</v>
      </c>
      <c r="B1834">
        <f t="shared" si="18"/>
        <v>2023</v>
      </c>
      <c r="C1834" s="77">
        <f t="shared" si="3"/>
        <v>2023.333333</v>
      </c>
      <c r="D1834" s="159">
        <f t="shared" si="356"/>
        <v>45077</v>
      </c>
      <c r="N1834" s="169">
        <f>(1+'Parameters &amp; Main Results'!$B$18)^(1/12)-1</f>
        <v>0.002870898719</v>
      </c>
      <c r="O1834" s="169">
        <f>(1+'Parameters &amp; Main Results'!$B$20)^(1/12)-1</f>
        <v>0</v>
      </c>
      <c r="P1834" s="169">
        <f>(1+'Parameters &amp; Main Results'!$B$22)^(1/12)-1</f>
        <v>0</v>
      </c>
      <c r="Q1834" s="145">
        <f>(1+'Parameters &amp; Main Results'!$B$24)^(1/12)-1</f>
        <v>0.002870898719</v>
      </c>
      <c r="R1834" s="145">
        <f>(1+'Parameters &amp; Main Results'!$B$26)^(1/12)-1</f>
        <v>0</v>
      </c>
      <c r="S1834" s="145">
        <f>(1+'Parameters &amp; Main Results'!$B$28)^(1/12)-1</f>
        <v>0</v>
      </c>
      <c r="T1834" s="169">
        <f>(1+'Parameters &amp; Main Results'!$B$30)^(1/12)-1</f>
        <v>0.0008295381143</v>
      </c>
      <c r="U1834" s="166">
        <v>0.0</v>
      </c>
      <c r="V1834" s="166">
        <v>0.0</v>
      </c>
      <c r="W1834" s="19">
        <f t="array" ref="W1834">mmult(N1834:T1834,'Parameters &amp; Main Results'!$B$6:$B$12)-'Parameters &amp; Main Results'!$B$16/12+mmult(U1834:V1834,'Parameters &amp; Main Results'!$B$14:$B$15)</f>
        <v>0.002111507373</v>
      </c>
      <c r="X1834" s="77">
        <f t="shared" si="5"/>
        <v>7.501759363</v>
      </c>
    </row>
    <row r="1835">
      <c r="A1835">
        <f t="shared" si="17"/>
        <v>6</v>
      </c>
      <c r="B1835">
        <f t="shared" si="18"/>
        <v>2023</v>
      </c>
      <c r="C1835" s="77">
        <f t="shared" si="3"/>
        <v>2023.416667</v>
      </c>
      <c r="D1835" s="159">
        <f t="shared" si="356"/>
        <v>45107</v>
      </c>
      <c r="N1835" s="169">
        <f>(1+'Parameters &amp; Main Results'!$B$18)^(1/12)-1</f>
        <v>0.002870898719</v>
      </c>
      <c r="O1835" s="169">
        <f>(1+'Parameters &amp; Main Results'!$B$20)^(1/12)-1</f>
        <v>0</v>
      </c>
      <c r="P1835" s="169">
        <f>(1+'Parameters &amp; Main Results'!$B$22)^(1/12)-1</f>
        <v>0</v>
      </c>
      <c r="Q1835" s="145">
        <f>(1+'Parameters &amp; Main Results'!$B$24)^(1/12)-1</f>
        <v>0.002870898719</v>
      </c>
      <c r="R1835" s="145">
        <f>(1+'Parameters &amp; Main Results'!$B$26)^(1/12)-1</f>
        <v>0</v>
      </c>
      <c r="S1835" s="145">
        <f>(1+'Parameters &amp; Main Results'!$B$28)^(1/12)-1</f>
        <v>0</v>
      </c>
      <c r="T1835" s="169">
        <f>(1+'Parameters &amp; Main Results'!$B$30)^(1/12)-1</f>
        <v>0.0008295381143</v>
      </c>
      <c r="U1835" s="166">
        <v>0.0</v>
      </c>
      <c r="V1835" s="166">
        <v>0.0</v>
      </c>
      <c r="W1835" s="19">
        <f t="array" ref="W1835">mmult(N1835:T1835,'Parameters &amp; Main Results'!$B$6:$B$12)-'Parameters &amp; Main Results'!$B$16/12+mmult(U1835:V1835,'Parameters &amp; Main Results'!$B$14:$B$15)</f>
        <v>0.002111507373</v>
      </c>
      <c r="X1835" s="77">
        <f t="shared" si="5"/>
        <v>7.485952719</v>
      </c>
    </row>
    <row r="1836">
      <c r="A1836">
        <f t="shared" si="17"/>
        <v>7</v>
      </c>
      <c r="B1836">
        <f t="shared" si="18"/>
        <v>2023</v>
      </c>
      <c r="C1836" s="77">
        <f t="shared" si="3"/>
        <v>2023.5</v>
      </c>
      <c r="D1836" s="159">
        <f t="shared" si="356"/>
        <v>45138</v>
      </c>
      <c r="N1836" s="169">
        <f>(1+'Parameters &amp; Main Results'!$B$18)^(1/12)-1</f>
        <v>0.002870898719</v>
      </c>
      <c r="O1836" s="169">
        <f>(1+'Parameters &amp; Main Results'!$B$20)^(1/12)-1</f>
        <v>0</v>
      </c>
      <c r="P1836" s="169">
        <f>(1+'Parameters &amp; Main Results'!$B$22)^(1/12)-1</f>
        <v>0</v>
      </c>
      <c r="Q1836" s="145">
        <f>(1+'Parameters &amp; Main Results'!$B$24)^(1/12)-1</f>
        <v>0.002870898719</v>
      </c>
      <c r="R1836" s="145">
        <f>(1+'Parameters &amp; Main Results'!$B$26)^(1/12)-1</f>
        <v>0</v>
      </c>
      <c r="S1836" s="145">
        <f>(1+'Parameters &amp; Main Results'!$B$28)^(1/12)-1</f>
        <v>0</v>
      </c>
      <c r="T1836" s="169">
        <f>(1+'Parameters &amp; Main Results'!$B$30)^(1/12)-1</f>
        <v>0.0008295381143</v>
      </c>
      <c r="U1836" s="166">
        <v>0.0</v>
      </c>
      <c r="V1836" s="166">
        <v>0.0</v>
      </c>
      <c r="W1836" s="19">
        <f t="array" ref="W1836">mmult(N1836:T1836,'Parameters &amp; Main Results'!$B$6:$B$12)-'Parameters &amp; Main Results'!$B$16/12+mmult(U1836:V1836,'Parameters &amp; Main Results'!$B$14:$B$15)</f>
        <v>0.002111507373</v>
      </c>
      <c r="X1836" s="77">
        <f t="shared" si="5"/>
        <v>7.47017938</v>
      </c>
    </row>
    <row r="1837">
      <c r="A1837">
        <f t="shared" si="17"/>
        <v>8</v>
      </c>
      <c r="B1837">
        <f t="shared" si="18"/>
        <v>2023</v>
      </c>
      <c r="C1837" s="77">
        <f t="shared" si="3"/>
        <v>2023.583333</v>
      </c>
      <c r="D1837" s="159">
        <f t="shared" si="356"/>
        <v>45169</v>
      </c>
      <c r="N1837" s="169">
        <f>(1+'Parameters &amp; Main Results'!$B$18)^(1/12)-1</f>
        <v>0.002870898719</v>
      </c>
      <c r="O1837" s="169">
        <f>(1+'Parameters &amp; Main Results'!$B$20)^(1/12)-1</f>
        <v>0</v>
      </c>
      <c r="P1837" s="169">
        <f>(1+'Parameters &amp; Main Results'!$B$22)^(1/12)-1</f>
        <v>0</v>
      </c>
      <c r="Q1837" s="145">
        <f>(1+'Parameters &amp; Main Results'!$B$24)^(1/12)-1</f>
        <v>0.002870898719</v>
      </c>
      <c r="R1837" s="145">
        <f>(1+'Parameters &amp; Main Results'!$B$26)^(1/12)-1</f>
        <v>0</v>
      </c>
      <c r="S1837" s="145">
        <f>(1+'Parameters &amp; Main Results'!$B$28)^(1/12)-1</f>
        <v>0</v>
      </c>
      <c r="T1837" s="169">
        <f>(1+'Parameters &amp; Main Results'!$B$30)^(1/12)-1</f>
        <v>0.0008295381143</v>
      </c>
      <c r="U1837" s="166">
        <v>0.0</v>
      </c>
      <c r="V1837" s="166">
        <v>0.0</v>
      </c>
      <c r="W1837" s="19">
        <f t="array" ref="W1837">mmult(N1837:T1837,'Parameters &amp; Main Results'!$B$6:$B$12)-'Parameters &amp; Main Results'!$B$16/12+mmult(U1837:V1837,'Parameters &amp; Main Results'!$B$14:$B$15)</f>
        <v>0.002111507373</v>
      </c>
      <c r="X1837" s="77">
        <f t="shared" si="5"/>
        <v>7.454439277</v>
      </c>
    </row>
    <row r="1838">
      <c r="A1838">
        <f t="shared" si="17"/>
        <v>9</v>
      </c>
      <c r="B1838">
        <f t="shared" si="18"/>
        <v>2023</v>
      </c>
      <c r="C1838" s="77">
        <f t="shared" si="3"/>
        <v>2023.666667</v>
      </c>
      <c r="D1838" s="159">
        <f t="shared" si="356"/>
        <v>45199</v>
      </c>
      <c r="N1838" s="169">
        <f>(1+'Parameters &amp; Main Results'!$B$18)^(1/12)-1</f>
        <v>0.002870898719</v>
      </c>
      <c r="O1838" s="169">
        <f>(1+'Parameters &amp; Main Results'!$B$20)^(1/12)-1</f>
        <v>0</v>
      </c>
      <c r="P1838" s="169">
        <f>(1+'Parameters &amp; Main Results'!$B$22)^(1/12)-1</f>
        <v>0</v>
      </c>
      <c r="Q1838" s="145">
        <f>(1+'Parameters &amp; Main Results'!$B$24)^(1/12)-1</f>
        <v>0.002870898719</v>
      </c>
      <c r="R1838" s="145">
        <f>(1+'Parameters &amp; Main Results'!$B$26)^(1/12)-1</f>
        <v>0</v>
      </c>
      <c r="S1838" s="145">
        <f>(1+'Parameters &amp; Main Results'!$B$28)^(1/12)-1</f>
        <v>0</v>
      </c>
      <c r="T1838" s="169">
        <f>(1+'Parameters &amp; Main Results'!$B$30)^(1/12)-1</f>
        <v>0.0008295381143</v>
      </c>
      <c r="U1838" s="166">
        <v>0.0</v>
      </c>
      <c r="V1838" s="166">
        <v>0.0</v>
      </c>
      <c r="W1838" s="19">
        <f t="array" ref="W1838">mmult(N1838:T1838,'Parameters &amp; Main Results'!$B$6:$B$12)-'Parameters &amp; Main Results'!$B$16/12+mmult(U1838:V1838,'Parameters &amp; Main Results'!$B$14:$B$15)</f>
        <v>0.002111507373</v>
      </c>
      <c r="X1838" s="77">
        <f t="shared" si="5"/>
        <v>7.438732339</v>
      </c>
    </row>
    <row r="1839">
      <c r="A1839">
        <f t="shared" si="17"/>
        <v>10</v>
      </c>
      <c r="B1839">
        <f t="shared" si="18"/>
        <v>2023</v>
      </c>
      <c r="C1839" s="77">
        <f t="shared" si="3"/>
        <v>2023.75</v>
      </c>
      <c r="D1839" s="159">
        <f t="shared" si="356"/>
        <v>45230</v>
      </c>
      <c r="N1839" s="169">
        <f>(1+'Parameters &amp; Main Results'!$B$18)^(1/12)-1</f>
        <v>0.002870898719</v>
      </c>
      <c r="O1839" s="169">
        <f>(1+'Parameters &amp; Main Results'!$B$20)^(1/12)-1</f>
        <v>0</v>
      </c>
      <c r="P1839" s="169">
        <f>(1+'Parameters &amp; Main Results'!$B$22)^(1/12)-1</f>
        <v>0</v>
      </c>
      <c r="Q1839" s="145">
        <f>(1+'Parameters &amp; Main Results'!$B$24)^(1/12)-1</f>
        <v>0.002870898719</v>
      </c>
      <c r="R1839" s="145">
        <f>(1+'Parameters &amp; Main Results'!$B$26)^(1/12)-1</f>
        <v>0</v>
      </c>
      <c r="S1839" s="145">
        <f>(1+'Parameters &amp; Main Results'!$B$28)^(1/12)-1</f>
        <v>0</v>
      </c>
      <c r="T1839" s="169">
        <f>(1+'Parameters &amp; Main Results'!$B$30)^(1/12)-1</f>
        <v>0.0008295381143</v>
      </c>
      <c r="U1839" s="166">
        <v>0.0</v>
      </c>
      <c r="V1839" s="166">
        <v>0.0</v>
      </c>
      <c r="W1839" s="19">
        <f t="array" ref="W1839">mmult(N1839:T1839,'Parameters &amp; Main Results'!$B$6:$B$12)-'Parameters &amp; Main Results'!$B$16/12+mmult(U1839:V1839,'Parameters &amp; Main Results'!$B$14:$B$15)</f>
        <v>0.002111507373</v>
      </c>
      <c r="X1839" s="77">
        <f t="shared" si="5"/>
        <v>7.423058496</v>
      </c>
    </row>
    <row r="1840">
      <c r="A1840">
        <f t="shared" si="17"/>
        <v>11</v>
      </c>
      <c r="B1840">
        <f t="shared" si="18"/>
        <v>2023</v>
      </c>
      <c r="C1840" s="77">
        <f t="shared" si="3"/>
        <v>2023.833333</v>
      </c>
      <c r="D1840" s="159">
        <f t="shared" si="356"/>
        <v>45260</v>
      </c>
      <c r="N1840" s="169">
        <f>(1+'Parameters &amp; Main Results'!$B$18)^(1/12)-1</f>
        <v>0.002870898719</v>
      </c>
      <c r="O1840" s="169">
        <f>(1+'Parameters &amp; Main Results'!$B$20)^(1/12)-1</f>
        <v>0</v>
      </c>
      <c r="P1840" s="169">
        <f>(1+'Parameters &amp; Main Results'!$B$22)^(1/12)-1</f>
        <v>0</v>
      </c>
      <c r="Q1840" s="145">
        <f>(1+'Parameters &amp; Main Results'!$B$24)^(1/12)-1</f>
        <v>0.002870898719</v>
      </c>
      <c r="R1840" s="145">
        <f>(1+'Parameters &amp; Main Results'!$B$26)^(1/12)-1</f>
        <v>0</v>
      </c>
      <c r="S1840" s="145">
        <f>(1+'Parameters &amp; Main Results'!$B$28)^(1/12)-1</f>
        <v>0</v>
      </c>
      <c r="T1840" s="169">
        <f>(1+'Parameters &amp; Main Results'!$B$30)^(1/12)-1</f>
        <v>0.0008295381143</v>
      </c>
      <c r="U1840" s="166">
        <v>0.0</v>
      </c>
      <c r="V1840" s="166">
        <v>0.0</v>
      </c>
      <c r="W1840" s="19">
        <f t="array" ref="W1840">mmult(N1840:T1840,'Parameters &amp; Main Results'!$B$6:$B$12)-'Parameters &amp; Main Results'!$B$16/12+mmult(U1840:V1840,'Parameters &amp; Main Results'!$B$14:$B$15)</f>
        <v>0.002111507373</v>
      </c>
      <c r="X1840" s="77">
        <f t="shared" si="5"/>
        <v>7.407417679</v>
      </c>
    </row>
    <row r="1841">
      <c r="A1841">
        <f t="shared" si="17"/>
        <v>12</v>
      </c>
      <c r="B1841">
        <f t="shared" si="18"/>
        <v>2023</v>
      </c>
      <c r="C1841" s="77">
        <f t="shared" si="3"/>
        <v>2023.916667</v>
      </c>
      <c r="D1841" s="159">
        <f t="shared" si="356"/>
        <v>45291</v>
      </c>
      <c r="N1841" s="169">
        <f>(1+'Parameters &amp; Main Results'!$B$18)^(1/12)-1</f>
        <v>0.002870898719</v>
      </c>
      <c r="O1841" s="169">
        <f>(1+'Parameters &amp; Main Results'!$B$20)^(1/12)-1</f>
        <v>0</v>
      </c>
      <c r="P1841" s="169">
        <f>(1+'Parameters &amp; Main Results'!$B$22)^(1/12)-1</f>
        <v>0</v>
      </c>
      <c r="Q1841" s="145">
        <f>(1+'Parameters &amp; Main Results'!$B$24)^(1/12)-1</f>
        <v>0.002870898719</v>
      </c>
      <c r="R1841" s="145">
        <f>(1+'Parameters &amp; Main Results'!$B$26)^(1/12)-1</f>
        <v>0</v>
      </c>
      <c r="S1841" s="145">
        <f>(1+'Parameters &amp; Main Results'!$B$28)^(1/12)-1</f>
        <v>0</v>
      </c>
      <c r="T1841" s="169">
        <f>(1+'Parameters &amp; Main Results'!$B$30)^(1/12)-1</f>
        <v>0.0008295381143</v>
      </c>
      <c r="U1841" s="166">
        <v>0.0</v>
      </c>
      <c r="V1841" s="166">
        <v>0.0</v>
      </c>
      <c r="W1841" s="19">
        <f t="array" ref="W1841">mmult(N1841:T1841,'Parameters &amp; Main Results'!$B$6:$B$12)-'Parameters &amp; Main Results'!$B$16/12+mmult(U1841:V1841,'Parameters &amp; Main Results'!$B$14:$B$15)</f>
        <v>0.002111507373</v>
      </c>
      <c r="X1841" s="77">
        <f t="shared" si="5"/>
        <v>7.391809818</v>
      </c>
    </row>
    <row r="1842">
      <c r="A1842">
        <f t="shared" si="17"/>
        <v>1</v>
      </c>
      <c r="B1842">
        <f t="shared" si="18"/>
        <v>2024</v>
      </c>
      <c r="C1842" s="77">
        <f t="shared" si="3"/>
        <v>2024</v>
      </c>
      <c r="D1842" s="159">
        <f t="shared" si="356"/>
        <v>45322</v>
      </c>
      <c r="N1842" s="169">
        <f>(1+'Parameters &amp; Main Results'!$B$18)^(1/12)-1</f>
        <v>0.002870898719</v>
      </c>
      <c r="O1842" s="169">
        <f>(1+'Parameters &amp; Main Results'!$B$20)^(1/12)-1</f>
        <v>0</v>
      </c>
      <c r="P1842" s="169">
        <f>(1+'Parameters &amp; Main Results'!$B$22)^(1/12)-1</f>
        <v>0</v>
      </c>
      <c r="Q1842" s="145">
        <f>(1+'Parameters &amp; Main Results'!$B$24)^(1/12)-1</f>
        <v>0.002870898719</v>
      </c>
      <c r="R1842" s="145">
        <f>(1+'Parameters &amp; Main Results'!$B$26)^(1/12)-1</f>
        <v>0</v>
      </c>
      <c r="S1842" s="145">
        <f>(1+'Parameters &amp; Main Results'!$B$28)^(1/12)-1</f>
        <v>0</v>
      </c>
      <c r="T1842" s="169">
        <f>(1+'Parameters &amp; Main Results'!$B$30)^(1/12)-1</f>
        <v>0.0008295381143</v>
      </c>
      <c r="U1842" s="166">
        <v>0.0</v>
      </c>
      <c r="V1842" s="166">
        <v>0.0</v>
      </c>
      <c r="W1842" s="19">
        <f t="array" ref="W1842">mmult(N1842:T1842,'Parameters &amp; Main Results'!$B$6:$B$12)-'Parameters &amp; Main Results'!$B$16/12+mmult(U1842:V1842,'Parameters &amp; Main Results'!$B$14:$B$15)</f>
        <v>0.002111507373</v>
      </c>
      <c r="X1842" s="77">
        <f t="shared" si="5"/>
        <v>7.376234844</v>
      </c>
    </row>
    <row r="1843">
      <c r="A1843">
        <f t="shared" si="17"/>
        <v>2</v>
      </c>
      <c r="B1843">
        <f t="shared" si="18"/>
        <v>2024</v>
      </c>
      <c r="C1843" s="77">
        <f t="shared" si="3"/>
        <v>2024.083333</v>
      </c>
      <c r="D1843" s="159">
        <f t="shared" si="356"/>
        <v>45351</v>
      </c>
      <c r="N1843" s="169">
        <f>(1+'Parameters &amp; Main Results'!$B$18)^(1/12)-1</f>
        <v>0.002870898719</v>
      </c>
      <c r="O1843" s="169">
        <f>(1+'Parameters &amp; Main Results'!$B$20)^(1/12)-1</f>
        <v>0</v>
      </c>
      <c r="P1843" s="169">
        <f>(1+'Parameters &amp; Main Results'!$B$22)^(1/12)-1</f>
        <v>0</v>
      </c>
      <c r="Q1843" s="145">
        <f>(1+'Parameters &amp; Main Results'!$B$24)^(1/12)-1</f>
        <v>0.002870898719</v>
      </c>
      <c r="R1843" s="145">
        <f>(1+'Parameters &amp; Main Results'!$B$26)^(1/12)-1</f>
        <v>0</v>
      </c>
      <c r="S1843" s="145">
        <f>(1+'Parameters &amp; Main Results'!$B$28)^(1/12)-1</f>
        <v>0</v>
      </c>
      <c r="T1843" s="169">
        <f>(1+'Parameters &amp; Main Results'!$B$30)^(1/12)-1</f>
        <v>0.0008295381143</v>
      </c>
      <c r="U1843" s="166">
        <v>0.0</v>
      </c>
      <c r="V1843" s="166">
        <v>0.0</v>
      </c>
      <c r="W1843" s="19">
        <f t="array" ref="W1843">mmult(N1843:T1843,'Parameters &amp; Main Results'!$B$6:$B$12)-'Parameters &amp; Main Results'!$B$16/12+mmult(U1843:V1843,'Parameters &amp; Main Results'!$B$14:$B$15)</f>
        <v>0.002111507373</v>
      </c>
      <c r="X1843" s="77">
        <f t="shared" si="5"/>
        <v>7.360692687</v>
      </c>
    </row>
    <row r="1844">
      <c r="A1844">
        <f t="shared" si="17"/>
        <v>3</v>
      </c>
      <c r="B1844">
        <f t="shared" si="18"/>
        <v>2024</v>
      </c>
      <c r="C1844" s="77">
        <f t="shared" si="3"/>
        <v>2024.166667</v>
      </c>
      <c r="D1844" s="159">
        <f t="shared" si="356"/>
        <v>45382</v>
      </c>
      <c r="N1844" s="169">
        <f>(1+'Parameters &amp; Main Results'!$B$18)^(1/12)-1</f>
        <v>0.002870898719</v>
      </c>
      <c r="O1844" s="169">
        <f>(1+'Parameters &amp; Main Results'!$B$20)^(1/12)-1</f>
        <v>0</v>
      </c>
      <c r="P1844" s="169">
        <f>(1+'Parameters &amp; Main Results'!$B$22)^(1/12)-1</f>
        <v>0</v>
      </c>
      <c r="Q1844" s="145">
        <f>(1+'Parameters &amp; Main Results'!$B$24)^(1/12)-1</f>
        <v>0.002870898719</v>
      </c>
      <c r="R1844" s="145">
        <f>(1+'Parameters &amp; Main Results'!$B$26)^(1/12)-1</f>
        <v>0</v>
      </c>
      <c r="S1844" s="145">
        <f>(1+'Parameters &amp; Main Results'!$B$28)^(1/12)-1</f>
        <v>0</v>
      </c>
      <c r="T1844" s="169">
        <f>(1+'Parameters &amp; Main Results'!$B$30)^(1/12)-1</f>
        <v>0.0008295381143</v>
      </c>
      <c r="U1844" s="166">
        <v>0.0</v>
      </c>
      <c r="V1844" s="166">
        <v>0.0</v>
      </c>
      <c r="W1844" s="19">
        <f t="array" ref="W1844">mmult(N1844:T1844,'Parameters &amp; Main Results'!$B$6:$B$12)-'Parameters &amp; Main Results'!$B$16/12+mmult(U1844:V1844,'Parameters &amp; Main Results'!$B$14:$B$15)</f>
        <v>0.002111507373</v>
      </c>
      <c r="X1844" s="77">
        <f t="shared" si="5"/>
        <v>7.345183278</v>
      </c>
    </row>
    <row r="1845">
      <c r="A1845">
        <f t="shared" si="17"/>
        <v>4</v>
      </c>
      <c r="B1845">
        <f t="shared" si="18"/>
        <v>2024</v>
      </c>
      <c r="C1845" s="77">
        <f t="shared" si="3"/>
        <v>2024.25</v>
      </c>
      <c r="D1845" s="159">
        <f t="shared" si="356"/>
        <v>45412</v>
      </c>
      <c r="N1845" s="169">
        <f>(1+'Parameters &amp; Main Results'!$B$18)^(1/12)-1</f>
        <v>0.002870898719</v>
      </c>
      <c r="O1845" s="169">
        <f>(1+'Parameters &amp; Main Results'!$B$20)^(1/12)-1</f>
        <v>0</v>
      </c>
      <c r="P1845" s="169">
        <f>(1+'Parameters &amp; Main Results'!$B$22)^(1/12)-1</f>
        <v>0</v>
      </c>
      <c r="Q1845" s="145">
        <f>(1+'Parameters &amp; Main Results'!$B$24)^(1/12)-1</f>
        <v>0.002870898719</v>
      </c>
      <c r="R1845" s="145">
        <f>(1+'Parameters &amp; Main Results'!$B$26)^(1/12)-1</f>
        <v>0</v>
      </c>
      <c r="S1845" s="145">
        <f>(1+'Parameters &amp; Main Results'!$B$28)^(1/12)-1</f>
        <v>0</v>
      </c>
      <c r="T1845" s="169">
        <f>(1+'Parameters &amp; Main Results'!$B$30)^(1/12)-1</f>
        <v>0.0008295381143</v>
      </c>
      <c r="U1845" s="166">
        <v>0.0</v>
      </c>
      <c r="V1845" s="166">
        <v>0.0</v>
      </c>
      <c r="W1845" s="19">
        <f t="array" ref="W1845">mmult(N1845:T1845,'Parameters &amp; Main Results'!$B$6:$B$12)-'Parameters &amp; Main Results'!$B$16/12+mmult(U1845:V1845,'Parameters &amp; Main Results'!$B$14:$B$15)</f>
        <v>0.002111507373</v>
      </c>
      <c r="X1845" s="77">
        <f t="shared" si="5"/>
        <v>7.329706549</v>
      </c>
    </row>
    <row r="1846">
      <c r="A1846">
        <f t="shared" si="17"/>
        <v>5</v>
      </c>
      <c r="B1846">
        <f t="shared" si="18"/>
        <v>2024</v>
      </c>
      <c r="C1846" s="77">
        <f t="shared" si="3"/>
        <v>2024.333333</v>
      </c>
      <c r="D1846" s="159">
        <f t="shared" si="356"/>
        <v>45443</v>
      </c>
      <c r="N1846" s="169">
        <f>(1+'Parameters &amp; Main Results'!$B$18)^(1/12)-1</f>
        <v>0.002870898719</v>
      </c>
      <c r="O1846" s="169">
        <f>(1+'Parameters &amp; Main Results'!$B$20)^(1/12)-1</f>
        <v>0</v>
      </c>
      <c r="P1846" s="169">
        <f>(1+'Parameters &amp; Main Results'!$B$22)^(1/12)-1</f>
        <v>0</v>
      </c>
      <c r="Q1846" s="145">
        <f>(1+'Parameters &amp; Main Results'!$B$24)^(1/12)-1</f>
        <v>0.002870898719</v>
      </c>
      <c r="R1846" s="145">
        <f>(1+'Parameters &amp; Main Results'!$B$26)^(1/12)-1</f>
        <v>0</v>
      </c>
      <c r="S1846" s="145">
        <f>(1+'Parameters &amp; Main Results'!$B$28)^(1/12)-1</f>
        <v>0</v>
      </c>
      <c r="T1846" s="169">
        <f>(1+'Parameters &amp; Main Results'!$B$30)^(1/12)-1</f>
        <v>0.0008295381143</v>
      </c>
      <c r="U1846" s="166">
        <v>0.0</v>
      </c>
      <c r="V1846" s="166">
        <v>0.0</v>
      </c>
      <c r="W1846" s="19">
        <f t="array" ref="W1846">mmult(N1846:T1846,'Parameters &amp; Main Results'!$B$6:$B$12)-'Parameters &amp; Main Results'!$B$16/12+mmult(U1846:V1846,'Parameters &amp; Main Results'!$B$14:$B$15)</f>
        <v>0.002111507373</v>
      </c>
      <c r="X1846" s="77">
        <f t="shared" si="5"/>
        <v>7.31426243</v>
      </c>
    </row>
    <row r="1847">
      <c r="A1847">
        <f t="shared" si="17"/>
        <v>6</v>
      </c>
      <c r="B1847">
        <f t="shared" si="18"/>
        <v>2024</v>
      </c>
      <c r="C1847" s="77">
        <f t="shared" si="3"/>
        <v>2024.416667</v>
      </c>
      <c r="D1847" s="159">
        <f t="shared" si="356"/>
        <v>45473</v>
      </c>
      <c r="N1847" s="169">
        <f>(1+'Parameters &amp; Main Results'!$B$18)^(1/12)-1</f>
        <v>0.002870898719</v>
      </c>
      <c r="O1847" s="169">
        <f>(1+'Parameters &amp; Main Results'!$B$20)^(1/12)-1</f>
        <v>0</v>
      </c>
      <c r="P1847" s="169">
        <f>(1+'Parameters &amp; Main Results'!$B$22)^(1/12)-1</f>
        <v>0</v>
      </c>
      <c r="Q1847" s="145">
        <f>(1+'Parameters &amp; Main Results'!$B$24)^(1/12)-1</f>
        <v>0.002870898719</v>
      </c>
      <c r="R1847" s="145">
        <f>(1+'Parameters &amp; Main Results'!$B$26)^(1/12)-1</f>
        <v>0</v>
      </c>
      <c r="S1847" s="145">
        <f>(1+'Parameters &amp; Main Results'!$B$28)^(1/12)-1</f>
        <v>0</v>
      </c>
      <c r="T1847" s="169">
        <f>(1+'Parameters &amp; Main Results'!$B$30)^(1/12)-1</f>
        <v>0.0008295381143</v>
      </c>
      <c r="U1847" s="166">
        <v>0.0</v>
      </c>
      <c r="V1847" s="166">
        <v>0.0</v>
      </c>
      <c r="W1847" s="19">
        <f t="array" ref="W1847">mmult(N1847:T1847,'Parameters &amp; Main Results'!$B$6:$B$12)-'Parameters &amp; Main Results'!$B$16/12+mmult(U1847:V1847,'Parameters &amp; Main Results'!$B$14:$B$15)</f>
        <v>0.002111507373</v>
      </c>
      <c r="X1847" s="77">
        <f t="shared" si="5"/>
        <v>7.298850852</v>
      </c>
    </row>
    <row r="1848">
      <c r="A1848">
        <f t="shared" si="17"/>
        <v>7</v>
      </c>
      <c r="B1848">
        <f t="shared" si="18"/>
        <v>2024</v>
      </c>
      <c r="C1848" s="77">
        <f t="shared" si="3"/>
        <v>2024.5</v>
      </c>
      <c r="D1848" s="159">
        <f t="shared" si="356"/>
        <v>45504</v>
      </c>
      <c r="N1848" s="169">
        <f>(1+'Parameters &amp; Main Results'!$B$18)^(1/12)-1</f>
        <v>0.002870898719</v>
      </c>
      <c r="O1848" s="169">
        <f>(1+'Parameters &amp; Main Results'!$B$20)^(1/12)-1</f>
        <v>0</v>
      </c>
      <c r="P1848" s="169">
        <f>(1+'Parameters &amp; Main Results'!$B$22)^(1/12)-1</f>
        <v>0</v>
      </c>
      <c r="Q1848" s="145">
        <f>(1+'Parameters &amp; Main Results'!$B$24)^(1/12)-1</f>
        <v>0.002870898719</v>
      </c>
      <c r="R1848" s="145">
        <f>(1+'Parameters &amp; Main Results'!$B$26)^(1/12)-1</f>
        <v>0</v>
      </c>
      <c r="S1848" s="145">
        <f>(1+'Parameters &amp; Main Results'!$B$28)^(1/12)-1</f>
        <v>0</v>
      </c>
      <c r="T1848" s="169">
        <f>(1+'Parameters &amp; Main Results'!$B$30)^(1/12)-1</f>
        <v>0.0008295381143</v>
      </c>
      <c r="U1848" s="166">
        <v>0.0</v>
      </c>
      <c r="V1848" s="166">
        <v>0.0</v>
      </c>
      <c r="W1848" s="19">
        <f t="array" ref="W1848">mmult(N1848:T1848,'Parameters &amp; Main Results'!$B$6:$B$12)-'Parameters &amp; Main Results'!$B$16/12+mmult(U1848:V1848,'Parameters &amp; Main Results'!$B$14:$B$15)</f>
        <v>0.002111507373</v>
      </c>
      <c r="X1848" s="77">
        <f t="shared" si="5"/>
        <v>7.283471748</v>
      </c>
    </row>
    <row r="1849">
      <c r="A1849">
        <f t="shared" si="17"/>
        <v>8</v>
      </c>
      <c r="B1849">
        <f t="shared" si="18"/>
        <v>2024</v>
      </c>
      <c r="C1849" s="77">
        <f t="shared" si="3"/>
        <v>2024.583333</v>
      </c>
      <c r="D1849" s="159">
        <f t="shared" si="356"/>
        <v>45535</v>
      </c>
      <c r="N1849" s="169">
        <f>(1+'Parameters &amp; Main Results'!$B$18)^(1/12)-1</f>
        <v>0.002870898719</v>
      </c>
      <c r="O1849" s="169">
        <f>(1+'Parameters &amp; Main Results'!$B$20)^(1/12)-1</f>
        <v>0</v>
      </c>
      <c r="P1849" s="169">
        <f>(1+'Parameters &amp; Main Results'!$B$22)^(1/12)-1</f>
        <v>0</v>
      </c>
      <c r="Q1849" s="145">
        <f>(1+'Parameters &amp; Main Results'!$B$24)^(1/12)-1</f>
        <v>0.002870898719</v>
      </c>
      <c r="R1849" s="145">
        <f>(1+'Parameters &amp; Main Results'!$B$26)^(1/12)-1</f>
        <v>0</v>
      </c>
      <c r="S1849" s="145">
        <f>(1+'Parameters &amp; Main Results'!$B$28)^(1/12)-1</f>
        <v>0</v>
      </c>
      <c r="T1849" s="169">
        <f>(1+'Parameters &amp; Main Results'!$B$30)^(1/12)-1</f>
        <v>0.0008295381143</v>
      </c>
      <c r="U1849" s="166">
        <v>0.0</v>
      </c>
      <c r="V1849" s="166">
        <v>0.0</v>
      </c>
      <c r="W1849" s="19">
        <f t="array" ref="W1849">mmult(N1849:T1849,'Parameters &amp; Main Results'!$B$6:$B$12)-'Parameters &amp; Main Results'!$B$16/12+mmult(U1849:V1849,'Parameters &amp; Main Results'!$B$14:$B$15)</f>
        <v>0.002111507373</v>
      </c>
      <c r="X1849" s="77">
        <f t="shared" si="5"/>
        <v>7.268125048</v>
      </c>
    </row>
    <row r="1850">
      <c r="A1850">
        <f t="shared" si="17"/>
        <v>9</v>
      </c>
      <c r="B1850">
        <f t="shared" si="18"/>
        <v>2024</v>
      </c>
      <c r="C1850" s="77">
        <f t="shared" si="3"/>
        <v>2024.666667</v>
      </c>
      <c r="D1850" s="159">
        <f t="shared" si="356"/>
        <v>45565</v>
      </c>
      <c r="N1850" s="169">
        <f>(1+'Parameters &amp; Main Results'!$B$18)^(1/12)-1</f>
        <v>0.002870898719</v>
      </c>
      <c r="O1850" s="169">
        <f>(1+'Parameters &amp; Main Results'!$B$20)^(1/12)-1</f>
        <v>0</v>
      </c>
      <c r="P1850" s="169">
        <f>(1+'Parameters &amp; Main Results'!$B$22)^(1/12)-1</f>
        <v>0</v>
      </c>
      <c r="Q1850" s="145">
        <f>(1+'Parameters &amp; Main Results'!$B$24)^(1/12)-1</f>
        <v>0.002870898719</v>
      </c>
      <c r="R1850" s="145">
        <f>(1+'Parameters &amp; Main Results'!$B$26)^(1/12)-1</f>
        <v>0</v>
      </c>
      <c r="S1850" s="145">
        <f>(1+'Parameters &amp; Main Results'!$B$28)^(1/12)-1</f>
        <v>0</v>
      </c>
      <c r="T1850" s="169">
        <f>(1+'Parameters &amp; Main Results'!$B$30)^(1/12)-1</f>
        <v>0.0008295381143</v>
      </c>
      <c r="U1850" s="166">
        <v>0.0</v>
      </c>
      <c r="V1850" s="166">
        <v>0.0</v>
      </c>
      <c r="W1850" s="19">
        <f t="array" ref="W1850">mmult(N1850:T1850,'Parameters &amp; Main Results'!$B$6:$B$12)-'Parameters &amp; Main Results'!$B$16/12+mmult(U1850:V1850,'Parameters &amp; Main Results'!$B$14:$B$15)</f>
        <v>0.002111507373</v>
      </c>
      <c r="X1850" s="77">
        <f t="shared" si="5"/>
        <v>7.252810685</v>
      </c>
    </row>
    <row r="1851">
      <c r="A1851">
        <f t="shared" si="17"/>
        <v>10</v>
      </c>
      <c r="B1851">
        <f t="shared" si="18"/>
        <v>2024</v>
      </c>
      <c r="C1851" s="77">
        <f t="shared" si="3"/>
        <v>2024.75</v>
      </c>
      <c r="D1851" s="159">
        <f t="shared" si="356"/>
        <v>45596</v>
      </c>
      <c r="N1851" s="169">
        <f>(1+'Parameters &amp; Main Results'!$B$18)^(1/12)-1</f>
        <v>0.002870898719</v>
      </c>
      <c r="O1851" s="169">
        <f>(1+'Parameters &amp; Main Results'!$B$20)^(1/12)-1</f>
        <v>0</v>
      </c>
      <c r="P1851" s="169">
        <f>(1+'Parameters &amp; Main Results'!$B$22)^(1/12)-1</f>
        <v>0</v>
      </c>
      <c r="Q1851" s="145">
        <f>(1+'Parameters &amp; Main Results'!$B$24)^(1/12)-1</f>
        <v>0.002870898719</v>
      </c>
      <c r="R1851" s="145">
        <f>(1+'Parameters &amp; Main Results'!$B$26)^(1/12)-1</f>
        <v>0</v>
      </c>
      <c r="S1851" s="145">
        <f>(1+'Parameters &amp; Main Results'!$B$28)^(1/12)-1</f>
        <v>0</v>
      </c>
      <c r="T1851" s="169">
        <f>(1+'Parameters &amp; Main Results'!$B$30)^(1/12)-1</f>
        <v>0.0008295381143</v>
      </c>
      <c r="U1851" s="166">
        <v>0.0</v>
      </c>
      <c r="V1851" s="166">
        <v>0.0</v>
      </c>
      <c r="W1851" s="19">
        <f t="array" ref="W1851">mmult(N1851:T1851,'Parameters &amp; Main Results'!$B$6:$B$12)-'Parameters &amp; Main Results'!$B$16/12+mmult(U1851:V1851,'Parameters &amp; Main Results'!$B$14:$B$15)</f>
        <v>0.002111507373</v>
      </c>
      <c r="X1851" s="77">
        <f t="shared" si="5"/>
        <v>7.23752859</v>
      </c>
    </row>
    <row r="1852">
      <c r="A1852">
        <f t="shared" si="17"/>
        <v>11</v>
      </c>
      <c r="B1852">
        <f t="shared" si="18"/>
        <v>2024</v>
      </c>
      <c r="C1852" s="77">
        <f t="shared" si="3"/>
        <v>2024.833333</v>
      </c>
      <c r="D1852" s="159">
        <f t="shared" si="356"/>
        <v>45626</v>
      </c>
      <c r="N1852" s="169">
        <f>(1+'Parameters &amp; Main Results'!$B$18)^(1/12)-1</f>
        <v>0.002870898719</v>
      </c>
      <c r="O1852" s="169">
        <f>(1+'Parameters &amp; Main Results'!$B$20)^(1/12)-1</f>
        <v>0</v>
      </c>
      <c r="P1852" s="169">
        <f>(1+'Parameters &amp; Main Results'!$B$22)^(1/12)-1</f>
        <v>0</v>
      </c>
      <c r="Q1852" s="145">
        <f>(1+'Parameters &amp; Main Results'!$B$24)^(1/12)-1</f>
        <v>0.002870898719</v>
      </c>
      <c r="R1852" s="145">
        <f>(1+'Parameters &amp; Main Results'!$B$26)^(1/12)-1</f>
        <v>0</v>
      </c>
      <c r="S1852" s="145">
        <f>(1+'Parameters &amp; Main Results'!$B$28)^(1/12)-1</f>
        <v>0</v>
      </c>
      <c r="T1852" s="169">
        <f>(1+'Parameters &amp; Main Results'!$B$30)^(1/12)-1</f>
        <v>0.0008295381143</v>
      </c>
      <c r="U1852" s="166">
        <v>0.0</v>
      </c>
      <c r="V1852" s="166">
        <v>0.0</v>
      </c>
      <c r="W1852" s="19">
        <f t="array" ref="W1852">mmult(N1852:T1852,'Parameters &amp; Main Results'!$B$6:$B$12)-'Parameters &amp; Main Results'!$B$16/12+mmult(U1852:V1852,'Parameters &amp; Main Results'!$B$14:$B$15)</f>
        <v>0.002111507373</v>
      </c>
      <c r="X1852" s="77">
        <f t="shared" si="5"/>
        <v>7.222278695</v>
      </c>
    </row>
    <row r="1853">
      <c r="A1853">
        <f t="shared" si="17"/>
        <v>12</v>
      </c>
      <c r="B1853">
        <f t="shared" si="18"/>
        <v>2024</v>
      </c>
      <c r="C1853" s="77">
        <f t="shared" si="3"/>
        <v>2024.916667</v>
      </c>
      <c r="D1853" s="159">
        <f t="shared" si="356"/>
        <v>45657</v>
      </c>
      <c r="N1853" s="169">
        <f>(1+'Parameters &amp; Main Results'!$B$18)^(1/12)-1</f>
        <v>0.002870898719</v>
      </c>
      <c r="O1853" s="169">
        <f>(1+'Parameters &amp; Main Results'!$B$20)^(1/12)-1</f>
        <v>0</v>
      </c>
      <c r="P1853" s="169">
        <f>(1+'Parameters &amp; Main Results'!$B$22)^(1/12)-1</f>
        <v>0</v>
      </c>
      <c r="Q1853" s="145">
        <f>(1+'Parameters &amp; Main Results'!$B$24)^(1/12)-1</f>
        <v>0.002870898719</v>
      </c>
      <c r="R1853" s="145">
        <f>(1+'Parameters &amp; Main Results'!$B$26)^(1/12)-1</f>
        <v>0</v>
      </c>
      <c r="S1853" s="145">
        <f>(1+'Parameters &amp; Main Results'!$B$28)^(1/12)-1</f>
        <v>0</v>
      </c>
      <c r="T1853" s="169">
        <f>(1+'Parameters &amp; Main Results'!$B$30)^(1/12)-1</f>
        <v>0.0008295381143</v>
      </c>
      <c r="U1853" s="166">
        <v>0.0</v>
      </c>
      <c r="V1853" s="166">
        <v>0.0</v>
      </c>
      <c r="W1853" s="19">
        <f t="array" ref="W1853">mmult(N1853:T1853,'Parameters &amp; Main Results'!$B$6:$B$12)-'Parameters &amp; Main Results'!$B$16/12+mmult(U1853:V1853,'Parameters &amp; Main Results'!$B$14:$B$15)</f>
        <v>0.002111507373</v>
      </c>
      <c r="X1853" s="77">
        <f t="shared" si="5"/>
        <v>7.207060933</v>
      </c>
    </row>
    <row r="1854">
      <c r="A1854">
        <f t="shared" si="17"/>
        <v>1</v>
      </c>
      <c r="B1854">
        <f t="shared" si="18"/>
        <v>2025</v>
      </c>
      <c r="C1854" s="77">
        <f t="shared" si="3"/>
        <v>2025</v>
      </c>
      <c r="D1854" s="159">
        <f t="shared" si="356"/>
        <v>45688</v>
      </c>
      <c r="N1854" s="169">
        <f>(1+'Parameters &amp; Main Results'!$B$18)^(1/12)-1</f>
        <v>0.002870898719</v>
      </c>
      <c r="O1854" s="169">
        <f>(1+'Parameters &amp; Main Results'!$B$20)^(1/12)-1</f>
        <v>0</v>
      </c>
      <c r="P1854" s="169">
        <f>(1+'Parameters &amp; Main Results'!$B$22)^(1/12)-1</f>
        <v>0</v>
      </c>
      <c r="Q1854" s="145">
        <f>(1+'Parameters &amp; Main Results'!$B$24)^(1/12)-1</f>
        <v>0.002870898719</v>
      </c>
      <c r="R1854" s="145">
        <f>(1+'Parameters &amp; Main Results'!$B$26)^(1/12)-1</f>
        <v>0</v>
      </c>
      <c r="S1854" s="145">
        <f>(1+'Parameters &amp; Main Results'!$B$28)^(1/12)-1</f>
        <v>0</v>
      </c>
      <c r="T1854" s="169">
        <f>(1+'Parameters &amp; Main Results'!$B$30)^(1/12)-1</f>
        <v>0.0008295381143</v>
      </c>
      <c r="U1854" s="166">
        <v>0.0</v>
      </c>
      <c r="V1854" s="166">
        <v>0.0</v>
      </c>
      <c r="W1854" s="19">
        <f t="array" ref="W1854">mmult(N1854:T1854,'Parameters &amp; Main Results'!$B$6:$B$12)-'Parameters &amp; Main Results'!$B$16/12+mmult(U1854:V1854,'Parameters &amp; Main Results'!$B$14:$B$15)</f>
        <v>0.002111507373</v>
      </c>
      <c r="X1854" s="77">
        <f t="shared" si="5"/>
        <v>7.191875235</v>
      </c>
    </row>
    <row r="1855">
      <c r="A1855">
        <f t="shared" si="17"/>
        <v>2</v>
      </c>
      <c r="B1855">
        <f t="shared" si="18"/>
        <v>2025</v>
      </c>
      <c r="C1855" s="77">
        <f t="shared" si="3"/>
        <v>2025.083333</v>
      </c>
      <c r="D1855" s="159">
        <f t="shared" si="356"/>
        <v>45716</v>
      </c>
      <c r="N1855" s="169">
        <f>(1+'Parameters &amp; Main Results'!$B$18)^(1/12)-1</f>
        <v>0.002870898719</v>
      </c>
      <c r="O1855" s="169">
        <f>(1+'Parameters &amp; Main Results'!$B$20)^(1/12)-1</f>
        <v>0</v>
      </c>
      <c r="P1855" s="169">
        <f>(1+'Parameters &amp; Main Results'!$B$22)^(1/12)-1</f>
        <v>0</v>
      </c>
      <c r="Q1855" s="145">
        <f>(1+'Parameters &amp; Main Results'!$B$24)^(1/12)-1</f>
        <v>0.002870898719</v>
      </c>
      <c r="R1855" s="145">
        <f>(1+'Parameters &amp; Main Results'!$B$26)^(1/12)-1</f>
        <v>0</v>
      </c>
      <c r="S1855" s="145">
        <f>(1+'Parameters &amp; Main Results'!$B$28)^(1/12)-1</f>
        <v>0</v>
      </c>
      <c r="T1855" s="169">
        <f>(1+'Parameters &amp; Main Results'!$B$30)^(1/12)-1</f>
        <v>0.0008295381143</v>
      </c>
      <c r="U1855" s="166">
        <v>0.0</v>
      </c>
      <c r="V1855" s="166">
        <v>0.0</v>
      </c>
      <c r="W1855" s="19">
        <f t="array" ref="W1855">mmult(N1855:T1855,'Parameters &amp; Main Results'!$B$6:$B$12)-'Parameters &amp; Main Results'!$B$16/12+mmult(U1855:V1855,'Parameters &amp; Main Results'!$B$14:$B$15)</f>
        <v>0.002111507373</v>
      </c>
      <c r="X1855" s="77">
        <f t="shared" si="5"/>
        <v>7.176721535</v>
      </c>
    </row>
    <row r="1856">
      <c r="A1856">
        <f t="shared" si="17"/>
        <v>3</v>
      </c>
      <c r="B1856">
        <f t="shared" si="18"/>
        <v>2025</v>
      </c>
      <c r="C1856" s="77">
        <f t="shared" si="3"/>
        <v>2025.166667</v>
      </c>
      <c r="D1856" s="159">
        <f t="shared" si="356"/>
        <v>45747</v>
      </c>
      <c r="N1856" s="169">
        <f>(1+'Parameters &amp; Main Results'!$B$18)^(1/12)-1</f>
        <v>0.002870898719</v>
      </c>
      <c r="O1856" s="169">
        <f>(1+'Parameters &amp; Main Results'!$B$20)^(1/12)-1</f>
        <v>0</v>
      </c>
      <c r="P1856" s="169">
        <f>(1+'Parameters &amp; Main Results'!$B$22)^(1/12)-1</f>
        <v>0</v>
      </c>
      <c r="Q1856" s="145">
        <f>(1+'Parameters &amp; Main Results'!$B$24)^(1/12)-1</f>
        <v>0.002870898719</v>
      </c>
      <c r="R1856" s="145">
        <f>(1+'Parameters &amp; Main Results'!$B$26)^(1/12)-1</f>
        <v>0</v>
      </c>
      <c r="S1856" s="145">
        <f>(1+'Parameters &amp; Main Results'!$B$28)^(1/12)-1</f>
        <v>0</v>
      </c>
      <c r="T1856" s="169">
        <f>(1+'Parameters &amp; Main Results'!$B$30)^(1/12)-1</f>
        <v>0.0008295381143</v>
      </c>
      <c r="U1856" s="166">
        <v>0.0</v>
      </c>
      <c r="V1856" s="166">
        <v>0.0</v>
      </c>
      <c r="W1856" s="19">
        <f t="array" ref="W1856">mmult(N1856:T1856,'Parameters &amp; Main Results'!$B$6:$B$12)-'Parameters &amp; Main Results'!$B$16/12+mmult(U1856:V1856,'Parameters &amp; Main Results'!$B$14:$B$15)</f>
        <v>0.002111507373</v>
      </c>
      <c r="X1856" s="77">
        <f t="shared" si="5"/>
        <v>7.161599764</v>
      </c>
    </row>
    <row r="1857">
      <c r="A1857">
        <f t="shared" si="17"/>
        <v>4</v>
      </c>
      <c r="B1857">
        <f t="shared" si="18"/>
        <v>2025</v>
      </c>
      <c r="C1857" s="77">
        <f t="shared" si="3"/>
        <v>2025.25</v>
      </c>
      <c r="D1857" s="159">
        <f t="shared" si="356"/>
        <v>45777</v>
      </c>
      <c r="N1857" s="169">
        <f>(1+'Parameters &amp; Main Results'!$B$18)^(1/12)-1</f>
        <v>0.002870898719</v>
      </c>
      <c r="O1857" s="169">
        <f>(1+'Parameters &amp; Main Results'!$B$20)^(1/12)-1</f>
        <v>0</v>
      </c>
      <c r="P1857" s="169">
        <f>(1+'Parameters &amp; Main Results'!$B$22)^(1/12)-1</f>
        <v>0</v>
      </c>
      <c r="Q1857" s="145">
        <f>(1+'Parameters &amp; Main Results'!$B$24)^(1/12)-1</f>
        <v>0.002870898719</v>
      </c>
      <c r="R1857" s="145">
        <f>(1+'Parameters &amp; Main Results'!$B$26)^(1/12)-1</f>
        <v>0</v>
      </c>
      <c r="S1857" s="145">
        <f>(1+'Parameters &amp; Main Results'!$B$28)^(1/12)-1</f>
        <v>0</v>
      </c>
      <c r="T1857" s="169">
        <f>(1+'Parameters &amp; Main Results'!$B$30)^(1/12)-1</f>
        <v>0.0008295381143</v>
      </c>
      <c r="U1857" s="166">
        <v>0.0</v>
      </c>
      <c r="V1857" s="166">
        <v>0.0</v>
      </c>
      <c r="W1857" s="19">
        <f t="array" ref="W1857">mmult(N1857:T1857,'Parameters &amp; Main Results'!$B$6:$B$12)-'Parameters &amp; Main Results'!$B$16/12+mmult(U1857:V1857,'Parameters &amp; Main Results'!$B$14:$B$15)</f>
        <v>0.002111507373</v>
      </c>
      <c r="X1857" s="77">
        <f t="shared" si="5"/>
        <v>7.146509856</v>
      </c>
    </row>
    <row r="1858">
      <c r="A1858">
        <f t="shared" si="17"/>
        <v>5</v>
      </c>
      <c r="B1858">
        <f t="shared" si="18"/>
        <v>2025</v>
      </c>
      <c r="C1858" s="77">
        <f t="shared" si="3"/>
        <v>2025.333333</v>
      </c>
      <c r="D1858" s="159">
        <f t="shared" si="356"/>
        <v>45808</v>
      </c>
      <c r="N1858" s="169">
        <f>(1+'Parameters &amp; Main Results'!$B$18)^(1/12)-1</f>
        <v>0.002870898719</v>
      </c>
      <c r="O1858" s="169">
        <f>(1+'Parameters &amp; Main Results'!$B$20)^(1/12)-1</f>
        <v>0</v>
      </c>
      <c r="P1858" s="169">
        <f>(1+'Parameters &amp; Main Results'!$B$22)^(1/12)-1</f>
        <v>0</v>
      </c>
      <c r="Q1858" s="145">
        <f>(1+'Parameters &amp; Main Results'!$B$24)^(1/12)-1</f>
        <v>0.002870898719</v>
      </c>
      <c r="R1858" s="145">
        <f>(1+'Parameters &amp; Main Results'!$B$26)^(1/12)-1</f>
        <v>0</v>
      </c>
      <c r="S1858" s="145">
        <f>(1+'Parameters &amp; Main Results'!$B$28)^(1/12)-1</f>
        <v>0</v>
      </c>
      <c r="T1858" s="169">
        <f>(1+'Parameters &amp; Main Results'!$B$30)^(1/12)-1</f>
        <v>0.0008295381143</v>
      </c>
      <c r="U1858" s="166">
        <v>0.0</v>
      </c>
      <c r="V1858" s="166">
        <v>0.0</v>
      </c>
      <c r="W1858" s="19">
        <f t="array" ref="W1858">mmult(N1858:T1858,'Parameters &amp; Main Results'!$B$6:$B$12)-'Parameters &amp; Main Results'!$B$16/12+mmult(U1858:V1858,'Parameters &amp; Main Results'!$B$14:$B$15)</f>
        <v>0.002111507373</v>
      </c>
      <c r="X1858" s="77">
        <f t="shared" si="5"/>
        <v>7.131451743</v>
      </c>
    </row>
    <row r="1859">
      <c r="A1859">
        <f t="shared" si="17"/>
        <v>6</v>
      </c>
      <c r="B1859">
        <f t="shared" si="18"/>
        <v>2025</v>
      </c>
      <c r="C1859" s="77">
        <f t="shared" si="3"/>
        <v>2025.416667</v>
      </c>
      <c r="D1859" s="159">
        <f t="shared" si="356"/>
        <v>45838</v>
      </c>
      <c r="N1859" s="169">
        <f>(1+'Parameters &amp; Main Results'!$B$18)^(1/12)-1</f>
        <v>0.002870898719</v>
      </c>
      <c r="O1859" s="169">
        <f>(1+'Parameters &amp; Main Results'!$B$20)^(1/12)-1</f>
        <v>0</v>
      </c>
      <c r="P1859" s="169">
        <f>(1+'Parameters &amp; Main Results'!$B$22)^(1/12)-1</f>
        <v>0</v>
      </c>
      <c r="Q1859" s="145">
        <f>(1+'Parameters &amp; Main Results'!$B$24)^(1/12)-1</f>
        <v>0.002870898719</v>
      </c>
      <c r="R1859" s="145">
        <f>(1+'Parameters &amp; Main Results'!$B$26)^(1/12)-1</f>
        <v>0</v>
      </c>
      <c r="S1859" s="145">
        <f>(1+'Parameters &amp; Main Results'!$B$28)^(1/12)-1</f>
        <v>0</v>
      </c>
      <c r="T1859" s="169">
        <f>(1+'Parameters &amp; Main Results'!$B$30)^(1/12)-1</f>
        <v>0.0008295381143</v>
      </c>
      <c r="U1859" s="166">
        <v>0.0</v>
      </c>
      <c r="V1859" s="166">
        <v>0.0</v>
      </c>
      <c r="W1859" s="19">
        <f t="array" ref="W1859">mmult(N1859:T1859,'Parameters &amp; Main Results'!$B$6:$B$12)-'Parameters &amp; Main Results'!$B$16/12+mmult(U1859:V1859,'Parameters &amp; Main Results'!$B$14:$B$15)</f>
        <v>0.002111507373</v>
      </c>
      <c r="X1859" s="77">
        <f t="shared" si="5"/>
        <v>7.116425359</v>
      </c>
    </row>
    <row r="1860">
      <c r="A1860">
        <f t="shared" si="17"/>
        <v>7</v>
      </c>
      <c r="B1860">
        <f t="shared" si="18"/>
        <v>2025</v>
      </c>
      <c r="C1860" s="77">
        <f t="shared" si="3"/>
        <v>2025.5</v>
      </c>
      <c r="D1860" s="159">
        <f t="shared" si="356"/>
        <v>45869</v>
      </c>
      <c r="N1860" s="169">
        <f>(1+'Parameters &amp; Main Results'!$B$18)^(1/12)-1</f>
        <v>0.002870898719</v>
      </c>
      <c r="O1860" s="169">
        <f>(1+'Parameters &amp; Main Results'!$B$20)^(1/12)-1</f>
        <v>0</v>
      </c>
      <c r="P1860" s="169">
        <f>(1+'Parameters &amp; Main Results'!$B$22)^(1/12)-1</f>
        <v>0</v>
      </c>
      <c r="Q1860" s="145">
        <f>(1+'Parameters &amp; Main Results'!$B$24)^(1/12)-1</f>
        <v>0.002870898719</v>
      </c>
      <c r="R1860" s="145">
        <f>(1+'Parameters &amp; Main Results'!$B$26)^(1/12)-1</f>
        <v>0</v>
      </c>
      <c r="S1860" s="145">
        <f>(1+'Parameters &amp; Main Results'!$B$28)^(1/12)-1</f>
        <v>0</v>
      </c>
      <c r="T1860" s="169">
        <f>(1+'Parameters &amp; Main Results'!$B$30)^(1/12)-1</f>
        <v>0.0008295381143</v>
      </c>
      <c r="U1860" s="166">
        <v>0.0</v>
      </c>
      <c r="V1860" s="166">
        <v>0.0</v>
      </c>
      <c r="W1860" s="19">
        <f t="array" ref="W1860">mmult(N1860:T1860,'Parameters &amp; Main Results'!$B$6:$B$12)-'Parameters &amp; Main Results'!$B$16/12+mmult(U1860:V1860,'Parameters &amp; Main Results'!$B$14:$B$15)</f>
        <v>0.002111507373</v>
      </c>
      <c r="X1860" s="77">
        <f t="shared" si="5"/>
        <v>7.101430635</v>
      </c>
    </row>
    <row r="1861">
      <c r="A1861">
        <f t="shared" si="17"/>
        <v>8</v>
      </c>
      <c r="B1861">
        <f t="shared" si="18"/>
        <v>2025</v>
      </c>
      <c r="C1861" s="77">
        <f t="shared" si="3"/>
        <v>2025.583333</v>
      </c>
      <c r="D1861" s="159">
        <f t="shared" si="356"/>
        <v>45900</v>
      </c>
      <c r="N1861" s="169">
        <f>(1+'Parameters &amp; Main Results'!$B$18)^(1/12)-1</f>
        <v>0.002870898719</v>
      </c>
      <c r="O1861" s="169">
        <f>(1+'Parameters &amp; Main Results'!$B$20)^(1/12)-1</f>
        <v>0</v>
      </c>
      <c r="P1861" s="169">
        <f>(1+'Parameters &amp; Main Results'!$B$22)^(1/12)-1</f>
        <v>0</v>
      </c>
      <c r="Q1861" s="145">
        <f>(1+'Parameters &amp; Main Results'!$B$24)^(1/12)-1</f>
        <v>0.002870898719</v>
      </c>
      <c r="R1861" s="145">
        <f>(1+'Parameters &amp; Main Results'!$B$26)^(1/12)-1</f>
        <v>0</v>
      </c>
      <c r="S1861" s="145">
        <f>(1+'Parameters &amp; Main Results'!$B$28)^(1/12)-1</f>
        <v>0</v>
      </c>
      <c r="T1861" s="169">
        <f>(1+'Parameters &amp; Main Results'!$B$30)^(1/12)-1</f>
        <v>0.0008295381143</v>
      </c>
      <c r="U1861" s="166">
        <v>0.0</v>
      </c>
      <c r="V1861" s="166">
        <v>0.0</v>
      </c>
      <c r="W1861" s="19">
        <f t="array" ref="W1861">mmult(N1861:T1861,'Parameters &amp; Main Results'!$B$6:$B$12)-'Parameters &amp; Main Results'!$B$16/12+mmult(U1861:V1861,'Parameters &amp; Main Results'!$B$14:$B$15)</f>
        <v>0.002111507373</v>
      </c>
      <c r="X1861" s="77">
        <f t="shared" si="5"/>
        <v>7.086467507</v>
      </c>
    </row>
    <row r="1862">
      <c r="A1862">
        <f t="shared" si="17"/>
        <v>9</v>
      </c>
      <c r="B1862">
        <f t="shared" si="18"/>
        <v>2025</v>
      </c>
      <c r="C1862" s="77">
        <f t="shared" si="3"/>
        <v>2025.666667</v>
      </c>
      <c r="D1862" s="159">
        <f t="shared" si="356"/>
        <v>45930</v>
      </c>
      <c r="N1862" s="169">
        <f>(1+'Parameters &amp; Main Results'!$B$18)^(1/12)-1</f>
        <v>0.002870898719</v>
      </c>
      <c r="O1862" s="169">
        <f>(1+'Parameters &amp; Main Results'!$B$20)^(1/12)-1</f>
        <v>0</v>
      </c>
      <c r="P1862" s="169">
        <f>(1+'Parameters &amp; Main Results'!$B$22)^(1/12)-1</f>
        <v>0</v>
      </c>
      <c r="Q1862" s="145">
        <f>(1+'Parameters &amp; Main Results'!$B$24)^(1/12)-1</f>
        <v>0.002870898719</v>
      </c>
      <c r="R1862" s="145">
        <f>(1+'Parameters &amp; Main Results'!$B$26)^(1/12)-1</f>
        <v>0</v>
      </c>
      <c r="S1862" s="145">
        <f>(1+'Parameters &amp; Main Results'!$B$28)^(1/12)-1</f>
        <v>0</v>
      </c>
      <c r="T1862" s="169">
        <f>(1+'Parameters &amp; Main Results'!$B$30)^(1/12)-1</f>
        <v>0.0008295381143</v>
      </c>
      <c r="U1862" s="166">
        <v>0.0</v>
      </c>
      <c r="V1862" s="166">
        <v>0.0</v>
      </c>
      <c r="W1862" s="19">
        <f t="array" ref="W1862">mmult(N1862:T1862,'Parameters &amp; Main Results'!$B$6:$B$12)-'Parameters &amp; Main Results'!$B$16/12+mmult(U1862:V1862,'Parameters &amp; Main Results'!$B$14:$B$15)</f>
        <v>0.002111507373</v>
      </c>
      <c r="X1862" s="77">
        <f t="shared" si="5"/>
        <v>7.071535907</v>
      </c>
    </row>
    <row r="1863">
      <c r="A1863">
        <f t="shared" si="17"/>
        <v>10</v>
      </c>
      <c r="B1863">
        <f t="shared" si="18"/>
        <v>2025</v>
      </c>
      <c r="C1863" s="77">
        <f t="shared" si="3"/>
        <v>2025.75</v>
      </c>
      <c r="D1863" s="159">
        <f t="shared" si="356"/>
        <v>45961</v>
      </c>
      <c r="N1863" s="169">
        <f>(1+'Parameters &amp; Main Results'!$B$18)^(1/12)-1</f>
        <v>0.002870898719</v>
      </c>
      <c r="O1863" s="169">
        <f>(1+'Parameters &amp; Main Results'!$B$20)^(1/12)-1</f>
        <v>0</v>
      </c>
      <c r="P1863" s="169">
        <f>(1+'Parameters &amp; Main Results'!$B$22)^(1/12)-1</f>
        <v>0</v>
      </c>
      <c r="Q1863" s="145">
        <f>(1+'Parameters &amp; Main Results'!$B$24)^(1/12)-1</f>
        <v>0.002870898719</v>
      </c>
      <c r="R1863" s="145">
        <f>(1+'Parameters &amp; Main Results'!$B$26)^(1/12)-1</f>
        <v>0</v>
      </c>
      <c r="S1863" s="145">
        <f>(1+'Parameters &amp; Main Results'!$B$28)^(1/12)-1</f>
        <v>0</v>
      </c>
      <c r="T1863" s="169">
        <f>(1+'Parameters &amp; Main Results'!$B$30)^(1/12)-1</f>
        <v>0.0008295381143</v>
      </c>
      <c r="U1863" s="166">
        <v>0.0</v>
      </c>
      <c r="V1863" s="166">
        <v>0.0</v>
      </c>
      <c r="W1863" s="19">
        <f t="array" ref="W1863">mmult(N1863:T1863,'Parameters &amp; Main Results'!$B$6:$B$12)-'Parameters &amp; Main Results'!$B$16/12+mmult(U1863:V1863,'Parameters &amp; Main Results'!$B$14:$B$15)</f>
        <v>0.002111507373</v>
      </c>
      <c r="X1863" s="77">
        <f t="shared" si="5"/>
        <v>7.056635768</v>
      </c>
    </row>
    <row r="1864">
      <c r="A1864">
        <f t="shared" si="17"/>
        <v>11</v>
      </c>
      <c r="B1864">
        <f t="shared" si="18"/>
        <v>2025</v>
      </c>
      <c r="C1864" s="77">
        <f t="shared" si="3"/>
        <v>2025.833333</v>
      </c>
      <c r="D1864" s="159">
        <f t="shared" si="356"/>
        <v>45991</v>
      </c>
      <c r="N1864" s="169">
        <f>(1+'Parameters &amp; Main Results'!$B$18)^(1/12)-1</f>
        <v>0.002870898719</v>
      </c>
      <c r="O1864" s="169">
        <f>(1+'Parameters &amp; Main Results'!$B$20)^(1/12)-1</f>
        <v>0</v>
      </c>
      <c r="P1864" s="169">
        <f>(1+'Parameters &amp; Main Results'!$B$22)^(1/12)-1</f>
        <v>0</v>
      </c>
      <c r="Q1864" s="145">
        <f>(1+'Parameters &amp; Main Results'!$B$24)^(1/12)-1</f>
        <v>0.002870898719</v>
      </c>
      <c r="R1864" s="145">
        <f>(1+'Parameters &amp; Main Results'!$B$26)^(1/12)-1</f>
        <v>0</v>
      </c>
      <c r="S1864" s="145">
        <f>(1+'Parameters &amp; Main Results'!$B$28)^(1/12)-1</f>
        <v>0</v>
      </c>
      <c r="T1864" s="169">
        <f>(1+'Parameters &amp; Main Results'!$B$30)^(1/12)-1</f>
        <v>0.0008295381143</v>
      </c>
      <c r="U1864" s="166">
        <v>0.0</v>
      </c>
      <c r="V1864" s="166">
        <v>0.0</v>
      </c>
      <c r="W1864" s="19">
        <f t="array" ref="W1864">mmult(N1864:T1864,'Parameters &amp; Main Results'!$B$6:$B$12)-'Parameters &amp; Main Results'!$B$16/12+mmult(U1864:V1864,'Parameters &amp; Main Results'!$B$14:$B$15)</f>
        <v>0.002111507373</v>
      </c>
      <c r="X1864" s="77">
        <f t="shared" si="5"/>
        <v>7.041767025</v>
      </c>
    </row>
    <row r="1865">
      <c r="A1865">
        <f t="shared" si="17"/>
        <v>12</v>
      </c>
      <c r="B1865">
        <f t="shared" si="18"/>
        <v>2025</v>
      </c>
      <c r="C1865" s="77">
        <f t="shared" si="3"/>
        <v>2025.916667</v>
      </c>
      <c r="D1865" s="159">
        <f t="shared" si="356"/>
        <v>46022</v>
      </c>
      <c r="N1865" s="169">
        <f>(1+'Parameters &amp; Main Results'!$B$18)^(1/12)-1</f>
        <v>0.002870898719</v>
      </c>
      <c r="O1865" s="169">
        <f>(1+'Parameters &amp; Main Results'!$B$20)^(1/12)-1</f>
        <v>0</v>
      </c>
      <c r="P1865" s="169">
        <f>(1+'Parameters &amp; Main Results'!$B$22)^(1/12)-1</f>
        <v>0</v>
      </c>
      <c r="Q1865" s="145">
        <f>(1+'Parameters &amp; Main Results'!$B$24)^(1/12)-1</f>
        <v>0.002870898719</v>
      </c>
      <c r="R1865" s="145">
        <f>(1+'Parameters &amp; Main Results'!$B$26)^(1/12)-1</f>
        <v>0</v>
      </c>
      <c r="S1865" s="145">
        <f>(1+'Parameters &amp; Main Results'!$B$28)^(1/12)-1</f>
        <v>0</v>
      </c>
      <c r="T1865" s="169">
        <f>(1+'Parameters &amp; Main Results'!$B$30)^(1/12)-1</f>
        <v>0.0008295381143</v>
      </c>
      <c r="U1865" s="166">
        <v>0.0</v>
      </c>
      <c r="V1865" s="166">
        <v>0.0</v>
      </c>
      <c r="W1865" s="19">
        <f t="array" ref="W1865">mmult(N1865:T1865,'Parameters &amp; Main Results'!$B$6:$B$12)-'Parameters &amp; Main Results'!$B$16/12+mmult(U1865:V1865,'Parameters &amp; Main Results'!$B$14:$B$15)</f>
        <v>0.002111507373</v>
      </c>
      <c r="X1865" s="77">
        <f t="shared" si="5"/>
        <v>7.026929612</v>
      </c>
    </row>
    <row r="1866">
      <c r="A1866">
        <f t="shared" si="17"/>
        <v>1</v>
      </c>
      <c r="B1866">
        <f t="shared" si="18"/>
        <v>2026</v>
      </c>
      <c r="C1866" s="77">
        <f t="shared" si="3"/>
        <v>2026</v>
      </c>
      <c r="D1866" s="159">
        <f t="shared" si="356"/>
        <v>46053</v>
      </c>
      <c r="N1866" s="169">
        <f>(1+'Parameters &amp; Main Results'!$B$18)^(1/12)-1</f>
        <v>0.002870898719</v>
      </c>
      <c r="O1866" s="169">
        <f>(1+'Parameters &amp; Main Results'!$B$20)^(1/12)-1</f>
        <v>0</v>
      </c>
      <c r="P1866" s="169">
        <f>(1+'Parameters &amp; Main Results'!$B$22)^(1/12)-1</f>
        <v>0</v>
      </c>
      <c r="Q1866" s="145">
        <f>(1+'Parameters &amp; Main Results'!$B$24)^(1/12)-1</f>
        <v>0.002870898719</v>
      </c>
      <c r="R1866" s="145">
        <f>(1+'Parameters &amp; Main Results'!$B$26)^(1/12)-1</f>
        <v>0</v>
      </c>
      <c r="S1866" s="145">
        <f>(1+'Parameters &amp; Main Results'!$B$28)^(1/12)-1</f>
        <v>0</v>
      </c>
      <c r="T1866" s="169">
        <f>(1+'Parameters &amp; Main Results'!$B$30)^(1/12)-1</f>
        <v>0.0008295381143</v>
      </c>
      <c r="U1866" s="166">
        <v>0.0</v>
      </c>
      <c r="V1866" s="166">
        <v>0.0</v>
      </c>
      <c r="W1866" s="19">
        <f t="array" ref="W1866">mmult(N1866:T1866,'Parameters &amp; Main Results'!$B$6:$B$12)-'Parameters &amp; Main Results'!$B$16/12+mmult(U1866:V1866,'Parameters &amp; Main Results'!$B$14:$B$15)</f>
        <v>0.002111507373</v>
      </c>
      <c r="X1866" s="77">
        <f t="shared" si="5"/>
        <v>7.012123461</v>
      </c>
    </row>
    <row r="1867">
      <c r="A1867">
        <f t="shared" si="17"/>
        <v>2</v>
      </c>
      <c r="B1867">
        <f t="shared" si="18"/>
        <v>2026</v>
      </c>
      <c r="C1867" s="77">
        <f t="shared" si="3"/>
        <v>2026.083333</v>
      </c>
      <c r="D1867" s="159">
        <f t="shared" si="356"/>
        <v>46081</v>
      </c>
      <c r="N1867" s="169">
        <f>(1+'Parameters &amp; Main Results'!$B$18)^(1/12)-1</f>
        <v>0.002870898719</v>
      </c>
      <c r="O1867" s="169">
        <f>(1+'Parameters &amp; Main Results'!$B$20)^(1/12)-1</f>
        <v>0</v>
      </c>
      <c r="P1867" s="169">
        <f>(1+'Parameters &amp; Main Results'!$B$22)^(1/12)-1</f>
        <v>0</v>
      </c>
      <c r="Q1867" s="145">
        <f>(1+'Parameters &amp; Main Results'!$B$24)^(1/12)-1</f>
        <v>0.002870898719</v>
      </c>
      <c r="R1867" s="145">
        <f>(1+'Parameters &amp; Main Results'!$B$26)^(1/12)-1</f>
        <v>0</v>
      </c>
      <c r="S1867" s="145">
        <f>(1+'Parameters &amp; Main Results'!$B$28)^(1/12)-1</f>
        <v>0</v>
      </c>
      <c r="T1867" s="169">
        <f>(1+'Parameters &amp; Main Results'!$B$30)^(1/12)-1</f>
        <v>0.0008295381143</v>
      </c>
      <c r="U1867" s="166">
        <v>0.0</v>
      </c>
      <c r="V1867" s="166">
        <v>0.0</v>
      </c>
      <c r="W1867" s="19">
        <f t="array" ref="W1867">mmult(N1867:T1867,'Parameters &amp; Main Results'!$B$6:$B$12)-'Parameters &amp; Main Results'!$B$16/12+mmult(U1867:V1867,'Parameters &amp; Main Results'!$B$14:$B$15)</f>
        <v>0.002111507373</v>
      </c>
      <c r="X1867" s="77">
        <f t="shared" si="5"/>
        <v>6.997348508</v>
      </c>
    </row>
    <row r="1868">
      <c r="A1868">
        <f t="shared" si="17"/>
        <v>3</v>
      </c>
      <c r="B1868">
        <f t="shared" si="18"/>
        <v>2026</v>
      </c>
      <c r="C1868" s="77">
        <f t="shared" si="3"/>
        <v>2026.166667</v>
      </c>
      <c r="D1868" s="159">
        <f t="shared" si="356"/>
        <v>46112</v>
      </c>
      <c r="N1868" s="169">
        <f>(1+'Parameters &amp; Main Results'!$B$18)^(1/12)-1</f>
        <v>0.002870898719</v>
      </c>
      <c r="O1868" s="169">
        <f>(1+'Parameters &amp; Main Results'!$B$20)^(1/12)-1</f>
        <v>0</v>
      </c>
      <c r="P1868" s="169">
        <f>(1+'Parameters &amp; Main Results'!$B$22)^(1/12)-1</f>
        <v>0</v>
      </c>
      <c r="Q1868" s="145">
        <f>(1+'Parameters &amp; Main Results'!$B$24)^(1/12)-1</f>
        <v>0.002870898719</v>
      </c>
      <c r="R1868" s="145">
        <f>(1+'Parameters &amp; Main Results'!$B$26)^(1/12)-1</f>
        <v>0</v>
      </c>
      <c r="S1868" s="145">
        <f>(1+'Parameters &amp; Main Results'!$B$28)^(1/12)-1</f>
        <v>0</v>
      </c>
      <c r="T1868" s="169">
        <f>(1+'Parameters &amp; Main Results'!$B$30)^(1/12)-1</f>
        <v>0.0008295381143</v>
      </c>
      <c r="U1868" s="166">
        <v>0.0</v>
      </c>
      <c r="V1868" s="166">
        <v>0.0</v>
      </c>
      <c r="W1868" s="19">
        <f t="array" ref="W1868">mmult(N1868:T1868,'Parameters &amp; Main Results'!$B$6:$B$12)-'Parameters &amp; Main Results'!$B$16/12+mmult(U1868:V1868,'Parameters &amp; Main Results'!$B$14:$B$15)</f>
        <v>0.002111507373</v>
      </c>
      <c r="X1868" s="77">
        <f t="shared" si="5"/>
        <v>6.982604687</v>
      </c>
    </row>
    <row r="1869">
      <c r="A1869">
        <f t="shared" si="17"/>
        <v>4</v>
      </c>
      <c r="B1869">
        <f t="shared" si="18"/>
        <v>2026</v>
      </c>
      <c r="C1869" s="77">
        <f t="shared" si="3"/>
        <v>2026.25</v>
      </c>
      <c r="D1869" s="159">
        <f t="shared" si="356"/>
        <v>46142</v>
      </c>
      <c r="N1869" s="169">
        <f>(1+'Parameters &amp; Main Results'!$B$18)^(1/12)-1</f>
        <v>0.002870898719</v>
      </c>
      <c r="O1869" s="169">
        <f>(1+'Parameters &amp; Main Results'!$B$20)^(1/12)-1</f>
        <v>0</v>
      </c>
      <c r="P1869" s="169">
        <f>(1+'Parameters &amp; Main Results'!$B$22)^(1/12)-1</f>
        <v>0</v>
      </c>
      <c r="Q1869" s="145">
        <f>(1+'Parameters &amp; Main Results'!$B$24)^(1/12)-1</f>
        <v>0.002870898719</v>
      </c>
      <c r="R1869" s="145">
        <f>(1+'Parameters &amp; Main Results'!$B$26)^(1/12)-1</f>
        <v>0</v>
      </c>
      <c r="S1869" s="145">
        <f>(1+'Parameters &amp; Main Results'!$B$28)^(1/12)-1</f>
        <v>0</v>
      </c>
      <c r="T1869" s="169">
        <f>(1+'Parameters &amp; Main Results'!$B$30)^(1/12)-1</f>
        <v>0.0008295381143</v>
      </c>
      <c r="U1869" s="166">
        <v>0.0</v>
      </c>
      <c r="V1869" s="166">
        <v>0.0</v>
      </c>
      <c r="W1869" s="19">
        <f t="array" ref="W1869">mmult(N1869:T1869,'Parameters &amp; Main Results'!$B$6:$B$12)-'Parameters &amp; Main Results'!$B$16/12+mmult(U1869:V1869,'Parameters &amp; Main Results'!$B$14:$B$15)</f>
        <v>0.002111507373</v>
      </c>
      <c r="X1869" s="77">
        <f t="shared" si="5"/>
        <v>6.967891932</v>
      </c>
    </row>
    <row r="1870">
      <c r="A1870">
        <f t="shared" si="17"/>
        <v>5</v>
      </c>
      <c r="B1870">
        <f t="shared" si="18"/>
        <v>2026</v>
      </c>
      <c r="C1870" s="77">
        <f t="shared" si="3"/>
        <v>2026.333333</v>
      </c>
      <c r="D1870" s="159">
        <f t="shared" si="356"/>
        <v>46173</v>
      </c>
      <c r="N1870" s="169">
        <f>(1+'Parameters &amp; Main Results'!$B$18)^(1/12)-1</f>
        <v>0.002870898719</v>
      </c>
      <c r="O1870" s="169">
        <f>(1+'Parameters &amp; Main Results'!$B$20)^(1/12)-1</f>
        <v>0</v>
      </c>
      <c r="P1870" s="169">
        <f>(1+'Parameters &amp; Main Results'!$B$22)^(1/12)-1</f>
        <v>0</v>
      </c>
      <c r="Q1870" s="145">
        <f>(1+'Parameters &amp; Main Results'!$B$24)^(1/12)-1</f>
        <v>0.002870898719</v>
      </c>
      <c r="R1870" s="145">
        <f>(1+'Parameters &amp; Main Results'!$B$26)^(1/12)-1</f>
        <v>0</v>
      </c>
      <c r="S1870" s="145">
        <f>(1+'Parameters &amp; Main Results'!$B$28)^(1/12)-1</f>
        <v>0</v>
      </c>
      <c r="T1870" s="169">
        <f>(1+'Parameters &amp; Main Results'!$B$30)^(1/12)-1</f>
        <v>0.0008295381143</v>
      </c>
      <c r="U1870" s="166">
        <v>0.0</v>
      </c>
      <c r="V1870" s="166">
        <v>0.0</v>
      </c>
      <c r="W1870" s="19">
        <f t="array" ref="W1870">mmult(N1870:T1870,'Parameters &amp; Main Results'!$B$6:$B$12)-'Parameters &amp; Main Results'!$B$16/12+mmult(U1870:V1870,'Parameters &amp; Main Results'!$B$14:$B$15)</f>
        <v>0.002111507373</v>
      </c>
      <c r="X1870" s="77">
        <f t="shared" si="5"/>
        <v>6.953210177</v>
      </c>
    </row>
    <row r="1871">
      <c r="A1871">
        <f t="shared" si="17"/>
        <v>6</v>
      </c>
      <c r="B1871">
        <f t="shared" si="18"/>
        <v>2026</v>
      </c>
      <c r="C1871" s="77">
        <f t="shared" si="3"/>
        <v>2026.416667</v>
      </c>
      <c r="D1871" s="159">
        <f t="shared" si="356"/>
        <v>46203</v>
      </c>
      <c r="N1871" s="169">
        <f>(1+'Parameters &amp; Main Results'!$B$18)^(1/12)-1</f>
        <v>0.002870898719</v>
      </c>
      <c r="O1871" s="169">
        <f>(1+'Parameters &amp; Main Results'!$B$20)^(1/12)-1</f>
        <v>0</v>
      </c>
      <c r="P1871" s="169">
        <f>(1+'Parameters &amp; Main Results'!$B$22)^(1/12)-1</f>
        <v>0</v>
      </c>
      <c r="Q1871" s="145">
        <f>(1+'Parameters &amp; Main Results'!$B$24)^(1/12)-1</f>
        <v>0.002870898719</v>
      </c>
      <c r="R1871" s="145">
        <f>(1+'Parameters &amp; Main Results'!$B$26)^(1/12)-1</f>
        <v>0</v>
      </c>
      <c r="S1871" s="145">
        <f>(1+'Parameters &amp; Main Results'!$B$28)^(1/12)-1</f>
        <v>0</v>
      </c>
      <c r="T1871" s="169">
        <f>(1+'Parameters &amp; Main Results'!$B$30)^(1/12)-1</f>
        <v>0.0008295381143</v>
      </c>
      <c r="U1871" s="166">
        <v>0.0</v>
      </c>
      <c r="V1871" s="166">
        <v>0.0</v>
      </c>
      <c r="W1871" s="19">
        <f t="array" ref="W1871">mmult(N1871:T1871,'Parameters &amp; Main Results'!$B$6:$B$12)-'Parameters &amp; Main Results'!$B$16/12+mmult(U1871:V1871,'Parameters &amp; Main Results'!$B$14:$B$15)</f>
        <v>0.002111507373</v>
      </c>
      <c r="X1871" s="77">
        <f t="shared" si="5"/>
        <v>6.938559358</v>
      </c>
    </row>
    <row r="1872">
      <c r="A1872">
        <f t="shared" si="17"/>
        <v>7</v>
      </c>
      <c r="B1872">
        <f t="shared" si="18"/>
        <v>2026</v>
      </c>
      <c r="C1872" s="77">
        <f t="shared" si="3"/>
        <v>2026.5</v>
      </c>
      <c r="D1872" s="159">
        <f t="shared" si="356"/>
        <v>46234</v>
      </c>
      <c r="N1872" s="169">
        <f>(1+'Parameters &amp; Main Results'!$B$18)^(1/12)-1</f>
        <v>0.002870898719</v>
      </c>
      <c r="O1872" s="169">
        <f>(1+'Parameters &amp; Main Results'!$B$20)^(1/12)-1</f>
        <v>0</v>
      </c>
      <c r="P1872" s="169">
        <f>(1+'Parameters &amp; Main Results'!$B$22)^(1/12)-1</f>
        <v>0</v>
      </c>
      <c r="Q1872" s="145">
        <f>(1+'Parameters &amp; Main Results'!$B$24)^(1/12)-1</f>
        <v>0.002870898719</v>
      </c>
      <c r="R1872" s="145">
        <f>(1+'Parameters &amp; Main Results'!$B$26)^(1/12)-1</f>
        <v>0</v>
      </c>
      <c r="S1872" s="145">
        <f>(1+'Parameters &amp; Main Results'!$B$28)^(1/12)-1</f>
        <v>0</v>
      </c>
      <c r="T1872" s="169">
        <f>(1+'Parameters &amp; Main Results'!$B$30)^(1/12)-1</f>
        <v>0.0008295381143</v>
      </c>
      <c r="U1872" s="166">
        <v>0.0</v>
      </c>
      <c r="V1872" s="166">
        <v>0.0</v>
      </c>
      <c r="W1872" s="19">
        <f t="array" ref="W1872">mmult(N1872:T1872,'Parameters &amp; Main Results'!$B$6:$B$12)-'Parameters &amp; Main Results'!$B$16/12+mmult(U1872:V1872,'Parameters &amp; Main Results'!$B$14:$B$15)</f>
        <v>0.002111507373</v>
      </c>
      <c r="X1872" s="77">
        <f t="shared" si="5"/>
        <v>6.923939409</v>
      </c>
    </row>
    <row r="1873">
      <c r="A1873">
        <f t="shared" si="17"/>
        <v>8</v>
      </c>
      <c r="B1873">
        <f t="shared" si="18"/>
        <v>2026</v>
      </c>
      <c r="C1873" s="77">
        <f t="shared" si="3"/>
        <v>2026.583333</v>
      </c>
      <c r="D1873" s="159">
        <f t="shared" si="356"/>
        <v>46265</v>
      </c>
      <c r="N1873" s="169">
        <f>(1+'Parameters &amp; Main Results'!$B$18)^(1/12)-1</f>
        <v>0.002870898719</v>
      </c>
      <c r="O1873" s="169">
        <f>(1+'Parameters &amp; Main Results'!$B$20)^(1/12)-1</f>
        <v>0</v>
      </c>
      <c r="P1873" s="169">
        <f>(1+'Parameters &amp; Main Results'!$B$22)^(1/12)-1</f>
        <v>0</v>
      </c>
      <c r="Q1873" s="145">
        <f>(1+'Parameters &amp; Main Results'!$B$24)^(1/12)-1</f>
        <v>0.002870898719</v>
      </c>
      <c r="R1873" s="145">
        <f>(1+'Parameters &amp; Main Results'!$B$26)^(1/12)-1</f>
        <v>0</v>
      </c>
      <c r="S1873" s="145">
        <f>(1+'Parameters &amp; Main Results'!$B$28)^(1/12)-1</f>
        <v>0</v>
      </c>
      <c r="T1873" s="169">
        <f>(1+'Parameters &amp; Main Results'!$B$30)^(1/12)-1</f>
        <v>0.0008295381143</v>
      </c>
      <c r="U1873" s="166">
        <v>0.0</v>
      </c>
      <c r="V1873" s="166">
        <v>0.0</v>
      </c>
      <c r="W1873" s="19">
        <f t="array" ref="W1873">mmult(N1873:T1873,'Parameters &amp; Main Results'!$B$6:$B$12)-'Parameters &amp; Main Results'!$B$16/12+mmult(U1873:V1873,'Parameters &amp; Main Results'!$B$14:$B$15)</f>
        <v>0.002111507373</v>
      </c>
      <c r="X1873" s="77">
        <f t="shared" si="5"/>
        <v>6.909350265</v>
      </c>
    </row>
    <row r="1874">
      <c r="A1874">
        <f t="shared" si="17"/>
        <v>9</v>
      </c>
      <c r="B1874">
        <f t="shared" si="18"/>
        <v>2026</v>
      </c>
      <c r="C1874" s="77">
        <f t="shared" si="3"/>
        <v>2026.666667</v>
      </c>
      <c r="D1874" s="159">
        <f t="shared" si="356"/>
        <v>46295</v>
      </c>
      <c r="N1874" s="169">
        <f>(1+'Parameters &amp; Main Results'!$B$18)^(1/12)-1</f>
        <v>0.002870898719</v>
      </c>
      <c r="O1874" s="169">
        <f>(1+'Parameters &amp; Main Results'!$B$20)^(1/12)-1</f>
        <v>0</v>
      </c>
      <c r="P1874" s="169">
        <f>(1+'Parameters &amp; Main Results'!$B$22)^(1/12)-1</f>
        <v>0</v>
      </c>
      <c r="Q1874" s="145">
        <f>(1+'Parameters &amp; Main Results'!$B$24)^(1/12)-1</f>
        <v>0.002870898719</v>
      </c>
      <c r="R1874" s="145">
        <f>(1+'Parameters &amp; Main Results'!$B$26)^(1/12)-1</f>
        <v>0</v>
      </c>
      <c r="S1874" s="145">
        <f>(1+'Parameters &amp; Main Results'!$B$28)^(1/12)-1</f>
        <v>0</v>
      </c>
      <c r="T1874" s="169">
        <f>(1+'Parameters &amp; Main Results'!$B$30)^(1/12)-1</f>
        <v>0.0008295381143</v>
      </c>
      <c r="U1874" s="166">
        <v>0.0</v>
      </c>
      <c r="V1874" s="166">
        <v>0.0</v>
      </c>
      <c r="W1874" s="19">
        <f t="array" ref="W1874">mmult(N1874:T1874,'Parameters &amp; Main Results'!$B$6:$B$12)-'Parameters &amp; Main Results'!$B$16/12+mmult(U1874:V1874,'Parameters &amp; Main Results'!$B$14:$B$15)</f>
        <v>0.002111507373</v>
      </c>
      <c r="X1874" s="77">
        <f t="shared" si="5"/>
        <v>6.894791861</v>
      </c>
    </row>
    <row r="1875">
      <c r="A1875">
        <f t="shared" si="17"/>
        <v>10</v>
      </c>
      <c r="B1875">
        <f t="shared" si="18"/>
        <v>2026</v>
      </c>
      <c r="C1875" s="77">
        <f t="shared" si="3"/>
        <v>2026.75</v>
      </c>
      <c r="D1875" s="159">
        <f t="shared" si="356"/>
        <v>46326</v>
      </c>
      <c r="N1875" s="169">
        <f>(1+'Parameters &amp; Main Results'!$B$18)^(1/12)-1</f>
        <v>0.002870898719</v>
      </c>
      <c r="O1875" s="169">
        <f>(1+'Parameters &amp; Main Results'!$B$20)^(1/12)-1</f>
        <v>0</v>
      </c>
      <c r="P1875" s="169">
        <f>(1+'Parameters &amp; Main Results'!$B$22)^(1/12)-1</f>
        <v>0</v>
      </c>
      <c r="Q1875" s="145">
        <f>(1+'Parameters &amp; Main Results'!$B$24)^(1/12)-1</f>
        <v>0.002870898719</v>
      </c>
      <c r="R1875" s="145">
        <f>(1+'Parameters &amp; Main Results'!$B$26)^(1/12)-1</f>
        <v>0</v>
      </c>
      <c r="S1875" s="145">
        <f>(1+'Parameters &amp; Main Results'!$B$28)^(1/12)-1</f>
        <v>0</v>
      </c>
      <c r="T1875" s="169">
        <f>(1+'Parameters &amp; Main Results'!$B$30)^(1/12)-1</f>
        <v>0.0008295381143</v>
      </c>
      <c r="U1875" s="166">
        <v>0.0</v>
      </c>
      <c r="V1875" s="166">
        <v>0.0</v>
      </c>
      <c r="W1875" s="19">
        <f t="array" ref="W1875">mmult(N1875:T1875,'Parameters &amp; Main Results'!$B$6:$B$12)-'Parameters &amp; Main Results'!$B$16/12+mmult(U1875:V1875,'Parameters &amp; Main Results'!$B$14:$B$15)</f>
        <v>0.002111507373</v>
      </c>
      <c r="X1875" s="77">
        <f t="shared" si="5"/>
        <v>6.880264133</v>
      </c>
    </row>
    <row r="1876">
      <c r="A1876">
        <f t="shared" si="17"/>
        <v>11</v>
      </c>
      <c r="B1876">
        <f t="shared" si="18"/>
        <v>2026</v>
      </c>
      <c r="C1876" s="77">
        <f t="shared" si="3"/>
        <v>2026.833333</v>
      </c>
      <c r="D1876" s="159">
        <f t="shared" si="356"/>
        <v>46356</v>
      </c>
      <c r="N1876" s="169">
        <f>(1+'Parameters &amp; Main Results'!$B$18)^(1/12)-1</f>
        <v>0.002870898719</v>
      </c>
      <c r="O1876" s="169">
        <f>(1+'Parameters &amp; Main Results'!$B$20)^(1/12)-1</f>
        <v>0</v>
      </c>
      <c r="P1876" s="169">
        <f>(1+'Parameters &amp; Main Results'!$B$22)^(1/12)-1</f>
        <v>0</v>
      </c>
      <c r="Q1876" s="145">
        <f>(1+'Parameters &amp; Main Results'!$B$24)^(1/12)-1</f>
        <v>0.002870898719</v>
      </c>
      <c r="R1876" s="145">
        <f>(1+'Parameters &amp; Main Results'!$B$26)^(1/12)-1</f>
        <v>0</v>
      </c>
      <c r="S1876" s="145">
        <f>(1+'Parameters &amp; Main Results'!$B$28)^(1/12)-1</f>
        <v>0</v>
      </c>
      <c r="T1876" s="169">
        <f>(1+'Parameters &amp; Main Results'!$B$30)^(1/12)-1</f>
        <v>0.0008295381143</v>
      </c>
      <c r="U1876" s="166">
        <v>0.0</v>
      </c>
      <c r="V1876" s="166">
        <v>0.0</v>
      </c>
      <c r="W1876" s="19">
        <f t="array" ref="W1876">mmult(N1876:T1876,'Parameters &amp; Main Results'!$B$6:$B$12)-'Parameters &amp; Main Results'!$B$16/12+mmult(U1876:V1876,'Parameters &amp; Main Results'!$B$14:$B$15)</f>
        <v>0.002111507373</v>
      </c>
      <c r="X1876" s="77">
        <f t="shared" si="5"/>
        <v>6.865767015</v>
      </c>
    </row>
    <row r="1877">
      <c r="A1877">
        <f t="shared" si="17"/>
        <v>12</v>
      </c>
      <c r="B1877">
        <f t="shared" si="18"/>
        <v>2026</v>
      </c>
      <c r="C1877" s="77">
        <f t="shared" si="3"/>
        <v>2026.916667</v>
      </c>
      <c r="D1877" s="159">
        <f t="shared" si="356"/>
        <v>46387</v>
      </c>
      <c r="N1877" s="169">
        <f>(1+'Parameters &amp; Main Results'!$B$18)^(1/12)-1</f>
        <v>0.002870898719</v>
      </c>
      <c r="O1877" s="169">
        <f>(1+'Parameters &amp; Main Results'!$B$20)^(1/12)-1</f>
        <v>0</v>
      </c>
      <c r="P1877" s="169">
        <f>(1+'Parameters &amp; Main Results'!$B$22)^(1/12)-1</f>
        <v>0</v>
      </c>
      <c r="Q1877" s="145">
        <f>(1+'Parameters &amp; Main Results'!$B$24)^(1/12)-1</f>
        <v>0.002870898719</v>
      </c>
      <c r="R1877" s="145">
        <f>(1+'Parameters &amp; Main Results'!$B$26)^(1/12)-1</f>
        <v>0</v>
      </c>
      <c r="S1877" s="145">
        <f>(1+'Parameters &amp; Main Results'!$B$28)^(1/12)-1</f>
        <v>0</v>
      </c>
      <c r="T1877" s="169">
        <f>(1+'Parameters &amp; Main Results'!$B$30)^(1/12)-1</f>
        <v>0.0008295381143</v>
      </c>
      <c r="U1877" s="166">
        <v>0.0</v>
      </c>
      <c r="V1877" s="166">
        <v>0.0</v>
      </c>
      <c r="W1877" s="19">
        <f t="array" ref="W1877">mmult(N1877:T1877,'Parameters &amp; Main Results'!$B$6:$B$12)-'Parameters &amp; Main Results'!$B$16/12+mmult(U1877:V1877,'Parameters &amp; Main Results'!$B$14:$B$15)</f>
        <v>0.002111507373</v>
      </c>
      <c r="X1877" s="77">
        <f t="shared" si="5"/>
        <v>6.851300444</v>
      </c>
    </row>
    <row r="1878">
      <c r="A1878">
        <f t="shared" si="17"/>
        <v>1</v>
      </c>
      <c r="B1878">
        <f t="shared" si="18"/>
        <v>2027</v>
      </c>
      <c r="C1878" s="77">
        <f t="shared" si="3"/>
        <v>2027</v>
      </c>
      <c r="D1878" s="159">
        <f t="shared" si="356"/>
        <v>46418</v>
      </c>
      <c r="N1878" s="169">
        <f>(1+'Parameters &amp; Main Results'!$B$18)^(1/12)-1</f>
        <v>0.002870898719</v>
      </c>
      <c r="O1878" s="169">
        <f>(1+'Parameters &amp; Main Results'!$B$20)^(1/12)-1</f>
        <v>0</v>
      </c>
      <c r="P1878" s="169">
        <f>(1+'Parameters &amp; Main Results'!$B$22)^(1/12)-1</f>
        <v>0</v>
      </c>
      <c r="Q1878" s="145">
        <f>(1+'Parameters &amp; Main Results'!$B$24)^(1/12)-1</f>
        <v>0.002870898719</v>
      </c>
      <c r="R1878" s="145">
        <f>(1+'Parameters &amp; Main Results'!$B$26)^(1/12)-1</f>
        <v>0</v>
      </c>
      <c r="S1878" s="145">
        <f>(1+'Parameters &amp; Main Results'!$B$28)^(1/12)-1</f>
        <v>0</v>
      </c>
      <c r="T1878" s="169">
        <f>(1+'Parameters &amp; Main Results'!$B$30)^(1/12)-1</f>
        <v>0.0008295381143</v>
      </c>
      <c r="U1878" s="166">
        <v>0.0</v>
      </c>
      <c r="V1878" s="166">
        <v>0.0</v>
      </c>
      <c r="W1878" s="19">
        <f t="array" ref="W1878">mmult(N1878:T1878,'Parameters &amp; Main Results'!$B$6:$B$12)-'Parameters &amp; Main Results'!$B$16/12+mmult(U1878:V1878,'Parameters &amp; Main Results'!$B$14:$B$15)</f>
        <v>0.002111507373</v>
      </c>
      <c r="X1878" s="77">
        <f t="shared" si="5"/>
        <v>6.836864354</v>
      </c>
    </row>
    <row r="1879">
      <c r="A1879">
        <f t="shared" si="17"/>
        <v>2</v>
      </c>
      <c r="B1879">
        <f t="shared" si="18"/>
        <v>2027</v>
      </c>
      <c r="C1879" s="77">
        <f t="shared" si="3"/>
        <v>2027.083333</v>
      </c>
      <c r="D1879" s="159">
        <f t="shared" si="356"/>
        <v>46446</v>
      </c>
      <c r="N1879" s="169">
        <f>(1+'Parameters &amp; Main Results'!$B$18)^(1/12)-1</f>
        <v>0.002870898719</v>
      </c>
      <c r="O1879" s="169">
        <f>(1+'Parameters &amp; Main Results'!$B$20)^(1/12)-1</f>
        <v>0</v>
      </c>
      <c r="P1879" s="169">
        <f>(1+'Parameters &amp; Main Results'!$B$22)^(1/12)-1</f>
        <v>0</v>
      </c>
      <c r="Q1879" s="145">
        <f>(1+'Parameters &amp; Main Results'!$B$24)^(1/12)-1</f>
        <v>0.002870898719</v>
      </c>
      <c r="R1879" s="145">
        <f>(1+'Parameters &amp; Main Results'!$B$26)^(1/12)-1</f>
        <v>0</v>
      </c>
      <c r="S1879" s="145">
        <f>(1+'Parameters &amp; Main Results'!$B$28)^(1/12)-1</f>
        <v>0</v>
      </c>
      <c r="T1879" s="169">
        <f>(1+'Parameters &amp; Main Results'!$B$30)^(1/12)-1</f>
        <v>0.0008295381143</v>
      </c>
      <c r="U1879" s="166">
        <v>0.0</v>
      </c>
      <c r="V1879" s="166">
        <v>0.0</v>
      </c>
      <c r="W1879" s="19">
        <f t="array" ref="W1879">mmult(N1879:T1879,'Parameters &amp; Main Results'!$B$6:$B$12)-'Parameters &amp; Main Results'!$B$16/12+mmult(U1879:V1879,'Parameters &amp; Main Results'!$B$14:$B$15)</f>
        <v>0.002111507373</v>
      </c>
      <c r="X1879" s="77">
        <f t="shared" si="5"/>
        <v>6.822458682</v>
      </c>
    </row>
    <row r="1880">
      <c r="A1880">
        <f t="shared" si="17"/>
        <v>3</v>
      </c>
      <c r="B1880">
        <f t="shared" si="18"/>
        <v>2027</v>
      </c>
      <c r="C1880" s="77">
        <f t="shared" si="3"/>
        <v>2027.166667</v>
      </c>
      <c r="D1880" s="159">
        <f t="shared" si="356"/>
        <v>46477</v>
      </c>
      <c r="N1880" s="169">
        <f>(1+'Parameters &amp; Main Results'!$B$18)^(1/12)-1</f>
        <v>0.002870898719</v>
      </c>
      <c r="O1880" s="169">
        <f>(1+'Parameters &amp; Main Results'!$B$20)^(1/12)-1</f>
        <v>0</v>
      </c>
      <c r="P1880" s="169">
        <f>(1+'Parameters &amp; Main Results'!$B$22)^(1/12)-1</f>
        <v>0</v>
      </c>
      <c r="Q1880" s="145">
        <f>(1+'Parameters &amp; Main Results'!$B$24)^(1/12)-1</f>
        <v>0.002870898719</v>
      </c>
      <c r="R1880" s="145">
        <f>(1+'Parameters &amp; Main Results'!$B$26)^(1/12)-1</f>
        <v>0</v>
      </c>
      <c r="S1880" s="145">
        <f>(1+'Parameters &amp; Main Results'!$B$28)^(1/12)-1</f>
        <v>0</v>
      </c>
      <c r="T1880" s="169">
        <f>(1+'Parameters &amp; Main Results'!$B$30)^(1/12)-1</f>
        <v>0.0008295381143</v>
      </c>
      <c r="U1880" s="166">
        <v>0.0</v>
      </c>
      <c r="V1880" s="166">
        <v>0.0</v>
      </c>
      <c r="W1880" s="19">
        <f t="array" ref="W1880">mmult(N1880:T1880,'Parameters &amp; Main Results'!$B$6:$B$12)-'Parameters &amp; Main Results'!$B$16/12+mmult(U1880:V1880,'Parameters &amp; Main Results'!$B$14:$B$15)</f>
        <v>0.002111507373</v>
      </c>
      <c r="X1880" s="77">
        <f t="shared" si="5"/>
        <v>6.808083364</v>
      </c>
    </row>
    <row r="1881">
      <c r="A1881">
        <f t="shared" si="17"/>
        <v>4</v>
      </c>
      <c r="B1881">
        <f t="shared" si="18"/>
        <v>2027</v>
      </c>
      <c r="C1881" s="77">
        <f t="shared" si="3"/>
        <v>2027.25</v>
      </c>
      <c r="D1881" s="159">
        <f t="shared" si="356"/>
        <v>46507</v>
      </c>
      <c r="N1881" s="169">
        <f>(1+'Parameters &amp; Main Results'!$B$18)^(1/12)-1</f>
        <v>0.002870898719</v>
      </c>
      <c r="O1881" s="169">
        <f>(1+'Parameters &amp; Main Results'!$B$20)^(1/12)-1</f>
        <v>0</v>
      </c>
      <c r="P1881" s="169">
        <f>(1+'Parameters &amp; Main Results'!$B$22)^(1/12)-1</f>
        <v>0</v>
      </c>
      <c r="Q1881" s="145">
        <f>(1+'Parameters &amp; Main Results'!$B$24)^(1/12)-1</f>
        <v>0.002870898719</v>
      </c>
      <c r="R1881" s="145">
        <f>(1+'Parameters &amp; Main Results'!$B$26)^(1/12)-1</f>
        <v>0</v>
      </c>
      <c r="S1881" s="145">
        <f>(1+'Parameters &amp; Main Results'!$B$28)^(1/12)-1</f>
        <v>0</v>
      </c>
      <c r="T1881" s="169">
        <f>(1+'Parameters &amp; Main Results'!$B$30)^(1/12)-1</f>
        <v>0.0008295381143</v>
      </c>
      <c r="U1881" s="166">
        <v>0.0</v>
      </c>
      <c r="V1881" s="166">
        <v>0.0</v>
      </c>
      <c r="W1881" s="19">
        <f t="array" ref="W1881">mmult(N1881:T1881,'Parameters &amp; Main Results'!$B$6:$B$12)-'Parameters &amp; Main Results'!$B$16/12+mmult(U1881:V1881,'Parameters &amp; Main Results'!$B$14:$B$15)</f>
        <v>0.002111507373</v>
      </c>
      <c r="X1881" s="77">
        <f t="shared" si="5"/>
        <v>6.793738336</v>
      </c>
    </row>
    <row r="1882">
      <c r="A1882">
        <f t="shared" si="17"/>
        <v>5</v>
      </c>
      <c r="B1882">
        <f t="shared" si="18"/>
        <v>2027</v>
      </c>
      <c r="C1882" s="77">
        <f t="shared" si="3"/>
        <v>2027.333333</v>
      </c>
      <c r="D1882" s="159">
        <f t="shared" si="356"/>
        <v>46538</v>
      </c>
      <c r="N1882" s="169">
        <f>(1+'Parameters &amp; Main Results'!$B$18)^(1/12)-1</f>
        <v>0.002870898719</v>
      </c>
      <c r="O1882" s="169">
        <f>(1+'Parameters &amp; Main Results'!$B$20)^(1/12)-1</f>
        <v>0</v>
      </c>
      <c r="P1882" s="169">
        <f>(1+'Parameters &amp; Main Results'!$B$22)^(1/12)-1</f>
        <v>0</v>
      </c>
      <c r="Q1882" s="145">
        <f>(1+'Parameters &amp; Main Results'!$B$24)^(1/12)-1</f>
        <v>0.002870898719</v>
      </c>
      <c r="R1882" s="145">
        <f>(1+'Parameters &amp; Main Results'!$B$26)^(1/12)-1</f>
        <v>0</v>
      </c>
      <c r="S1882" s="145">
        <f>(1+'Parameters &amp; Main Results'!$B$28)^(1/12)-1</f>
        <v>0</v>
      </c>
      <c r="T1882" s="169">
        <f>(1+'Parameters &amp; Main Results'!$B$30)^(1/12)-1</f>
        <v>0.0008295381143</v>
      </c>
      <c r="U1882" s="166">
        <v>0.0</v>
      </c>
      <c r="V1882" s="166">
        <v>0.0</v>
      </c>
      <c r="W1882" s="19">
        <f t="array" ref="W1882">mmult(N1882:T1882,'Parameters &amp; Main Results'!$B$6:$B$12)-'Parameters &amp; Main Results'!$B$16/12+mmult(U1882:V1882,'Parameters &amp; Main Results'!$B$14:$B$15)</f>
        <v>0.002111507373</v>
      </c>
      <c r="X1882" s="77">
        <f t="shared" si="5"/>
        <v>6.779423533</v>
      </c>
    </row>
    <row r="1883">
      <c r="A1883">
        <f t="shared" si="17"/>
        <v>6</v>
      </c>
      <c r="B1883">
        <f t="shared" si="18"/>
        <v>2027</v>
      </c>
      <c r="C1883" s="77">
        <f t="shared" si="3"/>
        <v>2027.416667</v>
      </c>
      <c r="D1883" s="159">
        <f t="shared" si="356"/>
        <v>46568</v>
      </c>
      <c r="N1883" s="169">
        <f>(1+'Parameters &amp; Main Results'!$B$18)^(1/12)-1</f>
        <v>0.002870898719</v>
      </c>
      <c r="O1883" s="169">
        <f>(1+'Parameters &amp; Main Results'!$B$20)^(1/12)-1</f>
        <v>0</v>
      </c>
      <c r="P1883" s="169">
        <f>(1+'Parameters &amp; Main Results'!$B$22)^(1/12)-1</f>
        <v>0</v>
      </c>
      <c r="Q1883" s="145">
        <f>(1+'Parameters &amp; Main Results'!$B$24)^(1/12)-1</f>
        <v>0.002870898719</v>
      </c>
      <c r="R1883" s="145">
        <f>(1+'Parameters &amp; Main Results'!$B$26)^(1/12)-1</f>
        <v>0</v>
      </c>
      <c r="S1883" s="145">
        <f>(1+'Parameters &amp; Main Results'!$B$28)^(1/12)-1</f>
        <v>0</v>
      </c>
      <c r="T1883" s="169">
        <f>(1+'Parameters &amp; Main Results'!$B$30)^(1/12)-1</f>
        <v>0.0008295381143</v>
      </c>
      <c r="U1883" s="166">
        <v>0.0</v>
      </c>
      <c r="V1883" s="166">
        <v>0.0</v>
      </c>
      <c r="W1883" s="19">
        <f t="array" ref="W1883">mmult(N1883:T1883,'Parameters &amp; Main Results'!$B$6:$B$12)-'Parameters &amp; Main Results'!$B$16/12+mmult(U1883:V1883,'Parameters &amp; Main Results'!$B$14:$B$15)</f>
        <v>0.002111507373</v>
      </c>
      <c r="X1883" s="77">
        <f t="shared" si="5"/>
        <v>6.765138892</v>
      </c>
    </row>
    <row r="1884">
      <c r="A1884">
        <f t="shared" si="17"/>
        <v>7</v>
      </c>
      <c r="B1884">
        <f t="shared" si="18"/>
        <v>2027</v>
      </c>
      <c r="C1884" s="77">
        <f t="shared" si="3"/>
        <v>2027.5</v>
      </c>
      <c r="D1884" s="159">
        <f t="shared" si="356"/>
        <v>46599</v>
      </c>
      <c r="N1884" s="169">
        <f>(1+'Parameters &amp; Main Results'!$B$18)^(1/12)-1</f>
        <v>0.002870898719</v>
      </c>
      <c r="O1884" s="169">
        <f>(1+'Parameters &amp; Main Results'!$B$20)^(1/12)-1</f>
        <v>0</v>
      </c>
      <c r="P1884" s="169">
        <f>(1+'Parameters &amp; Main Results'!$B$22)^(1/12)-1</f>
        <v>0</v>
      </c>
      <c r="Q1884" s="145">
        <f>(1+'Parameters &amp; Main Results'!$B$24)^(1/12)-1</f>
        <v>0.002870898719</v>
      </c>
      <c r="R1884" s="145">
        <f>(1+'Parameters &amp; Main Results'!$B$26)^(1/12)-1</f>
        <v>0</v>
      </c>
      <c r="S1884" s="145">
        <f>(1+'Parameters &amp; Main Results'!$B$28)^(1/12)-1</f>
        <v>0</v>
      </c>
      <c r="T1884" s="169">
        <f>(1+'Parameters &amp; Main Results'!$B$30)^(1/12)-1</f>
        <v>0.0008295381143</v>
      </c>
      <c r="U1884" s="166">
        <v>0.0</v>
      </c>
      <c r="V1884" s="166">
        <v>0.0</v>
      </c>
      <c r="W1884" s="19">
        <f t="array" ref="W1884">mmult(N1884:T1884,'Parameters &amp; Main Results'!$B$6:$B$12)-'Parameters &amp; Main Results'!$B$16/12+mmult(U1884:V1884,'Parameters &amp; Main Results'!$B$14:$B$15)</f>
        <v>0.002111507373</v>
      </c>
      <c r="X1884" s="77">
        <f t="shared" si="5"/>
        <v>6.75088435</v>
      </c>
    </row>
    <row r="1885">
      <c r="A1885">
        <f t="shared" si="17"/>
        <v>8</v>
      </c>
      <c r="B1885">
        <f t="shared" si="18"/>
        <v>2027</v>
      </c>
      <c r="C1885" s="77">
        <f t="shared" si="3"/>
        <v>2027.583333</v>
      </c>
      <c r="D1885" s="159">
        <f t="shared" si="356"/>
        <v>46630</v>
      </c>
      <c r="N1885" s="169">
        <f>(1+'Parameters &amp; Main Results'!$B$18)^(1/12)-1</f>
        <v>0.002870898719</v>
      </c>
      <c r="O1885" s="169">
        <f>(1+'Parameters &amp; Main Results'!$B$20)^(1/12)-1</f>
        <v>0</v>
      </c>
      <c r="P1885" s="169">
        <f>(1+'Parameters &amp; Main Results'!$B$22)^(1/12)-1</f>
        <v>0</v>
      </c>
      <c r="Q1885" s="145">
        <f>(1+'Parameters &amp; Main Results'!$B$24)^(1/12)-1</f>
        <v>0.002870898719</v>
      </c>
      <c r="R1885" s="145">
        <f>(1+'Parameters &amp; Main Results'!$B$26)^(1/12)-1</f>
        <v>0</v>
      </c>
      <c r="S1885" s="145">
        <f>(1+'Parameters &amp; Main Results'!$B$28)^(1/12)-1</f>
        <v>0</v>
      </c>
      <c r="T1885" s="169">
        <f>(1+'Parameters &amp; Main Results'!$B$30)^(1/12)-1</f>
        <v>0.0008295381143</v>
      </c>
      <c r="U1885" s="166">
        <v>0.0</v>
      </c>
      <c r="V1885" s="166">
        <v>0.0</v>
      </c>
      <c r="W1885" s="19">
        <f t="array" ref="W1885">mmult(N1885:T1885,'Parameters &amp; Main Results'!$B$6:$B$12)-'Parameters &amp; Main Results'!$B$16/12+mmult(U1885:V1885,'Parameters &amp; Main Results'!$B$14:$B$15)</f>
        <v>0.002111507373</v>
      </c>
      <c r="X1885" s="77">
        <f t="shared" si="5"/>
        <v>6.736659843</v>
      </c>
    </row>
    <row r="1886">
      <c r="A1886">
        <f t="shared" si="17"/>
        <v>9</v>
      </c>
      <c r="B1886">
        <f t="shared" si="18"/>
        <v>2027</v>
      </c>
      <c r="C1886" s="77">
        <f t="shared" si="3"/>
        <v>2027.666667</v>
      </c>
      <c r="D1886" s="159">
        <f t="shared" si="356"/>
        <v>46660</v>
      </c>
      <c r="N1886" s="169">
        <f>(1+'Parameters &amp; Main Results'!$B$18)^(1/12)-1</f>
        <v>0.002870898719</v>
      </c>
      <c r="O1886" s="169">
        <f>(1+'Parameters &amp; Main Results'!$B$20)^(1/12)-1</f>
        <v>0</v>
      </c>
      <c r="P1886" s="169">
        <f>(1+'Parameters &amp; Main Results'!$B$22)^(1/12)-1</f>
        <v>0</v>
      </c>
      <c r="Q1886" s="145">
        <f>(1+'Parameters &amp; Main Results'!$B$24)^(1/12)-1</f>
        <v>0.002870898719</v>
      </c>
      <c r="R1886" s="145">
        <f>(1+'Parameters &amp; Main Results'!$B$26)^(1/12)-1</f>
        <v>0</v>
      </c>
      <c r="S1886" s="145">
        <f>(1+'Parameters &amp; Main Results'!$B$28)^(1/12)-1</f>
        <v>0</v>
      </c>
      <c r="T1886" s="169">
        <f>(1+'Parameters &amp; Main Results'!$B$30)^(1/12)-1</f>
        <v>0.0008295381143</v>
      </c>
      <c r="U1886" s="166">
        <v>0.0</v>
      </c>
      <c r="V1886" s="166">
        <v>0.0</v>
      </c>
      <c r="W1886" s="19">
        <f t="array" ref="W1886">mmult(N1886:T1886,'Parameters &amp; Main Results'!$B$6:$B$12)-'Parameters &amp; Main Results'!$B$16/12+mmult(U1886:V1886,'Parameters &amp; Main Results'!$B$14:$B$15)</f>
        <v>0.002111507373</v>
      </c>
      <c r="X1886" s="77">
        <f t="shared" si="5"/>
        <v>6.722465308</v>
      </c>
    </row>
    <row r="1887">
      <c r="A1887">
        <f t="shared" si="17"/>
        <v>10</v>
      </c>
      <c r="B1887">
        <f t="shared" si="18"/>
        <v>2027</v>
      </c>
      <c r="C1887" s="77">
        <f t="shared" si="3"/>
        <v>2027.75</v>
      </c>
      <c r="D1887" s="159">
        <f t="shared" si="356"/>
        <v>46691</v>
      </c>
      <c r="N1887" s="169">
        <f>(1+'Parameters &amp; Main Results'!$B$18)^(1/12)-1</f>
        <v>0.002870898719</v>
      </c>
      <c r="O1887" s="169">
        <f>(1+'Parameters &amp; Main Results'!$B$20)^(1/12)-1</f>
        <v>0</v>
      </c>
      <c r="P1887" s="169">
        <f>(1+'Parameters &amp; Main Results'!$B$22)^(1/12)-1</f>
        <v>0</v>
      </c>
      <c r="Q1887" s="145">
        <f>(1+'Parameters &amp; Main Results'!$B$24)^(1/12)-1</f>
        <v>0.002870898719</v>
      </c>
      <c r="R1887" s="145">
        <f>(1+'Parameters &amp; Main Results'!$B$26)^(1/12)-1</f>
        <v>0</v>
      </c>
      <c r="S1887" s="145">
        <f>(1+'Parameters &amp; Main Results'!$B$28)^(1/12)-1</f>
        <v>0</v>
      </c>
      <c r="T1887" s="169">
        <f>(1+'Parameters &amp; Main Results'!$B$30)^(1/12)-1</f>
        <v>0.0008295381143</v>
      </c>
      <c r="U1887" s="166">
        <v>0.0</v>
      </c>
      <c r="V1887" s="166">
        <v>0.0</v>
      </c>
      <c r="W1887" s="19">
        <f t="array" ref="W1887">mmult(N1887:T1887,'Parameters &amp; Main Results'!$B$6:$B$12)-'Parameters &amp; Main Results'!$B$16/12+mmult(U1887:V1887,'Parameters &amp; Main Results'!$B$14:$B$15)</f>
        <v>0.002111507373</v>
      </c>
      <c r="X1887" s="77">
        <f t="shared" si="5"/>
        <v>6.708300682</v>
      </c>
    </row>
    <row r="1888">
      <c r="A1888">
        <f t="shared" si="17"/>
        <v>11</v>
      </c>
      <c r="B1888">
        <f t="shared" si="18"/>
        <v>2027</v>
      </c>
      <c r="C1888" s="77">
        <f t="shared" si="3"/>
        <v>2027.833333</v>
      </c>
      <c r="D1888" s="159">
        <f t="shared" si="356"/>
        <v>46721</v>
      </c>
      <c r="N1888" s="169">
        <f>(1+'Parameters &amp; Main Results'!$B$18)^(1/12)-1</f>
        <v>0.002870898719</v>
      </c>
      <c r="O1888" s="169">
        <f>(1+'Parameters &amp; Main Results'!$B$20)^(1/12)-1</f>
        <v>0</v>
      </c>
      <c r="P1888" s="169">
        <f>(1+'Parameters &amp; Main Results'!$B$22)^(1/12)-1</f>
        <v>0</v>
      </c>
      <c r="Q1888" s="145">
        <f>(1+'Parameters &amp; Main Results'!$B$24)^(1/12)-1</f>
        <v>0.002870898719</v>
      </c>
      <c r="R1888" s="145">
        <f>(1+'Parameters &amp; Main Results'!$B$26)^(1/12)-1</f>
        <v>0</v>
      </c>
      <c r="S1888" s="145">
        <f>(1+'Parameters &amp; Main Results'!$B$28)^(1/12)-1</f>
        <v>0</v>
      </c>
      <c r="T1888" s="169">
        <f>(1+'Parameters &amp; Main Results'!$B$30)^(1/12)-1</f>
        <v>0.0008295381143</v>
      </c>
      <c r="U1888" s="166">
        <v>0.0</v>
      </c>
      <c r="V1888" s="166">
        <v>0.0</v>
      </c>
      <c r="W1888" s="19">
        <f t="array" ref="W1888">mmult(N1888:T1888,'Parameters &amp; Main Results'!$B$6:$B$12)-'Parameters &amp; Main Results'!$B$16/12+mmult(U1888:V1888,'Parameters &amp; Main Results'!$B$14:$B$15)</f>
        <v>0.002111507373</v>
      </c>
      <c r="X1888" s="77">
        <f t="shared" si="5"/>
        <v>6.694165901</v>
      </c>
    </row>
    <row r="1889">
      <c r="A1889">
        <f t="shared" si="17"/>
        <v>12</v>
      </c>
      <c r="B1889">
        <f t="shared" si="18"/>
        <v>2027</v>
      </c>
      <c r="C1889" s="77">
        <f t="shared" si="3"/>
        <v>2027.916667</v>
      </c>
      <c r="D1889" s="159">
        <f t="shared" si="356"/>
        <v>46752</v>
      </c>
      <c r="N1889" s="169">
        <f>(1+'Parameters &amp; Main Results'!$B$18)^(1/12)-1</f>
        <v>0.002870898719</v>
      </c>
      <c r="O1889" s="169">
        <f>(1+'Parameters &amp; Main Results'!$B$20)^(1/12)-1</f>
        <v>0</v>
      </c>
      <c r="P1889" s="169">
        <f>(1+'Parameters &amp; Main Results'!$B$22)^(1/12)-1</f>
        <v>0</v>
      </c>
      <c r="Q1889" s="145">
        <f>(1+'Parameters &amp; Main Results'!$B$24)^(1/12)-1</f>
        <v>0.002870898719</v>
      </c>
      <c r="R1889" s="145">
        <f>(1+'Parameters &amp; Main Results'!$B$26)^(1/12)-1</f>
        <v>0</v>
      </c>
      <c r="S1889" s="145">
        <f>(1+'Parameters &amp; Main Results'!$B$28)^(1/12)-1</f>
        <v>0</v>
      </c>
      <c r="T1889" s="169">
        <f>(1+'Parameters &amp; Main Results'!$B$30)^(1/12)-1</f>
        <v>0.0008295381143</v>
      </c>
      <c r="U1889" s="166">
        <v>0.0</v>
      </c>
      <c r="V1889" s="166">
        <v>0.0</v>
      </c>
      <c r="W1889" s="19">
        <f t="array" ref="W1889">mmult(N1889:T1889,'Parameters &amp; Main Results'!$B$6:$B$12)-'Parameters &amp; Main Results'!$B$16/12+mmult(U1889:V1889,'Parameters &amp; Main Results'!$B$14:$B$15)</f>
        <v>0.002111507373</v>
      </c>
      <c r="X1889" s="77">
        <f t="shared" si="5"/>
        <v>6.680060903</v>
      </c>
    </row>
    <row r="1890">
      <c r="A1890">
        <f t="shared" si="17"/>
        <v>1</v>
      </c>
      <c r="B1890">
        <f t="shared" si="18"/>
        <v>2028</v>
      </c>
      <c r="C1890" s="77">
        <f t="shared" si="3"/>
        <v>2028</v>
      </c>
      <c r="D1890" s="159">
        <f t="shared" si="356"/>
        <v>46783</v>
      </c>
      <c r="N1890" s="169">
        <f>(1+'Parameters &amp; Main Results'!$B$18)^(1/12)-1</f>
        <v>0.002870898719</v>
      </c>
      <c r="O1890" s="169">
        <f>(1+'Parameters &amp; Main Results'!$B$20)^(1/12)-1</f>
        <v>0</v>
      </c>
      <c r="P1890" s="169">
        <f>(1+'Parameters &amp; Main Results'!$B$22)^(1/12)-1</f>
        <v>0</v>
      </c>
      <c r="Q1890" s="145">
        <f>(1+'Parameters &amp; Main Results'!$B$24)^(1/12)-1</f>
        <v>0.002870898719</v>
      </c>
      <c r="R1890" s="145">
        <f>(1+'Parameters &amp; Main Results'!$B$26)^(1/12)-1</f>
        <v>0</v>
      </c>
      <c r="S1890" s="145">
        <f>(1+'Parameters &amp; Main Results'!$B$28)^(1/12)-1</f>
        <v>0</v>
      </c>
      <c r="T1890" s="169">
        <f>(1+'Parameters &amp; Main Results'!$B$30)^(1/12)-1</f>
        <v>0.0008295381143</v>
      </c>
      <c r="U1890" s="166">
        <v>0.0</v>
      </c>
      <c r="V1890" s="166">
        <v>0.0</v>
      </c>
      <c r="W1890" s="19">
        <f t="array" ref="W1890">mmult(N1890:T1890,'Parameters &amp; Main Results'!$B$6:$B$12)-'Parameters &amp; Main Results'!$B$16/12+mmult(U1890:V1890,'Parameters &amp; Main Results'!$B$14:$B$15)</f>
        <v>0.002111507373</v>
      </c>
      <c r="X1890" s="77">
        <f t="shared" si="5"/>
        <v>6.665985625</v>
      </c>
    </row>
    <row r="1891">
      <c r="A1891">
        <f t="shared" si="17"/>
        <v>2</v>
      </c>
      <c r="B1891">
        <f t="shared" si="18"/>
        <v>2028</v>
      </c>
      <c r="C1891" s="77">
        <f t="shared" si="3"/>
        <v>2028.083333</v>
      </c>
      <c r="D1891" s="159">
        <f t="shared" si="356"/>
        <v>46812</v>
      </c>
      <c r="N1891" s="169">
        <f>(1+'Parameters &amp; Main Results'!$B$18)^(1/12)-1</f>
        <v>0.002870898719</v>
      </c>
      <c r="O1891" s="169">
        <f>(1+'Parameters &amp; Main Results'!$B$20)^(1/12)-1</f>
        <v>0</v>
      </c>
      <c r="P1891" s="169">
        <f>(1+'Parameters &amp; Main Results'!$B$22)^(1/12)-1</f>
        <v>0</v>
      </c>
      <c r="Q1891" s="145">
        <f>(1+'Parameters &amp; Main Results'!$B$24)^(1/12)-1</f>
        <v>0.002870898719</v>
      </c>
      <c r="R1891" s="145">
        <f>(1+'Parameters &amp; Main Results'!$B$26)^(1/12)-1</f>
        <v>0</v>
      </c>
      <c r="S1891" s="145">
        <f>(1+'Parameters &amp; Main Results'!$B$28)^(1/12)-1</f>
        <v>0</v>
      </c>
      <c r="T1891" s="169">
        <f>(1+'Parameters &amp; Main Results'!$B$30)^(1/12)-1</f>
        <v>0.0008295381143</v>
      </c>
      <c r="U1891" s="166">
        <v>0.0</v>
      </c>
      <c r="V1891" s="166">
        <v>0.0</v>
      </c>
      <c r="W1891" s="19">
        <f t="array" ref="W1891">mmult(N1891:T1891,'Parameters &amp; Main Results'!$B$6:$B$12)-'Parameters &amp; Main Results'!$B$16/12+mmult(U1891:V1891,'Parameters &amp; Main Results'!$B$14:$B$15)</f>
        <v>0.002111507373</v>
      </c>
      <c r="X1891" s="77">
        <f t="shared" si="5"/>
        <v>6.651940005</v>
      </c>
    </row>
    <row r="1892">
      <c r="A1892">
        <f t="shared" si="17"/>
        <v>3</v>
      </c>
      <c r="B1892">
        <f t="shared" si="18"/>
        <v>2028</v>
      </c>
      <c r="C1892" s="77">
        <f t="shared" si="3"/>
        <v>2028.166667</v>
      </c>
      <c r="D1892" s="159">
        <f t="shared" si="356"/>
        <v>46843</v>
      </c>
      <c r="N1892" s="169">
        <f>(1+'Parameters &amp; Main Results'!$B$18)^(1/12)-1</f>
        <v>0.002870898719</v>
      </c>
      <c r="O1892" s="169">
        <f>(1+'Parameters &amp; Main Results'!$B$20)^(1/12)-1</f>
        <v>0</v>
      </c>
      <c r="P1892" s="169">
        <f>(1+'Parameters &amp; Main Results'!$B$22)^(1/12)-1</f>
        <v>0</v>
      </c>
      <c r="Q1892" s="145">
        <f>(1+'Parameters &amp; Main Results'!$B$24)^(1/12)-1</f>
        <v>0.002870898719</v>
      </c>
      <c r="R1892" s="145">
        <f>(1+'Parameters &amp; Main Results'!$B$26)^(1/12)-1</f>
        <v>0</v>
      </c>
      <c r="S1892" s="145">
        <f>(1+'Parameters &amp; Main Results'!$B$28)^(1/12)-1</f>
        <v>0</v>
      </c>
      <c r="T1892" s="169">
        <f>(1+'Parameters &amp; Main Results'!$B$30)^(1/12)-1</f>
        <v>0.0008295381143</v>
      </c>
      <c r="U1892" s="166">
        <v>0.0</v>
      </c>
      <c r="V1892" s="166">
        <v>0.0</v>
      </c>
      <c r="W1892" s="19">
        <f t="array" ref="W1892">mmult(N1892:T1892,'Parameters &amp; Main Results'!$B$6:$B$12)-'Parameters &amp; Main Results'!$B$16/12+mmult(U1892:V1892,'Parameters &amp; Main Results'!$B$14:$B$15)</f>
        <v>0.002111507373</v>
      </c>
      <c r="X1892" s="77">
        <f t="shared" si="5"/>
        <v>6.63792398</v>
      </c>
    </row>
    <row r="1893">
      <c r="A1893">
        <f t="shared" si="17"/>
        <v>4</v>
      </c>
      <c r="B1893">
        <f t="shared" si="18"/>
        <v>2028</v>
      </c>
      <c r="C1893" s="77">
        <f t="shared" si="3"/>
        <v>2028.25</v>
      </c>
      <c r="D1893" s="159">
        <f t="shared" si="356"/>
        <v>46873</v>
      </c>
      <c r="N1893" s="169">
        <f>(1+'Parameters &amp; Main Results'!$B$18)^(1/12)-1</f>
        <v>0.002870898719</v>
      </c>
      <c r="O1893" s="169">
        <f>(1+'Parameters &amp; Main Results'!$B$20)^(1/12)-1</f>
        <v>0</v>
      </c>
      <c r="P1893" s="169">
        <f>(1+'Parameters &amp; Main Results'!$B$22)^(1/12)-1</f>
        <v>0</v>
      </c>
      <c r="Q1893" s="145">
        <f>(1+'Parameters &amp; Main Results'!$B$24)^(1/12)-1</f>
        <v>0.002870898719</v>
      </c>
      <c r="R1893" s="145">
        <f>(1+'Parameters &amp; Main Results'!$B$26)^(1/12)-1</f>
        <v>0</v>
      </c>
      <c r="S1893" s="145">
        <f>(1+'Parameters &amp; Main Results'!$B$28)^(1/12)-1</f>
        <v>0</v>
      </c>
      <c r="T1893" s="169">
        <f>(1+'Parameters &amp; Main Results'!$B$30)^(1/12)-1</f>
        <v>0.0008295381143</v>
      </c>
      <c r="U1893" s="166">
        <v>0.0</v>
      </c>
      <c r="V1893" s="166">
        <v>0.0</v>
      </c>
      <c r="W1893" s="19">
        <f t="array" ref="W1893">mmult(N1893:T1893,'Parameters &amp; Main Results'!$B$6:$B$12)-'Parameters &amp; Main Results'!$B$16/12+mmult(U1893:V1893,'Parameters &amp; Main Results'!$B$14:$B$15)</f>
        <v>0.002111507373</v>
      </c>
      <c r="X1893" s="77">
        <f t="shared" si="5"/>
        <v>6.623937487</v>
      </c>
    </row>
    <row r="1894">
      <c r="A1894">
        <f t="shared" si="17"/>
        <v>5</v>
      </c>
      <c r="B1894">
        <f t="shared" si="18"/>
        <v>2028</v>
      </c>
      <c r="C1894" s="77">
        <f t="shared" si="3"/>
        <v>2028.333333</v>
      </c>
      <c r="D1894" s="159">
        <f t="shared" si="356"/>
        <v>46904</v>
      </c>
      <c r="N1894" s="169">
        <f>(1+'Parameters &amp; Main Results'!$B$18)^(1/12)-1</f>
        <v>0.002870898719</v>
      </c>
      <c r="O1894" s="169">
        <f>(1+'Parameters &amp; Main Results'!$B$20)^(1/12)-1</f>
        <v>0</v>
      </c>
      <c r="P1894" s="169">
        <f>(1+'Parameters &amp; Main Results'!$B$22)^(1/12)-1</f>
        <v>0</v>
      </c>
      <c r="Q1894" s="145">
        <f>(1+'Parameters &amp; Main Results'!$B$24)^(1/12)-1</f>
        <v>0.002870898719</v>
      </c>
      <c r="R1894" s="145">
        <f>(1+'Parameters &amp; Main Results'!$B$26)^(1/12)-1</f>
        <v>0</v>
      </c>
      <c r="S1894" s="145">
        <f>(1+'Parameters &amp; Main Results'!$B$28)^(1/12)-1</f>
        <v>0</v>
      </c>
      <c r="T1894" s="169">
        <f>(1+'Parameters &amp; Main Results'!$B$30)^(1/12)-1</f>
        <v>0.0008295381143</v>
      </c>
      <c r="U1894" s="166">
        <v>0.0</v>
      </c>
      <c r="V1894" s="166">
        <v>0.0</v>
      </c>
      <c r="W1894" s="19">
        <f t="array" ref="W1894">mmult(N1894:T1894,'Parameters &amp; Main Results'!$B$6:$B$12)-'Parameters &amp; Main Results'!$B$16/12+mmult(U1894:V1894,'Parameters &amp; Main Results'!$B$14:$B$15)</f>
        <v>0.002111507373</v>
      </c>
      <c r="X1894" s="77">
        <f t="shared" si="5"/>
        <v>6.609980464</v>
      </c>
    </row>
    <row r="1895">
      <c r="A1895">
        <f t="shared" si="17"/>
        <v>6</v>
      </c>
      <c r="B1895">
        <f t="shared" si="18"/>
        <v>2028</v>
      </c>
      <c r="C1895" s="77">
        <f t="shared" si="3"/>
        <v>2028.416667</v>
      </c>
      <c r="D1895" s="159">
        <f t="shared" si="356"/>
        <v>46934</v>
      </c>
      <c r="N1895" s="169">
        <f>(1+'Parameters &amp; Main Results'!$B$18)^(1/12)-1</f>
        <v>0.002870898719</v>
      </c>
      <c r="O1895" s="169">
        <f>(1+'Parameters &amp; Main Results'!$B$20)^(1/12)-1</f>
        <v>0</v>
      </c>
      <c r="P1895" s="169">
        <f>(1+'Parameters &amp; Main Results'!$B$22)^(1/12)-1</f>
        <v>0</v>
      </c>
      <c r="Q1895" s="145">
        <f>(1+'Parameters &amp; Main Results'!$B$24)^(1/12)-1</f>
        <v>0.002870898719</v>
      </c>
      <c r="R1895" s="145">
        <f>(1+'Parameters &amp; Main Results'!$B$26)^(1/12)-1</f>
        <v>0</v>
      </c>
      <c r="S1895" s="145">
        <f>(1+'Parameters &amp; Main Results'!$B$28)^(1/12)-1</f>
        <v>0</v>
      </c>
      <c r="T1895" s="169">
        <f>(1+'Parameters &amp; Main Results'!$B$30)^(1/12)-1</f>
        <v>0.0008295381143</v>
      </c>
      <c r="U1895" s="166">
        <v>0.0</v>
      </c>
      <c r="V1895" s="166">
        <v>0.0</v>
      </c>
      <c r="W1895" s="19">
        <f t="array" ref="W1895">mmult(N1895:T1895,'Parameters &amp; Main Results'!$B$6:$B$12)-'Parameters &amp; Main Results'!$B$16/12+mmult(U1895:V1895,'Parameters &amp; Main Results'!$B$14:$B$15)</f>
        <v>0.002111507373</v>
      </c>
      <c r="X1895" s="77">
        <f t="shared" si="5"/>
        <v>6.59605285</v>
      </c>
    </row>
    <row r="1896">
      <c r="A1896">
        <f t="shared" si="17"/>
        <v>7</v>
      </c>
      <c r="B1896">
        <f t="shared" si="18"/>
        <v>2028</v>
      </c>
      <c r="C1896" s="77">
        <f t="shared" si="3"/>
        <v>2028.5</v>
      </c>
      <c r="D1896" s="159">
        <f t="shared" si="356"/>
        <v>46965</v>
      </c>
      <c r="N1896" s="169">
        <f>(1+'Parameters &amp; Main Results'!$B$18)^(1/12)-1</f>
        <v>0.002870898719</v>
      </c>
      <c r="O1896" s="169">
        <f>(1+'Parameters &amp; Main Results'!$B$20)^(1/12)-1</f>
        <v>0</v>
      </c>
      <c r="P1896" s="169">
        <f>(1+'Parameters &amp; Main Results'!$B$22)^(1/12)-1</f>
        <v>0</v>
      </c>
      <c r="Q1896" s="145">
        <f>(1+'Parameters &amp; Main Results'!$B$24)^(1/12)-1</f>
        <v>0.002870898719</v>
      </c>
      <c r="R1896" s="145">
        <f>(1+'Parameters &amp; Main Results'!$B$26)^(1/12)-1</f>
        <v>0</v>
      </c>
      <c r="S1896" s="145">
        <f>(1+'Parameters &amp; Main Results'!$B$28)^(1/12)-1</f>
        <v>0</v>
      </c>
      <c r="T1896" s="169">
        <f>(1+'Parameters &amp; Main Results'!$B$30)^(1/12)-1</f>
        <v>0.0008295381143</v>
      </c>
      <c r="U1896" s="166">
        <v>0.0</v>
      </c>
      <c r="V1896" s="166">
        <v>0.0</v>
      </c>
      <c r="W1896" s="19">
        <f t="array" ref="W1896">mmult(N1896:T1896,'Parameters &amp; Main Results'!$B$6:$B$12)-'Parameters &amp; Main Results'!$B$16/12+mmult(U1896:V1896,'Parameters &amp; Main Results'!$B$14:$B$15)</f>
        <v>0.002111507373</v>
      </c>
      <c r="X1896" s="77">
        <f t="shared" si="5"/>
        <v>6.582154582</v>
      </c>
    </row>
    <row r="1897">
      <c r="A1897">
        <f t="shared" si="17"/>
        <v>8</v>
      </c>
      <c r="B1897">
        <f t="shared" si="18"/>
        <v>2028</v>
      </c>
      <c r="C1897" s="77">
        <f t="shared" si="3"/>
        <v>2028.583333</v>
      </c>
      <c r="D1897" s="159">
        <f t="shared" si="356"/>
        <v>46996</v>
      </c>
      <c r="N1897" s="169">
        <f>(1+'Parameters &amp; Main Results'!$B$18)^(1/12)-1</f>
        <v>0.002870898719</v>
      </c>
      <c r="O1897" s="169">
        <f>(1+'Parameters &amp; Main Results'!$B$20)^(1/12)-1</f>
        <v>0</v>
      </c>
      <c r="P1897" s="169">
        <f>(1+'Parameters &amp; Main Results'!$B$22)^(1/12)-1</f>
        <v>0</v>
      </c>
      <c r="Q1897" s="145">
        <f>(1+'Parameters &amp; Main Results'!$B$24)^(1/12)-1</f>
        <v>0.002870898719</v>
      </c>
      <c r="R1897" s="145">
        <f>(1+'Parameters &amp; Main Results'!$B$26)^(1/12)-1</f>
        <v>0</v>
      </c>
      <c r="S1897" s="145">
        <f>(1+'Parameters &amp; Main Results'!$B$28)^(1/12)-1</f>
        <v>0</v>
      </c>
      <c r="T1897" s="169">
        <f>(1+'Parameters &amp; Main Results'!$B$30)^(1/12)-1</f>
        <v>0.0008295381143</v>
      </c>
      <c r="U1897" s="166">
        <v>0.0</v>
      </c>
      <c r="V1897" s="166">
        <v>0.0</v>
      </c>
      <c r="W1897" s="19">
        <f t="array" ref="W1897">mmult(N1897:T1897,'Parameters &amp; Main Results'!$B$6:$B$12)-'Parameters &amp; Main Results'!$B$16/12+mmult(U1897:V1897,'Parameters &amp; Main Results'!$B$14:$B$15)</f>
        <v>0.002111507373</v>
      </c>
      <c r="X1897" s="77">
        <f t="shared" si="5"/>
        <v>6.568285599</v>
      </c>
    </row>
    <row r="1898">
      <c r="A1898">
        <f t="shared" si="17"/>
        <v>9</v>
      </c>
      <c r="B1898">
        <f t="shared" si="18"/>
        <v>2028</v>
      </c>
      <c r="C1898" s="77">
        <f t="shared" si="3"/>
        <v>2028.666667</v>
      </c>
      <c r="D1898" s="159">
        <f t="shared" si="356"/>
        <v>47026</v>
      </c>
      <c r="N1898" s="169">
        <f>(1+'Parameters &amp; Main Results'!$B$18)^(1/12)-1</f>
        <v>0.002870898719</v>
      </c>
      <c r="O1898" s="169">
        <f>(1+'Parameters &amp; Main Results'!$B$20)^(1/12)-1</f>
        <v>0</v>
      </c>
      <c r="P1898" s="169">
        <f>(1+'Parameters &amp; Main Results'!$B$22)^(1/12)-1</f>
        <v>0</v>
      </c>
      <c r="Q1898" s="145">
        <f>(1+'Parameters &amp; Main Results'!$B$24)^(1/12)-1</f>
        <v>0.002870898719</v>
      </c>
      <c r="R1898" s="145">
        <f>(1+'Parameters &amp; Main Results'!$B$26)^(1/12)-1</f>
        <v>0</v>
      </c>
      <c r="S1898" s="145">
        <f>(1+'Parameters &amp; Main Results'!$B$28)^(1/12)-1</f>
        <v>0</v>
      </c>
      <c r="T1898" s="169">
        <f>(1+'Parameters &amp; Main Results'!$B$30)^(1/12)-1</f>
        <v>0.0008295381143</v>
      </c>
      <c r="U1898" s="166">
        <v>0.0</v>
      </c>
      <c r="V1898" s="166">
        <v>0.0</v>
      </c>
      <c r="W1898" s="19">
        <f t="array" ref="W1898">mmult(N1898:T1898,'Parameters &amp; Main Results'!$B$6:$B$12)-'Parameters &amp; Main Results'!$B$16/12+mmult(U1898:V1898,'Parameters &amp; Main Results'!$B$14:$B$15)</f>
        <v>0.002111507373</v>
      </c>
      <c r="X1898" s="77">
        <f t="shared" si="5"/>
        <v>6.554445838</v>
      </c>
    </row>
    <row r="1899">
      <c r="A1899">
        <f t="shared" si="17"/>
        <v>10</v>
      </c>
      <c r="B1899">
        <f t="shared" si="18"/>
        <v>2028</v>
      </c>
      <c r="C1899" s="77">
        <f t="shared" si="3"/>
        <v>2028.75</v>
      </c>
      <c r="D1899" s="159">
        <f t="shared" si="356"/>
        <v>47057</v>
      </c>
      <c r="N1899" s="169">
        <f>(1+'Parameters &amp; Main Results'!$B$18)^(1/12)-1</f>
        <v>0.002870898719</v>
      </c>
      <c r="O1899" s="169">
        <f>(1+'Parameters &amp; Main Results'!$B$20)^(1/12)-1</f>
        <v>0</v>
      </c>
      <c r="P1899" s="169">
        <f>(1+'Parameters &amp; Main Results'!$B$22)^(1/12)-1</f>
        <v>0</v>
      </c>
      <c r="Q1899" s="145">
        <f>(1+'Parameters &amp; Main Results'!$B$24)^(1/12)-1</f>
        <v>0.002870898719</v>
      </c>
      <c r="R1899" s="145">
        <f>(1+'Parameters &amp; Main Results'!$B$26)^(1/12)-1</f>
        <v>0</v>
      </c>
      <c r="S1899" s="145">
        <f>(1+'Parameters &amp; Main Results'!$B$28)^(1/12)-1</f>
        <v>0</v>
      </c>
      <c r="T1899" s="169">
        <f>(1+'Parameters &amp; Main Results'!$B$30)^(1/12)-1</f>
        <v>0.0008295381143</v>
      </c>
      <c r="U1899" s="166">
        <v>0.0</v>
      </c>
      <c r="V1899" s="166">
        <v>0.0</v>
      </c>
      <c r="W1899" s="19">
        <f t="array" ref="W1899">mmult(N1899:T1899,'Parameters &amp; Main Results'!$B$6:$B$12)-'Parameters &amp; Main Results'!$B$16/12+mmult(U1899:V1899,'Parameters &amp; Main Results'!$B$14:$B$15)</f>
        <v>0.002111507373</v>
      </c>
      <c r="X1899" s="77">
        <f t="shared" si="5"/>
        <v>6.540635238</v>
      </c>
    </row>
    <row r="1900">
      <c r="A1900">
        <f t="shared" si="17"/>
        <v>11</v>
      </c>
      <c r="B1900">
        <f t="shared" si="18"/>
        <v>2028</v>
      </c>
      <c r="C1900" s="77">
        <f t="shared" si="3"/>
        <v>2028.833333</v>
      </c>
      <c r="D1900" s="159">
        <f t="shared" si="356"/>
        <v>47087</v>
      </c>
      <c r="N1900" s="169">
        <f>(1+'Parameters &amp; Main Results'!$B$18)^(1/12)-1</f>
        <v>0.002870898719</v>
      </c>
      <c r="O1900" s="169">
        <f>(1+'Parameters &amp; Main Results'!$B$20)^(1/12)-1</f>
        <v>0</v>
      </c>
      <c r="P1900" s="169">
        <f>(1+'Parameters &amp; Main Results'!$B$22)^(1/12)-1</f>
        <v>0</v>
      </c>
      <c r="Q1900" s="145">
        <f>(1+'Parameters &amp; Main Results'!$B$24)^(1/12)-1</f>
        <v>0.002870898719</v>
      </c>
      <c r="R1900" s="145">
        <f>(1+'Parameters &amp; Main Results'!$B$26)^(1/12)-1</f>
        <v>0</v>
      </c>
      <c r="S1900" s="145">
        <f>(1+'Parameters &amp; Main Results'!$B$28)^(1/12)-1</f>
        <v>0</v>
      </c>
      <c r="T1900" s="169">
        <f>(1+'Parameters &amp; Main Results'!$B$30)^(1/12)-1</f>
        <v>0.0008295381143</v>
      </c>
      <c r="U1900" s="166">
        <v>0.0</v>
      </c>
      <c r="V1900" s="166">
        <v>0.0</v>
      </c>
      <c r="W1900" s="19">
        <f t="array" ref="W1900">mmult(N1900:T1900,'Parameters &amp; Main Results'!$B$6:$B$12)-'Parameters &amp; Main Results'!$B$16/12+mmult(U1900:V1900,'Parameters &amp; Main Results'!$B$14:$B$15)</f>
        <v>0.002111507373</v>
      </c>
      <c r="X1900" s="77">
        <f t="shared" si="5"/>
        <v>6.526853739</v>
      </c>
    </row>
    <row r="1901">
      <c r="A1901">
        <f t="shared" si="17"/>
        <v>12</v>
      </c>
      <c r="B1901">
        <f t="shared" si="18"/>
        <v>2028</v>
      </c>
      <c r="C1901" s="77">
        <f t="shared" si="3"/>
        <v>2028.916667</v>
      </c>
      <c r="D1901" s="159">
        <f t="shared" si="356"/>
        <v>47118</v>
      </c>
      <c r="N1901" s="169">
        <f>(1+'Parameters &amp; Main Results'!$B$18)^(1/12)-1</f>
        <v>0.002870898719</v>
      </c>
      <c r="O1901" s="169">
        <f>(1+'Parameters &amp; Main Results'!$B$20)^(1/12)-1</f>
        <v>0</v>
      </c>
      <c r="P1901" s="169">
        <f>(1+'Parameters &amp; Main Results'!$B$22)^(1/12)-1</f>
        <v>0</v>
      </c>
      <c r="Q1901" s="145">
        <f>(1+'Parameters &amp; Main Results'!$B$24)^(1/12)-1</f>
        <v>0.002870898719</v>
      </c>
      <c r="R1901" s="145">
        <f>(1+'Parameters &amp; Main Results'!$B$26)^(1/12)-1</f>
        <v>0</v>
      </c>
      <c r="S1901" s="145">
        <f>(1+'Parameters &amp; Main Results'!$B$28)^(1/12)-1</f>
        <v>0</v>
      </c>
      <c r="T1901" s="169">
        <f>(1+'Parameters &amp; Main Results'!$B$30)^(1/12)-1</f>
        <v>0.0008295381143</v>
      </c>
      <c r="U1901" s="166">
        <v>0.0</v>
      </c>
      <c r="V1901" s="166">
        <v>0.0</v>
      </c>
      <c r="W1901" s="19">
        <f t="array" ref="W1901">mmult(N1901:T1901,'Parameters &amp; Main Results'!$B$6:$B$12)-'Parameters &amp; Main Results'!$B$16/12+mmult(U1901:V1901,'Parameters &amp; Main Results'!$B$14:$B$15)</f>
        <v>0.002111507373</v>
      </c>
      <c r="X1901" s="77">
        <f t="shared" si="5"/>
        <v>6.513101277</v>
      </c>
    </row>
    <row r="1902">
      <c r="A1902">
        <f t="shared" si="17"/>
        <v>1</v>
      </c>
      <c r="B1902">
        <f t="shared" si="18"/>
        <v>2029</v>
      </c>
      <c r="C1902" s="77">
        <f t="shared" si="3"/>
        <v>2029</v>
      </c>
      <c r="D1902" s="159">
        <f t="shared" si="356"/>
        <v>47149</v>
      </c>
      <c r="N1902" s="169">
        <f>(1+'Parameters &amp; Main Results'!$B$18)^(1/12)-1</f>
        <v>0.002870898719</v>
      </c>
      <c r="O1902" s="169">
        <f>(1+'Parameters &amp; Main Results'!$B$20)^(1/12)-1</f>
        <v>0</v>
      </c>
      <c r="P1902" s="169">
        <f>(1+'Parameters &amp; Main Results'!$B$22)^(1/12)-1</f>
        <v>0</v>
      </c>
      <c r="Q1902" s="145">
        <f>(1+'Parameters &amp; Main Results'!$B$24)^(1/12)-1</f>
        <v>0.002870898719</v>
      </c>
      <c r="R1902" s="145">
        <f>(1+'Parameters &amp; Main Results'!$B$26)^(1/12)-1</f>
        <v>0</v>
      </c>
      <c r="S1902" s="145">
        <f>(1+'Parameters &amp; Main Results'!$B$28)^(1/12)-1</f>
        <v>0</v>
      </c>
      <c r="T1902" s="169">
        <f>(1+'Parameters &amp; Main Results'!$B$30)^(1/12)-1</f>
        <v>0.0008295381143</v>
      </c>
      <c r="U1902" s="166">
        <v>0.0</v>
      </c>
      <c r="V1902" s="166">
        <v>0.0</v>
      </c>
      <c r="W1902" s="19">
        <f t="array" ref="W1902">mmult(N1902:T1902,'Parameters &amp; Main Results'!$B$6:$B$12)-'Parameters &amp; Main Results'!$B$16/12+mmult(U1902:V1902,'Parameters &amp; Main Results'!$B$14:$B$15)</f>
        <v>0.002111507373</v>
      </c>
      <c r="X1902" s="77">
        <f t="shared" si="5"/>
        <v>6.499377793</v>
      </c>
    </row>
    <row r="1903">
      <c r="A1903">
        <f t="shared" si="17"/>
        <v>2</v>
      </c>
      <c r="B1903">
        <f t="shared" si="18"/>
        <v>2029</v>
      </c>
      <c r="C1903" s="77">
        <f t="shared" si="3"/>
        <v>2029.083333</v>
      </c>
      <c r="D1903" s="159">
        <f t="shared" si="356"/>
        <v>47177</v>
      </c>
      <c r="N1903" s="169">
        <f>(1+'Parameters &amp; Main Results'!$B$18)^(1/12)-1</f>
        <v>0.002870898719</v>
      </c>
      <c r="O1903" s="169">
        <f>(1+'Parameters &amp; Main Results'!$B$20)^(1/12)-1</f>
        <v>0</v>
      </c>
      <c r="P1903" s="169">
        <f>(1+'Parameters &amp; Main Results'!$B$22)^(1/12)-1</f>
        <v>0</v>
      </c>
      <c r="Q1903" s="145">
        <f>(1+'Parameters &amp; Main Results'!$B$24)^(1/12)-1</f>
        <v>0.002870898719</v>
      </c>
      <c r="R1903" s="145">
        <f>(1+'Parameters &amp; Main Results'!$B$26)^(1/12)-1</f>
        <v>0</v>
      </c>
      <c r="S1903" s="145">
        <f>(1+'Parameters &amp; Main Results'!$B$28)^(1/12)-1</f>
        <v>0</v>
      </c>
      <c r="T1903" s="169">
        <f>(1+'Parameters &amp; Main Results'!$B$30)^(1/12)-1</f>
        <v>0.0008295381143</v>
      </c>
      <c r="U1903" s="166">
        <v>0.0</v>
      </c>
      <c r="V1903" s="166">
        <v>0.0</v>
      </c>
      <c r="W1903" s="19">
        <f t="array" ref="W1903">mmult(N1903:T1903,'Parameters &amp; Main Results'!$B$6:$B$12)-'Parameters &amp; Main Results'!$B$16/12+mmult(U1903:V1903,'Parameters &amp; Main Results'!$B$14:$B$15)</f>
        <v>0.002111507373</v>
      </c>
      <c r="X1903" s="77">
        <f t="shared" si="5"/>
        <v>6.485683225</v>
      </c>
    </row>
    <row r="1904">
      <c r="A1904">
        <f t="shared" si="17"/>
        <v>3</v>
      </c>
      <c r="B1904">
        <f t="shared" si="18"/>
        <v>2029</v>
      </c>
      <c r="C1904" s="77">
        <f t="shared" si="3"/>
        <v>2029.166667</v>
      </c>
      <c r="D1904" s="159">
        <f t="shared" si="356"/>
        <v>47208</v>
      </c>
      <c r="N1904" s="169">
        <f>(1+'Parameters &amp; Main Results'!$B$18)^(1/12)-1</f>
        <v>0.002870898719</v>
      </c>
      <c r="O1904" s="169">
        <f>(1+'Parameters &amp; Main Results'!$B$20)^(1/12)-1</f>
        <v>0</v>
      </c>
      <c r="P1904" s="169">
        <f>(1+'Parameters &amp; Main Results'!$B$22)^(1/12)-1</f>
        <v>0</v>
      </c>
      <c r="Q1904" s="145">
        <f>(1+'Parameters &amp; Main Results'!$B$24)^(1/12)-1</f>
        <v>0.002870898719</v>
      </c>
      <c r="R1904" s="145">
        <f>(1+'Parameters &amp; Main Results'!$B$26)^(1/12)-1</f>
        <v>0</v>
      </c>
      <c r="S1904" s="145">
        <f>(1+'Parameters &amp; Main Results'!$B$28)^(1/12)-1</f>
        <v>0</v>
      </c>
      <c r="T1904" s="169">
        <f>(1+'Parameters &amp; Main Results'!$B$30)^(1/12)-1</f>
        <v>0.0008295381143</v>
      </c>
      <c r="U1904" s="166">
        <v>0.0</v>
      </c>
      <c r="V1904" s="166">
        <v>0.0</v>
      </c>
      <c r="W1904" s="19">
        <f t="array" ref="W1904">mmult(N1904:T1904,'Parameters &amp; Main Results'!$B$6:$B$12)-'Parameters &amp; Main Results'!$B$16/12+mmult(U1904:V1904,'Parameters &amp; Main Results'!$B$14:$B$15)</f>
        <v>0.002111507373</v>
      </c>
      <c r="X1904" s="77">
        <f t="shared" si="5"/>
        <v>6.472017512</v>
      </c>
    </row>
    <row r="1905">
      <c r="A1905">
        <f t="shared" si="17"/>
        <v>4</v>
      </c>
      <c r="B1905">
        <f t="shared" si="18"/>
        <v>2029</v>
      </c>
      <c r="C1905" s="77">
        <f t="shared" si="3"/>
        <v>2029.25</v>
      </c>
      <c r="D1905" s="159">
        <f t="shared" si="356"/>
        <v>47238</v>
      </c>
      <c r="N1905" s="169">
        <f>(1+'Parameters &amp; Main Results'!$B$18)^(1/12)-1</f>
        <v>0.002870898719</v>
      </c>
      <c r="O1905" s="169">
        <f>(1+'Parameters &amp; Main Results'!$B$20)^(1/12)-1</f>
        <v>0</v>
      </c>
      <c r="P1905" s="169">
        <f>(1+'Parameters &amp; Main Results'!$B$22)^(1/12)-1</f>
        <v>0</v>
      </c>
      <c r="Q1905" s="145">
        <f>(1+'Parameters &amp; Main Results'!$B$24)^(1/12)-1</f>
        <v>0.002870898719</v>
      </c>
      <c r="R1905" s="145">
        <f>(1+'Parameters &amp; Main Results'!$B$26)^(1/12)-1</f>
        <v>0</v>
      </c>
      <c r="S1905" s="145">
        <f>(1+'Parameters &amp; Main Results'!$B$28)^(1/12)-1</f>
        <v>0</v>
      </c>
      <c r="T1905" s="169">
        <f>(1+'Parameters &amp; Main Results'!$B$30)^(1/12)-1</f>
        <v>0.0008295381143</v>
      </c>
      <c r="U1905" s="166">
        <v>0.0</v>
      </c>
      <c r="V1905" s="166">
        <v>0.0</v>
      </c>
      <c r="W1905" s="19">
        <f t="array" ref="W1905">mmult(N1905:T1905,'Parameters &amp; Main Results'!$B$6:$B$12)-'Parameters &amp; Main Results'!$B$16/12+mmult(U1905:V1905,'Parameters &amp; Main Results'!$B$14:$B$15)</f>
        <v>0.002111507373</v>
      </c>
      <c r="X1905" s="77">
        <f t="shared" si="5"/>
        <v>6.458380594</v>
      </c>
    </row>
    <row r="1906">
      <c r="A1906">
        <f t="shared" si="17"/>
        <v>5</v>
      </c>
      <c r="B1906">
        <f t="shared" si="18"/>
        <v>2029</v>
      </c>
      <c r="C1906" s="77">
        <f t="shared" si="3"/>
        <v>2029.333333</v>
      </c>
      <c r="D1906" s="159">
        <f t="shared" si="356"/>
        <v>47269</v>
      </c>
      <c r="N1906" s="169">
        <f>(1+'Parameters &amp; Main Results'!$B$18)^(1/12)-1</f>
        <v>0.002870898719</v>
      </c>
      <c r="O1906" s="169">
        <f>(1+'Parameters &amp; Main Results'!$B$20)^(1/12)-1</f>
        <v>0</v>
      </c>
      <c r="P1906" s="169">
        <f>(1+'Parameters &amp; Main Results'!$B$22)^(1/12)-1</f>
        <v>0</v>
      </c>
      <c r="Q1906" s="145">
        <f>(1+'Parameters &amp; Main Results'!$B$24)^(1/12)-1</f>
        <v>0.002870898719</v>
      </c>
      <c r="R1906" s="145">
        <f>(1+'Parameters &amp; Main Results'!$B$26)^(1/12)-1</f>
        <v>0</v>
      </c>
      <c r="S1906" s="145">
        <f>(1+'Parameters &amp; Main Results'!$B$28)^(1/12)-1</f>
        <v>0</v>
      </c>
      <c r="T1906" s="169">
        <f>(1+'Parameters &amp; Main Results'!$B$30)^(1/12)-1</f>
        <v>0.0008295381143</v>
      </c>
      <c r="U1906" s="166">
        <v>0.0</v>
      </c>
      <c r="V1906" s="166">
        <v>0.0</v>
      </c>
      <c r="W1906" s="19">
        <f t="array" ref="W1906">mmult(N1906:T1906,'Parameters &amp; Main Results'!$B$6:$B$12)-'Parameters &amp; Main Results'!$B$16/12+mmult(U1906:V1906,'Parameters &amp; Main Results'!$B$14:$B$15)</f>
        <v>0.002111507373</v>
      </c>
      <c r="X1906" s="77">
        <f t="shared" si="5"/>
        <v>6.44477241</v>
      </c>
    </row>
    <row r="1907">
      <c r="A1907">
        <f t="shared" si="17"/>
        <v>6</v>
      </c>
      <c r="B1907">
        <f t="shared" si="18"/>
        <v>2029</v>
      </c>
      <c r="C1907" s="77">
        <f t="shared" si="3"/>
        <v>2029.416667</v>
      </c>
      <c r="D1907" s="159">
        <f t="shared" si="356"/>
        <v>47299</v>
      </c>
      <c r="N1907" s="169">
        <f>(1+'Parameters &amp; Main Results'!$B$18)^(1/12)-1</f>
        <v>0.002870898719</v>
      </c>
      <c r="O1907" s="169">
        <f>(1+'Parameters &amp; Main Results'!$B$20)^(1/12)-1</f>
        <v>0</v>
      </c>
      <c r="P1907" s="169">
        <f>(1+'Parameters &amp; Main Results'!$B$22)^(1/12)-1</f>
        <v>0</v>
      </c>
      <c r="Q1907" s="145">
        <f>(1+'Parameters &amp; Main Results'!$B$24)^(1/12)-1</f>
        <v>0.002870898719</v>
      </c>
      <c r="R1907" s="145">
        <f>(1+'Parameters &amp; Main Results'!$B$26)^(1/12)-1</f>
        <v>0</v>
      </c>
      <c r="S1907" s="145">
        <f>(1+'Parameters &amp; Main Results'!$B$28)^(1/12)-1</f>
        <v>0</v>
      </c>
      <c r="T1907" s="169">
        <f>(1+'Parameters &amp; Main Results'!$B$30)^(1/12)-1</f>
        <v>0.0008295381143</v>
      </c>
      <c r="U1907" s="166">
        <v>0.0</v>
      </c>
      <c r="V1907" s="166">
        <v>0.0</v>
      </c>
      <c r="W1907" s="19">
        <f t="array" ref="W1907">mmult(N1907:T1907,'Parameters &amp; Main Results'!$B$6:$B$12)-'Parameters &amp; Main Results'!$B$16/12+mmult(U1907:V1907,'Parameters &amp; Main Results'!$B$14:$B$15)</f>
        <v>0.002111507373</v>
      </c>
      <c r="X1907" s="77">
        <f t="shared" si="5"/>
        <v>6.431192899</v>
      </c>
    </row>
    <row r="1908">
      <c r="A1908">
        <f t="shared" si="17"/>
        <v>7</v>
      </c>
      <c r="B1908">
        <f t="shared" si="18"/>
        <v>2029</v>
      </c>
      <c r="C1908" s="77">
        <f t="shared" si="3"/>
        <v>2029.5</v>
      </c>
      <c r="D1908" s="159">
        <f t="shared" si="356"/>
        <v>47330</v>
      </c>
      <c r="N1908" s="169">
        <f>(1+'Parameters &amp; Main Results'!$B$18)^(1/12)-1</f>
        <v>0.002870898719</v>
      </c>
      <c r="O1908" s="169">
        <f>(1+'Parameters &amp; Main Results'!$B$20)^(1/12)-1</f>
        <v>0</v>
      </c>
      <c r="P1908" s="169">
        <f>(1+'Parameters &amp; Main Results'!$B$22)^(1/12)-1</f>
        <v>0</v>
      </c>
      <c r="Q1908" s="145">
        <f>(1+'Parameters &amp; Main Results'!$B$24)^(1/12)-1</f>
        <v>0.002870898719</v>
      </c>
      <c r="R1908" s="145">
        <f>(1+'Parameters &amp; Main Results'!$B$26)^(1/12)-1</f>
        <v>0</v>
      </c>
      <c r="S1908" s="145">
        <f>(1+'Parameters &amp; Main Results'!$B$28)^(1/12)-1</f>
        <v>0</v>
      </c>
      <c r="T1908" s="169">
        <f>(1+'Parameters &amp; Main Results'!$B$30)^(1/12)-1</f>
        <v>0.0008295381143</v>
      </c>
      <c r="U1908" s="166">
        <v>0.0</v>
      </c>
      <c r="V1908" s="166">
        <v>0.0</v>
      </c>
      <c r="W1908" s="19">
        <f t="array" ref="W1908">mmult(N1908:T1908,'Parameters &amp; Main Results'!$B$6:$B$12)-'Parameters &amp; Main Results'!$B$16/12+mmult(U1908:V1908,'Parameters &amp; Main Results'!$B$14:$B$15)</f>
        <v>0.002111507373</v>
      </c>
      <c r="X1908" s="77">
        <f t="shared" si="5"/>
        <v>6.417642</v>
      </c>
    </row>
    <row r="1909">
      <c r="A1909">
        <f t="shared" si="17"/>
        <v>8</v>
      </c>
      <c r="B1909">
        <f t="shared" si="18"/>
        <v>2029</v>
      </c>
      <c r="C1909" s="77">
        <f t="shared" si="3"/>
        <v>2029.583333</v>
      </c>
      <c r="D1909" s="159">
        <f t="shared" si="356"/>
        <v>47361</v>
      </c>
      <c r="N1909" s="169">
        <f>(1+'Parameters &amp; Main Results'!$B$18)^(1/12)-1</f>
        <v>0.002870898719</v>
      </c>
      <c r="O1909" s="169">
        <f>(1+'Parameters &amp; Main Results'!$B$20)^(1/12)-1</f>
        <v>0</v>
      </c>
      <c r="P1909" s="169">
        <f>(1+'Parameters &amp; Main Results'!$B$22)^(1/12)-1</f>
        <v>0</v>
      </c>
      <c r="Q1909" s="145">
        <f>(1+'Parameters &amp; Main Results'!$B$24)^(1/12)-1</f>
        <v>0.002870898719</v>
      </c>
      <c r="R1909" s="145">
        <f>(1+'Parameters &amp; Main Results'!$B$26)^(1/12)-1</f>
        <v>0</v>
      </c>
      <c r="S1909" s="145">
        <f>(1+'Parameters &amp; Main Results'!$B$28)^(1/12)-1</f>
        <v>0</v>
      </c>
      <c r="T1909" s="169">
        <f>(1+'Parameters &amp; Main Results'!$B$30)^(1/12)-1</f>
        <v>0.0008295381143</v>
      </c>
      <c r="U1909" s="166">
        <v>0.0</v>
      </c>
      <c r="V1909" s="166">
        <v>0.0</v>
      </c>
      <c r="W1909" s="19">
        <f t="array" ref="W1909">mmult(N1909:T1909,'Parameters &amp; Main Results'!$B$6:$B$12)-'Parameters &amp; Main Results'!$B$16/12+mmult(U1909:V1909,'Parameters &amp; Main Results'!$B$14:$B$15)</f>
        <v>0.002111507373</v>
      </c>
      <c r="X1909" s="77">
        <f t="shared" si="5"/>
        <v>6.404119654</v>
      </c>
    </row>
    <row r="1910">
      <c r="A1910">
        <f t="shared" si="17"/>
        <v>9</v>
      </c>
      <c r="B1910">
        <f t="shared" si="18"/>
        <v>2029</v>
      </c>
      <c r="C1910" s="77">
        <f t="shared" si="3"/>
        <v>2029.666667</v>
      </c>
      <c r="D1910" s="159">
        <f t="shared" si="356"/>
        <v>47391</v>
      </c>
      <c r="N1910" s="169">
        <f>(1+'Parameters &amp; Main Results'!$B$18)^(1/12)-1</f>
        <v>0.002870898719</v>
      </c>
      <c r="O1910" s="169">
        <f>(1+'Parameters &amp; Main Results'!$B$20)^(1/12)-1</f>
        <v>0</v>
      </c>
      <c r="P1910" s="169">
        <f>(1+'Parameters &amp; Main Results'!$B$22)^(1/12)-1</f>
        <v>0</v>
      </c>
      <c r="Q1910" s="145">
        <f>(1+'Parameters &amp; Main Results'!$B$24)^(1/12)-1</f>
        <v>0.002870898719</v>
      </c>
      <c r="R1910" s="145">
        <f>(1+'Parameters &amp; Main Results'!$B$26)^(1/12)-1</f>
        <v>0</v>
      </c>
      <c r="S1910" s="145">
        <f>(1+'Parameters &amp; Main Results'!$B$28)^(1/12)-1</f>
        <v>0</v>
      </c>
      <c r="T1910" s="169">
        <f>(1+'Parameters &amp; Main Results'!$B$30)^(1/12)-1</f>
        <v>0.0008295381143</v>
      </c>
      <c r="U1910" s="166">
        <v>0.0</v>
      </c>
      <c r="V1910" s="166">
        <v>0.0</v>
      </c>
      <c r="W1910" s="19">
        <f t="array" ref="W1910">mmult(N1910:T1910,'Parameters &amp; Main Results'!$B$6:$B$12)-'Parameters &amp; Main Results'!$B$16/12+mmult(U1910:V1910,'Parameters &amp; Main Results'!$B$14:$B$15)</f>
        <v>0.002111507373</v>
      </c>
      <c r="X1910" s="77">
        <f t="shared" si="5"/>
        <v>6.390625801</v>
      </c>
    </row>
    <row r="1911">
      <c r="A1911">
        <f t="shared" si="17"/>
        <v>10</v>
      </c>
      <c r="B1911">
        <f t="shared" si="18"/>
        <v>2029</v>
      </c>
      <c r="C1911" s="77">
        <f t="shared" si="3"/>
        <v>2029.75</v>
      </c>
      <c r="D1911" s="159">
        <f t="shared" si="356"/>
        <v>47422</v>
      </c>
      <c r="N1911" s="169">
        <f>(1+'Parameters &amp; Main Results'!$B$18)^(1/12)-1</f>
        <v>0.002870898719</v>
      </c>
      <c r="O1911" s="169">
        <f>(1+'Parameters &amp; Main Results'!$B$20)^(1/12)-1</f>
        <v>0</v>
      </c>
      <c r="P1911" s="169">
        <f>(1+'Parameters &amp; Main Results'!$B$22)^(1/12)-1</f>
        <v>0</v>
      </c>
      <c r="Q1911" s="145">
        <f>(1+'Parameters &amp; Main Results'!$B$24)^(1/12)-1</f>
        <v>0.002870898719</v>
      </c>
      <c r="R1911" s="145">
        <f>(1+'Parameters &amp; Main Results'!$B$26)^(1/12)-1</f>
        <v>0</v>
      </c>
      <c r="S1911" s="145">
        <f>(1+'Parameters &amp; Main Results'!$B$28)^(1/12)-1</f>
        <v>0</v>
      </c>
      <c r="T1911" s="169">
        <f>(1+'Parameters &amp; Main Results'!$B$30)^(1/12)-1</f>
        <v>0.0008295381143</v>
      </c>
      <c r="U1911" s="166">
        <v>0.0</v>
      </c>
      <c r="V1911" s="166">
        <v>0.0</v>
      </c>
      <c r="W1911" s="19">
        <f t="array" ref="W1911">mmult(N1911:T1911,'Parameters &amp; Main Results'!$B$6:$B$12)-'Parameters &amp; Main Results'!$B$16/12+mmult(U1911:V1911,'Parameters &amp; Main Results'!$B$14:$B$15)</f>
        <v>0.002111507373</v>
      </c>
      <c r="X1911" s="77">
        <f t="shared" si="5"/>
        <v>6.37716038</v>
      </c>
    </row>
    <row r="1912">
      <c r="A1912">
        <f t="shared" si="17"/>
        <v>11</v>
      </c>
      <c r="B1912">
        <f t="shared" si="18"/>
        <v>2029</v>
      </c>
      <c r="C1912" s="77">
        <f t="shared" si="3"/>
        <v>2029.833333</v>
      </c>
      <c r="D1912" s="159">
        <f t="shared" si="356"/>
        <v>47452</v>
      </c>
      <c r="N1912" s="169">
        <f>(1+'Parameters &amp; Main Results'!$B$18)^(1/12)-1</f>
        <v>0.002870898719</v>
      </c>
      <c r="O1912" s="169">
        <f>(1+'Parameters &amp; Main Results'!$B$20)^(1/12)-1</f>
        <v>0</v>
      </c>
      <c r="P1912" s="169">
        <f>(1+'Parameters &amp; Main Results'!$B$22)^(1/12)-1</f>
        <v>0</v>
      </c>
      <c r="Q1912" s="145">
        <f>(1+'Parameters &amp; Main Results'!$B$24)^(1/12)-1</f>
        <v>0.002870898719</v>
      </c>
      <c r="R1912" s="145">
        <f>(1+'Parameters &amp; Main Results'!$B$26)^(1/12)-1</f>
        <v>0</v>
      </c>
      <c r="S1912" s="145">
        <f>(1+'Parameters &amp; Main Results'!$B$28)^(1/12)-1</f>
        <v>0</v>
      </c>
      <c r="T1912" s="169">
        <f>(1+'Parameters &amp; Main Results'!$B$30)^(1/12)-1</f>
        <v>0.0008295381143</v>
      </c>
      <c r="U1912" s="166">
        <v>0.0</v>
      </c>
      <c r="V1912" s="166">
        <v>0.0</v>
      </c>
      <c r="W1912" s="19">
        <f t="array" ref="W1912">mmult(N1912:T1912,'Parameters &amp; Main Results'!$B$6:$B$12)-'Parameters &amp; Main Results'!$B$16/12+mmult(U1912:V1912,'Parameters &amp; Main Results'!$B$14:$B$15)</f>
        <v>0.002111507373</v>
      </c>
      <c r="X1912" s="77">
        <f t="shared" si="5"/>
        <v>6.363723331</v>
      </c>
    </row>
    <row r="1913">
      <c r="A1913">
        <f t="shared" si="17"/>
        <v>12</v>
      </c>
      <c r="B1913">
        <f t="shared" si="18"/>
        <v>2029</v>
      </c>
      <c r="C1913" s="77">
        <f t="shared" si="3"/>
        <v>2029.916667</v>
      </c>
      <c r="D1913" s="159">
        <f t="shared" si="356"/>
        <v>47483</v>
      </c>
      <c r="N1913" s="169">
        <f>(1+'Parameters &amp; Main Results'!$B$18)^(1/12)-1</f>
        <v>0.002870898719</v>
      </c>
      <c r="O1913" s="169">
        <f>(1+'Parameters &amp; Main Results'!$B$20)^(1/12)-1</f>
        <v>0</v>
      </c>
      <c r="P1913" s="169">
        <f>(1+'Parameters &amp; Main Results'!$B$22)^(1/12)-1</f>
        <v>0</v>
      </c>
      <c r="Q1913" s="145">
        <f>(1+'Parameters &amp; Main Results'!$B$24)^(1/12)-1</f>
        <v>0.002870898719</v>
      </c>
      <c r="R1913" s="145">
        <f>(1+'Parameters &amp; Main Results'!$B$26)^(1/12)-1</f>
        <v>0</v>
      </c>
      <c r="S1913" s="145">
        <f>(1+'Parameters &amp; Main Results'!$B$28)^(1/12)-1</f>
        <v>0</v>
      </c>
      <c r="T1913" s="169">
        <f>(1+'Parameters &amp; Main Results'!$B$30)^(1/12)-1</f>
        <v>0.0008295381143</v>
      </c>
      <c r="U1913" s="166">
        <v>0.0</v>
      </c>
      <c r="V1913" s="166">
        <v>0.0</v>
      </c>
      <c r="W1913" s="19">
        <f t="array" ref="W1913">mmult(N1913:T1913,'Parameters &amp; Main Results'!$B$6:$B$12)-'Parameters &amp; Main Results'!$B$16/12+mmult(U1913:V1913,'Parameters &amp; Main Results'!$B$14:$B$15)</f>
        <v>0.002111507373</v>
      </c>
      <c r="X1913" s="77">
        <f t="shared" si="5"/>
        <v>6.350314595</v>
      </c>
    </row>
    <row r="1914">
      <c r="A1914">
        <f t="shared" si="17"/>
        <v>1</v>
      </c>
      <c r="B1914">
        <f t="shared" si="18"/>
        <v>2030</v>
      </c>
      <c r="C1914" s="77">
        <f t="shared" si="3"/>
        <v>2030</v>
      </c>
      <c r="D1914" s="159">
        <f t="shared" si="356"/>
        <v>47514</v>
      </c>
      <c r="N1914" s="169">
        <f>(1+'Parameters &amp; Main Results'!$B$18)^(1/12)-1</f>
        <v>0.002870898719</v>
      </c>
      <c r="O1914" s="169">
        <f>(1+'Parameters &amp; Main Results'!$B$20)^(1/12)-1</f>
        <v>0</v>
      </c>
      <c r="P1914" s="169">
        <f>(1+'Parameters &amp; Main Results'!$B$22)^(1/12)-1</f>
        <v>0</v>
      </c>
      <c r="Q1914" s="145">
        <f>(1+'Parameters &amp; Main Results'!$B$24)^(1/12)-1</f>
        <v>0.002870898719</v>
      </c>
      <c r="R1914" s="145">
        <f>(1+'Parameters &amp; Main Results'!$B$26)^(1/12)-1</f>
        <v>0</v>
      </c>
      <c r="S1914" s="145">
        <f>(1+'Parameters &amp; Main Results'!$B$28)^(1/12)-1</f>
        <v>0</v>
      </c>
      <c r="T1914" s="169">
        <f>(1+'Parameters &amp; Main Results'!$B$30)^(1/12)-1</f>
        <v>0.0008295381143</v>
      </c>
      <c r="U1914" s="166">
        <v>0.0</v>
      </c>
      <c r="V1914" s="166">
        <v>0.0</v>
      </c>
      <c r="W1914" s="19">
        <f t="array" ref="W1914">mmult(N1914:T1914,'Parameters &amp; Main Results'!$B$6:$B$12)-'Parameters &amp; Main Results'!$B$16/12+mmult(U1914:V1914,'Parameters &amp; Main Results'!$B$14:$B$15)</f>
        <v>0.002111507373</v>
      </c>
      <c r="X1914" s="77">
        <f t="shared" si="5"/>
        <v>6.336934112</v>
      </c>
    </row>
    <row r="1915">
      <c r="A1915">
        <f t="shared" si="17"/>
        <v>2</v>
      </c>
      <c r="B1915">
        <f t="shared" si="18"/>
        <v>2030</v>
      </c>
      <c r="C1915" s="77">
        <f t="shared" si="3"/>
        <v>2030.083333</v>
      </c>
      <c r="D1915" s="159">
        <f t="shared" si="356"/>
        <v>47542</v>
      </c>
      <c r="N1915" s="169">
        <f>(1+'Parameters &amp; Main Results'!$B$18)^(1/12)-1</f>
        <v>0.002870898719</v>
      </c>
      <c r="O1915" s="169">
        <f>(1+'Parameters &amp; Main Results'!$B$20)^(1/12)-1</f>
        <v>0</v>
      </c>
      <c r="P1915" s="169">
        <f>(1+'Parameters &amp; Main Results'!$B$22)^(1/12)-1</f>
        <v>0</v>
      </c>
      <c r="Q1915" s="145">
        <f>(1+'Parameters &amp; Main Results'!$B$24)^(1/12)-1</f>
        <v>0.002870898719</v>
      </c>
      <c r="R1915" s="145">
        <f>(1+'Parameters &amp; Main Results'!$B$26)^(1/12)-1</f>
        <v>0</v>
      </c>
      <c r="S1915" s="145">
        <f>(1+'Parameters &amp; Main Results'!$B$28)^(1/12)-1</f>
        <v>0</v>
      </c>
      <c r="T1915" s="169">
        <f>(1+'Parameters &amp; Main Results'!$B$30)^(1/12)-1</f>
        <v>0.0008295381143</v>
      </c>
      <c r="U1915" s="166">
        <v>0.0</v>
      </c>
      <c r="V1915" s="166">
        <v>0.0</v>
      </c>
      <c r="W1915" s="19">
        <f t="array" ref="W1915">mmult(N1915:T1915,'Parameters &amp; Main Results'!$B$6:$B$12)-'Parameters &amp; Main Results'!$B$16/12+mmult(U1915:V1915,'Parameters &amp; Main Results'!$B$14:$B$15)</f>
        <v>0.002111507373</v>
      </c>
      <c r="X1915" s="77">
        <f t="shared" si="5"/>
        <v>6.323581822</v>
      </c>
    </row>
    <row r="1916">
      <c r="A1916">
        <f t="shared" si="17"/>
        <v>3</v>
      </c>
      <c r="B1916">
        <f t="shared" si="18"/>
        <v>2030</v>
      </c>
      <c r="C1916" s="77">
        <f t="shared" si="3"/>
        <v>2030.166667</v>
      </c>
      <c r="D1916" s="159">
        <f t="shared" si="356"/>
        <v>47573</v>
      </c>
      <c r="N1916" s="169">
        <f>(1+'Parameters &amp; Main Results'!$B$18)^(1/12)-1</f>
        <v>0.002870898719</v>
      </c>
      <c r="O1916" s="169">
        <f>(1+'Parameters &amp; Main Results'!$B$20)^(1/12)-1</f>
        <v>0</v>
      </c>
      <c r="P1916" s="169">
        <f>(1+'Parameters &amp; Main Results'!$B$22)^(1/12)-1</f>
        <v>0</v>
      </c>
      <c r="Q1916" s="145">
        <f>(1+'Parameters &amp; Main Results'!$B$24)^(1/12)-1</f>
        <v>0.002870898719</v>
      </c>
      <c r="R1916" s="145">
        <f>(1+'Parameters &amp; Main Results'!$B$26)^(1/12)-1</f>
        <v>0</v>
      </c>
      <c r="S1916" s="145">
        <f>(1+'Parameters &amp; Main Results'!$B$28)^(1/12)-1</f>
        <v>0</v>
      </c>
      <c r="T1916" s="169">
        <f>(1+'Parameters &amp; Main Results'!$B$30)^(1/12)-1</f>
        <v>0.0008295381143</v>
      </c>
      <c r="U1916" s="166">
        <v>0.0</v>
      </c>
      <c r="V1916" s="166">
        <v>0.0</v>
      </c>
      <c r="W1916" s="19">
        <f t="array" ref="W1916">mmult(N1916:T1916,'Parameters &amp; Main Results'!$B$6:$B$12)-'Parameters &amp; Main Results'!$B$16/12+mmult(U1916:V1916,'Parameters &amp; Main Results'!$B$14:$B$15)</f>
        <v>0.002111507373</v>
      </c>
      <c r="X1916" s="77">
        <f t="shared" si="5"/>
        <v>6.310257667</v>
      </c>
    </row>
    <row r="1917">
      <c r="A1917">
        <f t="shared" si="17"/>
        <v>4</v>
      </c>
      <c r="B1917">
        <f t="shared" si="18"/>
        <v>2030</v>
      </c>
      <c r="C1917" s="77">
        <f t="shared" si="3"/>
        <v>2030.25</v>
      </c>
      <c r="D1917" s="159">
        <f t="shared" si="356"/>
        <v>47603</v>
      </c>
      <c r="N1917" s="169">
        <f>(1+'Parameters &amp; Main Results'!$B$18)^(1/12)-1</f>
        <v>0.002870898719</v>
      </c>
      <c r="O1917" s="169">
        <f>(1+'Parameters &amp; Main Results'!$B$20)^(1/12)-1</f>
        <v>0</v>
      </c>
      <c r="P1917" s="169">
        <f>(1+'Parameters &amp; Main Results'!$B$22)^(1/12)-1</f>
        <v>0</v>
      </c>
      <c r="Q1917" s="145">
        <f>(1+'Parameters &amp; Main Results'!$B$24)^(1/12)-1</f>
        <v>0.002870898719</v>
      </c>
      <c r="R1917" s="145">
        <f>(1+'Parameters &amp; Main Results'!$B$26)^(1/12)-1</f>
        <v>0</v>
      </c>
      <c r="S1917" s="145">
        <f>(1+'Parameters &amp; Main Results'!$B$28)^(1/12)-1</f>
        <v>0</v>
      </c>
      <c r="T1917" s="169">
        <f>(1+'Parameters &amp; Main Results'!$B$30)^(1/12)-1</f>
        <v>0.0008295381143</v>
      </c>
      <c r="U1917" s="166">
        <v>0.0</v>
      </c>
      <c r="V1917" s="166">
        <v>0.0</v>
      </c>
      <c r="W1917" s="19">
        <f t="array" ref="W1917">mmult(N1917:T1917,'Parameters &amp; Main Results'!$B$6:$B$12)-'Parameters &amp; Main Results'!$B$16/12+mmult(U1917:V1917,'Parameters &amp; Main Results'!$B$14:$B$15)</f>
        <v>0.002111507373</v>
      </c>
      <c r="X1917" s="77">
        <f t="shared" si="5"/>
        <v>6.296961586</v>
      </c>
    </row>
    <row r="1918">
      <c r="A1918">
        <f t="shared" si="17"/>
        <v>5</v>
      </c>
      <c r="B1918">
        <f t="shared" si="18"/>
        <v>2030</v>
      </c>
      <c r="C1918" s="77">
        <f t="shared" si="3"/>
        <v>2030.333333</v>
      </c>
      <c r="D1918" s="159">
        <f t="shared" si="356"/>
        <v>47634</v>
      </c>
      <c r="N1918" s="169">
        <f>(1+'Parameters &amp; Main Results'!$B$18)^(1/12)-1</f>
        <v>0.002870898719</v>
      </c>
      <c r="O1918" s="169">
        <f>(1+'Parameters &amp; Main Results'!$B$20)^(1/12)-1</f>
        <v>0</v>
      </c>
      <c r="P1918" s="169">
        <f>(1+'Parameters &amp; Main Results'!$B$22)^(1/12)-1</f>
        <v>0</v>
      </c>
      <c r="Q1918" s="145">
        <f>(1+'Parameters &amp; Main Results'!$B$24)^(1/12)-1</f>
        <v>0.002870898719</v>
      </c>
      <c r="R1918" s="145">
        <f>(1+'Parameters &amp; Main Results'!$B$26)^(1/12)-1</f>
        <v>0</v>
      </c>
      <c r="S1918" s="145">
        <f>(1+'Parameters &amp; Main Results'!$B$28)^(1/12)-1</f>
        <v>0</v>
      </c>
      <c r="T1918" s="169">
        <f>(1+'Parameters &amp; Main Results'!$B$30)^(1/12)-1</f>
        <v>0.0008295381143</v>
      </c>
      <c r="U1918" s="166">
        <v>0.0</v>
      </c>
      <c r="V1918" s="166">
        <v>0.0</v>
      </c>
      <c r="W1918" s="19">
        <f t="array" ref="W1918">mmult(N1918:T1918,'Parameters &amp; Main Results'!$B$6:$B$12)-'Parameters &amp; Main Results'!$B$16/12+mmult(U1918:V1918,'Parameters &amp; Main Results'!$B$14:$B$15)</f>
        <v>0.002111507373</v>
      </c>
      <c r="X1918" s="77">
        <f t="shared" si="5"/>
        <v>6.283693521</v>
      </c>
    </row>
    <row r="1919">
      <c r="A1919">
        <f t="shared" si="17"/>
        <v>6</v>
      </c>
      <c r="B1919">
        <f t="shared" si="18"/>
        <v>2030</v>
      </c>
      <c r="C1919" s="77">
        <f t="shared" si="3"/>
        <v>2030.416667</v>
      </c>
      <c r="D1919" s="159">
        <f t="shared" si="356"/>
        <v>47664</v>
      </c>
      <c r="N1919" s="169">
        <f>(1+'Parameters &amp; Main Results'!$B$18)^(1/12)-1</f>
        <v>0.002870898719</v>
      </c>
      <c r="O1919" s="169">
        <f>(1+'Parameters &amp; Main Results'!$B$20)^(1/12)-1</f>
        <v>0</v>
      </c>
      <c r="P1919" s="169">
        <f>(1+'Parameters &amp; Main Results'!$B$22)^(1/12)-1</f>
        <v>0</v>
      </c>
      <c r="Q1919" s="145">
        <f>(1+'Parameters &amp; Main Results'!$B$24)^(1/12)-1</f>
        <v>0.002870898719</v>
      </c>
      <c r="R1919" s="145">
        <f>(1+'Parameters &amp; Main Results'!$B$26)^(1/12)-1</f>
        <v>0</v>
      </c>
      <c r="S1919" s="145">
        <f>(1+'Parameters &amp; Main Results'!$B$28)^(1/12)-1</f>
        <v>0</v>
      </c>
      <c r="T1919" s="169">
        <f>(1+'Parameters &amp; Main Results'!$B$30)^(1/12)-1</f>
        <v>0.0008295381143</v>
      </c>
      <c r="U1919" s="166">
        <v>0.0</v>
      </c>
      <c r="V1919" s="166">
        <v>0.0</v>
      </c>
      <c r="W1919" s="19">
        <f t="array" ref="W1919">mmult(N1919:T1919,'Parameters &amp; Main Results'!$B$6:$B$12)-'Parameters &amp; Main Results'!$B$16/12+mmult(U1919:V1919,'Parameters &amp; Main Results'!$B$14:$B$15)</f>
        <v>0.002111507373</v>
      </c>
      <c r="X1919" s="77">
        <f t="shared" si="5"/>
        <v>6.270453412</v>
      </c>
    </row>
    <row r="1920">
      <c r="A1920">
        <f t="shared" si="17"/>
        <v>7</v>
      </c>
      <c r="B1920">
        <f t="shared" si="18"/>
        <v>2030</v>
      </c>
      <c r="C1920" s="77">
        <f t="shared" si="3"/>
        <v>2030.5</v>
      </c>
      <c r="D1920" s="159">
        <f t="shared" si="356"/>
        <v>47695</v>
      </c>
      <c r="N1920" s="169">
        <f>(1+'Parameters &amp; Main Results'!$B$18)^(1/12)-1</f>
        <v>0.002870898719</v>
      </c>
      <c r="O1920" s="169">
        <f>(1+'Parameters &amp; Main Results'!$B$20)^(1/12)-1</f>
        <v>0</v>
      </c>
      <c r="P1920" s="169">
        <f>(1+'Parameters &amp; Main Results'!$B$22)^(1/12)-1</f>
        <v>0</v>
      </c>
      <c r="Q1920" s="145">
        <f>(1+'Parameters &amp; Main Results'!$B$24)^(1/12)-1</f>
        <v>0.002870898719</v>
      </c>
      <c r="R1920" s="145">
        <f>(1+'Parameters &amp; Main Results'!$B$26)^(1/12)-1</f>
        <v>0</v>
      </c>
      <c r="S1920" s="145">
        <f>(1+'Parameters &amp; Main Results'!$B$28)^(1/12)-1</f>
        <v>0</v>
      </c>
      <c r="T1920" s="169">
        <f>(1+'Parameters &amp; Main Results'!$B$30)^(1/12)-1</f>
        <v>0.0008295381143</v>
      </c>
      <c r="U1920" s="166">
        <v>0.0</v>
      </c>
      <c r="V1920" s="166">
        <v>0.0</v>
      </c>
      <c r="W1920" s="19">
        <f t="array" ref="W1920">mmult(N1920:T1920,'Parameters &amp; Main Results'!$B$6:$B$12)-'Parameters &amp; Main Results'!$B$16/12+mmult(U1920:V1920,'Parameters &amp; Main Results'!$B$14:$B$15)</f>
        <v>0.002111507373</v>
      </c>
      <c r="X1920" s="77">
        <f t="shared" si="5"/>
        <v>6.257241201</v>
      </c>
    </row>
    <row r="1921">
      <c r="A1921">
        <f t="shared" si="17"/>
        <v>8</v>
      </c>
      <c r="B1921">
        <f t="shared" si="18"/>
        <v>2030</v>
      </c>
      <c r="C1921" s="77">
        <f t="shared" si="3"/>
        <v>2030.583333</v>
      </c>
      <c r="D1921" s="159">
        <f t="shared" si="356"/>
        <v>47726</v>
      </c>
      <c r="N1921" s="169">
        <f>(1+'Parameters &amp; Main Results'!$B$18)^(1/12)-1</f>
        <v>0.002870898719</v>
      </c>
      <c r="O1921" s="169">
        <f>(1+'Parameters &amp; Main Results'!$B$20)^(1/12)-1</f>
        <v>0</v>
      </c>
      <c r="P1921" s="169">
        <f>(1+'Parameters &amp; Main Results'!$B$22)^(1/12)-1</f>
        <v>0</v>
      </c>
      <c r="Q1921" s="145">
        <f>(1+'Parameters &amp; Main Results'!$B$24)^(1/12)-1</f>
        <v>0.002870898719</v>
      </c>
      <c r="R1921" s="145">
        <f>(1+'Parameters &amp; Main Results'!$B$26)^(1/12)-1</f>
        <v>0</v>
      </c>
      <c r="S1921" s="145">
        <f>(1+'Parameters &amp; Main Results'!$B$28)^(1/12)-1</f>
        <v>0</v>
      </c>
      <c r="T1921" s="169">
        <f>(1+'Parameters &amp; Main Results'!$B$30)^(1/12)-1</f>
        <v>0.0008295381143</v>
      </c>
      <c r="U1921" s="166">
        <v>0.0</v>
      </c>
      <c r="V1921" s="166">
        <v>0.0</v>
      </c>
      <c r="W1921" s="19">
        <f t="array" ref="W1921">mmult(N1921:T1921,'Parameters &amp; Main Results'!$B$6:$B$12)-'Parameters &amp; Main Results'!$B$16/12+mmult(U1921:V1921,'Parameters &amp; Main Results'!$B$14:$B$15)</f>
        <v>0.002111507373</v>
      </c>
      <c r="X1921" s="77">
        <f t="shared" si="5"/>
        <v>6.244056829</v>
      </c>
    </row>
    <row r="1922">
      <c r="A1922">
        <f t="shared" si="17"/>
        <v>9</v>
      </c>
      <c r="B1922">
        <f t="shared" si="18"/>
        <v>2030</v>
      </c>
      <c r="C1922" s="77">
        <f t="shared" si="3"/>
        <v>2030.666667</v>
      </c>
      <c r="D1922" s="159">
        <f t="shared" si="356"/>
        <v>47756</v>
      </c>
      <c r="N1922" s="169">
        <f>(1+'Parameters &amp; Main Results'!$B$18)^(1/12)-1</f>
        <v>0.002870898719</v>
      </c>
      <c r="O1922" s="169">
        <f>(1+'Parameters &amp; Main Results'!$B$20)^(1/12)-1</f>
        <v>0</v>
      </c>
      <c r="P1922" s="169">
        <f>(1+'Parameters &amp; Main Results'!$B$22)^(1/12)-1</f>
        <v>0</v>
      </c>
      <c r="Q1922" s="145">
        <f>(1+'Parameters &amp; Main Results'!$B$24)^(1/12)-1</f>
        <v>0.002870898719</v>
      </c>
      <c r="R1922" s="145">
        <f>(1+'Parameters &amp; Main Results'!$B$26)^(1/12)-1</f>
        <v>0</v>
      </c>
      <c r="S1922" s="145">
        <f>(1+'Parameters &amp; Main Results'!$B$28)^(1/12)-1</f>
        <v>0</v>
      </c>
      <c r="T1922" s="169">
        <f>(1+'Parameters &amp; Main Results'!$B$30)^(1/12)-1</f>
        <v>0.0008295381143</v>
      </c>
      <c r="U1922" s="166">
        <v>0.0</v>
      </c>
      <c r="V1922" s="166">
        <v>0.0</v>
      </c>
      <c r="W1922" s="19">
        <f t="array" ref="W1922">mmult(N1922:T1922,'Parameters &amp; Main Results'!$B$6:$B$12)-'Parameters &amp; Main Results'!$B$16/12+mmult(U1922:V1922,'Parameters &amp; Main Results'!$B$14:$B$15)</f>
        <v>0.002111507373</v>
      </c>
      <c r="X1922" s="77">
        <f t="shared" si="5"/>
        <v>6.230900237</v>
      </c>
    </row>
    <row r="1923">
      <c r="A1923">
        <f t="shared" si="17"/>
        <v>10</v>
      </c>
      <c r="B1923">
        <f t="shared" si="18"/>
        <v>2030</v>
      </c>
      <c r="C1923" s="77">
        <f t="shared" si="3"/>
        <v>2030.75</v>
      </c>
      <c r="D1923" s="159">
        <f t="shared" si="356"/>
        <v>47787</v>
      </c>
      <c r="N1923" s="169">
        <f>(1+'Parameters &amp; Main Results'!$B$18)^(1/12)-1</f>
        <v>0.002870898719</v>
      </c>
      <c r="O1923" s="169">
        <f>(1+'Parameters &amp; Main Results'!$B$20)^(1/12)-1</f>
        <v>0</v>
      </c>
      <c r="P1923" s="169">
        <f>(1+'Parameters &amp; Main Results'!$B$22)^(1/12)-1</f>
        <v>0</v>
      </c>
      <c r="Q1923" s="145">
        <f>(1+'Parameters &amp; Main Results'!$B$24)^(1/12)-1</f>
        <v>0.002870898719</v>
      </c>
      <c r="R1923" s="145">
        <f>(1+'Parameters &amp; Main Results'!$B$26)^(1/12)-1</f>
        <v>0</v>
      </c>
      <c r="S1923" s="145">
        <f>(1+'Parameters &amp; Main Results'!$B$28)^(1/12)-1</f>
        <v>0</v>
      </c>
      <c r="T1923" s="169">
        <f>(1+'Parameters &amp; Main Results'!$B$30)^(1/12)-1</f>
        <v>0.0008295381143</v>
      </c>
      <c r="U1923" s="166">
        <v>0.0</v>
      </c>
      <c r="V1923" s="166">
        <v>0.0</v>
      </c>
      <c r="W1923" s="19">
        <f t="array" ref="W1923">mmult(N1923:T1923,'Parameters &amp; Main Results'!$B$6:$B$12)-'Parameters &amp; Main Results'!$B$16/12+mmult(U1923:V1923,'Parameters &amp; Main Results'!$B$14:$B$15)</f>
        <v>0.002111507373</v>
      </c>
      <c r="X1923" s="77">
        <f t="shared" si="5"/>
        <v>6.217771367</v>
      </c>
    </row>
    <row r="1924">
      <c r="A1924">
        <f t="shared" si="17"/>
        <v>11</v>
      </c>
      <c r="B1924">
        <f t="shared" si="18"/>
        <v>2030</v>
      </c>
      <c r="C1924" s="77">
        <f t="shared" si="3"/>
        <v>2030.833333</v>
      </c>
      <c r="D1924" s="159">
        <f t="shared" si="356"/>
        <v>47817</v>
      </c>
      <c r="N1924" s="169">
        <f>(1+'Parameters &amp; Main Results'!$B$18)^(1/12)-1</f>
        <v>0.002870898719</v>
      </c>
      <c r="O1924" s="169">
        <f>(1+'Parameters &amp; Main Results'!$B$20)^(1/12)-1</f>
        <v>0</v>
      </c>
      <c r="P1924" s="169">
        <f>(1+'Parameters &amp; Main Results'!$B$22)^(1/12)-1</f>
        <v>0</v>
      </c>
      <c r="Q1924" s="145">
        <f>(1+'Parameters &amp; Main Results'!$B$24)^(1/12)-1</f>
        <v>0.002870898719</v>
      </c>
      <c r="R1924" s="145">
        <f>(1+'Parameters &amp; Main Results'!$B$26)^(1/12)-1</f>
        <v>0</v>
      </c>
      <c r="S1924" s="145">
        <f>(1+'Parameters &amp; Main Results'!$B$28)^(1/12)-1</f>
        <v>0</v>
      </c>
      <c r="T1924" s="169">
        <f>(1+'Parameters &amp; Main Results'!$B$30)^(1/12)-1</f>
        <v>0.0008295381143</v>
      </c>
      <c r="U1924" s="166">
        <v>0.0</v>
      </c>
      <c r="V1924" s="166">
        <v>0.0</v>
      </c>
      <c r="W1924" s="19">
        <f t="array" ref="W1924">mmult(N1924:T1924,'Parameters &amp; Main Results'!$B$6:$B$12)-'Parameters &amp; Main Results'!$B$16/12+mmult(U1924:V1924,'Parameters &amp; Main Results'!$B$14:$B$15)</f>
        <v>0.002111507373</v>
      </c>
      <c r="X1924" s="77">
        <f t="shared" si="5"/>
        <v>6.20467016</v>
      </c>
    </row>
    <row r="1925">
      <c r="A1925">
        <f t="shared" si="17"/>
        <v>12</v>
      </c>
      <c r="B1925">
        <f t="shared" si="18"/>
        <v>2030</v>
      </c>
      <c r="C1925" s="77">
        <f t="shared" si="3"/>
        <v>2030.916667</v>
      </c>
      <c r="D1925" s="159">
        <f t="shared" si="356"/>
        <v>47848</v>
      </c>
      <c r="N1925" s="169">
        <f>(1+'Parameters &amp; Main Results'!$B$18)^(1/12)-1</f>
        <v>0.002870898719</v>
      </c>
      <c r="O1925" s="169">
        <f>(1+'Parameters &amp; Main Results'!$B$20)^(1/12)-1</f>
        <v>0</v>
      </c>
      <c r="P1925" s="169">
        <f>(1+'Parameters &amp; Main Results'!$B$22)^(1/12)-1</f>
        <v>0</v>
      </c>
      <c r="Q1925" s="145">
        <f>(1+'Parameters &amp; Main Results'!$B$24)^(1/12)-1</f>
        <v>0.002870898719</v>
      </c>
      <c r="R1925" s="145">
        <f>(1+'Parameters &amp; Main Results'!$B$26)^(1/12)-1</f>
        <v>0</v>
      </c>
      <c r="S1925" s="145">
        <f>(1+'Parameters &amp; Main Results'!$B$28)^(1/12)-1</f>
        <v>0</v>
      </c>
      <c r="T1925" s="169">
        <f>(1+'Parameters &amp; Main Results'!$B$30)^(1/12)-1</f>
        <v>0.0008295381143</v>
      </c>
      <c r="U1925" s="166">
        <v>0.0</v>
      </c>
      <c r="V1925" s="166">
        <v>0.0</v>
      </c>
      <c r="W1925" s="19">
        <f t="array" ref="W1925">mmult(N1925:T1925,'Parameters &amp; Main Results'!$B$6:$B$12)-'Parameters &amp; Main Results'!$B$16/12+mmult(U1925:V1925,'Parameters &amp; Main Results'!$B$14:$B$15)</f>
        <v>0.002111507373</v>
      </c>
      <c r="X1925" s="77">
        <f t="shared" si="5"/>
        <v>6.191596559</v>
      </c>
    </row>
    <row r="1926">
      <c r="A1926">
        <f t="shared" si="17"/>
        <v>1</v>
      </c>
      <c r="B1926">
        <f t="shared" si="18"/>
        <v>2031</v>
      </c>
      <c r="C1926" s="77">
        <f t="shared" si="3"/>
        <v>2031</v>
      </c>
      <c r="D1926" s="159">
        <f t="shared" si="356"/>
        <v>47879</v>
      </c>
      <c r="N1926" s="169">
        <f>(1+'Parameters &amp; Main Results'!$B$18)^(1/12)-1</f>
        <v>0.002870898719</v>
      </c>
      <c r="O1926" s="169">
        <f>(1+'Parameters &amp; Main Results'!$B$20)^(1/12)-1</f>
        <v>0</v>
      </c>
      <c r="P1926" s="169">
        <f>(1+'Parameters &amp; Main Results'!$B$22)^(1/12)-1</f>
        <v>0</v>
      </c>
      <c r="Q1926" s="145">
        <f>(1+'Parameters &amp; Main Results'!$B$24)^(1/12)-1</f>
        <v>0.002870898719</v>
      </c>
      <c r="R1926" s="145">
        <f>(1+'Parameters &amp; Main Results'!$B$26)^(1/12)-1</f>
        <v>0</v>
      </c>
      <c r="S1926" s="145">
        <f>(1+'Parameters &amp; Main Results'!$B$28)^(1/12)-1</f>
        <v>0</v>
      </c>
      <c r="T1926" s="169">
        <f>(1+'Parameters &amp; Main Results'!$B$30)^(1/12)-1</f>
        <v>0.0008295381143</v>
      </c>
      <c r="U1926" s="166">
        <v>0.0</v>
      </c>
      <c r="V1926" s="166">
        <v>0.0</v>
      </c>
      <c r="W1926" s="19">
        <f t="array" ref="W1926">mmult(N1926:T1926,'Parameters &amp; Main Results'!$B$6:$B$12)-'Parameters &amp; Main Results'!$B$16/12+mmult(U1926:V1926,'Parameters &amp; Main Results'!$B$14:$B$15)</f>
        <v>0.002111507373</v>
      </c>
      <c r="X1926" s="77">
        <f t="shared" si="5"/>
        <v>6.178550504</v>
      </c>
    </row>
    <row r="1927">
      <c r="A1927">
        <f t="shared" si="17"/>
        <v>2</v>
      </c>
      <c r="B1927">
        <f t="shared" si="18"/>
        <v>2031</v>
      </c>
      <c r="C1927" s="77">
        <f t="shared" si="3"/>
        <v>2031.083333</v>
      </c>
      <c r="D1927" s="159">
        <f t="shared" si="356"/>
        <v>47907</v>
      </c>
      <c r="N1927" s="169">
        <f>(1+'Parameters &amp; Main Results'!$B$18)^(1/12)-1</f>
        <v>0.002870898719</v>
      </c>
      <c r="O1927" s="169">
        <f>(1+'Parameters &amp; Main Results'!$B$20)^(1/12)-1</f>
        <v>0</v>
      </c>
      <c r="P1927" s="169">
        <f>(1+'Parameters &amp; Main Results'!$B$22)^(1/12)-1</f>
        <v>0</v>
      </c>
      <c r="Q1927" s="145">
        <f>(1+'Parameters &amp; Main Results'!$B$24)^(1/12)-1</f>
        <v>0.002870898719</v>
      </c>
      <c r="R1927" s="145">
        <f>(1+'Parameters &amp; Main Results'!$B$26)^(1/12)-1</f>
        <v>0</v>
      </c>
      <c r="S1927" s="145">
        <f>(1+'Parameters &amp; Main Results'!$B$28)^(1/12)-1</f>
        <v>0</v>
      </c>
      <c r="T1927" s="169">
        <f>(1+'Parameters &amp; Main Results'!$B$30)^(1/12)-1</f>
        <v>0.0008295381143</v>
      </c>
      <c r="U1927" s="166">
        <v>0.0</v>
      </c>
      <c r="V1927" s="166">
        <v>0.0</v>
      </c>
      <c r="W1927" s="19">
        <f t="array" ref="W1927">mmult(N1927:T1927,'Parameters &amp; Main Results'!$B$6:$B$12)-'Parameters &amp; Main Results'!$B$16/12+mmult(U1927:V1927,'Parameters &amp; Main Results'!$B$14:$B$15)</f>
        <v>0.002111507373</v>
      </c>
      <c r="X1927" s="77">
        <f t="shared" si="5"/>
        <v>6.165531937</v>
      </c>
    </row>
    <row r="1928">
      <c r="A1928">
        <f t="shared" si="17"/>
        <v>3</v>
      </c>
      <c r="B1928">
        <f t="shared" si="18"/>
        <v>2031</v>
      </c>
      <c r="C1928" s="77">
        <f t="shared" si="3"/>
        <v>2031.166667</v>
      </c>
      <c r="D1928" s="159">
        <f t="shared" si="356"/>
        <v>47938</v>
      </c>
      <c r="N1928" s="169">
        <f>(1+'Parameters &amp; Main Results'!$B$18)^(1/12)-1</f>
        <v>0.002870898719</v>
      </c>
      <c r="O1928" s="169">
        <f>(1+'Parameters &amp; Main Results'!$B$20)^(1/12)-1</f>
        <v>0</v>
      </c>
      <c r="P1928" s="169">
        <f>(1+'Parameters &amp; Main Results'!$B$22)^(1/12)-1</f>
        <v>0</v>
      </c>
      <c r="Q1928" s="145">
        <f>(1+'Parameters &amp; Main Results'!$B$24)^(1/12)-1</f>
        <v>0.002870898719</v>
      </c>
      <c r="R1928" s="145">
        <f>(1+'Parameters &amp; Main Results'!$B$26)^(1/12)-1</f>
        <v>0</v>
      </c>
      <c r="S1928" s="145">
        <f>(1+'Parameters &amp; Main Results'!$B$28)^(1/12)-1</f>
        <v>0</v>
      </c>
      <c r="T1928" s="169">
        <f>(1+'Parameters &amp; Main Results'!$B$30)^(1/12)-1</f>
        <v>0.0008295381143</v>
      </c>
      <c r="U1928" s="166">
        <v>0.0</v>
      </c>
      <c r="V1928" s="166">
        <v>0.0</v>
      </c>
      <c r="W1928" s="19">
        <f t="array" ref="W1928">mmult(N1928:T1928,'Parameters &amp; Main Results'!$B$6:$B$12)-'Parameters &amp; Main Results'!$B$16/12+mmult(U1928:V1928,'Parameters &amp; Main Results'!$B$14:$B$15)</f>
        <v>0.002111507373</v>
      </c>
      <c r="X1928" s="77">
        <f t="shared" si="5"/>
        <v>6.152540802</v>
      </c>
    </row>
    <row r="1929">
      <c r="A1929">
        <f t="shared" si="17"/>
        <v>4</v>
      </c>
      <c r="B1929">
        <f t="shared" si="18"/>
        <v>2031</v>
      </c>
      <c r="C1929" s="77">
        <f t="shared" si="3"/>
        <v>2031.25</v>
      </c>
      <c r="D1929" s="159">
        <f t="shared" si="356"/>
        <v>47968</v>
      </c>
      <c r="N1929" s="169">
        <f>(1+'Parameters &amp; Main Results'!$B$18)^(1/12)-1</f>
        <v>0.002870898719</v>
      </c>
      <c r="O1929" s="169">
        <f>(1+'Parameters &amp; Main Results'!$B$20)^(1/12)-1</f>
        <v>0</v>
      </c>
      <c r="P1929" s="169">
        <f>(1+'Parameters &amp; Main Results'!$B$22)^(1/12)-1</f>
        <v>0</v>
      </c>
      <c r="Q1929" s="145">
        <f>(1+'Parameters &amp; Main Results'!$B$24)^(1/12)-1</f>
        <v>0.002870898719</v>
      </c>
      <c r="R1929" s="145">
        <f>(1+'Parameters &amp; Main Results'!$B$26)^(1/12)-1</f>
        <v>0</v>
      </c>
      <c r="S1929" s="145">
        <f>(1+'Parameters &amp; Main Results'!$B$28)^(1/12)-1</f>
        <v>0</v>
      </c>
      <c r="T1929" s="169">
        <f>(1+'Parameters &amp; Main Results'!$B$30)^(1/12)-1</f>
        <v>0.0008295381143</v>
      </c>
      <c r="U1929" s="166">
        <v>0.0</v>
      </c>
      <c r="V1929" s="166">
        <v>0.0</v>
      </c>
      <c r="W1929" s="19">
        <f t="array" ref="W1929">mmult(N1929:T1929,'Parameters &amp; Main Results'!$B$6:$B$12)-'Parameters &amp; Main Results'!$B$16/12+mmult(U1929:V1929,'Parameters &amp; Main Results'!$B$14:$B$15)</f>
        <v>0.002111507373</v>
      </c>
      <c r="X1929" s="77">
        <f t="shared" si="5"/>
        <v>6.13957704</v>
      </c>
    </row>
    <row r="1930">
      <c r="A1930">
        <f t="shared" si="17"/>
        <v>5</v>
      </c>
      <c r="B1930">
        <f t="shared" si="18"/>
        <v>2031</v>
      </c>
      <c r="C1930" s="77">
        <f t="shared" si="3"/>
        <v>2031.333333</v>
      </c>
      <c r="D1930" s="159">
        <f t="shared" si="356"/>
        <v>47999</v>
      </c>
      <c r="N1930" s="169">
        <f>(1+'Parameters &amp; Main Results'!$B$18)^(1/12)-1</f>
        <v>0.002870898719</v>
      </c>
      <c r="O1930" s="169">
        <f>(1+'Parameters &amp; Main Results'!$B$20)^(1/12)-1</f>
        <v>0</v>
      </c>
      <c r="P1930" s="169">
        <f>(1+'Parameters &amp; Main Results'!$B$22)^(1/12)-1</f>
        <v>0</v>
      </c>
      <c r="Q1930" s="145">
        <f>(1+'Parameters &amp; Main Results'!$B$24)^(1/12)-1</f>
        <v>0.002870898719</v>
      </c>
      <c r="R1930" s="145">
        <f>(1+'Parameters &amp; Main Results'!$B$26)^(1/12)-1</f>
        <v>0</v>
      </c>
      <c r="S1930" s="145">
        <f>(1+'Parameters &amp; Main Results'!$B$28)^(1/12)-1</f>
        <v>0</v>
      </c>
      <c r="T1930" s="169">
        <f>(1+'Parameters &amp; Main Results'!$B$30)^(1/12)-1</f>
        <v>0.0008295381143</v>
      </c>
      <c r="U1930" s="166">
        <v>0.0</v>
      </c>
      <c r="V1930" s="166">
        <v>0.0</v>
      </c>
      <c r="W1930" s="19">
        <f t="array" ref="W1930">mmult(N1930:T1930,'Parameters &amp; Main Results'!$B$6:$B$12)-'Parameters &amp; Main Results'!$B$16/12+mmult(U1930:V1930,'Parameters &amp; Main Results'!$B$14:$B$15)</f>
        <v>0.002111507373</v>
      </c>
      <c r="X1930" s="77">
        <f t="shared" si="5"/>
        <v>6.126640593</v>
      </c>
    </row>
    <row r="1931">
      <c r="A1931">
        <f t="shared" si="17"/>
        <v>6</v>
      </c>
      <c r="B1931">
        <f t="shared" si="18"/>
        <v>2031</v>
      </c>
      <c r="C1931" s="77">
        <f t="shared" si="3"/>
        <v>2031.416667</v>
      </c>
      <c r="D1931" s="159">
        <f t="shared" si="356"/>
        <v>48029</v>
      </c>
      <c r="N1931" s="169">
        <f>(1+'Parameters &amp; Main Results'!$B$18)^(1/12)-1</f>
        <v>0.002870898719</v>
      </c>
      <c r="O1931" s="169">
        <f>(1+'Parameters &amp; Main Results'!$B$20)^(1/12)-1</f>
        <v>0</v>
      </c>
      <c r="P1931" s="169">
        <f>(1+'Parameters &amp; Main Results'!$B$22)^(1/12)-1</f>
        <v>0</v>
      </c>
      <c r="Q1931" s="145">
        <f>(1+'Parameters &amp; Main Results'!$B$24)^(1/12)-1</f>
        <v>0.002870898719</v>
      </c>
      <c r="R1931" s="145">
        <f>(1+'Parameters &amp; Main Results'!$B$26)^(1/12)-1</f>
        <v>0</v>
      </c>
      <c r="S1931" s="145">
        <f>(1+'Parameters &amp; Main Results'!$B$28)^(1/12)-1</f>
        <v>0</v>
      </c>
      <c r="T1931" s="169">
        <f>(1+'Parameters &amp; Main Results'!$B$30)^(1/12)-1</f>
        <v>0.0008295381143</v>
      </c>
      <c r="U1931" s="166">
        <v>0.0</v>
      </c>
      <c r="V1931" s="166">
        <v>0.0</v>
      </c>
      <c r="W1931" s="19">
        <f t="array" ref="W1931">mmult(N1931:T1931,'Parameters &amp; Main Results'!$B$6:$B$12)-'Parameters &amp; Main Results'!$B$16/12+mmult(U1931:V1931,'Parameters &amp; Main Results'!$B$14:$B$15)</f>
        <v>0.002111507373</v>
      </c>
      <c r="X1931" s="77">
        <f t="shared" si="5"/>
        <v>6.113731404</v>
      </c>
    </row>
    <row r="1932">
      <c r="A1932">
        <f t="shared" si="17"/>
        <v>7</v>
      </c>
      <c r="B1932">
        <f t="shared" si="18"/>
        <v>2031</v>
      </c>
      <c r="C1932" s="77">
        <f t="shared" si="3"/>
        <v>2031.5</v>
      </c>
      <c r="D1932" s="159">
        <f t="shared" si="356"/>
        <v>48060</v>
      </c>
      <c r="N1932" s="169">
        <f>(1+'Parameters &amp; Main Results'!$B$18)^(1/12)-1</f>
        <v>0.002870898719</v>
      </c>
      <c r="O1932" s="169">
        <f>(1+'Parameters &amp; Main Results'!$B$20)^(1/12)-1</f>
        <v>0</v>
      </c>
      <c r="P1932" s="169">
        <f>(1+'Parameters &amp; Main Results'!$B$22)^(1/12)-1</f>
        <v>0</v>
      </c>
      <c r="Q1932" s="145">
        <f>(1+'Parameters &amp; Main Results'!$B$24)^(1/12)-1</f>
        <v>0.002870898719</v>
      </c>
      <c r="R1932" s="145">
        <f>(1+'Parameters &amp; Main Results'!$B$26)^(1/12)-1</f>
        <v>0</v>
      </c>
      <c r="S1932" s="145">
        <f>(1+'Parameters &amp; Main Results'!$B$28)^(1/12)-1</f>
        <v>0</v>
      </c>
      <c r="T1932" s="169">
        <f>(1+'Parameters &amp; Main Results'!$B$30)^(1/12)-1</f>
        <v>0.0008295381143</v>
      </c>
      <c r="U1932" s="166">
        <v>0.0</v>
      </c>
      <c r="V1932" s="166">
        <v>0.0</v>
      </c>
      <c r="W1932" s="19">
        <f t="array" ref="W1932">mmult(N1932:T1932,'Parameters &amp; Main Results'!$B$6:$B$12)-'Parameters &amp; Main Results'!$B$16/12+mmult(U1932:V1932,'Parameters &amp; Main Results'!$B$14:$B$15)</f>
        <v>0.002111507373</v>
      </c>
      <c r="X1932" s="77">
        <f t="shared" si="5"/>
        <v>6.100849416</v>
      </c>
    </row>
    <row r="1933">
      <c r="A1933">
        <f t="shared" si="17"/>
        <v>8</v>
      </c>
      <c r="B1933">
        <f t="shared" si="18"/>
        <v>2031</v>
      </c>
      <c r="C1933" s="77">
        <f t="shared" si="3"/>
        <v>2031.583333</v>
      </c>
      <c r="D1933" s="159">
        <f t="shared" si="356"/>
        <v>48091</v>
      </c>
      <c r="N1933" s="169">
        <f>(1+'Parameters &amp; Main Results'!$B$18)^(1/12)-1</f>
        <v>0.002870898719</v>
      </c>
      <c r="O1933" s="169">
        <f>(1+'Parameters &amp; Main Results'!$B$20)^(1/12)-1</f>
        <v>0</v>
      </c>
      <c r="P1933" s="169">
        <f>(1+'Parameters &amp; Main Results'!$B$22)^(1/12)-1</f>
        <v>0</v>
      </c>
      <c r="Q1933" s="145">
        <f>(1+'Parameters &amp; Main Results'!$B$24)^(1/12)-1</f>
        <v>0.002870898719</v>
      </c>
      <c r="R1933" s="145">
        <f>(1+'Parameters &amp; Main Results'!$B$26)^(1/12)-1</f>
        <v>0</v>
      </c>
      <c r="S1933" s="145">
        <f>(1+'Parameters &amp; Main Results'!$B$28)^(1/12)-1</f>
        <v>0</v>
      </c>
      <c r="T1933" s="169">
        <f>(1+'Parameters &amp; Main Results'!$B$30)^(1/12)-1</f>
        <v>0.0008295381143</v>
      </c>
      <c r="U1933" s="166">
        <v>0.0</v>
      </c>
      <c r="V1933" s="166">
        <v>0.0</v>
      </c>
      <c r="W1933" s="19">
        <f t="array" ref="W1933">mmult(N1933:T1933,'Parameters &amp; Main Results'!$B$6:$B$12)-'Parameters &amp; Main Results'!$B$16/12+mmult(U1933:V1933,'Parameters &amp; Main Results'!$B$14:$B$15)</f>
        <v>0.002111507373</v>
      </c>
      <c r="X1933" s="77">
        <f t="shared" si="5"/>
        <v>6.08799457</v>
      </c>
    </row>
    <row r="1934">
      <c r="A1934">
        <f t="shared" si="17"/>
        <v>9</v>
      </c>
      <c r="B1934">
        <f t="shared" si="18"/>
        <v>2031</v>
      </c>
      <c r="C1934" s="77">
        <f t="shared" si="3"/>
        <v>2031.666667</v>
      </c>
      <c r="D1934" s="159">
        <f t="shared" si="356"/>
        <v>48121</v>
      </c>
      <c r="N1934" s="169">
        <f>(1+'Parameters &amp; Main Results'!$B$18)^(1/12)-1</f>
        <v>0.002870898719</v>
      </c>
      <c r="O1934" s="169">
        <f>(1+'Parameters &amp; Main Results'!$B$20)^(1/12)-1</f>
        <v>0</v>
      </c>
      <c r="P1934" s="169">
        <f>(1+'Parameters &amp; Main Results'!$B$22)^(1/12)-1</f>
        <v>0</v>
      </c>
      <c r="Q1934" s="145">
        <f>(1+'Parameters &amp; Main Results'!$B$24)^(1/12)-1</f>
        <v>0.002870898719</v>
      </c>
      <c r="R1934" s="145">
        <f>(1+'Parameters &amp; Main Results'!$B$26)^(1/12)-1</f>
        <v>0</v>
      </c>
      <c r="S1934" s="145">
        <f>(1+'Parameters &amp; Main Results'!$B$28)^(1/12)-1</f>
        <v>0</v>
      </c>
      <c r="T1934" s="169">
        <f>(1+'Parameters &amp; Main Results'!$B$30)^(1/12)-1</f>
        <v>0.0008295381143</v>
      </c>
      <c r="U1934" s="166">
        <v>0.0</v>
      </c>
      <c r="V1934" s="166">
        <v>0.0</v>
      </c>
      <c r="W1934" s="19">
        <f t="array" ref="W1934">mmult(N1934:T1934,'Parameters &amp; Main Results'!$B$6:$B$12)-'Parameters &amp; Main Results'!$B$16/12+mmult(U1934:V1934,'Parameters &amp; Main Results'!$B$14:$B$15)</f>
        <v>0.002111507373</v>
      </c>
      <c r="X1934" s="77">
        <f t="shared" si="5"/>
        <v>6.075166811</v>
      </c>
    </row>
    <row r="1935">
      <c r="A1935">
        <f t="shared" si="17"/>
        <v>10</v>
      </c>
      <c r="B1935">
        <f t="shared" si="18"/>
        <v>2031</v>
      </c>
      <c r="C1935" s="77">
        <f t="shared" si="3"/>
        <v>2031.75</v>
      </c>
      <c r="D1935" s="159">
        <f t="shared" si="356"/>
        <v>48152</v>
      </c>
      <c r="L1935" s="170" t="s">
        <v>148</v>
      </c>
      <c r="N1935" s="171">
        <f>(1+'Parameters &amp; Main Results'!$B$19)^(1/12)-1</f>
        <v>0.004074123784</v>
      </c>
      <c r="O1935" s="171">
        <f>(1+'Parameters &amp; Main Results'!$B$21)^(1/12)-1</f>
        <v>0.001241487716</v>
      </c>
      <c r="P1935" s="171">
        <f>(1+'Parameters &amp; Main Results'!$B$23)^(1/12)-1</f>
        <v>0.0008295381143</v>
      </c>
      <c r="Q1935" s="172">
        <f>(1+'Parameters &amp; Main Results'!$B$25)^(1/12)-1</f>
        <v>0.004074123784</v>
      </c>
      <c r="R1935" s="172">
        <f>(1+'Parameters &amp; Main Results'!$B$27)^(1/12)-1</f>
        <v>0</v>
      </c>
      <c r="S1935" s="172">
        <f>(1+'Parameters &amp; Main Results'!$B$29)^(1/12)-1</f>
        <v>0</v>
      </c>
      <c r="T1935" s="172">
        <f>(1+'Parameters &amp; Main Results'!$B$31)^(1/12)-1</f>
        <v>0.0008295381143</v>
      </c>
      <c r="U1935" s="166">
        <v>0.0</v>
      </c>
      <c r="V1935" s="166">
        <v>0.0</v>
      </c>
      <c r="W1935" s="19">
        <f t="array" ref="W1935">mmult(N1935:T1935,'Parameters &amp; Main Results'!$B$6:$B$12)-'Parameters &amp; Main Results'!$B$16/12+mmult(U1935:V1935,'Parameters &amp; Main Results'!$B$14:$B$15)</f>
        <v>0.0033242981</v>
      </c>
      <c r="X1935" s="77">
        <f t="shared" si="5"/>
        <v>6.06236608</v>
      </c>
    </row>
    <row r="1936">
      <c r="A1936">
        <f t="shared" si="17"/>
        <v>11</v>
      </c>
      <c r="B1936">
        <f t="shared" si="18"/>
        <v>2031</v>
      </c>
      <c r="C1936" s="77">
        <f t="shared" si="3"/>
        <v>2031.833333</v>
      </c>
      <c r="D1936" s="159">
        <f t="shared" si="356"/>
        <v>48182</v>
      </c>
      <c r="N1936" s="171">
        <f>(1+'Parameters &amp; Main Results'!$B$19)^(1/12)-1</f>
        <v>0.004074123784</v>
      </c>
      <c r="O1936" s="171">
        <f>(1+'Parameters &amp; Main Results'!$B$21)^(1/12)-1</f>
        <v>0.001241487716</v>
      </c>
      <c r="P1936" s="171">
        <f>(1+'Parameters &amp; Main Results'!$B$23)^(1/12)-1</f>
        <v>0.0008295381143</v>
      </c>
      <c r="Q1936" s="172">
        <f>(1+'Parameters &amp; Main Results'!$B$25)^(1/12)-1</f>
        <v>0.004074123784</v>
      </c>
      <c r="R1936" s="172">
        <f>(1+'Parameters &amp; Main Results'!$B$27)^(1/12)-1</f>
        <v>0</v>
      </c>
      <c r="S1936" s="172">
        <f>(1+'Parameters &amp; Main Results'!$B$29)^(1/12)-1</f>
        <v>0</v>
      </c>
      <c r="T1936" s="172">
        <f>(1+'Parameters &amp; Main Results'!$B$31)^(1/12)-1</f>
        <v>0.0008295381143</v>
      </c>
      <c r="U1936" s="166">
        <v>0.0</v>
      </c>
      <c r="V1936" s="166">
        <v>0.0</v>
      </c>
      <c r="W1936" s="19">
        <f t="array" ref="W1936">mmult(N1936:T1936,'Parameters &amp; Main Results'!$B$6:$B$12)-'Parameters &amp; Main Results'!$B$16/12+mmult(U1936:V1936,'Parameters &amp; Main Results'!$B$14:$B$15)</f>
        <v>0.0033242981</v>
      </c>
      <c r="X1936" s="77">
        <f t="shared" si="5"/>
        <v>6.042279741</v>
      </c>
    </row>
    <row r="1937">
      <c r="A1937">
        <f t="shared" si="17"/>
        <v>12</v>
      </c>
      <c r="B1937">
        <f t="shared" si="18"/>
        <v>2031</v>
      </c>
      <c r="C1937" s="77">
        <f t="shared" si="3"/>
        <v>2031.916667</v>
      </c>
      <c r="D1937" s="159">
        <f t="shared" si="356"/>
        <v>48213</v>
      </c>
      <c r="N1937" s="171">
        <f>(1+'Parameters &amp; Main Results'!$B$19)^(1/12)-1</f>
        <v>0.004074123784</v>
      </c>
      <c r="O1937" s="171">
        <f>(1+'Parameters &amp; Main Results'!$B$21)^(1/12)-1</f>
        <v>0.001241487716</v>
      </c>
      <c r="P1937" s="171">
        <f>(1+'Parameters &amp; Main Results'!$B$23)^(1/12)-1</f>
        <v>0.0008295381143</v>
      </c>
      <c r="Q1937" s="172">
        <f>(1+'Parameters &amp; Main Results'!$B$25)^(1/12)-1</f>
        <v>0.004074123784</v>
      </c>
      <c r="R1937" s="172">
        <f>(1+'Parameters &amp; Main Results'!$B$27)^(1/12)-1</f>
        <v>0</v>
      </c>
      <c r="S1937" s="172">
        <f>(1+'Parameters &amp; Main Results'!$B$29)^(1/12)-1</f>
        <v>0</v>
      </c>
      <c r="T1937" s="172">
        <f>(1+'Parameters &amp; Main Results'!$B$31)^(1/12)-1</f>
        <v>0.0008295381143</v>
      </c>
      <c r="U1937" s="166">
        <v>0.0</v>
      </c>
      <c r="V1937" s="166">
        <v>0.0</v>
      </c>
      <c r="W1937" s="19">
        <f t="array" ref="W1937">mmult(N1937:T1937,'Parameters &amp; Main Results'!$B$6:$B$12)-'Parameters &amp; Main Results'!$B$16/12+mmult(U1937:V1937,'Parameters &amp; Main Results'!$B$14:$B$15)</f>
        <v>0.0033242981</v>
      </c>
      <c r="X1937" s="77">
        <f t="shared" si="5"/>
        <v>6.022259954</v>
      </c>
    </row>
    <row r="1938">
      <c r="A1938">
        <f t="shared" si="17"/>
        <v>1</v>
      </c>
      <c r="B1938">
        <f t="shared" si="18"/>
        <v>2032</v>
      </c>
      <c r="C1938" s="77">
        <f t="shared" si="3"/>
        <v>2032</v>
      </c>
      <c r="D1938" s="159">
        <f t="shared" si="356"/>
        <v>48244</v>
      </c>
      <c r="N1938" s="171">
        <f>(1+'Parameters &amp; Main Results'!$B$19)^(1/12)-1</f>
        <v>0.004074123784</v>
      </c>
      <c r="O1938" s="171">
        <f>(1+'Parameters &amp; Main Results'!$B$21)^(1/12)-1</f>
        <v>0.001241487716</v>
      </c>
      <c r="P1938" s="171">
        <f>(1+'Parameters &amp; Main Results'!$B$23)^(1/12)-1</f>
        <v>0.0008295381143</v>
      </c>
      <c r="Q1938" s="172">
        <f>(1+'Parameters &amp; Main Results'!$B$25)^(1/12)-1</f>
        <v>0.004074123784</v>
      </c>
      <c r="R1938" s="172">
        <f>(1+'Parameters &amp; Main Results'!$B$27)^(1/12)-1</f>
        <v>0</v>
      </c>
      <c r="S1938" s="172">
        <f>(1+'Parameters &amp; Main Results'!$B$29)^(1/12)-1</f>
        <v>0</v>
      </c>
      <c r="T1938" s="172">
        <f>(1+'Parameters &amp; Main Results'!$B$31)^(1/12)-1</f>
        <v>0.0008295381143</v>
      </c>
      <c r="U1938" s="166">
        <v>0.0</v>
      </c>
      <c r="V1938" s="166">
        <v>0.0</v>
      </c>
      <c r="W1938" s="19">
        <f t="array" ref="W1938">mmult(N1938:T1938,'Parameters &amp; Main Results'!$B$6:$B$12)-'Parameters &amp; Main Results'!$B$16/12+mmult(U1938:V1938,'Parameters &amp; Main Results'!$B$14:$B$15)</f>
        <v>0.0033242981</v>
      </c>
      <c r="X1938" s="77">
        <f t="shared" si="5"/>
        <v>6.002306498</v>
      </c>
    </row>
    <row r="1939">
      <c r="A1939">
        <f t="shared" si="17"/>
        <v>2</v>
      </c>
      <c r="B1939">
        <f t="shared" si="18"/>
        <v>2032</v>
      </c>
      <c r="C1939" s="77">
        <f t="shared" si="3"/>
        <v>2032.083333</v>
      </c>
      <c r="D1939" s="159">
        <f t="shared" si="356"/>
        <v>48273</v>
      </c>
      <c r="N1939" s="171">
        <f>(1+'Parameters &amp; Main Results'!$B$19)^(1/12)-1</f>
        <v>0.004074123784</v>
      </c>
      <c r="O1939" s="171">
        <f>(1+'Parameters &amp; Main Results'!$B$21)^(1/12)-1</f>
        <v>0.001241487716</v>
      </c>
      <c r="P1939" s="171">
        <f>(1+'Parameters &amp; Main Results'!$B$23)^(1/12)-1</f>
        <v>0.0008295381143</v>
      </c>
      <c r="Q1939" s="172">
        <f>(1+'Parameters &amp; Main Results'!$B$25)^(1/12)-1</f>
        <v>0.004074123784</v>
      </c>
      <c r="R1939" s="172">
        <f>(1+'Parameters &amp; Main Results'!$B$27)^(1/12)-1</f>
        <v>0</v>
      </c>
      <c r="S1939" s="172">
        <f>(1+'Parameters &amp; Main Results'!$B$29)^(1/12)-1</f>
        <v>0</v>
      </c>
      <c r="T1939" s="172">
        <f>(1+'Parameters &amp; Main Results'!$B$31)^(1/12)-1</f>
        <v>0.0008295381143</v>
      </c>
      <c r="U1939" s="166">
        <v>0.0</v>
      </c>
      <c r="V1939" s="166">
        <v>0.0</v>
      </c>
      <c r="W1939" s="19">
        <f t="array" ref="W1939">mmult(N1939:T1939,'Parameters &amp; Main Results'!$B$6:$B$12)-'Parameters &amp; Main Results'!$B$16/12+mmult(U1939:V1939,'Parameters &amp; Main Results'!$B$14:$B$15)</f>
        <v>0.0033242981</v>
      </c>
      <c r="X1939" s="77">
        <f t="shared" si="5"/>
        <v>5.982419153</v>
      </c>
    </row>
    <row r="1940">
      <c r="A1940">
        <f t="shared" si="17"/>
        <v>3</v>
      </c>
      <c r="B1940">
        <f t="shared" si="18"/>
        <v>2032</v>
      </c>
      <c r="C1940" s="77">
        <f t="shared" si="3"/>
        <v>2032.166667</v>
      </c>
      <c r="D1940" s="159">
        <f t="shared" si="356"/>
        <v>48304</v>
      </c>
      <c r="N1940" s="171">
        <f>(1+'Parameters &amp; Main Results'!$B$19)^(1/12)-1</f>
        <v>0.004074123784</v>
      </c>
      <c r="O1940" s="171">
        <f>(1+'Parameters &amp; Main Results'!$B$21)^(1/12)-1</f>
        <v>0.001241487716</v>
      </c>
      <c r="P1940" s="171">
        <f>(1+'Parameters &amp; Main Results'!$B$23)^(1/12)-1</f>
        <v>0.0008295381143</v>
      </c>
      <c r="Q1940" s="172">
        <f>(1+'Parameters &amp; Main Results'!$B$25)^(1/12)-1</f>
        <v>0.004074123784</v>
      </c>
      <c r="R1940" s="172">
        <f>(1+'Parameters &amp; Main Results'!$B$27)^(1/12)-1</f>
        <v>0</v>
      </c>
      <c r="S1940" s="172">
        <f>(1+'Parameters &amp; Main Results'!$B$29)^(1/12)-1</f>
        <v>0</v>
      </c>
      <c r="T1940" s="172">
        <f>(1+'Parameters &amp; Main Results'!$B$31)^(1/12)-1</f>
        <v>0.0008295381143</v>
      </c>
      <c r="U1940" s="166">
        <v>0.0</v>
      </c>
      <c r="V1940" s="166">
        <v>0.0</v>
      </c>
      <c r="W1940" s="19">
        <f t="array" ref="W1940">mmult(N1940:T1940,'Parameters &amp; Main Results'!$B$6:$B$12)-'Parameters &amp; Main Results'!$B$16/12+mmult(U1940:V1940,'Parameters &amp; Main Results'!$B$14:$B$15)</f>
        <v>0.0033242981</v>
      </c>
      <c r="X1940" s="77">
        <f t="shared" si="5"/>
        <v>5.962597701</v>
      </c>
    </row>
    <row r="1941">
      <c r="A1941">
        <f t="shared" si="17"/>
        <v>4</v>
      </c>
      <c r="B1941">
        <f t="shared" si="18"/>
        <v>2032</v>
      </c>
      <c r="C1941" s="77">
        <f t="shared" si="3"/>
        <v>2032.25</v>
      </c>
      <c r="D1941" s="159">
        <f t="shared" si="356"/>
        <v>48334</v>
      </c>
      <c r="N1941" s="171">
        <f>(1+'Parameters &amp; Main Results'!$B$19)^(1/12)-1</f>
        <v>0.004074123784</v>
      </c>
      <c r="O1941" s="171">
        <f>(1+'Parameters &amp; Main Results'!$B$21)^(1/12)-1</f>
        <v>0.001241487716</v>
      </c>
      <c r="P1941" s="171">
        <f>(1+'Parameters &amp; Main Results'!$B$23)^(1/12)-1</f>
        <v>0.0008295381143</v>
      </c>
      <c r="Q1941" s="172">
        <f>(1+'Parameters &amp; Main Results'!$B$25)^(1/12)-1</f>
        <v>0.004074123784</v>
      </c>
      <c r="R1941" s="172">
        <f>(1+'Parameters &amp; Main Results'!$B$27)^(1/12)-1</f>
        <v>0</v>
      </c>
      <c r="S1941" s="172">
        <f>(1+'Parameters &amp; Main Results'!$B$29)^(1/12)-1</f>
        <v>0</v>
      </c>
      <c r="T1941" s="172">
        <f>(1+'Parameters &amp; Main Results'!$B$31)^(1/12)-1</f>
        <v>0.0008295381143</v>
      </c>
      <c r="U1941" s="166">
        <v>0.0</v>
      </c>
      <c r="V1941" s="166">
        <v>0.0</v>
      </c>
      <c r="W1941" s="19">
        <f t="array" ref="W1941">mmult(N1941:T1941,'Parameters &amp; Main Results'!$B$6:$B$12)-'Parameters &amp; Main Results'!$B$16/12+mmult(U1941:V1941,'Parameters &amp; Main Results'!$B$14:$B$15)</f>
        <v>0.0033242981</v>
      </c>
      <c r="X1941" s="77">
        <f t="shared" si="5"/>
        <v>5.942841923</v>
      </c>
    </row>
    <row r="1942">
      <c r="A1942">
        <f t="shared" si="17"/>
        <v>5</v>
      </c>
      <c r="B1942">
        <f t="shared" si="18"/>
        <v>2032</v>
      </c>
      <c r="C1942" s="77">
        <f t="shared" si="3"/>
        <v>2032.333333</v>
      </c>
      <c r="D1942" s="159">
        <f t="shared" si="356"/>
        <v>48365</v>
      </c>
      <c r="N1942" s="171">
        <f>(1+'Parameters &amp; Main Results'!$B$19)^(1/12)-1</f>
        <v>0.004074123784</v>
      </c>
      <c r="O1942" s="171">
        <f>(1+'Parameters &amp; Main Results'!$B$21)^(1/12)-1</f>
        <v>0.001241487716</v>
      </c>
      <c r="P1942" s="171">
        <f>(1+'Parameters &amp; Main Results'!$B$23)^(1/12)-1</f>
        <v>0.0008295381143</v>
      </c>
      <c r="Q1942" s="172">
        <f>(1+'Parameters &amp; Main Results'!$B$25)^(1/12)-1</f>
        <v>0.004074123784</v>
      </c>
      <c r="R1942" s="172">
        <f>(1+'Parameters &amp; Main Results'!$B$27)^(1/12)-1</f>
        <v>0</v>
      </c>
      <c r="S1942" s="172">
        <f>(1+'Parameters &amp; Main Results'!$B$29)^(1/12)-1</f>
        <v>0</v>
      </c>
      <c r="T1942" s="172">
        <f>(1+'Parameters &amp; Main Results'!$B$31)^(1/12)-1</f>
        <v>0.0008295381143</v>
      </c>
      <c r="U1942" s="166">
        <v>0.0</v>
      </c>
      <c r="V1942" s="166">
        <v>0.0</v>
      </c>
      <c r="W1942" s="19">
        <f t="array" ref="W1942">mmult(N1942:T1942,'Parameters &amp; Main Results'!$B$6:$B$12)-'Parameters &amp; Main Results'!$B$16/12+mmult(U1942:V1942,'Parameters &amp; Main Results'!$B$14:$B$15)</f>
        <v>0.0033242981</v>
      </c>
      <c r="X1942" s="77">
        <f t="shared" si="5"/>
        <v>5.923151601</v>
      </c>
    </row>
    <row r="1943">
      <c r="A1943">
        <f t="shared" si="17"/>
        <v>6</v>
      </c>
      <c r="B1943">
        <f t="shared" si="18"/>
        <v>2032</v>
      </c>
      <c r="C1943" s="77">
        <f t="shared" si="3"/>
        <v>2032.416667</v>
      </c>
      <c r="D1943" s="159">
        <f t="shared" si="356"/>
        <v>48395</v>
      </c>
      <c r="N1943" s="171">
        <f>(1+'Parameters &amp; Main Results'!$B$19)^(1/12)-1</f>
        <v>0.004074123784</v>
      </c>
      <c r="O1943" s="171">
        <f>(1+'Parameters &amp; Main Results'!$B$21)^(1/12)-1</f>
        <v>0.001241487716</v>
      </c>
      <c r="P1943" s="171">
        <f>(1+'Parameters &amp; Main Results'!$B$23)^(1/12)-1</f>
        <v>0.0008295381143</v>
      </c>
      <c r="Q1943" s="172">
        <f>(1+'Parameters &amp; Main Results'!$B$25)^(1/12)-1</f>
        <v>0.004074123784</v>
      </c>
      <c r="R1943" s="172">
        <f>(1+'Parameters &amp; Main Results'!$B$27)^(1/12)-1</f>
        <v>0</v>
      </c>
      <c r="S1943" s="172">
        <f>(1+'Parameters &amp; Main Results'!$B$29)^(1/12)-1</f>
        <v>0</v>
      </c>
      <c r="T1943" s="172">
        <f>(1+'Parameters &amp; Main Results'!$B$31)^(1/12)-1</f>
        <v>0.0008295381143</v>
      </c>
      <c r="U1943" s="166">
        <v>0.0</v>
      </c>
      <c r="V1943" s="166">
        <v>0.0</v>
      </c>
      <c r="W1943" s="19">
        <f t="array" ref="W1943">mmult(N1943:T1943,'Parameters &amp; Main Results'!$B$6:$B$12)-'Parameters &amp; Main Results'!$B$16/12+mmult(U1943:V1943,'Parameters &amp; Main Results'!$B$14:$B$15)</f>
        <v>0.0033242981</v>
      </c>
      <c r="X1943" s="77">
        <f t="shared" si="5"/>
        <v>5.903526519</v>
      </c>
    </row>
    <row r="1944">
      <c r="A1944">
        <f t="shared" si="17"/>
        <v>7</v>
      </c>
      <c r="B1944">
        <f t="shared" si="18"/>
        <v>2032</v>
      </c>
      <c r="C1944" s="77">
        <f t="shared" si="3"/>
        <v>2032.5</v>
      </c>
      <c r="D1944" s="159">
        <f t="shared" si="356"/>
        <v>48426</v>
      </c>
      <c r="N1944" s="171">
        <f>(1+'Parameters &amp; Main Results'!$B$19)^(1/12)-1</f>
        <v>0.004074123784</v>
      </c>
      <c r="O1944" s="171">
        <f>(1+'Parameters &amp; Main Results'!$B$21)^(1/12)-1</f>
        <v>0.001241487716</v>
      </c>
      <c r="P1944" s="171">
        <f>(1+'Parameters &amp; Main Results'!$B$23)^(1/12)-1</f>
        <v>0.0008295381143</v>
      </c>
      <c r="Q1944" s="172">
        <f>(1+'Parameters &amp; Main Results'!$B$25)^(1/12)-1</f>
        <v>0.004074123784</v>
      </c>
      <c r="R1944" s="172">
        <f>(1+'Parameters &amp; Main Results'!$B$27)^(1/12)-1</f>
        <v>0</v>
      </c>
      <c r="S1944" s="172">
        <f>(1+'Parameters &amp; Main Results'!$B$29)^(1/12)-1</f>
        <v>0</v>
      </c>
      <c r="T1944" s="172">
        <f>(1+'Parameters &amp; Main Results'!$B$31)^(1/12)-1</f>
        <v>0.0008295381143</v>
      </c>
      <c r="U1944" s="166">
        <v>0.0</v>
      </c>
      <c r="V1944" s="166">
        <v>0.0</v>
      </c>
      <c r="W1944" s="19">
        <f t="array" ref="W1944">mmult(N1944:T1944,'Parameters &amp; Main Results'!$B$6:$B$12)-'Parameters &amp; Main Results'!$B$16/12+mmult(U1944:V1944,'Parameters &amp; Main Results'!$B$14:$B$15)</f>
        <v>0.0033242981</v>
      </c>
      <c r="X1944" s="77">
        <f t="shared" si="5"/>
        <v>5.883966461</v>
      </c>
    </row>
    <row r="1945">
      <c r="A1945">
        <f t="shared" si="17"/>
        <v>8</v>
      </c>
      <c r="B1945">
        <f t="shared" si="18"/>
        <v>2032</v>
      </c>
      <c r="C1945" s="77">
        <f t="shared" si="3"/>
        <v>2032.583333</v>
      </c>
      <c r="D1945" s="159">
        <f t="shared" si="356"/>
        <v>48457</v>
      </c>
      <c r="N1945" s="171">
        <f>(1+'Parameters &amp; Main Results'!$B$19)^(1/12)-1</f>
        <v>0.004074123784</v>
      </c>
      <c r="O1945" s="171">
        <f>(1+'Parameters &amp; Main Results'!$B$21)^(1/12)-1</f>
        <v>0.001241487716</v>
      </c>
      <c r="P1945" s="171">
        <f>(1+'Parameters &amp; Main Results'!$B$23)^(1/12)-1</f>
        <v>0.0008295381143</v>
      </c>
      <c r="Q1945" s="172">
        <f>(1+'Parameters &amp; Main Results'!$B$25)^(1/12)-1</f>
        <v>0.004074123784</v>
      </c>
      <c r="R1945" s="172">
        <f>(1+'Parameters &amp; Main Results'!$B$27)^(1/12)-1</f>
        <v>0</v>
      </c>
      <c r="S1945" s="172">
        <f>(1+'Parameters &amp; Main Results'!$B$29)^(1/12)-1</f>
        <v>0</v>
      </c>
      <c r="T1945" s="172">
        <f>(1+'Parameters &amp; Main Results'!$B$31)^(1/12)-1</f>
        <v>0.0008295381143</v>
      </c>
      <c r="U1945" s="166">
        <v>0.0</v>
      </c>
      <c r="V1945" s="166">
        <v>0.0</v>
      </c>
      <c r="W1945" s="19">
        <f t="array" ref="W1945">mmult(N1945:T1945,'Parameters &amp; Main Results'!$B$6:$B$12)-'Parameters &amp; Main Results'!$B$16/12+mmult(U1945:V1945,'Parameters &amp; Main Results'!$B$14:$B$15)</f>
        <v>0.0033242981</v>
      </c>
      <c r="X1945" s="77">
        <f t="shared" si="5"/>
        <v>5.86447121</v>
      </c>
    </row>
    <row r="1946">
      <c r="A1946">
        <f t="shared" si="17"/>
        <v>9</v>
      </c>
      <c r="B1946">
        <f t="shared" si="18"/>
        <v>2032</v>
      </c>
      <c r="C1946" s="77">
        <f t="shared" si="3"/>
        <v>2032.666667</v>
      </c>
      <c r="D1946" s="159">
        <f t="shared" si="356"/>
        <v>48487</v>
      </c>
      <c r="N1946" s="171">
        <f>(1+'Parameters &amp; Main Results'!$B$19)^(1/12)-1</f>
        <v>0.004074123784</v>
      </c>
      <c r="O1946" s="171">
        <f>(1+'Parameters &amp; Main Results'!$B$21)^(1/12)-1</f>
        <v>0.001241487716</v>
      </c>
      <c r="P1946" s="171">
        <f>(1+'Parameters &amp; Main Results'!$B$23)^(1/12)-1</f>
        <v>0.0008295381143</v>
      </c>
      <c r="Q1946" s="172">
        <f>(1+'Parameters &amp; Main Results'!$B$25)^(1/12)-1</f>
        <v>0.004074123784</v>
      </c>
      <c r="R1946" s="172">
        <f>(1+'Parameters &amp; Main Results'!$B$27)^(1/12)-1</f>
        <v>0</v>
      </c>
      <c r="S1946" s="172">
        <f>(1+'Parameters &amp; Main Results'!$B$29)^(1/12)-1</f>
        <v>0</v>
      </c>
      <c r="T1946" s="172">
        <f>(1+'Parameters &amp; Main Results'!$B$31)^(1/12)-1</f>
        <v>0.0008295381143</v>
      </c>
      <c r="U1946" s="166">
        <v>0.0</v>
      </c>
      <c r="V1946" s="166">
        <v>0.0</v>
      </c>
      <c r="W1946" s="19">
        <f t="array" ref="W1946">mmult(N1946:T1946,'Parameters &amp; Main Results'!$B$6:$B$12)-'Parameters &amp; Main Results'!$B$16/12+mmult(U1946:V1946,'Parameters &amp; Main Results'!$B$14:$B$15)</f>
        <v>0.0033242981</v>
      </c>
      <c r="X1946" s="77">
        <f t="shared" si="5"/>
        <v>5.845040553</v>
      </c>
    </row>
    <row r="1947">
      <c r="A1947">
        <f t="shared" si="17"/>
        <v>10</v>
      </c>
      <c r="B1947">
        <f t="shared" si="18"/>
        <v>2032</v>
      </c>
      <c r="C1947" s="77">
        <f t="shared" si="3"/>
        <v>2032.75</v>
      </c>
      <c r="D1947" s="159">
        <f t="shared" si="356"/>
        <v>48518</v>
      </c>
      <c r="N1947" s="171">
        <f>(1+'Parameters &amp; Main Results'!$B$19)^(1/12)-1</f>
        <v>0.004074123784</v>
      </c>
      <c r="O1947" s="171">
        <f>(1+'Parameters &amp; Main Results'!$B$21)^(1/12)-1</f>
        <v>0.001241487716</v>
      </c>
      <c r="P1947" s="171">
        <f>(1+'Parameters &amp; Main Results'!$B$23)^(1/12)-1</f>
        <v>0.0008295381143</v>
      </c>
      <c r="Q1947" s="172">
        <f>(1+'Parameters &amp; Main Results'!$B$25)^(1/12)-1</f>
        <v>0.004074123784</v>
      </c>
      <c r="R1947" s="172">
        <f>(1+'Parameters &amp; Main Results'!$B$27)^(1/12)-1</f>
        <v>0</v>
      </c>
      <c r="S1947" s="172">
        <f>(1+'Parameters &amp; Main Results'!$B$29)^(1/12)-1</f>
        <v>0</v>
      </c>
      <c r="T1947" s="172">
        <f>(1+'Parameters &amp; Main Results'!$B$31)^(1/12)-1</f>
        <v>0.0008295381143</v>
      </c>
      <c r="U1947" s="166">
        <v>0.0</v>
      </c>
      <c r="V1947" s="166">
        <v>0.0</v>
      </c>
      <c r="W1947" s="19">
        <f t="array" ref="W1947">mmult(N1947:T1947,'Parameters &amp; Main Results'!$B$6:$B$12)-'Parameters &amp; Main Results'!$B$16/12+mmult(U1947:V1947,'Parameters &amp; Main Results'!$B$14:$B$15)</f>
        <v>0.0033242981</v>
      </c>
      <c r="X1947" s="77">
        <f t="shared" si="5"/>
        <v>5.825674275</v>
      </c>
    </row>
    <row r="1948">
      <c r="A1948">
        <f t="shared" si="17"/>
        <v>11</v>
      </c>
      <c r="B1948">
        <f t="shared" si="18"/>
        <v>2032</v>
      </c>
      <c r="C1948" s="77">
        <f t="shared" si="3"/>
        <v>2032.833333</v>
      </c>
      <c r="D1948" s="159">
        <f t="shared" si="356"/>
        <v>48548</v>
      </c>
      <c r="N1948" s="171">
        <f>(1+'Parameters &amp; Main Results'!$B$19)^(1/12)-1</f>
        <v>0.004074123784</v>
      </c>
      <c r="O1948" s="171">
        <f>(1+'Parameters &amp; Main Results'!$B$21)^(1/12)-1</f>
        <v>0.001241487716</v>
      </c>
      <c r="P1948" s="171">
        <f>(1+'Parameters &amp; Main Results'!$B$23)^(1/12)-1</f>
        <v>0.0008295381143</v>
      </c>
      <c r="Q1948" s="172">
        <f>(1+'Parameters &amp; Main Results'!$B$25)^(1/12)-1</f>
        <v>0.004074123784</v>
      </c>
      <c r="R1948" s="172">
        <f>(1+'Parameters &amp; Main Results'!$B$27)^(1/12)-1</f>
        <v>0</v>
      </c>
      <c r="S1948" s="172">
        <f>(1+'Parameters &amp; Main Results'!$B$29)^(1/12)-1</f>
        <v>0</v>
      </c>
      <c r="T1948" s="172">
        <f>(1+'Parameters &amp; Main Results'!$B$31)^(1/12)-1</f>
        <v>0.0008295381143</v>
      </c>
      <c r="U1948" s="166">
        <v>0.0</v>
      </c>
      <c r="V1948" s="166">
        <v>0.0</v>
      </c>
      <c r="W1948" s="19">
        <f t="array" ref="W1948">mmult(N1948:T1948,'Parameters &amp; Main Results'!$B$6:$B$12)-'Parameters &amp; Main Results'!$B$16/12+mmult(U1948:V1948,'Parameters &amp; Main Results'!$B$14:$B$15)</f>
        <v>0.0033242981</v>
      </c>
      <c r="X1948" s="77">
        <f t="shared" si="5"/>
        <v>5.806372163</v>
      </c>
    </row>
    <row r="1949">
      <c r="A1949">
        <f t="shared" si="17"/>
        <v>12</v>
      </c>
      <c r="B1949">
        <f t="shared" si="18"/>
        <v>2032</v>
      </c>
      <c r="C1949" s="77">
        <f t="shared" si="3"/>
        <v>2032.916667</v>
      </c>
      <c r="D1949" s="159">
        <f t="shared" si="356"/>
        <v>48579</v>
      </c>
      <c r="N1949" s="171">
        <f>(1+'Parameters &amp; Main Results'!$B$19)^(1/12)-1</f>
        <v>0.004074123784</v>
      </c>
      <c r="O1949" s="171">
        <f>(1+'Parameters &amp; Main Results'!$B$21)^(1/12)-1</f>
        <v>0.001241487716</v>
      </c>
      <c r="P1949" s="171">
        <f>(1+'Parameters &amp; Main Results'!$B$23)^(1/12)-1</f>
        <v>0.0008295381143</v>
      </c>
      <c r="Q1949" s="172">
        <f>(1+'Parameters &amp; Main Results'!$B$25)^(1/12)-1</f>
        <v>0.004074123784</v>
      </c>
      <c r="R1949" s="172">
        <f>(1+'Parameters &amp; Main Results'!$B$27)^(1/12)-1</f>
        <v>0</v>
      </c>
      <c r="S1949" s="172">
        <f>(1+'Parameters &amp; Main Results'!$B$29)^(1/12)-1</f>
        <v>0</v>
      </c>
      <c r="T1949" s="172">
        <f>(1+'Parameters &amp; Main Results'!$B$31)^(1/12)-1</f>
        <v>0.0008295381143</v>
      </c>
      <c r="U1949" s="166">
        <v>0.0</v>
      </c>
      <c r="V1949" s="166">
        <v>0.0</v>
      </c>
      <c r="W1949" s="19">
        <f t="array" ref="W1949">mmult(N1949:T1949,'Parameters &amp; Main Results'!$B$6:$B$12)-'Parameters &amp; Main Results'!$B$16/12+mmult(U1949:V1949,'Parameters &amp; Main Results'!$B$14:$B$15)</f>
        <v>0.0033242981</v>
      </c>
      <c r="X1949" s="77">
        <f t="shared" si="5"/>
        <v>5.787134004</v>
      </c>
    </row>
    <row r="1950">
      <c r="A1950">
        <f t="shared" si="17"/>
        <v>1</v>
      </c>
      <c r="B1950">
        <f t="shared" si="18"/>
        <v>2033</v>
      </c>
      <c r="C1950" s="77">
        <f t="shared" si="3"/>
        <v>2033</v>
      </c>
      <c r="D1950" s="159">
        <f t="shared" si="356"/>
        <v>48610</v>
      </c>
      <c r="N1950" s="171">
        <f>(1+'Parameters &amp; Main Results'!$B$19)^(1/12)-1</f>
        <v>0.004074123784</v>
      </c>
      <c r="O1950" s="171">
        <f>(1+'Parameters &amp; Main Results'!$B$21)^(1/12)-1</f>
        <v>0.001241487716</v>
      </c>
      <c r="P1950" s="171">
        <f>(1+'Parameters &amp; Main Results'!$B$23)^(1/12)-1</f>
        <v>0.0008295381143</v>
      </c>
      <c r="Q1950" s="172">
        <f>(1+'Parameters &amp; Main Results'!$B$25)^(1/12)-1</f>
        <v>0.004074123784</v>
      </c>
      <c r="R1950" s="172">
        <f>(1+'Parameters &amp; Main Results'!$B$27)^(1/12)-1</f>
        <v>0</v>
      </c>
      <c r="S1950" s="172">
        <f>(1+'Parameters &amp; Main Results'!$B$29)^(1/12)-1</f>
        <v>0</v>
      </c>
      <c r="T1950" s="172">
        <f>(1+'Parameters &amp; Main Results'!$B$31)^(1/12)-1</f>
        <v>0.0008295381143</v>
      </c>
      <c r="U1950" s="166">
        <v>0.0</v>
      </c>
      <c r="V1950" s="166">
        <v>0.0</v>
      </c>
      <c r="W1950" s="19">
        <f t="array" ref="W1950">mmult(N1950:T1950,'Parameters &amp; Main Results'!$B$6:$B$12)-'Parameters &amp; Main Results'!$B$16/12+mmult(U1950:V1950,'Parameters &amp; Main Results'!$B$14:$B$15)</f>
        <v>0.0033242981</v>
      </c>
      <c r="X1950" s="77">
        <f t="shared" si="5"/>
        <v>5.767959587</v>
      </c>
    </row>
    <row r="1951">
      <c r="A1951">
        <f t="shared" si="17"/>
        <v>2</v>
      </c>
      <c r="B1951">
        <f t="shared" si="18"/>
        <v>2033</v>
      </c>
      <c r="C1951" s="77">
        <f t="shared" si="3"/>
        <v>2033.083333</v>
      </c>
      <c r="D1951" s="159">
        <f t="shared" si="356"/>
        <v>48638</v>
      </c>
      <c r="N1951" s="171">
        <f>(1+'Parameters &amp; Main Results'!$B$19)^(1/12)-1</f>
        <v>0.004074123784</v>
      </c>
      <c r="O1951" s="171">
        <f>(1+'Parameters &amp; Main Results'!$B$21)^(1/12)-1</f>
        <v>0.001241487716</v>
      </c>
      <c r="P1951" s="171">
        <f>(1+'Parameters &amp; Main Results'!$B$23)^(1/12)-1</f>
        <v>0.0008295381143</v>
      </c>
      <c r="Q1951" s="172">
        <f>(1+'Parameters &amp; Main Results'!$B$25)^(1/12)-1</f>
        <v>0.004074123784</v>
      </c>
      <c r="R1951" s="172">
        <f>(1+'Parameters &amp; Main Results'!$B$27)^(1/12)-1</f>
        <v>0</v>
      </c>
      <c r="S1951" s="172">
        <f>(1+'Parameters &amp; Main Results'!$B$29)^(1/12)-1</f>
        <v>0</v>
      </c>
      <c r="T1951" s="172">
        <f>(1+'Parameters &amp; Main Results'!$B$31)^(1/12)-1</f>
        <v>0.0008295381143</v>
      </c>
      <c r="U1951" s="166">
        <v>0.0</v>
      </c>
      <c r="V1951" s="166">
        <v>0.0</v>
      </c>
      <c r="W1951" s="19">
        <f t="array" ref="W1951">mmult(N1951:T1951,'Parameters &amp; Main Results'!$B$6:$B$12)-'Parameters &amp; Main Results'!$B$16/12+mmult(U1951:V1951,'Parameters &amp; Main Results'!$B$14:$B$15)</f>
        <v>0.0033242981</v>
      </c>
      <c r="X1951" s="77">
        <f t="shared" si="5"/>
        <v>5.748848701</v>
      </c>
    </row>
    <row r="1952">
      <c r="A1952">
        <f t="shared" si="17"/>
        <v>3</v>
      </c>
      <c r="B1952">
        <f t="shared" si="18"/>
        <v>2033</v>
      </c>
      <c r="C1952" s="77">
        <f t="shared" si="3"/>
        <v>2033.166667</v>
      </c>
      <c r="D1952" s="159">
        <f t="shared" si="356"/>
        <v>48669</v>
      </c>
      <c r="N1952" s="171">
        <f>(1+'Parameters &amp; Main Results'!$B$19)^(1/12)-1</f>
        <v>0.004074123784</v>
      </c>
      <c r="O1952" s="171">
        <f>(1+'Parameters &amp; Main Results'!$B$21)^(1/12)-1</f>
        <v>0.001241487716</v>
      </c>
      <c r="P1952" s="171">
        <f>(1+'Parameters &amp; Main Results'!$B$23)^(1/12)-1</f>
        <v>0.0008295381143</v>
      </c>
      <c r="Q1952" s="172">
        <f>(1+'Parameters &amp; Main Results'!$B$25)^(1/12)-1</f>
        <v>0.004074123784</v>
      </c>
      <c r="R1952" s="172">
        <f>(1+'Parameters &amp; Main Results'!$B$27)^(1/12)-1</f>
        <v>0</v>
      </c>
      <c r="S1952" s="172">
        <f>(1+'Parameters &amp; Main Results'!$B$29)^(1/12)-1</f>
        <v>0</v>
      </c>
      <c r="T1952" s="172">
        <f>(1+'Parameters &amp; Main Results'!$B$31)^(1/12)-1</f>
        <v>0.0008295381143</v>
      </c>
      <c r="U1952" s="166">
        <v>0.0</v>
      </c>
      <c r="V1952" s="166">
        <v>0.0</v>
      </c>
      <c r="W1952" s="19">
        <f t="array" ref="W1952">mmult(N1952:T1952,'Parameters &amp; Main Results'!$B$6:$B$12)-'Parameters &amp; Main Results'!$B$16/12+mmult(U1952:V1952,'Parameters &amp; Main Results'!$B$14:$B$15)</f>
        <v>0.0033242981</v>
      </c>
      <c r="X1952" s="77">
        <f t="shared" si="5"/>
        <v>5.729801133</v>
      </c>
    </row>
    <row r="1953">
      <c r="A1953">
        <f t="shared" si="17"/>
        <v>4</v>
      </c>
      <c r="B1953">
        <f t="shared" si="18"/>
        <v>2033</v>
      </c>
      <c r="C1953" s="77">
        <f t="shared" si="3"/>
        <v>2033.25</v>
      </c>
      <c r="D1953" s="159">
        <f t="shared" si="356"/>
        <v>48699</v>
      </c>
      <c r="N1953" s="171">
        <f>(1+'Parameters &amp; Main Results'!$B$19)^(1/12)-1</f>
        <v>0.004074123784</v>
      </c>
      <c r="O1953" s="171">
        <f>(1+'Parameters &amp; Main Results'!$B$21)^(1/12)-1</f>
        <v>0.001241487716</v>
      </c>
      <c r="P1953" s="171">
        <f>(1+'Parameters &amp; Main Results'!$B$23)^(1/12)-1</f>
        <v>0.0008295381143</v>
      </c>
      <c r="Q1953" s="172">
        <f>(1+'Parameters &amp; Main Results'!$B$25)^(1/12)-1</f>
        <v>0.004074123784</v>
      </c>
      <c r="R1953" s="172">
        <f>(1+'Parameters &amp; Main Results'!$B$27)^(1/12)-1</f>
        <v>0</v>
      </c>
      <c r="S1953" s="172">
        <f>(1+'Parameters &amp; Main Results'!$B$29)^(1/12)-1</f>
        <v>0</v>
      </c>
      <c r="T1953" s="172">
        <f>(1+'Parameters &amp; Main Results'!$B$31)^(1/12)-1</f>
        <v>0.0008295381143</v>
      </c>
      <c r="U1953" s="166">
        <v>0.0</v>
      </c>
      <c r="V1953" s="166">
        <v>0.0</v>
      </c>
      <c r="W1953" s="19">
        <f t="array" ref="W1953">mmult(N1953:T1953,'Parameters &amp; Main Results'!$B$6:$B$12)-'Parameters &amp; Main Results'!$B$16/12+mmult(U1953:V1953,'Parameters &amp; Main Results'!$B$14:$B$15)</f>
        <v>0.0033242981</v>
      </c>
      <c r="X1953" s="77">
        <f t="shared" si="5"/>
        <v>5.710816676</v>
      </c>
    </row>
    <row r="1954">
      <c r="A1954">
        <f t="shared" si="17"/>
        <v>5</v>
      </c>
      <c r="B1954">
        <f t="shared" si="18"/>
        <v>2033</v>
      </c>
      <c r="C1954" s="77">
        <f t="shared" si="3"/>
        <v>2033.333333</v>
      </c>
      <c r="D1954" s="159">
        <f t="shared" si="356"/>
        <v>48730</v>
      </c>
      <c r="N1954" s="171">
        <f>(1+'Parameters &amp; Main Results'!$B$19)^(1/12)-1</f>
        <v>0.004074123784</v>
      </c>
      <c r="O1954" s="171">
        <f>(1+'Parameters &amp; Main Results'!$B$21)^(1/12)-1</f>
        <v>0.001241487716</v>
      </c>
      <c r="P1954" s="171">
        <f>(1+'Parameters &amp; Main Results'!$B$23)^(1/12)-1</f>
        <v>0.0008295381143</v>
      </c>
      <c r="Q1954" s="172">
        <f>(1+'Parameters &amp; Main Results'!$B$25)^(1/12)-1</f>
        <v>0.004074123784</v>
      </c>
      <c r="R1954" s="172">
        <f>(1+'Parameters &amp; Main Results'!$B$27)^(1/12)-1</f>
        <v>0</v>
      </c>
      <c r="S1954" s="172">
        <f>(1+'Parameters &amp; Main Results'!$B$29)^(1/12)-1</f>
        <v>0</v>
      </c>
      <c r="T1954" s="172">
        <f>(1+'Parameters &amp; Main Results'!$B$31)^(1/12)-1</f>
        <v>0.0008295381143</v>
      </c>
      <c r="U1954" s="166">
        <v>0.0</v>
      </c>
      <c r="V1954" s="166">
        <v>0.0</v>
      </c>
      <c r="W1954" s="19">
        <f t="array" ref="W1954">mmult(N1954:T1954,'Parameters &amp; Main Results'!$B$6:$B$12)-'Parameters &amp; Main Results'!$B$16/12+mmult(U1954:V1954,'Parameters &amp; Main Results'!$B$14:$B$15)</f>
        <v>0.0033242981</v>
      </c>
      <c r="X1954" s="77">
        <f t="shared" si="5"/>
        <v>5.69189512</v>
      </c>
    </row>
    <row r="1955">
      <c r="A1955">
        <f t="shared" si="17"/>
        <v>6</v>
      </c>
      <c r="B1955">
        <f t="shared" si="18"/>
        <v>2033</v>
      </c>
      <c r="C1955" s="77">
        <f t="shared" si="3"/>
        <v>2033.416667</v>
      </c>
      <c r="D1955" s="159">
        <f t="shared" si="356"/>
        <v>48760</v>
      </c>
      <c r="N1955" s="171">
        <f>(1+'Parameters &amp; Main Results'!$B$19)^(1/12)-1</f>
        <v>0.004074123784</v>
      </c>
      <c r="O1955" s="171">
        <f>(1+'Parameters &amp; Main Results'!$B$21)^(1/12)-1</f>
        <v>0.001241487716</v>
      </c>
      <c r="P1955" s="171">
        <f>(1+'Parameters &amp; Main Results'!$B$23)^(1/12)-1</f>
        <v>0.0008295381143</v>
      </c>
      <c r="Q1955" s="172">
        <f>(1+'Parameters &amp; Main Results'!$B$25)^(1/12)-1</f>
        <v>0.004074123784</v>
      </c>
      <c r="R1955" s="172">
        <f>(1+'Parameters &amp; Main Results'!$B$27)^(1/12)-1</f>
        <v>0</v>
      </c>
      <c r="S1955" s="172">
        <f>(1+'Parameters &amp; Main Results'!$B$29)^(1/12)-1</f>
        <v>0</v>
      </c>
      <c r="T1955" s="172">
        <f>(1+'Parameters &amp; Main Results'!$B$31)^(1/12)-1</f>
        <v>0.0008295381143</v>
      </c>
      <c r="U1955" s="166">
        <v>0.0</v>
      </c>
      <c r="V1955" s="166">
        <v>0.0</v>
      </c>
      <c r="W1955" s="19">
        <f t="array" ref="W1955">mmult(N1955:T1955,'Parameters &amp; Main Results'!$B$6:$B$12)-'Parameters &amp; Main Results'!$B$16/12+mmult(U1955:V1955,'Parameters &amp; Main Results'!$B$14:$B$15)</f>
        <v>0.0033242981</v>
      </c>
      <c r="X1955" s="77">
        <f t="shared" si="5"/>
        <v>5.673036257</v>
      </c>
    </row>
    <row r="1956">
      <c r="A1956">
        <f t="shared" si="17"/>
        <v>7</v>
      </c>
      <c r="B1956">
        <f t="shared" si="18"/>
        <v>2033</v>
      </c>
      <c r="C1956" s="77">
        <f t="shared" si="3"/>
        <v>2033.5</v>
      </c>
      <c r="D1956" s="159">
        <f t="shared" si="356"/>
        <v>48791</v>
      </c>
      <c r="N1956" s="171">
        <f>(1+'Parameters &amp; Main Results'!$B$19)^(1/12)-1</f>
        <v>0.004074123784</v>
      </c>
      <c r="O1956" s="171">
        <f>(1+'Parameters &amp; Main Results'!$B$21)^(1/12)-1</f>
        <v>0.001241487716</v>
      </c>
      <c r="P1956" s="171">
        <f>(1+'Parameters &amp; Main Results'!$B$23)^(1/12)-1</f>
        <v>0.0008295381143</v>
      </c>
      <c r="Q1956" s="172">
        <f>(1+'Parameters &amp; Main Results'!$B$25)^(1/12)-1</f>
        <v>0.004074123784</v>
      </c>
      <c r="R1956" s="172">
        <f>(1+'Parameters &amp; Main Results'!$B$27)^(1/12)-1</f>
        <v>0</v>
      </c>
      <c r="S1956" s="172">
        <f>(1+'Parameters &amp; Main Results'!$B$29)^(1/12)-1</f>
        <v>0</v>
      </c>
      <c r="T1956" s="172">
        <f>(1+'Parameters &amp; Main Results'!$B$31)^(1/12)-1</f>
        <v>0.0008295381143</v>
      </c>
      <c r="U1956" s="166">
        <v>0.0</v>
      </c>
      <c r="V1956" s="166">
        <v>0.0</v>
      </c>
      <c r="W1956" s="19">
        <f t="array" ref="W1956">mmult(N1956:T1956,'Parameters &amp; Main Results'!$B$6:$B$12)-'Parameters &amp; Main Results'!$B$16/12+mmult(U1956:V1956,'Parameters &amp; Main Results'!$B$14:$B$15)</f>
        <v>0.0033242981</v>
      </c>
      <c r="X1956" s="77">
        <f t="shared" si="5"/>
        <v>5.654239878</v>
      </c>
    </row>
    <row r="1957">
      <c r="A1957">
        <f t="shared" si="17"/>
        <v>8</v>
      </c>
      <c r="B1957">
        <f t="shared" si="18"/>
        <v>2033</v>
      </c>
      <c r="C1957" s="77">
        <f t="shared" si="3"/>
        <v>2033.583333</v>
      </c>
      <c r="D1957" s="159">
        <f t="shared" si="356"/>
        <v>48822</v>
      </c>
      <c r="N1957" s="171">
        <f>(1+'Parameters &amp; Main Results'!$B$19)^(1/12)-1</f>
        <v>0.004074123784</v>
      </c>
      <c r="O1957" s="171">
        <f>(1+'Parameters &amp; Main Results'!$B$21)^(1/12)-1</f>
        <v>0.001241487716</v>
      </c>
      <c r="P1957" s="171">
        <f>(1+'Parameters &amp; Main Results'!$B$23)^(1/12)-1</f>
        <v>0.0008295381143</v>
      </c>
      <c r="Q1957" s="172">
        <f>(1+'Parameters &amp; Main Results'!$B$25)^(1/12)-1</f>
        <v>0.004074123784</v>
      </c>
      <c r="R1957" s="172">
        <f>(1+'Parameters &amp; Main Results'!$B$27)^(1/12)-1</f>
        <v>0</v>
      </c>
      <c r="S1957" s="172">
        <f>(1+'Parameters &amp; Main Results'!$B$29)^(1/12)-1</f>
        <v>0</v>
      </c>
      <c r="T1957" s="172">
        <f>(1+'Parameters &amp; Main Results'!$B$31)^(1/12)-1</f>
        <v>0.0008295381143</v>
      </c>
      <c r="U1957" s="166">
        <v>0.0</v>
      </c>
      <c r="V1957" s="166">
        <v>0.0</v>
      </c>
      <c r="W1957" s="19">
        <f t="array" ref="W1957">mmult(N1957:T1957,'Parameters &amp; Main Results'!$B$6:$B$12)-'Parameters &amp; Main Results'!$B$16/12+mmult(U1957:V1957,'Parameters &amp; Main Results'!$B$14:$B$15)</f>
        <v>0.0033242981</v>
      </c>
      <c r="X1957" s="77">
        <f t="shared" si="5"/>
        <v>5.635505777</v>
      </c>
    </row>
    <row r="1958">
      <c r="A1958">
        <f t="shared" si="17"/>
        <v>9</v>
      </c>
      <c r="B1958">
        <f t="shared" si="18"/>
        <v>2033</v>
      </c>
      <c r="C1958" s="77">
        <f t="shared" si="3"/>
        <v>2033.666667</v>
      </c>
      <c r="D1958" s="159">
        <f t="shared" si="356"/>
        <v>48852</v>
      </c>
      <c r="N1958" s="171">
        <f>(1+'Parameters &amp; Main Results'!$B$19)^(1/12)-1</f>
        <v>0.004074123784</v>
      </c>
      <c r="O1958" s="171">
        <f>(1+'Parameters &amp; Main Results'!$B$21)^(1/12)-1</f>
        <v>0.001241487716</v>
      </c>
      <c r="P1958" s="171">
        <f>(1+'Parameters &amp; Main Results'!$B$23)^(1/12)-1</f>
        <v>0.0008295381143</v>
      </c>
      <c r="Q1958" s="172">
        <f>(1+'Parameters &amp; Main Results'!$B$25)^(1/12)-1</f>
        <v>0.004074123784</v>
      </c>
      <c r="R1958" s="172">
        <f>(1+'Parameters &amp; Main Results'!$B$27)^(1/12)-1</f>
        <v>0</v>
      </c>
      <c r="S1958" s="172">
        <f>(1+'Parameters &amp; Main Results'!$B$29)^(1/12)-1</f>
        <v>0</v>
      </c>
      <c r="T1958" s="172">
        <f>(1+'Parameters &amp; Main Results'!$B$31)^(1/12)-1</f>
        <v>0.0008295381143</v>
      </c>
      <c r="U1958" s="166">
        <v>0.0</v>
      </c>
      <c r="V1958" s="166">
        <v>0.0</v>
      </c>
      <c r="W1958" s="19">
        <f t="array" ref="W1958">mmult(N1958:T1958,'Parameters &amp; Main Results'!$B$6:$B$12)-'Parameters &amp; Main Results'!$B$16/12+mmult(U1958:V1958,'Parameters &amp; Main Results'!$B$14:$B$15)</f>
        <v>0.0033242981</v>
      </c>
      <c r="X1958" s="77">
        <f t="shared" si="5"/>
        <v>5.616833747</v>
      </c>
    </row>
    <row r="1959">
      <c r="A1959">
        <f t="shared" si="17"/>
        <v>10</v>
      </c>
      <c r="B1959">
        <f t="shared" si="18"/>
        <v>2033</v>
      </c>
      <c r="C1959" s="77">
        <f t="shared" si="3"/>
        <v>2033.75</v>
      </c>
      <c r="D1959" s="159">
        <f t="shared" si="356"/>
        <v>48883</v>
      </c>
      <c r="N1959" s="171">
        <f>(1+'Parameters &amp; Main Results'!$B$19)^(1/12)-1</f>
        <v>0.004074123784</v>
      </c>
      <c r="O1959" s="171">
        <f>(1+'Parameters &amp; Main Results'!$B$21)^(1/12)-1</f>
        <v>0.001241487716</v>
      </c>
      <c r="P1959" s="171">
        <f>(1+'Parameters &amp; Main Results'!$B$23)^(1/12)-1</f>
        <v>0.0008295381143</v>
      </c>
      <c r="Q1959" s="172">
        <f>(1+'Parameters &amp; Main Results'!$B$25)^(1/12)-1</f>
        <v>0.004074123784</v>
      </c>
      <c r="R1959" s="172">
        <f>(1+'Parameters &amp; Main Results'!$B$27)^(1/12)-1</f>
        <v>0</v>
      </c>
      <c r="S1959" s="172">
        <f>(1+'Parameters &amp; Main Results'!$B$29)^(1/12)-1</f>
        <v>0</v>
      </c>
      <c r="T1959" s="172">
        <f>(1+'Parameters &amp; Main Results'!$B$31)^(1/12)-1</f>
        <v>0.0008295381143</v>
      </c>
      <c r="U1959" s="166">
        <v>0.0</v>
      </c>
      <c r="V1959" s="166">
        <v>0.0</v>
      </c>
      <c r="W1959" s="19">
        <f t="array" ref="W1959">mmult(N1959:T1959,'Parameters &amp; Main Results'!$B$6:$B$12)-'Parameters &amp; Main Results'!$B$16/12+mmult(U1959:V1959,'Parameters &amp; Main Results'!$B$14:$B$15)</f>
        <v>0.0033242981</v>
      </c>
      <c r="X1959" s="77">
        <f t="shared" si="5"/>
        <v>5.598223583</v>
      </c>
    </row>
    <row r="1960">
      <c r="A1960">
        <f t="shared" si="17"/>
        <v>11</v>
      </c>
      <c r="B1960">
        <f t="shared" si="18"/>
        <v>2033</v>
      </c>
      <c r="C1960" s="77">
        <f t="shared" si="3"/>
        <v>2033.833333</v>
      </c>
      <c r="D1960" s="159">
        <f t="shared" si="356"/>
        <v>48913</v>
      </c>
      <c r="N1960" s="171">
        <f>(1+'Parameters &amp; Main Results'!$B$19)^(1/12)-1</f>
        <v>0.004074123784</v>
      </c>
      <c r="O1960" s="171">
        <f>(1+'Parameters &amp; Main Results'!$B$21)^(1/12)-1</f>
        <v>0.001241487716</v>
      </c>
      <c r="P1960" s="171">
        <f>(1+'Parameters &amp; Main Results'!$B$23)^(1/12)-1</f>
        <v>0.0008295381143</v>
      </c>
      <c r="Q1960" s="172">
        <f>(1+'Parameters &amp; Main Results'!$B$25)^(1/12)-1</f>
        <v>0.004074123784</v>
      </c>
      <c r="R1960" s="172">
        <f>(1+'Parameters &amp; Main Results'!$B$27)^(1/12)-1</f>
        <v>0</v>
      </c>
      <c r="S1960" s="172">
        <f>(1+'Parameters &amp; Main Results'!$B$29)^(1/12)-1</f>
        <v>0</v>
      </c>
      <c r="T1960" s="172">
        <f>(1+'Parameters &amp; Main Results'!$B$31)^(1/12)-1</f>
        <v>0.0008295381143</v>
      </c>
      <c r="U1960" s="166">
        <v>0.0</v>
      </c>
      <c r="V1960" s="166">
        <v>0.0</v>
      </c>
      <c r="W1960" s="19">
        <f t="array" ref="W1960">mmult(N1960:T1960,'Parameters &amp; Main Results'!$B$6:$B$12)-'Parameters &amp; Main Results'!$B$16/12+mmult(U1960:V1960,'Parameters &amp; Main Results'!$B$14:$B$15)</f>
        <v>0.0033242981</v>
      </c>
      <c r="X1960" s="77">
        <f t="shared" si="5"/>
        <v>5.57967508</v>
      </c>
    </row>
    <row r="1961">
      <c r="A1961">
        <f t="shared" si="17"/>
        <v>12</v>
      </c>
      <c r="B1961">
        <f t="shared" si="18"/>
        <v>2033</v>
      </c>
      <c r="C1961" s="77">
        <f t="shared" si="3"/>
        <v>2033.916667</v>
      </c>
      <c r="D1961" s="159">
        <f t="shared" si="356"/>
        <v>48944</v>
      </c>
      <c r="N1961" s="171">
        <f>(1+'Parameters &amp; Main Results'!$B$19)^(1/12)-1</f>
        <v>0.004074123784</v>
      </c>
      <c r="O1961" s="171">
        <f>(1+'Parameters &amp; Main Results'!$B$21)^(1/12)-1</f>
        <v>0.001241487716</v>
      </c>
      <c r="P1961" s="171">
        <f>(1+'Parameters &amp; Main Results'!$B$23)^(1/12)-1</f>
        <v>0.0008295381143</v>
      </c>
      <c r="Q1961" s="172">
        <f>(1+'Parameters &amp; Main Results'!$B$25)^(1/12)-1</f>
        <v>0.004074123784</v>
      </c>
      <c r="R1961" s="172">
        <f>(1+'Parameters &amp; Main Results'!$B$27)^(1/12)-1</f>
        <v>0</v>
      </c>
      <c r="S1961" s="172">
        <f>(1+'Parameters &amp; Main Results'!$B$29)^(1/12)-1</f>
        <v>0</v>
      </c>
      <c r="T1961" s="172">
        <f>(1+'Parameters &amp; Main Results'!$B$31)^(1/12)-1</f>
        <v>0.0008295381143</v>
      </c>
      <c r="U1961" s="166">
        <v>0.0</v>
      </c>
      <c r="V1961" s="166">
        <v>0.0</v>
      </c>
      <c r="W1961" s="19">
        <f t="array" ref="W1961">mmult(N1961:T1961,'Parameters &amp; Main Results'!$B$6:$B$12)-'Parameters &amp; Main Results'!$B$16/12+mmult(U1961:V1961,'Parameters &amp; Main Results'!$B$14:$B$15)</f>
        <v>0.0033242981</v>
      </c>
      <c r="X1961" s="77">
        <f t="shared" si="5"/>
        <v>5.561188033</v>
      </c>
    </row>
    <row r="1962">
      <c r="A1962">
        <f t="shared" si="17"/>
        <v>1</v>
      </c>
      <c r="B1962">
        <f t="shared" si="18"/>
        <v>2034</v>
      </c>
      <c r="C1962" s="77">
        <f t="shared" si="3"/>
        <v>2034</v>
      </c>
      <c r="D1962" s="159">
        <f t="shared" si="356"/>
        <v>48975</v>
      </c>
      <c r="N1962" s="171">
        <f>(1+'Parameters &amp; Main Results'!$B$19)^(1/12)-1</f>
        <v>0.004074123784</v>
      </c>
      <c r="O1962" s="171">
        <f>(1+'Parameters &amp; Main Results'!$B$21)^(1/12)-1</f>
        <v>0.001241487716</v>
      </c>
      <c r="P1962" s="171">
        <f>(1+'Parameters &amp; Main Results'!$B$23)^(1/12)-1</f>
        <v>0.0008295381143</v>
      </c>
      <c r="Q1962" s="172">
        <f>(1+'Parameters &amp; Main Results'!$B$25)^(1/12)-1</f>
        <v>0.004074123784</v>
      </c>
      <c r="R1962" s="172">
        <f>(1+'Parameters &amp; Main Results'!$B$27)^(1/12)-1</f>
        <v>0</v>
      </c>
      <c r="S1962" s="172">
        <f>(1+'Parameters &amp; Main Results'!$B$29)^(1/12)-1</f>
        <v>0</v>
      </c>
      <c r="T1962" s="172">
        <f>(1+'Parameters &amp; Main Results'!$B$31)^(1/12)-1</f>
        <v>0.0008295381143</v>
      </c>
      <c r="U1962" s="166">
        <v>0.0</v>
      </c>
      <c r="V1962" s="166">
        <v>0.0</v>
      </c>
      <c r="W1962" s="19">
        <f t="array" ref="W1962">mmult(N1962:T1962,'Parameters &amp; Main Results'!$B$6:$B$12)-'Parameters &amp; Main Results'!$B$16/12+mmult(U1962:V1962,'Parameters &amp; Main Results'!$B$14:$B$15)</f>
        <v>0.0033242981</v>
      </c>
      <c r="X1962" s="77">
        <f t="shared" si="5"/>
        <v>5.542762239</v>
      </c>
    </row>
    <row r="1963">
      <c r="A1963">
        <f t="shared" si="17"/>
        <v>2</v>
      </c>
      <c r="B1963">
        <f t="shared" si="18"/>
        <v>2034</v>
      </c>
      <c r="C1963" s="77">
        <f t="shared" si="3"/>
        <v>2034.083333</v>
      </c>
      <c r="D1963" s="159">
        <f t="shared" si="356"/>
        <v>49003</v>
      </c>
      <c r="N1963" s="171">
        <f>(1+'Parameters &amp; Main Results'!$B$19)^(1/12)-1</f>
        <v>0.004074123784</v>
      </c>
      <c r="O1963" s="171">
        <f>(1+'Parameters &amp; Main Results'!$B$21)^(1/12)-1</f>
        <v>0.001241487716</v>
      </c>
      <c r="P1963" s="171">
        <f>(1+'Parameters &amp; Main Results'!$B$23)^(1/12)-1</f>
        <v>0.0008295381143</v>
      </c>
      <c r="Q1963" s="172">
        <f>(1+'Parameters &amp; Main Results'!$B$25)^(1/12)-1</f>
        <v>0.004074123784</v>
      </c>
      <c r="R1963" s="172">
        <f>(1+'Parameters &amp; Main Results'!$B$27)^(1/12)-1</f>
        <v>0</v>
      </c>
      <c r="S1963" s="172">
        <f>(1+'Parameters &amp; Main Results'!$B$29)^(1/12)-1</f>
        <v>0</v>
      </c>
      <c r="T1963" s="172">
        <f>(1+'Parameters &amp; Main Results'!$B$31)^(1/12)-1</f>
        <v>0.0008295381143</v>
      </c>
      <c r="U1963" s="166">
        <v>0.0</v>
      </c>
      <c r="V1963" s="166">
        <v>0.0</v>
      </c>
      <c r="W1963" s="19">
        <f t="array" ref="W1963">mmult(N1963:T1963,'Parameters &amp; Main Results'!$B$6:$B$12)-'Parameters &amp; Main Results'!$B$16/12+mmult(U1963:V1963,'Parameters &amp; Main Results'!$B$14:$B$15)</f>
        <v>0.0033242981</v>
      </c>
      <c r="X1963" s="77">
        <f t="shared" si="5"/>
        <v>5.524397495</v>
      </c>
    </row>
    <row r="1964">
      <c r="A1964">
        <f t="shared" si="17"/>
        <v>3</v>
      </c>
      <c r="B1964">
        <f t="shared" si="18"/>
        <v>2034</v>
      </c>
      <c r="C1964" s="77">
        <f t="shared" si="3"/>
        <v>2034.166667</v>
      </c>
      <c r="D1964" s="159">
        <f t="shared" si="356"/>
        <v>49034</v>
      </c>
      <c r="N1964" s="171">
        <f>(1+'Parameters &amp; Main Results'!$B$19)^(1/12)-1</f>
        <v>0.004074123784</v>
      </c>
      <c r="O1964" s="171">
        <f>(1+'Parameters &amp; Main Results'!$B$21)^(1/12)-1</f>
        <v>0.001241487716</v>
      </c>
      <c r="P1964" s="171">
        <f>(1+'Parameters &amp; Main Results'!$B$23)^(1/12)-1</f>
        <v>0.0008295381143</v>
      </c>
      <c r="Q1964" s="172">
        <f>(1+'Parameters &amp; Main Results'!$B$25)^(1/12)-1</f>
        <v>0.004074123784</v>
      </c>
      <c r="R1964" s="172">
        <f>(1+'Parameters &amp; Main Results'!$B$27)^(1/12)-1</f>
        <v>0</v>
      </c>
      <c r="S1964" s="172">
        <f>(1+'Parameters &amp; Main Results'!$B$29)^(1/12)-1</f>
        <v>0</v>
      </c>
      <c r="T1964" s="172">
        <f>(1+'Parameters &amp; Main Results'!$B$31)^(1/12)-1</f>
        <v>0.0008295381143</v>
      </c>
      <c r="U1964" s="166">
        <v>0.0</v>
      </c>
      <c r="V1964" s="166">
        <v>0.0</v>
      </c>
      <c r="W1964" s="19">
        <f t="array" ref="W1964">mmult(N1964:T1964,'Parameters &amp; Main Results'!$B$6:$B$12)-'Parameters &amp; Main Results'!$B$16/12+mmult(U1964:V1964,'Parameters &amp; Main Results'!$B$14:$B$15)</f>
        <v>0.0033242981</v>
      </c>
      <c r="X1964" s="77">
        <f t="shared" si="5"/>
        <v>5.506093598</v>
      </c>
    </row>
    <row r="1965">
      <c r="A1965">
        <f t="shared" si="17"/>
        <v>4</v>
      </c>
      <c r="B1965">
        <f t="shared" si="18"/>
        <v>2034</v>
      </c>
      <c r="C1965" s="77">
        <f t="shared" si="3"/>
        <v>2034.25</v>
      </c>
      <c r="D1965" s="159">
        <f t="shared" si="356"/>
        <v>49064</v>
      </c>
      <c r="N1965" s="171">
        <f>(1+'Parameters &amp; Main Results'!$B$19)^(1/12)-1</f>
        <v>0.004074123784</v>
      </c>
      <c r="O1965" s="171">
        <f>(1+'Parameters &amp; Main Results'!$B$21)^(1/12)-1</f>
        <v>0.001241487716</v>
      </c>
      <c r="P1965" s="171">
        <f>(1+'Parameters &amp; Main Results'!$B$23)^(1/12)-1</f>
        <v>0.0008295381143</v>
      </c>
      <c r="Q1965" s="172">
        <f>(1+'Parameters &amp; Main Results'!$B$25)^(1/12)-1</f>
        <v>0.004074123784</v>
      </c>
      <c r="R1965" s="172">
        <f>(1+'Parameters &amp; Main Results'!$B$27)^(1/12)-1</f>
        <v>0</v>
      </c>
      <c r="S1965" s="172">
        <f>(1+'Parameters &amp; Main Results'!$B$29)^(1/12)-1</f>
        <v>0</v>
      </c>
      <c r="T1965" s="172">
        <f>(1+'Parameters &amp; Main Results'!$B$31)^(1/12)-1</f>
        <v>0.0008295381143</v>
      </c>
      <c r="U1965" s="166">
        <v>0.0</v>
      </c>
      <c r="V1965" s="166">
        <v>0.0</v>
      </c>
      <c r="W1965" s="19">
        <f t="array" ref="W1965">mmult(N1965:T1965,'Parameters &amp; Main Results'!$B$6:$B$12)-'Parameters &amp; Main Results'!$B$16/12+mmult(U1965:V1965,'Parameters &amp; Main Results'!$B$14:$B$15)</f>
        <v>0.0033242981</v>
      </c>
      <c r="X1965" s="77">
        <f t="shared" si="5"/>
        <v>5.487850348</v>
      </c>
    </row>
    <row r="1966">
      <c r="A1966">
        <f t="shared" si="17"/>
        <v>5</v>
      </c>
      <c r="B1966">
        <f t="shared" si="18"/>
        <v>2034</v>
      </c>
      <c r="C1966" s="77">
        <f t="shared" si="3"/>
        <v>2034.333333</v>
      </c>
      <c r="D1966" s="159">
        <f t="shared" si="356"/>
        <v>49095</v>
      </c>
      <c r="N1966" s="171">
        <f>(1+'Parameters &amp; Main Results'!$B$19)^(1/12)-1</f>
        <v>0.004074123784</v>
      </c>
      <c r="O1966" s="171">
        <f>(1+'Parameters &amp; Main Results'!$B$21)^(1/12)-1</f>
        <v>0.001241487716</v>
      </c>
      <c r="P1966" s="171">
        <f>(1+'Parameters &amp; Main Results'!$B$23)^(1/12)-1</f>
        <v>0.0008295381143</v>
      </c>
      <c r="Q1966" s="172">
        <f>(1+'Parameters &amp; Main Results'!$B$25)^(1/12)-1</f>
        <v>0.004074123784</v>
      </c>
      <c r="R1966" s="172">
        <f>(1+'Parameters &amp; Main Results'!$B$27)^(1/12)-1</f>
        <v>0</v>
      </c>
      <c r="S1966" s="172">
        <f>(1+'Parameters &amp; Main Results'!$B$29)^(1/12)-1</f>
        <v>0</v>
      </c>
      <c r="T1966" s="172">
        <f>(1+'Parameters &amp; Main Results'!$B$31)^(1/12)-1</f>
        <v>0.0008295381143</v>
      </c>
      <c r="U1966" s="166">
        <v>0.0</v>
      </c>
      <c r="V1966" s="166">
        <v>0.0</v>
      </c>
      <c r="W1966" s="19">
        <f t="array" ref="W1966">mmult(N1966:T1966,'Parameters &amp; Main Results'!$B$6:$B$12)-'Parameters &amp; Main Results'!$B$16/12+mmult(U1966:V1966,'Parameters &amp; Main Results'!$B$14:$B$15)</f>
        <v>0.0033242981</v>
      </c>
      <c r="X1966" s="77">
        <f t="shared" si="5"/>
        <v>5.469667542</v>
      </c>
    </row>
    <row r="1967">
      <c r="A1967">
        <f t="shared" si="17"/>
        <v>6</v>
      </c>
      <c r="B1967">
        <f t="shared" si="18"/>
        <v>2034</v>
      </c>
      <c r="C1967" s="77">
        <f t="shared" si="3"/>
        <v>2034.416667</v>
      </c>
      <c r="D1967" s="159">
        <f t="shared" si="356"/>
        <v>49125</v>
      </c>
      <c r="N1967" s="171">
        <f>(1+'Parameters &amp; Main Results'!$B$19)^(1/12)-1</f>
        <v>0.004074123784</v>
      </c>
      <c r="O1967" s="171">
        <f>(1+'Parameters &amp; Main Results'!$B$21)^(1/12)-1</f>
        <v>0.001241487716</v>
      </c>
      <c r="P1967" s="171">
        <f>(1+'Parameters &amp; Main Results'!$B$23)^(1/12)-1</f>
        <v>0.0008295381143</v>
      </c>
      <c r="Q1967" s="172">
        <f>(1+'Parameters &amp; Main Results'!$B$25)^(1/12)-1</f>
        <v>0.004074123784</v>
      </c>
      <c r="R1967" s="172">
        <f>(1+'Parameters &amp; Main Results'!$B$27)^(1/12)-1</f>
        <v>0</v>
      </c>
      <c r="S1967" s="172">
        <f>(1+'Parameters &amp; Main Results'!$B$29)^(1/12)-1</f>
        <v>0</v>
      </c>
      <c r="T1967" s="172">
        <f>(1+'Parameters &amp; Main Results'!$B$31)^(1/12)-1</f>
        <v>0.0008295381143</v>
      </c>
      <c r="U1967" s="166">
        <v>0.0</v>
      </c>
      <c r="V1967" s="166">
        <v>0.0</v>
      </c>
      <c r="W1967" s="19">
        <f t="array" ref="W1967">mmult(N1967:T1967,'Parameters &amp; Main Results'!$B$6:$B$12)-'Parameters &amp; Main Results'!$B$16/12+mmult(U1967:V1967,'Parameters &amp; Main Results'!$B$14:$B$15)</f>
        <v>0.0033242981</v>
      </c>
      <c r="X1967" s="77">
        <f t="shared" si="5"/>
        <v>5.451544982</v>
      </c>
    </row>
    <row r="1968">
      <c r="A1968">
        <f t="shared" si="17"/>
        <v>7</v>
      </c>
      <c r="B1968">
        <f t="shared" si="18"/>
        <v>2034</v>
      </c>
      <c r="C1968" s="77">
        <f t="shared" si="3"/>
        <v>2034.5</v>
      </c>
      <c r="D1968" s="159">
        <f t="shared" si="356"/>
        <v>49156</v>
      </c>
      <c r="N1968" s="171">
        <f>(1+'Parameters &amp; Main Results'!$B$19)^(1/12)-1</f>
        <v>0.004074123784</v>
      </c>
      <c r="O1968" s="171">
        <f>(1+'Parameters &amp; Main Results'!$B$21)^(1/12)-1</f>
        <v>0.001241487716</v>
      </c>
      <c r="P1968" s="171">
        <f>(1+'Parameters &amp; Main Results'!$B$23)^(1/12)-1</f>
        <v>0.0008295381143</v>
      </c>
      <c r="Q1968" s="172">
        <f>(1+'Parameters &amp; Main Results'!$B$25)^(1/12)-1</f>
        <v>0.004074123784</v>
      </c>
      <c r="R1968" s="172">
        <f>(1+'Parameters &amp; Main Results'!$B$27)^(1/12)-1</f>
        <v>0</v>
      </c>
      <c r="S1968" s="172">
        <f>(1+'Parameters &amp; Main Results'!$B$29)^(1/12)-1</f>
        <v>0</v>
      </c>
      <c r="T1968" s="172">
        <f>(1+'Parameters &amp; Main Results'!$B$31)^(1/12)-1</f>
        <v>0.0008295381143</v>
      </c>
      <c r="U1968" s="166">
        <v>0.0</v>
      </c>
      <c r="V1968" s="166">
        <v>0.0</v>
      </c>
      <c r="W1968" s="19">
        <f t="array" ref="W1968">mmult(N1968:T1968,'Parameters &amp; Main Results'!$B$6:$B$12)-'Parameters &amp; Main Results'!$B$16/12+mmult(U1968:V1968,'Parameters &amp; Main Results'!$B$14:$B$15)</f>
        <v>0.0033242981</v>
      </c>
      <c r="X1968" s="77">
        <f t="shared" si="5"/>
        <v>5.433482466</v>
      </c>
    </row>
    <row r="1969">
      <c r="A1969">
        <f t="shared" si="17"/>
        <v>8</v>
      </c>
      <c r="B1969">
        <f t="shared" si="18"/>
        <v>2034</v>
      </c>
      <c r="C1969" s="77">
        <f t="shared" si="3"/>
        <v>2034.583333</v>
      </c>
      <c r="D1969" s="159">
        <f t="shared" si="356"/>
        <v>49187</v>
      </c>
      <c r="N1969" s="171">
        <f>(1+'Parameters &amp; Main Results'!$B$19)^(1/12)-1</f>
        <v>0.004074123784</v>
      </c>
      <c r="O1969" s="171">
        <f>(1+'Parameters &amp; Main Results'!$B$21)^(1/12)-1</f>
        <v>0.001241487716</v>
      </c>
      <c r="P1969" s="171">
        <f>(1+'Parameters &amp; Main Results'!$B$23)^(1/12)-1</f>
        <v>0.0008295381143</v>
      </c>
      <c r="Q1969" s="172">
        <f>(1+'Parameters &amp; Main Results'!$B$25)^(1/12)-1</f>
        <v>0.004074123784</v>
      </c>
      <c r="R1969" s="172">
        <f>(1+'Parameters &amp; Main Results'!$B$27)^(1/12)-1</f>
        <v>0</v>
      </c>
      <c r="S1969" s="172">
        <f>(1+'Parameters &amp; Main Results'!$B$29)^(1/12)-1</f>
        <v>0</v>
      </c>
      <c r="T1969" s="172">
        <f>(1+'Parameters &amp; Main Results'!$B$31)^(1/12)-1</f>
        <v>0.0008295381143</v>
      </c>
      <c r="U1969" s="166">
        <v>0.0</v>
      </c>
      <c r="V1969" s="166">
        <v>0.0</v>
      </c>
      <c r="W1969" s="19">
        <f t="array" ref="W1969">mmult(N1969:T1969,'Parameters &amp; Main Results'!$B$6:$B$12)-'Parameters &amp; Main Results'!$B$16/12+mmult(U1969:V1969,'Parameters &amp; Main Results'!$B$14:$B$15)</f>
        <v>0.0033242981</v>
      </c>
      <c r="X1969" s="77">
        <f t="shared" si="5"/>
        <v>5.415479797</v>
      </c>
    </row>
    <row r="1970">
      <c r="A1970">
        <f t="shared" si="17"/>
        <v>9</v>
      </c>
      <c r="B1970">
        <f t="shared" si="18"/>
        <v>2034</v>
      </c>
      <c r="C1970" s="77">
        <f t="shared" si="3"/>
        <v>2034.666667</v>
      </c>
      <c r="D1970" s="159">
        <f t="shared" si="356"/>
        <v>49217</v>
      </c>
      <c r="N1970" s="171">
        <f>(1+'Parameters &amp; Main Results'!$B$19)^(1/12)-1</f>
        <v>0.004074123784</v>
      </c>
      <c r="O1970" s="171">
        <f>(1+'Parameters &amp; Main Results'!$B$21)^(1/12)-1</f>
        <v>0.001241487716</v>
      </c>
      <c r="P1970" s="171">
        <f>(1+'Parameters &amp; Main Results'!$B$23)^(1/12)-1</f>
        <v>0.0008295381143</v>
      </c>
      <c r="Q1970" s="172">
        <f>(1+'Parameters &amp; Main Results'!$B$25)^(1/12)-1</f>
        <v>0.004074123784</v>
      </c>
      <c r="R1970" s="172">
        <f>(1+'Parameters &amp; Main Results'!$B$27)^(1/12)-1</f>
        <v>0</v>
      </c>
      <c r="S1970" s="172">
        <f>(1+'Parameters &amp; Main Results'!$B$29)^(1/12)-1</f>
        <v>0</v>
      </c>
      <c r="T1970" s="172">
        <f>(1+'Parameters &amp; Main Results'!$B$31)^(1/12)-1</f>
        <v>0.0008295381143</v>
      </c>
      <c r="U1970" s="166">
        <v>0.0</v>
      </c>
      <c r="V1970" s="166">
        <v>0.0</v>
      </c>
      <c r="W1970" s="19">
        <f t="array" ref="W1970">mmult(N1970:T1970,'Parameters &amp; Main Results'!$B$6:$B$12)-'Parameters &amp; Main Results'!$B$16/12+mmult(U1970:V1970,'Parameters &amp; Main Results'!$B$14:$B$15)</f>
        <v>0.0033242981</v>
      </c>
      <c r="X1970" s="77">
        <f t="shared" si="5"/>
        <v>5.397536776</v>
      </c>
    </row>
    <row r="1971">
      <c r="A1971">
        <f t="shared" si="17"/>
        <v>10</v>
      </c>
      <c r="B1971">
        <f t="shared" si="18"/>
        <v>2034</v>
      </c>
      <c r="C1971" s="77">
        <f t="shared" si="3"/>
        <v>2034.75</v>
      </c>
      <c r="D1971" s="159">
        <f t="shared" si="356"/>
        <v>49248</v>
      </c>
      <c r="N1971" s="171">
        <f>(1+'Parameters &amp; Main Results'!$B$19)^(1/12)-1</f>
        <v>0.004074123784</v>
      </c>
      <c r="O1971" s="171">
        <f>(1+'Parameters &amp; Main Results'!$B$21)^(1/12)-1</f>
        <v>0.001241487716</v>
      </c>
      <c r="P1971" s="171">
        <f>(1+'Parameters &amp; Main Results'!$B$23)^(1/12)-1</f>
        <v>0.0008295381143</v>
      </c>
      <c r="Q1971" s="172">
        <f>(1+'Parameters &amp; Main Results'!$B$25)^(1/12)-1</f>
        <v>0.004074123784</v>
      </c>
      <c r="R1971" s="172">
        <f>(1+'Parameters &amp; Main Results'!$B$27)^(1/12)-1</f>
        <v>0</v>
      </c>
      <c r="S1971" s="172">
        <f>(1+'Parameters &amp; Main Results'!$B$29)^(1/12)-1</f>
        <v>0</v>
      </c>
      <c r="T1971" s="172">
        <f>(1+'Parameters &amp; Main Results'!$B$31)^(1/12)-1</f>
        <v>0.0008295381143</v>
      </c>
      <c r="U1971" s="166">
        <v>0.0</v>
      </c>
      <c r="V1971" s="166">
        <v>0.0</v>
      </c>
      <c r="W1971" s="19">
        <f t="array" ref="W1971">mmult(N1971:T1971,'Parameters &amp; Main Results'!$B$6:$B$12)-'Parameters &amp; Main Results'!$B$16/12+mmult(U1971:V1971,'Parameters &amp; Main Results'!$B$14:$B$15)</f>
        <v>0.0033242981</v>
      </c>
      <c r="X1971" s="77">
        <f t="shared" si="5"/>
        <v>5.379653205</v>
      </c>
    </row>
    <row r="1972">
      <c r="A1972">
        <f t="shared" si="17"/>
        <v>11</v>
      </c>
      <c r="B1972">
        <f t="shared" si="18"/>
        <v>2034</v>
      </c>
      <c r="C1972" s="77">
        <f t="shared" si="3"/>
        <v>2034.833333</v>
      </c>
      <c r="D1972" s="159">
        <f t="shared" si="356"/>
        <v>49278</v>
      </c>
      <c r="N1972" s="171">
        <f>(1+'Parameters &amp; Main Results'!$B$19)^(1/12)-1</f>
        <v>0.004074123784</v>
      </c>
      <c r="O1972" s="171">
        <f>(1+'Parameters &amp; Main Results'!$B$21)^(1/12)-1</f>
        <v>0.001241487716</v>
      </c>
      <c r="P1972" s="171">
        <f>(1+'Parameters &amp; Main Results'!$B$23)^(1/12)-1</f>
        <v>0.0008295381143</v>
      </c>
      <c r="Q1972" s="172">
        <f>(1+'Parameters &amp; Main Results'!$B$25)^(1/12)-1</f>
        <v>0.004074123784</v>
      </c>
      <c r="R1972" s="172">
        <f>(1+'Parameters &amp; Main Results'!$B$27)^(1/12)-1</f>
        <v>0</v>
      </c>
      <c r="S1972" s="172">
        <f>(1+'Parameters &amp; Main Results'!$B$29)^(1/12)-1</f>
        <v>0</v>
      </c>
      <c r="T1972" s="172">
        <f>(1+'Parameters &amp; Main Results'!$B$31)^(1/12)-1</f>
        <v>0.0008295381143</v>
      </c>
      <c r="U1972" s="166">
        <v>0.0</v>
      </c>
      <c r="V1972" s="166">
        <v>0.0</v>
      </c>
      <c r="W1972" s="19">
        <f t="array" ref="W1972">mmult(N1972:T1972,'Parameters &amp; Main Results'!$B$6:$B$12)-'Parameters &amp; Main Results'!$B$16/12+mmult(U1972:V1972,'Parameters &amp; Main Results'!$B$14:$B$15)</f>
        <v>0.0033242981</v>
      </c>
      <c r="X1972" s="77">
        <f t="shared" si="5"/>
        <v>5.361828887</v>
      </c>
    </row>
    <row r="1973">
      <c r="A1973">
        <f t="shared" si="17"/>
        <v>12</v>
      </c>
      <c r="B1973">
        <f t="shared" si="18"/>
        <v>2034</v>
      </c>
      <c r="C1973" s="77">
        <f t="shared" si="3"/>
        <v>2034.916667</v>
      </c>
      <c r="D1973" s="159">
        <f t="shared" si="356"/>
        <v>49309</v>
      </c>
      <c r="N1973" s="171">
        <f>(1+'Parameters &amp; Main Results'!$B$19)^(1/12)-1</f>
        <v>0.004074123784</v>
      </c>
      <c r="O1973" s="171">
        <f>(1+'Parameters &amp; Main Results'!$B$21)^(1/12)-1</f>
        <v>0.001241487716</v>
      </c>
      <c r="P1973" s="171">
        <f>(1+'Parameters &amp; Main Results'!$B$23)^(1/12)-1</f>
        <v>0.0008295381143</v>
      </c>
      <c r="Q1973" s="172">
        <f>(1+'Parameters &amp; Main Results'!$B$25)^(1/12)-1</f>
        <v>0.004074123784</v>
      </c>
      <c r="R1973" s="172">
        <f>(1+'Parameters &amp; Main Results'!$B$27)^(1/12)-1</f>
        <v>0</v>
      </c>
      <c r="S1973" s="172">
        <f>(1+'Parameters &amp; Main Results'!$B$29)^(1/12)-1</f>
        <v>0</v>
      </c>
      <c r="T1973" s="172">
        <f>(1+'Parameters &amp; Main Results'!$B$31)^(1/12)-1</f>
        <v>0.0008295381143</v>
      </c>
      <c r="U1973" s="166">
        <v>0.0</v>
      </c>
      <c r="V1973" s="166">
        <v>0.0</v>
      </c>
      <c r="W1973" s="19">
        <f t="array" ref="W1973">mmult(N1973:T1973,'Parameters &amp; Main Results'!$B$6:$B$12)-'Parameters &amp; Main Results'!$B$16/12+mmult(U1973:V1973,'Parameters &amp; Main Results'!$B$14:$B$15)</f>
        <v>0.0033242981</v>
      </c>
      <c r="X1973" s="77">
        <f t="shared" si="5"/>
        <v>5.344063627</v>
      </c>
    </row>
    <row r="1974">
      <c r="A1974">
        <f t="shared" si="17"/>
        <v>1</v>
      </c>
      <c r="B1974">
        <f t="shared" si="18"/>
        <v>2035</v>
      </c>
      <c r="C1974" s="77">
        <f t="shared" si="3"/>
        <v>2035</v>
      </c>
      <c r="D1974" s="159">
        <f t="shared" si="356"/>
        <v>49340</v>
      </c>
      <c r="N1974" s="171">
        <f>(1+'Parameters &amp; Main Results'!$B$19)^(1/12)-1</f>
        <v>0.004074123784</v>
      </c>
      <c r="O1974" s="171">
        <f>(1+'Parameters &amp; Main Results'!$B$21)^(1/12)-1</f>
        <v>0.001241487716</v>
      </c>
      <c r="P1974" s="171">
        <f>(1+'Parameters &amp; Main Results'!$B$23)^(1/12)-1</f>
        <v>0.0008295381143</v>
      </c>
      <c r="Q1974" s="172">
        <f>(1+'Parameters &amp; Main Results'!$B$25)^(1/12)-1</f>
        <v>0.004074123784</v>
      </c>
      <c r="R1974" s="172">
        <f>(1+'Parameters &amp; Main Results'!$B$27)^(1/12)-1</f>
        <v>0</v>
      </c>
      <c r="S1974" s="172">
        <f>(1+'Parameters &amp; Main Results'!$B$29)^(1/12)-1</f>
        <v>0</v>
      </c>
      <c r="T1974" s="172">
        <f>(1+'Parameters &amp; Main Results'!$B$31)^(1/12)-1</f>
        <v>0.0008295381143</v>
      </c>
      <c r="U1974" s="166">
        <v>0.0</v>
      </c>
      <c r="V1974" s="166">
        <v>0.0</v>
      </c>
      <c r="W1974" s="19">
        <f t="array" ref="W1974">mmult(N1974:T1974,'Parameters &amp; Main Results'!$B$6:$B$12)-'Parameters &amp; Main Results'!$B$16/12+mmult(U1974:V1974,'Parameters &amp; Main Results'!$B$14:$B$15)</f>
        <v>0.0033242981</v>
      </c>
      <c r="X1974" s="77">
        <f t="shared" si="5"/>
        <v>5.326357228</v>
      </c>
    </row>
    <row r="1975">
      <c r="A1975">
        <f t="shared" si="17"/>
        <v>2</v>
      </c>
      <c r="B1975">
        <f t="shared" si="18"/>
        <v>2035</v>
      </c>
      <c r="C1975" s="77">
        <f t="shared" si="3"/>
        <v>2035.083333</v>
      </c>
      <c r="D1975" s="159">
        <f t="shared" si="356"/>
        <v>49368</v>
      </c>
      <c r="N1975" s="171">
        <f>(1+'Parameters &amp; Main Results'!$B$19)^(1/12)-1</f>
        <v>0.004074123784</v>
      </c>
      <c r="O1975" s="171">
        <f>(1+'Parameters &amp; Main Results'!$B$21)^(1/12)-1</f>
        <v>0.001241487716</v>
      </c>
      <c r="P1975" s="171">
        <f>(1+'Parameters &amp; Main Results'!$B$23)^(1/12)-1</f>
        <v>0.0008295381143</v>
      </c>
      <c r="Q1975" s="172">
        <f>(1+'Parameters &amp; Main Results'!$B$25)^(1/12)-1</f>
        <v>0.004074123784</v>
      </c>
      <c r="R1975" s="172">
        <f>(1+'Parameters &amp; Main Results'!$B$27)^(1/12)-1</f>
        <v>0</v>
      </c>
      <c r="S1975" s="172">
        <f>(1+'Parameters &amp; Main Results'!$B$29)^(1/12)-1</f>
        <v>0</v>
      </c>
      <c r="T1975" s="172">
        <f>(1+'Parameters &amp; Main Results'!$B$31)^(1/12)-1</f>
        <v>0.0008295381143</v>
      </c>
      <c r="U1975" s="166">
        <v>0.0</v>
      </c>
      <c r="V1975" s="166">
        <v>0.0</v>
      </c>
      <c r="W1975" s="19">
        <f t="array" ref="W1975">mmult(N1975:T1975,'Parameters &amp; Main Results'!$B$6:$B$12)-'Parameters &amp; Main Results'!$B$16/12+mmult(U1975:V1975,'Parameters &amp; Main Results'!$B$14:$B$15)</f>
        <v>0.0033242981</v>
      </c>
      <c r="X1975" s="77">
        <f t="shared" si="5"/>
        <v>5.308709495</v>
      </c>
    </row>
    <row r="1976">
      <c r="A1976">
        <f t="shared" si="17"/>
        <v>3</v>
      </c>
      <c r="B1976">
        <f t="shared" si="18"/>
        <v>2035</v>
      </c>
      <c r="C1976" s="77">
        <f t="shared" si="3"/>
        <v>2035.166667</v>
      </c>
      <c r="D1976" s="159">
        <f t="shared" si="356"/>
        <v>49399</v>
      </c>
      <c r="N1976" s="171">
        <f>(1+'Parameters &amp; Main Results'!$B$19)^(1/12)-1</f>
        <v>0.004074123784</v>
      </c>
      <c r="O1976" s="171">
        <f>(1+'Parameters &amp; Main Results'!$B$21)^(1/12)-1</f>
        <v>0.001241487716</v>
      </c>
      <c r="P1976" s="171">
        <f>(1+'Parameters &amp; Main Results'!$B$23)^(1/12)-1</f>
        <v>0.0008295381143</v>
      </c>
      <c r="Q1976" s="172">
        <f>(1+'Parameters &amp; Main Results'!$B$25)^(1/12)-1</f>
        <v>0.004074123784</v>
      </c>
      <c r="R1976" s="172">
        <f>(1+'Parameters &amp; Main Results'!$B$27)^(1/12)-1</f>
        <v>0</v>
      </c>
      <c r="S1976" s="172">
        <f>(1+'Parameters &amp; Main Results'!$B$29)^(1/12)-1</f>
        <v>0</v>
      </c>
      <c r="T1976" s="172">
        <f>(1+'Parameters &amp; Main Results'!$B$31)^(1/12)-1</f>
        <v>0.0008295381143</v>
      </c>
      <c r="U1976" s="166">
        <v>0.0</v>
      </c>
      <c r="V1976" s="166">
        <v>0.0</v>
      </c>
      <c r="W1976" s="19">
        <f t="array" ref="W1976">mmult(N1976:T1976,'Parameters &amp; Main Results'!$B$6:$B$12)-'Parameters &amp; Main Results'!$B$16/12+mmult(U1976:V1976,'Parameters &amp; Main Results'!$B$14:$B$15)</f>
        <v>0.0033242981</v>
      </c>
      <c r="X1976" s="77">
        <f t="shared" si="5"/>
        <v>5.291120234</v>
      </c>
    </row>
    <row r="1977">
      <c r="A1977">
        <f t="shared" si="17"/>
        <v>4</v>
      </c>
      <c r="B1977">
        <f t="shared" si="18"/>
        <v>2035</v>
      </c>
      <c r="C1977" s="77">
        <f t="shared" si="3"/>
        <v>2035.25</v>
      </c>
      <c r="D1977" s="159">
        <f t="shared" si="356"/>
        <v>49429</v>
      </c>
      <c r="N1977" s="171">
        <f>(1+'Parameters &amp; Main Results'!$B$19)^(1/12)-1</f>
        <v>0.004074123784</v>
      </c>
      <c r="O1977" s="171">
        <f>(1+'Parameters &amp; Main Results'!$B$21)^(1/12)-1</f>
        <v>0.001241487716</v>
      </c>
      <c r="P1977" s="171">
        <f>(1+'Parameters &amp; Main Results'!$B$23)^(1/12)-1</f>
        <v>0.0008295381143</v>
      </c>
      <c r="Q1977" s="172">
        <f>(1+'Parameters &amp; Main Results'!$B$25)^(1/12)-1</f>
        <v>0.004074123784</v>
      </c>
      <c r="R1977" s="172">
        <f>(1+'Parameters &amp; Main Results'!$B$27)^(1/12)-1</f>
        <v>0</v>
      </c>
      <c r="S1977" s="172">
        <f>(1+'Parameters &amp; Main Results'!$B$29)^(1/12)-1</f>
        <v>0</v>
      </c>
      <c r="T1977" s="172">
        <f>(1+'Parameters &amp; Main Results'!$B$31)^(1/12)-1</f>
        <v>0.0008295381143</v>
      </c>
      <c r="U1977" s="166">
        <v>0.0</v>
      </c>
      <c r="V1977" s="166">
        <v>0.0</v>
      </c>
      <c r="W1977" s="19">
        <f t="array" ref="W1977">mmult(N1977:T1977,'Parameters &amp; Main Results'!$B$6:$B$12)-'Parameters &amp; Main Results'!$B$16/12+mmult(U1977:V1977,'Parameters &amp; Main Results'!$B$14:$B$15)</f>
        <v>0.0033242981</v>
      </c>
      <c r="X1977" s="77">
        <f t="shared" si="5"/>
        <v>5.273589251</v>
      </c>
    </row>
    <row r="1978">
      <c r="A1978">
        <f t="shared" si="17"/>
        <v>5</v>
      </c>
      <c r="B1978">
        <f t="shared" si="18"/>
        <v>2035</v>
      </c>
      <c r="C1978" s="77">
        <f t="shared" si="3"/>
        <v>2035.333333</v>
      </c>
      <c r="D1978" s="159">
        <f t="shared" si="356"/>
        <v>49460</v>
      </c>
      <c r="N1978" s="171">
        <f>(1+'Parameters &amp; Main Results'!$B$19)^(1/12)-1</f>
        <v>0.004074123784</v>
      </c>
      <c r="O1978" s="171">
        <f>(1+'Parameters &amp; Main Results'!$B$21)^(1/12)-1</f>
        <v>0.001241487716</v>
      </c>
      <c r="P1978" s="171">
        <f>(1+'Parameters &amp; Main Results'!$B$23)^(1/12)-1</f>
        <v>0.0008295381143</v>
      </c>
      <c r="Q1978" s="172">
        <f>(1+'Parameters &amp; Main Results'!$B$25)^(1/12)-1</f>
        <v>0.004074123784</v>
      </c>
      <c r="R1978" s="172">
        <f>(1+'Parameters &amp; Main Results'!$B$27)^(1/12)-1</f>
        <v>0</v>
      </c>
      <c r="S1978" s="172">
        <f>(1+'Parameters &amp; Main Results'!$B$29)^(1/12)-1</f>
        <v>0</v>
      </c>
      <c r="T1978" s="172">
        <f>(1+'Parameters &amp; Main Results'!$B$31)^(1/12)-1</f>
        <v>0.0008295381143</v>
      </c>
      <c r="U1978" s="166">
        <v>0.0</v>
      </c>
      <c r="V1978" s="166">
        <v>0.0</v>
      </c>
      <c r="W1978" s="19">
        <f t="array" ref="W1978">mmult(N1978:T1978,'Parameters &amp; Main Results'!$B$6:$B$12)-'Parameters &amp; Main Results'!$B$16/12+mmult(U1978:V1978,'Parameters &amp; Main Results'!$B$14:$B$15)</f>
        <v>0.0033242981</v>
      </c>
      <c r="X1978" s="77">
        <f t="shared" si="5"/>
        <v>5.256116353</v>
      </c>
    </row>
    <row r="1979">
      <c r="A1979">
        <f t="shared" si="17"/>
        <v>6</v>
      </c>
      <c r="B1979">
        <f t="shared" si="18"/>
        <v>2035</v>
      </c>
      <c r="C1979" s="77">
        <f t="shared" si="3"/>
        <v>2035.416667</v>
      </c>
      <c r="D1979" s="159">
        <f t="shared" si="356"/>
        <v>49490</v>
      </c>
      <c r="N1979" s="171">
        <f>(1+'Parameters &amp; Main Results'!$B$19)^(1/12)-1</f>
        <v>0.004074123784</v>
      </c>
      <c r="O1979" s="171">
        <f>(1+'Parameters &amp; Main Results'!$B$21)^(1/12)-1</f>
        <v>0.001241487716</v>
      </c>
      <c r="P1979" s="171">
        <f>(1+'Parameters &amp; Main Results'!$B$23)^(1/12)-1</f>
        <v>0.0008295381143</v>
      </c>
      <c r="Q1979" s="172">
        <f>(1+'Parameters &amp; Main Results'!$B$25)^(1/12)-1</f>
        <v>0.004074123784</v>
      </c>
      <c r="R1979" s="172">
        <f>(1+'Parameters &amp; Main Results'!$B$27)^(1/12)-1</f>
        <v>0</v>
      </c>
      <c r="S1979" s="172">
        <f>(1+'Parameters &amp; Main Results'!$B$29)^(1/12)-1</f>
        <v>0</v>
      </c>
      <c r="T1979" s="172">
        <f>(1+'Parameters &amp; Main Results'!$B$31)^(1/12)-1</f>
        <v>0.0008295381143</v>
      </c>
      <c r="U1979" s="166">
        <v>0.0</v>
      </c>
      <c r="V1979" s="166">
        <v>0.0</v>
      </c>
      <c r="W1979" s="19">
        <f t="array" ref="W1979">mmult(N1979:T1979,'Parameters &amp; Main Results'!$B$6:$B$12)-'Parameters &amp; Main Results'!$B$16/12+mmult(U1979:V1979,'Parameters &amp; Main Results'!$B$14:$B$15)</f>
        <v>0.0033242981</v>
      </c>
      <c r="X1979" s="77">
        <f t="shared" si="5"/>
        <v>5.238701348</v>
      </c>
    </row>
    <row r="1980">
      <c r="A1980">
        <f t="shared" si="17"/>
        <v>7</v>
      </c>
      <c r="B1980">
        <f t="shared" si="18"/>
        <v>2035</v>
      </c>
      <c r="C1980" s="77">
        <f t="shared" si="3"/>
        <v>2035.5</v>
      </c>
      <c r="D1980" s="159">
        <f t="shared" si="356"/>
        <v>49521</v>
      </c>
      <c r="N1980" s="171">
        <f>(1+'Parameters &amp; Main Results'!$B$19)^(1/12)-1</f>
        <v>0.004074123784</v>
      </c>
      <c r="O1980" s="171">
        <f>(1+'Parameters &amp; Main Results'!$B$21)^(1/12)-1</f>
        <v>0.001241487716</v>
      </c>
      <c r="P1980" s="171">
        <f>(1+'Parameters &amp; Main Results'!$B$23)^(1/12)-1</f>
        <v>0.0008295381143</v>
      </c>
      <c r="Q1980" s="172">
        <f>(1+'Parameters &amp; Main Results'!$B$25)^(1/12)-1</f>
        <v>0.004074123784</v>
      </c>
      <c r="R1980" s="172">
        <f>(1+'Parameters &amp; Main Results'!$B$27)^(1/12)-1</f>
        <v>0</v>
      </c>
      <c r="S1980" s="172">
        <f>(1+'Parameters &amp; Main Results'!$B$29)^(1/12)-1</f>
        <v>0</v>
      </c>
      <c r="T1980" s="172">
        <f>(1+'Parameters &amp; Main Results'!$B$31)^(1/12)-1</f>
        <v>0.0008295381143</v>
      </c>
      <c r="U1980" s="166">
        <v>0.0</v>
      </c>
      <c r="V1980" s="166">
        <v>0.0</v>
      </c>
      <c r="W1980" s="19">
        <f t="array" ref="W1980">mmult(N1980:T1980,'Parameters &amp; Main Results'!$B$6:$B$12)-'Parameters &amp; Main Results'!$B$16/12+mmult(U1980:V1980,'Parameters &amp; Main Results'!$B$14:$B$15)</f>
        <v>0.0033242981</v>
      </c>
      <c r="X1980" s="77">
        <f t="shared" si="5"/>
        <v>5.221344044</v>
      </c>
    </row>
    <row r="1981">
      <c r="A1981">
        <f t="shared" si="17"/>
        <v>8</v>
      </c>
      <c r="B1981">
        <f t="shared" si="18"/>
        <v>2035</v>
      </c>
      <c r="C1981" s="77">
        <f t="shared" si="3"/>
        <v>2035.583333</v>
      </c>
      <c r="D1981" s="159">
        <f t="shared" si="356"/>
        <v>49552</v>
      </c>
      <c r="N1981" s="171">
        <f>(1+'Parameters &amp; Main Results'!$B$19)^(1/12)-1</f>
        <v>0.004074123784</v>
      </c>
      <c r="O1981" s="171">
        <f>(1+'Parameters &amp; Main Results'!$B$21)^(1/12)-1</f>
        <v>0.001241487716</v>
      </c>
      <c r="P1981" s="171">
        <f>(1+'Parameters &amp; Main Results'!$B$23)^(1/12)-1</f>
        <v>0.0008295381143</v>
      </c>
      <c r="Q1981" s="172">
        <f>(1+'Parameters &amp; Main Results'!$B$25)^(1/12)-1</f>
        <v>0.004074123784</v>
      </c>
      <c r="R1981" s="172">
        <f>(1+'Parameters &amp; Main Results'!$B$27)^(1/12)-1</f>
        <v>0</v>
      </c>
      <c r="S1981" s="172">
        <f>(1+'Parameters &amp; Main Results'!$B$29)^(1/12)-1</f>
        <v>0</v>
      </c>
      <c r="T1981" s="172">
        <f>(1+'Parameters &amp; Main Results'!$B$31)^(1/12)-1</f>
        <v>0.0008295381143</v>
      </c>
      <c r="U1981" s="166">
        <v>0.0</v>
      </c>
      <c r="V1981" s="166">
        <v>0.0</v>
      </c>
      <c r="W1981" s="19">
        <f t="array" ref="W1981">mmult(N1981:T1981,'Parameters &amp; Main Results'!$B$6:$B$12)-'Parameters &amp; Main Results'!$B$16/12+mmult(U1981:V1981,'Parameters &amp; Main Results'!$B$14:$B$15)</f>
        <v>0.0033242981</v>
      </c>
      <c r="X1981" s="77">
        <f t="shared" si="5"/>
        <v>5.20404425</v>
      </c>
    </row>
    <row r="1982">
      <c r="A1982">
        <f t="shared" si="17"/>
        <v>9</v>
      </c>
      <c r="B1982">
        <f t="shared" si="18"/>
        <v>2035</v>
      </c>
      <c r="C1982" s="77">
        <f t="shared" si="3"/>
        <v>2035.666667</v>
      </c>
      <c r="D1982" s="159">
        <f t="shared" si="356"/>
        <v>49582</v>
      </c>
      <c r="N1982" s="171">
        <f>(1+'Parameters &amp; Main Results'!$B$19)^(1/12)-1</f>
        <v>0.004074123784</v>
      </c>
      <c r="O1982" s="171">
        <f>(1+'Parameters &amp; Main Results'!$B$21)^(1/12)-1</f>
        <v>0.001241487716</v>
      </c>
      <c r="P1982" s="171">
        <f>(1+'Parameters &amp; Main Results'!$B$23)^(1/12)-1</f>
        <v>0.0008295381143</v>
      </c>
      <c r="Q1982" s="172">
        <f>(1+'Parameters &amp; Main Results'!$B$25)^(1/12)-1</f>
        <v>0.004074123784</v>
      </c>
      <c r="R1982" s="172">
        <f>(1+'Parameters &amp; Main Results'!$B$27)^(1/12)-1</f>
        <v>0</v>
      </c>
      <c r="S1982" s="172">
        <f>(1+'Parameters &amp; Main Results'!$B$29)^(1/12)-1</f>
        <v>0</v>
      </c>
      <c r="T1982" s="172">
        <f>(1+'Parameters &amp; Main Results'!$B$31)^(1/12)-1</f>
        <v>0.0008295381143</v>
      </c>
      <c r="U1982" s="166">
        <v>0.0</v>
      </c>
      <c r="V1982" s="166">
        <v>0.0</v>
      </c>
      <c r="W1982" s="19">
        <f t="array" ref="W1982">mmult(N1982:T1982,'Parameters &amp; Main Results'!$B$6:$B$12)-'Parameters &amp; Main Results'!$B$16/12+mmult(U1982:V1982,'Parameters &amp; Main Results'!$B$14:$B$15)</f>
        <v>0.0033242981</v>
      </c>
      <c r="X1982" s="77">
        <f t="shared" si="5"/>
        <v>5.186801775</v>
      </c>
    </row>
    <row r="1983">
      <c r="A1983">
        <f t="shared" si="17"/>
        <v>10</v>
      </c>
      <c r="B1983">
        <f t="shared" si="18"/>
        <v>2035</v>
      </c>
      <c r="C1983" s="77">
        <f t="shared" si="3"/>
        <v>2035.75</v>
      </c>
      <c r="D1983" s="159">
        <f t="shared" si="356"/>
        <v>49613</v>
      </c>
      <c r="N1983" s="171">
        <f>(1+'Parameters &amp; Main Results'!$B$19)^(1/12)-1</f>
        <v>0.004074123784</v>
      </c>
      <c r="O1983" s="171">
        <f>(1+'Parameters &amp; Main Results'!$B$21)^(1/12)-1</f>
        <v>0.001241487716</v>
      </c>
      <c r="P1983" s="171">
        <f>(1+'Parameters &amp; Main Results'!$B$23)^(1/12)-1</f>
        <v>0.0008295381143</v>
      </c>
      <c r="Q1983" s="172">
        <f>(1+'Parameters &amp; Main Results'!$B$25)^(1/12)-1</f>
        <v>0.004074123784</v>
      </c>
      <c r="R1983" s="172">
        <f>(1+'Parameters &amp; Main Results'!$B$27)^(1/12)-1</f>
        <v>0</v>
      </c>
      <c r="S1983" s="172">
        <f>(1+'Parameters &amp; Main Results'!$B$29)^(1/12)-1</f>
        <v>0</v>
      </c>
      <c r="T1983" s="172">
        <f>(1+'Parameters &amp; Main Results'!$B$31)^(1/12)-1</f>
        <v>0.0008295381143</v>
      </c>
      <c r="U1983" s="166">
        <v>0.0</v>
      </c>
      <c r="V1983" s="166">
        <v>0.0</v>
      </c>
      <c r="W1983" s="19">
        <f t="array" ref="W1983">mmult(N1983:T1983,'Parameters &amp; Main Results'!$B$6:$B$12)-'Parameters &amp; Main Results'!$B$16/12+mmult(U1983:V1983,'Parameters &amp; Main Results'!$B$14:$B$15)</f>
        <v>0.0033242981</v>
      </c>
      <c r="X1983" s="77">
        <f t="shared" si="5"/>
        <v>5.169616429</v>
      </c>
    </row>
    <row r="1984">
      <c r="A1984">
        <f t="shared" si="17"/>
        <v>11</v>
      </c>
      <c r="B1984">
        <f t="shared" si="18"/>
        <v>2035</v>
      </c>
      <c r="C1984" s="77">
        <f t="shared" si="3"/>
        <v>2035.833333</v>
      </c>
      <c r="D1984" s="159">
        <f t="shared" si="356"/>
        <v>49643</v>
      </c>
      <c r="N1984" s="171">
        <f>(1+'Parameters &amp; Main Results'!$B$19)^(1/12)-1</f>
        <v>0.004074123784</v>
      </c>
      <c r="O1984" s="171">
        <f>(1+'Parameters &amp; Main Results'!$B$21)^(1/12)-1</f>
        <v>0.001241487716</v>
      </c>
      <c r="P1984" s="171">
        <f>(1+'Parameters &amp; Main Results'!$B$23)^(1/12)-1</f>
        <v>0.0008295381143</v>
      </c>
      <c r="Q1984" s="172">
        <f>(1+'Parameters &amp; Main Results'!$B$25)^(1/12)-1</f>
        <v>0.004074123784</v>
      </c>
      <c r="R1984" s="172">
        <f>(1+'Parameters &amp; Main Results'!$B$27)^(1/12)-1</f>
        <v>0</v>
      </c>
      <c r="S1984" s="172">
        <f>(1+'Parameters &amp; Main Results'!$B$29)^(1/12)-1</f>
        <v>0</v>
      </c>
      <c r="T1984" s="172">
        <f>(1+'Parameters &amp; Main Results'!$B$31)^(1/12)-1</f>
        <v>0.0008295381143</v>
      </c>
      <c r="U1984" s="166">
        <v>0.0</v>
      </c>
      <c r="V1984" s="166">
        <v>0.0</v>
      </c>
      <c r="W1984" s="19">
        <f t="array" ref="W1984">mmult(N1984:T1984,'Parameters &amp; Main Results'!$B$6:$B$12)-'Parameters &amp; Main Results'!$B$16/12+mmult(U1984:V1984,'Parameters &amp; Main Results'!$B$14:$B$15)</f>
        <v>0.0033242981</v>
      </c>
      <c r="X1984" s="77">
        <f t="shared" si="5"/>
        <v>5.152488022</v>
      </c>
    </row>
    <row r="1985">
      <c r="A1985">
        <f t="shared" si="17"/>
        <v>12</v>
      </c>
      <c r="B1985">
        <f t="shared" si="18"/>
        <v>2035</v>
      </c>
      <c r="C1985" s="77">
        <f t="shared" si="3"/>
        <v>2035.916667</v>
      </c>
      <c r="D1985" s="159">
        <f t="shared" si="356"/>
        <v>49674</v>
      </c>
      <c r="N1985" s="171">
        <f>(1+'Parameters &amp; Main Results'!$B$19)^(1/12)-1</f>
        <v>0.004074123784</v>
      </c>
      <c r="O1985" s="171">
        <f>(1+'Parameters &amp; Main Results'!$B$21)^(1/12)-1</f>
        <v>0.001241487716</v>
      </c>
      <c r="P1985" s="171">
        <f>(1+'Parameters &amp; Main Results'!$B$23)^(1/12)-1</f>
        <v>0.0008295381143</v>
      </c>
      <c r="Q1985" s="172">
        <f>(1+'Parameters &amp; Main Results'!$B$25)^(1/12)-1</f>
        <v>0.004074123784</v>
      </c>
      <c r="R1985" s="172">
        <f>(1+'Parameters &amp; Main Results'!$B$27)^(1/12)-1</f>
        <v>0</v>
      </c>
      <c r="S1985" s="172">
        <f>(1+'Parameters &amp; Main Results'!$B$29)^(1/12)-1</f>
        <v>0</v>
      </c>
      <c r="T1985" s="172">
        <f>(1+'Parameters &amp; Main Results'!$B$31)^(1/12)-1</f>
        <v>0.0008295381143</v>
      </c>
      <c r="U1985" s="166">
        <v>0.0</v>
      </c>
      <c r="V1985" s="166">
        <v>0.0</v>
      </c>
      <c r="W1985" s="19">
        <f t="array" ref="W1985">mmult(N1985:T1985,'Parameters &amp; Main Results'!$B$6:$B$12)-'Parameters &amp; Main Results'!$B$16/12+mmult(U1985:V1985,'Parameters &amp; Main Results'!$B$14:$B$15)</f>
        <v>0.0033242981</v>
      </c>
      <c r="X1985" s="77">
        <f t="shared" si="5"/>
        <v>5.135416368</v>
      </c>
    </row>
    <row r="1986">
      <c r="A1986">
        <f t="shared" si="17"/>
        <v>1</v>
      </c>
      <c r="B1986">
        <f t="shared" si="18"/>
        <v>2036</v>
      </c>
      <c r="C1986" s="77">
        <f t="shared" si="3"/>
        <v>2036</v>
      </c>
      <c r="D1986" s="159">
        <f t="shared" si="356"/>
        <v>49705</v>
      </c>
      <c r="N1986" s="171">
        <f>(1+'Parameters &amp; Main Results'!$B$19)^(1/12)-1</f>
        <v>0.004074123784</v>
      </c>
      <c r="O1986" s="171">
        <f>(1+'Parameters &amp; Main Results'!$B$21)^(1/12)-1</f>
        <v>0.001241487716</v>
      </c>
      <c r="P1986" s="171">
        <f>(1+'Parameters &amp; Main Results'!$B$23)^(1/12)-1</f>
        <v>0.0008295381143</v>
      </c>
      <c r="Q1986" s="172">
        <f>(1+'Parameters &amp; Main Results'!$B$25)^(1/12)-1</f>
        <v>0.004074123784</v>
      </c>
      <c r="R1986" s="172">
        <f>(1+'Parameters &amp; Main Results'!$B$27)^(1/12)-1</f>
        <v>0</v>
      </c>
      <c r="S1986" s="172">
        <f>(1+'Parameters &amp; Main Results'!$B$29)^(1/12)-1</f>
        <v>0</v>
      </c>
      <c r="T1986" s="172">
        <f>(1+'Parameters &amp; Main Results'!$B$31)^(1/12)-1</f>
        <v>0.0008295381143</v>
      </c>
      <c r="U1986" s="166">
        <v>0.0</v>
      </c>
      <c r="V1986" s="166">
        <v>0.0</v>
      </c>
      <c r="W1986" s="19">
        <f t="array" ref="W1986">mmult(N1986:T1986,'Parameters &amp; Main Results'!$B$6:$B$12)-'Parameters &amp; Main Results'!$B$16/12+mmult(U1986:V1986,'Parameters &amp; Main Results'!$B$14:$B$15)</f>
        <v>0.0033242981</v>
      </c>
      <c r="X1986" s="77">
        <f t="shared" si="5"/>
        <v>5.118401276</v>
      </c>
    </row>
    <row r="1987">
      <c r="A1987">
        <f t="shared" si="17"/>
        <v>2</v>
      </c>
      <c r="B1987">
        <f t="shared" si="18"/>
        <v>2036</v>
      </c>
      <c r="C1987" s="77">
        <f t="shared" si="3"/>
        <v>2036.083333</v>
      </c>
      <c r="D1987" s="159">
        <f t="shared" si="356"/>
        <v>49734</v>
      </c>
      <c r="N1987" s="171">
        <f>(1+'Parameters &amp; Main Results'!$B$19)^(1/12)-1</f>
        <v>0.004074123784</v>
      </c>
      <c r="O1987" s="171">
        <f>(1+'Parameters &amp; Main Results'!$B$21)^(1/12)-1</f>
        <v>0.001241487716</v>
      </c>
      <c r="P1987" s="171">
        <f>(1+'Parameters &amp; Main Results'!$B$23)^(1/12)-1</f>
        <v>0.0008295381143</v>
      </c>
      <c r="Q1987" s="172">
        <f>(1+'Parameters &amp; Main Results'!$B$25)^(1/12)-1</f>
        <v>0.004074123784</v>
      </c>
      <c r="R1987" s="172">
        <f>(1+'Parameters &amp; Main Results'!$B$27)^(1/12)-1</f>
        <v>0</v>
      </c>
      <c r="S1987" s="172">
        <f>(1+'Parameters &amp; Main Results'!$B$29)^(1/12)-1</f>
        <v>0</v>
      </c>
      <c r="T1987" s="172">
        <f>(1+'Parameters &amp; Main Results'!$B$31)^(1/12)-1</f>
        <v>0.0008295381143</v>
      </c>
      <c r="U1987" s="166">
        <v>0.0</v>
      </c>
      <c r="V1987" s="166">
        <v>0.0</v>
      </c>
      <c r="W1987" s="19">
        <f t="array" ref="W1987">mmult(N1987:T1987,'Parameters &amp; Main Results'!$B$6:$B$12)-'Parameters &amp; Main Results'!$B$16/12+mmult(U1987:V1987,'Parameters &amp; Main Results'!$B$14:$B$15)</f>
        <v>0.0033242981</v>
      </c>
      <c r="X1987" s="77">
        <f t="shared" si="5"/>
        <v>5.10144256</v>
      </c>
    </row>
    <row r="1988">
      <c r="A1988">
        <f t="shared" si="17"/>
        <v>3</v>
      </c>
      <c r="B1988">
        <f t="shared" si="18"/>
        <v>2036</v>
      </c>
      <c r="C1988" s="77">
        <f t="shared" si="3"/>
        <v>2036.166667</v>
      </c>
      <c r="D1988" s="159">
        <f t="shared" si="356"/>
        <v>49765</v>
      </c>
      <c r="N1988" s="171">
        <f>(1+'Parameters &amp; Main Results'!$B$19)^(1/12)-1</f>
        <v>0.004074123784</v>
      </c>
      <c r="O1988" s="171">
        <f>(1+'Parameters &amp; Main Results'!$B$21)^(1/12)-1</f>
        <v>0.001241487716</v>
      </c>
      <c r="P1988" s="171">
        <f>(1+'Parameters &amp; Main Results'!$B$23)^(1/12)-1</f>
        <v>0.0008295381143</v>
      </c>
      <c r="Q1988" s="172">
        <f>(1+'Parameters &amp; Main Results'!$B$25)^(1/12)-1</f>
        <v>0.004074123784</v>
      </c>
      <c r="R1988" s="172">
        <f>(1+'Parameters &amp; Main Results'!$B$27)^(1/12)-1</f>
        <v>0</v>
      </c>
      <c r="S1988" s="172">
        <f>(1+'Parameters &amp; Main Results'!$B$29)^(1/12)-1</f>
        <v>0</v>
      </c>
      <c r="T1988" s="172">
        <f>(1+'Parameters &amp; Main Results'!$B$31)^(1/12)-1</f>
        <v>0.0008295381143</v>
      </c>
      <c r="U1988" s="166">
        <v>0.0</v>
      </c>
      <c r="V1988" s="166">
        <v>0.0</v>
      </c>
      <c r="W1988" s="19">
        <f t="array" ref="W1988">mmult(N1988:T1988,'Parameters &amp; Main Results'!$B$6:$B$12)-'Parameters &amp; Main Results'!$B$16/12+mmult(U1988:V1988,'Parameters &amp; Main Results'!$B$14:$B$15)</f>
        <v>0.0033242981</v>
      </c>
      <c r="X1988" s="77">
        <f t="shared" si="5"/>
        <v>5.084540033</v>
      </c>
    </row>
    <row r="1989">
      <c r="A1989">
        <f t="shared" si="17"/>
        <v>4</v>
      </c>
      <c r="B1989">
        <f t="shared" si="18"/>
        <v>2036</v>
      </c>
      <c r="C1989" s="77">
        <f t="shared" si="3"/>
        <v>2036.25</v>
      </c>
      <c r="D1989" s="159">
        <f t="shared" si="356"/>
        <v>49795</v>
      </c>
      <c r="N1989" s="171">
        <f>(1+'Parameters &amp; Main Results'!$B$19)^(1/12)-1</f>
        <v>0.004074123784</v>
      </c>
      <c r="O1989" s="171">
        <f>(1+'Parameters &amp; Main Results'!$B$21)^(1/12)-1</f>
        <v>0.001241487716</v>
      </c>
      <c r="P1989" s="171">
        <f>(1+'Parameters &amp; Main Results'!$B$23)^(1/12)-1</f>
        <v>0.0008295381143</v>
      </c>
      <c r="Q1989" s="172">
        <f>(1+'Parameters &amp; Main Results'!$B$25)^(1/12)-1</f>
        <v>0.004074123784</v>
      </c>
      <c r="R1989" s="172">
        <f>(1+'Parameters &amp; Main Results'!$B$27)^(1/12)-1</f>
        <v>0</v>
      </c>
      <c r="S1989" s="172">
        <f>(1+'Parameters &amp; Main Results'!$B$29)^(1/12)-1</f>
        <v>0</v>
      </c>
      <c r="T1989" s="172">
        <f>(1+'Parameters &amp; Main Results'!$B$31)^(1/12)-1</f>
        <v>0.0008295381143</v>
      </c>
      <c r="U1989" s="166">
        <v>0.0</v>
      </c>
      <c r="V1989" s="166">
        <v>0.0</v>
      </c>
      <c r="W1989" s="19">
        <f t="array" ref="W1989">mmult(N1989:T1989,'Parameters &amp; Main Results'!$B$6:$B$12)-'Parameters &amp; Main Results'!$B$16/12+mmult(U1989:V1989,'Parameters &amp; Main Results'!$B$14:$B$15)</f>
        <v>0.0033242981</v>
      </c>
      <c r="X1989" s="77">
        <f t="shared" si="5"/>
        <v>5.067693509</v>
      </c>
    </row>
    <row r="1990">
      <c r="A1990">
        <f t="shared" si="17"/>
        <v>5</v>
      </c>
      <c r="B1990">
        <f t="shared" si="18"/>
        <v>2036</v>
      </c>
      <c r="C1990" s="77">
        <f t="shared" si="3"/>
        <v>2036.333333</v>
      </c>
      <c r="D1990" s="159">
        <f t="shared" si="356"/>
        <v>49826</v>
      </c>
      <c r="N1990" s="171">
        <f>(1+'Parameters &amp; Main Results'!$B$19)^(1/12)-1</f>
        <v>0.004074123784</v>
      </c>
      <c r="O1990" s="171">
        <f>(1+'Parameters &amp; Main Results'!$B$21)^(1/12)-1</f>
        <v>0.001241487716</v>
      </c>
      <c r="P1990" s="171">
        <f>(1+'Parameters &amp; Main Results'!$B$23)^(1/12)-1</f>
        <v>0.0008295381143</v>
      </c>
      <c r="Q1990" s="172">
        <f>(1+'Parameters &amp; Main Results'!$B$25)^(1/12)-1</f>
        <v>0.004074123784</v>
      </c>
      <c r="R1990" s="172">
        <f>(1+'Parameters &amp; Main Results'!$B$27)^(1/12)-1</f>
        <v>0</v>
      </c>
      <c r="S1990" s="172">
        <f>(1+'Parameters &amp; Main Results'!$B$29)^(1/12)-1</f>
        <v>0</v>
      </c>
      <c r="T1990" s="172">
        <f>(1+'Parameters &amp; Main Results'!$B$31)^(1/12)-1</f>
        <v>0.0008295381143</v>
      </c>
      <c r="U1990" s="166">
        <v>0.0</v>
      </c>
      <c r="V1990" s="166">
        <v>0.0</v>
      </c>
      <c r="W1990" s="19">
        <f t="array" ref="W1990">mmult(N1990:T1990,'Parameters &amp; Main Results'!$B$6:$B$12)-'Parameters &amp; Main Results'!$B$16/12+mmult(U1990:V1990,'Parameters &amp; Main Results'!$B$14:$B$15)</f>
        <v>0.0033242981</v>
      </c>
      <c r="X1990" s="77">
        <f t="shared" si="5"/>
        <v>5.050902803</v>
      </c>
    </row>
    <row r="1991">
      <c r="A1991">
        <f t="shared" si="17"/>
        <v>6</v>
      </c>
      <c r="B1991">
        <f t="shared" si="18"/>
        <v>2036</v>
      </c>
      <c r="C1991" s="77">
        <f t="shared" si="3"/>
        <v>2036.416667</v>
      </c>
      <c r="D1991" s="159">
        <f t="shared" si="356"/>
        <v>49856</v>
      </c>
      <c r="N1991" s="171">
        <f>(1+'Parameters &amp; Main Results'!$B$19)^(1/12)-1</f>
        <v>0.004074123784</v>
      </c>
      <c r="O1991" s="171">
        <f>(1+'Parameters &amp; Main Results'!$B$21)^(1/12)-1</f>
        <v>0.001241487716</v>
      </c>
      <c r="P1991" s="171">
        <f>(1+'Parameters &amp; Main Results'!$B$23)^(1/12)-1</f>
        <v>0.0008295381143</v>
      </c>
      <c r="Q1991" s="172">
        <f>(1+'Parameters &amp; Main Results'!$B$25)^(1/12)-1</f>
        <v>0.004074123784</v>
      </c>
      <c r="R1991" s="172">
        <f>(1+'Parameters &amp; Main Results'!$B$27)^(1/12)-1</f>
        <v>0</v>
      </c>
      <c r="S1991" s="172">
        <f>(1+'Parameters &amp; Main Results'!$B$29)^(1/12)-1</f>
        <v>0</v>
      </c>
      <c r="T1991" s="172">
        <f>(1+'Parameters &amp; Main Results'!$B$31)^(1/12)-1</f>
        <v>0.0008295381143</v>
      </c>
      <c r="U1991" s="166">
        <v>0.0</v>
      </c>
      <c r="V1991" s="166">
        <v>0.0</v>
      </c>
      <c r="W1991" s="19">
        <f t="array" ref="W1991">mmult(N1991:T1991,'Parameters &amp; Main Results'!$B$6:$B$12)-'Parameters &amp; Main Results'!$B$16/12+mmult(U1991:V1991,'Parameters &amp; Main Results'!$B$14:$B$15)</f>
        <v>0.0033242981</v>
      </c>
      <c r="X1991" s="77">
        <f t="shared" si="5"/>
        <v>5.034167729</v>
      </c>
    </row>
    <row r="1992">
      <c r="A1992">
        <f t="shared" si="17"/>
        <v>7</v>
      </c>
      <c r="B1992">
        <f t="shared" si="18"/>
        <v>2036</v>
      </c>
      <c r="C1992" s="77">
        <f t="shared" si="3"/>
        <v>2036.5</v>
      </c>
      <c r="D1992" s="159">
        <f t="shared" si="356"/>
        <v>49887</v>
      </c>
      <c r="N1992" s="171">
        <f>(1+'Parameters &amp; Main Results'!$B$19)^(1/12)-1</f>
        <v>0.004074123784</v>
      </c>
      <c r="O1992" s="171">
        <f>(1+'Parameters &amp; Main Results'!$B$21)^(1/12)-1</f>
        <v>0.001241487716</v>
      </c>
      <c r="P1992" s="171">
        <f>(1+'Parameters &amp; Main Results'!$B$23)^(1/12)-1</f>
        <v>0.0008295381143</v>
      </c>
      <c r="Q1992" s="172">
        <f>(1+'Parameters &amp; Main Results'!$B$25)^(1/12)-1</f>
        <v>0.004074123784</v>
      </c>
      <c r="R1992" s="172">
        <f>(1+'Parameters &amp; Main Results'!$B$27)^(1/12)-1</f>
        <v>0</v>
      </c>
      <c r="S1992" s="172">
        <f>(1+'Parameters &amp; Main Results'!$B$29)^(1/12)-1</f>
        <v>0</v>
      </c>
      <c r="T1992" s="172">
        <f>(1+'Parameters &amp; Main Results'!$B$31)^(1/12)-1</f>
        <v>0.0008295381143</v>
      </c>
      <c r="U1992" s="166">
        <v>0.0</v>
      </c>
      <c r="V1992" s="166">
        <v>0.0</v>
      </c>
      <c r="W1992" s="19">
        <f t="array" ref="W1992">mmult(N1992:T1992,'Parameters &amp; Main Results'!$B$6:$B$12)-'Parameters &amp; Main Results'!$B$16/12+mmult(U1992:V1992,'Parameters &amp; Main Results'!$B$14:$B$15)</f>
        <v>0.0033242981</v>
      </c>
      <c r="X1992" s="77">
        <f t="shared" si="5"/>
        <v>5.017488102</v>
      </c>
    </row>
    <row r="1993">
      <c r="A1993">
        <f t="shared" si="17"/>
        <v>8</v>
      </c>
      <c r="B1993">
        <f t="shared" si="18"/>
        <v>2036</v>
      </c>
      <c r="C1993" s="77">
        <f t="shared" si="3"/>
        <v>2036.583333</v>
      </c>
      <c r="D1993" s="159">
        <f t="shared" si="356"/>
        <v>49918</v>
      </c>
      <c r="N1993" s="171">
        <f>(1+'Parameters &amp; Main Results'!$B$19)^(1/12)-1</f>
        <v>0.004074123784</v>
      </c>
      <c r="O1993" s="171">
        <f>(1+'Parameters &amp; Main Results'!$B$21)^(1/12)-1</f>
        <v>0.001241487716</v>
      </c>
      <c r="P1993" s="171">
        <f>(1+'Parameters &amp; Main Results'!$B$23)^(1/12)-1</f>
        <v>0.0008295381143</v>
      </c>
      <c r="Q1993" s="172">
        <f>(1+'Parameters &amp; Main Results'!$B$25)^(1/12)-1</f>
        <v>0.004074123784</v>
      </c>
      <c r="R1993" s="172">
        <f>(1+'Parameters &amp; Main Results'!$B$27)^(1/12)-1</f>
        <v>0</v>
      </c>
      <c r="S1993" s="172">
        <f>(1+'Parameters &amp; Main Results'!$B$29)^(1/12)-1</f>
        <v>0</v>
      </c>
      <c r="T1993" s="172">
        <f>(1+'Parameters &amp; Main Results'!$B$31)^(1/12)-1</f>
        <v>0.0008295381143</v>
      </c>
      <c r="U1993" s="166">
        <v>0.0</v>
      </c>
      <c r="V1993" s="166">
        <v>0.0</v>
      </c>
      <c r="W1993" s="19">
        <f t="array" ref="W1993">mmult(N1993:T1993,'Parameters &amp; Main Results'!$B$6:$B$12)-'Parameters &amp; Main Results'!$B$16/12+mmult(U1993:V1993,'Parameters &amp; Main Results'!$B$14:$B$15)</f>
        <v>0.0033242981</v>
      </c>
      <c r="X1993" s="77">
        <f t="shared" si="5"/>
        <v>5.000863741</v>
      </c>
    </row>
    <row r="1994">
      <c r="A1994">
        <f t="shared" si="17"/>
        <v>9</v>
      </c>
      <c r="B1994">
        <f t="shared" si="18"/>
        <v>2036</v>
      </c>
      <c r="C1994" s="77">
        <f t="shared" si="3"/>
        <v>2036.666667</v>
      </c>
      <c r="D1994" s="159">
        <f t="shared" si="356"/>
        <v>49948</v>
      </c>
      <c r="N1994" s="171">
        <f>(1+'Parameters &amp; Main Results'!$B$19)^(1/12)-1</f>
        <v>0.004074123784</v>
      </c>
      <c r="O1994" s="171">
        <f>(1+'Parameters &amp; Main Results'!$B$21)^(1/12)-1</f>
        <v>0.001241487716</v>
      </c>
      <c r="P1994" s="171">
        <f>(1+'Parameters &amp; Main Results'!$B$23)^(1/12)-1</f>
        <v>0.0008295381143</v>
      </c>
      <c r="Q1994" s="172">
        <f>(1+'Parameters &amp; Main Results'!$B$25)^(1/12)-1</f>
        <v>0.004074123784</v>
      </c>
      <c r="R1994" s="172">
        <f>(1+'Parameters &amp; Main Results'!$B$27)^(1/12)-1</f>
        <v>0</v>
      </c>
      <c r="S1994" s="172">
        <f>(1+'Parameters &amp; Main Results'!$B$29)^(1/12)-1</f>
        <v>0</v>
      </c>
      <c r="T1994" s="172">
        <f>(1+'Parameters &amp; Main Results'!$B$31)^(1/12)-1</f>
        <v>0.0008295381143</v>
      </c>
      <c r="U1994" s="166">
        <v>0.0</v>
      </c>
      <c r="V1994" s="166">
        <v>0.0</v>
      </c>
      <c r="W1994" s="19">
        <f t="array" ref="W1994">mmult(N1994:T1994,'Parameters &amp; Main Results'!$B$6:$B$12)-'Parameters &amp; Main Results'!$B$16/12+mmult(U1994:V1994,'Parameters &amp; Main Results'!$B$14:$B$15)</f>
        <v>0.0033242981</v>
      </c>
      <c r="X1994" s="77">
        <f t="shared" si="5"/>
        <v>4.98429446</v>
      </c>
    </row>
    <row r="1995">
      <c r="A1995">
        <f t="shared" si="17"/>
        <v>10</v>
      </c>
      <c r="B1995">
        <f t="shared" si="18"/>
        <v>2036</v>
      </c>
      <c r="C1995" s="77">
        <f t="shared" si="3"/>
        <v>2036.75</v>
      </c>
      <c r="D1995" s="159">
        <f t="shared" si="356"/>
        <v>49979</v>
      </c>
      <c r="N1995" s="171">
        <f>(1+'Parameters &amp; Main Results'!$B$19)^(1/12)-1</f>
        <v>0.004074123784</v>
      </c>
      <c r="O1995" s="171">
        <f>(1+'Parameters &amp; Main Results'!$B$21)^(1/12)-1</f>
        <v>0.001241487716</v>
      </c>
      <c r="P1995" s="171">
        <f>(1+'Parameters &amp; Main Results'!$B$23)^(1/12)-1</f>
        <v>0.0008295381143</v>
      </c>
      <c r="Q1995" s="172">
        <f>(1+'Parameters &amp; Main Results'!$B$25)^(1/12)-1</f>
        <v>0.004074123784</v>
      </c>
      <c r="R1995" s="172">
        <f>(1+'Parameters &amp; Main Results'!$B$27)^(1/12)-1</f>
        <v>0</v>
      </c>
      <c r="S1995" s="172">
        <f>(1+'Parameters &amp; Main Results'!$B$29)^(1/12)-1</f>
        <v>0</v>
      </c>
      <c r="T1995" s="172">
        <f>(1+'Parameters &amp; Main Results'!$B$31)^(1/12)-1</f>
        <v>0.0008295381143</v>
      </c>
      <c r="U1995" s="166">
        <v>0.0</v>
      </c>
      <c r="V1995" s="166">
        <v>0.0</v>
      </c>
      <c r="W1995" s="19">
        <f t="array" ref="W1995">mmult(N1995:T1995,'Parameters &amp; Main Results'!$B$6:$B$12)-'Parameters &amp; Main Results'!$B$16/12+mmult(U1995:V1995,'Parameters &amp; Main Results'!$B$14:$B$15)</f>
        <v>0.0033242981</v>
      </c>
      <c r="X1995" s="77">
        <f t="shared" si="5"/>
        <v>4.967780078</v>
      </c>
    </row>
    <row r="1996">
      <c r="A1996">
        <f t="shared" si="17"/>
        <v>11</v>
      </c>
      <c r="B1996">
        <f t="shared" si="18"/>
        <v>2036</v>
      </c>
      <c r="C1996" s="77">
        <f t="shared" si="3"/>
        <v>2036.833333</v>
      </c>
      <c r="D1996" s="159">
        <f t="shared" si="356"/>
        <v>50009</v>
      </c>
      <c r="N1996" s="171">
        <f>(1+'Parameters &amp; Main Results'!$B$19)^(1/12)-1</f>
        <v>0.004074123784</v>
      </c>
      <c r="O1996" s="171">
        <f>(1+'Parameters &amp; Main Results'!$B$21)^(1/12)-1</f>
        <v>0.001241487716</v>
      </c>
      <c r="P1996" s="171">
        <f>(1+'Parameters &amp; Main Results'!$B$23)^(1/12)-1</f>
        <v>0.0008295381143</v>
      </c>
      <c r="Q1996" s="172">
        <f>(1+'Parameters &amp; Main Results'!$B$25)^(1/12)-1</f>
        <v>0.004074123784</v>
      </c>
      <c r="R1996" s="172">
        <f>(1+'Parameters &amp; Main Results'!$B$27)^(1/12)-1</f>
        <v>0</v>
      </c>
      <c r="S1996" s="172">
        <f>(1+'Parameters &amp; Main Results'!$B$29)^(1/12)-1</f>
        <v>0</v>
      </c>
      <c r="T1996" s="172">
        <f>(1+'Parameters &amp; Main Results'!$B$31)^(1/12)-1</f>
        <v>0.0008295381143</v>
      </c>
      <c r="U1996" s="166">
        <v>0.0</v>
      </c>
      <c r="V1996" s="166">
        <v>0.0</v>
      </c>
      <c r="W1996" s="19">
        <f t="array" ref="W1996">mmult(N1996:T1996,'Parameters &amp; Main Results'!$B$6:$B$12)-'Parameters &amp; Main Results'!$B$16/12+mmult(U1996:V1996,'Parameters &amp; Main Results'!$B$14:$B$15)</f>
        <v>0.0033242981</v>
      </c>
      <c r="X1996" s="77">
        <f t="shared" si="5"/>
        <v>4.951320413</v>
      </c>
    </row>
    <row r="1997">
      <c r="A1997">
        <f t="shared" si="17"/>
        <v>12</v>
      </c>
      <c r="B1997">
        <f t="shared" si="18"/>
        <v>2036</v>
      </c>
      <c r="C1997" s="77">
        <f t="shared" si="3"/>
        <v>2036.916667</v>
      </c>
      <c r="D1997" s="159">
        <f t="shared" si="356"/>
        <v>50040</v>
      </c>
      <c r="N1997" s="171">
        <f>(1+'Parameters &amp; Main Results'!$B$19)^(1/12)-1</f>
        <v>0.004074123784</v>
      </c>
      <c r="O1997" s="171">
        <f>(1+'Parameters &amp; Main Results'!$B$21)^(1/12)-1</f>
        <v>0.001241487716</v>
      </c>
      <c r="P1997" s="171">
        <f>(1+'Parameters &amp; Main Results'!$B$23)^(1/12)-1</f>
        <v>0.0008295381143</v>
      </c>
      <c r="Q1997" s="172">
        <f>(1+'Parameters &amp; Main Results'!$B$25)^(1/12)-1</f>
        <v>0.004074123784</v>
      </c>
      <c r="R1997" s="172">
        <f>(1+'Parameters &amp; Main Results'!$B$27)^(1/12)-1</f>
        <v>0</v>
      </c>
      <c r="S1997" s="172">
        <f>(1+'Parameters &amp; Main Results'!$B$29)^(1/12)-1</f>
        <v>0</v>
      </c>
      <c r="T1997" s="172">
        <f>(1+'Parameters &amp; Main Results'!$B$31)^(1/12)-1</f>
        <v>0.0008295381143</v>
      </c>
      <c r="U1997" s="166">
        <v>0.0</v>
      </c>
      <c r="V1997" s="166">
        <v>0.0</v>
      </c>
      <c r="W1997" s="19">
        <f t="array" ref="W1997">mmult(N1997:T1997,'Parameters &amp; Main Results'!$B$6:$B$12)-'Parameters &amp; Main Results'!$B$16/12+mmult(U1997:V1997,'Parameters &amp; Main Results'!$B$14:$B$15)</f>
        <v>0.0033242981</v>
      </c>
      <c r="X1997" s="77">
        <f t="shared" si="5"/>
        <v>4.934915284</v>
      </c>
    </row>
    <row r="1998">
      <c r="A1998">
        <f t="shared" si="17"/>
        <v>1</v>
      </c>
      <c r="B1998">
        <f t="shared" si="18"/>
        <v>2037</v>
      </c>
      <c r="C1998" s="77">
        <f t="shared" si="3"/>
        <v>2037</v>
      </c>
      <c r="D1998" s="159">
        <f t="shared" si="356"/>
        <v>50071</v>
      </c>
      <c r="N1998" s="171">
        <f>(1+'Parameters &amp; Main Results'!$B$19)^(1/12)-1</f>
        <v>0.004074123784</v>
      </c>
      <c r="O1998" s="171">
        <f>(1+'Parameters &amp; Main Results'!$B$21)^(1/12)-1</f>
        <v>0.001241487716</v>
      </c>
      <c r="P1998" s="171">
        <f>(1+'Parameters &amp; Main Results'!$B$23)^(1/12)-1</f>
        <v>0.0008295381143</v>
      </c>
      <c r="Q1998" s="172">
        <f>(1+'Parameters &amp; Main Results'!$B$25)^(1/12)-1</f>
        <v>0.004074123784</v>
      </c>
      <c r="R1998" s="172">
        <f>(1+'Parameters &amp; Main Results'!$B$27)^(1/12)-1</f>
        <v>0</v>
      </c>
      <c r="S1998" s="172">
        <f>(1+'Parameters &amp; Main Results'!$B$29)^(1/12)-1</f>
        <v>0</v>
      </c>
      <c r="T1998" s="172">
        <f>(1+'Parameters &amp; Main Results'!$B$31)^(1/12)-1</f>
        <v>0.0008295381143</v>
      </c>
      <c r="U1998" s="166">
        <v>0.0</v>
      </c>
      <c r="V1998" s="166">
        <v>0.0</v>
      </c>
      <c r="W1998" s="19">
        <f t="array" ref="W1998">mmult(N1998:T1998,'Parameters &amp; Main Results'!$B$6:$B$12)-'Parameters &amp; Main Results'!$B$16/12+mmult(U1998:V1998,'Parameters &amp; Main Results'!$B$14:$B$15)</f>
        <v>0.0033242981</v>
      </c>
      <c r="X1998" s="77">
        <f t="shared" si="5"/>
        <v>4.918564509</v>
      </c>
    </row>
    <row r="1999">
      <c r="A1999">
        <f t="shared" si="17"/>
        <v>2</v>
      </c>
      <c r="B1999">
        <f t="shared" si="18"/>
        <v>2037</v>
      </c>
      <c r="C1999" s="77">
        <f t="shared" si="3"/>
        <v>2037.083333</v>
      </c>
      <c r="D1999" s="159">
        <f t="shared" si="356"/>
        <v>50099</v>
      </c>
      <c r="N1999" s="171">
        <f>(1+'Parameters &amp; Main Results'!$B$19)^(1/12)-1</f>
        <v>0.004074123784</v>
      </c>
      <c r="O1999" s="171">
        <f>(1+'Parameters &amp; Main Results'!$B$21)^(1/12)-1</f>
        <v>0.001241487716</v>
      </c>
      <c r="P1999" s="171">
        <f>(1+'Parameters &amp; Main Results'!$B$23)^(1/12)-1</f>
        <v>0.0008295381143</v>
      </c>
      <c r="Q1999" s="172">
        <f>(1+'Parameters &amp; Main Results'!$B$25)^(1/12)-1</f>
        <v>0.004074123784</v>
      </c>
      <c r="R1999" s="172">
        <f>(1+'Parameters &amp; Main Results'!$B$27)^(1/12)-1</f>
        <v>0</v>
      </c>
      <c r="S1999" s="172">
        <f>(1+'Parameters &amp; Main Results'!$B$29)^(1/12)-1</f>
        <v>0</v>
      </c>
      <c r="T1999" s="172">
        <f>(1+'Parameters &amp; Main Results'!$B$31)^(1/12)-1</f>
        <v>0.0008295381143</v>
      </c>
      <c r="U1999" s="166">
        <v>0.0</v>
      </c>
      <c r="V1999" s="166">
        <v>0.0</v>
      </c>
      <c r="W1999" s="19">
        <f t="array" ref="W1999">mmult(N1999:T1999,'Parameters &amp; Main Results'!$B$6:$B$12)-'Parameters &amp; Main Results'!$B$16/12+mmult(U1999:V1999,'Parameters &amp; Main Results'!$B$14:$B$15)</f>
        <v>0.0033242981</v>
      </c>
      <c r="X1999" s="77">
        <f t="shared" si="5"/>
        <v>4.902267909</v>
      </c>
    </row>
    <row r="2000">
      <c r="A2000">
        <f t="shared" si="17"/>
        <v>3</v>
      </c>
      <c r="B2000">
        <f t="shared" si="18"/>
        <v>2037</v>
      </c>
      <c r="C2000" s="77">
        <f t="shared" si="3"/>
        <v>2037.166667</v>
      </c>
      <c r="D2000" s="159">
        <f t="shared" si="356"/>
        <v>50130</v>
      </c>
      <c r="N2000" s="171">
        <f>(1+'Parameters &amp; Main Results'!$B$19)^(1/12)-1</f>
        <v>0.004074123784</v>
      </c>
      <c r="O2000" s="171">
        <f>(1+'Parameters &amp; Main Results'!$B$21)^(1/12)-1</f>
        <v>0.001241487716</v>
      </c>
      <c r="P2000" s="171">
        <f>(1+'Parameters &amp; Main Results'!$B$23)^(1/12)-1</f>
        <v>0.0008295381143</v>
      </c>
      <c r="Q2000" s="172">
        <f>(1+'Parameters &amp; Main Results'!$B$25)^(1/12)-1</f>
        <v>0.004074123784</v>
      </c>
      <c r="R2000" s="172">
        <f>(1+'Parameters &amp; Main Results'!$B$27)^(1/12)-1</f>
        <v>0</v>
      </c>
      <c r="S2000" s="172">
        <f>(1+'Parameters &amp; Main Results'!$B$29)^(1/12)-1</f>
        <v>0</v>
      </c>
      <c r="T2000" s="172">
        <f>(1+'Parameters &amp; Main Results'!$B$31)^(1/12)-1</f>
        <v>0.0008295381143</v>
      </c>
      <c r="U2000" s="166">
        <v>0.0</v>
      </c>
      <c r="V2000" s="166">
        <v>0.0</v>
      </c>
      <c r="W2000" s="19">
        <f t="array" ref="W2000">mmult(N2000:T2000,'Parameters &amp; Main Results'!$B$6:$B$12)-'Parameters &amp; Main Results'!$B$16/12+mmult(U2000:V2000,'Parameters &amp; Main Results'!$B$14:$B$15)</f>
        <v>0.0033242981</v>
      </c>
      <c r="X2000" s="77">
        <f t="shared" si="5"/>
        <v>4.886025304</v>
      </c>
    </row>
    <row r="2001">
      <c r="A2001">
        <f t="shared" si="17"/>
        <v>4</v>
      </c>
      <c r="B2001">
        <f t="shared" si="18"/>
        <v>2037</v>
      </c>
      <c r="C2001" s="77">
        <f t="shared" si="3"/>
        <v>2037.25</v>
      </c>
      <c r="D2001" s="159">
        <f t="shared" si="356"/>
        <v>50160</v>
      </c>
      <c r="N2001" s="171">
        <f>(1+'Parameters &amp; Main Results'!$B$19)^(1/12)-1</f>
        <v>0.004074123784</v>
      </c>
      <c r="O2001" s="171">
        <f>(1+'Parameters &amp; Main Results'!$B$21)^(1/12)-1</f>
        <v>0.001241487716</v>
      </c>
      <c r="P2001" s="171">
        <f>(1+'Parameters &amp; Main Results'!$B$23)^(1/12)-1</f>
        <v>0.0008295381143</v>
      </c>
      <c r="Q2001" s="172">
        <f>(1+'Parameters &amp; Main Results'!$B$25)^(1/12)-1</f>
        <v>0.004074123784</v>
      </c>
      <c r="R2001" s="172">
        <f>(1+'Parameters &amp; Main Results'!$B$27)^(1/12)-1</f>
        <v>0</v>
      </c>
      <c r="S2001" s="172">
        <f>(1+'Parameters &amp; Main Results'!$B$29)^(1/12)-1</f>
        <v>0</v>
      </c>
      <c r="T2001" s="172">
        <f>(1+'Parameters &amp; Main Results'!$B$31)^(1/12)-1</f>
        <v>0.0008295381143</v>
      </c>
      <c r="U2001" s="166">
        <v>0.0</v>
      </c>
      <c r="V2001" s="166">
        <v>0.0</v>
      </c>
      <c r="W2001" s="19">
        <f t="array" ref="W2001">mmult(N2001:T2001,'Parameters &amp; Main Results'!$B$6:$B$12)-'Parameters &amp; Main Results'!$B$16/12+mmult(U2001:V2001,'Parameters &amp; Main Results'!$B$14:$B$15)</f>
        <v>0.0033242981</v>
      </c>
      <c r="X2001" s="77">
        <f t="shared" si="5"/>
        <v>4.869836516</v>
      </c>
    </row>
    <row r="2002">
      <c r="A2002">
        <f t="shared" si="17"/>
        <v>5</v>
      </c>
      <c r="B2002">
        <f t="shared" si="18"/>
        <v>2037</v>
      </c>
      <c r="C2002" s="77">
        <f t="shared" si="3"/>
        <v>2037.333333</v>
      </c>
      <c r="D2002" s="159">
        <f t="shared" si="356"/>
        <v>50191</v>
      </c>
      <c r="N2002" s="171">
        <f>(1+'Parameters &amp; Main Results'!$B$19)^(1/12)-1</f>
        <v>0.004074123784</v>
      </c>
      <c r="O2002" s="171">
        <f>(1+'Parameters &amp; Main Results'!$B$21)^(1/12)-1</f>
        <v>0.001241487716</v>
      </c>
      <c r="P2002" s="171">
        <f>(1+'Parameters &amp; Main Results'!$B$23)^(1/12)-1</f>
        <v>0.0008295381143</v>
      </c>
      <c r="Q2002" s="172">
        <f>(1+'Parameters &amp; Main Results'!$B$25)^(1/12)-1</f>
        <v>0.004074123784</v>
      </c>
      <c r="R2002" s="172">
        <f>(1+'Parameters &amp; Main Results'!$B$27)^(1/12)-1</f>
        <v>0</v>
      </c>
      <c r="S2002" s="172">
        <f>(1+'Parameters &amp; Main Results'!$B$29)^(1/12)-1</f>
        <v>0</v>
      </c>
      <c r="T2002" s="172">
        <f>(1+'Parameters &amp; Main Results'!$B$31)^(1/12)-1</f>
        <v>0.0008295381143</v>
      </c>
      <c r="U2002" s="166">
        <v>0.0</v>
      </c>
      <c r="V2002" s="166">
        <v>0.0</v>
      </c>
      <c r="W2002" s="19">
        <f t="array" ref="W2002">mmult(N2002:T2002,'Parameters &amp; Main Results'!$B$6:$B$12)-'Parameters &amp; Main Results'!$B$16/12+mmult(U2002:V2002,'Parameters &amp; Main Results'!$B$14:$B$15)</f>
        <v>0.0033242981</v>
      </c>
      <c r="X2002" s="77">
        <f t="shared" si="5"/>
        <v>4.853701366</v>
      </c>
    </row>
    <row r="2003">
      <c r="A2003">
        <f t="shared" si="17"/>
        <v>6</v>
      </c>
      <c r="B2003">
        <f t="shared" si="18"/>
        <v>2037</v>
      </c>
      <c r="C2003" s="77">
        <f t="shared" si="3"/>
        <v>2037.416667</v>
      </c>
      <c r="D2003" s="159">
        <f t="shared" si="356"/>
        <v>50221</v>
      </c>
      <c r="N2003" s="171">
        <f>(1+'Parameters &amp; Main Results'!$B$19)^(1/12)-1</f>
        <v>0.004074123784</v>
      </c>
      <c r="O2003" s="171">
        <f>(1+'Parameters &amp; Main Results'!$B$21)^(1/12)-1</f>
        <v>0.001241487716</v>
      </c>
      <c r="P2003" s="171">
        <f>(1+'Parameters &amp; Main Results'!$B$23)^(1/12)-1</f>
        <v>0.0008295381143</v>
      </c>
      <c r="Q2003" s="172">
        <f>(1+'Parameters &amp; Main Results'!$B$25)^(1/12)-1</f>
        <v>0.004074123784</v>
      </c>
      <c r="R2003" s="172">
        <f>(1+'Parameters &amp; Main Results'!$B$27)^(1/12)-1</f>
        <v>0</v>
      </c>
      <c r="S2003" s="172">
        <f>(1+'Parameters &amp; Main Results'!$B$29)^(1/12)-1</f>
        <v>0</v>
      </c>
      <c r="T2003" s="172">
        <f>(1+'Parameters &amp; Main Results'!$B$31)^(1/12)-1</f>
        <v>0.0008295381143</v>
      </c>
      <c r="U2003" s="166">
        <v>0.0</v>
      </c>
      <c r="V2003" s="166">
        <v>0.0</v>
      </c>
      <c r="W2003" s="19">
        <f t="array" ref="W2003">mmult(N2003:T2003,'Parameters &amp; Main Results'!$B$6:$B$12)-'Parameters &amp; Main Results'!$B$16/12+mmult(U2003:V2003,'Parameters &amp; Main Results'!$B$14:$B$15)</f>
        <v>0.0033242981</v>
      </c>
      <c r="X2003" s="77">
        <f t="shared" si="5"/>
        <v>4.837619676</v>
      </c>
    </row>
    <row r="2004">
      <c r="A2004">
        <f t="shared" si="17"/>
        <v>7</v>
      </c>
      <c r="B2004">
        <f t="shared" si="18"/>
        <v>2037</v>
      </c>
      <c r="C2004" s="77">
        <f t="shared" si="3"/>
        <v>2037.5</v>
      </c>
      <c r="D2004" s="159">
        <f t="shared" si="356"/>
        <v>50252</v>
      </c>
      <c r="N2004" s="171">
        <f>(1+'Parameters &amp; Main Results'!$B$19)^(1/12)-1</f>
        <v>0.004074123784</v>
      </c>
      <c r="O2004" s="171">
        <f>(1+'Parameters &amp; Main Results'!$B$21)^(1/12)-1</f>
        <v>0.001241487716</v>
      </c>
      <c r="P2004" s="171">
        <f>(1+'Parameters &amp; Main Results'!$B$23)^(1/12)-1</f>
        <v>0.0008295381143</v>
      </c>
      <c r="Q2004" s="172">
        <f>(1+'Parameters &amp; Main Results'!$B$25)^(1/12)-1</f>
        <v>0.004074123784</v>
      </c>
      <c r="R2004" s="172">
        <f>(1+'Parameters &amp; Main Results'!$B$27)^(1/12)-1</f>
        <v>0</v>
      </c>
      <c r="S2004" s="172">
        <f>(1+'Parameters &amp; Main Results'!$B$29)^(1/12)-1</f>
        <v>0</v>
      </c>
      <c r="T2004" s="172">
        <f>(1+'Parameters &amp; Main Results'!$B$31)^(1/12)-1</f>
        <v>0.0008295381143</v>
      </c>
      <c r="U2004" s="166">
        <v>0.0</v>
      </c>
      <c r="V2004" s="166">
        <v>0.0</v>
      </c>
      <c r="W2004" s="19">
        <f t="array" ref="W2004">mmult(N2004:T2004,'Parameters &amp; Main Results'!$B$6:$B$12)-'Parameters &amp; Main Results'!$B$16/12+mmult(U2004:V2004,'Parameters &amp; Main Results'!$B$14:$B$15)</f>
        <v>0.0033242981</v>
      </c>
      <c r="X2004" s="77">
        <f t="shared" si="5"/>
        <v>4.821591269</v>
      </c>
    </row>
    <row r="2005">
      <c r="A2005">
        <f t="shared" si="17"/>
        <v>8</v>
      </c>
      <c r="B2005">
        <f t="shared" si="18"/>
        <v>2037</v>
      </c>
      <c r="C2005" s="77">
        <f t="shared" si="3"/>
        <v>2037.583333</v>
      </c>
      <c r="D2005" s="159">
        <f t="shared" si="356"/>
        <v>50283</v>
      </c>
      <c r="N2005" s="171">
        <f>(1+'Parameters &amp; Main Results'!$B$19)^(1/12)-1</f>
        <v>0.004074123784</v>
      </c>
      <c r="O2005" s="171">
        <f>(1+'Parameters &amp; Main Results'!$B$21)^(1/12)-1</f>
        <v>0.001241487716</v>
      </c>
      <c r="P2005" s="171">
        <f>(1+'Parameters &amp; Main Results'!$B$23)^(1/12)-1</f>
        <v>0.0008295381143</v>
      </c>
      <c r="Q2005" s="172">
        <f>(1+'Parameters &amp; Main Results'!$B$25)^(1/12)-1</f>
        <v>0.004074123784</v>
      </c>
      <c r="R2005" s="172">
        <f>(1+'Parameters &amp; Main Results'!$B$27)^(1/12)-1</f>
        <v>0</v>
      </c>
      <c r="S2005" s="172">
        <f>(1+'Parameters &amp; Main Results'!$B$29)^(1/12)-1</f>
        <v>0</v>
      </c>
      <c r="T2005" s="172">
        <f>(1+'Parameters &amp; Main Results'!$B$31)^(1/12)-1</f>
        <v>0.0008295381143</v>
      </c>
      <c r="U2005" s="166">
        <v>0.0</v>
      </c>
      <c r="V2005" s="166">
        <v>0.0</v>
      </c>
      <c r="W2005" s="19">
        <f t="array" ref="W2005">mmult(N2005:T2005,'Parameters &amp; Main Results'!$B$6:$B$12)-'Parameters &amp; Main Results'!$B$16/12+mmult(U2005:V2005,'Parameters &amp; Main Results'!$B$14:$B$15)</f>
        <v>0.0033242981</v>
      </c>
      <c r="X2005" s="77">
        <f t="shared" si="5"/>
        <v>4.805615969</v>
      </c>
    </row>
    <row r="2006">
      <c r="A2006">
        <f t="shared" si="17"/>
        <v>9</v>
      </c>
      <c r="B2006">
        <f t="shared" si="18"/>
        <v>2037</v>
      </c>
      <c r="C2006" s="77">
        <f t="shared" si="3"/>
        <v>2037.666667</v>
      </c>
      <c r="D2006" s="159">
        <f t="shared" si="356"/>
        <v>50313</v>
      </c>
      <c r="N2006" s="171">
        <f>(1+'Parameters &amp; Main Results'!$B$19)^(1/12)-1</f>
        <v>0.004074123784</v>
      </c>
      <c r="O2006" s="171">
        <f>(1+'Parameters &amp; Main Results'!$B$21)^(1/12)-1</f>
        <v>0.001241487716</v>
      </c>
      <c r="P2006" s="171">
        <f>(1+'Parameters &amp; Main Results'!$B$23)^(1/12)-1</f>
        <v>0.0008295381143</v>
      </c>
      <c r="Q2006" s="172">
        <f>(1+'Parameters &amp; Main Results'!$B$25)^(1/12)-1</f>
        <v>0.004074123784</v>
      </c>
      <c r="R2006" s="172">
        <f>(1+'Parameters &amp; Main Results'!$B$27)^(1/12)-1</f>
        <v>0</v>
      </c>
      <c r="S2006" s="172">
        <f>(1+'Parameters &amp; Main Results'!$B$29)^(1/12)-1</f>
        <v>0</v>
      </c>
      <c r="T2006" s="172">
        <f>(1+'Parameters &amp; Main Results'!$B$31)^(1/12)-1</f>
        <v>0.0008295381143</v>
      </c>
      <c r="U2006" s="166">
        <v>0.0</v>
      </c>
      <c r="V2006" s="166">
        <v>0.0</v>
      </c>
      <c r="W2006" s="19">
        <f t="array" ref="W2006">mmult(N2006:T2006,'Parameters &amp; Main Results'!$B$6:$B$12)-'Parameters &amp; Main Results'!$B$16/12+mmult(U2006:V2006,'Parameters &amp; Main Results'!$B$14:$B$15)</f>
        <v>0.0033242981</v>
      </c>
      <c r="X2006" s="77">
        <f t="shared" si="5"/>
        <v>4.7896936</v>
      </c>
    </row>
    <row r="2007">
      <c r="A2007">
        <f t="shared" si="17"/>
        <v>10</v>
      </c>
      <c r="B2007">
        <f t="shared" si="18"/>
        <v>2037</v>
      </c>
      <c r="C2007" s="77">
        <f t="shared" si="3"/>
        <v>2037.75</v>
      </c>
      <c r="D2007" s="159">
        <f t="shared" si="356"/>
        <v>50344</v>
      </c>
      <c r="N2007" s="171">
        <f>(1+'Parameters &amp; Main Results'!$B$19)^(1/12)-1</f>
        <v>0.004074123784</v>
      </c>
      <c r="O2007" s="171">
        <f>(1+'Parameters &amp; Main Results'!$B$21)^(1/12)-1</f>
        <v>0.001241487716</v>
      </c>
      <c r="P2007" s="171">
        <f>(1+'Parameters &amp; Main Results'!$B$23)^(1/12)-1</f>
        <v>0.0008295381143</v>
      </c>
      <c r="Q2007" s="172">
        <f>(1+'Parameters &amp; Main Results'!$B$25)^(1/12)-1</f>
        <v>0.004074123784</v>
      </c>
      <c r="R2007" s="172">
        <f>(1+'Parameters &amp; Main Results'!$B$27)^(1/12)-1</f>
        <v>0</v>
      </c>
      <c r="S2007" s="172">
        <f>(1+'Parameters &amp; Main Results'!$B$29)^(1/12)-1</f>
        <v>0</v>
      </c>
      <c r="T2007" s="172">
        <f>(1+'Parameters &amp; Main Results'!$B$31)^(1/12)-1</f>
        <v>0.0008295381143</v>
      </c>
      <c r="U2007" s="166">
        <v>0.0</v>
      </c>
      <c r="V2007" s="166">
        <v>0.0</v>
      </c>
      <c r="W2007" s="19">
        <f t="array" ref="W2007">mmult(N2007:T2007,'Parameters &amp; Main Results'!$B$6:$B$12)-'Parameters &amp; Main Results'!$B$16/12+mmult(U2007:V2007,'Parameters &amp; Main Results'!$B$14:$B$15)</f>
        <v>0.0033242981</v>
      </c>
      <c r="X2007" s="77">
        <f t="shared" si="5"/>
        <v>4.773823986</v>
      </c>
    </row>
    <row r="2008">
      <c r="A2008">
        <f t="shared" si="17"/>
        <v>11</v>
      </c>
      <c r="B2008">
        <f t="shared" si="18"/>
        <v>2037</v>
      </c>
      <c r="C2008" s="77">
        <f t="shared" si="3"/>
        <v>2037.833333</v>
      </c>
      <c r="D2008" s="159">
        <f t="shared" si="356"/>
        <v>50374</v>
      </c>
      <c r="N2008" s="171">
        <f>(1+'Parameters &amp; Main Results'!$B$19)^(1/12)-1</f>
        <v>0.004074123784</v>
      </c>
      <c r="O2008" s="171">
        <f>(1+'Parameters &amp; Main Results'!$B$21)^(1/12)-1</f>
        <v>0.001241487716</v>
      </c>
      <c r="P2008" s="171">
        <f>(1+'Parameters &amp; Main Results'!$B$23)^(1/12)-1</f>
        <v>0.0008295381143</v>
      </c>
      <c r="Q2008" s="172">
        <f>(1+'Parameters &amp; Main Results'!$B$25)^(1/12)-1</f>
        <v>0.004074123784</v>
      </c>
      <c r="R2008" s="172">
        <f>(1+'Parameters &amp; Main Results'!$B$27)^(1/12)-1</f>
        <v>0</v>
      </c>
      <c r="S2008" s="172">
        <f>(1+'Parameters &amp; Main Results'!$B$29)^(1/12)-1</f>
        <v>0</v>
      </c>
      <c r="T2008" s="172">
        <f>(1+'Parameters &amp; Main Results'!$B$31)^(1/12)-1</f>
        <v>0.0008295381143</v>
      </c>
      <c r="U2008" s="166">
        <v>0.0</v>
      </c>
      <c r="V2008" s="166">
        <v>0.0</v>
      </c>
      <c r="W2008" s="19">
        <f t="array" ref="W2008">mmult(N2008:T2008,'Parameters &amp; Main Results'!$B$6:$B$12)-'Parameters &amp; Main Results'!$B$16/12+mmult(U2008:V2008,'Parameters &amp; Main Results'!$B$14:$B$15)</f>
        <v>0.0033242981</v>
      </c>
      <c r="X2008" s="77">
        <f t="shared" si="5"/>
        <v>4.758006952</v>
      </c>
    </row>
    <row r="2009">
      <c r="A2009">
        <f t="shared" si="17"/>
        <v>12</v>
      </c>
      <c r="B2009">
        <f t="shared" si="18"/>
        <v>2037</v>
      </c>
      <c r="C2009" s="77">
        <f t="shared" si="3"/>
        <v>2037.916667</v>
      </c>
      <c r="D2009" s="159">
        <f t="shared" si="356"/>
        <v>50405</v>
      </c>
      <c r="N2009" s="171">
        <f>(1+'Parameters &amp; Main Results'!$B$19)^(1/12)-1</f>
        <v>0.004074123784</v>
      </c>
      <c r="O2009" s="171">
        <f>(1+'Parameters &amp; Main Results'!$B$21)^(1/12)-1</f>
        <v>0.001241487716</v>
      </c>
      <c r="P2009" s="171">
        <f>(1+'Parameters &amp; Main Results'!$B$23)^(1/12)-1</f>
        <v>0.0008295381143</v>
      </c>
      <c r="Q2009" s="172">
        <f>(1+'Parameters &amp; Main Results'!$B$25)^(1/12)-1</f>
        <v>0.004074123784</v>
      </c>
      <c r="R2009" s="172">
        <f>(1+'Parameters &amp; Main Results'!$B$27)^(1/12)-1</f>
        <v>0</v>
      </c>
      <c r="S2009" s="172">
        <f>(1+'Parameters &amp; Main Results'!$B$29)^(1/12)-1</f>
        <v>0</v>
      </c>
      <c r="T2009" s="172">
        <f>(1+'Parameters &amp; Main Results'!$B$31)^(1/12)-1</f>
        <v>0.0008295381143</v>
      </c>
      <c r="U2009" s="166">
        <v>0.0</v>
      </c>
      <c r="V2009" s="166">
        <v>0.0</v>
      </c>
      <c r="W2009" s="19">
        <f t="array" ref="W2009">mmult(N2009:T2009,'Parameters &amp; Main Results'!$B$6:$B$12)-'Parameters &amp; Main Results'!$B$16/12+mmult(U2009:V2009,'Parameters &amp; Main Results'!$B$14:$B$15)</f>
        <v>0.0033242981</v>
      </c>
      <c r="X2009" s="77">
        <f t="shared" si="5"/>
        <v>4.742242325</v>
      </c>
    </row>
    <row r="2010">
      <c r="A2010">
        <f t="shared" si="17"/>
        <v>1</v>
      </c>
      <c r="B2010">
        <f t="shared" si="18"/>
        <v>2038</v>
      </c>
      <c r="C2010" s="77">
        <f t="shared" si="3"/>
        <v>2038</v>
      </c>
      <c r="D2010" s="159">
        <f t="shared" si="356"/>
        <v>50436</v>
      </c>
      <c r="N2010" s="171">
        <f>(1+'Parameters &amp; Main Results'!$B$19)^(1/12)-1</f>
        <v>0.004074123784</v>
      </c>
      <c r="O2010" s="171">
        <f>(1+'Parameters &amp; Main Results'!$B$21)^(1/12)-1</f>
        <v>0.001241487716</v>
      </c>
      <c r="P2010" s="171">
        <f>(1+'Parameters &amp; Main Results'!$B$23)^(1/12)-1</f>
        <v>0.0008295381143</v>
      </c>
      <c r="Q2010" s="172">
        <f>(1+'Parameters &amp; Main Results'!$B$25)^(1/12)-1</f>
        <v>0.004074123784</v>
      </c>
      <c r="R2010" s="172">
        <f>(1+'Parameters &amp; Main Results'!$B$27)^(1/12)-1</f>
        <v>0</v>
      </c>
      <c r="S2010" s="172">
        <f>(1+'Parameters &amp; Main Results'!$B$29)^(1/12)-1</f>
        <v>0</v>
      </c>
      <c r="T2010" s="172">
        <f>(1+'Parameters &amp; Main Results'!$B$31)^(1/12)-1</f>
        <v>0.0008295381143</v>
      </c>
      <c r="U2010" s="166">
        <v>0.0</v>
      </c>
      <c r="V2010" s="166">
        <v>0.0</v>
      </c>
      <c r="W2010" s="19">
        <f t="array" ref="W2010">mmult(N2010:T2010,'Parameters &amp; Main Results'!$B$6:$B$12)-'Parameters &amp; Main Results'!$B$16/12+mmult(U2010:V2010,'Parameters &amp; Main Results'!$B$14:$B$15)</f>
        <v>0.0033242981</v>
      </c>
      <c r="X2010" s="77">
        <f t="shared" si="5"/>
        <v>4.726529931</v>
      </c>
    </row>
    <row r="2011">
      <c r="A2011">
        <f t="shared" si="17"/>
        <v>2</v>
      </c>
      <c r="B2011">
        <f t="shared" si="18"/>
        <v>2038</v>
      </c>
      <c r="C2011" s="77">
        <f t="shared" si="3"/>
        <v>2038.083333</v>
      </c>
      <c r="D2011" s="159">
        <f t="shared" si="356"/>
        <v>50464</v>
      </c>
      <c r="N2011" s="171">
        <f>(1+'Parameters &amp; Main Results'!$B$19)^(1/12)-1</f>
        <v>0.004074123784</v>
      </c>
      <c r="O2011" s="171">
        <f>(1+'Parameters &amp; Main Results'!$B$21)^(1/12)-1</f>
        <v>0.001241487716</v>
      </c>
      <c r="P2011" s="171">
        <f>(1+'Parameters &amp; Main Results'!$B$23)^(1/12)-1</f>
        <v>0.0008295381143</v>
      </c>
      <c r="Q2011" s="172">
        <f>(1+'Parameters &amp; Main Results'!$B$25)^(1/12)-1</f>
        <v>0.004074123784</v>
      </c>
      <c r="R2011" s="172">
        <f>(1+'Parameters &amp; Main Results'!$B$27)^(1/12)-1</f>
        <v>0</v>
      </c>
      <c r="S2011" s="172">
        <f>(1+'Parameters &amp; Main Results'!$B$29)^(1/12)-1</f>
        <v>0</v>
      </c>
      <c r="T2011" s="172">
        <f>(1+'Parameters &amp; Main Results'!$B$31)^(1/12)-1</f>
        <v>0.0008295381143</v>
      </c>
      <c r="U2011" s="166">
        <v>0.0</v>
      </c>
      <c r="V2011" s="166">
        <v>0.0</v>
      </c>
      <c r="W2011" s="19">
        <f t="array" ref="W2011">mmult(N2011:T2011,'Parameters &amp; Main Results'!$B$6:$B$12)-'Parameters &amp; Main Results'!$B$16/12+mmult(U2011:V2011,'Parameters &amp; Main Results'!$B$14:$B$15)</f>
        <v>0.0033242981</v>
      </c>
      <c r="X2011" s="77">
        <f t="shared" si="5"/>
        <v>4.710869596</v>
      </c>
    </row>
    <row r="2012">
      <c r="A2012">
        <f t="shared" si="17"/>
        <v>3</v>
      </c>
      <c r="B2012">
        <f t="shared" si="18"/>
        <v>2038</v>
      </c>
      <c r="C2012" s="77">
        <f t="shared" si="3"/>
        <v>2038.166667</v>
      </c>
      <c r="D2012" s="159">
        <f t="shared" si="356"/>
        <v>50495</v>
      </c>
      <c r="N2012" s="171">
        <f>(1+'Parameters &amp; Main Results'!$B$19)^(1/12)-1</f>
        <v>0.004074123784</v>
      </c>
      <c r="O2012" s="171">
        <f>(1+'Parameters &amp; Main Results'!$B$21)^(1/12)-1</f>
        <v>0.001241487716</v>
      </c>
      <c r="P2012" s="171">
        <f>(1+'Parameters &amp; Main Results'!$B$23)^(1/12)-1</f>
        <v>0.0008295381143</v>
      </c>
      <c r="Q2012" s="172">
        <f>(1+'Parameters &amp; Main Results'!$B$25)^(1/12)-1</f>
        <v>0.004074123784</v>
      </c>
      <c r="R2012" s="172">
        <f>(1+'Parameters &amp; Main Results'!$B$27)^(1/12)-1</f>
        <v>0</v>
      </c>
      <c r="S2012" s="172">
        <f>(1+'Parameters &amp; Main Results'!$B$29)^(1/12)-1</f>
        <v>0</v>
      </c>
      <c r="T2012" s="172">
        <f>(1+'Parameters &amp; Main Results'!$B$31)^(1/12)-1</f>
        <v>0.0008295381143</v>
      </c>
      <c r="U2012" s="166">
        <v>0.0</v>
      </c>
      <c r="V2012" s="166">
        <v>0.0</v>
      </c>
      <c r="W2012" s="19">
        <f t="array" ref="W2012">mmult(N2012:T2012,'Parameters &amp; Main Results'!$B$6:$B$12)-'Parameters &amp; Main Results'!$B$16/12+mmult(U2012:V2012,'Parameters &amp; Main Results'!$B$14:$B$15)</f>
        <v>0.0033242981</v>
      </c>
      <c r="X2012" s="77">
        <f t="shared" si="5"/>
        <v>4.695261148</v>
      </c>
    </row>
    <row r="2013">
      <c r="A2013">
        <f t="shared" si="17"/>
        <v>4</v>
      </c>
      <c r="B2013">
        <f t="shared" si="18"/>
        <v>2038</v>
      </c>
      <c r="C2013" s="77">
        <f t="shared" si="3"/>
        <v>2038.25</v>
      </c>
      <c r="D2013" s="159">
        <f t="shared" si="356"/>
        <v>50525</v>
      </c>
      <c r="N2013" s="171">
        <f>(1+'Parameters &amp; Main Results'!$B$19)^(1/12)-1</f>
        <v>0.004074123784</v>
      </c>
      <c r="O2013" s="171">
        <f>(1+'Parameters &amp; Main Results'!$B$21)^(1/12)-1</f>
        <v>0.001241487716</v>
      </c>
      <c r="P2013" s="171">
        <f>(1+'Parameters &amp; Main Results'!$B$23)^(1/12)-1</f>
        <v>0.0008295381143</v>
      </c>
      <c r="Q2013" s="172">
        <f>(1+'Parameters &amp; Main Results'!$B$25)^(1/12)-1</f>
        <v>0.004074123784</v>
      </c>
      <c r="R2013" s="172">
        <f>(1+'Parameters &amp; Main Results'!$B$27)^(1/12)-1</f>
        <v>0</v>
      </c>
      <c r="S2013" s="172">
        <f>(1+'Parameters &amp; Main Results'!$B$29)^(1/12)-1</f>
        <v>0</v>
      </c>
      <c r="T2013" s="172">
        <f>(1+'Parameters &amp; Main Results'!$B$31)^(1/12)-1</f>
        <v>0.0008295381143</v>
      </c>
      <c r="U2013" s="166">
        <v>0.0</v>
      </c>
      <c r="V2013" s="166">
        <v>0.0</v>
      </c>
      <c r="W2013" s="19">
        <f t="array" ref="W2013">mmult(N2013:T2013,'Parameters &amp; Main Results'!$B$6:$B$12)-'Parameters &amp; Main Results'!$B$16/12+mmult(U2013:V2013,'Parameters &amp; Main Results'!$B$14:$B$15)</f>
        <v>0.0033242981</v>
      </c>
      <c r="X2013" s="77">
        <f t="shared" si="5"/>
        <v>4.679704416</v>
      </c>
    </row>
    <row r="2014">
      <c r="A2014">
        <f t="shared" si="17"/>
        <v>5</v>
      </c>
      <c r="B2014">
        <f t="shared" si="18"/>
        <v>2038</v>
      </c>
      <c r="C2014" s="77">
        <f t="shared" si="3"/>
        <v>2038.333333</v>
      </c>
      <c r="D2014" s="159">
        <f t="shared" si="356"/>
        <v>50556</v>
      </c>
      <c r="N2014" s="171">
        <f>(1+'Parameters &amp; Main Results'!$B$19)^(1/12)-1</f>
        <v>0.004074123784</v>
      </c>
      <c r="O2014" s="171">
        <f>(1+'Parameters &amp; Main Results'!$B$21)^(1/12)-1</f>
        <v>0.001241487716</v>
      </c>
      <c r="P2014" s="171">
        <f>(1+'Parameters &amp; Main Results'!$B$23)^(1/12)-1</f>
        <v>0.0008295381143</v>
      </c>
      <c r="Q2014" s="172">
        <f>(1+'Parameters &amp; Main Results'!$B$25)^(1/12)-1</f>
        <v>0.004074123784</v>
      </c>
      <c r="R2014" s="172">
        <f>(1+'Parameters &amp; Main Results'!$B$27)^(1/12)-1</f>
        <v>0</v>
      </c>
      <c r="S2014" s="172">
        <f>(1+'Parameters &amp; Main Results'!$B$29)^(1/12)-1</f>
        <v>0</v>
      </c>
      <c r="T2014" s="172">
        <f>(1+'Parameters &amp; Main Results'!$B$31)^(1/12)-1</f>
        <v>0.0008295381143</v>
      </c>
      <c r="U2014" s="166">
        <v>0.0</v>
      </c>
      <c r="V2014" s="166">
        <v>0.0</v>
      </c>
      <c r="W2014" s="19">
        <f t="array" ref="W2014">mmult(N2014:T2014,'Parameters &amp; Main Results'!$B$6:$B$12)-'Parameters &amp; Main Results'!$B$16/12+mmult(U2014:V2014,'Parameters &amp; Main Results'!$B$14:$B$15)</f>
        <v>0.0033242981</v>
      </c>
      <c r="X2014" s="77">
        <f t="shared" si="5"/>
        <v>4.664199227</v>
      </c>
    </row>
    <row r="2015">
      <c r="A2015">
        <f t="shared" si="17"/>
        <v>6</v>
      </c>
      <c r="B2015">
        <f t="shared" si="18"/>
        <v>2038</v>
      </c>
      <c r="C2015" s="77">
        <f t="shared" si="3"/>
        <v>2038.416667</v>
      </c>
      <c r="D2015" s="159">
        <f t="shared" si="356"/>
        <v>50586</v>
      </c>
      <c r="N2015" s="171">
        <f>(1+'Parameters &amp; Main Results'!$B$19)^(1/12)-1</f>
        <v>0.004074123784</v>
      </c>
      <c r="O2015" s="171">
        <f>(1+'Parameters &amp; Main Results'!$B$21)^(1/12)-1</f>
        <v>0.001241487716</v>
      </c>
      <c r="P2015" s="171">
        <f>(1+'Parameters &amp; Main Results'!$B$23)^(1/12)-1</f>
        <v>0.0008295381143</v>
      </c>
      <c r="Q2015" s="172">
        <f>(1+'Parameters &amp; Main Results'!$B$25)^(1/12)-1</f>
        <v>0.004074123784</v>
      </c>
      <c r="R2015" s="172">
        <f>(1+'Parameters &amp; Main Results'!$B$27)^(1/12)-1</f>
        <v>0</v>
      </c>
      <c r="S2015" s="172">
        <f>(1+'Parameters &amp; Main Results'!$B$29)^(1/12)-1</f>
        <v>0</v>
      </c>
      <c r="T2015" s="172">
        <f>(1+'Parameters &amp; Main Results'!$B$31)^(1/12)-1</f>
        <v>0.0008295381143</v>
      </c>
      <c r="U2015" s="166">
        <v>0.0</v>
      </c>
      <c r="V2015" s="166">
        <v>0.0</v>
      </c>
      <c r="W2015" s="19">
        <f t="array" ref="W2015">mmult(N2015:T2015,'Parameters &amp; Main Results'!$B$6:$B$12)-'Parameters &amp; Main Results'!$B$16/12+mmult(U2015:V2015,'Parameters &amp; Main Results'!$B$14:$B$15)</f>
        <v>0.0033242981</v>
      </c>
      <c r="X2015" s="77">
        <f t="shared" si="5"/>
        <v>4.648745412</v>
      </c>
    </row>
    <row r="2016">
      <c r="A2016">
        <f t="shared" si="17"/>
        <v>7</v>
      </c>
      <c r="B2016">
        <f t="shared" si="18"/>
        <v>2038</v>
      </c>
      <c r="C2016" s="77">
        <f t="shared" si="3"/>
        <v>2038.5</v>
      </c>
      <c r="D2016" s="159">
        <f t="shared" si="356"/>
        <v>50617</v>
      </c>
      <c r="N2016" s="171">
        <f>(1+'Parameters &amp; Main Results'!$B$19)^(1/12)-1</f>
        <v>0.004074123784</v>
      </c>
      <c r="O2016" s="171">
        <f>(1+'Parameters &amp; Main Results'!$B$21)^(1/12)-1</f>
        <v>0.001241487716</v>
      </c>
      <c r="P2016" s="171">
        <f>(1+'Parameters &amp; Main Results'!$B$23)^(1/12)-1</f>
        <v>0.0008295381143</v>
      </c>
      <c r="Q2016" s="172">
        <f>(1+'Parameters &amp; Main Results'!$B$25)^(1/12)-1</f>
        <v>0.004074123784</v>
      </c>
      <c r="R2016" s="172">
        <f>(1+'Parameters &amp; Main Results'!$B$27)^(1/12)-1</f>
        <v>0</v>
      </c>
      <c r="S2016" s="172">
        <f>(1+'Parameters &amp; Main Results'!$B$29)^(1/12)-1</f>
        <v>0</v>
      </c>
      <c r="T2016" s="172">
        <f>(1+'Parameters &amp; Main Results'!$B$31)^(1/12)-1</f>
        <v>0.0008295381143</v>
      </c>
      <c r="U2016" s="166">
        <v>0.0</v>
      </c>
      <c r="V2016" s="166">
        <v>0.0</v>
      </c>
      <c r="W2016" s="19">
        <f t="array" ref="W2016">mmult(N2016:T2016,'Parameters &amp; Main Results'!$B$6:$B$12)-'Parameters &amp; Main Results'!$B$16/12+mmult(U2016:V2016,'Parameters &amp; Main Results'!$B$14:$B$15)</f>
        <v>0.0033242981</v>
      </c>
      <c r="X2016" s="77">
        <f t="shared" si="5"/>
        <v>4.633342799</v>
      </c>
    </row>
    <row r="2017">
      <c r="A2017">
        <f t="shared" si="17"/>
        <v>8</v>
      </c>
      <c r="B2017">
        <f t="shared" si="18"/>
        <v>2038</v>
      </c>
      <c r="C2017" s="77">
        <f t="shared" si="3"/>
        <v>2038.583333</v>
      </c>
      <c r="D2017" s="159">
        <f t="shared" si="356"/>
        <v>50648</v>
      </c>
      <c r="N2017" s="171">
        <f>(1+'Parameters &amp; Main Results'!$B$19)^(1/12)-1</f>
        <v>0.004074123784</v>
      </c>
      <c r="O2017" s="171">
        <f>(1+'Parameters &amp; Main Results'!$B$21)^(1/12)-1</f>
        <v>0.001241487716</v>
      </c>
      <c r="P2017" s="171">
        <f>(1+'Parameters &amp; Main Results'!$B$23)^(1/12)-1</f>
        <v>0.0008295381143</v>
      </c>
      <c r="Q2017" s="172">
        <f>(1+'Parameters &amp; Main Results'!$B$25)^(1/12)-1</f>
        <v>0.004074123784</v>
      </c>
      <c r="R2017" s="172">
        <f>(1+'Parameters &amp; Main Results'!$B$27)^(1/12)-1</f>
        <v>0</v>
      </c>
      <c r="S2017" s="172">
        <f>(1+'Parameters &amp; Main Results'!$B$29)^(1/12)-1</f>
        <v>0</v>
      </c>
      <c r="T2017" s="172">
        <f>(1+'Parameters &amp; Main Results'!$B$31)^(1/12)-1</f>
        <v>0.0008295381143</v>
      </c>
      <c r="U2017" s="166">
        <v>0.0</v>
      </c>
      <c r="V2017" s="166">
        <v>0.0</v>
      </c>
      <c r="W2017" s="19">
        <f t="array" ref="W2017">mmult(N2017:T2017,'Parameters &amp; Main Results'!$B$6:$B$12)-'Parameters &amp; Main Results'!$B$16/12+mmult(U2017:V2017,'Parameters &amp; Main Results'!$B$14:$B$15)</f>
        <v>0.0033242981</v>
      </c>
      <c r="X2017" s="77">
        <f t="shared" si="5"/>
        <v>4.617991219</v>
      </c>
    </row>
    <row r="2018">
      <c r="A2018">
        <f t="shared" si="17"/>
        <v>9</v>
      </c>
      <c r="B2018">
        <f t="shared" si="18"/>
        <v>2038</v>
      </c>
      <c r="C2018" s="77">
        <f t="shared" si="3"/>
        <v>2038.666667</v>
      </c>
      <c r="D2018" s="159">
        <f t="shared" si="356"/>
        <v>50678</v>
      </c>
      <c r="N2018" s="171">
        <f>(1+'Parameters &amp; Main Results'!$B$19)^(1/12)-1</f>
        <v>0.004074123784</v>
      </c>
      <c r="O2018" s="171">
        <f>(1+'Parameters &amp; Main Results'!$B$21)^(1/12)-1</f>
        <v>0.001241487716</v>
      </c>
      <c r="P2018" s="171">
        <f>(1+'Parameters &amp; Main Results'!$B$23)^(1/12)-1</f>
        <v>0.0008295381143</v>
      </c>
      <c r="Q2018" s="172">
        <f>(1+'Parameters &amp; Main Results'!$B$25)^(1/12)-1</f>
        <v>0.004074123784</v>
      </c>
      <c r="R2018" s="172">
        <f>(1+'Parameters &amp; Main Results'!$B$27)^(1/12)-1</f>
        <v>0</v>
      </c>
      <c r="S2018" s="172">
        <f>(1+'Parameters &amp; Main Results'!$B$29)^(1/12)-1</f>
        <v>0</v>
      </c>
      <c r="T2018" s="172">
        <f>(1+'Parameters &amp; Main Results'!$B$31)^(1/12)-1</f>
        <v>0.0008295381143</v>
      </c>
      <c r="U2018" s="166">
        <v>0.0</v>
      </c>
      <c r="V2018" s="166">
        <v>0.0</v>
      </c>
      <c r="W2018" s="19">
        <f t="array" ref="W2018">mmult(N2018:T2018,'Parameters &amp; Main Results'!$B$6:$B$12)-'Parameters &amp; Main Results'!$B$16/12+mmult(U2018:V2018,'Parameters &amp; Main Results'!$B$14:$B$15)</f>
        <v>0.0033242981</v>
      </c>
      <c r="X2018" s="77">
        <f t="shared" si="5"/>
        <v>4.602690504</v>
      </c>
    </row>
    <row r="2019">
      <c r="A2019">
        <f t="shared" si="17"/>
        <v>10</v>
      </c>
      <c r="B2019">
        <f t="shared" si="18"/>
        <v>2038</v>
      </c>
      <c r="C2019" s="77">
        <f t="shared" si="3"/>
        <v>2038.75</v>
      </c>
      <c r="D2019" s="159">
        <f t="shared" si="356"/>
        <v>50709</v>
      </c>
      <c r="N2019" s="171">
        <f>(1+'Parameters &amp; Main Results'!$B$19)^(1/12)-1</f>
        <v>0.004074123784</v>
      </c>
      <c r="O2019" s="171">
        <f>(1+'Parameters &amp; Main Results'!$B$21)^(1/12)-1</f>
        <v>0.001241487716</v>
      </c>
      <c r="P2019" s="171">
        <f>(1+'Parameters &amp; Main Results'!$B$23)^(1/12)-1</f>
        <v>0.0008295381143</v>
      </c>
      <c r="Q2019" s="172">
        <f>(1+'Parameters &amp; Main Results'!$B$25)^(1/12)-1</f>
        <v>0.004074123784</v>
      </c>
      <c r="R2019" s="172">
        <f>(1+'Parameters &amp; Main Results'!$B$27)^(1/12)-1</f>
        <v>0</v>
      </c>
      <c r="S2019" s="172">
        <f>(1+'Parameters &amp; Main Results'!$B$29)^(1/12)-1</f>
        <v>0</v>
      </c>
      <c r="T2019" s="172">
        <f>(1+'Parameters &amp; Main Results'!$B$31)^(1/12)-1</f>
        <v>0.0008295381143</v>
      </c>
      <c r="U2019" s="166">
        <v>0.0</v>
      </c>
      <c r="V2019" s="166">
        <v>0.0</v>
      </c>
      <c r="W2019" s="19">
        <f t="array" ref="W2019">mmult(N2019:T2019,'Parameters &amp; Main Results'!$B$6:$B$12)-'Parameters &amp; Main Results'!$B$16/12+mmult(U2019:V2019,'Parameters &amp; Main Results'!$B$14:$B$15)</f>
        <v>0.0033242981</v>
      </c>
      <c r="X2019" s="77">
        <f t="shared" si="5"/>
        <v>4.587440484</v>
      </c>
    </row>
    <row r="2020">
      <c r="A2020">
        <f t="shared" si="17"/>
        <v>11</v>
      </c>
      <c r="B2020">
        <f t="shared" si="18"/>
        <v>2038</v>
      </c>
      <c r="C2020" s="77">
        <f t="shared" si="3"/>
        <v>2038.833333</v>
      </c>
      <c r="D2020" s="159">
        <f t="shared" si="356"/>
        <v>50739</v>
      </c>
      <c r="N2020" s="171">
        <f>(1+'Parameters &amp; Main Results'!$B$19)^(1/12)-1</f>
        <v>0.004074123784</v>
      </c>
      <c r="O2020" s="171">
        <f>(1+'Parameters &amp; Main Results'!$B$21)^(1/12)-1</f>
        <v>0.001241487716</v>
      </c>
      <c r="P2020" s="171">
        <f>(1+'Parameters &amp; Main Results'!$B$23)^(1/12)-1</f>
        <v>0.0008295381143</v>
      </c>
      <c r="Q2020" s="172">
        <f>(1+'Parameters &amp; Main Results'!$B$25)^(1/12)-1</f>
        <v>0.004074123784</v>
      </c>
      <c r="R2020" s="172">
        <f>(1+'Parameters &amp; Main Results'!$B$27)^(1/12)-1</f>
        <v>0</v>
      </c>
      <c r="S2020" s="172">
        <f>(1+'Parameters &amp; Main Results'!$B$29)^(1/12)-1</f>
        <v>0</v>
      </c>
      <c r="T2020" s="172">
        <f>(1+'Parameters &amp; Main Results'!$B$31)^(1/12)-1</f>
        <v>0.0008295381143</v>
      </c>
      <c r="U2020" s="166">
        <v>0.0</v>
      </c>
      <c r="V2020" s="166">
        <v>0.0</v>
      </c>
      <c r="W2020" s="19">
        <f t="array" ref="W2020">mmult(N2020:T2020,'Parameters &amp; Main Results'!$B$6:$B$12)-'Parameters &amp; Main Results'!$B$16/12+mmult(U2020:V2020,'Parameters &amp; Main Results'!$B$14:$B$15)</f>
        <v>0.0033242981</v>
      </c>
      <c r="X2020" s="77">
        <f t="shared" si="5"/>
        <v>4.572240992</v>
      </c>
    </row>
    <row r="2021">
      <c r="A2021">
        <f t="shared" si="17"/>
        <v>12</v>
      </c>
      <c r="B2021">
        <f t="shared" si="18"/>
        <v>2038</v>
      </c>
      <c r="C2021" s="77">
        <f t="shared" si="3"/>
        <v>2038.916667</v>
      </c>
      <c r="D2021" s="159">
        <f t="shared" si="356"/>
        <v>50770</v>
      </c>
      <c r="N2021" s="171">
        <f>(1+'Parameters &amp; Main Results'!$B$19)^(1/12)-1</f>
        <v>0.004074123784</v>
      </c>
      <c r="O2021" s="171">
        <f>(1+'Parameters &amp; Main Results'!$B$21)^(1/12)-1</f>
        <v>0.001241487716</v>
      </c>
      <c r="P2021" s="171">
        <f>(1+'Parameters &amp; Main Results'!$B$23)^(1/12)-1</f>
        <v>0.0008295381143</v>
      </c>
      <c r="Q2021" s="172">
        <f>(1+'Parameters &amp; Main Results'!$B$25)^(1/12)-1</f>
        <v>0.004074123784</v>
      </c>
      <c r="R2021" s="172">
        <f>(1+'Parameters &amp; Main Results'!$B$27)^(1/12)-1</f>
        <v>0</v>
      </c>
      <c r="S2021" s="172">
        <f>(1+'Parameters &amp; Main Results'!$B$29)^(1/12)-1</f>
        <v>0</v>
      </c>
      <c r="T2021" s="172">
        <f>(1+'Parameters &amp; Main Results'!$B$31)^(1/12)-1</f>
        <v>0.0008295381143</v>
      </c>
      <c r="U2021" s="166">
        <v>0.0</v>
      </c>
      <c r="V2021" s="166">
        <v>0.0</v>
      </c>
      <c r="W2021" s="19">
        <f t="array" ref="W2021">mmult(N2021:T2021,'Parameters &amp; Main Results'!$B$6:$B$12)-'Parameters &amp; Main Results'!$B$16/12+mmult(U2021:V2021,'Parameters &amp; Main Results'!$B$14:$B$15)</f>
        <v>0.0033242981</v>
      </c>
      <c r="X2021" s="77">
        <f t="shared" si="5"/>
        <v>4.557091861</v>
      </c>
    </row>
    <row r="2022">
      <c r="A2022">
        <f t="shared" si="17"/>
        <v>1</v>
      </c>
      <c r="B2022">
        <f t="shared" si="18"/>
        <v>2039</v>
      </c>
      <c r="C2022" s="77">
        <f t="shared" si="3"/>
        <v>2039</v>
      </c>
      <c r="D2022" s="159">
        <f t="shared" si="356"/>
        <v>50801</v>
      </c>
      <c r="N2022" s="171">
        <f>(1+'Parameters &amp; Main Results'!$B$19)^(1/12)-1</f>
        <v>0.004074123784</v>
      </c>
      <c r="O2022" s="171">
        <f>(1+'Parameters &amp; Main Results'!$B$21)^(1/12)-1</f>
        <v>0.001241487716</v>
      </c>
      <c r="P2022" s="171">
        <f>(1+'Parameters &amp; Main Results'!$B$23)^(1/12)-1</f>
        <v>0.0008295381143</v>
      </c>
      <c r="Q2022" s="172">
        <f>(1+'Parameters &amp; Main Results'!$B$25)^(1/12)-1</f>
        <v>0.004074123784</v>
      </c>
      <c r="R2022" s="172">
        <f>(1+'Parameters &amp; Main Results'!$B$27)^(1/12)-1</f>
        <v>0</v>
      </c>
      <c r="S2022" s="172">
        <f>(1+'Parameters &amp; Main Results'!$B$29)^(1/12)-1</f>
        <v>0</v>
      </c>
      <c r="T2022" s="172">
        <f>(1+'Parameters &amp; Main Results'!$B$31)^(1/12)-1</f>
        <v>0.0008295381143</v>
      </c>
      <c r="U2022" s="166">
        <v>0.0</v>
      </c>
      <c r="V2022" s="166">
        <v>0.0</v>
      </c>
      <c r="W2022" s="19">
        <f t="array" ref="W2022">mmult(N2022:T2022,'Parameters &amp; Main Results'!$B$6:$B$12)-'Parameters &amp; Main Results'!$B$16/12+mmult(U2022:V2022,'Parameters &amp; Main Results'!$B$14:$B$15)</f>
        <v>0.0033242981</v>
      </c>
      <c r="X2022" s="77">
        <f t="shared" si="5"/>
        <v>4.541992922</v>
      </c>
    </row>
    <row r="2023">
      <c r="A2023">
        <f t="shared" si="17"/>
        <v>2</v>
      </c>
      <c r="B2023">
        <f t="shared" si="18"/>
        <v>2039</v>
      </c>
      <c r="C2023" s="77">
        <f t="shared" si="3"/>
        <v>2039.083333</v>
      </c>
      <c r="D2023" s="159">
        <f t="shared" si="356"/>
        <v>50829</v>
      </c>
      <c r="N2023" s="171">
        <f>(1+'Parameters &amp; Main Results'!$B$19)^(1/12)-1</f>
        <v>0.004074123784</v>
      </c>
      <c r="O2023" s="171">
        <f>(1+'Parameters &amp; Main Results'!$B$21)^(1/12)-1</f>
        <v>0.001241487716</v>
      </c>
      <c r="P2023" s="171">
        <f>(1+'Parameters &amp; Main Results'!$B$23)^(1/12)-1</f>
        <v>0.0008295381143</v>
      </c>
      <c r="Q2023" s="172">
        <f>(1+'Parameters &amp; Main Results'!$B$25)^(1/12)-1</f>
        <v>0.004074123784</v>
      </c>
      <c r="R2023" s="172">
        <f>(1+'Parameters &amp; Main Results'!$B$27)^(1/12)-1</f>
        <v>0</v>
      </c>
      <c r="S2023" s="172">
        <f>(1+'Parameters &amp; Main Results'!$B$29)^(1/12)-1</f>
        <v>0</v>
      </c>
      <c r="T2023" s="172">
        <f>(1+'Parameters &amp; Main Results'!$B$31)^(1/12)-1</f>
        <v>0.0008295381143</v>
      </c>
      <c r="U2023" s="166">
        <v>0.0</v>
      </c>
      <c r="V2023" s="166">
        <v>0.0</v>
      </c>
      <c r="W2023" s="19">
        <f t="array" ref="W2023">mmult(N2023:T2023,'Parameters &amp; Main Results'!$B$6:$B$12)-'Parameters &amp; Main Results'!$B$16/12+mmult(U2023:V2023,'Parameters &amp; Main Results'!$B$14:$B$15)</f>
        <v>0.0033242981</v>
      </c>
      <c r="X2023" s="77">
        <f t="shared" si="5"/>
        <v>4.526944011</v>
      </c>
    </row>
    <row r="2024">
      <c r="A2024">
        <f t="shared" si="17"/>
        <v>3</v>
      </c>
      <c r="B2024">
        <f t="shared" si="18"/>
        <v>2039</v>
      </c>
      <c r="C2024" s="77">
        <f t="shared" si="3"/>
        <v>2039.166667</v>
      </c>
      <c r="D2024" s="159">
        <f t="shared" si="356"/>
        <v>50860</v>
      </c>
      <c r="N2024" s="171">
        <f>(1+'Parameters &amp; Main Results'!$B$19)^(1/12)-1</f>
        <v>0.004074123784</v>
      </c>
      <c r="O2024" s="171">
        <f>(1+'Parameters &amp; Main Results'!$B$21)^(1/12)-1</f>
        <v>0.001241487716</v>
      </c>
      <c r="P2024" s="171">
        <f>(1+'Parameters &amp; Main Results'!$B$23)^(1/12)-1</f>
        <v>0.0008295381143</v>
      </c>
      <c r="Q2024" s="172">
        <f>(1+'Parameters &amp; Main Results'!$B$25)^(1/12)-1</f>
        <v>0.004074123784</v>
      </c>
      <c r="R2024" s="172">
        <f>(1+'Parameters &amp; Main Results'!$B$27)^(1/12)-1</f>
        <v>0</v>
      </c>
      <c r="S2024" s="172">
        <f>(1+'Parameters &amp; Main Results'!$B$29)^(1/12)-1</f>
        <v>0</v>
      </c>
      <c r="T2024" s="172">
        <f>(1+'Parameters &amp; Main Results'!$B$31)^(1/12)-1</f>
        <v>0.0008295381143</v>
      </c>
      <c r="U2024" s="166">
        <v>0.0</v>
      </c>
      <c r="V2024" s="166">
        <v>0.0</v>
      </c>
      <c r="W2024" s="19">
        <f t="array" ref="W2024">mmult(N2024:T2024,'Parameters &amp; Main Results'!$B$6:$B$12)-'Parameters &amp; Main Results'!$B$16/12+mmult(U2024:V2024,'Parameters &amp; Main Results'!$B$14:$B$15)</f>
        <v>0.0033242981</v>
      </c>
      <c r="X2024" s="77">
        <f t="shared" si="5"/>
        <v>4.511944961</v>
      </c>
    </row>
    <row r="2025">
      <c r="A2025">
        <f t="shared" si="17"/>
        <v>4</v>
      </c>
      <c r="B2025">
        <f t="shared" si="18"/>
        <v>2039</v>
      </c>
      <c r="C2025" s="77">
        <f t="shared" si="3"/>
        <v>2039.25</v>
      </c>
      <c r="D2025" s="159">
        <f t="shared" si="356"/>
        <v>50890</v>
      </c>
      <c r="N2025" s="171">
        <f>(1+'Parameters &amp; Main Results'!$B$19)^(1/12)-1</f>
        <v>0.004074123784</v>
      </c>
      <c r="O2025" s="171">
        <f>(1+'Parameters &amp; Main Results'!$B$21)^(1/12)-1</f>
        <v>0.001241487716</v>
      </c>
      <c r="P2025" s="171">
        <f>(1+'Parameters &amp; Main Results'!$B$23)^(1/12)-1</f>
        <v>0.0008295381143</v>
      </c>
      <c r="Q2025" s="172">
        <f>(1+'Parameters &amp; Main Results'!$B$25)^(1/12)-1</f>
        <v>0.004074123784</v>
      </c>
      <c r="R2025" s="172">
        <f>(1+'Parameters &amp; Main Results'!$B$27)^(1/12)-1</f>
        <v>0</v>
      </c>
      <c r="S2025" s="172">
        <f>(1+'Parameters &amp; Main Results'!$B$29)^(1/12)-1</f>
        <v>0</v>
      </c>
      <c r="T2025" s="172">
        <f>(1+'Parameters &amp; Main Results'!$B$31)^(1/12)-1</f>
        <v>0.0008295381143</v>
      </c>
      <c r="U2025" s="166">
        <v>0.0</v>
      </c>
      <c r="V2025" s="166">
        <v>0.0</v>
      </c>
      <c r="W2025" s="19">
        <f t="array" ref="W2025">mmult(N2025:T2025,'Parameters &amp; Main Results'!$B$6:$B$12)-'Parameters &amp; Main Results'!$B$16/12+mmult(U2025:V2025,'Parameters &amp; Main Results'!$B$14:$B$15)</f>
        <v>0.0033242981</v>
      </c>
      <c r="X2025" s="77">
        <f t="shared" si="5"/>
        <v>4.496995607</v>
      </c>
    </row>
    <row r="2026">
      <c r="A2026">
        <f t="shared" si="17"/>
        <v>5</v>
      </c>
      <c r="B2026">
        <f t="shared" si="18"/>
        <v>2039</v>
      </c>
      <c r="C2026" s="77">
        <f t="shared" si="3"/>
        <v>2039.333333</v>
      </c>
      <c r="D2026" s="159">
        <f t="shared" si="356"/>
        <v>50921</v>
      </c>
      <c r="N2026" s="171">
        <f>(1+'Parameters &amp; Main Results'!$B$19)^(1/12)-1</f>
        <v>0.004074123784</v>
      </c>
      <c r="O2026" s="171">
        <f>(1+'Parameters &amp; Main Results'!$B$21)^(1/12)-1</f>
        <v>0.001241487716</v>
      </c>
      <c r="P2026" s="171">
        <f>(1+'Parameters &amp; Main Results'!$B$23)^(1/12)-1</f>
        <v>0.0008295381143</v>
      </c>
      <c r="Q2026" s="172">
        <f>(1+'Parameters &amp; Main Results'!$B$25)^(1/12)-1</f>
        <v>0.004074123784</v>
      </c>
      <c r="R2026" s="172">
        <f>(1+'Parameters &amp; Main Results'!$B$27)^(1/12)-1</f>
        <v>0</v>
      </c>
      <c r="S2026" s="172">
        <f>(1+'Parameters &amp; Main Results'!$B$29)^(1/12)-1</f>
        <v>0</v>
      </c>
      <c r="T2026" s="172">
        <f>(1+'Parameters &amp; Main Results'!$B$31)^(1/12)-1</f>
        <v>0.0008295381143</v>
      </c>
      <c r="U2026" s="166">
        <v>0.0</v>
      </c>
      <c r="V2026" s="166">
        <v>0.0</v>
      </c>
      <c r="W2026" s="19">
        <f t="array" ref="W2026">mmult(N2026:T2026,'Parameters &amp; Main Results'!$B$6:$B$12)-'Parameters &amp; Main Results'!$B$16/12+mmult(U2026:V2026,'Parameters &amp; Main Results'!$B$14:$B$15)</f>
        <v>0.0033242981</v>
      </c>
      <c r="X2026" s="77">
        <f t="shared" si="5"/>
        <v>4.482095784</v>
      </c>
    </row>
    <row r="2027">
      <c r="A2027">
        <f t="shared" si="17"/>
        <v>6</v>
      </c>
      <c r="B2027">
        <f t="shared" si="18"/>
        <v>2039</v>
      </c>
      <c r="C2027" s="77">
        <f t="shared" si="3"/>
        <v>2039.416667</v>
      </c>
      <c r="D2027" s="159">
        <f t="shared" si="356"/>
        <v>50951</v>
      </c>
      <c r="N2027" s="171">
        <f>(1+'Parameters &amp; Main Results'!$B$19)^(1/12)-1</f>
        <v>0.004074123784</v>
      </c>
      <c r="O2027" s="171">
        <f>(1+'Parameters &amp; Main Results'!$B$21)^(1/12)-1</f>
        <v>0.001241487716</v>
      </c>
      <c r="P2027" s="171">
        <f>(1+'Parameters &amp; Main Results'!$B$23)^(1/12)-1</f>
        <v>0.0008295381143</v>
      </c>
      <c r="Q2027" s="172">
        <f>(1+'Parameters &amp; Main Results'!$B$25)^(1/12)-1</f>
        <v>0.004074123784</v>
      </c>
      <c r="R2027" s="172">
        <f>(1+'Parameters &amp; Main Results'!$B$27)^(1/12)-1</f>
        <v>0</v>
      </c>
      <c r="S2027" s="172">
        <f>(1+'Parameters &amp; Main Results'!$B$29)^(1/12)-1</f>
        <v>0</v>
      </c>
      <c r="T2027" s="172">
        <f>(1+'Parameters &amp; Main Results'!$B$31)^(1/12)-1</f>
        <v>0.0008295381143</v>
      </c>
      <c r="U2027" s="166">
        <v>0.0</v>
      </c>
      <c r="V2027" s="166">
        <v>0.0</v>
      </c>
      <c r="W2027" s="19">
        <f t="array" ref="W2027">mmult(N2027:T2027,'Parameters &amp; Main Results'!$B$6:$B$12)-'Parameters &amp; Main Results'!$B$16/12+mmult(U2027:V2027,'Parameters &amp; Main Results'!$B$14:$B$15)</f>
        <v>0.0033242981</v>
      </c>
      <c r="X2027" s="77">
        <f t="shared" si="5"/>
        <v>4.467245329</v>
      </c>
    </row>
    <row r="2028">
      <c r="A2028">
        <f t="shared" si="17"/>
        <v>7</v>
      </c>
      <c r="B2028">
        <f t="shared" si="18"/>
        <v>2039</v>
      </c>
      <c r="C2028" s="77">
        <f t="shared" si="3"/>
        <v>2039.5</v>
      </c>
      <c r="D2028" s="159">
        <f t="shared" si="356"/>
        <v>50982</v>
      </c>
      <c r="N2028" s="171">
        <f>(1+'Parameters &amp; Main Results'!$B$19)^(1/12)-1</f>
        <v>0.004074123784</v>
      </c>
      <c r="O2028" s="171">
        <f>(1+'Parameters &amp; Main Results'!$B$21)^(1/12)-1</f>
        <v>0.001241487716</v>
      </c>
      <c r="P2028" s="171">
        <f>(1+'Parameters &amp; Main Results'!$B$23)^(1/12)-1</f>
        <v>0.0008295381143</v>
      </c>
      <c r="Q2028" s="172">
        <f>(1+'Parameters &amp; Main Results'!$B$25)^(1/12)-1</f>
        <v>0.004074123784</v>
      </c>
      <c r="R2028" s="172">
        <f>(1+'Parameters &amp; Main Results'!$B$27)^(1/12)-1</f>
        <v>0</v>
      </c>
      <c r="S2028" s="172">
        <f>(1+'Parameters &amp; Main Results'!$B$29)^(1/12)-1</f>
        <v>0</v>
      </c>
      <c r="T2028" s="172">
        <f>(1+'Parameters &amp; Main Results'!$B$31)^(1/12)-1</f>
        <v>0.0008295381143</v>
      </c>
      <c r="U2028" s="166">
        <v>0.0</v>
      </c>
      <c r="V2028" s="166">
        <v>0.0</v>
      </c>
      <c r="W2028" s="19">
        <f t="array" ref="W2028">mmult(N2028:T2028,'Parameters &amp; Main Results'!$B$6:$B$12)-'Parameters &amp; Main Results'!$B$16/12+mmult(U2028:V2028,'Parameters &amp; Main Results'!$B$14:$B$15)</f>
        <v>0.0033242981</v>
      </c>
      <c r="X2028" s="77">
        <f t="shared" si="5"/>
        <v>4.452444078</v>
      </c>
    </row>
    <row r="2029">
      <c r="A2029">
        <f t="shared" si="17"/>
        <v>8</v>
      </c>
      <c r="B2029">
        <f t="shared" si="18"/>
        <v>2039</v>
      </c>
      <c r="C2029" s="77">
        <f t="shared" si="3"/>
        <v>2039.583333</v>
      </c>
      <c r="D2029" s="159">
        <f t="shared" si="356"/>
        <v>51013</v>
      </c>
      <c r="N2029" s="171">
        <f>(1+'Parameters &amp; Main Results'!$B$19)^(1/12)-1</f>
        <v>0.004074123784</v>
      </c>
      <c r="O2029" s="171">
        <f>(1+'Parameters &amp; Main Results'!$B$21)^(1/12)-1</f>
        <v>0.001241487716</v>
      </c>
      <c r="P2029" s="171">
        <f>(1+'Parameters &amp; Main Results'!$B$23)^(1/12)-1</f>
        <v>0.0008295381143</v>
      </c>
      <c r="Q2029" s="172">
        <f>(1+'Parameters &amp; Main Results'!$B$25)^(1/12)-1</f>
        <v>0.004074123784</v>
      </c>
      <c r="R2029" s="172">
        <f>(1+'Parameters &amp; Main Results'!$B$27)^(1/12)-1</f>
        <v>0</v>
      </c>
      <c r="S2029" s="172">
        <f>(1+'Parameters &amp; Main Results'!$B$29)^(1/12)-1</f>
        <v>0</v>
      </c>
      <c r="T2029" s="172">
        <f>(1+'Parameters &amp; Main Results'!$B$31)^(1/12)-1</f>
        <v>0.0008295381143</v>
      </c>
      <c r="U2029" s="166">
        <v>0.0</v>
      </c>
      <c r="V2029" s="166">
        <v>0.0</v>
      </c>
      <c r="W2029" s="19">
        <f t="array" ref="W2029">mmult(N2029:T2029,'Parameters &amp; Main Results'!$B$6:$B$12)-'Parameters &amp; Main Results'!$B$16/12+mmult(U2029:V2029,'Parameters &amp; Main Results'!$B$14:$B$15)</f>
        <v>0.0033242981</v>
      </c>
      <c r="X2029" s="77">
        <f t="shared" si="5"/>
        <v>4.437691867</v>
      </c>
    </row>
    <row r="2030">
      <c r="A2030">
        <f t="shared" si="17"/>
        <v>9</v>
      </c>
      <c r="B2030">
        <f t="shared" si="18"/>
        <v>2039</v>
      </c>
      <c r="C2030" s="77">
        <f t="shared" si="3"/>
        <v>2039.666667</v>
      </c>
      <c r="D2030" s="159">
        <f t="shared" si="356"/>
        <v>51043</v>
      </c>
      <c r="N2030" s="171">
        <f>(1+'Parameters &amp; Main Results'!$B$19)^(1/12)-1</f>
        <v>0.004074123784</v>
      </c>
      <c r="O2030" s="171">
        <f>(1+'Parameters &amp; Main Results'!$B$21)^(1/12)-1</f>
        <v>0.001241487716</v>
      </c>
      <c r="P2030" s="171">
        <f>(1+'Parameters &amp; Main Results'!$B$23)^(1/12)-1</f>
        <v>0.0008295381143</v>
      </c>
      <c r="Q2030" s="172">
        <f>(1+'Parameters &amp; Main Results'!$B$25)^(1/12)-1</f>
        <v>0.004074123784</v>
      </c>
      <c r="R2030" s="172">
        <f>(1+'Parameters &amp; Main Results'!$B$27)^(1/12)-1</f>
        <v>0</v>
      </c>
      <c r="S2030" s="172">
        <f>(1+'Parameters &amp; Main Results'!$B$29)^(1/12)-1</f>
        <v>0</v>
      </c>
      <c r="T2030" s="172">
        <f>(1+'Parameters &amp; Main Results'!$B$31)^(1/12)-1</f>
        <v>0.0008295381143</v>
      </c>
      <c r="U2030" s="166">
        <v>0.0</v>
      </c>
      <c r="V2030" s="166">
        <v>0.0</v>
      </c>
      <c r="W2030" s="19">
        <f t="array" ref="W2030">mmult(N2030:T2030,'Parameters &amp; Main Results'!$B$6:$B$12)-'Parameters &amp; Main Results'!$B$16/12+mmult(U2030:V2030,'Parameters &amp; Main Results'!$B$14:$B$15)</f>
        <v>0.0033242981</v>
      </c>
      <c r="X2030" s="77">
        <f t="shared" si="5"/>
        <v>4.422988535</v>
      </c>
    </row>
    <row r="2031">
      <c r="A2031">
        <f t="shared" si="17"/>
        <v>10</v>
      </c>
      <c r="B2031">
        <f t="shared" si="18"/>
        <v>2039</v>
      </c>
      <c r="C2031" s="77">
        <f t="shared" si="3"/>
        <v>2039.75</v>
      </c>
      <c r="D2031" s="159">
        <f t="shared" si="356"/>
        <v>51074</v>
      </c>
      <c r="N2031" s="171">
        <f>(1+'Parameters &amp; Main Results'!$B$19)^(1/12)-1</f>
        <v>0.004074123784</v>
      </c>
      <c r="O2031" s="171">
        <f>(1+'Parameters &amp; Main Results'!$B$21)^(1/12)-1</f>
        <v>0.001241487716</v>
      </c>
      <c r="P2031" s="171">
        <f>(1+'Parameters &amp; Main Results'!$B$23)^(1/12)-1</f>
        <v>0.0008295381143</v>
      </c>
      <c r="Q2031" s="172">
        <f>(1+'Parameters &amp; Main Results'!$B$25)^(1/12)-1</f>
        <v>0.004074123784</v>
      </c>
      <c r="R2031" s="172">
        <f>(1+'Parameters &amp; Main Results'!$B$27)^(1/12)-1</f>
        <v>0</v>
      </c>
      <c r="S2031" s="172">
        <f>(1+'Parameters &amp; Main Results'!$B$29)^(1/12)-1</f>
        <v>0</v>
      </c>
      <c r="T2031" s="172">
        <f>(1+'Parameters &amp; Main Results'!$B$31)^(1/12)-1</f>
        <v>0.0008295381143</v>
      </c>
      <c r="U2031" s="166">
        <v>0.0</v>
      </c>
      <c r="V2031" s="166">
        <v>0.0</v>
      </c>
      <c r="W2031" s="19">
        <f t="array" ref="W2031">mmult(N2031:T2031,'Parameters &amp; Main Results'!$B$6:$B$12)-'Parameters &amp; Main Results'!$B$16/12+mmult(U2031:V2031,'Parameters &amp; Main Results'!$B$14:$B$15)</f>
        <v>0.0033242981</v>
      </c>
      <c r="X2031" s="77">
        <f t="shared" si="5"/>
        <v>4.408333919</v>
      </c>
    </row>
    <row r="2032">
      <c r="A2032">
        <f t="shared" si="17"/>
        <v>11</v>
      </c>
      <c r="B2032">
        <f t="shared" si="18"/>
        <v>2039</v>
      </c>
      <c r="C2032" s="77">
        <f t="shared" si="3"/>
        <v>2039.833333</v>
      </c>
      <c r="D2032" s="159">
        <f t="shared" si="356"/>
        <v>51104</v>
      </c>
      <c r="N2032" s="171">
        <f>(1+'Parameters &amp; Main Results'!$B$19)^(1/12)-1</f>
        <v>0.004074123784</v>
      </c>
      <c r="O2032" s="171">
        <f>(1+'Parameters &amp; Main Results'!$B$21)^(1/12)-1</f>
        <v>0.001241487716</v>
      </c>
      <c r="P2032" s="171">
        <f>(1+'Parameters &amp; Main Results'!$B$23)^(1/12)-1</f>
        <v>0.0008295381143</v>
      </c>
      <c r="Q2032" s="172">
        <f>(1+'Parameters &amp; Main Results'!$B$25)^(1/12)-1</f>
        <v>0.004074123784</v>
      </c>
      <c r="R2032" s="172">
        <f>(1+'Parameters &amp; Main Results'!$B$27)^(1/12)-1</f>
        <v>0</v>
      </c>
      <c r="S2032" s="172">
        <f>(1+'Parameters &amp; Main Results'!$B$29)^(1/12)-1</f>
        <v>0</v>
      </c>
      <c r="T2032" s="172">
        <f>(1+'Parameters &amp; Main Results'!$B$31)^(1/12)-1</f>
        <v>0.0008295381143</v>
      </c>
      <c r="U2032" s="166">
        <v>0.0</v>
      </c>
      <c r="V2032" s="166">
        <v>0.0</v>
      </c>
      <c r="W2032" s="19">
        <f t="array" ref="W2032">mmult(N2032:T2032,'Parameters &amp; Main Results'!$B$6:$B$12)-'Parameters &amp; Main Results'!$B$16/12+mmult(U2032:V2032,'Parameters &amp; Main Results'!$B$14:$B$15)</f>
        <v>0.0033242981</v>
      </c>
      <c r="X2032" s="77">
        <f t="shared" si="5"/>
        <v>4.393727857</v>
      </c>
    </row>
    <row r="2033">
      <c r="A2033">
        <f t="shared" si="17"/>
        <v>12</v>
      </c>
      <c r="B2033">
        <f t="shared" si="18"/>
        <v>2039</v>
      </c>
      <c r="C2033" s="77">
        <f t="shared" si="3"/>
        <v>2039.916667</v>
      </c>
      <c r="D2033" s="159">
        <f t="shared" si="356"/>
        <v>51135</v>
      </c>
      <c r="N2033" s="171">
        <f>(1+'Parameters &amp; Main Results'!$B$19)^(1/12)-1</f>
        <v>0.004074123784</v>
      </c>
      <c r="O2033" s="171">
        <f>(1+'Parameters &amp; Main Results'!$B$21)^(1/12)-1</f>
        <v>0.001241487716</v>
      </c>
      <c r="P2033" s="171">
        <f>(1+'Parameters &amp; Main Results'!$B$23)^(1/12)-1</f>
        <v>0.0008295381143</v>
      </c>
      <c r="Q2033" s="172">
        <f>(1+'Parameters &amp; Main Results'!$B$25)^(1/12)-1</f>
        <v>0.004074123784</v>
      </c>
      <c r="R2033" s="172">
        <f>(1+'Parameters &amp; Main Results'!$B$27)^(1/12)-1</f>
        <v>0</v>
      </c>
      <c r="S2033" s="172">
        <f>(1+'Parameters &amp; Main Results'!$B$29)^(1/12)-1</f>
        <v>0</v>
      </c>
      <c r="T2033" s="172">
        <f>(1+'Parameters &amp; Main Results'!$B$31)^(1/12)-1</f>
        <v>0.0008295381143</v>
      </c>
      <c r="U2033" s="166">
        <v>0.0</v>
      </c>
      <c r="V2033" s="166">
        <v>0.0</v>
      </c>
      <c r="W2033" s="19">
        <f t="array" ref="W2033">mmult(N2033:T2033,'Parameters &amp; Main Results'!$B$6:$B$12)-'Parameters &amp; Main Results'!$B$16/12+mmult(U2033:V2033,'Parameters &amp; Main Results'!$B$14:$B$15)</f>
        <v>0.0033242981</v>
      </c>
      <c r="X2033" s="77">
        <f t="shared" si="5"/>
        <v>4.37917019</v>
      </c>
    </row>
    <row r="2034">
      <c r="A2034">
        <f t="shared" si="17"/>
        <v>1</v>
      </c>
      <c r="B2034">
        <f t="shared" si="18"/>
        <v>2040</v>
      </c>
      <c r="C2034" s="77">
        <f t="shared" si="3"/>
        <v>2040</v>
      </c>
      <c r="D2034" s="159">
        <f t="shared" si="356"/>
        <v>51166</v>
      </c>
      <c r="N2034" s="171">
        <f>(1+'Parameters &amp; Main Results'!$B$19)^(1/12)-1</f>
        <v>0.004074123784</v>
      </c>
      <c r="O2034" s="171">
        <f>(1+'Parameters &amp; Main Results'!$B$21)^(1/12)-1</f>
        <v>0.001241487716</v>
      </c>
      <c r="P2034" s="171">
        <f>(1+'Parameters &amp; Main Results'!$B$23)^(1/12)-1</f>
        <v>0.0008295381143</v>
      </c>
      <c r="Q2034" s="172">
        <f>(1+'Parameters &amp; Main Results'!$B$25)^(1/12)-1</f>
        <v>0.004074123784</v>
      </c>
      <c r="R2034" s="172">
        <f>(1+'Parameters &amp; Main Results'!$B$27)^(1/12)-1</f>
        <v>0</v>
      </c>
      <c r="S2034" s="172">
        <f>(1+'Parameters &amp; Main Results'!$B$29)^(1/12)-1</f>
        <v>0</v>
      </c>
      <c r="T2034" s="172">
        <f>(1+'Parameters &amp; Main Results'!$B$31)^(1/12)-1</f>
        <v>0.0008295381143</v>
      </c>
      <c r="U2034" s="166">
        <v>0.0</v>
      </c>
      <c r="V2034" s="166">
        <v>0.0</v>
      </c>
      <c r="W2034" s="19">
        <f t="array" ref="W2034">mmult(N2034:T2034,'Parameters &amp; Main Results'!$B$6:$B$12)-'Parameters &amp; Main Results'!$B$16/12+mmult(U2034:V2034,'Parameters &amp; Main Results'!$B$14:$B$15)</f>
        <v>0.0033242981</v>
      </c>
      <c r="X2034" s="77">
        <f t="shared" si="5"/>
        <v>4.364660757</v>
      </c>
    </row>
    <row r="2035">
      <c r="A2035">
        <f t="shared" si="17"/>
        <v>2</v>
      </c>
      <c r="B2035">
        <f t="shared" si="18"/>
        <v>2040</v>
      </c>
      <c r="C2035" s="77">
        <f t="shared" si="3"/>
        <v>2040.083333</v>
      </c>
      <c r="D2035" s="159">
        <f t="shared" si="356"/>
        <v>51195</v>
      </c>
      <c r="N2035" s="171">
        <f>(1+'Parameters &amp; Main Results'!$B$19)^(1/12)-1</f>
        <v>0.004074123784</v>
      </c>
      <c r="O2035" s="171">
        <f>(1+'Parameters &amp; Main Results'!$B$21)^(1/12)-1</f>
        <v>0.001241487716</v>
      </c>
      <c r="P2035" s="171">
        <f>(1+'Parameters &amp; Main Results'!$B$23)^(1/12)-1</f>
        <v>0.0008295381143</v>
      </c>
      <c r="Q2035" s="172">
        <f>(1+'Parameters &amp; Main Results'!$B$25)^(1/12)-1</f>
        <v>0.004074123784</v>
      </c>
      <c r="R2035" s="172">
        <f>(1+'Parameters &amp; Main Results'!$B$27)^(1/12)-1</f>
        <v>0</v>
      </c>
      <c r="S2035" s="172">
        <f>(1+'Parameters &amp; Main Results'!$B$29)^(1/12)-1</f>
        <v>0</v>
      </c>
      <c r="T2035" s="172">
        <f>(1+'Parameters &amp; Main Results'!$B$31)^(1/12)-1</f>
        <v>0.0008295381143</v>
      </c>
      <c r="U2035" s="166">
        <v>0.0</v>
      </c>
      <c r="V2035" s="166">
        <v>0.0</v>
      </c>
      <c r="W2035" s="19">
        <f t="array" ref="W2035">mmult(N2035:T2035,'Parameters &amp; Main Results'!$B$6:$B$12)-'Parameters &amp; Main Results'!$B$16/12+mmult(U2035:V2035,'Parameters &amp; Main Results'!$B$14:$B$15)</f>
        <v>0.0033242981</v>
      </c>
      <c r="X2035" s="77">
        <f t="shared" si="5"/>
        <v>4.350199397</v>
      </c>
    </row>
    <row r="2036">
      <c r="A2036">
        <f t="shared" si="17"/>
        <v>3</v>
      </c>
      <c r="B2036">
        <f t="shared" si="18"/>
        <v>2040</v>
      </c>
      <c r="C2036" s="77">
        <f t="shared" si="3"/>
        <v>2040.166667</v>
      </c>
      <c r="D2036" s="159">
        <f t="shared" si="356"/>
        <v>51226</v>
      </c>
      <c r="N2036" s="171">
        <f>(1+'Parameters &amp; Main Results'!$B$19)^(1/12)-1</f>
        <v>0.004074123784</v>
      </c>
      <c r="O2036" s="171">
        <f>(1+'Parameters &amp; Main Results'!$B$21)^(1/12)-1</f>
        <v>0.001241487716</v>
      </c>
      <c r="P2036" s="171">
        <f>(1+'Parameters &amp; Main Results'!$B$23)^(1/12)-1</f>
        <v>0.0008295381143</v>
      </c>
      <c r="Q2036" s="172">
        <f>(1+'Parameters &amp; Main Results'!$B$25)^(1/12)-1</f>
        <v>0.004074123784</v>
      </c>
      <c r="R2036" s="172">
        <f>(1+'Parameters &amp; Main Results'!$B$27)^(1/12)-1</f>
        <v>0</v>
      </c>
      <c r="S2036" s="172">
        <f>(1+'Parameters &amp; Main Results'!$B$29)^(1/12)-1</f>
        <v>0</v>
      </c>
      <c r="T2036" s="172">
        <f>(1+'Parameters &amp; Main Results'!$B$31)^(1/12)-1</f>
        <v>0.0008295381143</v>
      </c>
      <c r="U2036" s="166">
        <v>0.0</v>
      </c>
      <c r="V2036" s="166">
        <v>0.0</v>
      </c>
      <c r="W2036" s="19">
        <f t="array" ref="W2036">mmult(N2036:T2036,'Parameters &amp; Main Results'!$B$6:$B$12)-'Parameters &amp; Main Results'!$B$16/12+mmult(U2036:V2036,'Parameters &amp; Main Results'!$B$14:$B$15)</f>
        <v>0.0033242981</v>
      </c>
      <c r="X2036" s="77">
        <f t="shared" si="5"/>
        <v>4.335785952</v>
      </c>
    </row>
    <row r="2037">
      <c r="A2037">
        <f t="shared" si="17"/>
        <v>4</v>
      </c>
      <c r="B2037">
        <f t="shared" si="18"/>
        <v>2040</v>
      </c>
      <c r="C2037" s="77">
        <f t="shared" si="3"/>
        <v>2040.25</v>
      </c>
      <c r="D2037" s="159">
        <f t="shared" si="356"/>
        <v>51256</v>
      </c>
      <c r="N2037" s="171">
        <f>(1+'Parameters &amp; Main Results'!$B$19)^(1/12)-1</f>
        <v>0.004074123784</v>
      </c>
      <c r="O2037" s="171">
        <f>(1+'Parameters &amp; Main Results'!$B$21)^(1/12)-1</f>
        <v>0.001241487716</v>
      </c>
      <c r="P2037" s="171">
        <f>(1+'Parameters &amp; Main Results'!$B$23)^(1/12)-1</f>
        <v>0.0008295381143</v>
      </c>
      <c r="Q2037" s="172">
        <f>(1+'Parameters &amp; Main Results'!$B$25)^(1/12)-1</f>
        <v>0.004074123784</v>
      </c>
      <c r="R2037" s="172">
        <f>(1+'Parameters &amp; Main Results'!$B$27)^(1/12)-1</f>
        <v>0</v>
      </c>
      <c r="S2037" s="172">
        <f>(1+'Parameters &amp; Main Results'!$B$29)^(1/12)-1</f>
        <v>0</v>
      </c>
      <c r="T2037" s="172">
        <f>(1+'Parameters &amp; Main Results'!$B$31)^(1/12)-1</f>
        <v>0.0008295381143</v>
      </c>
      <c r="U2037" s="166">
        <v>0.0</v>
      </c>
      <c r="V2037" s="166">
        <v>0.0</v>
      </c>
      <c r="W2037" s="19">
        <f t="array" ref="W2037">mmult(N2037:T2037,'Parameters &amp; Main Results'!$B$6:$B$12)-'Parameters &amp; Main Results'!$B$16/12+mmult(U2037:V2037,'Parameters &amp; Main Results'!$B$14:$B$15)</f>
        <v>0.0033242981</v>
      </c>
      <c r="X2037" s="77">
        <f t="shared" si="5"/>
        <v>4.321420263</v>
      </c>
    </row>
    <row r="2038">
      <c r="A2038">
        <f t="shared" si="17"/>
        <v>5</v>
      </c>
      <c r="B2038">
        <f t="shared" si="18"/>
        <v>2040</v>
      </c>
      <c r="C2038" s="77">
        <f t="shared" si="3"/>
        <v>2040.333333</v>
      </c>
      <c r="D2038" s="159">
        <f t="shared" si="356"/>
        <v>51287</v>
      </c>
      <c r="N2038" s="171">
        <f>(1+'Parameters &amp; Main Results'!$B$19)^(1/12)-1</f>
        <v>0.004074123784</v>
      </c>
      <c r="O2038" s="171">
        <f>(1+'Parameters &amp; Main Results'!$B$21)^(1/12)-1</f>
        <v>0.001241487716</v>
      </c>
      <c r="P2038" s="171">
        <f>(1+'Parameters &amp; Main Results'!$B$23)^(1/12)-1</f>
        <v>0.0008295381143</v>
      </c>
      <c r="Q2038" s="172">
        <f>(1+'Parameters &amp; Main Results'!$B$25)^(1/12)-1</f>
        <v>0.004074123784</v>
      </c>
      <c r="R2038" s="172">
        <f>(1+'Parameters &amp; Main Results'!$B$27)^(1/12)-1</f>
        <v>0</v>
      </c>
      <c r="S2038" s="172">
        <f>(1+'Parameters &amp; Main Results'!$B$29)^(1/12)-1</f>
        <v>0</v>
      </c>
      <c r="T2038" s="172">
        <f>(1+'Parameters &amp; Main Results'!$B$31)^(1/12)-1</f>
        <v>0.0008295381143</v>
      </c>
      <c r="U2038" s="166">
        <v>0.0</v>
      </c>
      <c r="V2038" s="166">
        <v>0.0</v>
      </c>
      <c r="W2038" s="19">
        <f t="array" ref="W2038">mmult(N2038:T2038,'Parameters &amp; Main Results'!$B$6:$B$12)-'Parameters &amp; Main Results'!$B$16/12+mmult(U2038:V2038,'Parameters &amp; Main Results'!$B$14:$B$15)</f>
        <v>0.0033242981</v>
      </c>
      <c r="X2038" s="77">
        <f t="shared" si="5"/>
        <v>4.307102172</v>
      </c>
    </row>
    <row r="2039">
      <c r="A2039">
        <f t="shared" si="17"/>
        <v>6</v>
      </c>
      <c r="B2039">
        <f t="shared" si="18"/>
        <v>2040</v>
      </c>
      <c r="C2039" s="77">
        <f t="shared" si="3"/>
        <v>2040.416667</v>
      </c>
      <c r="D2039" s="159">
        <f t="shared" si="356"/>
        <v>51317</v>
      </c>
      <c r="N2039" s="171">
        <f>(1+'Parameters &amp; Main Results'!$B$19)^(1/12)-1</f>
        <v>0.004074123784</v>
      </c>
      <c r="O2039" s="171">
        <f>(1+'Parameters &amp; Main Results'!$B$21)^(1/12)-1</f>
        <v>0.001241487716</v>
      </c>
      <c r="P2039" s="171">
        <f>(1+'Parameters &amp; Main Results'!$B$23)^(1/12)-1</f>
        <v>0.0008295381143</v>
      </c>
      <c r="Q2039" s="172">
        <f>(1+'Parameters &amp; Main Results'!$B$25)^(1/12)-1</f>
        <v>0.004074123784</v>
      </c>
      <c r="R2039" s="172">
        <f>(1+'Parameters &amp; Main Results'!$B$27)^(1/12)-1</f>
        <v>0</v>
      </c>
      <c r="S2039" s="172">
        <f>(1+'Parameters &amp; Main Results'!$B$29)^(1/12)-1</f>
        <v>0</v>
      </c>
      <c r="T2039" s="172">
        <f>(1+'Parameters &amp; Main Results'!$B$31)^(1/12)-1</f>
        <v>0.0008295381143</v>
      </c>
      <c r="U2039" s="166">
        <v>0.0</v>
      </c>
      <c r="V2039" s="166">
        <v>0.0</v>
      </c>
      <c r="W2039" s="19">
        <f t="array" ref="W2039">mmult(N2039:T2039,'Parameters &amp; Main Results'!$B$6:$B$12)-'Parameters &amp; Main Results'!$B$16/12+mmult(U2039:V2039,'Parameters &amp; Main Results'!$B$14:$B$15)</f>
        <v>0.0033242981</v>
      </c>
      <c r="X2039" s="77">
        <f t="shared" si="5"/>
        <v>4.29283152</v>
      </c>
    </row>
    <row r="2040">
      <c r="A2040">
        <f t="shared" si="17"/>
        <v>7</v>
      </c>
      <c r="B2040">
        <f t="shared" si="18"/>
        <v>2040</v>
      </c>
      <c r="C2040" s="77">
        <f t="shared" si="3"/>
        <v>2040.5</v>
      </c>
      <c r="D2040" s="159">
        <f t="shared" si="356"/>
        <v>51348</v>
      </c>
      <c r="N2040" s="171">
        <f>(1+'Parameters &amp; Main Results'!$B$19)^(1/12)-1</f>
        <v>0.004074123784</v>
      </c>
      <c r="O2040" s="171">
        <f>(1+'Parameters &amp; Main Results'!$B$21)^(1/12)-1</f>
        <v>0.001241487716</v>
      </c>
      <c r="P2040" s="171">
        <f>(1+'Parameters &amp; Main Results'!$B$23)^(1/12)-1</f>
        <v>0.0008295381143</v>
      </c>
      <c r="Q2040" s="172">
        <f>(1+'Parameters &amp; Main Results'!$B$25)^(1/12)-1</f>
        <v>0.004074123784</v>
      </c>
      <c r="R2040" s="172">
        <f>(1+'Parameters &amp; Main Results'!$B$27)^(1/12)-1</f>
        <v>0</v>
      </c>
      <c r="S2040" s="172">
        <f>(1+'Parameters &amp; Main Results'!$B$29)^(1/12)-1</f>
        <v>0</v>
      </c>
      <c r="T2040" s="172">
        <f>(1+'Parameters &amp; Main Results'!$B$31)^(1/12)-1</f>
        <v>0.0008295381143</v>
      </c>
      <c r="U2040" s="166">
        <v>0.0</v>
      </c>
      <c r="V2040" s="166">
        <v>0.0</v>
      </c>
      <c r="W2040" s="19">
        <f t="array" ref="W2040">mmult(N2040:T2040,'Parameters &amp; Main Results'!$B$6:$B$12)-'Parameters &amp; Main Results'!$B$16/12+mmult(U2040:V2040,'Parameters &amp; Main Results'!$B$14:$B$15)</f>
        <v>0.0033242981</v>
      </c>
      <c r="X2040" s="77">
        <f t="shared" si="5"/>
        <v>4.278608151</v>
      </c>
    </row>
    <row r="2041">
      <c r="A2041">
        <f t="shared" si="17"/>
        <v>8</v>
      </c>
      <c r="B2041">
        <f t="shared" si="18"/>
        <v>2040</v>
      </c>
      <c r="C2041" s="77">
        <f t="shared" si="3"/>
        <v>2040.583333</v>
      </c>
      <c r="D2041" s="159">
        <f t="shared" si="356"/>
        <v>51379</v>
      </c>
      <c r="N2041" s="171">
        <f>(1+'Parameters &amp; Main Results'!$B$19)^(1/12)-1</f>
        <v>0.004074123784</v>
      </c>
      <c r="O2041" s="171">
        <f>(1+'Parameters &amp; Main Results'!$B$21)^(1/12)-1</f>
        <v>0.001241487716</v>
      </c>
      <c r="P2041" s="171">
        <f>(1+'Parameters &amp; Main Results'!$B$23)^(1/12)-1</f>
        <v>0.0008295381143</v>
      </c>
      <c r="Q2041" s="172">
        <f>(1+'Parameters &amp; Main Results'!$B$25)^(1/12)-1</f>
        <v>0.004074123784</v>
      </c>
      <c r="R2041" s="172">
        <f>(1+'Parameters &amp; Main Results'!$B$27)^(1/12)-1</f>
        <v>0</v>
      </c>
      <c r="S2041" s="172">
        <f>(1+'Parameters &amp; Main Results'!$B$29)^(1/12)-1</f>
        <v>0</v>
      </c>
      <c r="T2041" s="172">
        <f>(1+'Parameters &amp; Main Results'!$B$31)^(1/12)-1</f>
        <v>0.0008295381143</v>
      </c>
      <c r="U2041" s="166">
        <v>0.0</v>
      </c>
      <c r="V2041" s="166">
        <v>0.0</v>
      </c>
      <c r="W2041" s="19">
        <f t="array" ref="W2041">mmult(N2041:T2041,'Parameters &amp; Main Results'!$B$6:$B$12)-'Parameters &amp; Main Results'!$B$16/12+mmult(U2041:V2041,'Parameters &amp; Main Results'!$B$14:$B$15)</f>
        <v>0.0033242981</v>
      </c>
      <c r="X2041" s="77">
        <f t="shared" si="5"/>
        <v>4.264431908</v>
      </c>
    </row>
    <row r="2042">
      <c r="A2042">
        <f t="shared" si="17"/>
        <v>9</v>
      </c>
      <c r="B2042">
        <f t="shared" si="18"/>
        <v>2040</v>
      </c>
      <c r="C2042" s="77">
        <f t="shared" si="3"/>
        <v>2040.666667</v>
      </c>
      <c r="D2042" s="159">
        <f t="shared" si="356"/>
        <v>51409</v>
      </c>
      <c r="N2042" s="171">
        <f>(1+'Parameters &amp; Main Results'!$B$19)^(1/12)-1</f>
        <v>0.004074123784</v>
      </c>
      <c r="O2042" s="171">
        <f>(1+'Parameters &amp; Main Results'!$B$21)^(1/12)-1</f>
        <v>0.001241487716</v>
      </c>
      <c r="P2042" s="171">
        <f>(1+'Parameters &amp; Main Results'!$B$23)^(1/12)-1</f>
        <v>0.0008295381143</v>
      </c>
      <c r="Q2042" s="172">
        <f>(1+'Parameters &amp; Main Results'!$B$25)^(1/12)-1</f>
        <v>0.004074123784</v>
      </c>
      <c r="R2042" s="172">
        <f>(1+'Parameters &amp; Main Results'!$B$27)^(1/12)-1</f>
        <v>0</v>
      </c>
      <c r="S2042" s="172">
        <f>(1+'Parameters &amp; Main Results'!$B$29)^(1/12)-1</f>
        <v>0</v>
      </c>
      <c r="T2042" s="172">
        <f>(1+'Parameters &amp; Main Results'!$B$31)^(1/12)-1</f>
        <v>0.0008295381143</v>
      </c>
      <c r="U2042" s="166">
        <v>0.0</v>
      </c>
      <c r="V2042" s="166">
        <v>0.0</v>
      </c>
      <c r="W2042" s="19">
        <f t="array" ref="W2042">mmult(N2042:T2042,'Parameters &amp; Main Results'!$B$6:$B$12)-'Parameters &amp; Main Results'!$B$16/12+mmult(U2042:V2042,'Parameters &amp; Main Results'!$B$14:$B$15)</f>
        <v>0.0033242981</v>
      </c>
      <c r="X2042" s="77">
        <f t="shared" si="5"/>
        <v>4.250302635</v>
      </c>
    </row>
    <row r="2043">
      <c r="A2043">
        <f t="shared" si="17"/>
        <v>10</v>
      </c>
      <c r="B2043">
        <f t="shared" si="18"/>
        <v>2040</v>
      </c>
      <c r="C2043" s="77">
        <f t="shared" si="3"/>
        <v>2040.75</v>
      </c>
      <c r="D2043" s="159">
        <f t="shared" si="356"/>
        <v>51440</v>
      </c>
      <c r="N2043" s="171">
        <f>(1+'Parameters &amp; Main Results'!$B$19)^(1/12)-1</f>
        <v>0.004074123784</v>
      </c>
      <c r="O2043" s="171">
        <f>(1+'Parameters &amp; Main Results'!$B$21)^(1/12)-1</f>
        <v>0.001241487716</v>
      </c>
      <c r="P2043" s="171">
        <f>(1+'Parameters &amp; Main Results'!$B$23)^(1/12)-1</f>
        <v>0.0008295381143</v>
      </c>
      <c r="Q2043" s="172">
        <f>(1+'Parameters &amp; Main Results'!$B$25)^(1/12)-1</f>
        <v>0.004074123784</v>
      </c>
      <c r="R2043" s="172">
        <f>(1+'Parameters &amp; Main Results'!$B$27)^(1/12)-1</f>
        <v>0</v>
      </c>
      <c r="S2043" s="172">
        <f>(1+'Parameters &amp; Main Results'!$B$29)^(1/12)-1</f>
        <v>0</v>
      </c>
      <c r="T2043" s="172">
        <f>(1+'Parameters &amp; Main Results'!$B$31)^(1/12)-1</f>
        <v>0.0008295381143</v>
      </c>
      <c r="U2043" s="166">
        <v>0.0</v>
      </c>
      <c r="V2043" s="166">
        <v>0.0</v>
      </c>
      <c r="W2043" s="19">
        <f t="array" ref="W2043">mmult(N2043:T2043,'Parameters &amp; Main Results'!$B$6:$B$12)-'Parameters &amp; Main Results'!$B$16/12+mmult(U2043:V2043,'Parameters &amp; Main Results'!$B$14:$B$15)</f>
        <v>0.0033242981</v>
      </c>
      <c r="X2043" s="77">
        <f t="shared" si="5"/>
        <v>4.236220176</v>
      </c>
    </row>
    <row r="2044">
      <c r="A2044">
        <f t="shared" si="17"/>
        <v>11</v>
      </c>
      <c r="B2044">
        <f t="shared" si="18"/>
        <v>2040</v>
      </c>
      <c r="C2044" s="77">
        <f t="shared" si="3"/>
        <v>2040.833333</v>
      </c>
      <c r="D2044" s="159">
        <f t="shared" si="356"/>
        <v>51470</v>
      </c>
      <c r="N2044" s="171">
        <f>(1+'Parameters &amp; Main Results'!$B$19)^(1/12)-1</f>
        <v>0.004074123784</v>
      </c>
      <c r="O2044" s="171">
        <f>(1+'Parameters &amp; Main Results'!$B$21)^(1/12)-1</f>
        <v>0.001241487716</v>
      </c>
      <c r="P2044" s="171">
        <f>(1+'Parameters &amp; Main Results'!$B$23)^(1/12)-1</f>
        <v>0.0008295381143</v>
      </c>
      <c r="Q2044" s="172">
        <f>(1+'Parameters &amp; Main Results'!$B$25)^(1/12)-1</f>
        <v>0.004074123784</v>
      </c>
      <c r="R2044" s="172">
        <f>(1+'Parameters &amp; Main Results'!$B$27)^(1/12)-1</f>
        <v>0</v>
      </c>
      <c r="S2044" s="172">
        <f>(1+'Parameters &amp; Main Results'!$B$29)^(1/12)-1</f>
        <v>0</v>
      </c>
      <c r="T2044" s="172">
        <f>(1+'Parameters &amp; Main Results'!$B$31)^(1/12)-1</f>
        <v>0.0008295381143</v>
      </c>
      <c r="U2044" s="166">
        <v>0.0</v>
      </c>
      <c r="V2044" s="166">
        <v>0.0</v>
      </c>
      <c r="W2044" s="19">
        <f t="array" ref="W2044">mmult(N2044:T2044,'Parameters &amp; Main Results'!$B$6:$B$12)-'Parameters &amp; Main Results'!$B$16/12+mmult(U2044:V2044,'Parameters &amp; Main Results'!$B$14:$B$15)</f>
        <v>0.0033242981</v>
      </c>
      <c r="X2044" s="77">
        <f t="shared" si="5"/>
        <v>4.222184377</v>
      </c>
    </row>
    <row r="2045">
      <c r="A2045">
        <f t="shared" si="17"/>
        <v>12</v>
      </c>
      <c r="B2045">
        <f t="shared" si="18"/>
        <v>2040</v>
      </c>
      <c r="C2045" s="77">
        <f t="shared" si="3"/>
        <v>2040.916667</v>
      </c>
      <c r="D2045" s="159">
        <f t="shared" si="356"/>
        <v>51501</v>
      </c>
      <c r="N2045" s="171">
        <f>(1+'Parameters &amp; Main Results'!$B$19)^(1/12)-1</f>
        <v>0.004074123784</v>
      </c>
      <c r="O2045" s="171">
        <f>(1+'Parameters &amp; Main Results'!$B$21)^(1/12)-1</f>
        <v>0.001241487716</v>
      </c>
      <c r="P2045" s="171">
        <f>(1+'Parameters &amp; Main Results'!$B$23)^(1/12)-1</f>
        <v>0.0008295381143</v>
      </c>
      <c r="Q2045" s="172">
        <f>(1+'Parameters &amp; Main Results'!$B$25)^(1/12)-1</f>
        <v>0.004074123784</v>
      </c>
      <c r="R2045" s="172">
        <f>(1+'Parameters &amp; Main Results'!$B$27)^(1/12)-1</f>
        <v>0</v>
      </c>
      <c r="S2045" s="172">
        <f>(1+'Parameters &amp; Main Results'!$B$29)^(1/12)-1</f>
        <v>0</v>
      </c>
      <c r="T2045" s="172">
        <f>(1+'Parameters &amp; Main Results'!$B$31)^(1/12)-1</f>
        <v>0.0008295381143</v>
      </c>
      <c r="U2045" s="166">
        <v>0.0</v>
      </c>
      <c r="V2045" s="166">
        <v>0.0</v>
      </c>
      <c r="W2045" s="19">
        <f t="array" ref="W2045">mmult(N2045:T2045,'Parameters &amp; Main Results'!$B$6:$B$12)-'Parameters &amp; Main Results'!$B$16/12+mmult(U2045:V2045,'Parameters &amp; Main Results'!$B$14:$B$15)</f>
        <v>0.0033242981</v>
      </c>
      <c r="X2045" s="77">
        <f t="shared" si="5"/>
        <v>4.208195082</v>
      </c>
    </row>
    <row r="2046">
      <c r="A2046">
        <f t="shared" si="17"/>
        <v>1</v>
      </c>
      <c r="B2046">
        <f t="shared" si="18"/>
        <v>2041</v>
      </c>
      <c r="C2046" s="77">
        <f t="shared" si="3"/>
        <v>2041</v>
      </c>
      <c r="D2046" s="159">
        <f t="shared" si="356"/>
        <v>51532</v>
      </c>
      <c r="N2046" s="171">
        <f>(1+'Parameters &amp; Main Results'!$B$19)^(1/12)-1</f>
        <v>0.004074123784</v>
      </c>
      <c r="O2046" s="171">
        <f>(1+'Parameters &amp; Main Results'!$B$21)^(1/12)-1</f>
        <v>0.001241487716</v>
      </c>
      <c r="P2046" s="171">
        <f>(1+'Parameters &amp; Main Results'!$B$23)^(1/12)-1</f>
        <v>0.0008295381143</v>
      </c>
      <c r="Q2046" s="172">
        <f>(1+'Parameters &amp; Main Results'!$B$25)^(1/12)-1</f>
        <v>0.004074123784</v>
      </c>
      <c r="R2046" s="172">
        <f>(1+'Parameters &amp; Main Results'!$B$27)^(1/12)-1</f>
        <v>0</v>
      </c>
      <c r="S2046" s="172">
        <f>(1+'Parameters &amp; Main Results'!$B$29)^(1/12)-1</f>
        <v>0</v>
      </c>
      <c r="T2046" s="172">
        <f>(1+'Parameters &amp; Main Results'!$B$31)^(1/12)-1</f>
        <v>0.0008295381143</v>
      </c>
      <c r="U2046" s="166">
        <v>0.0</v>
      </c>
      <c r="V2046" s="166">
        <v>0.0</v>
      </c>
      <c r="W2046" s="19">
        <f t="array" ref="W2046">mmult(N2046:T2046,'Parameters &amp; Main Results'!$B$6:$B$12)-'Parameters &amp; Main Results'!$B$16/12+mmult(U2046:V2046,'Parameters &amp; Main Results'!$B$14:$B$15)</f>
        <v>0.0033242981</v>
      </c>
      <c r="X2046" s="77">
        <f t="shared" si="5"/>
        <v>4.194252138</v>
      </c>
    </row>
    <row r="2047">
      <c r="A2047">
        <f t="shared" si="17"/>
        <v>2</v>
      </c>
      <c r="B2047">
        <f t="shared" si="18"/>
        <v>2041</v>
      </c>
      <c r="C2047" s="77">
        <f t="shared" si="3"/>
        <v>2041.083333</v>
      </c>
      <c r="D2047" s="159">
        <f t="shared" si="356"/>
        <v>51560</v>
      </c>
      <c r="N2047" s="171">
        <f>(1+'Parameters &amp; Main Results'!$B$19)^(1/12)-1</f>
        <v>0.004074123784</v>
      </c>
      <c r="O2047" s="171">
        <f>(1+'Parameters &amp; Main Results'!$B$21)^(1/12)-1</f>
        <v>0.001241487716</v>
      </c>
      <c r="P2047" s="171">
        <f>(1+'Parameters &amp; Main Results'!$B$23)^(1/12)-1</f>
        <v>0.0008295381143</v>
      </c>
      <c r="Q2047" s="172">
        <f>(1+'Parameters &amp; Main Results'!$B$25)^(1/12)-1</f>
        <v>0.004074123784</v>
      </c>
      <c r="R2047" s="172">
        <f>(1+'Parameters &amp; Main Results'!$B$27)^(1/12)-1</f>
        <v>0</v>
      </c>
      <c r="S2047" s="172">
        <f>(1+'Parameters &amp; Main Results'!$B$29)^(1/12)-1</f>
        <v>0</v>
      </c>
      <c r="T2047" s="172">
        <f>(1+'Parameters &amp; Main Results'!$B$31)^(1/12)-1</f>
        <v>0.0008295381143</v>
      </c>
      <c r="U2047" s="166">
        <v>0.0</v>
      </c>
      <c r="V2047" s="166">
        <v>0.0</v>
      </c>
      <c r="W2047" s="19">
        <f t="array" ref="W2047">mmult(N2047:T2047,'Parameters &amp; Main Results'!$B$6:$B$12)-'Parameters &amp; Main Results'!$B$16/12+mmult(U2047:V2047,'Parameters &amp; Main Results'!$B$14:$B$15)</f>
        <v>0.0033242981</v>
      </c>
      <c r="X2047" s="77">
        <f t="shared" si="5"/>
        <v>4.18035539</v>
      </c>
    </row>
    <row r="2048">
      <c r="A2048">
        <f t="shared" si="17"/>
        <v>3</v>
      </c>
      <c r="B2048">
        <f t="shared" si="18"/>
        <v>2041</v>
      </c>
      <c r="C2048" s="77">
        <f t="shared" si="3"/>
        <v>2041.166667</v>
      </c>
      <c r="D2048" s="159">
        <f t="shared" si="356"/>
        <v>51591</v>
      </c>
      <c r="N2048" s="171">
        <f>(1+'Parameters &amp; Main Results'!$B$19)^(1/12)-1</f>
        <v>0.004074123784</v>
      </c>
      <c r="O2048" s="171">
        <f>(1+'Parameters &amp; Main Results'!$B$21)^(1/12)-1</f>
        <v>0.001241487716</v>
      </c>
      <c r="P2048" s="171">
        <f>(1+'Parameters &amp; Main Results'!$B$23)^(1/12)-1</f>
        <v>0.0008295381143</v>
      </c>
      <c r="Q2048" s="172">
        <f>(1+'Parameters &amp; Main Results'!$B$25)^(1/12)-1</f>
        <v>0.004074123784</v>
      </c>
      <c r="R2048" s="172">
        <f>(1+'Parameters &amp; Main Results'!$B$27)^(1/12)-1</f>
        <v>0</v>
      </c>
      <c r="S2048" s="172">
        <f>(1+'Parameters &amp; Main Results'!$B$29)^(1/12)-1</f>
        <v>0</v>
      </c>
      <c r="T2048" s="172">
        <f>(1+'Parameters &amp; Main Results'!$B$31)^(1/12)-1</f>
        <v>0.0008295381143</v>
      </c>
      <c r="U2048" s="166">
        <v>0.0</v>
      </c>
      <c r="V2048" s="166">
        <v>0.0</v>
      </c>
      <c r="W2048" s="19">
        <f t="array" ref="W2048">mmult(N2048:T2048,'Parameters &amp; Main Results'!$B$6:$B$12)-'Parameters &amp; Main Results'!$B$16/12+mmult(U2048:V2048,'Parameters &amp; Main Results'!$B$14:$B$15)</f>
        <v>0.0033242981</v>
      </c>
      <c r="X2048" s="77">
        <f t="shared" si="5"/>
        <v>4.166504686</v>
      </c>
    </row>
    <row r="2049">
      <c r="A2049">
        <f t="shared" si="17"/>
        <v>4</v>
      </c>
      <c r="B2049">
        <f t="shared" si="18"/>
        <v>2041</v>
      </c>
      <c r="C2049" s="77">
        <f t="shared" si="3"/>
        <v>2041.25</v>
      </c>
      <c r="D2049" s="159">
        <f t="shared" si="356"/>
        <v>51621</v>
      </c>
      <c r="N2049" s="171">
        <f>(1+'Parameters &amp; Main Results'!$B$19)^(1/12)-1</f>
        <v>0.004074123784</v>
      </c>
      <c r="O2049" s="171">
        <f>(1+'Parameters &amp; Main Results'!$B$21)^(1/12)-1</f>
        <v>0.001241487716</v>
      </c>
      <c r="P2049" s="171">
        <f>(1+'Parameters &amp; Main Results'!$B$23)^(1/12)-1</f>
        <v>0.0008295381143</v>
      </c>
      <c r="Q2049" s="172">
        <f>(1+'Parameters &amp; Main Results'!$B$25)^(1/12)-1</f>
        <v>0.004074123784</v>
      </c>
      <c r="R2049" s="172">
        <f>(1+'Parameters &amp; Main Results'!$B$27)^(1/12)-1</f>
        <v>0</v>
      </c>
      <c r="S2049" s="172">
        <f>(1+'Parameters &amp; Main Results'!$B$29)^(1/12)-1</f>
        <v>0</v>
      </c>
      <c r="T2049" s="172">
        <f>(1+'Parameters &amp; Main Results'!$B$31)^(1/12)-1</f>
        <v>0.0008295381143</v>
      </c>
      <c r="U2049" s="166">
        <v>0.0</v>
      </c>
      <c r="V2049" s="166">
        <v>0.0</v>
      </c>
      <c r="W2049" s="19">
        <f t="array" ref="W2049">mmult(N2049:T2049,'Parameters &amp; Main Results'!$B$6:$B$12)-'Parameters &amp; Main Results'!$B$16/12+mmult(U2049:V2049,'Parameters &amp; Main Results'!$B$14:$B$15)</f>
        <v>0.0033242981</v>
      </c>
      <c r="X2049" s="77">
        <f t="shared" si="5"/>
        <v>4.152699874</v>
      </c>
    </row>
    <row r="2050">
      <c r="A2050">
        <f t="shared" si="17"/>
        <v>5</v>
      </c>
      <c r="B2050">
        <f t="shared" si="18"/>
        <v>2041</v>
      </c>
      <c r="C2050" s="77">
        <f t="shared" si="3"/>
        <v>2041.333333</v>
      </c>
      <c r="D2050" s="159">
        <f t="shared" si="356"/>
        <v>51652</v>
      </c>
      <c r="N2050" s="171">
        <f>(1+'Parameters &amp; Main Results'!$B$19)^(1/12)-1</f>
        <v>0.004074123784</v>
      </c>
      <c r="O2050" s="171">
        <f>(1+'Parameters &amp; Main Results'!$B$21)^(1/12)-1</f>
        <v>0.001241487716</v>
      </c>
      <c r="P2050" s="171">
        <f>(1+'Parameters &amp; Main Results'!$B$23)^(1/12)-1</f>
        <v>0.0008295381143</v>
      </c>
      <c r="Q2050" s="172">
        <f>(1+'Parameters &amp; Main Results'!$B$25)^(1/12)-1</f>
        <v>0.004074123784</v>
      </c>
      <c r="R2050" s="172">
        <f>(1+'Parameters &amp; Main Results'!$B$27)^(1/12)-1</f>
        <v>0</v>
      </c>
      <c r="S2050" s="172">
        <f>(1+'Parameters &amp; Main Results'!$B$29)^(1/12)-1</f>
        <v>0</v>
      </c>
      <c r="T2050" s="172">
        <f>(1+'Parameters &amp; Main Results'!$B$31)^(1/12)-1</f>
        <v>0.0008295381143</v>
      </c>
      <c r="U2050" s="166">
        <v>0.0</v>
      </c>
      <c r="V2050" s="166">
        <v>0.0</v>
      </c>
      <c r="W2050" s="19">
        <f t="array" ref="W2050">mmult(N2050:T2050,'Parameters &amp; Main Results'!$B$6:$B$12)-'Parameters &amp; Main Results'!$B$16/12+mmult(U2050:V2050,'Parameters &amp; Main Results'!$B$14:$B$15)</f>
        <v>0.0033242981</v>
      </c>
      <c r="X2050" s="77">
        <f t="shared" si="5"/>
        <v>4.138940801</v>
      </c>
    </row>
    <row r="2051">
      <c r="A2051">
        <f t="shared" si="17"/>
        <v>6</v>
      </c>
      <c r="B2051">
        <f t="shared" si="18"/>
        <v>2041</v>
      </c>
      <c r="C2051" s="77">
        <f t="shared" si="3"/>
        <v>2041.416667</v>
      </c>
      <c r="D2051" s="159">
        <f t="shared" si="356"/>
        <v>51682</v>
      </c>
      <c r="N2051" s="171">
        <f>(1+'Parameters &amp; Main Results'!$B$19)^(1/12)-1</f>
        <v>0.004074123784</v>
      </c>
      <c r="O2051" s="171">
        <f>(1+'Parameters &amp; Main Results'!$B$21)^(1/12)-1</f>
        <v>0.001241487716</v>
      </c>
      <c r="P2051" s="171">
        <f>(1+'Parameters &amp; Main Results'!$B$23)^(1/12)-1</f>
        <v>0.0008295381143</v>
      </c>
      <c r="Q2051" s="172">
        <f>(1+'Parameters &amp; Main Results'!$B$25)^(1/12)-1</f>
        <v>0.004074123784</v>
      </c>
      <c r="R2051" s="172">
        <f>(1+'Parameters &amp; Main Results'!$B$27)^(1/12)-1</f>
        <v>0</v>
      </c>
      <c r="S2051" s="172">
        <f>(1+'Parameters &amp; Main Results'!$B$29)^(1/12)-1</f>
        <v>0</v>
      </c>
      <c r="T2051" s="172">
        <f>(1+'Parameters &amp; Main Results'!$B$31)^(1/12)-1</f>
        <v>0.0008295381143</v>
      </c>
      <c r="U2051" s="166">
        <v>0.0</v>
      </c>
      <c r="V2051" s="166">
        <v>0.0</v>
      </c>
      <c r="W2051" s="19">
        <f t="array" ref="W2051">mmult(N2051:T2051,'Parameters &amp; Main Results'!$B$6:$B$12)-'Parameters &amp; Main Results'!$B$16/12+mmult(U2051:V2051,'Parameters &amp; Main Results'!$B$14:$B$15)</f>
        <v>0.0033242981</v>
      </c>
      <c r="X2051" s="77">
        <f t="shared" si="5"/>
        <v>4.125227316</v>
      </c>
    </row>
    <row r="2052">
      <c r="A2052">
        <f t="shared" si="17"/>
        <v>7</v>
      </c>
      <c r="B2052">
        <f t="shared" si="18"/>
        <v>2041</v>
      </c>
      <c r="C2052" s="77">
        <f t="shared" si="3"/>
        <v>2041.5</v>
      </c>
      <c r="D2052" s="159">
        <f t="shared" si="356"/>
        <v>51713</v>
      </c>
      <c r="N2052" s="171">
        <f>(1+'Parameters &amp; Main Results'!$B$19)^(1/12)-1</f>
        <v>0.004074123784</v>
      </c>
      <c r="O2052" s="171">
        <f>(1+'Parameters &amp; Main Results'!$B$21)^(1/12)-1</f>
        <v>0.001241487716</v>
      </c>
      <c r="P2052" s="171">
        <f>(1+'Parameters &amp; Main Results'!$B$23)^(1/12)-1</f>
        <v>0.0008295381143</v>
      </c>
      <c r="Q2052" s="172">
        <f>(1+'Parameters &amp; Main Results'!$B$25)^(1/12)-1</f>
        <v>0.004074123784</v>
      </c>
      <c r="R2052" s="172">
        <f>(1+'Parameters &amp; Main Results'!$B$27)^(1/12)-1</f>
        <v>0</v>
      </c>
      <c r="S2052" s="172">
        <f>(1+'Parameters &amp; Main Results'!$B$29)^(1/12)-1</f>
        <v>0</v>
      </c>
      <c r="T2052" s="172">
        <f>(1+'Parameters &amp; Main Results'!$B$31)^(1/12)-1</f>
        <v>0.0008295381143</v>
      </c>
      <c r="U2052" s="166">
        <v>0.0</v>
      </c>
      <c r="V2052" s="166">
        <v>0.0</v>
      </c>
      <c r="W2052" s="19">
        <f t="array" ref="W2052">mmult(N2052:T2052,'Parameters &amp; Main Results'!$B$6:$B$12)-'Parameters &amp; Main Results'!$B$16/12+mmult(U2052:V2052,'Parameters &amp; Main Results'!$B$14:$B$15)</f>
        <v>0.0033242981</v>
      </c>
      <c r="X2052" s="77">
        <f t="shared" si="5"/>
        <v>4.111559267</v>
      </c>
    </row>
    <row r="2053">
      <c r="A2053">
        <f t="shared" si="17"/>
        <v>8</v>
      </c>
      <c r="B2053">
        <f t="shared" si="18"/>
        <v>2041</v>
      </c>
      <c r="C2053" s="77">
        <f t="shared" si="3"/>
        <v>2041.583333</v>
      </c>
      <c r="D2053" s="159">
        <f t="shared" si="356"/>
        <v>51744</v>
      </c>
      <c r="N2053" s="171">
        <f>(1+'Parameters &amp; Main Results'!$B$19)^(1/12)-1</f>
        <v>0.004074123784</v>
      </c>
      <c r="O2053" s="171">
        <f>(1+'Parameters &amp; Main Results'!$B$21)^(1/12)-1</f>
        <v>0.001241487716</v>
      </c>
      <c r="P2053" s="171">
        <f>(1+'Parameters &amp; Main Results'!$B$23)^(1/12)-1</f>
        <v>0.0008295381143</v>
      </c>
      <c r="Q2053" s="172">
        <f>(1+'Parameters &amp; Main Results'!$B$25)^(1/12)-1</f>
        <v>0.004074123784</v>
      </c>
      <c r="R2053" s="172">
        <f>(1+'Parameters &amp; Main Results'!$B$27)^(1/12)-1</f>
        <v>0</v>
      </c>
      <c r="S2053" s="172">
        <f>(1+'Parameters &amp; Main Results'!$B$29)^(1/12)-1</f>
        <v>0</v>
      </c>
      <c r="T2053" s="172">
        <f>(1+'Parameters &amp; Main Results'!$B$31)^(1/12)-1</f>
        <v>0.0008295381143</v>
      </c>
      <c r="U2053" s="166">
        <v>0.0</v>
      </c>
      <c r="V2053" s="166">
        <v>0.0</v>
      </c>
      <c r="W2053" s="19">
        <f t="array" ref="W2053">mmult(N2053:T2053,'Parameters &amp; Main Results'!$B$6:$B$12)-'Parameters &amp; Main Results'!$B$16/12+mmult(U2053:V2053,'Parameters &amp; Main Results'!$B$14:$B$15)</f>
        <v>0.0033242981</v>
      </c>
      <c r="X2053" s="77">
        <f t="shared" si="5"/>
        <v>4.097936505</v>
      </c>
    </row>
    <row r="2054">
      <c r="A2054">
        <f t="shared" si="17"/>
        <v>9</v>
      </c>
      <c r="B2054">
        <f t="shared" si="18"/>
        <v>2041</v>
      </c>
      <c r="C2054" s="77">
        <f t="shared" si="3"/>
        <v>2041.666667</v>
      </c>
      <c r="D2054" s="159">
        <f t="shared" si="356"/>
        <v>51774</v>
      </c>
      <c r="N2054" s="171">
        <f>(1+'Parameters &amp; Main Results'!$B$19)^(1/12)-1</f>
        <v>0.004074123784</v>
      </c>
      <c r="O2054" s="171">
        <f>(1+'Parameters &amp; Main Results'!$B$21)^(1/12)-1</f>
        <v>0.001241487716</v>
      </c>
      <c r="P2054" s="171">
        <f>(1+'Parameters &amp; Main Results'!$B$23)^(1/12)-1</f>
        <v>0.0008295381143</v>
      </c>
      <c r="Q2054" s="172">
        <f>(1+'Parameters &amp; Main Results'!$B$25)^(1/12)-1</f>
        <v>0.004074123784</v>
      </c>
      <c r="R2054" s="172">
        <f>(1+'Parameters &amp; Main Results'!$B$27)^(1/12)-1</f>
        <v>0</v>
      </c>
      <c r="S2054" s="172">
        <f>(1+'Parameters &amp; Main Results'!$B$29)^(1/12)-1</f>
        <v>0</v>
      </c>
      <c r="T2054" s="172">
        <f>(1+'Parameters &amp; Main Results'!$B$31)^(1/12)-1</f>
        <v>0.0008295381143</v>
      </c>
      <c r="U2054" s="166">
        <v>0.0</v>
      </c>
      <c r="V2054" s="166">
        <v>0.0</v>
      </c>
      <c r="W2054" s="19">
        <f t="array" ref="W2054">mmult(N2054:T2054,'Parameters &amp; Main Results'!$B$6:$B$12)-'Parameters &amp; Main Results'!$B$16/12+mmult(U2054:V2054,'Parameters &amp; Main Results'!$B$14:$B$15)</f>
        <v>0.0033242981</v>
      </c>
      <c r="X2054" s="77">
        <f t="shared" si="5"/>
        <v>4.084358878</v>
      </c>
    </row>
    <row r="2055">
      <c r="A2055">
        <f t="shared" si="17"/>
        <v>10</v>
      </c>
      <c r="B2055">
        <f t="shared" si="18"/>
        <v>2041</v>
      </c>
      <c r="C2055" s="77">
        <f t="shared" si="3"/>
        <v>2041.75</v>
      </c>
      <c r="D2055" s="159">
        <f t="shared" si="356"/>
        <v>51805</v>
      </c>
      <c r="N2055" s="171">
        <f>(1+'Parameters &amp; Main Results'!$B$19)^(1/12)-1</f>
        <v>0.004074123784</v>
      </c>
      <c r="O2055" s="171">
        <f>(1+'Parameters &amp; Main Results'!$B$21)^(1/12)-1</f>
        <v>0.001241487716</v>
      </c>
      <c r="P2055" s="171">
        <f>(1+'Parameters &amp; Main Results'!$B$23)^(1/12)-1</f>
        <v>0.0008295381143</v>
      </c>
      <c r="Q2055" s="172">
        <f>(1+'Parameters &amp; Main Results'!$B$25)^(1/12)-1</f>
        <v>0.004074123784</v>
      </c>
      <c r="R2055" s="172">
        <f>(1+'Parameters &amp; Main Results'!$B$27)^(1/12)-1</f>
        <v>0</v>
      </c>
      <c r="S2055" s="172">
        <f>(1+'Parameters &amp; Main Results'!$B$29)^(1/12)-1</f>
        <v>0</v>
      </c>
      <c r="T2055" s="172">
        <f>(1+'Parameters &amp; Main Results'!$B$31)^(1/12)-1</f>
        <v>0.0008295381143</v>
      </c>
      <c r="U2055" s="166">
        <v>0.0</v>
      </c>
      <c r="V2055" s="166">
        <v>0.0</v>
      </c>
      <c r="W2055" s="19">
        <f t="array" ref="W2055">mmult(N2055:T2055,'Parameters &amp; Main Results'!$B$6:$B$12)-'Parameters &amp; Main Results'!$B$16/12+mmult(U2055:V2055,'Parameters &amp; Main Results'!$B$14:$B$15)</f>
        <v>0.0033242981</v>
      </c>
      <c r="X2055" s="77">
        <f t="shared" si="5"/>
        <v>4.070826238</v>
      </c>
    </row>
    <row r="2056">
      <c r="A2056">
        <f t="shared" si="17"/>
        <v>11</v>
      </c>
      <c r="B2056">
        <f t="shared" si="18"/>
        <v>2041</v>
      </c>
      <c r="C2056" s="77">
        <f t="shared" si="3"/>
        <v>2041.833333</v>
      </c>
      <c r="D2056" s="159">
        <f t="shared" si="356"/>
        <v>51835</v>
      </c>
      <c r="N2056" s="171">
        <f>(1+'Parameters &amp; Main Results'!$B$19)^(1/12)-1</f>
        <v>0.004074123784</v>
      </c>
      <c r="O2056" s="171">
        <f>(1+'Parameters &amp; Main Results'!$B$21)^(1/12)-1</f>
        <v>0.001241487716</v>
      </c>
      <c r="P2056" s="171">
        <f>(1+'Parameters &amp; Main Results'!$B$23)^(1/12)-1</f>
        <v>0.0008295381143</v>
      </c>
      <c r="Q2056" s="172">
        <f>(1+'Parameters &amp; Main Results'!$B$25)^(1/12)-1</f>
        <v>0.004074123784</v>
      </c>
      <c r="R2056" s="172">
        <f>(1+'Parameters &amp; Main Results'!$B$27)^(1/12)-1</f>
        <v>0</v>
      </c>
      <c r="S2056" s="172">
        <f>(1+'Parameters &amp; Main Results'!$B$29)^(1/12)-1</f>
        <v>0</v>
      </c>
      <c r="T2056" s="172">
        <f>(1+'Parameters &amp; Main Results'!$B$31)^(1/12)-1</f>
        <v>0.0008295381143</v>
      </c>
      <c r="U2056" s="166">
        <v>0.0</v>
      </c>
      <c r="V2056" s="166">
        <v>0.0</v>
      </c>
      <c r="W2056" s="19">
        <f t="array" ref="W2056">mmult(N2056:T2056,'Parameters &amp; Main Results'!$B$6:$B$12)-'Parameters &amp; Main Results'!$B$16/12+mmult(U2056:V2056,'Parameters &amp; Main Results'!$B$14:$B$15)</f>
        <v>0.0033242981</v>
      </c>
      <c r="X2056" s="77">
        <f t="shared" si="5"/>
        <v>4.057338436</v>
      </c>
    </row>
    <row r="2057">
      <c r="A2057">
        <f t="shared" si="17"/>
        <v>12</v>
      </c>
      <c r="B2057">
        <f t="shared" si="18"/>
        <v>2041</v>
      </c>
      <c r="C2057" s="77">
        <f t="shared" si="3"/>
        <v>2041.916667</v>
      </c>
      <c r="D2057" s="159">
        <f t="shared" si="356"/>
        <v>51866</v>
      </c>
      <c r="N2057" s="171">
        <f>(1+'Parameters &amp; Main Results'!$B$19)^(1/12)-1</f>
        <v>0.004074123784</v>
      </c>
      <c r="O2057" s="171">
        <f>(1+'Parameters &amp; Main Results'!$B$21)^(1/12)-1</f>
        <v>0.001241487716</v>
      </c>
      <c r="P2057" s="171">
        <f>(1+'Parameters &amp; Main Results'!$B$23)^(1/12)-1</f>
        <v>0.0008295381143</v>
      </c>
      <c r="Q2057" s="172">
        <f>(1+'Parameters &amp; Main Results'!$B$25)^(1/12)-1</f>
        <v>0.004074123784</v>
      </c>
      <c r="R2057" s="172">
        <f>(1+'Parameters &amp; Main Results'!$B$27)^(1/12)-1</f>
        <v>0</v>
      </c>
      <c r="S2057" s="172">
        <f>(1+'Parameters &amp; Main Results'!$B$29)^(1/12)-1</f>
        <v>0</v>
      </c>
      <c r="T2057" s="172">
        <f>(1+'Parameters &amp; Main Results'!$B$31)^(1/12)-1</f>
        <v>0.0008295381143</v>
      </c>
      <c r="U2057" s="166">
        <v>0.0</v>
      </c>
      <c r="V2057" s="166">
        <v>0.0</v>
      </c>
      <c r="W2057" s="19">
        <f t="array" ref="W2057">mmult(N2057:T2057,'Parameters &amp; Main Results'!$B$6:$B$12)-'Parameters &amp; Main Results'!$B$16/12+mmult(U2057:V2057,'Parameters &amp; Main Results'!$B$14:$B$15)</f>
        <v>0.0033242981</v>
      </c>
      <c r="X2057" s="77">
        <f t="shared" si="5"/>
        <v>4.043895322</v>
      </c>
    </row>
    <row r="2058">
      <c r="A2058">
        <f t="shared" si="17"/>
        <v>1</v>
      </c>
      <c r="B2058">
        <f t="shared" si="18"/>
        <v>2042</v>
      </c>
      <c r="C2058" s="77">
        <f t="shared" si="3"/>
        <v>2042</v>
      </c>
      <c r="D2058" s="159">
        <f t="shared" si="356"/>
        <v>51897</v>
      </c>
      <c r="N2058" s="171">
        <f>(1+'Parameters &amp; Main Results'!$B$19)^(1/12)-1</f>
        <v>0.004074123784</v>
      </c>
      <c r="O2058" s="171">
        <f>(1+'Parameters &amp; Main Results'!$B$21)^(1/12)-1</f>
        <v>0.001241487716</v>
      </c>
      <c r="P2058" s="171">
        <f>(1+'Parameters &amp; Main Results'!$B$23)^(1/12)-1</f>
        <v>0.0008295381143</v>
      </c>
      <c r="Q2058" s="172">
        <f>(1+'Parameters &amp; Main Results'!$B$25)^(1/12)-1</f>
        <v>0.004074123784</v>
      </c>
      <c r="R2058" s="172">
        <f>(1+'Parameters &amp; Main Results'!$B$27)^(1/12)-1</f>
        <v>0</v>
      </c>
      <c r="S2058" s="172">
        <f>(1+'Parameters &amp; Main Results'!$B$29)^(1/12)-1</f>
        <v>0</v>
      </c>
      <c r="T2058" s="172">
        <f>(1+'Parameters &amp; Main Results'!$B$31)^(1/12)-1</f>
        <v>0.0008295381143</v>
      </c>
      <c r="U2058" s="166">
        <v>0.0</v>
      </c>
      <c r="V2058" s="166">
        <v>0.0</v>
      </c>
      <c r="W2058" s="19">
        <f t="array" ref="W2058">mmult(N2058:T2058,'Parameters &amp; Main Results'!$B$6:$B$12)-'Parameters &amp; Main Results'!$B$16/12+mmult(U2058:V2058,'Parameters &amp; Main Results'!$B$14:$B$15)</f>
        <v>0.0033242981</v>
      </c>
      <c r="X2058" s="77">
        <f t="shared" si="5"/>
        <v>4.03049675</v>
      </c>
    </row>
    <row r="2059">
      <c r="A2059">
        <f t="shared" si="17"/>
        <v>2</v>
      </c>
      <c r="B2059">
        <f t="shared" si="18"/>
        <v>2042</v>
      </c>
      <c r="C2059" s="77">
        <f t="shared" si="3"/>
        <v>2042.083333</v>
      </c>
      <c r="D2059" s="159">
        <f t="shared" si="356"/>
        <v>51925</v>
      </c>
      <c r="N2059" s="171">
        <f>(1+'Parameters &amp; Main Results'!$B$19)^(1/12)-1</f>
        <v>0.004074123784</v>
      </c>
      <c r="O2059" s="171">
        <f>(1+'Parameters &amp; Main Results'!$B$21)^(1/12)-1</f>
        <v>0.001241487716</v>
      </c>
      <c r="P2059" s="171">
        <f>(1+'Parameters &amp; Main Results'!$B$23)^(1/12)-1</f>
        <v>0.0008295381143</v>
      </c>
      <c r="Q2059" s="172">
        <f>(1+'Parameters &amp; Main Results'!$B$25)^(1/12)-1</f>
        <v>0.004074123784</v>
      </c>
      <c r="R2059" s="172">
        <f>(1+'Parameters &amp; Main Results'!$B$27)^(1/12)-1</f>
        <v>0</v>
      </c>
      <c r="S2059" s="172">
        <f>(1+'Parameters &amp; Main Results'!$B$29)^(1/12)-1</f>
        <v>0</v>
      </c>
      <c r="T2059" s="172">
        <f>(1+'Parameters &amp; Main Results'!$B$31)^(1/12)-1</f>
        <v>0.0008295381143</v>
      </c>
      <c r="U2059" s="166">
        <v>0.0</v>
      </c>
      <c r="V2059" s="166">
        <v>0.0</v>
      </c>
      <c r="W2059" s="19">
        <f t="array" ref="W2059">mmult(N2059:T2059,'Parameters &amp; Main Results'!$B$6:$B$12)-'Parameters &amp; Main Results'!$B$16/12+mmult(U2059:V2059,'Parameters &amp; Main Results'!$B$14:$B$15)</f>
        <v>0.0033242981</v>
      </c>
      <c r="X2059" s="77">
        <f t="shared" si="5"/>
        <v>4.01714257</v>
      </c>
    </row>
    <row r="2060">
      <c r="A2060">
        <f t="shared" si="17"/>
        <v>3</v>
      </c>
      <c r="B2060">
        <f t="shared" si="18"/>
        <v>2042</v>
      </c>
      <c r="C2060" s="77">
        <f t="shared" si="3"/>
        <v>2042.166667</v>
      </c>
      <c r="D2060" s="159">
        <f t="shared" si="356"/>
        <v>51956</v>
      </c>
      <c r="N2060" s="171">
        <f>(1+'Parameters &amp; Main Results'!$B$19)^(1/12)-1</f>
        <v>0.004074123784</v>
      </c>
      <c r="O2060" s="171">
        <f>(1+'Parameters &amp; Main Results'!$B$21)^(1/12)-1</f>
        <v>0.001241487716</v>
      </c>
      <c r="P2060" s="171">
        <f>(1+'Parameters &amp; Main Results'!$B$23)^(1/12)-1</f>
        <v>0.0008295381143</v>
      </c>
      <c r="Q2060" s="172">
        <f>(1+'Parameters &amp; Main Results'!$B$25)^(1/12)-1</f>
        <v>0.004074123784</v>
      </c>
      <c r="R2060" s="172">
        <f>(1+'Parameters &amp; Main Results'!$B$27)^(1/12)-1</f>
        <v>0</v>
      </c>
      <c r="S2060" s="172">
        <f>(1+'Parameters &amp; Main Results'!$B$29)^(1/12)-1</f>
        <v>0</v>
      </c>
      <c r="T2060" s="172">
        <f>(1+'Parameters &amp; Main Results'!$B$31)^(1/12)-1</f>
        <v>0.0008295381143</v>
      </c>
      <c r="U2060" s="166">
        <v>0.0</v>
      </c>
      <c r="V2060" s="166">
        <v>0.0</v>
      </c>
      <c r="W2060" s="19">
        <f t="array" ref="W2060">mmult(N2060:T2060,'Parameters &amp; Main Results'!$B$6:$B$12)-'Parameters &amp; Main Results'!$B$16/12+mmult(U2060:V2060,'Parameters &amp; Main Results'!$B$14:$B$15)</f>
        <v>0.0033242981</v>
      </c>
      <c r="X2060" s="77">
        <f t="shared" si="5"/>
        <v>4.003832637</v>
      </c>
    </row>
    <row r="2061">
      <c r="A2061">
        <f t="shared" si="17"/>
        <v>4</v>
      </c>
      <c r="B2061">
        <f t="shared" si="18"/>
        <v>2042</v>
      </c>
      <c r="C2061" s="77">
        <f t="shared" si="3"/>
        <v>2042.25</v>
      </c>
      <c r="D2061" s="159">
        <f t="shared" si="356"/>
        <v>51986</v>
      </c>
      <c r="N2061" s="171">
        <f>(1+'Parameters &amp; Main Results'!$B$19)^(1/12)-1</f>
        <v>0.004074123784</v>
      </c>
      <c r="O2061" s="171">
        <f>(1+'Parameters &amp; Main Results'!$B$21)^(1/12)-1</f>
        <v>0.001241487716</v>
      </c>
      <c r="P2061" s="171">
        <f>(1+'Parameters &amp; Main Results'!$B$23)^(1/12)-1</f>
        <v>0.0008295381143</v>
      </c>
      <c r="Q2061" s="172">
        <f>(1+'Parameters &amp; Main Results'!$B$25)^(1/12)-1</f>
        <v>0.004074123784</v>
      </c>
      <c r="R2061" s="172">
        <f>(1+'Parameters &amp; Main Results'!$B$27)^(1/12)-1</f>
        <v>0</v>
      </c>
      <c r="S2061" s="172">
        <f>(1+'Parameters &amp; Main Results'!$B$29)^(1/12)-1</f>
        <v>0</v>
      </c>
      <c r="T2061" s="172">
        <f>(1+'Parameters &amp; Main Results'!$B$31)^(1/12)-1</f>
        <v>0.0008295381143</v>
      </c>
      <c r="U2061" s="166">
        <v>0.0</v>
      </c>
      <c r="V2061" s="166">
        <v>0.0</v>
      </c>
      <c r="W2061" s="19">
        <f t="array" ref="W2061">mmult(N2061:T2061,'Parameters &amp; Main Results'!$B$6:$B$12)-'Parameters &amp; Main Results'!$B$16/12+mmult(U2061:V2061,'Parameters &amp; Main Results'!$B$14:$B$15)</f>
        <v>0.0033242981</v>
      </c>
      <c r="X2061" s="77">
        <f t="shared" si="5"/>
        <v>3.990566803</v>
      </c>
    </row>
    <row r="2062">
      <c r="A2062">
        <f t="shared" si="17"/>
        <v>5</v>
      </c>
      <c r="B2062">
        <f t="shared" si="18"/>
        <v>2042</v>
      </c>
      <c r="C2062" s="77">
        <f t="shared" si="3"/>
        <v>2042.333333</v>
      </c>
      <c r="D2062" s="159">
        <f t="shared" si="356"/>
        <v>52017</v>
      </c>
      <c r="N2062" s="171">
        <f>(1+'Parameters &amp; Main Results'!$B$19)^(1/12)-1</f>
        <v>0.004074123784</v>
      </c>
      <c r="O2062" s="171">
        <f>(1+'Parameters &amp; Main Results'!$B$21)^(1/12)-1</f>
        <v>0.001241487716</v>
      </c>
      <c r="P2062" s="171">
        <f>(1+'Parameters &amp; Main Results'!$B$23)^(1/12)-1</f>
        <v>0.0008295381143</v>
      </c>
      <c r="Q2062" s="172">
        <f>(1+'Parameters &amp; Main Results'!$B$25)^(1/12)-1</f>
        <v>0.004074123784</v>
      </c>
      <c r="R2062" s="172">
        <f>(1+'Parameters &amp; Main Results'!$B$27)^(1/12)-1</f>
        <v>0</v>
      </c>
      <c r="S2062" s="172">
        <f>(1+'Parameters &amp; Main Results'!$B$29)^(1/12)-1</f>
        <v>0</v>
      </c>
      <c r="T2062" s="172">
        <f>(1+'Parameters &amp; Main Results'!$B$31)^(1/12)-1</f>
        <v>0.0008295381143</v>
      </c>
      <c r="U2062" s="166">
        <v>0.0</v>
      </c>
      <c r="V2062" s="166">
        <v>0.0</v>
      </c>
      <c r="W2062" s="19">
        <f t="array" ref="W2062">mmult(N2062:T2062,'Parameters &amp; Main Results'!$B$6:$B$12)-'Parameters &amp; Main Results'!$B$16/12+mmult(U2062:V2062,'Parameters &amp; Main Results'!$B$14:$B$15)</f>
        <v>0.0033242981</v>
      </c>
      <c r="X2062" s="77">
        <f t="shared" si="5"/>
        <v>3.977344923</v>
      </c>
    </row>
    <row r="2063">
      <c r="A2063">
        <f t="shared" si="17"/>
        <v>6</v>
      </c>
      <c r="B2063">
        <f t="shared" si="18"/>
        <v>2042</v>
      </c>
      <c r="C2063" s="77">
        <f t="shared" si="3"/>
        <v>2042.416667</v>
      </c>
      <c r="D2063" s="159">
        <f t="shared" si="356"/>
        <v>52047</v>
      </c>
      <c r="N2063" s="171">
        <f>(1+'Parameters &amp; Main Results'!$B$19)^(1/12)-1</f>
        <v>0.004074123784</v>
      </c>
      <c r="O2063" s="171">
        <f>(1+'Parameters &amp; Main Results'!$B$21)^(1/12)-1</f>
        <v>0.001241487716</v>
      </c>
      <c r="P2063" s="171">
        <f>(1+'Parameters &amp; Main Results'!$B$23)^(1/12)-1</f>
        <v>0.0008295381143</v>
      </c>
      <c r="Q2063" s="172">
        <f>(1+'Parameters &amp; Main Results'!$B$25)^(1/12)-1</f>
        <v>0.004074123784</v>
      </c>
      <c r="R2063" s="172">
        <f>(1+'Parameters &amp; Main Results'!$B$27)^(1/12)-1</f>
        <v>0</v>
      </c>
      <c r="S2063" s="172">
        <f>(1+'Parameters &amp; Main Results'!$B$29)^(1/12)-1</f>
        <v>0</v>
      </c>
      <c r="T2063" s="172">
        <f>(1+'Parameters &amp; Main Results'!$B$31)^(1/12)-1</f>
        <v>0.0008295381143</v>
      </c>
      <c r="U2063" s="166">
        <v>0.0</v>
      </c>
      <c r="V2063" s="166">
        <v>0.0</v>
      </c>
      <c r="W2063" s="19">
        <f t="array" ref="W2063">mmult(N2063:T2063,'Parameters &amp; Main Results'!$B$6:$B$12)-'Parameters &amp; Main Results'!$B$16/12+mmult(U2063:V2063,'Parameters &amp; Main Results'!$B$14:$B$15)</f>
        <v>0.0033242981</v>
      </c>
      <c r="X2063" s="77">
        <f t="shared" si="5"/>
        <v>3.964166851</v>
      </c>
    </row>
    <row r="2064">
      <c r="A2064">
        <f t="shared" si="17"/>
        <v>7</v>
      </c>
      <c r="B2064">
        <f t="shared" si="18"/>
        <v>2042</v>
      </c>
      <c r="C2064" s="77">
        <f t="shared" si="3"/>
        <v>2042.5</v>
      </c>
      <c r="D2064" s="159">
        <f t="shared" si="356"/>
        <v>52078</v>
      </c>
      <c r="N2064" s="171">
        <f>(1+'Parameters &amp; Main Results'!$B$19)^(1/12)-1</f>
        <v>0.004074123784</v>
      </c>
      <c r="O2064" s="171">
        <f>(1+'Parameters &amp; Main Results'!$B$21)^(1/12)-1</f>
        <v>0.001241487716</v>
      </c>
      <c r="P2064" s="171">
        <f>(1+'Parameters &amp; Main Results'!$B$23)^(1/12)-1</f>
        <v>0.0008295381143</v>
      </c>
      <c r="Q2064" s="172">
        <f>(1+'Parameters &amp; Main Results'!$B$25)^(1/12)-1</f>
        <v>0.004074123784</v>
      </c>
      <c r="R2064" s="172">
        <f>(1+'Parameters &amp; Main Results'!$B$27)^(1/12)-1</f>
        <v>0</v>
      </c>
      <c r="S2064" s="172">
        <f>(1+'Parameters &amp; Main Results'!$B$29)^(1/12)-1</f>
        <v>0</v>
      </c>
      <c r="T2064" s="172">
        <f>(1+'Parameters &amp; Main Results'!$B$31)^(1/12)-1</f>
        <v>0.0008295381143</v>
      </c>
      <c r="U2064" s="166">
        <v>0.0</v>
      </c>
      <c r="V2064" s="166">
        <v>0.0</v>
      </c>
      <c r="W2064" s="19">
        <f t="array" ref="W2064">mmult(N2064:T2064,'Parameters &amp; Main Results'!$B$6:$B$12)-'Parameters &amp; Main Results'!$B$16/12+mmult(U2064:V2064,'Parameters &amp; Main Results'!$B$14:$B$15)</f>
        <v>0.0033242981</v>
      </c>
      <c r="X2064" s="77">
        <f t="shared" si="5"/>
        <v>3.951032441</v>
      </c>
    </row>
    <row r="2065">
      <c r="A2065">
        <f t="shared" si="17"/>
        <v>8</v>
      </c>
      <c r="B2065">
        <f t="shared" si="18"/>
        <v>2042</v>
      </c>
      <c r="C2065" s="77">
        <f t="shared" si="3"/>
        <v>2042.583333</v>
      </c>
      <c r="D2065" s="159">
        <f t="shared" si="356"/>
        <v>52109</v>
      </c>
      <c r="N2065" s="171">
        <f>(1+'Parameters &amp; Main Results'!$B$19)^(1/12)-1</f>
        <v>0.004074123784</v>
      </c>
      <c r="O2065" s="171">
        <f>(1+'Parameters &amp; Main Results'!$B$21)^(1/12)-1</f>
        <v>0.001241487716</v>
      </c>
      <c r="P2065" s="171">
        <f>(1+'Parameters &amp; Main Results'!$B$23)^(1/12)-1</f>
        <v>0.0008295381143</v>
      </c>
      <c r="Q2065" s="172">
        <f>(1+'Parameters &amp; Main Results'!$B$25)^(1/12)-1</f>
        <v>0.004074123784</v>
      </c>
      <c r="R2065" s="172">
        <f>(1+'Parameters &amp; Main Results'!$B$27)^(1/12)-1</f>
        <v>0</v>
      </c>
      <c r="S2065" s="172">
        <f>(1+'Parameters &amp; Main Results'!$B$29)^(1/12)-1</f>
        <v>0</v>
      </c>
      <c r="T2065" s="172">
        <f>(1+'Parameters &amp; Main Results'!$B$31)^(1/12)-1</f>
        <v>0.0008295381143</v>
      </c>
      <c r="U2065" s="166">
        <v>0.0</v>
      </c>
      <c r="V2065" s="166">
        <v>0.0</v>
      </c>
      <c r="W2065" s="19">
        <f t="array" ref="W2065">mmult(N2065:T2065,'Parameters &amp; Main Results'!$B$6:$B$12)-'Parameters &amp; Main Results'!$B$16/12+mmult(U2065:V2065,'Parameters &amp; Main Results'!$B$14:$B$15)</f>
        <v>0.0033242981</v>
      </c>
      <c r="X2065" s="77">
        <f t="shared" si="5"/>
        <v>3.937941549</v>
      </c>
    </row>
    <row r="2066">
      <c r="A2066">
        <f t="shared" si="17"/>
        <v>9</v>
      </c>
      <c r="B2066">
        <f t="shared" si="18"/>
        <v>2042</v>
      </c>
      <c r="C2066" s="77">
        <f t="shared" si="3"/>
        <v>2042.666667</v>
      </c>
      <c r="D2066" s="159">
        <f t="shared" si="356"/>
        <v>52139</v>
      </c>
      <c r="N2066" s="171">
        <f>(1+'Parameters &amp; Main Results'!$B$19)^(1/12)-1</f>
        <v>0.004074123784</v>
      </c>
      <c r="O2066" s="171">
        <f>(1+'Parameters &amp; Main Results'!$B$21)^(1/12)-1</f>
        <v>0.001241487716</v>
      </c>
      <c r="P2066" s="171">
        <f>(1+'Parameters &amp; Main Results'!$B$23)^(1/12)-1</f>
        <v>0.0008295381143</v>
      </c>
      <c r="Q2066" s="172">
        <f>(1+'Parameters &amp; Main Results'!$B$25)^(1/12)-1</f>
        <v>0.004074123784</v>
      </c>
      <c r="R2066" s="172">
        <f>(1+'Parameters &amp; Main Results'!$B$27)^(1/12)-1</f>
        <v>0</v>
      </c>
      <c r="S2066" s="172">
        <f>(1+'Parameters &amp; Main Results'!$B$29)^(1/12)-1</f>
        <v>0</v>
      </c>
      <c r="T2066" s="172">
        <f>(1+'Parameters &amp; Main Results'!$B$31)^(1/12)-1</f>
        <v>0.0008295381143</v>
      </c>
      <c r="U2066" s="166">
        <v>0.0</v>
      </c>
      <c r="V2066" s="166">
        <v>0.0</v>
      </c>
      <c r="W2066" s="19">
        <f t="array" ref="W2066">mmult(N2066:T2066,'Parameters &amp; Main Results'!$B$6:$B$12)-'Parameters &amp; Main Results'!$B$16/12+mmult(U2066:V2066,'Parameters &amp; Main Results'!$B$14:$B$15)</f>
        <v>0.0033242981</v>
      </c>
      <c r="X2066" s="77">
        <f t="shared" si="5"/>
        <v>3.924894032</v>
      </c>
    </row>
    <row r="2067">
      <c r="A2067">
        <f t="shared" si="17"/>
        <v>10</v>
      </c>
      <c r="B2067">
        <f t="shared" si="18"/>
        <v>2042</v>
      </c>
      <c r="C2067" s="77">
        <f t="shared" si="3"/>
        <v>2042.75</v>
      </c>
      <c r="D2067" s="159">
        <f t="shared" si="356"/>
        <v>52170</v>
      </c>
      <c r="N2067" s="171">
        <f>(1+'Parameters &amp; Main Results'!$B$19)^(1/12)-1</f>
        <v>0.004074123784</v>
      </c>
      <c r="O2067" s="171">
        <f>(1+'Parameters &amp; Main Results'!$B$21)^(1/12)-1</f>
        <v>0.001241487716</v>
      </c>
      <c r="P2067" s="171">
        <f>(1+'Parameters &amp; Main Results'!$B$23)^(1/12)-1</f>
        <v>0.0008295381143</v>
      </c>
      <c r="Q2067" s="172">
        <f>(1+'Parameters &amp; Main Results'!$B$25)^(1/12)-1</f>
        <v>0.004074123784</v>
      </c>
      <c r="R2067" s="172">
        <f>(1+'Parameters &amp; Main Results'!$B$27)^(1/12)-1</f>
        <v>0</v>
      </c>
      <c r="S2067" s="172">
        <f>(1+'Parameters &amp; Main Results'!$B$29)^(1/12)-1</f>
        <v>0</v>
      </c>
      <c r="T2067" s="172">
        <f>(1+'Parameters &amp; Main Results'!$B$31)^(1/12)-1</f>
        <v>0.0008295381143</v>
      </c>
      <c r="U2067" s="166">
        <v>0.0</v>
      </c>
      <c r="V2067" s="166">
        <v>0.0</v>
      </c>
      <c r="W2067" s="19">
        <f t="array" ref="W2067">mmult(N2067:T2067,'Parameters &amp; Main Results'!$B$6:$B$12)-'Parameters &amp; Main Results'!$B$16/12+mmult(U2067:V2067,'Parameters &amp; Main Results'!$B$14:$B$15)</f>
        <v>0.0033242981</v>
      </c>
      <c r="X2067" s="77">
        <f t="shared" si="5"/>
        <v>3.911889744</v>
      </c>
    </row>
    <row r="2068">
      <c r="A2068">
        <f t="shared" si="17"/>
        <v>11</v>
      </c>
      <c r="B2068">
        <f t="shared" si="18"/>
        <v>2042</v>
      </c>
      <c r="C2068" s="77">
        <f t="shared" si="3"/>
        <v>2042.833333</v>
      </c>
      <c r="D2068" s="159">
        <f t="shared" si="356"/>
        <v>52200</v>
      </c>
      <c r="N2068" s="171">
        <f>(1+'Parameters &amp; Main Results'!$B$19)^(1/12)-1</f>
        <v>0.004074123784</v>
      </c>
      <c r="O2068" s="171">
        <f>(1+'Parameters &amp; Main Results'!$B$21)^(1/12)-1</f>
        <v>0.001241487716</v>
      </c>
      <c r="P2068" s="171">
        <f>(1+'Parameters &amp; Main Results'!$B$23)^(1/12)-1</f>
        <v>0.0008295381143</v>
      </c>
      <c r="Q2068" s="172">
        <f>(1+'Parameters &amp; Main Results'!$B$25)^(1/12)-1</f>
        <v>0.004074123784</v>
      </c>
      <c r="R2068" s="172">
        <f>(1+'Parameters &amp; Main Results'!$B$27)^(1/12)-1</f>
        <v>0</v>
      </c>
      <c r="S2068" s="172">
        <f>(1+'Parameters &amp; Main Results'!$B$29)^(1/12)-1</f>
        <v>0</v>
      </c>
      <c r="T2068" s="172">
        <f>(1+'Parameters &amp; Main Results'!$B$31)^(1/12)-1</f>
        <v>0.0008295381143</v>
      </c>
      <c r="U2068" s="166">
        <v>0.0</v>
      </c>
      <c r="V2068" s="166">
        <v>0.0</v>
      </c>
      <c r="W2068" s="19">
        <f t="array" ref="W2068">mmult(N2068:T2068,'Parameters &amp; Main Results'!$B$6:$B$12)-'Parameters &amp; Main Results'!$B$16/12+mmult(U2068:V2068,'Parameters &amp; Main Results'!$B$14:$B$15)</f>
        <v>0.0033242981</v>
      </c>
      <c r="X2068" s="77">
        <f t="shared" si="5"/>
        <v>3.898928543</v>
      </c>
    </row>
    <row r="2069">
      <c r="A2069">
        <f t="shared" si="17"/>
        <v>12</v>
      </c>
      <c r="B2069">
        <f t="shared" si="18"/>
        <v>2042</v>
      </c>
      <c r="C2069" s="77">
        <f t="shared" si="3"/>
        <v>2042.916667</v>
      </c>
      <c r="D2069" s="159">
        <f t="shared" si="356"/>
        <v>52231</v>
      </c>
      <c r="N2069" s="171">
        <f>(1+'Parameters &amp; Main Results'!$B$19)^(1/12)-1</f>
        <v>0.004074123784</v>
      </c>
      <c r="O2069" s="171">
        <f>(1+'Parameters &amp; Main Results'!$B$21)^(1/12)-1</f>
        <v>0.001241487716</v>
      </c>
      <c r="P2069" s="171">
        <f>(1+'Parameters &amp; Main Results'!$B$23)^(1/12)-1</f>
        <v>0.0008295381143</v>
      </c>
      <c r="Q2069" s="172">
        <f>(1+'Parameters &amp; Main Results'!$B$25)^(1/12)-1</f>
        <v>0.004074123784</v>
      </c>
      <c r="R2069" s="172">
        <f>(1+'Parameters &amp; Main Results'!$B$27)^(1/12)-1</f>
        <v>0</v>
      </c>
      <c r="S2069" s="172">
        <f>(1+'Parameters &amp; Main Results'!$B$29)^(1/12)-1</f>
        <v>0</v>
      </c>
      <c r="T2069" s="172">
        <f>(1+'Parameters &amp; Main Results'!$B$31)^(1/12)-1</f>
        <v>0.0008295381143</v>
      </c>
      <c r="U2069" s="166">
        <v>0.0</v>
      </c>
      <c r="V2069" s="166">
        <v>0.0</v>
      </c>
      <c r="W2069" s="19">
        <f t="array" ref="W2069">mmult(N2069:T2069,'Parameters &amp; Main Results'!$B$6:$B$12)-'Parameters &amp; Main Results'!$B$16/12+mmult(U2069:V2069,'Parameters &amp; Main Results'!$B$14:$B$15)</f>
        <v>0.0033242981</v>
      </c>
      <c r="X2069" s="77">
        <f t="shared" si="5"/>
        <v>3.886010287</v>
      </c>
    </row>
    <row r="2070">
      <c r="A2070">
        <f t="shared" si="17"/>
        <v>1</v>
      </c>
      <c r="B2070">
        <f t="shared" si="18"/>
        <v>2043</v>
      </c>
      <c r="C2070" s="77">
        <f t="shared" si="3"/>
        <v>2043</v>
      </c>
      <c r="D2070" s="159">
        <f t="shared" si="356"/>
        <v>52262</v>
      </c>
      <c r="N2070" s="171">
        <f>(1+'Parameters &amp; Main Results'!$B$19)^(1/12)-1</f>
        <v>0.004074123784</v>
      </c>
      <c r="O2070" s="171">
        <f>(1+'Parameters &amp; Main Results'!$B$21)^(1/12)-1</f>
        <v>0.001241487716</v>
      </c>
      <c r="P2070" s="171">
        <f>(1+'Parameters &amp; Main Results'!$B$23)^(1/12)-1</f>
        <v>0.0008295381143</v>
      </c>
      <c r="Q2070" s="172">
        <f>(1+'Parameters &amp; Main Results'!$B$25)^(1/12)-1</f>
        <v>0.004074123784</v>
      </c>
      <c r="R2070" s="172">
        <f>(1+'Parameters &amp; Main Results'!$B$27)^(1/12)-1</f>
        <v>0</v>
      </c>
      <c r="S2070" s="172">
        <f>(1+'Parameters &amp; Main Results'!$B$29)^(1/12)-1</f>
        <v>0</v>
      </c>
      <c r="T2070" s="172">
        <f>(1+'Parameters &amp; Main Results'!$B$31)^(1/12)-1</f>
        <v>0.0008295381143</v>
      </c>
      <c r="U2070" s="166">
        <v>0.0</v>
      </c>
      <c r="V2070" s="166">
        <v>0.0</v>
      </c>
      <c r="W2070" s="19">
        <f t="array" ref="W2070">mmult(N2070:T2070,'Parameters &amp; Main Results'!$B$6:$B$12)-'Parameters &amp; Main Results'!$B$16/12+mmult(U2070:V2070,'Parameters &amp; Main Results'!$B$14:$B$15)</f>
        <v>0.0033242981</v>
      </c>
      <c r="X2070" s="77">
        <f t="shared" si="5"/>
        <v>3.873134832</v>
      </c>
    </row>
    <row r="2071">
      <c r="A2071">
        <f t="shared" si="17"/>
        <v>2</v>
      </c>
      <c r="B2071">
        <f t="shared" si="18"/>
        <v>2043</v>
      </c>
      <c r="C2071" s="77">
        <f t="shared" si="3"/>
        <v>2043.083333</v>
      </c>
      <c r="D2071" s="159">
        <f t="shared" si="356"/>
        <v>52290</v>
      </c>
      <c r="N2071" s="171">
        <f>(1+'Parameters &amp; Main Results'!$B$19)^(1/12)-1</f>
        <v>0.004074123784</v>
      </c>
      <c r="O2071" s="171">
        <f>(1+'Parameters &amp; Main Results'!$B$21)^(1/12)-1</f>
        <v>0.001241487716</v>
      </c>
      <c r="P2071" s="171">
        <f>(1+'Parameters &amp; Main Results'!$B$23)^(1/12)-1</f>
        <v>0.0008295381143</v>
      </c>
      <c r="Q2071" s="172">
        <f>(1+'Parameters &amp; Main Results'!$B$25)^(1/12)-1</f>
        <v>0.004074123784</v>
      </c>
      <c r="R2071" s="172">
        <f>(1+'Parameters &amp; Main Results'!$B$27)^(1/12)-1</f>
        <v>0</v>
      </c>
      <c r="S2071" s="172">
        <f>(1+'Parameters &amp; Main Results'!$B$29)^(1/12)-1</f>
        <v>0</v>
      </c>
      <c r="T2071" s="172">
        <f>(1+'Parameters &amp; Main Results'!$B$31)^(1/12)-1</f>
        <v>0.0008295381143</v>
      </c>
      <c r="U2071" s="166">
        <v>0.0</v>
      </c>
      <c r="V2071" s="166">
        <v>0.0</v>
      </c>
      <c r="W2071" s="19">
        <f t="array" ref="W2071">mmult(N2071:T2071,'Parameters &amp; Main Results'!$B$6:$B$12)-'Parameters &amp; Main Results'!$B$16/12+mmult(U2071:V2071,'Parameters &amp; Main Results'!$B$14:$B$15)</f>
        <v>0.0033242981</v>
      </c>
      <c r="X2071" s="77">
        <f t="shared" si="5"/>
        <v>3.860302037</v>
      </c>
    </row>
    <row r="2072">
      <c r="A2072">
        <f t="shared" si="17"/>
        <v>3</v>
      </c>
      <c r="B2072">
        <f t="shared" si="18"/>
        <v>2043</v>
      </c>
      <c r="C2072" s="77">
        <f t="shared" si="3"/>
        <v>2043.166667</v>
      </c>
      <c r="D2072" s="159">
        <f t="shared" si="356"/>
        <v>52321</v>
      </c>
      <c r="N2072" s="171">
        <f>(1+'Parameters &amp; Main Results'!$B$19)^(1/12)-1</f>
        <v>0.004074123784</v>
      </c>
      <c r="O2072" s="171">
        <f>(1+'Parameters &amp; Main Results'!$B$21)^(1/12)-1</f>
        <v>0.001241487716</v>
      </c>
      <c r="P2072" s="171">
        <f>(1+'Parameters &amp; Main Results'!$B$23)^(1/12)-1</f>
        <v>0.0008295381143</v>
      </c>
      <c r="Q2072" s="172">
        <f>(1+'Parameters &amp; Main Results'!$B$25)^(1/12)-1</f>
        <v>0.004074123784</v>
      </c>
      <c r="R2072" s="172">
        <f>(1+'Parameters &amp; Main Results'!$B$27)^(1/12)-1</f>
        <v>0</v>
      </c>
      <c r="S2072" s="172">
        <f>(1+'Parameters &amp; Main Results'!$B$29)^(1/12)-1</f>
        <v>0</v>
      </c>
      <c r="T2072" s="172">
        <f>(1+'Parameters &amp; Main Results'!$B$31)^(1/12)-1</f>
        <v>0.0008295381143</v>
      </c>
      <c r="U2072" s="166">
        <v>0.0</v>
      </c>
      <c r="V2072" s="166">
        <v>0.0</v>
      </c>
      <c r="W2072" s="19">
        <f t="array" ref="W2072">mmult(N2072:T2072,'Parameters &amp; Main Results'!$B$6:$B$12)-'Parameters &amp; Main Results'!$B$16/12+mmult(U2072:V2072,'Parameters &amp; Main Results'!$B$14:$B$15)</f>
        <v>0.0033242981</v>
      </c>
      <c r="X2072" s="77">
        <f t="shared" si="5"/>
        <v>3.847511761</v>
      </c>
    </row>
    <row r="2073">
      <c r="A2073">
        <f t="shared" si="17"/>
        <v>4</v>
      </c>
      <c r="B2073">
        <f t="shared" si="18"/>
        <v>2043</v>
      </c>
      <c r="C2073" s="77">
        <f t="shared" si="3"/>
        <v>2043.25</v>
      </c>
      <c r="D2073" s="159">
        <f t="shared" si="356"/>
        <v>52351</v>
      </c>
      <c r="N2073" s="171">
        <f>(1+'Parameters &amp; Main Results'!$B$19)^(1/12)-1</f>
        <v>0.004074123784</v>
      </c>
      <c r="O2073" s="171">
        <f>(1+'Parameters &amp; Main Results'!$B$21)^(1/12)-1</f>
        <v>0.001241487716</v>
      </c>
      <c r="P2073" s="171">
        <f>(1+'Parameters &amp; Main Results'!$B$23)^(1/12)-1</f>
        <v>0.0008295381143</v>
      </c>
      <c r="Q2073" s="172">
        <f>(1+'Parameters &amp; Main Results'!$B$25)^(1/12)-1</f>
        <v>0.004074123784</v>
      </c>
      <c r="R2073" s="172">
        <f>(1+'Parameters &amp; Main Results'!$B$27)^(1/12)-1</f>
        <v>0</v>
      </c>
      <c r="S2073" s="172">
        <f>(1+'Parameters &amp; Main Results'!$B$29)^(1/12)-1</f>
        <v>0</v>
      </c>
      <c r="T2073" s="172">
        <f>(1+'Parameters &amp; Main Results'!$B$31)^(1/12)-1</f>
        <v>0.0008295381143</v>
      </c>
      <c r="U2073" s="166">
        <v>0.0</v>
      </c>
      <c r="V2073" s="166">
        <v>0.0</v>
      </c>
      <c r="W2073" s="19">
        <f t="array" ref="W2073">mmult(N2073:T2073,'Parameters &amp; Main Results'!$B$6:$B$12)-'Parameters &amp; Main Results'!$B$16/12+mmult(U2073:V2073,'Parameters &amp; Main Results'!$B$14:$B$15)</f>
        <v>0.0033242981</v>
      </c>
      <c r="X2073" s="77">
        <f t="shared" si="5"/>
        <v>3.834763863</v>
      </c>
    </row>
    <row r="2074">
      <c r="A2074">
        <f t="shared" si="17"/>
        <v>5</v>
      </c>
      <c r="B2074">
        <f t="shared" si="18"/>
        <v>2043</v>
      </c>
      <c r="C2074" s="77">
        <f t="shared" si="3"/>
        <v>2043.333333</v>
      </c>
      <c r="D2074" s="159">
        <f t="shared" si="356"/>
        <v>52382</v>
      </c>
      <c r="N2074" s="171">
        <f>(1+'Parameters &amp; Main Results'!$B$19)^(1/12)-1</f>
        <v>0.004074123784</v>
      </c>
      <c r="O2074" s="171">
        <f>(1+'Parameters &amp; Main Results'!$B$21)^(1/12)-1</f>
        <v>0.001241487716</v>
      </c>
      <c r="P2074" s="171">
        <f>(1+'Parameters &amp; Main Results'!$B$23)^(1/12)-1</f>
        <v>0.0008295381143</v>
      </c>
      <c r="Q2074" s="172">
        <f>(1+'Parameters &amp; Main Results'!$B$25)^(1/12)-1</f>
        <v>0.004074123784</v>
      </c>
      <c r="R2074" s="172">
        <f>(1+'Parameters &amp; Main Results'!$B$27)^(1/12)-1</f>
        <v>0</v>
      </c>
      <c r="S2074" s="172">
        <f>(1+'Parameters &amp; Main Results'!$B$29)^(1/12)-1</f>
        <v>0</v>
      </c>
      <c r="T2074" s="172">
        <f>(1+'Parameters &amp; Main Results'!$B$31)^(1/12)-1</f>
        <v>0.0008295381143</v>
      </c>
      <c r="U2074" s="166">
        <v>0.0</v>
      </c>
      <c r="V2074" s="166">
        <v>0.0</v>
      </c>
      <c r="W2074" s="19">
        <f t="array" ref="W2074">mmult(N2074:T2074,'Parameters &amp; Main Results'!$B$6:$B$12)-'Parameters &amp; Main Results'!$B$16/12+mmult(U2074:V2074,'Parameters &amp; Main Results'!$B$14:$B$15)</f>
        <v>0.0033242981</v>
      </c>
      <c r="X2074" s="77">
        <f t="shared" si="5"/>
        <v>3.822058202</v>
      </c>
    </row>
    <row r="2075">
      <c r="A2075">
        <f t="shared" si="17"/>
        <v>6</v>
      </c>
      <c r="B2075">
        <f t="shared" si="18"/>
        <v>2043</v>
      </c>
      <c r="C2075" s="77">
        <f t="shared" si="3"/>
        <v>2043.416667</v>
      </c>
      <c r="D2075" s="159">
        <f t="shared" si="356"/>
        <v>52412</v>
      </c>
      <c r="N2075" s="171">
        <f>(1+'Parameters &amp; Main Results'!$B$19)^(1/12)-1</f>
        <v>0.004074123784</v>
      </c>
      <c r="O2075" s="171">
        <f>(1+'Parameters &amp; Main Results'!$B$21)^(1/12)-1</f>
        <v>0.001241487716</v>
      </c>
      <c r="P2075" s="171">
        <f>(1+'Parameters &amp; Main Results'!$B$23)^(1/12)-1</f>
        <v>0.0008295381143</v>
      </c>
      <c r="Q2075" s="172">
        <f>(1+'Parameters &amp; Main Results'!$B$25)^(1/12)-1</f>
        <v>0.004074123784</v>
      </c>
      <c r="R2075" s="172">
        <f>(1+'Parameters &amp; Main Results'!$B$27)^(1/12)-1</f>
        <v>0</v>
      </c>
      <c r="S2075" s="172">
        <f>(1+'Parameters &amp; Main Results'!$B$29)^(1/12)-1</f>
        <v>0</v>
      </c>
      <c r="T2075" s="172">
        <f>(1+'Parameters &amp; Main Results'!$B$31)^(1/12)-1</f>
        <v>0.0008295381143</v>
      </c>
      <c r="U2075" s="166">
        <v>0.0</v>
      </c>
      <c r="V2075" s="166">
        <v>0.0</v>
      </c>
      <c r="W2075" s="19">
        <f t="array" ref="W2075">mmult(N2075:T2075,'Parameters &amp; Main Results'!$B$6:$B$12)-'Parameters &amp; Main Results'!$B$16/12+mmult(U2075:V2075,'Parameters &amp; Main Results'!$B$14:$B$15)</f>
        <v>0.0033242981</v>
      </c>
      <c r="X2075" s="77">
        <f t="shared" si="5"/>
        <v>3.809394639</v>
      </c>
    </row>
    <row r="2076">
      <c r="A2076">
        <f t="shared" si="17"/>
        <v>7</v>
      </c>
      <c r="B2076">
        <f t="shared" si="18"/>
        <v>2043</v>
      </c>
      <c r="C2076" s="77">
        <f t="shared" si="3"/>
        <v>2043.5</v>
      </c>
      <c r="D2076" s="159">
        <f t="shared" si="356"/>
        <v>52443</v>
      </c>
      <c r="N2076" s="171">
        <f>(1+'Parameters &amp; Main Results'!$B$19)^(1/12)-1</f>
        <v>0.004074123784</v>
      </c>
      <c r="O2076" s="171">
        <f>(1+'Parameters &amp; Main Results'!$B$21)^(1/12)-1</f>
        <v>0.001241487716</v>
      </c>
      <c r="P2076" s="171">
        <f>(1+'Parameters &amp; Main Results'!$B$23)^(1/12)-1</f>
        <v>0.0008295381143</v>
      </c>
      <c r="Q2076" s="172">
        <f>(1+'Parameters &amp; Main Results'!$B$25)^(1/12)-1</f>
        <v>0.004074123784</v>
      </c>
      <c r="R2076" s="172">
        <f>(1+'Parameters &amp; Main Results'!$B$27)^(1/12)-1</f>
        <v>0</v>
      </c>
      <c r="S2076" s="172">
        <f>(1+'Parameters &amp; Main Results'!$B$29)^(1/12)-1</f>
        <v>0</v>
      </c>
      <c r="T2076" s="172">
        <f>(1+'Parameters &amp; Main Results'!$B$31)^(1/12)-1</f>
        <v>0.0008295381143</v>
      </c>
      <c r="U2076" s="166">
        <v>0.0</v>
      </c>
      <c r="V2076" s="166">
        <v>0.0</v>
      </c>
      <c r="W2076" s="19">
        <f t="array" ref="W2076">mmult(N2076:T2076,'Parameters &amp; Main Results'!$B$6:$B$12)-'Parameters &amp; Main Results'!$B$16/12+mmult(U2076:V2076,'Parameters &amp; Main Results'!$B$14:$B$15)</f>
        <v>0.0033242981</v>
      </c>
      <c r="X2076" s="77">
        <f t="shared" si="5"/>
        <v>3.796773033</v>
      </c>
    </row>
    <row r="2077">
      <c r="A2077">
        <f t="shared" si="17"/>
        <v>8</v>
      </c>
      <c r="B2077">
        <f t="shared" si="18"/>
        <v>2043</v>
      </c>
      <c r="C2077" s="77">
        <f t="shared" si="3"/>
        <v>2043.583333</v>
      </c>
      <c r="D2077" s="159">
        <f t="shared" si="356"/>
        <v>52474</v>
      </c>
      <c r="N2077" s="171">
        <f>(1+'Parameters &amp; Main Results'!$B$19)^(1/12)-1</f>
        <v>0.004074123784</v>
      </c>
      <c r="O2077" s="171">
        <f>(1+'Parameters &amp; Main Results'!$B$21)^(1/12)-1</f>
        <v>0.001241487716</v>
      </c>
      <c r="P2077" s="171">
        <f>(1+'Parameters &amp; Main Results'!$B$23)^(1/12)-1</f>
        <v>0.0008295381143</v>
      </c>
      <c r="Q2077" s="172">
        <f>(1+'Parameters &amp; Main Results'!$B$25)^(1/12)-1</f>
        <v>0.004074123784</v>
      </c>
      <c r="R2077" s="172">
        <f>(1+'Parameters &amp; Main Results'!$B$27)^(1/12)-1</f>
        <v>0</v>
      </c>
      <c r="S2077" s="172">
        <f>(1+'Parameters &amp; Main Results'!$B$29)^(1/12)-1</f>
        <v>0</v>
      </c>
      <c r="T2077" s="172">
        <f>(1+'Parameters &amp; Main Results'!$B$31)^(1/12)-1</f>
        <v>0.0008295381143</v>
      </c>
      <c r="U2077" s="166">
        <v>0.0</v>
      </c>
      <c r="V2077" s="166">
        <v>0.0</v>
      </c>
      <c r="W2077" s="19">
        <f t="array" ref="W2077">mmult(N2077:T2077,'Parameters &amp; Main Results'!$B$6:$B$12)-'Parameters &amp; Main Results'!$B$16/12+mmult(U2077:V2077,'Parameters &amp; Main Results'!$B$14:$B$15)</f>
        <v>0.0033242981</v>
      </c>
      <c r="X2077" s="77">
        <f t="shared" si="5"/>
        <v>3.784193247</v>
      </c>
    </row>
    <row r="2078">
      <c r="A2078">
        <f t="shared" si="17"/>
        <v>9</v>
      </c>
      <c r="B2078">
        <f t="shared" si="18"/>
        <v>2043</v>
      </c>
      <c r="C2078" s="77">
        <f t="shared" si="3"/>
        <v>2043.666667</v>
      </c>
      <c r="D2078" s="159">
        <f t="shared" si="356"/>
        <v>52504</v>
      </c>
      <c r="N2078" s="171">
        <f>(1+'Parameters &amp; Main Results'!$B$19)^(1/12)-1</f>
        <v>0.004074123784</v>
      </c>
      <c r="O2078" s="171">
        <f>(1+'Parameters &amp; Main Results'!$B$21)^(1/12)-1</f>
        <v>0.001241487716</v>
      </c>
      <c r="P2078" s="171">
        <f>(1+'Parameters &amp; Main Results'!$B$23)^(1/12)-1</f>
        <v>0.0008295381143</v>
      </c>
      <c r="Q2078" s="172">
        <f>(1+'Parameters &amp; Main Results'!$B$25)^(1/12)-1</f>
        <v>0.004074123784</v>
      </c>
      <c r="R2078" s="172">
        <f>(1+'Parameters &amp; Main Results'!$B$27)^(1/12)-1</f>
        <v>0</v>
      </c>
      <c r="S2078" s="172">
        <f>(1+'Parameters &amp; Main Results'!$B$29)^(1/12)-1</f>
        <v>0</v>
      </c>
      <c r="T2078" s="172">
        <f>(1+'Parameters &amp; Main Results'!$B$31)^(1/12)-1</f>
        <v>0.0008295381143</v>
      </c>
      <c r="U2078" s="166">
        <v>0.0</v>
      </c>
      <c r="V2078" s="166">
        <v>0.0</v>
      </c>
      <c r="W2078" s="19">
        <f t="array" ref="W2078">mmult(N2078:T2078,'Parameters &amp; Main Results'!$B$6:$B$12)-'Parameters &amp; Main Results'!$B$16/12+mmult(U2078:V2078,'Parameters &amp; Main Results'!$B$14:$B$15)</f>
        <v>0.0033242981</v>
      </c>
      <c r="X2078" s="77">
        <f t="shared" si="5"/>
        <v>3.771655141</v>
      </c>
    </row>
    <row r="2079">
      <c r="A2079">
        <f t="shared" si="17"/>
        <v>10</v>
      </c>
      <c r="B2079">
        <f t="shared" si="18"/>
        <v>2043</v>
      </c>
      <c r="C2079" s="77">
        <f t="shared" si="3"/>
        <v>2043.75</v>
      </c>
      <c r="D2079" s="159">
        <f t="shared" si="356"/>
        <v>52535</v>
      </c>
      <c r="N2079" s="171">
        <f>(1+'Parameters &amp; Main Results'!$B$19)^(1/12)-1</f>
        <v>0.004074123784</v>
      </c>
      <c r="O2079" s="171">
        <f>(1+'Parameters &amp; Main Results'!$B$21)^(1/12)-1</f>
        <v>0.001241487716</v>
      </c>
      <c r="P2079" s="171">
        <f>(1+'Parameters &amp; Main Results'!$B$23)^(1/12)-1</f>
        <v>0.0008295381143</v>
      </c>
      <c r="Q2079" s="172">
        <f>(1+'Parameters &amp; Main Results'!$B$25)^(1/12)-1</f>
        <v>0.004074123784</v>
      </c>
      <c r="R2079" s="172">
        <f>(1+'Parameters &amp; Main Results'!$B$27)^(1/12)-1</f>
        <v>0</v>
      </c>
      <c r="S2079" s="172">
        <f>(1+'Parameters &amp; Main Results'!$B$29)^(1/12)-1</f>
        <v>0</v>
      </c>
      <c r="T2079" s="172">
        <f>(1+'Parameters &amp; Main Results'!$B$31)^(1/12)-1</f>
        <v>0.0008295381143</v>
      </c>
      <c r="U2079" s="166">
        <v>0.0</v>
      </c>
      <c r="V2079" s="166">
        <v>0.0</v>
      </c>
      <c r="W2079" s="19">
        <f t="array" ref="W2079">mmult(N2079:T2079,'Parameters &amp; Main Results'!$B$6:$B$12)-'Parameters &amp; Main Results'!$B$16/12+mmult(U2079:V2079,'Parameters &amp; Main Results'!$B$14:$B$15)</f>
        <v>0.0033242981</v>
      </c>
      <c r="X2079" s="77">
        <f t="shared" si="5"/>
        <v>3.759158577</v>
      </c>
    </row>
    <row r="2080">
      <c r="A2080">
        <f t="shared" si="17"/>
        <v>11</v>
      </c>
      <c r="B2080">
        <f t="shared" si="18"/>
        <v>2043</v>
      </c>
      <c r="C2080" s="77">
        <f t="shared" si="3"/>
        <v>2043.833333</v>
      </c>
      <c r="D2080" s="159">
        <f t="shared" si="356"/>
        <v>52565</v>
      </c>
      <c r="N2080" s="171">
        <f>(1+'Parameters &amp; Main Results'!$B$19)^(1/12)-1</f>
        <v>0.004074123784</v>
      </c>
      <c r="O2080" s="171">
        <f>(1+'Parameters &amp; Main Results'!$B$21)^(1/12)-1</f>
        <v>0.001241487716</v>
      </c>
      <c r="P2080" s="171">
        <f>(1+'Parameters &amp; Main Results'!$B$23)^(1/12)-1</f>
        <v>0.0008295381143</v>
      </c>
      <c r="Q2080" s="172">
        <f>(1+'Parameters &amp; Main Results'!$B$25)^(1/12)-1</f>
        <v>0.004074123784</v>
      </c>
      <c r="R2080" s="172">
        <f>(1+'Parameters &amp; Main Results'!$B$27)^(1/12)-1</f>
        <v>0</v>
      </c>
      <c r="S2080" s="172">
        <f>(1+'Parameters &amp; Main Results'!$B$29)^(1/12)-1</f>
        <v>0</v>
      </c>
      <c r="T2080" s="172">
        <f>(1+'Parameters &amp; Main Results'!$B$31)^(1/12)-1</f>
        <v>0.0008295381143</v>
      </c>
      <c r="U2080" s="166">
        <v>0.0</v>
      </c>
      <c r="V2080" s="166">
        <v>0.0</v>
      </c>
      <c r="W2080" s="19">
        <f t="array" ref="W2080">mmult(N2080:T2080,'Parameters &amp; Main Results'!$B$6:$B$12)-'Parameters &amp; Main Results'!$B$16/12+mmult(U2080:V2080,'Parameters &amp; Main Results'!$B$14:$B$15)</f>
        <v>0.0033242981</v>
      </c>
      <c r="X2080" s="77">
        <f t="shared" si="5"/>
        <v>3.746703418</v>
      </c>
    </row>
    <row r="2081">
      <c r="A2081">
        <f t="shared" si="17"/>
        <v>12</v>
      </c>
      <c r="B2081">
        <f t="shared" si="18"/>
        <v>2043</v>
      </c>
      <c r="C2081" s="77">
        <f t="shared" si="3"/>
        <v>2043.916667</v>
      </c>
      <c r="D2081" s="159">
        <f t="shared" si="356"/>
        <v>52596</v>
      </c>
      <c r="N2081" s="171">
        <f>(1+'Parameters &amp; Main Results'!$B$19)^(1/12)-1</f>
        <v>0.004074123784</v>
      </c>
      <c r="O2081" s="171">
        <f>(1+'Parameters &amp; Main Results'!$B$21)^(1/12)-1</f>
        <v>0.001241487716</v>
      </c>
      <c r="P2081" s="171">
        <f>(1+'Parameters &amp; Main Results'!$B$23)^(1/12)-1</f>
        <v>0.0008295381143</v>
      </c>
      <c r="Q2081" s="172">
        <f>(1+'Parameters &amp; Main Results'!$B$25)^(1/12)-1</f>
        <v>0.004074123784</v>
      </c>
      <c r="R2081" s="172">
        <f>(1+'Parameters &amp; Main Results'!$B$27)^(1/12)-1</f>
        <v>0</v>
      </c>
      <c r="S2081" s="172">
        <f>(1+'Parameters &amp; Main Results'!$B$29)^(1/12)-1</f>
        <v>0</v>
      </c>
      <c r="T2081" s="172">
        <f>(1+'Parameters &amp; Main Results'!$B$31)^(1/12)-1</f>
        <v>0.0008295381143</v>
      </c>
      <c r="U2081" s="166">
        <v>0.0</v>
      </c>
      <c r="V2081" s="166">
        <v>0.0</v>
      </c>
      <c r="W2081" s="19">
        <f t="array" ref="W2081">mmult(N2081:T2081,'Parameters &amp; Main Results'!$B$6:$B$12)-'Parameters &amp; Main Results'!$B$16/12+mmult(U2081:V2081,'Parameters &amp; Main Results'!$B$14:$B$15)</f>
        <v>0.0033242981</v>
      </c>
      <c r="X2081" s="77">
        <f t="shared" si="5"/>
        <v>3.734289527</v>
      </c>
    </row>
    <row r="2082">
      <c r="A2082">
        <f t="shared" si="17"/>
        <v>1</v>
      </c>
      <c r="B2082">
        <f t="shared" si="18"/>
        <v>2044</v>
      </c>
      <c r="C2082" s="77">
        <f t="shared" si="3"/>
        <v>2044</v>
      </c>
      <c r="D2082" s="159">
        <f t="shared" si="356"/>
        <v>52627</v>
      </c>
      <c r="N2082" s="171">
        <f>(1+'Parameters &amp; Main Results'!$B$19)^(1/12)-1</f>
        <v>0.004074123784</v>
      </c>
      <c r="O2082" s="171">
        <f>(1+'Parameters &amp; Main Results'!$B$21)^(1/12)-1</f>
        <v>0.001241487716</v>
      </c>
      <c r="P2082" s="171">
        <f>(1+'Parameters &amp; Main Results'!$B$23)^(1/12)-1</f>
        <v>0.0008295381143</v>
      </c>
      <c r="Q2082" s="172">
        <f>(1+'Parameters &amp; Main Results'!$B$25)^(1/12)-1</f>
        <v>0.004074123784</v>
      </c>
      <c r="R2082" s="172">
        <f>(1+'Parameters &amp; Main Results'!$B$27)^(1/12)-1</f>
        <v>0</v>
      </c>
      <c r="S2082" s="172">
        <f>(1+'Parameters &amp; Main Results'!$B$29)^(1/12)-1</f>
        <v>0</v>
      </c>
      <c r="T2082" s="172">
        <f>(1+'Parameters &amp; Main Results'!$B$31)^(1/12)-1</f>
        <v>0.0008295381143</v>
      </c>
      <c r="U2082" s="166">
        <v>0.0</v>
      </c>
      <c r="V2082" s="166">
        <v>0.0</v>
      </c>
      <c r="W2082" s="19">
        <f t="array" ref="W2082">mmult(N2082:T2082,'Parameters &amp; Main Results'!$B$6:$B$12)-'Parameters &amp; Main Results'!$B$16/12+mmult(U2082:V2082,'Parameters &amp; Main Results'!$B$14:$B$15)</f>
        <v>0.0033242981</v>
      </c>
      <c r="X2082" s="77">
        <f t="shared" si="5"/>
        <v>3.721916766</v>
      </c>
    </row>
    <row r="2083">
      <c r="A2083">
        <f t="shared" si="17"/>
        <v>2</v>
      </c>
      <c r="B2083">
        <f t="shared" si="18"/>
        <v>2044</v>
      </c>
      <c r="C2083" s="77">
        <f t="shared" si="3"/>
        <v>2044.083333</v>
      </c>
      <c r="D2083" s="159">
        <f t="shared" si="356"/>
        <v>52656</v>
      </c>
      <c r="N2083" s="171">
        <f>(1+'Parameters &amp; Main Results'!$B$19)^(1/12)-1</f>
        <v>0.004074123784</v>
      </c>
      <c r="O2083" s="171">
        <f>(1+'Parameters &amp; Main Results'!$B$21)^(1/12)-1</f>
        <v>0.001241487716</v>
      </c>
      <c r="P2083" s="171">
        <f>(1+'Parameters &amp; Main Results'!$B$23)^(1/12)-1</f>
        <v>0.0008295381143</v>
      </c>
      <c r="Q2083" s="172">
        <f>(1+'Parameters &amp; Main Results'!$B$25)^(1/12)-1</f>
        <v>0.004074123784</v>
      </c>
      <c r="R2083" s="172">
        <f>(1+'Parameters &amp; Main Results'!$B$27)^(1/12)-1</f>
        <v>0</v>
      </c>
      <c r="S2083" s="172">
        <f>(1+'Parameters &amp; Main Results'!$B$29)^(1/12)-1</f>
        <v>0</v>
      </c>
      <c r="T2083" s="172">
        <f>(1+'Parameters &amp; Main Results'!$B$31)^(1/12)-1</f>
        <v>0.0008295381143</v>
      </c>
      <c r="U2083" s="166">
        <v>0.0</v>
      </c>
      <c r="V2083" s="166">
        <v>0.0</v>
      </c>
      <c r="W2083" s="19">
        <f t="array" ref="W2083">mmult(N2083:T2083,'Parameters &amp; Main Results'!$B$6:$B$12)-'Parameters &amp; Main Results'!$B$16/12+mmult(U2083:V2083,'Parameters &amp; Main Results'!$B$14:$B$15)</f>
        <v>0.0033242981</v>
      </c>
      <c r="X2083" s="77">
        <f t="shared" si="5"/>
        <v>3.709584999</v>
      </c>
    </row>
    <row r="2084">
      <c r="A2084">
        <f t="shared" si="17"/>
        <v>3</v>
      </c>
      <c r="B2084">
        <f t="shared" si="18"/>
        <v>2044</v>
      </c>
      <c r="C2084" s="77">
        <f t="shared" si="3"/>
        <v>2044.166667</v>
      </c>
      <c r="D2084" s="159">
        <f t="shared" si="356"/>
        <v>52687</v>
      </c>
      <c r="N2084" s="171">
        <f>(1+'Parameters &amp; Main Results'!$B$19)^(1/12)-1</f>
        <v>0.004074123784</v>
      </c>
      <c r="O2084" s="171">
        <f>(1+'Parameters &amp; Main Results'!$B$21)^(1/12)-1</f>
        <v>0.001241487716</v>
      </c>
      <c r="P2084" s="171">
        <f>(1+'Parameters &amp; Main Results'!$B$23)^(1/12)-1</f>
        <v>0.0008295381143</v>
      </c>
      <c r="Q2084" s="172">
        <f>(1+'Parameters &amp; Main Results'!$B$25)^(1/12)-1</f>
        <v>0.004074123784</v>
      </c>
      <c r="R2084" s="172">
        <f>(1+'Parameters &amp; Main Results'!$B$27)^(1/12)-1</f>
        <v>0</v>
      </c>
      <c r="S2084" s="172">
        <f>(1+'Parameters &amp; Main Results'!$B$29)^(1/12)-1</f>
        <v>0</v>
      </c>
      <c r="T2084" s="172">
        <f>(1+'Parameters &amp; Main Results'!$B$31)^(1/12)-1</f>
        <v>0.0008295381143</v>
      </c>
      <c r="U2084" s="166">
        <v>0.0</v>
      </c>
      <c r="V2084" s="166">
        <v>0.0</v>
      </c>
      <c r="W2084" s="19">
        <f t="array" ref="W2084">mmult(N2084:T2084,'Parameters &amp; Main Results'!$B$6:$B$12)-'Parameters &amp; Main Results'!$B$16/12+mmult(U2084:V2084,'Parameters &amp; Main Results'!$B$14:$B$15)</f>
        <v>0.0033242981</v>
      </c>
      <c r="X2084" s="77">
        <f t="shared" si="5"/>
        <v>3.697294092</v>
      </c>
    </row>
    <row r="2085">
      <c r="A2085">
        <f t="shared" si="17"/>
        <v>4</v>
      </c>
      <c r="B2085">
        <f t="shared" si="18"/>
        <v>2044</v>
      </c>
      <c r="C2085" s="77">
        <f t="shared" si="3"/>
        <v>2044.25</v>
      </c>
      <c r="D2085" s="159">
        <f t="shared" si="356"/>
        <v>52717</v>
      </c>
      <c r="N2085" s="171">
        <f>(1+'Parameters &amp; Main Results'!$B$19)^(1/12)-1</f>
        <v>0.004074123784</v>
      </c>
      <c r="O2085" s="171">
        <f>(1+'Parameters &amp; Main Results'!$B$21)^(1/12)-1</f>
        <v>0.001241487716</v>
      </c>
      <c r="P2085" s="171">
        <f>(1+'Parameters &amp; Main Results'!$B$23)^(1/12)-1</f>
        <v>0.0008295381143</v>
      </c>
      <c r="Q2085" s="172">
        <f>(1+'Parameters &amp; Main Results'!$B$25)^(1/12)-1</f>
        <v>0.004074123784</v>
      </c>
      <c r="R2085" s="172">
        <f>(1+'Parameters &amp; Main Results'!$B$27)^(1/12)-1</f>
        <v>0</v>
      </c>
      <c r="S2085" s="172">
        <f>(1+'Parameters &amp; Main Results'!$B$29)^(1/12)-1</f>
        <v>0</v>
      </c>
      <c r="T2085" s="172">
        <f>(1+'Parameters &amp; Main Results'!$B$31)^(1/12)-1</f>
        <v>0.0008295381143</v>
      </c>
      <c r="U2085" s="166">
        <v>0.0</v>
      </c>
      <c r="V2085" s="166">
        <v>0.0</v>
      </c>
      <c r="W2085" s="19">
        <f t="array" ref="W2085">mmult(N2085:T2085,'Parameters &amp; Main Results'!$B$6:$B$12)-'Parameters &amp; Main Results'!$B$16/12+mmult(U2085:V2085,'Parameters &amp; Main Results'!$B$14:$B$15)</f>
        <v>0.0033242981</v>
      </c>
      <c r="X2085" s="77">
        <f t="shared" si="5"/>
        <v>3.685043907</v>
      </c>
    </row>
    <row r="2086">
      <c r="A2086">
        <f t="shared" si="17"/>
        <v>5</v>
      </c>
      <c r="B2086">
        <f t="shared" si="18"/>
        <v>2044</v>
      </c>
      <c r="C2086" s="77">
        <f t="shared" si="3"/>
        <v>2044.333333</v>
      </c>
      <c r="D2086" s="159">
        <f t="shared" si="356"/>
        <v>52748</v>
      </c>
      <c r="N2086" s="171">
        <f>(1+'Parameters &amp; Main Results'!$B$19)^(1/12)-1</f>
        <v>0.004074123784</v>
      </c>
      <c r="O2086" s="171">
        <f>(1+'Parameters &amp; Main Results'!$B$21)^(1/12)-1</f>
        <v>0.001241487716</v>
      </c>
      <c r="P2086" s="171">
        <f>(1+'Parameters &amp; Main Results'!$B$23)^(1/12)-1</f>
        <v>0.0008295381143</v>
      </c>
      <c r="Q2086" s="172">
        <f>(1+'Parameters &amp; Main Results'!$B$25)^(1/12)-1</f>
        <v>0.004074123784</v>
      </c>
      <c r="R2086" s="172">
        <f>(1+'Parameters &amp; Main Results'!$B$27)^(1/12)-1</f>
        <v>0</v>
      </c>
      <c r="S2086" s="172">
        <f>(1+'Parameters &amp; Main Results'!$B$29)^(1/12)-1</f>
        <v>0</v>
      </c>
      <c r="T2086" s="172">
        <f>(1+'Parameters &amp; Main Results'!$B$31)^(1/12)-1</f>
        <v>0.0008295381143</v>
      </c>
      <c r="U2086" s="166">
        <v>0.0</v>
      </c>
      <c r="V2086" s="166">
        <v>0.0</v>
      </c>
      <c r="W2086" s="19">
        <f t="array" ref="W2086">mmult(N2086:T2086,'Parameters &amp; Main Results'!$B$6:$B$12)-'Parameters &amp; Main Results'!$B$16/12+mmult(U2086:V2086,'Parameters &amp; Main Results'!$B$14:$B$15)</f>
        <v>0.0033242981</v>
      </c>
      <c r="X2086" s="77">
        <f t="shared" si="5"/>
        <v>3.672834311</v>
      </c>
    </row>
    <row r="2087">
      <c r="A2087">
        <f t="shared" si="17"/>
        <v>6</v>
      </c>
      <c r="B2087">
        <f t="shared" si="18"/>
        <v>2044</v>
      </c>
      <c r="C2087" s="77">
        <f t="shared" si="3"/>
        <v>2044.416667</v>
      </c>
      <c r="D2087" s="159">
        <f t="shared" si="356"/>
        <v>52778</v>
      </c>
      <c r="N2087" s="171">
        <f>(1+'Parameters &amp; Main Results'!$B$19)^(1/12)-1</f>
        <v>0.004074123784</v>
      </c>
      <c r="O2087" s="171">
        <f>(1+'Parameters &amp; Main Results'!$B$21)^(1/12)-1</f>
        <v>0.001241487716</v>
      </c>
      <c r="P2087" s="171">
        <f>(1+'Parameters &amp; Main Results'!$B$23)^(1/12)-1</f>
        <v>0.0008295381143</v>
      </c>
      <c r="Q2087" s="172">
        <f>(1+'Parameters &amp; Main Results'!$B$25)^(1/12)-1</f>
        <v>0.004074123784</v>
      </c>
      <c r="R2087" s="172">
        <f>(1+'Parameters &amp; Main Results'!$B$27)^(1/12)-1</f>
        <v>0</v>
      </c>
      <c r="S2087" s="172">
        <f>(1+'Parameters &amp; Main Results'!$B$29)^(1/12)-1</f>
        <v>0</v>
      </c>
      <c r="T2087" s="172">
        <f>(1+'Parameters &amp; Main Results'!$B$31)^(1/12)-1</f>
        <v>0.0008295381143</v>
      </c>
      <c r="U2087" s="166">
        <v>0.0</v>
      </c>
      <c r="V2087" s="166">
        <v>0.0</v>
      </c>
      <c r="W2087" s="19">
        <f t="array" ref="W2087">mmult(N2087:T2087,'Parameters &amp; Main Results'!$B$6:$B$12)-'Parameters &amp; Main Results'!$B$16/12+mmult(U2087:V2087,'Parameters &amp; Main Results'!$B$14:$B$15)</f>
        <v>0.0033242981</v>
      </c>
      <c r="X2087" s="77">
        <f t="shared" si="5"/>
        <v>3.660665169</v>
      </c>
    </row>
    <row r="2088">
      <c r="A2088">
        <f t="shared" si="17"/>
        <v>7</v>
      </c>
      <c r="B2088">
        <f t="shared" si="18"/>
        <v>2044</v>
      </c>
      <c r="C2088" s="77">
        <f t="shared" si="3"/>
        <v>2044.5</v>
      </c>
      <c r="D2088" s="159">
        <f t="shared" si="356"/>
        <v>52809</v>
      </c>
      <c r="N2088" s="171">
        <f>(1+'Parameters &amp; Main Results'!$B$19)^(1/12)-1</f>
        <v>0.004074123784</v>
      </c>
      <c r="O2088" s="171">
        <f>(1+'Parameters &amp; Main Results'!$B$21)^(1/12)-1</f>
        <v>0.001241487716</v>
      </c>
      <c r="P2088" s="171">
        <f>(1+'Parameters &amp; Main Results'!$B$23)^(1/12)-1</f>
        <v>0.0008295381143</v>
      </c>
      <c r="Q2088" s="172">
        <f>(1+'Parameters &amp; Main Results'!$B$25)^(1/12)-1</f>
        <v>0.004074123784</v>
      </c>
      <c r="R2088" s="172">
        <f>(1+'Parameters &amp; Main Results'!$B$27)^(1/12)-1</f>
        <v>0</v>
      </c>
      <c r="S2088" s="172">
        <f>(1+'Parameters &amp; Main Results'!$B$29)^(1/12)-1</f>
        <v>0</v>
      </c>
      <c r="T2088" s="172">
        <f>(1+'Parameters &amp; Main Results'!$B$31)^(1/12)-1</f>
        <v>0.0008295381143</v>
      </c>
      <c r="U2088" s="166">
        <v>0.0</v>
      </c>
      <c r="V2088" s="166">
        <v>0.0</v>
      </c>
      <c r="W2088" s="19">
        <f t="array" ref="W2088">mmult(N2088:T2088,'Parameters &amp; Main Results'!$B$6:$B$12)-'Parameters &amp; Main Results'!$B$16/12+mmult(U2088:V2088,'Parameters &amp; Main Results'!$B$14:$B$15)</f>
        <v>0.0033242981</v>
      </c>
      <c r="X2088" s="77">
        <f t="shared" si="5"/>
        <v>3.648536346</v>
      </c>
    </row>
    <row r="2089">
      <c r="A2089">
        <f t="shared" si="17"/>
        <v>8</v>
      </c>
      <c r="B2089">
        <f t="shared" si="18"/>
        <v>2044</v>
      </c>
      <c r="C2089" s="77">
        <f t="shared" si="3"/>
        <v>2044.583333</v>
      </c>
      <c r="D2089" s="159">
        <f t="shared" si="356"/>
        <v>52840</v>
      </c>
      <c r="N2089" s="171">
        <f>(1+'Parameters &amp; Main Results'!$B$19)^(1/12)-1</f>
        <v>0.004074123784</v>
      </c>
      <c r="O2089" s="171">
        <f>(1+'Parameters &amp; Main Results'!$B$21)^(1/12)-1</f>
        <v>0.001241487716</v>
      </c>
      <c r="P2089" s="171">
        <f>(1+'Parameters &amp; Main Results'!$B$23)^(1/12)-1</f>
        <v>0.0008295381143</v>
      </c>
      <c r="Q2089" s="172">
        <f>(1+'Parameters &amp; Main Results'!$B$25)^(1/12)-1</f>
        <v>0.004074123784</v>
      </c>
      <c r="R2089" s="172">
        <f>(1+'Parameters &amp; Main Results'!$B$27)^(1/12)-1</f>
        <v>0</v>
      </c>
      <c r="S2089" s="172">
        <f>(1+'Parameters &amp; Main Results'!$B$29)^(1/12)-1</f>
        <v>0</v>
      </c>
      <c r="T2089" s="172">
        <f>(1+'Parameters &amp; Main Results'!$B$31)^(1/12)-1</f>
        <v>0.0008295381143</v>
      </c>
      <c r="U2089" s="166">
        <v>0.0</v>
      </c>
      <c r="V2089" s="166">
        <v>0.0</v>
      </c>
      <c r="W2089" s="19">
        <f t="array" ref="W2089">mmult(N2089:T2089,'Parameters &amp; Main Results'!$B$6:$B$12)-'Parameters &amp; Main Results'!$B$16/12+mmult(U2089:V2089,'Parameters &amp; Main Results'!$B$14:$B$15)</f>
        <v>0.0033242981</v>
      </c>
      <c r="X2089" s="77">
        <f t="shared" si="5"/>
        <v>3.63644771</v>
      </c>
    </row>
    <row r="2090">
      <c r="A2090">
        <f t="shared" si="17"/>
        <v>9</v>
      </c>
      <c r="B2090">
        <f t="shared" si="18"/>
        <v>2044</v>
      </c>
      <c r="C2090" s="77">
        <f t="shared" si="3"/>
        <v>2044.666667</v>
      </c>
      <c r="D2090" s="159">
        <f t="shared" si="356"/>
        <v>52870</v>
      </c>
      <c r="N2090" s="171">
        <f>(1+'Parameters &amp; Main Results'!$B$19)^(1/12)-1</f>
        <v>0.004074123784</v>
      </c>
      <c r="O2090" s="171">
        <f>(1+'Parameters &amp; Main Results'!$B$21)^(1/12)-1</f>
        <v>0.001241487716</v>
      </c>
      <c r="P2090" s="171">
        <f>(1+'Parameters &amp; Main Results'!$B$23)^(1/12)-1</f>
        <v>0.0008295381143</v>
      </c>
      <c r="Q2090" s="172">
        <f>(1+'Parameters &amp; Main Results'!$B$25)^(1/12)-1</f>
        <v>0.004074123784</v>
      </c>
      <c r="R2090" s="172">
        <f>(1+'Parameters &amp; Main Results'!$B$27)^(1/12)-1</f>
        <v>0</v>
      </c>
      <c r="S2090" s="172">
        <f>(1+'Parameters &amp; Main Results'!$B$29)^(1/12)-1</f>
        <v>0</v>
      </c>
      <c r="T2090" s="172">
        <f>(1+'Parameters &amp; Main Results'!$B$31)^(1/12)-1</f>
        <v>0.0008295381143</v>
      </c>
      <c r="U2090" s="166">
        <v>0.0</v>
      </c>
      <c r="V2090" s="166">
        <v>0.0</v>
      </c>
      <c r="W2090" s="19">
        <f t="array" ref="W2090">mmult(N2090:T2090,'Parameters &amp; Main Results'!$B$6:$B$12)-'Parameters &amp; Main Results'!$B$16/12+mmult(U2090:V2090,'Parameters &amp; Main Results'!$B$14:$B$15)</f>
        <v>0.0033242981</v>
      </c>
      <c r="X2090" s="77">
        <f t="shared" si="5"/>
        <v>3.624399127</v>
      </c>
    </row>
    <row r="2091">
      <c r="A2091">
        <f t="shared" si="17"/>
        <v>10</v>
      </c>
      <c r="B2091">
        <f t="shared" si="18"/>
        <v>2044</v>
      </c>
      <c r="C2091" s="77">
        <f t="shared" si="3"/>
        <v>2044.75</v>
      </c>
      <c r="D2091" s="159">
        <f t="shared" si="356"/>
        <v>52901</v>
      </c>
      <c r="N2091" s="171">
        <f>(1+'Parameters &amp; Main Results'!$B$19)^(1/12)-1</f>
        <v>0.004074123784</v>
      </c>
      <c r="O2091" s="171">
        <f>(1+'Parameters &amp; Main Results'!$B$21)^(1/12)-1</f>
        <v>0.001241487716</v>
      </c>
      <c r="P2091" s="171">
        <f>(1+'Parameters &amp; Main Results'!$B$23)^(1/12)-1</f>
        <v>0.0008295381143</v>
      </c>
      <c r="Q2091" s="172">
        <f>(1+'Parameters &amp; Main Results'!$B$25)^(1/12)-1</f>
        <v>0.004074123784</v>
      </c>
      <c r="R2091" s="172">
        <f>(1+'Parameters &amp; Main Results'!$B$27)^(1/12)-1</f>
        <v>0</v>
      </c>
      <c r="S2091" s="172">
        <f>(1+'Parameters &amp; Main Results'!$B$29)^(1/12)-1</f>
        <v>0</v>
      </c>
      <c r="T2091" s="172">
        <f>(1+'Parameters &amp; Main Results'!$B$31)^(1/12)-1</f>
        <v>0.0008295381143</v>
      </c>
      <c r="U2091" s="166">
        <v>0.0</v>
      </c>
      <c r="V2091" s="166">
        <v>0.0</v>
      </c>
      <c r="W2091" s="19">
        <f t="array" ref="W2091">mmult(N2091:T2091,'Parameters &amp; Main Results'!$B$6:$B$12)-'Parameters &amp; Main Results'!$B$16/12+mmult(U2091:V2091,'Parameters &amp; Main Results'!$B$14:$B$15)</f>
        <v>0.0033242981</v>
      </c>
      <c r="X2091" s="77">
        <f t="shared" si="5"/>
        <v>3.612390464</v>
      </c>
    </row>
    <row r="2092">
      <c r="A2092">
        <f t="shared" si="17"/>
        <v>11</v>
      </c>
      <c r="B2092">
        <f t="shared" si="18"/>
        <v>2044</v>
      </c>
      <c r="C2092" s="77">
        <f t="shared" si="3"/>
        <v>2044.833333</v>
      </c>
      <c r="D2092" s="159">
        <f t="shared" si="356"/>
        <v>52931</v>
      </c>
      <c r="N2092" s="171">
        <f>(1+'Parameters &amp; Main Results'!$B$19)^(1/12)-1</f>
        <v>0.004074123784</v>
      </c>
      <c r="O2092" s="171">
        <f>(1+'Parameters &amp; Main Results'!$B$21)^(1/12)-1</f>
        <v>0.001241487716</v>
      </c>
      <c r="P2092" s="171">
        <f>(1+'Parameters &amp; Main Results'!$B$23)^(1/12)-1</f>
        <v>0.0008295381143</v>
      </c>
      <c r="Q2092" s="172">
        <f>(1+'Parameters &amp; Main Results'!$B$25)^(1/12)-1</f>
        <v>0.004074123784</v>
      </c>
      <c r="R2092" s="172">
        <f>(1+'Parameters &amp; Main Results'!$B$27)^(1/12)-1</f>
        <v>0</v>
      </c>
      <c r="S2092" s="172">
        <f>(1+'Parameters &amp; Main Results'!$B$29)^(1/12)-1</f>
        <v>0</v>
      </c>
      <c r="T2092" s="172">
        <f>(1+'Parameters &amp; Main Results'!$B$31)^(1/12)-1</f>
        <v>0.0008295381143</v>
      </c>
      <c r="U2092" s="166">
        <v>0.0</v>
      </c>
      <c r="V2092" s="166">
        <v>0.0</v>
      </c>
      <c r="W2092" s="19">
        <f t="array" ref="W2092">mmult(N2092:T2092,'Parameters &amp; Main Results'!$B$6:$B$12)-'Parameters &amp; Main Results'!$B$16/12+mmult(U2092:V2092,'Parameters &amp; Main Results'!$B$14:$B$15)</f>
        <v>0.0033242981</v>
      </c>
      <c r="X2092" s="77">
        <f t="shared" si="5"/>
        <v>3.60042159</v>
      </c>
    </row>
    <row r="2093">
      <c r="A2093">
        <f t="shared" si="17"/>
        <v>12</v>
      </c>
      <c r="B2093">
        <f t="shared" si="18"/>
        <v>2044</v>
      </c>
      <c r="C2093" s="77">
        <f t="shared" si="3"/>
        <v>2044.916667</v>
      </c>
      <c r="D2093" s="159">
        <f t="shared" si="356"/>
        <v>52962</v>
      </c>
      <c r="N2093" s="171">
        <f>(1+'Parameters &amp; Main Results'!$B$19)^(1/12)-1</f>
        <v>0.004074123784</v>
      </c>
      <c r="O2093" s="171">
        <f>(1+'Parameters &amp; Main Results'!$B$21)^(1/12)-1</f>
        <v>0.001241487716</v>
      </c>
      <c r="P2093" s="171">
        <f>(1+'Parameters &amp; Main Results'!$B$23)^(1/12)-1</f>
        <v>0.0008295381143</v>
      </c>
      <c r="Q2093" s="172">
        <f>(1+'Parameters &amp; Main Results'!$B$25)^(1/12)-1</f>
        <v>0.004074123784</v>
      </c>
      <c r="R2093" s="172">
        <f>(1+'Parameters &amp; Main Results'!$B$27)^(1/12)-1</f>
        <v>0</v>
      </c>
      <c r="S2093" s="172">
        <f>(1+'Parameters &amp; Main Results'!$B$29)^(1/12)-1</f>
        <v>0</v>
      </c>
      <c r="T2093" s="172">
        <f>(1+'Parameters &amp; Main Results'!$B$31)^(1/12)-1</f>
        <v>0.0008295381143</v>
      </c>
      <c r="U2093" s="166">
        <v>0.0</v>
      </c>
      <c r="V2093" s="166">
        <v>0.0</v>
      </c>
      <c r="W2093" s="19">
        <f t="array" ref="W2093">mmult(N2093:T2093,'Parameters &amp; Main Results'!$B$6:$B$12)-'Parameters &amp; Main Results'!$B$16/12+mmult(U2093:V2093,'Parameters &amp; Main Results'!$B$14:$B$15)</f>
        <v>0.0033242981</v>
      </c>
      <c r="X2093" s="77">
        <f t="shared" si="5"/>
        <v>3.588492371</v>
      </c>
    </row>
    <row r="2094">
      <c r="A2094">
        <f t="shared" si="17"/>
        <v>1</v>
      </c>
      <c r="B2094">
        <f t="shared" si="18"/>
        <v>2045</v>
      </c>
      <c r="C2094" s="77">
        <f t="shared" si="3"/>
        <v>2045</v>
      </c>
      <c r="D2094" s="159">
        <f t="shared" si="356"/>
        <v>52993</v>
      </c>
      <c r="N2094" s="171">
        <f>(1+'Parameters &amp; Main Results'!$B$19)^(1/12)-1</f>
        <v>0.004074123784</v>
      </c>
      <c r="O2094" s="171">
        <f>(1+'Parameters &amp; Main Results'!$B$21)^(1/12)-1</f>
        <v>0.001241487716</v>
      </c>
      <c r="P2094" s="171">
        <f>(1+'Parameters &amp; Main Results'!$B$23)^(1/12)-1</f>
        <v>0.0008295381143</v>
      </c>
      <c r="Q2094" s="172">
        <f>(1+'Parameters &amp; Main Results'!$B$25)^(1/12)-1</f>
        <v>0.004074123784</v>
      </c>
      <c r="R2094" s="172">
        <f>(1+'Parameters &amp; Main Results'!$B$27)^(1/12)-1</f>
        <v>0</v>
      </c>
      <c r="S2094" s="172">
        <f>(1+'Parameters &amp; Main Results'!$B$29)^(1/12)-1</f>
        <v>0</v>
      </c>
      <c r="T2094" s="172">
        <f>(1+'Parameters &amp; Main Results'!$B$31)^(1/12)-1</f>
        <v>0.0008295381143</v>
      </c>
      <c r="U2094" s="166">
        <v>0.0</v>
      </c>
      <c r="V2094" s="166">
        <v>0.0</v>
      </c>
      <c r="W2094" s="19">
        <f t="array" ref="W2094">mmult(N2094:T2094,'Parameters &amp; Main Results'!$B$6:$B$12)-'Parameters &amp; Main Results'!$B$16/12+mmult(U2094:V2094,'Parameters &amp; Main Results'!$B$14:$B$15)</f>
        <v>0.0033242981</v>
      </c>
      <c r="X2094" s="77">
        <f t="shared" si="5"/>
        <v>3.576602678</v>
      </c>
    </row>
    <row r="2095">
      <c r="A2095">
        <f t="shared" si="17"/>
        <v>2</v>
      </c>
      <c r="B2095">
        <f t="shared" si="18"/>
        <v>2045</v>
      </c>
      <c r="C2095" s="77">
        <f t="shared" si="3"/>
        <v>2045.083333</v>
      </c>
      <c r="D2095" s="159">
        <f t="shared" si="356"/>
        <v>53021</v>
      </c>
      <c r="N2095" s="171">
        <f>(1+'Parameters &amp; Main Results'!$B$19)^(1/12)-1</f>
        <v>0.004074123784</v>
      </c>
      <c r="O2095" s="171">
        <f>(1+'Parameters &amp; Main Results'!$B$21)^(1/12)-1</f>
        <v>0.001241487716</v>
      </c>
      <c r="P2095" s="171">
        <f>(1+'Parameters &amp; Main Results'!$B$23)^(1/12)-1</f>
        <v>0.0008295381143</v>
      </c>
      <c r="Q2095" s="172">
        <f>(1+'Parameters &amp; Main Results'!$B$25)^(1/12)-1</f>
        <v>0.004074123784</v>
      </c>
      <c r="R2095" s="172">
        <f>(1+'Parameters &amp; Main Results'!$B$27)^(1/12)-1</f>
        <v>0</v>
      </c>
      <c r="S2095" s="172">
        <f>(1+'Parameters &amp; Main Results'!$B$29)^(1/12)-1</f>
        <v>0</v>
      </c>
      <c r="T2095" s="172">
        <f>(1+'Parameters &amp; Main Results'!$B$31)^(1/12)-1</f>
        <v>0.0008295381143</v>
      </c>
      <c r="U2095" s="166">
        <v>0.0</v>
      </c>
      <c r="V2095" s="166">
        <v>0.0</v>
      </c>
      <c r="W2095" s="19">
        <f t="array" ref="W2095">mmult(N2095:T2095,'Parameters &amp; Main Results'!$B$6:$B$12)-'Parameters &amp; Main Results'!$B$16/12+mmult(U2095:V2095,'Parameters &amp; Main Results'!$B$14:$B$15)</f>
        <v>0.0033242981</v>
      </c>
      <c r="X2095" s="77">
        <f t="shared" si="5"/>
        <v>3.564752378</v>
      </c>
    </row>
    <row r="2096">
      <c r="A2096">
        <f t="shared" si="17"/>
        <v>3</v>
      </c>
      <c r="B2096">
        <f t="shared" si="18"/>
        <v>2045</v>
      </c>
      <c r="C2096" s="77">
        <f t="shared" si="3"/>
        <v>2045.166667</v>
      </c>
      <c r="D2096" s="159">
        <f t="shared" si="356"/>
        <v>53052</v>
      </c>
      <c r="N2096" s="171">
        <f>(1+'Parameters &amp; Main Results'!$B$19)^(1/12)-1</f>
        <v>0.004074123784</v>
      </c>
      <c r="O2096" s="171">
        <f>(1+'Parameters &amp; Main Results'!$B$21)^(1/12)-1</f>
        <v>0.001241487716</v>
      </c>
      <c r="P2096" s="171">
        <f>(1+'Parameters &amp; Main Results'!$B$23)^(1/12)-1</f>
        <v>0.0008295381143</v>
      </c>
      <c r="Q2096" s="172">
        <f>(1+'Parameters &amp; Main Results'!$B$25)^(1/12)-1</f>
        <v>0.004074123784</v>
      </c>
      <c r="R2096" s="172">
        <f>(1+'Parameters &amp; Main Results'!$B$27)^(1/12)-1</f>
        <v>0</v>
      </c>
      <c r="S2096" s="172">
        <f>(1+'Parameters &amp; Main Results'!$B$29)^(1/12)-1</f>
        <v>0</v>
      </c>
      <c r="T2096" s="172">
        <f>(1+'Parameters &amp; Main Results'!$B$31)^(1/12)-1</f>
        <v>0.0008295381143</v>
      </c>
      <c r="U2096" s="166">
        <v>0.0</v>
      </c>
      <c r="V2096" s="166">
        <v>0.0</v>
      </c>
      <c r="W2096" s="19">
        <f t="array" ref="W2096">mmult(N2096:T2096,'Parameters &amp; Main Results'!$B$6:$B$12)-'Parameters &amp; Main Results'!$B$16/12+mmult(U2096:V2096,'Parameters &amp; Main Results'!$B$14:$B$15)</f>
        <v>0.0033242981</v>
      </c>
      <c r="X2096" s="77">
        <f t="shared" si="5"/>
        <v>3.552941342</v>
      </c>
    </row>
    <row r="2097">
      <c r="A2097">
        <f t="shared" si="17"/>
        <v>4</v>
      </c>
      <c r="B2097">
        <f t="shared" si="18"/>
        <v>2045</v>
      </c>
      <c r="C2097" s="77">
        <f t="shared" si="3"/>
        <v>2045.25</v>
      </c>
      <c r="D2097" s="159">
        <f t="shared" si="356"/>
        <v>53082</v>
      </c>
      <c r="N2097" s="171">
        <f>(1+'Parameters &amp; Main Results'!$B$19)^(1/12)-1</f>
        <v>0.004074123784</v>
      </c>
      <c r="O2097" s="171">
        <f>(1+'Parameters &amp; Main Results'!$B$21)^(1/12)-1</f>
        <v>0.001241487716</v>
      </c>
      <c r="P2097" s="171">
        <f>(1+'Parameters &amp; Main Results'!$B$23)^(1/12)-1</f>
        <v>0.0008295381143</v>
      </c>
      <c r="Q2097" s="172">
        <f>(1+'Parameters &amp; Main Results'!$B$25)^(1/12)-1</f>
        <v>0.004074123784</v>
      </c>
      <c r="R2097" s="172">
        <f>(1+'Parameters &amp; Main Results'!$B$27)^(1/12)-1</f>
        <v>0</v>
      </c>
      <c r="S2097" s="172">
        <f>(1+'Parameters &amp; Main Results'!$B$29)^(1/12)-1</f>
        <v>0</v>
      </c>
      <c r="T2097" s="172">
        <f>(1+'Parameters &amp; Main Results'!$B$31)^(1/12)-1</f>
        <v>0.0008295381143</v>
      </c>
      <c r="U2097" s="166">
        <v>0.0</v>
      </c>
      <c r="V2097" s="166">
        <v>0.0</v>
      </c>
      <c r="W2097" s="19">
        <f t="array" ref="W2097">mmult(N2097:T2097,'Parameters &amp; Main Results'!$B$6:$B$12)-'Parameters &amp; Main Results'!$B$16/12+mmult(U2097:V2097,'Parameters &amp; Main Results'!$B$14:$B$15)</f>
        <v>0.0033242981</v>
      </c>
      <c r="X2097" s="77">
        <f t="shared" si="5"/>
        <v>3.541169439</v>
      </c>
    </row>
    <row r="2098">
      <c r="A2098">
        <f t="shared" si="17"/>
        <v>5</v>
      </c>
      <c r="B2098">
        <f t="shared" si="18"/>
        <v>2045</v>
      </c>
      <c r="C2098" s="77">
        <f t="shared" si="3"/>
        <v>2045.333333</v>
      </c>
      <c r="D2098" s="159">
        <f t="shared" si="356"/>
        <v>53113</v>
      </c>
      <c r="N2098" s="171">
        <f>(1+'Parameters &amp; Main Results'!$B$19)^(1/12)-1</f>
        <v>0.004074123784</v>
      </c>
      <c r="O2098" s="171">
        <f>(1+'Parameters &amp; Main Results'!$B$21)^(1/12)-1</f>
        <v>0.001241487716</v>
      </c>
      <c r="P2098" s="171">
        <f>(1+'Parameters &amp; Main Results'!$B$23)^(1/12)-1</f>
        <v>0.0008295381143</v>
      </c>
      <c r="Q2098" s="172">
        <f>(1+'Parameters &amp; Main Results'!$B$25)^(1/12)-1</f>
        <v>0.004074123784</v>
      </c>
      <c r="R2098" s="172">
        <f>(1+'Parameters &amp; Main Results'!$B$27)^(1/12)-1</f>
        <v>0</v>
      </c>
      <c r="S2098" s="172">
        <f>(1+'Parameters &amp; Main Results'!$B$29)^(1/12)-1</f>
        <v>0</v>
      </c>
      <c r="T2098" s="172">
        <f>(1+'Parameters &amp; Main Results'!$B$31)^(1/12)-1</f>
        <v>0.0008295381143</v>
      </c>
      <c r="U2098" s="166">
        <v>0.0</v>
      </c>
      <c r="V2098" s="166">
        <v>0.0</v>
      </c>
      <c r="W2098" s="19">
        <f t="array" ref="W2098">mmult(N2098:T2098,'Parameters &amp; Main Results'!$B$6:$B$12)-'Parameters &amp; Main Results'!$B$16/12+mmult(U2098:V2098,'Parameters &amp; Main Results'!$B$14:$B$15)</f>
        <v>0.0033242981</v>
      </c>
      <c r="X2098" s="77">
        <f t="shared" si="5"/>
        <v>3.52943654</v>
      </c>
    </row>
    <row r="2099">
      <c r="A2099">
        <f t="shared" si="17"/>
        <v>6</v>
      </c>
      <c r="B2099">
        <f t="shared" si="18"/>
        <v>2045</v>
      </c>
      <c r="C2099" s="77">
        <f t="shared" si="3"/>
        <v>2045.416667</v>
      </c>
      <c r="D2099" s="159">
        <f t="shared" si="356"/>
        <v>53143</v>
      </c>
      <c r="N2099" s="171">
        <f>(1+'Parameters &amp; Main Results'!$B$19)^(1/12)-1</f>
        <v>0.004074123784</v>
      </c>
      <c r="O2099" s="171">
        <f>(1+'Parameters &amp; Main Results'!$B$21)^(1/12)-1</f>
        <v>0.001241487716</v>
      </c>
      <c r="P2099" s="171">
        <f>(1+'Parameters &amp; Main Results'!$B$23)^(1/12)-1</f>
        <v>0.0008295381143</v>
      </c>
      <c r="Q2099" s="172">
        <f>(1+'Parameters &amp; Main Results'!$B$25)^(1/12)-1</f>
        <v>0.004074123784</v>
      </c>
      <c r="R2099" s="172">
        <f>(1+'Parameters &amp; Main Results'!$B$27)^(1/12)-1</f>
        <v>0</v>
      </c>
      <c r="S2099" s="172">
        <f>(1+'Parameters &amp; Main Results'!$B$29)^(1/12)-1</f>
        <v>0</v>
      </c>
      <c r="T2099" s="172">
        <f>(1+'Parameters &amp; Main Results'!$B$31)^(1/12)-1</f>
        <v>0.0008295381143</v>
      </c>
      <c r="U2099" s="166">
        <v>0.0</v>
      </c>
      <c r="V2099" s="166">
        <v>0.0</v>
      </c>
      <c r="W2099" s="19">
        <f t="array" ref="W2099">mmult(N2099:T2099,'Parameters &amp; Main Results'!$B$6:$B$12)-'Parameters &amp; Main Results'!$B$16/12+mmult(U2099:V2099,'Parameters &amp; Main Results'!$B$14:$B$15)</f>
        <v>0.0033242981</v>
      </c>
      <c r="X2099" s="77">
        <f t="shared" si="5"/>
        <v>3.517742515</v>
      </c>
    </row>
    <row r="2100">
      <c r="A2100">
        <f t="shared" si="17"/>
        <v>7</v>
      </c>
      <c r="B2100">
        <f t="shared" si="18"/>
        <v>2045</v>
      </c>
      <c r="C2100" s="77">
        <f t="shared" si="3"/>
        <v>2045.5</v>
      </c>
      <c r="D2100" s="159">
        <f t="shared" si="356"/>
        <v>53174</v>
      </c>
      <c r="N2100" s="171">
        <f>(1+'Parameters &amp; Main Results'!$B$19)^(1/12)-1</f>
        <v>0.004074123784</v>
      </c>
      <c r="O2100" s="171">
        <f>(1+'Parameters &amp; Main Results'!$B$21)^(1/12)-1</f>
        <v>0.001241487716</v>
      </c>
      <c r="P2100" s="171">
        <f>(1+'Parameters &amp; Main Results'!$B$23)^(1/12)-1</f>
        <v>0.0008295381143</v>
      </c>
      <c r="Q2100" s="172">
        <f>(1+'Parameters &amp; Main Results'!$B$25)^(1/12)-1</f>
        <v>0.004074123784</v>
      </c>
      <c r="R2100" s="172">
        <f>(1+'Parameters &amp; Main Results'!$B$27)^(1/12)-1</f>
        <v>0</v>
      </c>
      <c r="S2100" s="172">
        <f>(1+'Parameters &amp; Main Results'!$B$29)^(1/12)-1</f>
        <v>0</v>
      </c>
      <c r="T2100" s="172">
        <f>(1+'Parameters &amp; Main Results'!$B$31)^(1/12)-1</f>
        <v>0.0008295381143</v>
      </c>
      <c r="U2100" s="166">
        <v>0.0</v>
      </c>
      <c r="V2100" s="166">
        <v>0.0</v>
      </c>
      <c r="W2100" s="19">
        <f t="array" ref="W2100">mmult(N2100:T2100,'Parameters &amp; Main Results'!$B$6:$B$12)-'Parameters &amp; Main Results'!$B$16/12+mmult(U2100:V2100,'Parameters &amp; Main Results'!$B$14:$B$15)</f>
        <v>0.0033242981</v>
      </c>
      <c r="X2100" s="77">
        <f t="shared" si="5"/>
        <v>3.506087236</v>
      </c>
    </row>
    <row r="2101">
      <c r="A2101">
        <f t="shared" si="17"/>
        <v>8</v>
      </c>
      <c r="B2101">
        <f t="shared" si="18"/>
        <v>2045</v>
      </c>
      <c r="C2101" s="77">
        <f t="shared" si="3"/>
        <v>2045.583333</v>
      </c>
      <c r="D2101" s="159">
        <f t="shared" si="356"/>
        <v>53205</v>
      </c>
      <c r="N2101" s="171">
        <f>(1+'Parameters &amp; Main Results'!$B$19)^(1/12)-1</f>
        <v>0.004074123784</v>
      </c>
      <c r="O2101" s="171">
        <f>(1+'Parameters &amp; Main Results'!$B$21)^(1/12)-1</f>
        <v>0.001241487716</v>
      </c>
      <c r="P2101" s="171">
        <f>(1+'Parameters &amp; Main Results'!$B$23)^(1/12)-1</f>
        <v>0.0008295381143</v>
      </c>
      <c r="Q2101" s="172">
        <f>(1+'Parameters &amp; Main Results'!$B$25)^(1/12)-1</f>
        <v>0.004074123784</v>
      </c>
      <c r="R2101" s="172">
        <f>(1+'Parameters &amp; Main Results'!$B$27)^(1/12)-1</f>
        <v>0</v>
      </c>
      <c r="S2101" s="172">
        <f>(1+'Parameters &amp; Main Results'!$B$29)^(1/12)-1</f>
        <v>0</v>
      </c>
      <c r="T2101" s="172">
        <f>(1+'Parameters &amp; Main Results'!$B$31)^(1/12)-1</f>
        <v>0.0008295381143</v>
      </c>
      <c r="U2101" s="166">
        <v>0.0</v>
      </c>
      <c r="V2101" s="166">
        <v>0.0</v>
      </c>
      <c r="W2101" s="19">
        <f t="array" ref="W2101">mmult(N2101:T2101,'Parameters &amp; Main Results'!$B$6:$B$12)-'Parameters &amp; Main Results'!$B$16/12+mmult(U2101:V2101,'Parameters &amp; Main Results'!$B$14:$B$15)</f>
        <v>0.0033242981</v>
      </c>
      <c r="X2101" s="77">
        <f t="shared" si="5"/>
        <v>3.494470574</v>
      </c>
    </row>
    <row r="2102">
      <c r="A2102">
        <f t="shared" si="17"/>
        <v>9</v>
      </c>
      <c r="B2102">
        <f t="shared" si="18"/>
        <v>2045</v>
      </c>
      <c r="C2102" s="77">
        <f t="shared" si="3"/>
        <v>2045.666667</v>
      </c>
      <c r="D2102" s="159">
        <f t="shared" si="356"/>
        <v>53235</v>
      </c>
      <c r="N2102" s="171">
        <f>(1+'Parameters &amp; Main Results'!$B$19)^(1/12)-1</f>
        <v>0.004074123784</v>
      </c>
      <c r="O2102" s="171">
        <f>(1+'Parameters &amp; Main Results'!$B$21)^(1/12)-1</f>
        <v>0.001241487716</v>
      </c>
      <c r="P2102" s="171">
        <f>(1+'Parameters &amp; Main Results'!$B$23)^(1/12)-1</f>
        <v>0.0008295381143</v>
      </c>
      <c r="Q2102" s="172">
        <f>(1+'Parameters &amp; Main Results'!$B$25)^(1/12)-1</f>
        <v>0.004074123784</v>
      </c>
      <c r="R2102" s="172">
        <f>(1+'Parameters &amp; Main Results'!$B$27)^(1/12)-1</f>
        <v>0</v>
      </c>
      <c r="S2102" s="172">
        <f>(1+'Parameters &amp; Main Results'!$B$29)^(1/12)-1</f>
        <v>0</v>
      </c>
      <c r="T2102" s="172">
        <f>(1+'Parameters &amp; Main Results'!$B$31)^(1/12)-1</f>
        <v>0.0008295381143</v>
      </c>
      <c r="U2102" s="166">
        <v>0.0</v>
      </c>
      <c r="V2102" s="166">
        <v>0.0</v>
      </c>
      <c r="W2102" s="19">
        <f t="array" ref="W2102">mmult(N2102:T2102,'Parameters &amp; Main Results'!$B$6:$B$12)-'Parameters &amp; Main Results'!$B$16/12+mmult(U2102:V2102,'Parameters &amp; Main Results'!$B$14:$B$15)</f>
        <v>0.0033242981</v>
      </c>
      <c r="X2102" s="77">
        <f t="shared" si="5"/>
        <v>3.482892402</v>
      </c>
    </row>
    <row r="2103">
      <c r="A2103">
        <f t="shared" si="17"/>
        <v>10</v>
      </c>
      <c r="B2103">
        <f t="shared" si="18"/>
        <v>2045</v>
      </c>
      <c r="C2103" s="77">
        <f t="shared" si="3"/>
        <v>2045.75</v>
      </c>
      <c r="D2103" s="159">
        <f t="shared" si="356"/>
        <v>53266</v>
      </c>
      <c r="N2103" s="171">
        <f>(1+'Parameters &amp; Main Results'!$B$19)^(1/12)-1</f>
        <v>0.004074123784</v>
      </c>
      <c r="O2103" s="171">
        <f>(1+'Parameters &amp; Main Results'!$B$21)^(1/12)-1</f>
        <v>0.001241487716</v>
      </c>
      <c r="P2103" s="171">
        <f>(1+'Parameters &amp; Main Results'!$B$23)^(1/12)-1</f>
        <v>0.0008295381143</v>
      </c>
      <c r="Q2103" s="172">
        <f>(1+'Parameters &amp; Main Results'!$B$25)^(1/12)-1</f>
        <v>0.004074123784</v>
      </c>
      <c r="R2103" s="172">
        <f>(1+'Parameters &amp; Main Results'!$B$27)^(1/12)-1</f>
        <v>0</v>
      </c>
      <c r="S2103" s="172">
        <f>(1+'Parameters &amp; Main Results'!$B$29)^(1/12)-1</f>
        <v>0</v>
      </c>
      <c r="T2103" s="172">
        <f>(1+'Parameters &amp; Main Results'!$B$31)^(1/12)-1</f>
        <v>0.0008295381143</v>
      </c>
      <c r="U2103" s="166">
        <v>0.0</v>
      </c>
      <c r="V2103" s="166">
        <v>0.0</v>
      </c>
      <c r="W2103" s="19">
        <f t="array" ref="W2103">mmult(N2103:T2103,'Parameters &amp; Main Results'!$B$6:$B$12)-'Parameters &amp; Main Results'!$B$16/12+mmult(U2103:V2103,'Parameters &amp; Main Results'!$B$14:$B$15)</f>
        <v>0.0033242981</v>
      </c>
      <c r="X2103" s="77">
        <f t="shared" si="5"/>
        <v>3.471352591</v>
      </c>
    </row>
    <row r="2104">
      <c r="A2104">
        <f t="shared" si="17"/>
        <v>11</v>
      </c>
      <c r="B2104">
        <f t="shared" si="18"/>
        <v>2045</v>
      </c>
      <c r="C2104" s="77">
        <f t="shared" si="3"/>
        <v>2045.833333</v>
      </c>
      <c r="D2104" s="159">
        <f t="shared" si="356"/>
        <v>53296</v>
      </c>
      <c r="N2104" s="171">
        <f>(1+'Parameters &amp; Main Results'!$B$19)^(1/12)-1</f>
        <v>0.004074123784</v>
      </c>
      <c r="O2104" s="171">
        <f>(1+'Parameters &amp; Main Results'!$B$21)^(1/12)-1</f>
        <v>0.001241487716</v>
      </c>
      <c r="P2104" s="171">
        <f>(1+'Parameters &amp; Main Results'!$B$23)^(1/12)-1</f>
        <v>0.0008295381143</v>
      </c>
      <c r="Q2104" s="172">
        <f>(1+'Parameters &amp; Main Results'!$B$25)^(1/12)-1</f>
        <v>0.004074123784</v>
      </c>
      <c r="R2104" s="172">
        <f>(1+'Parameters &amp; Main Results'!$B$27)^(1/12)-1</f>
        <v>0</v>
      </c>
      <c r="S2104" s="172">
        <f>(1+'Parameters &amp; Main Results'!$B$29)^(1/12)-1</f>
        <v>0</v>
      </c>
      <c r="T2104" s="172">
        <f>(1+'Parameters &amp; Main Results'!$B$31)^(1/12)-1</f>
        <v>0.0008295381143</v>
      </c>
      <c r="U2104" s="166">
        <v>0.0</v>
      </c>
      <c r="V2104" s="166">
        <v>0.0</v>
      </c>
      <c r="W2104" s="19">
        <f t="array" ref="W2104">mmult(N2104:T2104,'Parameters &amp; Main Results'!$B$6:$B$12)-'Parameters &amp; Main Results'!$B$16/12+mmult(U2104:V2104,'Parameters &amp; Main Results'!$B$14:$B$15)</f>
        <v>0.0033242981</v>
      </c>
      <c r="X2104" s="77">
        <f t="shared" si="5"/>
        <v>3.459851015</v>
      </c>
    </row>
    <row r="2105">
      <c r="A2105">
        <f t="shared" si="17"/>
        <v>12</v>
      </c>
      <c r="B2105">
        <f t="shared" si="18"/>
        <v>2045</v>
      </c>
      <c r="C2105" s="77">
        <f t="shared" si="3"/>
        <v>2045.916667</v>
      </c>
      <c r="D2105" s="159">
        <f t="shared" si="356"/>
        <v>53327</v>
      </c>
      <c r="N2105" s="171">
        <f>(1+'Parameters &amp; Main Results'!$B$19)^(1/12)-1</f>
        <v>0.004074123784</v>
      </c>
      <c r="O2105" s="171">
        <f>(1+'Parameters &amp; Main Results'!$B$21)^(1/12)-1</f>
        <v>0.001241487716</v>
      </c>
      <c r="P2105" s="171">
        <f>(1+'Parameters &amp; Main Results'!$B$23)^(1/12)-1</f>
        <v>0.0008295381143</v>
      </c>
      <c r="Q2105" s="172">
        <f>(1+'Parameters &amp; Main Results'!$B$25)^(1/12)-1</f>
        <v>0.004074123784</v>
      </c>
      <c r="R2105" s="172">
        <f>(1+'Parameters &amp; Main Results'!$B$27)^(1/12)-1</f>
        <v>0</v>
      </c>
      <c r="S2105" s="172">
        <f>(1+'Parameters &amp; Main Results'!$B$29)^(1/12)-1</f>
        <v>0</v>
      </c>
      <c r="T2105" s="172">
        <f>(1+'Parameters &amp; Main Results'!$B$31)^(1/12)-1</f>
        <v>0.0008295381143</v>
      </c>
      <c r="U2105" s="166">
        <v>0.0</v>
      </c>
      <c r="V2105" s="166">
        <v>0.0</v>
      </c>
      <c r="W2105" s="19">
        <f t="array" ref="W2105">mmult(N2105:T2105,'Parameters &amp; Main Results'!$B$6:$B$12)-'Parameters &amp; Main Results'!$B$16/12+mmult(U2105:V2105,'Parameters &amp; Main Results'!$B$14:$B$15)</f>
        <v>0.0033242981</v>
      </c>
      <c r="X2105" s="77">
        <f t="shared" si="5"/>
        <v>3.448387547</v>
      </c>
    </row>
    <row r="2106">
      <c r="A2106">
        <f t="shared" si="17"/>
        <v>1</v>
      </c>
      <c r="B2106">
        <f t="shared" si="18"/>
        <v>2046</v>
      </c>
      <c r="C2106" s="77">
        <f t="shared" si="3"/>
        <v>2046</v>
      </c>
      <c r="D2106" s="159">
        <f t="shared" si="356"/>
        <v>53358</v>
      </c>
      <c r="N2106" s="171">
        <f>(1+'Parameters &amp; Main Results'!$B$19)^(1/12)-1</f>
        <v>0.004074123784</v>
      </c>
      <c r="O2106" s="171">
        <f>(1+'Parameters &amp; Main Results'!$B$21)^(1/12)-1</f>
        <v>0.001241487716</v>
      </c>
      <c r="P2106" s="171">
        <f>(1+'Parameters &amp; Main Results'!$B$23)^(1/12)-1</f>
        <v>0.0008295381143</v>
      </c>
      <c r="Q2106" s="172">
        <f>(1+'Parameters &amp; Main Results'!$B$25)^(1/12)-1</f>
        <v>0.004074123784</v>
      </c>
      <c r="R2106" s="172">
        <f>(1+'Parameters &amp; Main Results'!$B$27)^(1/12)-1</f>
        <v>0</v>
      </c>
      <c r="S2106" s="172">
        <f>(1+'Parameters &amp; Main Results'!$B$29)^(1/12)-1</f>
        <v>0</v>
      </c>
      <c r="T2106" s="172">
        <f>(1+'Parameters &amp; Main Results'!$B$31)^(1/12)-1</f>
        <v>0.0008295381143</v>
      </c>
      <c r="U2106" s="166">
        <v>0.0</v>
      </c>
      <c r="V2106" s="166">
        <v>0.0</v>
      </c>
      <c r="W2106" s="19">
        <f t="array" ref="W2106">mmult(N2106:T2106,'Parameters &amp; Main Results'!$B$6:$B$12)-'Parameters &amp; Main Results'!$B$16/12+mmult(U2106:V2106,'Parameters &amp; Main Results'!$B$14:$B$15)</f>
        <v>0.0033242981</v>
      </c>
      <c r="X2106" s="77">
        <f t="shared" si="5"/>
        <v>3.43696206</v>
      </c>
    </row>
    <row r="2107">
      <c r="A2107">
        <f t="shared" si="17"/>
        <v>2</v>
      </c>
      <c r="B2107">
        <f t="shared" si="18"/>
        <v>2046</v>
      </c>
      <c r="C2107" s="77">
        <f t="shared" si="3"/>
        <v>2046.083333</v>
      </c>
      <c r="D2107" s="159">
        <f t="shared" si="356"/>
        <v>53386</v>
      </c>
      <c r="N2107" s="171">
        <f>(1+'Parameters &amp; Main Results'!$B$19)^(1/12)-1</f>
        <v>0.004074123784</v>
      </c>
      <c r="O2107" s="171">
        <f>(1+'Parameters &amp; Main Results'!$B$21)^(1/12)-1</f>
        <v>0.001241487716</v>
      </c>
      <c r="P2107" s="171">
        <f>(1+'Parameters &amp; Main Results'!$B$23)^(1/12)-1</f>
        <v>0.0008295381143</v>
      </c>
      <c r="Q2107" s="172">
        <f>(1+'Parameters &amp; Main Results'!$B$25)^(1/12)-1</f>
        <v>0.004074123784</v>
      </c>
      <c r="R2107" s="172">
        <f>(1+'Parameters &amp; Main Results'!$B$27)^(1/12)-1</f>
        <v>0</v>
      </c>
      <c r="S2107" s="172">
        <f>(1+'Parameters &amp; Main Results'!$B$29)^(1/12)-1</f>
        <v>0</v>
      </c>
      <c r="T2107" s="172">
        <f>(1+'Parameters &amp; Main Results'!$B$31)^(1/12)-1</f>
        <v>0.0008295381143</v>
      </c>
      <c r="U2107" s="166">
        <v>0.0</v>
      </c>
      <c r="V2107" s="166">
        <v>0.0</v>
      </c>
      <c r="W2107" s="19">
        <f t="array" ref="W2107">mmult(N2107:T2107,'Parameters &amp; Main Results'!$B$6:$B$12)-'Parameters &amp; Main Results'!$B$16/12+mmult(U2107:V2107,'Parameters &amp; Main Results'!$B$14:$B$15)</f>
        <v>0.0033242981</v>
      </c>
      <c r="X2107" s="77">
        <f t="shared" si="5"/>
        <v>3.425574429</v>
      </c>
    </row>
    <row r="2108">
      <c r="A2108">
        <f t="shared" si="17"/>
        <v>3</v>
      </c>
      <c r="B2108">
        <f t="shared" si="18"/>
        <v>2046</v>
      </c>
      <c r="C2108" s="77">
        <f t="shared" si="3"/>
        <v>2046.166667</v>
      </c>
      <c r="D2108" s="159">
        <f t="shared" si="356"/>
        <v>53417</v>
      </c>
      <c r="N2108" s="171">
        <f>(1+'Parameters &amp; Main Results'!$B$19)^(1/12)-1</f>
        <v>0.004074123784</v>
      </c>
      <c r="O2108" s="171">
        <f>(1+'Parameters &amp; Main Results'!$B$21)^(1/12)-1</f>
        <v>0.001241487716</v>
      </c>
      <c r="P2108" s="171">
        <f>(1+'Parameters &amp; Main Results'!$B$23)^(1/12)-1</f>
        <v>0.0008295381143</v>
      </c>
      <c r="Q2108" s="172">
        <f>(1+'Parameters &amp; Main Results'!$B$25)^(1/12)-1</f>
        <v>0.004074123784</v>
      </c>
      <c r="R2108" s="172">
        <f>(1+'Parameters &amp; Main Results'!$B$27)^(1/12)-1</f>
        <v>0</v>
      </c>
      <c r="S2108" s="172">
        <f>(1+'Parameters &amp; Main Results'!$B$29)^(1/12)-1</f>
        <v>0</v>
      </c>
      <c r="T2108" s="172">
        <f>(1+'Parameters &amp; Main Results'!$B$31)^(1/12)-1</f>
        <v>0.0008295381143</v>
      </c>
      <c r="U2108" s="166">
        <v>0.0</v>
      </c>
      <c r="V2108" s="166">
        <v>0.0</v>
      </c>
      <c r="W2108" s="19">
        <f t="array" ref="W2108">mmult(N2108:T2108,'Parameters &amp; Main Results'!$B$6:$B$12)-'Parameters &amp; Main Results'!$B$16/12+mmult(U2108:V2108,'Parameters &amp; Main Results'!$B$14:$B$15)</f>
        <v>0.0033242981</v>
      </c>
      <c r="X2108" s="77">
        <f t="shared" si="5"/>
        <v>3.414224529</v>
      </c>
    </row>
    <row r="2109">
      <c r="A2109">
        <f t="shared" si="17"/>
        <v>4</v>
      </c>
      <c r="B2109">
        <f t="shared" si="18"/>
        <v>2046</v>
      </c>
      <c r="C2109" s="77">
        <f t="shared" si="3"/>
        <v>2046.25</v>
      </c>
      <c r="D2109" s="159">
        <f t="shared" si="356"/>
        <v>53447</v>
      </c>
      <c r="N2109" s="171">
        <f>(1+'Parameters &amp; Main Results'!$B$19)^(1/12)-1</f>
        <v>0.004074123784</v>
      </c>
      <c r="O2109" s="171">
        <f>(1+'Parameters &amp; Main Results'!$B$21)^(1/12)-1</f>
        <v>0.001241487716</v>
      </c>
      <c r="P2109" s="171">
        <f>(1+'Parameters &amp; Main Results'!$B$23)^(1/12)-1</f>
        <v>0.0008295381143</v>
      </c>
      <c r="Q2109" s="172">
        <f>(1+'Parameters &amp; Main Results'!$B$25)^(1/12)-1</f>
        <v>0.004074123784</v>
      </c>
      <c r="R2109" s="172">
        <f>(1+'Parameters &amp; Main Results'!$B$27)^(1/12)-1</f>
        <v>0</v>
      </c>
      <c r="S2109" s="172">
        <f>(1+'Parameters &amp; Main Results'!$B$29)^(1/12)-1</f>
        <v>0</v>
      </c>
      <c r="T2109" s="172">
        <f>(1+'Parameters &amp; Main Results'!$B$31)^(1/12)-1</f>
        <v>0.0008295381143</v>
      </c>
      <c r="U2109" s="166">
        <v>0.0</v>
      </c>
      <c r="V2109" s="166">
        <v>0.0</v>
      </c>
      <c r="W2109" s="19">
        <f t="array" ref="W2109">mmult(N2109:T2109,'Parameters &amp; Main Results'!$B$6:$B$12)-'Parameters &amp; Main Results'!$B$16/12+mmult(U2109:V2109,'Parameters &amp; Main Results'!$B$14:$B$15)</f>
        <v>0.0033242981</v>
      </c>
      <c r="X2109" s="77">
        <f t="shared" si="5"/>
        <v>3.402912235</v>
      </c>
    </row>
    <row r="2110">
      <c r="A2110">
        <f t="shared" si="17"/>
        <v>5</v>
      </c>
      <c r="B2110">
        <f t="shared" si="18"/>
        <v>2046</v>
      </c>
      <c r="C2110" s="77">
        <f t="shared" si="3"/>
        <v>2046.333333</v>
      </c>
      <c r="D2110" s="159">
        <f t="shared" si="356"/>
        <v>53478</v>
      </c>
      <c r="N2110" s="171">
        <f>(1+'Parameters &amp; Main Results'!$B$19)^(1/12)-1</f>
        <v>0.004074123784</v>
      </c>
      <c r="O2110" s="171">
        <f>(1+'Parameters &amp; Main Results'!$B$21)^(1/12)-1</f>
        <v>0.001241487716</v>
      </c>
      <c r="P2110" s="171">
        <f>(1+'Parameters &amp; Main Results'!$B$23)^(1/12)-1</f>
        <v>0.0008295381143</v>
      </c>
      <c r="Q2110" s="172">
        <f>(1+'Parameters &amp; Main Results'!$B$25)^(1/12)-1</f>
        <v>0.004074123784</v>
      </c>
      <c r="R2110" s="172">
        <f>(1+'Parameters &amp; Main Results'!$B$27)^(1/12)-1</f>
        <v>0</v>
      </c>
      <c r="S2110" s="172">
        <f>(1+'Parameters &amp; Main Results'!$B$29)^(1/12)-1</f>
        <v>0</v>
      </c>
      <c r="T2110" s="172">
        <f>(1+'Parameters &amp; Main Results'!$B$31)^(1/12)-1</f>
        <v>0.0008295381143</v>
      </c>
      <c r="U2110" s="166">
        <v>0.0</v>
      </c>
      <c r="V2110" s="166">
        <v>0.0</v>
      </c>
      <c r="W2110" s="19">
        <f t="array" ref="W2110">mmult(N2110:T2110,'Parameters &amp; Main Results'!$B$6:$B$12)-'Parameters &amp; Main Results'!$B$16/12+mmult(U2110:V2110,'Parameters &amp; Main Results'!$B$14:$B$15)</f>
        <v>0.0033242981</v>
      </c>
      <c r="X2110" s="77">
        <f t="shared" si="5"/>
        <v>3.391637421</v>
      </c>
    </row>
    <row r="2111">
      <c r="A2111">
        <f t="shared" si="17"/>
        <v>6</v>
      </c>
      <c r="B2111">
        <f t="shared" si="18"/>
        <v>2046</v>
      </c>
      <c r="C2111" s="77">
        <f t="shared" si="3"/>
        <v>2046.416667</v>
      </c>
      <c r="D2111" s="159">
        <f t="shared" si="356"/>
        <v>53508</v>
      </c>
      <c r="N2111" s="171">
        <f>(1+'Parameters &amp; Main Results'!$B$19)^(1/12)-1</f>
        <v>0.004074123784</v>
      </c>
      <c r="O2111" s="171">
        <f>(1+'Parameters &amp; Main Results'!$B$21)^(1/12)-1</f>
        <v>0.001241487716</v>
      </c>
      <c r="P2111" s="171">
        <f>(1+'Parameters &amp; Main Results'!$B$23)^(1/12)-1</f>
        <v>0.0008295381143</v>
      </c>
      <c r="Q2111" s="172">
        <f>(1+'Parameters &amp; Main Results'!$B$25)^(1/12)-1</f>
        <v>0.004074123784</v>
      </c>
      <c r="R2111" s="172">
        <f>(1+'Parameters &amp; Main Results'!$B$27)^(1/12)-1</f>
        <v>0</v>
      </c>
      <c r="S2111" s="172">
        <f>(1+'Parameters &amp; Main Results'!$B$29)^(1/12)-1</f>
        <v>0</v>
      </c>
      <c r="T2111" s="172">
        <f>(1+'Parameters &amp; Main Results'!$B$31)^(1/12)-1</f>
        <v>0.0008295381143</v>
      </c>
      <c r="U2111" s="166">
        <v>0.0</v>
      </c>
      <c r="V2111" s="166">
        <v>0.0</v>
      </c>
      <c r="W2111" s="19">
        <f t="array" ref="W2111">mmult(N2111:T2111,'Parameters &amp; Main Results'!$B$6:$B$12)-'Parameters &amp; Main Results'!$B$16/12+mmult(U2111:V2111,'Parameters &amp; Main Results'!$B$14:$B$15)</f>
        <v>0.0033242981</v>
      </c>
      <c r="X2111" s="77">
        <f t="shared" si="5"/>
        <v>3.380399964</v>
      </c>
    </row>
    <row r="2112">
      <c r="A2112">
        <f t="shared" si="17"/>
        <v>7</v>
      </c>
      <c r="B2112">
        <f t="shared" si="18"/>
        <v>2046</v>
      </c>
      <c r="C2112" s="77">
        <f t="shared" si="3"/>
        <v>2046.5</v>
      </c>
      <c r="D2112" s="159">
        <f t="shared" si="356"/>
        <v>53539</v>
      </c>
      <c r="N2112" s="171">
        <f>(1+'Parameters &amp; Main Results'!$B$19)^(1/12)-1</f>
        <v>0.004074123784</v>
      </c>
      <c r="O2112" s="171">
        <f>(1+'Parameters &amp; Main Results'!$B$21)^(1/12)-1</f>
        <v>0.001241487716</v>
      </c>
      <c r="P2112" s="171">
        <f>(1+'Parameters &amp; Main Results'!$B$23)^(1/12)-1</f>
        <v>0.0008295381143</v>
      </c>
      <c r="Q2112" s="172">
        <f>(1+'Parameters &amp; Main Results'!$B$25)^(1/12)-1</f>
        <v>0.004074123784</v>
      </c>
      <c r="R2112" s="172">
        <f>(1+'Parameters &amp; Main Results'!$B$27)^(1/12)-1</f>
        <v>0</v>
      </c>
      <c r="S2112" s="172">
        <f>(1+'Parameters &amp; Main Results'!$B$29)^(1/12)-1</f>
        <v>0</v>
      </c>
      <c r="T2112" s="172">
        <f>(1+'Parameters &amp; Main Results'!$B$31)^(1/12)-1</f>
        <v>0.0008295381143</v>
      </c>
      <c r="U2112" s="166">
        <v>0.0</v>
      </c>
      <c r="V2112" s="166">
        <v>0.0</v>
      </c>
      <c r="W2112" s="19">
        <f t="array" ref="W2112">mmult(N2112:T2112,'Parameters &amp; Main Results'!$B$6:$B$12)-'Parameters &amp; Main Results'!$B$16/12+mmult(U2112:V2112,'Parameters &amp; Main Results'!$B$14:$B$15)</f>
        <v>0.0033242981</v>
      </c>
      <c r="X2112" s="77">
        <f t="shared" si="5"/>
        <v>3.369199739</v>
      </c>
    </row>
    <row r="2113">
      <c r="A2113">
        <f t="shared" si="17"/>
        <v>8</v>
      </c>
      <c r="B2113">
        <f t="shared" si="18"/>
        <v>2046</v>
      </c>
      <c r="C2113" s="77">
        <f t="shared" si="3"/>
        <v>2046.583333</v>
      </c>
      <c r="D2113" s="159">
        <f t="shared" si="356"/>
        <v>53570</v>
      </c>
      <c r="N2113" s="171">
        <f>(1+'Parameters &amp; Main Results'!$B$19)^(1/12)-1</f>
        <v>0.004074123784</v>
      </c>
      <c r="O2113" s="171">
        <f>(1+'Parameters &amp; Main Results'!$B$21)^(1/12)-1</f>
        <v>0.001241487716</v>
      </c>
      <c r="P2113" s="171">
        <f>(1+'Parameters &amp; Main Results'!$B$23)^(1/12)-1</f>
        <v>0.0008295381143</v>
      </c>
      <c r="Q2113" s="172">
        <f>(1+'Parameters &amp; Main Results'!$B$25)^(1/12)-1</f>
        <v>0.004074123784</v>
      </c>
      <c r="R2113" s="172">
        <f>(1+'Parameters &amp; Main Results'!$B$27)^(1/12)-1</f>
        <v>0</v>
      </c>
      <c r="S2113" s="172">
        <f>(1+'Parameters &amp; Main Results'!$B$29)^(1/12)-1</f>
        <v>0</v>
      </c>
      <c r="T2113" s="172">
        <f>(1+'Parameters &amp; Main Results'!$B$31)^(1/12)-1</f>
        <v>0.0008295381143</v>
      </c>
      <c r="U2113" s="166">
        <v>0.0</v>
      </c>
      <c r="V2113" s="166">
        <v>0.0</v>
      </c>
      <c r="W2113" s="19">
        <f t="array" ref="W2113">mmult(N2113:T2113,'Parameters &amp; Main Results'!$B$6:$B$12)-'Parameters &amp; Main Results'!$B$16/12+mmult(U2113:V2113,'Parameters &amp; Main Results'!$B$14:$B$15)</f>
        <v>0.0033242981</v>
      </c>
      <c r="X2113" s="77">
        <f t="shared" si="5"/>
        <v>3.358036625</v>
      </c>
    </row>
    <row r="2114">
      <c r="A2114">
        <f t="shared" si="17"/>
        <v>9</v>
      </c>
      <c r="B2114">
        <f t="shared" si="18"/>
        <v>2046</v>
      </c>
      <c r="C2114" s="77">
        <f t="shared" si="3"/>
        <v>2046.666667</v>
      </c>
      <c r="D2114" s="159">
        <f t="shared" si="356"/>
        <v>53600</v>
      </c>
      <c r="N2114" s="171">
        <f>(1+'Parameters &amp; Main Results'!$B$19)^(1/12)-1</f>
        <v>0.004074123784</v>
      </c>
      <c r="O2114" s="171">
        <f>(1+'Parameters &amp; Main Results'!$B$21)^(1/12)-1</f>
        <v>0.001241487716</v>
      </c>
      <c r="P2114" s="171">
        <f>(1+'Parameters &amp; Main Results'!$B$23)^(1/12)-1</f>
        <v>0.0008295381143</v>
      </c>
      <c r="Q2114" s="172">
        <f>(1+'Parameters &amp; Main Results'!$B$25)^(1/12)-1</f>
        <v>0.004074123784</v>
      </c>
      <c r="R2114" s="172">
        <f>(1+'Parameters &amp; Main Results'!$B$27)^(1/12)-1</f>
        <v>0</v>
      </c>
      <c r="S2114" s="172">
        <f>(1+'Parameters &amp; Main Results'!$B$29)^(1/12)-1</f>
        <v>0</v>
      </c>
      <c r="T2114" s="172">
        <f>(1+'Parameters &amp; Main Results'!$B$31)^(1/12)-1</f>
        <v>0.0008295381143</v>
      </c>
      <c r="U2114" s="166">
        <v>0.0</v>
      </c>
      <c r="V2114" s="166">
        <v>0.0</v>
      </c>
      <c r="W2114" s="19">
        <f t="array" ref="W2114">mmult(N2114:T2114,'Parameters &amp; Main Results'!$B$6:$B$12)-'Parameters &amp; Main Results'!$B$16/12+mmult(U2114:V2114,'Parameters &amp; Main Results'!$B$14:$B$15)</f>
        <v>0.0033242981</v>
      </c>
      <c r="X2114" s="77">
        <f t="shared" si="5"/>
        <v>3.346910496</v>
      </c>
    </row>
    <row r="2115">
      <c r="A2115">
        <f t="shared" si="17"/>
        <v>10</v>
      </c>
      <c r="B2115">
        <f t="shared" si="18"/>
        <v>2046</v>
      </c>
      <c r="C2115" s="77">
        <f t="shared" si="3"/>
        <v>2046.75</v>
      </c>
      <c r="D2115" s="159">
        <f t="shared" si="356"/>
        <v>53631</v>
      </c>
      <c r="N2115" s="171">
        <f>(1+'Parameters &amp; Main Results'!$B$19)^(1/12)-1</f>
        <v>0.004074123784</v>
      </c>
      <c r="O2115" s="171">
        <f>(1+'Parameters &amp; Main Results'!$B$21)^(1/12)-1</f>
        <v>0.001241487716</v>
      </c>
      <c r="P2115" s="171">
        <f>(1+'Parameters &amp; Main Results'!$B$23)^(1/12)-1</f>
        <v>0.0008295381143</v>
      </c>
      <c r="Q2115" s="172">
        <f>(1+'Parameters &amp; Main Results'!$B$25)^(1/12)-1</f>
        <v>0.004074123784</v>
      </c>
      <c r="R2115" s="172">
        <f>(1+'Parameters &amp; Main Results'!$B$27)^(1/12)-1</f>
        <v>0</v>
      </c>
      <c r="S2115" s="172">
        <f>(1+'Parameters &amp; Main Results'!$B$29)^(1/12)-1</f>
        <v>0</v>
      </c>
      <c r="T2115" s="172">
        <f>(1+'Parameters &amp; Main Results'!$B$31)^(1/12)-1</f>
        <v>0.0008295381143</v>
      </c>
      <c r="U2115" s="166">
        <v>0.0</v>
      </c>
      <c r="V2115" s="166">
        <v>0.0</v>
      </c>
      <c r="W2115" s="19">
        <f t="array" ref="W2115">mmult(N2115:T2115,'Parameters &amp; Main Results'!$B$6:$B$12)-'Parameters &amp; Main Results'!$B$16/12+mmult(U2115:V2115,'Parameters &amp; Main Results'!$B$14:$B$15)</f>
        <v>0.0033242981</v>
      </c>
      <c r="X2115" s="77">
        <f t="shared" si="5"/>
        <v>3.335821232</v>
      </c>
    </row>
    <row r="2116">
      <c r="A2116">
        <f t="shared" si="17"/>
        <v>11</v>
      </c>
      <c r="B2116">
        <f t="shared" si="18"/>
        <v>2046</v>
      </c>
      <c r="C2116" s="77">
        <f t="shared" si="3"/>
        <v>2046.833333</v>
      </c>
      <c r="D2116" s="159">
        <f t="shared" si="356"/>
        <v>53661</v>
      </c>
      <c r="N2116" s="171">
        <f>(1+'Parameters &amp; Main Results'!$B$19)^(1/12)-1</f>
        <v>0.004074123784</v>
      </c>
      <c r="O2116" s="171">
        <f>(1+'Parameters &amp; Main Results'!$B$21)^(1/12)-1</f>
        <v>0.001241487716</v>
      </c>
      <c r="P2116" s="171">
        <f>(1+'Parameters &amp; Main Results'!$B$23)^(1/12)-1</f>
        <v>0.0008295381143</v>
      </c>
      <c r="Q2116" s="172">
        <f>(1+'Parameters &amp; Main Results'!$B$25)^(1/12)-1</f>
        <v>0.004074123784</v>
      </c>
      <c r="R2116" s="172">
        <f>(1+'Parameters &amp; Main Results'!$B$27)^(1/12)-1</f>
        <v>0</v>
      </c>
      <c r="S2116" s="172">
        <f>(1+'Parameters &amp; Main Results'!$B$29)^(1/12)-1</f>
        <v>0</v>
      </c>
      <c r="T2116" s="172">
        <f>(1+'Parameters &amp; Main Results'!$B$31)^(1/12)-1</f>
        <v>0.0008295381143</v>
      </c>
      <c r="U2116" s="166">
        <v>0.0</v>
      </c>
      <c r="V2116" s="166">
        <v>0.0</v>
      </c>
      <c r="W2116" s="19">
        <f t="array" ref="W2116">mmult(N2116:T2116,'Parameters &amp; Main Results'!$B$6:$B$12)-'Parameters &amp; Main Results'!$B$16/12+mmult(U2116:V2116,'Parameters &amp; Main Results'!$B$14:$B$15)</f>
        <v>0.0033242981</v>
      </c>
      <c r="X2116" s="77">
        <f t="shared" si="5"/>
        <v>3.32476871</v>
      </c>
    </row>
    <row r="2117">
      <c r="A2117">
        <f t="shared" si="17"/>
        <v>12</v>
      </c>
      <c r="B2117">
        <f t="shared" si="18"/>
        <v>2046</v>
      </c>
      <c r="C2117" s="77">
        <f t="shared" si="3"/>
        <v>2046.916667</v>
      </c>
      <c r="D2117" s="159">
        <f t="shared" si="356"/>
        <v>53692</v>
      </c>
      <c r="N2117" s="171">
        <f>(1+'Parameters &amp; Main Results'!$B$19)^(1/12)-1</f>
        <v>0.004074123784</v>
      </c>
      <c r="O2117" s="171">
        <f>(1+'Parameters &amp; Main Results'!$B$21)^(1/12)-1</f>
        <v>0.001241487716</v>
      </c>
      <c r="P2117" s="171">
        <f>(1+'Parameters &amp; Main Results'!$B$23)^(1/12)-1</f>
        <v>0.0008295381143</v>
      </c>
      <c r="Q2117" s="172">
        <f>(1+'Parameters &amp; Main Results'!$B$25)^(1/12)-1</f>
        <v>0.004074123784</v>
      </c>
      <c r="R2117" s="172">
        <f>(1+'Parameters &amp; Main Results'!$B$27)^(1/12)-1</f>
        <v>0</v>
      </c>
      <c r="S2117" s="172">
        <f>(1+'Parameters &amp; Main Results'!$B$29)^(1/12)-1</f>
        <v>0</v>
      </c>
      <c r="T2117" s="172">
        <f>(1+'Parameters &amp; Main Results'!$B$31)^(1/12)-1</f>
        <v>0.0008295381143</v>
      </c>
      <c r="U2117" s="166">
        <v>0.0</v>
      </c>
      <c r="V2117" s="166">
        <v>0.0</v>
      </c>
      <c r="W2117" s="19">
        <f t="array" ref="W2117">mmult(N2117:T2117,'Parameters &amp; Main Results'!$B$6:$B$12)-'Parameters &amp; Main Results'!$B$16/12+mmult(U2117:V2117,'Parameters &amp; Main Results'!$B$14:$B$15)</f>
        <v>0.0033242981</v>
      </c>
      <c r="X2117" s="77">
        <f t="shared" si="5"/>
        <v>3.313752808</v>
      </c>
    </row>
    <row r="2118">
      <c r="A2118">
        <f t="shared" si="17"/>
        <v>1</v>
      </c>
      <c r="B2118">
        <f t="shared" si="18"/>
        <v>2047</v>
      </c>
      <c r="C2118" s="77">
        <f t="shared" si="3"/>
        <v>2047</v>
      </c>
      <c r="D2118" s="159">
        <f t="shared" si="356"/>
        <v>53723</v>
      </c>
      <c r="N2118" s="171">
        <f>(1+'Parameters &amp; Main Results'!$B$19)^(1/12)-1</f>
        <v>0.004074123784</v>
      </c>
      <c r="O2118" s="171">
        <f>(1+'Parameters &amp; Main Results'!$B$21)^(1/12)-1</f>
        <v>0.001241487716</v>
      </c>
      <c r="P2118" s="171">
        <f>(1+'Parameters &amp; Main Results'!$B$23)^(1/12)-1</f>
        <v>0.0008295381143</v>
      </c>
      <c r="Q2118" s="172">
        <f>(1+'Parameters &amp; Main Results'!$B$25)^(1/12)-1</f>
        <v>0.004074123784</v>
      </c>
      <c r="R2118" s="172">
        <f>(1+'Parameters &amp; Main Results'!$B$27)^(1/12)-1</f>
        <v>0</v>
      </c>
      <c r="S2118" s="172">
        <f>(1+'Parameters &amp; Main Results'!$B$29)^(1/12)-1</f>
        <v>0</v>
      </c>
      <c r="T2118" s="172">
        <f>(1+'Parameters &amp; Main Results'!$B$31)^(1/12)-1</f>
        <v>0.0008295381143</v>
      </c>
      <c r="U2118" s="166">
        <v>0.0</v>
      </c>
      <c r="V2118" s="166">
        <v>0.0</v>
      </c>
      <c r="W2118" s="19">
        <f t="array" ref="W2118">mmult(N2118:T2118,'Parameters &amp; Main Results'!$B$6:$B$12)-'Parameters &amp; Main Results'!$B$16/12+mmult(U2118:V2118,'Parameters &amp; Main Results'!$B$14:$B$15)</f>
        <v>0.0033242981</v>
      </c>
      <c r="X2118" s="77">
        <f t="shared" si="5"/>
        <v>3.302773404</v>
      </c>
    </row>
    <row r="2119">
      <c r="A2119">
        <f t="shared" si="17"/>
        <v>2</v>
      </c>
      <c r="B2119">
        <f t="shared" si="18"/>
        <v>2047</v>
      </c>
      <c r="C2119" s="77">
        <f t="shared" si="3"/>
        <v>2047.083333</v>
      </c>
      <c r="D2119" s="159">
        <f t="shared" si="356"/>
        <v>53751</v>
      </c>
      <c r="N2119" s="171">
        <f>(1+'Parameters &amp; Main Results'!$B$19)^(1/12)-1</f>
        <v>0.004074123784</v>
      </c>
      <c r="O2119" s="171">
        <f>(1+'Parameters &amp; Main Results'!$B$21)^(1/12)-1</f>
        <v>0.001241487716</v>
      </c>
      <c r="P2119" s="171">
        <f>(1+'Parameters &amp; Main Results'!$B$23)^(1/12)-1</f>
        <v>0.0008295381143</v>
      </c>
      <c r="Q2119" s="172">
        <f>(1+'Parameters &amp; Main Results'!$B$25)^(1/12)-1</f>
        <v>0.004074123784</v>
      </c>
      <c r="R2119" s="172">
        <f>(1+'Parameters &amp; Main Results'!$B$27)^(1/12)-1</f>
        <v>0</v>
      </c>
      <c r="S2119" s="172">
        <f>(1+'Parameters &amp; Main Results'!$B$29)^(1/12)-1</f>
        <v>0</v>
      </c>
      <c r="T2119" s="172">
        <f>(1+'Parameters &amp; Main Results'!$B$31)^(1/12)-1</f>
        <v>0.0008295381143</v>
      </c>
      <c r="U2119" s="166">
        <v>0.0</v>
      </c>
      <c r="V2119" s="166">
        <v>0.0</v>
      </c>
      <c r="W2119" s="19">
        <f t="array" ref="W2119">mmult(N2119:T2119,'Parameters &amp; Main Results'!$B$6:$B$12)-'Parameters &amp; Main Results'!$B$16/12+mmult(U2119:V2119,'Parameters &amp; Main Results'!$B$14:$B$15)</f>
        <v>0.0033242981</v>
      </c>
      <c r="X2119" s="77">
        <f t="shared" si="5"/>
        <v>3.291830379</v>
      </c>
    </row>
    <row r="2120">
      <c r="A2120">
        <f t="shared" si="17"/>
        <v>3</v>
      </c>
      <c r="B2120">
        <f t="shared" si="18"/>
        <v>2047</v>
      </c>
      <c r="C2120" s="77">
        <f t="shared" si="3"/>
        <v>2047.166667</v>
      </c>
      <c r="D2120" s="159">
        <f t="shared" si="356"/>
        <v>53782</v>
      </c>
      <c r="N2120" s="171">
        <f>(1+'Parameters &amp; Main Results'!$B$19)^(1/12)-1</f>
        <v>0.004074123784</v>
      </c>
      <c r="O2120" s="171">
        <f>(1+'Parameters &amp; Main Results'!$B$21)^(1/12)-1</f>
        <v>0.001241487716</v>
      </c>
      <c r="P2120" s="171">
        <f>(1+'Parameters &amp; Main Results'!$B$23)^(1/12)-1</f>
        <v>0.0008295381143</v>
      </c>
      <c r="Q2120" s="172">
        <f>(1+'Parameters &amp; Main Results'!$B$25)^(1/12)-1</f>
        <v>0.004074123784</v>
      </c>
      <c r="R2120" s="172">
        <f>(1+'Parameters &amp; Main Results'!$B$27)^(1/12)-1</f>
        <v>0</v>
      </c>
      <c r="S2120" s="172">
        <f>(1+'Parameters &amp; Main Results'!$B$29)^(1/12)-1</f>
        <v>0</v>
      </c>
      <c r="T2120" s="172">
        <f>(1+'Parameters &amp; Main Results'!$B$31)^(1/12)-1</f>
        <v>0.0008295381143</v>
      </c>
      <c r="U2120" s="166">
        <v>0.0</v>
      </c>
      <c r="V2120" s="166">
        <v>0.0</v>
      </c>
      <c r="W2120" s="19">
        <f t="array" ref="W2120">mmult(N2120:T2120,'Parameters &amp; Main Results'!$B$6:$B$12)-'Parameters &amp; Main Results'!$B$16/12+mmult(U2120:V2120,'Parameters &amp; Main Results'!$B$14:$B$15)</f>
        <v>0.0033242981</v>
      </c>
      <c r="X2120" s="77">
        <f t="shared" si="5"/>
        <v>3.280923611</v>
      </c>
    </row>
    <row r="2121">
      <c r="A2121">
        <f t="shared" si="17"/>
        <v>4</v>
      </c>
      <c r="B2121">
        <f t="shared" si="18"/>
        <v>2047</v>
      </c>
      <c r="C2121" s="77">
        <f t="shared" si="3"/>
        <v>2047.25</v>
      </c>
      <c r="D2121" s="159">
        <f t="shared" si="356"/>
        <v>53812</v>
      </c>
      <c r="N2121" s="171">
        <f>(1+'Parameters &amp; Main Results'!$B$19)^(1/12)-1</f>
        <v>0.004074123784</v>
      </c>
      <c r="O2121" s="171">
        <f>(1+'Parameters &amp; Main Results'!$B$21)^(1/12)-1</f>
        <v>0.001241487716</v>
      </c>
      <c r="P2121" s="171">
        <f>(1+'Parameters &amp; Main Results'!$B$23)^(1/12)-1</f>
        <v>0.0008295381143</v>
      </c>
      <c r="Q2121" s="172">
        <f>(1+'Parameters &amp; Main Results'!$B$25)^(1/12)-1</f>
        <v>0.004074123784</v>
      </c>
      <c r="R2121" s="172">
        <f>(1+'Parameters &amp; Main Results'!$B$27)^(1/12)-1</f>
        <v>0</v>
      </c>
      <c r="S2121" s="172">
        <f>(1+'Parameters &amp; Main Results'!$B$29)^(1/12)-1</f>
        <v>0</v>
      </c>
      <c r="T2121" s="172">
        <f>(1+'Parameters &amp; Main Results'!$B$31)^(1/12)-1</f>
        <v>0.0008295381143</v>
      </c>
      <c r="U2121" s="166">
        <v>0.0</v>
      </c>
      <c r="V2121" s="166">
        <v>0.0</v>
      </c>
      <c r="W2121" s="19">
        <f t="array" ref="W2121">mmult(N2121:T2121,'Parameters &amp; Main Results'!$B$6:$B$12)-'Parameters &amp; Main Results'!$B$16/12+mmult(U2121:V2121,'Parameters &amp; Main Results'!$B$14:$B$15)</f>
        <v>0.0033242981</v>
      </c>
      <c r="X2121" s="77">
        <f t="shared" si="5"/>
        <v>3.27005298</v>
      </c>
    </row>
    <row r="2122">
      <c r="A2122">
        <f t="shared" si="17"/>
        <v>5</v>
      </c>
      <c r="B2122">
        <f t="shared" si="18"/>
        <v>2047</v>
      </c>
      <c r="C2122" s="77">
        <f t="shared" si="3"/>
        <v>2047.333333</v>
      </c>
      <c r="D2122" s="159">
        <f t="shared" si="356"/>
        <v>53843</v>
      </c>
      <c r="N2122" s="171">
        <f>(1+'Parameters &amp; Main Results'!$B$19)^(1/12)-1</f>
        <v>0.004074123784</v>
      </c>
      <c r="O2122" s="171">
        <f>(1+'Parameters &amp; Main Results'!$B$21)^(1/12)-1</f>
        <v>0.001241487716</v>
      </c>
      <c r="P2122" s="171">
        <f>(1+'Parameters &amp; Main Results'!$B$23)^(1/12)-1</f>
        <v>0.0008295381143</v>
      </c>
      <c r="Q2122" s="172">
        <f>(1+'Parameters &amp; Main Results'!$B$25)^(1/12)-1</f>
        <v>0.004074123784</v>
      </c>
      <c r="R2122" s="172">
        <f>(1+'Parameters &amp; Main Results'!$B$27)^(1/12)-1</f>
        <v>0</v>
      </c>
      <c r="S2122" s="172">
        <f>(1+'Parameters &amp; Main Results'!$B$29)^(1/12)-1</f>
        <v>0</v>
      </c>
      <c r="T2122" s="172">
        <f>(1+'Parameters &amp; Main Results'!$B$31)^(1/12)-1</f>
        <v>0.0008295381143</v>
      </c>
      <c r="U2122" s="166">
        <v>0.0</v>
      </c>
      <c r="V2122" s="166">
        <v>0.0</v>
      </c>
      <c r="W2122" s="19">
        <f t="array" ref="W2122">mmult(N2122:T2122,'Parameters &amp; Main Results'!$B$6:$B$12)-'Parameters &amp; Main Results'!$B$16/12+mmult(U2122:V2122,'Parameters &amp; Main Results'!$B$14:$B$15)</f>
        <v>0.0033242981</v>
      </c>
      <c r="X2122" s="77">
        <f t="shared" si="5"/>
        <v>3.259218366</v>
      </c>
    </row>
    <row r="2123">
      <c r="A2123">
        <f t="shared" si="17"/>
        <v>6</v>
      </c>
      <c r="B2123">
        <f t="shared" si="18"/>
        <v>2047</v>
      </c>
      <c r="C2123" s="77">
        <f t="shared" si="3"/>
        <v>2047.416667</v>
      </c>
      <c r="D2123" s="159">
        <f t="shared" si="356"/>
        <v>53873</v>
      </c>
      <c r="N2123" s="171">
        <f>(1+'Parameters &amp; Main Results'!$B$19)^(1/12)-1</f>
        <v>0.004074123784</v>
      </c>
      <c r="O2123" s="171">
        <f>(1+'Parameters &amp; Main Results'!$B$21)^(1/12)-1</f>
        <v>0.001241487716</v>
      </c>
      <c r="P2123" s="171">
        <f>(1+'Parameters &amp; Main Results'!$B$23)^(1/12)-1</f>
        <v>0.0008295381143</v>
      </c>
      <c r="Q2123" s="172">
        <f>(1+'Parameters &amp; Main Results'!$B$25)^(1/12)-1</f>
        <v>0.004074123784</v>
      </c>
      <c r="R2123" s="172">
        <f>(1+'Parameters &amp; Main Results'!$B$27)^(1/12)-1</f>
        <v>0</v>
      </c>
      <c r="S2123" s="172">
        <f>(1+'Parameters &amp; Main Results'!$B$29)^(1/12)-1</f>
        <v>0</v>
      </c>
      <c r="T2123" s="172">
        <f>(1+'Parameters &amp; Main Results'!$B$31)^(1/12)-1</f>
        <v>0.0008295381143</v>
      </c>
      <c r="U2123" s="166">
        <v>0.0</v>
      </c>
      <c r="V2123" s="166">
        <v>0.0</v>
      </c>
      <c r="W2123" s="19">
        <f t="array" ref="W2123">mmult(N2123:T2123,'Parameters &amp; Main Results'!$B$6:$B$12)-'Parameters &amp; Main Results'!$B$16/12+mmult(U2123:V2123,'Parameters &amp; Main Results'!$B$14:$B$15)</f>
        <v>0.0033242981</v>
      </c>
      <c r="X2123" s="77">
        <f t="shared" si="5"/>
        <v>3.248419651</v>
      </c>
    </row>
    <row r="2124">
      <c r="A2124">
        <f t="shared" si="17"/>
        <v>7</v>
      </c>
      <c r="B2124">
        <f t="shared" si="18"/>
        <v>2047</v>
      </c>
      <c r="C2124" s="77">
        <f t="shared" si="3"/>
        <v>2047.5</v>
      </c>
      <c r="D2124" s="159">
        <f t="shared" si="356"/>
        <v>53904</v>
      </c>
      <c r="N2124" s="171">
        <f>(1+'Parameters &amp; Main Results'!$B$19)^(1/12)-1</f>
        <v>0.004074123784</v>
      </c>
      <c r="O2124" s="171">
        <f>(1+'Parameters &amp; Main Results'!$B$21)^(1/12)-1</f>
        <v>0.001241487716</v>
      </c>
      <c r="P2124" s="171">
        <f>(1+'Parameters &amp; Main Results'!$B$23)^(1/12)-1</f>
        <v>0.0008295381143</v>
      </c>
      <c r="Q2124" s="172">
        <f>(1+'Parameters &amp; Main Results'!$B$25)^(1/12)-1</f>
        <v>0.004074123784</v>
      </c>
      <c r="R2124" s="172">
        <f>(1+'Parameters &amp; Main Results'!$B$27)^(1/12)-1</f>
        <v>0</v>
      </c>
      <c r="S2124" s="172">
        <f>(1+'Parameters &amp; Main Results'!$B$29)^(1/12)-1</f>
        <v>0</v>
      </c>
      <c r="T2124" s="172">
        <f>(1+'Parameters &amp; Main Results'!$B$31)^(1/12)-1</f>
        <v>0.0008295381143</v>
      </c>
      <c r="U2124" s="166">
        <v>0.0</v>
      </c>
      <c r="V2124" s="166">
        <v>0.0</v>
      </c>
      <c r="W2124" s="19">
        <f t="array" ref="W2124">mmult(N2124:T2124,'Parameters &amp; Main Results'!$B$6:$B$12)-'Parameters &amp; Main Results'!$B$16/12+mmult(U2124:V2124,'Parameters &amp; Main Results'!$B$14:$B$15)</f>
        <v>0.0033242981</v>
      </c>
      <c r="X2124" s="77">
        <f t="shared" si="5"/>
        <v>3.237656715</v>
      </c>
    </row>
    <row r="2125">
      <c r="A2125">
        <f t="shared" si="17"/>
        <v>8</v>
      </c>
      <c r="B2125">
        <f t="shared" si="18"/>
        <v>2047</v>
      </c>
      <c r="C2125" s="77">
        <f t="shared" si="3"/>
        <v>2047.583333</v>
      </c>
      <c r="D2125" s="159">
        <f t="shared" si="356"/>
        <v>53935</v>
      </c>
      <c r="N2125" s="171">
        <f>(1+'Parameters &amp; Main Results'!$B$19)^(1/12)-1</f>
        <v>0.004074123784</v>
      </c>
      <c r="O2125" s="171">
        <f>(1+'Parameters &amp; Main Results'!$B$21)^(1/12)-1</f>
        <v>0.001241487716</v>
      </c>
      <c r="P2125" s="171">
        <f>(1+'Parameters &amp; Main Results'!$B$23)^(1/12)-1</f>
        <v>0.0008295381143</v>
      </c>
      <c r="Q2125" s="172">
        <f>(1+'Parameters &amp; Main Results'!$B$25)^(1/12)-1</f>
        <v>0.004074123784</v>
      </c>
      <c r="R2125" s="172">
        <f>(1+'Parameters &amp; Main Results'!$B$27)^(1/12)-1</f>
        <v>0</v>
      </c>
      <c r="S2125" s="172">
        <f>(1+'Parameters &amp; Main Results'!$B$29)^(1/12)-1</f>
        <v>0</v>
      </c>
      <c r="T2125" s="172">
        <f>(1+'Parameters &amp; Main Results'!$B$31)^(1/12)-1</f>
        <v>0.0008295381143</v>
      </c>
      <c r="U2125" s="166">
        <v>0.0</v>
      </c>
      <c r="V2125" s="166">
        <v>0.0</v>
      </c>
      <c r="W2125" s="19">
        <f t="array" ref="W2125">mmult(N2125:T2125,'Parameters &amp; Main Results'!$B$6:$B$12)-'Parameters &amp; Main Results'!$B$16/12+mmult(U2125:V2125,'Parameters &amp; Main Results'!$B$14:$B$15)</f>
        <v>0.0033242981</v>
      </c>
      <c r="X2125" s="77">
        <f t="shared" si="5"/>
        <v>3.22692944</v>
      </c>
    </row>
    <row r="2126">
      <c r="A2126">
        <f t="shared" si="17"/>
        <v>9</v>
      </c>
      <c r="B2126">
        <f t="shared" si="18"/>
        <v>2047</v>
      </c>
      <c r="C2126" s="77">
        <f t="shared" si="3"/>
        <v>2047.666667</v>
      </c>
      <c r="D2126" s="159">
        <f t="shared" si="356"/>
        <v>53965</v>
      </c>
      <c r="N2126" s="171">
        <f>(1+'Parameters &amp; Main Results'!$B$19)^(1/12)-1</f>
        <v>0.004074123784</v>
      </c>
      <c r="O2126" s="171">
        <f>(1+'Parameters &amp; Main Results'!$B$21)^(1/12)-1</f>
        <v>0.001241487716</v>
      </c>
      <c r="P2126" s="171">
        <f>(1+'Parameters &amp; Main Results'!$B$23)^(1/12)-1</f>
        <v>0.0008295381143</v>
      </c>
      <c r="Q2126" s="172">
        <f>(1+'Parameters &amp; Main Results'!$B$25)^(1/12)-1</f>
        <v>0.004074123784</v>
      </c>
      <c r="R2126" s="172">
        <f>(1+'Parameters &amp; Main Results'!$B$27)^(1/12)-1</f>
        <v>0</v>
      </c>
      <c r="S2126" s="172">
        <f>(1+'Parameters &amp; Main Results'!$B$29)^(1/12)-1</f>
        <v>0</v>
      </c>
      <c r="T2126" s="172">
        <f>(1+'Parameters &amp; Main Results'!$B$31)^(1/12)-1</f>
        <v>0.0008295381143</v>
      </c>
      <c r="U2126" s="166">
        <v>0.0</v>
      </c>
      <c r="V2126" s="166">
        <v>0.0</v>
      </c>
      <c r="W2126" s="19">
        <f t="array" ref="W2126">mmult(N2126:T2126,'Parameters &amp; Main Results'!$B$6:$B$12)-'Parameters &amp; Main Results'!$B$16/12+mmult(U2126:V2126,'Parameters &amp; Main Results'!$B$14:$B$15)</f>
        <v>0.0033242981</v>
      </c>
      <c r="X2126" s="77">
        <f t="shared" si="5"/>
        <v>3.216237707</v>
      </c>
    </row>
    <row r="2127">
      <c r="A2127">
        <f t="shared" si="17"/>
        <v>10</v>
      </c>
      <c r="B2127">
        <f t="shared" si="18"/>
        <v>2047</v>
      </c>
      <c r="C2127" s="77">
        <f t="shared" si="3"/>
        <v>2047.75</v>
      </c>
      <c r="D2127" s="159">
        <f t="shared" si="356"/>
        <v>53996</v>
      </c>
      <c r="N2127" s="171">
        <f>(1+'Parameters &amp; Main Results'!$B$19)^(1/12)-1</f>
        <v>0.004074123784</v>
      </c>
      <c r="O2127" s="171">
        <f>(1+'Parameters &amp; Main Results'!$B$21)^(1/12)-1</f>
        <v>0.001241487716</v>
      </c>
      <c r="P2127" s="171">
        <f>(1+'Parameters &amp; Main Results'!$B$23)^(1/12)-1</f>
        <v>0.0008295381143</v>
      </c>
      <c r="Q2127" s="172">
        <f>(1+'Parameters &amp; Main Results'!$B$25)^(1/12)-1</f>
        <v>0.004074123784</v>
      </c>
      <c r="R2127" s="172">
        <f>(1+'Parameters &amp; Main Results'!$B$27)^(1/12)-1</f>
        <v>0</v>
      </c>
      <c r="S2127" s="172">
        <f>(1+'Parameters &amp; Main Results'!$B$29)^(1/12)-1</f>
        <v>0</v>
      </c>
      <c r="T2127" s="172">
        <f>(1+'Parameters &amp; Main Results'!$B$31)^(1/12)-1</f>
        <v>0.0008295381143</v>
      </c>
      <c r="U2127" s="166">
        <v>0.0</v>
      </c>
      <c r="V2127" s="166">
        <v>0.0</v>
      </c>
      <c r="W2127" s="19">
        <f t="array" ref="W2127">mmult(N2127:T2127,'Parameters &amp; Main Results'!$B$6:$B$12)-'Parameters &amp; Main Results'!$B$16/12+mmult(U2127:V2127,'Parameters &amp; Main Results'!$B$14:$B$15)</f>
        <v>0.0033242981</v>
      </c>
      <c r="X2127" s="77">
        <f t="shared" si="5"/>
        <v>3.205581399</v>
      </c>
    </row>
    <row r="2128">
      <c r="A2128">
        <f t="shared" si="17"/>
        <v>11</v>
      </c>
      <c r="B2128">
        <f t="shared" si="18"/>
        <v>2047</v>
      </c>
      <c r="C2128" s="77">
        <f t="shared" si="3"/>
        <v>2047.833333</v>
      </c>
      <c r="D2128" s="159">
        <f t="shared" si="356"/>
        <v>54026</v>
      </c>
      <c r="N2128" s="171">
        <f>(1+'Parameters &amp; Main Results'!$B$19)^(1/12)-1</f>
        <v>0.004074123784</v>
      </c>
      <c r="O2128" s="171">
        <f>(1+'Parameters &amp; Main Results'!$B$21)^(1/12)-1</f>
        <v>0.001241487716</v>
      </c>
      <c r="P2128" s="171">
        <f>(1+'Parameters &amp; Main Results'!$B$23)^(1/12)-1</f>
        <v>0.0008295381143</v>
      </c>
      <c r="Q2128" s="172">
        <f>(1+'Parameters &amp; Main Results'!$B$25)^(1/12)-1</f>
        <v>0.004074123784</v>
      </c>
      <c r="R2128" s="172">
        <f>(1+'Parameters &amp; Main Results'!$B$27)^(1/12)-1</f>
        <v>0</v>
      </c>
      <c r="S2128" s="172">
        <f>(1+'Parameters &amp; Main Results'!$B$29)^(1/12)-1</f>
        <v>0</v>
      </c>
      <c r="T2128" s="172">
        <f>(1+'Parameters &amp; Main Results'!$B$31)^(1/12)-1</f>
        <v>0.0008295381143</v>
      </c>
      <c r="U2128" s="166">
        <v>0.0</v>
      </c>
      <c r="V2128" s="166">
        <v>0.0</v>
      </c>
      <c r="W2128" s="19">
        <f t="array" ref="W2128">mmult(N2128:T2128,'Parameters &amp; Main Results'!$B$6:$B$12)-'Parameters &amp; Main Results'!$B$16/12+mmult(U2128:V2128,'Parameters &amp; Main Results'!$B$14:$B$15)</f>
        <v>0.0033242981</v>
      </c>
      <c r="X2128" s="77">
        <f t="shared" si="5"/>
        <v>3.194960398</v>
      </c>
    </row>
    <row r="2129">
      <c r="A2129">
        <f t="shared" si="17"/>
        <v>12</v>
      </c>
      <c r="B2129">
        <f t="shared" si="18"/>
        <v>2047</v>
      </c>
      <c r="C2129" s="77">
        <f t="shared" si="3"/>
        <v>2047.916667</v>
      </c>
      <c r="D2129" s="159">
        <f t="shared" si="356"/>
        <v>54057</v>
      </c>
      <c r="N2129" s="171">
        <f>(1+'Parameters &amp; Main Results'!$B$19)^(1/12)-1</f>
        <v>0.004074123784</v>
      </c>
      <c r="O2129" s="171">
        <f>(1+'Parameters &amp; Main Results'!$B$21)^(1/12)-1</f>
        <v>0.001241487716</v>
      </c>
      <c r="P2129" s="171">
        <f>(1+'Parameters &amp; Main Results'!$B$23)^(1/12)-1</f>
        <v>0.0008295381143</v>
      </c>
      <c r="Q2129" s="172">
        <f>(1+'Parameters &amp; Main Results'!$B$25)^(1/12)-1</f>
        <v>0.004074123784</v>
      </c>
      <c r="R2129" s="172">
        <f>(1+'Parameters &amp; Main Results'!$B$27)^(1/12)-1</f>
        <v>0</v>
      </c>
      <c r="S2129" s="172">
        <f>(1+'Parameters &amp; Main Results'!$B$29)^(1/12)-1</f>
        <v>0</v>
      </c>
      <c r="T2129" s="172">
        <f>(1+'Parameters &amp; Main Results'!$B$31)^(1/12)-1</f>
        <v>0.0008295381143</v>
      </c>
      <c r="U2129" s="166">
        <v>0.0</v>
      </c>
      <c r="V2129" s="166">
        <v>0.0</v>
      </c>
      <c r="W2129" s="19">
        <f t="array" ref="W2129">mmult(N2129:T2129,'Parameters &amp; Main Results'!$B$6:$B$12)-'Parameters &amp; Main Results'!$B$16/12+mmult(U2129:V2129,'Parameters &amp; Main Results'!$B$14:$B$15)</f>
        <v>0.0033242981</v>
      </c>
      <c r="X2129" s="77">
        <f t="shared" si="5"/>
        <v>3.184374588</v>
      </c>
    </row>
    <row r="2130">
      <c r="A2130">
        <f t="shared" si="17"/>
        <v>1</v>
      </c>
      <c r="B2130">
        <f t="shared" si="18"/>
        <v>2048</v>
      </c>
      <c r="C2130" s="77">
        <f t="shared" si="3"/>
        <v>2048</v>
      </c>
      <c r="D2130" s="159">
        <f t="shared" si="356"/>
        <v>54088</v>
      </c>
      <c r="N2130" s="171">
        <f>(1+'Parameters &amp; Main Results'!$B$19)^(1/12)-1</f>
        <v>0.004074123784</v>
      </c>
      <c r="O2130" s="171">
        <f>(1+'Parameters &amp; Main Results'!$B$21)^(1/12)-1</f>
        <v>0.001241487716</v>
      </c>
      <c r="P2130" s="171">
        <f>(1+'Parameters &amp; Main Results'!$B$23)^(1/12)-1</f>
        <v>0.0008295381143</v>
      </c>
      <c r="Q2130" s="172">
        <f>(1+'Parameters &amp; Main Results'!$B$25)^(1/12)-1</f>
        <v>0.004074123784</v>
      </c>
      <c r="R2130" s="172">
        <f>(1+'Parameters &amp; Main Results'!$B$27)^(1/12)-1</f>
        <v>0</v>
      </c>
      <c r="S2130" s="172">
        <f>(1+'Parameters &amp; Main Results'!$B$29)^(1/12)-1</f>
        <v>0</v>
      </c>
      <c r="T2130" s="172">
        <f>(1+'Parameters &amp; Main Results'!$B$31)^(1/12)-1</f>
        <v>0.0008295381143</v>
      </c>
      <c r="U2130" s="166">
        <v>0.0</v>
      </c>
      <c r="V2130" s="166">
        <v>0.0</v>
      </c>
      <c r="W2130" s="19">
        <f t="array" ref="W2130">mmult(N2130:T2130,'Parameters &amp; Main Results'!$B$6:$B$12)-'Parameters &amp; Main Results'!$B$16/12+mmult(U2130:V2130,'Parameters &amp; Main Results'!$B$14:$B$15)</f>
        <v>0.0033242981</v>
      </c>
      <c r="X2130" s="77">
        <f t="shared" si="5"/>
        <v>3.173823851</v>
      </c>
    </row>
    <row r="2131">
      <c r="A2131">
        <f t="shared" si="17"/>
        <v>2</v>
      </c>
      <c r="B2131">
        <f t="shared" si="18"/>
        <v>2048</v>
      </c>
      <c r="C2131" s="77">
        <f t="shared" si="3"/>
        <v>2048.083333</v>
      </c>
      <c r="D2131" s="159">
        <f t="shared" si="356"/>
        <v>54117</v>
      </c>
      <c r="N2131" s="171">
        <f>(1+'Parameters &amp; Main Results'!$B$19)^(1/12)-1</f>
        <v>0.004074123784</v>
      </c>
      <c r="O2131" s="171">
        <f>(1+'Parameters &amp; Main Results'!$B$21)^(1/12)-1</f>
        <v>0.001241487716</v>
      </c>
      <c r="P2131" s="171">
        <f>(1+'Parameters &amp; Main Results'!$B$23)^(1/12)-1</f>
        <v>0.0008295381143</v>
      </c>
      <c r="Q2131" s="172">
        <f>(1+'Parameters &amp; Main Results'!$B$25)^(1/12)-1</f>
        <v>0.004074123784</v>
      </c>
      <c r="R2131" s="172">
        <f>(1+'Parameters &amp; Main Results'!$B$27)^(1/12)-1</f>
        <v>0</v>
      </c>
      <c r="S2131" s="172">
        <f>(1+'Parameters &amp; Main Results'!$B$29)^(1/12)-1</f>
        <v>0</v>
      </c>
      <c r="T2131" s="172">
        <f>(1+'Parameters &amp; Main Results'!$B$31)^(1/12)-1</f>
        <v>0.0008295381143</v>
      </c>
      <c r="U2131" s="166">
        <v>0.0</v>
      </c>
      <c r="V2131" s="166">
        <v>0.0</v>
      </c>
      <c r="W2131" s="19">
        <f t="array" ref="W2131">mmult(N2131:T2131,'Parameters &amp; Main Results'!$B$6:$B$12)-'Parameters &amp; Main Results'!$B$16/12+mmult(U2131:V2131,'Parameters &amp; Main Results'!$B$14:$B$15)</f>
        <v>0.0033242981</v>
      </c>
      <c r="X2131" s="77">
        <f t="shared" si="5"/>
        <v>3.163308072</v>
      </c>
    </row>
    <row r="2132">
      <c r="A2132">
        <f t="shared" si="17"/>
        <v>3</v>
      </c>
      <c r="B2132">
        <f t="shared" si="18"/>
        <v>2048</v>
      </c>
      <c r="C2132" s="77">
        <f t="shared" si="3"/>
        <v>2048.166667</v>
      </c>
      <c r="D2132" s="159">
        <f t="shared" si="356"/>
        <v>54148</v>
      </c>
      <c r="N2132" s="171">
        <f>(1+'Parameters &amp; Main Results'!$B$19)^(1/12)-1</f>
        <v>0.004074123784</v>
      </c>
      <c r="O2132" s="171">
        <f>(1+'Parameters &amp; Main Results'!$B$21)^(1/12)-1</f>
        <v>0.001241487716</v>
      </c>
      <c r="P2132" s="171">
        <f>(1+'Parameters &amp; Main Results'!$B$23)^(1/12)-1</f>
        <v>0.0008295381143</v>
      </c>
      <c r="Q2132" s="172">
        <f>(1+'Parameters &amp; Main Results'!$B$25)^(1/12)-1</f>
        <v>0.004074123784</v>
      </c>
      <c r="R2132" s="172">
        <f>(1+'Parameters &amp; Main Results'!$B$27)^(1/12)-1</f>
        <v>0</v>
      </c>
      <c r="S2132" s="172">
        <f>(1+'Parameters &amp; Main Results'!$B$29)^(1/12)-1</f>
        <v>0</v>
      </c>
      <c r="T2132" s="172">
        <f>(1+'Parameters &amp; Main Results'!$B$31)^(1/12)-1</f>
        <v>0.0008295381143</v>
      </c>
      <c r="U2132" s="166">
        <v>0.0</v>
      </c>
      <c r="V2132" s="166">
        <v>0.0</v>
      </c>
      <c r="W2132" s="19">
        <f t="array" ref="W2132">mmult(N2132:T2132,'Parameters &amp; Main Results'!$B$6:$B$12)-'Parameters &amp; Main Results'!$B$16/12+mmult(U2132:V2132,'Parameters &amp; Main Results'!$B$14:$B$15)</f>
        <v>0.0033242981</v>
      </c>
      <c r="X2132" s="77">
        <f t="shared" si="5"/>
        <v>3.152827135</v>
      </c>
    </row>
    <row r="2133">
      <c r="A2133">
        <f t="shared" si="17"/>
        <v>4</v>
      </c>
      <c r="B2133">
        <f t="shared" si="18"/>
        <v>2048</v>
      </c>
      <c r="C2133" s="77">
        <f t="shared" si="3"/>
        <v>2048.25</v>
      </c>
      <c r="D2133" s="159">
        <f t="shared" si="356"/>
        <v>54178</v>
      </c>
      <c r="N2133" s="171">
        <f>(1+'Parameters &amp; Main Results'!$B$19)^(1/12)-1</f>
        <v>0.004074123784</v>
      </c>
      <c r="O2133" s="171">
        <f>(1+'Parameters &amp; Main Results'!$B$21)^(1/12)-1</f>
        <v>0.001241487716</v>
      </c>
      <c r="P2133" s="171">
        <f>(1+'Parameters &amp; Main Results'!$B$23)^(1/12)-1</f>
        <v>0.0008295381143</v>
      </c>
      <c r="Q2133" s="172">
        <f>(1+'Parameters &amp; Main Results'!$B$25)^(1/12)-1</f>
        <v>0.004074123784</v>
      </c>
      <c r="R2133" s="172">
        <f>(1+'Parameters &amp; Main Results'!$B$27)^(1/12)-1</f>
        <v>0</v>
      </c>
      <c r="S2133" s="172">
        <f>(1+'Parameters &amp; Main Results'!$B$29)^(1/12)-1</f>
        <v>0</v>
      </c>
      <c r="T2133" s="172">
        <f>(1+'Parameters &amp; Main Results'!$B$31)^(1/12)-1</f>
        <v>0.0008295381143</v>
      </c>
      <c r="U2133" s="166">
        <v>0.0</v>
      </c>
      <c r="V2133" s="166">
        <v>0.0</v>
      </c>
      <c r="W2133" s="19">
        <f t="array" ref="W2133">mmult(N2133:T2133,'Parameters &amp; Main Results'!$B$6:$B$12)-'Parameters &amp; Main Results'!$B$16/12+mmult(U2133:V2133,'Parameters &amp; Main Results'!$B$14:$B$15)</f>
        <v>0.0033242981</v>
      </c>
      <c r="X2133" s="77">
        <f t="shared" si="5"/>
        <v>3.142380924</v>
      </c>
    </row>
    <row r="2134">
      <c r="A2134">
        <f t="shared" si="17"/>
        <v>5</v>
      </c>
      <c r="B2134">
        <f t="shared" si="18"/>
        <v>2048</v>
      </c>
      <c r="C2134" s="77">
        <f t="shared" si="3"/>
        <v>2048.333333</v>
      </c>
      <c r="D2134" s="159">
        <f t="shared" si="356"/>
        <v>54209</v>
      </c>
      <c r="N2134" s="171">
        <f>(1+'Parameters &amp; Main Results'!$B$19)^(1/12)-1</f>
        <v>0.004074123784</v>
      </c>
      <c r="O2134" s="171">
        <f>(1+'Parameters &amp; Main Results'!$B$21)^(1/12)-1</f>
        <v>0.001241487716</v>
      </c>
      <c r="P2134" s="171">
        <f>(1+'Parameters &amp; Main Results'!$B$23)^(1/12)-1</f>
        <v>0.0008295381143</v>
      </c>
      <c r="Q2134" s="172">
        <f>(1+'Parameters &amp; Main Results'!$B$25)^(1/12)-1</f>
        <v>0.004074123784</v>
      </c>
      <c r="R2134" s="172">
        <f>(1+'Parameters &amp; Main Results'!$B$27)^(1/12)-1</f>
        <v>0</v>
      </c>
      <c r="S2134" s="172">
        <f>(1+'Parameters &amp; Main Results'!$B$29)^(1/12)-1</f>
        <v>0</v>
      </c>
      <c r="T2134" s="172">
        <f>(1+'Parameters &amp; Main Results'!$B$31)^(1/12)-1</f>
        <v>0.0008295381143</v>
      </c>
      <c r="U2134" s="166">
        <v>0.0</v>
      </c>
      <c r="V2134" s="166">
        <v>0.0</v>
      </c>
      <c r="W2134" s="19">
        <f t="array" ref="W2134">mmult(N2134:T2134,'Parameters &amp; Main Results'!$B$6:$B$12)-'Parameters &amp; Main Results'!$B$16/12+mmult(U2134:V2134,'Parameters &amp; Main Results'!$B$14:$B$15)</f>
        <v>0.0033242981</v>
      </c>
      <c r="X2134" s="77">
        <f t="shared" si="5"/>
        <v>3.131969324</v>
      </c>
    </row>
    <row r="2135">
      <c r="A2135">
        <f t="shared" si="17"/>
        <v>6</v>
      </c>
      <c r="B2135">
        <f t="shared" si="18"/>
        <v>2048</v>
      </c>
      <c r="C2135" s="77">
        <f t="shared" si="3"/>
        <v>2048.416667</v>
      </c>
      <c r="D2135" s="159">
        <f t="shared" si="356"/>
        <v>54239</v>
      </c>
      <c r="N2135" s="171">
        <f>(1+'Parameters &amp; Main Results'!$B$19)^(1/12)-1</f>
        <v>0.004074123784</v>
      </c>
      <c r="O2135" s="171">
        <f>(1+'Parameters &amp; Main Results'!$B$21)^(1/12)-1</f>
        <v>0.001241487716</v>
      </c>
      <c r="P2135" s="171">
        <f>(1+'Parameters &amp; Main Results'!$B$23)^(1/12)-1</f>
        <v>0.0008295381143</v>
      </c>
      <c r="Q2135" s="172">
        <f>(1+'Parameters &amp; Main Results'!$B$25)^(1/12)-1</f>
        <v>0.004074123784</v>
      </c>
      <c r="R2135" s="172">
        <f>(1+'Parameters &amp; Main Results'!$B$27)^(1/12)-1</f>
        <v>0</v>
      </c>
      <c r="S2135" s="172">
        <f>(1+'Parameters &amp; Main Results'!$B$29)^(1/12)-1</f>
        <v>0</v>
      </c>
      <c r="T2135" s="172">
        <f>(1+'Parameters &amp; Main Results'!$B$31)^(1/12)-1</f>
        <v>0.0008295381143</v>
      </c>
      <c r="U2135" s="166">
        <v>0.0</v>
      </c>
      <c r="V2135" s="166">
        <v>0.0</v>
      </c>
      <c r="W2135" s="19">
        <f t="array" ref="W2135">mmult(N2135:T2135,'Parameters &amp; Main Results'!$B$6:$B$12)-'Parameters &amp; Main Results'!$B$16/12+mmult(U2135:V2135,'Parameters &amp; Main Results'!$B$14:$B$15)</f>
        <v>0.0033242981</v>
      </c>
      <c r="X2135" s="77">
        <f t="shared" si="5"/>
        <v>3.121592221</v>
      </c>
    </row>
    <row r="2136">
      <c r="A2136">
        <f t="shared" si="17"/>
        <v>7</v>
      </c>
      <c r="B2136">
        <f t="shared" si="18"/>
        <v>2048</v>
      </c>
      <c r="C2136" s="77">
        <f t="shared" si="3"/>
        <v>2048.5</v>
      </c>
      <c r="D2136" s="159">
        <f t="shared" si="356"/>
        <v>54270</v>
      </c>
      <c r="N2136" s="171">
        <f>(1+'Parameters &amp; Main Results'!$B$19)^(1/12)-1</f>
        <v>0.004074123784</v>
      </c>
      <c r="O2136" s="171">
        <f>(1+'Parameters &amp; Main Results'!$B$21)^(1/12)-1</f>
        <v>0.001241487716</v>
      </c>
      <c r="P2136" s="171">
        <f>(1+'Parameters &amp; Main Results'!$B$23)^(1/12)-1</f>
        <v>0.0008295381143</v>
      </c>
      <c r="Q2136" s="172">
        <f>(1+'Parameters &amp; Main Results'!$B$25)^(1/12)-1</f>
        <v>0.004074123784</v>
      </c>
      <c r="R2136" s="172">
        <f>(1+'Parameters &amp; Main Results'!$B$27)^(1/12)-1</f>
        <v>0</v>
      </c>
      <c r="S2136" s="172">
        <f>(1+'Parameters &amp; Main Results'!$B$29)^(1/12)-1</f>
        <v>0</v>
      </c>
      <c r="T2136" s="172">
        <f>(1+'Parameters &amp; Main Results'!$B$31)^(1/12)-1</f>
        <v>0.0008295381143</v>
      </c>
      <c r="U2136" s="166">
        <v>0.0</v>
      </c>
      <c r="V2136" s="166">
        <v>0.0</v>
      </c>
      <c r="W2136" s="19">
        <f t="array" ref="W2136">mmult(N2136:T2136,'Parameters &amp; Main Results'!$B$6:$B$12)-'Parameters &amp; Main Results'!$B$16/12+mmult(U2136:V2136,'Parameters &amp; Main Results'!$B$14:$B$15)</f>
        <v>0.0033242981</v>
      </c>
      <c r="X2136" s="77">
        <f t="shared" si="5"/>
        <v>3.1112495</v>
      </c>
    </row>
    <row r="2137">
      <c r="A2137">
        <f t="shared" si="17"/>
        <v>8</v>
      </c>
      <c r="B2137">
        <f t="shared" si="18"/>
        <v>2048</v>
      </c>
      <c r="C2137" s="77">
        <f t="shared" si="3"/>
        <v>2048.583333</v>
      </c>
      <c r="D2137" s="159">
        <f t="shared" si="356"/>
        <v>54301</v>
      </c>
      <c r="N2137" s="171">
        <f>(1+'Parameters &amp; Main Results'!$B$19)^(1/12)-1</f>
        <v>0.004074123784</v>
      </c>
      <c r="O2137" s="171">
        <f>(1+'Parameters &amp; Main Results'!$B$21)^(1/12)-1</f>
        <v>0.001241487716</v>
      </c>
      <c r="P2137" s="171">
        <f>(1+'Parameters &amp; Main Results'!$B$23)^(1/12)-1</f>
        <v>0.0008295381143</v>
      </c>
      <c r="Q2137" s="172">
        <f>(1+'Parameters &amp; Main Results'!$B$25)^(1/12)-1</f>
        <v>0.004074123784</v>
      </c>
      <c r="R2137" s="172">
        <f>(1+'Parameters &amp; Main Results'!$B$27)^(1/12)-1</f>
        <v>0</v>
      </c>
      <c r="S2137" s="172">
        <f>(1+'Parameters &amp; Main Results'!$B$29)^(1/12)-1</f>
        <v>0</v>
      </c>
      <c r="T2137" s="172">
        <f>(1+'Parameters &amp; Main Results'!$B$31)^(1/12)-1</f>
        <v>0.0008295381143</v>
      </c>
      <c r="U2137" s="166">
        <v>0.0</v>
      </c>
      <c r="V2137" s="166">
        <v>0.0</v>
      </c>
      <c r="W2137" s="19">
        <f t="array" ref="W2137">mmult(N2137:T2137,'Parameters &amp; Main Results'!$B$6:$B$12)-'Parameters &amp; Main Results'!$B$16/12+mmult(U2137:V2137,'Parameters &amp; Main Results'!$B$14:$B$15)</f>
        <v>0.0033242981</v>
      </c>
      <c r="X2137" s="77">
        <f t="shared" si="5"/>
        <v>3.100941048</v>
      </c>
    </row>
    <row r="2138">
      <c r="A2138">
        <f t="shared" si="17"/>
        <v>9</v>
      </c>
      <c r="B2138">
        <f t="shared" si="18"/>
        <v>2048</v>
      </c>
      <c r="C2138" s="77">
        <f t="shared" si="3"/>
        <v>2048.666667</v>
      </c>
      <c r="D2138" s="159">
        <f t="shared" si="356"/>
        <v>54331</v>
      </c>
      <c r="N2138" s="171">
        <f>(1+'Parameters &amp; Main Results'!$B$19)^(1/12)-1</f>
        <v>0.004074123784</v>
      </c>
      <c r="O2138" s="171">
        <f>(1+'Parameters &amp; Main Results'!$B$21)^(1/12)-1</f>
        <v>0.001241487716</v>
      </c>
      <c r="P2138" s="171">
        <f>(1+'Parameters &amp; Main Results'!$B$23)^(1/12)-1</f>
        <v>0.0008295381143</v>
      </c>
      <c r="Q2138" s="172">
        <f>(1+'Parameters &amp; Main Results'!$B$25)^(1/12)-1</f>
        <v>0.004074123784</v>
      </c>
      <c r="R2138" s="172">
        <f>(1+'Parameters &amp; Main Results'!$B$27)^(1/12)-1</f>
        <v>0</v>
      </c>
      <c r="S2138" s="172">
        <f>(1+'Parameters &amp; Main Results'!$B$29)^(1/12)-1</f>
        <v>0</v>
      </c>
      <c r="T2138" s="172">
        <f>(1+'Parameters &amp; Main Results'!$B$31)^(1/12)-1</f>
        <v>0.0008295381143</v>
      </c>
      <c r="U2138" s="166">
        <v>0.0</v>
      </c>
      <c r="V2138" s="166">
        <v>0.0</v>
      </c>
      <c r="W2138" s="19">
        <f t="array" ref="W2138">mmult(N2138:T2138,'Parameters &amp; Main Results'!$B$6:$B$12)-'Parameters &amp; Main Results'!$B$16/12+mmult(U2138:V2138,'Parameters &amp; Main Results'!$B$14:$B$15)</f>
        <v>0.0033242981</v>
      </c>
      <c r="X2138" s="77">
        <f t="shared" si="5"/>
        <v>3.09066675</v>
      </c>
    </row>
    <row r="2139">
      <c r="A2139">
        <f t="shared" si="17"/>
        <v>10</v>
      </c>
      <c r="B2139">
        <f t="shared" si="18"/>
        <v>2048</v>
      </c>
      <c r="C2139" s="77">
        <f t="shared" si="3"/>
        <v>2048.75</v>
      </c>
      <c r="D2139" s="159">
        <f t="shared" si="356"/>
        <v>54362</v>
      </c>
      <c r="N2139" s="171">
        <f>(1+'Parameters &amp; Main Results'!$B$19)^(1/12)-1</f>
        <v>0.004074123784</v>
      </c>
      <c r="O2139" s="171">
        <f>(1+'Parameters &amp; Main Results'!$B$21)^(1/12)-1</f>
        <v>0.001241487716</v>
      </c>
      <c r="P2139" s="171">
        <f>(1+'Parameters &amp; Main Results'!$B$23)^(1/12)-1</f>
        <v>0.0008295381143</v>
      </c>
      <c r="Q2139" s="172">
        <f>(1+'Parameters &amp; Main Results'!$B$25)^(1/12)-1</f>
        <v>0.004074123784</v>
      </c>
      <c r="R2139" s="172">
        <f>(1+'Parameters &amp; Main Results'!$B$27)^(1/12)-1</f>
        <v>0</v>
      </c>
      <c r="S2139" s="172">
        <f>(1+'Parameters &amp; Main Results'!$B$29)^(1/12)-1</f>
        <v>0</v>
      </c>
      <c r="T2139" s="172">
        <f>(1+'Parameters &amp; Main Results'!$B$31)^(1/12)-1</f>
        <v>0.0008295381143</v>
      </c>
      <c r="U2139" s="166">
        <v>0.0</v>
      </c>
      <c r="V2139" s="166">
        <v>0.0</v>
      </c>
      <c r="W2139" s="19">
        <f t="array" ref="W2139">mmult(N2139:T2139,'Parameters &amp; Main Results'!$B$6:$B$12)-'Parameters &amp; Main Results'!$B$16/12+mmult(U2139:V2139,'Parameters &amp; Main Results'!$B$14:$B$15)</f>
        <v>0.0033242981</v>
      </c>
      <c r="X2139" s="77">
        <f t="shared" si="5"/>
        <v>3.080426494</v>
      </c>
    </row>
    <row r="2140">
      <c r="A2140">
        <f t="shared" si="17"/>
        <v>11</v>
      </c>
      <c r="B2140">
        <f t="shared" si="18"/>
        <v>2048</v>
      </c>
      <c r="C2140" s="77">
        <f t="shared" si="3"/>
        <v>2048.833333</v>
      </c>
      <c r="D2140" s="159">
        <f t="shared" si="356"/>
        <v>54392</v>
      </c>
      <c r="N2140" s="171">
        <f>(1+'Parameters &amp; Main Results'!$B$19)^(1/12)-1</f>
        <v>0.004074123784</v>
      </c>
      <c r="O2140" s="171">
        <f>(1+'Parameters &amp; Main Results'!$B$21)^(1/12)-1</f>
        <v>0.001241487716</v>
      </c>
      <c r="P2140" s="171">
        <f>(1+'Parameters &amp; Main Results'!$B$23)^(1/12)-1</f>
        <v>0.0008295381143</v>
      </c>
      <c r="Q2140" s="172">
        <f>(1+'Parameters &amp; Main Results'!$B$25)^(1/12)-1</f>
        <v>0.004074123784</v>
      </c>
      <c r="R2140" s="172">
        <f>(1+'Parameters &amp; Main Results'!$B$27)^(1/12)-1</f>
        <v>0</v>
      </c>
      <c r="S2140" s="172">
        <f>(1+'Parameters &amp; Main Results'!$B$29)^(1/12)-1</f>
        <v>0</v>
      </c>
      <c r="T2140" s="172">
        <f>(1+'Parameters &amp; Main Results'!$B$31)^(1/12)-1</f>
        <v>0.0008295381143</v>
      </c>
      <c r="U2140" s="166">
        <v>0.0</v>
      </c>
      <c r="V2140" s="166">
        <v>0.0</v>
      </c>
      <c r="W2140" s="19">
        <f t="array" ref="W2140">mmult(N2140:T2140,'Parameters &amp; Main Results'!$B$6:$B$12)-'Parameters &amp; Main Results'!$B$16/12+mmult(U2140:V2140,'Parameters &amp; Main Results'!$B$14:$B$15)</f>
        <v>0.0033242981</v>
      </c>
      <c r="X2140" s="77">
        <f t="shared" si="5"/>
        <v>3.070220167</v>
      </c>
    </row>
    <row r="2141">
      <c r="A2141">
        <f t="shared" si="17"/>
        <v>12</v>
      </c>
      <c r="B2141">
        <f t="shared" si="18"/>
        <v>2048</v>
      </c>
      <c r="C2141" s="77">
        <f t="shared" si="3"/>
        <v>2048.916667</v>
      </c>
      <c r="D2141" s="159">
        <f t="shared" si="356"/>
        <v>54423</v>
      </c>
      <c r="N2141" s="171">
        <f>(1+'Parameters &amp; Main Results'!$B$19)^(1/12)-1</f>
        <v>0.004074123784</v>
      </c>
      <c r="O2141" s="171">
        <f>(1+'Parameters &amp; Main Results'!$B$21)^(1/12)-1</f>
        <v>0.001241487716</v>
      </c>
      <c r="P2141" s="171">
        <f>(1+'Parameters &amp; Main Results'!$B$23)^(1/12)-1</f>
        <v>0.0008295381143</v>
      </c>
      <c r="Q2141" s="172">
        <f>(1+'Parameters &amp; Main Results'!$B$25)^(1/12)-1</f>
        <v>0.004074123784</v>
      </c>
      <c r="R2141" s="172">
        <f>(1+'Parameters &amp; Main Results'!$B$27)^(1/12)-1</f>
        <v>0</v>
      </c>
      <c r="S2141" s="172">
        <f>(1+'Parameters &amp; Main Results'!$B$29)^(1/12)-1</f>
        <v>0</v>
      </c>
      <c r="T2141" s="172">
        <f>(1+'Parameters &amp; Main Results'!$B$31)^(1/12)-1</f>
        <v>0.0008295381143</v>
      </c>
      <c r="U2141" s="166">
        <v>0.0</v>
      </c>
      <c r="V2141" s="166">
        <v>0.0</v>
      </c>
      <c r="W2141" s="19">
        <f t="array" ref="W2141">mmult(N2141:T2141,'Parameters &amp; Main Results'!$B$6:$B$12)-'Parameters &amp; Main Results'!$B$16/12+mmult(U2141:V2141,'Parameters &amp; Main Results'!$B$14:$B$15)</f>
        <v>0.0033242981</v>
      </c>
      <c r="X2141" s="77">
        <f t="shared" si="5"/>
        <v>3.060047656</v>
      </c>
    </row>
    <row r="2142">
      <c r="A2142">
        <f t="shared" si="17"/>
        <v>1</v>
      </c>
      <c r="B2142">
        <f t="shared" si="18"/>
        <v>2049</v>
      </c>
      <c r="C2142" s="77">
        <f t="shared" si="3"/>
        <v>2049</v>
      </c>
      <c r="D2142" s="159">
        <f t="shared" si="356"/>
        <v>54454</v>
      </c>
      <c r="N2142" s="171">
        <f>(1+'Parameters &amp; Main Results'!$B$19)^(1/12)-1</f>
        <v>0.004074123784</v>
      </c>
      <c r="O2142" s="171">
        <f>(1+'Parameters &amp; Main Results'!$B$21)^(1/12)-1</f>
        <v>0.001241487716</v>
      </c>
      <c r="P2142" s="171">
        <f>(1+'Parameters &amp; Main Results'!$B$23)^(1/12)-1</f>
        <v>0.0008295381143</v>
      </c>
      <c r="Q2142" s="172">
        <f>(1+'Parameters &amp; Main Results'!$B$25)^(1/12)-1</f>
        <v>0.004074123784</v>
      </c>
      <c r="R2142" s="172">
        <f>(1+'Parameters &amp; Main Results'!$B$27)^(1/12)-1</f>
        <v>0</v>
      </c>
      <c r="S2142" s="172">
        <f>(1+'Parameters &amp; Main Results'!$B$29)^(1/12)-1</f>
        <v>0</v>
      </c>
      <c r="T2142" s="172">
        <f>(1+'Parameters &amp; Main Results'!$B$31)^(1/12)-1</f>
        <v>0.0008295381143</v>
      </c>
      <c r="U2142" s="166">
        <v>0.0</v>
      </c>
      <c r="V2142" s="166">
        <v>0.0</v>
      </c>
      <c r="W2142" s="19">
        <f t="array" ref="W2142">mmult(N2142:T2142,'Parameters &amp; Main Results'!$B$6:$B$12)-'Parameters &amp; Main Results'!$B$16/12+mmult(U2142:V2142,'Parameters &amp; Main Results'!$B$14:$B$15)</f>
        <v>0.0033242981</v>
      </c>
      <c r="X2142" s="77">
        <f t="shared" si="5"/>
        <v>3.04990885</v>
      </c>
    </row>
    <row r="2143">
      <c r="A2143">
        <f t="shared" si="17"/>
        <v>2</v>
      </c>
      <c r="B2143">
        <f t="shared" si="18"/>
        <v>2049</v>
      </c>
      <c r="C2143" s="77">
        <f t="shared" si="3"/>
        <v>2049.083333</v>
      </c>
      <c r="D2143" s="159">
        <f t="shared" si="356"/>
        <v>54482</v>
      </c>
      <c r="N2143" s="171">
        <f>(1+'Parameters &amp; Main Results'!$B$19)^(1/12)-1</f>
        <v>0.004074123784</v>
      </c>
      <c r="O2143" s="171">
        <f>(1+'Parameters &amp; Main Results'!$B$21)^(1/12)-1</f>
        <v>0.001241487716</v>
      </c>
      <c r="P2143" s="171">
        <f>(1+'Parameters &amp; Main Results'!$B$23)^(1/12)-1</f>
        <v>0.0008295381143</v>
      </c>
      <c r="Q2143" s="172">
        <f>(1+'Parameters &amp; Main Results'!$B$25)^(1/12)-1</f>
        <v>0.004074123784</v>
      </c>
      <c r="R2143" s="172">
        <f>(1+'Parameters &amp; Main Results'!$B$27)^(1/12)-1</f>
        <v>0</v>
      </c>
      <c r="S2143" s="172">
        <f>(1+'Parameters &amp; Main Results'!$B$29)^(1/12)-1</f>
        <v>0</v>
      </c>
      <c r="T2143" s="172">
        <f>(1+'Parameters &amp; Main Results'!$B$31)^(1/12)-1</f>
        <v>0.0008295381143</v>
      </c>
      <c r="U2143" s="166">
        <v>0.0</v>
      </c>
      <c r="V2143" s="166">
        <v>0.0</v>
      </c>
      <c r="W2143" s="19">
        <f t="array" ref="W2143">mmult(N2143:T2143,'Parameters &amp; Main Results'!$B$6:$B$12)-'Parameters &amp; Main Results'!$B$16/12+mmult(U2143:V2143,'Parameters &amp; Main Results'!$B$14:$B$15)</f>
        <v>0.0033242981</v>
      </c>
      <c r="X2143" s="77">
        <f t="shared" si="5"/>
        <v>3.039803637</v>
      </c>
    </row>
    <row r="2144">
      <c r="A2144">
        <f t="shared" si="17"/>
        <v>3</v>
      </c>
      <c r="B2144">
        <f t="shared" si="18"/>
        <v>2049</v>
      </c>
      <c r="C2144" s="77">
        <f t="shared" si="3"/>
        <v>2049.166667</v>
      </c>
      <c r="D2144" s="159">
        <f t="shared" si="356"/>
        <v>54513</v>
      </c>
      <c r="N2144" s="171">
        <f>(1+'Parameters &amp; Main Results'!$B$19)^(1/12)-1</f>
        <v>0.004074123784</v>
      </c>
      <c r="O2144" s="171">
        <f>(1+'Parameters &amp; Main Results'!$B$21)^(1/12)-1</f>
        <v>0.001241487716</v>
      </c>
      <c r="P2144" s="171">
        <f>(1+'Parameters &amp; Main Results'!$B$23)^(1/12)-1</f>
        <v>0.0008295381143</v>
      </c>
      <c r="Q2144" s="172">
        <f>(1+'Parameters &amp; Main Results'!$B$25)^(1/12)-1</f>
        <v>0.004074123784</v>
      </c>
      <c r="R2144" s="172">
        <f>(1+'Parameters &amp; Main Results'!$B$27)^(1/12)-1</f>
        <v>0</v>
      </c>
      <c r="S2144" s="172">
        <f>(1+'Parameters &amp; Main Results'!$B$29)^(1/12)-1</f>
        <v>0</v>
      </c>
      <c r="T2144" s="172">
        <f>(1+'Parameters &amp; Main Results'!$B$31)^(1/12)-1</f>
        <v>0.0008295381143</v>
      </c>
      <c r="U2144" s="166">
        <v>0.0</v>
      </c>
      <c r="V2144" s="166">
        <v>0.0</v>
      </c>
      <c r="W2144" s="19">
        <f t="array" ref="W2144">mmult(N2144:T2144,'Parameters &amp; Main Results'!$B$6:$B$12)-'Parameters &amp; Main Results'!$B$16/12+mmult(U2144:V2144,'Parameters &amp; Main Results'!$B$14:$B$15)</f>
        <v>0.0033242981</v>
      </c>
      <c r="X2144" s="77">
        <f t="shared" si="5"/>
        <v>3.029731905</v>
      </c>
    </row>
    <row r="2145">
      <c r="A2145">
        <f t="shared" si="17"/>
        <v>4</v>
      </c>
      <c r="B2145">
        <f t="shared" si="18"/>
        <v>2049</v>
      </c>
      <c r="C2145" s="77">
        <f t="shared" si="3"/>
        <v>2049.25</v>
      </c>
      <c r="D2145" s="159">
        <f t="shared" si="356"/>
        <v>54543</v>
      </c>
      <c r="N2145" s="171">
        <f>(1+'Parameters &amp; Main Results'!$B$19)^(1/12)-1</f>
        <v>0.004074123784</v>
      </c>
      <c r="O2145" s="171">
        <f>(1+'Parameters &amp; Main Results'!$B$21)^(1/12)-1</f>
        <v>0.001241487716</v>
      </c>
      <c r="P2145" s="171">
        <f>(1+'Parameters &amp; Main Results'!$B$23)^(1/12)-1</f>
        <v>0.0008295381143</v>
      </c>
      <c r="Q2145" s="172">
        <f>(1+'Parameters &amp; Main Results'!$B$25)^(1/12)-1</f>
        <v>0.004074123784</v>
      </c>
      <c r="R2145" s="172">
        <f>(1+'Parameters &amp; Main Results'!$B$27)^(1/12)-1</f>
        <v>0</v>
      </c>
      <c r="S2145" s="172">
        <f>(1+'Parameters &amp; Main Results'!$B$29)^(1/12)-1</f>
        <v>0</v>
      </c>
      <c r="T2145" s="172">
        <f>(1+'Parameters &amp; Main Results'!$B$31)^(1/12)-1</f>
        <v>0.0008295381143</v>
      </c>
      <c r="U2145" s="166">
        <v>0.0</v>
      </c>
      <c r="V2145" s="166">
        <v>0.0</v>
      </c>
      <c r="W2145" s="19">
        <f t="array" ref="W2145">mmult(N2145:T2145,'Parameters &amp; Main Results'!$B$6:$B$12)-'Parameters &amp; Main Results'!$B$16/12+mmult(U2145:V2145,'Parameters &amp; Main Results'!$B$14:$B$15)</f>
        <v>0.0033242981</v>
      </c>
      <c r="X2145" s="77">
        <f t="shared" si="5"/>
        <v>3.019693543</v>
      </c>
    </row>
    <row r="2146">
      <c r="A2146">
        <f t="shared" si="17"/>
        <v>5</v>
      </c>
      <c r="B2146">
        <f t="shared" si="18"/>
        <v>2049</v>
      </c>
      <c r="C2146" s="77">
        <f t="shared" si="3"/>
        <v>2049.333333</v>
      </c>
      <c r="D2146" s="159">
        <f t="shared" si="356"/>
        <v>54574</v>
      </c>
      <c r="N2146" s="171">
        <f>(1+'Parameters &amp; Main Results'!$B$19)^(1/12)-1</f>
        <v>0.004074123784</v>
      </c>
      <c r="O2146" s="171">
        <f>(1+'Parameters &amp; Main Results'!$B$21)^(1/12)-1</f>
        <v>0.001241487716</v>
      </c>
      <c r="P2146" s="171">
        <f>(1+'Parameters &amp; Main Results'!$B$23)^(1/12)-1</f>
        <v>0.0008295381143</v>
      </c>
      <c r="Q2146" s="172">
        <f>(1+'Parameters &amp; Main Results'!$B$25)^(1/12)-1</f>
        <v>0.004074123784</v>
      </c>
      <c r="R2146" s="172">
        <f>(1+'Parameters &amp; Main Results'!$B$27)^(1/12)-1</f>
        <v>0</v>
      </c>
      <c r="S2146" s="172">
        <f>(1+'Parameters &amp; Main Results'!$B$29)^(1/12)-1</f>
        <v>0</v>
      </c>
      <c r="T2146" s="172">
        <f>(1+'Parameters &amp; Main Results'!$B$31)^(1/12)-1</f>
        <v>0.0008295381143</v>
      </c>
      <c r="U2146" s="166">
        <v>0.0</v>
      </c>
      <c r="V2146" s="166">
        <v>0.0</v>
      </c>
      <c r="W2146" s="19">
        <f t="array" ref="W2146">mmult(N2146:T2146,'Parameters &amp; Main Results'!$B$6:$B$12)-'Parameters &amp; Main Results'!$B$16/12+mmult(U2146:V2146,'Parameters &amp; Main Results'!$B$14:$B$15)</f>
        <v>0.0033242981</v>
      </c>
      <c r="X2146" s="77">
        <f t="shared" si="5"/>
        <v>3.009688442</v>
      </c>
    </row>
    <row r="2147">
      <c r="A2147">
        <f t="shared" si="17"/>
        <v>6</v>
      </c>
      <c r="B2147">
        <f t="shared" si="18"/>
        <v>2049</v>
      </c>
      <c r="C2147" s="77">
        <f t="shared" si="3"/>
        <v>2049.416667</v>
      </c>
      <c r="D2147" s="159">
        <f t="shared" si="356"/>
        <v>54604</v>
      </c>
      <c r="N2147" s="171">
        <f>(1+'Parameters &amp; Main Results'!$B$19)^(1/12)-1</f>
        <v>0.004074123784</v>
      </c>
      <c r="O2147" s="171">
        <f>(1+'Parameters &amp; Main Results'!$B$21)^(1/12)-1</f>
        <v>0.001241487716</v>
      </c>
      <c r="P2147" s="171">
        <f>(1+'Parameters &amp; Main Results'!$B$23)^(1/12)-1</f>
        <v>0.0008295381143</v>
      </c>
      <c r="Q2147" s="172">
        <f>(1+'Parameters &amp; Main Results'!$B$25)^(1/12)-1</f>
        <v>0.004074123784</v>
      </c>
      <c r="R2147" s="172">
        <f>(1+'Parameters &amp; Main Results'!$B$27)^(1/12)-1</f>
        <v>0</v>
      </c>
      <c r="S2147" s="172">
        <f>(1+'Parameters &amp; Main Results'!$B$29)^(1/12)-1</f>
        <v>0</v>
      </c>
      <c r="T2147" s="172">
        <f>(1+'Parameters &amp; Main Results'!$B$31)^(1/12)-1</f>
        <v>0.0008295381143</v>
      </c>
      <c r="U2147" s="166">
        <v>0.0</v>
      </c>
      <c r="V2147" s="166">
        <v>0.0</v>
      </c>
      <c r="W2147" s="19">
        <f t="array" ref="W2147">mmult(N2147:T2147,'Parameters &amp; Main Results'!$B$6:$B$12)-'Parameters &amp; Main Results'!$B$16/12+mmult(U2147:V2147,'Parameters &amp; Main Results'!$B$14:$B$15)</f>
        <v>0.0033242981</v>
      </c>
      <c r="X2147" s="77">
        <f t="shared" si="5"/>
        <v>2.99971649</v>
      </c>
    </row>
    <row r="2148">
      <c r="A2148">
        <f t="shared" si="17"/>
        <v>7</v>
      </c>
      <c r="B2148">
        <f t="shared" si="18"/>
        <v>2049</v>
      </c>
      <c r="C2148" s="77">
        <f t="shared" si="3"/>
        <v>2049.5</v>
      </c>
      <c r="D2148" s="159">
        <f t="shared" si="356"/>
        <v>54635</v>
      </c>
      <c r="N2148" s="171">
        <f>(1+'Parameters &amp; Main Results'!$B$19)^(1/12)-1</f>
        <v>0.004074123784</v>
      </c>
      <c r="O2148" s="171">
        <f>(1+'Parameters &amp; Main Results'!$B$21)^(1/12)-1</f>
        <v>0.001241487716</v>
      </c>
      <c r="P2148" s="171">
        <f>(1+'Parameters &amp; Main Results'!$B$23)^(1/12)-1</f>
        <v>0.0008295381143</v>
      </c>
      <c r="Q2148" s="172">
        <f>(1+'Parameters &amp; Main Results'!$B$25)^(1/12)-1</f>
        <v>0.004074123784</v>
      </c>
      <c r="R2148" s="172">
        <f>(1+'Parameters &amp; Main Results'!$B$27)^(1/12)-1</f>
        <v>0</v>
      </c>
      <c r="S2148" s="172">
        <f>(1+'Parameters &amp; Main Results'!$B$29)^(1/12)-1</f>
        <v>0</v>
      </c>
      <c r="T2148" s="172">
        <f>(1+'Parameters &amp; Main Results'!$B$31)^(1/12)-1</f>
        <v>0.0008295381143</v>
      </c>
      <c r="U2148" s="166">
        <v>0.0</v>
      </c>
      <c r="V2148" s="166">
        <v>0.0</v>
      </c>
      <c r="W2148" s="19">
        <f t="array" ref="W2148">mmult(N2148:T2148,'Parameters &amp; Main Results'!$B$6:$B$12)-'Parameters &amp; Main Results'!$B$16/12+mmult(U2148:V2148,'Parameters &amp; Main Results'!$B$14:$B$15)</f>
        <v>0.0033242981</v>
      </c>
      <c r="X2148" s="77">
        <f t="shared" si="5"/>
        <v>2.989777578</v>
      </c>
    </row>
    <row r="2149">
      <c r="A2149">
        <f t="shared" si="17"/>
        <v>8</v>
      </c>
      <c r="B2149">
        <f t="shared" si="18"/>
        <v>2049</v>
      </c>
      <c r="C2149" s="77">
        <f t="shared" si="3"/>
        <v>2049.583333</v>
      </c>
      <c r="D2149" s="159">
        <f t="shared" si="356"/>
        <v>54666</v>
      </c>
      <c r="N2149" s="171">
        <f>(1+'Parameters &amp; Main Results'!$B$19)^(1/12)-1</f>
        <v>0.004074123784</v>
      </c>
      <c r="O2149" s="171">
        <f>(1+'Parameters &amp; Main Results'!$B$21)^(1/12)-1</f>
        <v>0.001241487716</v>
      </c>
      <c r="P2149" s="171">
        <f>(1+'Parameters &amp; Main Results'!$B$23)^(1/12)-1</f>
        <v>0.0008295381143</v>
      </c>
      <c r="Q2149" s="172">
        <f>(1+'Parameters &amp; Main Results'!$B$25)^(1/12)-1</f>
        <v>0.004074123784</v>
      </c>
      <c r="R2149" s="172">
        <f>(1+'Parameters &amp; Main Results'!$B$27)^(1/12)-1</f>
        <v>0</v>
      </c>
      <c r="S2149" s="172">
        <f>(1+'Parameters &amp; Main Results'!$B$29)^(1/12)-1</f>
        <v>0</v>
      </c>
      <c r="T2149" s="172">
        <f>(1+'Parameters &amp; Main Results'!$B$31)^(1/12)-1</f>
        <v>0.0008295381143</v>
      </c>
      <c r="U2149" s="166">
        <v>0.0</v>
      </c>
      <c r="V2149" s="166">
        <v>0.0</v>
      </c>
      <c r="W2149" s="19">
        <f t="array" ref="W2149">mmult(N2149:T2149,'Parameters &amp; Main Results'!$B$6:$B$12)-'Parameters &amp; Main Results'!$B$16/12+mmult(U2149:V2149,'Parameters &amp; Main Results'!$B$14:$B$15)</f>
        <v>0.0033242981</v>
      </c>
      <c r="X2149" s="77">
        <f t="shared" si="5"/>
        <v>2.979871596</v>
      </c>
    </row>
    <row r="2150">
      <c r="A2150">
        <f t="shared" si="17"/>
        <v>9</v>
      </c>
      <c r="B2150">
        <f t="shared" si="18"/>
        <v>2049</v>
      </c>
      <c r="C2150" s="77">
        <f t="shared" si="3"/>
        <v>2049.666667</v>
      </c>
      <c r="D2150" s="159">
        <f t="shared" si="356"/>
        <v>54696</v>
      </c>
      <c r="N2150" s="171">
        <f>(1+'Parameters &amp; Main Results'!$B$19)^(1/12)-1</f>
        <v>0.004074123784</v>
      </c>
      <c r="O2150" s="171">
        <f>(1+'Parameters &amp; Main Results'!$B$21)^(1/12)-1</f>
        <v>0.001241487716</v>
      </c>
      <c r="P2150" s="171">
        <f>(1+'Parameters &amp; Main Results'!$B$23)^(1/12)-1</f>
        <v>0.0008295381143</v>
      </c>
      <c r="Q2150" s="172">
        <f>(1+'Parameters &amp; Main Results'!$B$25)^(1/12)-1</f>
        <v>0.004074123784</v>
      </c>
      <c r="R2150" s="172">
        <f>(1+'Parameters &amp; Main Results'!$B$27)^(1/12)-1</f>
        <v>0</v>
      </c>
      <c r="S2150" s="172">
        <f>(1+'Parameters &amp; Main Results'!$B$29)^(1/12)-1</f>
        <v>0</v>
      </c>
      <c r="T2150" s="172">
        <f>(1+'Parameters &amp; Main Results'!$B$31)^(1/12)-1</f>
        <v>0.0008295381143</v>
      </c>
      <c r="U2150" s="166">
        <v>0.0</v>
      </c>
      <c r="V2150" s="166">
        <v>0.0</v>
      </c>
      <c r="W2150" s="19">
        <f t="array" ref="W2150">mmult(N2150:T2150,'Parameters &amp; Main Results'!$B$6:$B$12)-'Parameters &amp; Main Results'!$B$16/12+mmult(U2150:V2150,'Parameters &amp; Main Results'!$B$14:$B$15)</f>
        <v>0.0033242981</v>
      </c>
      <c r="X2150" s="77">
        <f t="shared" si="5"/>
        <v>2.969998436</v>
      </c>
    </row>
    <row r="2151">
      <c r="A2151">
        <f t="shared" si="17"/>
        <v>10</v>
      </c>
      <c r="B2151">
        <f t="shared" si="18"/>
        <v>2049</v>
      </c>
      <c r="C2151" s="77">
        <f t="shared" si="3"/>
        <v>2049.75</v>
      </c>
      <c r="D2151" s="159">
        <f t="shared" si="356"/>
        <v>54727</v>
      </c>
      <c r="N2151" s="171">
        <f>(1+'Parameters &amp; Main Results'!$B$19)^(1/12)-1</f>
        <v>0.004074123784</v>
      </c>
      <c r="O2151" s="171">
        <f>(1+'Parameters &amp; Main Results'!$B$21)^(1/12)-1</f>
        <v>0.001241487716</v>
      </c>
      <c r="P2151" s="171">
        <f>(1+'Parameters &amp; Main Results'!$B$23)^(1/12)-1</f>
        <v>0.0008295381143</v>
      </c>
      <c r="Q2151" s="172">
        <f>(1+'Parameters &amp; Main Results'!$B$25)^(1/12)-1</f>
        <v>0.004074123784</v>
      </c>
      <c r="R2151" s="172">
        <f>(1+'Parameters &amp; Main Results'!$B$27)^(1/12)-1</f>
        <v>0</v>
      </c>
      <c r="S2151" s="172">
        <f>(1+'Parameters &amp; Main Results'!$B$29)^(1/12)-1</f>
        <v>0</v>
      </c>
      <c r="T2151" s="172">
        <f>(1+'Parameters &amp; Main Results'!$B$31)^(1/12)-1</f>
        <v>0.0008295381143</v>
      </c>
      <c r="U2151" s="166">
        <v>0.0</v>
      </c>
      <c r="V2151" s="166">
        <v>0.0</v>
      </c>
      <c r="W2151" s="19">
        <f t="array" ref="W2151">mmult(N2151:T2151,'Parameters &amp; Main Results'!$B$6:$B$12)-'Parameters &amp; Main Results'!$B$16/12+mmult(U2151:V2151,'Parameters &amp; Main Results'!$B$14:$B$15)</f>
        <v>0.0033242981</v>
      </c>
      <c r="X2151" s="77">
        <f t="shared" si="5"/>
        <v>2.960157989</v>
      </c>
    </row>
    <row r="2152">
      <c r="A2152">
        <f t="shared" si="17"/>
        <v>11</v>
      </c>
      <c r="B2152">
        <f t="shared" si="18"/>
        <v>2049</v>
      </c>
      <c r="C2152" s="77">
        <f t="shared" si="3"/>
        <v>2049.833333</v>
      </c>
      <c r="D2152" s="159">
        <f t="shared" si="356"/>
        <v>54757</v>
      </c>
      <c r="N2152" s="171">
        <f>(1+'Parameters &amp; Main Results'!$B$19)^(1/12)-1</f>
        <v>0.004074123784</v>
      </c>
      <c r="O2152" s="171">
        <f>(1+'Parameters &amp; Main Results'!$B$21)^(1/12)-1</f>
        <v>0.001241487716</v>
      </c>
      <c r="P2152" s="171">
        <f>(1+'Parameters &amp; Main Results'!$B$23)^(1/12)-1</f>
        <v>0.0008295381143</v>
      </c>
      <c r="Q2152" s="172">
        <f>(1+'Parameters &amp; Main Results'!$B$25)^(1/12)-1</f>
        <v>0.004074123784</v>
      </c>
      <c r="R2152" s="172">
        <f>(1+'Parameters &amp; Main Results'!$B$27)^(1/12)-1</f>
        <v>0</v>
      </c>
      <c r="S2152" s="172">
        <f>(1+'Parameters &amp; Main Results'!$B$29)^(1/12)-1</f>
        <v>0</v>
      </c>
      <c r="T2152" s="172">
        <f>(1+'Parameters &amp; Main Results'!$B$31)^(1/12)-1</f>
        <v>0.0008295381143</v>
      </c>
      <c r="U2152" s="166">
        <v>0.0</v>
      </c>
      <c r="V2152" s="166">
        <v>0.0</v>
      </c>
      <c r="W2152" s="19">
        <f t="array" ref="W2152">mmult(N2152:T2152,'Parameters &amp; Main Results'!$B$6:$B$12)-'Parameters &amp; Main Results'!$B$16/12+mmult(U2152:V2152,'Parameters &amp; Main Results'!$B$14:$B$15)</f>
        <v>0.0033242981</v>
      </c>
      <c r="X2152" s="77">
        <f t="shared" si="5"/>
        <v>2.950350145</v>
      </c>
    </row>
    <row r="2153">
      <c r="A2153">
        <f t="shared" si="17"/>
        <v>12</v>
      </c>
      <c r="B2153">
        <f t="shared" si="18"/>
        <v>2049</v>
      </c>
      <c r="C2153" s="77">
        <f t="shared" si="3"/>
        <v>2049.916667</v>
      </c>
      <c r="D2153" s="159">
        <f t="shared" si="356"/>
        <v>54788</v>
      </c>
      <c r="N2153" s="171">
        <f>(1+'Parameters &amp; Main Results'!$B$19)^(1/12)-1</f>
        <v>0.004074123784</v>
      </c>
      <c r="O2153" s="171">
        <f>(1+'Parameters &amp; Main Results'!$B$21)^(1/12)-1</f>
        <v>0.001241487716</v>
      </c>
      <c r="P2153" s="171">
        <f>(1+'Parameters &amp; Main Results'!$B$23)^(1/12)-1</f>
        <v>0.0008295381143</v>
      </c>
      <c r="Q2153" s="172">
        <f>(1+'Parameters &amp; Main Results'!$B$25)^(1/12)-1</f>
        <v>0.004074123784</v>
      </c>
      <c r="R2153" s="172">
        <f>(1+'Parameters &amp; Main Results'!$B$27)^(1/12)-1</f>
        <v>0</v>
      </c>
      <c r="S2153" s="172">
        <f>(1+'Parameters &amp; Main Results'!$B$29)^(1/12)-1</f>
        <v>0</v>
      </c>
      <c r="T2153" s="172">
        <f>(1+'Parameters &amp; Main Results'!$B$31)^(1/12)-1</f>
        <v>0.0008295381143</v>
      </c>
      <c r="U2153" s="166">
        <v>0.0</v>
      </c>
      <c r="V2153" s="166">
        <v>0.0</v>
      </c>
      <c r="W2153" s="19">
        <f t="array" ref="W2153">mmult(N2153:T2153,'Parameters &amp; Main Results'!$B$6:$B$12)-'Parameters &amp; Main Results'!$B$16/12+mmult(U2153:V2153,'Parameters &amp; Main Results'!$B$14:$B$15)</f>
        <v>0.0033242981</v>
      </c>
      <c r="X2153" s="77">
        <f t="shared" si="5"/>
        <v>2.940574798</v>
      </c>
    </row>
    <row r="2154">
      <c r="A2154">
        <f t="shared" si="17"/>
        <v>1</v>
      </c>
      <c r="B2154">
        <f t="shared" si="18"/>
        <v>2050</v>
      </c>
      <c r="C2154" s="77">
        <f t="shared" si="3"/>
        <v>2050</v>
      </c>
      <c r="D2154" s="159">
        <f t="shared" si="356"/>
        <v>54819</v>
      </c>
      <c r="N2154" s="171">
        <f>(1+'Parameters &amp; Main Results'!$B$19)^(1/12)-1</f>
        <v>0.004074123784</v>
      </c>
      <c r="O2154" s="171">
        <f>(1+'Parameters &amp; Main Results'!$B$21)^(1/12)-1</f>
        <v>0.001241487716</v>
      </c>
      <c r="P2154" s="171">
        <f>(1+'Parameters &amp; Main Results'!$B$23)^(1/12)-1</f>
        <v>0.0008295381143</v>
      </c>
      <c r="Q2154" s="172">
        <f>(1+'Parameters &amp; Main Results'!$B$25)^(1/12)-1</f>
        <v>0.004074123784</v>
      </c>
      <c r="R2154" s="172">
        <f>(1+'Parameters &amp; Main Results'!$B$27)^(1/12)-1</f>
        <v>0</v>
      </c>
      <c r="S2154" s="172">
        <f>(1+'Parameters &amp; Main Results'!$B$29)^(1/12)-1</f>
        <v>0</v>
      </c>
      <c r="T2154" s="172">
        <f>(1+'Parameters &amp; Main Results'!$B$31)^(1/12)-1</f>
        <v>0.0008295381143</v>
      </c>
      <c r="U2154" s="166">
        <v>0.0</v>
      </c>
      <c r="V2154" s="166">
        <v>0.0</v>
      </c>
      <c r="W2154" s="19">
        <f t="array" ref="W2154">mmult(N2154:T2154,'Parameters &amp; Main Results'!$B$6:$B$12)-'Parameters &amp; Main Results'!$B$16/12+mmult(U2154:V2154,'Parameters &amp; Main Results'!$B$14:$B$15)</f>
        <v>0.0033242981</v>
      </c>
      <c r="X2154" s="77">
        <f t="shared" si="5"/>
        <v>2.930831839</v>
      </c>
    </row>
    <row r="2155">
      <c r="A2155">
        <f t="shared" si="17"/>
        <v>2</v>
      </c>
      <c r="B2155">
        <f t="shared" si="18"/>
        <v>2050</v>
      </c>
      <c r="C2155" s="77">
        <f t="shared" si="3"/>
        <v>2050.083333</v>
      </c>
      <c r="D2155" s="159">
        <f t="shared" si="356"/>
        <v>54847</v>
      </c>
      <c r="N2155" s="171">
        <f>(1+'Parameters &amp; Main Results'!$B$19)^(1/12)-1</f>
        <v>0.004074123784</v>
      </c>
      <c r="O2155" s="171">
        <f>(1+'Parameters &amp; Main Results'!$B$21)^(1/12)-1</f>
        <v>0.001241487716</v>
      </c>
      <c r="P2155" s="171">
        <f>(1+'Parameters &amp; Main Results'!$B$23)^(1/12)-1</f>
        <v>0.0008295381143</v>
      </c>
      <c r="Q2155" s="172">
        <f>(1+'Parameters &amp; Main Results'!$B$25)^(1/12)-1</f>
        <v>0.004074123784</v>
      </c>
      <c r="R2155" s="172">
        <f>(1+'Parameters &amp; Main Results'!$B$27)^(1/12)-1</f>
        <v>0</v>
      </c>
      <c r="S2155" s="172">
        <f>(1+'Parameters &amp; Main Results'!$B$29)^(1/12)-1</f>
        <v>0</v>
      </c>
      <c r="T2155" s="172">
        <f>(1+'Parameters &amp; Main Results'!$B$31)^(1/12)-1</f>
        <v>0.0008295381143</v>
      </c>
      <c r="U2155" s="166">
        <v>0.0</v>
      </c>
      <c r="V2155" s="166">
        <v>0.0</v>
      </c>
      <c r="W2155" s="19">
        <f t="array" ref="W2155">mmult(N2155:T2155,'Parameters &amp; Main Results'!$B$6:$B$12)-'Parameters &amp; Main Results'!$B$16/12+mmult(U2155:V2155,'Parameters &amp; Main Results'!$B$14:$B$15)</f>
        <v>0.0033242981</v>
      </c>
      <c r="X2155" s="77">
        <f t="shared" si="5"/>
        <v>2.921121162</v>
      </c>
    </row>
    <row r="2156">
      <c r="A2156">
        <f t="shared" si="17"/>
        <v>3</v>
      </c>
      <c r="B2156">
        <f t="shared" si="18"/>
        <v>2050</v>
      </c>
      <c r="C2156" s="77">
        <f t="shared" si="3"/>
        <v>2050.166667</v>
      </c>
      <c r="D2156" s="159">
        <f t="shared" si="356"/>
        <v>54878</v>
      </c>
      <c r="N2156" s="171">
        <f>(1+'Parameters &amp; Main Results'!$B$19)^(1/12)-1</f>
        <v>0.004074123784</v>
      </c>
      <c r="O2156" s="171">
        <f>(1+'Parameters &amp; Main Results'!$B$21)^(1/12)-1</f>
        <v>0.001241487716</v>
      </c>
      <c r="P2156" s="171">
        <f>(1+'Parameters &amp; Main Results'!$B$23)^(1/12)-1</f>
        <v>0.0008295381143</v>
      </c>
      <c r="Q2156" s="172">
        <f>(1+'Parameters &amp; Main Results'!$B$25)^(1/12)-1</f>
        <v>0.004074123784</v>
      </c>
      <c r="R2156" s="172">
        <f>(1+'Parameters &amp; Main Results'!$B$27)^(1/12)-1</f>
        <v>0</v>
      </c>
      <c r="S2156" s="172">
        <f>(1+'Parameters &amp; Main Results'!$B$29)^(1/12)-1</f>
        <v>0</v>
      </c>
      <c r="T2156" s="172">
        <f>(1+'Parameters &amp; Main Results'!$B$31)^(1/12)-1</f>
        <v>0.0008295381143</v>
      </c>
      <c r="U2156" s="166">
        <v>0.0</v>
      </c>
      <c r="V2156" s="166">
        <v>0.0</v>
      </c>
      <c r="W2156" s="19">
        <f t="array" ref="W2156">mmult(N2156:T2156,'Parameters &amp; Main Results'!$B$6:$B$12)-'Parameters &amp; Main Results'!$B$16/12+mmult(U2156:V2156,'Parameters &amp; Main Results'!$B$14:$B$15)</f>
        <v>0.0033242981</v>
      </c>
      <c r="X2156" s="77">
        <f t="shared" si="5"/>
        <v>2.911442659</v>
      </c>
    </row>
    <row r="2157">
      <c r="A2157">
        <f t="shared" si="17"/>
        <v>4</v>
      </c>
      <c r="B2157">
        <f t="shared" si="18"/>
        <v>2050</v>
      </c>
      <c r="C2157" s="77">
        <f t="shared" si="3"/>
        <v>2050.25</v>
      </c>
      <c r="D2157" s="159">
        <f t="shared" si="356"/>
        <v>54908</v>
      </c>
      <c r="N2157" s="171">
        <f>(1+'Parameters &amp; Main Results'!$B$19)^(1/12)-1</f>
        <v>0.004074123784</v>
      </c>
      <c r="O2157" s="171">
        <f>(1+'Parameters &amp; Main Results'!$B$21)^(1/12)-1</f>
        <v>0.001241487716</v>
      </c>
      <c r="P2157" s="171">
        <f>(1+'Parameters &amp; Main Results'!$B$23)^(1/12)-1</f>
        <v>0.0008295381143</v>
      </c>
      <c r="Q2157" s="172">
        <f>(1+'Parameters &amp; Main Results'!$B$25)^(1/12)-1</f>
        <v>0.004074123784</v>
      </c>
      <c r="R2157" s="172">
        <f>(1+'Parameters &amp; Main Results'!$B$27)^(1/12)-1</f>
        <v>0</v>
      </c>
      <c r="S2157" s="172">
        <f>(1+'Parameters &amp; Main Results'!$B$29)^(1/12)-1</f>
        <v>0</v>
      </c>
      <c r="T2157" s="172">
        <f>(1+'Parameters &amp; Main Results'!$B$31)^(1/12)-1</f>
        <v>0.0008295381143</v>
      </c>
      <c r="U2157" s="166">
        <v>0.0</v>
      </c>
      <c r="V2157" s="166">
        <v>0.0</v>
      </c>
      <c r="W2157" s="19">
        <f t="array" ref="W2157">mmult(N2157:T2157,'Parameters &amp; Main Results'!$B$6:$B$12)-'Parameters &amp; Main Results'!$B$16/12+mmult(U2157:V2157,'Parameters &amp; Main Results'!$B$14:$B$15)</f>
        <v>0.0033242981</v>
      </c>
      <c r="X2157" s="77">
        <f t="shared" si="5"/>
        <v>2.901796223</v>
      </c>
    </row>
    <row r="2158">
      <c r="A2158">
        <f t="shared" si="17"/>
        <v>5</v>
      </c>
      <c r="B2158">
        <f t="shared" si="18"/>
        <v>2050</v>
      </c>
      <c r="C2158" s="77">
        <f t="shared" si="3"/>
        <v>2050.333333</v>
      </c>
      <c r="D2158" s="159">
        <f t="shared" si="356"/>
        <v>54939</v>
      </c>
      <c r="N2158" s="171">
        <f>(1+'Parameters &amp; Main Results'!$B$19)^(1/12)-1</f>
        <v>0.004074123784</v>
      </c>
      <c r="O2158" s="171">
        <f>(1+'Parameters &amp; Main Results'!$B$21)^(1/12)-1</f>
        <v>0.001241487716</v>
      </c>
      <c r="P2158" s="171">
        <f>(1+'Parameters &amp; Main Results'!$B$23)^(1/12)-1</f>
        <v>0.0008295381143</v>
      </c>
      <c r="Q2158" s="172">
        <f>(1+'Parameters &amp; Main Results'!$B$25)^(1/12)-1</f>
        <v>0.004074123784</v>
      </c>
      <c r="R2158" s="172">
        <f>(1+'Parameters &amp; Main Results'!$B$27)^(1/12)-1</f>
        <v>0</v>
      </c>
      <c r="S2158" s="172">
        <f>(1+'Parameters &amp; Main Results'!$B$29)^(1/12)-1</f>
        <v>0</v>
      </c>
      <c r="T2158" s="172">
        <f>(1+'Parameters &amp; Main Results'!$B$31)^(1/12)-1</f>
        <v>0.0008295381143</v>
      </c>
      <c r="U2158" s="166">
        <v>0.0</v>
      </c>
      <c r="V2158" s="166">
        <v>0.0</v>
      </c>
      <c r="W2158" s="19">
        <f t="array" ref="W2158">mmult(N2158:T2158,'Parameters &amp; Main Results'!$B$6:$B$12)-'Parameters &amp; Main Results'!$B$16/12+mmult(U2158:V2158,'Parameters &amp; Main Results'!$B$14:$B$15)</f>
        <v>0.0033242981</v>
      </c>
      <c r="X2158" s="77">
        <f t="shared" si="5"/>
        <v>2.892181749</v>
      </c>
    </row>
    <row r="2159">
      <c r="A2159">
        <f t="shared" si="17"/>
        <v>6</v>
      </c>
      <c r="B2159">
        <f t="shared" si="18"/>
        <v>2050</v>
      </c>
      <c r="C2159" s="77">
        <f t="shared" si="3"/>
        <v>2050.416667</v>
      </c>
      <c r="D2159" s="159">
        <f t="shared" si="356"/>
        <v>54969</v>
      </c>
      <c r="N2159" s="171">
        <f>(1+'Parameters &amp; Main Results'!$B$19)^(1/12)-1</f>
        <v>0.004074123784</v>
      </c>
      <c r="O2159" s="171">
        <f>(1+'Parameters &amp; Main Results'!$B$21)^(1/12)-1</f>
        <v>0.001241487716</v>
      </c>
      <c r="P2159" s="171">
        <f>(1+'Parameters &amp; Main Results'!$B$23)^(1/12)-1</f>
        <v>0.0008295381143</v>
      </c>
      <c r="Q2159" s="172">
        <f>(1+'Parameters &amp; Main Results'!$B$25)^(1/12)-1</f>
        <v>0.004074123784</v>
      </c>
      <c r="R2159" s="172">
        <f>(1+'Parameters &amp; Main Results'!$B$27)^(1/12)-1</f>
        <v>0</v>
      </c>
      <c r="S2159" s="172">
        <f>(1+'Parameters &amp; Main Results'!$B$29)^(1/12)-1</f>
        <v>0</v>
      </c>
      <c r="T2159" s="172">
        <f>(1+'Parameters &amp; Main Results'!$B$31)^(1/12)-1</f>
        <v>0.0008295381143</v>
      </c>
      <c r="U2159" s="166">
        <v>0.0</v>
      </c>
      <c r="V2159" s="166">
        <v>0.0</v>
      </c>
      <c r="W2159" s="19">
        <f t="array" ref="W2159">mmult(N2159:T2159,'Parameters &amp; Main Results'!$B$6:$B$12)-'Parameters &amp; Main Results'!$B$16/12+mmult(U2159:V2159,'Parameters &amp; Main Results'!$B$14:$B$15)</f>
        <v>0.0033242981</v>
      </c>
      <c r="X2159" s="77">
        <f t="shared" si="5"/>
        <v>2.88259913</v>
      </c>
    </row>
    <row r="2160">
      <c r="A2160">
        <f t="shared" si="17"/>
        <v>7</v>
      </c>
      <c r="B2160">
        <f t="shared" si="18"/>
        <v>2050</v>
      </c>
      <c r="C2160" s="77">
        <f t="shared" si="3"/>
        <v>2050.5</v>
      </c>
      <c r="D2160" s="159">
        <f t="shared" si="356"/>
        <v>55000</v>
      </c>
      <c r="N2160" s="171">
        <f>(1+'Parameters &amp; Main Results'!$B$19)^(1/12)-1</f>
        <v>0.004074123784</v>
      </c>
      <c r="O2160" s="171">
        <f>(1+'Parameters &amp; Main Results'!$B$21)^(1/12)-1</f>
        <v>0.001241487716</v>
      </c>
      <c r="P2160" s="171">
        <f>(1+'Parameters &amp; Main Results'!$B$23)^(1/12)-1</f>
        <v>0.0008295381143</v>
      </c>
      <c r="Q2160" s="172">
        <f>(1+'Parameters &amp; Main Results'!$B$25)^(1/12)-1</f>
        <v>0.004074123784</v>
      </c>
      <c r="R2160" s="172">
        <f>(1+'Parameters &amp; Main Results'!$B$27)^(1/12)-1</f>
        <v>0</v>
      </c>
      <c r="S2160" s="172">
        <f>(1+'Parameters &amp; Main Results'!$B$29)^(1/12)-1</f>
        <v>0</v>
      </c>
      <c r="T2160" s="172">
        <f>(1+'Parameters &amp; Main Results'!$B$31)^(1/12)-1</f>
        <v>0.0008295381143</v>
      </c>
      <c r="U2160" s="166">
        <v>0.0</v>
      </c>
      <c r="V2160" s="166">
        <v>0.0</v>
      </c>
      <c r="W2160" s="19">
        <f t="array" ref="W2160">mmult(N2160:T2160,'Parameters &amp; Main Results'!$B$6:$B$12)-'Parameters &amp; Main Results'!$B$16/12+mmult(U2160:V2160,'Parameters &amp; Main Results'!$B$14:$B$15)</f>
        <v>0.0033242981</v>
      </c>
      <c r="X2160" s="77">
        <f t="shared" si="5"/>
        <v>2.873048261</v>
      </c>
    </row>
    <row r="2161">
      <c r="A2161">
        <f t="shared" si="17"/>
        <v>8</v>
      </c>
      <c r="B2161">
        <f t="shared" si="18"/>
        <v>2050</v>
      </c>
      <c r="C2161" s="77">
        <f t="shared" si="3"/>
        <v>2050.583333</v>
      </c>
      <c r="D2161" s="159">
        <f t="shared" si="356"/>
        <v>55031</v>
      </c>
      <c r="N2161" s="171">
        <f>(1+'Parameters &amp; Main Results'!$B$19)^(1/12)-1</f>
        <v>0.004074123784</v>
      </c>
      <c r="O2161" s="171">
        <f>(1+'Parameters &amp; Main Results'!$B$21)^(1/12)-1</f>
        <v>0.001241487716</v>
      </c>
      <c r="P2161" s="171">
        <f>(1+'Parameters &amp; Main Results'!$B$23)^(1/12)-1</f>
        <v>0.0008295381143</v>
      </c>
      <c r="Q2161" s="172">
        <f>(1+'Parameters &amp; Main Results'!$B$25)^(1/12)-1</f>
        <v>0.004074123784</v>
      </c>
      <c r="R2161" s="172">
        <f>(1+'Parameters &amp; Main Results'!$B$27)^(1/12)-1</f>
        <v>0</v>
      </c>
      <c r="S2161" s="172">
        <f>(1+'Parameters &amp; Main Results'!$B$29)^(1/12)-1</f>
        <v>0</v>
      </c>
      <c r="T2161" s="172">
        <f>(1+'Parameters &amp; Main Results'!$B$31)^(1/12)-1</f>
        <v>0.0008295381143</v>
      </c>
      <c r="U2161" s="166">
        <v>0.0</v>
      </c>
      <c r="V2161" s="166">
        <v>0.0</v>
      </c>
      <c r="W2161" s="19">
        <f t="array" ref="W2161">mmult(N2161:T2161,'Parameters &amp; Main Results'!$B$6:$B$12)-'Parameters &amp; Main Results'!$B$16/12+mmult(U2161:V2161,'Parameters &amp; Main Results'!$B$14:$B$15)</f>
        <v>0.0033242981</v>
      </c>
      <c r="X2161" s="77">
        <f t="shared" si="5"/>
        <v>2.863529037</v>
      </c>
    </row>
    <row r="2162">
      <c r="A2162">
        <f t="shared" si="17"/>
        <v>9</v>
      </c>
      <c r="B2162">
        <f t="shared" si="18"/>
        <v>2050</v>
      </c>
      <c r="C2162" s="77">
        <f t="shared" si="3"/>
        <v>2050.666667</v>
      </c>
      <c r="D2162" s="159">
        <f t="shared" si="356"/>
        <v>55061</v>
      </c>
      <c r="N2162" s="171">
        <f>(1+'Parameters &amp; Main Results'!$B$19)^(1/12)-1</f>
        <v>0.004074123784</v>
      </c>
      <c r="O2162" s="171">
        <f>(1+'Parameters &amp; Main Results'!$B$21)^(1/12)-1</f>
        <v>0.001241487716</v>
      </c>
      <c r="P2162" s="171">
        <f>(1+'Parameters &amp; Main Results'!$B$23)^(1/12)-1</f>
        <v>0.0008295381143</v>
      </c>
      <c r="Q2162" s="172">
        <f>(1+'Parameters &amp; Main Results'!$B$25)^(1/12)-1</f>
        <v>0.004074123784</v>
      </c>
      <c r="R2162" s="172">
        <f>(1+'Parameters &amp; Main Results'!$B$27)^(1/12)-1</f>
        <v>0</v>
      </c>
      <c r="S2162" s="172">
        <f>(1+'Parameters &amp; Main Results'!$B$29)^(1/12)-1</f>
        <v>0</v>
      </c>
      <c r="T2162" s="172">
        <f>(1+'Parameters &amp; Main Results'!$B$31)^(1/12)-1</f>
        <v>0.0008295381143</v>
      </c>
      <c r="U2162" s="166">
        <v>0.0</v>
      </c>
      <c r="V2162" s="166">
        <v>0.0</v>
      </c>
      <c r="W2162" s="19">
        <f t="array" ref="W2162">mmult(N2162:T2162,'Parameters &amp; Main Results'!$B$6:$B$12)-'Parameters &amp; Main Results'!$B$16/12+mmult(U2162:V2162,'Parameters &amp; Main Results'!$B$14:$B$15)</f>
        <v>0.0033242981</v>
      </c>
      <c r="X2162" s="77">
        <f t="shared" si="5"/>
        <v>2.854041353</v>
      </c>
    </row>
    <row r="2163">
      <c r="A2163">
        <f t="shared" si="17"/>
        <v>10</v>
      </c>
      <c r="B2163">
        <f t="shared" si="18"/>
        <v>2050</v>
      </c>
      <c r="C2163" s="77">
        <f t="shared" si="3"/>
        <v>2050.75</v>
      </c>
      <c r="D2163" s="159">
        <f t="shared" si="356"/>
        <v>55092</v>
      </c>
      <c r="N2163" s="171">
        <f>(1+'Parameters &amp; Main Results'!$B$19)^(1/12)-1</f>
        <v>0.004074123784</v>
      </c>
      <c r="O2163" s="171">
        <f>(1+'Parameters &amp; Main Results'!$B$21)^(1/12)-1</f>
        <v>0.001241487716</v>
      </c>
      <c r="P2163" s="171">
        <f>(1+'Parameters &amp; Main Results'!$B$23)^(1/12)-1</f>
        <v>0.0008295381143</v>
      </c>
      <c r="Q2163" s="172">
        <f>(1+'Parameters &amp; Main Results'!$B$25)^(1/12)-1</f>
        <v>0.004074123784</v>
      </c>
      <c r="R2163" s="172">
        <f>(1+'Parameters &amp; Main Results'!$B$27)^(1/12)-1</f>
        <v>0</v>
      </c>
      <c r="S2163" s="172">
        <f>(1+'Parameters &amp; Main Results'!$B$29)^(1/12)-1</f>
        <v>0</v>
      </c>
      <c r="T2163" s="172">
        <f>(1+'Parameters &amp; Main Results'!$B$31)^(1/12)-1</f>
        <v>0.0008295381143</v>
      </c>
      <c r="U2163" s="166">
        <v>0.0</v>
      </c>
      <c r="V2163" s="166">
        <v>0.0</v>
      </c>
      <c r="W2163" s="19">
        <f t="array" ref="W2163">mmult(N2163:T2163,'Parameters &amp; Main Results'!$B$6:$B$12)-'Parameters &amp; Main Results'!$B$16/12+mmult(U2163:V2163,'Parameters &amp; Main Results'!$B$14:$B$15)</f>
        <v>0.0033242981</v>
      </c>
      <c r="X2163" s="77">
        <f t="shared" si="5"/>
        <v>2.844585104</v>
      </c>
    </row>
    <row r="2164">
      <c r="A2164">
        <f t="shared" si="17"/>
        <v>11</v>
      </c>
      <c r="B2164">
        <f t="shared" si="18"/>
        <v>2050</v>
      </c>
      <c r="C2164" s="77">
        <f t="shared" si="3"/>
        <v>2050.833333</v>
      </c>
      <c r="D2164" s="159">
        <f t="shared" si="356"/>
        <v>55122</v>
      </c>
      <c r="N2164" s="171">
        <f>(1+'Parameters &amp; Main Results'!$B$19)^(1/12)-1</f>
        <v>0.004074123784</v>
      </c>
      <c r="O2164" s="171">
        <f>(1+'Parameters &amp; Main Results'!$B$21)^(1/12)-1</f>
        <v>0.001241487716</v>
      </c>
      <c r="P2164" s="171">
        <f>(1+'Parameters &amp; Main Results'!$B$23)^(1/12)-1</f>
        <v>0.0008295381143</v>
      </c>
      <c r="Q2164" s="172">
        <f>(1+'Parameters &amp; Main Results'!$B$25)^(1/12)-1</f>
        <v>0.004074123784</v>
      </c>
      <c r="R2164" s="172">
        <f>(1+'Parameters &amp; Main Results'!$B$27)^(1/12)-1</f>
        <v>0</v>
      </c>
      <c r="S2164" s="172">
        <f>(1+'Parameters &amp; Main Results'!$B$29)^(1/12)-1</f>
        <v>0</v>
      </c>
      <c r="T2164" s="172">
        <f>(1+'Parameters &amp; Main Results'!$B$31)^(1/12)-1</f>
        <v>0.0008295381143</v>
      </c>
      <c r="U2164" s="166">
        <v>0.0</v>
      </c>
      <c r="V2164" s="166">
        <v>0.0</v>
      </c>
      <c r="W2164" s="19">
        <f t="array" ref="W2164">mmult(N2164:T2164,'Parameters &amp; Main Results'!$B$6:$B$12)-'Parameters &amp; Main Results'!$B$16/12+mmult(U2164:V2164,'Parameters &amp; Main Results'!$B$14:$B$15)</f>
        <v>0.0033242981</v>
      </c>
      <c r="X2164" s="77">
        <f t="shared" si="5"/>
        <v>2.835160186</v>
      </c>
    </row>
    <row r="2165">
      <c r="A2165">
        <f t="shared" si="17"/>
        <v>12</v>
      </c>
      <c r="B2165">
        <f t="shared" si="18"/>
        <v>2050</v>
      </c>
      <c r="C2165" s="77">
        <f t="shared" si="3"/>
        <v>2050.916667</v>
      </c>
      <c r="D2165" s="159">
        <f t="shared" si="356"/>
        <v>55153</v>
      </c>
      <c r="N2165" s="171">
        <f>(1+'Parameters &amp; Main Results'!$B$19)^(1/12)-1</f>
        <v>0.004074123784</v>
      </c>
      <c r="O2165" s="171">
        <f>(1+'Parameters &amp; Main Results'!$B$21)^(1/12)-1</f>
        <v>0.001241487716</v>
      </c>
      <c r="P2165" s="171">
        <f>(1+'Parameters &amp; Main Results'!$B$23)^(1/12)-1</f>
        <v>0.0008295381143</v>
      </c>
      <c r="Q2165" s="172">
        <f>(1+'Parameters &amp; Main Results'!$B$25)^(1/12)-1</f>
        <v>0.004074123784</v>
      </c>
      <c r="R2165" s="172">
        <f>(1+'Parameters &amp; Main Results'!$B$27)^(1/12)-1</f>
        <v>0</v>
      </c>
      <c r="S2165" s="172">
        <f>(1+'Parameters &amp; Main Results'!$B$29)^(1/12)-1</f>
        <v>0</v>
      </c>
      <c r="T2165" s="172">
        <f>(1+'Parameters &amp; Main Results'!$B$31)^(1/12)-1</f>
        <v>0.0008295381143</v>
      </c>
      <c r="U2165" s="166">
        <v>0.0</v>
      </c>
      <c r="V2165" s="166">
        <v>0.0</v>
      </c>
      <c r="W2165" s="19">
        <f t="array" ref="W2165">mmult(N2165:T2165,'Parameters &amp; Main Results'!$B$6:$B$12)-'Parameters &amp; Main Results'!$B$16/12+mmult(U2165:V2165,'Parameters &amp; Main Results'!$B$14:$B$15)</f>
        <v>0.0033242981</v>
      </c>
      <c r="X2165" s="77">
        <f t="shared" si="5"/>
        <v>2.825766496</v>
      </c>
    </row>
    <row r="2166">
      <c r="A2166">
        <f t="shared" si="17"/>
        <v>1</v>
      </c>
      <c r="B2166">
        <f t="shared" si="18"/>
        <v>2051</v>
      </c>
      <c r="C2166" s="77">
        <f t="shared" si="3"/>
        <v>2051</v>
      </c>
      <c r="D2166" s="159">
        <f t="shared" si="356"/>
        <v>55184</v>
      </c>
      <c r="N2166" s="171">
        <f>(1+'Parameters &amp; Main Results'!$B$19)^(1/12)-1</f>
        <v>0.004074123784</v>
      </c>
      <c r="O2166" s="171">
        <f>(1+'Parameters &amp; Main Results'!$B$21)^(1/12)-1</f>
        <v>0.001241487716</v>
      </c>
      <c r="P2166" s="171">
        <f>(1+'Parameters &amp; Main Results'!$B$23)^(1/12)-1</f>
        <v>0.0008295381143</v>
      </c>
      <c r="Q2166" s="172">
        <f>(1+'Parameters &amp; Main Results'!$B$25)^(1/12)-1</f>
        <v>0.004074123784</v>
      </c>
      <c r="R2166" s="172">
        <f>(1+'Parameters &amp; Main Results'!$B$27)^(1/12)-1</f>
        <v>0</v>
      </c>
      <c r="S2166" s="172">
        <f>(1+'Parameters &amp; Main Results'!$B$29)^(1/12)-1</f>
        <v>0</v>
      </c>
      <c r="T2166" s="172">
        <f>(1+'Parameters &amp; Main Results'!$B$31)^(1/12)-1</f>
        <v>0.0008295381143</v>
      </c>
      <c r="U2166" s="166">
        <v>0.0</v>
      </c>
      <c r="V2166" s="166">
        <v>0.0</v>
      </c>
      <c r="W2166" s="19">
        <f t="array" ref="W2166">mmult(N2166:T2166,'Parameters &amp; Main Results'!$B$6:$B$12)-'Parameters &amp; Main Results'!$B$16/12+mmult(U2166:V2166,'Parameters &amp; Main Results'!$B$14:$B$15)</f>
        <v>0.0033242981</v>
      </c>
      <c r="X2166" s="77">
        <f t="shared" si="5"/>
        <v>2.81640393</v>
      </c>
    </row>
    <row r="2167">
      <c r="A2167">
        <f t="shared" si="17"/>
        <v>2</v>
      </c>
      <c r="B2167">
        <f t="shared" si="18"/>
        <v>2051</v>
      </c>
      <c r="C2167" s="77">
        <f t="shared" si="3"/>
        <v>2051.083333</v>
      </c>
      <c r="D2167" s="159">
        <f t="shared" si="356"/>
        <v>55212</v>
      </c>
      <c r="N2167" s="171">
        <f>(1+'Parameters &amp; Main Results'!$B$19)^(1/12)-1</f>
        <v>0.004074123784</v>
      </c>
      <c r="O2167" s="171">
        <f>(1+'Parameters &amp; Main Results'!$B$21)^(1/12)-1</f>
        <v>0.001241487716</v>
      </c>
      <c r="P2167" s="171">
        <f>(1+'Parameters &amp; Main Results'!$B$23)^(1/12)-1</f>
        <v>0.0008295381143</v>
      </c>
      <c r="Q2167" s="172">
        <f>(1+'Parameters &amp; Main Results'!$B$25)^(1/12)-1</f>
        <v>0.004074123784</v>
      </c>
      <c r="R2167" s="172">
        <f>(1+'Parameters &amp; Main Results'!$B$27)^(1/12)-1</f>
        <v>0</v>
      </c>
      <c r="S2167" s="172">
        <f>(1+'Parameters &amp; Main Results'!$B$29)^(1/12)-1</f>
        <v>0</v>
      </c>
      <c r="T2167" s="172">
        <f>(1+'Parameters &amp; Main Results'!$B$31)^(1/12)-1</f>
        <v>0.0008295381143</v>
      </c>
      <c r="U2167" s="166">
        <v>0.0</v>
      </c>
      <c r="V2167" s="166">
        <v>0.0</v>
      </c>
      <c r="W2167" s="19">
        <f t="array" ref="W2167">mmult(N2167:T2167,'Parameters &amp; Main Results'!$B$6:$B$12)-'Parameters &amp; Main Results'!$B$16/12+mmult(U2167:V2167,'Parameters &amp; Main Results'!$B$14:$B$15)</f>
        <v>0.0033242981</v>
      </c>
      <c r="X2167" s="77">
        <f t="shared" si="5"/>
        <v>2.807072384</v>
      </c>
    </row>
    <row r="2168">
      <c r="A2168">
        <f t="shared" si="17"/>
        <v>3</v>
      </c>
      <c r="B2168">
        <f t="shared" si="18"/>
        <v>2051</v>
      </c>
      <c r="C2168" s="77">
        <f t="shared" si="3"/>
        <v>2051.166667</v>
      </c>
      <c r="D2168" s="159">
        <f t="shared" si="356"/>
        <v>55243</v>
      </c>
      <c r="N2168" s="171">
        <f>(1+'Parameters &amp; Main Results'!$B$19)^(1/12)-1</f>
        <v>0.004074123784</v>
      </c>
      <c r="O2168" s="171">
        <f>(1+'Parameters &amp; Main Results'!$B$21)^(1/12)-1</f>
        <v>0.001241487716</v>
      </c>
      <c r="P2168" s="171">
        <f>(1+'Parameters &amp; Main Results'!$B$23)^(1/12)-1</f>
        <v>0.0008295381143</v>
      </c>
      <c r="Q2168" s="172">
        <f>(1+'Parameters &amp; Main Results'!$B$25)^(1/12)-1</f>
        <v>0.004074123784</v>
      </c>
      <c r="R2168" s="172">
        <f>(1+'Parameters &amp; Main Results'!$B$27)^(1/12)-1</f>
        <v>0</v>
      </c>
      <c r="S2168" s="172">
        <f>(1+'Parameters &amp; Main Results'!$B$29)^(1/12)-1</f>
        <v>0</v>
      </c>
      <c r="T2168" s="172">
        <f>(1+'Parameters &amp; Main Results'!$B$31)^(1/12)-1</f>
        <v>0.0008295381143</v>
      </c>
      <c r="U2168" s="166">
        <v>0.0</v>
      </c>
      <c r="V2168" s="166">
        <v>0.0</v>
      </c>
      <c r="W2168" s="19">
        <f t="array" ref="W2168">mmult(N2168:T2168,'Parameters &amp; Main Results'!$B$6:$B$12)-'Parameters &amp; Main Results'!$B$16/12+mmult(U2168:V2168,'Parameters &amp; Main Results'!$B$14:$B$15)</f>
        <v>0.0033242981</v>
      </c>
      <c r="X2168" s="77">
        <f t="shared" si="5"/>
        <v>2.797771757</v>
      </c>
    </row>
    <row r="2169">
      <c r="A2169">
        <f t="shared" si="17"/>
        <v>4</v>
      </c>
      <c r="B2169">
        <f t="shared" si="18"/>
        <v>2051</v>
      </c>
      <c r="C2169" s="77">
        <f t="shared" si="3"/>
        <v>2051.25</v>
      </c>
      <c r="D2169" s="159">
        <f t="shared" si="356"/>
        <v>55273</v>
      </c>
      <c r="N2169" s="171">
        <f>(1+'Parameters &amp; Main Results'!$B$19)^(1/12)-1</f>
        <v>0.004074123784</v>
      </c>
      <c r="O2169" s="171">
        <f>(1+'Parameters &amp; Main Results'!$B$21)^(1/12)-1</f>
        <v>0.001241487716</v>
      </c>
      <c r="P2169" s="171">
        <f>(1+'Parameters &amp; Main Results'!$B$23)^(1/12)-1</f>
        <v>0.0008295381143</v>
      </c>
      <c r="Q2169" s="172">
        <f>(1+'Parameters &amp; Main Results'!$B$25)^(1/12)-1</f>
        <v>0.004074123784</v>
      </c>
      <c r="R2169" s="172">
        <f>(1+'Parameters &amp; Main Results'!$B$27)^(1/12)-1</f>
        <v>0</v>
      </c>
      <c r="S2169" s="172">
        <f>(1+'Parameters &amp; Main Results'!$B$29)^(1/12)-1</f>
        <v>0</v>
      </c>
      <c r="T2169" s="172">
        <f>(1+'Parameters &amp; Main Results'!$B$31)^(1/12)-1</f>
        <v>0.0008295381143</v>
      </c>
      <c r="U2169" s="166">
        <v>0.0</v>
      </c>
      <c r="V2169" s="166">
        <v>0.0</v>
      </c>
      <c r="W2169" s="19">
        <f t="array" ref="W2169">mmult(N2169:T2169,'Parameters &amp; Main Results'!$B$6:$B$12)-'Parameters &amp; Main Results'!$B$16/12+mmult(U2169:V2169,'Parameters &amp; Main Results'!$B$14:$B$15)</f>
        <v>0.0033242981</v>
      </c>
      <c r="X2169" s="77">
        <f t="shared" si="5"/>
        <v>2.788501945</v>
      </c>
    </row>
    <row r="2170">
      <c r="A2170">
        <f t="shared" si="17"/>
        <v>5</v>
      </c>
      <c r="B2170">
        <f t="shared" si="18"/>
        <v>2051</v>
      </c>
      <c r="C2170" s="77">
        <f t="shared" si="3"/>
        <v>2051.333333</v>
      </c>
      <c r="D2170" s="159">
        <f t="shared" si="356"/>
        <v>55304</v>
      </c>
      <c r="N2170" s="171">
        <f>(1+'Parameters &amp; Main Results'!$B$19)^(1/12)-1</f>
        <v>0.004074123784</v>
      </c>
      <c r="O2170" s="171">
        <f>(1+'Parameters &amp; Main Results'!$B$21)^(1/12)-1</f>
        <v>0.001241487716</v>
      </c>
      <c r="P2170" s="171">
        <f>(1+'Parameters &amp; Main Results'!$B$23)^(1/12)-1</f>
        <v>0.0008295381143</v>
      </c>
      <c r="Q2170" s="172">
        <f>(1+'Parameters &amp; Main Results'!$B$25)^(1/12)-1</f>
        <v>0.004074123784</v>
      </c>
      <c r="R2170" s="172">
        <f>(1+'Parameters &amp; Main Results'!$B$27)^(1/12)-1</f>
        <v>0</v>
      </c>
      <c r="S2170" s="172">
        <f>(1+'Parameters &amp; Main Results'!$B$29)^(1/12)-1</f>
        <v>0</v>
      </c>
      <c r="T2170" s="172">
        <f>(1+'Parameters &amp; Main Results'!$B$31)^(1/12)-1</f>
        <v>0.0008295381143</v>
      </c>
      <c r="U2170" s="166">
        <v>0.0</v>
      </c>
      <c r="V2170" s="166">
        <v>0.0</v>
      </c>
      <c r="W2170" s="19">
        <f t="array" ref="W2170">mmult(N2170:T2170,'Parameters &amp; Main Results'!$B$6:$B$12)-'Parameters &amp; Main Results'!$B$16/12+mmult(U2170:V2170,'Parameters &amp; Main Results'!$B$14:$B$15)</f>
        <v>0.0033242981</v>
      </c>
      <c r="X2170" s="77">
        <f t="shared" si="5"/>
        <v>2.779262847</v>
      </c>
    </row>
    <row r="2171">
      <c r="A2171">
        <f t="shared" si="17"/>
        <v>6</v>
      </c>
      <c r="B2171">
        <f t="shared" si="18"/>
        <v>2051</v>
      </c>
      <c r="C2171" s="77">
        <f t="shared" si="3"/>
        <v>2051.416667</v>
      </c>
      <c r="D2171" s="159">
        <f t="shared" si="356"/>
        <v>55334</v>
      </c>
      <c r="N2171" s="171">
        <f>(1+'Parameters &amp; Main Results'!$B$19)^(1/12)-1</f>
        <v>0.004074123784</v>
      </c>
      <c r="O2171" s="171">
        <f>(1+'Parameters &amp; Main Results'!$B$21)^(1/12)-1</f>
        <v>0.001241487716</v>
      </c>
      <c r="P2171" s="171">
        <f>(1+'Parameters &amp; Main Results'!$B$23)^(1/12)-1</f>
        <v>0.0008295381143</v>
      </c>
      <c r="Q2171" s="172">
        <f>(1+'Parameters &amp; Main Results'!$B$25)^(1/12)-1</f>
        <v>0.004074123784</v>
      </c>
      <c r="R2171" s="172">
        <f>(1+'Parameters &amp; Main Results'!$B$27)^(1/12)-1</f>
        <v>0</v>
      </c>
      <c r="S2171" s="172">
        <f>(1+'Parameters &amp; Main Results'!$B$29)^(1/12)-1</f>
        <v>0</v>
      </c>
      <c r="T2171" s="172">
        <f>(1+'Parameters &amp; Main Results'!$B$31)^(1/12)-1</f>
        <v>0.0008295381143</v>
      </c>
      <c r="U2171" s="166">
        <v>0.0</v>
      </c>
      <c r="V2171" s="166">
        <v>0.0</v>
      </c>
      <c r="W2171" s="19">
        <f t="array" ref="W2171">mmult(N2171:T2171,'Parameters &amp; Main Results'!$B$6:$B$12)-'Parameters &amp; Main Results'!$B$16/12+mmult(U2171:V2171,'Parameters &amp; Main Results'!$B$14:$B$15)</f>
        <v>0.0033242981</v>
      </c>
      <c r="X2171" s="77">
        <f t="shared" si="5"/>
        <v>2.770054361</v>
      </c>
    </row>
    <row r="2172">
      <c r="A2172">
        <f t="shared" si="17"/>
        <v>7</v>
      </c>
      <c r="B2172">
        <f t="shared" si="18"/>
        <v>2051</v>
      </c>
      <c r="C2172" s="77">
        <f t="shared" si="3"/>
        <v>2051.5</v>
      </c>
      <c r="D2172" s="159">
        <f t="shared" si="356"/>
        <v>55365</v>
      </c>
      <c r="N2172" s="171">
        <f>(1+'Parameters &amp; Main Results'!$B$19)^(1/12)-1</f>
        <v>0.004074123784</v>
      </c>
      <c r="O2172" s="171">
        <f>(1+'Parameters &amp; Main Results'!$B$21)^(1/12)-1</f>
        <v>0.001241487716</v>
      </c>
      <c r="P2172" s="171">
        <f>(1+'Parameters &amp; Main Results'!$B$23)^(1/12)-1</f>
        <v>0.0008295381143</v>
      </c>
      <c r="Q2172" s="172">
        <f>(1+'Parameters &amp; Main Results'!$B$25)^(1/12)-1</f>
        <v>0.004074123784</v>
      </c>
      <c r="R2172" s="172">
        <f>(1+'Parameters &amp; Main Results'!$B$27)^(1/12)-1</f>
        <v>0</v>
      </c>
      <c r="S2172" s="172">
        <f>(1+'Parameters &amp; Main Results'!$B$29)^(1/12)-1</f>
        <v>0</v>
      </c>
      <c r="T2172" s="172">
        <f>(1+'Parameters &amp; Main Results'!$B$31)^(1/12)-1</f>
        <v>0.0008295381143</v>
      </c>
      <c r="U2172" s="166">
        <v>0.0</v>
      </c>
      <c r="V2172" s="166">
        <v>0.0</v>
      </c>
      <c r="W2172" s="19">
        <f t="array" ref="W2172">mmult(N2172:T2172,'Parameters &amp; Main Results'!$B$6:$B$12)-'Parameters &amp; Main Results'!$B$16/12+mmult(U2172:V2172,'Parameters &amp; Main Results'!$B$14:$B$15)</f>
        <v>0.0033242981</v>
      </c>
      <c r="X2172" s="77">
        <f t="shared" si="5"/>
        <v>2.760876384</v>
      </c>
    </row>
    <row r="2173">
      <c r="A2173">
        <f t="shared" si="17"/>
        <v>8</v>
      </c>
      <c r="B2173">
        <f t="shared" si="18"/>
        <v>2051</v>
      </c>
      <c r="C2173" s="77">
        <f t="shared" si="3"/>
        <v>2051.583333</v>
      </c>
      <c r="D2173" s="159">
        <f t="shared" si="356"/>
        <v>55396</v>
      </c>
      <c r="N2173" s="171">
        <f>(1+'Parameters &amp; Main Results'!$B$19)^(1/12)-1</f>
        <v>0.004074123784</v>
      </c>
      <c r="O2173" s="171">
        <f>(1+'Parameters &amp; Main Results'!$B$21)^(1/12)-1</f>
        <v>0.001241487716</v>
      </c>
      <c r="P2173" s="171">
        <f>(1+'Parameters &amp; Main Results'!$B$23)^(1/12)-1</f>
        <v>0.0008295381143</v>
      </c>
      <c r="Q2173" s="172">
        <f>(1+'Parameters &amp; Main Results'!$B$25)^(1/12)-1</f>
        <v>0.004074123784</v>
      </c>
      <c r="R2173" s="172">
        <f>(1+'Parameters &amp; Main Results'!$B$27)^(1/12)-1</f>
        <v>0</v>
      </c>
      <c r="S2173" s="172">
        <f>(1+'Parameters &amp; Main Results'!$B$29)^(1/12)-1</f>
        <v>0</v>
      </c>
      <c r="T2173" s="172">
        <f>(1+'Parameters &amp; Main Results'!$B$31)^(1/12)-1</f>
        <v>0.0008295381143</v>
      </c>
      <c r="U2173" s="166">
        <v>0.0</v>
      </c>
      <c r="V2173" s="166">
        <v>0.0</v>
      </c>
      <c r="W2173" s="19">
        <f t="array" ref="W2173">mmult(N2173:T2173,'Parameters &amp; Main Results'!$B$6:$B$12)-'Parameters &amp; Main Results'!$B$16/12+mmult(U2173:V2173,'Parameters &amp; Main Results'!$B$14:$B$15)</f>
        <v>0.0033242981</v>
      </c>
      <c r="X2173" s="77">
        <f t="shared" si="5"/>
        <v>2.751728818</v>
      </c>
    </row>
    <row r="2174">
      <c r="A2174">
        <f t="shared" si="17"/>
        <v>9</v>
      </c>
      <c r="B2174">
        <f t="shared" si="18"/>
        <v>2051</v>
      </c>
      <c r="C2174" s="77">
        <f t="shared" si="3"/>
        <v>2051.666667</v>
      </c>
      <c r="D2174" s="159">
        <f t="shared" si="356"/>
        <v>55426</v>
      </c>
      <c r="N2174" s="171">
        <f>(1+'Parameters &amp; Main Results'!$B$19)^(1/12)-1</f>
        <v>0.004074123784</v>
      </c>
      <c r="O2174" s="171">
        <f>(1+'Parameters &amp; Main Results'!$B$21)^(1/12)-1</f>
        <v>0.001241487716</v>
      </c>
      <c r="P2174" s="171">
        <f>(1+'Parameters &amp; Main Results'!$B$23)^(1/12)-1</f>
        <v>0.0008295381143</v>
      </c>
      <c r="Q2174" s="172">
        <f>(1+'Parameters &amp; Main Results'!$B$25)^(1/12)-1</f>
        <v>0.004074123784</v>
      </c>
      <c r="R2174" s="172">
        <f>(1+'Parameters &amp; Main Results'!$B$27)^(1/12)-1</f>
        <v>0</v>
      </c>
      <c r="S2174" s="172">
        <f>(1+'Parameters &amp; Main Results'!$B$29)^(1/12)-1</f>
        <v>0</v>
      </c>
      <c r="T2174" s="172">
        <f>(1+'Parameters &amp; Main Results'!$B$31)^(1/12)-1</f>
        <v>0.0008295381143</v>
      </c>
      <c r="U2174" s="166">
        <v>0.0</v>
      </c>
      <c r="V2174" s="166">
        <v>0.0</v>
      </c>
      <c r="W2174" s="19">
        <f t="array" ref="W2174">mmult(N2174:T2174,'Parameters &amp; Main Results'!$B$6:$B$12)-'Parameters &amp; Main Results'!$B$16/12+mmult(U2174:V2174,'Parameters &amp; Main Results'!$B$14:$B$15)</f>
        <v>0.0033242981</v>
      </c>
      <c r="X2174" s="77">
        <f t="shared" si="5"/>
        <v>2.742611559</v>
      </c>
    </row>
    <row r="2175">
      <c r="A2175">
        <f t="shared" si="17"/>
        <v>10</v>
      </c>
      <c r="B2175">
        <f t="shared" si="18"/>
        <v>2051</v>
      </c>
      <c r="C2175" s="77">
        <f t="shared" si="3"/>
        <v>2051.75</v>
      </c>
      <c r="D2175" s="159">
        <f t="shared" si="356"/>
        <v>55457</v>
      </c>
      <c r="N2175" s="171">
        <f>(1+'Parameters &amp; Main Results'!$B$19)^(1/12)-1</f>
        <v>0.004074123784</v>
      </c>
      <c r="O2175" s="171">
        <f>(1+'Parameters &amp; Main Results'!$B$21)^(1/12)-1</f>
        <v>0.001241487716</v>
      </c>
      <c r="P2175" s="171">
        <f>(1+'Parameters &amp; Main Results'!$B$23)^(1/12)-1</f>
        <v>0.0008295381143</v>
      </c>
      <c r="Q2175" s="172">
        <f>(1+'Parameters &amp; Main Results'!$B$25)^(1/12)-1</f>
        <v>0.004074123784</v>
      </c>
      <c r="R2175" s="172">
        <f>(1+'Parameters &amp; Main Results'!$B$27)^(1/12)-1</f>
        <v>0</v>
      </c>
      <c r="S2175" s="172">
        <f>(1+'Parameters &amp; Main Results'!$B$29)^(1/12)-1</f>
        <v>0</v>
      </c>
      <c r="T2175" s="172">
        <f>(1+'Parameters &amp; Main Results'!$B$31)^(1/12)-1</f>
        <v>0.0008295381143</v>
      </c>
      <c r="U2175" s="166">
        <v>0.0</v>
      </c>
      <c r="V2175" s="166">
        <v>0.0</v>
      </c>
      <c r="W2175" s="19">
        <f t="array" ref="W2175">mmult(N2175:T2175,'Parameters &amp; Main Results'!$B$6:$B$12)-'Parameters &amp; Main Results'!$B$16/12+mmult(U2175:V2175,'Parameters &amp; Main Results'!$B$14:$B$15)</f>
        <v>0.0033242981</v>
      </c>
      <c r="X2175" s="77">
        <f t="shared" si="5"/>
        <v>2.733524509</v>
      </c>
    </row>
    <row r="2176">
      <c r="A2176">
        <f t="shared" si="17"/>
        <v>11</v>
      </c>
      <c r="B2176">
        <f t="shared" si="18"/>
        <v>2051</v>
      </c>
      <c r="C2176" s="77">
        <f t="shared" si="3"/>
        <v>2051.833333</v>
      </c>
      <c r="D2176" s="159">
        <f t="shared" si="356"/>
        <v>55487</v>
      </c>
      <c r="N2176" s="171">
        <f>(1+'Parameters &amp; Main Results'!$B$19)^(1/12)-1</f>
        <v>0.004074123784</v>
      </c>
      <c r="O2176" s="171">
        <f>(1+'Parameters &amp; Main Results'!$B$21)^(1/12)-1</f>
        <v>0.001241487716</v>
      </c>
      <c r="P2176" s="171">
        <f>(1+'Parameters &amp; Main Results'!$B$23)^(1/12)-1</f>
        <v>0.0008295381143</v>
      </c>
      <c r="Q2176" s="172">
        <f>(1+'Parameters &amp; Main Results'!$B$25)^(1/12)-1</f>
        <v>0.004074123784</v>
      </c>
      <c r="R2176" s="172">
        <f>(1+'Parameters &amp; Main Results'!$B$27)^(1/12)-1</f>
        <v>0</v>
      </c>
      <c r="S2176" s="172">
        <f>(1+'Parameters &amp; Main Results'!$B$29)^(1/12)-1</f>
        <v>0</v>
      </c>
      <c r="T2176" s="172">
        <f>(1+'Parameters &amp; Main Results'!$B$31)^(1/12)-1</f>
        <v>0.0008295381143</v>
      </c>
      <c r="U2176" s="166">
        <v>0.0</v>
      </c>
      <c r="V2176" s="166">
        <v>0.0</v>
      </c>
      <c r="W2176" s="19">
        <f t="array" ref="W2176">mmult(N2176:T2176,'Parameters &amp; Main Results'!$B$6:$B$12)-'Parameters &amp; Main Results'!$B$16/12+mmult(U2176:V2176,'Parameters &amp; Main Results'!$B$14:$B$15)</f>
        <v>0.0033242981</v>
      </c>
      <c r="X2176" s="77">
        <f t="shared" si="5"/>
        <v>2.724467566</v>
      </c>
    </row>
    <row r="2177">
      <c r="A2177">
        <f t="shared" si="17"/>
        <v>12</v>
      </c>
      <c r="B2177">
        <f t="shared" si="18"/>
        <v>2051</v>
      </c>
      <c r="C2177" s="77">
        <f t="shared" si="3"/>
        <v>2051.916667</v>
      </c>
      <c r="D2177" s="159">
        <f t="shared" si="356"/>
        <v>55518</v>
      </c>
      <c r="N2177" s="171">
        <f>(1+'Parameters &amp; Main Results'!$B$19)^(1/12)-1</f>
        <v>0.004074123784</v>
      </c>
      <c r="O2177" s="171">
        <f>(1+'Parameters &amp; Main Results'!$B$21)^(1/12)-1</f>
        <v>0.001241487716</v>
      </c>
      <c r="P2177" s="171">
        <f>(1+'Parameters &amp; Main Results'!$B$23)^(1/12)-1</f>
        <v>0.0008295381143</v>
      </c>
      <c r="Q2177" s="172">
        <f>(1+'Parameters &amp; Main Results'!$B$25)^(1/12)-1</f>
        <v>0.004074123784</v>
      </c>
      <c r="R2177" s="172">
        <f>(1+'Parameters &amp; Main Results'!$B$27)^(1/12)-1</f>
        <v>0</v>
      </c>
      <c r="S2177" s="172">
        <f>(1+'Parameters &amp; Main Results'!$B$29)^(1/12)-1</f>
        <v>0</v>
      </c>
      <c r="T2177" s="172">
        <f>(1+'Parameters &amp; Main Results'!$B$31)^(1/12)-1</f>
        <v>0.0008295381143</v>
      </c>
      <c r="U2177" s="166">
        <v>0.0</v>
      </c>
      <c r="V2177" s="166">
        <v>0.0</v>
      </c>
      <c r="W2177" s="19">
        <f t="array" ref="W2177">mmult(N2177:T2177,'Parameters &amp; Main Results'!$B$6:$B$12)-'Parameters &amp; Main Results'!$B$16/12+mmult(U2177:V2177,'Parameters &amp; Main Results'!$B$14:$B$15)</f>
        <v>0.0033242981</v>
      </c>
      <c r="X2177" s="77">
        <f t="shared" si="5"/>
        <v>2.715440632</v>
      </c>
    </row>
    <row r="2178">
      <c r="A2178">
        <f t="shared" si="17"/>
        <v>1</v>
      </c>
      <c r="B2178">
        <f t="shared" si="18"/>
        <v>2052</v>
      </c>
      <c r="C2178" s="77">
        <f t="shared" si="3"/>
        <v>2052</v>
      </c>
      <c r="D2178" s="159">
        <f t="shared" si="356"/>
        <v>55549</v>
      </c>
      <c r="N2178" s="171">
        <f>(1+'Parameters &amp; Main Results'!$B$19)^(1/12)-1</f>
        <v>0.004074123784</v>
      </c>
      <c r="O2178" s="171">
        <f>(1+'Parameters &amp; Main Results'!$B$21)^(1/12)-1</f>
        <v>0.001241487716</v>
      </c>
      <c r="P2178" s="171">
        <f>(1+'Parameters &amp; Main Results'!$B$23)^(1/12)-1</f>
        <v>0.0008295381143</v>
      </c>
      <c r="Q2178" s="172">
        <f>(1+'Parameters &amp; Main Results'!$B$25)^(1/12)-1</f>
        <v>0.004074123784</v>
      </c>
      <c r="R2178" s="172">
        <f>(1+'Parameters &amp; Main Results'!$B$27)^(1/12)-1</f>
        <v>0</v>
      </c>
      <c r="S2178" s="172">
        <f>(1+'Parameters &amp; Main Results'!$B$29)^(1/12)-1</f>
        <v>0</v>
      </c>
      <c r="T2178" s="172">
        <f>(1+'Parameters &amp; Main Results'!$B$31)^(1/12)-1</f>
        <v>0.0008295381143</v>
      </c>
      <c r="U2178" s="166">
        <v>0.0</v>
      </c>
      <c r="V2178" s="166">
        <v>0.0</v>
      </c>
      <c r="W2178" s="19">
        <f t="array" ref="W2178">mmult(N2178:T2178,'Parameters &amp; Main Results'!$B$6:$B$12)-'Parameters &amp; Main Results'!$B$16/12+mmult(U2178:V2178,'Parameters &amp; Main Results'!$B$14:$B$15)</f>
        <v>0.0033242981</v>
      </c>
      <c r="X2178" s="77">
        <f t="shared" si="5"/>
        <v>2.706443607</v>
      </c>
    </row>
    <row r="2179">
      <c r="A2179">
        <f t="shared" si="17"/>
        <v>2</v>
      </c>
      <c r="B2179">
        <f t="shared" si="18"/>
        <v>2052</v>
      </c>
      <c r="C2179" s="77">
        <f t="shared" si="3"/>
        <v>2052.083333</v>
      </c>
      <c r="D2179" s="159">
        <f t="shared" si="356"/>
        <v>55578</v>
      </c>
      <c r="N2179" s="171">
        <f>(1+'Parameters &amp; Main Results'!$B$19)^(1/12)-1</f>
        <v>0.004074123784</v>
      </c>
      <c r="O2179" s="171">
        <f>(1+'Parameters &amp; Main Results'!$B$21)^(1/12)-1</f>
        <v>0.001241487716</v>
      </c>
      <c r="P2179" s="171">
        <f>(1+'Parameters &amp; Main Results'!$B$23)^(1/12)-1</f>
        <v>0.0008295381143</v>
      </c>
      <c r="Q2179" s="172">
        <f>(1+'Parameters &amp; Main Results'!$B$25)^(1/12)-1</f>
        <v>0.004074123784</v>
      </c>
      <c r="R2179" s="172">
        <f>(1+'Parameters &amp; Main Results'!$B$27)^(1/12)-1</f>
        <v>0</v>
      </c>
      <c r="S2179" s="172">
        <f>(1+'Parameters &amp; Main Results'!$B$29)^(1/12)-1</f>
        <v>0</v>
      </c>
      <c r="T2179" s="172">
        <f>(1+'Parameters &amp; Main Results'!$B$31)^(1/12)-1</f>
        <v>0.0008295381143</v>
      </c>
      <c r="U2179" s="166">
        <v>0.0</v>
      </c>
      <c r="V2179" s="166">
        <v>0.0</v>
      </c>
      <c r="W2179" s="19">
        <f t="array" ref="W2179">mmult(N2179:T2179,'Parameters &amp; Main Results'!$B$6:$B$12)-'Parameters &amp; Main Results'!$B$16/12+mmult(U2179:V2179,'Parameters &amp; Main Results'!$B$14:$B$15)</f>
        <v>0.0033242981</v>
      </c>
      <c r="X2179" s="77">
        <f t="shared" si="5"/>
        <v>2.697476391</v>
      </c>
    </row>
    <row r="2180">
      <c r="A2180">
        <f t="shared" si="17"/>
        <v>3</v>
      </c>
      <c r="B2180">
        <f t="shared" si="18"/>
        <v>2052</v>
      </c>
      <c r="C2180" s="77">
        <f t="shared" si="3"/>
        <v>2052.166667</v>
      </c>
      <c r="D2180" s="159">
        <f t="shared" si="356"/>
        <v>55609</v>
      </c>
      <c r="N2180" s="171">
        <f>(1+'Parameters &amp; Main Results'!$B$19)^(1/12)-1</f>
        <v>0.004074123784</v>
      </c>
      <c r="O2180" s="171">
        <f>(1+'Parameters &amp; Main Results'!$B$21)^(1/12)-1</f>
        <v>0.001241487716</v>
      </c>
      <c r="P2180" s="171">
        <f>(1+'Parameters &amp; Main Results'!$B$23)^(1/12)-1</f>
        <v>0.0008295381143</v>
      </c>
      <c r="Q2180" s="172">
        <f>(1+'Parameters &amp; Main Results'!$B$25)^(1/12)-1</f>
        <v>0.004074123784</v>
      </c>
      <c r="R2180" s="172">
        <f>(1+'Parameters &amp; Main Results'!$B$27)^(1/12)-1</f>
        <v>0</v>
      </c>
      <c r="S2180" s="172">
        <f>(1+'Parameters &amp; Main Results'!$B$29)^(1/12)-1</f>
        <v>0</v>
      </c>
      <c r="T2180" s="172">
        <f>(1+'Parameters &amp; Main Results'!$B$31)^(1/12)-1</f>
        <v>0.0008295381143</v>
      </c>
      <c r="U2180" s="166">
        <v>0.0</v>
      </c>
      <c r="V2180" s="166">
        <v>0.0</v>
      </c>
      <c r="W2180" s="19">
        <f t="array" ref="W2180">mmult(N2180:T2180,'Parameters &amp; Main Results'!$B$6:$B$12)-'Parameters &amp; Main Results'!$B$16/12+mmult(U2180:V2180,'Parameters &amp; Main Results'!$B$14:$B$15)</f>
        <v>0.0033242981</v>
      </c>
      <c r="X2180" s="77">
        <f t="shared" si="5"/>
        <v>2.688538887</v>
      </c>
    </row>
    <row r="2181">
      <c r="A2181">
        <f t="shared" si="17"/>
        <v>4</v>
      </c>
      <c r="B2181">
        <f t="shared" si="18"/>
        <v>2052</v>
      </c>
      <c r="C2181" s="77">
        <f t="shared" si="3"/>
        <v>2052.25</v>
      </c>
      <c r="D2181" s="159">
        <f t="shared" si="356"/>
        <v>55639</v>
      </c>
      <c r="N2181" s="171">
        <f>(1+'Parameters &amp; Main Results'!$B$19)^(1/12)-1</f>
        <v>0.004074123784</v>
      </c>
      <c r="O2181" s="171">
        <f>(1+'Parameters &amp; Main Results'!$B$21)^(1/12)-1</f>
        <v>0.001241487716</v>
      </c>
      <c r="P2181" s="171">
        <f>(1+'Parameters &amp; Main Results'!$B$23)^(1/12)-1</f>
        <v>0.0008295381143</v>
      </c>
      <c r="Q2181" s="172">
        <f>(1+'Parameters &amp; Main Results'!$B$25)^(1/12)-1</f>
        <v>0.004074123784</v>
      </c>
      <c r="R2181" s="172">
        <f>(1+'Parameters &amp; Main Results'!$B$27)^(1/12)-1</f>
        <v>0</v>
      </c>
      <c r="S2181" s="172">
        <f>(1+'Parameters &amp; Main Results'!$B$29)^(1/12)-1</f>
        <v>0</v>
      </c>
      <c r="T2181" s="172">
        <f>(1+'Parameters &amp; Main Results'!$B$31)^(1/12)-1</f>
        <v>0.0008295381143</v>
      </c>
      <c r="U2181" s="166">
        <v>0.0</v>
      </c>
      <c r="V2181" s="166">
        <v>0.0</v>
      </c>
      <c r="W2181" s="19">
        <f t="array" ref="W2181">mmult(N2181:T2181,'Parameters &amp; Main Results'!$B$6:$B$12)-'Parameters &amp; Main Results'!$B$16/12+mmult(U2181:V2181,'Parameters &amp; Main Results'!$B$14:$B$15)</f>
        <v>0.0033242981</v>
      </c>
      <c r="X2181" s="77">
        <f t="shared" si="5"/>
        <v>2.679630994</v>
      </c>
    </row>
    <row r="2182">
      <c r="A2182">
        <f t="shared" si="17"/>
        <v>5</v>
      </c>
      <c r="B2182">
        <f t="shared" si="18"/>
        <v>2052</v>
      </c>
      <c r="C2182" s="77">
        <f t="shared" si="3"/>
        <v>2052.333333</v>
      </c>
      <c r="D2182" s="159">
        <f t="shared" si="356"/>
        <v>55670</v>
      </c>
      <c r="N2182" s="171">
        <f>(1+'Parameters &amp; Main Results'!$B$19)^(1/12)-1</f>
        <v>0.004074123784</v>
      </c>
      <c r="O2182" s="171">
        <f>(1+'Parameters &amp; Main Results'!$B$21)^(1/12)-1</f>
        <v>0.001241487716</v>
      </c>
      <c r="P2182" s="171">
        <f>(1+'Parameters &amp; Main Results'!$B$23)^(1/12)-1</f>
        <v>0.0008295381143</v>
      </c>
      <c r="Q2182" s="172">
        <f>(1+'Parameters &amp; Main Results'!$B$25)^(1/12)-1</f>
        <v>0.004074123784</v>
      </c>
      <c r="R2182" s="172">
        <f>(1+'Parameters &amp; Main Results'!$B$27)^(1/12)-1</f>
        <v>0</v>
      </c>
      <c r="S2182" s="172">
        <f>(1+'Parameters &amp; Main Results'!$B$29)^(1/12)-1</f>
        <v>0</v>
      </c>
      <c r="T2182" s="172">
        <f>(1+'Parameters &amp; Main Results'!$B$31)^(1/12)-1</f>
        <v>0.0008295381143</v>
      </c>
      <c r="U2182" s="166">
        <v>0.0</v>
      </c>
      <c r="V2182" s="166">
        <v>0.0</v>
      </c>
      <c r="W2182" s="19">
        <f t="array" ref="W2182">mmult(N2182:T2182,'Parameters &amp; Main Results'!$B$6:$B$12)-'Parameters &amp; Main Results'!$B$16/12+mmult(U2182:V2182,'Parameters &amp; Main Results'!$B$14:$B$15)</f>
        <v>0.0033242981</v>
      </c>
      <c r="X2182" s="77">
        <f t="shared" si="5"/>
        <v>2.670752617</v>
      </c>
    </row>
    <row r="2183">
      <c r="A2183">
        <f t="shared" si="17"/>
        <v>6</v>
      </c>
      <c r="B2183">
        <f t="shared" si="18"/>
        <v>2052</v>
      </c>
      <c r="C2183" s="77">
        <f t="shared" si="3"/>
        <v>2052.416667</v>
      </c>
      <c r="D2183" s="159">
        <f t="shared" si="356"/>
        <v>55700</v>
      </c>
      <c r="N2183" s="171">
        <f>(1+'Parameters &amp; Main Results'!$B$19)^(1/12)-1</f>
        <v>0.004074123784</v>
      </c>
      <c r="O2183" s="171">
        <f>(1+'Parameters &amp; Main Results'!$B$21)^(1/12)-1</f>
        <v>0.001241487716</v>
      </c>
      <c r="P2183" s="171">
        <f>(1+'Parameters &amp; Main Results'!$B$23)^(1/12)-1</f>
        <v>0.0008295381143</v>
      </c>
      <c r="Q2183" s="172">
        <f>(1+'Parameters &amp; Main Results'!$B$25)^(1/12)-1</f>
        <v>0.004074123784</v>
      </c>
      <c r="R2183" s="172">
        <f>(1+'Parameters &amp; Main Results'!$B$27)^(1/12)-1</f>
        <v>0</v>
      </c>
      <c r="S2183" s="172">
        <f>(1+'Parameters &amp; Main Results'!$B$29)^(1/12)-1</f>
        <v>0</v>
      </c>
      <c r="T2183" s="172">
        <f>(1+'Parameters &amp; Main Results'!$B$31)^(1/12)-1</f>
        <v>0.0008295381143</v>
      </c>
      <c r="U2183" s="166">
        <v>0.0</v>
      </c>
      <c r="V2183" s="166">
        <v>0.0</v>
      </c>
      <c r="W2183" s="19">
        <f t="array" ref="W2183">mmult(N2183:T2183,'Parameters &amp; Main Results'!$B$6:$B$12)-'Parameters &amp; Main Results'!$B$16/12+mmult(U2183:V2183,'Parameters &amp; Main Results'!$B$14:$B$15)</f>
        <v>0.0033242981</v>
      </c>
      <c r="X2183" s="77">
        <f t="shared" si="5"/>
        <v>2.661903655</v>
      </c>
    </row>
    <row r="2184">
      <c r="A2184">
        <f t="shared" si="17"/>
        <v>7</v>
      </c>
      <c r="B2184">
        <f t="shared" si="18"/>
        <v>2052</v>
      </c>
      <c r="C2184" s="77">
        <f t="shared" si="3"/>
        <v>2052.5</v>
      </c>
      <c r="D2184" s="159">
        <f t="shared" si="356"/>
        <v>55731</v>
      </c>
      <c r="N2184" s="171">
        <f>(1+'Parameters &amp; Main Results'!$B$19)^(1/12)-1</f>
        <v>0.004074123784</v>
      </c>
      <c r="O2184" s="171">
        <f>(1+'Parameters &amp; Main Results'!$B$21)^(1/12)-1</f>
        <v>0.001241487716</v>
      </c>
      <c r="P2184" s="171">
        <f>(1+'Parameters &amp; Main Results'!$B$23)^(1/12)-1</f>
        <v>0.0008295381143</v>
      </c>
      <c r="Q2184" s="172">
        <f>(1+'Parameters &amp; Main Results'!$B$25)^(1/12)-1</f>
        <v>0.004074123784</v>
      </c>
      <c r="R2184" s="172">
        <f>(1+'Parameters &amp; Main Results'!$B$27)^(1/12)-1</f>
        <v>0</v>
      </c>
      <c r="S2184" s="172">
        <f>(1+'Parameters &amp; Main Results'!$B$29)^(1/12)-1</f>
        <v>0</v>
      </c>
      <c r="T2184" s="172">
        <f>(1+'Parameters &amp; Main Results'!$B$31)^(1/12)-1</f>
        <v>0.0008295381143</v>
      </c>
      <c r="U2184" s="166">
        <v>0.0</v>
      </c>
      <c r="V2184" s="166">
        <v>0.0</v>
      </c>
      <c r="W2184" s="19">
        <f t="array" ref="W2184">mmult(N2184:T2184,'Parameters &amp; Main Results'!$B$6:$B$12)-'Parameters &amp; Main Results'!$B$16/12+mmult(U2184:V2184,'Parameters &amp; Main Results'!$B$14:$B$15)</f>
        <v>0.0033242981</v>
      </c>
      <c r="X2184" s="77">
        <f t="shared" si="5"/>
        <v>2.653084013</v>
      </c>
    </row>
    <row r="2185">
      <c r="A2185">
        <f t="shared" si="17"/>
        <v>8</v>
      </c>
      <c r="B2185">
        <f t="shared" si="18"/>
        <v>2052</v>
      </c>
      <c r="C2185" s="77">
        <f t="shared" si="3"/>
        <v>2052.583333</v>
      </c>
      <c r="D2185" s="159">
        <f t="shared" si="356"/>
        <v>55762</v>
      </c>
      <c r="N2185" s="171">
        <f>(1+'Parameters &amp; Main Results'!$B$19)^(1/12)-1</f>
        <v>0.004074123784</v>
      </c>
      <c r="O2185" s="171">
        <f>(1+'Parameters &amp; Main Results'!$B$21)^(1/12)-1</f>
        <v>0.001241487716</v>
      </c>
      <c r="P2185" s="171">
        <f>(1+'Parameters &amp; Main Results'!$B$23)^(1/12)-1</f>
        <v>0.0008295381143</v>
      </c>
      <c r="Q2185" s="172">
        <f>(1+'Parameters &amp; Main Results'!$B$25)^(1/12)-1</f>
        <v>0.004074123784</v>
      </c>
      <c r="R2185" s="172">
        <f>(1+'Parameters &amp; Main Results'!$B$27)^(1/12)-1</f>
        <v>0</v>
      </c>
      <c r="S2185" s="172">
        <f>(1+'Parameters &amp; Main Results'!$B$29)^(1/12)-1</f>
        <v>0</v>
      </c>
      <c r="T2185" s="172">
        <f>(1+'Parameters &amp; Main Results'!$B$31)^(1/12)-1</f>
        <v>0.0008295381143</v>
      </c>
      <c r="U2185" s="166">
        <v>0.0</v>
      </c>
      <c r="V2185" s="166">
        <v>0.0</v>
      </c>
      <c r="W2185" s="19">
        <f t="array" ref="W2185">mmult(N2185:T2185,'Parameters &amp; Main Results'!$B$6:$B$12)-'Parameters &amp; Main Results'!$B$16/12+mmult(U2185:V2185,'Parameters &amp; Main Results'!$B$14:$B$15)</f>
        <v>0.0033242981</v>
      </c>
      <c r="X2185" s="77">
        <f t="shared" si="5"/>
        <v>2.644293593</v>
      </c>
    </row>
    <row r="2186">
      <c r="A2186">
        <f t="shared" si="17"/>
        <v>9</v>
      </c>
      <c r="B2186">
        <f t="shared" si="18"/>
        <v>2052</v>
      </c>
      <c r="C2186" s="77">
        <f t="shared" si="3"/>
        <v>2052.666667</v>
      </c>
      <c r="D2186" s="159">
        <f t="shared" si="356"/>
        <v>55792</v>
      </c>
      <c r="N2186" s="171">
        <f>(1+'Parameters &amp; Main Results'!$B$19)^(1/12)-1</f>
        <v>0.004074123784</v>
      </c>
      <c r="O2186" s="171">
        <f>(1+'Parameters &amp; Main Results'!$B$21)^(1/12)-1</f>
        <v>0.001241487716</v>
      </c>
      <c r="P2186" s="171">
        <f>(1+'Parameters &amp; Main Results'!$B$23)^(1/12)-1</f>
        <v>0.0008295381143</v>
      </c>
      <c r="Q2186" s="172">
        <f>(1+'Parameters &amp; Main Results'!$B$25)^(1/12)-1</f>
        <v>0.004074123784</v>
      </c>
      <c r="R2186" s="172">
        <f>(1+'Parameters &amp; Main Results'!$B$27)^(1/12)-1</f>
        <v>0</v>
      </c>
      <c r="S2186" s="172">
        <f>(1+'Parameters &amp; Main Results'!$B$29)^(1/12)-1</f>
        <v>0</v>
      </c>
      <c r="T2186" s="172">
        <f>(1+'Parameters &amp; Main Results'!$B$31)^(1/12)-1</f>
        <v>0.0008295381143</v>
      </c>
      <c r="U2186" s="166">
        <v>0.0</v>
      </c>
      <c r="V2186" s="166">
        <v>0.0</v>
      </c>
      <c r="W2186" s="19">
        <f t="array" ref="W2186">mmult(N2186:T2186,'Parameters &amp; Main Results'!$B$6:$B$12)-'Parameters &amp; Main Results'!$B$16/12+mmult(U2186:V2186,'Parameters &amp; Main Results'!$B$14:$B$15)</f>
        <v>0.0033242981</v>
      </c>
      <c r="X2186" s="77">
        <f t="shared" si="5"/>
        <v>2.635532298</v>
      </c>
    </row>
    <row r="2187">
      <c r="A2187">
        <f t="shared" si="17"/>
        <v>10</v>
      </c>
      <c r="B2187">
        <f t="shared" si="18"/>
        <v>2052</v>
      </c>
      <c r="C2187" s="77">
        <f t="shared" si="3"/>
        <v>2052.75</v>
      </c>
      <c r="D2187" s="159">
        <f t="shared" si="356"/>
        <v>55823</v>
      </c>
      <c r="N2187" s="171">
        <f>(1+'Parameters &amp; Main Results'!$B$19)^(1/12)-1</f>
        <v>0.004074123784</v>
      </c>
      <c r="O2187" s="171">
        <f>(1+'Parameters &amp; Main Results'!$B$21)^(1/12)-1</f>
        <v>0.001241487716</v>
      </c>
      <c r="P2187" s="171">
        <f>(1+'Parameters &amp; Main Results'!$B$23)^(1/12)-1</f>
        <v>0.0008295381143</v>
      </c>
      <c r="Q2187" s="172">
        <f>(1+'Parameters &amp; Main Results'!$B$25)^(1/12)-1</f>
        <v>0.004074123784</v>
      </c>
      <c r="R2187" s="172">
        <f>(1+'Parameters &amp; Main Results'!$B$27)^(1/12)-1</f>
        <v>0</v>
      </c>
      <c r="S2187" s="172">
        <f>(1+'Parameters &amp; Main Results'!$B$29)^(1/12)-1</f>
        <v>0</v>
      </c>
      <c r="T2187" s="172">
        <f>(1+'Parameters &amp; Main Results'!$B$31)^(1/12)-1</f>
        <v>0.0008295381143</v>
      </c>
      <c r="U2187" s="166">
        <v>0.0</v>
      </c>
      <c r="V2187" s="166">
        <v>0.0</v>
      </c>
      <c r="W2187" s="19">
        <f t="array" ref="W2187">mmult(N2187:T2187,'Parameters &amp; Main Results'!$B$6:$B$12)-'Parameters &amp; Main Results'!$B$16/12+mmult(U2187:V2187,'Parameters &amp; Main Results'!$B$14:$B$15)</f>
        <v>0.0033242981</v>
      </c>
      <c r="X2187" s="77">
        <f t="shared" si="5"/>
        <v>2.626800032</v>
      </c>
    </row>
    <row r="2188">
      <c r="A2188">
        <f t="shared" si="17"/>
        <v>11</v>
      </c>
      <c r="B2188">
        <f t="shared" si="18"/>
        <v>2052</v>
      </c>
      <c r="C2188" s="77">
        <f t="shared" si="3"/>
        <v>2052.833333</v>
      </c>
      <c r="D2188" s="159">
        <f t="shared" si="356"/>
        <v>55853</v>
      </c>
      <c r="N2188" s="171">
        <f>(1+'Parameters &amp; Main Results'!$B$19)^(1/12)-1</f>
        <v>0.004074123784</v>
      </c>
      <c r="O2188" s="171">
        <f>(1+'Parameters &amp; Main Results'!$B$21)^(1/12)-1</f>
        <v>0.001241487716</v>
      </c>
      <c r="P2188" s="171">
        <f>(1+'Parameters &amp; Main Results'!$B$23)^(1/12)-1</f>
        <v>0.0008295381143</v>
      </c>
      <c r="Q2188" s="172">
        <f>(1+'Parameters &amp; Main Results'!$B$25)^(1/12)-1</f>
        <v>0.004074123784</v>
      </c>
      <c r="R2188" s="172">
        <f>(1+'Parameters &amp; Main Results'!$B$27)^(1/12)-1</f>
        <v>0</v>
      </c>
      <c r="S2188" s="172">
        <f>(1+'Parameters &amp; Main Results'!$B$29)^(1/12)-1</f>
        <v>0</v>
      </c>
      <c r="T2188" s="172">
        <f>(1+'Parameters &amp; Main Results'!$B$31)^(1/12)-1</f>
        <v>0.0008295381143</v>
      </c>
      <c r="U2188" s="166">
        <v>0.0</v>
      </c>
      <c r="V2188" s="166">
        <v>0.0</v>
      </c>
      <c r="W2188" s="19">
        <f t="array" ref="W2188">mmult(N2188:T2188,'Parameters &amp; Main Results'!$B$6:$B$12)-'Parameters &amp; Main Results'!$B$16/12+mmult(U2188:V2188,'Parameters &amp; Main Results'!$B$14:$B$15)</f>
        <v>0.0033242981</v>
      </c>
      <c r="X2188" s="77">
        <f t="shared" si="5"/>
        <v>2.618096698</v>
      </c>
    </row>
    <row r="2189">
      <c r="A2189">
        <f t="shared" si="17"/>
        <v>12</v>
      </c>
      <c r="B2189">
        <f t="shared" si="18"/>
        <v>2052</v>
      </c>
      <c r="C2189" s="77">
        <f t="shared" si="3"/>
        <v>2052.916667</v>
      </c>
      <c r="D2189" s="159">
        <f t="shared" si="356"/>
        <v>55884</v>
      </c>
      <c r="N2189" s="171">
        <f>(1+'Parameters &amp; Main Results'!$B$19)^(1/12)-1</f>
        <v>0.004074123784</v>
      </c>
      <c r="O2189" s="171">
        <f>(1+'Parameters &amp; Main Results'!$B$21)^(1/12)-1</f>
        <v>0.001241487716</v>
      </c>
      <c r="P2189" s="171">
        <f>(1+'Parameters &amp; Main Results'!$B$23)^(1/12)-1</f>
        <v>0.0008295381143</v>
      </c>
      <c r="Q2189" s="172">
        <f>(1+'Parameters &amp; Main Results'!$B$25)^(1/12)-1</f>
        <v>0.004074123784</v>
      </c>
      <c r="R2189" s="172">
        <f>(1+'Parameters &amp; Main Results'!$B$27)^(1/12)-1</f>
        <v>0</v>
      </c>
      <c r="S2189" s="172">
        <f>(1+'Parameters &amp; Main Results'!$B$29)^(1/12)-1</f>
        <v>0</v>
      </c>
      <c r="T2189" s="172">
        <f>(1+'Parameters &amp; Main Results'!$B$31)^(1/12)-1</f>
        <v>0.0008295381143</v>
      </c>
      <c r="U2189" s="166">
        <v>0.0</v>
      </c>
      <c r="V2189" s="166">
        <v>0.0</v>
      </c>
      <c r="W2189" s="19">
        <f t="array" ref="W2189">mmult(N2189:T2189,'Parameters &amp; Main Results'!$B$6:$B$12)-'Parameters &amp; Main Results'!$B$16/12+mmult(U2189:V2189,'Parameters &amp; Main Results'!$B$14:$B$15)</f>
        <v>0.0033242981</v>
      </c>
      <c r="X2189" s="77">
        <f t="shared" si="5"/>
        <v>2.609422201</v>
      </c>
    </row>
    <row r="2190">
      <c r="A2190">
        <f t="shared" si="17"/>
        <v>1</v>
      </c>
      <c r="B2190">
        <f t="shared" si="18"/>
        <v>2053</v>
      </c>
      <c r="C2190" s="77">
        <f t="shared" si="3"/>
        <v>2053</v>
      </c>
      <c r="D2190" s="159">
        <f t="shared" si="356"/>
        <v>55915</v>
      </c>
      <c r="N2190" s="171">
        <f>(1+'Parameters &amp; Main Results'!$B$19)^(1/12)-1</f>
        <v>0.004074123784</v>
      </c>
      <c r="O2190" s="171">
        <f>(1+'Parameters &amp; Main Results'!$B$21)^(1/12)-1</f>
        <v>0.001241487716</v>
      </c>
      <c r="P2190" s="171">
        <f>(1+'Parameters &amp; Main Results'!$B$23)^(1/12)-1</f>
        <v>0.0008295381143</v>
      </c>
      <c r="Q2190" s="172">
        <f>(1+'Parameters &amp; Main Results'!$B$25)^(1/12)-1</f>
        <v>0.004074123784</v>
      </c>
      <c r="R2190" s="172">
        <f>(1+'Parameters &amp; Main Results'!$B$27)^(1/12)-1</f>
        <v>0</v>
      </c>
      <c r="S2190" s="172">
        <f>(1+'Parameters &amp; Main Results'!$B$29)^(1/12)-1</f>
        <v>0</v>
      </c>
      <c r="T2190" s="172">
        <f>(1+'Parameters &amp; Main Results'!$B$31)^(1/12)-1</f>
        <v>0.0008295381143</v>
      </c>
      <c r="U2190" s="166">
        <v>0.0</v>
      </c>
      <c r="V2190" s="166">
        <v>0.0</v>
      </c>
      <c r="W2190" s="19">
        <f t="array" ref="W2190">mmult(N2190:T2190,'Parameters &amp; Main Results'!$B$6:$B$12)-'Parameters &amp; Main Results'!$B$16/12+mmult(U2190:V2190,'Parameters &amp; Main Results'!$B$14:$B$15)</f>
        <v>0.0033242981</v>
      </c>
      <c r="X2190" s="77">
        <f t="shared" si="5"/>
        <v>2.600776444</v>
      </c>
    </row>
    <row r="2191">
      <c r="A2191">
        <f t="shared" si="17"/>
        <v>2</v>
      </c>
      <c r="B2191">
        <f t="shared" si="18"/>
        <v>2053</v>
      </c>
      <c r="C2191" s="77">
        <f t="shared" si="3"/>
        <v>2053.083333</v>
      </c>
      <c r="D2191" s="159">
        <f t="shared" si="356"/>
        <v>55943</v>
      </c>
      <c r="N2191" s="171">
        <f>(1+'Parameters &amp; Main Results'!$B$19)^(1/12)-1</f>
        <v>0.004074123784</v>
      </c>
      <c r="O2191" s="171">
        <f>(1+'Parameters &amp; Main Results'!$B$21)^(1/12)-1</f>
        <v>0.001241487716</v>
      </c>
      <c r="P2191" s="171">
        <f>(1+'Parameters &amp; Main Results'!$B$23)^(1/12)-1</f>
        <v>0.0008295381143</v>
      </c>
      <c r="Q2191" s="172">
        <f>(1+'Parameters &amp; Main Results'!$B$25)^(1/12)-1</f>
        <v>0.004074123784</v>
      </c>
      <c r="R2191" s="172">
        <f>(1+'Parameters &amp; Main Results'!$B$27)^(1/12)-1</f>
        <v>0</v>
      </c>
      <c r="S2191" s="172">
        <f>(1+'Parameters &amp; Main Results'!$B$29)^(1/12)-1</f>
        <v>0</v>
      </c>
      <c r="T2191" s="172">
        <f>(1+'Parameters &amp; Main Results'!$B$31)^(1/12)-1</f>
        <v>0.0008295381143</v>
      </c>
      <c r="U2191" s="166">
        <v>0.0</v>
      </c>
      <c r="V2191" s="166">
        <v>0.0</v>
      </c>
      <c r="W2191" s="19">
        <f t="array" ref="W2191">mmult(N2191:T2191,'Parameters &amp; Main Results'!$B$6:$B$12)-'Parameters &amp; Main Results'!$B$16/12+mmult(U2191:V2191,'Parameters &amp; Main Results'!$B$14:$B$15)</f>
        <v>0.0033242981</v>
      </c>
      <c r="X2191" s="77">
        <f t="shared" si="5"/>
        <v>2.592159334</v>
      </c>
    </row>
    <row r="2192">
      <c r="A2192">
        <f t="shared" si="17"/>
        <v>3</v>
      </c>
      <c r="B2192">
        <f t="shared" si="18"/>
        <v>2053</v>
      </c>
      <c r="C2192" s="77">
        <f t="shared" si="3"/>
        <v>2053.166667</v>
      </c>
      <c r="D2192" s="159">
        <f t="shared" si="356"/>
        <v>55974</v>
      </c>
      <c r="N2192" s="171">
        <f>(1+'Parameters &amp; Main Results'!$B$19)^(1/12)-1</f>
        <v>0.004074123784</v>
      </c>
      <c r="O2192" s="171">
        <f>(1+'Parameters &amp; Main Results'!$B$21)^(1/12)-1</f>
        <v>0.001241487716</v>
      </c>
      <c r="P2192" s="171">
        <f>(1+'Parameters &amp; Main Results'!$B$23)^(1/12)-1</f>
        <v>0.0008295381143</v>
      </c>
      <c r="Q2192" s="172">
        <f>(1+'Parameters &amp; Main Results'!$B$25)^(1/12)-1</f>
        <v>0.004074123784</v>
      </c>
      <c r="R2192" s="172">
        <f>(1+'Parameters &amp; Main Results'!$B$27)^(1/12)-1</f>
        <v>0</v>
      </c>
      <c r="S2192" s="172">
        <f>(1+'Parameters &amp; Main Results'!$B$29)^(1/12)-1</f>
        <v>0</v>
      </c>
      <c r="T2192" s="172">
        <f>(1+'Parameters &amp; Main Results'!$B$31)^(1/12)-1</f>
        <v>0.0008295381143</v>
      </c>
      <c r="U2192" s="166">
        <v>0.0</v>
      </c>
      <c r="V2192" s="166">
        <v>0.0</v>
      </c>
      <c r="W2192" s="19">
        <f t="array" ref="W2192">mmult(N2192:T2192,'Parameters &amp; Main Results'!$B$6:$B$12)-'Parameters &amp; Main Results'!$B$16/12+mmult(U2192:V2192,'Parameters &amp; Main Results'!$B$14:$B$15)</f>
        <v>0.0033242981</v>
      </c>
      <c r="X2192" s="77">
        <f t="shared" si="5"/>
        <v>2.583570775</v>
      </c>
    </row>
    <row r="2193">
      <c r="A2193">
        <f t="shared" si="17"/>
        <v>4</v>
      </c>
      <c r="B2193">
        <f t="shared" si="18"/>
        <v>2053</v>
      </c>
      <c r="C2193" s="77">
        <f t="shared" si="3"/>
        <v>2053.25</v>
      </c>
      <c r="D2193" s="159">
        <f t="shared" si="356"/>
        <v>56004</v>
      </c>
      <c r="N2193" s="171">
        <f>(1+'Parameters &amp; Main Results'!$B$19)^(1/12)-1</f>
        <v>0.004074123784</v>
      </c>
      <c r="O2193" s="171">
        <f>(1+'Parameters &amp; Main Results'!$B$21)^(1/12)-1</f>
        <v>0.001241487716</v>
      </c>
      <c r="P2193" s="171">
        <f>(1+'Parameters &amp; Main Results'!$B$23)^(1/12)-1</f>
        <v>0.0008295381143</v>
      </c>
      <c r="Q2193" s="172">
        <f>(1+'Parameters &amp; Main Results'!$B$25)^(1/12)-1</f>
        <v>0.004074123784</v>
      </c>
      <c r="R2193" s="172">
        <f>(1+'Parameters &amp; Main Results'!$B$27)^(1/12)-1</f>
        <v>0</v>
      </c>
      <c r="S2193" s="172">
        <f>(1+'Parameters &amp; Main Results'!$B$29)^(1/12)-1</f>
        <v>0</v>
      </c>
      <c r="T2193" s="172">
        <f>(1+'Parameters &amp; Main Results'!$B$31)^(1/12)-1</f>
        <v>0.0008295381143</v>
      </c>
      <c r="U2193" s="166">
        <v>0.0</v>
      </c>
      <c r="V2193" s="166">
        <v>0.0</v>
      </c>
      <c r="W2193" s="19">
        <f t="array" ref="W2193">mmult(N2193:T2193,'Parameters &amp; Main Results'!$B$6:$B$12)-'Parameters &amp; Main Results'!$B$16/12+mmult(U2193:V2193,'Parameters &amp; Main Results'!$B$14:$B$15)</f>
        <v>0.0033242981</v>
      </c>
      <c r="X2193" s="77">
        <f t="shared" si="5"/>
        <v>2.575010671</v>
      </c>
    </row>
    <row r="2194">
      <c r="A2194">
        <f t="shared" si="17"/>
        <v>5</v>
      </c>
      <c r="B2194">
        <f t="shared" si="18"/>
        <v>2053</v>
      </c>
      <c r="C2194" s="77">
        <f t="shared" si="3"/>
        <v>2053.333333</v>
      </c>
      <c r="D2194" s="159">
        <f t="shared" si="356"/>
        <v>56035</v>
      </c>
      <c r="N2194" s="171">
        <f>(1+'Parameters &amp; Main Results'!$B$19)^(1/12)-1</f>
        <v>0.004074123784</v>
      </c>
      <c r="O2194" s="171">
        <f>(1+'Parameters &amp; Main Results'!$B$21)^(1/12)-1</f>
        <v>0.001241487716</v>
      </c>
      <c r="P2194" s="171">
        <f>(1+'Parameters &amp; Main Results'!$B$23)^(1/12)-1</f>
        <v>0.0008295381143</v>
      </c>
      <c r="Q2194" s="172">
        <f>(1+'Parameters &amp; Main Results'!$B$25)^(1/12)-1</f>
        <v>0.004074123784</v>
      </c>
      <c r="R2194" s="172">
        <f>(1+'Parameters &amp; Main Results'!$B$27)^(1/12)-1</f>
        <v>0</v>
      </c>
      <c r="S2194" s="172">
        <f>(1+'Parameters &amp; Main Results'!$B$29)^(1/12)-1</f>
        <v>0</v>
      </c>
      <c r="T2194" s="172">
        <f>(1+'Parameters &amp; Main Results'!$B$31)^(1/12)-1</f>
        <v>0.0008295381143</v>
      </c>
      <c r="U2194" s="166">
        <v>0.0</v>
      </c>
      <c r="V2194" s="166">
        <v>0.0</v>
      </c>
      <c r="W2194" s="19">
        <f t="array" ref="W2194">mmult(N2194:T2194,'Parameters &amp; Main Results'!$B$6:$B$12)-'Parameters &amp; Main Results'!$B$16/12+mmult(U2194:V2194,'Parameters &amp; Main Results'!$B$14:$B$15)</f>
        <v>0.0033242981</v>
      </c>
      <c r="X2194" s="77">
        <f t="shared" si="5"/>
        <v>2.56647893</v>
      </c>
    </row>
    <row r="2195">
      <c r="A2195">
        <f t="shared" si="17"/>
        <v>6</v>
      </c>
      <c r="B2195">
        <f t="shared" si="18"/>
        <v>2053</v>
      </c>
      <c r="C2195" s="77">
        <f t="shared" si="3"/>
        <v>2053.416667</v>
      </c>
      <c r="D2195" s="159">
        <f t="shared" si="356"/>
        <v>56065</v>
      </c>
      <c r="N2195" s="171">
        <f>(1+'Parameters &amp; Main Results'!$B$19)^(1/12)-1</f>
        <v>0.004074123784</v>
      </c>
      <c r="O2195" s="171">
        <f>(1+'Parameters &amp; Main Results'!$B$21)^(1/12)-1</f>
        <v>0.001241487716</v>
      </c>
      <c r="P2195" s="171">
        <f>(1+'Parameters &amp; Main Results'!$B$23)^(1/12)-1</f>
        <v>0.0008295381143</v>
      </c>
      <c r="Q2195" s="172">
        <f>(1+'Parameters &amp; Main Results'!$B$25)^(1/12)-1</f>
        <v>0.004074123784</v>
      </c>
      <c r="R2195" s="172">
        <f>(1+'Parameters &amp; Main Results'!$B$27)^(1/12)-1</f>
        <v>0</v>
      </c>
      <c r="S2195" s="172">
        <f>(1+'Parameters &amp; Main Results'!$B$29)^(1/12)-1</f>
        <v>0</v>
      </c>
      <c r="T2195" s="172">
        <f>(1+'Parameters &amp; Main Results'!$B$31)^(1/12)-1</f>
        <v>0.0008295381143</v>
      </c>
      <c r="U2195" s="166">
        <v>0.0</v>
      </c>
      <c r="V2195" s="166">
        <v>0.0</v>
      </c>
      <c r="W2195" s="19">
        <f t="array" ref="W2195">mmult(N2195:T2195,'Parameters &amp; Main Results'!$B$6:$B$12)-'Parameters &amp; Main Results'!$B$16/12+mmult(U2195:V2195,'Parameters &amp; Main Results'!$B$14:$B$15)</f>
        <v>0.0033242981</v>
      </c>
      <c r="X2195" s="77">
        <f t="shared" si="5"/>
        <v>2.557975457</v>
      </c>
    </row>
    <row r="2196">
      <c r="A2196">
        <f t="shared" si="17"/>
        <v>7</v>
      </c>
      <c r="B2196">
        <f t="shared" si="18"/>
        <v>2053</v>
      </c>
      <c r="C2196" s="77">
        <f t="shared" si="3"/>
        <v>2053.5</v>
      </c>
      <c r="D2196" s="159">
        <f t="shared" si="356"/>
        <v>56096</v>
      </c>
      <c r="N2196" s="171">
        <f>(1+'Parameters &amp; Main Results'!$B$19)^(1/12)-1</f>
        <v>0.004074123784</v>
      </c>
      <c r="O2196" s="171">
        <f>(1+'Parameters &amp; Main Results'!$B$21)^(1/12)-1</f>
        <v>0.001241487716</v>
      </c>
      <c r="P2196" s="171">
        <f>(1+'Parameters &amp; Main Results'!$B$23)^(1/12)-1</f>
        <v>0.0008295381143</v>
      </c>
      <c r="Q2196" s="172">
        <f>(1+'Parameters &amp; Main Results'!$B$25)^(1/12)-1</f>
        <v>0.004074123784</v>
      </c>
      <c r="R2196" s="172">
        <f>(1+'Parameters &amp; Main Results'!$B$27)^(1/12)-1</f>
        <v>0</v>
      </c>
      <c r="S2196" s="172">
        <f>(1+'Parameters &amp; Main Results'!$B$29)^(1/12)-1</f>
        <v>0</v>
      </c>
      <c r="T2196" s="172">
        <f>(1+'Parameters &amp; Main Results'!$B$31)^(1/12)-1</f>
        <v>0.0008295381143</v>
      </c>
      <c r="U2196" s="166">
        <v>0.0</v>
      </c>
      <c r="V2196" s="166">
        <v>0.0</v>
      </c>
      <c r="W2196" s="19">
        <f t="array" ref="W2196">mmult(N2196:T2196,'Parameters &amp; Main Results'!$B$6:$B$12)-'Parameters &amp; Main Results'!$B$16/12+mmult(U2196:V2196,'Parameters &amp; Main Results'!$B$14:$B$15)</f>
        <v>0.0033242981</v>
      </c>
      <c r="X2196" s="77">
        <f t="shared" si="5"/>
        <v>2.549500159</v>
      </c>
    </row>
    <row r="2197">
      <c r="A2197">
        <f t="shared" si="17"/>
        <v>8</v>
      </c>
      <c r="B2197">
        <f t="shared" si="18"/>
        <v>2053</v>
      </c>
      <c r="C2197" s="77">
        <f t="shared" si="3"/>
        <v>2053.583333</v>
      </c>
      <c r="D2197" s="159">
        <f t="shared" si="356"/>
        <v>56127</v>
      </c>
      <c r="N2197" s="171">
        <f>(1+'Parameters &amp; Main Results'!$B$19)^(1/12)-1</f>
        <v>0.004074123784</v>
      </c>
      <c r="O2197" s="171">
        <f>(1+'Parameters &amp; Main Results'!$B$21)^(1/12)-1</f>
        <v>0.001241487716</v>
      </c>
      <c r="P2197" s="171">
        <f>(1+'Parameters &amp; Main Results'!$B$23)^(1/12)-1</f>
        <v>0.0008295381143</v>
      </c>
      <c r="Q2197" s="172">
        <f>(1+'Parameters &amp; Main Results'!$B$25)^(1/12)-1</f>
        <v>0.004074123784</v>
      </c>
      <c r="R2197" s="172">
        <f>(1+'Parameters &amp; Main Results'!$B$27)^(1/12)-1</f>
        <v>0</v>
      </c>
      <c r="S2197" s="172">
        <f>(1+'Parameters &amp; Main Results'!$B$29)^(1/12)-1</f>
        <v>0</v>
      </c>
      <c r="T2197" s="172">
        <f>(1+'Parameters &amp; Main Results'!$B$31)^(1/12)-1</f>
        <v>0.0008295381143</v>
      </c>
      <c r="U2197" s="166">
        <v>0.0</v>
      </c>
      <c r="V2197" s="166">
        <v>0.0</v>
      </c>
      <c r="W2197" s="19">
        <f t="array" ref="W2197">mmult(N2197:T2197,'Parameters &amp; Main Results'!$B$6:$B$12)-'Parameters &amp; Main Results'!$B$16/12+mmult(U2197:V2197,'Parameters &amp; Main Results'!$B$14:$B$15)</f>
        <v>0.0033242981</v>
      </c>
      <c r="X2197" s="77">
        <f t="shared" si="5"/>
        <v>2.541052941</v>
      </c>
    </row>
    <row r="2198">
      <c r="A2198">
        <f t="shared" si="17"/>
        <v>9</v>
      </c>
      <c r="B2198">
        <f t="shared" si="18"/>
        <v>2053</v>
      </c>
      <c r="C2198" s="77">
        <f t="shared" si="3"/>
        <v>2053.666667</v>
      </c>
      <c r="D2198" s="159">
        <f t="shared" si="356"/>
        <v>56157</v>
      </c>
      <c r="N2198" s="171">
        <f>(1+'Parameters &amp; Main Results'!$B$19)^(1/12)-1</f>
        <v>0.004074123784</v>
      </c>
      <c r="O2198" s="171">
        <f>(1+'Parameters &amp; Main Results'!$B$21)^(1/12)-1</f>
        <v>0.001241487716</v>
      </c>
      <c r="P2198" s="171">
        <f>(1+'Parameters &amp; Main Results'!$B$23)^(1/12)-1</f>
        <v>0.0008295381143</v>
      </c>
      <c r="Q2198" s="172">
        <f>(1+'Parameters &amp; Main Results'!$B$25)^(1/12)-1</f>
        <v>0.004074123784</v>
      </c>
      <c r="R2198" s="172">
        <f>(1+'Parameters &amp; Main Results'!$B$27)^(1/12)-1</f>
        <v>0</v>
      </c>
      <c r="S2198" s="172">
        <f>(1+'Parameters &amp; Main Results'!$B$29)^(1/12)-1</f>
        <v>0</v>
      </c>
      <c r="T2198" s="172">
        <f>(1+'Parameters &amp; Main Results'!$B$31)^(1/12)-1</f>
        <v>0.0008295381143</v>
      </c>
      <c r="U2198" s="166">
        <v>0.0</v>
      </c>
      <c r="V2198" s="166">
        <v>0.0</v>
      </c>
      <c r="W2198" s="19">
        <f t="array" ref="W2198">mmult(N2198:T2198,'Parameters &amp; Main Results'!$B$6:$B$12)-'Parameters &amp; Main Results'!$B$16/12+mmult(U2198:V2198,'Parameters &amp; Main Results'!$B$14:$B$15)</f>
        <v>0.0033242981</v>
      </c>
      <c r="X2198" s="77">
        <f t="shared" si="5"/>
        <v>2.532633712</v>
      </c>
    </row>
    <row r="2199">
      <c r="A2199">
        <f t="shared" si="17"/>
        <v>10</v>
      </c>
      <c r="B2199">
        <f t="shared" si="18"/>
        <v>2053</v>
      </c>
      <c r="C2199" s="77">
        <f t="shared" si="3"/>
        <v>2053.75</v>
      </c>
      <c r="D2199" s="159">
        <f t="shared" si="356"/>
        <v>56188</v>
      </c>
      <c r="N2199" s="171">
        <f>(1+'Parameters &amp; Main Results'!$B$19)^(1/12)-1</f>
        <v>0.004074123784</v>
      </c>
      <c r="O2199" s="171">
        <f>(1+'Parameters &amp; Main Results'!$B$21)^(1/12)-1</f>
        <v>0.001241487716</v>
      </c>
      <c r="P2199" s="171">
        <f>(1+'Parameters &amp; Main Results'!$B$23)^(1/12)-1</f>
        <v>0.0008295381143</v>
      </c>
      <c r="Q2199" s="172">
        <f>(1+'Parameters &amp; Main Results'!$B$25)^(1/12)-1</f>
        <v>0.004074123784</v>
      </c>
      <c r="R2199" s="172">
        <f>(1+'Parameters &amp; Main Results'!$B$27)^(1/12)-1</f>
        <v>0</v>
      </c>
      <c r="S2199" s="172">
        <f>(1+'Parameters &amp; Main Results'!$B$29)^(1/12)-1</f>
        <v>0</v>
      </c>
      <c r="T2199" s="172">
        <f>(1+'Parameters &amp; Main Results'!$B$31)^(1/12)-1</f>
        <v>0.0008295381143</v>
      </c>
      <c r="U2199" s="166">
        <v>0.0</v>
      </c>
      <c r="V2199" s="166">
        <v>0.0</v>
      </c>
      <c r="W2199" s="19">
        <f t="array" ref="W2199">mmult(N2199:T2199,'Parameters &amp; Main Results'!$B$6:$B$12)-'Parameters &amp; Main Results'!$B$16/12+mmult(U2199:V2199,'Parameters &amp; Main Results'!$B$14:$B$15)</f>
        <v>0.0033242981</v>
      </c>
      <c r="X2199" s="77">
        <f t="shared" si="5"/>
        <v>2.524242378</v>
      </c>
    </row>
    <row r="2200">
      <c r="A2200">
        <f t="shared" si="17"/>
        <v>11</v>
      </c>
      <c r="B2200">
        <f t="shared" si="18"/>
        <v>2053</v>
      </c>
      <c r="C2200" s="77">
        <f t="shared" si="3"/>
        <v>2053.833333</v>
      </c>
      <c r="D2200" s="159">
        <f t="shared" si="356"/>
        <v>56218</v>
      </c>
      <c r="N2200" s="171">
        <f>(1+'Parameters &amp; Main Results'!$B$19)^(1/12)-1</f>
        <v>0.004074123784</v>
      </c>
      <c r="O2200" s="171">
        <f>(1+'Parameters &amp; Main Results'!$B$21)^(1/12)-1</f>
        <v>0.001241487716</v>
      </c>
      <c r="P2200" s="171">
        <f>(1+'Parameters &amp; Main Results'!$B$23)^(1/12)-1</f>
        <v>0.0008295381143</v>
      </c>
      <c r="Q2200" s="172">
        <f>(1+'Parameters &amp; Main Results'!$B$25)^(1/12)-1</f>
        <v>0.004074123784</v>
      </c>
      <c r="R2200" s="172">
        <f>(1+'Parameters &amp; Main Results'!$B$27)^(1/12)-1</f>
        <v>0</v>
      </c>
      <c r="S2200" s="172">
        <f>(1+'Parameters &amp; Main Results'!$B$29)^(1/12)-1</f>
        <v>0</v>
      </c>
      <c r="T2200" s="172">
        <f>(1+'Parameters &amp; Main Results'!$B$31)^(1/12)-1</f>
        <v>0.0008295381143</v>
      </c>
      <c r="U2200" s="166">
        <v>0.0</v>
      </c>
      <c r="V2200" s="166">
        <v>0.0</v>
      </c>
      <c r="W2200" s="19">
        <f t="array" ref="W2200">mmult(N2200:T2200,'Parameters &amp; Main Results'!$B$6:$B$12)-'Parameters &amp; Main Results'!$B$16/12+mmult(U2200:V2200,'Parameters &amp; Main Results'!$B$14:$B$15)</f>
        <v>0.0033242981</v>
      </c>
      <c r="X2200" s="77">
        <f t="shared" si="5"/>
        <v>2.515878847</v>
      </c>
    </row>
    <row r="2201">
      <c r="A2201">
        <f t="shared" si="17"/>
        <v>12</v>
      </c>
      <c r="B2201">
        <f t="shared" si="18"/>
        <v>2053</v>
      </c>
      <c r="C2201" s="77">
        <f t="shared" si="3"/>
        <v>2053.916667</v>
      </c>
      <c r="D2201" s="159">
        <f t="shared" si="356"/>
        <v>56249</v>
      </c>
      <c r="N2201" s="171">
        <f>(1+'Parameters &amp; Main Results'!$B$19)^(1/12)-1</f>
        <v>0.004074123784</v>
      </c>
      <c r="O2201" s="171">
        <f>(1+'Parameters &amp; Main Results'!$B$21)^(1/12)-1</f>
        <v>0.001241487716</v>
      </c>
      <c r="P2201" s="171">
        <f>(1+'Parameters &amp; Main Results'!$B$23)^(1/12)-1</f>
        <v>0.0008295381143</v>
      </c>
      <c r="Q2201" s="172">
        <f>(1+'Parameters &amp; Main Results'!$B$25)^(1/12)-1</f>
        <v>0.004074123784</v>
      </c>
      <c r="R2201" s="172">
        <f>(1+'Parameters &amp; Main Results'!$B$27)^(1/12)-1</f>
        <v>0</v>
      </c>
      <c r="S2201" s="172">
        <f>(1+'Parameters &amp; Main Results'!$B$29)^(1/12)-1</f>
        <v>0</v>
      </c>
      <c r="T2201" s="172">
        <f>(1+'Parameters &amp; Main Results'!$B$31)^(1/12)-1</f>
        <v>0.0008295381143</v>
      </c>
      <c r="U2201" s="166">
        <v>0.0</v>
      </c>
      <c r="V2201" s="166">
        <v>0.0</v>
      </c>
      <c r="W2201" s="19">
        <f t="array" ref="W2201">mmult(N2201:T2201,'Parameters &amp; Main Results'!$B$6:$B$12)-'Parameters &amp; Main Results'!$B$16/12+mmult(U2201:V2201,'Parameters &amp; Main Results'!$B$14:$B$15)</f>
        <v>0.0033242981</v>
      </c>
      <c r="X2201" s="77">
        <f t="shared" si="5"/>
        <v>2.507543026</v>
      </c>
    </row>
    <row r="2202">
      <c r="A2202">
        <f t="shared" si="17"/>
        <v>1</v>
      </c>
      <c r="B2202">
        <f t="shared" si="18"/>
        <v>2054</v>
      </c>
      <c r="C2202" s="77">
        <f t="shared" si="3"/>
        <v>2054</v>
      </c>
      <c r="D2202" s="159">
        <f t="shared" si="356"/>
        <v>56280</v>
      </c>
      <c r="N2202" s="171">
        <f>(1+'Parameters &amp; Main Results'!$B$19)^(1/12)-1</f>
        <v>0.004074123784</v>
      </c>
      <c r="O2202" s="171">
        <f>(1+'Parameters &amp; Main Results'!$B$21)^(1/12)-1</f>
        <v>0.001241487716</v>
      </c>
      <c r="P2202" s="171">
        <f>(1+'Parameters &amp; Main Results'!$B$23)^(1/12)-1</f>
        <v>0.0008295381143</v>
      </c>
      <c r="Q2202" s="172">
        <f>(1+'Parameters &amp; Main Results'!$B$25)^(1/12)-1</f>
        <v>0.004074123784</v>
      </c>
      <c r="R2202" s="172">
        <f>(1+'Parameters &amp; Main Results'!$B$27)^(1/12)-1</f>
        <v>0</v>
      </c>
      <c r="S2202" s="172">
        <f>(1+'Parameters &amp; Main Results'!$B$29)^(1/12)-1</f>
        <v>0</v>
      </c>
      <c r="T2202" s="172">
        <f>(1+'Parameters &amp; Main Results'!$B$31)^(1/12)-1</f>
        <v>0.0008295381143</v>
      </c>
      <c r="U2202" s="166">
        <v>0.0</v>
      </c>
      <c r="V2202" s="166">
        <v>0.0</v>
      </c>
      <c r="W2202" s="19">
        <f t="array" ref="W2202">mmult(N2202:T2202,'Parameters &amp; Main Results'!$B$6:$B$12)-'Parameters &amp; Main Results'!$B$16/12+mmult(U2202:V2202,'Parameters &amp; Main Results'!$B$14:$B$15)</f>
        <v>0.0033242981</v>
      </c>
      <c r="X2202" s="77">
        <f t="shared" si="5"/>
        <v>2.499234825</v>
      </c>
    </row>
    <row r="2203">
      <c r="A2203">
        <f t="shared" si="17"/>
        <v>2</v>
      </c>
      <c r="B2203">
        <f t="shared" si="18"/>
        <v>2054</v>
      </c>
      <c r="C2203" s="77">
        <f t="shared" si="3"/>
        <v>2054.083333</v>
      </c>
      <c r="D2203" s="159">
        <f t="shared" si="356"/>
        <v>56308</v>
      </c>
      <c r="N2203" s="171">
        <f>(1+'Parameters &amp; Main Results'!$B$19)^(1/12)-1</f>
        <v>0.004074123784</v>
      </c>
      <c r="O2203" s="171">
        <f>(1+'Parameters &amp; Main Results'!$B$21)^(1/12)-1</f>
        <v>0.001241487716</v>
      </c>
      <c r="P2203" s="171">
        <f>(1+'Parameters &amp; Main Results'!$B$23)^(1/12)-1</f>
        <v>0.0008295381143</v>
      </c>
      <c r="Q2203" s="172">
        <f>(1+'Parameters &amp; Main Results'!$B$25)^(1/12)-1</f>
        <v>0.004074123784</v>
      </c>
      <c r="R2203" s="172">
        <f>(1+'Parameters &amp; Main Results'!$B$27)^(1/12)-1</f>
        <v>0</v>
      </c>
      <c r="S2203" s="172">
        <f>(1+'Parameters &amp; Main Results'!$B$29)^(1/12)-1</f>
        <v>0</v>
      </c>
      <c r="T2203" s="172">
        <f>(1+'Parameters &amp; Main Results'!$B$31)^(1/12)-1</f>
        <v>0.0008295381143</v>
      </c>
      <c r="U2203" s="166">
        <v>0.0</v>
      </c>
      <c r="V2203" s="166">
        <v>0.0</v>
      </c>
      <c r="W2203" s="19">
        <f t="array" ref="W2203">mmult(N2203:T2203,'Parameters &amp; Main Results'!$B$6:$B$12)-'Parameters &amp; Main Results'!$B$16/12+mmult(U2203:V2203,'Parameters &amp; Main Results'!$B$14:$B$15)</f>
        <v>0.0033242981</v>
      </c>
      <c r="X2203" s="77">
        <f t="shared" si="5"/>
        <v>2.49095415</v>
      </c>
    </row>
    <row r="2204">
      <c r="A2204">
        <f t="shared" si="17"/>
        <v>3</v>
      </c>
      <c r="B2204">
        <f t="shared" si="18"/>
        <v>2054</v>
      </c>
      <c r="C2204" s="77">
        <f t="shared" si="3"/>
        <v>2054.166667</v>
      </c>
      <c r="D2204" s="159">
        <f t="shared" si="356"/>
        <v>56339</v>
      </c>
      <c r="N2204" s="171">
        <f>(1+'Parameters &amp; Main Results'!$B$19)^(1/12)-1</f>
        <v>0.004074123784</v>
      </c>
      <c r="O2204" s="171">
        <f>(1+'Parameters &amp; Main Results'!$B$21)^(1/12)-1</f>
        <v>0.001241487716</v>
      </c>
      <c r="P2204" s="171">
        <f>(1+'Parameters &amp; Main Results'!$B$23)^(1/12)-1</f>
        <v>0.0008295381143</v>
      </c>
      <c r="Q2204" s="172">
        <f>(1+'Parameters &amp; Main Results'!$B$25)^(1/12)-1</f>
        <v>0.004074123784</v>
      </c>
      <c r="R2204" s="172">
        <f>(1+'Parameters &amp; Main Results'!$B$27)^(1/12)-1</f>
        <v>0</v>
      </c>
      <c r="S2204" s="172">
        <f>(1+'Parameters &amp; Main Results'!$B$29)^(1/12)-1</f>
        <v>0</v>
      </c>
      <c r="T2204" s="172">
        <f>(1+'Parameters &amp; Main Results'!$B$31)^(1/12)-1</f>
        <v>0.0008295381143</v>
      </c>
      <c r="U2204" s="166">
        <v>0.0</v>
      </c>
      <c r="V2204" s="166">
        <v>0.0</v>
      </c>
      <c r="W2204" s="19">
        <f t="array" ref="W2204">mmult(N2204:T2204,'Parameters &amp; Main Results'!$B$6:$B$12)-'Parameters &amp; Main Results'!$B$16/12+mmult(U2204:V2204,'Parameters &amp; Main Results'!$B$14:$B$15)</f>
        <v>0.0033242981</v>
      </c>
      <c r="X2204" s="77">
        <f t="shared" si="5"/>
        <v>2.482700912</v>
      </c>
    </row>
    <row r="2205">
      <c r="A2205">
        <f t="shared" si="17"/>
        <v>4</v>
      </c>
      <c r="B2205">
        <f t="shared" si="18"/>
        <v>2054</v>
      </c>
      <c r="C2205" s="77">
        <f t="shared" si="3"/>
        <v>2054.25</v>
      </c>
      <c r="D2205" s="159">
        <f t="shared" si="356"/>
        <v>56369</v>
      </c>
      <c r="N2205" s="171">
        <f>(1+'Parameters &amp; Main Results'!$B$19)^(1/12)-1</f>
        <v>0.004074123784</v>
      </c>
      <c r="O2205" s="171">
        <f>(1+'Parameters &amp; Main Results'!$B$21)^(1/12)-1</f>
        <v>0.001241487716</v>
      </c>
      <c r="P2205" s="171">
        <f>(1+'Parameters &amp; Main Results'!$B$23)^(1/12)-1</f>
        <v>0.0008295381143</v>
      </c>
      <c r="Q2205" s="172">
        <f>(1+'Parameters &amp; Main Results'!$B$25)^(1/12)-1</f>
        <v>0.004074123784</v>
      </c>
      <c r="R2205" s="172">
        <f>(1+'Parameters &amp; Main Results'!$B$27)^(1/12)-1</f>
        <v>0</v>
      </c>
      <c r="S2205" s="172">
        <f>(1+'Parameters &amp; Main Results'!$B$29)^(1/12)-1</f>
        <v>0</v>
      </c>
      <c r="T2205" s="172">
        <f>(1+'Parameters &amp; Main Results'!$B$31)^(1/12)-1</f>
        <v>0.0008295381143</v>
      </c>
      <c r="U2205" s="166">
        <v>0.0</v>
      </c>
      <c r="V2205" s="166">
        <v>0.0</v>
      </c>
      <c r="W2205" s="19">
        <f t="array" ref="W2205">mmult(N2205:T2205,'Parameters &amp; Main Results'!$B$6:$B$12)-'Parameters &amp; Main Results'!$B$16/12+mmult(U2205:V2205,'Parameters &amp; Main Results'!$B$14:$B$15)</f>
        <v>0.0033242981</v>
      </c>
      <c r="X2205" s="77">
        <f t="shared" si="5"/>
        <v>2.47447502</v>
      </c>
    </row>
    <row r="2206">
      <c r="A2206">
        <f t="shared" si="17"/>
        <v>5</v>
      </c>
      <c r="B2206">
        <f t="shared" si="18"/>
        <v>2054</v>
      </c>
      <c r="C2206" s="77">
        <f t="shared" si="3"/>
        <v>2054.333333</v>
      </c>
      <c r="D2206" s="159">
        <f t="shared" si="356"/>
        <v>56400</v>
      </c>
      <c r="N2206" s="171">
        <f>(1+'Parameters &amp; Main Results'!$B$19)^(1/12)-1</f>
        <v>0.004074123784</v>
      </c>
      <c r="O2206" s="171">
        <f>(1+'Parameters &amp; Main Results'!$B$21)^(1/12)-1</f>
        <v>0.001241487716</v>
      </c>
      <c r="P2206" s="171">
        <f>(1+'Parameters &amp; Main Results'!$B$23)^(1/12)-1</f>
        <v>0.0008295381143</v>
      </c>
      <c r="Q2206" s="172">
        <f>(1+'Parameters &amp; Main Results'!$B$25)^(1/12)-1</f>
        <v>0.004074123784</v>
      </c>
      <c r="R2206" s="172">
        <f>(1+'Parameters &amp; Main Results'!$B$27)^(1/12)-1</f>
        <v>0</v>
      </c>
      <c r="S2206" s="172">
        <f>(1+'Parameters &amp; Main Results'!$B$29)^(1/12)-1</f>
        <v>0</v>
      </c>
      <c r="T2206" s="172">
        <f>(1+'Parameters &amp; Main Results'!$B$31)^(1/12)-1</f>
        <v>0.0008295381143</v>
      </c>
      <c r="U2206" s="166">
        <v>0.0</v>
      </c>
      <c r="V2206" s="166">
        <v>0.0</v>
      </c>
      <c r="W2206" s="19">
        <f t="array" ref="W2206">mmult(N2206:T2206,'Parameters &amp; Main Results'!$B$6:$B$12)-'Parameters &amp; Main Results'!$B$16/12+mmult(U2206:V2206,'Parameters &amp; Main Results'!$B$14:$B$15)</f>
        <v>0.0033242981</v>
      </c>
      <c r="X2206" s="77">
        <f t="shared" si="5"/>
        <v>2.466276382</v>
      </c>
    </row>
    <row r="2207">
      <c r="A2207">
        <f t="shared" si="17"/>
        <v>6</v>
      </c>
      <c r="B2207">
        <f t="shared" si="18"/>
        <v>2054</v>
      </c>
      <c r="C2207" s="77">
        <f t="shared" si="3"/>
        <v>2054.416667</v>
      </c>
      <c r="D2207" s="159">
        <f t="shared" si="356"/>
        <v>56430</v>
      </c>
      <c r="N2207" s="171">
        <f>(1+'Parameters &amp; Main Results'!$B$19)^(1/12)-1</f>
        <v>0.004074123784</v>
      </c>
      <c r="O2207" s="171">
        <f>(1+'Parameters &amp; Main Results'!$B$21)^(1/12)-1</f>
        <v>0.001241487716</v>
      </c>
      <c r="P2207" s="171">
        <f>(1+'Parameters &amp; Main Results'!$B$23)^(1/12)-1</f>
        <v>0.0008295381143</v>
      </c>
      <c r="Q2207" s="172">
        <f>(1+'Parameters &amp; Main Results'!$B$25)^(1/12)-1</f>
        <v>0.004074123784</v>
      </c>
      <c r="R2207" s="172">
        <f>(1+'Parameters &amp; Main Results'!$B$27)^(1/12)-1</f>
        <v>0</v>
      </c>
      <c r="S2207" s="172">
        <f>(1+'Parameters &amp; Main Results'!$B$29)^(1/12)-1</f>
        <v>0</v>
      </c>
      <c r="T2207" s="172">
        <f>(1+'Parameters &amp; Main Results'!$B$31)^(1/12)-1</f>
        <v>0.0008295381143</v>
      </c>
      <c r="U2207" s="166">
        <v>0.0</v>
      </c>
      <c r="V2207" s="166">
        <v>0.0</v>
      </c>
      <c r="W2207" s="19">
        <f t="array" ref="W2207">mmult(N2207:T2207,'Parameters &amp; Main Results'!$B$6:$B$12)-'Parameters &amp; Main Results'!$B$16/12+mmult(U2207:V2207,'Parameters &amp; Main Results'!$B$14:$B$15)</f>
        <v>0.0033242981</v>
      </c>
      <c r="X2207" s="77">
        <f t="shared" si="5"/>
        <v>2.458104908</v>
      </c>
    </row>
    <row r="2208">
      <c r="A2208">
        <f t="shared" si="17"/>
        <v>7</v>
      </c>
      <c r="B2208">
        <f t="shared" si="18"/>
        <v>2054</v>
      </c>
      <c r="C2208" s="77">
        <f t="shared" si="3"/>
        <v>2054.5</v>
      </c>
      <c r="D2208" s="159">
        <f t="shared" si="356"/>
        <v>56461</v>
      </c>
      <c r="N2208" s="171">
        <f>(1+'Parameters &amp; Main Results'!$B$19)^(1/12)-1</f>
        <v>0.004074123784</v>
      </c>
      <c r="O2208" s="171">
        <f>(1+'Parameters &amp; Main Results'!$B$21)^(1/12)-1</f>
        <v>0.001241487716</v>
      </c>
      <c r="P2208" s="171">
        <f>(1+'Parameters &amp; Main Results'!$B$23)^(1/12)-1</f>
        <v>0.0008295381143</v>
      </c>
      <c r="Q2208" s="172">
        <f>(1+'Parameters &amp; Main Results'!$B$25)^(1/12)-1</f>
        <v>0.004074123784</v>
      </c>
      <c r="R2208" s="172">
        <f>(1+'Parameters &amp; Main Results'!$B$27)^(1/12)-1</f>
        <v>0</v>
      </c>
      <c r="S2208" s="172">
        <f>(1+'Parameters &amp; Main Results'!$B$29)^(1/12)-1</f>
        <v>0</v>
      </c>
      <c r="T2208" s="172">
        <f>(1+'Parameters &amp; Main Results'!$B$31)^(1/12)-1</f>
        <v>0.0008295381143</v>
      </c>
      <c r="U2208" s="166">
        <v>0.0</v>
      </c>
      <c r="V2208" s="166">
        <v>0.0</v>
      </c>
      <c r="W2208" s="19">
        <f t="array" ref="W2208">mmult(N2208:T2208,'Parameters &amp; Main Results'!$B$6:$B$12)-'Parameters &amp; Main Results'!$B$16/12+mmult(U2208:V2208,'Parameters &amp; Main Results'!$B$14:$B$15)</f>
        <v>0.0033242981</v>
      </c>
      <c r="X2208" s="77">
        <f t="shared" si="5"/>
        <v>2.449960509</v>
      </c>
    </row>
    <row r="2209">
      <c r="A2209">
        <f t="shared" si="17"/>
        <v>8</v>
      </c>
      <c r="B2209">
        <f t="shared" si="18"/>
        <v>2054</v>
      </c>
      <c r="C2209" s="77">
        <f t="shared" si="3"/>
        <v>2054.583333</v>
      </c>
      <c r="D2209" s="159">
        <f t="shared" si="356"/>
        <v>56492</v>
      </c>
      <c r="N2209" s="171">
        <f>(1+'Parameters &amp; Main Results'!$B$19)^(1/12)-1</f>
        <v>0.004074123784</v>
      </c>
      <c r="O2209" s="171">
        <f>(1+'Parameters &amp; Main Results'!$B$21)^(1/12)-1</f>
        <v>0.001241487716</v>
      </c>
      <c r="P2209" s="171">
        <f>(1+'Parameters &amp; Main Results'!$B$23)^(1/12)-1</f>
        <v>0.0008295381143</v>
      </c>
      <c r="Q2209" s="172">
        <f>(1+'Parameters &amp; Main Results'!$B$25)^(1/12)-1</f>
        <v>0.004074123784</v>
      </c>
      <c r="R2209" s="172">
        <f>(1+'Parameters &amp; Main Results'!$B$27)^(1/12)-1</f>
        <v>0</v>
      </c>
      <c r="S2209" s="172">
        <f>(1+'Parameters &amp; Main Results'!$B$29)^(1/12)-1</f>
        <v>0</v>
      </c>
      <c r="T2209" s="172">
        <f>(1+'Parameters &amp; Main Results'!$B$31)^(1/12)-1</f>
        <v>0.0008295381143</v>
      </c>
      <c r="U2209" s="166">
        <v>0.0</v>
      </c>
      <c r="V2209" s="166">
        <v>0.0</v>
      </c>
      <c r="W2209" s="19">
        <f t="array" ref="W2209">mmult(N2209:T2209,'Parameters &amp; Main Results'!$B$6:$B$12)-'Parameters &amp; Main Results'!$B$16/12+mmult(U2209:V2209,'Parameters &amp; Main Results'!$B$14:$B$15)</f>
        <v>0.0033242981</v>
      </c>
      <c r="X2209" s="77">
        <f t="shared" si="5"/>
        <v>2.441843095</v>
      </c>
    </row>
    <row r="2210">
      <c r="A2210">
        <f t="shared" si="17"/>
        <v>9</v>
      </c>
      <c r="B2210">
        <f t="shared" si="18"/>
        <v>2054</v>
      </c>
      <c r="C2210" s="77">
        <f t="shared" si="3"/>
        <v>2054.666667</v>
      </c>
      <c r="D2210" s="159">
        <f t="shared" si="356"/>
        <v>56522</v>
      </c>
      <c r="N2210" s="171">
        <f>(1+'Parameters &amp; Main Results'!$B$19)^(1/12)-1</f>
        <v>0.004074123784</v>
      </c>
      <c r="O2210" s="171">
        <f>(1+'Parameters &amp; Main Results'!$B$21)^(1/12)-1</f>
        <v>0.001241487716</v>
      </c>
      <c r="P2210" s="171">
        <f>(1+'Parameters &amp; Main Results'!$B$23)^(1/12)-1</f>
        <v>0.0008295381143</v>
      </c>
      <c r="Q2210" s="172">
        <f>(1+'Parameters &amp; Main Results'!$B$25)^(1/12)-1</f>
        <v>0.004074123784</v>
      </c>
      <c r="R2210" s="172">
        <f>(1+'Parameters &amp; Main Results'!$B$27)^(1/12)-1</f>
        <v>0</v>
      </c>
      <c r="S2210" s="172">
        <f>(1+'Parameters &amp; Main Results'!$B$29)^(1/12)-1</f>
        <v>0</v>
      </c>
      <c r="T2210" s="172">
        <f>(1+'Parameters &amp; Main Results'!$B$31)^(1/12)-1</f>
        <v>0.0008295381143</v>
      </c>
      <c r="U2210" s="166">
        <v>0.0</v>
      </c>
      <c r="V2210" s="166">
        <v>0.0</v>
      </c>
      <c r="W2210" s="19">
        <f t="array" ref="W2210">mmult(N2210:T2210,'Parameters &amp; Main Results'!$B$6:$B$12)-'Parameters &amp; Main Results'!$B$16/12+mmult(U2210:V2210,'Parameters &amp; Main Results'!$B$14:$B$15)</f>
        <v>0.0033242981</v>
      </c>
      <c r="X2210" s="77">
        <f t="shared" si="5"/>
        <v>2.433752576</v>
      </c>
    </row>
    <row r="2211">
      <c r="A2211">
        <f t="shared" si="17"/>
        <v>10</v>
      </c>
      <c r="B2211">
        <f t="shared" si="18"/>
        <v>2054</v>
      </c>
      <c r="C2211" s="77">
        <f t="shared" si="3"/>
        <v>2054.75</v>
      </c>
      <c r="D2211" s="159">
        <f t="shared" si="356"/>
        <v>56553</v>
      </c>
      <c r="N2211" s="171">
        <f>(1+'Parameters &amp; Main Results'!$B$19)^(1/12)-1</f>
        <v>0.004074123784</v>
      </c>
      <c r="O2211" s="171">
        <f>(1+'Parameters &amp; Main Results'!$B$21)^(1/12)-1</f>
        <v>0.001241487716</v>
      </c>
      <c r="P2211" s="171">
        <f>(1+'Parameters &amp; Main Results'!$B$23)^(1/12)-1</f>
        <v>0.0008295381143</v>
      </c>
      <c r="Q2211" s="172">
        <f>(1+'Parameters &amp; Main Results'!$B$25)^(1/12)-1</f>
        <v>0.004074123784</v>
      </c>
      <c r="R2211" s="172">
        <f>(1+'Parameters &amp; Main Results'!$B$27)^(1/12)-1</f>
        <v>0</v>
      </c>
      <c r="S2211" s="172">
        <f>(1+'Parameters &amp; Main Results'!$B$29)^(1/12)-1</f>
        <v>0</v>
      </c>
      <c r="T2211" s="172">
        <f>(1+'Parameters &amp; Main Results'!$B$31)^(1/12)-1</f>
        <v>0.0008295381143</v>
      </c>
      <c r="U2211" s="166">
        <v>0.0</v>
      </c>
      <c r="V2211" s="166">
        <v>0.0</v>
      </c>
      <c r="W2211" s="19">
        <f t="array" ref="W2211">mmult(N2211:T2211,'Parameters &amp; Main Results'!$B$6:$B$12)-'Parameters &amp; Main Results'!$B$16/12+mmult(U2211:V2211,'Parameters &amp; Main Results'!$B$14:$B$15)</f>
        <v>0.0033242981</v>
      </c>
      <c r="X2211" s="77">
        <f t="shared" si="5"/>
        <v>2.425688863</v>
      </c>
    </row>
    <row r="2212">
      <c r="A2212">
        <f t="shared" si="17"/>
        <v>11</v>
      </c>
      <c r="B2212">
        <f t="shared" si="18"/>
        <v>2054</v>
      </c>
      <c r="C2212" s="77">
        <f t="shared" si="3"/>
        <v>2054.833333</v>
      </c>
      <c r="D2212" s="159">
        <f t="shared" si="356"/>
        <v>56583</v>
      </c>
      <c r="N2212" s="171">
        <f>(1+'Parameters &amp; Main Results'!$B$19)^(1/12)-1</f>
        <v>0.004074123784</v>
      </c>
      <c r="O2212" s="171">
        <f>(1+'Parameters &amp; Main Results'!$B$21)^(1/12)-1</f>
        <v>0.001241487716</v>
      </c>
      <c r="P2212" s="171">
        <f>(1+'Parameters &amp; Main Results'!$B$23)^(1/12)-1</f>
        <v>0.0008295381143</v>
      </c>
      <c r="Q2212" s="172">
        <f>(1+'Parameters &amp; Main Results'!$B$25)^(1/12)-1</f>
        <v>0.004074123784</v>
      </c>
      <c r="R2212" s="172">
        <f>(1+'Parameters &amp; Main Results'!$B$27)^(1/12)-1</f>
        <v>0</v>
      </c>
      <c r="S2212" s="172">
        <f>(1+'Parameters &amp; Main Results'!$B$29)^(1/12)-1</f>
        <v>0</v>
      </c>
      <c r="T2212" s="172">
        <f>(1+'Parameters &amp; Main Results'!$B$31)^(1/12)-1</f>
        <v>0.0008295381143</v>
      </c>
      <c r="U2212" s="166">
        <v>0.0</v>
      </c>
      <c r="V2212" s="166">
        <v>0.0</v>
      </c>
      <c r="W2212" s="19">
        <f t="array" ref="W2212">mmult(N2212:T2212,'Parameters &amp; Main Results'!$B$6:$B$12)-'Parameters &amp; Main Results'!$B$16/12+mmult(U2212:V2212,'Parameters &amp; Main Results'!$B$14:$B$15)</f>
        <v>0.0033242981</v>
      </c>
      <c r="X2212" s="77">
        <f t="shared" si="5"/>
        <v>2.417651868</v>
      </c>
    </row>
    <row r="2213">
      <c r="A2213">
        <f t="shared" si="17"/>
        <v>12</v>
      </c>
      <c r="B2213">
        <f t="shared" si="18"/>
        <v>2054</v>
      </c>
      <c r="C2213" s="77">
        <f t="shared" si="3"/>
        <v>2054.916667</v>
      </c>
      <c r="D2213" s="159">
        <f t="shared" si="356"/>
        <v>56614</v>
      </c>
      <c r="N2213" s="171">
        <f>(1+'Parameters &amp; Main Results'!$B$19)^(1/12)-1</f>
        <v>0.004074123784</v>
      </c>
      <c r="O2213" s="171">
        <f>(1+'Parameters &amp; Main Results'!$B$21)^(1/12)-1</f>
        <v>0.001241487716</v>
      </c>
      <c r="P2213" s="171">
        <f>(1+'Parameters &amp; Main Results'!$B$23)^(1/12)-1</f>
        <v>0.0008295381143</v>
      </c>
      <c r="Q2213" s="172">
        <f>(1+'Parameters &amp; Main Results'!$B$25)^(1/12)-1</f>
        <v>0.004074123784</v>
      </c>
      <c r="R2213" s="172">
        <f>(1+'Parameters &amp; Main Results'!$B$27)^(1/12)-1</f>
        <v>0</v>
      </c>
      <c r="S2213" s="172">
        <f>(1+'Parameters &amp; Main Results'!$B$29)^(1/12)-1</f>
        <v>0</v>
      </c>
      <c r="T2213" s="172">
        <f>(1+'Parameters &amp; Main Results'!$B$31)^(1/12)-1</f>
        <v>0.0008295381143</v>
      </c>
      <c r="U2213" s="166">
        <v>0.0</v>
      </c>
      <c r="V2213" s="166">
        <v>0.0</v>
      </c>
      <c r="W2213" s="19">
        <f t="array" ref="W2213">mmult(N2213:T2213,'Parameters &amp; Main Results'!$B$6:$B$12)-'Parameters &amp; Main Results'!$B$16/12+mmult(U2213:V2213,'Parameters &amp; Main Results'!$B$14:$B$15)</f>
        <v>0.0033242981</v>
      </c>
      <c r="X2213" s="77">
        <f t="shared" si="5"/>
        <v>2.409641501</v>
      </c>
    </row>
    <row r="2214">
      <c r="A2214">
        <f t="shared" si="17"/>
        <v>1</v>
      </c>
      <c r="B2214">
        <f t="shared" si="18"/>
        <v>2055</v>
      </c>
      <c r="C2214" s="77">
        <f t="shared" si="3"/>
        <v>2055</v>
      </c>
      <c r="D2214" s="159">
        <f t="shared" si="356"/>
        <v>56645</v>
      </c>
      <c r="N2214" s="171">
        <f>(1+'Parameters &amp; Main Results'!$B$19)^(1/12)-1</f>
        <v>0.004074123784</v>
      </c>
      <c r="O2214" s="171">
        <f>(1+'Parameters &amp; Main Results'!$B$21)^(1/12)-1</f>
        <v>0.001241487716</v>
      </c>
      <c r="P2214" s="171">
        <f>(1+'Parameters &amp; Main Results'!$B$23)^(1/12)-1</f>
        <v>0.0008295381143</v>
      </c>
      <c r="Q2214" s="172">
        <f>(1+'Parameters &amp; Main Results'!$B$25)^(1/12)-1</f>
        <v>0.004074123784</v>
      </c>
      <c r="R2214" s="172">
        <f>(1+'Parameters &amp; Main Results'!$B$27)^(1/12)-1</f>
        <v>0</v>
      </c>
      <c r="S2214" s="172">
        <f>(1+'Parameters &amp; Main Results'!$B$29)^(1/12)-1</f>
        <v>0</v>
      </c>
      <c r="T2214" s="172">
        <f>(1+'Parameters &amp; Main Results'!$B$31)^(1/12)-1</f>
        <v>0.0008295381143</v>
      </c>
      <c r="U2214" s="166">
        <v>0.0</v>
      </c>
      <c r="V2214" s="166">
        <v>0.0</v>
      </c>
      <c r="W2214" s="19">
        <f t="array" ref="W2214">mmult(N2214:T2214,'Parameters &amp; Main Results'!$B$6:$B$12)-'Parameters &amp; Main Results'!$B$16/12+mmult(U2214:V2214,'Parameters &amp; Main Results'!$B$14:$B$15)</f>
        <v>0.0033242981</v>
      </c>
      <c r="X2214" s="77">
        <f t="shared" si="5"/>
        <v>2.401657675</v>
      </c>
    </row>
    <row r="2215">
      <c r="A2215">
        <f t="shared" si="17"/>
        <v>2</v>
      </c>
      <c r="B2215">
        <f t="shared" si="18"/>
        <v>2055</v>
      </c>
      <c r="C2215" s="77">
        <f t="shared" si="3"/>
        <v>2055.083333</v>
      </c>
      <c r="D2215" s="159">
        <f t="shared" si="356"/>
        <v>56673</v>
      </c>
      <c r="N2215" s="171">
        <f>(1+'Parameters &amp; Main Results'!$B$19)^(1/12)-1</f>
        <v>0.004074123784</v>
      </c>
      <c r="O2215" s="171">
        <f>(1+'Parameters &amp; Main Results'!$B$21)^(1/12)-1</f>
        <v>0.001241487716</v>
      </c>
      <c r="P2215" s="171">
        <f>(1+'Parameters &amp; Main Results'!$B$23)^(1/12)-1</f>
        <v>0.0008295381143</v>
      </c>
      <c r="Q2215" s="172">
        <f>(1+'Parameters &amp; Main Results'!$B$25)^(1/12)-1</f>
        <v>0.004074123784</v>
      </c>
      <c r="R2215" s="172">
        <f>(1+'Parameters &amp; Main Results'!$B$27)^(1/12)-1</f>
        <v>0</v>
      </c>
      <c r="S2215" s="172">
        <f>(1+'Parameters &amp; Main Results'!$B$29)^(1/12)-1</f>
        <v>0</v>
      </c>
      <c r="T2215" s="172">
        <f>(1+'Parameters &amp; Main Results'!$B$31)^(1/12)-1</f>
        <v>0.0008295381143</v>
      </c>
      <c r="U2215" s="166">
        <v>0.0</v>
      </c>
      <c r="V2215" s="166">
        <v>0.0</v>
      </c>
      <c r="W2215" s="19">
        <f t="array" ref="W2215">mmult(N2215:T2215,'Parameters &amp; Main Results'!$B$6:$B$12)-'Parameters &amp; Main Results'!$B$16/12+mmult(U2215:V2215,'Parameters &amp; Main Results'!$B$14:$B$15)</f>
        <v>0.0033242981</v>
      </c>
      <c r="X2215" s="77">
        <f t="shared" si="5"/>
        <v>2.393700302</v>
      </c>
    </row>
    <row r="2216">
      <c r="A2216">
        <f t="shared" si="17"/>
        <v>3</v>
      </c>
      <c r="B2216">
        <f t="shared" si="18"/>
        <v>2055</v>
      </c>
      <c r="C2216" s="77">
        <f t="shared" si="3"/>
        <v>2055.166667</v>
      </c>
      <c r="D2216" s="159">
        <f t="shared" si="356"/>
        <v>56704</v>
      </c>
      <c r="N2216" s="171">
        <f>(1+'Parameters &amp; Main Results'!$B$19)^(1/12)-1</f>
        <v>0.004074123784</v>
      </c>
      <c r="O2216" s="171">
        <f>(1+'Parameters &amp; Main Results'!$B$21)^(1/12)-1</f>
        <v>0.001241487716</v>
      </c>
      <c r="P2216" s="171">
        <f>(1+'Parameters &amp; Main Results'!$B$23)^(1/12)-1</f>
        <v>0.0008295381143</v>
      </c>
      <c r="Q2216" s="172">
        <f>(1+'Parameters &amp; Main Results'!$B$25)^(1/12)-1</f>
        <v>0.004074123784</v>
      </c>
      <c r="R2216" s="172">
        <f>(1+'Parameters &amp; Main Results'!$B$27)^(1/12)-1</f>
        <v>0</v>
      </c>
      <c r="S2216" s="172">
        <f>(1+'Parameters &amp; Main Results'!$B$29)^(1/12)-1</f>
        <v>0</v>
      </c>
      <c r="T2216" s="172">
        <f>(1+'Parameters &amp; Main Results'!$B$31)^(1/12)-1</f>
        <v>0.0008295381143</v>
      </c>
      <c r="U2216" s="166">
        <v>0.0</v>
      </c>
      <c r="V2216" s="166">
        <v>0.0</v>
      </c>
      <c r="W2216" s="19">
        <f t="array" ref="W2216">mmult(N2216:T2216,'Parameters &amp; Main Results'!$B$6:$B$12)-'Parameters &amp; Main Results'!$B$16/12+mmult(U2216:V2216,'Parameters &amp; Main Results'!$B$14:$B$15)</f>
        <v>0.0033242981</v>
      </c>
      <c r="X2216" s="77">
        <f t="shared" si="5"/>
        <v>2.385769293</v>
      </c>
    </row>
    <row r="2217">
      <c r="A2217">
        <f t="shared" si="17"/>
        <v>4</v>
      </c>
      <c r="B2217">
        <f t="shared" si="18"/>
        <v>2055</v>
      </c>
      <c r="C2217" s="77">
        <f t="shared" si="3"/>
        <v>2055.25</v>
      </c>
      <c r="D2217" s="159">
        <f t="shared" si="356"/>
        <v>56734</v>
      </c>
      <c r="N2217" s="171">
        <f>(1+'Parameters &amp; Main Results'!$B$19)^(1/12)-1</f>
        <v>0.004074123784</v>
      </c>
      <c r="O2217" s="171">
        <f>(1+'Parameters &amp; Main Results'!$B$21)^(1/12)-1</f>
        <v>0.001241487716</v>
      </c>
      <c r="P2217" s="171">
        <f>(1+'Parameters &amp; Main Results'!$B$23)^(1/12)-1</f>
        <v>0.0008295381143</v>
      </c>
      <c r="Q2217" s="172">
        <f>(1+'Parameters &amp; Main Results'!$B$25)^(1/12)-1</f>
        <v>0.004074123784</v>
      </c>
      <c r="R2217" s="172">
        <f>(1+'Parameters &amp; Main Results'!$B$27)^(1/12)-1</f>
        <v>0</v>
      </c>
      <c r="S2217" s="172">
        <f>(1+'Parameters &amp; Main Results'!$B$29)^(1/12)-1</f>
        <v>0</v>
      </c>
      <c r="T2217" s="172">
        <f>(1+'Parameters &amp; Main Results'!$B$31)^(1/12)-1</f>
        <v>0.0008295381143</v>
      </c>
      <c r="U2217" s="166">
        <v>0.0</v>
      </c>
      <c r="V2217" s="166">
        <v>0.0</v>
      </c>
      <c r="W2217" s="19">
        <f t="array" ref="W2217">mmult(N2217:T2217,'Parameters &amp; Main Results'!$B$6:$B$12)-'Parameters &amp; Main Results'!$B$16/12+mmult(U2217:V2217,'Parameters &amp; Main Results'!$B$14:$B$15)</f>
        <v>0.0033242981</v>
      </c>
      <c r="X2217" s="77">
        <f t="shared" si="5"/>
        <v>2.377864563</v>
      </c>
    </row>
    <row r="2218">
      <c r="A2218">
        <f t="shared" si="17"/>
        <v>5</v>
      </c>
      <c r="B2218">
        <f t="shared" si="18"/>
        <v>2055</v>
      </c>
      <c r="C2218" s="77">
        <f t="shared" si="3"/>
        <v>2055.333333</v>
      </c>
      <c r="D2218" s="159">
        <f t="shared" si="356"/>
        <v>56765</v>
      </c>
      <c r="N2218" s="171">
        <f>(1+'Parameters &amp; Main Results'!$B$19)^(1/12)-1</f>
        <v>0.004074123784</v>
      </c>
      <c r="O2218" s="171">
        <f>(1+'Parameters &amp; Main Results'!$B$21)^(1/12)-1</f>
        <v>0.001241487716</v>
      </c>
      <c r="P2218" s="171">
        <f>(1+'Parameters &amp; Main Results'!$B$23)^(1/12)-1</f>
        <v>0.0008295381143</v>
      </c>
      <c r="Q2218" s="172">
        <f>(1+'Parameters &amp; Main Results'!$B$25)^(1/12)-1</f>
        <v>0.004074123784</v>
      </c>
      <c r="R2218" s="172">
        <f>(1+'Parameters &amp; Main Results'!$B$27)^(1/12)-1</f>
        <v>0</v>
      </c>
      <c r="S2218" s="172">
        <f>(1+'Parameters &amp; Main Results'!$B$29)^(1/12)-1</f>
        <v>0</v>
      </c>
      <c r="T2218" s="172">
        <f>(1+'Parameters &amp; Main Results'!$B$31)^(1/12)-1</f>
        <v>0.0008295381143</v>
      </c>
      <c r="U2218" s="166">
        <v>0.0</v>
      </c>
      <c r="V2218" s="166">
        <v>0.0</v>
      </c>
      <c r="W2218" s="19">
        <f t="array" ref="W2218">mmult(N2218:T2218,'Parameters &amp; Main Results'!$B$6:$B$12)-'Parameters &amp; Main Results'!$B$16/12+mmult(U2218:V2218,'Parameters &amp; Main Results'!$B$14:$B$15)</f>
        <v>0.0033242981</v>
      </c>
      <c r="X2218" s="77">
        <f t="shared" si="5"/>
        <v>2.369986023</v>
      </c>
    </row>
    <row r="2219">
      <c r="A2219">
        <f t="shared" si="17"/>
        <v>6</v>
      </c>
      <c r="B2219">
        <f t="shared" si="18"/>
        <v>2055</v>
      </c>
      <c r="C2219" s="77">
        <f t="shared" si="3"/>
        <v>2055.416667</v>
      </c>
      <c r="D2219" s="159">
        <f t="shared" si="356"/>
        <v>56795</v>
      </c>
      <c r="N2219" s="171">
        <f>(1+'Parameters &amp; Main Results'!$B$19)^(1/12)-1</f>
        <v>0.004074123784</v>
      </c>
      <c r="O2219" s="171">
        <f>(1+'Parameters &amp; Main Results'!$B$21)^(1/12)-1</f>
        <v>0.001241487716</v>
      </c>
      <c r="P2219" s="171">
        <f>(1+'Parameters &amp; Main Results'!$B$23)^(1/12)-1</f>
        <v>0.0008295381143</v>
      </c>
      <c r="Q2219" s="172">
        <f>(1+'Parameters &amp; Main Results'!$B$25)^(1/12)-1</f>
        <v>0.004074123784</v>
      </c>
      <c r="R2219" s="172">
        <f>(1+'Parameters &amp; Main Results'!$B$27)^(1/12)-1</f>
        <v>0</v>
      </c>
      <c r="S2219" s="172">
        <f>(1+'Parameters &amp; Main Results'!$B$29)^(1/12)-1</f>
        <v>0</v>
      </c>
      <c r="T2219" s="172">
        <f>(1+'Parameters &amp; Main Results'!$B$31)^(1/12)-1</f>
        <v>0.0008295381143</v>
      </c>
      <c r="U2219" s="166">
        <v>0.0</v>
      </c>
      <c r="V2219" s="166">
        <v>0.0</v>
      </c>
      <c r="W2219" s="19">
        <f t="array" ref="W2219">mmult(N2219:T2219,'Parameters &amp; Main Results'!$B$6:$B$12)-'Parameters &amp; Main Results'!$B$16/12+mmult(U2219:V2219,'Parameters &amp; Main Results'!$B$14:$B$15)</f>
        <v>0.0033242981</v>
      </c>
      <c r="X2219" s="77">
        <f t="shared" si="5"/>
        <v>2.362133586</v>
      </c>
    </row>
    <row r="2220">
      <c r="A2220">
        <f t="shared" si="17"/>
        <v>7</v>
      </c>
      <c r="B2220">
        <f t="shared" si="18"/>
        <v>2055</v>
      </c>
      <c r="C2220" s="77">
        <f t="shared" si="3"/>
        <v>2055.5</v>
      </c>
      <c r="D2220" s="159">
        <f t="shared" si="356"/>
        <v>56826</v>
      </c>
      <c r="N2220" s="171">
        <f>(1+'Parameters &amp; Main Results'!$B$19)^(1/12)-1</f>
        <v>0.004074123784</v>
      </c>
      <c r="O2220" s="171">
        <f>(1+'Parameters &amp; Main Results'!$B$21)^(1/12)-1</f>
        <v>0.001241487716</v>
      </c>
      <c r="P2220" s="171">
        <f>(1+'Parameters &amp; Main Results'!$B$23)^(1/12)-1</f>
        <v>0.0008295381143</v>
      </c>
      <c r="Q2220" s="172">
        <f>(1+'Parameters &amp; Main Results'!$B$25)^(1/12)-1</f>
        <v>0.004074123784</v>
      </c>
      <c r="R2220" s="172">
        <f>(1+'Parameters &amp; Main Results'!$B$27)^(1/12)-1</f>
        <v>0</v>
      </c>
      <c r="S2220" s="172">
        <f>(1+'Parameters &amp; Main Results'!$B$29)^(1/12)-1</f>
        <v>0</v>
      </c>
      <c r="T2220" s="172">
        <f>(1+'Parameters &amp; Main Results'!$B$31)^(1/12)-1</f>
        <v>0.0008295381143</v>
      </c>
      <c r="U2220" s="166">
        <v>0.0</v>
      </c>
      <c r="V2220" s="166">
        <v>0.0</v>
      </c>
      <c r="W2220" s="19">
        <f t="array" ref="W2220">mmult(N2220:T2220,'Parameters &amp; Main Results'!$B$6:$B$12)-'Parameters &amp; Main Results'!$B$16/12+mmult(U2220:V2220,'Parameters &amp; Main Results'!$B$14:$B$15)</f>
        <v>0.0033242981</v>
      </c>
      <c r="X2220" s="77">
        <f t="shared" si="5"/>
        <v>2.354307167</v>
      </c>
    </row>
    <row r="2221">
      <c r="A2221">
        <f t="shared" si="17"/>
        <v>8</v>
      </c>
      <c r="B2221">
        <f t="shared" si="18"/>
        <v>2055</v>
      </c>
      <c r="C2221" s="77">
        <f t="shared" si="3"/>
        <v>2055.583333</v>
      </c>
      <c r="D2221" s="159">
        <f t="shared" si="356"/>
        <v>56857</v>
      </c>
      <c r="N2221" s="171">
        <f>(1+'Parameters &amp; Main Results'!$B$19)^(1/12)-1</f>
        <v>0.004074123784</v>
      </c>
      <c r="O2221" s="171">
        <f>(1+'Parameters &amp; Main Results'!$B$21)^(1/12)-1</f>
        <v>0.001241487716</v>
      </c>
      <c r="P2221" s="171">
        <f>(1+'Parameters &amp; Main Results'!$B$23)^(1/12)-1</f>
        <v>0.0008295381143</v>
      </c>
      <c r="Q2221" s="172">
        <f>(1+'Parameters &amp; Main Results'!$B$25)^(1/12)-1</f>
        <v>0.004074123784</v>
      </c>
      <c r="R2221" s="172">
        <f>(1+'Parameters &amp; Main Results'!$B$27)^(1/12)-1</f>
        <v>0</v>
      </c>
      <c r="S2221" s="172">
        <f>(1+'Parameters &amp; Main Results'!$B$29)^(1/12)-1</f>
        <v>0</v>
      </c>
      <c r="T2221" s="172">
        <f>(1+'Parameters &amp; Main Results'!$B$31)^(1/12)-1</f>
        <v>0.0008295381143</v>
      </c>
      <c r="U2221" s="166">
        <v>0.0</v>
      </c>
      <c r="V2221" s="166">
        <v>0.0</v>
      </c>
      <c r="W2221" s="19">
        <f t="array" ref="W2221">mmult(N2221:T2221,'Parameters &amp; Main Results'!$B$6:$B$12)-'Parameters &amp; Main Results'!$B$16/12+mmult(U2221:V2221,'Parameters &amp; Main Results'!$B$14:$B$15)</f>
        <v>0.0033242981</v>
      </c>
      <c r="X2221" s="77">
        <f t="shared" si="5"/>
        <v>2.34650668</v>
      </c>
    </row>
    <row r="2222">
      <c r="A2222">
        <f t="shared" si="17"/>
        <v>9</v>
      </c>
      <c r="B2222">
        <f t="shared" si="18"/>
        <v>2055</v>
      </c>
      <c r="C2222" s="77">
        <f t="shared" si="3"/>
        <v>2055.666667</v>
      </c>
      <c r="D2222" s="159">
        <f t="shared" si="356"/>
        <v>56887</v>
      </c>
      <c r="N2222" s="171">
        <f>(1+'Parameters &amp; Main Results'!$B$19)^(1/12)-1</f>
        <v>0.004074123784</v>
      </c>
      <c r="O2222" s="171">
        <f>(1+'Parameters &amp; Main Results'!$B$21)^(1/12)-1</f>
        <v>0.001241487716</v>
      </c>
      <c r="P2222" s="171">
        <f>(1+'Parameters &amp; Main Results'!$B$23)^(1/12)-1</f>
        <v>0.0008295381143</v>
      </c>
      <c r="Q2222" s="172">
        <f>(1+'Parameters &amp; Main Results'!$B$25)^(1/12)-1</f>
        <v>0.004074123784</v>
      </c>
      <c r="R2222" s="172">
        <f>(1+'Parameters &amp; Main Results'!$B$27)^(1/12)-1</f>
        <v>0</v>
      </c>
      <c r="S2222" s="172">
        <f>(1+'Parameters &amp; Main Results'!$B$29)^(1/12)-1</f>
        <v>0</v>
      </c>
      <c r="T2222" s="172">
        <f>(1+'Parameters &amp; Main Results'!$B$31)^(1/12)-1</f>
        <v>0.0008295381143</v>
      </c>
      <c r="U2222" s="166">
        <v>0.0</v>
      </c>
      <c r="V2222" s="166">
        <v>0.0</v>
      </c>
      <c r="W2222" s="19">
        <f t="array" ref="W2222">mmult(N2222:T2222,'Parameters &amp; Main Results'!$B$6:$B$12)-'Parameters &amp; Main Results'!$B$16/12+mmult(U2222:V2222,'Parameters &amp; Main Results'!$B$14:$B$15)</f>
        <v>0.0033242981</v>
      </c>
      <c r="X2222" s="77">
        <f t="shared" si="5"/>
        <v>2.338732037</v>
      </c>
    </row>
    <row r="2223">
      <c r="A2223">
        <f t="shared" si="17"/>
        <v>10</v>
      </c>
      <c r="B2223">
        <f t="shared" si="18"/>
        <v>2055</v>
      </c>
      <c r="C2223" s="77">
        <f t="shared" si="3"/>
        <v>2055.75</v>
      </c>
      <c r="D2223" s="159">
        <f t="shared" si="356"/>
        <v>56918</v>
      </c>
      <c r="N2223" s="171">
        <f>(1+'Parameters &amp; Main Results'!$B$19)^(1/12)-1</f>
        <v>0.004074123784</v>
      </c>
      <c r="O2223" s="171">
        <f>(1+'Parameters &amp; Main Results'!$B$21)^(1/12)-1</f>
        <v>0.001241487716</v>
      </c>
      <c r="P2223" s="171">
        <f>(1+'Parameters &amp; Main Results'!$B$23)^(1/12)-1</f>
        <v>0.0008295381143</v>
      </c>
      <c r="Q2223" s="172">
        <f>(1+'Parameters &amp; Main Results'!$B$25)^(1/12)-1</f>
        <v>0.004074123784</v>
      </c>
      <c r="R2223" s="172">
        <f>(1+'Parameters &amp; Main Results'!$B$27)^(1/12)-1</f>
        <v>0</v>
      </c>
      <c r="S2223" s="172">
        <f>(1+'Parameters &amp; Main Results'!$B$29)^(1/12)-1</f>
        <v>0</v>
      </c>
      <c r="T2223" s="172">
        <f>(1+'Parameters &amp; Main Results'!$B$31)^(1/12)-1</f>
        <v>0.0008295381143</v>
      </c>
      <c r="U2223" s="166">
        <v>0.0</v>
      </c>
      <c r="V2223" s="166">
        <v>0.0</v>
      </c>
      <c r="W2223" s="19">
        <f t="array" ref="W2223">mmult(N2223:T2223,'Parameters &amp; Main Results'!$B$6:$B$12)-'Parameters &amp; Main Results'!$B$16/12+mmult(U2223:V2223,'Parameters &amp; Main Results'!$B$14:$B$15)</f>
        <v>0.0033242981</v>
      </c>
      <c r="X2223" s="77">
        <f t="shared" si="5"/>
        <v>2.330983154</v>
      </c>
    </row>
    <row r="2224">
      <c r="A2224">
        <f t="shared" si="17"/>
        <v>11</v>
      </c>
      <c r="B2224">
        <f t="shared" si="18"/>
        <v>2055</v>
      </c>
      <c r="C2224" s="77">
        <f t="shared" si="3"/>
        <v>2055.833333</v>
      </c>
      <c r="D2224" s="159">
        <f t="shared" si="356"/>
        <v>56948</v>
      </c>
      <c r="N2224" s="171">
        <f>(1+'Parameters &amp; Main Results'!$B$19)^(1/12)-1</f>
        <v>0.004074123784</v>
      </c>
      <c r="O2224" s="171">
        <f>(1+'Parameters &amp; Main Results'!$B$21)^(1/12)-1</f>
        <v>0.001241487716</v>
      </c>
      <c r="P2224" s="171">
        <f>(1+'Parameters &amp; Main Results'!$B$23)^(1/12)-1</f>
        <v>0.0008295381143</v>
      </c>
      <c r="Q2224" s="172">
        <f>(1+'Parameters &amp; Main Results'!$B$25)^(1/12)-1</f>
        <v>0.004074123784</v>
      </c>
      <c r="R2224" s="172">
        <f>(1+'Parameters &amp; Main Results'!$B$27)^(1/12)-1</f>
        <v>0</v>
      </c>
      <c r="S2224" s="172">
        <f>(1+'Parameters &amp; Main Results'!$B$29)^(1/12)-1</f>
        <v>0</v>
      </c>
      <c r="T2224" s="172">
        <f>(1+'Parameters &amp; Main Results'!$B$31)^(1/12)-1</f>
        <v>0.0008295381143</v>
      </c>
      <c r="U2224" s="166">
        <v>0.0</v>
      </c>
      <c r="V2224" s="166">
        <v>0.0</v>
      </c>
      <c r="W2224" s="19">
        <f t="array" ref="W2224">mmult(N2224:T2224,'Parameters &amp; Main Results'!$B$6:$B$12)-'Parameters &amp; Main Results'!$B$16/12+mmult(U2224:V2224,'Parameters &amp; Main Results'!$B$14:$B$15)</f>
        <v>0.0033242981</v>
      </c>
      <c r="X2224" s="77">
        <f t="shared" si="5"/>
        <v>2.323259946</v>
      </c>
    </row>
    <row r="2225">
      <c r="A2225">
        <f t="shared" si="17"/>
        <v>12</v>
      </c>
      <c r="B2225">
        <f t="shared" si="18"/>
        <v>2055</v>
      </c>
      <c r="C2225" s="77">
        <f t="shared" si="3"/>
        <v>2055.916667</v>
      </c>
      <c r="D2225" s="159">
        <f t="shared" si="356"/>
        <v>56979</v>
      </c>
      <c r="N2225" s="171">
        <f>(1+'Parameters &amp; Main Results'!$B$19)^(1/12)-1</f>
        <v>0.004074123784</v>
      </c>
      <c r="O2225" s="171">
        <f>(1+'Parameters &amp; Main Results'!$B$21)^(1/12)-1</f>
        <v>0.001241487716</v>
      </c>
      <c r="P2225" s="171">
        <f>(1+'Parameters &amp; Main Results'!$B$23)^(1/12)-1</f>
        <v>0.0008295381143</v>
      </c>
      <c r="Q2225" s="172">
        <f>(1+'Parameters &amp; Main Results'!$B$25)^(1/12)-1</f>
        <v>0.004074123784</v>
      </c>
      <c r="R2225" s="172">
        <f>(1+'Parameters &amp; Main Results'!$B$27)^(1/12)-1</f>
        <v>0</v>
      </c>
      <c r="S2225" s="172">
        <f>(1+'Parameters &amp; Main Results'!$B$29)^(1/12)-1</f>
        <v>0</v>
      </c>
      <c r="T2225" s="172">
        <f>(1+'Parameters &amp; Main Results'!$B$31)^(1/12)-1</f>
        <v>0.0008295381143</v>
      </c>
      <c r="U2225" s="166">
        <v>0.0</v>
      </c>
      <c r="V2225" s="166">
        <v>0.0</v>
      </c>
      <c r="W2225" s="19">
        <f t="array" ref="W2225">mmult(N2225:T2225,'Parameters &amp; Main Results'!$B$6:$B$12)-'Parameters &amp; Main Results'!$B$16/12+mmult(U2225:V2225,'Parameters &amp; Main Results'!$B$14:$B$15)</f>
        <v>0.0033242981</v>
      </c>
      <c r="X2225" s="77">
        <f t="shared" si="5"/>
        <v>2.315562326</v>
      </c>
    </row>
    <row r="2226">
      <c r="A2226">
        <f t="shared" si="17"/>
        <v>1</v>
      </c>
      <c r="B2226">
        <f t="shared" si="18"/>
        <v>2056</v>
      </c>
      <c r="C2226" s="77">
        <f t="shared" si="3"/>
        <v>2056</v>
      </c>
      <c r="D2226" s="159">
        <f t="shared" si="356"/>
        <v>57010</v>
      </c>
      <c r="N2226" s="171">
        <f>(1+'Parameters &amp; Main Results'!$B$19)^(1/12)-1</f>
        <v>0.004074123784</v>
      </c>
      <c r="O2226" s="171">
        <f>(1+'Parameters &amp; Main Results'!$B$21)^(1/12)-1</f>
        <v>0.001241487716</v>
      </c>
      <c r="P2226" s="171">
        <f>(1+'Parameters &amp; Main Results'!$B$23)^(1/12)-1</f>
        <v>0.0008295381143</v>
      </c>
      <c r="Q2226" s="172">
        <f>(1+'Parameters &amp; Main Results'!$B$25)^(1/12)-1</f>
        <v>0.004074123784</v>
      </c>
      <c r="R2226" s="172">
        <f>(1+'Parameters &amp; Main Results'!$B$27)^(1/12)-1</f>
        <v>0</v>
      </c>
      <c r="S2226" s="172">
        <f>(1+'Parameters &amp; Main Results'!$B$29)^(1/12)-1</f>
        <v>0</v>
      </c>
      <c r="T2226" s="172">
        <f>(1+'Parameters &amp; Main Results'!$B$31)^(1/12)-1</f>
        <v>0.0008295381143</v>
      </c>
      <c r="U2226" s="166">
        <v>0.0</v>
      </c>
      <c r="V2226" s="166">
        <v>0.0</v>
      </c>
      <c r="W2226" s="19">
        <f t="array" ref="W2226">mmult(N2226:T2226,'Parameters &amp; Main Results'!$B$6:$B$12)-'Parameters &amp; Main Results'!$B$16/12+mmult(U2226:V2226,'Parameters &amp; Main Results'!$B$14:$B$15)</f>
        <v>0.0033242981</v>
      </c>
      <c r="X2226" s="77">
        <f t="shared" si="5"/>
        <v>2.307890211</v>
      </c>
    </row>
    <row r="2227">
      <c r="A2227">
        <f t="shared" si="17"/>
        <v>2</v>
      </c>
      <c r="B2227">
        <f t="shared" si="18"/>
        <v>2056</v>
      </c>
      <c r="C2227" s="77">
        <f t="shared" si="3"/>
        <v>2056.083333</v>
      </c>
      <c r="D2227" s="159">
        <f t="shared" si="356"/>
        <v>57039</v>
      </c>
      <c r="N2227" s="171">
        <f>(1+'Parameters &amp; Main Results'!$B$19)^(1/12)-1</f>
        <v>0.004074123784</v>
      </c>
      <c r="O2227" s="171">
        <f>(1+'Parameters &amp; Main Results'!$B$21)^(1/12)-1</f>
        <v>0.001241487716</v>
      </c>
      <c r="P2227" s="171">
        <f>(1+'Parameters &amp; Main Results'!$B$23)^(1/12)-1</f>
        <v>0.0008295381143</v>
      </c>
      <c r="Q2227" s="172">
        <f>(1+'Parameters &amp; Main Results'!$B$25)^(1/12)-1</f>
        <v>0.004074123784</v>
      </c>
      <c r="R2227" s="172">
        <f>(1+'Parameters &amp; Main Results'!$B$27)^(1/12)-1</f>
        <v>0</v>
      </c>
      <c r="S2227" s="172">
        <f>(1+'Parameters &amp; Main Results'!$B$29)^(1/12)-1</f>
        <v>0</v>
      </c>
      <c r="T2227" s="172">
        <f>(1+'Parameters &amp; Main Results'!$B$31)^(1/12)-1</f>
        <v>0.0008295381143</v>
      </c>
      <c r="U2227" s="166">
        <v>0.0</v>
      </c>
      <c r="V2227" s="166">
        <v>0.0</v>
      </c>
      <c r="W2227" s="19">
        <f t="array" ref="W2227">mmult(N2227:T2227,'Parameters &amp; Main Results'!$B$6:$B$12)-'Parameters &amp; Main Results'!$B$16/12+mmult(U2227:V2227,'Parameters &amp; Main Results'!$B$14:$B$15)</f>
        <v>0.0033242981</v>
      </c>
      <c r="X2227" s="77">
        <f t="shared" si="5"/>
        <v>2.300243516</v>
      </c>
    </row>
    <row r="2228">
      <c r="A2228">
        <f t="shared" si="17"/>
        <v>3</v>
      </c>
      <c r="B2228">
        <f t="shared" si="18"/>
        <v>2056</v>
      </c>
      <c r="C2228" s="77">
        <f t="shared" si="3"/>
        <v>2056.166667</v>
      </c>
      <c r="D2228" s="159">
        <f t="shared" si="356"/>
        <v>57070</v>
      </c>
      <c r="N2228" s="171">
        <f>(1+'Parameters &amp; Main Results'!$B$19)^(1/12)-1</f>
        <v>0.004074123784</v>
      </c>
      <c r="O2228" s="171">
        <f>(1+'Parameters &amp; Main Results'!$B$21)^(1/12)-1</f>
        <v>0.001241487716</v>
      </c>
      <c r="P2228" s="171">
        <f>(1+'Parameters &amp; Main Results'!$B$23)^(1/12)-1</f>
        <v>0.0008295381143</v>
      </c>
      <c r="Q2228" s="172">
        <f>(1+'Parameters &amp; Main Results'!$B$25)^(1/12)-1</f>
        <v>0.004074123784</v>
      </c>
      <c r="R2228" s="172">
        <f>(1+'Parameters &amp; Main Results'!$B$27)^(1/12)-1</f>
        <v>0</v>
      </c>
      <c r="S2228" s="172">
        <f>(1+'Parameters &amp; Main Results'!$B$29)^(1/12)-1</f>
        <v>0</v>
      </c>
      <c r="T2228" s="172">
        <f>(1+'Parameters &amp; Main Results'!$B$31)^(1/12)-1</f>
        <v>0.0008295381143</v>
      </c>
      <c r="U2228" s="166">
        <v>0.0</v>
      </c>
      <c r="V2228" s="166">
        <v>0.0</v>
      </c>
      <c r="W2228" s="19">
        <f t="array" ref="W2228">mmult(N2228:T2228,'Parameters &amp; Main Results'!$B$6:$B$12)-'Parameters &amp; Main Results'!$B$16/12+mmult(U2228:V2228,'Parameters &amp; Main Results'!$B$14:$B$15)</f>
        <v>0.0033242981</v>
      </c>
      <c r="X2228" s="77">
        <f t="shared" si="5"/>
        <v>2.292622157</v>
      </c>
    </row>
    <row r="2229">
      <c r="A2229">
        <f t="shared" si="17"/>
        <v>4</v>
      </c>
      <c r="B2229">
        <f t="shared" si="18"/>
        <v>2056</v>
      </c>
      <c r="C2229" s="77">
        <f t="shared" si="3"/>
        <v>2056.25</v>
      </c>
      <c r="D2229" s="159">
        <f t="shared" si="356"/>
        <v>57100</v>
      </c>
      <c r="N2229" s="171">
        <f>(1+'Parameters &amp; Main Results'!$B$19)^(1/12)-1</f>
        <v>0.004074123784</v>
      </c>
      <c r="O2229" s="171">
        <f>(1+'Parameters &amp; Main Results'!$B$21)^(1/12)-1</f>
        <v>0.001241487716</v>
      </c>
      <c r="P2229" s="171">
        <f>(1+'Parameters &amp; Main Results'!$B$23)^(1/12)-1</f>
        <v>0.0008295381143</v>
      </c>
      <c r="Q2229" s="172">
        <f>(1+'Parameters &amp; Main Results'!$B$25)^(1/12)-1</f>
        <v>0.004074123784</v>
      </c>
      <c r="R2229" s="172">
        <f>(1+'Parameters &amp; Main Results'!$B$27)^(1/12)-1</f>
        <v>0</v>
      </c>
      <c r="S2229" s="172">
        <f>(1+'Parameters &amp; Main Results'!$B$29)^(1/12)-1</f>
        <v>0</v>
      </c>
      <c r="T2229" s="172">
        <f>(1+'Parameters &amp; Main Results'!$B$31)^(1/12)-1</f>
        <v>0.0008295381143</v>
      </c>
      <c r="U2229" s="166">
        <v>0.0</v>
      </c>
      <c r="V2229" s="166">
        <v>0.0</v>
      </c>
      <c r="W2229" s="19">
        <f t="array" ref="W2229">mmult(N2229:T2229,'Parameters &amp; Main Results'!$B$6:$B$12)-'Parameters &amp; Main Results'!$B$16/12+mmult(U2229:V2229,'Parameters &amp; Main Results'!$B$14:$B$15)</f>
        <v>0.0033242981</v>
      </c>
      <c r="X2229" s="77">
        <f t="shared" si="5"/>
        <v>2.285026049</v>
      </c>
    </row>
    <row r="2230">
      <c r="A2230">
        <f t="shared" si="17"/>
        <v>5</v>
      </c>
      <c r="B2230">
        <f t="shared" si="18"/>
        <v>2056</v>
      </c>
      <c r="C2230" s="77">
        <f t="shared" si="3"/>
        <v>2056.333333</v>
      </c>
      <c r="D2230" s="159">
        <f t="shared" si="356"/>
        <v>57131</v>
      </c>
      <c r="N2230" s="171">
        <f>(1+'Parameters &amp; Main Results'!$B$19)^(1/12)-1</f>
        <v>0.004074123784</v>
      </c>
      <c r="O2230" s="171">
        <f>(1+'Parameters &amp; Main Results'!$B$21)^(1/12)-1</f>
        <v>0.001241487716</v>
      </c>
      <c r="P2230" s="171">
        <f>(1+'Parameters &amp; Main Results'!$B$23)^(1/12)-1</f>
        <v>0.0008295381143</v>
      </c>
      <c r="Q2230" s="172">
        <f>(1+'Parameters &amp; Main Results'!$B$25)^(1/12)-1</f>
        <v>0.004074123784</v>
      </c>
      <c r="R2230" s="172">
        <f>(1+'Parameters &amp; Main Results'!$B$27)^(1/12)-1</f>
        <v>0</v>
      </c>
      <c r="S2230" s="172">
        <f>(1+'Parameters &amp; Main Results'!$B$29)^(1/12)-1</f>
        <v>0</v>
      </c>
      <c r="T2230" s="172">
        <f>(1+'Parameters &amp; Main Results'!$B$31)^(1/12)-1</f>
        <v>0.0008295381143</v>
      </c>
      <c r="U2230" s="166">
        <v>0.0</v>
      </c>
      <c r="V2230" s="166">
        <v>0.0</v>
      </c>
      <c r="W2230" s="19">
        <f t="array" ref="W2230">mmult(N2230:T2230,'Parameters &amp; Main Results'!$B$6:$B$12)-'Parameters &amp; Main Results'!$B$16/12+mmult(U2230:V2230,'Parameters &amp; Main Results'!$B$14:$B$15)</f>
        <v>0.0033242981</v>
      </c>
      <c r="X2230" s="77">
        <f t="shared" si="5"/>
        <v>2.277455109</v>
      </c>
    </row>
    <row r="2231">
      <c r="A2231">
        <f t="shared" si="17"/>
        <v>6</v>
      </c>
      <c r="B2231">
        <f t="shared" si="18"/>
        <v>2056</v>
      </c>
      <c r="C2231" s="77">
        <f t="shared" si="3"/>
        <v>2056.416667</v>
      </c>
      <c r="D2231" s="159">
        <f t="shared" si="356"/>
        <v>57161</v>
      </c>
      <c r="N2231" s="171">
        <f>(1+'Parameters &amp; Main Results'!$B$19)^(1/12)-1</f>
        <v>0.004074123784</v>
      </c>
      <c r="O2231" s="171">
        <f>(1+'Parameters &amp; Main Results'!$B$21)^(1/12)-1</f>
        <v>0.001241487716</v>
      </c>
      <c r="P2231" s="171">
        <f>(1+'Parameters &amp; Main Results'!$B$23)^(1/12)-1</f>
        <v>0.0008295381143</v>
      </c>
      <c r="Q2231" s="172">
        <f>(1+'Parameters &amp; Main Results'!$B$25)^(1/12)-1</f>
        <v>0.004074123784</v>
      </c>
      <c r="R2231" s="172">
        <f>(1+'Parameters &amp; Main Results'!$B$27)^(1/12)-1</f>
        <v>0</v>
      </c>
      <c r="S2231" s="172">
        <f>(1+'Parameters &amp; Main Results'!$B$29)^(1/12)-1</f>
        <v>0</v>
      </c>
      <c r="T2231" s="172">
        <f>(1+'Parameters &amp; Main Results'!$B$31)^(1/12)-1</f>
        <v>0.0008295381143</v>
      </c>
      <c r="U2231" s="166">
        <v>0.0</v>
      </c>
      <c r="V2231" s="166">
        <v>0.0</v>
      </c>
      <c r="W2231" s="19">
        <f t="array" ref="W2231">mmult(N2231:T2231,'Parameters &amp; Main Results'!$B$6:$B$12)-'Parameters &amp; Main Results'!$B$16/12+mmult(U2231:V2231,'Parameters &amp; Main Results'!$B$14:$B$15)</f>
        <v>0.0033242981</v>
      </c>
      <c r="X2231" s="77">
        <f t="shared" si="5"/>
        <v>2.269909254</v>
      </c>
    </row>
    <row r="2232">
      <c r="A2232">
        <f t="shared" si="17"/>
        <v>7</v>
      </c>
      <c r="B2232">
        <f t="shared" si="18"/>
        <v>2056</v>
      </c>
      <c r="C2232" s="77">
        <f t="shared" si="3"/>
        <v>2056.5</v>
      </c>
      <c r="D2232" s="159">
        <f t="shared" si="356"/>
        <v>57192</v>
      </c>
      <c r="N2232" s="171">
        <f>(1+'Parameters &amp; Main Results'!$B$19)^(1/12)-1</f>
        <v>0.004074123784</v>
      </c>
      <c r="O2232" s="171">
        <f>(1+'Parameters &amp; Main Results'!$B$21)^(1/12)-1</f>
        <v>0.001241487716</v>
      </c>
      <c r="P2232" s="171">
        <f>(1+'Parameters &amp; Main Results'!$B$23)^(1/12)-1</f>
        <v>0.0008295381143</v>
      </c>
      <c r="Q2232" s="172">
        <f>(1+'Parameters &amp; Main Results'!$B$25)^(1/12)-1</f>
        <v>0.004074123784</v>
      </c>
      <c r="R2232" s="172">
        <f>(1+'Parameters &amp; Main Results'!$B$27)^(1/12)-1</f>
        <v>0</v>
      </c>
      <c r="S2232" s="172">
        <f>(1+'Parameters &amp; Main Results'!$B$29)^(1/12)-1</f>
        <v>0</v>
      </c>
      <c r="T2232" s="172">
        <f>(1+'Parameters &amp; Main Results'!$B$31)^(1/12)-1</f>
        <v>0.0008295381143</v>
      </c>
      <c r="U2232" s="166">
        <v>0.0</v>
      </c>
      <c r="V2232" s="166">
        <v>0.0</v>
      </c>
      <c r="W2232" s="19">
        <f t="array" ref="W2232">mmult(N2232:T2232,'Parameters &amp; Main Results'!$B$6:$B$12)-'Parameters &amp; Main Results'!$B$16/12+mmult(U2232:V2232,'Parameters &amp; Main Results'!$B$14:$B$15)</f>
        <v>0.0033242981</v>
      </c>
      <c r="X2232" s="77">
        <f t="shared" si="5"/>
        <v>2.262388401</v>
      </c>
    </row>
    <row r="2233">
      <c r="A2233">
        <f t="shared" si="17"/>
        <v>8</v>
      </c>
      <c r="B2233">
        <f t="shared" si="18"/>
        <v>2056</v>
      </c>
      <c r="C2233" s="77">
        <f t="shared" si="3"/>
        <v>2056.583333</v>
      </c>
      <c r="D2233" s="159">
        <f t="shared" si="356"/>
        <v>57223</v>
      </c>
      <c r="N2233" s="171">
        <f>(1+'Parameters &amp; Main Results'!$B$19)^(1/12)-1</f>
        <v>0.004074123784</v>
      </c>
      <c r="O2233" s="171">
        <f>(1+'Parameters &amp; Main Results'!$B$21)^(1/12)-1</f>
        <v>0.001241487716</v>
      </c>
      <c r="P2233" s="171">
        <f>(1+'Parameters &amp; Main Results'!$B$23)^(1/12)-1</f>
        <v>0.0008295381143</v>
      </c>
      <c r="Q2233" s="172">
        <f>(1+'Parameters &amp; Main Results'!$B$25)^(1/12)-1</f>
        <v>0.004074123784</v>
      </c>
      <c r="R2233" s="172">
        <f>(1+'Parameters &amp; Main Results'!$B$27)^(1/12)-1</f>
        <v>0</v>
      </c>
      <c r="S2233" s="172">
        <f>(1+'Parameters &amp; Main Results'!$B$29)^(1/12)-1</f>
        <v>0</v>
      </c>
      <c r="T2233" s="172">
        <f>(1+'Parameters &amp; Main Results'!$B$31)^(1/12)-1</f>
        <v>0.0008295381143</v>
      </c>
      <c r="U2233" s="166">
        <v>0.0</v>
      </c>
      <c r="V2233" s="166">
        <v>0.0</v>
      </c>
      <c r="W2233" s="19">
        <f t="array" ref="W2233">mmult(N2233:T2233,'Parameters &amp; Main Results'!$B$6:$B$12)-'Parameters &amp; Main Results'!$B$16/12+mmult(U2233:V2233,'Parameters &amp; Main Results'!$B$14:$B$15)</f>
        <v>0.0033242981</v>
      </c>
      <c r="X2233" s="77">
        <f t="shared" si="5"/>
        <v>2.254892466</v>
      </c>
    </row>
    <row r="2234">
      <c r="A2234">
        <f t="shared" si="17"/>
        <v>9</v>
      </c>
      <c r="B2234">
        <f t="shared" si="18"/>
        <v>2056</v>
      </c>
      <c r="C2234" s="77">
        <f t="shared" si="3"/>
        <v>2056.666667</v>
      </c>
      <c r="D2234" s="159">
        <f t="shared" si="356"/>
        <v>57253</v>
      </c>
      <c r="N2234" s="171">
        <f>(1+'Parameters &amp; Main Results'!$B$19)^(1/12)-1</f>
        <v>0.004074123784</v>
      </c>
      <c r="O2234" s="171">
        <f>(1+'Parameters &amp; Main Results'!$B$21)^(1/12)-1</f>
        <v>0.001241487716</v>
      </c>
      <c r="P2234" s="171">
        <f>(1+'Parameters &amp; Main Results'!$B$23)^(1/12)-1</f>
        <v>0.0008295381143</v>
      </c>
      <c r="Q2234" s="172">
        <f>(1+'Parameters &amp; Main Results'!$B$25)^(1/12)-1</f>
        <v>0.004074123784</v>
      </c>
      <c r="R2234" s="172">
        <f>(1+'Parameters &amp; Main Results'!$B$27)^(1/12)-1</f>
        <v>0</v>
      </c>
      <c r="S2234" s="172">
        <f>(1+'Parameters &amp; Main Results'!$B$29)^(1/12)-1</f>
        <v>0</v>
      </c>
      <c r="T2234" s="172">
        <f>(1+'Parameters &amp; Main Results'!$B$31)^(1/12)-1</f>
        <v>0.0008295381143</v>
      </c>
      <c r="U2234" s="166">
        <v>0.0</v>
      </c>
      <c r="V2234" s="166">
        <v>0.0</v>
      </c>
      <c r="W2234" s="19">
        <f t="array" ref="W2234">mmult(N2234:T2234,'Parameters &amp; Main Results'!$B$6:$B$12)-'Parameters &amp; Main Results'!$B$16/12+mmult(U2234:V2234,'Parameters &amp; Main Results'!$B$14:$B$15)</f>
        <v>0.0033242981</v>
      </c>
      <c r="X2234" s="77">
        <f t="shared" si="5"/>
        <v>2.247421367</v>
      </c>
    </row>
    <row r="2235">
      <c r="A2235">
        <f t="shared" si="17"/>
        <v>10</v>
      </c>
      <c r="B2235">
        <f t="shared" si="18"/>
        <v>2056</v>
      </c>
      <c r="C2235" s="77">
        <f t="shared" si="3"/>
        <v>2056.75</v>
      </c>
      <c r="D2235" s="159">
        <f t="shared" si="356"/>
        <v>57284</v>
      </c>
      <c r="N2235" s="171">
        <f>(1+'Parameters &amp; Main Results'!$B$19)^(1/12)-1</f>
        <v>0.004074123784</v>
      </c>
      <c r="O2235" s="171">
        <f>(1+'Parameters &amp; Main Results'!$B$21)^(1/12)-1</f>
        <v>0.001241487716</v>
      </c>
      <c r="P2235" s="171">
        <f>(1+'Parameters &amp; Main Results'!$B$23)^(1/12)-1</f>
        <v>0.0008295381143</v>
      </c>
      <c r="Q2235" s="172">
        <f>(1+'Parameters &amp; Main Results'!$B$25)^(1/12)-1</f>
        <v>0.004074123784</v>
      </c>
      <c r="R2235" s="172">
        <f>(1+'Parameters &amp; Main Results'!$B$27)^(1/12)-1</f>
        <v>0</v>
      </c>
      <c r="S2235" s="172">
        <f>(1+'Parameters &amp; Main Results'!$B$29)^(1/12)-1</f>
        <v>0</v>
      </c>
      <c r="T2235" s="172">
        <f>(1+'Parameters &amp; Main Results'!$B$31)^(1/12)-1</f>
        <v>0.0008295381143</v>
      </c>
      <c r="U2235" s="166">
        <v>0.0</v>
      </c>
      <c r="V2235" s="166">
        <v>0.0</v>
      </c>
      <c r="W2235" s="19">
        <f t="array" ref="W2235">mmult(N2235:T2235,'Parameters &amp; Main Results'!$B$6:$B$12)-'Parameters &amp; Main Results'!$B$16/12+mmult(U2235:V2235,'Parameters &amp; Main Results'!$B$14:$B$15)</f>
        <v>0.0033242981</v>
      </c>
      <c r="X2235" s="77">
        <f t="shared" si="5"/>
        <v>2.239975023</v>
      </c>
    </row>
    <row r="2236">
      <c r="A2236">
        <f t="shared" si="17"/>
        <v>11</v>
      </c>
      <c r="B2236">
        <f t="shared" si="18"/>
        <v>2056</v>
      </c>
      <c r="C2236" s="77">
        <f t="shared" si="3"/>
        <v>2056.833333</v>
      </c>
      <c r="D2236" s="159">
        <f t="shared" si="356"/>
        <v>57314</v>
      </c>
      <c r="N2236" s="171">
        <f>(1+'Parameters &amp; Main Results'!$B$19)^(1/12)-1</f>
        <v>0.004074123784</v>
      </c>
      <c r="O2236" s="171">
        <f>(1+'Parameters &amp; Main Results'!$B$21)^(1/12)-1</f>
        <v>0.001241487716</v>
      </c>
      <c r="P2236" s="171">
        <f>(1+'Parameters &amp; Main Results'!$B$23)^(1/12)-1</f>
        <v>0.0008295381143</v>
      </c>
      <c r="Q2236" s="172">
        <f>(1+'Parameters &amp; Main Results'!$B$25)^(1/12)-1</f>
        <v>0.004074123784</v>
      </c>
      <c r="R2236" s="172">
        <f>(1+'Parameters &amp; Main Results'!$B$27)^(1/12)-1</f>
        <v>0</v>
      </c>
      <c r="S2236" s="172">
        <f>(1+'Parameters &amp; Main Results'!$B$29)^(1/12)-1</f>
        <v>0</v>
      </c>
      <c r="T2236" s="172">
        <f>(1+'Parameters &amp; Main Results'!$B$31)^(1/12)-1</f>
        <v>0.0008295381143</v>
      </c>
      <c r="U2236" s="166">
        <v>0.0</v>
      </c>
      <c r="V2236" s="166">
        <v>0.0</v>
      </c>
      <c r="W2236" s="19">
        <f t="array" ref="W2236">mmult(N2236:T2236,'Parameters &amp; Main Results'!$B$6:$B$12)-'Parameters &amp; Main Results'!$B$16/12+mmult(U2236:V2236,'Parameters &amp; Main Results'!$B$14:$B$15)</f>
        <v>0.0033242981</v>
      </c>
      <c r="X2236" s="77">
        <f t="shared" si="5"/>
        <v>2.23255335</v>
      </c>
    </row>
    <row r="2237">
      <c r="A2237">
        <f t="shared" si="17"/>
        <v>12</v>
      </c>
      <c r="B2237">
        <f t="shared" si="18"/>
        <v>2056</v>
      </c>
      <c r="C2237" s="77">
        <f t="shared" si="3"/>
        <v>2056.916667</v>
      </c>
      <c r="D2237" s="159">
        <f t="shared" si="356"/>
        <v>57345</v>
      </c>
      <c r="N2237" s="171">
        <f>(1+'Parameters &amp; Main Results'!$B$19)^(1/12)-1</f>
        <v>0.004074123784</v>
      </c>
      <c r="O2237" s="171">
        <f>(1+'Parameters &amp; Main Results'!$B$21)^(1/12)-1</f>
        <v>0.001241487716</v>
      </c>
      <c r="P2237" s="171">
        <f>(1+'Parameters &amp; Main Results'!$B$23)^(1/12)-1</f>
        <v>0.0008295381143</v>
      </c>
      <c r="Q2237" s="172">
        <f>(1+'Parameters &amp; Main Results'!$B$25)^(1/12)-1</f>
        <v>0.004074123784</v>
      </c>
      <c r="R2237" s="172">
        <f>(1+'Parameters &amp; Main Results'!$B$27)^(1/12)-1</f>
        <v>0</v>
      </c>
      <c r="S2237" s="172">
        <f>(1+'Parameters &amp; Main Results'!$B$29)^(1/12)-1</f>
        <v>0</v>
      </c>
      <c r="T2237" s="172">
        <f>(1+'Parameters &amp; Main Results'!$B$31)^(1/12)-1</f>
        <v>0.0008295381143</v>
      </c>
      <c r="U2237" s="166">
        <v>0.0</v>
      </c>
      <c r="V2237" s="166">
        <v>0.0</v>
      </c>
      <c r="W2237" s="19">
        <f t="array" ref="W2237">mmult(N2237:T2237,'Parameters &amp; Main Results'!$B$6:$B$12)-'Parameters &amp; Main Results'!$B$16/12+mmult(U2237:V2237,'Parameters &amp; Main Results'!$B$14:$B$15)</f>
        <v>0.0033242981</v>
      </c>
      <c r="X2237" s="77">
        <f t="shared" si="5"/>
        <v>2.225156267</v>
      </c>
    </row>
    <row r="2238">
      <c r="A2238">
        <f t="shared" si="17"/>
        <v>1</v>
      </c>
      <c r="B2238">
        <f t="shared" si="18"/>
        <v>2057</v>
      </c>
      <c r="C2238" s="77">
        <f t="shared" si="3"/>
        <v>2057</v>
      </c>
      <c r="D2238" s="159">
        <f t="shared" si="356"/>
        <v>57376</v>
      </c>
      <c r="N2238" s="171">
        <f>(1+'Parameters &amp; Main Results'!$B$19)^(1/12)-1</f>
        <v>0.004074123784</v>
      </c>
      <c r="O2238" s="171">
        <f>(1+'Parameters &amp; Main Results'!$B$21)^(1/12)-1</f>
        <v>0.001241487716</v>
      </c>
      <c r="P2238" s="171">
        <f>(1+'Parameters &amp; Main Results'!$B$23)^(1/12)-1</f>
        <v>0.0008295381143</v>
      </c>
      <c r="Q2238" s="172">
        <f>(1+'Parameters &amp; Main Results'!$B$25)^(1/12)-1</f>
        <v>0.004074123784</v>
      </c>
      <c r="R2238" s="172">
        <f>(1+'Parameters &amp; Main Results'!$B$27)^(1/12)-1</f>
        <v>0</v>
      </c>
      <c r="S2238" s="172">
        <f>(1+'Parameters &amp; Main Results'!$B$29)^(1/12)-1</f>
        <v>0</v>
      </c>
      <c r="T2238" s="172">
        <f>(1+'Parameters &amp; Main Results'!$B$31)^(1/12)-1</f>
        <v>0.0008295381143</v>
      </c>
      <c r="U2238" s="166">
        <v>0.0</v>
      </c>
      <c r="V2238" s="166">
        <v>0.0</v>
      </c>
      <c r="W2238" s="19">
        <f t="array" ref="W2238">mmult(N2238:T2238,'Parameters &amp; Main Results'!$B$6:$B$12)-'Parameters &amp; Main Results'!$B$16/12+mmult(U2238:V2238,'Parameters &amp; Main Results'!$B$14:$B$15)</f>
        <v>0.0033242981</v>
      </c>
      <c r="X2238" s="77">
        <f t="shared" si="5"/>
        <v>2.217783693</v>
      </c>
    </row>
    <row r="2239">
      <c r="A2239">
        <f t="shared" si="17"/>
        <v>2</v>
      </c>
      <c r="B2239">
        <f t="shared" si="18"/>
        <v>2057</v>
      </c>
      <c r="C2239" s="77">
        <f t="shared" si="3"/>
        <v>2057.083333</v>
      </c>
      <c r="D2239" s="159">
        <f t="shared" si="356"/>
        <v>57404</v>
      </c>
      <c r="N2239" s="171">
        <f>(1+'Parameters &amp; Main Results'!$B$19)^(1/12)-1</f>
        <v>0.004074123784</v>
      </c>
      <c r="O2239" s="171">
        <f>(1+'Parameters &amp; Main Results'!$B$21)^(1/12)-1</f>
        <v>0.001241487716</v>
      </c>
      <c r="P2239" s="171">
        <f>(1+'Parameters &amp; Main Results'!$B$23)^(1/12)-1</f>
        <v>0.0008295381143</v>
      </c>
      <c r="Q2239" s="172">
        <f>(1+'Parameters &amp; Main Results'!$B$25)^(1/12)-1</f>
        <v>0.004074123784</v>
      </c>
      <c r="R2239" s="172">
        <f>(1+'Parameters &amp; Main Results'!$B$27)^(1/12)-1</f>
        <v>0</v>
      </c>
      <c r="S2239" s="172">
        <f>(1+'Parameters &amp; Main Results'!$B$29)^(1/12)-1</f>
        <v>0</v>
      </c>
      <c r="T2239" s="172">
        <f>(1+'Parameters &amp; Main Results'!$B$31)^(1/12)-1</f>
        <v>0.0008295381143</v>
      </c>
      <c r="U2239" s="166">
        <v>0.0</v>
      </c>
      <c r="V2239" s="166">
        <v>0.0</v>
      </c>
      <c r="W2239" s="19">
        <f t="array" ref="W2239">mmult(N2239:T2239,'Parameters &amp; Main Results'!$B$6:$B$12)-'Parameters &amp; Main Results'!$B$16/12+mmult(U2239:V2239,'Parameters &amp; Main Results'!$B$14:$B$15)</f>
        <v>0.0033242981</v>
      </c>
      <c r="X2239" s="77">
        <f t="shared" si="5"/>
        <v>2.210435546</v>
      </c>
    </row>
    <row r="2240">
      <c r="A2240">
        <f t="shared" si="17"/>
        <v>3</v>
      </c>
      <c r="B2240">
        <f t="shared" si="18"/>
        <v>2057</v>
      </c>
      <c r="C2240" s="77">
        <f t="shared" si="3"/>
        <v>2057.166667</v>
      </c>
      <c r="D2240" s="159">
        <f t="shared" si="356"/>
        <v>57435</v>
      </c>
      <c r="N2240" s="171">
        <f>(1+'Parameters &amp; Main Results'!$B$19)^(1/12)-1</f>
        <v>0.004074123784</v>
      </c>
      <c r="O2240" s="171">
        <f>(1+'Parameters &amp; Main Results'!$B$21)^(1/12)-1</f>
        <v>0.001241487716</v>
      </c>
      <c r="P2240" s="171">
        <f>(1+'Parameters &amp; Main Results'!$B$23)^(1/12)-1</f>
        <v>0.0008295381143</v>
      </c>
      <c r="Q2240" s="172">
        <f>(1+'Parameters &amp; Main Results'!$B$25)^(1/12)-1</f>
        <v>0.004074123784</v>
      </c>
      <c r="R2240" s="172">
        <f>(1+'Parameters &amp; Main Results'!$B$27)^(1/12)-1</f>
        <v>0</v>
      </c>
      <c r="S2240" s="172">
        <f>(1+'Parameters &amp; Main Results'!$B$29)^(1/12)-1</f>
        <v>0</v>
      </c>
      <c r="T2240" s="172">
        <f>(1+'Parameters &amp; Main Results'!$B$31)^(1/12)-1</f>
        <v>0.0008295381143</v>
      </c>
      <c r="U2240" s="166">
        <v>0.0</v>
      </c>
      <c r="V2240" s="166">
        <v>0.0</v>
      </c>
      <c r="W2240" s="19">
        <f t="array" ref="W2240">mmult(N2240:T2240,'Parameters &amp; Main Results'!$B$6:$B$12)-'Parameters &amp; Main Results'!$B$16/12+mmult(U2240:V2240,'Parameters &amp; Main Results'!$B$14:$B$15)</f>
        <v>0.0033242981</v>
      </c>
      <c r="X2240" s="77">
        <f t="shared" si="5"/>
        <v>2.203111746</v>
      </c>
    </row>
    <row r="2241">
      <c r="A2241">
        <f t="shared" si="17"/>
        <v>4</v>
      </c>
      <c r="B2241">
        <f t="shared" si="18"/>
        <v>2057</v>
      </c>
      <c r="C2241" s="77">
        <f t="shared" si="3"/>
        <v>2057.25</v>
      </c>
      <c r="D2241" s="159">
        <f t="shared" si="356"/>
        <v>57465</v>
      </c>
      <c r="N2241" s="171">
        <f>(1+'Parameters &amp; Main Results'!$B$19)^(1/12)-1</f>
        <v>0.004074123784</v>
      </c>
      <c r="O2241" s="171">
        <f>(1+'Parameters &amp; Main Results'!$B$21)^(1/12)-1</f>
        <v>0.001241487716</v>
      </c>
      <c r="P2241" s="171">
        <f>(1+'Parameters &amp; Main Results'!$B$23)^(1/12)-1</f>
        <v>0.0008295381143</v>
      </c>
      <c r="Q2241" s="172">
        <f>(1+'Parameters &amp; Main Results'!$B$25)^(1/12)-1</f>
        <v>0.004074123784</v>
      </c>
      <c r="R2241" s="172">
        <f>(1+'Parameters &amp; Main Results'!$B$27)^(1/12)-1</f>
        <v>0</v>
      </c>
      <c r="S2241" s="172">
        <f>(1+'Parameters &amp; Main Results'!$B$29)^(1/12)-1</f>
        <v>0</v>
      </c>
      <c r="T2241" s="172">
        <f>(1+'Parameters &amp; Main Results'!$B$31)^(1/12)-1</f>
        <v>0.0008295381143</v>
      </c>
      <c r="U2241" s="166">
        <v>0.0</v>
      </c>
      <c r="V2241" s="166">
        <v>0.0</v>
      </c>
      <c r="W2241" s="19">
        <f t="array" ref="W2241">mmult(N2241:T2241,'Parameters &amp; Main Results'!$B$6:$B$12)-'Parameters &amp; Main Results'!$B$16/12+mmult(U2241:V2241,'Parameters &amp; Main Results'!$B$14:$B$15)</f>
        <v>0.0033242981</v>
      </c>
      <c r="X2241" s="77">
        <f t="shared" si="5"/>
        <v>2.195812212</v>
      </c>
    </row>
    <row r="2242">
      <c r="A2242">
        <f t="shared" si="17"/>
        <v>5</v>
      </c>
      <c r="B2242">
        <f t="shared" si="18"/>
        <v>2057</v>
      </c>
      <c r="C2242" s="77">
        <f t="shared" si="3"/>
        <v>2057.333333</v>
      </c>
      <c r="D2242" s="159">
        <f t="shared" si="356"/>
        <v>57496</v>
      </c>
      <c r="N2242" s="171">
        <f>(1+'Parameters &amp; Main Results'!$B$19)^(1/12)-1</f>
        <v>0.004074123784</v>
      </c>
      <c r="O2242" s="171">
        <f>(1+'Parameters &amp; Main Results'!$B$21)^(1/12)-1</f>
        <v>0.001241487716</v>
      </c>
      <c r="P2242" s="171">
        <f>(1+'Parameters &amp; Main Results'!$B$23)^(1/12)-1</f>
        <v>0.0008295381143</v>
      </c>
      <c r="Q2242" s="172">
        <f>(1+'Parameters &amp; Main Results'!$B$25)^(1/12)-1</f>
        <v>0.004074123784</v>
      </c>
      <c r="R2242" s="172">
        <f>(1+'Parameters &amp; Main Results'!$B$27)^(1/12)-1</f>
        <v>0</v>
      </c>
      <c r="S2242" s="172">
        <f>(1+'Parameters &amp; Main Results'!$B$29)^(1/12)-1</f>
        <v>0</v>
      </c>
      <c r="T2242" s="172">
        <f>(1+'Parameters &amp; Main Results'!$B$31)^(1/12)-1</f>
        <v>0.0008295381143</v>
      </c>
      <c r="U2242" s="166">
        <v>0.0</v>
      </c>
      <c r="V2242" s="166">
        <v>0.0</v>
      </c>
      <c r="W2242" s="19">
        <f t="array" ref="W2242">mmult(N2242:T2242,'Parameters &amp; Main Results'!$B$6:$B$12)-'Parameters &amp; Main Results'!$B$16/12+mmult(U2242:V2242,'Parameters &amp; Main Results'!$B$14:$B$15)</f>
        <v>0.0033242981</v>
      </c>
      <c r="X2242" s="77">
        <f t="shared" si="5"/>
        <v>2.188536863</v>
      </c>
    </row>
    <row r="2243">
      <c r="A2243">
        <f t="shared" si="17"/>
        <v>6</v>
      </c>
      <c r="B2243">
        <f t="shared" si="18"/>
        <v>2057</v>
      </c>
      <c r="C2243" s="77">
        <f t="shared" si="3"/>
        <v>2057.416667</v>
      </c>
      <c r="D2243" s="159">
        <f t="shared" si="356"/>
        <v>57526</v>
      </c>
      <c r="N2243" s="171">
        <f>(1+'Parameters &amp; Main Results'!$B$19)^(1/12)-1</f>
        <v>0.004074123784</v>
      </c>
      <c r="O2243" s="171">
        <f>(1+'Parameters &amp; Main Results'!$B$21)^(1/12)-1</f>
        <v>0.001241487716</v>
      </c>
      <c r="P2243" s="171">
        <f>(1+'Parameters &amp; Main Results'!$B$23)^(1/12)-1</f>
        <v>0.0008295381143</v>
      </c>
      <c r="Q2243" s="172">
        <f>(1+'Parameters &amp; Main Results'!$B$25)^(1/12)-1</f>
        <v>0.004074123784</v>
      </c>
      <c r="R2243" s="172">
        <f>(1+'Parameters &amp; Main Results'!$B$27)^(1/12)-1</f>
        <v>0</v>
      </c>
      <c r="S2243" s="172">
        <f>(1+'Parameters &amp; Main Results'!$B$29)^(1/12)-1</f>
        <v>0</v>
      </c>
      <c r="T2243" s="172">
        <f>(1+'Parameters &amp; Main Results'!$B$31)^(1/12)-1</f>
        <v>0.0008295381143</v>
      </c>
      <c r="U2243" s="166">
        <v>0.0</v>
      </c>
      <c r="V2243" s="166">
        <v>0.0</v>
      </c>
      <c r="W2243" s="19">
        <f t="array" ref="W2243">mmult(N2243:T2243,'Parameters &amp; Main Results'!$B$6:$B$12)-'Parameters &amp; Main Results'!$B$16/12+mmult(U2243:V2243,'Parameters &amp; Main Results'!$B$14:$B$15)</f>
        <v>0.0033242981</v>
      </c>
      <c r="X2243" s="77">
        <f t="shared" si="5"/>
        <v>2.181285619</v>
      </c>
    </row>
    <row r="2244">
      <c r="A2244">
        <f t="shared" si="17"/>
        <v>7</v>
      </c>
      <c r="B2244">
        <f t="shared" si="18"/>
        <v>2057</v>
      </c>
      <c r="C2244" s="77">
        <f t="shared" si="3"/>
        <v>2057.5</v>
      </c>
      <c r="D2244" s="159">
        <f t="shared" si="356"/>
        <v>57557</v>
      </c>
      <c r="N2244" s="171">
        <f>(1+'Parameters &amp; Main Results'!$B$19)^(1/12)-1</f>
        <v>0.004074123784</v>
      </c>
      <c r="O2244" s="171">
        <f>(1+'Parameters &amp; Main Results'!$B$21)^(1/12)-1</f>
        <v>0.001241487716</v>
      </c>
      <c r="P2244" s="171">
        <f>(1+'Parameters &amp; Main Results'!$B$23)^(1/12)-1</f>
        <v>0.0008295381143</v>
      </c>
      <c r="Q2244" s="172">
        <f>(1+'Parameters &amp; Main Results'!$B$25)^(1/12)-1</f>
        <v>0.004074123784</v>
      </c>
      <c r="R2244" s="172">
        <f>(1+'Parameters &amp; Main Results'!$B$27)^(1/12)-1</f>
        <v>0</v>
      </c>
      <c r="S2244" s="172">
        <f>(1+'Parameters &amp; Main Results'!$B$29)^(1/12)-1</f>
        <v>0</v>
      </c>
      <c r="T2244" s="172">
        <f>(1+'Parameters &amp; Main Results'!$B$31)^(1/12)-1</f>
        <v>0.0008295381143</v>
      </c>
      <c r="U2244" s="166">
        <v>0.0</v>
      </c>
      <c r="V2244" s="166">
        <v>0.0</v>
      </c>
      <c r="W2244" s="19">
        <f t="array" ref="W2244">mmult(N2244:T2244,'Parameters &amp; Main Results'!$B$6:$B$12)-'Parameters &amp; Main Results'!$B$16/12+mmult(U2244:V2244,'Parameters &amp; Main Results'!$B$14:$B$15)</f>
        <v>0.0033242981</v>
      </c>
      <c r="X2244" s="77">
        <f t="shared" si="5"/>
        <v>2.174058401</v>
      </c>
    </row>
    <row r="2245">
      <c r="A2245">
        <f t="shared" si="17"/>
        <v>8</v>
      </c>
      <c r="B2245">
        <f t="shared" si="18"/>
        <v>2057</v>
      </c>
      <c r="C2245" s="77">
        <f t="shared" si="3"/>
        <v>2057.583333</v>
      </c>
      <c r="D2245" s="159">
        <f t="shared" si="356"/>
        <v>57588</v>
      </c>
      <c r="N2245" s="171">
        <f>(1+'Parameters &amp; Main Results'!$B$19)^(1/12)-1</f>
        <v>0.004074123784</v>
      </c>
      <c r="O2245" s="171">
        <f>(1+'Parameters &amp; Main Results'!$B$21)^(1/12)-1</f>
        <v>0.001241487716</v>
      </c>
      <c r="P2245" s="171">
        <f>(1+'Parameters &amp; Main Results'!$B$23)^(1/12)-1</f>
        <v>0.0008295381143</v>
      </c>
      <c r="Q2245" s="172">
        <f>(1+'Parameters &amp; Main Results'!$B$25)^(1/12)-1</f>
        <v>0.004074123784</v>
      </c>
      <c r="R2245" s="172">
        <f>(1+'Parameters &amp; Main Results'!$B$27)^(1/12)-1</f>
        <v>0</v>
      </c>
      <c r="S2245" s="172">
        <f>(1+'Parameters &amp; Main Results'!$B$29)^(1/12)-1</f>
        <v>0</v>
      </c>
      <c r="T2245" s="172">
        <f>(1+'Parameters &amp; Main Results'!$B$31)^(1/12)-1</f>
        <v>0.0008295381143</v>
      </c>
      <c r="U2245" s="166">
        <v>0.0</v>
      </c>
      <c r="V2245" s="166">
        <v>0.0</v>
      </c>
      <c r="W2245" s="19">
        <f t="array" ref="W2245">mmult(N2245:T2245,'Parameters &amp; Main Results'!$B$6:$B$12)-'Parameters &amp; Main Results'!$B$16/12+mmult(U2245:V2245,'Parameters &amp; Main Results'!$B$14:$B$15)</f>
        <v>0.0033242981</v>
      </c>
      <c r="X2245" s="77">
        <f t="shared" si="5"/>
        <v>2.166855129</v>
      </c>
    </row>
    <row r="2246">
      <c r="A2246">
        <f t="shared" si="17"/>
        <v>9</v>
      </c>
      <c r="B2246">
        <f t="shared" si="18"/>
        <v>2057</v>
      </c>
      <c r="C2246" s="77">
        <f t="shared" si="3"/>
        <v>2057.666667</v>
      </c>
      <c r="D2246" s="159">
        <f t="shared" si="356"/>
        <v>57618</v>
      </c>
      <c r="N2246" s="171">
        <f>(1+'Parameters &amp; Main Results'!$B$19)^(1/12)-1</f>
        <v>0.004074123784</v>
      </c>
      <c r="O2246" s="171">
        <f>(1+'Parameters &amp; Main Results'!$B$21)^(1/12)-1</f>
        <v>0.001241487716</v>
      </c>
      <c r="P2246" s="171">
        <f>(1+'Parameters &amp; Main Results'!$B$23)^(1/12)-1</f>
        <v>0.0008295381143</v>
      </c>
      <c r="Q2246" s="172">
        <f>(1+'Parameters &amp; Main Results'!$B$25)^(1/12)-1</f>
        <v>0.004074123784</v>
      </c>
      <c r="R2246" s="172">
        <f>(1+'Parameters &amp; Main Results'!$B$27)^(1/12)-1</f>
        <v>0</v>
      </c>
      <c r="S2246" s="172">
        <f>(1+'Parameters &amp; Main Results'!$B$29)^(1/12)-1</f>
        <v>0</v>
      </c>
      <c r="T2246" s="172">
        <f>(1+'Parameters &amp; Main Results'!$B$31)^(1/12)-1</f>
        <v>0.0008295381143</v>
      </c>
      <c r="U2246" s="166">
        <v>0.0</v>
      </c>
      <c r="V2246" s="166">
        <v>0.0</v>
      </c>
      <c r="W2246" s="19">
        <f t="array" ref="W2246">mmult(N2246:T2246,'Parameters &amp; Main Results'!$B$6:$B$12)-'Parameters &amp; Main Results'!$B$16/12+mmult(U2246:V2246,'Parameters &amp; Main Results'!$B$14:$B$15)</f>
        <v>0.0033242981</v>
      </c>
      <c r="X2246" s="77">
        <f t="shared" si="5"/>
        <v>2.159675723</v>
      </c>
    </row>
    <row r="2247">
      <c r="A2247">
        <f t="shared" si="17"/>
        <v>10</v>
      </c>
      <c r="B2247">
        <f t="shared" si="18"/>
        <v>2057</v>
      </c>
      <c r="C2247" s="77">
        <f t="shared" si="3"/>
        <v>2057.75</v>
      </c>
      <c r="D2247" s="159">
        <f t="shared" si="356"/>
        <v>57649</v>
      </c>
      <c r="N2247" s="171">
        <f>(1+'Parameters &amp; Main Results'!$B$19)^(1/12)-1</f>
        <v>0.004074123784</v>
      </c>
      <c r="O2247" s="171">
        <f>(1+'Parameters &amp; Main Results'!$B$21)^(1/12)-1</f>
        <v>0.001241487716</v>
      </c>
      <c r="P2247" s="171">
        <f>(1+'Parameters &amp; Main Results'!$B$23)^(1/12)-1</f>
        <v>0.0008295381143</v>
      </c>
      <c r="Q2247" s="172">
        <f>(1+'Parameters &amp; Main Results'!$B$25)^(1/12)-1</f>
        <v>0.004074123784</v>
      </c>
      <c r="R2247" s="172">
        <f>(1+'Parameters &amp; Main Results'!$B$27)^(1/12)-1</f>
        <v>0</v>
      </c>
      <c r="S2247" s="172">
        <f>(1+'Parameters &amp; Main Results'!$B$29)^(1/12)-1</f>
        <v>0</v>
      </c>
      <c r="T2247" s="172">
        <f>(1+'Parameters &amp; Main Results'!$B$31)^(1/12)-1</f>
        <v>0.0008295381143</v>
      </c>
      <c r="U2247" s="166">
        <v>0.0</v>
      </c>
      <c r="V2247" s="166">
        <v>0.0</v>
      </c>
      <c r="W2247" s="19">
        <f t="array" ref="W2247">mmult(N2247:T2247,'Parameters &amp; Main Results'!$B$6:$B$12)-'Parameters &amp; Main Results'!$B$16/12+mmult(U2247:V2247,'Parameters &amp; Main Results'!$B$14:$B$15)</f>
        <v>0.0033242981</v>
      </c>
      <c r="X2247" s="77">
        <f t="shared" si="5"/>
        <v>2.152520104</v>
      </c>
    </row>
    <row r="2248">
      <c r="A2248">
        <f t="shared" si="17"/>
        <v>11</v>
      </c>
      <c r="B2248">
        <f t="shared" si="18"/>
        <v>2057</v>
      </c>
      <c r="C2248" s="77">
        <f t="shared" si="3"/>
        <v>2057.833333</v>
      </c>
      <c r="D2248" s="159">
        <f t="shared" si="356"/>
        <v>57679</v>
      </c>
      <c r="N2248" s="171">
        <f>(1+'Parameters &amp; Main Results'!$B$19)^(1/12)-1</f>
        <v>0.004074123784</v>
      </c>
      <c r="O2248" s="171">
        <f>(1+'Parameters &amp; Main Results'!$B$21)^(1/12)-1</f>
        <v>0.001241487716</v>
      </c>
      <c r="P2248" s="171">
        <f>(1+'Parameters &amp; Main Results'!$B$23)^(1/12)-1</f>
        <v>0.0008295381143</v>
      </c>
      <c r="Q2248" s="172">
        <f>(1+'Parameters &amp; Main Results'!$B$25)^(1/12)-1</f>
        <v>0.004074123784</v>
      </c>
      <c r="R2248" s="172">
        <f>(1+'Parameters &amp; Main Results'!$B$27)^(1/12)-1</f>
        <v>0</v>
      </c>
      <c r="S2248" s="172">
        <f>(1+'Parameters &amp; Main Results'!$B$29)^(1/12)-1</f>
        <v>0</v>
      </c>
      <c r="T2248" s="172">
        <f>(1+'Parameters &amp; Main Results'!$B$31)^(1/12)-1</f>
        <v>0.0008295381143</v>
      </c>
      <c r="U2248" s="166">
        <v>0.0</v>
      </c>
      <c r="V2248" s="166">
        <v>0.0</v>
      </c>
      <c r="W2248" s="19">
        <f t="array" ref="W2248">mmult(N2248:T2248,'Parameters &amp; Main Results'!$B$6:$B$12)-'Parameters &amp; Main Results'!$B$16/12+mmult(U2248:V2248,'Parameters &amp; Main Results'!$B$14:$B$15)</f>
        <v>0.0033242981</v>
      </c>
      <c r="X2248" s="77">
        <f t="shared" si="5"/>
        <v>2.145388194</v>
      </c>
    </row>
    <row r="2249">
      <c r="A2249">
        <f t="shared" si="17"/>
        <v>12</v>
      </c>
      <c r="B2249">
        <f t="shared" si="18"/>
        <v>2057</v>
      </c>
      <c r="C2249" s="77">
        <f t="shared" si="3"/>
        <v>2057.916667</v>
      </c>
      <c r="D2249" s="159">
        <f t="shared" si="356"/>
        <v>57710</v>
      </c>
      <c r="N2249" s="171">
        <f>(1+'Parameters &amp; Main Results'!$B$19)^(1/12)-1</f>
        <v>0.004074123784</v>
      </c>
      <c r="O2249" s="171">
        <f>(1+'Parameters &amp; Main Results'!$B$21)^(1/12)-1</f>
        <v>0.001241487716</v>
      </c>
      <c r="P2249" s="171">
        <f>(1+'Parameters &amp; Main Results'!$B$23)^(1/12)-1</f>
        <v>0.0008295381143</v>
      </c>
      <c r="Q2249" s="172">
        <f>(1+'Parameters &amp; Main Results'!$B$25)^(1/12)-1</f>
        <v>0.004074123784</v>
      </c>
      <c r="R2249" s="172">
        <f>(1+'Parameters &amp; Main Results'!$B$27)^(1/12)-1</f>
        <v>0</v>
      </c>
      <c r="S2249" s="172">
        <f>(1+'Parameters &amp; Main Results'!$B$29)^(1/12)-1</f>
        <v>0</v>
      </c>
      <c r="T2249" s="172">
        <f>(1+'Parameters &amp; Main Results'!$B$31)^(1/12)-1</f>
        <v>0.0008295381143</v>
      </c>
      <c r="U2249" s="166">
        <v>0.0</v>
      </c>
      <c r="V2249" s="166">
        <v>0.0</v>
      </c>
      <c r="W2249" s="19">
        <f t="array" ref="W2249">mmult(N2249:T2249,'Parameters &amp; Main Results'!$B$6:$B$12)-'Parameters &amp; Main Results'!$B$16/12+mmult(U2249:V2249,'Parameters &amp; Main Results'!$B$14:$B$15)</f>
        <v>0.0033242981</v>
      </c>
      <c r="X2249" s="77">
        <f t="shared" si="5"/>
        <v>2.138279914</v>
      </c>
    </row>
    <row r="2250">
      <c r="A2250">
        <f t="shared" si="17"/>
        <v>1</v>
      </c>
      <c r="B2250">
        <f t="shared" si="18"/>
        <v>2058</v>
      </c>
      <c r="C2250" s="77">
        <f t="shared" si="3"/>
        <v>2058</v>
      </c>
      <c r="D2250" s="159">
        <f t="shared" si="356"/>
        <v>57741</v>
      </c>
      <c r="N2250" s="171">
        <f>(1+'Parameters &amp; Main Results'!$B$19)^(1/12)-1</f>
        <v>0.004074123784</v>
      </c>
      <c r="O2250" s="171">
        <f>(1+'Parameters &amp; Main Results'!$B$21)^(1/12)-1</f>
        <v>0.001241487716</v>
      </c>
      <c r="P2250" s="171">
        <f>(1+'Parameters &amp; Main Results'!$B$23)^(1/12)-1</f>
        <v>0.0008295381143</v>
      </c>
      <c r="Q2250" s="172">
        <f>(1+'Parameters &amp; Main Results'!$B$25)^(1/12)-1</f>
        <v>0.004074123784</v>
      </c>
      <c r="R2250" s="172">
        <f>(1+'Parameters &amp; Main Results'!$B$27)^(1/12)-1</f>
        <v>0</v>
      </c>
      <c r="S2250" s="172">
        <f>(1+'Parameters &amp; Main Results'!$B$29)^(1/12)-1</f>
        <v>0</v>
      </c>
      <c r="T2250" s="172">
        <f>(1+'Parameters &amp; Main Results'!$B$31)^(1/12)-1</f>
        <v>0.0008295381143</v>
      </c>
      <c r="U2250" s="166">
        <v>0.0</v>
      </c>
      <c r="V2250" s="166">
        <v>0.0</v>
      </c>
      <c r="W2250" s="19">
        <f t="array" ref="W2250">mmult(N2250:T2250,'Parameters &amp; Main Results'!$B$6:$B$12)-'Parameters &amp; Main Results'!$B$16/12+mmult(U2250:V2250,'Parameters &amp; Main Results'!$B$14:$B$15)</f>
        <v>0.0033242981</v>
      </c>
      <c r="X2250" s="77">
        <f t="shared" si="5"/>
        <v>2.131195186</v>
      </c>
    </row>
    <row r="2251">
      <c r="A2251">
        <f t="shared" si="17"/>
        <v>2</v>
      </c>
      <c r="B2251">
        <f t="shared" si="18"/>
        <v>2058</v>
      </c>
      <c r="C2251" s="77">
        <f t="shared" si="3"/>
        <v>2058.083333</v>
      </c>
      <c r="D2251" s="159">
        <f t="shared" si="356"/>
        <v>57769</v>
      </c>
      <c r="N2251" s="171">
        <f>(1+'Parameters &amp; Main Results'!$B$19)^(1/12)-1</f>
        <v>0.004074123784</v>
      </c>
      <c r="O2251" s="171">
        <f>(1+'Parameters &amp; Main Results'!$B$21)^(1/12)-1</f>
        <v>0.001241487716</v>
      </c>
      <c r="P2251" s="171">
        <f>(1+'Parameters &amp; Main Results'!$B$23)^(1/12)-1</f>
        <v>0.0008295381143</v>
      </c>
      <c r="Q2251" s="172">
        <f>(1+'Parameters &amp; Main Results'!$B$25)^(1/12)-1</f>
        <v>0.004074123784</v>
      </c>
      <c r="R2251" s="172">
        <f>(1+'Parameters &amp; Main Results'!$B$27)^(1/12)-1</f>
        <v>0</v>
      </c>
      <c r="S2251" s="172">
        <f>(1+'Parameters &amp; Main Results'!$B$29)^(1/12)-1</f>
        <v>0</v>
      </c>
      <c r="T2251" s="172">
        <f>(1+'Parameters &amp; Main Results'!$B$31)^(1/12)-1</f>
        <v>0.0008295381143</v>
      </c>
      <c r="U2251" s="166">
        <v>0.0</v>
      </c>
      <c r="V2251" s="166">
        <v>0.0</v>
      </c>
      <c r="W2251" s="19">
        <f t="array" ref="W2251">mmult(N2251:T2251,'Parameters &amp; Main Results'!$B$6:$B$12)-'Parameters &amp; Main Results'!$B$16/12+mmult(U2251:V2251,'Parameters &amp; Main Results'!$B$14:$B$15)</f>
        <v>0.0033242981</v>
      </c>
      <c r="X2251" s="77">
        <f t="shared" si="5"/>
        <v>2.124133932</v>
      </c>
    </row>
    <row r="2252">
      <c r="A2252">
        <f t="shared" si="17"/>
        <v>3</v>
      </c>
      <c r="B2252">
        <f t="shared" si="18"/>
        <v>2058</v>
      </c>
      <c r="C2252" s="77">
        <f t="shared" si="3"/>
        <v>2058.166667</v>
      </c>
      <c r="D2252" s="159">
        <f t="shared" si="356"/>
        <v>57800</v>
      </c>
      <c r="N2252" s="171">
        <f>(1+'Parameters &amp; Main Results'!$B$19)^(1/12)-1</f>
        <v>0.004074123784</v>
      </c>
      <c r="O2252" s="171">
        <f>(1+'Parameters &amp; Main Results'!$B$21)^(1/12)-1</f>
        <v>0.001241487716</v>
      </c>
      <c r="P2252" s="171">
        <f>(1+'Parameters &amp; Main Results'!$B$23)^(1/12)-1</f>
        <v>0.0008295381143</v>
      </c>
      <c r="Q2252" s="172">
        <f>(1+'Parameters &amp; Main Results'!$B$25)^(1/12)-1</f>
        <v>0.004074123784</v>
      </c>
      <c r="R2252" s="172">
        <f>(1+'Parameters &amp; Main Results'!$B$27)^(1/12)-1</f>
        <v>0</v>
      </c>
      <c r="S2252" s="172">
        <f>(1+'Parameters &amp; Main Results'!$B$29)^(1/12)-1</f>
        <v>0</v>
      </c>
      <c r="T2252" s="172">
        <f>(1+'Parameters &amp; Main Results'!$B$31)^(1/12)-1</f>
        <v>0.0008295381143</v>
      </c>
      <c r="U2252" s="166">
        <v>0.0</v>
      </c>
      <c r="V2252" s="166">
        <v>0.0</v>
      </c>
      <c r="W2252" s="19">
        <f t="array" ref="W2252">mmult(N2252:T2252,'Parameters &amp; Main Results'!$B$6:$B$12)-'Parameters &amp; Main Results'!$B$16/12+mmult(U2252:V2252,'Parameters &amp; Main Results'!$B$14:$B$15)</f>
        <v>0.0033242981</v>
      </c>
      <c r="X2252" s="77">
        <f t="shared" si="5"/>
        <v>2.117096073</v>
      </c>
    </row>
    <row r="2253">
      <c r="A2253">
        <f t="shared" si="17"/>
        <v>4</v>
      </c>
      <c r="B2253">
        <f t="shared" si="18"/>
        <v>2058</v>
      </c>
      <c r="C2253" s="77">
        <f t="shared" si="3"/>
        <v>2058.25</v>
      </c>
      <c r="D2253" s="159">
        <f t="shared" si="356"/>
        <v>57830</v>
      </c>
      <c r="N2253" s="171">
        <f>(1+'Parameters &amp; Main Results'!$B$19)^(1/12)-1</f>
        <v>0.004074123784</v>
      </c>
      <c r="O2253" s="171">
        <f>(1+'Parameters &amp; Main Results'!$B$21)^(1/12)-1</f>
        <v>0.001241487716</v>
      </c>
      <c r="P2253" s="171">
        <f>(1+'Parameters &amp; Main Results'!$B$23)^(1/12)-1</f>
        <v>0.0008295381143</v>
      </c>
      <c r="Q2253" s="172">
        <f>(1+'Parameters &amp; Main Results'!$B$25)^(1/12)-1</f>
        <v>0.004074123784</v>
      </c>
      <c r="R2253" s="172">
        <f>(1+'Parameters &amp; Main Results'!$B$27)^(1/12)-1</f>
        <v>0</v>
      </c>
      <c r="S2253" s="172">
        <f>(1+'Parameters &amp; Main Results'!$B$29)^(1/12)-1</f>
        <v>0</v>
      </c>
      <c r="T2253" s="172">
        <f>(1+'Parameters &amp; Main Results'!$B$31)^(1/12)-1</f>
        <v>0.0008295381143</v>
      </c>
      <c r="U2253" s="166">
        <v>0.0</v>
      </c>
      <c r="V2253" s="166">
        <v>0.0</v>
      </c>
      <c r="W2253" s="19">
        <f t="array" ref="W2253">mmult(N2253:T2253,'Parameters &amp; Main Results'!$B$6:$B$12)-'Parameters &amp; Main Results'!$B$16/12+mmult(U2253:V2253,'Parameters &amp; Main Results'!$B$14:$B$15)</f>
        <v>0.0033242981</v>
      </c>
      <c r="X2253" s="77">
        <f t="shared" si="5"/>
        <v>2.110081533</v>
      </c>
    </row>
    <row r="2254">
      <c r="A2254">
        <f t="shared" si="17"/>
        <v>5</v>
      </c>
      <c r="B2254">
        <f t="shared" si="18"/>
        <v>2058</v>
      </c>
      <c r="C2254" s="77">
        <f t="shared" si="3"/>
        <v>2058.333333</v>
      </c>
      <c r="D2254" s="159">
        <f t="shared" si="356"/>
        <v>57861</v>
      </c>
      <c r="N2254" s="171">
        <f>(1+'Parameters &amp; Main Results'!$B$19)^(1/12)-1</f>
        <v>0.004074123784</v>
      </c>
      <c r="O2254" s="171">
        <f>(1+'Parameters &amp; Main Results'!$B$21)^(1/12)-1</f>
        <v>0.001241487716</v>
      </c>
      <c r="P2254" s="171">
        <f>(1+'Parameters &amp; Main Results'!$B$23)^(1/12)-1</f>
        <v>0.0008295381143</v>
      </c>
      <c r="Q2254" s="172">
        <f>(1+'Parameters &amp; Main Results'!$B$25)^(1/12)-1</f>
        <v>0.004074123784</v>
      </c>
      <c r="R2254" s="172">
        <f>(1+'Parameters &amp; Main Results'!$B$27)^(1/12)-1</f>
        <v>0</v>
      </c>
      <c r="S2254" s="172">
        <f>(1+'Parameters &amp; Main Results'!$B$29)^(1/12)-1</f>
        <v>0</v>
      </c>
      <c r="T2254" s="172">
        <f>(1+'Parameters &amp; Main Results'!$B$31)^(1/12)-1</f>
        <v>0.0008295381143</v>
      </c>
      <c r="U2254" s="166">
        <v>0.0</v>
      </c>
      <c r="V2254" s="166">
        <v>0.0</v>
      </c>
      <c r="W2254" s="19">
        <f t="array" ref="W2254">mmult(N2254:T2254,'Parameters &amp; Main Results'!$B$6:$B$12)-'Parameters &amp; Main Results'!$B$16/12+mmult(U2254:V2254,'Parameters &amp; Main Results'!$B$14:$B$15)</f>
        <v>0.0033242981</v>
      </c>
      <c r="X2254" s="77">
        <f t="shared" si="5"/>
        <v>2.103090235</v>
      </c>
    </row>
    <row r="2255">
      <c r="A2255">
        <f t="shared" si="17"/>
        <v>6</v>
      </c>
      <c r="B2255">
        <f t="shared" si="18"/>
        <v>2058</v>
      </c>
      <c r="C2255" s="77">
        <f t="shared" si="3"/>
        <v>2058.416667</v>
      </c>
      <c r="D2255" s="159">
        <f t="shared" si="356"/>
        <v>57891</v>
      </c>
      <c r="N2255" s="171">
        <f>(1+'Parameters &amp; Main Results'!$B$19)^(1/12)-1</f>
        <v>0.004074123784</v>
      </c>
      <c r="O2255" s="171">
        <f>(1+'Parameters &amp; Main Results'!$B$21)^(1/12)-1</f>
        <v>0.001241487716</v>
      </c>
      <c r="P2255" s="171">
        <f>(1+'Parameters &amp; Main Results'!$B$23)^(1/12)-1</f>
        <v>0.0008295381143</v>
      </c>
      <c r="Q2255" s="172">
        <f>(1+'Parameters &amp; Main Results'!$B$25)^(1/12)-1</f>
        <v>0.004074123784</v>
      </c>
      <c r="R2255" s="172">
        <f>(1+'Parameters &amp; Main Results'!$B$27)^(1/12)-1</f>
        <v>0</v>
      </c>
      <c r="S2255" s="172">
        <f>(1+'Parameters &amp; Main Results'!$B$29)^(1/12)-1</f>
        <v>0</v>
      </c>
      <c r="T2255" s="172">
        <f>(1+'Parameters &amp; Main Results'!$B$31)^(1/12)-1</f>
        <v>0.0008295381143</v>
      </c>
      <c r="U2255" s="166">
        <v>0.0</v>
      </c>
      <c r="V2255" s="166">
        <v>0.0</v>
      </c>
      <c r="W2255" s="19">
        <f t="array" ref="W2255">mmult(N2255:T2255,'Parameters &amp; Main Results'!$B$6:$B$12)-'Parameters &amp; Main Results'!$B$16/12+mmult(U2255:V2255,'Parameters &amp; Main Results'!$B$14:$B$15)</f>
        <v>0.0033242981</v>
      </c>
      <c r="X2255" s="77">
        <f t="shared" si="5"/>
        <v>2.0961221</v>
      </c>
    </row>
    <row r="2256">
      <c r="A2256">
        <f t="shared" si="17"/>
        <v>7</v>
      </c>
      <c r="B2256">
        <f t="shared" si="18"/>
        <v>2058</v>
      </c>
      <c r="C2256" s="77">
        <f t="shared" si="3"/>
        <v>2058.5</v>
      </c>
      <c r="D2256" s="159">
        <f t="shared" si="356"/>
        <v>57922</v>
      </c>
      <c r="N2256" s="171">
        <f>(1+'Parameters &amp; Main Results'!$B$19)^(1/12)-1</f>
        <v>0.004074123784</v>
      </c>
      <c r="O2256" s="171">
        <f>(1+'Parameters &amp; Main Results'!$B$21)^(1/12)-1</f>
        <v>0.001241487716</v>
      </c>
      <c r="P2256" s="171">
        <f>(1+'Parameters &amp; Main Results'!$B$23)^(1/12)-1</f>
        <v>0.0008295381143</v>
      </c>
      <c r="Q2256" s="172">
        <f>(1+'Parameters &amp; Main Results'!$B$25)^(1/12)-1</f>
        <v>0.004074123784</v>
      </c>
      <c r="R2256" s="172">
        <f>(1+'Parameters &amp; Main Results'!$B$27)^(1/12)-1</f>
        <v>0</v>
      </c>
      <c r="S2256" s="172">
        <f>(1+'Parameters &amp; Main Results'!$B$29)^(1/12)-1</f>
        <v>0</v>
      </c>
      <c r="T2256" s="172">
        <f>(1+'Parameters &amp; Main Results'!$B$31)^(1/12)-1</f>
        <v>0.0008295381143</v>
      </c>
      <c r="U2256" s="166">
        <v>0.0</v>
      </c>
      <c r="V2256" s="166">
        <v>0.0</v>
      </c>
      <c r="W2256" s="19">
        <f t="array" ref="W2256">mmult(N2256:T2256,'Parameters &amp; Main Results'!$B$6:$B$12)-'Parameters &amp; Main Results'!$B$16/12+mmult(U2256:V2256,'Parameters &amp; Main Results'!$B$14:$B$15)</f>
        <v>0.0033242981</v>
      </c>
      <c r="X2256" s="77">
        <f t="shared" si="5"/>
        <v>2.089177053</v>
      </c>
    </row>
    <row r="2257">
      <c r="A2257">
        <f t="shared" si="17"/>
        <v>8</v>
      </c>
      <c r="B2257">
        <f t="shared" si="18"/>
        <v>2058</v>
      </c>
      <c r="C2257" s="77">
        <f t="shared" si="3"/>
        <v>2058.583333</v>
      </c>
      <c r="D2257" s="159">
        <f t="shared" si="356"/>
        <v>57953</v>
      </c>
      <c r="N2257" s="171">
        <f>(1+'Parameters &amp; Main Results'!$B$19)^(1/12)-1</f>
        <v>0.004074123784</v>
      </c>
      <c r="O2257" s="171">
        <f>(1+'Parameters &amp; Main Results'!$B$21)^(1/12)-1</f>
        <v>0.001241487716</v>
      </c>
      <c r="P2257" s="171">
        <f>(1+'Parameters &amp; Main Results'!$B$23)^(1/12)-1</f>
        <v>0.0008295381143</v>
      </c>
      <c r="Q2257" s="172">
        <f>(1+'Parameters &amp; Main Results'!$B$25)^(1/12)-1</f>
        <v>0.004074123784</v>
      </c>
      <c r="R2257" s="172">
        <f>(1+'Parameters &amp; Main Results'!$B$27)^(1/12)-1</f>
        <v>0</v>
      </c>
      <c r="S2257" s="172">
        <f>(1+'Parameters &amp; Main Results'!$B$29)^(1/12)-1</f>
        <v>0</v>
      </c>
      <c r="T2257" s="172">
        <f>(1+'Parameters &amp; Main Results'!$B$31)^(1/12)-1</f>
        <v>0.0008295381143</v>
      </c>
      <c r="U2257" s="166">
        <v>0.0</v>
      </c>
      <c r="V2257" s="166">
        <v>0.0</v>
      </c>
      <c r="W2257" s="19">
        <f t="array" ref="W2257">mmult(N2257:T2257,'Parameters &amp; Main Results'!$B$6:$B$12)-'Parameters &amp; Main Results'!$B$16/12+mmult(U2257:V2257,'Parameters &amp; Main Results'!$B$14:$B$15)</f>
        <v>0.0033242981</v>
      </c>
      <c r="X2257" s="77">
        <f t="shared" si="5"/>
        <v>2.082255016</v>
      </c>
    </row>
    <row r="2258">
      <c r="A2258">
        <f t="shared" si="17"/>
        <v>9</v>
      </c>
      <c r="B2258">
        <f t="shared" si="18"/>
        <v>2058</v>
      </c>
      <c r="C2258" s="77">
        <f t="shared" si="3"/>
        <v>2058.666667</v>
      </c>
      <c r="D2258" s="159">
        <f t="shared" si="356"/>
        <v>57983</v>
      </c>
      <c r="N2258" s="171">
        <f>(1+'Parameters &amp; Main Results'!$B$19)^(1/12)-1</f>
        <v>0.004074123784</v>
      </c>
      <c r="O2258" s="171">
        <f>(1+'Parameters &amp; Main Results'!$B$21)^(1/12)-1</f>
        <v>0.001241487716</v>
      </c>
      <c r="P2258" s="171">
        <f>(1+'Parameters &amp; Main Results'!$B$23)^(1/12)-1</f>
        <v>0.0008295381143</v>
      </c>
      <c r="Q2258" s="172">
        <f>(1+'Parameters &amp; Main Results'!$B$25)^(1/12)-1</f>
        <v>0.004074123784</v>
      </c>
      <c r="R2258" s="172">
        <f>(1+'Parameters &amp; Main Results'!$B$27)^(1/12)-1</f>
        <v>0</v>
      </c>
      <c r="S2258" s="172">
        <f>(1+'Parameters &amp; Main Results'!$B$29)^(1/12)-1</f>
        <v>0</v>
      </c>
      <c r="T2258" s="172">
        <f>(1+'Parameters &amp; Main Results'!$B$31)^(1/12)-1</f>
        <v>0.0008295381143</v>
      </c>
      <c r="U2258" s="166">
        <v>0.0</v>
      </c>
      <c r="V2258" s="166">
        <v>0.0</v>
      </c>
      <c r="W2258" s="19">
        <f t="array" ref="W2258">mmult(N2258:T2258,'Parameters &amp; Main Results'!$B$6:$B$12)-'Parameters &amp; Main Results'!$B$16/12+mmult(U2258:V2258,'Parameters &amp; Main Results'!$B$14:$B$15)</f>
        <v>0.0033242981</v>
      </c>
      <c r="X2258" s="77">
        <f t="shared" si="5"/>
        <v>2.075355914</v>
      </c>
    </row>
    <row r="2259">
      <c r="A2259">
        <f t="shared" si="17"/>
        <v>10</v>
      </c>
      <c r="B2259">
        <f t="shared" si="18"/>
        <v>2058</v>
      </c>
      <c r="C2259" s="77">
        <f t="shared" si="3"/>
        <v>2058.75</v>
      </c>
      <c r="D2259" s="159">
        <f t="shared" si="356"/>
        <v>58014</v>
      </c>
      <c r="N2259" s="171">
        <f>(1+'Parameters &amp; Main Results'!$B$19)^(1/12)-1</f>
        <v>0.004074123784</v>
      </c>
      <c r="O2259" s="171">
        <f>(1+'Parameters &amp; Main Results'!$B$21)^(1/12)-1</f>
        <v>0.001241487716</v>
      </c>
      <c r="P2259" s="171">
        <f>(1+'Parameters &amp; Main Results'!$B$23)^(1/12)-1</f>
        <v>0.0008295381143</v>
      </c>
      <c r="Q2259" s="172">
        <f>(1+'Parameters &amp; Main Results'!$B$25)^(1/12)-1</f>
        <v>0.004074123784</v>
      </c>
      <c r="R2259" s="172">
        <f>(1+'Parameters &amp; Main Results'!$B$27)^(1/12)-1</f>
        <v>0</v>
      </c>
      <c r="S2259" s="172">
        <f>(1+'Parameters &amp; Main Results'!$B$29)^(1/12)-1</f>
        <v>0</v>
      </c>
      <c r="T2259" s="172">
        <f>(1+'Parameters &amp; Main Results'!$B$31)^(1/12)-1</f>
        <v>0.0008295381143</v>
      </c>
      <c r="U2259" s="166">
        <v>0.0</v>
      </c>
      <c r="V2259" s="166">
        <v>0.0</v>
      </c>
      <c r="W2259" s="19">
        <f t="array" ref="W2259">mmult(N2259:T2259,'Parameters &amp; Main Results'!$B$6:$B$12)-'Parameters &amp; Main Results'!$B$16/12+mmult(U2259:V2259,'Parameters &amp; Main Results'!$B$14:$B$15)</f>
        <v>0.0033242981</v>
      </c>
      <c r="X2259" s="77">
        <f t="shared" si="5"/>
        <v>2.068479671</v>
      </c>
    </row>
    <row r="2260">
      <c r="A2260">
        <f t="shared" si="17"/>
        <v>11</v>
      </c>
      <c r="B2260">
        <f t="shared" si="18"/>
        <v>2058</v>
      </c>
      <c r="C2260" s="77">
        <f t="shared" si="3"/>
        <v>2058.833333</v>
      </c>
      <c r="D2260" s="159">
        <f t="shared" si="356"/>
        <v>58044</v>
      </c>
      <c r="N2260" s="171">
        <f>(1+'Parameters &amp; Main Results'!$B$19)^(1/12)-1</f>
        <v>0.004074123784</v>
      </c>
      <c r="O2260" s="171">
        <f>(1+'Parameters &amp; Main Results'!$B$21)^(1/12)-1</f>
        <v>0.001241487716</v>
      </c>
      <c r="P2260" s="171">
        <f>(1+'Parameters &amp; Main Results'!$B$23)^(1/12)-1</f>
        <v>0.0008295381143</v>
      </c>
      <c r="Q2260" s="172">
        <f>(1+'Parameters &amp; Main Results'!$B$25)^(1/12)-1</f>
        <v>0.004074123784</v>
      </c>
      <c r="R2260" s="172">
        <f>(1+'Parameters &amp; Main Results'!$B$27)^(1/12)-1</f>
        <v>0</v>
      </c>
      <c r="S2260" s="172">
        <f>(1+'Parameters &amp; Main Results'!$B$29)^(1/12)-1</f>
        <v>0</v>
      </c>
      <c r="T2260" s="172">
        <f>(1+'Parameters &amp; Main Results'!$B$31)^(1/12)-1</f>
        <v>0.0008295381143</v>
      </c>
      <c r="U2260" s="166">
        <v>0.0</v>
      </c>
      <c r="V2260" s="166">
        <v>0.0</v>
      </c>
      <c r="W2260" s="19">
        <f t="array" ref="W2260">mmult(N2260:T2260,'Parameters &amp; Main Results'!$B$6:$B$12)-'Parameters &amp; Main Results'!$B$16/12+mmult(U2260:V2260,'Parameters &amp; Main Results'!$B$14:$B$15)</f>
        <v>0.0033242981</v>
      </c>
      <c r="X2260" s="77">
        <f t="shared" si="5"/>
        <v>2.061626211</v>
      </c>
    </row>
    <row r="2261">
      <c r="A2261">
        <f t="shared" si="17"/>
        <v>12</v>
      </c>
      <c r="B2261">
        <f t="shared" si="18"/>
        <v>2058</v>
      </c>
      <c r="C2261" s="77">
        <f t="shared" si="3"/>
        <v>2058.916667</v>
      </c>
      <c r="D2261" s="159">
        <f t="shared" si="356"/>
        <v>58075</v>
      </c>
      <c r="N2261" s="171">
        <f>(1+'Parameters &amp; Main Results'!$B$19)^(1/12)-1</f>
        <v>0.004074123784</v>
      </c>
      <c r="O2261" s="171">
        <f>(1+'Parameters &amp; Main Results'!$B$21)^(1/12)-1</f>
        <v>0.001241487716</v>
      </c>
      <c r="P2261" s="171">
        <f>(1+'Parameters &amp; Main Results'!$B$23)^(1/12)-1</f>
        <v>0.0008295381143</v>
      </c>
      <c r="Q2261" s="172">
        <f>(1+'Parameters &amp; Main Results'!$B$25)^(1/12)-1</f>
        <v>0.004074123784</v>
      </c>
      <c r="R2261" s="172">
        <f>(1+'Parameters &amp; Main Results'!$B$27)^(1/12)-1</f>
        <v>0</v>
      </c>
      <c r="S2261" s="172">
        <f>(1+'Parameters &amp; Main Results'!$B$29)^(1/12)-1</f>
        <v>0</v>
      </c>
      <c r="T2261" s="172">
        <f>(1+'Parameters &amp; Main Results'!$B$31)^(1/12)-1</f>
        <v>0.0008295381143</v>
      </c>
      <c r="U2261" s="166">
        <v>0.0</v>
      </c>
      <c r="V2261" s="166">
        <v>0.0</v>
      </c>
      <c r="W2261" s="19">
        <f t="array" ref="W2261">mmult(N2261:T2261,'Parameters &amp; Main Results'!$B$6:$B$12)-'Parameters &amp; Main Results'!$B$16/12+mmult(U2261:V2261,'Parameters &amp; Main Results'!$B$14:$B$15)</f>
        <v>0.0033242981</v>
      </c>
      <c r="X2261" s="77">
        <f t="shared" si="5"/>
        <v>2.054795459</v>
      </c>
    </row>
    <row r="2262">
      <c r="A2262">
        <f t="shared" si="17"/>
        <v>1</v>
      </c>
      <c r="B2262">
        <f t="shared" si="18"/>
        <v>2059</v>
      </c>
      <c r="C2262" s="77">
        <f t="shared" si="3"/>
        <v>2059</v>
      </c>
      <c r="D2262" s="159">
        <f t="shared" si="356"/>
        <v>58106</v>
      </c>
      <c r="N2262" s="171">
        <f>(1+'Parameters &amp; Main Results'!$B$19)^(1/12)-1</f>
        <v>0.004074123784</v>
      </c>
      <c r="O2262" s="171">
        <f>(1+'Parameters &amp; Main Results'!$B$21)^(1/12)-1</f>
        <v>0.001241487716</v>
      </c>
      <c r="P2262" s="171">
        <f>(1+'Parameters &amp; Main Results'!$B$23)^(1/12)-1</f>
        <v>0.0008295381143</v>
      </c>
      <c r="Q2262" s="172">
        <f>(1+'Parameters &amp; Main Results'!$B$25)^(1/12)-1</f>
        <v>0.004074123784</v>
      </c>
      <c r="R2262" s="172">
        <f>(1+'Parameters &amp; Main Results'!$B$27)^(1/12)-1</f>
        <v>0</v>
      </c>
      <c r="S2262" s="172">
        <f>(1+'Parameters &amp; Main Results'!$B$29)^(1/12)-1</f>
        <v>0</v>
      </c>
      <c r="T2262" s="172">
        <f>(1+'Parameters &amp; Main Results'!$B$31)^(1/12)-1</f>
        <v>0.0008295381143</v>
      </c>
      <c r="U2262" s="166">
        <v>0.0</v>
      </c>
      <c r="V2262" s="166">
        <v>0.0</v>
      </c>
      <c r="W2262" s="19">
        <f t="array" ref="W2262">mmult(N2262:T2262,'Parameters &amp; Main Results'!$B$6:$B$12)-'Parameters &amp; Main Results'!$B$16/12+mmult(U2262:V2262,'Parameters &amp; Main Results'!$B$14:$B$15)</f>
        <v>0.0033242981</v>
      </c>
      <c r="X2262" s="77">
        <f t="shared" si="5"/>
        <v>2.047987338</v>
      </c>
    </row>
    <row r="2263">
      <c r="A2263">
        <f t="shared" si="17"/>
        <v>2</v>
      </c>
      <c r="B2263">
        <f t="shared" si="18"/>
        <v>2059</v>
      </c>
      <c r="C2263" s="77">
        <f t="shared" si="3"/>
        <v>2059.083333</v>
      </c>
      <c r="D2263" s="159">
        <f t="shared" si="356"/>
        <v>58134</v>
      </c>
      <c r="N2263" s="171">
        <f>(1+'Parameters &amp; Main Results'!$B$19)^(1/12)-1</f>
        <v>0.004074123784</v>
      </c>
      <c r="O2263" s="171">
        <f>(1+'Parameters &amp; Main Results'!$B$21)^(1/12)-1</f>
        <v>0.001241487716</v>
      </c>
      <c r="P2263" s="171">
        <f>(1+'Parameters &amp; Main Results'!$B$23)^(1/12)-1</f>
        <v>0.0008295381143</v>
      </c>
      <c r="Q2263" s="172">
        <f>(1+'Parameters &amp; Main Results'!$B$25)^(1/12)-1</f>
        <v>0.004074123784</v>
      </c>
      <c r="R2263" s="172">
        <f>(1+'Parameters &amp; Main Results'!$B$27)^(1/12)-1</f>
        <v>0</v>
      </c>
      <c r="S2263" s="172">
        <f>(1+'Parameters &amp; Main Results'!$B$29)^(1/12)-1</f>
        <v>0</v>
      </c>
      <c r="T2263" s="172">
        <f>(1+'Parameters &amp; Main Results'!$B$31)^(1/12)-1</f>
        <v>0.0008295381143</v>
      </c>
      <c r="U2263" s="166">
        <v>0.0</v>
      </c>
      <c r="V2263" s="166">
        <v>0.0</v>
      </c>
      <c r="W2263" s="19">
        <f t="array" ref="W2263">mmult(N2263:T2263,'Parameters &amp; Main Results'!$B$6:$B$12)-'Parameters &amp; Main Results'!$B$16/12+mmult(U2263:V2263,'Parameters &amp; Main Results'!$B$14:$B$15)</f>
        <v>0.0033242981</v>
      </c>
      <c r="X2263" s="77">
        <f t="shared" si="5"/>
        <v>2.041201775</v>
      </c>
    </row>
    <row r="2264">
      <c r="A2264">
        <f t="shared" si="17"/>
        <v>3</v>
      </c>
      <c r="B2264">
        <f t="shared" si="18"/>
        <v>2059</v>
      </c>
      <c r="C2264" s="77">
        <f t="shared" si="3"/>
        <v>2059.166667</v>
      </c>
      <c r="D2264" s="159">
        <f t="shared" si="356"/>
        <v>58165</v>
      </c>
      <c r="N2264" s="171">
        <f>(1+'Parameters &amp; Main Results'!$B$19)^(1/12)-1</f>
        <v>0.004074123784</v>
      </c>
      <c r="O2264" s="171">
        <f>(1+'Parameters &amp; Main Results'!$B$21)^(1/12)-1</f>
        <v>0.001241487716</v>
      </c>
      <c r="P2264" s="171">
        <f>(1+'Parameters &amp; Main Results'!$B$23)^(1/12)-1</f>
        <v>0.0008295381143</v>
      </c>
      <c r="Q2264" s="172">
        <f>(1+'Parameters &amp; Main Results'!$B$25)^(1/12)-1</f>
        <v>0.004074123784</v>
      </c>
      <c r="R2264" s="172">
        <f>(1+'Parameters &amp; Main Results'!$B$27)^(1/12)-1</f>
        <v>0</v>
      </c>
      <c r="S2264" s="172">
        <f>(1+'Parameters &amp; Main Results'!$B$29)^(1/12)-1</f>
        <v>0</v>
      </c>
      <c r="T2264" s="172">
        <f>(1+'Parameters &amp; Main Results'!$B$31)^(1/12)-1</f>
        <v>0.0008295381143</v>
      </c>
      <c r="U2264" s="166">
        <v>0.0</v>
      </c>
      <c r="V2264" s="166">
        <v>0.0</v>
      </c>
      <c r="W2264" s="19">
        <f t="array" ref="W2264">mmult(N2264:T2264,'Parameters &amp; Main Results'!$B$6:$B$12)-'Parameters &amp; Main Results'!$B$16/12+mmult(U2264:V2264,'Parameters &amp; Main Results'!$B$14:$B$15)</f>
        <v>0.0033242981</v>
      </c>
      <c r="X2264" s="77">
        <f t="shared" si="5"/>
        <v>2.034438694</v>
      </c>
    </row>
    <row r="2265">
      <c r="A2265">
        <f t="shared" si="17"/>
        <v>4</v>
      </c>
      <c r="B2265">
        <f t="shared" si="18"/>
        <v>2059</v>
      </c>
      <c r="C2265" s="77">
        <f t="shared" si="3"/>
        <v>2059.25</v>
      </c>
      <c r="D2265" s="159">
        <f t="shared" si="356"/>
        <v>58195</v>
      </c>
      <c r="N2265" s="171">
        <f>(1+'Parameters &amp; Main Results'!$B$19)^(1/12)-1</f>
        <v>0.004074123784</v>
      </c>
      <c r="O2265" s="171">
        <f>(1+'Parameters &amp; Main Results'!$B$21)^(1/12)-1</f>
        <v>0.001241487716</v>
      </c>
      <c r="P2265" s="171">
        <f>(1+'Parameters &amp; Main Results'!$B$23)^(1/12)-1</f>
        <v>0.0008295381143</v>
      </c>
      <c r="Q2265" s="172">
        <f>(1+'Parameters &amp; Main Results'!$B$25)^(1/12)-1</f>
        <v>0.004074123784</v>
      </c>
      <c r="R2265" s="172">
        <f>(1+'Parameters &amp; Main Results'!$B$27)^(1/12)-1</f>
        <v>0</v>
      </c>
      <c r="S2265" s="172">
        <f>(1+'Parameters &amp; Main Results'!$B$29)^(1/12)-1</f>
        <v>0</v>
      </c>
      <c r="T2265" s="172">
        <f>(1+'Parameters &amp; Main Results'!$B$31)^(1/12)-1</f>
        <v>0.0008295381143</v>
      </c>
      <c r="U2265" s="166">
        <v>0.0</v>
      </c>
      <c r="V2265" s="166">
        <v>0.0</v>
      </c>
      <c r="W2265" s="19">
        <f t="array" ref="W2265">mmult(N2265:T2265,'Parameters &amp; Main Results'!$B$6:$B$12)-'Parameters &amp; Main Results'!$B$16/12+mmult(U2265:V2265,'Parameters &amp; Main Results'!$B$14:$B$15)</f>
        <v>0.0033242981</v>
      </c>
      <c r="X2265" s="77">
        <f t="shared" si="5"/>
        <v>2.027698022</v>
      </c>
    </row>
    <row r="2266">
      <c r="A2266">
        <f t="shared" si="17"/>
        <v>5</v>
      </c>
      <c r="B2266">
        <f t="shared" si="18"/>
        <v>2059</v>
      </c>
      <c r="C2266" s="77">
        <f t="shared" si="3"/>
        <v>2059.333333</v>
      </c>
      <c r="D2266" s="159">
        <f t="shared" si="356"/>
        <v>58226</v>
      </c>
      <c r="N2266" s="171">
        <f>(1+'Parameters &amp; Main Results'!$B$19)^(1/12)-1</f>
        <v>0.004074123784</v>
      </c>
      <c r="O2266" s="171">
        <f>(1+'Parameters &amp; Main Results'!$B$21)^(1/12)-1</f>
        <v>0.001241487716</v>
      </c>
      <c r="P2266" s="171">
        <f>(1+'Parameters &amp; Main Results'!$B$23)^(1/12)-1</f>
        <v>0.0008295381143</v>
      </c>
      <c r="Q2266" s="172">
        <f>(1+'Parameters &amp; Main Results'!$B$25)^(1/12)-1</f>
        <v>0.004074123784</v>
      </c>
      <c r="R2266" s="172">
        <f>(1+'Parameters &amp; Main Results'!$B$27)^(1/12)-1</f>
        <v>0</v>
      </c>
      <c r="S2266" s="172">
        <f>(1+'Parameters &amp; Main Results'!$B$29)^(1/12)-1</f>
        <v>0</v>
      </c>
      <c r="T2266" s="172">
        <f>(1+'Parameters &amp; Main Results'!$B$31)^(1/12)-1</f>
        <v>0.0008295381143</v>
      </c>
      <c r="U2266" s="166">
        <v>0.0</v>
      </c>
      <c r="V2266" s="166">
        <v>0.0</v>
      </c>
      <c r="W2266" s="19">
        <f t="array" ref="W2266">mmult(N2266:T2266,'Parameters &amp; Main Results'!$B$6:$B$12)-'Parameters &amp; Main Results'!$B$16/12+mmult(U2266:V2266,'Parameters &amp; Main Results'!$B$14:$B$15)</f>
        <v>0.0033242981</v>
      </c>
      <c r="X2266" s="77">
        <f t="shared" si="5"/>
        <v>2.020979683</v>
      </c>
    </row>
    <row r="2267">
      <c r="A2267">
        <f t="shared" si="17"/>
        <v>6</v>
      </c>
      <c r="B2267">
        <f t="shared" si="18"/>
        <v>2059</v>
      </c>
      <c r="C2267" s="77">
        <f t="shared" si="3"/>
        <v>2059.416667</v>
      </c>
      <c r="D2267" s="159">
        <f t="shared" si="356"/>
        <v>58256</v>
      </c>
      <c r="N2267" s="171">
        <f>(1+'Parameters &amp; Main Results'!$B$19)^(1/12)-1</f>
        <v>0.004074123784</v>
      </c>
      <c r="O2267" s="171">
        <f>(1+'Parameters &amp; Main Results'!$B$21)^(1/12)-1</f>
        <v>0.001241487716</v>
      </c>
      <c r="P2267" s="171">
        <f>(1+'Parameters &amp; Main Results'!$B$23)^(1/12)-1</f>
        <v>0.0008295381143</v>
      </c>
      <c r="Q2267" s="172">
        <f>(1+'Parameters &amp; Main Results'!$B$25)^(1/12)-1</f>
        <v>0.004074123784</v>
      </c>
      <c r="R2267" s="172">
        <f>(1+'Parameters &amp; Main Results'!$B$27)^(1/12)-1</f>
        <v>0</v>
      </c>
      <c r="S2267" s="172">
        <f>(1+'Parameters &amp; Main Results'!$B$29)^(1/12)-1</f>
        <v>0</v>
      </c>
      <c r="T2267" s="172">
        <f>(1+'Parameters &amp; Main Results'!$B$31)^(1/12)-1</f>
        <v>0.0008295381143</v>
      </c>
      <c r="U2267" s="166">
        <v>0.0</v>
      </c>
      <c r="V2267" s="166">
        <v>0.0</v>
      </c>
      <c r="W2267" s="19">
        <f t="array" ref="W2267">mmult(N2267:T2267,'Parameters &amp; Main Results'!$B$6:$B$12)-'Parameters &amp; Main Results'!$B$16/12+mmult(U2267:V2267,'Parameters &amp; Main Results'!$B$14:$B$15)</f>
        <v>0.0033242981</v>
      </c>
      <c r="X2267" s="77">
        <f t="shared" si="5"/>
        <v>2.014283604</v>
      </c>
    </row>
    <row r="2268">
      <c r="A2268">
        <f t="shared" si="17"/>
        <v>7</v>
      </c>
      <c r="B2268">
        <f t="shared" si="18"/>
        <v>2059</v>
      </c>
      <c r="C2268" s="77">
        <f t="shared" si="3"/>
        <v>2059.5</v>
      </c>
      <c r="D2268" s="159">
        <f t="shared" si="356"/>
        <v>58287</v>
      </c>
      <c r="N2268" s="171">
        <f>(1+'Parameters &amp; Main Results'!$B$19)^(1/12)-1</f>
        <v>0.004074123784</v>
      </c>
      <c r="O2268" s="171">
        <f>(1+'Parameters &amp; Main Results'!$B$21)^(1/12)-1</f>
        <v>0.001241487716</v>
      </c>
      <c r="P2268" s="171">
        <f>(1+'Parameters &amp; Main Results'!$B$23)^(1/12)-1</f>
        <v>0.0008295381143</v>
      </c>
      <c r="Q2268" s="172">
        <f>(1+'Parameters &amp; Main Results'!$B$25)^(1/12)-1</f>
        <v>0.004074123784</v>
      </c>
      <c r="R2268" s="172">
        <f>(1+'Parameters &amp; Main Results'!$B$27)^(1/12)-1</f>
        <v>0</v>
      </c>
      <c r="S2268" s="172">
        <f>(1+'Parameters &amp; Main Results'!$B$29)^(1/12)-1</f>
        <v>0</v>
      </c>
      <c r="T2268" s="172">
        <f>(1+'Parameters &amp; Main Results'!$B$31)^(1/12)-1</f>
        <v>0.0008295381143</v>
      </c>
      <c r="U2268" s="166">
        <v>0.0</v>
      </c>
      <c r="V2268" s="166">
        <v>0.0</v>
      </c>
      <c r="W2268" s="19">
        <f t="array" ref="W2268">mmult(N2268:T2268,'Parameters &amp; Main Results'!$B$6:$B$12)-'Parameters &amp; Main Results'!$B$16/12+mmult(U2268:V2268,'Parameters &amp; Main Results'!$B$14:$B$15)</f>
        <v>0.0033242981</v>
      </c>
      <c r="X2268" s="77">
        <f t="shared" si="5"/>
        <v>2.00760971</v>
      </c>
    </row>
    <row r="2269">
      <c r="A2269">
        <f t="shared" si="17"/>
        <v>8</v>
      </c>
      <c r="B2269">
        <f t="shared" si="18"/>
        <v>2059</v>
      </c>
      <c r="C2269" s="77">
        <f t="shared" si="3"/>
        <v>2059.583333</v>
      </c>
      <c r="D2269" s="159">
        <f t="shared" si="356"/>
        <v>58318</v>
      </c>
      <c r="N2269" s="171">
        <f>(1+'Parameters &amp; Main Results'!$B$19)^(1/12)-1</f>
        <v>0.004074123784</v>
      </c>
      <c r="O2269" s="171">
        <f>(1+'Parameters &amp; Main Results'!$B$21)^(1/12)-1</f>
        <v>0.001241487716</v>
      </c>
      <c r="P2269" s="171">
        <f>(1+'Parameters &amp; Main Results'!$B$23)^(1/12)-1</f>
        <v>0.0008295381143</v>
      </c>
      <c r="Q2269" s="172">
        <f>(1+'Parameters &amp; Main Results'!$B$25)^(1/12)-1</f>
        <v>0.004074123784</v>
      </c>
      <c r="R2269" s="172">
        <f>(1+'Parameters &amp; Main Results'!$B$27)^(1/12)-1</f>
        <v>0</v>
      </c>
      <c r="S2269" s="172">
        <f>(1+'Parameters &amp; Main Results'!$B$29)^(1/12)-1</f>
        <v>0</v>
      </c>
      <c r="T2269" s="172">
        <f>(1+'Parameters &amp; Main Results'!$B$31)^(1/12)-1</f>
        <v>0.0008295381143</v>
      </c>
      <c r="U2269" s="166">
        <v>0.0</v>
      </c>
      <c r="V2269" s="166">
        <v>0.0</v>
      </c>
      <c r="W2269" s="19">
        <f t="array" ref="W2269">mmult(N2269:T2269,'Parameters &amp; Main Results'!$B$6:$B$12)-'Parameters &amp; Main Results'!$B$16/12+mmult(U2269:V2269,'Parameters &amp; Main Results'!$B$14:$B$15)</f>
        <v>0.0033242981</v>
      </c>
      <c r="X2269" s="77">
        <f t="shared" si="5"/>
        <v>2.00095793</v>
      </c>
    </row>
    <row r="2270">
      <c r="A2270">
        <f t="shared" si="17"/>
        <v>9</v>
      </c>
      <c r="B2270">
        <f t="shared" si="18"/>
        <v>2059</v>
      </c>
      <c r="C2270" s="77">
        <f t="shared" si="3"/>
        <v>2059.666667</v>
      </c>
      <c r="D2270" s="159">
        <f t="shared" si="356"/>
        <v>58348</v>
      </c>
      <c r="N2270" s="171">
        <f>(1+'Parameters &amp; Main Results'!$B$19)^(1/12)-1</f>
        <v>0.004074123784</v>
      </c>
      <c r="O2270" s="171">
        <f>(1+'Parameters &amp; Main Results'!$B$21)^(1/12)-1</f>
        <v>0.001241487716</v>
      </c>
      <c r="P2270" s="171">
        <f>(1+'Parameters &amp; Main Results'!$B$23)^(1/12)-1</f>
        <v>0.0008295381143</v>
      </c>
      <c r="Q2270" s="172">
        <f>(1+'Parameters &amp; Main Results'!$B$25)^(1/12)-1</f>
        <v>0.004074123784</v>
      </c>
      <c r="R2270" s="172">
        <f>(1+'Parameters &amp; Main Results'!$B$27)^(1/12)-1</f>
        <v>0</v>
      </c>
      <c r="S2270" s="172">
        <f>(1+'Parameters &amp; Main Results'!$B$29)^(1/12)-1</f>
        <v>0</v>
      </c>
      <c r="T2270" s="172">
        <f>(1+'Parameters &amp; Main Results'!$B$31)^(1/12)-1</f>
        <v>0.0008295381143</v>
      </c>
      <c r="U2270" s="166">
        <v>0.0</v>
      </c>
      <c r="V2270" s="166">
        <v>0.0</v>
      </c>
      <c r="W2270" s="19">
        <f t="array" ref="W2270">mmult(N2270:T2270,'Parameters &amp; Main Results'!$B$6:$B$12)-'Parameters &amp; Main Results'!$B$16/12+mmult(U2270:V2270,'Parameters &amp; Main Results'!$B$14:$B$15)</f>
        <v>0.0033242981</v>
      </c>
      <c r="X2270" s="77">
        <f t="shared" si="5"/>
        <v>1.994328188</v>
      </c>
    </row>
    <row r="2271">
      <c r="A2271">
        <f t="shared" si="17"/>
        <v>10</v>
      </c>
      <c r="B2271">
        <f t="shared" si="18"/>
        <v>2059</v>
      </c>
      <c r="C2271" s="77">
        <f t="shared" si="3"/>
        <v>2059.75</v>
      </c>
      <c r="D2271" s="159">
        <f t="shared" si="356"/>
        <v>58379</v>
      </c>
      <c r="N2271" s="171">
        <f>(1+'Parameters &amp; Main Results'!$B$19)^(1/12)-1</f>
        <v>0.004074123784</v>
      </c>
      <c r="O2271" s="171">
        <f>(1+'Parameters &amp; Main Results'!$B$21)^(1/12)-1</f>
        <v>0.001241487716</v>
      </c>
      <c r="P2271" s="171">
        <f>(1+'Parameters &amp; Main Results'!$B$23)^(1/12)-1</f>
        <v>0.0008295381143</v>
      </c>
      <c r="Q2271" s="172">
        <f>(1+'Parameters &amp; Main Results'!$B$25)^(1/12)-1</f>
        <v>0.004074123784</v>
      </c>
      <c r="R2271" s="172">
        <f>(1+'Parameters &amp; Main Results'!$B$27)^(1/12)-1</f>
        <v>0</v>
      </c>
      <c r="S2271" s="172">
        <f>(1+'Parameters &amp; Main Results'!$B$29)^(1/12)-1</f>
        <v>0</v>
      </c>
      <c r="T2271" s="172">
        <f>(1+'Parameters &amp; Main Results'!$B$31)^(1/12)-1</f>
        <v>0.0008295381143</v>
      </c>
      <c r="U2271" s="166">
        <v>0.0</v>
      </c>
      <c r="V2271" s="166">
        <v>0.0</v>
      </c>
      <c r="W2271" s="19">
        <f t="array" ref="W2271">mmult(N2271:T2271,'Parameters &amp; Main Results'!$B$6:$B$12)-'Parameters &amp; Main Results'!$B$16/12+mmult(U2271:V2271,'Parameters &amp; Main Results'!$B$14:$B$15)</f>
        <v>0.0033242981</v>
      </c>
      <c r="X2271" s="77">
        <f t="shared" si="5"/>
        <v>1.987720413</v>
      </c>
    </row>
    <row r="2272">
      <c r="A2272">
        <f t="shared" si="17"/>
        <v>11</v>
      </c>
      <c r="B2272">
        <f t="shared" si="18"/>
        <v>2059</v>
      </c>
      <c r="C2272" s="77">
        <f t="shared" si="3"/>
        <v>2059.833333</v>
      </c>
      <c r="D2272" s="159">
        <f t="shared" si="356"/>
        <v>58409</v>
      </c>
      <c r="N2272" s="171">
        <f>(1+'Parameters &amp; Main Results'!$B$19)^(1/12)-1</f>
        <v>0.004074123784</v>
      </c>
      <c r="O2272" s="171">
        <f>(1+'Parameters &amp; Main Results'!$B$21)^(1/12)-1</f>
        <v>0.001241487716</v>
      </c>
      <c r="P2272" s="171">
        <f>(1+'Parameters &amp; Main Results'!$B$23)^(1/12)-1</f>
        <v>0.0008295381143</v>
      </c>
      <c r="Q2272" s="172">
        <f>(1+'Parameters &amp; Main Results'!$B$25)^(1/12)-1</f>
        <v>0.004074123784</v>
      </c>
      <c r="R2272" s="172">
        <f>(1+'Parameters &amp; Main Results'!$B$27)^(1/12)-1</f>
        <v>0</v>
      </c>
      <c r="S2272" s="172">
        <f>(1+'Parameters &amp; Main Results'!$B$29)^(1/12)-1</f>
        <v>0</v>
      </c>
      <c r="T2272" s="172">
        <f>(1+'Parameters &amp; Main Results'!$B$31)^(1/12)-1</f>
        <v>0.0008295381143</v>
      </c>
      <c r="U2272" s="166">
        <v>0.0</v>
      </c>
      <c r="V2272" s="166">
        <v>0.0</v>
      </c>
      <c r="W2272" s="19">
        <f t="array" ref="W2272">mmult(N2272:T2272,'Parameters &amp; Main Results'!$B$6:$B$12)-'Parameters &amp; Main Results'!$B$16/12+mmult(U2272:V2272,'Parameters &amp; Main Results'!$B$14:$B$15)</f>
        <v>0.0033242981</v>
      </c>
      <c r="X2272" s="77">
        <f t="shared" si="5"/>
        <v>1.981134531</v>
      </c>
    </row>
    <row r="2273">
      <c r="A2273">
        <f t="shared" si="17"/>
        <v>12</v>
      </c>
      <c r="B2273">
        <f t="shared" si="18"/>
        <v>2059</v>
      </c>
      <c r="C2273" s="77">
        <f t="shared" si="3"/>
        <v>2059.916667</v>
      </c>
      <c r="D2273" s="159">
        <f t="shared" si="356"/>
        <v>58440</v>
      </c>
      <c r="N2273" s="171">
        <f>(1+'Parameters &amp; Main Results'!$B$19)^(1/12)-1</f>
        <v>0.004074123784</v>
      </c>
      <c r="O2273" s="171">
        <f>(1+'Parameters &amp; Main Results'!$B$21)^(1/12)-1</f>
        <v>0.001241487716</v>
      </c>
      <c r="P2273" s="171">
        <f>(1+'Parameters &amp; Main Results'!$B$23)^(1/12)-1</f>
        <v>0.0008295381143</v>
      </c>
      <c r="Q2273" s="172">
        <f>(1+'Parameters &amp; Main Results'!$B$25)^(1/12)-1</f>
        <v>0.004074123784</v>
      </c>
      <c r="R2273" s="172">
        <f>(1+'Parameters &amp; Main Results'!$B$27)^(1/12)-1</f>
        <v>0</v>
      </c>
      <c r="S2273" s="172">
        <f>(1+'Parameters &amp; Main Results'!$B$29)^(1/12)-1</f>
        <v>0</v>
      </c>
      <c r="T2273" s="172">
        <f>(1+'Parameters &amp; Main Results'!$B$31)^(1/12)-1</f>
        <v>0.0008295381143</v>
      </c>
      <c r="U2273" s="166">
        <v>0.0</v>
      </c>
      <c r="V2273" s="166">
        <v>0.0</v>
      </c>
      <c r="W2273" s="19">
        <f t="array" ref="W2273">mmult(N2273:T2273,'Parameters &amp; Main Results'!$B$6:$B$12)-'Parameters &amp; Main Results'!$B$16/12+mmult(U2273:V2273,'Parameters &amp; Main Results'!$B$14:$B$15)</f>
        <v>0.0033242981</v>
      </c>
      <c r="X2273" s="77">
        <f t="shared" si="5"/>
        <v>1.974570471</v>
      </c>
    </row>
    <row r="2274">
      <c r="A2274">
        <f t="shared" si="17"/>
        <v>1</v>
      </c>
      <c r="B2274">
        <f t="shared" si="18"/>
        <v>2060</v>
      </c>
      <c r="C2274" s="77">
        <f t="shared" si="3"/>
        <v>2060</v>
      </c>
      <c r="D2274" s="159">
        <f t="shared" si="356"/>
        <v>58471</v>
      </c>
      <c r="N2274" s="171">
        <f>(1+'Parameters &amp; Main Results'!$B$19)^(1/12)-1</f>
        <v>0.004074123784</v>
      </c>
      <c r="O2274" s="171">
        <f>(1+'Parameters &amp; Main Results'!$B$21)^(1/12)-1</f>
        <v>0.001241487716</v>
      </c>
      <c r="P2274" s="171">
        <f>(1+'Parameters &amp; Main Results'!$B$23)^(1/12)-1</f>
        <v>0.0008295381143</v>
      </c>
      <c r="Q2274" s="172">
        <f>(1+'Parameters &amp; Main Results'!$B$25)^(1/12)-1</f>
        <v>0.004074123784</v>
      </c>
      <c r="R2274" s="172">
        <f>(1+'Parameters &amp; Main Results'!$B$27)^(1/12)-1</f>
        <v>0</v>
      </c>
      <c r="S2274" s="172">
        <f>(1+'Parameters &amp; Main Results'!$B$29)^(1/12)-1</f>
        <v>0</v>
      </c>
      <c r="T2274" s="172">
        <f>(1+'Parameters &amp; Main Results'!$B$31)^(1/12)-1</f>
        <v>0.0008295381143</v>
      </c>
      <c r="U2274" s="166">
        <v>0.0</v>
      </c>
      <c r="V2274" s="166">
        <v>0.0</v>
      </c>
      <c r="W2274" s="19">
        <f t="array" ref="W2274">mmult(N2274:T2274,'Parameters &amp; Main Results'!$B$6:$B$12)-'Parameters &amp; Main Results'!$B$16/12+mmult(U2274:V2274,'Parameters &amp; Main Results'!$B$14:$B$15)</f>
        <v>0.0033242981</v>
      </c>
      <c r="X2274" s="77">
        <f t="shared" si="5"/>
        <v>1.968028158</v>
      </c>
    </row>
    <row r="2275">
      <c r="A2275">
        <f t="shared" si="17"/>
        <v>2</v>
      </c>
      <c r="B2275">
        <f t="shared" si="18"/>
        <v>2060</v>
      </c>
      <c r="C2275" s="77">
        <f t="shared" si="3"/>
        <v>2060.083333</v>
      </c>
      <c r="D2275" s="159">
        <f t="shared" si="356"/>
        <v>58500</v>
      </c>
      <c r="N2275" s="171">
        <f>(1+'Parameters &amp; Main Results'!$B$19)^(1/12)-1</f>
        <v>0.004074123784</v>
      </c>
      <c r="O2275" s="171">
        <f>(1+'Parameters &amp; Main Results'!$B$21)^(1/12)-1</f>
        <v>0.001241487716</v>
      </c>
      <c r="P2275" s="171">
        <f>(1+'Parameters &amp; Main Results'!$B$23)^(1/12)-1</f>
        <v>0.0008295381143</v>
      </c>
      <c r="Q2275" s="172">
        <f>(1+'Parameters &amp; Main Results'!$B$25)^(1/12)-1</f>
        <v>0.004074123784</v>
      </c>
      <c r="R2275" s="172">
        <f>(1+'Parameters &amp; Main Results'!$B$27)^(1/12)-1</f>
        <v>0</v>
      </c>
      <c r="S2275" s="172">
        <f>(1+'Parameters &amp; Main Results'!$B$29)^(1/12)-1</f>
        <v>0</v>
      </c>
      <c r="T2275" s="172">
        <f>(1+'Parameters &amp; Main Results'!$B$31)^(1/12)-1</f>
        <v>0.0008295381143</v>
      </c>
      <c r="U2275" s="166">
        <v>0.0</v>
      </c>
      <c r="V2275" s="166">
        <v>0.0</v>
      </c>
      <c r="W2275" s="19">
        <f t="array" ref="W2275">mmult(N2275:T2275,'Parameters &amp; Main Results'!$B$6:$B$12)-'Parameters &amp; Main Results'!$B$16/12+mmult(U2275:V2275,'Parameters &amp; Main Results'!$B$14:$B$15)</f>
        <v>0.0033242981</v>
      </c>
      <c r="X2275" s="77">
        <f t="shared" si="5"/>
        <v>1.961507523</v>
      </c>
    </row>
    <row r="2276">
      <c r="A2276">
        <f t="shared" si="17"/>
        <v>3</v>
      </c>
      <c r="B2276">
        <f t="shared" si="18"/>
        <v>2060</v>
      </c>
      <c r="C2276" s="77">
        <f t="shared" si="3"/>
        <v>2060.166667</v>
      </c>
      <c r="D2276" s="159">
        <f t="shared" si="356"/>
        <v>58531</v>
      </c>
      <c r="N2276" s="171">
        <f>(1+'Parameters &amp; Main Results'!$B$19)^(1/12)-1</f>
        <v>0.004074123784</v>
      </c>
      <c r="O2276" s="171">
        <f>(1+'Parameters &amp; Main Results'!$B$21)^(1/12)-1</f>
        <v>0.001241487716</v>
      </c>
      <c r="P2276" s="171">
        <f>(1+'Parameters &amp; Main Results'!$B$23)^(1/12)-1</f>
        <v>0.0008295381143</v>
      </c>
      <c r="Q2276" s="172">
        <f>(1+'Parameters &amp; Main Results'!$B$25)^(1/12)-1</f>
        <v>0.004074123784</v>
      </c>
      <c r="R2276" s="172">
        <f>(1+'Parameters &amp; Main Results'!$B$27)^(1/12)-1</f>
        <v>0</v>
      </c>
      <c r="S2276" s="172">
        <f>(1+'Parameters &amp; Main Results'!$B$29)^(1/12)-1</f>
        <v>0</v>
      </c>
      <c r="T2276" s="172">
        <f>(1+'Parameters &amp; Main Results'!$B$31)^(1/12)-1</f>
        <v>0.0008295381143</v>
      </c>
      <c r="U2276" s="166">
        <v>0.0</v>
      </c>
      <c r="V2276" s="166">
        <v>0.0</v>
      </c>
      <c r="W2276" s="19">
        <f t="array" ref="W2276">mmult(N2276:T2276,'Parameters &amp; Main Results'!$B$6:$B$12)-'Parameters &amp; Main Results'!$B$16/12+mmult(U2276:V2276,'Parameters &amp; Main Results'!$B$14:$B$15)</f>
        <v>0.0033242981</v>
      </c>
      <c r="X2276" s="77">
        <f t="shared" si="5"/>
        <v>1.955008492</v>
      </c>
    </row>
    <row r="2277">
      <c r="A2277">
        <f t="shared" si="17"/>
        <v>4</v>
      </c>
      <c r="B2277">
        <f t="shared" si="18"/>
        <v>2060</v>
      </c>
      <c r="C2277" s="77">
        <f t="shared" si="3"/>
        <v>2060.25</v>
      </c>
      <c r="D2277" s="159">
        <f t="shared" si="356"/>
        <v>58561</v>
      </c>
      <c r="N2277" s="171">
        <f>(1+'Parameters &amp; Main Results'!$B$19)^(1/12)-1</f>
        <v>0.004074123784</v>
      </c>
      <c r="O2277" s="171">
        <f>(1+'Parameters &amp; Main Results'!$B$21)^(1/12)-1</f>
        <v>0.001241487716</v>
      </c>
      <c r="P2277" s="171">
        <f>(1+'Parameters &amp; Main Results'!$B$23)^(1/12)-1</f>
        <v>0.0008295381143</v>
      </c>
      <c r="Q2277" s="172">
        <f>(1+'Parameters &amp; Main Results'!$B$25)^(1/12)-1</f>
        <v>0.004074123784</v>
      </c>
      <c r="R2277" s="172">
        <f>(1+'Parameters &amp; Main Results'!$B$27)^(1/12)-1</f>
        <v>0</v>
      </c>
      <c r="S2277" s="172">
        <f>(1+'Parameters &amp; Main Results'!$B$29)^(1/12)-1</f>
        <v>0</v>
      </c>
      <c r="T2277" s="172">
        <f>(1+'Parameters &amp; Main Results'!$B$31)^(1/12)-1</f>
        <v>0.0008295381143</v>
      </c>
      <c r="U2277" s="166">
        <v>0.0</v>
      </c>
      <c r="V2277" s="166">
        <v>0.0</v>
      </c>
      <c r="W2277" s="19">
        <f t="array" ref="W2277">mmult(N2277:T2277,'Parameters &amp; Main Results'!$B$6:$B$12)-'Parameters &amp; Main Results'!$B$16/12+mmult(U2277:V2277,'Parameters &amp; Main Results'!$B$14:$B$15)</f>
        <v>0.0033242981</v>
      </c>
      <c r="X2277" s="77">
        <f t="shared" si="5"/>
        <v>1.948530994</v>
      </c>
    </row>
    <row r="2278">
      <c r="A2278">
        <f t="shared" si="17"/>
        <v>5</v>
      </c>
      <c r="B2278">
        <f t="shared" si="18"/>
        <v>2060</v>
      </c>
      <c r="C2278" s="77">
        <f t="shared" si="3"/>
        <v>2060.333333</v>
      </c>
      <c r="D2278" s="159">
        <f t="shared" si="356"/>
        <v>58592</v>
      </c>
      <c r="N2278" s="171">
        <f>(1+'Parameters &amp; Main Results'!$B$19)^(1/12)-1</f>
        <v>0.004074123784</v>
      </c>
      <c r="O2278" s="171">
        <f>(1+'Parameters &amp; Main Results'!$B$21)^(1/12)-1</f>
        <v>0.001241487716</v>
      </c>
      <c r="P2278" s="171">
        <f>(1+'Parameters &amp; Main Results'!$B$23)^(1/12)-1</f>
        <v>0.0008295381143</v>
      </c>
      <c r="Q2278" s="172">
        <f>(1+'Parameters &amp; Main Results'!$B$25)^(1/12)-1</f>
        <v>0.004074123784</v>
      </c>
      <c r="R2278" s="172">
        <f>(1+'Parameters &amp; Main Results'!$B$27)^(1/12)-1</f>
        <v>0</v>
      </c>
      <c r="S2278" s="172">
        <f>(1+'Parameters &amp; Main Results'!$B$29)^(1/12)-1</f>
        <v>0</v>
      </c>
      <c r="T2278" s="172">
        <f>(1+'Parameters &amp; Main Results'!$B$31)^(1/12)-1</f>
        <v>0.0008295381143</v>
      </c>
      <c r="U2278" s="166">
        <v>0.0</v>
      </c>
      <c r="V2278" s="166">
        <v>0.0</v>
      </c>
      <c r="W2278" s="19">
        <f t="array" ref="W2278">mmult(N2278:T2278,'Parameters &amp; Main Results'!$B$6:$B$12)-'Parameters &amp; Main Results'!$B$16/12+mmult(U2278:V2278,'Parameters &amp; Main Results'!$B$14:$B$15)</f>
        <v>0.0033242981</v>
      </c>
      <c r="X2278" s="77">
        <f t="shared" si="5"/>
        <v>1.942074958</v>
      </c>
    </row>
    <row r="2279">
      <c r="A2279">
        <f t="shared" si="17"/>
        <v>6</v>
      </c>
      <c r="B2279">
        <f t="shared" si="18"/>
        <v>2060</v>
      </c>
      <c r="C2279" s="77">
        <f t="shared" si="3"/>
        <v>2060.416667</v>
      </c>
      <c r="D2279" s="159">
        <f t="shared" si="356"/>
        <v>58622</v>
      </c>
      <c r="N2279" s="171">
        <f>(1+'Parameters &amp; Main Results'!$B$19)^(1/12)-1</f>
        <v>0.004074123784</v>
      </c>
      <c r="O2279" s="171">
        <f>(1+'Parameters &amp; Main Results'!$B$21)^(1/12)-1</f>
        <v>0.001241487716</v>
      </c>
      <c r="P2279" s="171">
        <f>(1+'Parameters &amp; Main Results'!$B$23)^(1/12)-1</f>
        <v>0.0008295381143</v>
      </c>
      <c r="Q2279" s="172">
        <f>(1+'Parameters &amp; Main Results'!$B$25)^(1/12)-1</f>
        <v>0.004074123784</v>
      </c>
      <c r="R2279" s="172">
        <f>(1+'Parameters &amp; Main Results'!$B$27)^(1/12)-1</f>
        <v>0</v>
      </c>
      <c r="S2279" s="172">
        <f>(1+'Parameters &amp; Main Results'!$B$29)^(1/12)-1</f>
        <v>0</v>
      </c>
      <c r="T2279" s="172">
        <f>(1+'Parameters &amp; Main Results'!$B$31)^(1/12)-1</f>
        <v>0.0008295381143</v>
      </c>
      <c r="U2279" s="166">
        <v>0.0</v>
      </c>
      <c r="V2279" s="166">
        <v>0.0</v>
      </c>
      <c r="W2279" s="19">
        <f t="array" ref="W2279">mmult(N2279:T2279,'Parameters &amp; Main Results'!$B$6:$B$12)-'Parameters &amp; Main Results'!$B$16/12+mmult(U2279:V2279,'Parameters &amp; Main Results'!$B$14:$B$15)</f>
        <v>0.0033242981</v>
      </c>
      <c r="X2279" s="77">
        <f t="shared" si="5"/>
        <v>1.935640312</v>
      </c>
    </row>
    <row r="2280">
      <c r="A2280">
        <f t="shared" si="17"/>
        <v>7</v>
      </c>
      <c r="B2280">
        <f t="shared" si="18"/>
        <v>2060</v>
      </c>
      <c r="C2280" s="77">
        <f t="shared" si="3"/>
        <v>2060.5</v>
      </c>
      <c r="D2280" s="159">
        <f t="shared" si="356"/>
        <v>58653</v>
      </c>
      <c r="N2280" s="171">
        <f>(1+'Parameters &amp; Main Results'!$B$19)^(1/12)-1</f>
        <v>0.004074123784</v>
      </c>
      <c r="O2280" s="171">
        <f>(1+'Parameters &amp; Main Results'!$B$21)^(1/12)-1</f>
        <v>0.001241487716</v>
      </c>
      <c r="P2280" s="171">
        <f>(1+'Parameters &amp; Main Results'!$B$23)^(1/12)-1</f>
        <v>0.0008295381143</v>
      </c>
      <c r="Q2280" s="172">
        <f>(1+'Parameters &amp; Main Results'!$B$25)^(1/12)-1</f>
        <v>0.004074123784</v>
      </c>
      <c r="R2280" s="172">
        <f>(1+'Parameters &amp; Main Results'!$B$27)^(1/12)-1</f>
        <v>0</v>
      </c>
      <c r="S2280" s="172">
        <f>(1+'Parameters &amp; Main Results'!$B$29)^(1/12)-1</f>
        <v>0</v>
      </c>
      <c r="T2280" s="172">
        <f>(1+'Parameters &amp; Main Results'!$B$31)^(1/12)-1</f>
        <v>0.0008295381143</v>
      </c>
      <c r="U2280" s="166">
        <v>0.0</v>
      </c>
      <c r="V2280" s="166">
        <v>0.0</v>
      </c>
      <c r="W2280" s="19">
        <f t="array" ref="W2280">mmult(N2280:T2280,'Parameters &amp; Main Results'!$B$6:$B$12)-'Parameters &amp; Main Results'!$B$16/12+mmult(U2280:V2280,'Parameters &amp; Main Results'!$B$14:$B$15)</f>
        <v>0.0033242981</v>
      </c>
      <c r="X2280" s="77">
        <f t="shared" si="5"/>
        <v>1.929226987</v>
      </c>
    </row>
    <row r="2281">
      <c r="A2281">
        <f t="shared" si="17"/>
        <v>8</v>
      </c>
      <c r="B2281">
        <f t="shared" si="18"/>
        <v>2060</v>
      </c>
      <c r="C2281" s="77">
        <f t="shared" si="3"/>
        <v>2060.583333</v>
      </c>
      <c r="D2281" s="159">
        <f t="shared" si="356"/>
        <v>58684</v>
      </c>
      <c r="N2281" s="171">
        <f>(1+'Parameters &amp; Main Results'!$B$19)^(1/12)-1</f>
        <v>0.004074123784</v>
      </c>
      <c r="O2281" s="171">
        <f>(1+'Parameters &amp; Main Results'!$B$21)^(1/12)-1</f>
        <v>0.001241487716</v>
      </c>
      <c r="P2281" s="171">
        <f>(1+'Parameters &amp; Main Results'!$B$23)^(1/12)-1</f>
        <v>0.0008295381143</v>
      </c>
      <c r="Q2281" s="172">
        <f>(1+'Parameters &amp; Main Results'!$B$25)^(1/12)-1</f>
        <v>0.004074123784</v>
      </c>
      <c r="R2281" s="172">
        <f>(1+'Parameters &amp; Main Results'!$B$27)^(1/12)-1</f>
        <v>0</v>
      </c>
      <c r="S2281" s="172">
        <f>(1+'Parameters &amp; Main Results'!$B$29)^(1/12)-1</f>
        <v>0</v>
      </c>
      <c r="T2281" s="172">
        <f>(1+'Parameters &amp; Main Results'!$B$31)^(1/12)-1</f>
        <v>0.0008295381143</v>
      </c>
      <c r="U2281" s="166">
        <v>0.0</v>
      </c>
      <c r="V2281" s="166">
        <v>0.0</v>
      </c>
      <c r="W2281" s="19">
        <f t="array" ref="W2281">mmult(N2281:T2281,'Parameters &amp; Main Results'!$B$6:$B$12)-'Parameters &amp; Main Results'!$B$16/12+mmult(U2281:V2281,'Parameters &amp; Main Results'!$B$14:$B$15)</f>
        <v>0.0033242981</v>
      </c>
      <c r="X2281" s="77">
        <f t="shared" si="5"/>
        <v>1.92283491</v>
      </c>
    </row>
    <row r="2282">
      <c r="A2282">
        <f t="shared" si="17"/>
        <v>9</v>
      </c>
      <c r="B2282">
        <f t="shared" si="18"/>
        <v>2060</v>
      </c>
      <c r="C2282" s="77">
        <f t="shared" si="3"/>
        <v>2060.666667</v>
      </c>
      <c r="D2282" s="159">
        <f t="shared" si="356"/>
        <v>58714</v>
      </c>
      <c r="N2282" s="171">
        <f>(1+'Parameters &amp; Main Results'!$B$19)^(1/12)-1</f>
        <v>0.004074123784</v>
      </c>
      <c r="O2282" s="171">
        <f>(1+'Parameters &amp; Main Results'!$B$21)^(1/12)-1</f>
        <v>0.001241487716</v>
      </c>
      <c r="P2282" s="171">
        <f>(1+'Parameters &amp; Main Results'!$B$23)^(1/12)-1</f>
        <v>0.0008295381143</v>
      </c>
      <c r="Q2282" s="172">
        <f>(1+'Parameters &amp; Main Results'!$B$25)^(1/12)-1</f>
        <v>0.004074123784</v>
      </c>
      <c r="R2282" s="172">
        <f>(1+'Parameters &amp; Main Results'!$B$27)^(1/12)-1</f>
        <v>0</v>
      </c>
      <c r="S2282" s="172">
        <f>(1+'Parameters &amp; Main Results'!$B$29)^(1/12)-1</f>
        <v>0</v>
      </c>
      <c r="T2282" s="172">
        <f>(1+'Parameters &amp; Main Results'!$B$31)^(1/12)-1</f>
        <v>0.0008295381143</v>
      </c>
      <c r="U2282" s="166">
        <v>0.0</v>
      </c>
      <c r="V2282" s="166">
        <v>0.0</v>
      </c>
      <c r="W2282" s="19">
        <f t="array" ref="W2282">mmult(N2282:T2282,'Parameters &amp; Main Results'!$B$6:$B$12)-'Parameters &amp; Main Results'!$B$16/12+mmult(U2282:V2282,'Parameters &amp; Main Results'!$B$14:$B$15)</f>
        <v>0.0033242981</v>
      </c>
      <c r="X2282" s="77">
        <f t="shared" si="5"/>
        <v>1.916464012</v>
      </c>
    </row>
    <row r="2283">
      <c r="A2283">
        <f t="shared" si="17"/>
        <v>10</v>
      </c>
      <c r="B2283">
        <f t="shared" si="18"/>
        <v>2060</v>
      </c>
      <c r="C2283" s="77">
        <f t="shared" si="3"/>
        <v>2060.75</v>
      </c>
      <c r="D2283" s="159">
        <f t="shared" si="356"/>
        <v>58745</v>
      </c>
      <c r="N2283" s="171">
        <f>(1+'Parameters &amp; Main Results'!$B$19)^(1/12)-1</f>
        <v>0.004074123784</v>
      </c>
      <c r="O2283" s="171">
        <f>(1+'Parameters &amp; Main Results'!$B$21)^(1/12)-1</f>
        <v>0.001241487716</v>
      </c>
      <c r="P2283" s="171">
        <f>(1+'Parameters &amp; Main Results'!$B$23)^(1/12)-1</f>
        <v>0.0008295381143</v>
      </c>
      <c r="Q2283" s="172">
        <f>(1+'Parameters &amp; Main Results'!$B$25)^(1/12)-1</f>
        <v>0.004074123784</v>
      </c>
      <c r="R2283" s="172">
        <f>(1+'Parameters &amp; Main Results'!$B$27)^(1/12)-1</f>
        <v>0</v>
      </c>
      <c r="S2283" s="172">
        <f>(1+'Parameters &amp; Main Results'!$B$29)^(1/12)-1</f>
        <v>0</v>
      </c>
      <c r="T2283" s="172">
        <f>(1+'Parameters &amp; Main Results'!$B$31)^(1/12)-1</f>
        <v>0.0008295381143</v>
      </c>
      <c r="U2283" s="166">
        <v>0.0</v>
      </c>
      <c r="V2283" s="166">
        <v>0.0</v>
      </c>
      <c r="W2283" s="19">
        <f t="array" ref="W2283">mmult(N2283:T2283,'Parameters &amp; Main Results'!$B$6:$B$12)-'Parameters &amp; Main Results'!$B$16/12+mmult(U2283:V2283,'Parameters &amp; Main Results'!$B$14:$B$15)</f>
        <v>0.0033242981</v>
      </c>
      <c r="X2283" s="77">
        <f t="shared" si="5"/>
        <v>1.910114223</v>
      </c>
    </row>
    <row r="2284">
      <c r="A2284">
        <f t="shared" si="17"/>
        <v>11</v>
      </c>
      <c r="B2284">
        <f t="shared" si="18"/>
        <v>2060</v>
      </c>
      <c r="C2284" s="77">
        <f t="shared" si="3"/>
        <v>2060.833333</v>
      </c>
      <c r="D2284" s="159">
        <f t="shared" si="356"/>
        <v>58775</v>
      </c>
      <c r="N2284" s="171">
        <f>(1+'Parameters &amp; Main Results'!$B$19)^(1/12)-1</f>
        <v>0.004074123784</v>
      </c>
      <c r="O2284" s="171">
        <f>(1+'Parameters &amp; Main Results'!$B$21)^(1/12)-1</f>
        <v>0.001241487716</v>
      </c>
      <c r="P2284" s="171">
        <f>(1+'Parameters &amp; Main Results'!$B$23)^(1/12)-1</f>
        <v>0.0008295381143</v>
      </c>
      <c r="Q2284" s="172">
        <f>(1+'Parameters &amp; Main Results'!$B$25)^(1/12)-1</f>
        <v>0.004074123784</v>
      </c>
      <c r="R2284" s="172">
        <f>(1+'Parameters &amp; Main Results'!$B$27)^(1/12)-1</f>
        <v>0</v>
      </c>
      <c r="S2284" s="172">
        <f>(1+'Parameters &amp; Main Results'!$B$29)^(1/12)-1</f>
        <v>0</v>
      </c>
      <c r="T2284" s="172">
        <f>(1+'Parameters &amp; Main Results'!$B$31)^(1/12)-1</f>
        <v>0.0008295381143</v>
      </c>
      <c r="U2284" s="166">
        <v>0.0</v>
      </c>
      <c r="V2284" s="166">
        <v>0.0</v>
      </c>
      <c r="W2284" s="19">
        <f t="array" ref="W2284">mmult(N2284:T2284,'Parameters &amp; Main Results'!$B$6:$B$12)-'Parameters &amp; Main Results'!$B$16/12+mmult(U2284:V2284,'Parameters &amp; Main Results'!$B$14:$B$15)</f>
        <v>0.0033242981</v>
      </c>
      <c r="X2284" s="77">
        <f t="shared" si="5"/>
        <v>1.903785473</v>
      </c>
    </row>
    <row r="2285">
      <c r="A2285">
        <f t="shared" si="17"/>
        <v>12</v>
      </c>
      <c r="B2285">
        <f t="shared" si="18"/>
        <v>2060</v>
      </c>
      <c r="C2285" s="77">
        <f t="shared" si="3"/>
        <v>2060.916667</v>
      </c>
      <c r="D2285" s="159">
        <f t="shared" si="356"/>
        <v>58806</v>
      </c>
      <c r="N2285" s="171">
        <f>(1+'Parameters &amp; Main Results'!$B$19)^(1/12)-1</f>
        <v>0.004074123784</v>
      </c>
      <c r="O2285" s="171">
        <f>(1+'Parameters &amp; Main Results'!$B$21)^(1/12)-1</f>
        <v>0.001241487716</v>
      </c>
      <c r="P2285" s="171">
        <f>(1+'Parameters &amp; Main Results'!$B$23)^(1/12)-1</f>
        <v>0.0008295381143</v>
      </c>
      <c r="Q2285" s="172">
        <f>(1+'Parameters &amp; Main Results'!$B$25)^(1/12)-1</f>
        <v>0.004074123784</v>
      </c>
      <c r="R2285" s="172">
        <f>(1+'Parameters &amp; Main Results'!$B$27)^(1/12)-1</f>
        <v>0</v>
      </c>
      <c r="S2285" s="172">
        <f>(1+'Parameters &amp; Main Results'!$B$29)^(1/12)-1</f>
        <v>0</v>
      </c>
      <c r="T2285" s="172">
        <f>(1+'Parameters &amp; Main Results'!$B$31)^(1/12)-1</f>
        <v>0.0008295381143</v>
      </c>
      <c r="U2285" s="166">
        <v>0.0</v>
      </c>
      <c r="V2285" s="166">
        <v>0.0</v>
      </c>
      <c r="W2285" s="19">
        <f t="array" ref="W2285">mmult(N2285:T2285,'Parameters &amp; Main Results'!$B$6:$B$12)-'Parameters &amp; Main Results'!$B$16/12+mmult(U2285:V2285,'Parameters &amp; Main Results'!$B$14:$B$15)</f>
        <v>0.0033242981</v>
      </c>
      <c r="X2285" s="77">
        <f t="shared" si="5"/>
        <v>1.897477691</v>
      </c>
    </row>
    <row r="2286">
      <c r="A2286">
        <f t="shared" si="17"/>
        <v>1</v>
      </c>
      <c r="B2286">
        <f t="shared" si="18"/>
        <v>2061</v>
      </c>
      <c r="C2286" s="77">
        <f t="shared" si="3"/>
        <v>2061</v>
      </c>
      <c r="D2286" s="159">
        <f t="shared" si="356"/>
        <v>58837</v>
      </c>
      <c r="N2286" s="171">
        <f>(1+'Parameters &amp; Main Results'!$B$19)^(1/12)-1</f>
        <v>0.004074123784</v>
      </c>
      <c r="O2286" s="171">
        <f>(1+'Parameters &amp; Main Results'!$B$21)^(1/12)-1</f>
        <v>0.001241487716</v>
      </c>
      <c r="P2286" s="171">
        <f>(1+'Parameters &amp; Main Results'!$B$23)^(1/12)-1</f>
        <v>0.0008295381143</v>
      </c>
      <c r="Q2286" s="172">
        <f>(1+'Parameters &amp; Main Results'!$B$25)^(1/12)-1</f>
        <v>0.004074123784</v>
      </c>
      <c r="R2286" s="172">
        <f>(1+'Parameters &amp; Main Results'!$B$27)^(1/12)-1</f>
        <v>0</v>
      </c>
      <c r="S2286" s="172">
        <f>(1+'Parameters &amp; Main Results'!$B$29)^(1/12)-1</f>
        <v>0</v>
      </c>
      <c r="T2286" s="172">
        <f>(1+'Parameters &amp; Main Results'!$B$31)^(1/12)-1</f>
        <v>0.0008295381143</v>
      </c>
      <c r="U2286" s="166">
        <v>0.0</v>
      </c>
      <c r="V2286" s="166">
        <v>0.0</v>
      </c>
      <c r="W2286" s="19">
        <f t="array" ref="W2286">mmult(N2286:T2286,'Parameters &amp; Main Results'!$B$6:$B$12)-'Parameters &amp; Main Results'!$B$16/12+mmult(U2286:V2286,'Parameters &amp; Main Results'!$B$14:$B$15)</f>
        <v>0.0033242981</v>
      </c>
      <c r="X2286" s="77">
        <f t="shared" si="5"/>
        <v>1.891190809</v>
      </c>
    </row>
    <row r="2287">
      <c r="A2287">
        <f t="shared" si="17"/>
        <v>2</v>
      </c>
      <c r="B2287">
        <f t="shared" si="18"/>
        <v>2061</v>
      </c>
      <c r="C2287" s="77">
        <f t="shared" si="3"/>
        <v>2061.083333</v>
      </c>
      <c r="D2287" s="159">
        <f t="shared" si="356"/>
        <v>58865</v>
      </c>
      <c r="N2287" s="171">
        <f>(1+'Parameters &amp; Main Results'!$B$19)^(1/12)-1</f>
        <v>0.004074123784</v>
      </c>
      <c r="O2287" s="171">
        <f>(1+'Parameters &amp; Main Results'!$B$21)^(1/12)-1</f>
        <v>0.001241487716</v>
      </c>
      <c r="P2287" s="171">
        <f>(1+'Parameters &amp; Main Results'!$B$23)^(1/12)-1</f>
        <v>0.0008295381143</v>
      </c>
      <c r="Q2287" s="172">
        <f>(1+'Parameters &amp; Main Results'!$B$25)^(1/12)-1</f>
        <v>0.004074123784</v>
      </c>
      <c r="R2287" s="172">
        <f>(1+'Parameters &amp; Main Results'!$B$27)^(1/12)-1</f>
        <v>0</v>
      </c>
      <c r="S2287" s="172">
        <f>(1+'Parameters &amp; Main Results'!$B$29)^(1/12)-1</f>
        <v>0</v>
      </c>
      <c r="T2287" s="172">
        <f>(1+'Parameters &amp; Main Results'!$B$31)^(1/12)-1</f>
        <v>0.0008295381143</v>
      </c>
      <c r="U2287" s="166">
        <v>0.0</v>
      </c>
      <c r="V2287" s="166">
        <v>0.0</v>
      </c>
      <c r="W2287" s="19">
        <f t="array" ref="W2287">mmult(N2287:T2287,'Parameters &amp; Main Results'!$B$6:$B$12)-'Parameters &amp; Main Results'!$B$16/12+mmult(U2287:V2287,'Parameters &amp; Main Results'!$B$14:$B$15)</f>
        <v>0.0033242981</v>
      </c>
      <c r="X2287" s="77">
        <f t="shared" si="5"/>
        <v>1.884924758</v>
      </c>
    </row>
    <row r="2288">
      <c r="A2288">
        <f t="shared" si="17"/>
        <v>3</v>
      </c>
      <c r="B2288">
        <f t="shared" si="18"/>
        <v>2061</v>
      </c>
      <c r="C2288" s="77">
        <f t="shared" si="3"/>
        <v>2061.166667</v>
      </c>
      <c r="D2288" s="159">
        <f t="shared" si="356"/>
        <v>58896</v>
      </c>
      <c r="N2288" s="171">
        <f>(1+'Parameters &amp; Main Results'!$B$19)^(1/12)-1</f>
        <v>0.004074123784</v>
      </c>
      <c r="O2288" s="171">
        <f>(1+'Parameters &amp; Main Results'!$B$21)^(1/12)-1</f>
        <v>0.001241487716</v>
      </c>
      <c r="P2288" s="171">
        <f>(1+'Parameters &amp; Main Results'!$B$23)^(1/12)-1</f>
        <v>0.0008295381143</v>
      </c>
      <c r="Q2288" s="172">
        <f>(1+'Parameters &amp; Main Results'!$B$25)^(1/12)-1</f>
        <v>0.004074123784</v>
      </c>
      <c r="R2288" s="172">
        <f>(1+'Parameters &amp; Main Results'!$B$27)^(1/12)-1</f>
        <v>0</v>
      </c>
      <c r="S2288" s="172">
        <f>(1+'Parameters &amp; Main Results'!$B$29)^(1/12)-1</f>
        <v>0</v>
      </c>
      <c r="T2288" s="172">
        <f>(1+'Parameters &amp; Main Results'!$B$31)^(1/12)-1</f>
        <v>0.0008295381143</v>
      </c>
      <c r="U2288" s="166">
        <v>0.0</v>
      </c>
      <c r="V2288" s="166">
        <v>0.0</v>
      </c>
      <c r="W2288" s="19">
        <f t="array" ref="W2288">mmult(N2288:T2288,'Parameters &amp; Main Results'!$B$6:$B$12)-'Parameters &amp; Main Results'!$B$16/12+mmult(U2288:V2288,'Parameters &amp; Main Results'!$B$14:$B$15)</f>
        <v>0.0033242981</v>
      </c>
      <c r="X2288" s="77">
        <f t="shared" si="5"/>
        <v>1.878679467</v>
      </c>
    </row>
    <row r="2289">
      <c r="A2289">
        <f t="shared" si="17"/>
        <v>4</v>
      </c>
      <c r="B2289">
        <f t="shared" si="18"/>
        <v>2061</v>
      </c>
      <c r="C2289" s="77">
        <f t="shared" si="3"/>
        <v>2061.25</v>
      </c>
      <c r="D2289" s="159">
        <f t="shared" si="356"/>
        <v>58926</v>
      </c>
      <c r="N2289" s="171">
        <f>(1+'Parameters &amp; Main Results'!$B$19)^(1/12)-1</f>
        <v>0.004074123784</v>
      </c>
      <c r="O2289" s="171">
        <f>(1+'Parameters &amp; Main Results'!$B$21)^(1/12)-1</f>
        <v>0.001241487716</v>
      </c>
      <c r="P2289" s="171">
        <f>(1+'Parameters &amp; Main Results'!$B$23)^(1/12)-1</f>
        <v>0.0008295381143</v>
      </c>
      <c r="Q2289" s="172">
        <f>(1+'Parameters &amp; Main Results'!$B$25)^(1/12)-1</f>
        <v>0.004074123784</v>
      </c>
      <c r="R2289" s="172">
        <f>(1+'Parameters &amp; Main Results'!$B$27)^(1/12)-1</f>
        <v>0</v>
      </c>
      <c r="S2289" s="172">
        <f>(1+'Parameters &amp; Main Results'!$B$29)^(1/12)-1</f>
        <v>0</v>
      </c>
      <c r="T2289" s="172">
        <f>(1+'Parameters &amp; Main Results'!$B$31)^(1/12)-1</f>
        <v>0.0008295381143</v>
      </c>
      <c r="U2289" s="166">
        <v>0.0</v>
      </c>
      <c r="V2289" s="166">
        <v>0.0</v>
      </c>
      <c r="W2289" s="19">
        <f t="array" ref="W2289">mmult(N2289:T2289,'Parameters &amp; Main Results'!$B$6:$B$12)-'Parameters &amp; Main Results'!$B$16/12+mmult(U2289:V2289,'Parameters &amp; Main Results'!$B$14:$B$15)</f>
        <v>0.0033242981</v>
      </c>
      <c r="X2289" s="77">
        <f t="shared" si="5"/>
        <v>1.872454869</v>
      </c>
    </row>
    <row r="2290">
      <c r="A2290">
        <f t="shared" si="17"/>
        <v>5</v>
      </c>
      <c r="B2290">
        <f t="shared" si="18"/>
        <v>2061</v>
      </c>
      <c r="C2290" s="77">
        <f t="shared" si="3"/>
        <v>2061.333333</v>
      </c>
      <c r="D2290" s="159">
        <f t="shared" si="356"/>
        <v>58957</v>
      </c>
      <c r="N2290" s="171">
        <f>(1+'Parameters &amp; Main Results'!$B$19)^(1/12)-1</f>
        <v>0.004074123784</v>
      </c>
      <c r="O2290" s="171">
        <f>(1+'Parameters &amp; Main Results'!$B$21)^(1/12)-1</f>
        <v>0.001241487716</v>
      </c>
      <c r="P2290" s="171">
        <f>(1+'Parameters &amp; Main Results'!$B$23)^(1/12)-1</f>
        <v>0.0008295381143</v>
      </c>
      <c r="Q2290" s="172">
        <f>(1+'Parameters &amp; Main Results'!$B$25)^(1/12)-1</f>
        <v>0.004074123784</v>
      </c>
      <c r="R2290" s="172">
        <f>(1+'Parameters &amp; Main Results'!$B$27)^(1/12)-1</f>
        <v>0</v>
      </c>
      <c r="S2290" s="172">
        <f>(1+'Parameters &amp; Main Results'!$B$29)^(1/12)-1</f>
        <v>0</v>
      </c>
      <c r="T2290" s="172">
        <f>(1+'Parameters &amp; Main Results'!$B$31)^(1/12)-1</f>
        <v>0.0008295381143</v>
      </c>
      <c r="U2290" s="166">
        <v>0.0</v>
      </c>
      <c r="V2290" s="166">
        <v>0.0</v>
      </c>
      <c r="W2290" s="19">
        <f t="array" ref="W2290">mmult(N2290:T2290,'Parameters &amp; Main Results'!$B$6:$B$12)-'Parameters &amp; Main Results'!$B$16/12+mmult(U2290:V2290,'Parameters &amp; Main Results'!$B$14:$B$15)</f>
        <v>0.0033242981</v>
      </c>
      <c r="X2290" s="77">
        <f t="shared" si="5"/>
        <v>1.866250895</v>
      </c>
    </row>
    <row r="2291">
      <c r="A2291">
        <f t="shared" si="17"/>
        <v>6</v>
      </c>
      <c r="B2291">
        <f t="shared" si="18"/>
        <v>2061</v>
      </c>
      <c r="C2291" s="77">
        <f t="shared" si="3"/>
        <v>2061.416667</v>
      </c>
      <c r="D2291" s="159">
        <f t="shared" si="356"/>
        <v>58987</v>
      </c>
      <c r="N2291" s="171">
        <f>(1+'Parameters &amp; Main Results'!$B$19)^(1/12)-1</f>
        <v>0.004074123784</v>
      </c>
      <c r="O2291" s="171">
        <f>(1+'Parameters &amp; Main Results'!$B$21)^(1/12)-1</f>
        <v>0.001241487716</v>
      </c>
      <c r="P2291" s="171">
        <f>(1+'Parameters &amp; Main Results'!$B$23)^(1/12)-1</f>
        <v>0.0008295381143</v>
      </c>
      <c r="Q2291" s="172">
        <f>(1+'Parameters &amp; Main Results'!$B$25)^(1/12)-1</f>
        <v>0.004074123784</v>
      </c>
      <c r="R2291" s="172">
        <f>(1+'Parameters &amp; Main Results'!$B$27)^(1/12)-1</f>
        <v>0</v>
      </c>
      <c r="S2291" s="172">
        <f>(1+'Parameters &amp; Main Results'!$B$29)^(1/12)-1</f>
        <v>0</v>
      </c>
      <c r="T2291" s="172">
        <f>(1+'Parameters &amp; Main Results'!$B$31)^(1/12)-1</f>
        <v>0.0008295381143</v>
      </c>
      <c r="U2291" s="166">
        <v>0.0</v>
      </c>
      <c r="V2291" s="166">
        <v>0.0</v>
      </c>
      <c r="W2291" s="19">
        <f t="array" ref="W2291">mmult(N2291:T2291,'Parameters &amp; Main Results'!$B$6:$B$12)-'Parameters &amp; Main Results'!$B$16/12+mmult(U2291:V2291,'Parameters &amp; Main Results'!$B$14:$B$15)</f>
        <v>0.0033242981</v>
      </c>
      <c r="X2291" s="77">
        <f t="shared" si="5"/>
        <v>1.860067476</v>
      </c>
    </row>
    <row r="2292">
      <c r="A2292">
        <f t="shared" si="17"/>
        <v>7</v>
      </c>
      <c r="B2292">
        <f t="shared" si="18"/>
        <v>2061</v>
      </c>
      <c r="C2292" s="77">
        <f t="shared" si="3"/>
        <v>2061.5</v>
      </c>
      <c r="D2292" s="159">
        <f t="shared" si="356"/>
        <v>59018</v>
      </c>
      <c r="N2292" s="171">
        <f>(1+'Parameters &amp; Main Results'!$B$19)^(1/12)-1</f>
        <v>0.004074123784</v>
      </c>
      <c r="O2292" s="171">
        <f>(1+'Parameters &amp; Main Results'!$B$21)^(1/12)-1</f>
        <v>0.001241487716</v>
      </c>
      <c r="P2292" s="171">
        <f>(1+'Parameters &amp; Main Results'!$B$23)^(1/12)-1</f>
        <v>0.0008295381143</v>
      </c>
      <c r="Q2292" s="172">
        <f>(1+'Parameters &amp; Main Results'!$B$25)^(1/12)-1</f>
        <v>0.004074123784</v>
      </c>
      <c r="R2292" s="172">
        <f>(1+'Parameters &amp; Main Results'!$B$27)^(1/12)-1</f>
        <v>0</v>
      </c>
      <c r="S2292" s="172">
        <f>(1+'Parameters &amp; Main Results'!$B$29)^(1/12)-1</f>
        <v>0</v>
      </c>
      <c r="T2292" s="172">
        <f>(1+'Parameters &amp; Main Results'!$B$31)^(1/12)-1</f>
        <v>0.0008295381143</v>
      </c>
      <c r="U2292" s="166">
        <v>0.0</v>
      </c>
      <c r="V2292" s="166">
        <v>0.0</v>
      </c>
      <c r="W2292" s="19">
        <f t="array" ref="W2292">mmult(N2292:T2292,'Parameters &amp; Main Results'!$B$6:$B$12)-'Parameters &amp; Main Results'!$B$16/12+mmult(U2292:V2292,'Parameters &amp; Main Results'!$B$14:$B$15)</f>
        <v>0.0033242981</v>
      </c>
      <c r="X2292" s="77">
        <f t="shared" si="5"/>
        <v>1.853904544</v>
      </c>
    </row>
    <row r="2293">
      <c r="A2293">
        <f t="shared" si="17"/>
        <v>8</v>
      </c>
      <c r="B2293">
        <f t="shared" si="18"/>
        <v>2061</v>
      </c>
      <c r="C2293" s="77">
        <f t="shared" si="3"/>
        <v>2061.583333</v>
      </c>
      <c r="D2293" s="159">
        <f t="shared" si="356"/>
        <v>59049</v>
      </c>
      <c r="N2293" s="171">
        <f>(1+'Parameters &amp; Main Results'!$B$19)^(1/12)-1</f>
        <v>0.004074123784</v>
      </c>
      <c r="O2293" s="171">
        <f>(1+'Parameters &amp; Main Results'!$B$21)^(1/12)-1</f>
        <v>0.001241487716</v>
      </c>
      <c r="P2293" s="171">
        <f>(1+'Parameters &amp; Main Results'!$B$23)^(1/12)-1</f>
        <v>0.0008295381143</v>
      </c>
      <c r="Q2293" s="172">
        <f>(1+'Parameters &amp; Main Results'!$B$25)^(1/12)-1</f>
        <v>0.004074123784</v>
      </c>
      <c r="R2293" s="172">
        <f>(1+'Parameters &amp; Main Results'!$B$27)^(1/12)-1</f>
        <v>0</v>
      </c>
      <c r="S2293" s="172">
        <f>(1+'Parameters &amp; Main Results'!$B$29)^(1/12)-1</f>
        <v>0</v>
      </c>
      <c r="T2293" s="172">
        <f>(1+'Parameters &amp; Main Results'!$B$31)^(1/12)-1</f>
        <v>0.0008295381143</v>
      </c>
      <c r="U2293" s="166">
        <v>0.0</v>
      </c>
      <c r="V2293" s="166">
        <v>0.0</v>
      </c>
      <c r="W2293" s="19">
        <f t="array" ref="W2293">mmult(N2293:T2293,'Parameters &amp; Main Results'!$B$6:$B$12)-'Parameters &amp; Main Results'!$B$16/12+mmult(U2293:V2293,'Parameters &amp; Main Results'!$B$14:$B$15)</f>
        <v>0.0033242981</v>
      </c>
      <c r="X2293" s="77">
        <f t="shared" si="5"/>
        <v>1.847762033</v>
      </c>
    </row>
    <row r="2294">
      <c r="A2294">
        <f t="shared" si="17"/>
        <v>9</v>
      </c>
      <c r="B2294">
        <f t="shared" si="18"/>
        <v>2061</v>
      </c>
      <c r="C2294" s="77">
        <f t="shared" si="3"/>
        <v>2061.666667</v>
      </c>
      <c r="D2294" s="159">
        <f t="shared" si="356"/>
        <v>59079</v>
      </c>
      <c r="N2294" s="171">
        <f>(1+'Parameters &amp; Main Results'!$B$19)^(1/12)-1</f>
        <v>0.004074123784</v>
      </c>
      <c r="O2294" s="171">
        <f>(1+'Parameters &amp; Main Results'!$B$21)^(1/12)-1</f>
        <v>0.001241487716</v>
      </c>
      <c r="P2294" s="171">
        <f>(1+'Parameters &amp; Main Results'!$B$23)^(1/12)-1</f>
        <v>0.0008295381143</v>
      </c>
      <c r="Q2294" s="172">
        <f>(1+'Parameters &amp; Main Results'!$B$25)^(1/12)-1</f>
        <v>0.004074123784</v>
      </c>
      <c r="R2294" s="172">
        <f>(1+'Parameters &amp; Main Results'!$B$27)^(1/12)-1</f>
        <v>0</v>
      </c>
      <c r="S2294" s="172">
        <f>(1+'Parameters &amp; Main Results'!$B$29)^(1/12)-1</f>
        <v>0</v>
      </c>
      <c r="T2294" s="172">
        <f>(1+'Parameters &amp; Main Results'!$B$31)^(1/12)-1</f>
        <v>0.0008295381143</v>
      </c>
      <c r="U2294" s="166">
        <v>0.0</v>
      </c>
      <c r="V2294" s="166">
        <v>0.0</v>
      </c>
      <c r="W2294" s="19">
        <f t="array" ref="W2294">mmult(N2294:T2294,'Parameters &amp; Main Results'!$B$6:$B$12)-'Parameters &amp; Main Results'!$B$16/12+mmult(U2294:V2294,'Parameters &amp; Main Results'!$B$14:$B$15)</f>
        <v>0.0033242981</v>
      </c>
      <c r="X2294" s="77">
        <f t="shared" si="5"/>
        <v>1.841639873</v>
      </c>
    </row>
    <row r="2295">
      <c r="A2295">
        <f t="shared" si="17"/>
        <v>10</v>
      </c>
      <c r="B2295">
        <f t="shared" si="18"/>
        <v>2061</v>
      </c>
      <c r="C2295" s="77">
        <f t="shared" si="3"/>
        <v>2061.75</v>
      </c>
      <c r="D2295" s="159">
        <f t="shared" si="356"/>
        <v>59110</v>
      </c>
      <c r="N2295" s="171">
        <f>(1+'Parameters &amp; Main Results'!$B$19)^(1/12)-1</f>
        <v>0.004074123784</v>
      </c>
      <c r="O2295" s="171">
        <f>(1+'Parameters &amp; Main Results'!$B$21)^(1/12)-1</f>
        <v>0.001241487716</v>
      </c>
      <c r="P2295" s="171">
        <f>(1+'Parameters &amp; Main Results'!$B$23)^(1/12)-1</f>
        <v>0.0008295381143</v>
      </c>
      <c r="Q2295" s="172">
        <f>(1+'Parameters &amp; Main Results'!$B$25)^(1/12)-1</f>
        <v>0.004074123784</v>
      </c>
      <c r="R2295" s="172">
        <f>(1+'Parameters &amp; Main Results'!$B$27)^(1/12)-1</f>
        <v>0</v>
      </c>
      <c r="S2295" s="172">
        <f>(1+'Parameters &amp; Main Results'!$B$29)^(1/12)-1</f>
        <v>0</v>
      </c>
      <c r="T2295" s="172">
        <f>(1+'Parameters &amp; Main Results'!$B$31)^(1/12)-1</f>
        <v>0.0008295381143</v>
      </c>
      <c r="U2295" s="166">
        <v>0.0</v>
      </c>
      <c r="V2295" s="166">
        <v>0.0</v>
      </c>
      <c r="W2295" s="19">
        <f t="array" ref="W2295">mmult(N2295:T2295,'Parameters &amp; Main Results'!$B$6:$B$12)-'Parameters &amp; Main Results'!$B$16/12+mmult(U2295:V2295,'Parameters &amp; Main Results'!$B$14:$B$15)</f>
        <v>0.0033242981</v>
      </c>
      <c r="X2295" s="77">
        <f t="shared" si="5"/>
        <v>1.835537997</v>
      </c>
    </row>
    <row r="2296">
      <c r="A2296">
        <f t="shared" si="17"/>
        <v>11</v>
      </c>
      <c r="B2296">
        <f t="shared" si="18"/>
        <v>2061</v>
      </c>
      <c r="C2296" s="77">
        <f t="shared" si="3"/>
        <v>2061.833333</v>
      </c>
      <c r="D2296" s="159">
        <f t="shared" si="356"/>
        <v>59140</v>
      </c>
      <c r="N2296" s="171">
        <f>(1+'Parameters &amp; Main Results'!$B$19)^(1/12)-1</f>
        <v>0.004074123784</v>
      </c>
      <c r="O2296" s="171">
        <f>(1+'Parameters &amp; Main Results'!$B$21)^(1/12)-1</f>
        <v>0.001241487716</v>
      </c>
      <c r="P2296" s="171">
        <f>(1+'Parameters &amp; Main Results'!$B$23)^(1/12)-1</f>
        <v>0.0008295381143</v>
      </c>
      <c r="Q2296" s="172">
        <f>(1+'Parameters &amp; Main Results'!$B$25)^(1/12)-1</f>
        <v>0.004074123784</v>
      </c>
      <c r="R2296" s="172">
        <f>(1+'Parameters &amp; Main Results'!$B$27)^(1/12)-1</f>
        <v>0</v>
      </c>
      <c r="S2296" s="172">
        <f>(1+'Parameters &amp; Main Results'!$B$29)^(1/12)-1</f>
        <v>0</v>
      </c>
      <c r="T2296" s="172">
        <f>(1+'Parameters &amp; Main Results'!$B$31)^(1/12)-1</f>
        <v>0.0008295381143</v>
      </c>
      <c r="U2296" s="166">
        <v>0.0</v>
      </c>
      <c r="V2296" s="166">
        <v>0.0</v>
      </c>
      <c r="W2296" s="19">
        <f t="array" ref="W2296">mmult(N2296:T2296,'Parameters &amp; Main Results'!$B$6:$B$12)-'Parameters &amp; Main Results'!$B$16/12+mmult(U2296:V2296,'Parameters &amp; Main Results'!$B$14:$B$15)</f>
        <v>0.0033242981</v>
      </c>
      <c r="X2296" s="77">
        <f t="shared" si="5"/>
        <v>1.829456339</v>
      </c>
    </row>
    <row r="2297">
      <c r="A2297">
        <f t="shared" si="17"/>
        <v>12</v>
      </c>
      <c r="B2297">
        <f t="shared" si="18"/>
        <v>2061</v>
      </c>
      <c r="C2297" s="77">
        <f t="shared" si="3"/>
        <v>2061.916667</v>
      </c>
      <c r="D2297" s="159">
        <f t="shared" si="356"/>
        <v>59171</v>
      </c>
      <c r="N2297" s="171">
        <f>(1+'Parameters &amp; Main Results'!$B$19)^(1/12)-1</f>
        <v>0.004074123784</v>
      </c>
      <c r="O2297" s="171">
        <f>(1+'Parameters &amp; Main Results'!$B$21)^(1/12)-1</f>
        <v>0.001241487716</v>
      </c>
      <c r="P2297" s="171">
        <f>(1+'Parameters &amp; Main Results'!$B$23)^(1/12)-1</f>
        <v>0.0008295381143</v>
      </c>
      <c r="Q2297" s="172">
        <f>(1+'Parameters &amp; Main Results'!$B$25)^(1/12)-1</f>
        <v>0.004074123784</v>
      </c>
      <c r="R2297" s="172">
        <f>(1+'Parameters &amp; Main Results'!$B$27)^(1/12)-1</f>
        <v>0</v>
      </c>
      <c r="S2297" s="172">
        <f>(1+'Parameters &amp; Main Results'!$B$29)^(1/12)-1</f>
        <v>0</v>
      </c>
      <c r="T2297" s="172">
        <f>(1+'Parameters &amp; Main Results'!$B$31)^(1/12)-1</f>
        <v>0.0008295381143</v>
      </c>
      <c r="U2297" s="166">
        <v>0.0</v>
      </c>
      <c r="V2297" s="166">
        <v>0.0</v>
      </c>
      <c r="W2297" s="19">
        <f t="array" ref="W2297">mmult(N2297:T2297,'Parameters &amp; Main Results'!$B$6:$B$12)-'Parameters &amp; Main Results'!$B$16/12+mmult(U2297:V2297,'Parameters &amp; Main Results'!$B$14:$B$15)</f>
        <v>0.0033242981</v>
      </c>
      <c r="X2297" s="77">
        <f t="shared" si="5"/>
        <v>1.823394831</v>
      </c>
    </row>
    <row r="2298">
      <c r="A2298">
        <f t="shared" si="17"/>
        <v>1</v>
      </c>
      <c r="B2298">
        <f t="shared" si="18"/>
        <v>2062</v>
      </c>
      <c r="C2298" s="77">
        <f t="shared" si="3"/>
        <v>2062</v>
      </c>
      <c r="D2298" s="159">
        <f t="shared" si="356"/>
        <v>59202</v>
      </c>
      <c r="N2298" s="171">
        <f>(1+'Parameters &amp; Main Results'!$B$19)^(1/12)-1</f>
        <v>0.004074123784</v>
      </c>
      <c r="O2298" s="171">
        <f>(1+'Parameters &amp; Main Results'!$B$21)^(1/12)-1</f>
        <v>0.001241487716</v>
      </c>
      <c r="P2298" s="171">
        <f>(1+'Parameters &amp; Main Results'!$B$23)^(1/12)-1</f>
        <v>0.0008295381143</v>
      </c>
      <c r="Q2298" s="172">
        <f>(1+'Parameters &amp; Main Results'!$B$25)^(1/12)-1</f>
        <v>0.004074123784</v>
      </c>
      <c r="R2298" s="172">
        <f>(1+'Parameters &amp; Main Results'!$B$27)^(1/12)-1</f>
        <v>0</v>
      </c>
      <c r="S2298" s="172">
        <f>(1+'Parameters &amp; Main Results'!$B$29)^(1/12)-1</f>
        <v>0</v>
      </c>
      <c r="T2298" s="172">
        <f>(1+'Parameters &amp; Main Results'!$B$31)^(1/12)-1</f>
        <v>0.0008295381143</v>
      </c>
      <c r="U2298" s="166">
        <v>0.0</v>
      </c>
      <c r="V2298" s="166">
        <v>0.0</v>
      </c>
      <c r="W2298" s="19">
        <f t="array" ref="W2298">mmult(N2298:T2298,'Parameters &amp; Main Results'!$B$6:$B$12)-'Parameters &amp; Main Results'!$B$16/12+mmult(U2298:V2298,'Parameters &amp; Main Results'!$B$14:$B$15)</f>
        <v>0.0033242981</v>
      </c>
      <c r="X2298" s="77">
        <f t="shared" si="5"/>
        <v>1.817353407</v>
      </c>
    </row>
    <row r="2299">
      <c r="A2299">
        <f t="shared" si="17"/>
        <v>2</v>
      </c>
      <c r="B2299">
        <f t="shared" si="18"/>
        <v>2062</v>
      </c>
      <c r="C2299" s="77">
        <f t="shared" si="3"/>
        <v>2062.083333</v>
      </c>
      <c r="D2299" s="159">
        <f t="shared" si="356"/>
        <v>59230</v>
      </c>
      <c r="N2299" s="171">
        <f>(1+'Parameters &amp; Main Results'!$B$19)^(1/12)-1</f>
        <v>0.004074123784</v>
      </c>
      <c r="O2299" s="171">
        <f>(1+'Parameters &amp; Main Results'!$B$21)^(1/12)-1</f>
        <v>0.001241487716</v>
      </c>
      <c r="P2299" s="171">
        <f>(1+'Parameters &amp; Main Results'!$B$23)^(1/12)-1</f>
        <v>0.0008295381143</v>
      </c>
      <c r="Q2299" s="172">
        <f>(1+'Parameters &amp; Main Results'!$B$25)^(1/12)-1</f>
        <v>0.004074123784</v>
      </c>
      <c r="R2299" s="172">
        <f>(1+'Parameters &amp; Main Results'!$B$27)^(1/12)-1</f>
        <v>0</v>
      </c>
      <c r="S2299" s="172">
        <f>(1+'Parameters &amp; Main Results'!$B$29)^(1/12)-1</f>
        <v>0</v>
      </c>
      <c r="T2299" s="172">
        <f>(1+'Parameters &amp; Main Results'!$B$31)^(1/12)-1</f>
        <v>0.0008295381143</v>
      </c>
      <c r="U2299" s="166">
        <v>0.0</v>
      </c>
      <c r="V2299" s="166">
        <v>0.0</v>
      </c>
      <c r="W2299" s="19">
        <f t="array" ref="W2299">mmult(N2299:T2299,'Parameters &amp; Main Results'!$B$6:$B$12)-'Parameters &amp; Main Results'!$B$16/12+mmult(U2299:V2299,'Parameters &amp; Main Results'!$B$14:$B$15)</f>
        <v>0.0033242981</v>
      </c>
      <c r="X2299" s="77">
        <f t="shared" si="5"/>
        <v>1.811331999</v>
      </c>
    </row>
    <row r="2300">
      <c r="A2300">
        <f t="shared" si="17"/>
        <v>3</v>
      </c>
      <c r="B2300">
        <f t="shared" si="18"/>
        <v>2062</v>
      </c>
      <c r="C2300" s="77">
        <f t="shared" si="3"/>
        <v>2062.166667</v>
      </c>
      <c r="D2300" s="159">
        <f t="shared" si="356"/>
        <v>59261</v>
      </c>
      <c r="N2300" s="171">
        <f>(1+'Parameters &amp; Main Results'!$B$19)^(1/12)-1</f>
        <v>0.004074123784</v>
      </c>
      <c r="O2300" s="171">
        <f>(1+'Parameters &amp; Main Results'!$B$21)^(1/12)-1</f>
        <v>0.001241487716</v>
      </c>
      <c r="P2300" s="171">
        <f>(1+'Parameters &amp; Main Results'!$B$23)^(1/12)-1</f>
        <v>0.0008295381143</v>
      </c>
      <c r="Q2300" s="172">
        <f>(1+'Parameters &amp; Main Results'!$B$25)^(1/12)-1</f>
        <v>0.004074123784</v>
      </c>
      <c r="R2300" s="172">
        <f>(1+'Parameters &amp; Main Results'!$B$27)^(1/12)-1</f>
        <v>0</v>
      </c>
      <c r="S2300" s="172">
        <f>(1+'Parameters &amp; Main Results'!$B$29)^(1/12)-1</f>
        <v>0</v>
      </c>
      <c r="T2300" s="172">
        <f>(1+'Parameters &amp; Main Results'!$B$31)^(1/12)-1</f>
        <v>0.0008295381143</v>
      </c>
      <c r="U2300" s="166">
        <v>0.0</v>
      </c>
      <c r="V2300" s="166">
        <v>0.0</v>
      </c>
      <c r="W2300" s="19">
        <f t="array" ref="W2300">mmult(N2300:T2300,'Parameters &amp; Main Results'!$B$6:$B$12)-'Parameters &amp; Main Results'!$B$16/12+mmult(U2300:V2300,'Parameters &amp; Main Results'!$B$14:$B$15)</f>
        <v>0.0033242981</v>
      </c>
      <c r="X2300" s="77">
        <f t="shared" si="5"/>
        <v>1.805330542</v>
      </c>
    </row>
    <row r="2301">
      <c r="A2301">
        <f t="shared" si="17"/>
        <v>4</v>
      </c>
      <c r="B2301">
        <f t="shared" si="18"/>
        <v>2062</v>
      </c>
      <c r="C2301" s="77">
        <f t="shared" si="3"/>
        <v>2062.25</v>
      </c>
      <c r="D2301" s="159">
        <f t="shared" si="356"/>
        <v>59291</v>
      </c>
      <c r="N2301" s="171">
        <f>(1+'Parameters &amp; Main Results'!$B$19)^(1/12)-1</f>
        <v>0.004074123784</v>
      </c>
      <c r="O2301" s="171">
        <f>(1+'Parameters &amp; Main Results'!$B$21)^(1/12)-1</f>
        <v>0.001241487716</v>
      </c>
      <c r="P2301" s="171">
        <f>(1+'Parameters &amp; Main Results'!$B$23)^(1/12)-1</f>
        <v>0.0008295381143</v>
      </c>
      <c r="Q2301" s="172">
        <f>(1+'Parameters &amp; Main Results'!$B$25)^(1/12)-1</f>
        <v>0.004074123784</v>
      </c>
      <c r="R2301" s="172">
        <f>(1+'Parameters &amp; Main Results'!$B$27)^(1/12)-1</f>
        <v>0</v>
      </c>
      <c r="S2301" s="172">
        <f>(1+'Parameters &amp; Main Results'!$B$29)^(1/12)-1</f>
        <v>0</v>
      </c>
      <c r="T2301" s="172">
        <f>(1+'Parameters &amp; Main Results'!$B$31)^(1/12)-1</f>
        <v>0.0008295381143</v>
      </c>
      <c r="U2301" s="166">
        <v>0.0</v>
      </c>
      <c r="V2301" s="166">
        <v>0.0</v>
      </c>
      <c r="W2301" s="19">
        <f t="array" ref="W2301">mmult(N2301:T2301,'Parameters &amp; Main Results'!$B$6:$B$12)-'Parameters &amp; Main Results'!$B$16/12+mmult(U2301:V2301,'Parameters &amp; Main Results'!$B$14:$B$15)</f>
        <v>0.0033242981</v>
      </c>
      <c r="X2301" s="77">
        <f t="shared" si="5"/>
        <v>1.79934897</v>
      </c>
    </row>
    <row r="2302">
      <c r="A2302">
        <f t="shared" si="17"/>
        <v>5</v>
      </c>
      <c r="B2302">
        <f t="shared" si="18"/>
        <v>2062</v>
      </c>
      <c r="C2302" s="77">
        <f t="shared" si="3"/>
        <v>2062.333333</v>
      </c>
      <c r="D2302" s="159">
        <f t="shared" si="356"/>
        <v>59322</v>
      </c>
      <c r="N2302" s="171">
        <f>(1+'Parameters &amp; Main Results'!$B$19)^(1/12)-1</f>
        <v>0.004074123784</v>
      </c>
      <c r="O2302" s="171">
        <f>(1+'Parameters &amp; Main Results'!$B$21)^(1/12)-1</f>
        <v>0.001241487716</v>
      </c>
      <c r="P2302" s="171">
        <f>(1+'Parameters &amp; Main Results'!$B$23)^(1/12)-1</f>
        <v>0.0008295381143</v>
      </c>
      <c r="Q2302" s="172">
        <f>(1+'Parameters &amp; Main Results'!$B$25)^(1/12)-1</f>
        <v>0.004074123784</v>
      </c>
      <c r="R2302" s="172">
        <f>(1+'Parameters &amp; Main Results'!$B$27)^(1/12)-1</f>
        <v>0</v>
      </c>
      <c r="S2302" s="172">
        <f>(1+'Parameters &amp; Main Results'!$B$29)^(1/12)-1</f>
        <v>0</v>
      </c>
      <c r="T2302" s="172">
        <f>(1+'Parameters &amp; Main Results'!$B$31)^(1/12)-1</f>
        <v>0.0008295381143</v>
      </c>
      <c r="U2302" s="166">
        <v>0.0</v>
      </c>
      <c r="V2302" s="166">
        <v>0.0</v>
      </c>
      <c r="W2302" s="19">
        <f t="array" ref="W2302">mmult(N2302:T2302,'Parameters &amp; Main Results'!$B$6:$B$12)-'Parameters &amp; Main Results'!$B$16/12+mmult(U2302:V2302,'Parameters &amp; Main Results'!$B$14:$B$15)</f>
        <v>0.0033242981</v>
      </c>
      <c r="X2302" s="77">
        <f t="shared" si="5"/>
        <v>1.793387216</v>
      </c>
    </row>
    <row r="2303">
      <c r="A2303">
        <f t="shared" si="17"/>
        <v>6</v>
      </c>
      <c r="B2303">
        <f t="shared" si="18"/>
        <v>2062</v>
      </c>
      <c r="C2303" s="77">
        <f t="shared" si="3"/>
        <v>2062.416667</v>
      </c>
      <c r="D2303" s="159">
        <f t="shared" si="356"/>
        <v>59352</v>
      </c>
      <c r="N2303" s="171">
        <f>(1+'Parameters &amp; Main Results'!$B$19)^(1/12)-1</f>
        <v>0.004074123784</v>
      </c>
      <c r="O2303" s="171">
        <f>(1+'Parameters &amp; Main Results'!$B$21)^(1/12)-1</f>
        <v>0.001241487716</v>
      </c>
      <c r="P2303" s="171">
        <f>(1+'Parameters &amp; Main Results'!$B$23)^(1/12)-1</f>
        <v>0.0008295381143</v>
      </c>
      <c r="Q2303" s="172">
        <f>(1+'Parameters &amp; Main Results'!$B$25)^(1/12)-1</f>
        <v>0.004074123784</v>
      </c>
      <c r="R2303" s="172">
        <f>(1+'Parameters &amp; Main Results'!$B$27)^(1/12)-1</f>
        <v>0</v>
      </c>
      <c r="S2303" s="172">
        <f>(1+'Parameters &amp; Main Results'!$B$29)^(1/12)-1</f>
        <v>0</v>
      </c>
      <c r="T2303" s="172">
        <f>(1+'Parameters &amp; Main Results'!$B$31)^(1/12)-1</f>
        <v>0.0008295381143</v>
      </c>
      <c r="U2303" s="166">
        <v>0.0</v>
      </c>
      <c r="V2303" s="166">
        <v>0.0</v>
      </c>
      <c r="W2303" s="19">
        <f t="array" ref="W2303">mmult(N2303:T2303,'Parameters &amp; Main Results'!$B$6:$B$12)-'Parameters &amp; Main Results'!$B$16/12+mmult(U2303:V2303,'Parameters &amp; Main Results'!$B$14:$B$15)</f>
        <v>0.0033242981</v>
      </c>
      <c r="X2303" s="77">
        <f t="shared" si="5"/>
        <v>1.787445215</v>
      </c>
    </row>
    <row r="2304">
      <c r="A2304">
        <f t="shared" si="17"/>
        <v>7</v>
      </c>
      <c r="B2304">
        <f t="shared" si="18"/>
        <v>2062</v>
      </c>
      <c r="C2304" s="77">
        <f t="shared" si="3"/>
        <v>2062.5</v>
      </c>
      <c r="D2304" s="159">
        <f t="shared" si="356"/>
        <v>59383</v>
      </c>
      <c r="N2304" s="171">
        <f>(1+'Parameters &amp; Main Results'!$B$19)^(1/12)-1</f>
        <v>0.004074123784</v>
      </c>
      <c r="O2304" s="171">
        <f>(1+'Parameters &amp; Main Results'!$B$21)^(1/12)-1</f>
        <v>0.001241487716</v>
      </c>
      <c r="P2304" s="171">
        <f>(1+'Parameters &amp; Main Results'!$B$23)^(1/12)-1</f>
        <v>0.0008295381143</v>
      </c>
      <c r="Q2304" s="172">
        <f>(1+'Parameters &amp; Main Results'!$B$25)^(1/12)-1</f>
        <v>0.004074123784</v>
      </c>
      <c r="R2304" s="172">
        <f>(1+'Parameters &amp; Main Results'!$B$27)^(1/12)-1</f>
        <v>0</v>
      </c>
      <c r="S2304" s="172">
        <f>(1+'Parameters &amp; Main Results'!$B$29)^(1/12)-1</f>
        <v>0</v>
      </c>
      <c r="T2304" s="172">
        <f>(1+'Parameters &amp; Main Results'!$B$31)^(1/12)-1</f>
        <v>0.0008295381143</v>
      </c>
      <c r="U2304" s="166">
        <v>0.0</v>
      </c>
      <c r="V2304" s="166">
        <v>0.0</v>
      </c>
      <c r="W2304" s="19">
        <f t="array" ref="W2304">mmult(N2304:T2304,'Parameters &amp; Main Results'!$B$6:$B$12)-'Parameters &amp; Main Results'!$B$16/12+mmult(U2304:V2304,'Parameters &amp; Main Results'!$B$14:$B$15)</f>
        <v>0.0033242981</v>
      </c>
      <c r="X2304" s="77">
        <f t="shared" si="5"/>
        <v>1.781522902</v>
      </c>
    </row>
    <row r="2305">
      <c r="A2305">
        <f t="shared" si="17"/>
        <v>8</v>
      </c>
      <c r="B2305">
        <f t="shared" si="18"/>
        <v>2062</v>
      </c>
      <c r="C2305" s="77">
        <f t="shared" si="3"/>
        <v>2062.583333</v>
      </c>
      <c r="D2305" s="159">
        <f t="shared" si="356"/>
        <v>59414</v>
      </c>
      <c r="N2305" s="171">
        <f>(1+'Parameters &amp; Main Results'!$B$19)^(1/12)-1</f>
        <v>0.004074123784</v>
      </c>
      <c r="O2305" s="171">
        <f>(1+'Parameters &amp; Main Results'!$B$21)^(1/12)-1</f>
        <v>0.001241487716</v>
      </c>
      <c r="P2305" s="171">
        <f>(1+'Parameters &amp; Main Results'!$B$23)^(1/12)-1</f>
        <v>0.0008295381143</v>
      </c>
      <c r="Q2305" s="172">
        <f>(1+'Parameters &amp; Main Results'!$B$25)^(1/12)-1</f>
        <v>0.004074123784</v>
      </c>
      <c r="R2305" s="172">
        <f>(1+'Parameters &amp; Main Results'!$B$27)^(1/12)-1</f>
        <v>0</v>
      </c>
      <c r="S2305" s="172">
        <f>(1+'Parameters &amp; Main Results'!$B$29)^(1/12)-1</f>
        <v>0</v>
      </c>
      <c r="T2305" s="172">
        <f>(1+'Parameters &amp; Main Results'!$B$31)^(1/12)-1</f>
        <v>0.0008295381143</v>
      </c>
      <c r="U2305" s="166">
        <v>0.0</v>
      </c>
      <c r="V2305" s="166">
        <v>0.0</v>
      </c>
      <c r="W2305" s="19">
        <f t="array" ref="W2305">mmult(N2305:T2305,'Parameters &amp; Main Results'!$B$6:$B$12)-'Parameters &amp; Main Results'!$B$16/12+mmult(U2305:V2305,'Parameters &amp; Main Results'!$B$14:$B$15)</f>
        <v>0.0033242981</v>
      </c>
      <c r="X2305" s="77">
        <f t="shared" si="5"/>
        <v>1.775620211</v>
      </c>
    </row>
    <row r="2306">
      <c r="A2306">
        <f t="shared" si="17"/>
        <v>9</v>
      </c>
      <c r="B2306">
        <f t="shared" si="18"/>
        <v>2062</v>
      </c>
      <c r="C2306" s="77">
        <f t="shared" si="3"/>
        <v>2062.666667</v>
      </c>
      <c r="D2306" s="159">
        <f t="shared" si="356"/>
        <v>59444</v>
      </c>
      <c r="N2306" s="171">
        <f>(1+'Parameters &amp; Main Results'!$B$19)^(1/12)-1</f>
        <v>0.004074123784</v>
      </c>
      <c r="O2306" s="171">
        <f>(1+'Parameters &amp; Main Results'!$B$21)^(1/12)-1</f>
        <v>0.001241487716</v>
      </c>
      <c r="P2306" s="171">
        <f>(1+'Parameters &amp; Main Results'!$B$23)^(1/12)-1</f>
        <v>0.0008295381143</v>
      </c>
      <c r="Q2306" s="172">
        <f>(1+'Parameters &amp; Main Results'!$B$25)^(1/12)-1</f>
        <v>0.004074123784</v>
      </c>
      <c r="R2306" s="172">
        <f>(1+'Parameters &amp; Main Results'!$B$27)^(1/12)-1</f>
        <v>0</v>
      </c>
      <c r="S2306" s="172">
        <f>(1+'Parameters &amp; Main Results'!$B$29)^(1/12)-1</f>
        <v>0</v>
      </c>
      <c r="T2306" s="172">
        <f>(1+'Parameters &amp; Main Results'!$B$31)^(1/12)-1</f>
        <v>0.0008295381143</v>
      </c>
      <c r="U2306" s="166">
        <v>0.0</v>
      </c>
      <c r="V2306" s="166">
        <v>0.0</v>
      </c>
      <c r="W2306" s="19">
        <f t="array" ref="W2306">mmult(N2306:T2306,'Parameters &amp; Main Results'!$B$6:$B$12)-'Parameters &amp; Main Results'!$B$16/12+mmult(U2306:V2306,'Parameters &amp; Main Results'!$B$14:$B$15)</f>
        <v>0.0033242981</v>
      </c>
      <c r="X2306" s="77">
        <f t="shared" si="5"/>
        <v>1.769737078</v>
      </c>
    </row>
    <row r="2307">
      <c r="A2307">
        <f t="shared" si="17"/>
        <v>10</v>
      </c>
      <c r="B2307">
        <f t="shared" si="18"/>
        <v>2062</v>
      </c>
      <c r="C2307" s="77">
        <f t="shared" si="3"/>
        <v>2062.75</v>
      </c>
      <c r="D2307" s="159">
        <f t="shared" si="356"/>
        <v>59475</v>
      </c>
      <c r="N2307" s="171">
        <f>(1+'Parameters &amp; Main Results'!$B$19)^(1/12)-1</f>
        <v>0.004074123784</v>
      </c>
      <c r="O2307" s="171">
        <f>(1+'Parameters &amp; Main Results'!$B$21)^(1/12)-1</f>
        <v>0.001241487716</v>
      </c>
      <c r="P2307" s="171">
        <f>(1+'Parameters &amp; Main Results'!$B$23)^(1/12)-1</f>
        <v>0.0008295381143</v>
      </c>
      <c r="Q2307" s="172">
        <f>(1+'Parameters &amp; Main Results'!$B$25)^(1/12)-1</f>
        <v>0.004074123784</v>
      </c>
      <c r="R2307" s="172">
        <f>(1+'Parameters &amp; Main Results'!$B$27)^(1/12)-1</f>
        <v>0</v>
      </c>
      <c r="S2307" s="172">
        <f>(1+'Parameters &amp; Main Results'!$B$29)^(1/12)-1</f>
        <v>0</v>
      </c>
      <c r="T2307" s="172">
        <f>(1+'Parameters &amp; Main Results'!$B$31)^(1/12)-1</f>
        <v>0.0008295381143</v>
      </c>
      <c r="U2307" s="166">
        <v>0.0</v>
      </c>
      <c r="V2307" s="166">
        <v>0.0</v>
      </c>
      <c r="W2307" s="19">
        <f t="array" ref="W2307">mmult(N2307:T2307,'Parameters &amp; Main Results'!$B$6:$B$12)-'Parameters &amp; Main Results'!$B$16/12+mmult(U2307:V2307,'Parameters &amp; Main Results'!$B$14:$B$15)</f>
        <v>0.0033242981</v>
      </c>
      <c r="X2307" s="77">
        <f t="shared" si="5"/>
        <v>1.763873437</v>
      </c>
    </row>
    <row r="2308">
      <c r="A2308">
        <f t="shared" si="17"/>
        <v>11</v>
      </c>
      <c r="B2308">
        <f t="shared" si="18"/>
        <v>2062</v>
      </c>
      <c r="C2308" s="77">
        <f t="shared" si="3"/>
        <v>2062.833333</v>
      </c>
      <c r="D2308" s="159">
        <f t="shared" si="356"/>
        <v>59505</v>
      </c>
      <c r="N2308" s="171">
        <f>(1+'Parameters &amp; Main Results'!$B$19)^(1/12)-1</f>
        <v>0.004074123784</v>
      </c>
      <c r="O2308" s="171">
        <f>(1+'Parameters &amp; Main Results'!$B$21)^(1/12)-1</f>
        <v>0.001241487716</v>
      </c>
      <c r="P2308" s="171">
        <f>(1+'Parameters &amp; Main Results'!$B$23)^(1/12)-1</f>
        <v>0.0008295381143</v>
      </c>
      <c r="Q2308" s="172">
        <f>(1+'Parameters &amp; Main Results'!$B$25)^(1/12)-1</f>
        <v>0.004074123784</v>
      </c>
      <c r="R2308" s="172">
        <f>(1+'Parameters &amp; Main Results'!$B$27)^(1/12)-1</f>
        <v>0</v>
      </c>
      <c r="S2308" s="172">
        <f>(1+'Parameters &amp; Main Results'!$B$29)^(1/12)-1</f>
        <v>0</v>
      </c>
      <c r="T2308" s="172">
        <f>(1+'Parameters &amp; Main Results'!$B$31)^(1/12)-1</f>
        <v>0.0008295381143</v>
      </c>
      <c r="U2308" s="166">
        <v>0.0</v>
      </c>
      <c r="V2308" s="166">
        <v>0.0</v>
      </c>
      <c r="W2308" s="19">
        <f t="array" ref="W2308">mmult(N2308:T2308,'Parameters &amp; Main Results'!$B$6:$B$12)-'Parameters &amp; Main Results'!$B$16/12+mmult(U2308:V2308,'Parameters &amp; Main Results'!$B$14:$B$15)</f>
        <v>0.0033242981</v>
      </c>
      <c r="X2308" s="77">
        <f t="shared" si="5"/>
        <v>1.758029223</v>
      </c>
    </row>
    <row r="2309">
      <c r="A2309">
        <f t="shared" si="17"/>
        <v>12</v>
      </c>
      <c r="B2309">
        <f t="shared" si="18"/>
        <v>2062</v>
      </c>
      <c r="C2309" s="77">
        <f t="shared" si="3"/>
        <v>2062.916667</v>
      </c>
      <c r="D2309" s="159">
        <f t="shared" si="356"/>
        <v>59536</v>
      </c>
      <c r="N2309" s="171">
        <f>(1+'Parameters &amp; Main Results'!$B$19)^(1/12)-1</f>
        <v>0.004074123784</v>
      </c>
      <c r="O2309" s="171">
        <f>(1+'Parameters &amp; Main Results'!$B$21)^(1/12)-1</f>
        <v>0.001241487716</v>
      </c>
      <c r="P2309" s="171">
        <f>(1+'Parameters &amp; Main Results'!$B$23)^(1/12)-1</f>
        <v>0.0008295381143</v>
      </c>
      <c r="Q2309" s="172">
        <f>(1+'Parameters &amp; Main Results'!$B$25)^(1/12)-1</f>
        <v>0.004074123784</v>
      </c>
      <c r="R2309" s="172">
        <f>(1+'Parameters &amp; Main Results'!$B$27)^(1/12)-1</f>
        <v>0</v>
      </c>
      <c r="S2309" s="172">
        <f>(1+'Parameters &amp; Main Results'!$B$29)^(1/12)-1</f>
        <v>0</v>
      </c>
      <c r="T2309" s="172">
        <f>(1+'Parameters &amp; Main Results'!$B$31)^(1/12)-1</f>
        <v>0.0008295381143</v>
      </c>
      <c r="U2309" s="166">
        <v>0.0</v>
      </c>
      <c r="V2309" s="166">
        <v>0.0</v>
      </c>
      <c r="W2309" s="19">
        <f t="array" ref="W2309">mmult(N2309:T2309,'Parameters &amp; Main Results'!$B$6:$B$12)-'Parameters &amp; Main Results'!$B$16/12+mmult(U2309:V2309,'Parameters &amp; Main Results'!$B$14:$B$15)</f>
        <v>0.0033242981</v>
      </c>
      <c r="X2309" s="77">
        <f t="shared" si="5"/>
        <v>1.752204374</v>
      </c>
    </row>
    <row r="2310">
      <c r="A2310">
        <f t="shared" si="17"/>
        <v>1</v>
      </c>
      <c r="B2310">
        <f t="shared" si="18"/>
        <v>2063</v>
      </c>
      <c r="C2310" s="77">
        <f t="shared" si="3"/>
        <v>2063</v>
      </c>
      <c r="D2310" s="159">
        <f t="shared" si="356"/>
        <v>59567</v>
      </c>
      <c r="N2310" s="171">
        <f>(1+'Parameters &amp; Main Results'!$B$19)^(1/12)-1</f>
        <v>0.004074123784</v>
      </c>
      <c r="O2310" s="171">
        <f>(1+'Parameters &amp; Main Results'!$B$21)^(1/12)-1</f>
        <v>0.001241487716</v>
      </c>
      <c r="P2310" s="171">
        <f>(1+'Parameters &amp; Main Results'!$B$23)^(1/12)-1</f>
        <v>0.0008295381143</v>
      </c>
      <c r="Q2310" s="172">
        <f>(1+'Parameters &amp; Main Results'!$B$25)^(1/12)-1</f>
        <v>0.004074123784</v>
      </c>
      <c r="R2310" s="172">
        <f>(1+'Parameters &amp; Main Results'!$B$27)^(1/12)-1</f>
        <v>0</v>
      </c>
      <c r="S2310" s="172">
        <f>(1+'Parameters &amp; Main Results'!$B$29)^(1/12)-1</f>
        <v>0</v>
      </c>
      <c r="T2310" s="172">
        <f>(1+'Parameters &amp; Main Results'!$B$31)^(1/12)-1</f>
        <v>0.0008295381143</v>
      </c>
      <c r="U2310" s="166">
        <v>0.0</v>
      </c>
      <c r="V2310" s="166">
        <v>0.0</v>
      </c>
      <c r="W2310" s="19">
        <f t="array" ref="W2310">mmult(N2310:T2310,'Parameters &amp; Main Results'!$B$6:$B$12)-'Parameters &amp; Main Results'!$B$16/12+mmult(U2310:V2310,'Parameters &amp; Main Results'!$B$14:$B$15)</f>
        <v>0.0033242981</v>
      </c>
      <c r="X2310" s="77">
        <f t="shared" si="5"/>
        <v>1.746398823</v>
      </c>
    </row>
    <row r="2311">
      <c r="A2311">
        <f t="shared" si="17"/>
        <v>2</v>
      </c>
      <c r="B2311">
        <f t="shared" si="18"/>
        <v>2063</v>
      </c>
      <c r="C2311" s="77">
        <f t="shared" si="3"/>
        <v>2063.083333</v>
      </c>
      <c r="D2311" s="159">
        <f t="shared" si="356"/>
        <v>59595</v>
      </c>
      <c r="N2311" s="171">
        <f>(1+'Parameters &amp; Main Results'!$B$19)^(1/12)-1</f>
        <v>0.004074123784</v>
      </c>
      <c r="O2311" s="171">
        <f>(1+'Parameters &amp; Main Results'!$B$21)^(1/12)-1</f>
        <v>0.001241487716</v>
      </c>
      <c r="P2311" s="171">
        <f>(1+'Parameters &amp; Main Results'!$B$23)^(1/12)-1</f>
        <v>0.0008295381143</v>
      </c>
      <c r="Q2311" s="172">
        <f>(1+'Parameters &amp; Main Results'!$B$25)^(1/12)-1</f>
        <v>0.004074123784</v>
      </c>
      <c r="R2311" s="172">
        <f>(1+'Parameters &amp; Main Results'!$B$27)^(1/12)-1</f>
        <v>0</v>
      </c>
      <c r="S2311" s="172">
        <f>(1+'Parameters &amp; Main Results'!$B$29)^(1/12)-1</f>
        <v>0</v>
      </c>
      <c r="T2311" s="172">
        <f>(1+'Parameters &amp; Main Results'!$B$31)^(1/12)-1</f>
        <v>0.0008295381143</v>
      </c>
      <c r="U2311" s="166">
        <v>0.0</v>
      </c>
      <c r="V2311" s="166">
        <v>0.0</v>
      </c>
      <c r="W2311" s="19">
        <f t="array" ref="W2311">mmult(N2311:T2311,'Parameters &amp; Main Results'!$B$6:$B$12)-'Parameters &amp; Main Results'!$B$16/12+mmult(U2311:V2311,'Parameters &amp; Main Results'!$B$14:$B$15)</f>
        <v>0.0033242981</v>
      </c>
      <c r="X2311" s="77">
        <f t="shared" si="5"/>
        <v>1.740612509</v>
      </c>
    </row>
    <row r="2312">
      <c r="A2312">
        <f t="shared" si="17"/>
        <v>3</v>
      </c>
      <c r="B2312">
        <f t="shared" si="18"/>
        <v>2063</v>
      </c>
      <c r="C2312" s="77">
        <f t="shared" si="3"/>
        <v>2063.166667</v>
      </c>
      <c r="D2312" s="159">
        <f t="shared" si="356"/>
        <v>59626</v>
      </c>
      <c r="N2312" s="171">
        <f>(1+'Parameters &amp; Main Results'!$B$19)^(1/12)-1</f>
        <v>0.004074123784</v>
      </c>
      <c r="O2312" s="171">
        <f>(1+'Parameters &amp; Main Results'!$B$21)^(1/12)-1</f>
        <v>0.001241487716</v>
      </c>
      <c r="P2312" s="171">
        <f>(1+'Parameters &amp; Main Results'!$B$23)^(1/12)-1</f>
        <v>0.0008295381143</v>
      </c>
      <c r="Q2312" s="172">
        <f>(1+'Parameters &amp; Main Results'!$B$25)^(1/12)-1</f>
        <v>0.004074123784</v>
      </c>
      <c r="R2312" s="172">
        <f>(1+'Parameters &amp; Main Results'!$B$27)^(1/12)-1</f>
        <v>0</v>
      </c>
      <c r="S2312" s="172">
        <f>(1+'Parameters &amp; Main Results'!$B$29)^(1/12)-1</f>
        <v>0</v>
      </c>
      <c r="T2312" s="172">
        <f>(1+'Parameters &amp; Main Results'!$B$31)^(1/12)-1</f>
        <v>0.0008295381143</v>
      </c>
      <c r="U2312" s="166">
        <v>0.0</v>
      </c>
      <c r="V2312" s="166">
        <v>0.0</v>
      </c>
      <c r="W2312" s="19">
        <f t="array" ref="W2312">mmult(N2312:T2312,'Parameters &amp; Main Results'!$B$6:$B$12)-'Parameters &amp; Main Results'!$B$16/12+mmult(U2312:V2312,'Parameters &amp; Main Results'!$B$14:$B$15)</f>
        <v>0.0033242981</v>
      </c>
      <c r="X2312" s="77">
        <f t="shared" si="5"/>
        <v>1.734845365</v>
      </c>
    </row>
    <row r="2313">
      <c r="A2313">
        <f t="shared" si="17"/>
        <v>4</v>
      </c>
      <c r="B2313">
        <f t="shared" si="18"/>
        <v>2063</v>
      </c>
      <c r="C2313" s="77">
        <f t="shared" si="3"/>
        <v>2063.25</v>
      </c>
      <c r="D2313" s="159">
        <f t="shared" si="356"/>
        <v>59656</v>
      </c>
      <c r="N2313" s="171">
        <f>(1+'Parameters &amp; Main Results'!$B$19)^(1/12)-1</f>
        <v>0.004074123784</v>
      </c>
      <c r="O2313" s="171">
        <f>(1+'Parameters &amp; Main Results'!$B$21)^(1/12)-1</f>
        <v>0.001241487716</v>
      </c>
      <c r="P2313" s="171">
        <f>(1+'Parameters &amp; Main Results'!$B$23)^(1/12)-1</f>
        <v>0.0008295381143</v>
      </c>
      <c r="Q2313" s="172">
        <f>(1+'Parameters &amp; Main Results'!$B$25)^(1/12)-1</f>
        <v>0.004074123784</v>
      </c>
      <c r="R2313" s="172">
        <f>(1+'Parameters &amp; Main Results'!$B$27)^(1/12)-1</f>
        <v>0</v>
      </c>
      <c r="S2313" s="172">
        <f>(1+'Parameters &amp; Main Results'!$B$29)^(1/12)-1</f>
        <v>0</v>
      </c>
      <c r="T2313" s="172">
        <f>(1+'Parameters &amp; Main Results'!$B$31)^(1/12)-1</f>
        <v>0.0008295381143</v>
      </c>
      <c r="U2313" s="166">
        <v>0.0</v>
      </c>
      <c r="V2313" s="166">
        <v>0.0</v>
      </c>
      <c r="W2313" s="19">
        <f t="array" ref="W2313">mmult(N2313:T2313,'Parameters &amp; Main Results'!$B$6:$B$12)-'Parameters &amp; Main Results'!$B$16/12+mmult(U2313:V2313,'Parameters &amp; Main Results'!$B$14:$B$15)</f>
        <v>0.0033242981</v>
      </c>
      <c r="X2313" s="77">
        <f t="shared" si="5"/>
        <v>1.72909733</v>
      </c>
    </row>
    <row r="2314">
      <c r="A2314">
        <f t="shared" si="17"/>
        <v>5</v>
      </c>
      <c r="B2314">
        <f t="shared" si="18"/>
        <v>2063</v>
      </c>
      <c r="C2314" s="77">
        <f t="shared" si="3"/>
        <v>2063.333333</v>
      </c>
      <c r="D2314" s="159">
        <f t="shared" si="356"/>
        <v>59687</v>
      </c>
      <c r="N2314" s="171">
        <f>(1+'Parameters &amp; Main Results'!$B$19)^(1/12)-1</f>
        <v>0.004074123784</v>
      </c>
      <c r="O2314" s="171">
        <f>(1+'Parameters &amp; Main Results'!$B$21)^(1/12)-1</f>
        <v>0.001241487716</v>
      </c>
      <c r="P2314" s="171">
        <f>(1+'Parameters &amp; Main Results'!$B$23)^(1/12)-1</f>
        <v>0.0008295381143</v>
      </c>
      <c r="Q2314" s="172">
        <f>(1+'Parameters &amp; Main Results'!$B$25)^(1/12)-1</f>
        <v>0.004074123784</v>
      </c>
      <c r="R2314" s="172">
        <f>(1+'Parameters &amp; Main Results'!$B$27)^(1/12)-1</f>
        <v>0</v>
      </c>
      <c r="S2314" s="172">
        <f>(1+'Parameters &amp; Main Results'!$B$29)^(1/12)-1</f>
        <v>0</v>
      </c>
      <c r="T2314" s="172">
        <f>(1+'Parameters &amp; Main Results'!$B$31)^(1/12)-1</f>
        <v>0.0008295381143</v>
      </c>
      <c r="U2314" s="166">
        <v>0.0</v>
      </c>
      <c r="V2314" s="166">
        <v>0.0</v>
      </c>
      <c r="W2314" s="19">
        <f t="array" ref="W2314">mmult(N2314:T2314,'Parameters &amp; Main Results'!$B$6:$B$12)-'Parameters &amp; Main Results'!$B$16/12+mmult(U2314:V2314,'Parameters &amp; Main Results'!$B$14:$B$15)</f>
        <v>0.0033242981</v>
      </c>
      <c r="X2314" s="77">
        <f t="shared" si="5"/>
        <v>1.72336834</v>
      </c>
    </row>
    <row r="2315">
      <c r="A2315">
        <f t="shared" si="17"/>
        <v>6</v>
      </c>
      <c r="B2315">
        <f t="shared" si="18"/>
        <v>2063</v>
      </c>
      <c r="C2315" s="77">
        <f t="shared" si="3"/>
        <v>2063.416667</v>
      </c>
      <c r="D2315" s="159">
        <f t="shared" si="356"/>
        <v>59717</v>
      </c>
      <c r="N2315" s="171">
        <f>(1+'Parameters &amp; Main Results'!$B$19)^(1/12)-1</f>
        <v>0.004074123784</v>
      </c>
      <c r="O2315" s="171">
        <f>(1+'Parameters &amp; Main Results'!$B$21)^(1/12)-1</f>
        <v>0.001241487716</v>
      </c>
      <c r="P2315" s="171">
        <f>(1+'Parameters &amp; Main Results'!$B$23)^(1/12)-1</f>
        <v>0.0008295381143</v>
      </c>
      <c r="Q2315" s="172">
        <f>(1+'Parameters &amp; Main Results'!$B$25)^(1/12)-1</f>
        <v>0.004074123784</v>
      </c>
      <c r="R2315" s="172">
        <f>(1+'Parameters &amp; Main Results'!$B$27)^(1/12)-1</f>
        <v>0</v>
      </c>
      <c r="S2315" s="172">
        <f>(1+'Parameters &amp; Main Results'!$B$29)^(1/12)-1</f>
        <v>0</v>
      </c>
      <c r="T2315" s="172">
        <f>(1+'Parameters &amp; Main Results'!$B$31)^(1/12)-1</f>
        <v>0.0008295381143</v>
      </c>
      <c r="U2315" s="166">
        <v>0.0</v>
      </c>
      <c r="V2315" s="166">
        <v>0.0</v>
      </c>
      <c r="W2315" s="19">
        <f t="array" ref="W2315">mmult(N2315:T2315,'Parameters &amp; Main Results'!$B$6:$B$12)-'Parameters &amp; Main Results'!$B$16/12+mmult(U2315:V2315,'Parameters &amp; Main Results'!$B$14:$B$15)</f>
        <v>0.0033242981</v>
      </c>
      <c r="X2315" s="77">
        <f t="shared" si="5"/>
        <v>1.717658332</v>
      </c>
    </row>
    <row r="2316">
      <c r="A2316">
        <f t="shared" si="17"/>
        <v>7</v>
      </c>
      <c r="B2316">
        <f t="shared" si="18"/>
        <v>2063</v>
      </c>
      <c r="C2316" s="77">
        <f t="shared" si="3"/>
        <v>2063.5</v>
      </c>
      <c r="D2316" s="159">
        <f t="shared" si="356"/>
        <v>59748</v>
      </c>
      <c r="N2316" s="171">
        <f>(1+'Parameters &amp; Main Results'!$B$19)^(1/12)-1</f>
        <v>0.004074123784</v>
      </c>
      <c r="O2316" s="171">
        <f>(1+'Parameters &amp; Main Results'!$B$21)^(1/12)-1</f>
        <v>0.001241487716</v>
      </c>
      <c r="P2316" s="171">
        <f>(1+'Parameters &amp; Main Results'!$B$23)^(1/12)-1</f>
        <v>0.0008295381143</v>
      </c>
      <c r="Q2316" s="172">
        <f>(1+'Parameters &amp; Main Results'!$B$25)^(1/12)-1</f>
        <v>0.004074123784</v>
      </c>
      <c r="R2316" s="172">
        <f>(1+'Parameters &amp; Main Results'!$B$27)^(1/12)-1</f>
        <v>0</v>
      </c>
      <c r="S2316" s="172">
        <f>(1+'Parameters &amp; Main Results'!$B$29)^(1/12)-1</f>
        <v>0</v>
      </c>
      <c r="T2316" s="172">
        <f>(1+'Parameters &amp; Main Results'!$B$31)^(1/12)-1</f>
        <v>0.0008295381143</v>
      </c>
      <c r="U2316" s="166">
        <v>0.0</v>
      </c>
      <c r="V2316" s="166">
        <v>0.0</v>
      </c>
      <c r="W2316" s="19">
        <f t="array" ref="W2316">mmult(N2316:T2316,'Parameters &amp; Main Results'!$B$6:$B$12)-'Parameters &amp; Main Results'!$B$16/12+mmult(U2316:V2316,'Parameters &amp; Main Results'!$B$14:$B$15)</f>
        <v>0.0033242981</v>
      </c>
      <c r="X2316" s="77">
        <f t="shared" si="5"/>
        <v>1.711967243</v>
      </c>
    </row>
    <row r="2317">
      <c r="A2317">
        <f t="shared" si="17"/>
        <v>8</v>
      </c>
      <c r="B2317">
        <f t="shared" si="18"/>
        <v>2063</v>
      </c>
      <c r="C2317" s="77">
        <f t="shared" si="3"/>
        <v>2063.583333</v>
      </c>
      <c r="D2317" s="159">
        <f t="shared" si="356"/>
        <v>59779</v>
      </c>
      <c r="N2317" s="171">
        <f>(1+'Parameters &amp; Main Results'!$B$19)^(1/12)-1</f>
        <v>0.004074123784</v>
      </c>
      <c r="O2317" s="171">
        <f>(1+'Parameters &amp; Main Results'!$B$21)^(1/12)-1</f>
        <v>0.001241487716</v>
      </c>
      <c r="P2317" s="171">
        <f>(1+'Parameters &amp; Main Results'!$B$23)^(1/12)-1</f>
        <v>0.0008295381143</v>
      </c>
      <c r="Q2317" s="172">
        <f>(1+'Parameters &amp; Main Results'!$B$25)^(1/12)-1</f>
        <v>0.004074123784</v>
      </c>
      <c r="R2317" s="172">
        <f>(1+'Parameters &amp; Main Results'!$B$27)^(1/12)-1</f>
        <v>0</v>
      </c>
      <c r="S2317" s="172">
        <f>(1+'Parameters &amp; Main Results'!$B$29)^(1/12)-1</f>
        <v>0</v>
      </c>
      <c r="T2317" s="172">
        <f>(1+'Parameters &amp; Main Results'!$B$31)^(1/12)-1</f>
        <v>0.0008295381143</v>
      </c>
      <c r="U2317" s="166">
        <v>0.0</v>
      </c>
      <c r="V2317" s="166">
        <v>0.0</v>
      </c>
      <c r="W2317" s="19">
        <f t="array" ref="W2317">mmult(N2317:T2317,'Parameters &amp; Main Results'!$B$6:$B$12)-'Parameters &amp; Main Results'!$B$16/12+mmult(U2317:V2317,'Parameters &amp; Main Results'!$B$14:$B$15)</f>
        <v>0.0033242981</v>
      </c>
      <c r="X2317" s="77">
        <f t="shared" si="5"/>
        <v>1.706295009</v>
      </c>
    </row>
    <row r="2318">
      <c r="A2318">
        <f t="shared" si="17"/>
        <v>9</v>
      </c>
      <c r="B2318">
        <f t="shared" si="18"/>
        <v>2063</v>
      </c>
      <c r="C2318" s="77">
        <f t="shared" si="3"/>
        <v>2063.666667</v>
      </c>
      <c r="D2318" s="159">
        <f t="shared" si="356"/>
        <v>59809</v>
      </c>
      <c r="N2318" s="171">
        <f>(1+'Parameters &amp; Main Results'!$B$19)^(1/12)-1</f>
        <v>0.004074123784</v>
      </c>
      <c r="O2318" s="171">
        <f>(1+'Parameters &amp; Main Results'!$B$21)^(1/12)-1</f>
        <v>0.001241487716</v>
      </c>
      <c r="P2318" s="171">
        <f>(1+'Parameters &amp; Main Results'!$B$23)^(1/12)-1</f>
        <v>0.0008295381143</v>
      </c>
      <c r="Q2318" s="172">
        <f>(1+'Parameters &amp; Main Results'!$B$25)^(1/12)-1</f>
        <v>0.004074123784</v>
      </c>
      <c r="R2318" s="172">
        <f>(1+'Parameters &amp; Main Results'!$B$27)^(1/12)-1</f>
        <v>0</v>
      </c>
      <c r="S2318" s="172">
        <f>(1+'Parameters &amp; Main Results'!$B$29)^(1/12)-1</f>
        <v>0</v>
      </c>
      <c r="T2318" s="172">
        <f>(1+'Parameters &amp; Main Results'!$B$31)^(1/12)-1</f>
        <v>0.0008295381143</v>
      </c>
      <c r="U2318" s="166">
        <v>0.0</v>
      </c>
      <c r="V2318" s="166">
        <v>0.0</v>
      </c>
      <c r="W2318" s="19">
        <f t="array" ref="W2318">mmult(N2318:T2318,'Parameters &amp; Main Results'!$B$6:$B$12)-'Parameters &amp; Main Results'!$B$16/12+mmult(U2318:V2318,'Parameters &amp; Main Results'!$B$14:$B$15)</f>
        <v>0.0033242981</v>
      </c>
      <c r="X2318" s="77">
        <f t="shared" si="5"/>
        <v>1.70064157</v>
      </c>
    </row>
    <row r="2319">
      <c r="A2319">
        <f t="shared" si="17"/>
        <v>10</v>
      </c>
      <c r="B2319">
        <f t="shared" si="18"/>
        <v>2063</v>
      </c>
      <c r="C2319" s="77">
        <f t="shared" si="3"/>
        <v>2063.75</v>
      </c>
      <c r="D2319" s="159">
        <f t="shared" si="356"/>
        <v>59840</v>
      </c>
      <c r="N2319" s="171">
        <f>(1+'Parameters &amp; Main Results'!$B$19)^(1/12)-1</f>
        <v>0.004074123784</v>
      </c>
      <c r="O2319" s="171">
        <f>(1+'Parameters &amp; Main Results'!$B$21)^(1/12)-1</f>
        <v>0.001241487716</v>
      </c>
      <c r="P2319" s="171">
        <f>(1+'Parameters &amp; Main Results'!$B$23)^(1/12)-1</f>
        <v>0.0008295381143</v>
      </c>
      <c r="Q2319" s="172">
        <f>(1+'Parameters &amp; Main Results'!$B$25)^(1/12)-1</f>
        <v>0.004074123784</v>
      </c>
      <c r="R2319" s="172">
        <f>(1+'Parameters &amp; Main Results'!$B$27)^(1/12)-1</f>
        <v>0</v>
      </c>
      <c r="S2319" s="172">
        <f>(1+'Parameters &amp; Main Results'!$B$29)^(1/12)-1</f>
        <v>0</v>
      </c>
      <c r="T2319" s="172">
        <f>(1+'Parameters &amp; Main Results'!$B$31)^(1/12)-1</f>
        <v>0.0008295381143</v>
      </c>
      <c r="U2319" s="166">
        <v>0.0</v>
      </c>
      <c r="V2319" s="166">
        <v>0.0</v>
      </c>
      <c r="W2319" s="19">
        <f t="array" ref="W2319">mmult(N2319:T2319,'Parameters &amp; Main Results'!$B$6:$B$12)-'Parameters &amp; Main Results'!$B$16/12+mmult(U2319:V2319,'Parameters &amp; Main Results'!$B$14:$B$15)</f>
        <v>0.0033242981</v>
      </c>
      <c r="X2319" s="77">
        <f t="shared" si="5"/>
        <v>1.695006862</v>
      </c>
    </row>
    <row r="2320">
      <c r="A2320">
        <f t="shared" si="17"/>
        <v>11</v>
      </c>
      <c r="B2320">
        <f t="shared" si="18"/>
        <v>2063</v>
      </c>
      <c r="C2320" s="77">
        <f t="shared" si="3"/>
        <v>2063.833333</v>
      </c>
      <c r="D2320" s="159">
        <f t="shared" si="356"/>
        <v>59870</v>
      </c>
      <c r="N2320" s="171">
        <f>(1+'Parameters &amp; Main Results'!$B$19)^(1/12)-1</f>
        <v>0.004074123784</v>
      </c>
      <c r="O2320" s="171">
        <f>(1+'Parameters &amp; Main Results'!$B$21)^(1/12)-1</f>
        <v>0.001241487716</v>
      </c>
      <c r="P2320" s="171">
        <f>(1+'Parameters &amp; Main Results'!$B$23)^(1/12)-1</f>
        <v>0.0008295381143</v>
      </c>
      <c r="Q2320" s="172">
        <f>(1+'Parameters &amp; Main Results'!$B$25)^(1/12)-1</f>
        <v>0.004074123784</v>
      </c>
      <c r="R2320" s="172">
        <f>(1+'Parameters &amp; Main Results'!$B$27)^(1/12)-1</f>
        <v>0</v>
      </c>
      <c r="S2320" s="172">
        <f>(1+'Parameters &amp; Main Results'!$B$29)^(1/12)-1</f>
        <v>0</v>
      </c>
      <c r="T2320" s="172">
        <f>(1+'Parameters &amp; Main Results'!$B$31)^(1/12)-1</f>
        <v>0.0008295381143</v>
      </c>
      <c r="U2320" s="166">
        <v>0.0</v>
      </c>
      <c r="V2320" s="166">
        <v>0.0</v>
      </c>
      <c r="W2320" s="19">
        <f t="array" ref="W2320">mmult(N2320:T2320,'Parameters &amp; Main Results'!$B$6:$B$12)-'Parameters &amp; Main Results'!$B$16/12+mmult(U2320:V2320,'Parameters &amp; Main Results'!$B$14:$B$15)</f>
        <v>0.0033242981</v>
      </c>
      <c r="X2320" s="77">
        <f t="shared" si="5"/>
        <v>1.689390823</v>
      </c>
    </row>
    <row r="2321">
      <c r="A2321">
        <f t="shared" si="17"/>
        <v>12</v>
      </c>
      <c r="B2321">
        <f t="shared" si="18"/>
        <v>2063</v>
      </c>
      <c r="C2321" s="77">
        <f t="shared" si="3"/>
        <v>2063.916667</v>
      </c>
      <c r="D2321" s="159">
        <f t="shared" si="356"/>
        <v>59901</v>
      </c>
      <c r="N2321" s="171">
        <f>(1+'Parameters &amp; Main Results'!$B$19)^(1/12)-1</f>
        <v>0.004074123784</v>
      </c>
      <c r="O2321" s="171">
        <f>(1+'Parameters &amp; Main Results'!$B$21)^(1/12)-1</f>
        <v>0.001241487716</v>
      </c>
      <c r="P2321" s="171">
        <f>(1+'Parameters &amp; Main Results'!$B$23)^(1/12)-1</f>
        <v>0.0008295381143</v>
      </c>
      <c r="Q2321" s="172">
        <f>(1+'Parameters &amp; Main Results'!$B$25)^(1/12)-1</f>
        <v>0.004074123784</v>
      </c>
      <c r="R2321" s="172">
        <f>(1+'Parameters &amp; Main Results'!$B$27)^(1/12)-1</f>
        <v>0</v>
      </c>
      <c r="S2321" s="172">
        <f>(1+'Parameters &amp; Main Results'!$B$29)^(1/12)-1</f>
        <v>0</v>
      </c>
      <c r="T2321" s="172">
        <f>(1+'Parameters &amp; Main Results'!$B$31)^(1/12)-1</f>
        <v>0.0008295381143</v>
      </c>
      <c r="U2321" s="166">
        <v>0.0</v>
      </c>
      <c r="V2321" s="166">
        <v>0.0</v>
      </c>
      <c r="W2321" s="19">
        <f t="array" ref="W2321">mmult(N2321:T2321,'Parameters &amp; Main Results'!$B$6:$B$12)-'Parameters &amp; Main Results'!$B$16/12+mmult(U2321:V2321,'Parameters &amp; Main Results'!$B$14:$B$15)</f>
        <v>0.0033242981</v>
      </c>
      <c r="X2321" s="77">
        <f t="shared" si="5"/>
        <v>1.683793392</v>
      </c>
    </row>
    <row r="2322">
      <c r="A2322">
        <f t="shared" si="17"/>
        <v>1</v>
      </c>
      <c r="B2322">
        <f t="shared" si="18"/>
        <v>2064</v>
      </c>
      <c r="C2322" s="77">
        <f t="shared" si="3"/>
        <v>2064</v>
      </c>
      <c r="D2322" s="159">
        <f t="shared" si="356"/>
        <v>59932</v>
      </c>
      <c r="N2322" s="171">
        <f>(1+'Parameters &amp; Main Results'!$B$19)^(1/12)-1</f>
        <v>0.004074123784</v>
      </c>
      <c r="O2322" s="171">
        <f>(1+'Parameters &amp; Main Results'!$B$21)^(1/12)-1</f>
        <v>0.001241487716</v>
      </c>
      <c r="P2322" s="171">
        <f>(1+'Parameters &amp; Main Results'!$B$23)^(1/12)-1</f>
        <v>0.0008295381143</v>
      </c>
      <c r="Q2322" s="172">
        <f>(1+'Parameters &amp; Main Results'!$B$25)^(1/12)-1</f>
        <v>0.004074123784</v>
      </c>
      <c r="R2322" s="172">
        <f>(1+'Parameters &amp; Main Results'!$B$27)^(1/12)-1</f>
        <v>0</v>
      </c>
      <c r="S2322" s="172">
        <f>(1+'Parameters &amp; Main Results'!$B$29)^(1/12)-1</f>
        <v>0</v>
      </c>
      <c r="T2322" s="172">
        <f>(1+'Parameters &amp; Main Results'!$B$31)^(1/12)-1</f>
        <v>0.0008295381143</v>
      </c>
      <c r="U2322" s="166">
        <v>0.0</v>
      </c>
      <c r="V2322" s="166">
        <v>0.0</v>
      </c>
      <c r="W2322" s="19">
        <f t="array" ref="W2322">mmult(N2322:T2322,'Parameters &amp; Main Results'!$B$6:$B$12)-'Parameters &amp; Main Results'!$B$16/12+mmult(U2322:V2322,'Parameters &amp; Main Results'!$B$14:$B$15)</f>
        <v>0.0033242981</v>
      </c>
      <c r="X2322" s="77">
        <f t="shared" si="5"/>
        <v>1.678214506</v>
      </c>
    </row>
    <row r="2323">
      <c r="A2323">
        <f t="shared" si="17"/>
        <v>2</v>
      </c>
      <c r="B2323">
        <f t="shared" si="18"/>
        <v>2064</v>
      </c>
      <c r="C2323" s="77">
        <f t="shared" si="3"/>
        <v>2064.083333</v>
      </c>
      <c r="D2323" s="159">
        <f t="shared" si="356"/>
        <v>59961</v>
      </c>
      <c r="N2323" s="171">
        <f>(1+'Parameters &amp; Main Results'!$B$19)^(1/12)-1</f>
        <v>0.004074123784</v>
      </c>
      <c r="O2323" s="171">
        <f>(1+'Parameters &amp; Main Results'!$B$21)^(1/12)-1</f>
        <v>0.001241487716</v>
      </c>
      <c r="P2323" s="171">
        <f>(1+'Parameters &amp; Main Results'!$B$23)^(1/12)-1</f>
        <v>0.0008295381143</v>
      </c>
      <c r="Q2323" s="172">
        <f>(1+'Parameters &amp; Main Results'!$B$25)^(1/12)-1</f>
        <v>0.004074123784</v>
      </c>
      <c r="R2323" s="172">
        <f>(1+'Parameters &amp; Main Results'!$B$27)^(1/12)-1</f>
        <v>0</v>
      </c>
      <c r="S2323" s="172">
        <f>(1+'Parameters &amp; Main Results'!$B$29)^(1/12)-1</f>
        <v>0</v>
      </c>
      <c r="T2323" s="172">
        <f>(1+'Parameters &amp; Main Results'!$B$31)^(1/12)-1</f>
        <v>0.0008295381143</v>
      </c>
      <c r="U2323" s="166">
        <v>0.0</v>
      </c>
      <c r="V2323" s="166">
        <v>0.0</v>
      </c>
      <c r="W2323" s="19">
        <f t="array" ref="W2323">mmult(N2323:T2323,'Parameters &amp; Main Results'!$B$6:$B$12)-'Parameters &amp; Main Results'!$B$16/12+mmult(U2323:V2323,'Parameters &amp; Main Results'!$B$14:$B$15)</f>
        <v>0.0033242981</v>
      </c>
      <c r="X2323" s="77">
        <f t="shared" si="5"/>
        <v>1.672654106</v>
      </c>
    </row>
    <row r="2324">
      <c r="A2324">
        <f t="shared" si="17"/>
        <v>3</v>
      </c>
      <c r="B2324">
        <f t="shared" si="18"/>
        <v>2064</v>
      </c>
      <c r="C2324" s="77">
        <f t="shared" si="3"/>
        <v>2064.166667</v>
      </c>
      <c r="D2324" s="159">
        <f t="shared" si="356"/>
        <v>59992</v>
      </c>
      <c r="N2324" s="171">
        <f>(1+'Parameters &amp; Main Results'!$B$19)^(1/12)-1</f>
        <v>0.004074123784</v>
      </c>
      <c r="O2324" s="171">
        <f>(1+'Parameters &amp; Main Results'!$B$21)^(1/12)-1</f>
        <v>0.001241487716</v>
      </c>
      <c r="P2324" s="171">
        <f>(1+'Parameters &amp; Main Results'!$B$23)^(1/12)-1</f>
        <v>0.0008295381143</v>
      </c>
      <c r="Q2324" s="172">
        <f>(1+'Parameters &amp; Main Results'!$B$25)^(1/12)-1</f>
        <v>0.004074123784</v>
      </c>
      <c r="R2324" s="172">
        <f>(1+'Parameters &amp; Main Results'!$B$27)^(1/12)-1</f>
        <v>0</v>
      </c>
      <c r="S2324" s="172">
        <f>(1+'Parameters &amp; Main Results'!$B$29)^(1/12)-1</f>
        <v>0</v>
      </c>
      <c r="T2324" s="172">
        <f>(1+'Parameters &amp; Main Results'!$B$31)^(1/12)-1</f>
        <v>0.0008295381143</v>
      </c>
      <c r="U2324" s="166">
        <v>0.0</v>
      </c>
      <c r="V2324" s="166">
        <v>0.0</v>
      </c>
      <c r="W2324" s="19">
        <f t="array" ref="W2324">mmult(N2324:T2324,'Parameters &amp; Main Results'!$B$6:$B$12)-'Parameters &amp; Main Results'!$B$16/12+mmult(U2324:V2324,'Parameters &amp; Main Results'!$B$14:$B$15)</f>
        <v>0.0033242981</v>
      </c>
      <c r="X2324" s="77">
        <f t="shared" si="5"/>
        <v>1.667112128</v>
      </c>
    </row>
    <row r="2325">
      <c r="A2325">
        <f t="shared" si="17"/>
        <v>4</v>
      </c>
      <c r="B2325">
        <f t="shared" si="18"/>
        <v>2064</v>
      </c>
      <c r="C2325" s="77">
        <f t="shared" si="3"/>
        <v>2064.25</v>
      </c>
      <c r="D2325" s="159">
        <f t="shared" si="356"/>
        <v>60022</v>
      </c>
      <c r="N2325" s="171">
        <f>(1+'Parameters &amp; Main Results'!$B$19)^(1/12)-1</f>
        <v>0.004074123784</v>
      </c>
      <c r="O2325" s="171">
        <f>(1+'Parameters &amp; Main Results'!$B$21)^(1/12)-1</f>
        <v>0.001241487716</v>
      </c>
      <c r="P2325" s="171">
        <f>(1+'Parameters &amp; Main Results'!$B$23)^(1/12)-1</f>
        <v>0.0008295381143</v>
      </c>
      <c r="Q2325" s="172">
        <f>(1+'Parameters &amp; Main Results'!$B$25)^(1/12)-1</f>
        <v>0.004074123784</v>
      </c>
      <c r="R2325" s="172">
        <f>(1+'Parameters &amp; Main Results'!$B$27)^(1/12)-1</f>
        <v>0</v>
      </c>
      <c r="S2325" s="172">
        <f>(1+'Parameters &amp; Main Results'!$B$29)^(1/12)-1</f>
        <v>0</v>
      </c>
      <c r="T2325" s="172">
        <f>(1+'Parameters &amp; Main Results'!$B$31)^(1/12)-1</f>
        <v>0.0008295381143</v>
      </c>
      <c r="U2325" s="166">
        <v>0.0</v>
      </c>
      <c r="V2325" s="166">
        <v>0.0</v>
      </c>
      <c r="W2325" s="19">
        <f t="array" ref="W2325">mmult(N2325:T2325,'Parameters &amp; Main Results'!$B$6:$B$12)-'Parameters &amp; Main Results'!$B$16/12+mmult(U2325:V2325,'Parameters &amp; Main Results'!$B$14:$B$15)</f>
        <v>0.0033242981</v>
      </c>
      <c r="X2325" s="77">
        <f t="shared" si="5"/>
        <v>1.661588512</v>
      </c>
    </row>
    <row r="2326">
      <c r="A2326">
        <f t="shared" si="17"/>
        <v>5</v>
      </c>
      <c r="B2326">
        <f t="shared" si="18"/>
        <v>2064</v>
      </c>
      <c r="C2326" s="77">
        <f t="shared" si="3"/>
        <v>2064.333333</v>
      </c>
      <c r="D2326" s="159">
        <f t="shared" si="356"/>
        <v>60053</v>
      </c>
      <c r="N2326" s="171">
        <f>(1+'Parameters &amp; Main Results'!$B$19)^(1/12)-1</f>
        <v>0.004074123784</v>
      </c>
      <c r="O2326" s="171">
        <f>(1+'Parameters &amp; Main Results'!$B$21)^(1/12)-1</f>
        <v>0.001241487716</v>
      </c>
      <c r="P2326" s="171">
        <f>(1+'Parameters &amp; Main Results'!$B$23)^(1/12)-1</f>
        <v>0.0008295381143</v>
      </c>
      <c r="Q2326" s="172">
        <f>(1+'Parameters &amp; Main Results'!$B$25)^(1/12)-1</f>
        <v>0.004074123784</v>
      </c>
      <c r="R2326" s="172">
        <f>(1+'Parameters &amp; Main Results'!$B$27)^(1/12)-1</f>
        <v>0</v>
      </c>
      <c r="S2326" s="172">
        <f>(1+'Parameters &amp; Main Results'!$B$29)^(1/12)-1</f>
        <v>0</v>
      </c>
      <c r="T2326" s="172">
        <f>(1+'Parameters &amp; Main Results'!$B$31)^(1/12)-1</f>
        <v>0.0008295381143</v>
      </c>
      <c r="U2326" s="166">
        <v>0.0</v>
      </c>
      <c r="V2326" s="166">
        <v>0.0</v>
      </c>
      <c r="W2326" s="19">
        <f t="array" ref="W2326">mmult(N2326:T2326,'Parameters &amp; Main Results'!$B$6:$B$12)-'Parameters &amp; Main Results'!$B$16/12+mmult(U2326:V2326,'Parameters &amp; Main Results'!$B$14:$B$15)</f>
        <v>0.0033242981</v>
      </c>
      <c r="X2326" s="77">
        <f t="shared" si="5"/>
        <v>1.656083198</v>
      </c>
    </row>
    <row r="2327">
      <c r="A2327">
        <f t="shared" si="17"/>
        <v>6</v>
      </c>
      <c r="B2327">
        <f t="shared" si="18"/>
        <v>2064</v>
      </c>
      <c r="C2327" s="77">
        <f t="shared" si="3"/>
        <v>2064.416667</v>
      </c>
      <c r="D2327" s="159">
        <f t="shared" si="356"/>
        <v>60083</v>
      </c>
      <c r="N2327" s="171">
        <f>(1+'Parameters &amp; Main Results'!$B$19)^(1/12)-1</f>
        <v>0.004074123784</v>
      </c>
      <c r="O2327" s="171">
        <f>(1+'Parameters &amp; Main Results'!$B$21)^(1/12)-1</f>
        <v>0.001241487716</v>
      </c>
      <c r="P2327" s="171">
        <f>(1+'Parameters &amp; Main Results'!$B$23)^(1/12)-1</f>
        <v>0.0008295381143</v>
      </c>
      <c r="Q2327" s="172">
        <f>(1+'Parameters &amp; Main Results'!$B$25)^(1/12)-1</f>
        <v>0.004074123784</v>
      </c>
      <c r="R2327" s="172">
        <f>(1+'Parameters &amp; Main Results'!$B$27)^(1/12)-1</f>
        <v>0</v>
      </c>
      <c r="S2327" s="172">
        <f>(1+'Parameters &amp; Main Results'!$B$29)^(1/12)-1</f>
        <v>0</v>
      </c>
      <c r="T2327" s="172">
        <f>(1+'Parameters &amp; Main Results'!$B$31)^(1/12)-1</f>
        <v>0.0008295381143</v>
      </c>
      <c r="U2327" s="166">
        <v>0.0</v>
      </c>
      <c r="V2327" s="166">
        <v>0.0</v>
      </c>
      <c r="W2327" s="19">
        <f t="array" ref="W2327">mmult(N2327:T2327,'Parameters &amp; Main Results'!$B$6:$B$12)-'Parameters &amp; Main Results'!$B$16/12+mmult(U2327:V2327,'Parameters &amp; Main Results'!$B$14:$B$15)</f>
        <v>0.0033242981</v>
      </c>
      <c r="X2327" s="77">
        <f t="shared" si="5"/>
        <v>1.650596125</v>
      </c>
    </row>
    <row r="2328">
      <c r="A2328">
        <f t="shared" si="17"/>
        <v>7</v>
      </c>
      <c r="B2328">
        <f t="shared" si="18"/>
        <v>2064</v>
      </c>
      <c r="C2328" s="77">
        <f t="shared" si="3"/>
        <v>2064.5</v>
      </c>
      <c r="D2328" s="159">
        <f t="shared" si="356"/>
        <v>60114</v>
      </c>
      <c r="N2328" s="171">
        <f>(1+'Parameters &amp; Main Results'!$B$19)^(1/12)-1</f>
        <v>0.004074123784</v>
      </c>
      <c r="O2328" s="171">
        <f>(1+'Parameters &amp; Main Results'!$B$21)^(1/12)-1</f>
        <v>0.001241487716</v>
      </c>
      <c r="P2328" s="171">
        <f>(1+'Parameters &amp; Main Results'!$B$23)^(1/12)-1</f>
        <v>0.0008295381143</v>
      </c>
      <c r="Q2328" s="172">
        <f>(1+'Parameters &amp; Main Results'!$B$25)^(1/12)-1</f>
        <v>0.004074123784</v>
      </c>
      <c r="R2328" s="172">
        <f>(1+'Parameters &amp; Main Results'!$B$27)^(1/12)-1</f>
        <v>0</v>
      </c>
      <c r="S2328" s="172">
        <f>(1+'Parameters &amp; Main Results'!$B$29)^(1/12)-1</f>
        <v>0</v>
      </c>
      <c r="T2328" s="172">
        <f>(1+'Parameters &amp; Main Results'!$B$31)^(1/12)-1</f>
        <v>0.0008295381143</v>
      </c>
      <c r="U2328" s="166">
        <v>0.0</v>
      </c>
      <c r="V2328" s="166">
        <v>0.0</v>
      </c>
      <c r="W2328" s="19">
        <f t="array" ref="W2328">mmult(N2328:T2328,'Parameters &amp; Main Results'!$B$6:$B$12)-'Parameters &amp; Main Results'!$B$16/12+mmult(U2328:V2328,'Parameters &amp; Main Results'!$B$14:$B$15)</f>
        <v>0.0033242981</v>
      </c>
      <c r="X2328" s="77">
        <f t="shared" si="5"/>
        <v>1.645127231</v>
      </c>
    </row>
    <row r="2329">
      <c r="A2329">
        <f t="shared" si="17"/>
        <v>8</v>
      </c>
      <c r="B2329">
        <f t="shared" si="18"/>
        <v>2064</v>
      </c>
      <c r="C2329" s="77">
        <f t="shared" si="3"/>
        <v>2064.583333</v>
      </c>
      <c r="D2329" s="159">
        <f t="shared" si="356"/>
        <v>60145</v>
      </c>
      <c r="N2329" s="171">
        <f>(1+'Parameters &amp; Main Results'!$B$19)^(1/12)-1</f>
        <v>0.004074123784</v>
      </c>
      <c r="O2329" s="171">
        <f>(1+'Parameters &amp; Main Results'!$B$21)^(1/12)-1</f>
        <v>0.001241487716</v>
      </c>
      <c r="P2329" s="171">
        <f>(1+'Parameters &amp; Main Results'!$B$23)^(1/12)-1</f>
        <v>0.0008295381143</v>
      </c>
      <c r="Q2329" s="172">
        <f>(1+'Parameters &amp; Main Results'!$B$25)^(1/12)-1</f>
        <v>0.004074123784</v>
      </c>
      <c r="R2329" s="172">
        <f>(1+'Parameters &amp; Main Results'!$B$27)^(1/12)-1</f>
        <v>0</v>
      </c>
      <c r="S2329" s="172">
        <f>(1+'Parameters &amp; Main Results'!$B$29)^(1/12)-1</f>
        <v>0</v>
      </c>
      <c r="T2329" s="172">
        <f>(1+'Parameters &amp; Main Results'!$B$31)^(1/12)-1</f>
        <v>0.0008295381143</v>
      </c>
      <c r="U2329" s="166">
        <v>0.0</v>
      </c>
      <c r="V2329" s="166">
        <v>0.0</v>
      </c>
      <c r="W2329" s="19">
        <f t="array" ref="W2329">mmult(N2329:T2329,'Parameters &amp; Main Results'!$B$6:$B$12)-'Parameters &amp; Main Results'!$B$16/12+mmult(U2329:V2329,'Parameters &amp; Main Results'!$B$14:$B$15)</f>
        <v>0.0033242981</v>
      </c>
      <c r="X2329" s="77">
        <f t="shared" si="5"/>
        <v>1.639676458</v>
      </c>
    </row>
    <row r="2330">
      <c r="A2330">
        <f t="shared" si="17"/>
        <v>9</v>
      </c>
      <c r="B2330">
        <f t="shared" si="18"/>
        <v>2064</v>
      </c>
      <c r="C2330" s="77">
        <f t="shared" si="3"/>
        <v>2064.666667</v>
      </c>
      <c r="D2330" s="159">
        <f t="shared" si="356"/>
        <v>60175</v>
      </c>
      <c r="N2330" s="171">
        <f>(1+'Parameters &amp; Main Results'!$B$19)^(1/12)-1</f>
        <v>0.004074123784</v>
      </c>
      <c r="O2330" s="171">
        <f>(1+'Parameters &amp; Main Results'!$B$21)^(1/12)-1</f>
        <v>0.001241487716</v>
      </c>
      <c r="P2330" s="171">
        <f>(1+'Parameters &amp; Main Results'!$B$23)^(1/12)-1</f>
        <v>0.0008295381143</v>
      </c>
      <c r="Q2330" s="172">
        <f>(1+'Parameters &amp; Main Results'!$B$25)^(1/12)-1</f>
        <v>0.004074123784</v>
      </c>
      <c r="R2330" s="172">
        <f>(1+'Parameters &amp; Main Results'!$B$27)^(1/12)-1</f>
        <v>0</v>
      </c>
      <c r="S2330" s="172">
        <f>(1+'Parameters &amp; Main Results'!$B$29)^(1/12)-1</f>
        <v>0</v>
      </c>
      <c r="T2330" s="172">
        <f>(1+'Parameters &amp; Main Results'!$B$31)^(1/12)-1</f>
        <v>0.0008295381143</v>
      </c>
      <c r="U2330" s="166">
        <v>0.0</v>
      </c>
      <c r="V2330" s="166">
        <v>0.0</v>
      </c>
      <c r="W2330" s="19">
        <f t="array" ref="W2330">mmult(N2330:T2330,'Parameters &amp; Main Results'!$B$6:$B$12)-'Parameters &amp; Main Results'!$B$16/12+mmult(U2330:V2330,'Parameters &amp; Main Results'!$B$14:$B$15)</f>
        <v>0.0033242981</v>
      </c>
      <c r="X2330" s="77">
        <f t="shared" si="5"/>
        <v>1.634243745</v>
      </c>
    </row>
    <row r="2331">
      <c r="A2331">
        <f t="shared" si="17"/>
        <v>10</v>
      </c>
      <c r="B2331">
        <f t="shared" si="18"/>
        <v>2064</v>
      </c>
      <c r="C2331" s="77">
        <f t="shared" si="3"/>
        <v>2064.75</v>
      </c>
      <c r="D2331" s="159">
        <f t="shared" si="356"/>
        <v>60206</v>
      </c>
      <c r="N2331" s="171">
        <f>(1+'Parameters &amp; Main Results'!$B$19)^(1/12)-1</f>
        <v>0.004074123784</v>
      </c>
      <c r="O2331" s="171">
        <f>(1+'Parameters &amp; Main Results'!$B$21)^(1/12)-1</f>
        <v>0.001241487716</v>
      </c>
      <c r="P2331" s="171">
        <f>(1+'Parameters &amp; Main Results'!$B$23)^(1/12)-1</f>
        <v>0.0008295381143</v>
      </c>
      <c r="Q2331" s="172">
        <f>(1+'Parameters &amp; Main Results'!$B$25)^(1/12)-1</f>
        <v>0.004074123784</v>
      </c>
      <c r="R2331" s="172">
        <f>(1+'Parameters &amp; Main Results'!$B$27)^(1/12)-1</f>
        <v>0</v>
      </c>
      <c r="S2331" s="172">
        <f>(1+'Parameters &amp; Main Results'!$B$29)^(1/12)-1</f>
        <v>0</v>
      </c>
      <c r="T2331" s="172">
        <f>(1+'Parameters &amp; Main Results'!$B$31)^(1/12)-1</f>
        <v>0.0008295381143</v>
      </c>
      <c r="U2331" s="166">
        <v>0.0</v>
      </c>
      <c r="V2331" s="166">
        <v>0.0</v>
      </c>
      <c r="W2331" s="19">
        <f t="array" ref="W2331">mmult(N2331:T2331,'Parameters &amp; Main Results'!$B$6:$B$12)-'Parameters &amp; Main Results'!$B$16/12+mmult(U2331:V2331,'Parameters &amp; Main Results'!$B$14:$B$15)</f>
        <v>0.0033242981</v>
      </c>
      <c r="X2331" s="77">
        <f t="shared" si="5"/>
        <v>1.628829031</v>
      </c>
    </row>
    <row r="2332">
      <c r="A2332">
        <f t="shared" si="17"/>
        <v>11</v>
      </c>
      <c r="B2332">
        <f t="shared" si="18"/>
        <v>2064</v>
      </c>
      <c r="C2332" s="77">
        <f t="shared" si="3"/>
        <v>2064.833333</v>
      </c>
      <c r="D2332" s="159">
        <f t="shared" si="356"/>
        <v>60236</v>
      </c>
      <c r="N2332" s="171">
        <f>(1+'Parameters &amp; Main Results'!$B$19)^(1/12)-1</f>
        <v>0.004074123784</v>
      </c>
      <c r="O2332" s="171">
        <f>(1+'Parameters &amp; Main Results'!$B$21)^(1/12)-1</f>
        <v>0.001241487716</v>
      </c>
      <c r="P2332" s="171">
        <f>(1+'Parameters &amp; Main Results'!$B$23)^(1/12)-1</f>
        <v>0.0008295381143</v>
      </c>
      <c r="Q2332" s="172">
        <f>(1+'Parameters &amp; Main Results'!$B$25)^(1/12)-1</f>
        <v>0.004074123784</v>
      </c>
      <c r="R2332" s="172">
        <f>(1+'Parameters &amp; Main Results'!$B$27)^(1/12)-1</f>
        <v>0</v>
      </c>
      <c r="S2332" s="172">
        <f>(1+'Parameters &amp; Main Results'!$B$29)^(1/12)-1</f>
        <v>0</v>
      </c>
      <c r="T2332" s="172">
        <f>(1+'Parameters &amp; Main Results'!$B$31)^(1/12)-1</f>
        <v>0.0008295381143</v>
      </c>
      <c r="U2332" s="166">
        <v>0.0</v>
      </c>
      <c r="V2332" s="166">
        <v>0.0</v>
      </c>
      <c r="W2332" s="19">
        <f t="array" ref="W2332">mmult(N2332:T2332,'Parameters &amp; Main Results'!$B$6:$B$12)-'Parameters &amp; Main Results'!$B$16/12+mmult(U2332:V2332,'Parameters &amp; Main Results'!$B$14:$B$15)</f>
        <v>0.0033242981</v>
      </c>
      <c r="X2332" s="77">
        <f t="shared" si="5"/>
        <v>1.623432259</v>
      </c>
    </row>
    <row r="2333">
      <c r="A2333">
        <f t="shared" si="17"/>
        <v>12</v>
      </c>
      <c r="B2333">
        <f t="shared" si="18"/>
        <v>2064</v>
      </c>
      <c r="C2333" s="77">
        <f t="shared" si="3"/>
        <v>2064.916667</v>
      </c>
      <c r="D2333" s="159">
        <f t="shared" si="356"/>
        <v>60267</v>
      </c>
      <c r="N2333" s="171">
        <f>(1+'Parameters &amp; Main Results'!$B$19)^(1/12)-1</f>
        <v>0.004074123784</v>
      </c>
      <c r="O2333" s="171">
        <f>(1+'Parameters &amp; Main Results'!$B$21)^(1/12)-1</f>
        <v>0.001241487716</v>
      </c>
      <c r="P2333" s="171">
        <f>(1+'Parameters &amp; Main Results'!$B$23)^(1/12)-1</f>
        <v>0.0008295381143</v>
      </c>
      <c r="Q2333" s="172">
        <f>(1+'Parameters &amp; Main Results'!$B$25)^(1/12)-1</f>
        <v>0.004074123784</v>
      </c>
      <c r="R2333" s="172">
        <f>(1+'Parameters &amp; Main Results'!$B$27)^(1/12)-1</f>
        <v>0</v>
      </c>
      <c r="S2333" s="172">
        <f>(1+'Parameters &amp; Main Results'!$B$29)^(1/12)-1</f>
        <v>0</v>
      </c>
      <c r="T2333" s="172">
        <f>(1+'Parameters &amp; Main Results'!$B$31)^(1/12)-1</f>
        <v>0.0008295381143</v>
      </c>
      <c r="U2333" s="166">
        <v>0.0</v>
      </c>
      <c r="V2333" s="166">
        <v>0.0</v>
      </c>
      <c r="W2333" s="19">
        <f t="array" ref="W2333">mmult(N2333:T2333,'Parameters &amp; Main Results'!$B$6:$B$12)-'Parameters &amp; Main Results'!$B$16/12+mmult(U2333:V2333,'Parameters &amp; Main Results'!$B$14:$B$15)</f>
        <v>0.0033242981</v>
      </c>
      <c r="X2333" s="77">
        <f t="shared" si="5"/>
        <v>1.618053367</v>
      </c>
    </row>
    <row r="2334">
      <c r="A2334">
        <f t="shared" si="17"/>
        <v>1</v>
      </c>
      <c r="B2334">
        <f t="shared" si="18"/>
        <v>2065</v>
      </c>
      <c r="C2334" s="77">
        <f t="shared" si="3"/>
        <v>2065</v>
      </c>
      <c r="D2334" s="159">
        <f t="shared" si="356"/>
        <v>60298</v>
      </c>
      <c r="N2334" s="171">
        <f>(1+'Parameters &amp; Main Results'!$B$19)^(1/12)-1</f>
        <v>0.004074123784</v>
      </c>
      <c r="O2334" s="171">
        <f>(1+'Parameters &amp; Main Results'!$B$21)^(1/12)-1</f>
        <v>0.001241487716</v>
      </c>
      <c r="P2334" s="171">
        <f>(1+'Parameters &amp; Main Results'!$B$23)^(1/12)-1</f>
        <v>0.0008295381143</v>
      </c>
      <c r="Q2334" s="172">
        <f>(1+'Parameters &amp; Main Results'!$B$25)^(1/12)-1</f>
        <v>0.004074123784</v>
      </c>
      <c r="R2334" s="172">
        <f>(1+'Parameters &amp; Main Results'!$B$27)^(1/12)-1</f>
        <v>0</v>
      </c>
      <c r="S2334" s="172">
        <f>(1+'Parameters &amp; Main Results'!$B$29)^(1/12)-1</f>
        <v>0</v>
      </c>
      <c r="T2334" s="172">
        <f>(1+'Parameters &amp; Main Results'!$B$31)^(1/12)-1</f>
        <v>0.0008295381143</v>
      </c>
      <c r="U2334" s="166">
        <v>0.0</v>
      </c>
      <c r="V2334" s="166">
        <v>0.0</v>
      </c>
      <c r="W2334" s="19">
        <f t="array" ref="W2334">mmult(N2334:T2334,'Parameters &amp; Main Results'!$B$6:$B$12)-'Parameters &amp; Main Results'!$B$16/12+mmult(U2334:V2334,'Parameters &amp; Main Results'!$B$14:$B$15)</f>
        <v>0.0033242981</v>
      </c>
      <c r="X2334" s="77">
        <f t="shared" si="5"/>
        <v>1.612692297</v>
      </c>
    </row>
    <row r="2335">
      <c r="A2335">
        <f t="shared" si="17"/>
        <v>2</v>
      </c>
      <c r="B2335">
        <f t="shared" si="18"/>
        <v>2065</v>
      </c>
      <c r="C2335" s="77">
        <f t="shared" si="3"/>
        <v>2065.083333</v>
      </c>
      <c r="D2335" s="159">
        <f t="shared" si="356"/>
        <v>60326</v>
      </c>
      <c r="N2335" s="171">
        <f>(1+'Parameters &amp; Main Results'!$B$19)^(1/12)-1</f>
        <v>0.004074123784</v>
      </c>
      <c r="O2335" s="171">
        <f>(1+'Parameters &amp; Main Results'!$B$21)^(1/12)-1</f>
        <v>0.001241487716</v>
      </c>
      <c r="P2335" s="171">
        <f>(1+'Parameters &amp; Main Results'!$B$23)^(1/12)-1</f>
        <v>0.0008295381143</v>
      </c>
      <c r="Q2335" s="172">
        <f>(1+'Parameters &amp; Main Results'!$B$25)^(1/12)-1</f>
        <v>0.004074123784</v>
      </c>
      <c r="R2335" s="172">
        <f>(1+'Parameters &amp; Main Results'!$B$27)^(1/12)-1</f>
        <v>0</v>
      </c>
      <c r="S2335" s="172">
        <f>(1+'Parameters &amp; Main Results'!$B$29)^(1/12)-1</f>
        <v>0</v>
      </c>
      <c r="T2335" s="172">
        <f>(1+'Parameters &amp; Main Results'!$B$31)^(1/12)-1</f>
        <v>0.0008295381143</v>
      </c>
      <c r="U2335" s="166">
        <v>0.0</v>
      </c>
      <c r="V2335" s="166">
        <v>0.0</v>
      </c>
      <c r="W2335" s="19">
        <f t="array" ref="W2335">mmult(N2335:T2335,'Parameters &amp; Main Results'!$B$6:$B$12)-'Parameters &amp; Main Results'!$B$16/12+mmult(U2335:V2335,'Parameters &amp; Main Results'!$B$14:$B$15)</f>
        <v>0.0033242981</v>
      </c>
      <c r="X2335" s="77">
        <f t="shared" si="5"/>
        <v>1.60734899</v>
      </c>
    </row>
    <row r="2336">
      <c r="A2336">
        <f t="shared" si="17"/>
        <v>3</v>
      </c>
      <c r="B2336">
        <f t="shared" si="18"/>
        <v>2065</v>
      </c>
      <c r="C2336" s="77">
        <f t="shared" si="3"/>
        <v>2065.166667</v>
      </c>
      <c r="D2336" s="159">
        <f t="shared" si="356"/>
        <v>60357</v>
      </c>
      <c r="N2336" s="171">
        <f>(1+'Parameters &amp; Main Results'!$B$19)^(1/12)-1</f>
        <v>0.004074123784</v>
      </c>
      <c r="O2336" s="171">
        <f>(1+'Parameters &amp; Main Results'!$B$21)^(1/12)-1</f>
        <v>0.001241487716</v>
      </c>
      <c r="P2336" s="171">
        <f>(1+'Parameters &amp; Main Results'!$B$23)^(1/12)-1</f>
        <v>0.0008295381143</v>
      </c>
      <c r="Q2336" s="172">
        <f>(1+'Parameters &amp; Main Results'!$B$25)^(1/12)-1</f>
        <v>0.004074123784</v>
      </c>
      <c r="R2336" s="172">
        <f>(1+'Parameters &amp; Main Results'!$B$27)^(1/12)-1</f>
        <v>0</v>
      </c>
      <c r="S2336" s="172">
        <f>(1+'Parameters &amp; Main Results'!$B$29)^(1/12)-1</f>
        <v>0</v>
      </c>
      <c r="T2336" s="172">
        <f>(1+'Parameters &amp; Main Results'!$B$31)^(1/12)-1</f>
        <v>0.0008295381143</v>
      </c>
      <c r="U2336" s="166">
        <v>0.0</v>
      </c>
      <c r="V2336" s="166">
        <v>0.0</v>
      </c>
      <c r="W2336" s="19">
        <f t="array" ref="W2336">mmult(N2336:T2336,'Parameters &amp; Main Results'!$B$6:$B$12)-'Parameters &amp; Main Results'!$B$16/12+mmult(U2336:V2336,'Parameters &amp; Main Results'!$B$14:$B$15)</f>
        <v>0.0033242981</v>
      </c>
      <c r="X2336" s="77">
        <f t="shared" si="5"/>
        <v>1.602023386</v>
      </c>
    </row>
    <row r="2337">
      <c r="A2337">
        <f t="shared" si="17"/>
        <v>4</v>
      </c>
      <c r="B2337">
        <f t="shared" si="18"/>
        <v>2065</v>
      </c>
      <c r="C2337" s="77">
        <f t="shared" si="3"/>
        <v>2065.25</v>
      </c>
      <c r="D2337" s="159">
        <f t="shared" si="356"/>
        <v>60387</v>
      </c>
      <c r="N2337" s="171">
        <f>(1+'Parameters &amp; Main Results'!$B$19)^(1/12)-1</f>
        <v>0.004074123784</v>
      </c>
      <c r="O2337" s="171">
        <f>(1+'Parameters &amp; Main Results'!$B$21)^(1/12)-1</f>
        <v>0.001241487716</v>
      </c>
      <c r="P2337" s="171">
        <f>(1+'Parameters &amp; Main Results'!$B$23)^(1/12)-1</f>
        <v>0.0008295381143</v>
      </c>
      <c r="Q2337" s="172">
        <f>(1+'Parameters &amp; Main Results'!$B$25)^(1/12)-1</f>
        <v>0.004074123784</v>
      </c>
      <c r="R2337" s="172">
        <f>(1+'Parameters &amp; Main Results'!$B$27)^(1/12)-1</f>
        <v>0</v>
      </c>
      <c r="S2337" s="172">
        <f>(1+'Parameters &amp; Main Results'!$B$29)^(1/12)-1</f>
        <v>0</v>
      </c>
      <c r="T2337" s="172">
        <f>(1+'Parameters &amp; Main Results'!$B$31)^(1/12)-1</f>
        <v>0.0008295381143</v>
      </c>
      <c r="U2337" s="166">
        <v>0.0</v>
      </c>
      <c r="V2337" s="166">
        <v>0.0</v>
      </c>
      <c r="W2337" s="19">
        <f t="array" ref="W2337">mmult(N2337:T2337,'Parameters &amp; Main Results'!$B$6:$B$12)-'Parameters &amp; Main Results'!$B$16/12+mmult(U2337:V2337,'Parameters &amp; Main Results'!$B$14:$B$15)</f>
        <v>0.0033242981</v>
      </c>
      <c r="X2337" s="77">
        <f t="shared" si="5"/>
        <v>1.596715428</v>
      </c>
    </row>
    <row r="2338">
      <c r="A2338">
        <f t="shared" si="17"/>
        <v>5</v>
      </c>
      <c r="B2338">
        <f t="shared" si="18"/>
        <v>2065</v>
      </c>
      <c r="C2338" s="77">
        <f t="shared" si="3"/>
        <v>2065.333333</v>
      </c>
      <c r="D2338" s="159">
        <f t="shared" si="356"/>
        <v>60418</v>
      </c>
      <c r="N2338" s="171">
        <f>(1+'Parameters &amp; Main Results'!$B$19)^(1/12)-1</f>
        <v>0.004074123784</v>
      </c>
      <c r="O2338" s="171">
        <f>(1+'Parameters &amp; Main Results'!$B$21)^(1/12)-1</f>
        <v>0.001241487716</v>
      </c>
      <c r="P2338" s="171">
        <f>(1+'Parameters &amp; Main Results'!$B$23)^(1/12)-1</f>
        <v>0.0008295381143</v>
      </c>
      <c r="Q2338" s="172">
        <f>(1+'Parameters &amp; Main Results'!$B$25)^(1/12)-1</f>
        <v>0.004074123784</v>
      </c>
      <c r="R2338" s="172">
        <f>(1+'Parameters &amp; Main Results'!$B$27)^(1/12)-1</f>
        <v>0</v>
      </c>
      <c r="S2338" s="172">
        <f>(1+'Parameters &amp; Main Results'!$B$29)^(1/12)-1</f>
        <v>0</v>
      </c>
      <c r="T2338" s="172">
        <f>(1+'Parameters &amp; Main Results'!$B$31)^(1/12)-1</f>
        <v>0.0008295381143</v>
      </c>
      <c r="U2338" s="166">
        <v>0.0</v>
      </c>
      <c r="V2338" s="166">
        <v>0.0</v>
      </c>
      <c r="W2338" s="19">
        <f t="array" ref="W2338">mmult(N2338:T2338,'Parameters &amp; Main Results'!$B$6:$B$12)-'Parameters &amp; Main Results'!$B$16/12+mmult(U2338:V2338,'Parameters &amp; Main Results'!$B$14:$B$15)</f>
        <v>0.0033242981</v>
      </c>
      <c r="X2338" s="77">
        <f t="shared" si="5"/>
        <v>1.591425057</v>
      </c>
    </row>
    <row r="2339">
      <c r="A2339">
        <f t="shared" si="17"/>
        <v>6</v>
      </c>
      <c r="B2339">
        <f t="shared" si="18"/>
        <v>2065</v>
      </c>
      <c r="C2339" s="77">
        <f t="shared" si="3"/>
        <v>2065.416667</v>
      </c>
      <c r="D2339" s="159">
        <f t="shared" si="356"/>
        <v>60448</v>
      </c>
      <c r="N2339" s="171">
        <f>(1+'Parameters &amp; Main Results'!$B$19)^(1/12)-1</f>
        <v>0.004074123784</v>
      </c>
      <c r="O2339" s="171">
        <f>(1+'Parameters &amp; Main Results'!$B$21)^(1/12)-1</f>
        <v>0.001241487716</v>
      </c>
      <c r="P2339" s="171">
        <f>(1+'Parameters &amp; Main Results'!$B$23)^(1/12)-1</f>
        <v>0.0008295381143</v>
      </c>
      <c r="Q2339" s="172">
        <f>(1+'Parameters &amp; Main Results'!$B$25)^(1/12)-1</f>
        <v>0.004074123784</v>
      </c>
      <c r="R2339" s="172">
        <f>(1+'Parameters &amp; Main Results'!$B$27)^(1/12)-1</f>
        <v>0</v>
      </c>
      <c r="S2339" s="172">
        <f>(1+'Parameters &amp; Main Results'!$B$29)^(1/12)-1</f>
        <v>0</v>
      </c>
      <c r="T2339" s="172">
        <f>(1+'Parameters &amp; Main Results'!$B$31)^(1/12)-1</f>
        <v>0.0008295381143</v>
      </c>
      <c r="U2339" s="166">
        <v>0.0</v>
      </c>
      <c r="V2339" s="166">
        <v>0.0</v>
      </c>
      <c r="W2339" s="19">
        <f t="array" ref="W2339">mmult(N2339:T2339,'Parameters &amp; Main Results'!$B$6:$B$12)-'Parameters &amp; Main Results'!$B$16/12+mmult(U2339:V2339,'Parameters &amp; Main Results'!$B$14:$B$15)</f>
        <v>0.0033242981</v>
      </c>
      <c r="X2339" s="77">
        <f t="shared" si="5"/>
        <v>1.586152214</v>
      </c>
    </row>
    <row r="2340">
      <c r="A2340">
        <f t="shared" si="17"/>
        <v>7</v>
      </c>
      <c r="B2340">
        <f t="shared" si="18"/>
        <v>2065</v>
      </c>
      <c r="C2340" s="77">
        <f t="shared" si="3"/>
        <v>2065.5</v>
      </c>
      <c r="D2340" s="159">
        <f t="shared" si="356"/>
        <v>60479</v>
      </c>
      <c r="N2340" s="171">
        <f>(1+'Parameters &amp; Main Results'!$B$19)^(1/12)-1</f>
        <v>0.004074123784</v>
      </c>
      <c r="O2340" s="171">
        <f>(1+'Parameters &amp; Main Results'!$B$21)^(1/12)-1</f>
        <v>0.001241487716</v>
      </c>
      <c r="P2340" s="171">
        <f>(1+'Parameters &amp; Main Results'!$B$23)^(1/12)-1</f>
        <v>0.0008295381143</v>
      </c>
      <c r="Q2340" s="172">
        <f>(1+'Parameters &amp; Main Results'!$B$25)^(1/12)-1</f>
        <v>0.004074123784</v>
      </c>
      <c r="R2340" s="172">
        <f>(1+'Parameters &amp; Main Results'!$B$27)^(1/12)-1</f>
        <v>0</v>
      </c>
      <c r="S2340" s="172">
        <f>(1+'Parameters &amp; Main Results'!$B$29)^(1/12)-1</f>
        <v>0</v>
      </c>
      <c r="T2340" s="172">
        <f>(1+'Parameters &amp; Main Results'!$B$31)^(1/12)-1</f>
        <v>0.0008295381143</v>
      </c>
      <c r="U2340" s="166">
        <v>0.0</v>
      </c>
      <c r="V2340" s="166">
        <v>0.0</v>
      </c>
      <c r="W2340" s="19">
        <f t="array" ref="W2340">mmult(N2340:T2340,'Parameters &amp; Main Results'!$B$6:$B$12)-'Parameters &amp; Main Results'!$B$16/12+mmult(U2340:V2340,'Parameters &amp; Main Results'!$B$14:$B$15)</f>
        <v>0.0033242981</v>
      </c>
      <c r="X2340" s="77">
        <f t="shared" si="5"/>
        <v>1.580896842</v>
      </c>
    </row>
    <row r="2341">
      <c r="A2341">
        <f t="shared" si="17"/>
        <v>8</v>
      </c>
      <c r="B2341">
        <f t="shared" si="18"/>
        <v>2065</v>
      </c>
      <c r="C2341" s="77">
        <f t="shared" si="3"/>
        <v>2065.583333</v>
      </c>
      <c r="D2341" s="159">
        <f t="shared" si="356"/>
        <v>60510</v>
      </c>
      <c r="N2341" s="171">
        <f>(1+'Parameters &amp; Main Results'!$B$19)^(1/12)-1</f>
        <v>0.004074123784</v>
      </c>
      <c r="O2341" s="171">
        <f>(1+'Parameters &amp; Main Results'!$B$21)^(1/12)-1</f>
        <v>0.001241487716</v>
      </c>
      <c r="P2341" s="171">
        <f>(1+'Parameters &amp; Main Results'!$B$23)^(1/12)-1</f>
        <v>0.0008295381143</v>
      </c>
      <c r="Q2341" s="172">
        <f>(1+'Parameters &amp; Main Results'!$B$25)^(1/12)-1</f>
        <v>0.004074123784</v>
      </c>
      <c r="R2341" s="172">
        <f>(1+'Parameters &amp; Main Results'!$B$27)^(1/12)-1</f>
        <v>0</v>
      </c>
      <c r="S2341" s="172">
        <f>(1+'Parameters &amp; Main Results'!$B$29)^(1/12)-1</f>
        <v>0</v>
      </c>
      <c r="T2341" s="172">
        <f>(1+'Parameters &amp; Main Results'!$B$31)^(1/12)-1</f>
        <v>0.0008295381143</v>
      </c>
      <c r="U2341" s="166">
        <v>0.0</v>
      </c>
      <c r="V2341" s="166">
        <v>0.0</v>
      </c>
      <c r="W2341" s="19">
        <f t="array" ref="W2341">mmult(N2341:T2341,'Parameters &amp; Main Results'!$B$6:$B$12)-'Parameters &amp; Main Results'!$B$16/12+mmult(U2341:V2341,'Parameters &amp; Main Results'!$B$14:$B$15)</f>
        <v>0.0033242981</v>
      </c>
      <c r="X2341" s="77">
        <f t="shared" si="5"/>
        <v>1.575658882</v>
      </c>
    </row>
    <row r="2342">
      <c r="A2342">
        <f t="shared" si="17"/>
        <v>9</v>
      </c>
      <c r="B2342">
        <f t="shared" si="18"/>
        <v>2065</v>
      </c>
      <c r="C2342" s="77">
        <f t="shared" si="3"/>
        <v>2065.666667</v>
      </c>
      <c r="D2342" s="159">
        <f t="shared" si="356"/>
        <v>60540</v>
      </c>
      <c r="N2342" s="171">
        <f>(1+'Parameters &amp; Main Results'!$B$19)^(1/12)-1</f>
        <v>0.004074123784</v>
      </c>
      <c r="O2342" s="171">
        <f>(1+'Parameters &amp; Main Results'!$B$21)^(1/12)-1</f>
        <v>0.001241487716</v>
      </c>
      <c r="P2342" s="171">
        <f>(1+'Parameters &amp; Main Results'!$B$23)^(1/12)-1</f>
        <v>0.0008295381143</v>
      </c>
      <c r="Q2342" s="172">
        <f>(1+'Parameters &amp; Main Results'!$B$25)^(1/12)-1</f>
        <v>0.004074123784</v>
      </c>
      <c r="R2342" s="172">
        <f>(1+'Parameters &amp; Main Results'!$B$27)^(1/12)-1</f>
        <v>0</v>
      </c>
      <c r="S2342" s="172">
        <f>(1+'Parameters &amp; Main Results'!$B$29)^(1/12)-1</f>
        <v>0</v>
      </c>
      <c r="T2342" s="172">
        <f>(1+'Parameters &amp; Main Results'!$B$31)^(1/12)-1</f>
        <v>0.0008295381143</v>
      </c>
      <c r="U2342" s="166">
        <v>0.0</v>
      </c>
      <c r="V2342" s="166">
        <v>0.0</v>
      </c>
      <c r="W2342" s="19">
        <f t="array" ref="W2342">mmult(N2342:T2342,'Parameters &amp; Main Results'!$B$6:$B$12)-'Parameters &amp; Main Results'!$B$16/12+mmult(U2342:V2342,'Parameters &amp; Main Results'!$B$14:$B$15)</f>
        <v>0.0033242981</v>
      </c>
      <c r="X2342" s="77">
        <f t="shared" si="5"/>
        <v>1.570438277</v>
      </c>
    </row>
    <row r="2343">
      <c r="A2343">
        <f t="shared" si="17"/>
        <v>10</v>
      </c>
      <c r="B2343">
        <f t="shared" si="18"/>
        <v>2065</v>
      </c>
      <c r="C2343" s="77">
        <f t="shared" si="3"/>
        <v>2065.75</v>
      </c>
      <c r="D2343" s="159">
        <f t="shared" si="356"/>
        <v>60571</v>
      </c>
      <c r="N2343" s="171">
        <f>(1+'Parameters &amp; Main Results'!$B$19)^(1/12)-1</f>
        <v>0.004074123784</v>
      </c>
      <c r="O2343" s="171">
        <f>(1+'Parameters &amp; Main Results'!$B$21)^(1/12)-1</f>
        <v>0.001241487716</v>
      </c>
      <c r="P2343" s="171">
        <f>(1+'Parameters &amp; Main Results'!$B$23)^(1/12)-1</f>
        <v>0.0008295381143</v>
      </c>
      <c r="Q2343" s="172">
        <f>(1+'Parameters &amp; Main Results'!$B$25)^(1/12)-1</f>
        <v>0.004074123784</v>
      </c>
      <c r="R2343" s="172">
        <f>(1+'Parameters &amp; Main Results'!$B$27)^(1/12)-1</f>
        <v>0</v>
      </c>
      <c r="S2343" s="172">
        <f>(1+'Parameters &amp; Main Results'!$B$29)^(1/12)-1</f>
        <v>0</v>
      </c>
      <c r="T2343" s="172">
        <f>(1+'Parameters &amp; Main Results'!$B$31)^(1/12)-1</f>
        <v>0.0008295381143</v>
      </c>
      <c r="U2343" s="166">
        <v>0.0</v>
      </c>
      <c r="V2343" s="166">
        <v>0.0</v>
      </c>
      <c r="W2343" s="19">
        <f t="array" ref="W2343">mmult(N2343:T2343,'Parameters &amp; Main Results'!$B$6:$B$12)-'Parameters &amp; Main Results'!$B$16/12+mmult(U2343:V2343,'Parameters &amp; Main Results'!$B$14:$B$15)</f>
        <v>0.0033242981</v>
      </c>
      <c r="X2343" s="77">
        <f t="shared" si="5"/>
        <v>1.565234969</v>
      </c>
    </row>
    <row r="2344">
      <c r="A2344">
        <f t="shared" si="17"/>
        <v>11</v>
      </c>
      <c r="B2344">
        <f t="shared" si="18"/>
        <v>2065</v>
      </c>
      <c r="C2344" s="77">
        <f t="shared" si="3"/>
        <v>2065.833333</v>
      </c>
      <c r="D2344" s="159">
        <f t="shared" si="356"/>
        <v>60601</v>
      </c>
      <c r="N2344" s="171">
        <f>(1+'Parameters &amp; Main Results'!$B$19)^(1/12)-1</f>
        <v>0.004074123784</v>
      </c>
      <c r="O2344" s="171">
        <f>(1+'Parameters &amp; Main Results'!$B$21)^(1/12)-1</f>
        <v>0.001241487716</v>
      </c>
      <c r="P2344" s="171">
        <f>(1+'Parameters &amp; Main Results'!$B$23)^(1/12)-1</f>
        <v>0.0008295381143</v>
      </c>
      <c r="Q2344" s="172">
        <f>(1+'Parameters &amp; Main Results'!$B$25)^(1/12)-1</f>
        <v>0.004074123784</v>
      </c>
      <c r="R2344" s="172">
        <f>(1+'Parameters &amp; Main Results'!$B$27)^(1/12)-1</f>
        <v>0</v>
      </c>
      <c r="S2344" s="172">
        <f>(1+'Parameters &amp; Main Results'!$B$29)^(1/12)-1</f>
        <v>0</v>
      </c>
      <c r="T2344" s="172">
        <f>(1+'Parameters &amp; Main Results'!$B$31)^(1/12)-1</f>
        <v>0.0008295381143</v>
      </c>
      <c r="U2344" s="166">
        <v>0.0</v>
      </c>
      <c r="V2344" s="166">
        <v>0.0</v>
      </c>
      <c r="W2344" s="19">
        <f t="array" ref="W2344">mmult(N2344:T2344,'Parameters &amp; Main Results'!$B$6:$B$12)-'Parameters &amp; Main Results'!$B$16/12+mmult(U2344:V2344,'Parameters &amp; Main Results'!$B$14:$B$15)</f>
        <v>0.0033242981</v>
      </c>
      <c r="X2344" s="77">
        <f t="shared" si="5"/>
        <v>1.560048902</v>
      </c>
    </row>
    <row r="2345">
      <c r="A2345">
        <f t="shared" si="17"/>
        <v>12</v>
      </c>
      <c r="B2345">
        <f t="shared" si="18"/>
        <v>2065</v>
      </c>
      <c r="C2345" s="77">
        <f t="shared" si="3"/>
        <v>2065.916667</v>
      </c>
      <c r="D2345" s="159">
        <f t="shared" si="356"/>
        <v>60632</v>
      </c>
      <c r="N2345" s="171">
        <f>(1+'Parameters &amp; Main Results'!$B$19)^(1/12)-1</f>
        <v>0.004074123784</v>
      </c>
      <c r="O2345" s="171">
        <f>(1+'Parameters &amp; Main Results'!$B$21)^(1/12)-1</f>
        <v>0.001241487716</v>
      </c>
      <c r="P2345" s="171">
        <f>(1+'Parameters &amp; Main Results'!$B$23)^(1/12)-1</f>
        <v>0.0008295381143</v>
      </c>
      <c r="Q2345" s="172">
        <f>(1+'Parameters &amp; Main Results'!$B$25)^(1/12)-1</f>
        <v>0.004074123784</v>
      </c>
      <c r="R2345" s="172">
        <f>(1+'Parameters &amp; Main Results'!$B$27)^(1/12)-1</f>
        <v>0</v>
      </c>
      <c r="S2345" s="172">
        <f>(1+'Parameters &amp; Main Results'!$B$29)^(1/12)-1</f>
        <v>0</v>
      </c>
      <c r="T2345" s="172">
        <f>(1+'Parameters &amp; Main Results'!$B$31)^(1/12)-1</f>
        <v>0.0008295381143</v>
      </c>
      <c r="U2345" s="166">
        <v>0.0</v>
      </c>
      <c r="V2345" s="166">
        <v>0.0</v>
      </c>
      <c r="W2345" s="19">
        <f t="array" ref="W2345">mmult(N2345:T2345,'Parameters &amp; Main Results'!$B$6:$B$12)-'Parameters &amp; Main Results'!$B$16/12+mmult(U2345:V2345,'Parameters &amp; Main Results'!$B$14:$B$15)</f>
        <v>0.0033242981</v>
      </c>
      <c r="X2345" s="77">
        <f t="shared" si="5"/>
        <v>1.554880017</v>
      </c>
    </row>
    <row r="2346">
      <c r="A2346">
        <f t="shared" si="17"/>
        <v>1</v>
      </c>
      <c r="B2346">
        <f t="shared" si="18"/>
        <v>2066</v>
      </c>
      <c r="C2346" s="77">
        <f t="shared" si="3"/>
        <v>2066</v>
      </c>
      <c r="D2346" s="159">
        <f t="shared" si="356"/>
        <v>60663</v>
      </c>
      <c r="N2346" s="171">
        <f>(1+'Parameters &amp; Main Results'!$B$19)^(1/12)-1</f>
        <v>0.004074123784</v>
      </c>
      <c r="O2346" s="171">
        <f>(1+'Parameters &amp; Main Results'!$B$21)^(1/12)-1</f>
        <v>0.001241487716</v>
      </c>
      <c r="P2346" s="171">
        <f>(1+'Parameters &amp; Main Results'!$B$23)^(1/12)-1</f>
        <v>0.0008295381143</v>
      </c>
      <c r="Q2346" s="172">
        <f>(1+'Parameters &amp; Main Results'!$B$25)^(1/12)-1</f>
        <v>0.004074123784</v>
      </c>
      <c r="R2346" s="172">
        <f>(1+'Parameters &amp; Main Results'!$B$27)^(1/12)-1</f>
        <v>0</v>
      </c>
      <c r="S2346" s="172">
        <f>(1+'Parameters &amp; Main Results'!$B$29)^(1/12)-1</f>
        <v>0</v>
      </c>
      <c r="T2346" s="172">
        <f>(1+'Parameters &amp; Main Results'!$B$31)^(1/12)-1</f>
        <v>0.0008295381143</v>
      </c>
      <c r="U2346" s="166">
        <v>0.0</v>
      </c>
      <c r="V2346" s="166">
        <v>0.0</v>
      </c>
      <c r="W2346" s="19">
        <f t="array" ref="W2346">mmult(N2346:T2346,'Parameters &amp; Main Results'!$B$6:$B$12)-'Parameters &amp; Main Results'!$B$16/12+mmult(U2346:V2346,'Parameters &amp; Main Results'!$B$14:$B$15)</f>
        <v>0.0033242981</v>
      </c>
      <c r="X2346" s="77">
        <f t="shared" si="5"/>
        <v>1.549728258</v>
      </c>
    </row>
    <row r="2347">
      <c r="A2347">
        <f t="shared" si="17"/>
        <v>2</v>
      </c>
      <c r="B2347">
        <f t="shared" si="18"/>
        <v>2066</v>
      </c>
      <c r="C2347" s="77">
        <f t="shared" si="3"/>
        <v>2066.083333</v>
      </c>
      <c r="D2347" s="159">
        <f t="shared" si="356"/>
        <v>60691</v>
      </c>
      <c r="N2347" s="171">
        <f>(1+'Parameters &amp; Main Results'!$B$19)^(1/12)-1</f>
        <v>0.004074123784</v>
      </c>
      <c r="O2347" s="171">
        <f>(1+'Parameters &amp; Main Results'!$B$21)^(1/12)-1</f>
        <v>0.001241487716</v>
      </c>
      <c r="P2347" s="171">
        <f>(1+'Parameters &amp; Main Results'!$B$23)^(1/12)-1</f>
        <v>0.0008295381143</v>
      </c>
      <c r="Q2347" s="172">
        <f>(1+'Parameters &amp; Main Results'!$B$25)^(1/12)-1</f>
        <v>0.004074123784</v>
      </c>
      <c r="R2347" s="172">
        <f>(1+'Parameters &amp; Main Results'!$B$27)^(1/12)-1</f>
        <v>0</v>
      </c>
      <c r="S2347" s="172">
        <f>(1+'Parameters &amp; Main Results'!$B$29)^(1/12)-1</f>
        <v>0</v>
      </c>
      <c r="T2347" s="172">
        <f>(1+'Parameters &amp; Main Results'!$B$31)^(1/12)-1</f>
        <v>0.0008295381143</v>
      </c>
      <c r="U2347" s="166">
        <v>0.0</v>
      </c>
      <c r="V2347" s="166">
        <v>0.0</v>
      </c>
      <c r="W2347" s="19">
        <f t="array" ref="W2347">mmult(N2347:T2347,'Parameters &amp; Main Results'!$B$6:$B$12)-'Parameters &amp; Main Results'!$B$16/12+mmult(U2347:V2347,'Parameters &amp; Main Results'!$B$14:$B$15)</f>
        <v>0.0033242981</v>
      </c>
      <c r="X2347" s="77">
        <f t="shared" si="5"/>
        <v>1.544593569</v>
      </c>
    </row>
    <row r="2348">
      <c r="A2348">
        <f t="shared" si="17"/>
        <v>3</v>
      </c>
      <c r="B2348">
        <f t="shared" si="18"/>
        <v>2066</v>
      </c>
      <c r="C2348" s="77">
        <f t="shared" si="3"/>
        <v>2066.166667</v>
      </c>
      <c r="D2348" s="159">
        <f t="shared" si="356"/>
        <v>60722</v>
      </c>
      <c r="N2348" s="171">
        <f>(1+'Parameters &amp; Main Results'!$B$19)^(1/12)-1</f>
        <v>0.004074123784</v>
      </c>
      <c r="O2348" s="171">
        <f>(1+'Parameters &amp; Main Results'!$B$21)^(1/12)-1</f>
        <v>0.001241487716</v>
      </c>
      <c r="P2348" s="171">
        <f>(1+'Parameters &amp; Main Results'!$B$23)^(1/12)-1</f>
        <v>0.0008295381143</v>
      </c>
      <c r="Q2348" s="172">
        <f>(1+'Parameters &amp; Main Results'!$B$25)^(1/12)-1</f>
        <v>0.004074123784</v>
      </c>
      <c r="R2348" s="172">
        <f>(1+'Parameters &amp; Main Results'!$B$27)^(1/12)-1</f>
        <v>0</v>
      </c>
      <c r="S2348" s="172">
        <f>(1+'Parameters &amp; Main Results'!$B$29)^(1/12)-1</f>
        <v>0</v>
      </c>
      <c r="T2348" s="172">
        <f>(1+'Parameters &amp; Main Results'!$B$31)^(1/12)-1</f>
        <v>0.0008295381143</v>
      </c>
      <c r="U2348" s="166">
        <v>0.0</v>
      </c>
      <c r="V2348" s="166">
        <v>0.0</v>
      </c>
      <c r="W2348" s="19">
        <f t="array" ref="W2348">mmult(N2348:T2348,'Parameters &amp; Main Results'!$B$6:$B$12)-'Parameters &amp; Main Results'!$B$16/12+mmult(U2348:V2348,'Parameters &amp; Main Results'!$B$14:$B$15)</f>
        <v>0.0033242981</v>
      </c>
      <c r="X2348" s="77">
        <f t="shared" si="5"/>
        <v>1.539475892</v>
      </c>
    </row>
    <row r="2349">
      <c r="A2349">
        <f t="shared" si="17"/>
        <v>4</v>
      </c>
      <c r="B2349">
        <f t="shared" si="18"/>
        <v>2066</v>
      </c>
      <c r="C2349" s="77">
        <f t="shared" si="3"/>
        <v>2066.25</v>
      </c>
      <c r="D2349" s="159">
        <f t="shared" si="356"/>
        <v>60752</v>
      </c>
      <c r="N2349" s="171">
        <f>(1+'Parameters &amp; Main Results'!$B$19)^(1/12)-1</f>
        <v>0.004074123784</v>
      </c>
      <c r="O2349" s="171">
        <f>(1+'Parameters &amp; Main Results'!$B$21)^(1/12)-1</f>
        <v>0.001241487716</v>
      </c>
      <c r="P2349" s="171">
        <f>(1+'Parameters &amp; Main Results'!$B$23)^(1/12)-1</f>
        <v>0.0008295381143</v>
      </c>
      <c r="Q2349" s="172">
        <f>(1+'Parameters &amp; Main Results'!$B$25)^(1/12)-1</f>
        <v>0.004074123784</v>
      </c>
      <c r="R2349" s="172">
        <f>(1+'Parameters &amp; Main Results'!$B$27)^(1/12)-1</f>
        <v>0</v>
      </c>
      <c r="S2349" s="172">
        <f>(1+'Parameters &amp; Main Results'!$B$29)^(1/12)-1</f>
        <v>0</v>
      </c>
      <c r="T2349" s="172">
        <f>(1+'Parameters &amp; Main Results'!$B$31)^(1/12)-1</f>
        <v>0.0008295381143</v>
      </c>
      <c r="U2349" s="166">
        <v>0.0</v>
      </c>
      <c r="V2349" s="166">
        <v>0.0</v>
      </c>
      <c r="W2349" s="19">
        <f t="array" ref="W2349">mmult(N2349:T2349,'Parameters &amp; Main Results'!$B$6:$B$12)-'Parameters &amp; Main Results'!$B$16/12+mmult(U2349:V2349,'Parameters &amp; Main Results'!$B$14:$B$15)</f>
        <v>0.0033242981</v>
      </c>
      <c r="X2349" s="77">
        <f t="shared" si="5"/>
        <v>1.534375172</v>
      </c>
    </row>
    <row r="2350">
      <c r="A2350">
        <f t="shared" si="17"/>
        <v>5</v>
      </c>
      <c r="B2350">
        <f t="shared" si="18"/>
        <v>2066</v>
      </c>
      <c r="C2350" s="77">
        <f t="shared" si="3"/>
        <v>2066.333333</v>
      </c>
      <c r="D2350" s="159">
        <f t="shared" si="356"/>
        <v>60783</v>
      </c>
      <c r="N2350" s="171">
        <f>(1+'Parameters &amp; Main Results'!$B$19)^(1/12)-1</f>
        <v>0.004074123784</v>
      </c>
      <c r="O2350" s="171">
        <f>(1+'Parameters &amp; Main Results'!$B$21)^(1/12)-1</f>
        <v>0.001241487716</v>
      </c>
      <c r="P2350" s="171">
        <f>(1+'Parameters &amp; Main Results'!$B$23)^(1/12)-1</f>
        <v>0.0008295381143</v>
      </c>
      <c r="Q2350" s="172">
        <f>(1+'Parameters &amp; Main Results'!$B$25)^(1/12)-1</f>
        <v>0.004074123784</v>
      </c>
      <c r="R2350" s="172">
        <f>(1+'Parameters &amp; Main Results'!$B$27)^(1/12)-1</f>
        <v>0</v>
      </c>
      <c r="S2350" s="172">
        <f>(1+'Parameters &amp; Main Results'!$B$29)^(1/12)-1</f>
        <v>0</v>
      </c>
      <c r="T2350" s="172">
        <f>(1+'Parameters &amp; Main Results'!$B$31)^(1/12)-1</f>
        <v>0.0008295381143</v>
      </c>
      <c r="U2350" s="166">
        <v>0.0</v>
      </c>
      <c r="V2350" s="166">
        <v>0.0</v>
      </c>
      <c r="W2350" s="19">
        <f t="array" ref="W2350">mmult(N2350:T2350,'Parameters &amp; Main Results'!$B$6:$B$12)-'Parameters &amp; Main Results'!$B$16/12+mmult(U2350:V2350,'Parameters &amp; Main Results'!$B$14:$B$15)</f>
        <v>0.0033242981</v>
      </c>
      <c r="X2350" s="77">
        <f t="shared" si="5"/>
        <v>1.529291351</v>
      </c>
    </row>
    <row r="2351">
      <c r="A2351">
        <f t="shared" si="17"/>
        <v>6</v>
      </c>
      <c r="B2351">
        <f t="shared" si="18"/>
        <v>2066</v>
      </c>
      <c r="C2351" s="77">
        <f t="shared" si="3"/>
        <v>2066.416667</v>
      </c>
      <c r="D2351" s="159">
        <f t="shared" si="356"/>
        <v>60813</v>
      </c>
      <c r="N2351" s="171">
        <f>(1+'Parameters &amp; Main Results'!$B$19)^(1/12)-1</f>
        <v>0.004074123784</v>
      </c>
      <c r="O2351" s="171">
        <f>(1+'Parameters &amp; Main Results'!$B$21)^(1/12)-1</f>
        <v>0.001241487716</v>
      </c>
      <c r="P2351" s="171">
        <f>(1+'Parameters &amp; Main Results'!$B$23)^(1/12)-1</f>
        <v>0.0008295381143</v>
      </c>
      <c r="Q2351" s="172">
        <f>(1+'Parameters &amp; Main Results'!$B$25)^(1/12)-1</f>
        <v>0.004074123784</v>
      </c>
      <c r="R2351" s="172">
        <f>(1+'Parameters &amp; Main Results'!$B$27)^(1/12)-1</f>
        <v>0</v>
      </c>
      <c r="S2351" s="172">
        <f>(1+'Parameters &amp; Main Results'!$B$29)^(1/12)-1</f>
        <v>0</v>
      </c>
      <c r="T2351" s="172">
        <f>(1+'Parameters &amp; Main Results'!$B$31)^(1/12)-1</f>
        <v>0.0008295381143</v>
      </c>
      <c r="U2351" s="166">
        <v>0.0</v>
      </c>
      <c r="V2351" s="166">
        <v>0.0</v>
      </c>
      <c r="W2351" s="19">
        <f t="array" ref="W2351">mmult(N2351:T2351,'Parameters &amp; Main Results'!$B$6:$B$12)-'Parameters &amp; Main Results'!$B$16/12+mmult(U2351:V2351,'Parameters &amp; Main Results'!$B$14:$B$15)</f>
        <v>0.0033242981</v>
      </c>
      <c r="X2351" s="77">
        <f t="shared" si="5"/>
        <v>1.524224375</v>
      </c>
    </row>
    <row r="2352">
      <c r="A2352">
        <f t="shared" si="17"/>
        <v>7</v>
      </c>
      <c r="B2352">
        <f t="shared" si="18"/>
        <v>2066</v>
      </c>
      <c r="C2352" s="77">
        <f t="shared" si="3"/>
        <v>2066.5</v>
      </c>
      <c r="D2352" s="159">
        <f t="shared" si="356"/>
        <v>60844</v>
      </c>
      <c r="N2352" s="171">
        <f>(1+'Parameters &amp; Main Results'!$B$19)^(1/12)-1</f>
        <v>0.004074123784</v>
      </c>
      <c r="O2352" s="171">
        <f>(1+'Parameters &amp; Main Results'!$B$21)^(1/12)-1</f>
        <v>0.001241487716</v>
      </c>
      <c r="P2352" s="171">
        <f>(1+'Parameters &amp; Main Results'!$B$23)^(1/12)-1</f>
        <v>0.0008295381143</v>
      </c>
      <c r="Q2352" s="172">
        <f>(1+'Parameters &amp; Main Results'!$B$25)^(1/12)-1</f>
        <v>0.004074123784</v>
      </c>
      <c r="R2352" s="172">
        <f>(1+'Parameters &amp; Main Results'!$B$27)^(1/12)-1</f>
        <v>0</v>
      </c>
      <c r="S2352" s="172">
        <f>(1+'Parameters &amp; Main Results'!$B$29)^(1/12)-1</f>
        <v>0</v>
      </c>
      <c r="T2352" s="172">
        <f>(1+'Parameters &amp; Main Results'!$B$31)^(1/12)-1</f>
        <v>0.0008295381143</v>
      </c>
      <c r="U2352" s="166">
        <v>0.0</v>
      </c>
      <c r="V2352" s="166">
        <v>0.0</v>
      </c>
      <c r="W2352" s="19">
        <f t="array" ref="W2352">mmult(N2352:T2352,'Parameters &amp; Main Results'!$B$6:$B$12)-'Parameters &amp; Main Results'!$B$16/12+mmult(U2352:V2352,'Parameters &amp; Main Results'!$B$14:$B$15)</f>
        <v>0.0033242981</v>
      </c>
      <c r="X2352" s="77">
        <f t="shared" si="5"/>
        <v>1.519174187</v>
      </c>
    </row>
    <row r="2353">
      <c r="A2353">
        <f t="shared" si="17"/>
        <v>8</v>
      </c>
      <c r="B2353">
        <f t="shared" si="18"/>
        <v>2066</v>
      </c>
      <c r="C2353" s="77">
        <f t="shared" si="3"/>
        <v>2066.583333</v>
      </c>
      <c r="D2353" s="159">
        <f t="shared" si="356"/>
        <v>60875</v>
      </c>
      <c r="N2353" s="171">
        <f>(1+'Parameters &amp; Main Results'!$B$19)^(1/12)-1</f>
        <v>0.004074123784</v>
      </c>
      <c r="O2353" s="171">
        <f>(1+'Parameters &amp; Main Results'!$B$21)^(1/12)-1</f>
        <v>0.001241487716</v>
      </c>
      <c r="P2353" s="171">
        <f>(1+'Parameters &amp; Main Results'!$B$23)^(1/12)-1</f>
        <v>0.0008295381143</v>
      </c>
      <c r="Q2353" s="172">
        <f>(1+'Parameters &amp; Main Results'!$B$25)^(1/12)-1</f>
        <v>0.004074123784</v>
      </c>
      <c r="R2353" s="172">
        <f>(1+'Parameters &amp; Main Results'!$B$27)^(1/12)-1</f>
        <v>0</v>
      </c>
      <c r="S2353" s="172">
        <f>(1+'Parameters &amp; Main Results'!$B$29)^(1/12)-1</f>
        <v>0</v>
      </c>
      <c r="T2353" s="172">
        <f>(1+'Parameters &amp; Main Results'!$B$31)^(1/12)-1</f>
        <v>0.0008295381143</v>
      </c>
      <c r="U2353" s="166">
        <v>0.0</v>
      </c>
      <c r="V2353" s="166">
        <v>0.0</v>
      </c>
      <c r="W2353" s="19">
        <f t="array" ref="W2353">mmult(N2353:T2353,'Parameters &amp; Main Results'!$B$6:$B$12)-'Parameters &amp; Main Results'!$B$16/12+mmult(U2353:V2353,'Parameters &amp; Main Results'!$B$14:$B$15)</f>
        <v>0.0033242981</v>
      </c>
      <c r="X2353" s="77">
        <f t="shared" si="5"/>
        <v>1.514140732</v>
      </c>
    </row>
    <row r="2354">
      <c r="A2354">
        <f t="shared" si="17"/>
        <v>9</v>
      </c>
      <c r="B2354">
        <f t="shared" si="18"/>
        <v>2066</v>
      </c>
      <c r="C2354" s="77">
        <f t="shared" si="3"/>
        <v>2066.666667</v>
      </c>
      <c r="D2354" s="159">
        <f t="shared" si="356"/>
        <v>60905</v>
      </c>
      <c r="N2354" s="171">
        <f>(1+'Parameters &amp; Main Results'!$B$19)^(1/12)-1</f>
        <v>0.004074123784</v>
      </c>
      <c r="O2354" s="171">
        <f>(1+'Parameters &amp; Main Results'!$B$21)^(1/12)-1</f>
        <v>0.001241487716</v>
      </c>
      <c r="P2354" s="171">
        <f>(1+'Parameters &amp; Main Results'!$B$23)^(1/12)-1</f>
        <v>0.0008295381143</v>
      </c>
      <c r="Q2354" s="172">
        <f>(1+'Parameters &amp; Main Results'!$B$25)^(1/12)-1</f>
        <v>0.004074123784</v>
      </c>
      <c r="R2354" s="172">
        <f>(1+'Parameters &amp; Main Results'!$B$27)^(1/12)-1</f>
        <v>0</v>
      </c>
      <c r="S2354" s="172">
        <f>(1+'Parameters &amp; Main Results'!$B$29)^(1/12)-1</f>
        <v>0</v>
      </c>
      <c r="T2354" s="172">
        <f>(1+'Parameters &amp; Main Results'!$B$31)^(1/12)-1</f>
        <v>0.0008295381143</v>
      </c>
      <c r="U2354" s="166">
        <v>0.0</v>
      </c>
      <c r="V2354" s="166">
        <v>0.0</v>
      </c>
      <c r="W2354" s="19">
        <f t="array" ref="W2354">mmult(N2354:T2354,'Parameters &amp; Main Results'!$B$6:$B$12)-'Parameters &amp; Main Results'!$B$16/12+mmult(U2354:V2354,'Parameters &amp; Main Results'!$B$14:$B$15)</f>
        <v>0.0033242981</v>
      </c>
      <c r="X2354" s="77">
        <f t="shared" si="5"/>
        <v>1.509123954</v>
      </c>
    </row>
    <row r="2355">
      <c r="A2355">
        <f t="shared" si="17"/>
        <v>10</v>
      </c>
      <c r="B2355">
        <f t="shared" si="18"/>
        <v>2066</v>
      </c>
      <c r="C2355" s="77">
        <f t="shared" si="3"/>
        <v>2066.75</v>
      </c>
      <c r="D2355" s="159">
        <f t="shared" si="356"/>
        <v>60936</v>
      </c>
      <c r="N2355" s="171">
        <f>(1+'Parameters &amp; Main Results'!$B$19)^(1/12)-1</f>
        <v>0.004074123784</v>
      </c>
      <c r="O2355" s="171">
        <f>(1+'Parameters &amp; Main Results'!$B$21)^(1/12)-1</f>
        <v>0.001241487716</v>
      </c>
      <c r="P2355" s="171">
        <f>(1+'Parameters &amp; Main Results'!$B$23)^(1/12)-1</f>
        <v>0.0008295381143</v>
      </c>
      <c r="Q2355" s="172">
        <f>(1+'Parameters &amp; Main Results'!$B$25)^(1/12)-1</f>
        <v>0.004074123784</v>
      </c>
      <c r="R2355" s="172">
        <f>(1+'Parameters &amp; Main Results'!$B$27)^(1/12)-1</f>
        <v>0</v>
      </c>
      <c r="S2355" s="172">
        <f>(1+'Parameters &amp; Main Results'!$B$29)^(1/12)-1</f>
        <v>0</v>
      </c>
      <c r="T2355" s="172">
        <f>(1+'Parameters &amp; Main Results'!$B$31)^(1/12)-1</f>
        <v>0.0008295381143</v>
      </c>
      <c r="U2355" s="166">
        <v>0.0</v>
      </c>
      <c r="V2355" s="166">
        <v>0.0</v>
      </c>
      <c r="W2355" s="19">
        <f t="array" ref="W2355">mmult(N2355:T2355,'Parameters &amp; Main Results'!$B$6:$B$12)-'Parameters &amp; Main Results'!$B$16/12+mmult(U2355:V2355,'Parameters &amp; Main Results'!$B$14:$B$15)</f>
        <v>0.0033242981</v>
      </c>
      <c r="X2355" s="77">
        <f t="shared" si="5"/>
        <v>1.504123798</v>
      </c>
    </row>
    <row r="2356">
      <c r="A2356">
        <f t="shared" si="17"/>
        <v>11</v>
      </c>
      <c r="B2356">
        <f t="shared" si="18"/>
        <v>2066</v>
      </c>
      <c r="C2356" s="77">
        <f t="shared" si="3"/>
        <v>2066.833333</v>
      </c>
      <c r="D2356" s="159">
        <f t="shared" si="356"/>
        <v>60966</v>
      </c>
      <c r="N2356" s="171">
        <f>(1+'Parameters &amp; Main Results'!$B$19)^(1/12)-1</f>
        <v>0.004074123784</v>
      </c>
      <c r="O2356" s="171">
        <f>(1+'Parameters &amp; Main Results'!$B$21)^(1/12)-1</f>
        <v>0.001241487716</v>
      </c>
      <c r="P2356" s="171">
        <f>(1+'Parameters &amp; Main Results'!$B$23)^(1/12)-1</f>
        <v>0.0008295381143</v>
      </c>
      <c r="Q2356" s="172">
        <f>(1+'Parameters &amp; Main Results'!$B$25)^(1/12)-1</f>
        <v>0.004074123784</v>
      </c>
      <c r="R2356" s="172">
        <f>(1+'Parameters &amp; Main Results'!$B$27)^(1/12)-1</f>
        <v>0</v>
      </c>
      <c r="S2356" s="172">
        <f>(1+'Parameters &amp; Main Results'!$B$29)^(1/12)-1</f>
        <v>0</v>
      </c>
      <c r="T2356" s="172">
        <f>(1+'Parameters &amp; Main Results'!$B$31)^(1/12)-1</f>
        <v>0.0008295381143</v>
      </c>
      <c r="U2356" s="166">
        <v>0.0</v>
      </c>
      <c r="V2356" s="166">
        <v>0.0</v>
      </c>
      <c r="W2356" s="19">
        <f t="array" ref="W2356">mmult(N2356:T2356,'Parameters &amp; Main Results'!$B$6:$B$12)-'Parameters &amp; Main Results'!$B$16/12+mmult(U2356:V2356,'Parameters &amp; Main Results'!$B$14:$B$15)</f>
        <v>0.0033242981</v>
      </c>
      <c r="X2356" s="77">
        <f t="shared" si="5"/>
        <v>1.499140209</v>
      </c>
    </row>
    <row r="2357">
      <c r="A2357">
        <f t="shared" si="17"/>
        <v>12</v>
      </c>
      <c r="B2357">
        <f t="shared" si="18"/>
        <v>2066</v>
      </c>
      <c r="C2357" s="77">
        <f t="shared" si="3"/>
        <v>2066.916667</v>
      </c>
      <c r="D2357" s="159">
        <f t="shared" si="356"/>
        <v>60997</v>
      </c>
      <c r="N2357" s="171">
        <f>(1+'Parameters &amp; Main Results'!$B$19)^(1/12)-1</f>
        <v>0.004074123784</v>
      </c>
      <c r="O2357" s="171">
        <f>(1+'Parameters &amp; Main Results'!$B$21)^(1/12)-1</f>
        <v>0.001241487716</v>
      </c>
      <c r="P2357" s="171">
        <f>(1+'Parameters &amp; Main Results'!$B$23)^(1/12)-1</f>
        <v>0.0008295381143</v>
      </c>
      <c r="Q2357" s="172">
        <f>(1+'Parameters &amp; Main Results'!$B$25)^(1/12)-1</f>
        <v>0.004074123784</v>
      </c>
      <c r="R2357" s="172">
        <f>(1+'Parameters &amp; Main Results'!$B$27)^(1/12)-1</f>
        <v>0</v>
      </c>
      <c r="S2357" s="172">
        <f>(1+'Parameters &amp; Main Results'!$B$29)^(1/12)-1</f>
        <v>0</v>
      </c>
      <c r="T2357" s="172">
        <f>(1+'Parameters &amp; Main Results'!$B$31)^(1/12)-1</f>
        <v>0.0008295381143</v>
      </c>
      <c r="U2357" s="166">
        <v>0.0</v>
      </c>
      <c r="V2357" s="166">
        <v>0.0</v>
      </c>
      <c r="W2357" s="19">
        <f t="array" ref="W2357">mmult(N2357:T2357,'Parameters &amp; Main Results'!$B$6:$B$12)-'Parameters &amp; Main Results'!$B$16/12+mmult(U2357:V2357,'Parameters &amp; Main Results'!$B$14:$B$15)</f>
        <v>0.0033242981</v>
      </c>
      <c r="X2357" s="77">
        <f t="shared" si="5"/>
        <v>1.494173132</v>
      </c>
    </row>
    <row r="2358">
      <c r="A2358">
        <f t="shared" si="17"/>
        <v>1</v>
      </c>
      <c r="B2358">
        <f t="shared" si="18"/>
        <v>2067</v>
      </c>
      <c r="C2358" s="77">
        <f t="shared" si="3"/>
        <v>2067</v>
      </c>
      <c r="D2358" s="159">
        <f t="shared" si="356"/>
        <v>61028</v>
      </c>
      <c r="N2358" s="171">
        <f>(1+'Parameters &amp; Main Results'!$B$19)^(1/12)-1</f>
        <v>0.004074123784</v>
      </c>
      <c r="O2358" s="171">
        <f>(1+'Parameters &amp; Main Results'!$B$21)^(1/12)-1</f>
        <v>0.001241487716</v>
      </c>
      <c r="P2358" s="171">
        <f>(1+'Parameters &amp; Main Results'!$B$23)^(1/12)-1</f>
        <v>0.0008295381143</v>
      </c>
      <c r="Q2358" s="172">
        <f>(1+'Parameters &amp; Main Results'!$B$25)^(1/12)-1</f>
        <v>0.004074123784</v>
      </c>
      <c r="R2358" s="172">
        <f>(1+'Parameters &amp; Main Results'!$B$27)^(1/12)-1</f>
        <v>0</v>
      </c>
      <c r="S2358" s="172">
        <f>(1+'Parameters &amp; Main Results'!$B$29)^(1/12)-1</f>
        <v>0</v>
      </c>
      <c r="T2358" s="172">
        <f>(1+'Parameters &amp; Main Results'!$B$31)^(1/12)-1</f>
        <v>0.0008295381143</v>
      </c>
      <c r="U2358" s="166">
        <v>0.0</v>
      </c>
      <c r="V2358" s="166">
        <v>0.0</v>
      </c>
      <c r="W2358" s="19">
        <f t="array" ref="W2358">mmult(N2358:T2358,'Parameters &amp; Main Results'!$B$6:$B$12)-'Parameters &amp; Main Results'!$B$16/12+mmult(U2358:V2358,'Parameters &amp; Main Results'!$B$14:$B$15)</f>
        <v>0.0033242981</v>
      </c>
      <c r="X2358" s="77">
        <f t="shared" si="5"/>
        <v>1.489222513</v>
      </c>
    </row>
    <row r="2359">
      <c r="A2359">
        <f t="shared" si="17"/>
        <v>2</v>
      </c>
      <c r="B2359">
        <f t="shared" si="18"/>
        <v>2067</v>
      </c>
      <c r="C2359" s="77">
        <f t="shared" si="3"/>
        <v>2067.083333</v>
      </c>
      <c r="D2359" s="159">
        <f t="shared" si="356"/>
        <v>61056</v>
      </c>
      <c r="N2359" s="171">
        <f>(1+'Parameters &amp; Main Results'!$B$19)^(1/12)-1</f>
        <v>0.004074123784</v>
      </c>
      <c r="O2359" s="171">
        <f>(1+'Parameters &amp; Main Results'!$B$21)^(1/12)-1</f>
        <v>0.001241487716</v>
      </c>
      <c r="P2359" s="171">
        <f>(1+'Parameters &amp; Main Results'!$B$23)^(1/12)-1</f>
        <v>0.0008295381143</v>
      </c>
      <c r="Q2359" s="172">
        <f>(1+'Parameters &amp; Main Results'!$B$25)^(1/12)-1</f>
        <v>0.004074123784</v>
      </c>
      <c r="R2359" s="172">
        <f>(1+'Parameters &amp; Main Results'!$B$27)^(1/12)-1</f>
        <v>0</v>
      </c>
      <c r="S2359" s="172">
        <f>(1+'Parameters &amp; Main Results'!$B$29)^(1/12)-1</f>
        <v>0</v>
      </c>
      <c r="T2359" s="172">
        <f>(1+'Parameters &amp; Main Results'!$B$31)^(1/12)-1</f>
        <v>0.0008295381143</v>
      </c>
      <c r="U2359" s="166">
        <v>0.0</v>
      </c>
      <c r="V2359" s="166">
        <v>0.0</v>
      </c>
      <c r="W2359" s="19">
        <f t="array" ref="W2359">mmult(N2359:T2359,'Parameters &amp; Main Results'!$B$6:$B$12)-'Parameters &amp; Main Results'!$B$16/12+mmult(U2359:V2359,'Parameters &amp; Main Results'!$B$14:$B$15)</f>
        <v>0.0033242981</v>
      </c>
      <c r="X2359" s="77">
        <f t="shared" si="5"/>
        <v>1.484288296</v>
      </c>
    </row>
    <row r="2360">
      <c r="A2360">
        <f t="shared" si="17"/>
        <v>3</v>
      </c>
      <c r="B2360">
        <f t="shared" si="18"/>
        <v>2067</v>
      </c>
      <c r="C2360" s="77">
        <f t="shared" si="3"/>
        <v>2067.166667</v>
      </c>
      <c r="D2360" s="159">
        <f t="shared" si="356"/>
        <v>61087</v>
      </c>
      <c r="N2360" s="171">
        <f>(1+'Parameters &amp; Main Results'!$B$19)^(1/12)-1</f>
        <v>0.004074123784</v>
      </c>
      <c r="O2360" s="171">
        <f>(1+'Parameters &amp; Main Results'!$B$21)^(1/12)-1</f>
        <v>0.001241487716</v>
      </c>
      <c r="P2360" s="171">
        <f>(1+'Parameters &amp; Main Results'!$B$23)^(1/12)-1</f>
        <v>0.0008295381143</v>
      </c>
      <c r="Q2360" s="172">
        <f>(1+'Parameters &amp; Main Results'!$B$25)^(1/12)-1</f>
        <v>0.004074123784</v>
      </c>
      <c r="R2360" s="172">
        <f>(1+'Parameters &amp; Main Results'!$B$27)^(1/12)-1</f>
        <v>0</v>
      </c>
      <c r="S2360" s="172">
        <f>(1+'Parameters &amp; Main Results'!$B$29)^(1/12)-1</f>
        <v>0</v>
      </c>
      <c r="T2360" s="172">
        <f>(1+'Parameters &amp; Main Results'!$B$31)^(1/12)-1</f>
        <v>0.0008295381143</v>
      </c>
      <c r="U2360" s="166">
        <v>0.0</v>
      </c>
      <c r="V2360" s="166">
        <v>0.0</v>
      </c>
      <c r="W2360" s="19">
        <f t="array" ref="W2360">mmult(N2360:T2360,'Parameters &amp; Main Results'!$B$6:$B$12)-'Parameters &amp; Main Results'!$B$16/12+mmult(U2360:V2360,'Parameters &amp; Main Results'!$B$14:$B$15)</f>
        <v>0.0033242981</v>
      </c>
      <c r="X2360" s="77">
        <f t="shared" si="5"/>
        <v>1.479370428</v>
      </c>
    </row>
    <row r="2361">
      <c r="A2361">
        <f t="shared" si="17"/>
        <v>4</v>
      </c>
      <c r="B2361">
        <f t="shared" si="18"/>
        <v>2067</v>
      </c>
      <c r="C2361" s="77">
        <f t="shared" si="3"/>
        <v>2067.25</v>
      </c>
      <c r="D2361" s="159">
        <f t="shared" si="356"/>
        <v>61117</v>
      </c>
      <c r="N2361" s="171">
        <f>(1+'Parameters &amp; Main Results'!$B$19)^(1/12)-1</f>
        <v>0.004074123784</v>
      </c>
      <c r="O2361" s="171">
        <f>(1+'Parameters &amp; Main Results'!$B$21)^(1/12)-1</f>
        <v>0.001241487716</v>
      </c>
      <c r="P2361" s="171">
        <f>(1+'Parameters &amp; Main Results'!$B$23)^(1/12)-1</f>
        <v>0.0008295381143</v>
      </c>
      <c r="Q2361" s="172">
        <f>(1+'Parameters &amp; Main Results'!$B$25)^(1/12)-1</f>
        <v>0.004074123784</v>
      </c>
      <c r="R2361" s="172">
        <f>(1+'Parameters &amp; Main Results'!$B$27)^(1/12)-1</f>
        <v>0</v>
      </c>
      <c r="S2361" s="172">
        <f>(1+'Parameters &amp; Main Results'!$B$29)^(1/12)-1</f>
        <v>0</v>
      </c>
      <c r="T2361" s="172">
        <f>(1+'Parameters &amp; Main Results'!$B$31)^(1/12)-1</f>
        <v>0.0008295381143</v>
      </c>
      <c r="U2361" s="166">
        <v>0.0</v>
      </c>
      <c r="V2361" s="166">
        <v>0.0</v>
      </c>
      <c r="W2361" s="19">
        <f t="array" ref="W2361">mmult(N2361:T2361,'Parameters &amp; Main Results'!$B$6:$B$12)-'Parameters &amp; Main Results'!$B$16/12+mmult(U2361:V2361,'Parameters &amp; Main Results'!$B$14:$B$15)</f>
        <v>0.0033242981</v>
      </c>
      <c r="X2361" s="77">
        <f t="shared" si="5"/>
        <v>1.474468854</v>
      </c>
    </row>
    <row r="2362">
      <c r="A2362">
        <f t="shared" si="17"/>
        <v>5</v>
      </c>
      <c r="B2362">
        <f t="shared" si="18"/>
        <v>2067</v>
      </c>
      <c r="C2362" s="77">
        <f t="shared" si="3"/>
        <v>2067.333333</v>
      </c>
      <c r="D2362" s="159">
        <f t="shared" si="356"/>
        <v>61148</v>
      </c>
      <c r="N2362" s="171">
        <f>(1+'Parameters &amp; Main Results'!$B$19)^(1/12)-1</f>
        <v>0.004074123784</v>
      </c>
      <c r="O2362" s="171">
        <f>(1+'Parameters &amp; Main Results'!$B$21)^(1/12)-1</f>
        <v>0.001241487716</v>
      </c>
      <c r="P2362" s="171">
        <f>(1+'Parameters &amp; Main Results'!$B$23)^(1/12)-1</f>
        <v>0.0008295381143</v>
      </c>
      <c r="Q2362" s="172">
        <f>(1+'Parameters &amp; Main Results'!$B$25)^(1/12)-1</f>
        <v>0.004074123784</v>
      </c>
      <c r="R2362" s="172">
        <f>(1+'Parameters &amp; Main Results'!$B$27)^(1/12)-1</f>
        <v>0</v>
      </c>
      <c r="S2362" s="172">
        <f>(1+'Parameters &amp; Main Results'!$B$29)^(1/12)-1</f>
        <v>0</v>
      </c>
      <c r="T2362" s="172">
        <f>(1+'Parameters &amp; Main Results'!$B$31)^(1/12)-1</f>
        <v>0.0008295381143</v>
      </c>
      <c r="U2362" s="166">
        <v>0.0</v>
      </c>
      <c r="V2362" s="166">
        <v>0.0</v>
      </c>
      <c r="W2362" s="19">
        <f t="array" ref="W2362">mmult(N2362:T2362,'Parameters &amp; Main Results'!$B$6:$B$12)-'Parameters &amp; Main Results'!$B$16/12+mmult(U2362:V2362,'Parameters &amp; Main Results'!$B$14:$B$15)</f>
        <v>0.0033242981</v>
      </c>
      <c r="X2362" s="77">
        <f t="shared" si="5"/>
        <v>1.46958352</v>
      </c>
    </row>
    <row r="2363">
      <c r="A2363">
        <f t="shared" si="17"/>
        <v>6</v>
      </c>
      <c r="B2363">
        <f t="shared" si="18"/>
        <v>2067</v>
      </c>
      <c r="C2363" s="77">
        <f t="shared" si="3"/>
        <v>2067.416667</v>
      </c>
      <c r="D2363" s="159">
        <f t="shared" si="356"/>
        <v>61178</v>
      </c>
      <c r="N2363" s="171">
        <f>(1+'Parameters &amp; Main Results'!$B$19)^(1/12)-1</f>
        <v>0.004074123784</v>
      </c>
      <c r="O2363" s="171">
        <f>(1+'Parameters &amp; Main Results'!$B$21)^(1/12)-1</f>
        <v>0.001241487716</v>
      </c>
      <c r="P2363" s="171">
        <f>(1+'Parameters &amp; Main Results'!$B$23)^(1/12)-1</f>
        <v>0.0008295381143</v>
      </c>
      <c r="Q2363" s="172">
        <f>(1+'Parameters &amp; Main Results'!$B$25)^(1/12)-1</f>
        <v>0.004074123784</v>
      </c>
      <c r="R2363" s="172">
        <f>(1+'Parameters &amp; Main Results'!$B$27)^(1/12)-1</f>
        <v>0</v>
      </c>
      <c r="S2363" s="172">
        <f>(1+'Parameters &amp; Main Results'!$B$29)^(1/12)-1</f>
        <v>0</v>
      </c>
      <c r="T2363" s="172">
        <f>(1+'Parameters &amp; Main Results'!$B$31)^(1/12)-1</f>
        <v>0.0008295381143</v>
      </c>
      <c r="U2363" s="166">
        <v>0.0</v>
      </c>
      <c r="V2363" s="166">
        <v>0.0</v>
      </c>
      <c r="W2363" s="19">
        <f t="array" ref="W2363">mmult(N2363:T2363,'Parameters &amp; Main Results'!$B$6:$B$12)-'Parameters &amp; Main Results'!$B$16/12+mmult(U2363:V2363,'Parameters &amp; Main Results'!$B$14:$B$15)</f>
        <v>0.0033242981</v>
      </c>
      <c r="X2363" s="77">
        <f t="shared" si="5"/>
        <v>1.464714373</v>
      </c>
    </row>
    <row r="2364">
      <c r="A2364">
        <f t="shared" si="17"/>
        <v>7</v>
      </c>
      <c r="B2364">
        <f t="shared" si="18"/>
        <v>2067</v>
      </c>
      <c r="C2364" s="77">
        <f t="shared" si="3"/>
        <v>2067.5</v>
      </c>
      <c r="D2364" s="159">
        <f t="shared" si="356"/>
        <v>61209</v>
      </c>
      <c r="N2364" s="171">
        <f>(1+'Parameters &amp; Main Results'!$B$19)^(1/12)-1</f>
        <v>0.004074123784</v>
      </c>
      <c r="O2364" s="171">
        <f>(1+'Parameters &amp; Main Results'!$B$21)^(1/12)-1</f>
        <v>0.001241487716</v>
      </c>
      <c r="P2364" s="171">
        <f>(1+'Parameters &amp; Main Results'!$B$23)^(1/12)-1</f>
        <v>0.0008295381143</v>
      </c>
      <c r="Q2364" s="172">
        <f>(1+'Parameters &amp; Main Results'!$B$25)^(1/12)-1</f>
        <v>0.004074123784</v>
      </c>
      <c r="R2364" s="172">
        <f>(1+'Parameters &amp; Main Results'!$B$27)^(1/12)-1</f>
        <v>0</v>
      </c>
      <c r="S2364" s="172">
        <f>(1+'Parameters &amp; Main Results'!$B$29)^(1/12)-1</f>
        <v>0</v>
      </c>
      <c r="T2364" s="172">
        <f>(1+'Parameters &amp; Main Results'!$B$31)^(1/12)-1</f>
        <v>0.0008295381143</v>
      </c>
      <c r="U2364" s="166">
        <v>0.0</v>
      </c>
      <c r="V2364" s="166">
        <v>0.0</v>
      </c>
      <c r="W2364" s="19">
        <f t="array" ref="W2364">mmult(N2364:T2364,'Parameters &amp; Main Results'!$B$6:$B$12)-'Parameters &amp; Main Results'!$B$16/12+mmult(U2364:V2364,'Parameters &amp; Main Results'!$B$14:$B$15)</f>
        <v>0.0033242981</v>
      </c>
      <c r="X2364" s="77">
        <f t="shared" si="5"/>
        <v>1.459861359</v>
      </c>
    </row>
    <row r="2365">
      <c r="A2365">
        <f t="shared" si="17"/>
        <v>8</v>
      </c>
      <c r="B2365">
        <f t="shared" si="18"/>
        <v>2067</v>
      </c>
      <c r="C2365" s="77">
        <f t="shared" si="3"/>
        <v>2067.583333</v>
      </c>
      <c r="D2365" s="159">
        <f t="shared" si="356"/>
        <v>61240</v>
      </c>
      <c r="N2365" s="171">
        <f>(1+'Parameters &amp; Main Results'!$B$19)^(1/12)-1</f>
        <v>0.004074123784</v>
      </c>
      <c r="O2365" s="171">
        <f>(1+'Parameters &amp; Main Results'!$B$21)^(1/12)-1</f>
        <v>0.001241487716</v>
      </c>
      <c r="P2365" s="171">
        <f>(1+'Parameters &amp; Main Results'!$B$23)^(1/12)-1</f>
        <v>0.0008295381143</v>
      </c>
      <c r="Q2365" s="172">
        <f>(1+'Parameters &amp; Main Results'!$B$25)^(1/12)-1</f>
        <v>0.004074123784</v>
      </c>
      <c r="R2365" s="172">
        <f>(1+'Parameters &amp; Main Results'!$B$27)^(1/12)-1</f>
        <v>0</v>
      </c>
      <c r="S2365" s="172">
        <f>(1+'Parameters &amp; Main Results'!$B$29)^(1/12)-1</f>
        <v>0</v>
      </c>
      <c r="T2365" s="172">
        <f>(1+'Parameters &amp; Main Results'!$B$31)^(1/12)-1</f>
        <v>0.0008295381143</v>
      </c>
      <c r="U2365" s="166">
        <v>0.0</v>
      </c>
      <c r="V2365" s="166">
        <v>0.0</v>
      </c>
      <c r="W2365" s="19">
        <f t="array" ref="W2365">mmult(N2365:T2365,'Parameters &amp; Main Results'!$B$6:$B$12)-'Parameters &amp; Main Results'!$B$16/12+mmult(U2365:V2365,'Parameters &amp; Main Results'!$B$14:$B$15)</f>
        <v>0.0033242981</v>
      </c>
      <c r="X2365" s="77">
        <f t="shared" si="5"/>
        <v>1.455024424</v>
      </c>
    </row>
    <row r="2366">
      <c r="A2366">
        <f t="shared" si="17"/>
        <v>9</v>
      </c>
      <c r="B2366">
        <f t="shared" si="18"/>
        <v>2067</v>
      </c>
      <c r="C2366" s="77">
        <f t="shared" si="3"/>
        <v>2067.666667</v>
      </c>
      <c r="D2366" s="159">
        <f t="shared" si="356"/>
        <v>61270</v>
      </c>
      <c r="N2366" s="171">
        <f>(1+'Parameters &amp; Main Results'!$B$19)^(1/12)-1</f>
        <v>0.004074123784</v>
      </c>
      <c r="O2366" s="171">
        <f>(1+'Parameters &amp; Main Results'!$B$21)^(1/12)-1</f>
        <v>0.001241487716</v>
      </c>
      <c r="P2366" s="171">
        <f>(1+'Parameters &amp; Main Results'!$B$23)^(1/12)-1</f>
        <v>0.0008295381143</v>
      </c>
      <c r="Q2366" s="172">
        <f>(1+'Parameters &amp; Main Results'!$B$25)^(1/12)-1</f>
        <v>0.004074123784</v>
      </c>
      <c r="R2366" s="172">
        <f>(1+'Parameters &amp; Main Results'!$B$27)^(1/12)-1</f>
        <v>0</v>
      </c>
      <c r="S2366" s="172">
        <f>(1+'Parameters &amp; Main Results'!$B$29)^(1/12)-1</f>
        <v>0</v>
      </c>
      <c r="T2366" s="172">
        <f>(1+'Parameters &amp; Main Results'!$B$31)^(1/12)-1</f>
        <v>0.0008295381143</v>
      </c>
      <c r="U2366" s="166">
        <v>0.0</v>
      </c>
      <c r="V2366" s="166">
        <v>0.0</v>
      </c>
      <c r="W2366" s="19">
        <f t="array" ref="W2366">mmult(N2366:T2366,'Parameters &amp; Main Results'!$B$6:$B$12)-'Parameters &amp; Main Results'!$B$16/12+mmult(U2366:V2366,'Parameters &amp; Main Results'!$B$14:$B$15)</f>
        <v>0.0033242981</v>
      </c>
      <c r="X2366" s="77">
        <f t="shared" si="5"/>
        <v>1.450203515</v>
      </c>
    </row>
    <row r="2367">
      <c r="A2367">
        <f t="shared" si="17"/>
        <v>10</v>
      </c>
      <c r="B2367">
        <f t="shared" si="18"/>
        <v>2067</v>
      </c>
      <c r="C2367" s="77">
        <f t="shared" si="3"/>
        <v>2067.75</v>
      </c>
      <c r="D2367" s="159">
        <f t="shared" si="356"/>
        <v>61301</v>
      </c>
      <c r="N2367" s="171">
        <f>(1+'Parameters &amp; Main Results'!$B$19)^(1/12)-1</f>
        <v>0.004074123784</v>
      </c>
      <c r="O2367" s="171">
        <f>(1+'Parameters &amp; Main Results'!$B$21)^(1/12)-1</f>
        <v>0.001241487716</v>
      </c>
      <c r="P2367" s="171">
        <f>(1+'Parameters &amp; Main Results'!$B$23)^(1/12)-1</f>
        <v>0.0008295381143</v>
      </c>
      <c r="Q2367" s="172">
        <f>(1+'Parameters &amp; Main Results'!$B$25)^(1/12)-1</f>
        <v>0.004074123784</v>
      </c>
      <c r="R2367" s="172">
        <f>(1+'Parameters &amp; Main Results'!$B$27)^(1/12)-1</f>
        <v>0</v>
      </c>
      <c r="S2367" s="172">
        <f>(1+'Parameters &amp; Main Results'!$B$29)^(1/12)-1</f>
        <v>0</v>
      </c>
      <c r="T2367" s="172">
        <f>(1+'Parameters &amp; Main Results'!$B$31)^(1/12)-1</f>
        <v>0.0008295381143</v>
      </c>
      <c r="U2367" s="166">
        <v>0.0</v>
      </c>
      <c r="V2367" s="166">
        <v>0.0</v>
      </c>
      <c r="W2367" s="19">
        <f t="array" ref="W2367">mmult(N2367:T2367,'Parameters &amp; Main Results'!$B$6:$B$12)-'Parameters &amp; Main Results'!$B$16/12+mmult(U2367:V2367,'Parameters &amp; Main Results'!$B$14:$B$15)</f>
        <v>0.0033242981</v>
      </c>
      <c r="X2367" s="77">
        <f t="shared" si="5"/>
        <v>1.445398579</v>
      </c>
    </row>
    <row r="2368">
      <c r="A2368">
        <f t="shared" si="17"/>
        <v>11</v>
      </c>
      <c r="B2368">
        <f t="shared" si="18"/>
        <v>2067</v>
      </c>
      <c r="C2368" s="77">
        <f t="shared" si="3"/>
        <v>2067.833333</v>
      </c>
      <c r="D2368" s="159">
        <f t="shared" si="356"/>
        <v>61331</v>
      </c>
      <c r="N2368" s="171">
        <f>(1+'Parameters &amp; Main Results'!$B$19)^(1/12)-1</f>
        <v>0.004074123784</v>
      </c>
      <c r="O2368" s="171">
        <f>(1+'Parameters &amp; Main Results'!$B$21)^(1/12)-1</f>
        <v>0.001241487716</v>
      </c>
      <c r="P2368" s="171">
        <f>(1+'Parameters &amp; Main Results'!$B$23)^(1/12)-1</f>
        <v>0.0008295381143</v>
      </c>
      <c r="Q2368" s="172">
        <f>(1+'Parameters &amp; Main Results'!$B$25)^(1/12)-1</f>
        <v>0.004074123784</v>
      </c>
      <c r="R2368" s="172">
        <f>(1+'Parameters &amp; Main Results'!$B$27)^(1/12)-1</f>
        <v>0</v>
      </c>
      <c r="S2368" s="172">
        <f>(1+'Parameters &amp; Main Results'!$B$29)^(1/12)-1</f>
        <v>0</v>
      </c>
      <c r="T2368" s="172">
        <f>(1+'Parameters &amp; Main Results'!$B$31)^(1/12)-1</f>
        <v>0.0008295381143</v>
      </c>
      <c r="U2368" s="166">
        <v>0.0</v>
      </c>
      <c r="V2368" s="166">
        <v>0.0</v>
      </c>
      <c r="W2368" s="19">
        <f t="array" ref="W2368">mmult(N2368:T2368,'Parameters &amp; Main Results'!$B$6:$B$12)-'Parameters &amp; Main Results'!$B$16/12+mmult(U2368:V2368,'Parameters &amp; Main Results'!$B$14:$B$15)</f>
        <v>0.0033242981</v>
      </c>
      <c r="X2368" s="77">
        <f t="shared" si="5"/>
        <v>1.440609563</v>
      </c>
    </row>
    <row r="2369">
      <c r="A2369">
        <f t="shared" si="17"/>
        <v>12</v>
      </c>
      <c r="B2369">
        <f t="shared" si="18"/>
        <v>2067</v>
      </c>
      <c r="C2369" s="77">
        <f t="shared" si="3"/>
        <v>2067.916667</v>
      </c>
      <c r="D2369" s="159">
        <f t="shared" si="356"/>
        <v>61362</v>
      </c>
      <c r="N2369" s="171">
        <f>(1+'Parameters &amp; Main Results'!$B$19)^(1/12)-1</f>
        <v>0.004074123784</v>
      </c>
      <c r="O2369" s="171">
        <f>(1+'Parameters &amp; Main Results'!$B$21)^(1/12)-1</f>
        <v>0.001241487716</v>
      </c>
      <c r="P2369" s="171">
        <f>(1+'Parameters &amp; Main Results'!$B$23)^(1/12)-1</f>
        <v>0.0008295381143</v>
      </c>
      <c r="Q2369" s="172">
        <f>(1+'Parameters &amp; Main Results'!$B$25)^(1/12)-1</f>
        <v>0.004074123784</v>
      </c>
      <c r="R2369" s="172">
        <f>(1+'Parameters &amp; Main Results'!$B$27)^(1/12)-1</f>
        <v>0</v>
      </c>
      <c r="S2369" s="172">
        <f>(1+'Parameters &amp; Main Results'!$B$29)^(1/12)-1</f>
        <v>0</v>
      </c>
      <c r="T2369" s="172">
        <f>(1+'Parameters &amp; Main Results'!$B$31)^(1/12)-1</f>
        <v>0.0008295381143</v>
      </c>
      <c r="U2369" s="166">
        <v>0.0</v>
      </c>
      <c r="V2369" s="166">
        <v>0.0</v>
      </c>
      <c r="W2369" s="19">
        <f t="array" ref="W2369">mmult(N2369:T2369,'Parameters &amp; Main Results'!$B$6:$B$12)-'Parameters &amp; Main Results'!$B$16/12+mmult(U2369:V2369,'Parameters &amp; Main Results'!$B$14:$B$15)</f>
        <v>0.0033242981</v>
      </c>
      <c r="X2369" s="77">
        <f t="shared" si="5"/>
        <v>1.435836415</v>
      </c>
    </row>
    <row r="2370">
      <c r="A2370">
        <f t="shared" si="17"/>
        <v>1</v>
      </c>
      <c r="B2370">
        <f t="shared" si="18"/>
        <v>2068</v>
      </c>
      <c r="C2370" s="77">
        <f t="shared" si="3"/>
        <v>2068</v>
      </c>
      <c r="D2370" s="159">
        <f t="shared" si="356"/>
        <v>61393</v>
      </c>
      <c r="N2370" s="171">
        <f>(1+'Parameters &amp; Main Results'!$B$19)^(1/12)-1</f>
        <v>0.004074123784</v>
      </c>
      <c r="O2370" s="171">
        <f>(1+'Parameters &amp; Main Results'!$B$21)^(1/12)-1</f>
        <v>0.001241487716</v>
      </c>
      <c r="P2370" s="171">
        <f>(1+'Parameters &amp; Main Results'!$B$23)^(1/12)-1</f>
        <v>0.0008295381143</v>
      </c>
      <c r="Q2370" s="172">
        <f>(1+'Parameters &amp; Main Results'!$B$25)^(1/12)-1</f>
        <v>0.004074123784</v>
      </c>
      <c r="R2370" s="172">
        <f>(1+'Parameters &amp; Main Results'!$B$27)^(1/12)-1</f>
        <v>0</v>
      </c>
      <c r="S2370" s="172">
        <f>(1+'Parameters &amp; Main Results'!$B$29)^(1/12)-1</f>
        <v>0</v>
      </c>
      <c r="T2370" s="172">
        <f>(1+'Parameters &amp; Main Results'!$B$31)^(1/12)-1</f>
        <v>0.0008295381143</v>
      </c>
      <c r="U2370" s="166">
        <v>0.0</v>
      </c>
      <c r="V2370" s="166">
        <v>0.0</v>
      </c>
      <c r="W2370" s="19">
        <f t="array" ref="W2370">mmult(N2370:T2370,'Parameters &amp; Main Results'!$B$6:$B$12)-'Parameters &amp; Main Results'!$B$16/12+mmult(U2370:V2370,'Parameters &amp; Main Results'!$B$14:$B$15)</f>
        <v>0.0033242981</v>
      </c>
      <c r="X2370" s="77">
        <f t="shared" si="5"/>
        <v>1.431079082</v>
      </c>
    </row>
    <row r="2371">
      <c r="A2371">
        <f t="shared" si="17"/>
        <v>2</v>
      </c>
      <c r="B2371">
        <f t="shared" si="18"/>
        <v>2068</v>
      </c>
      <c r="C2371" s="77">
        <f t="shared" si="3"/>
        <v>2068.083333</v>
      </c>
      <c r="D2371" s="159">
        <f t="shared" si="356"/>
        <v>61422</v>
      </c>
      <c r="N2371" s="171">
        <f>(1+'Parameters &amp; Main Results'!$B$19)^(1/12)-1</f>
        <v>0.004074123784</v>
      </c>
      <c r="O2371" s="171">
        <f>(1+'Parameters &amp; Main Results'!$B$21)^(1/12)-1</f>
        <v>0.001241487716</v>
      </c>
      <c r="P2371" s="171">
        <f>(1+'Parameters &amp; Main Results'!$B$23)^(1/12)-1</f>
        <v>0.0008295381143</v>
      </c>
      <c r="Q2371" s="172">
        <f>(1+'Parameters &amp; Main Results'!$B$25)^(1/12)-1</f>
        <v>0.004074123784</v>
      </c>
      <c r="R2371" s="172">
        <f>(1+'Parameters &amp; Main Results'!$B$27)^(1/12)-1</f>
        <v>0</v>
      </c>
      <c r="S2371" s="172">
        <f>(1+'Parameters &amp; Main Results'!$B$29)^(1/12)-1</f>
        <v>0</v>
      </c>
      <c r="T2371" s="172">
        <f>(1+'Parameters &amp; Main Results'!$B$31)^(1/12)-1</f>
        <v>0.0008295381143</v>
      </c>
      <c r="U2371" s="166">
        <v>0.0</v>
      </c>
      <c r="V2371" s="166">
        <v>0.0</v>
      </c>
      <c r="W2371" s="19">
        <f t="array" ref="W2371">mmult(N2371:T2371,'Parameters &amp; Main Results'!$B$6:$B$12)-'Parameters &amp; Main Results'!$B$16/12+mmult(U2371:V2371,'Parameters &amp; Main Results'!$B$14:$B$15)</f>
        <v>0.0033242981</v>
      </c>
      <c r="X2371" s="77">
        <f t="shared" si="5"/>
        <v>1.426337511</v>
      </c>
    </row>
    <row r="2372">
      <c r="A2372">
        <f t="shared" si="17"/>
        <v>3</v>
      </c>
      <c r="B2372">
        <f t="shared" si="18"/>
        <v>2068</v>
      </c>
      <c r="C2372" s="77">
        <f t="shared" si="3"/>
        <v>2068.166667</v>
      </c>
      <c r="D2372" s="159">
        <f t="shared" si="356"/>
        <v>61453</v>
      </c>
      <c r="N2372" s="171">
        <f>(1+'Parameters &amp; Main Results'!$B$19)^(1/12)-1</f>
        <v>0.004074123784</v>
      </c>
      <c r="O2372" s="171">
        <f>(1+'Parameters &amp; Main Results'!$B$21)^(1/12)-1</f>
        <v>0.001241487716</v>
      </c>
      <c r="P2372" s="171">
        <f>(1+'Parameters &amp; Main Results'!$B$23)^(1/12)-1</f>
        <v>0.0008295381143</v>
      </c>
      <c r="Q2372" s="172">
        <f>(1+'Parameters &amp; Main Results'!$B$25)^(1/12)-1</f>
        <v>0.004074123784</v>
      </c>
      <c r="R2372" s="172">
        <f>(1+'Parameters &amp; Main Results'!$B$27)^(1/12)-1</f>
        <v>0</v>
      </c>
      <c r="S2372" s="172">
        <f>(1+'Parameters &amp; Main Results'!$B$29)^(1/12)-1</f>
        <v>0</v>
      </c>
      <c r="T2372" s="172">
        <f>(1+'Parameters &amp; Main Results'!$B$31)^(1/12)-1</f>
        <v>0.0008295381143</v>
      </c>
      <c r="U2372" s="166">
        <v>0.0</v>
      </c>
      <c r="V2372" s="166">
        <v>0.0</v>
      </c>
      <c r="W2372" s="19">
        <f t="array" ref="W2372">mmult(N2372:T2372,'Parameters &amp; Main Results'!$B$6:$B$12)-'Parameters &amp; Main Results'!$B$16/12+mmult(U2372:V2372,'Parameters &amp; Main Results'!$B$14:$B$15)</f>
        <v>0.0033242981</v>
      </c>
      <c r="X2372" s="77">
        <f t="shared" si="5"/>
        <v>1.42161165</v>
      </c>
    </row>
    <row r="2373">
      <c r="A2373">
        <f t="shared" si="17"/>
        <v>4</v>
      </c>
      <c r="B2373">
        <f t="shared" si="18"/>
        <v>2068</v>
      </c>
      <c r="C2373" s="77">
        <f t="shared" si="3"/>
        <v>2068.25</v>
      </c>
      <c r="D2373" s="159">
        <f t="shared" si="356"/>
        <v>61483</v>
      </c>
      <c r="N2373" s="171">
        <f>(1+'Parameters &amp; Main Results'!$B$19)^(1/12)-1</f>
        <v>0.004074123784</v>
      </c>
      <c r="O2373" s="171">
        <f>(1+'Parameters &amp; Main Results'!$B$21)^(1/12)-1</f>
        <v>0.001241487716</v>
      </c>
      <c r="P2373" s="171">
        <f>(1+'Parameters &amp; Main Results'!$B$23)^(1/12)-1</f>
        <v>0.0008295381143</v>
      </c>
      <c r="Q2373" s="172">
        <f>(1+'Parameters &amp; Main Results'!$B$25)^(1/12)-1</f>
        <v>0.004074123784</v>
      </c>
      <c r="R2373" s="172">
        <f>(1+'Parameters &amp; Main Results'!$B$27)^(1/12)-1</f>
        <v>0</v>
      </c>
      <c r="S2373" s="172">
        <f>(1+'Parameters &amp; Main Results'!$B$29)^(1/12)-1</f>
        <v>0</v>
      </c>
      <c r="T2373" s="172">
        <f>(1+'Parameters &amp; Main Results'!$B$31)^(1/12)-1</f>
        <v>0.0008295381143</v>
      </c>
      <c r="U2373" s="166">
        <v>0.0</v>
      </c>
      <c r="V2373" s="166">
        <v>0.0</v>
      </c>
      <c r="W2373" s="19">
        <f t="array" ref="W2373">mmult(N2373:T2373,'Parameters &amp; Main Results'!$B$6:$B$12)-'Parameters &amp; Main Results'!$B$16/12+mmult(U2373:V2373,'Parameters &amp; Main Results'!$B$14:$B$15)</f>
        <v>0.0033242981</v>
      </c>
      <c r="X2373" s="77">
        <f t="shared" si="5"/>
        <v>1.416901447</v>
      </c>
    </row>
    <row r="2374">
      <c r="A2374">
        <f t="shared" si="17"/>
        <v>5</v>
      </c>
      <c r="B2374">
        <f t="shared" si="18"/>
        <v>2068</v>
      </c>
      <c r="C2374" s="77">
        <f t="shared" si="3"/>
        <v>2068.333333</v>
      </c>
      <c r="D2374" s="159">
        <f t="shared" si="356"/>
        <v>61514</v>
      </c>
      <c r="N2374" s="171">
        <f>(1+'Parameters &amp; Main Results'!$B$19)^(1/12)-1</f>
        <v>0.004074123784</v>
      </c>
      <c r="O2374" s="171">
        <f>(1+'Parameters &amp; Main Results'!$B$21)^(1/12)-1</f>
        <v>0.001241487716</v>
      </c>
      <c r="P2374" s="171">
        <f>(1+'Parameters &amp; Main Results'!$B$23)^(1/12)-1</f>
        <v>0.0008295381143</v>
      </c>
      <c r="Q2374" s="172">
        <f>(1+'Parameters &amp; Main Results'!$B$25)^(1/12)-1</f>
        <v>0.004074123784</v>
      </c>
      <c r="R2374" s="172">
        <f>(1+'Parameters &amp; Main Results'!$B$27)^(1/12)-1</f>
        <v>0</v>
      </c>
      <c r="S2374" s="172">
        <f>(1+'Parameters &amp; Main Results'!$B$29)^(1/12)-1</f>
        <v>0</v>
      </c>
      <c r="T2374" s="172">
        <f>(1+'Parameters &amp; Main Results'!$B$31)^(1/12)-1</f>
        <v>0.0008295381143</v>
      </c>
      <c r="U2374" s="166">
        <v>0.0</v>
      </c>
      <c r="V2374" s="166">
        <v>0.0</v>
      </c>
      <c r="W2374" s="19">
        <f t="array" ref="W2374">mmult(N2374:T2374,'Parameters &amp; Main Results'!$B$6:$B$12)-'Parameters &amp; Main Results'!$B$16/12+mmult(U2374:V2374,'Parameters &amp; Main Results'!$B$14:$B$15)</f>
        <v>0.0033242981</v>
      </c>
      <c r="X2374" s="77">
        <f t="shared" si="5"/>
        <v>1.41220685</v>
      </c>
    </row>
    <row r="2375">
      <c r="A2375">
        <f t="shared" si="17"/>
        <v>6</v>
      </c>
      <c r="B2375">
        <f t="shared" si="18"/>
        <v>2068</v>
      </c>
      <c r="C2375" s="77">
        <f t="shared" si="3"/>
        <v>2068.416667</v>
      </c>
      <c r="D2375" s="159">
        <f t="shared" si="356"/>
        <v>61544</v>
      </c>
      <c r="N2375" s="171">
        <f>(1+'Parameters &amp; Main Results'!$B$19)^(1/12)-1</f>
        <v>0.004074123784</v>
      </c>
      <c r="O2375" s="171">
        <f>(1+'Parameters &amp; Main Results'!$B$21)^(1/12)-1</f>
        <v>0.001241487716</v>
      </c>
      <c r="P2375" s="171">
        <f>(1+'Parameters &amp; Main Results'!$B$23)^(1/12)-1</f>
        <v>0.0008295381143</v>
      </c>
      <c r="Q2375" s="172">
        <f>(1+'Parameters &amp; Main Results'!$B$25)^(1/12)-1</f>
        <v>0.004074123784</v>
      </c>
      <c r="R2375" s="172">
        <f>(1+'Parameters &amp; Main Results'!$B$27)^(1/12)-1</f>
        <v>0</v>
      </c>
      <c r="S2375" s="172">
        <f>(1+'Parameters &amp; Main Results'!$B$29)^(1/12)-1</f>
        <v>0</v>
      </c>
      <c r="T2375" s="172">
        <f>(1+'Parameters &amp; Main Results'!$B$31)^(1/12)-1</f>
        <v>0.0008295381143</v>
      </c>
      <c r="U2375" s="166">
        <v>0.0</v>
      </c>
      <c r="V2375" s="166">
        <v>0.0</v>
      </c>
      <c r="W2375" s="19">
        <f t="array" ref="W2375">mmult(N2375:T2375,'Parameters &amp; Main Results'!$B$6:$B$12)-'Parameters &amp; Main Results'!$B$16/12+mmult(U2375:V2375,'Parameters &amp; Main Results'!$B$14:$B$15)</f>
        <v>0.0033242981</v>
      </c>
      <c r="X2375" s="77">
        <f t="shared" si="5"/>
        <v>1.407527808</v>
      </c>
    </row>
    <row r="2376">
      <c r="A2376">
        <f t="shared" si="17"/>
        <v>7</v>
      </c>
      <c r="B2376">
        <f t="shared" si="18"/>
        <v>2068</v>
      </c>
      <c r="C2376" s="77">
        <f t="shared" si="3"/>
        <v>2068.5</v>
      </c>
      <c r="D2376" s="159">
        <f t="shared" si="356"/>
        <v>61575</v>
      </c>
      <c r="N2376" s="171">
        <f>(1+'Parameters &amp; Main Results'!$B$19)^(1/12)-1</f>
        <v>0.004074123784</v>
      </c>
      <c r="O2376" s="171">
        <f>(1+'Parameters &amp; Main Results'!$B$21)^(1/12)-1</f>
        <v>0.001241487716</v>
      </c>
      <c r="P2376" s="171">
        <f>(1+'Parameters &amp; Main Results'!$B$23)^(1/12)-1</f>
        <v>0.0008295381143</v>
      </c>
      <c r="Q2376" s="172">
        <f>(1+'Parameters &amp; Main Results'!$B$25)^(1/12)-1</f>
        <v>0.004074123784</v>
      </c>
      <c r="R2376" s="172">
        <f>(1+'Parameters &amp; Main Results'!$B$27)^(1/12)-1</f>
        <v>0</v>
      </c>
      <c r="S2376" s="172">
        <f>(1+'Parameters &amp; Main Results'!$B$29)^(1/12)-1</f>
        <v>0</v>
      </c>
      <c r="T2376" s="172">
        <f>(1+'Parameters &amp; Main Results'!$B$31)^(1/12)-1</f>
        <v>0.0008295381143</v>
      </c>
      <c r="U2376" s="166">
        <v>0.0</v>
      </c>
      <c r="V2376" s="166">
        <v>0.0</v>
      </c>
      <c r="W2376" s="19">
        <f t="array" ref="W2376">mmult(N2376:T2376,'Parameters &amp; Main Results'!$B$6:$B$12)-'Parameters &amp; Main Results'!$B$16/12+mmult(U2376:V2376,'Parameters &amp; Main Results'!$B$14:$B$15)</f>
        <v>0.0033242981</v>
      </c>
      <c r="X2376" s="77">
        <f t="shared" si="5"/>
        <v>1.402864269</v>
      </c>
    </row>
    <row r="2377">
      <c r="A2377">
        <f t="shared" si="17"/>
        <v>8</v>
      </c>
      <c r="B2377">
        <f t="shared" si="18"/>
        <v>2068</v>
      </c>
      <c r="C2377" s="77">
        <f t="shared" si="3"/>
        <v>2068.583333</v>
      </c>
      <c r="D2377" s="159">
        <f t="shared" si="356"/>
        <v>61606</v>
      </c>
      <c r="N2377" s="171">
        <f>(1+'Parameters &amp; Main Results'!$B$19)^(1/12)-1</f>
        <v>0.004074123784</v>
      </c>
      <c r="O2377" s="171">
        <f>(1+'Parameters &amp; Main Results'!$B$21)^(1/12)-1</f>
        <v>0.001241487716</v>
      </c>
      <c r="P2377" s="171">
        <f>(1+'Parameters &amp; Main Results'!$B$23)^(1/12)-1</f>
        <v>0.0008295381143</v>
      </c>
      <c r="Q2377" s="172">
        <f>(1+'Parameters &amp; Main Results'!$B$25)^(1/12)-1</f>
        <v>0.004074123784</v>
      </c>
      <c r="R2377" s="172">
        <f>(1+'Parameters &amp; Main Results'!$B$27)^(1/12)-1</f>
        <v>0</v>
      </c>
      <c r="S2377" s="172">
        <f>(1+'Parameters &amp; Main Results'!$B$29)^(1/12)-1</f>
        <v>0</v>
      </c>
      <c r="T2377" s="172">
        <f>(1+'Parameters &amp; Main Results'!$B$31)^(1/12)-1</f>
        <v>0.0008295381143</v>
      </c>
      <c r="U2377" s="166">
        <v>0.0</v>
      </c>
      <c r="V2377" s="166">
        <v>0.0</v>
      </c>
      <c r="W2377" s="19">
        <f t="array" ref="W2377">mmult(N2377:T2377,'Parameters &amp; Main Results'!$B$6:$B$12)-'Parameters &amp; Main Results'!$B$16/12+mmult(U2377:V2377,'Parameters &amp; Main Results'!$B$14:$B$15)</f>
        <v>0.0033242981</v>
      </c>
      <c r="X2377" s="77">
        <f t="shared" si="5"/>
        <v>1.398216182</v>
      </c>
    </row>
    <row r="2378">
      <c r="A2378">
        <f t="shared" si="17"/>
        <v>9</v>
      </c>
      <c r="B2378">
        <f t="shared" si="18"/>
        <v>2068</v>
      </c>
      <c r="C2378" s="77">
        <f t="shared" si="3"/>
        <v>2068.666667</v>
      </c>
      <c r="D2378" s="159">
        <f t="shared" si="356"/>
        <v>61636</v>
      </c>
      <c r="N2378" s="171">
        <f>(1+'Parameters &amp; Main Results'!$B$19)^(1/12)-1</f>
        <v>0.004074123784</v>
      </c>
      <c r="O2378" s="171">
        <f>(1+'Parameters &amp; Main Results'!$B$21)^(1/12)-1</f>
        <v>0.001241487716</v>
      </c>
      <c r="P2378" s="171">
        <f>(1+'Parameters &amp; Main Results'!$B$23)^(1/12)-1</f>
        <v>0.0008295381143</v>
      </c>
      <c r="Q2378" s="172">
        <f>(1+'Parameters &amp; Main Results'!$B$25)^(1/12)-1</f>
        <v>0.004074123784</v>
      </c>
      <c r="R2378" s="172">
        <f>(1+'Parameters &amp; Main Results'!$B$27)^(1/12)-1</f>
        <v>0</v>
      </c>
      <c r="S2378" s="172">
        <f>(1+'Parameters &amp; Main Results'!$B$29)^(1/12)-1</f>
        <v>0</v>
      </c>
      <c r="T2378" s="172">
        <f>(1+'Parameters &amp; Main Results'!$B$31)^(1/12)-1</f>
        <v>0.0008295381143</v>
      </c>
      <c r="U2378" s="166">
        <v>0.0</v>
      </c>
      <c r="V2378" s="166">
        <v>0.0</v>
      </c>
      <c r="W2378" s="19">
        <f t="array" ref="W2378">mmult(N2378:T2378,'Parameters &amp; Main Results'!$B$6:$B$12)-'Parameters &amp; Main Results'!$B$16/12+mmult(U2378:V2378,'Parameters &amp; Main Results'!$B$14:$B$15)</f>
        <v>0.0033242981</v>
      </c>
      <c r="X2378" s="77">
        <f t="shared" si="5"/>
        <v>1.393583495</v>
      </c>
    </row>
    <row r="2379">
      <c r="A2379">
        <f t="shared" si="17"/>
        <v>10</v>
      </c>
      <c r="B2379">
        <f t="shared" si="18"/>
        <v>2068</v>
      </c>
      <c r="C2379" s="77">
        <f t="shared" si="3"/>
        <v>2068.75</v>
      </c>
      <c r="D2379" s="159">
        <f t="shared" si="356"/>
        <v>61667</v>
      </c>
      <c r="N2379" s="171">
        <f>(1+'Parameters &amp; Main Results'!$B$19)^(1/12)-1</f>
        <v>0.004074123784</v>
      </c>
      <c r="O2379" s="171">
        <f>(1+'Parameters &amp; Main Results'!$B$21)^(1/12)-1</f>
        <v>0.001241487716</v>
      </c>
      <c r="P2379" s="171">
        <f>(1+'Parameters &amp; Main Results'!$B$23)^(1/12)-1</f>
        <v>0.0008295381143</v>
      </c>
      <c r="Q2379" s="172">
        <f>(1+'Parameters &amp; Main Results'!$B$25)^(1/12)-1</f>
        <v>0.004074123784</v>
      </c>
      <c r="R2379" s="172">
        <f>(1+'Parameters &amp; Main Results'!$B$27)^(1/12)-1</f>
        <v>0</v>
      </c>
      <c r="S2379" s="172">
        <f>(1+'Parameters &amp; Main Results'!$B$29)^(1/12)-1</f>
        <v>0</v>
      </c>
      <c r="T2379" s="172">
        <f>(1+'Parameters &amp; Main Results'!$B$31)^(1/12)-1</f>
        <v>0.0008295381143</v>
      </c>
      <c r="U2379" s="166">
        <v>0.0</v>
      </c>
      <c r="V2379" s="166">
        <v>0.0</v>
      </c>
      <c r="W2379" s="19">
        <f t="array" ref="W2379">mmult(N2379:T2379,'Parameters &amp; Main Results'!$B$6:$B$12)-'Parameters &amp; Main Results'!$B$16/12+mmult(U2379:V2379,'Parameters &amp; Main Results'!$B$14:$B$15)</f>
        <v>0.0033242981</v>
      </c>
      <c r="X2379" s="77">
        <f t="shared" si="5"/>
        <v>1.388966157</v>
      </c>
    </row>
    <row r="2380">
      <c r="A2380">
        <f t="shared" si="17"/>
        <v>11</v>
      </c>
      <c r="B2380">
        <f t="shared" si="18"/>
        <v>2068</v>
      </c>
      <c r="C2380" s="77">
        <f t="shared" si="3"/>
        <v>2068.833333</v>
      </c>
      <c r="D2380" s="159">
        <f t="shared" si="356"/>
        <v>61697</v>
      </c>
      <c r="N2380" s="171">
        <f>(1+'Parameters &amp; Main Results'!$B$19)^(1/12)-1</f>
        <v>0.004074123784</v>
      </c>
      <c r="O2380" s="171">
        <f>(1+'Parameters &amp; Main Results'!$B$21)^(1/12)-1</f>
        <v>0.001241487716</v>
      </c>
      <c r="P2380" s="171">
        <f>(1+'Parameters &amp; Main Results'!$B$23)^(1/12)-1</f>
        <v>0.0008295381143</v>
      </c>
      <c r="Q2380" s="172">
        <f>(1+'Parameters &amp; Main Results'!$B$25)^(1/12)-1</f>
        <v>0.004074123784</v>
      </c>
      <c r="R2380" s="172">
        <f>(1+'Parameters &amp; Main Results'!$B$27)^(1/12)-1</f>
        <v>0</v>
      </c>
      <c r="S2380" s="172">
        <f>(1+'Parameters &amp; Main Results'!$B$29)^(1/12)-1</f>
        <v>0</v>
      </c>
      <c r="T2380" s="172">
        <f>(1+'Parameters &amp; Main Results'!$B$31)^(1/12)-1</f>
        <v>0.0008295381143</v>
      </c>
      <c r="U2380" s="166">
        <v>0.0</v>
      </c>
      <c r="V2380" s="166">
        <v>0.0</v>
      </c>
      <c r="W2380" s="19">
        <f t="array" ref="W2380">mmult(N2380:T2380,'Parameters &amp; Main Results'!$B$6:$B$12)-'Parameters &amp; Main Results'!$B$16/12+mmult(U2380:V2380,'Parameters &amp; Main Results'!$B$14:$B$15)</f>
        <v>0.0033242981</v>
      </c>
      <c r="X2380" s="77">
        <f t="shared" si="5"/>
        <v>1.384364118</v>
      </c>
    </row>
    <row r="2381">
      <c r="A2381">
        <f t="shared" si="17"/>
        <v>12</v>
      </c>
      <c r="B2381">
        <f t="shared" si="18"/>
        <v>2068</v>
      </c>
      <c r="C2381" s="77">
        <f t="shared" si="3"/>
        <v>2068.916667</v>
      </c>
      <c r="D2381" s="159">
        <f t="shared" si="356"/>
        <v>61728</v>
      </c>
      <c r="N2381" s="171">
        <f>(1+'Parameters &amp; Main Results'!$B$19)^(1/12)-1</f>
        <v>0.004074123784</v>
      </c>
      <c r="O2381" s="171">
        <f>(1+'Parameters &amp; Main Results'!$B$21)^(1/12)-1</f>
        <v>0.001241487716</v>
      </c>
      <c r="P2381" s="171">
        <f>(1+'Parameters &amp; Main Results'!$B$23)^(1/12)-1</f>
        <v>0.0008295381143</v>
      </c>
      <c r="Q2381" s="172">
        <f>(1+'Parameters &amp; Main Results'!$B$25)^(1/12)-1</f>
        <v>0.004074123784</v>
      </c>
      <c r="R2381" s="172">
        <f>(1+'Parameters &amp; Main Results'!$B$27)^(1/12)-1</f>
        <v>0</v>
      </c>
      <c r="S2381" s="172">
        <f>(1+'Parameters &amp; Main Results'!$B$29)^(1/12)-1</f>
        <v>0</v>
      </c>
      <c r="T2381" s="172">
        <f>(1+'Parameters &amp; Main Results'!$B$31)^(1/12)-1</f>
        <v>0.0008295381143</v>
      </c>
      <c r="U2381" s="166">
        <v>0.0</v>
      </c>
      <c r="V2381" s="166">
        <v>0.0</v>
      </c>
      <c r="W2381" s="19">
        <f t="array" ref="W2381">mmult(N2381:T2381,'Parameters &amp; Main Results'!$B$6:$B$12)-'Parameters &amp; Main Results'!$B$16/12+mmult(U2381:V2381,'Parameters &amp; Main Results'!$B$14:$B$15)</f>
        <v>0.0033242981</v>
      </c>
      <c r="X2381" s="77">
        <f t="shared" si="5"/>
        <v>1.379777327</v>
      </c>
    </row>
    <row r="2382">
      <c r="A2382">
        <f t="shared" si="17"/>
        <v>1</v>
      </c>
      <c r="B2382">
        <f t="shared" si="18"/>
        <v>2069</v>
      </c>
      <c r="C2382" s="77">
        <f t="shared" si="3"/>
        <v>2069</v>
      </c>
      <c r="D2382" s="159">
        <f t="shared" si="356"/>
        <v>61759</v>
      </c>
      <c r="N2382" s="171">
        <f>(1+'Parameters &amp; Main Results'!$B$19)^(1/12)-1</f>
        <v>0.004074123784</v>
      </c>
      <c r="O2382" s="171">
        <f>(1+'Parameters &amp; Main Results'!$B$21)^(1/12)-1</f>
        <v>0.001241487716</v>
      </c>
      <c r="P2382" s="171">
        <f>(1+'Parameters &amp; Main Results'!$B$23)^(1/12)-1</f>
        <v>0.0008295381143</v>
      </c>
      <c r="Q2382" s="172">
        <f>(1+'Parameters &amp; Main Results'!$B$25)^(1/12)-1</f>
        <v>0.004074123784</v>
      </c>
      <c r="R2382" s="172">
        <f>(1+'Parameters &amp; Main Results'!$B$27)^(1/12)-1</f>
        <v>0</v>
      </c>
      <c r="S2382" s="172">
        <f>(1+'Parameters &amp; Main Results'!$B$29)^(1/12)-1</f>
        <v>0</v>
      </c>
      <c r="T2382" s="172">
        <f>(1+'Parameters &amp; Main Results'!$B$31)^(1/12)-1</f>
        <v>0.0008295381143</v>
      </c>
      <c r="U2382" s="166">
        <v>0.0</v>
      </c>
      <c r="V2382" s="166">
        <v>0.0</v>
      </c>
      <c r="W2382" s="19">
        <f t="array" ref="W2382">mmult(N2382:T2382,'Parameters &amp; Main Results'!$B$6:$B$12)-'Parameters &amp; Main Results'!$B$16/12+mmult(U2382:V2382,'Parameters &amp; Main Results'!$B$14:$B$15)</f>
        <v>0.0033242981</v>
      </c>
      <c r="X2382" s="77">
        <f t="shared" si="5"/>
        <v>1.375205734</v>
      </c>
    </row>
    <row r="2383">
      <c r="A2383">
        <f t="shared" si="17"/>
        <v>2</v>
      </c>
      <c r="B2383">
        <f t="shared" si="18"/>
        <v>2069</v>
      </c>
      <c r="C2383" s="77">
        <f t="shared" si="3"/>
        <v>2069.083333</v>
      </c>
      <c r="D2383" s="159">
        <f t="shared" si="356"/>
        <v>61787</v>
      </c>
      <c r="N2383" s="171">
        <f>(1+'Parameters &amp; Main Results'!$B$19)^(1/12)-1</f>
        <v>0.004074123784</v>
      </c>
      <c r="O2383" s="171">
        <f>(1+'Parameters &amp; Main Results'!$B$21)^(1/12)-1</f>
        <v>0.001241487716</v>
      </c>
      <c r="P2383" s="171">
        <f>(1+'Parameters &amp; Main Results'!$B$23)^(1/12)-1</f>
        <v>0.0008295381143</v>
      </c>
      <c r="Q2383" s="172">
        <f>(1+'Parameters &amp; Main Results'!$B$25)^(1/12)-1</f>
        <v>0.004074123784</v>
      </c>
      <c r="R2383" s="172">
        <f>(1+'Parameters &amp; Main Results'!$B$27)^(1/12)-1</f>
        <v>0</v>
      </c>
      <c r="S2383" s="172">
        <f>(1+'Parameters &amp; Main Results'!$B$29)^(1/12)-1</f>
        <v>0</v>
      </c>
      <c r="T2383" s="172">
        <f>(1+'Parameters &amp; Main Results'!$B$31)^(1/12)-1</f>
        <v>0.0008295381143</v>
      </c>
      <c r="U2383" s="166">
        <v>0.0</v>
      </c>
      <c r="V2383" s="166">
        <v>0.0</v>
      </c>
      <c r="W2383" s="19">
        <f t="array" ref="W2383">mmult(N2383:T2383,'Parameters &amp; Main Results'!$B$6:$B$12)-'Parameters &amp; Main Results'!$B$16/12+mmult(U2383:V2383,'Parameters &amp; Main Results'!$B$14:$B$15)</f>
        <v>0.0033242981</v>
      </c>
      <c r="X2383" s="77">
        <f t="shared" si="5"/>
        <v>1.370649287</v>
      </c>
    </row>
    <row r="2384">
      <c r="A2384">
        <f t="shared" si="17"/>
        <v>3</v>
      </c>
      <c r="B2384">
        <f t="shared" si="18"/>
        <v>2069</v>
      </c>
      <c r="C2384" s="77">
        <f t="shared" si="3"/>
        <v>2069.166667</v>
      </c>
      <c r="D2384" s="159">
        <f t="shared" si="356"/>
        <v>61818</v>
      </c>
      <c r="N2384" s="171">
        <f>(1+'Parameters &amp; Main Results'!$B$19)^(1/12)-1</f>
        <v>0.004074123784</v>
      </c>
      <c r="O2384" s="171">
        <f>(1+'Parameters &amp; Main Results'!$B$21)^(1/12)-1</f>
        <v>0.001241487716</v>
      </c>
      <c r="P2384" s="171">
        <f>(1+'Parameters &amp; Main Results'!$B$23)^(1/12)-1</f>
        <v>0.0008295381143</v>
      </c>
      <c r="Q2384" s="172">
        <f>(1+'Parameters &amp; Main Results'!$B$25)^(1/12)-1</f>
        <v>0.004074123784</v>
      </c>
      <c r="R2384" s="172">
        <f>(1+'Parameters &amp; Main Results'!$B$27)^(1/12)-1</f>
        <v>0</v>
      </c>
      <c r="S2384" s="172">
        <f>(1+'Parameters &amp; Main Results'!$B$29)^(1/12)-1</f>
        <v>0</v>
      </c>
      <c r="T2384" s="172">
        <f>(1+'Parameters &amp; Main Results'!$B$31)^(1/12)-1</f>
        <v>0.0008295381143</v>
      </c>
      <c r="U2384" s="166">
        <v>0.0</v>
      </c>
      <c r="V2384" s="166">
        <v>0.0</v>
      </c>
      <c r="W2384" s="19">
        <f t="array" ref="W2384">mmult(N2384:T2384,'Parameters &amp; Main Results'!$B$6:$B$12)-'Parameters &amp; Main Results'!$B$16/12+mmult(U2384:V2384,'Parameters &amp; Main Results'!$B$14:$B$15)</f>
        <v>0.0033242981</v>
      </c>
      <c r="X2384" s="77">
        <f t="shared" si="5"/>
        <v>1.366107937</v>
      </c>
    </row>
    <row r="2385">
      <c r="A2385">
        <f t="shared" si="17"/>
        <v>4</v>
      </c>
      <c r="B2385">
        <f t="shared" si="18"/>
        <v>2069</v>
      </c>
      <c r="C2385" s="77">
        <f t="shared" si="3"/>
        <v>2069.25</v>
      </c>
      <c r="D2385" s="159">
        <f t="shared" si="356"/>
        <v>61848</v>
      </c>
      <c r="N2385" s="171">
        <f>(1+'Parameters &amp; Main Results'!$B$19)^(1/12)-1</f>
        <v>0.004074123784</v>
      </c>
      <c r="O2385" s="171">
        <f>(1+'Parameters &amp; Main Results'!$B$21)^(1/12)-1</f>
        <v>0.001241487716</v>
      </c>
      <c r="P2385" s="171">
        <f>(1+'Parameters &amp; Main Results'!$B$23)^(1/12)-1</f>
        <v>0.0008295381143</v>
      </c>
      <c r="Q2385" s="172">
        <f>(1+'Parameters &amp; Main Results'!$B$25)^(1/12)-1</f>
        <v>0.004074123784</v>
      </c>
      <c r="R2385" s="172">
        <f>(1+'Parameters &amp; Main Results'!$B$27)^(1/12)-1</f>
        <v>0</v>
      </c>
      <c r="S2385" s="172">
        <f>(1+'Parameters &amp; Main Results'!$B$29)^(1/12)-1</f>
        <v>0</v>
      </c>
      <c r="T2385" s="172">
        <f>(1+'Parameters &amp; Main Results'!$B$31)^(1/12)-1</f>
        <v>0.0008295381143</v>
      </c>
      <c r="U2385" s="166">
        <v>0.0</v>
      </c>
      <c r="V2385" s="166">
        <v>0.0</v>
      </c>
      <c r="W2385" s="19">
        <f t="array" ref="W2385">mmult(N2385:T2385,'Parameters &amp; Main Results'!$B$6:$B$12)-'Parameters &amp; Main Results'!$B$16/12+mmult(U2385:V2385,'Parameters &amp; Main Results'!$B$14:$B$15)</f>
        <v>0.0033242981</v>
      </c>
      <c r="X2385" s="77">
        <f t="shared" si="5"/>
        <v>1.361581633</v>
      </c>
    </row>
    <row r="2386">
      <c r="A2386">
        <f t="shared" si="17"/>
        <v>5</v>
      </c>
      <c r="B2386">
        <f t="shared" si="18"/>
        <v>2069</v>
      </c>
      <c r="C2386" s="77">
        <f t="shared" si="3"/>
        <v>2069.333333</v>
      </c>
      <c r="D2386" s="159">
        <f t="shared" si="356"/>
        <v>61879</v>
      </c>
      <c r="N2386" s="171">
        <f>(1+'Parameters &amp; Main Results'!$B$19)^(1/12)-1</f>
        <v>0.004074123784</v>
      </c>
      <c r="O2386" s="171">
        <f>(1+'Parameters &amp; Main Results'!$B$21)^(1/12)-1</f>
        <v>0.001241487716</v>
      </c>
      <c r="P2386" s="171">
        <f>(1+'Parameters &amp; Main Results'!$B$23)^(1/12)-1</f>
        <v>0.0008295381143</v>
      </c>
      <c r="Q2386" s="172">
        <f>(1+'Parameters &amp; Main Results'!$B$25)^(1/12)-1</f>
        <v>0.004074123784</v>
      </c>
      <c r="R2386" s="172">
        <f>(1+'Parameters &amp; Main Results'!$B$27)^(1/12)-1</f>
        <v>0</v>
      </c>
      <c r="S2386" s="172">
        <f>(1+'Parameters &amp; Main Results'!$B$29)^(1/12)-1</f>
        <v>0</v>
      </c>
      <c r="T2386" s="172">
        <f>(1+'Parameters &amp; Main Results'!$B$31)^(1/12)-1</f>
        <v>0.0008295381143</v>
      </c>
      <c r="U2386" s="166">
        <v>0.0</v>
      </c>
      <c r="V2386" s="166">
        <v>0.0</v>
      </c>
      <c r="W2386" s="19">
        <f t="array" ref="W2386">mmult(N2386:T2386,'Parameters &amp; Main Results'!$B$6:$B$12)-'Parameters &amp; Main Results'!$B$16/12+mmult(U2386:V2386,'Parameters &amp; Main Results'!$B$14:$B$15)</f>
        <v>0.0033242981</v>
      </c>
      <c r="X2386" s="77">
        <f t="shared" si="5"/>
        <v>1.357070327</v>
      </c>
    </row>
    <row r="2387">
      <c r="A2387">
        <f t="shared" si="17"/>
        <v>6</v>
      </c>
      <c r="B2387">
        <f t="shared" si="18"/>
        <v>2069</v>
      </c>
      <c r="C2387" s="77">
        <f t="shared" si="3"/>
        <v>2069.416667</v>
      </c>
      <c r="D2387" s="159">
        <f t="shared" si="356"/>
        <v>61909</v>
      </c>
      <c r="N2387" s="171">
        <f>(1+'Parameters &amp; Main Results'!$B$19)^(1/12)-1</f>
        <v>0.004074123784</v>
      </c>
      <c r="O2387" s="171">
        <f>(1+'Parameters &amp; Main Results'!$B$21)^(1/12)-1</f>
        <v>0.001241487716</v>
      </c>
      <c r="P2387" s="171">
        <f>(1+'Parameters &amp; Main Results'!$B$23)^(1/12)-1</f>
        <v>0.0008295381143</v>
      </c>
      <c r="Q2387" s="172">
        <f>(1+'Parameters &amp; Main Results'!$B$25)^(1/12)-1</f>
        <v>0.004074123784</v>
      </c>
      <c r="R2387" s="172">
        <f>(1+'Parameters &amp; Main Results'!$B$27)^(1/12)-1</f>
        <v>0</v>
      </c>
      <c r="S2387" s="172">
        <f>(1+'Parameters &amp; Main Results'!$B$29)^(1/12)-1</f>
        <v>0</v>
      </c>
      <c r="T2387" s="172">
        <f>(1+'Parameters &amp; Main Results'!$B$31)^(1/12)-1</f>
        <v>0.0008295381143</v>
      </c>
      <c r="U2387" s="166">
        <v>0.0</v>
      </c>
      <c r="V2387" s="166">
        <v>0.0</v>
      </c>
      <c r="W2387" s="19">
        <f t="array" ref="W2387">mmult(N2387:T2387,'Parameters &amp; Main Results'!$B$6:$B$12)-'Parameters &amp; Main Results'!$B$16/12+mmult(U2387:V2387,'Parameters &amp; Main Results'!$B$14:$B$15)</f>
        <v>0.0033242981</v>
      </c>
      <c r="X2387" s="77">
        <f t="shared" si="5"/>
        <v>1.352573968</v>
      </c>
    </row>
    <row r="2388">
      <c r="A2388">
        <f t="shared" si="17"/>
        <v>7</v>
      </c>
      <c r="B2388">
        <f t="shared" si="18"/>
        <v>2069</v>
      </c>
      <c r="C2388" s="77">
        <f t="shared" si="3"/>
        <v>2069.5</v>
      </c>
      <c r="D2388" s="159">
        <f t="shared" si="356"/>
        <v>61940</v>
      </c>
      <c r="N2388" s="171">
        <f>(1+'Parameters &amp; Main Results'!$B$19)^(1/12)-1</f>
        <v>0.004074123784</v>
      </c>
      <c r="O2388" s="171">
        <f>(1+'Parameters &amp; Main Results'!$B$21)^(1/12)-1</f>
        <v>0.001241487716</v>
      </c>
      <c r="P2388" s="171">
        <f>(1+'Parameters &amp; Main Results'!$B$23)^(1/12)-1</f>
        <v>0.0008295381143</v>
      </c>
      <c r="Q2388" s="172">
        <f>(1+'Parameters &amp; Main Results'!$B$25)^(1/12)-1</f>
        <v>0.004074123784</v>
      </c>
      <c r="R2388" s="172">
        <f>(1+'Parameters &amp; Main Results'!$B$27)^(1/12)-1</f>
        <v>0</v>
      </c>
      <c r="S2388" s="172">
        <f>(1+'Parameters &amp; Main Results'!$B$29)^(1/12)-1</f>
        <v>0</v>
      </c>
      <c r="T2388" s="172">
        <f>(1+'Parameters &amp; Main Results'!$B$31)^(1/12)-1</f>
        <v>0.0008295381143</v>
      </c>
      <c r="U2388" s="166">
        <v>0.0</v>
      </c>
      <c r="V2388" s="166">
        <v>0.0</v>
      </c>
      <c r="W2388" s="19">
        <f t="array" ref="W2388">mmult(N2388:T2388,'Parameters &amp; Main Results'!$B$6:$B$12)-'Parameters &amp; Main Results'!$B$16/12+mmult(U2388:V2388,'Parameters &amp; Main Results'!$B$14:$B$15)</f>
        <v>0.0033242981</v>
      </c>
      <c r="X2388" s="77">
        <f t="shared" si="5"/>
        <v>1.348092507</v>
      </c>
    </row>
    <row r="2389">
      <c r="A2389">
        <f t="shared" si="17"/>
        <v>8</v>
      </c>
      <c r="B2389">
        <f t="shared" si="18"/>
        <v>2069</v>
      </c>
      <c r="C2389" s="77">
        <f t="shared" si="3"/>
        <v>2069.583333</v>
      </c>
      <c r="D2389" s="159">
        <f t="shared" si="356"/>
        <v>61971</v>
      </c>
      <c r="N2389" s="171">
        <f>(1+'Parameters &amp; Main Results'!$B$19)^(1/12)-1</f>
        <v>0.004074123784</v>
      </c>
      <c r="O2389" s="171">
        <f>(1+'Parameters &amp; Main Results'!$B$21)^(1/12)-1</f>
        <v>0.001241487716</v>
      </c>
      <c r="P2389" s="171">
        <f>(1+'Parameters &amp; Main Results'!$B$23)^(1/12)-1</f>
        <v>0.0008295381143</v>
      </c>
      <c r="Q2389" s="172">
        <f>(1+'Parameters &amp; Main Results'!$B$25)^(1/12)-1</f>
        <v>0.004074123784</v>
      </c>
      <c r="R2389" s="172">
        <f>(1+'Parameters &amp; Main Results'!$B$27)^(1/12)-1</f>
        <v>0</v>
      </c>
      <c r="S2389" s="172">
        <f>(1+'Parameters &amp; Main Results'!$B$29)^(1/12)-1</f>
        <v>0</v>
      </c>
      <c r="T2389" s="172">
        <f>(1+'Parameters &amp; Main Results'!$B$31)^(1/12)-1</f>
        <v>0.0008295381143</v>
      </c>
      <c r="U2389" s="166">
        <v>0.0</v>
      </c>
      <c r="V2389" s="166">
        <v>0.0</v>
      </c>
      <c r="W2389" s="19">
        <f t="array" ref="W2389">mmult(N2389:T2389,'Parameters &amp; Main Results'!$B$6:$B$12)-'Parameters &amp; Main Results'!$B$16/12+mmult(U2389:V2389,'Parameters &amp; Main Results'!$B$14:$B$15)</f>
        <v>0.0033242981</v>
      </c>
      <c r="X2389" s="77">
        <f t="shared" si="5"/>
        <v>1.343625894</v>
      </c>
    </row>
    <row r="2390">
      <c r="A2390">
        <f t="shared" si="17"/>
        <v>9</v>
      </c>
      <c r="B2390">
        <f t="shared" si="18"/>
        <v>2069</v>
      </c>
      <c r="C2390" s="77">
        <f t="shared" si="3"/>
        <v>2069.666667</v>
      </c>
      <c r="D2390" s="159">
        <f t="shared" si="356"/>
        <v>62001</v>
      </c>
      <c r="N2390" s="171">
        <f>(1+'Parameters &amp; Main Results'!$B$19)^(1/12)-1</f>
        <v>0.004074123784</v>
      </c>
      <c r="O2390" s="171">
        <f>(1+'Parameters &amp; Main Results'!$B$21)^(1/12)-1</f>
        <v>0.001241487716</v>
      </c>
      <c r="P2390" s="171">
        <f>(1+'Parameters &amp; Main Results'!$B$23)^(1/12)-1</f>
        <v>0.0008295381143</v>
      </c>
      <c r="Q2390" s="172">
        <f>(1+'Parameters &amp; Main Results'!$B$25)^(1/12)-1</f>
        <v>0.004074123784</v>
      </c>
      <c r="R2390" s="172">
        <f>(1+'Parameters &amp; Main Results'!$B$27)^(1/12)-1</f>
        <v>0</v>
      </c>
      <c r="S2390" s="172">
        <f>(1+'Parameters &amp; Main Results'!$B$29)^(1/12)-1</f>
        <v>0</v>
      </c>
      <c r="T2390" s="172">
        <f>(1+'Parameters &amp; Main Results'!$B$31)^(1/12)-1</f>
        <v>0.0008295381143</v>
      </c>
      <c r="U2390" s="166">
        <v>0.0</v>
      </c>
      <c r="V2390" s="166">
        <v>0.0</v>
      </c>
      <c r="W2390" s="19">
        <f t="array" ref="W2390">mmult(N2390:T2390,'Parameters &amp; Main Results'!$B$6:$B$12)-'Parameters &amp; Main Results'!$B$16/12+mmult(U2390:V2390,'Parameters &amp; Main Results'!$B$14:$B$15)</f>
        <v>0.0033242981</v>
      </c>
      <c r="X2390" s="77">
        <f t="shared" si="5"/>
        <v>1.33917408</v>
      </c>
    </row>
    <row r="2391">
      <c r="A2391">
        <f t="shared" si="17"/>
        <v>10</v>
      </c>
      <c r="B2391">
        <f t="shared" si="18"/>
        <v>2069</v>
      </c>
      <c r="C2391" s="77">
        <f t="shared" si="3"/>
        <v>2069.75</v>
      </c>
      <c r="D2391" s="159">
        <f t="shared" si="356"/>
        <v>62032</v>
      </c>
      <c r="N2391" s="171">
        <f>(1+'Parameters &amp; Main Results'!$B$19)^(1/12)-1</f>
        <v>0.004074123784</v>
      </c>
      <c r="O2391" s="171">
        <f>(1+'Parameters &amp; Main Results'!$B$21)^(1/12)-1</f>
        <v>0.001241487716</v>
      </c>
      <c r="P2391" s="171">
        <f>(1+'Parameters &amp; Main Results'!$B$23)^(1/12)-1</f>
        <v>0.0008295381143</v>
      </c>
      <c r="Q2391" s="172">
        <f>(1+'Parameters &amp; Main Results'!$B$25)^(1/12)-1</f>
        <v>0.004074123784</v>
      </c>
      <c r="R2391" s="172">
        <f>(1+'Parameters &amp; Main Results'!$B$27)^(1/12)-1</f>
        <v>0</v>
      </c>
      <c r="S2391" s="172">
        <f>(1+'Parameters &amp; Main Results'!$B$29)^(1/12)-1</f>
        <v>0</v>
      </c>
      <c r="T2391" s="172">
        <f>(1+'Parameters &amp; Main Results'!$B$31)^(1/12)-1</f>
        <v>0.0008295381143</v>
      </c>
      <c r="U2391" s="166">
        <v>0.0</v>
      </c>
      <c r="V2391" s="166">
        <v>0.0</v>
      </c>
      <c r="W2391" s="19">
        <f t="array" ref="W2391">mmult(N2391:T2391,'Parameters &amp; Main Results'!$B$6:$B$12)-'Parameters &amp; Main Results'!$B$16/12+mmult(U2391:V2391,'Parameters &amp; Main Results'!$B$14:$B$15)</f>
        <v>0.0033242981</v>
      </c>
      <c r="X2391" s="77">
        <f t="shared" si="5"/>
        <v>1.334737016</v>
      </c>
    </row>
    <row r="2392">
      <c r="A2392">
        <f t="shared" si="17"/>
        <v>11</v>
      </c>
      <c r="B2392">
        <f t="shared" si="18"/>
        <v>2069</v>
      </c>
      <c r="C2392" s="77">
        <f t="shared" si="3"/>
        <v>2069.833333</v>
      </c>
      <c r="D2392" s="159">
        <f t="shared" si="356"/>
        <v>62062</v>
      </c>
      <c r="N2392" s="171">
        <f>(1+'Parameters &amp; Main Results'!$B$19)^(1/12)-1</f>
        <v>0.004074123784</v>
      </c>
      <c r="O2392" s="171">
        <f>(1+'Parameters &amp; Main Results'!$B$21)^(1/12)-1</f>
        <v>0.001241487716</v>
      </c>
      <c r="P2392" s="171">
        <f>(1+'Parameters &amp; Main Results'!$B$23)^(1/12)-1</f>
        <v>0.0008295381143</v>
      </c>
      <c r="Q2392" s="172">
        <f>(1+'Parameters &amp; Main Results'!$B$25)^(1/12)-1</f>
        <v>0.004074123784</v>
      </c>
      <c r="R2392" s="172">
        <f>(1+'Parameters &amp; Main Results'!$B$27)^(1/12)-1</f>
        <v>0</v>
      </c>
      <c r="S2392" s="172">
        <f>(1+'Parameters &amp; Main Results'!$B$29)^(1/12)-1</f>
        <v>0</v>
      </c>
      <c r="T2392" s="172">
        <f>(1+'Parameters &amp; Main Results'!$B$31)^(1/12)-1</f>
        <v>0.0008295381143</v>
      </c>
      <c r="U2392" s="166">
        <v>0.0</v>
      </c>
      <c r="V2392" s="166">
        <v>0.0</v>
      </c>
      <c r="W2392" s="19">
        <f t="array" ref="W2392">mmult(N2392:T2392,'Parameters &amp; Main Results'!$B$6:$B$12)-'Parameters &amp; Main Results'!$B$16/12+mmult(U2392:V2392,'Parameters &amp; Main Results'!$B$14:$B$15)</f>
        <v>0.0033242981</v>
      </c>
      <c r="X2392" s="77">
        <f t="shared" si="5"/>
        <v>1.330314654</v>
      </c>
    </row>
    <row r="2393">
      <c r="A2393">
        <f t="shared" si="17"/>
        <v>12</v>
      </c>
      <c r="B2393">
        <f t="shared" si="18"/>
        <v>2069</v>
      </c>
      <c r="C2393" s="77">
        <f t="shared" si="3"/>
        <v>2069.916667</v>
      </c>
      <c r="D2393" s="159">
        <f t="shared" si="356"/>
        <v>62093</v>
      </c>
      <c r="N2393" s="171">
        <f>(1+'Parameters &amp; Main Results'!$B$19)^(1/12)-1</f>
        <v>0.004074123784</v>
      </c>
      <c r="O2393" s="171">
        <f>(1+'Parameters &amp; Main Results'!$B$21)^(1/12)-1</f>
        <v>0.001241487716</v>
      </c>
      <c r="P2393" s="171">
        <f>(1+'Parameters &amp; Main Results'!$B$23)^(1/12)-1</f>
        <v>0.0008295381143</v>
      </c>
      <c r="Q2393" s="172">
        <f>(1+'Parameters &amp; Main Results'!$B$25)^(1/12)-1</f>
        <v>0.004074123784</v>
      </c>
      <c r="R2393" s="172">
        <f>(1+'Parameters &amp; Main Results'!$B$27)^(1/12)-1</f>
        <v>0</v>
      </c>
      <c r="S2393" s="172">
        <f>(1+'Parameters &amp; Main Results'!$B$29)^(1/12)-1</f>
        <v>0</v>
      </c>
      <c r="T2393" s="172">
        <f>(1+'Parameters &amp; Main Results'!$B$31)^(1/12)-1</f>
        <v>0.0008295381143</v>
      </c>
      <c r="U2393" s="166">
        <v>0.0</v>
      </c>
      <c r="V2393" s="166">
        <v>0.0</v>
      </c>
      <c r="W2393" s="19">
        <f t="array" ref="W2393">mmult(N2393:T2393,'Parameters &amp; Main Results'!$B$6:$B$12)-'Parameters &amp; Main Results'!$B$16/12+mmult(U2393:V2393,'Parameters &amp; Main Results'!$B$14:$B$15)</f>
        <v>0.0033242981</v>
      </c>
      <c r="X2393" s="77">
        <f t="shared" si="5"/>
        <v>1.325906944</v>
      </c>
    </row>
    <row r="2394">
      <c r="A2394">
        <f t="shared" si="17"/>
        <v>1</v>
      </c>
      <c r="B2394">
        <f t="shared" si="18"/>
        <v>2070</v>
      </c>
      <c r="C2394" s="77">
        <f t="shared" si="3"/>
        <v>2070</v>
      </c>
      <c r="D2394" s="159">
        <f t="shared" si="356"/>
        <v>62124</v>
      </c>
      <c r="N2394" s="171">
        <f>(1+'Parameters &amp; Main Results'!$B$19)^(1/12)-1</f>
        <v>0.004074123784</v>
      </c>
      <c r="O2394" s="171">
        <f>(1+'Parameters &amp; Main Results'!$B$21)^(1/12)-1</f>
        <v>0.001241487716</v>
      </c>
      <c r="P2394" s="171">
        <f>(1+'Parameters &amp; Main Results'!$B$23)^(1/12)-1</f>
        <v>0.0008295381143</v>
      </c>
      <c r="Q2394" s="172">
        <f>(1+'Parameters &amp; Main Results'!$B$25)^(1/12)-1</f>
        <v>0.004074123784</v>
      </c>
      <c r="R2394" s="172">
        <f>(1+'Parameters &amp; Main Results'!$B$27)^(1/12)-1</f>
        <v>0</v>
      </c>
      <c r="S2394" s="172">
        <f>(1+'Parameters &amp; Main Results'!$B$29)^(1/12)-1</f>
        <v>0</v>
      </c>
      <c r="T2394" s="172">
        <f>(1+'Parameters &amp; Main Results'!$B$31)^(1/12)-1</f>
        <v>0.0008295381143</v>
      </c>
      <c r="U2394" s="166">
        <v>0.0</v>
      </c>
      <c r="V2394" s="166">
        <v>0.0</v>
      </c>
      <c r="W2394" s="19">
        <f t="array" ref="W2394">mmult(N2394:T2394,'Parameters &amp; Main Results'!$B$6:$B$12)-'Parameters &amp; Main Results'!$B$16/12+mmult(U2394:V2394,'Parameters &amp; Main Results'!$B$14:$B$15)</f>
        <v>0.0033242981</v>
      </c>
      <c r="X2394" s="77">
        <f t="shared" si="5"/>
        <v>1.321513838</v>
      </c>
    </row>
    <row r="2395">
      <c r="A2395">
        <f t="shared" si="17"/>
        <v>2</v>
      </c>
      <c r="B2395">
        <f t="shared" si="18"/>
        <v>2070</v>
      </c>
      <c r="C2395" s="77">
        <f t="shared" si="3"/>
        <v>2070.083333</v>
      </c>
      <c r="D2395" s="159">
        <f t="shared" si="356"/>
        <v>62152</v>
      </c>
      <c r="N2395" s="171">
        <f>(1+'Parameters &amp; Main Results'!$B$19)^(1/12)-1</f>
        <v>0.004074123784</v>
      </c>
      <c r="O2395" s="171">
        <f>(1+'Parameters &amp; Main Results'!$B$21)^(1/12)-1</f>
        <v>0.001241487716</v>
      </c>
      <c r="P2395" s="171">
        <f>(1+'Parameters &amp; Main Results'!$B$23)^(1/12)-1</f>
        <v>0.0008295381143</v>
      </c>
      <c r="Q2395" s="172">
        <f>(1+'Parameters &amp; Main Results'!$B$25)^(1/12)-1</f>
        <v>0.004074123784</v>
      </c>
      <c r="R2395" s="172">
        <f>(1+'Parameters &amp; Main Results'!$B$27)^(1/12)-1</f>
        <v>0</v>
      </c>
      <c r="S2395" s="172">
        <f>(1+'Parameters &amp; Main Results'!$B$29)^(1/12)-1</f>
        <v>0</v>
      </c>
      <c r="T2395" s="172">
        <f>(1+'Parameters &amp; Main Results'!$B$31)^(1/12)-1</f>
        <v>0.0008295381143</v>
      </c>
      <c r="U2395" s="166">
        <v>0.0</v>
      </c>
      <c r="V2395" s="166">
        <v>0.0</v>
      </c>
      <c r="W2395" s="19">
        <f t="array" ref="W2395">mmult(N2395:T2395,'Parameters &amp; Main Results'!$B$6:$B$12)-'Parameters &amp; Main Results'!$B$16/12+mmult(U2395:V2395,'Parameters &amp; Main Results'!$B$14:$B$15)</f>
        <v>0.0033242981</v>
      </c>
      <c r="X2395" s="77">
        <f t="shared" si="5"/>
        <v>1.317135287</v>
      </c>
    </row>
    <row r="2396">
      <c r="A2396">
        <f t="shared" si="17"/>
        <v>3</v>
      </c>
      <c r="B2396">
        <f t="shared" si="18"/>
        <v>2070</v>
      </c>
      <c r="C2396" s="77">
        <f t="shared" si="3"/>
        <v>2070.166667</v>
      </c>
      <c r="D2396" s="159">
        <f t="shared" si="356"/>
        <v>62183</v>
      </c>
      <c r="N2396" s="171">
        <f>(1+'Parameters &amp; Main Results'!$B$19)^(1/12)-1</f>
        <v>0.004074123784</v>
      </c>
      <c r="O2396" s="171">
        <f>(1+'Parameters &amp; Main Results'!$B$21)^(1/12)-1</f>
        <v>0.001241487716</v>
      </c>
      <c r="P2396" s="171">
        <f>(1+'Parameters &amp; Main Results'!$B$23)^(1/12)-1</f>
        <v>0.0008295381143</v>
      </c>
      <c r="Q2396" s="172">
        <f>(1+'Parameters &amp; Main Results'!$B$25)^(1/12)-1</f>
        <v>0.004074123784</v>
      </c>
      <c r="R2396" s="172">
        <f>(1+'Parameters &amp; Main Results'!$B$27)^(1/12)-1</f>
        <v>0</v>
      </c>
      <c r="S2396" s="172">
        <f>(1+'Parameters &amp; Main Results'!$B$29)^(1/12)-1</f>
        <v>0</v>
      </c>
      <c r="T2396" s="172">
        <f>(1+'Parameters &amp; Main Results'!$B$31)^(1/12)-1</f>
        <v>0.0008295381143</v>
      </c>
      <c r="U2396" s="166">
        <v>0.0</v>
      </c>
      <c r="V2396" s="166">
        <v>0.0</v>
      </c>
      <c r="W2396" s="19">
        <f t="array" ref="W2396">mmult(N2396:T2396,'Parameters &amp; Main Results'!$B$6:$B$12)-'Parameters &amp; Main Results'!$B$16/12+mmult(U2396:V2396,'Parameters &amp; Main Results'!$B$14:$B$15)</f>
        <v>0.0033242981</v>
      </c>
      <c r="X2396" s="77">
        <f t="shared" si="5"/>
        <v>1.312771244</v>
      </c>
    </row>
    <row r="2397">
      <c r="A2397">
        <f t="shared" si="17"/>
        <v>4</v>
      </c>
      <c r="B2397">
        <f t="shared" si="18"/>
        <v>2070</v>
      </c>
      <c r="C2397" s="77">
        <f t="shared" si="3"/>
        <v>2070.25</v>
      </c>
      <c r="D2397" s="159">
        <f t="shared" si="356"/>
        <v>62213</v>
      </c>
      <c r="N2397" s="171">
        <f>(1+'Parameters &amp; Main Results'!$B$19)^(1/12)-1</f>
        <v>0.004074123784</v>
      </c>
      <c r="O2397" s="171">
        <f>(1+'Parameters &amp; Main Results'!$B$21)^(1/12)-1</f>
        <v>0.001241487716</v>
      </c>
      <c r="P2397" s="171">
        <f>(1+'Parameters &amp; Main Results'!$B$23)^(1/12)-1</f>
        <v>0.0008295381143</v>
      </c>
      <c r="Q2397" s="172">
        <f>(1+'Parameters &amp; Main Results'!$B$25)^(1/12)-1</f>
        <v>0.004074123784</v>
      </c>
      <c r="R2397" s="172">
        <f>(1+'Parameters &amp; Main Results'!$B$27)^(1/12)-1</f>
        <v>0</v>
      </c>
      <c r="S2397" s="172">
        <f>(1+'Parameters &amp; Main Results'!$B$29)^(1/12)-1</f>
        <v>0</v>
      </c>
      <c r="T2397" s="172">
        <f>(1+'Parameters &amp; Main Results'!$B$31)^(1/12)-1</f>
        <v>0.0008295381143</v>
      </c>
      <c r="U2397" s="166">
        <v>0.0</v>
      </c>
      <c r="V2397" s="166">
        <v>0.0</v>
      </c>
      <c r="W2397" s="19">
        <f t="array" ref="W2397">mmult(N2397:T2397,'Parameters &amp; Main Results'!$B$6:$B$12)-'Parameters &amp; Main Results'!$B$16/12+mmult(U2397:V2397,'Parameters &amp; Main Results'!$B$14:$B$15)</f>
        <v>0.0033242981</v>
      </c>
      <c r="X2397" s="77">
        <f t="shared" si="5"/>
        <v>1.308421661</v>
      </c>
    </row>
    <row r="2398">
      <c r="A2398">
        <f t="shared" si="17"/>
        <v>5</v>
      </c>
      <c r="B2398">
        <f t="shared" si="18"/>
        <v>2070</v>
      </c>
      <c r="C2398" s="77">
        <f t="shared" si="3"/>
        <v>2070.333333</v>
      </c>
      <c r="D2398" s="159">
        <f t="shared" si="356"/>
        <v>62244</v>
      </c>
      <c r="N2398" s="171">
        <f>(1+'Parameters &amp; Main Results'!$B$19)^(1/12)-1</f>
        <v>0.004074123784</v>
      </c>
      <c r="O2398" s="171">
        <f>(1+'Parameters &amp; Main Results'!$B$21)^(1/12)-1</f>
        <v>0.001241487716</v>
      </c>
      <c r="P2398" s="171">
        <f>(1+'Parameters &amp; Main Results'!$B$23)^(1/12)-1</f>
        <v>0.0008295381143</v>
      </c>
      <c r="Q2398" s="172">
        <f>(1+'Parameters &amp; Main Results'!$B$25)^(1/12)-1</f>
        <v>0.004074123784</v>
      </c>
      <c r="R2398" s="172">
        <f>(1+'Parameters &amp; Main Results'!$B$27)^(1/12)-1</f>
        <v>0</v>
      </c>
      <c r="S2398" s="172">
        <f>(1+'Parameters &amp; Main Results'!$B$29)^(1/12)-1</f>
        <v>0</v>
      </c>
      <c r="T2398" s="172">
        <f>(1+'Parameters &amp; Main Results'!$B$31)^(1/12)-1</f>
        <v>0.0008295381143</v>
      </c>
      <c r="U2398" s="166">
        <v>0.0</v>
      </c>
      <c r="V2398" s="166">
        <v>0.0</v>
      </c>
      <c r="W2398" s="19">
        <f t="array" ref="W2398">mmult(N2398:T2398,'Parameters &amp; Main Results'!$B$6:$B$12)-'Parameters &amp; Main Results'!$B$16/12+mmult(U2398:V2398,'Parameters &amp; Main Results'!$B$14:$B$15)</f>
        <v>0.0033242981</v>
      </c>
      <c r="X2398" s="77">
        <f t="shared" si="5"/>
        <v>1.304086489</v>
      </c>
    </row>
    <row r="2399">
      <c r="A2399">
        <f t="shared" si="17"/>
        <v>6</v>
      </c>
      <c r="B2399">
        <f t="shared" si="18"/>
        <v>2070</v>
      </c>
      <c r="C2399" s="77">
        <f t="shared" si="3"/>
        <v>2070.416667</v>
      </c>
      <c r="D2399" s="159">
        <f t="shared" si="356"/>
        <v>62274</v>
      </c>
      <c r="N2399" s="171">
        <f>(1+'Parameters &amp; Main Results'!$B$19)^(1/12)-1</f>
        <v>0.004074123784</v>
      </c>
      <c r="O2399" s="171">
        <f>(1+'Parameters &amp; Main Results'!$B$21)^(1/12)-1</f>
        <v>0.001241487716</v>
      </c>
      <c r="P2399" s="171">
        <f>(1+'Parameters &amp; Main Results'!$B$23)^(1/12)-1</f>
        <v>0.0008295381143</v>
      </c>
      <c r="Q2399" s="172">
        <f>(1+'Parameters &amp; Main Results'!$B$25)^(1/12)-1</f>
        <v>0.004074123784</v>
      </c>
      <c r="R2399" s="172">
        <f>(1+'Parameters &amp; Main Results'!$B$27)^(1/12)-1</f>
        <v>0</v>
      </c>
      <c r="S2399" s="172">
        <f>(1+'Parameters &amp; Main Results'!$B$29)^(1/12)-1</f>
        <v>0</v>
      </c>
      <c r="T2399" s="172">
        <f>(1+'Parameters &amp; Main Results'!$B$31)^(1/12)-1</f>
        <v>0.0008295381143</v>
      </c>
      <c r="U2399" s="166">
        <v>0.0</v>
      </c>
      <c r="V2399" s="166">
        <v>0.0</v>
      </c>
      <c r="W2399" s="19">
        <f t="array" ref="W2399">mmult(N2399:T2399,'Parameters &amp; Main Results'!$B$6:$B$12)-'Parameters &amp; Main Results'!$B$16/12+mmult(U2399:V2399,'Parameters &amp; Main Results'!$B$14:$B$15)</f>
        <v>0.0033242981</v>
      </c>
      <c r="X2399" s="77">
        <f t="shared" si="5"/>
        <v>1.29976568</v>
      </c>
    </row>
    <row r="2400">
      <c r="A2400">
        <f t="shared" si="17"/>
        <v>7</v>
      </c>
      <c r="B2400">
        <f t="shared" si="18"/>
        <v>2070</v>
      </c>
      <c r="C2400" s="77">
        <f t="shared" si="3"/>
        <v>2070.5</v>
      </c>
      <c r="D2400" s="159">
        <f t="shared" si="356"/>
        <v>62305</v>
      </c>
      <c r="N2400" s="171">
        <f>(1+'Parameters &amp; Main Results'!$B$19)^(1/12)-1</f>
        <v>0.004074123784</v>
      </c>
      <c r="O2400" s="171">
        <f>(1+'Parameters &amp; Main Results'!$B$21)^(1/12)-1</f>
        <v>0.001241487716</v>
      </c>
      <c r="P2400" s="171">
        <f>(1+'Parameters &amp; Main Results'!$B$23)^(1/12)-1</f>
        <v>0.0008295381143</v>
      </c>
      <c r="Q2400" s="172">
        <f>(1+'Parameters &amp; Main Results'!$B$25)^(1/12)-1</f>
        <v>0.004074123784</v>
      </c>
      <c r="R2400" s="172">
        <f>(1+'Parameters &amp; Main Results'!$B$27)^(1/12)-1</f>
        <v>0</v>
      </c>
      <c r="S2400" s="172">
        <f>(1+'Parameters &amp; Main Results'!$B$29)^(1/12)-1</f>
        <v>0</v>
      </c>
      <c r="T2400" s="172">
        <f>(1+'Parameters &amp; Main Results'!$B$31)^(1/12)-1</f>
        <v>0.0008295381143</v>
      </c>
      <c r="U2400" s="166">
        <v>0.0</v>
      </c>
      <c r="V2400" s="166">
        <v>0.0</v>
      </c>
      <c r="W2400" s="19">
        <f t="array" ref="W2400">mmult(N2400:T2400,'Parameters &amp; Main Results'!$B$6:$B$12)-'Parameters &amp; Main Results'!$B$16/12+mmult(U2400:V2400,'Parameters &amp; Main Results'!$B$14:$B$15)</f>
        <v>0.0033242981</v>
      </c>
      <c r="X2400" s="77">
        <f t="shared" si="5"/>
        <v>1.295459187</v>
      </c>
    </row>
    <row r="2401">
      <c r="A2401">
        <f t="shared" si="17"/>
        <v>8</v>
      </c>
      <c r="B2401">
        <f t="shared" si="18"/>
        <v>2070</v>
      </c>
      <c r="C2401" s="77">
        <f t="shared" si="3"/>
        <v>2070.583333</v>
      </c>
      <c r="D2401" s="159">
        <f t="shared" si="356"/>
        <v>62336</v>
      </c>
      <c r="N2401" s="171">
        <f>(1+'Parameters &amp; Main Results'!$B$19)^(1/12)-1</f>
        <v>0.004074123784</v>
      </c>
      <c r="O2401" s="171">
        <f>(1+'Parameters &amp; Main Results'!$B$21)^(1/12)-1</f>
        <v>0.001241487716</v>
      </c>
      <c r="P2401" s="171">
        <f>(1+'Parameters &amp; Main Results'!$B$23)^(1/12)-1</f>
        <v>0.0008295381143</v>
      </c>
      <c r="Q2401" s="172">
        <f>(1+'Parameters &amp; Main Results'!$B$25)^(1/12)-1</f>
        <v>0.004074123784</v>
      </c>
      <c r="R2401" s="172">
        <f>(1+'Parameters &amp; Main Results'!$B$27)^(1/12)-1</f>
        <v>0</v>
      </c>
      <c r="S2401" s="172">
        <f>(1+'Parameters &amp; Main Results'!$B$29)^(1/12)-1</f>
        <v>0</v>
      </c>
      <c r="T2401" s="172">
        <f>(1+'Parameters &amp; Main Results'!$B$31)^(1/12)-1</f>
        <v>0.0008295381143</v>
      </c>
      <c r="U2401" s="166">
        <v>0.0</v>
      </c>
      <c r="V2401" s="166">
        <v>0.0</v>
      </c>
      <c r="W2401" s="19">
        <f t="array" ref="W2401">mmult(N2401:T2401,'Parameters &amp; Main Results'!$B$6:$B$12)-'Parameters &amp; Main Results'!$B$16/12+mmult(U2401:V2401,'Parameters &amp; Main Results'!$B$14:$B$15)</f>
        <v>0.0033242981</v>
      </c>
      <c r="X2401" s="77">
        <f t="shared" si="5"/>
        <v>1.291166964</v>
      </c>
    </row>
    <row r="2402">
      <c r="A2402">
        <f t="shared" si="17"/>
        <v>9</v>
      </c>
      <c r="B2402">
        <f t="shared" si="18"/>
        <v>2070</v>
      </c>
      <c r="C2402" s="77">
        <f t="shared" si="3"/>
        <v>2070.666667</v>
      </c>
      <c r="D2402" s="159">
        <f t="shared" si="356"/>
        <v>62366</v>
      </c>
      <c r="N2402" s="171">
        <f>(1+'Parameters &amp; Main Results'!$B$19)^(1/12)-1</f>
        <v>0.004074123784</v>
      </c>
      <c r="O2402" s="171">
        <f>(1+'Parameters &amp; Main Results'!$B$21)^(1/12)-1</f>
        <v>0.001241487716</v>
      </c>
      <c r="P2402" s="171">
        <f>(1+'Parameters &amp; Main Results'!$B$23)^(1/12)-1</f>
        <v>0.0008295381143</v>
      </c>
      <c r="Q2402" s="172">
        <f>(1+'Parameters &amp; Main Results'!$B$25)^(1/12)-1</f>
        <v>0.004074123784</v>
      </c>
      <c r="R2402" s="172">
        <f>(1+'Parameters &amp; Main Results'!$B$27)^(1/12)-1</f>
        <v>0</v>
      </c>
      <c r="S2402" s="172">
        <f>(1+'Parameters &amp; Main Results'!$B$29)^(1/12)-1</f>
        <v>0</v>
      </c>
      <c r="T2402" s="172">
        <f>(1+'Parameters &amp; Main Results'!$B$31)^(1/12)-1</f>
        <v>0.0008295381143</v>
      </c>
      <c r="U2402" s="166">
        <v>0.0</v>
      </c>
      <c r="V2402" s="166">
        <v>0.0</v>
      </c>
      <c r="W2402" s="19">
        <f t="array" ref="W2402">mmult(N2402:T2402,'Parameters &amp; Main Results'!$B$6:$B$12)-'Parameters &amp; Main Results'!$B$16/12+mmult(U2402:V2402,'Parameters &amp; Main Results'!$B$14:$B$15)</f>
        <v>0.0033242981</v>
      </c>
      <c r="X2402" s="77">
        <f t="shared" si="5"/>
        <v>1.286888961</v>
      </c>
    </row>
    <row r="2403">
      <c r="A2403">
        <f t="shared" si="17"/>
        <v>10</v>
      </c>
      <c r="B2403">
        <f t="shared" si="18"/>
        <v>2070</v>
      </c>
      <c r="C2403" s="77">
        <f t="shared" si="3"/>
        <v>2070.75</v>
      </c>
      <c r="D2403" s="159">
        <f t="shared" si="356"/>
        <v>62397</v>
      </c>
      <c r="N2403" s="171">
        <f>(1+'Parameters &amp; Main Results'!$B$19)^(1/12)-1</f>
        <v>0.004074123784</v>
      </c>
      <c r="O2403" s="171">
        <f>(1+'Parameters &amp; Main Results'!$B$21)^(1/12)-1</f>
        <v>0.001241487716</v>
      </c>
      <c r="P2403" s="171">
        <f>(1+'Parameters &amp; Main Results'!$B$23)^(1/12)-1</f>
        <v>0.0008295381143</v>
      </c>
      <c r="Q2403" s="172">
        <f>(1+'Parameters &amp; Main Results'!$B$25)^(1/12)-1</f>
        <v>0.004074123784</v>
      </c>
      <c r="R2403" s="172">
        <f>(1+'Parameters &amp; Main Results'!$B$27)^(1/12)-1</f>
        <v>0</v>
      </c>
      <c r="S2403" s="172">
        <f>(1+'Parameters &amp; Main Results'!$B$29)^(1/12)-1</f>
        <v>0</v>
      </c>
      <c r="T2403" s="172">
        <f>(1+'Parameters &amp; Main Results'!$B$31)^(1/12)-1</f>
        <v>0.0008295381143</v>
      </c>
      <c r="U2403" s="166">
        <v>0.0</v>
      </c>
      <c r="V2403" s="166">
        <v>0.0</v>
      </c>
      <c r="W2403" s="19">
        <f t="array" ref="W2403">mmult(N2403:T2403,'Parameters &amp; Main Results'!$B$6:$B$12)-'Parameters &amp; Main Results'!$B$16/12+mmult(U2403:V2403,'Parameters &amp; Main Results'!$B$14:$B$15)</f>
        <v>0.0033242981</v>
      </c>
      <c r="X2403" s="77">
        <f t="shared" si="5"/>
        <v>1.282625133</v>
      </c>
    </row>
    <row r="2404">
      <c r="A2404">
        <f t="shared" si="17"/>
        <v>11</v>
      </c>
      <c r="B2404">
        <f t="shared" si="18"/>
        <v>2070</v>
      </c>
      <c r="C2404" s="77">
        <f t="shared" si="3"/>
        <v>2070.833333</v>
      </c>
      <c r="D2404" s="159">
        <f t="shared" si="356"/>
        <v>62427</v>
      </c>
      <c r="N2404" s="171">
        <f>(1+'Parameters &amp; Main Results'!$B$19)^(1/12)-1</f>
        <v>0.004074123784</v>
      </c>
      <c r="O2404" s="171">
        <f>(1+'Parameters &amp; Main Results'!$B$21)^(1/12)-1</f>
        <v>0.001241487716</v>
      </c>
      <c r="P2404" s="171">
        <f>(1+'Parameters &amp; Main Results'!$B$23)^(1/12)-1</f>
        <v>0.0008295381143</v>
      </c>
      <c r="Q2404" s="172">
        <f>(1+'Parameters &amp; Main Results'!$B$25)^(1/12)-1</f>
        <v>0.004074123784</v>
      </c>
      <c r="R2404" s="172">
        <f>(1+'Parameters &amp; Main Results'!$B$27)^(1/12)-1</f>
        <v>0</v>
      </c>
      <c r="S2404" s="172">
        <f>(1+'Parameters &amp; Main Results'!$B$29)^(1/12)-1</f>
        <v>0</v>
      </c>
      <c r="T2404" s="172">
        <f>(1+'Parameters &amp; Main Results'!$B$31)^(1/12)-1</f>
        <v>0.0008295381143</v>
      </c>
      <c r="U2404" s="166">
        <v>0.0</v>
      </c>
      <c r="V2404" s="166">
        <v>0.0</v>
      </c>
      <c r="W2404" s="19">
        <f t="array" ref="W2404">mmult(N2404:T2404,'Parameters &amp; Main Results'!$B$6:$B$12)-'Parameters &amp; Main Results'!$B$16/12+mmult(U2404:V2404,'Parameters &amp; Main Results'!$B$14:$B$15)</f>
        <v>0.0033242981</v>
      </c>
      <c r="X2404" s="77">
        <f t="shared" si="5"/>
        <v>1.278375432</v>
      </c>
    </row>
    <row r="2405">
      <c r="A2405">
        <f t="shared" si="17"/>
        <v>12</v>
      </c>
      <c r="B2405">
        <f t="shared" si="18"/>
        <v>2070</v>
      </c>
      <c r="C2405" s="77">
        <f t="shared" si="3"/>
        <v>2070.916667</v>
      </c>
      <c r="D2405" s="159">
        <f t="shared" si="356"/>
        <v>62458</v>
      </c>
      <c r="N2405" s="171">
        <f>(1+'Parameters &amp; Main Results'!$B$19)^(1/12)-1</f>
        <v>0.004074123784</v>
      </c>
      <c r="O2405" s="171">
        <f>(1+'Parameters &amp; Main Results'!$B$21)^(1/12)-1</f>
        <v>0.001241487716</v>
      </c>
      <c r="P2405" s="171">
        <f>(1+'Parameters &amp; Main Results'!$B$23)^(1/12)-1</f>
        <v>0.0008295381143</v>
      </c>
      <c r="Q2405" s="172">
        <f>(1+'Parameters &amp; Main Results'!$B$25)^(1/12)-1</f>
        <v>0.004074123784</v>
      </c>
      <c r="R2405" s="172">
        <f>(1+'Parameters &amp; Main Results'!$B$27)^(1/12)-1</f>
        <v>0</v>
      </c>
      <c r="S2405" s="172">
        <f>(1+'Parameters &amp; Main Results'!$B$29)^(1/12)-1</f>
        <v>0</v>
      </c>
      <c r="T2405" s="172">
        <f>(1+'Parameters &amp; Main Results'!$B$31)^(1/12)-1</f>
        <v>0.0008295381143</v>
      </c>
      <c r="U2405" s="166">
        <v>0.0</v>
      </c>
      <c r="V2405" s="166">
        <v>0.0</v>
      </c>
      <c r="W2405" s="19">
        <f t="array" ref="W2405">mmult(N2405:T2405,'Parameters &amp; Main Results'!$B$6:$B$12)-'Parameters &amp; Main Results'!$B$16/12+mmult(U2405:V2405,'Parameters &amp; Main Results'!$B$14:$B$15)</f>
        <v>0.0033242981</v>
      </c>
      <c r="X2405" s="77">
        <f t="shared" si="5"/>
        <v>1.274139811</v>
      </c>
    </row>
    <row r="2406">
      <c r="A2406">
        <f t="shared" si="17"/>
        <v>1</v>
      </c>
      <c r="B2406">
        <f t="shared" si="18"/>
        <v>2071</v>
      </c>
      <c r="C2406" s="77">
        <f t="shared" si="3"/>
        <v>2071</v>
      </c>
      <c r="D2406" s="159">
        <f t="shared" si="356"/>
        <v>62489</v>
      </c>
      <c r="N2406" s="171">
        <f>(1+'Parameters &amp; Main Results'!$B$19)^(1/12)-1</f>
        <v>0.004074123784</v>
      </c>
      <c r="O2406" s="171">
        <f>(1+'Parameters &amp; Main Results'!$B$21)^(1/12)-1</f>
        <v>0.001241487716</v>
      </c>
      <c r="P2406" s="171">
        <f>(1+'Parameters &amp; Main Results'!$B$23)^(1/12)-1</f>
        <v>0.0008295381143</v>
      </c>
      <c r="Q2406" s="172">
        <f>(1+'Parameters &amp; Main Results'!$B$25)^(1/12)-1</f>
        <v>0.004074123784</v>
      </c>
      <c r="R2406" s="172">
        <f>(1+'Parameters &amp; Main Results'!$B$27)^(1/12)-1</f>
        <v>0</v>
      </c>
      <c r="S2406" s="172">
        <f>(1+'Parameters &amp; Main Results'!$B$29)^(1/12)-1</f>
        <v>0</v>
      </c>
      <c r="T2406" s="172">
        <f>(1+'Parameters &amp; Main Results'!$B$31)^(1/12)-1</f>
        <v>0.0008295381143</v>
      </c>
      <c r="U2406" s="166">
        <v>0.0</v>
      </c>
      <c r="V2406" s="166">
        <v>0.0</v>
      </c>
      <c r="W2406" s="19">
        <f t="array" ref="W2406">mmult(N2406:T2406,'Parameters &amp; Main Results'!$B$6:$B$12)-'Parameters &amp; Main Results'!$B$16/12+mmult(U2406:V2406,'Parameters &amp; Main Results'!$B$14:$B$15)</f>
        <v>0.0033242981</v>
      </c>
      <c r="X2406" s="77">
        <f t="shared" si="5"/>
        <v>1.269918224</v>
      </c>
    </row>
    <row r="2407">
      <c r="A2407">
        <f t="shared" si="17"/>
        <v>2</v>
      </c>
      <c r="B2407">
        <f t="shared" si="18"/>
        <v>2071</v>
      </c>
      <c r="C2407" s="77">
        <f t="shared" si="3"/>
        <v>2071.083333</v>
      </c>
      <c r="D2407" s="159">
        <f t="shared" si="356"/>
        <v>62517</v>
      </c>
      <c r="N2407" s="171">
        <f>(1+'Parameters &amp; Main Results'!$B$19)^(1/12)-1</f>
        <v>0.004074123784</v>
      </c>
      <c r="O2407" s="171">
        <f>(1+'Parameters &amp; Main Results'!$B$21)^(1/12)-1</f>
        <v>0.001241487716</v>
      </c>
      <c r="P2407" s="171">
        <f>(1+'Parameters &amp; Main Results'!$B$23)^(1/12)-1</f>
        <v>0.0008295381143</v>
      </c>
      <c r="Q2407" s="172">
        <f>(1+'Parameters &amp; Main Results'!$B$25)^(1/12)-1</f>
        <v>0.004074123784</v>
      </c>
      <c r="R2407" s="172">
        <f>(1+'Parameters &amp; Main Results'!$B$27)^(1/12)-1</f>
        <v>0</v>
      </c>
      <c r="S2407" s="172">
        <f>(1+'Parameters &amp; Main Results'!$B$29)^(1/12)-1</f>
        <v>0</v>
      </c>
      <c r="T2407" s="172">
        <f>(1+'Parameters &amp; Main Results'!$B$31)^(1/12)-1</f>
        <v>0.0008295381143</v>
      </c>
      <c r="U2407" s="166">
        <v>0.0</v>
      </c>
      <c r="V2407" s="166">
        <v>0.0</v>
      </c>
      <c r="W2407" s="19">
        <f t="array" ref="W2407">mmult(N2407:T2407,'Parameters &amp; Main Results'!$B$6:$B$12)-'Parameters &amp; Main Results'!$B$16/12+mmult(U2407:V2407,'Parameters &amp; Main Results'!$B$14:$B$15)</f>
        <v>0.0033242981</v>
      </c>
      <c r="X2407" s="77">
        <f t="shared" si="5"/>
        <v>1.265710625</v>
      </c>
    </row>
    <row r="2408">
      <c r="A2408">
        <f t="shared" si="17"/>
        <v>3</v>
      </c>
      <c r="B2408">
        <f t="shared" si="18"/>
        <v>2071</v>
      </c>
      <c r="C2408" s="77">
        <f t="shared" si="3"/>
        <v>2071.166667</v>
      </c>
      <c r="D2408" s="159">
        <f t="shared" si="356"/>
        <v>62548</v>
      </c>
      <c r="N2408" s="171">
        <f>(1+'Parameters &amp; Main Results'!$B$19)^(1/12)-1</f>
        <v>0.004074123784</v>
      </c>
      <c r="O2408" s="171">
        <f>(1+'Parameters &amp; Main Results'!$B$21)^(1/12)-1</f>
        <v>0.001241487716</v>
      </c>
      <c r="P2408" s="171">
        <f>(1+'Parameters &amp; Main Results'!$B$23)^(1/12)-1</f>
        <v>0.0008295381143</v>
      </c>
      <c r="Q2408" s="172">
        <f>(1+'Parameters &amp; Main Results'!$B$25)^(1/12)-1</f>
        <v>0.004074123784</v>
      </c>
      <c r="R2408" s="172">
        <f>(1+'Parameters &amp; Main Results'!$B$27)^(1/12)-1</f>
        <v>0</v>
      </c>
      <c r="S2408" s="172">
        <f>(1+'Parameters &amp; Main Results'!$B$29)^(1/12)-1</f>
        <v>0</v>
      </c>
      <c r="T2408" s="172">
        <f>(1+'Parameters &amp; Main Results'!$B$31)^(1/12)-1</f>
        <v>0.0008295381143</v>
      </c>
      <c r="U2408" s="166">
        <v>0.0</v>
      </c>
      <c r="V2408" s="166">
        <v>0.0</v>
      </c>
      <c r="W2408" s="19">
        <f t="array" ref="W2408">mmult(N2408:T2408,'Parameters &amp; Main Results'!$B$6:$B$12)-'Parameters &amp; Main Results'!$B$16/12+mmult(U2408:V2408,'Parameters &amp; Main Results'!$B$14:$B$15)</f>
        <v>0.0033242981</v>
      </c>
      <c r="X2408" s="77">
        <f t="shared" si="5"/>
        <v>1.261516967</v>
      </c>
    </row>
    <row r="2409">
      <c r="A2409">
        <f t="shared" si="17"/>
        <v>4</v>
      </c>
      <c r="B2409">
        <f t="shared" si="18"/>
        <v>2071</v>
      </c>
      <c r="C2409" s="77">
        <f t="shared" si="3"/>
        <v>2071.25</v>
      </c>
      <c r="D2409" s="159">
        <f t="shared" si="356"/>
        <v>62578</v>
      </c>
      <c r="N2409" s="171">
        <f>(1+'Parameters &amp; Main Results'!$B$19)^(1/12)-1</f>
        <v>0.004074123784</v>
      </c>
      <c r="O2409" s="171">
        <f>(1+'Parameters &amp; Main Results'!$B$21)^(1/12)-1</f>
        <v>0.001241487716</v>
      </c>
      <c r="P2409" s="171">
        <f>(1+'Parameters &amp; Main Results'!$B$23)^(1/12)-1</f>
        <v>0.0008295381143</v>
      </c>
      <c r="Q2409" s="172">
        <f>(1+'Parameters &amp; Main Results'!$B$25)^(1/12)-1</f>
        <v>0.004074123784</v>
      </c>
      <c r="R2409" s="172">
        <f>(1+'Parameters &amp; Main Results'!$B$27)^(1/12)-1</f>
        <v>0</v>
      </c>
      <c r="S2409" s="172">
        <f>(1+'Parameters &amp; Main Results'!$B$29)^(1/12)-1</f>
        <v>0</v>
      </c>
      <c r="T2409" s="172">
        <f>(1+'Parameters &amp; Main Results'!$B$31)^(1/12)-1</f>
        <v>0.0008295381143</v>
      </c>
      <c r="U2409" s="166">
        <v>0.0</v>
      </c>
      <c r="V2409" s="166">
        <v>0.0</v>
      </c>
      <c r="W2409" s="19">
        <f t="array" ref="W2409">mmult(N2409:T2409,'Parameters &amp; Main Results'!$B$6:$B$12)-'Parameters &amp; Main Results'!$B$16/12+mmult(U2409:V2409,'Parameters &amp; Main Results'!$B$14:$B$15)</f>
        <v>0.0033242981</v>
      </c>
      <c r="X2409" s="77">
        <f t="shared" si="5"/>
        <v>1.257337203</v>
      </c>
    </row>
    <row r="2410">
      <c r="A2410">
        <f t="shared" si="17"/>
        <v>5</v>
      </c>
      <c r="B2410">
        <f t="shared" si="18"/>
        <v>2071</v>
      </c>
      <c r="C2410" s="77">
        <f t="shared" si="3"/>
        <v>2071.333333</v>
      </c>
      <c r="D2410" s="159">
        <f t="shared" si="356"/>
        <v>62609</v>
      </c>
      <c r="N2410" s="171">
        <f>(1+'Parameters &amp; Main Results'!$B$19)^(1/12)-1</f>
        <v>0.004074123784</v>
      </c>
      <c r="O2410" s="171">
        <f>(1+'Parameters &amp; Main Results'!$B$21)^(1/12)-1</f>
        <v>0.001241487716</v>
      </c>
      <c r="P2410" s="171">
        <f>(1+'Parameters &amp; Main Results'!$B$23)^(1/12)-1</f>
        <v>0.0008295381143</v>
      </c>
      <c r="Q2410" s="172">
        <f>(1+'Parameters &amp; Main Results'!$B$25)^(1/12)-1</f>
        <v>0.004074123784</v>
      </c>
      <c r="R2410" s="172">
        <f>(1+'Parameters &amp; Main Results'!$B$27)^(1/12)-1</f>
        <v>0</v>
      </c>
      <c r="S2410" s="172">
        <f>(1+'Parameters &amp; Main Results'!$B$29)^(1/12)-1</f>
        <v>0</v>
      </c>
      <c r="T2410" s="172">
        <f>(1+'Parameters &amp; Main Results'!$B$31)^(1/12)-1</f>
        <v>0.0008295381143</v>
      </c>
      <c r="U2410" s="166">
        <v>0.0</v>
      </c>
      <c r="V2410" s="166">
        <v>0.0</v>
      </c>
      <c r="W2410" s="19">
        <f t="array" ref="W2410">mmult(N2410:T2410,'Parameters &amp; Main Results'!$B$6:$B$12)-'Parameters &amp; Main Results'!$B$16/12+mmult(U2410:V2410,'Parameters &amp; Main Results'!$B$14:$B$15)</f>
        <v>0.0033242981</v>
      </c>
      <c r="X2410" s="77">
        <f t="shared" si="5"/>
        <v>1.253171288</v>
      </c>
    </row>
    <row r="2411">
      <c r="A2411">
        <f t="shared" si="17"/>
        <v>6</v>
      </c>
      <c r="B2411">
        <f t="shared" si="18"/>
        <v>2071</v>
      </c>
      <c r="C2411" s="77">
        <f t="shared" si="3"/>
        <v>2071.416667</v>
      </c>
      <c r="D2411" s="159">
        <f t="shared" si="356"/>
        <v>62639</v>
      </c>
      <c r="N2411" s="171">
        <f>(1+'Parameters &amp; Main Results'!$B$19)^(1/12)-1</f>
        <v>0.004074123784</v>
      </c>
      <c r="O2411" s="171">
        <f>(1+'Parameters &amp; Main Results'!$B$21)^(1/12)-1</f>
        <v>0.001241487716</v>
      </c>
      <c r="P2411" s="171">
        <f>(1+'Parameters &amp; Main Results'!$B$23)^(1/12)-1</f>
        <v>0.0008295381143</v>
      </c>
      <c r="Q2411" s="172">
        <f>(1+'Parameters &amp; Main Results'!$B$25)^(1/12)-1</f>
        <v>0.004074123784</v>
      </c>
      <c r="R2411" s="172">
        <f>(1+'Parameters &amp; Main Results'!$B$27)^(1/12)-1</f>
        <v>0</v>
      </c>
      <c r="S2411" s="172">
        <f>(1+'Parameters &amp; Main Results'!$B$29)^(1/12)-1</f>
        <v>0</v>
      </c>
      <c r="T2411" s="172">
        <f>(1+'Parameters &amp; Main Results'!$B$31)^(1/12)-1</f>
        <v>0.0008295381143</v>
      </c>
      <c r="U2411" s="166">
        <v>0.0</v>
      </c>
      <c r="V2411" s="166">
        <v>0.0</v>
      </c>
      <c r="W2411" s="19">
        <f t="array" ref="W2411">mmult(N2411:T2411,'Parameters &amp; Main Results'!$B$6:$B$12)-'Parameters &amp; Main Results'!$B$16/12+mmult(U2411:V2411,'Parameters &amp; Main Results'!$B$14:$B$15)</f>
        <v>0.0033242981</v>
      </c>
      <c r="X2411" s="77">
        <f t="shared" si="5"/>
        <v>1.249019176</v>
      </c>
    </row>
    <row r="2412">
      <c r="A2412">
        <f t="shared" si="17"/>
        <v>7</v>
      </c>
      <c r="B2412">
        <f t="shared" si="18"/>
        <v>2071</v>
      </c>
      <c r="C2412" s="77">
        <f t="shared" si="3"/>
        <v>2071.5</v>
      </c>
      <c r="D2412" s="159">
        <f t="shared" si="356"/>
        <v>62670</v>
      </c>
      <c r="N2412" s="171">
        <f>(1+'Parameters &amp; Main Results'!$B$19)^(1/12)-1</f>
        <v>0.004074123784</v>
      </c>
      <c r="O2412" s="171">
        <f>(1+'Parameters &amp; Main Results'!$B$21)^(1/12)-1</f>
        <v>0.001241487716</v>
      </c>
      <c r="P2412" s="171">
        <f>(1+'Parameters &amp; Main Results'!$B$23)^(1/12)-1</f>
        <v>0.0008295381143</v>
      </c>
      <c r="Q2412" s="172">
        <f>(1+'Parameters &amp; Main Results'!$B$25)^(1/12)-1</f>
        <v>0.004074123784</v>
      </c>
      <c r="R2412" s="172">
        <f>(1+'Parameters &amp; Main Results'!$B$27)^(1/12)-1</f>
        <v>0</v>
      </c>
      <c r="S2412" s="172">
        <f>(1+'Parameters &amp; Main Results'!$B$29)^(1/12)-1</f>
        <v>0</v>
      </c>
      <c r="T2412" s="172">
        <f>(1+'Parameters &amp; Main Results'!$B$31)^(1/12)-1</f>
        <v>0.0008295381143</v>
      </c>
      <c r="U2412" s="166">
        <v>0.0</v>
      </c>
      <c r="V2412" s="166">
        <v>0.0</v>
      </c>
      <c r="W2412" s="19">
        <f t="array" ref="W2412">mmult(N2412:T2412,'Parameters &amp; Main Results'!$B$6:$B$12)-'Parameters &amp; Main Results'!$B$16/12+mmult(U2412:V2412,'Parameters &amp; Main Results'!$B$14:$B$15)</f>
        <v>0.0033242981</v>
      </c>
      <c r="X2412" s="77">
        <f t="shared" si="5"/>
        <v>1.244880821</v>
      </c>
    </row>
    <row r="2413">
      <c r="A2413">
        <f t="shared" si="17"/>
        <v>8</v>
      </c>
      <c r="B2413">
        <f t="shared" si="18"/>
        <v>2071</v>
      </c>
      <c r="C2413" s="77">
        <f t="shared" si="3"/>
        <v>2071.583333</v>
      </c>
      <c r="D2413" s="159">
        <f t="shared" si="356"/>
        <v>62701</v>
      </c>
      <c r="N2413" s="171">
        <f>(1+'Parameters &amp; Main Results'!$B$19)^(1/12)-1</f>
        <v>0.004074123784</v>
      </c>
      <c r="O2413" s="171">
        <f>(1+'Parameters &amp; Main Results'!$B$21)^(1/12)-1</f>
        <v>0.001241487716</v>
      </c>
      <c r="P2413" s="171">
        <f>(1+'Parameters &amp; Main Results'!$B$23)^(1/12)-1</f>
        <v>0.0008295381143</v>
      </c>
      <c r="Q2413" s="172">
        <f>(1+'Parameters &amp; Main Results'!$B$25)^(1/12)-1</f>
        <v>0.004074123784</v>
      </c>
      <c r="R2413" s="172">
        <f>(1+'Parameters &amp; Main Results'!$B$27)^(1/12)-1</f>
        <v>0</v>
      </c>
      <c r="S2413" s="172">
        <f>(1+'Parameters &amp; Main Results'!$B$29)^(1/12)-1</f>
        <v>0</v>
      </c>
      <c r="T2413" s="172">
        <f>(1+'Parameters &amp; Main Results'!$B$31)^(1/12)-1</f>
        <v>0.0008295381143</v>
      </c>
      <c r="U2413" s="166">
        <v>0.0</v>
      </c>
      <c r="V2413" s="166">
        <v>0.0</v>
      </c>
      <c r="W2413" s="19">
        <f t="array" ref="W2413">mmult(N2413:T2413,'Parameters &amp; Main Results'!$B$6:$B$12)-'Parameters &amp; Main Results'!$B$16/12+mmult(U2413:V2413,'Parameters &amp; Main Results'!$B$14:$B$15)</f>
        <v>0.0033242981</v>
      </c>
      <c r="X2413" s="77">
        <f t="shared" si="5"/>
        <v>1.240756178</v>
      </c>
    </row>
    <row r="2414">
      <c r="A2414">
        <f t="shared" si="17"/>
        <v>9</v>
      </c>
      <c r="B2414">
        <f t="shared" si="18"/>
        <v>2071</v>
      </c>
      <c r="C2414" s="77">
        <f t="shared" si="3"/>
        <v>2071.666667</v>
      </c>
      <c r="D2414" s="159">
        <f t="shared" si="356"/>
        <v>62731</v>
      </c>
      <c r="N2414" s="171">
        <f>(1+'Parameters &amp; Main Results'!$B$19)^(1/12)-1</f>
        <v>0.004074123784</v>
      </c>
      <c r="O2414" s="171">
        <f>(1+'Parameters &amp; Main Results'!$B$21)^(1/12)-1</f>
        <v>0.001241487716</v>
      </c>
      <c r="P2414" s="171">
        <f>(1+'Parameters &amp; Main Results'!$B$23)^(1/12)-1</f>
        <v>0.0008295381143</v>
      </c>
      <c r="Q2414" s="172">
        <f>(1+'Parameters &amp; Main Results'!$B$25)^(1/12)-1</f>
        <v>0.004074123784</v>
      </c>
      <c r="R2414" s="172">
        <f>(1+'Parameters &amp; Main Results'!$B$27)^(1/12)-1</f>
        <v>0</v>
      </c>
      <c r="S2414" s="172">
        <f>(1+'Parameters &amp; Main Results'!$B$29)^(1/12)-1</f>
        <v>0</v>
      </c>
      <c r="T2414" s="172">
        <f>(1+'Parameters &amp; Main Results'!$B$31)^(1/12)-1</f>
        <v>0.0008295381143</v>
      </c>
      <c r="U2414" s="166">
        <v>0.0</v>
      </c>
      <c r="V2414" s="166">
        <v>0.0</v>
      </c>
      <c r="W2414" s="19">
        <f t="array" ref="W2414">mmult(N2414:T2414,'Parameters &amp; Main Results'!$B$6:$B$12)-'Parameters &amp; Main Results'!$B$16/12+mmult(U2414:V2414,'Parameters &amp; Main Results'!$B$14:$B$15)</f>
        <v>0.0033242981</v>
      </c>
      <c r="X2414" s="77">
        <f t="shared" si="5"/>
        <v>1.2366452</v>
      </c>
    </row>
    <row r="2415">
      <c r="A2415">
        <f t="shared" si="17"/>
        <v>10</v>
      </c>
      <c r="B2415">
        <f t="shared" si="18"/>
        <v>2071</v>
      </c>
      <c r="C2415" s="77">
        <f t="shared" si="3"/>
        <v>2071.75</v>
      </c>
      <c r="D2415" s="159">
        <f t="shared" si="356"/>
        <v>62762</v>
      </c>
      <c r="N2415" s="171">
        <f>(1+'Parameters &amp; Main Results'!$B$19)^(1/12)-1</f>
        <v>0.004074123784</v>
      </c>
      <c r="O2415" s="171">
        <f>(1+'Parameters &amp; Main Results'!$B$21)^(1/12)-1</f>
        <v>0.001241487716</v>
      </c>
      <c r="P2415" s="171">
        <f>(1+'Parameters &amp; Main Results'!$B$23)^(1/12)-1</f>
        <v>0.0008295381143</v>
      </c>
      <c r="Q2415" s="172">
        <f>(1+'Parameters &amp; Main Results'!$B$25)^(1/12)-1</f>
        <v>0.004074123784</v>
      </c>
      <c r="R2415" s="172">
        <f>(1+'Parameters &amp; Main Results'!$B$27)^(1/12)-1</f>
        <v>0</v>
      </c>
      <c r="S2415" s="172">
        <f>(1+'Parameters &amp; Main Results'!$B$29)^(1/12)-1</f>
        <v>0</v>
      </c>
      <c r="T2415" s="172">
        <f>(1+'Parameters &amp; Main Results'!$B$31)^(1/12)-1</f>
        <v>0.0008295381143</v>
      </c>
      <c r="U2415" s="166">
        <v>0.0</v>
      </c>
      <c r="V2415" s="166">
        <v>0.0</v>
      </c>
      <c r="W2415" s="19">
        <f t="array" ref="W2415">mmult(N2415:T2415,'Parameters &amp; Main Results'!$B$6:$B$12)-'Parameters &amp; Main Results'!$B$16/12+mmult(U2415:V2415,'Parameters &amp; Main Results'!$B$14:$B$15)</f>
        <v>0.0033242981</v>
      </c>
      <c r="X2415" s="77">
        <f t="shared" si="5"/>
        <v>1.232547844</v>
      </c>
    </row>
    <row r="2416">
      <c r="A2416">
        <f t="shared" si="17"/>
        <v>11</v>
      </c>
      <c r="B2416">
        <f t="shared" si="18"/>
        <v>2071</v>
      </c>
      <c r="C2416" s="77">
        <f t="shared" si="3"/>
        <v>2071.833333</v>
      </c>
      <c r="D2416" s="159">
        <f t="shared" si="356"/>
        <v>62792</v>
      </c>
      <c r="N2416" s="171">
        <f>(1+'Parameters &amp; Main Results'!$B$19)^(1/12)-1</f>
        <v>0.004074123784</v>
      </c>
      <c r="O2416" s="171">
        <f>(1+'Parameters &amp; Main Results'!$B$21)^(1/12)-1</f>
        <v>0.001241487716</v>
      </c>
      <c r="P2416" s="171">
        <f>(1+'Parameters &amp; Main Results'!$B$23)^(1/12)-1</f>
        <v>0.0008295381143</v>
      </c>
      <c r="Q2416" s="172">
        <f>(1+'Parameters &amp; Main Results'!$B$25)^(1/12)-1</f>
        <v>0.004074123784</v>
      </c>
      <c r="R2416" s="172">
        <f>(1+'Parameters &amp; Main Results'!$B$27)^(1/12)-1</f>
        <v>0</v>
      </c>
      <c r="S2416" s="172">
        <f>(1+'Parameters &amp; Main Results'!$B$29)^(1/12)-1</f>
        <v>0</v>
      </c>
      <c r="T2416" s="172">
        <f>(1+'Parameters &amp; Main Results'!$B$31)^(1/12)-1</f>
        <v>0.0008295381143</v>
      </c>
      <c r="U2416" s="166">
        <v>0.0</v>
      </c>
      <c r="V2416" s="166">
        <v>0.0</v>
      </c>
      <c r="W2416" s="19">
        <f t="array" ref="W2416">mmult(N2416:T2416,'Parameters &amp; Main Results'!$B$6:$B$12)-'Parameters &amp; Main Results'!$B$16/12+mmult(U2416:V2416,'Parameters &amp; Main Results'!$B$14:$B$15)</f>
        <v>0.0033242981</v>
      </c>
      <c r="X2416" s="77">
        <f t="shared" si="5"/>
        <v>1.228464063</v>
      </c>
    </row>
    <row r="2417">
      <c r="A2417">
        <f t="shared" si="17"/>
        <v>12</v>
      </c>
      <c r="B2417">
        <f t="shared" si="18"/>
        <v>2071</v>
      </c>
      <c r="C2417" s="77">
        <f t="shared" si="3"/>
        <v>2071.916667</v>
      </c>
      <c r="D2417" s="159">
        <f t="shared" si="356"/>
        <v>62823</v>
      </c>
      <c r="N2417" s="171">
        <f>(1+'Parameters &amp; Main Results'!$B$19)^(1/12)-1</f>
        <v>0.004074123784</v>
      </c>
      <c r="O2417" s="171">
        <f>(1+'Parameters &amp; Main Results'!$B$21)^(1/12)-1</f>
        <v>0.001241487716</v>
      </c>
      <c r="P2417" s="171">
        <f>(1+'Parameters &amp; Main Results'!$B$23)^(1/12)-1</f>
        <v>0.0008295381143</v>
      </c>
      <c r="Q2417" s="172">
        <f>(1+'Parameters &amp; Main Results'!$B$25)^(1/12)-1</f>
        <v>0.004074123784</v>
      </c>
      <c r="R2417" s="172">
        <f>(1+'Parameters &amp; Main Results'!$B$27)^(1/12)-1</f>
        <v>0</v>
      </c>
      <c r="S2417" s="172">
        <f>(1+'Parameters &amp; Main Results'!$B$29)^(1/12)-1</f>
        <v>0</v>
      </c>
      <c r="T2417" s="172">
        <f>(1+'Parameters &amp; Main Results'!$B$31)^(1/12)-1</f>
        <v>0.0008295381143</v>
      </c>
      <c r="U2417" s="166">
        <v>0.0</v>
      </c>
      <c r="V2417" s="166">
        <v>0.0</v>
      </c>
      <c r="W2417" s="19">
        <f t="array" ref="W2417">mmult(N2417:T2417,'Parameters &amp; Main Results'!$B$6:$B$12)-'Parameters &amp; Main Results'!$B$16/12+mmult(U2417:V2417,'Parameters &amp; Main Results'!$B$14:$B$15)</f>
        <v>0.0033242981</v>
      </c>
      <c r="X2417" s="77">
        <f t="shared" si="5"/>
        <v>1.224393813</v>
      </c>
    </row>
    <row r="2418">
      <c r="A2418">
        <f t="shared" si="17"/>
        <v>1</v>
      </c>
      <c r="B2418">
        <f t="shared" si="18"/>
        <v>2072</v>
      </c>
      <c r="C2418" s="77">
        <f t="shared" si="3"/>
        <v>2072</v>
      </c>
      <c r="D2418" s="159">
        <f t="shared" si="356"/>
        <v>62854</v>
      </c>
      <c r="N2418" s="171">
        <f>(1+'Parameters &amp; Main Results'!$B$19)^(1/12)-1</f>
        <v>0.004074123784</v>
      </c>
      <c r="O2418" s="171">
        <f>(1+'Parameters &amp; Main Results'!$B$21)^(1/12)-1</f>
        <v>0.001241487716</v>
      </c>
      <c r="P2418" s="171">
        <f>(1+'Parameters &amp; Main Results'!$B$23)^(1/12)-1</f>
        <v>0.0008295381143</v>
      </c>
      <c r="Q2418" s="172">
        <f>(1+'Parameters &amp; Main Results'!$B$25)^(1/12)-1</f>
        <v>0.004074123784</v>
      </c>
      <c r="R2418" s="172">
        <f>(1+'Parameters &amp; Main Results'!$B$27)^(1/12)-1</f>
        <v>0</v>
      </c>
      <c r="S2418" s="172">
        <f>(1+'Parameters &amp; Main Results'!$B$29)^(1/12)-1</f>
        <v>0</v>
      </c>
      <c r="T2418" s="172">
        <f>(1+'Parameters &amp; Main Results'!$B$31)^(1/12)-1</f>
        <v>0.0008295381143</v>
      </c>
      <c r="U2418" s="166">
        <v>0.0</v>
      </c>
      <c r="V2418" s="166">
        <v>0.0</v>
      </c>
      <c r="W2418" s="19">
        <f t="array" ref="W2418">mmult(N2418:T2418,'Parameters &amp; Main Results'!$B$6:$B$12)-'Parameters &amp; Main Results'!$B$16/12+mmult(U2418:V2418,'Parameters &amp; Main Results'!$B$14:$B$15)</f>
        <v>0.0033242981</v>
      </c>
      <c r="X2418" s="77">
        <f t="shared" si="5"/>
        <v>1.220337049</v>
      </c>
    </row>
    <row r="2419">
      <c r="A2419">
        <f t="shared" si="17"/>
        <v>2</v>
      </c>
      <c r="B2419">
        <f t="shared" si="18"/>
        <v>2072</v>
      </c>
      <c r="C2419" s="77">
        <f t="shared" si="3"/>
        <v>2072.083333</v>
      </c>
      <c r="D2419" s="159">
        <f t="shared" si="356"/>
        <v>62883</v>
      </c>
      <c r="N2419" s="171">
        <f>(1+'Parameters &amp; Main Results'!$B$19)^(1/12)-1</f>
        <v>0.004074123784</v>
      </c>
      <c r="O2419" s="171">
        <f>(1+'Parameters &amp; Main Results'!$B$21)^(1/12)-1</f>
        <v>0.001241487716</v>
      </c>
      <c r="P2419" s="171">
        <f>(1+'Parameters &amp; Main Results'!$B$23)^(1/12)-1</f>
        <v>0.0008295381143</v>
      </c>
      <c r="Q2419" s="172">
        <f>(1+'Parameters &amp; Main Results'!$B$25)^(1/12)-1</f>
        <v>0.004074123784</v>
      </c>
      <c r="R2419" s="172">
        <f>(1+'Parameters &amp; Main Results'!$B$27)^(1/12)-1</f>
        <v>0</v>
      </c>
      <c r="S2419" s="172">
        <f>(1+'Parameters &amp; Main Results'!$B$29)^(1/12)-1</f>
        <v>0</v>
      </c>
      <c r="T2419" s="172">
        <f>(1+'Parameters &amp; Main Results'!$B$31)^(1/12)-1</f>
        <v>0.0008295381143</v>
      </c>
      <c r="U2419" s="166">
        <v>0.0</v>
      </c>
      <c r="V2419" s="166">
        <v>0.0</v>
      </c>
      <c r="W2419" s="19">
        <f t="array" ref="W2419">mmult(N2419:T2419,'Parameters &amp; Main Results'!$B$6:$B$12)-'Parameters &amp; Main Results'!$B$16/12+mmult(U2419:V2419,'Parameters &amp; Main Results'!$B$14:$B$15)</f>
        <v>0.0033242981</v>
      </c>
      <c r="X2419" s="77">
        <f t="shared" si="5"/>
        <v>1.216293726</v>
      </c>
    </row>
    <row r="2420">
      <c r="A2420">
        <f t="shared" si="17"/>
        <v>3</v>
      </c>
      <c r="B2420">
        <f t="shared" si="18"/>
        <v>2072</v>
      </c>
      <c r="C2420" s="77">
        <f t="shared" si="3"/>
        <v>2072.166667</v>
      </c>
      <c r="D2420" s="159">
        <f t="shared" si="356"/>
        <v>62914</v>
      </c>
      <c r="N2420" s="171">
        <f>(1+'Parameters &amp; Main Results'!$B$19)^(1/12)-1</f>
        <v>0.004074123784</v>
      </c>
      <c r="O2420" s="171">
        <f>(1+'Parameters &amp; Main Results'!$B$21)^(1/12)-1</f>
        <v>0.001241487716</v>
      </c>
      <c r="P2420" s="171">
        <f>(1+'Parameters &amp; Main Results'!$B$23)^(1/12)-1</f>
        <v>0.0008295381143</v>
      </c>
      <c r="Q2420" s="172">
        <f>(1+'Parameters &amp; Main Results'!$B$25)^(1/12)-1</f>
        <v>0.004074123784</v>
      </c>
      <c r="R2420" s="172">
        <f>(1+'Parameters &amp; Main Results'!$B$27)^(1/12)-1</f>
        <v>0</v>
      </c>
      <c r="S2420" s="172">
        <f>(1+'Parameters &amp; Main Results'!$B$29)^(1/12)-1</f>
        <v>0</v>
      </c>
      <c r="T2420" s="172">
        <f>(1+'Parameters &amp; Main Results'!$B$31)^(1/12)-1</f>
        <v>0.0008295381143</v>
      </c>
      <c r="U2420" s="166">
        <v>0.0</v>
      </c>
      <c r="V2420" s="166">
        <v>0.0</v>
      </c>
      <c r="W2420" s="19">
        <f t="array" ref="W2420">mmult(N2420:T2420,'Parameters &amp; Main Results'!$B$6:$B$12)-'Parameters &amp; Main Results'!$B$16/12+mmult(U2420:V2420,'Parameters &amp; Main Results'!$B$14:$B$15)</f>
        <v>0.0033242981</v>
      </c>
      <c r="X2420" s="77">
        <f t="shared" si="5"/>
        <v>1.2122638</v>
      </c>
    </row>
    <row r="2421">
      <c r="A2421">
        <f t="shared" si="17"/>
        <v>4</v>
      </c>
      <c r="B2421">
        <f t="shared" si="18"/>
        <v>2072</v>
      </c>
      <c r="C2421" s="77">
        <f t="shared" si="3"/>
        <v>2072.25</v>
      </c>
      <c r="D2421" s="159">
        <f t="shared" si="356"/>
        <v>62944</v>
      </c>
      <c r="N2421" s="171">
        <f>(1+'Parameters &amp; Main Results'!$B$19)^(1/12)-1</f>
        <v>0.004074123784</v>
      </c>
      <c r="O2421" s="171">
        <f>(1+'Parameters &amp; Main Results'!$B$21)^(1/12)-1</f>
        <v>0.001241487716</v>
      </c>
      <c r="P2421" s="171">
        <f>(1+'Parameters &amp; Main Results'!$B$23)^(1/12)-1</f>
        <v>0.0008295381143</v>
      </c>
      <c r="Q2421" s="172">
        <f>(1+'Parameters &amp; Main Results'!$B$25)^(1/12)-1</f>
        <v>0.004074123784</v>
      </c>
      <c r="R2421" s="172">
        <f>(1+'Parameters &amp; Main Results'!$B$27)^(1/12)-1</f>
        <v>0</v>
      </c>
      <c r="S2421" s="172">
        <f>(1+'Parameters &amp; Main Results'!$B$29)^(1/12)-1</f>
        <v>0</v>
      </c>
      <c r="T2421" s="172">
        <f>(1+'Parameters &amp; Main Results'!$B$31)^(1/12)-1</f>
        <v>0.0008295381143</v>
      </c>
      <c r="U2421" s="166">
        <v>0.0</v>
      </c>
      <c r="V2421" s="166">
        <v>0.0</v>
      </c>
      <c r="W2421" s="19">
        <f t="array" ref="W2421">mmult(N2421:T2421,'Parameters &amp; Main Results'!$B$6:$B$12)-'Parameters &amp; Main Results'!$B$16/12+mmult(U2421:V2421,'Parameters &amp; Main Results'!$B$14:$B$15)</f>
        <v>0.0033242981</v>
      </c>
      <c r="X2421" s="77">
        <f t="shared" si="5"/>
        <v>1.208247226</v>
      </c>
    </row>
    <row r="2422">
      <c r="A2422">
        <f t="shared" si="17"/>
        <v>5</v>
      </c>
      <c r="B2422">
        <f t="shared" si="18"/>
        <v>2072</v>
      </c>
      <c r="C2422" s="77">
        <f t="shared" si="3"/>
        <v>2072.333333</v>
      </c>
      <c r="D2422" s="159">
        <f t="shared" si="356"/>
        <v>62975</v>
      </c>
      <c r="N2422" s="171">
        <f>(1+'Parameters &amp; Main Results'!$B$19)^(1/12)-1</f>
        <v>0.004074123784</v>
      </c>
      <c r="O2422" s="171">
        <f>(1+'Parameters &amp; Main Results'!$B$21)^(1/12)-1</f>
        <v>0.001241487716</v>
      </c>
      <c r="P2422" s="171">
        <f>(1+'Parameters &amp; Main Results'!$B$23)^(1/12)-1</f>
        <v>0.0008295381143</v>
      </c>
      <c r="Q2422" s="172">
        <f>(1+'Parameters &amp; Main Results'!$B$25)^(1/12)-1</f>
        <v>0.004074123784</v>
      </c>
      <c r="R2422" s="172">
        <f>(1+'Parameters &amp; Main Results'!$B$27)^(1/12)-1</f>
        <v>0</v>
      </c>
      <c r="S2422" s="172">
        <f>(1+'Parameters &amp; Main Results'!$B$29)^(1/12)-1</f>
        <v>0</v>
      </c>
      <c r="T2422" s="172">
        <f>(1+'Parameters &amp; Main Results'!$B$31)^(1/12)-1</f>
        <v>0.0008295381143</v>
      </c>
      <c r="U2422" s="166">
        <v>0.0</v>
      </c>
      <c r="V2422" s="166">
        <v>0.0</v>
      </c>
      <c r="W2422" s="19">
        <f t="array" ref="W2422">mmult(N2422:T2422,'Parameters &amp; Main Results'!$B$6:$B$12)-'Parameters &amp; Main Results'!$B$16/12+mmult(U2422:V2422,'Parameters &amp; Main Results'!$B$14:$B$15)</f>
        <v>0.0033242981</v>
      </c>
      <c r="X2422" s="77">
        <f t="shared" si="5"/>
        <v>1.20424396</v>
      </c>
    </row>
    <row r="2423">
      <c r="A2423">
        <f t="shared" si="17"/>
        <v>6</v>
      </c>
      <c r="B2423">
        <f t="shared" si="18"/>
        <v>2072</v>
      </c>
      <c r="C2423" s="77">
        <f t="shared" si="3"/>
        <v>2072.416667</v>
      </c>
      <c r="D2423" s="159">
        <f t="shared" si="356"/>
        <v>63005</v>
      </c>
      <c r="N2423" s="171">
        <f>(1+'Parameters &amp; Main Results'!$B$19)^(1/12)-1</f>
        <v>0.004074123784</v>
      </c>
      <c r="O2423" s="171">
        <f>(1+'Parameters &amp; Main Results'!$B$21)^(1/12)-1</f>
        <v>0.001241487716</v>
      </c>
      <c r="P2423" s="171">
        <f>(1+'Parameters &amp; Main Results'!$B$23)^(1/12)-1</f>
        <v>0.0008295381143</v>
      </c>
      <c r="Q2423" s="172">
        <f>(1+'Parameters &amp; Main Results'!$B$25)^(1/12)-1</f>
        <v>0.004074123784</v>
      </c>
      <c r="R2423" s="172">
        <f>(1+'Parameters &amp; Main Results'!$B$27)^(1/12)-1</f>
        <v>0</v>
      </c>
      <c r="S2423" s="172">
        <f>(1+'Parameters &amp; Main Results'!$B$29)^(1/12)-1</f>
        <v>0</v>
      </c>
      <c r="T2423" s="172">
        <f>(1+'Parameters &amp; Main Results'!$B$31)^(1/12)-1</f>
        <v>0.0008295381143</v>
      </c>
      <c r="U2423" s="166">
        <v>0.0</v>
      </c>
      <c r="V2423" s="166">
        <v>0.0</v>
      </c>
      <c r="W2423" s="19">
        <f t="array" ref="W2423">mmult(N2423:T2423,'Parameters &amp; Main Results'!$B$6:$B$12)-'Parameters &amp; Main Results'!$B$16/12+mmult(U2423:V2423,'Parameters &amp; Main Results'!$B$14:$B$15)</f>
        <v>0.0033242981</v>
      </c>
      <c r="X2423" s="77">
        <f t="shared" si="5"/>
        <v>1.200253958</v>
      </c>
    </row>
    <row r="2424">
      <c r="A2424">
        <f t="shared" si="17"/>
        <v>7</v>
      </c>
      <c r="B2424">
        <f t="shared" si="18"/>
        <v>2072</v>
      </c>
      <c r="C2424" s="77">
        <f t="shared" si="3"/>
        <v>2072.5</v>
      </c>
      <c r="D2424" s="159">
        <f t="shared" si="356"/>
        <v>63036</v>
      </c>
      <c r="N2424" s="171">
        <f>(1+'Parameters &amp; Main Results'!$B$19)^(1/12)-1</f>
        <v>0.004074123784</v>
      </c>
      <c r="O2424" s="171">
        <f>(1+'Parameters &amp; Main Results'!$B$21)^(1/12)-1</f>
        <v>0.001241487716</v>
      </c>
      <c r="P2424" s="171">
        <f>(1+'Parameters &amp; Main Results'!$B$23)^(1/12)-1</f>
        <v>0.0008295381143</v>
      </c>
      <c r="Q2424" s="172">
        <f>(1+'Parameters &amp; Main Results'!$B$25)^(1/12)-1</f>
        <v>0.004074123784</v>
      </c>
      <c r="R2424" s="172">
        <f>(1+'Parameters &amp; Main Results'!$B$27)^(1/12)-1</f>
        <v>0</v>
      </c>
      <c r="S2424" s="172">
        <f>(1+'Parameters &amp; Main Results'!$B$29)^(1/12)-1</f>
        <v>0</v>
      </c>
      <c r="T2424" s="172">
        <f>(1+'Parameters &amp; Main Results'!$B$31)^(1/12)-1</f>
        <v>0.0008295381143</v>
      </c>
      <c r="U2424" s="166">
        <v>0.0</v>
      </c>
      <c r="V2424" s="166">
        <v>0.0</v>
      </c>
      <c r="W2424" s="19">
        <f t="array" ref="W2424">mmult(N2424:T2424,'Parameters &amp; Main Results'!$B$6:$B$12)-'Parameters &amp; Main Results'!$B$16/12+mmult(U2424:V2424,'Parameters &amp; Main Results'!$B$14:$B$15)</f>
        <v>0.0033242981</v>
      </c>
      <c r="X2424" s="77">
        <f t="shared" si="5"/>
        <v>1.196277176</v>
      </c>
    </row>
    <row r="2425">
      <c r="A2425">
        <f t="shared" si="17"/>
        <v>8</v>
      </c>
      <c r="B2425">
        <f t="shared" si="18"/>
        <v>2072</v>
      </c>
      <c r="C2425" s="77">
        <f t="shared" si="3"/>
        <v>2072.583333</v>
      </c>
      <c r="D2425" s="159">
        <f t="shared" si="356"/>
        <v>63067</v>
      </c>
      <c r="N2425" s="171">
        <f>(1+'Parameters &amp; Main Results'!$B$19)^(1/12)-1</f>
        <v>0.004074123784</v>
      </c>
      <c r="O2425" s="171">
        <f>(1+'Parameters &amp; Main Results'!$B$21)^(1/12)-1</f>
        <v>0.001241487716</v>
      </c>
      <c r="P2425" s="171">
        <f>(1+'Parameters &amp; Main Results'!$B$23)^(1/12)-1</f>
        <v>0.0008295381143</v>
      </c>
      <c r="Q2425" s="172">
        <f>(1+'Parameters &amp; Main Results'!$B$25)^(1/12)-1</f>
        <v>0.004074123784</v>
      </c>
      <c r="R2425" s="172">
        <f>(1+'Parameters &amp; Main Results'!$B$27)^(1/12)-1</f>
        <v>0</v>
      </c>
      <c r="S2425" s="172">
        <f>(1+'Parameters &amp; Main Results'!$B$29)^(1/12)-1</f>
        <v>0</v>
      </c>
      <c r="T2425" s="172">
        <f>(1+'Parameters &amp; Main Results'!$B$31)^(1/12)-1</f>
        <v>0.0008295381143</v>
      </c>
      <c r="U2425" s="166">
        <v>0.0</v>
      </c>
      <c r="V2425" s="166">
        <v>0.0</v>
      </c>
      <c r="W2425" s="19">
        <f t="array" ref="W2425">mmult(N2425:T2425,'Parameters &amp; Main Results'!$B$6:$B$12)-'Parameters &amp; Main Results'!$B$16/12+mmult(U2425:V2425,'Parameters &amp; Main Results'!$B$14:$B$15)</f>
        <v>0.0033242981</v>
      </c>
      <c r="X2425" s="77">
        <f t="shared" si="5"/>
        <v>1.19231357</v>
      </c>
    </row>
    <row r="2426">
      <c r="A2426">
        <f t="shared" si="17"/>
        <v>9</v>
      </c>
      <c r="B2426">
        <f t="shared" si="18"/>
        <v>2072</v>
      </c>
      <c r="C2426" s="77">
        <f t="shared" si="3"/>
        <v>2072.666667</v>
      </c>
      <c r="D2426" s="159">
        <f t="shared" si="356"/>
        <v>63097</v>
      </c>
      <c r="N2426" s="171">
        <f>(1+'Parameters &amp; Main Results'!$B$19)^(1/12)-1</f>
        <v>0.004074123784</v>
      </c>
      <c r="O2426" s="171">
        <f>(1+'Parameters &amp; Main Results'!$B$21)^(1/12)-1</f>
        <v>0.001241487716</v>
      </c>
      <c r="P2426" s="171">
        <f>(1+'Parameters &amp; Main Results'!$B$23)^(1/12)-1</f>
        <v>0.0008295381143</v>
      </c>
      <c r="Q2426" s="172">
        <f>(1+'Parameters &amp; Main Results'!$B$25)^(1/12)-1</f>
        <v>0.004074123784</v>
      </c>
      <c r="R2426" s="172">
        <f>(1+'Parameters &amp; Main Results'!$B$27)^(1/12)-1</f>
        <v>0</v>
      </c>
      <c r="S2426" s="172">
        <f>(1+'Parameters &amp; Main Results'!$B$29)^(1/12)-1</f>
        <v>0</v>
      </c>
      <c r="T2426" s="172">
        <f>(1+'Parameters &amp; Main Results'!$B$31)^(1/12)-1</f>
        <v>0.0008295381143</v>
      </c>
      <c r="U2426" s="166">
        <v>0.0</v>
      </c>
      <c r="V2426" s="166">
        <v>0.0</v>
      </c>
      <c r="W2426" s="19">
        <f t="array" ref="W2426">mmult(N2426:T2426,'Parameters &amp; Main Results'!$B$6:$B$12)-'Parameters &amp; Main Results'!$B$16/12+mmult(U2426:V2426,'Parameters &amp; Main Results'!$B$14:$B$15)</f>
        <v>0.0033242981</v>
      </c>
      <c r="X2426" s="77">
        <f t="shared" si="5"/>
        <v>1.188363097</v>
      </c>
    </row>
    <row r="2427">
      <c r="A2427">
        <f t="shared" si="17"/>
        <v>10</v>
      </c>
      <c r="B2427">
        <f t="shared" si="18"/>
        <v>2072</v>
      </c>
      <c r="C2427" s="77">
        <f t="shared" si="3"/>
        <v>2072.75</v>
      </c>
      <c r="D2427" s="159">
        <f t="shared" si="356"/>
        <v>63128</v>
      </c>
      <c r="N2427" s="171">
        <f>(1+'Parameters &amp; Main Results'!$B$19)^(1/12)-1</f>
        <v>0.004074123784</v>
      </c>
      <c r="O2427" s="171">
        <f>(1+'Parameters &amp; Main Results'!$B$21)^(1/12)-1</f>
        <v>0.001241487716</v>
      </c>
      <c r="P2427" s="171">
        <f>(1+'Parameters &amp; Main Results'!$B$23)^(1/12)-1</f>
        <v>0.0008295381143</v>
      </c>
      <c r="Q2427" s="172">
        <f>(1+'Parameters &amp; Main Results'!$B$25)^(1/12)-1</f>
        <v>0.004074123784</v>
      </c>
      <c r="R2427" s="172">
        <f>(1+'Parameters &amp; Main Results'!$B$27)^(1/12)-1</f>
        <v>0</v>
      </c>
      <c r="S2427" s="172">
        <f>(1+'Parameters &amp; Main Results'!$B$29)^(1/12)-1</f>
        <v>0</v>
      </c>
      <c r="T2427" s="172">
        <f>(1+'Parameters &amp; Main Results'!$B$31)^(1/12)-1</f>
        <v>0.0008295381143</v>
      </c>
      <c r="U2427" s="166">
        <v>0.0</v>
      </c>
      <c r="V2427" s="166">
        <v>0.0</v>
      </c>
      <c r="W2427" s="19">
        <f t="array" ref="W2427">mmult(N2427:T2427,'Parameters &amp; Main Results'!$B$6:$B$12)-'Parameters &amp; Main Results'!$B$16/12+mmult(U2427:V2427,'Parameters &amp; Main Results'!$B$14:$B$15)</f>
        <v>0.0033242981</v>
      </c>
      <c r="X2427" s="77">
        <f t="shared" si="5"/>
        <v>1.184425713</v>
      </c>
    </row>
    <row r="2428">
      <c r="A2428">
        <f t="shared" si="17"/>
        <v>11</v>
      </c>
      <c r="B2428">
        <f t="shared" si="18"/>
        <v>2072</v>
      </c>
      <c r="C2428" s="77">
        <f t="shared" si="3"/>
        <v>2072.833333</v>
      </c>
      <c r="D2428" s="159">
        <f t="shared" si="356"/>
        <v>63158</v>
      </c>
      <c r="N2428" s="171">
        <f>(1+'Parameters &amp; Main Results'!$B$19)^(1/12)-1</f>
        <v>0.004074123784</v>
      </c>
      <c r="O2428" s="171">
        <f>(1+'Parameters &amp; Main Results'!$B$21)^(1/12)-1</f>
        <v>0.001241487716</v>
      </c>
      <c r="P2428" s="171">
        <f>(1+'Parameters &amp; Main Results'!$B$23)^(1/12)-1</f>
        <v>0.0008295381143</v>
      </c>
      <c r="Q2428" s="172">
        <f>(1+'Parameters &amp; Main Results'!$B$25)^(1/12)-1</f>
        <v>0.004074123784</v>
      </c>
      <c r="R2428" s="172">
        <f>(1+'Parameters &amp; Main Results'!$B$27)^(1/12)-1</f>
        <v>0</v>
      </c>
      <c r="S2428" s="172">
        <f>(1+'Parameters &amp; Main Results'!$B$29)^(1/12)-1</f>
        <v>0</v>
      </c>
      <c r="T2428" s="172">
        <f>(1+'Parameters &amp; Main Results'!$B$31)^(1/12)-1</f>
        <v>0.0008295381143</v>
      </c>
      <c r="U2428" s="166">
        <v>0.0</v>
      </c>
      <c r="V2428" s="166">
        <v>0.0</v>
      </c>
      <c r="W2428" s="19">
        <f t="array" ref="W2428">mmult(N2428:T2428,'Parameters &amp; Main Results'!$B$6:$B$12)-'Parameters &amp; Main Results'!$B$16/12+mmult(U2428:V2428,'Parameters &amp; Main Results'!$B$14:$B$15)</f>
        <v>0.0033242981</v>
      </c>
      <c r="X2428" s="77">
        <f t="shared" si="5"/>
        <v>1.180501374</v>
      </c>
    </row>
    <row r="2429">
      <c r="A2429">
        <f t="shared" si="17"/>
        <v>12</v>
      </c>
      <c r="B2429">
        <f t="shared" si="18"/>
        <v>2072</v>
      </c>
      <c r="C2429" s="77">
        <f t="shared" si="3"/>
        <v>2072.916667</v>
      </c>
      <c r="D2429" s="159">
        <f t="shared" si="356"/>
        <v>63189</v>
      </c>
      <c r="N2429" s="171">
        <f>(1+'Parameters &amp; Main Results'!$B$19)^(1/12)-1</f>
        <v>0.004074123784</v>
      </c>
      <c r="O2429" s="171">
        <f>(1+'Parameters &amp; Main Results'!$B$21)^(1/12)-1</f>
        <v>0.001241487716</v>
      </c>
      <c r="P2429" s="171">
        <f>(1+'Parameters &amp; Main Results'!$B$23)^(1/12)-1</f>
        <v>0.0008295381143</v>
      </c>
      <c r="Q2429" s="172">
        <f>(1+'Parameters &amp; Main Results'!$B$25)^(1/12)-1</f>
        <v>0.004074123784</v>
      </c>
      <c r="R2429" s="172">
        <f>(1+'Parameters &amp; Main Results'!$B$27)^(1/12)-1</f>
        <v>0</v>
      </c>
      <c r="S2429" s="172">
        <f>(1+'Parameters &amp; Main Results'!$B$29)^(1/12)-1</f>
        <v>0</v>
      </c>
      <c r="T2429" s="172">
        <f>(1+'Parameters &amp; Main Results'!$B$31)^(1/12)-1</f>
        <v>0.0008295381143</v>
      </c>
      <c r="U2429" s="166">
        <v>0.0</v>
      </c>
      <c r="V2429" s="166">
        <v>0.0</v>
      </c>
      <c r="W2429" s="19">
        <f t="array" ref="W2429">mmult(N2429:T2429,'Parameters &amp; Main Results'!$B$6:$B$12)-'Parameters &amp; Main Results'!$B$16/12+mmult(U2429:V2429,'Parameters &amp; Main Results'!$B$14:$B$15)</f>
        <v>0.0033242981</v>
      </c>
      <c r="X2429" s="77">
        <f t="shared" si="5"/>
        <v>1.176590038</v>
      </c>
    </row>
    <row r="2430">
      <c r="A2430">
        <f t="shared" si="17"/>
        <v>1</v>
      </c>
      <c r="B2430">
        <f t="shared" si="18"/>
        <v>2073</v>
      </c>
      <c r="C2430" s="77">
        <f t="shared" si="3"/>
        <v>2073</v>
      </c>
      <c r="D2430" s="159">
        <f t="shared" si="356"/>
        <v>63220</v>
      </c>
      <c r="N2430" s="171">
        <f>(1+'Parameters &amp; Main Results'!$B$19)^(1/12)-1</f>
        <v>0.004074123784</v>
      </c>
      <c r="O2430" s="171">
        <f>(1+'Parameters &amp; Main Results'!$B$21)^(1/12)-1</f>
        <v>0.001241487716</v>
      </c>
      <c r="P2430" s="171">
        <f>(1+'Parameters &amp; Main Results'!$B$23)^(1/12)-1</f>
        <v>0.0008295381143</v>
      </c>
      <c r="Q2430" s="172">
        <f>(1+'Parameters &amp; Main Results'!$B$25)^(1/12)-1</f>
        <v>0.004074123784</v>
      </c>
      <c r="R2430" s="172">
        <f>(1+'Parameters &amp; Main Results'!$B$27)^(1/12)-1</f>
        <v>0</v>
      </c>
      <c r="S2430" s="172">
        <f>(1+'Parameters &amp; Main Results'!$B$29)^(1/12)-1</f>
        <v>0</v>
      </c>
      <c r="T2430" s="172">
        <f>(1+'Parameters &amp; Main Results'!$B$31)^(1/12)-1</f>
        <v>0.0008295381143</v>
      </c>
      <c r="U2430" s="166">
        <v>0.0</v>
      </c>
      <c r="V2430" s="166">
        <v>0.0</v>
      </c>
      <c r="W2430" s="19">
        <f t="array" ref="W2430">mmult(N2430:T2430,'Parameters &amp; Main Results'!$B$6:$B$12)-'Parameters &amp; Main Results'!$B$16/12+mmult(U2430:V2430,'Parameters &amp; Main Results'!$B$14:$B$15)</f>
        <v>0.0033242981</v>
      </c>
      <c r="X2430" s="77">
        <f t="shared" si="5"/>
        <v>1.172691662</v>
      </c>
    </row>
    <row r="2431">
      <c r="A2431">
        <f t="shared" si="17"/>
        <v>2</v>
      </c>
      <c r="B2431">
        <f t="shared" si="18"/>
        <v>2073</v>
      </c>
      <c r="C2431" s="77">
        <f t="shared" si="3"/>
        <v>2073.083333</v>
      </c>
      <c r="D2431" s="159">
        <f t="shared" si="356"/>
        <v>63248</v>
      </c>
      <c r="N2431" s="171">
        <f>(1+'Parameters &amp; Main Results'!$B$19)^(1/12)-1</f>
        <v>0.004074123784</v>
      </c>
      <c r="O2431" s="171">
        <f>(1+'Parameters &amp; Main Results'!$B$21)^(1/12)-1</f>
        <v>0.001241487716</v>
      </c>
      <c r="P2431" s="171">
        <f>(1+'Parameters &amp; Main Results'!$B$23)^(1/12)-1</f>
        <v>0.0008295381143</v>
      </c>
      <c r="Q2431" s="172">
        <f>(1+'Parameters &amp; Main Results'!$B$25)^(1/12)-1</f>
        <v>0.004074123784</v>
      </c>
      <c r="R2431" s="172">
        <f>(1+'Parameters &amp; Main Results'!$B$27)^(1/12)-1</f>
        <v>0</v>
      </c>
      <c r="S2431" s="172">
        <f>(1+'Parameters &amp; Main Results'!$B$29)^(1/12)-1</f>
        <v>0</v>
      </c>
      <c r="T2431" s="172">
        <f>(1+'Parameters &amp; Main Results'!$B$31)^(1/12)-1</f>
        <v>0.0008295381143</v>
      </c>
      <c r="U2431" s="166">
        <v>0.0</v>
      </c>
      <c r="V2431" s="166">
        <v>0.0</v>
      </c>
      <c r="W2431" s="19">
        <f t="array" ref="W2431">mmult(N2431:T2431,'Parameters &amp; Main Results'!$B$6:$B$12)-'Parameters &amp; Main Results'!$B$16/12+mmult(U2431:V2431,'Parameters &amp; Main Results'!$B$14:$B$15)</f>
        <v>0.0033242981</v>
      </c>
      <c r="X2431" s="77">
        <f t="shared" si="5"/>
        <v>1.168806201</v>
      </c>
    </row>
    <row r="2432">
      <c r="A2432">
        <f t="shared" si="17"/>
        <v>3</v>
      </c>
      <c r="B2432">
        <f t="shared" si="18"/>
        <v>2073</v>
      </c>
      <c r="C2432" s="77">
        <f t="shared" si="3"/>
        <v>2073.166667</v>
      </c>
      <c r="D2432" s="159">
        <f t="shared" si="356"/>
        <v>63279</v>
      </c>
      <c r="N2432" s="171">
        <f>(1+'Parameters &amp; Main Results'!$B$19)^(1/12)-1</f>
        <v>0.004074123784</v>
      </c>
      <c r="O2432" s="171">
        <f>(1+'Parameters &amp; Main Results'!$B$21)^(1/12)-1</f>
        <v>0.001241487716</v>
      </c>
      <c r="P2432" s="171">
        <f>(1+'Parameters &amp; Main Results'!$B$23)^(1/12)-1</f>
        <v>0.0008295381143</v>
      </c>
      <c r="Q2432" s="172">
        <f>(1+'Parameters &amp; Main Results'!$B$25)^(1/12)-1</f>
        <v>0.004074123784</v>
      </c>
      <c r="R2432" s="172">
        <f>(1+'Parameters &amp; Main Results'!$B$27)^(1/12)-1</f>
        <v>0</v>
      </c>
      <c r="S2432" s="172">
        <f>(1+'Parameters &amp; Main Results'!$B$29)^(1/12)-1</f>
        <v>0</v>
      </c>
      <c r="T2432" s="172">
        <f>(1+'Parameters &amp; Main Results'!$B$31)^(1/12)-1</f>
        <v>0.0008295381143</v>
      </c>
      <c r="U2432" s="166">
        <v>0.0</v>
      </c>
      <c r="V2432" s="166">
        <v>0.0</v>
      </c>
      <c r="W2432" s="19">
        <f t="array" ref="W2432">mmult(N2432:T2432,'Parameters &amp; Main Results'!$B$6:$B$12)-'Parameters &amp; Main Results'!$B$16/12+mmult(U2432:V2432,'Parameters &amp; Main Results'!$B$14:$B$15)</f>
        <v>0.0033242981</v>
      </c>
      <c r="X2432" s="77">
        <f t="shared" si="5"/>
        <v>1.164933615</v>
      </c>
    </row>
    <row r="2433">
      <c r="A2433">
        <f t="shared" si="17"/>
        <v>4</v>
      </c>
      <c r="B2433">
        <f t="shared" si="18"/>
        <v>2073</v>
      </c>
      <c r="C2433" s="77">
        <f t="shared" si="3"/>
        <v>2073.25</v>
      </c>
      <c r="D2433" s="159">
        <f t="shared" si="356"/>
        <v>63309</v>
      </c>
      <c r="N2433" s="171">
        <f>(1+'Parameters &amp; Main Results'!$B$19)^(1/12)-1</f>
        <v>0.004074123784</v>
      </c>
      <c r="O2433" s="171">
        <f>(1+'Parameters &amp; Main Results'!$B$21)^(1/12)-1</f>
        <v>0.001241487716</v>
      </c>
      <c r="P2433" s="171">
        <f>(1+'Parameters &amp; Main Results'!$B$23)^(1/12)-1</f>
        <v>0.0008295381143</v>
      </c>
      <c r="Q2433" s="172">
        <f>(1+'Parameters &amp; Main Results'!$B$25)^(1/12)-1</f>
        <v>0.004074123784</v>
      </c>
      <c r="R2433" s="172">
        <f>(1+'Parameters &amp; Main Results'!$B$27)^(1/12)-1</f>
        <v>0</v>
      </c>
      <c r="S2433" s="172">
        <f>(1+'Parameters &amp; Main Results'!$B$29)^(1/12)-1</f>
        <v>0</v>
      </c>
      <c r="T2433" s="172">
        <f>(1+'Parameters &amp; Main Results'!$B$31)^(1/12)-1</f>
        <v>0.0008295381143</v>
      </c>
      <c r="U2433" s="166">
        <v>0.0</v>
      </c>
      <c r="V2433" s="166">
        <v>0.0</v>
      </c>
      <c r="W2433" s="19">
        <f t="array" ref="W2433">mmult(N2433:T2433,'Parameters &amp; Main Results'!$B$6:$B$12)-'Parameters &amp; Main Results'!$B$16/12+mmult(U2433:V2433,'Parameters &amp; Main Results'!$B$14:$B$15)</f>
        <v>0.0033242981</v>
      </c>
      <c r="X2433" s="77">
        <f t="shared" si="5"/>
        <v>1.161073859</v>
      </c>
    </row>
    <row r="2434">
      <c r="A2434">
        <f t="shared" si="17"/>
        <v>5</v>
      </c>
      <c r="B2434">
        <f t="shared" si="18"/>
        <v>2073</v>
      </c>
      <c r="C2434" s="77">
        <f t="shared" si="3"/>
        <v>2073.333333</v>
      </c>
      <c r="D2434" s="159">
        <f t="shared" si="356"/>
        <v>63340</v>
      </c>
      <c r="N2434" s="171">
        <f>(1+'Parameters &amp; Main Results'!$B$19)^(1/12)-1</f>
        <v>0.004074123784</v>
      </c>
      <c r="O2434" s="171">
        <f>(1+'Parameters &amp; Main Results'!$B$21)^(1/12)-1</f>
        <v>0.001241487716</v>
      </c>
      <c r="P2434" s="171">
        <f>(1+'Parameters &amp; Main Results'!$B$23)^(1/12)-1</f>
        <v>0.0008295381143</v>
      </c>
      <c r="Q2434" s="172">
        <f>(1+'Parameters &amp; Main Results'!$B$25)^(1/12)-1</f>
        <v>0.004074123784</v>
      </c>
      <c r="R2434" s="172">
        <f>(1+'Parameters &amp; Main Results'!$B$27)^(1/12)-1</f>
        <v>0</v>
      </c>
      <c r="S2434" s="172">
        <f>(1+'Parameters &amp; Main Results'!$B$29)^(1/12)-1</f>
        <v>0</v>
      </c>
      <c r="T2434" s="172">
        <f>(1+'Parameters &amp; Main Results'!$B$31)^(1/12)-1</f>
        <v>0.0008295381143</v>
      </c>
      <c r="U2434" s="166">
        <v>0.0</v>
      </c>
      <c r="V2434" s="166">
        <v>0.0</v>
      </c>
      <c r="W2434" s="19">
        <f t="array" ref="W2434">mmult(N2434:T2434,'Parameters &amp; Main Results'!$B$6:$B$12)-'Parameters &amp; Main Results'!$B$16/12+mmult(U2434:V2434,'Parameters &amp; Main Results'!$B$14:$B$15)</f>
        <v>0.0033242981</v>
      </c>
      <c r="X2434" s="77">
        <f t="shared" si="5"/>
        <v>1.157226892</v>
      </c>
    </row>
    <row r="2435">
      <c r="A2435">
        <f t="shared" si="17"/>
        <v>6</v>
      </c>
      <c r="B2435">
        <f t="shared" si="18"/>
        <v>2073</v>
      </c>
      <c r="C2435" s="77">
        <f t="shared" si="3"/>
        <v>2073.416667</v>
      </c>
      <c r="D2435" s="159">
        <f t="shared" si="356"/>
        <v>63370</v>
      </c>
      <c r="N2435" s="171">
        <f>(1+'Parameters &amp; Main Results'!$B$19)^(1/12)-1</f>
        <v>0.004074123784</v>
      </c>
      <c r="O2435" s="171">
        <f>(1+'Parameters &amp; Main Results'!$B$21)^(1/12)-1</f>
        <v>0.001241487716</v>
      </c>
      <c r="P2435" s="171">
        <f>(1+'Parameters &amp; Main Results'!$B$23)^(1/12)-1</f>
        <v>0.0008295381143</v>
      </c>
      <c r="Q2435" s="172">
        <f>(1+'Parameters &amp; Main Results'!$B$25)^(1/12)-1</f>
        <v>0.004074123784</v>
      </c>
      <c r="R2435" s="172">
        <f>(1+'Parameters &amp; Main Results'!$B$27)^(1/12)-1</f>
        <v>0</v>
      </c>
      <c r="S2435" s="172">
        <f>(1+'Parameters &amp; Main Results'!$B$29)^(1/12)-1</f>
        <v>0</v>
      </c>
      <c r="T2435" s="172">
        <f>(1+'Parameters &amp; Main Results'!$B$31)^(1/12)-1</f>
        <v>0.0008295381143</v>
      </c>
      <c r="U2435" s="166">
        <v>0.0</v>
      </c>
      <c r="V2435" s="166">
        <v>0.0</v>
      </c>
      <c r="W2435" s="19">
        <f t="array" ref="W2435">mmult(N2435:T2435,'Parameters &amp; Main Results'!$B$6:$B$12)-'Parameters &amp; Main Results'!$B$16/12+mmult(U2435:V2435,'Parameters &amp; Main Results'!$B$14:$B$15)</f>
        <v>0.0033242981</v>
      </c>
      <c r="X2435" s="77">
        <f t="shared" si="5"/>
        <v>1.153392671</v>
      </c>
    </row>
    <row r="2436">
      <c r="A2436">
        <f t="shared" si="17"/>
        <v>7</v>
      </c>
      <c r="B2436">
        <f t="shared" si="18"/>
        <v>2073</v>
      </c>
      <c r="C2436" s="77">
        <f t="shared" si="3"/>
        <v>2073.5</v>
      </c>
      <c r="D2436" s="159">
        <f t="shared" si="356"/>
        <v>63401</v>
      </c>
      <c r="N2436" s="171">
        <f>(1+'Parameters &amp; Main Results'!$B$19)^(1/12)-1</f>
        <v>0.004074123784</v>
      </c>
      <c r="O2436" s="171">
        <f>(1+'Parameters &amp; Main Results'!$B$21)^(1/12)-1</f>
        <v>0.001241487716</v>
      </c>
      <c r="P2436" s="171">
        <f>(1+'Parameters &amp; Main Results'!$B$23)^(1/12)-1</f>
        <v>0.0008295381143</v>
      </c>
      <c r="Q2436" s="172">
        <f>(1+'Parameters &amp; Main Results'!$B$25)^(1/12)-1</f>
        <v>0.004074123784</v>
      </c>
      <c r="R2436" s="172">
        <f>(1+'Parameters &amp; Main Results'!$B$27)^(1/12)-1</f>
        <v>0</v>
      </c>
      <c r="S2436" s="172">
        <f>(1+'Parameters &amp; Main Results'!$B$29)^(1/12)-1</f>
        <v>0</v>
      </c>
      <c r="T2436" s="172">
        <f>(1+'Parameters &amp; Main Results'!$B$31)^(1/12)-1</f>
        <v>0.0008295381143</v>
      </c>
      <c r="U2436" s="166">
        <v>0.0</v>
      </c>
      <c r="V2436" s="166">
        <v>0.0</v>
      </c>
      <c r="W2436" s="19">
        <f t="array" ref="W2436">mmult(N2436:T2436,'Parameters &amp; Main Results'!$B$6:$B$12)-'Parameters &amp; Main Results'!$B$16/12+mmult(U2436:V2436,'Parameters &amp; Main Results'!$B$14:$B$15)</f>
        <v>0.0033242981</v>
      </c>
      <c r="X2436" s="77">
        <f t="shared" si="5"/>
        <v>1.149571154</v>
      </c>
    </row>
    <row r="2437">
      <c r="A2437">
        <f t="shared" si="17"/>
        <v>8</v>
      </c>
      <c r="B2437">
        <f t="shared" si="18"/>
        <v>2073</v>
      </c>
      <c r="C2437" s="77">
        <f t="shared" si="3"/>
        <v>2073.583333</v>
      </c>
      <c r="D2437" s="159">
        <f t="shared" si="356"/>
        <v>63432</v>
      </c>
      <c r="N2437" s="171">
        <f>(1+'Parameters &amp; Main Results'!$B$19)^(1/12)-1</f>
        <v>0.004074123784</v>
      </c>
      <c r="O2437" s="171">
        <f>(1+'Parameters &amp; Main Results'!$B$21)^(1/12)-1</f>
        <v>0.001241487716</v>
      </c>
      <c r="P2437" s="171">
        <f>(1+'Parameters &amp; Main Results'!$B$23)^(1/12)-1</f>
        <v>0.0008295381143</v>
      </c>
      <c r="Q2437" s="172">
        <f>(1+'Parameters &amp; Main Results'!$B$25)^(1/12)-1</f>
        <v>0.004074123784</v>
      </c>
      <c r="R2437" s="172">
        <f>(1+'Parameters &amp; Main Results'!$B$27)^(1/12)-1</f>
        <v>0</v>
      </c>
      <c r="S2437" s="172">
        <f>(1+'Parameters &amp; Main Results'!$B$29)^(1/12)-1</f>
        <v>0</v>
      </c>
      <c r="T2437" s="172">
        <f>(1+'Parameters &amp; Main Results'!$B$31)^(1/12)-1</f>
        <v>0.0008295381143</v>
      </c>
      <c r="U2437" s="166">
        <v>0.0</v>
      </c>
      <c r="V2437" s="166">
        <v>0.0</v>
      </c>
      <c r="W2437" s="19">
        <f t="array" ref="W2437">mmult(N2437:T2437,'Parameters &amp; Main Results'!$B$6:$B$12)-'Parameters &amp; Main Results'!$B$16/12+mmult(U2437:V2437,'Parameters &amp; Main Results'!$B$14:$B$15)</f>
        <v>0.0033242981</v>
      </c>
      <c r="X2437" s="77">
        <f t="shared" si="5"/>
        <v>1.145762298</v>
      </c>
    </row>
    <row r="2438">
      <c r="A2438">
        <f t="shared" si="17"/>
        <v>9</v>
      </c>
      <c r="B2438">
        <f t="shared" si="18"/>
        <v>2073</v>
      </c>
      <c r="C2438" s="77">
        <f t="shared" si="3"/>
        <v>2073.666667</v>
      </c>
      <c r="D2438" s="159">
        <f t="shared" si="356"/>
        <v>63462</v>
      </c>
      <c r="N2438" s="171">
        <f>(1+'Parameters &amp; Main Results'!$B$19)^(1/12)-1</f>
        <v>0.004074123784</v>
      </c>
      <c r="O2438" s="171">
        <f>(1+'Parameters &amp; Main Results'!$B$21)^(1/12)-1</f>
        <v>0.001241487716</v>
      </c>
      <c r="P2438" s="171">
        <f>(1+'Parameters &amp; Main Results'!$B$23)^(1/12)-1</f>
        <v>0.0008295381143</v>
      </c>
      <c r="Q2438" s="172">
        <f>(1+'Parameters &amp; Main Results'!$B$25)^(1/12)-1</f>
        <v>0.004074123784</v>
      </c>
      <c r="R2438" s="172">
        <f>(1+'Parameters &amp; Main Results'!$B$27)^(1/12)-1</f>
        <v>0</v>
      </c>
      <c r="S2438" s="172">
        <f>(1+'Parameters &amp; Main Results'!$B$29)^(1/12)-1</f>
        <v>0</v>
      </c>
      <c r="T2438" s="172">
        <f>(1+'Parameters &amp; Main Results'!$B$31)^(1/12)-1</f>
        <v>0.0008295381143</v>
      </c>
      <c r="U2438" s="166">
        <v>0.0</v>
      </c>
      <c r="V2438" s="166">
        <v>0.0</v>
      </c>
      <c r="W2438" s="19">
        <f t="array" ref="W2438">mmult(N2438:T2438,'Parameters &amp; Main Results'!$B$6:$B$12)-'Parameters &amp; Main Results'!$B$16/12+mmult(U2438:V2438,'Parameters &amp; Main Results'!$B$14:$B$15)</f>
        <v>0.0033242981</v>
      </c>
      <c r="X2438" s="77">
        <f t="shared" si="5"/>
        <v>1.141966063</v>
      </c>
    </row>
    <row r="2439">
      <c r="A2439">
        <f t="shared" si="17"/>
        <v>10</v>
      </c>
      <c r="B2439">
        <f t="shared" si="18"/>
        <v>2073</v>
      </c>
      <c r="C2439" s="77">
        <f t="shared" si="3"/>
        <v>2073.75</v>
      </c>
      <c r="D2439" s="159">
        <f t="shared" si="356"/>
        <v>63493</v>
      </c>
      <c r="N2439" s="171">
        <f>(1+'Parameters &amp; Main Results'!$B$19)^(1/12)-1</f>
        <v>0.004074123784</v>
      </c>
      <c r="O2439" s="171">
        <f>(1+'Parameters &amp; Main Results'!$B$21)^(1/12)-1</f>
        <v>0.001241487716</v>
      </c>
      <c r="P2439" s="171">
        <f>(1+'Parameters &amp; Main Results'!$B$23)^(1/12)-1</f>
        <v>0.0008295381143</v>
      </c>
      <c r="Q2439" s="172">
        <f>(1+'Parameters &amp; Main Results'!$B$25)^(1/12)-1</f>
        <v>0.004074123784</v>
      </c>
      <c r="R2439" s="172">
        <f>(1+'Parameters &amp; Main Results'!$B$27)^(1/12)-1</f>
        <v>0</v>
      </c>
      <c r="S2439" s="172">
        <f>(1+'Parameters &amp; Main Results'!$B$29)^(1/12)-1</f>
        <v>0</v>
      </c>
      <c r="T2439" s="172">
        <f>(1+'Parameters &amp; Main Results'!$B$31)^(1/12)-1</f>
        <v>0.0008295381143</v>
      </c>
      <c r="U2439" s="166">
        <v>0.0</v>
      </c>
      <c r="V2439" s="166">
        <v>0.0</v>
      </c>
      <c r="W2439" s="19">
        <f t="array" ref="W2439">mmult(N2439:T2439,'Parameters &amp; Main Results'!$B$6:$B$12)-'Parameters &amp; Main Results'!$B$16/12+mmult(U2439:V2439,'Parameters &amp; Main Results'!$B$14:$B$15)</f>
        <v>0.0033242981</v>
      </c>
      <c r="X2439" s="77">
        <f t="shared" si="5"/>
        <v>1.138182405</v>
      </c>
    </row>
    <row r="2440">
      <c r="A2440">
        <f t="shared" si="17"/>
        <v>11</v>
      </c>
      <c r="B2440">
        <f t="shared" si="18"/>
        <v>2073</v>
      </c>
      <c r="C2440" s="77">
        <f t="shared" si="3"/>
        <v>2073.833333</v>
      </c>
      <c r="D2440" s="159">
        <f t="shared" si="356"/>
        <v>63523</v>
      </c>
      <c r="N2440" s="171">
        <f>(1+'Parameters &amp; Main Results'!$B$19)^(1/12)-1</f>
        <v>0.004074123784</v>
      </c>
      <c r="O2440" s="171">
        <f>(1+'Parameters &amp; Main Results'!$B$21)^(1/12)-1</f>
        <v>0.001241487716</v>
      </c>
      <c r="P2440" s="171">
        <f>(1+'Parameters &amp; Main Results'!$B$23)^(1/12)-1</f>
        <v>0.0008295381143</v>
      </c>
      <c r="Q2440" s="172">
        <f>(1+'Parameters &amp; Main Results'!$B$25)^(1/12)-1</f>
        <v>0.004074123784</v>
      </c>
      <c r="R2440" s="172">
        <f>(1+'Parameters &amp; Main Results'!$B$27)^(1/12)-1</f>
        <v>0</v>
      </c>
      <c r="S2440" s="172">
        <f>(1+'Parameters &amp; Main Results'!$B$29)^(1/12)-1</f>
        <v>0</v>
      </c>
      <c r="T2440" s="172">
        <f>(1+'Parameters &amp; Main Results'!$B$31)^(1/12)-1</f>
        <v>0.0008295381143</v>
      </c>
      <c r="U2440" s="166">
        <v>0.0</v>
      </c>
      <c r="V2440" s="166">
        <v>0.0</v>
      </c>
      <c r="W2440" s="19">
        <f t="array" ref="W2440">mmult(N2440:T2440,'Parameters &amp; Main Results'!$B$6:$B$12)-'Parameters &amp; Main Results'!$B$16/12+mmult(U2440:V2440,'Parameters &amp; Main Results'!$B$14:$B$15)</f>
        <v>0.0033242981</v>
      </c>
      <c r="X2440" s="77">
        <f t="shared" si="5"/>
        <v>1.134411284</v>
      </c>
    </row>
    <row r="2441">
      <c r="A2441">
        <f t="shared" si="17"/>
        <v>12</v>
      </c>
      <c r="B2441">
        <f t="shared" si="18"/>
        <v>2073</v>
      </c>
      <c r="C2441" s="77">
        <f t="shared" si="3"/>
        <v>2073.916667</v>
      </c>
      <c r="D2441" s="159">
        <f t="shared" si="356"/>
        <v>63554</v>
      </c>
      <c r="N2441" s="171">
        <f>(1+'Parameters &amp; Main Results'!$B$19)^(1/12)-1</f>
        <v>0.004074123784</v>
      </c>
      <c r="O2441" s="171">
        <f>(1+'Parameters &amp; Main Results'!$B$21)^(1/12)-1</f>
        <v>0.001241487716</v>
      </c>
      <c r="P2441" s="171">
        <f>(1+'Parameters &amp; Main Results'!$B$23)^(1/12)-1</f>
        <v>0.0008295381143</v>
      </c>
      <c r="Q2441" s="172">
        <f>(1+'Parameters &amp; Main Results'!$B$25)^(1/12)-1</f>
        <v>0.004074123784</v>
      </c>
      <c r="R2441" s="172">
        <f>(1+'Parameters &amp; Main Results'!$B$27)^(1/12)-1</f>
        <v>0</v>
      </c>
      <c r="S2441" s="172">
        <f>(1+'Parameters &amp; Main Results'!$B$29)^(1/12)-1</f>
        <v>0</v>
      </c>
      <c r="T2441" s="172">
        <f>(1+'Parameters &amp; Main Results'!$B$31)^(1/12)-1</f>
        <v>0.0008295381143</v>
      </c>
      <c r="U2441" s="166">
        <v>0.0</v>
      </c>
      <c r="V2441" s="166">
        <v>0.0</v>
      </c>
      <c r="W2441" s="19">
        <f t="array" ref="W2441">mmult(N2441:T2441,'Parameters &amp; Main Results'!$B$6:$B$12)-'Parameters &amp; Main Results'!$B$16/12+mmult(U2441:V2441,'Parameters &amp; Main Results'!$B$14:$B$15)</f>
        <v>0.0033242981</v>
      </c>
      <c r="X2441" s="77">
        <f t="shared" si="5"/>
        <v>1.130652657</v>
      </c>
    </row>
    <row r="2442">
      <c r="A2442">
        <f t="shared" si="17"/>
        <v>1</v>
      </c>
      <c r="B2442">
        <f t="shared" si="18"/>
        <v>2074</v>
      </c>
      <c r="C2442" s="77">
        <f t="shared" si="3"/>
        <v>2074</v>
      </c>
      <c r="D2442" s="159">
        <f t="shared" si="356"/>
        <v>63585</v>
      </c>
      <c r="N2442" s="171">
        <f>(1+'Parameters &amp; Main Results'!$B$19)^(1/12)-1</f>
        <v>0.004074123784</v>
      </c>
      <c r="O2442" s="171">
        <f>(1+'Parameters &amp; Main Results'!$B$21)^(1/12)-1</f>
        <v>0.001241487716</v>
      </c>
      <c r="P2442" s="171">
        <f>(1+'Parameters &amp; Main Results'!$B$23)^(1/12)-1</f>
        <v>0.0008295381143</v>
      </c>
      <c r="Q2442" s="172">
        <f>(1+'Parameters &amp; Main Results'!$B$25)^(1/12)-1</f>
        <v>0.004074123784</v>
      </c>
      <c r="R2442" s="172">
        <f>(1+'Parameters &amp; Main Results'!$B$27)^(1/12)-1</f>
        <v>0</v>
      </c>
      <c r="S2442" s="172">
        <f>(1+'Parameters &amp; Main Results'!$B$29)^(1/12)-1</f>
        <v>0</v>
      </c>
      <c r="T2442" s="172">
        <f>(1+'Parameters &amp; Main Results'!$B$31)^(1/12)-1</f>
        <v>0.0008295381143</v>
      </c>
      <c r="U2442" s="166">
        <v>0.0</v>
      </c>
      <c r="V2442" s="166">
        <v>0.0</v>
      </c>
      <c r="W2442" s="19">
        <f t="array" ref="W2442">mmult(N2442:T2442,'Parameters &amp; Main Results'!$B$6:$B$12)-'Parameters &amp; Main Results'!$B$16/12+mmult(U2442:V2442,'Parameters &amp; Main Results'!$B$14:$B$15)</f>
        <v>0.0033242981</v>
      </c>
      <c r="X2442" s="77">
        <f t="shared" si="5"/>
        <v>1.126906484</v>
      </c>
    </row>
    <row r="2443">
      <c r="A2443">
        <f t="shared" si="17"/>
        <v>2</v>
      </c>
      <c r="B2443">
        <f t="shared" si="18"/>
        <v>2074</v>
      </c>
      <c r="C2443" s="77">
        <f t="shared" si="3"/>
        <v>2074.083333</v>
      </c>
      <c r="D2443" s="159">
        <f t="shared" si="356"/>
        <v>63613</v>
      </c>
      <c r="N2443" s="171">
        <f>(1+'Parameters &amp; Main Results'!$B$19)^(1/12)-1</f>
        <v>0.004074123784</v>
      </c>
      <c r="O2443" s="171">
        <f>(1+'Parameters &amp; Main Results'!$B$21)^(1/12)-1</f>
        <v>0.001241487716</v>
      </c>
      <c r="P2443" s="171">
        <f>(1+'Parameters &amp; Main Results'!$B$23)^(1/12)-1</f>
        <v>0.0008295381143</v>
      </c>
      <c r="Q2443" s="172">
        <f>(1+'Parameters &amp; Main Results'!$B$25)^(1/12)-1</f>
        <v>0.004074123784</v>
      </c>
      <c r="R2443" s="172">
        <f>(1+'Parameters &amp; Main Results'!$B$27)^(1/12)-1</f>
        <v>0</v>
      </c>
      <c r="S2443" s="172">
        <f>(1+'Parameters &amp; Main Results'!$B$29)^(1/12)-1</f>
        <v>0</v>
      </c>
      <c r="T2443" s="172">
        <f>(1+'Parameters &amp; Main Results'!$B$31)^(1/12)-1</f>
        <v>0.0008295381143</v>
      </c>
      <c r="U2443" s="166">
        <v>0.0</v>
      </c>
      <c r="V2443" s="166">
        <v>0.0</v>
      </c>
      <c r="W2443" s="19">
        <f t="array" ref="W2443">mmult(N2443:T2443,'Parameters &amp; Main Results'!$B$6:$B$12)-'Parameters &amp; Main Results'!$B$16/12+mmult(U2443:V2443,'Parameters &amp; Main Results'!$B$14:$B$15)</f>
        <v>0.0033242981</v>
      </c>
      <c r="X2443" s="77">
        <f t="shared" si="5"/>
        <v>1.123172723</v>
      </c>
    </row>
    <row r="2444">
      <c r="A2444">
        <f t="shared" si="17"/>
        <v>3</v>
      </c>
      <c r="B2444">
        <f t="shared" si="18"/>
        <v>2074</v>
      </c>
      <c r="C2444" s="77">
        <f t="shared" si="3"/>
        <v>2074.166667</v>
      </c>
      <c r="D2444" s="159">
        <f t="shared" si="356"/>
        <v>63644</v>
      </c>
      <c r="N2444" s="171">
        <f>(1+'Parameters &amp; Main Results'!$B$19)^(1/12)-1</f>
        <v>0.004074123784</v>
      </c>
      <c r="O2444" s="171">
        <f>(1+'Parameters &amp; Main Results'!$B$21)^(1/12)-1</f>
        <v>0.001241487716</v>
      </c>
      <c r="P2444" s="171">
        <f>(1+'Parameters &amp; Main Results'!$B$23)^(1/12)-1</f>
        <v>0.0008295381143</v>
      </c>
      <c r="Q2444" s="172">
        <f>(1+'Parameters &amp; Main Results'!$B$25)^(1/12)-1</f>
        <v>0.004074123784</v>
      </c>
      <c r="R2444" s="172">
        <f>(1+'Parameters &amp; Main Results'!$B$27)^(1/12)-1</f>
        <v>0</v>
      </c>
      <c r="S2444" s="172">
        <f>(1+'Parameters &amp; Main Results'!$B$29)^(1/12)-1</f>
        <v>0</v>
      </c>
      <c r="T2444" s="172">
        <f>(1+'Parameters &amp; Main Results'!$B$31)^(1/12)-1</f>
        <v>0.0008295381143</v>
      </c>
      <c r="U2444" s="166">
        <v>0.0</v>
      </c>
      <c r="V2444" s="166">
        <v>0.0</v>
      </c>
      <c r="W2444" s="19">
        <f t="array" ref="W2444">mmult(N2444:T2444,'Parameters &amp; Main Results'!$B$6:$B$12)-'Parameters &amp; Main Results'!$B$16/12+mmult(U2444:V2444,'Parameters &amp; Main Results'!$B$14:$B$15)</f>
        <v>0.0033242981</v>
      </c>
      <c r="X2444" s="77">
        <f t="shared" si="5"/>
        <v>1.119451333</v>
      </c>
    </row>
    <row r="2445">
      <c r="A2445">
        <f t="shared" si="17"/>
        <v>4</v>
      </c>
      <c r="B2445">
        <f t="shared" si="18"/>
        <v>2074</v>
      </c>
      <c r="C2445" s="77">
        <f t="shared" si="3"/>
        <v>2074.25</v>
      </c>
      <c r="D2445" s="159">
        <f t="shared" si="356"/>
        <v>63674</v>
      </c>
      <c r="N2445" s="171">
        <f>(1+'Parameters &amp; Main Results'!$B$19)^(1/12)-1</f>
        <v>0.004074123784</v>
      </c>
      <c r="O2445" s="171">
        <f>(1+'Parameters &amp; Main Results'!$B$21)^(1/12)-1</f>
        <v>0.001241487716</v>
      </c>
      <c r="P2445" s="171">
        <f>(1+'Parameters &amp; Main Results'!$B$23)^(1/12)-1</f>
        <v>0.0008295381143</v>
      </c>
      <c r="Q2445" s="172">
        <f>(1+'Parameters &amp; Main Results'!$B$25)^(1/12)-1</f>
        <v>0.004074123784</v>
      </c>
      <c r="R2445" s="172">
        <f>(1+'Parameters &amp; Main Results'!$B$27)^(1/12)-1</f>
        <v>0</v>
      </c>
      <c r="S2445" s="172">
        <f>(1+'Parameters &amp; Main Results'!$B$29)^(1/12)-1</f>
        <v>0</v>
      </c>
      <c r="T2445" s="172">
        <f>(1+'Parameters &amp; Main Results'!$B$31)^(1/12)-1</f>
        <v>0.0008295381143</v>
      </c>
      <c r="U2445" s="166">
        <v>0.0</v>
      </c>
      <c r="V2445" s="166">
        <v>0.0</v>
      </c>
      <c r="W2445" s="19">
        <f t="array" ref="W2445">mmult(N2445:T2445,'Parameters &amp; Main Results'!$B$6:$B$12)-'Parameters &amp; Main Results'!$B$16/12+mmult(U2445:V2445,'Parameters &amp; Main Results'!$B$14:$B$15)</f>
        <v>0.0033242981</v>
      </c>
      <c r="X2445" s="77">
        <f t="shared" si="5"/>
        <v>1.115742274</v>
      </c>
    </row>
    <row r="2446">
      <c r="A2446">
        <f t="shared" si="17"/>
        <v>5</v>
      </c>
      <c r="B2446">
        <f t="shared" si="18"/>
        <v>2074</v>
      </c>
      <c r="C2446" s="77">
        <f t="shared" si="3"/>
        <v>2074.333333</v>
      </c>
      <c r="D2446" s="159">
        <f t="shared" si="356"/>
        <v>63705</v>
      </c>
      <c r="N2446" s="171">
        <f>(1+'Parameters &amp; Main Results'!$B$19)^(1/12)-1</f>
        <v>0.004074123784</v>
      </c>
      <c r="O2446" s="171">
        <f>(1+'Parameters &amp; Main Results'!$B$21)^(1/12)-1</f>
        <v>0.001241487716</v>
      </c>
      <c r="P2446" s="171">
        <f>(1+'Parameters &amp; Main Results'!$B$23)^(1/12)-1</f>
        <v>0.0008295381143</v>
      </c>
      <c r="Q2446" s="172">
        <f>(1+'Parameters &amp; Main Results'!$B$25)^(1/12)-1</f>
        <v>0.004074123784</v>
      </c>
      <c r="R2446" s="172">
        <f>(1+'Parameters &amp; Main Results'!$B$27)^(1/12)-1</f>
        <v>0</v>
      </c>
      <c r="S2446" s="172">
        <f>(1+'Parameters &amp; Main Results'!$B$29)^(1/12)-1</f>
        <v>0</v>
      </c>
      <c r="T2446" s="172">
        <f>(1+'Parameters &amp; Main Results'!$B$31)^(1/12)-1</f>
        <v>0.0008295381143</v>
      </c>
      <c r="U2446" s="166">
        <v>0.0</v>
      </c>
      <c r="V2446" s="166">
        <v>0.0</v>
      </c>
      <c r="W2446" s="19">
        <f t="array" ref="W2446">mmult(N2446:T2446,'Parameters &amp; Main Results'!$B$6:$B$12)-'Parameters &amp; Main Results'!$B$16/12+mmult(U2446:V2446,'Parameters &amp; Main Results'!$B$14:$B$15)</f>
        <v>0.0033242981</v>
      </c>
      <c r="X2446" s="77">
        <f t="shared" si="5"/>
        <v>1.112045503</v>
      </c>
    </row>
    <row r="2447">
      <c r="A2447">
        <f t="shared" si="17"/>
        <v>6</v>
      </c>
      <c r="B2447">
        <f t="shared" si="18"/>
        <v>2074</v>
      </c>
      <c r="C2447" s="77">
        <f t="shared" si="3"/>
        <v>2074.416667</v>
      </c>
      <c r="D2447" s="159">
        <f t="shared" si="356"/>
        <v>63735</v>
      </c>
      <c r="N2447" s="171">
        <f>(1+'Parameters &amp; Main Results'!$B$19)^(1/12)-1</f>
        <v>0.004074123784</v>
      </c>
      <c r="O2447" s="171">
        <f>(1+'Parameters &amp; Main Results'!$B$21)^(1/12)-1</f>
        <v>0.001241487716</v>
      </c>
      <c r="P2447" s="171">
        <f>(1+'Parameters &amp; Main Results'!$B$23)^(1/12)-1</f>
        <v>0.0008295381143</v>
      </c>
      <c r="Q2447" s="172">
        <f>(1+'Parameters &amp; Main Results'!$B$25)^(1/12)-1</f>
        <v>0.004074123784</v>
      </c>
      <c r="R2447" s="172">
        <f>(1+'Parameters &amp; Main Results'!$B$27)^(1/12)-1</f>
        <v>0</v>
      </c>
      <c r="S2447" s="172">
        <f>(1+'Parameters &amp; Main Results'!$B$29)^(1/12)-1</f>
        <v>0</v>
      </c>
      <c r="T2447" s="172">
        <f>(1+'Parameters &amp; Main Results'!$B$31)^(1/12)-1</f>
        <v>0.0008295381143</v>
      </c>
      <c r="U2447" s="166">
        <v>0.0</v>
      </c>
      <c r="V2447" s="166">
        <v>0.0</v>
      </c>
      <c r="W2447" s="19">
        <f t="array" ref="W2447">mmult(N2447:T2447,'Parameters &amp; Main Results'!$B$6:$B$12)-'Parameters &amp; Main Results'!$B$16/12+mmult(U2447:V2447,'Parameters &amp; Main Results'!$B$14:$B$15)</f>
        <v>0.0033242981</v>
      </c>
      <c r="X2447" s="77">
        <f t="shared" si="5"/>
        <v>1.10836098</v>
      </c>
    </row>
    <row r="2448">
      <c r="A2448">
        <f t="shared" si="17"/>
        <v>7</v>
      </c>
      <c r="B2448">
        <f t="shared" si="18"/>
        <v>2074</v>
      </c>
      <c r="C2448" s="77">
        <f t="shared" si="3"/>
        <v>2074.5</v>
      </c>
      <c r="D2448" s="159">
        <f t="shared" si="356"/>
        <v>63766</v>
      </c>
      <c r="N2448" s="171">
        <f>(1+'Parameters &amp; Main Results'!$B$19)^(1/12)-1</f>
        <v>0.004074123784</v>
      </c>
      <c r="O2448" s="171">
        <f>(1+'Parameters &amp; Main Results'!$B$21)^(1/12)-1</f>
        <v>0.001241487716</v>
      </c>
      <c r="P2448" s="171">
        <f>(1+'Parameters &amp; Main Results'!$B$23)^(1/12)-1</f>
        <v>0.0008295381143</v>
      </c>
      <c r="Q2448" s="172">
        <f>(1+'Parameters &amp; Main Results'!$B$25)^(1/12)-1</f>
        <v>0.004074123784</v>
      </c>
      <c r="R2448" s="172">
        <f>(1+'Parameters &amp; Main Results'!$B$27)^(1/12)-1</f>
        <v>0</v>
      </c>
      <c r="S2448" s="172">
        <f>(1+'Parameters &amp; Main Results'!$B$29)^(1/12)-1</f>
        <v>0</v>
      </c>
      <c r="T2448" s="172">
        <f>(1+'Parameters &amp; Main Results'!$B$31)^(1/12)-1</f>
        <v>0.0008295381143</v>
      </c>
      <c r="U2448" s="166">
        <v>0.0</v>
      </c>
      <c r="V2448" s="166">
        <v>0.0</v>
      </c>
      <c r="W2448" s="19">
        <f t="array" ref="W2448">mmult(N2448:T2448,'Parameters &amp; Main Results'!$B$6:$B$12)-'Parameters &amp; Main Results'!$B$16/12+mmult(U2448:V2448,'Parameters &amp; Main Results'!$B$14:$B$15)</f>
        <v>0.0033242981</v>
      </c>
      <c r="X2448" s="77">
        <f t="shared" si="5"/>
        <v>1.104688666</v>
      </c>
    </row>
    <row r="2449">
      <c r="A2449">
        <f t="shared" si="17"/>
        <v>8</v>
      </c>
      <c r="B2449">
        <f t="shared" si="18"/>
        <v>2074</v>
      </c>
      <c r="C2449" s="77">
        <f t="shared" si="3"/>
        <v>2074.583333</v>
      </c>
      <c r="D2449" s="159">
        <f t="shared" si="356"/>
        <v>63797</v>
      </c>
      <c r="N2449" s="171">
        <f>(1+'Parameters &amp; Main Results'!$B$19)^(1/12)-1</f>
        <v>0.004074123784</v>
      </c>
      <c r="O2449" s="171">
        <f>(1+'Parameters &amp; Main Results'!$B$21)^(1/12)-1</f>
        <v>0.001241487716</v>
      </c>
      <c r="P2449" s="171">
        <f>(1+'Parameters &amp; Main Results'!$B$23)^(1/12)-1</f>
        <v>0.0008295381143</v>
      </c>
      <c r="Q2449" s="172">
        <f>(1+'Parameters &amp; Main Results'!$B$25)^(1/12)-1</f>
        <v>0.004074123784</v>
      </c>
      <c r="R2449" s="172">
        <f>(1+'Parameters &amp; Main Results'!$B$27)^(1/12)-1</f>
        <v>0</v>
      </c>
      <c r="S2449" s="172">
        <f>(1+'Parameters &amp; Main Results'!$B$29)^(1/12)-1</f>
        <v>0</v>
      </c>
      <c r="T2449" s="172">
        <f>(1+'Parameters &amp; Main Results'!$B$31)^(1/12)-1</f>
        <v>0.0008295381143</v>
      </c>
      <c r="U2449" s="166">
        <v>0.0</v>
      </c>
      <c r="V2449" s="166">
        <v>0.0</v>
      </c>
      <c r="W2449" s="19">
        <f t="array" ref="W2449">mmult(N2449:T2449,'Parameters &amp; Main Results'!$B$6:$B$12)-'Parameters &amp; Main Results'!$B$16/12+mmult(U2449:V2449,'Parameters &amp; Main Results'!$B$14:$B$15)</f>
        <v>0.0033242981</v>
      </c>
      <c r="X2449" s="77">
        <f t="shared" si="5"/>
        <v>1.101028519</v>
      </c>
    </row>
    <row r="2450">
      <c r="A2450">
        <f t="shared" si="17"/>
        <v>9</v>
      </c>
      <c r="B2450">
        <f t="shared" si="18"/>
        <v>2074</v>
      </c>
      <c r="C2450" s="77">
        <f t="shared" si="3"/>
        <v>2074.666667</v>
      </c>
      <c r="D2450" s="159">
        <f t="shared" si="356"/>
        <v>63827</v>
      </c>
      <c r="N2450" s="171">
        <f>(1+'Parameters &amp; Main Results'!$B$19)^(1/12)-1</f>
        <v>0.004074123784</v>
      </c>
      <c r="O2450" s="171">
        <f>(1+'Parameters &amp; Main Results'!$B$21)^(1/12)-1</f>
        <v>0.001241487716</v>
      </c>
      <c r="P2450" s="171">
        <f>(1+'Parameters &amp; Main Results'!$B$23)^(1/12)-1</f>
        <v>0.0008295381143</v>
      </c>
      <c r="Q2450" s="172">
        <f>(1+'Parameters &amp; Main Results'!$B$25)^(1/12)-1</f>
        <v>0.004074123784</v>
      </c>
      <c r="R2450" s="172">
        <f>(1+'Parameters &amp; Main Results'!$B$27)^(1/12)-1</f>
        <v>0</v>
      </c>
      <c r="S2450" s="172">
        <f>(1+'Parameters &amp; Main Results'!$B$29)^(1/12)-1</f>
        <v>0</v>
      </c>
      <c r="T2450" s="172">
        <f>(1+'Parameters &amp; Main Results'!$B$31)^(1/12)-1</f>
        <v>0.0008295381143</v>
      </c>
      <c r="U2450" s="166">
        <v>0.0</v>
      </c>
      <c r="V2450" s="166">
        <v>0.0</v>
      </c>
      <c r="W2450" s="19">
        <f t="array" ref="W2450">mmult(N2450:T2450,'Parameters &amp; Main Results'!$B$6:$B$12)-'Parameters &amp; Main Results'!$B$16/12+mmult(U2450:V2450,'Parameters &amp; Main Results'!$B$14:$B$15)</f>
        <v>0.0033242981</v>
      </c>
      <c r="X2450" s="77">
        <f t="shared" si="5"/>
        <v>1.097380499</v>
      </c>
    </row>
    <row r="2451">
      <c r="A2451">
        <f t="shared" si="17"/>
        <v>10</v>
      </c>
      <c r="B2451">
        <f t="shared" si="18"/>
        <v>2074</v>
      </c>
      <c r="C2451" s="77">
        <f t="shared" si="3"/>
        <v>2074.75</v>
      </c>
      <c r="D2451" s="159">
        <f t="shared" si="356"/>
        <v>63858</v>
      </c>
      <c r="N2451" s="171">
        <f>(1+'Parameters &amp; Main Results'!$B$19)^(1/12)-1</f>
        <v>0.004074123784</v>
      </c>
      <c r="O2451" s="171">
        <f>(1+'Parameters &amp; Main Results'!$B$21)^(1/12)-1</f>
        <v>0.001241487716</v>
      </c>
      <c r="P2451" s="171">
        <f>(1+'Parameters &amp; Main Results'!$B$23)^(1/12)-1</f>
        <v>0.0008295381143</v>
      </c>
      <c r="Q2451" s="172">
        <f>(1+'Parameters &amp; Main Results'!$B$25)^(1/12)-1</f>
        <v>0.004074123784</v>
      </c>
      <c r="R2451" s="172">
        <f>(1+'Parameters &amp; Main Results'!$B$27)^(1/12)-1</f>
        <v>0</v>
      </c>
      <c r="S2451" s="172">
        <f>(1+'Parameters &amp; Main Results'!$B$29)^(1/12)-1</f>
        <v>0</v>
      </c>
      <c r="T2451" s="172">
        <f>(1+'Parameters &amp; Main Results'!$B$31)^(1/12)-1</f>
        <v>0.0008295381143</v>
      </c>
      <c r="U2451" s="166">
        <v>0.0</v>
      </c>
      <c r="V2451" s="166">
        <v>0.0</v>
      </c>
      <c r="W2451" s="19">
        <f t="array" ref="W2451">mmult(N2451:T2451,'Parameters &amp; Main Results'!$B$6:$B$12)-'Parameters &amp; Main Results'!$B$16/12+mmult(U2451:V2451,'Parameters &amp; Main Results'!$B$14:$B$15)</f>
        <v>0.0033242981</v>
      </c>
      <c r="X2451" s="77">
        <f t="shared" si="5"/>
        <v>1.093744566</v>
      </c>
    </row>
    <row r="2452">
      <c r="A2452">
        <f t="shared" si="17"/>
        <v>11</v>
      </c>
      <c r="B2452">
        <f t="shared" si="18"/>
        <v>2074</v>
      </c>
      <c r="C2452" s="77">
        <f t="shared" si="3"/>
        <v>2074.833333</v>
      </c>
      <c r="D2452" s="159">
        <f t="shared" si="356"/>
        <v>63888</v>
      </c>
      <c r="N2452" s="171">
        <f>(1+'Parameters &amp; Main Results'!$B$19)^(1/12)-1</f>
        <v>0.004074123784</v>
      </c>
      <c r="O2452" s="171">
        <f>(1+'Parameters &amp; Main Results'!$B$21)^(1/12)-1</f>
        <v>0.001241487716</v>
      </c>
      <c r="P2452" s="171">
        <f>(1+'Parameters &amp; Main Results'!$B$23)^(1/12)-1</f>
        <v>0.0008295381143</v>
      </c>
      <c r="Q2452" s="172">
        <f>(1+'Parameters &amp; Main Results'!$B$25)^(1/12)-1</f>
        <v>0.004074123784</v>
      </c>
      <c r="R2452" s="172">
        <f>(1+'Parameters &amp; Main Results'!$B$27)^(1/12)-1</f>
        <v>0</v>
      </c>
      <c r="S2452" s="172">
        <f>(1+'Parameters &amp; Main Results'!$B$29)^(1/12)-1</f>
        <v>0</v>
      </c>
      <c r="T2452" s="172">
        <f>(1+'Parameters &amp; Main Results'!$B$31)^(1/12)-1</f>
        <v>0.0008295381143</v>
      </c>
      <c r="U2452" s="166">
        <v>0.0</v>
      </c>
      <c r="V2452" s="166">
        <v>0.0</v>
      </c>
      <c r="W2452" s="19">
        <f t="array" ref="W2452">mmult(N2452:T2452,'Parameters &amp; Main Results'!$B$6:$B$12)-'Parameters &amp; Main Results'!$B$16/12+mmult(U2452:V2452,'Parameters &amp; Main Results'!$B$14:$B$15)</f>
        <v>0.0033242981</v>
      </c>
      <c r="X2452" s="77">
        <f t="shared" si="5"/>
        <v>1.09012068</v>
      </c>
    </row>
    <row r="2453">
      <c r="A2453">
        <f t="shared" si="17"/>
        <v>12</v>
      </c>
      <c r="B2453">
        <f t="shared" si="18"/>
        <v>2074</v>
      </c>
      <c r="C2453" s="77">
        <f t="shared" si="3"/>
        <v>2074.916667</v>
      </c>
      <c r="D2453" s="159">
        <f t="shared" si="356"/>
        <v>63919</v>
      </c>
      <c r="N2453" s="171">
        <f>(1+'Parameters &amp; Main Results'!$B$19)^(1/12)-1</f>
        <v>0.004074123784</v>
      </c>
      <c r="O2453" s="171">
        <f>(1+'Parameters &amp; Main Results'!$B$21)^(1/12)-1</f>
        <v>0.001241487716</v>
      </c>
      <c r="P2453" s="171">
        <f>(1+'Parameters &amp; Main Results'!$B$23)^(1/12)-1</f>
        <v>0.0008295381143</v>
      </c>
      <c r="Q2453" s="172">
        <f>(1+'Parameters &amp; Main Results'!$B$25)^(1/12)-1</f>
        <v>0.004074123784</v>
      </c>
      <c r="R2453" s="172">
        <f>(1+'Parameters &amp; Main Results'!$B$27)^(1/12)-1</f>
        <v>0</v>
      </c>
      <c r="S2453" s="172">
        <f>(1+'Parameters &amp; Main Results'!$B$29)^(1/12)-1</f>
        <v>0</v>
      </c>
      <c r="T2453" s="172">
        <f>(1+'Parameters &amp; Main Results'!$B$31)^(1/12)-1</f>
        <v>0.0008295381143</v>
      </c>
      <c r="U2453" s="166">
        <v>0.0</v>
      </c>
      <c r="V2453" s="166">
        <v>0.0</v>
      </c>
      <c r="W2453" s="19">
        <f t="array" ref="W2453">mmult(N2453:T2453,'Parameters &amp; Main Results'!$B$6:$B$12)-'Parameters &amp; Main Results'!$B$16/12+mmult(U2453:V2453,'Parameters &amp; Main Results'!$B$14:$B$15)</f>
        <v>0.0033242981</v>
      </c>
      <c r="X2453" s="77">
        <f t="shared" si="5"/>
        <v>1.086508801</v>
      </c>
    </row>
    <row r="2454">
      <c r="A2454">
        <f t="shared" si="17"/>
        <v>1</v>
      </c>
      <c r="B2454">
        <f t="shared" si="18"/>
        <v>2075</v>
      </c>
      <c r="C2454" s="77">
        <f t="shared" si="3"/>
        <v>2075</v>
      </c>
      <c r="D2454" s="159">
        <f t="shared" si="356"/>
        <v>63950</v>
      </c>
      <c r="N2454" s="171">
        <f>(1+'Parameters &amp; Main Results'!$B$19)^(1/12)-1</f>
        <v>0.004074123784</v>
      </c>
      <c r="O2454" s="171">
        <f>(1+'Parameters &amp; Main Results'!$B$21)^(1/12)-1</f>
        <v>0.001241487716</v>
      </c>
      <c r="P2454" s="171">
        <f>(1+'Parameters &amp; Main Results'!$B$23)^(1/12)-1</f>
        <v>0.0008295381143</v>
      </c>
      <c r="Q2454" s="172">
        <f>(1+'Parameters &amp; Main Results'!$B$25)^(1/12)-1</f>
        <v>0.004074123784</v>
      </c>
      <c r="R2454" s="172">
        <f>(1+'Parameters &amp; Main Results'!$B$27)^(1/12)-1</f>
        <v>0</v>
      </c>
      <c r="S2454" s="172">
        <f>(1+'Parameters &amp; Main Results'!$B$29)^(1/12)-1</f>
        <v>0</v>
      </c>
      <c r="T2454" s="172">
        <f>(1+'Parameters &amp; Main Results'!$B$31)^(1/12)-1</f>
        <v>0.0008295381143</v>
      </c>
      <c r="U2454" s="166">
        <v>0.0</v>
      </c>
      <c r="V2454" s="166">
        <v>0.0</v>
      </c>
      <c r="W2454" s="19">
        <f t="array" ref="W2454">mmult(N2454:T2454,'Parameters &amp; Main Results'!$B$6:$B$12)-'Parameters &amp; Main Results'!$B$16/12+mmult(U2454:V2454,'Parameters &amp; Main Results'!$B$14:$B$15)</f>
        <v>0.0033242981</v>
      </c>
      <c r="X2454" s="77">
        <f t="shared" si="5"/>
        <v>1.082908889</v>
      </c>
    </row>
    <row r="2455">
      <c r="A2455">
        <f t="shared" si="17"/>
        <v>2</v>
      </c>
      <c r="B2455">
        <f t="shared" si="18"/>
        <v>2075</v>
      </c>
      <c r="C2455" s="77">
        <f t="shared" si="3"/>
        <v>2075.083333</v>
      </c>
      <c r="D2455" s="159">
        <f t="shared" si="356"/>
        <v>63978</v>
      </c>
      <c r="N2455" s="171">
        <f>(1+'Parameters &amp; Main Results'!$B$19)^(1/12)-1</f>
        <v>0.004074123784</v>
      </c>
      <c r="O2455" s="171">
        <f>(1+'Parameters &amp; Main Results'!$B$21)^(1/12)-1</f>
        <v>0.001241487716</v>
      </c>
      <c r="P2455" s="171">
        <f>(1+'Parameters &amp; Main Results'!$B$23)^(1/12)-1</f>
        <v>0.0008295381143</v>
      </c>
      <c r="Q2455" s="172">
        <f>(1+'Parameters &amp; Main Results'!$B$25)^(1/12)-1</f>
        <v>0.004074123784</v>
      </c>
      <c r="R2455" s="172">
        <f>(1+'Parameters &amp; Main Results'!$B$27)^(1/12)-1</f>
        <v>0</v>
      </c>
      <c r="S2455" s="172">
        <f>(1+'Parameters &amp; Main Results'!$B$29)^(1/12)-1</f>
        <v>0</v>
      </c>
      <c r="T2455" s="172">
        <f>(1+'Parameters &amp; Main Results'!$B$31)^(1/12)-1</f>
        <v>0.0008295381143</v>
      </c>
      <c r="U2455" s="166">
        <v>0.0</v>
      </c>
      <c r="V2455" s="166">
        <v>0.0</v>
      </c>
      <c r="W2455" s="19">
        <f t="array" ref="W2455">mmult(N2455:T2455,'Parameters &amp; Main Results'!$B$6:$B$12)-'Parameters &amp; Main Results'!$B$16/12+mmult(U2455:V2455,'Parameters &amp; Main Results'!$B$14:$B$15)</f>
        <v>0.0033242981</v>
      </c>
      <c r="X2455" s="77">
        <f t="shared" si="5"/>
        <v>1.079320905</v>
      </c>
    </row>
    <row r="2456">
      <c r="A2456">
        <f t="shared" si="17"/>
        <v>3</v>
      </c>
      <c r="B2456">
        <f t="shared" si="18"/>
        <v>2075</v>
      </c>
      <c r="C2456" s="77">
        <f t="shared" si="3"/>
        <v>2075.166667</v>
      </c>
      <c r="D2456" s="159">
        <f t="shared" si="356"/>
        <v>64009</v>
      </c>
      <c r="N2456" s="171">
        <f>(1+'Parameters &amp; Main Results'!$B$19)^(1/12)-1</f>
        <v>0.004074123784</v>
      </c>
      <c r="O2456" s="171">
        <f>(1+'Parameters &amp; Main Results'!$B$21)^(1/12)-1</f>
        <v>0.001241487716</v>
      </c>
      <c r="P2456" s="171">
        <f>(1+'Parameters &amp; Main Results'!$B$23)^(1/12)-1</f>
        <v>0.0008295381143</v>
      </c>
      <c r="Q2456" s="172">
        <f>(1+'Parameters &amp; Main Results'!$B$25)^(1/12)-1</f>
        <v>0.004074123784</v>
      </c>
      <c r="R2456" s="172">
        <f>(1+'Parameters &amp; Main Results'!$B$27)^(1/12)-1</f>
        <v>0</v>
      </c>
      <c r="S2456" s="172">
        <f>(1+'Parameters &amp; Main Results'!$B$29)^(1/12)-1</f>
        <v>0</v>
      </c>
      <c r="T2456" s="172">
        <f>(1+'Parameters &amp; Main Results'!$B$31)^(1/12)-1</f>
        <v>0.0008295381143</v>
      </c>
      <c r="U2456" s="166">
        <v>0.0</v>
      </c>
      <c r="V2456" s="166">
        <v>0.0</v>
      </c>
      <c r="W2456" s="19">
        <f t="array" ref="W2456">mmult(N2456:T2456,'Parameters &amp; Main Results'!$B$6:$B$12)-'Parameters &amp; Main Results'!$B$16/12+mmult(U2456:V2456,'Parameters &amp; Main Results'!$B$14:$B$15)</f>
        <v>0.0033242981</v>
      </c>
      <c r="X2456" s="77">
        <f t="shared" si="5"/>
        <v>1.075744808</v>
      </c>
    </row>
    <row r="2457">
      <c r="A2457">
        <f t="shared" si="17"/>
        <v>4</v>
      </c>
      <c r="B2457">
        <f t="shared" si="18"/>
        <v>2075</v>
      </c>
      <c r="C2457" s="77">
        <f t="shared" si="3"/>
        <v>2075.25</v>
      </c>
      <c r="D2457" s="159">
        <f t="shared" si="356"/>
        <v>64039</v>
      </c>
      <c r="N2457" s="171">
        <f>(1+'Parameters &amp; Main Results'!$B$19)^(1/12)-1</f>
        <v>0.004074123784</v>
      </c>
      <c r="O2457" s="171">
        <f>(1+'Parameters &amp; Main Results'!$B$21)^(1/12)-1</f>
        <v>0.001241487716</v>
      </c>
      <c r="P2457" s="171">
        <f>(1+'Parameters &amp; Main Results'!$B$23)^(1/12)-1</f>
        <v>0.0008295381143</v>
      </c>
      <c r="Q2457" s="172">
        <f>(1+'Parameters &amp; Main Results'!$B$25)^(1/12)-1</f>
        <v>0.004074123784</v>
      </c>
      <c r="R2457" s="172">
        <f>(1+'Parameters &amp; Main Results'!$B$27)^(1/12)-1</f>
        <v>0</v>
      </c>
      <c r="S2457" s="172">
        <f>(1+'Parameters &amp; Main Results'!$B$29)^(1/12)-1</f>
        <v>0</v>
      </c>
      <c r="T2457" s="172">
        <f>(1+'Parameters &amp; Main Results'!$B$31)^(1/12)-1</f>
        <v>0.0008295381143</v>
      </c>
      <c r="U2457" s="166">
        <v>0.0</v>
      </c>
      <c r="V2457" s="166">
        <v>0.0</v>
      </c>
      <c r="W2457" s="19">
        <f t="array" ref="W2457">mmult(N2457:T2457,'Parameters &amp; Main Results'!$B$6:$B$12)-'Parameters &amp; Main Results'!$B$16/12+mmult(U2457:V2457,'Parameters &amp; Main Results'!$B$14:$B$15)</f>
        <v>0.0033242981</v>
      </c>
      <c r="X2457" s="77">
        <f t="shared" si="5"/>
        <v>1.07218056</v>
      </c>
    </row>
    <row r="2458">
      <c r="A2458">
        <f t="shared" si="17"/>
        <v>5</v>
      </c>
      <c r="B2458">
        <f t="shared" si="18"/>
        <v>2075</v>
      </c>
      <c r="C2458" s="77">
        <f t="shared" si="3"/>
        <v>2075.333333</v>
      </c>
      <c r="D2458" s="159">
        <f t="shared" si="356"/>
        <v>64070</v>
      </c>
      <c r="N2458" s="171">
        <f>(1+'Parameters &amp; Main Results'!$B$19)^(1/12)-1</f>
        <v>0.004074123784</v>
      </c>
      <c r="O2458" s="171">
        <f>(1+'Parameters &amp; Main Results'!$B$21)^(1/12)-1</f>
        <v>0.001241487716</v>
      </c>
      <c r="P2458" s="171">
        <f>(1+'Parameters &amp; Main Results'!$B$23)^(1/12)-1</f>
        <v>0.0008295381143</v>
      </c>
      <c r="Q2458" s="172">
        <f>(1+'Parameters &amp; Main Results'!$B$25)^(1/12)-1</f>
        <v>0.004074123784</v>
      </c>
      <c r="R2458" s="172">
        <f>(1+'Parameters &amp; Main Results'!$B$27)^(1/12)-1</f>
        <v>0</v>
      </c>
      <c r="S2458" s="172">
        <f>(1+'Parameters &amp; Main Results'!$B$29)^(1/12)-1</f>
        <v>0</v>
      </c>
      <c r="T2458" s="172">
        <f>(1+'Parameters &amp; Main Results'!$B$31)^(1/12)-1</f>
        <v>0.0008295381143</v>
      </c>
      <c r="U2458" s="166">
        <v>0.0</v>
      </c>
      <c r="V2458" s="166">
        <v>0.0</v>
      </c>
      <c r="W2458" s="19">
        <f t="array" ref="W2458">mmult(N2458:T2458,'Parameters &amp; Main Results'!$B$6:$B$12)-'Parameters &amp; Main Results'!$B$16/12+mmult(U2458:V2458,'Parameters &amp; Main Results'!$B$14:$B$15)</f>
        <v>0.0033242981</v>
      </c>
      <c r="X2458" s="77">
        <f t="shared" si="5"/>
        <v>1.068628122</v>
      </c>
    </row>
    <row r="2459">
      <c r="A2459">
        <f t="shared" si="17"/>
        <v>6</v>
      </c>
      <c r="B2459">
        <f t="shared" si="18"/>
        <v>2075</v>
      </c>
      <c r="C2459" s="77">
        <f t="shared" si="3"/>
        <v>2075.416667</v>
      </c>
      <c r="D2459" s="159">
        <f t="shared" si="356"/>
        <v>64100</v>
      </c>
      <c r="N2459" s="171">
        <f>(1+'Parameters &amp; Main Results'!$B$19)^(1/12)-1</f>
        <v>0.004074123784</v>
      </c>
      <c r="O2459" s="171">
        <f>(1+'Parameters &amp; Main Results'!$B$21)^(1/12)-1</f>
        <v>0.001241487716</v>
      </c>
      <c r="P2459" s="171">
        <f>(1+'Parameters &amp; Main Results'!$B$23)^(1/12)-1</f>
        <v>0.0008295381143</v>
      </c>
      <c r="Q2459" s="172">
        <f>(1+'Parameters &amp; Main Results'!$B$25)^(1/12)-1</f>
        <v>0.004074123784</v>
      </c>
      <c r="R2459" s="172">
        <f>(1+'Parameters &amp; Main Results'!$B$27)^(1/12)-1</f>
        <v>0</v>
      </c>
      <c r="S2459" s="172">
        <f>(1+'Parameters &amp; Main Results'!$B$29)^(1/12)-1</f>
        <v>0</v>
      </c>
      <c r="T2459" s="172">
        <f>(1+'Parameters &amp; Main Results'!$B$31)^(1/12)-1</f>
        <v>0.0008295381143</v>
      </c>
      <c r="U2459" s="166">
        <v>0.0</v>
      </c>
      <c r="V2459" s="166">
        <v>0.0</v>
      </c>
      <c r="W2459" s="19">
        <f t="array" ref="W2459">mmult(N2459:T2459,'Parameters &amp; Main Results'!$B$6:$B$12)-'Parameters &amp; Main Results'!$B$16/12+mmult(U2459:V2459,'Parameters &amp; Main Results'!$B$14:$B$15)</f>
        <v>0.0033242981</v>
      </c>
      <c r="X2459" s="77">
        <f t="shared" si="5"/>
        <v>1.065087454</v>
      </c>
    </row>
    <row r="2460">
      <c r="A2460">
        <f t="shared" si="17"/>
        <v>7</v>
      </c>
      <c r="B2460">
        <f t="shared" si="18"/>
        <v>2075</v>
      </c>
      <c r="C2460" s="77">
        <f t="shared" si="3"/>
        <v>2075.5</v>
      </c>
      <c r="D2460" s="159">
        <f t="shared" si="356"/>
        <v>64131</v>
      </c>
      <c r="N2460" s="171">
        <f>(1+'Parameters &amp; Main Results'!$B$19)^(1/12)-1</f>
        <v>0.004074123784</v>
      </c>
      <c r="O2460" s="171">
        <f>(1+'Parameters &amp; Main Results'!$B$21)^(1/12)-1</f>
        <v>0.001241487716</v>
      </c>
      <c r="P2460" s="171">
        <f>(1+'Parameters &amp; Main Results'!$B$23)^(1/12)-1</f>
        <v>0.0008295381143</v>
      </c>
      <c r="Q2460" s="172">
        <f>(1+'Parameters &amp; Main Results'!$B$25)^(1/12)-1</f>
        <v>0.004074123784</v>
      </c>
      <c r="R2460" s="172">
        <f>(1+'Parameters &amp; Main Results'!$B$27)^(1/12)-1</f>
        <v>0</v>
      </c>
      <c r="S2460" s="172">
        <f>(1+'Parameters &amp; Main Results'!$B$29)^(1/12)-1</f>
        <v>0</v>
      </c>
      <c r="T2460" s="172">
        <f>(1+'Parameters &amp; Main Results'!$B$31)^(1/12)-1</f>
        <v>0.0008295381143</v>
      </c>
      <c r="U2460" s="166">
        <v>0.0</v>
      </c>
      <c r="V2460" s="166">
        <v>0.0</v>
      </c>
      <c r="W2460" s="19">
        <f t="array" ref="W2460">mmult(N2460:T2460,'Parameters &amp; Main Results'!$B$6:$B$12)-'Parameters &amp; Main Results'!$B$16/12+mmult(U2460:V2460,'Parameters &amp; Main Results'!$B$14:$B$15)</f>
        <v>0.0033242981</v>
      </c>
      <c r="X2460" s="77">
        <f t="shared" si="5"/>
        <v>1.061558517</v>
      </c>
    </row>
    <row r="2461">
      <c r="A2461">
        <f t="shared" si="17"/>
        <v>8</v>
      </c>
      <c r="B2461">
        <f t="shared" si="18"/>
        <v>2075</v>
      </c>
      <c r="C2461" s="77">
        <f t="shared" si="3"/>
        <v>2075.583333</v>
      </c>
      <c r="D2461" s="159">
        <f t="shared" si="356"/>
        <v>64162</v>
      </c>
      <c r="N2461" s="171">
        <f>(1+'Parameters &amp; Main Results'!$B$19)^(1/12)-1</f>
        <v>0.004074123784</v>
      </c>
      <c r="O2461" s="171">
        <f>(1+'Parameters &amp; Main Results'!$B$21)^(1/12)-1</f>
        <v>0.001241487716</v>
      </c>
      <c r="P2461" s="171">
        <f>(1+'Parameters &amp; Main Results'!$B$23)^(1/12)-1</f>
        <v>0.0008295381143</v>
      </c>
      <c r="Q2461" s="172">
        <f>(1+'Parameters &amp; Main Results'!$B$25)^(1/12)-1</f>
        <v>0.004074123784</v>
      </c>
      <c r="R2461" s="172">
        <f>(1+'Parameters &amp; Main Results'!$B$27)^(1/12)-1</f>
        <v>0</v>
      </c>
      <c r="S2461" s="172">
        <f>(1+'Parameters &amp; Main Results'!$B$29)^(1/12)-1</f>
        <v>0</v>
      </c>
      <c r="T2461" s="172">
        <f>(1+'Parameters &amp; Main Results'!$B$31)^(1/12)-1</f>
        <v>0.0008295381143</v>
      </c>
      <c r="U2461" s="166">
        <v>0.0</v>
      </c>
      <c r="V2461" s="166">
        <v>0.0</v>
      </c>
      <c r="W2461" s="19">
        <f t="array" ref="W2461">mmult(N2461:T2461,'Parameters &amp; Main Results'!$B$6:$B$12)-'Parameters &amp; Main Results'!$B$16/12+mmult(U2461:V2461,'Parameters &amp; Main Results'!$B$14:$B$15)</f>
        <v>0.0033242981</v>
      </c>
      <c r="X2461" s="77">
        <f t="shared" si="5"/>
        <v>1.058041272</v>
      </c>
    </row>
    <row r="2462">
      <c r="A2462">
        <f t="shared" si="17"/>
        <v>9</v>
      </c>
      <c r="B2462">
        <f t="shared" si="18"/>
        <v>2075</v>
      </c>
      <c r="C2462" s="77">
        <f t="shared" si="3"/>
        <v>2075.666667</v>
      </c>
      <c r="D2462" s="159">
        <f t="shared" si="356"/>
        <v>64192</v>
      </c>
      <c r="N2462" s="171">
        <f>(1+'Parameters &amp; Main Results'!$B$19)^(1/12)-1</f>
        <v>0.004074123784</v>
      </c>
      <c r="O2462" s="171">
        <f>(1+'Parameters &amp; Main Results'!$B$21)^(1/12)-1</f>
        <v>0.001241487716</v>
      </c>
      <c r="P2462" s="171">
        <f>(1+'Parameters &amp; Main Results'!$B$23)^(1/12)-1</f>
        <v>0.0008295381143</v>
      </c>
      <c r="Q2462" s="172">
        <f>(1+'Parameters &amp; Main Results'!$B$25)^(1/12)-1</f>
        <v>0.004074123784</v>
      </c>
      <c r="R2462" s="172">
        <f>(1+'Parameters &amp; Main Results'!$B$27)^(1/12)-1</f>
        <v>0</v>
      </c>
      <c r="S2462" s="172">
        <f>(1+'Parameters &amp; Main Results'!$B$29)^(1/12)-1</f>
        <v>0</v>
      </c>
      <c r="T2462" s="172">
        <f>(1+'Parameters &amp; Main Results'!$B$31)^(1/12)-1</f>
        <v>0.0008295381143</v>
      </c>
      <c r="U2462" s="166">
        <v>0.0</v>
      </c>
      <c r="V2462" s="166">
        <v>0.0</v>
      </c>
      <c r="W2462" s="19">
        <f t="array" ref="W2462">mmult(N2462:T2462,'Parameters &amp; Main Results'!$B$6:$B$12)-'Parameters &amp; Main Results'!$B$16/12+mmult(U2462:V2462,'Parameters &amp; Main Results'!$B$14:$B$15)</f>
        <v>0.0033242981</v>
      </c>
      <c r="X2462" s="77">
        <f t="shared" si="5"/>
        <v>1.054535681</v>
      </c>
    </row>
    <row r="2463">
      <c r="A2463">
        <f t="shared" si="17"/>
        <v>10</v>
      </c>
      <c r="B2463">
        <f t="shared" si="18"/>
        <v>2075</v>
      </c>
      <c r="C2463" s="77">
        <f t="shared" si="3"/>
        <v>2075.75</v>
      </c>
      <c r="D2463" s="159">
        <f t="shared" si="356"/>
        <v>64223</v>
      </c>
      <c r="N2463" s="171">
        <f>(1+'Parameters &amp; Main Results'!$B$19)^(1/12)-1</f>
        <v>0.004074123784</v>
      </c>
      <c r="O2463" s="171">
        <f>(1+'Parameters &amp; Main Results'!$B$21)^(1/12)-1</f>
        <v>0.001241487716</v>
      </c>
      <c r="P2463" s="171">
        <f>(1+'Parameters &amp; Main Results'!$B$23)^(1/12)-1</f>
        <v>0.0008295381143</v>
      </c>
      <c r="Q2463" s="172">
        <f>(1+'Parameters &amp; Main Results'!$B$25)^(1/12)-1</f>
        <v>0.004074123784</v>
      </c>
      <c r="R2463" s="172">
        <f>(1+'Parameters &amp; Main Results'!$B$27)^(1/12)-1</f>
        <v>0</v>
      </c>
      <c r="S2463" s="172">
        <f>(1+'Parameters &amp; Main Results'!$B$29)^(1/12)-1</f>
        <v>0</v>
      </c>
      <c r="T2463" s="172">
        <f>(1+'Parameters &amp; Main Results'!$B$31)^(1/12)-1</f>
        <v>0.0008295381143</v>
      </c>
      <c r="U2463" s="166">
        <v>0.0</v>
      </c>
      <c r="V2463" s="166">
        <v>0.0</v>
      </c>
      <c r="W2463" s="19">
        <f t="array" ref="W2463">mmult(N2463:T2463,'Parameters &amp; Main Results'!$B$6:$B$12)-'Parameters &amp; Main Results'!$B$16/12+mmult(U2463:V2463,'Parameters &amp; Main Results'!$B$14:$B$15)</f>
        <v>0.0033242981</v>
      </c>
      <c r="X2463" s="77">
        <f t="shared" si="5"/>
        <v>1.051041705</v>
      </c>
    </row>
    <row r="2464">
      <c r="A2464">
        <f t="shared" si="17"/>
        <v>11</v>
      </c>
      <c r="B2464">
        <f t="shared" si="18"/>
        <v>2075</v>
      </c>
      <c r="C2464" s="77">
        <f t="shared" si="3"/>
        <v>2075.833333</v>
      </c>
      <c r="D2464" s="159">
        <f t="shared" si="356"/>
        <v>64253</v>
      </c>
      <c r="N2464" s="171">
        <f>(1+'Parameters &amp; Main Results'!$B$19)^(1/12)-1</f>
        <v>0.004074123784</v>
      </c>
      <c r="O2464" s="171">
        <f>(1+'Parameters &amp; Main Results'!$B$21)^(1/12)-1</f>
        <v>0.001241487716</v>
      </c>
      <c r="P2464" s="171">
        <f>(1+'Parameters &amp; Main Results'!$B$23)^(1/12)-1</f>
        <v>0.0008295381143</v>
      </c>
      <c r="Q2464" s="172">
        <f>(1+'Parameters &amp; Main Results'!$B$25)^(1/12)-1</f>
        <v>0.004074123784</v>
      </c>
      <c r="R2464" s="172">
        <f>(1+'Parameters &amp; Main Results'!$B$27)^(1/12)-1</f>
        <v>0</v>
      </c>
      <c r="S2464" s="172">
        <f>(1+'Parameters &amp; Main Results'!$B$29)^(1/12)-1</f>
        <v>0</v>
      </c>
      <c r="T2464" s="172">
        <f>(1+'Parameters &amp; Main Results'!$B$31)^(1/12)-1</f>
        <v>0.0008295381143</v>
      </c>
      <c r="U2464" s="166">
        <v>0.0</v>
      </c>
      <c r="V2464" s="166">
        <v>0.0</v>
      </c>
      <c r="W2464" s="19">
        <f t="array" ref="W2464">mmult(N2464:T2464,'Parameters &amp; Main Results'!$B$6:$B$12)-'Parameters &amp; Main Results'!$B$16/12+mmult(U2464:V2464,'Parameters &amp; Main Results'!$B$14:$B$15)</f>
        <v>0.0033242981</v>
      </c>
      <c r="X2464" s="77">
        <f t="shared" si="5"/>
        <v>1.047559306</v>
      </c>
    </row>
    <row r="2465">
      <c r="A2465">
        <f t="shared" si="17"/>
        <v>12</v>
      </c>
      <c r="B2465">
        <f t="shared" si="18"/>
        <v>2075</v>
      </c>
      <c r="C2465" s="77">
        <f t="shared" si="3"/>
        <v>2075.916667</v>
      </c>
      <c r="D2465" s="159">
        <f t="shared" si="356"/>
        <v>64284</v>
      </c>
      <c r="N2465" s="171">
        <f>(1+'Parameters &amp; Main Results'!$B$19)^(1/12)-1</f>
        <v>0.004074123784</v>
      </c>
      <c r="O2465" s="171">
        <f>(1+'Parameters &amp; Main Results'!$B$21)^(1/12)-1</f>
        <v>0.001241487716</v>
      </c>
      <c r="P2465" s="171">
        <f>(1+'Parameters &amp; Main Results'!$B$23)^(1/12)-1</f>
        <v>0.0008295381143</v>
      </c>
      <c r="Q2465" s="172">
        <f>(1+'Parameters &amp; Main Results'!$B$25)^(1/12)-1</f>
        <v>0.004074123784</v>
      </c>
      <c r="R2465" s="172">
        <f>(1+'Parameters &amp; Main Results'!$B$27)^(1/12)-1</f>
        <v>0</v>
      </c>
      <c r="S2465" s="172">
        <f>(1+'Parameters &amp; Main Results'!$B$29)^(1/12)-1</f>
        <v>0</v>
      </c>
      <c r="T2465" s="172">
        <f>(1+'Parameters &amp; Main Results'!$B$31)^(1/12)-1</f>
        <v>0.0008295381143</v>
      </c>
      <c r="U2465" s="166">
        <v>0.0</v>
      </c>
      <c r="V2465" s="166">
        <v>0.0</v>
      </c>
      <c r="W2465" s="19">
        <f t="array" ref="W2465">mmult(N2465:T2465,'Parameters &amp; Main Results'!$B$6:$B$12)-'Parameters &amp; Main Results'!$B$16/12+mmult(U2465:V2465,'Parameters &amp; Main Results'!$B$14:$B$15)</f>
        <v>0.0033242981</v>
      </c>
      <c r="X2465" s="77">
        <f t="shared" si="5"/>
        <v>1.044088445</v>
      </c>
    </row>
    <row r="2466">
      <c r="A2466">
        <f t="shared" si="17"/>
        <v>1</v>
      </c>
      <c r="B2466">
        <f t="shared" si="18"/>
        <v>2076</v>
      </c>
      <c r="C2466" s="77">
        <f t="shared" si="3"/>
        <v>2076</v>
      </c>
      <c r="D2466" s="159">
        <f t="shared" si="356"/>
        <v>64315</v>
      </c>
      <c r="N2466" s="171">
        <f>(1+'Parameters &amp; Main Results'!$B$19)^(1/12)-1</f>
        <v>0.004074123784</v>
      </c>
      <c r="O2466" s="171">
        <f>(1+'Parameters &amp; Main Results'!$B$21)^(1/12)-1</f>
        <v>0.001241487716</v>
      </c>
      <c r="P2466" s="171">
        <f>(1+'Parameters &amp; Main Results'!$B$23)^(1/12)-1</f>
        <v>0.0008295381143</v>
      </c>
      <c r="Q2466" s="172">
        <f>(1+'Parameters &amp; Main Results'!$B$25)^(1/12)-1</f>
        <v>0.004074123784</v>
      </c>
      <c r="R2466" s="172">
        <f>(1+'Parameters &amp; Main Results'!$B$27)^(1/12)-1</f>
        <v>0</v>
      </c>
      <c r="S2466" s="172">
        <f>(1+'Parameters &amp; Main Results'!$B$29)^(1/12)-1</f>
        <v>0</v>
      </c>
      <c r="T2466" s="172">
        <f>(1+'Parameters &amp; Main Results'!$B$31)^(1/12)-1</f>
        <v>0.0008295381143</v>
      </c>
      <c r="U2466" s="166">
        <v>0.0</v>
      </c>
      <c r="V2466" s="166">
        <v>0.0</v>
      </c>
      <c r="W2466" s="19">
        <f t="array" ref="W2466">mmult(N2466:T2466,'Parameters &amp; Main Results'!$B$6:$B$12)-'Parameters &amp; Main Results'!$B$16/12+mmult(U2466:V2466,'Parameters &amp; Main Results'!$B$14:$B$15)</f>
        <v>0.0033242981</v>
      </c>
      <c r="X2466" s="77">
        <f t="shared" si="5"/>
        <v>1.040629083</v>
      </c>
    </row>
    <row r="2467">
      <c r="A2467">
        <f t="shared" si="17"/>
        <v>2</v>
      </c>
      <c r="B2467">
        <f t="shared" si="18"/>
        <v>2076</v>
      </c>
      <c r="C2467" s="77">
        <f t="shared" si="3"/>
        <v>2076.083333</v>
      </c>
      <c r="D2467" s="159">
        <f t="shared" si="356"/>
        <v>64344</v>
      </c>
      <c r="N2467" s="171">
        <f>(1+'Parameters &amp; Main Results'!$B$19)^(1/12)-1</f>
        <v>0.004074123784</v>
      </c>
      <c r="O2467" s="171">
        <f>(1+'Parameters &amp; Main Results'!$B$21)^(1/12)-1</f>
        <v>0.001241487716</v>
      </c>
      <c r="P2467" s="171">
        <f>(1+'Parameters &amp; Main Results'!$B$23)^(1/12)-1</f>
        <v>0.0008295381143</v>
      </c>
      <c r="Q2467" s="172">
        <f>(1+'Parameters &amp; Main Results'!$B$25)^(1/12)-1</f>
        <v>0.004074123784</v>
      </c>
      <c r="R2467" s="172">
        <f>(1+'Parameters &amp; Main Results'!$B$27)^(1/12)-1</f>
        <v>0</v>
      </c>
      <c r="S2467" s="172">
        <f>(1+'Parameters &amp; Main Results'!$B$29)^(1/12)-1</f>
        <v>0</v>
      </c>
      <c r="T2467" s="172">
        <f>(1+'Parameters &amp; Main Results'!$B$31)^(1/12)-1</f>
        <v>0.0008295381143</v>
      </c>
      <c r="U2467" s="166">
        <v>0.0</v>
      </c>
      <c r="V2467" s="166">
        <v>0.0</v>
      </c>
      <c r="W2467" s="19">
        <f t="array" ref="W2467">mmult(N2467:T2467,'Parameters &amp; Main Results'!$B$6:$B$12)-'Parameters &amp; Main Results'!$B$16/12+mmult(U2467:V2467,'Parameters &amp; Main Results'!$B$14:$B$15)</f>
        <v>0.0033242981</v>
      </c>
      <c r="X2467" s="77">
        <f t="shared" si="5"/>
        <v>1.037181184</v>
      </c>
    </row>
    <row r="2468">
      <c r="A2468">
        <f t="shared" si="17"/>
        <v>3</v>
      </c>
      <c r="B2468">
        <f t="shared" si="18"/>
        <v>2076</v>
      </c>
      <c r="C2468" s="77">
        <f t="shared" si="3"/>
        <v>2076.166667</v>
      </c>
      <c r="D2468" s="159">
        <f t="shared" si="356"/>
        <v>64375</v>
      </c>
      <c r="N2468" s="171">
        <f>(1+'Parameters &amp; Main Results'!$B$19)^(1/12)-1</f>
        <v>0.004074123784</v>
      </c>
      <c r="O2468" s="171">
        <f>(1+'Parameters &amp; Main Results'!$B$21)^(1/12)-1</f>
        <v>0.001241487716</v>
      </c>
      <c r="P2468" s="171">
        <f>(1+'Parameters &amp; Main Results'!$B$23)^(1/12)-1</f>
        <v>0.0008295381143</v>
      </c>
      <c r="Q2468" s="172">
        <f>(1+'Parameters &amp; Main Results'!$B$25)^(1/12)-1</f>
        <v>0.004074123784</v>
      </c>
      <c r="R2468" s="172">
        <f>(1+'Parameters &amp; Main Results'!$B$27)^(1/12)-1</f>
        <v>0</v>
      </c>
      <c r="S2468" s="172">
        <f>(1+'Parameters &amp; Main Results'!$B$29)^(1/12)-1</f>
        <v>0</v>
      </c>
      <c r="T2468" s="172">
        <f>(1+'Parameters &amp; Main Results'!$B$31)^(1/12)-1</f>
        <v>0.0008295381143</v>
      </c>
      <c r="U2468" s="166">
        <v>0.0</v>
      </c>
      <c r="V2468" s="166">
        <v>0.0</v>
      </c>
      <c r="W2468" s="19">
        <f t="array" ref="W2468">mmult(N2468:T2468,'Parameters &amp; Main Results'!$B$6:$B$12)-'Parameters &amp; Main Results'!$B$16/12+mmult(U2468:V2468,'Parameters &amp; Main Results'!$B$14:$B$15)</f>
        <v>0.0033242981</v>
      </c>
      <c r="X2468" s="77">
        <f t="shared" si="5"/>
        <v>1.033744708</v>
      </c>
    </row>
    <row r="2469">
      <c r="A2469">
        <f t="shared" si="17"/>
        <v>4</v>
      </c>
      <c r="B2469">
        <f t="shared" si="18"/>
        <v>2076</v>
      </c>
      <c r="C2469" s="77">
        <f t="shared" si="3"/>
        <v>2076.25</v>
      </c>
      <c r="D2469" s="159">
        <f t="shared" si="356"/>
        <v>64405</v>
      </c>
      <c r="N2469" s="171">
        <f>(1+'Parameters &amp; Main Results'!$B$19)^(1/12)-1</f>
        <v>0.004074123784</v>
      </c>
      <c r="O2469" s="171">
        <f>(1+'Parameters &amp; Main Results'!$B$21)^(1/12)-1</f>
        <v>0.001241487716</v>
      </c>
      <c r="P2469" s="171">
        <f>(1+'Parameters &amp; Main Results'!$B$23)^(1/12)-1</f>
        <v>0.0008295381143</v>
      </c>
      <c r="Q2469" s="172">
        <f>(1+'Parameters &amp; Main Results'!$B$25)^(1/12)-1</f>
        <v>0.004074123784</v>
      </c>
      <c r="R2469" s="172">
        <f>(1+'Parameters &amp; Main Results'!$B$27)^(1/12)-1</f>
        <v>0</v>
      </c>
      <c r="S2469" s="172">
        <f>(1+'Parameters &amp; Main Results'!$B$29)^(1/12)-1</f>
        <v>0</v>
      </c>
      <c r="T2469" s="172">
        <f>(1+'Parameters &amp; Main Results'!$B$31)^(1/12)-1</f>
        <v>0.0008295381143</v>
      </c>
      <c r="U2469" s="166">
        <v>0.0</v>
      </c>
      <c r="V2469" s="166">
        <v>0.0</v>
      </c>
      <c r="W2469" s="19">
        <f t="array" ref="W2469">mmult(N2469:T2469,'Parameters &amp; Main Results'!$B$6:$B$12)-'Parameters &amp; Main Results'!$B$16/12+mmult(U2469:V2469,'Parameters &amp; Main Results'!$B$14:$B$15)</f>
        <v>0.0033242981</v>
      </c>
      <c r="X2469" s="77">
        <f t="shared" si="5"/>
        <v>1.030319619</v>
      </c>
    </row>
    <row r="2470">
      <c r="A2470">
        <f t="shared" si="17"/>
        <v>5</v>
      </c>
      <c r="B2470">
        <f t="shared" si="18"/>
        <v>2076</v>
      </c>
      <c r="C2470" s="77">
        <f t="shared" si="3"/>
        <v>2076.333333</v>
      </c>
      <c r="D2470" s="159">
        <f t="shared" si="356"/>
        <v>64436</v>
      </c>
      <c r="N2470" s="171">
        <f>(1+'Parameters &amp; Main Results'!$B$19)^(1/12)-1</f>
        <v>0.004074123784</v>
      </c>
      <c r="O2470" s="171">
        <f>(1+'Parameters &amp; Main Results'!$B$21)^(1/12)-1</f>
        <v>0.001241487716</v>
      </c>
      <c r="P2470" s="171">
        <f>(1+'Parameters &amp; Main Results'!$B$23)^(1/12)-1</f>
        <v>0.0008295381143</v>
      </c>
      <c r="Q2470" s="172">
        <f>(1+'Parameters &amp; Main Results'!$B$25)^(1/12)-1</f>
        <v>0.004074123784</v>
      </c>
      <c r="R2470" s="172">
        <f>(1+'Parameters &amp; Main Results'!$B$27)^(1/12)-1</f>
        <v>0</v>
      </c>
      <c r="S2470" s="172">
        <f>(1+'Parameters &amp; Main Results'!$B$29)^(1/12)-1</f>
        <v>0</v>
      </c>
      <c r="T2470" s="172">
        <f>(1+'Parameters &amp; Main Results'!$B$31)^(1/12)-1</f>
        <v>0.0008295381143</v>
      </c>
      <c r="U2470" s="166">
        <v>0.0</v>
      </c>
      <c r="V2470" s="166">
        <v>0.0</v>
      </c>
      <c r="W2470" s="19">
        <f t="array" ref="W2470">mmult(N2470:T2470,'Parameters &amp; Main Results'!$B$6:$B$12)-'Parameters &amp; Main Results'!$B$16/12+mmult(U2470:V2470,'Parameters &amp; Main Results'!$B$14:$B$15)</f>
        <v>0.0033242981</v>
      </c>
      <c r="X2470" s="77">
        <f t="shared" si="5"/>
        <v>1.026905877</v>
      </c>
    </row>
    <row r="2471">
      <c r="A2471">
        <f t="shared" si="17"/>
        <v>6</v>
      </c>
      <c r="B2471">
        <f t="shared" si="18"/>
        <v>2076</v>
      </c>
      <c r="C2471" s="77">
        <f t="shared" si="3"/>
        <v>2076.416667</v>
      </c>
      <c r="D2471" s="159">
        <f t="shared" si="356"/>
        <v>64466</v>
      </c>
      <c r="N2471" s="171">
        <f>(1+'Parameters &amp; Main Results'!$B$19)^(1/12)-1</f>
        <v>0.004074123784</v>
      </c>
      <c r="O2471" s="171">
        <f>(1+'Parameters &amp; Main Results'!$B$21)^(1/12)-1</f>
        <v>0.001241487716</v>
      </c>
      <c r="P2471" s="171">
        <f>(1+'Parameters &amp; Main Results'!$B$23)^(1/12)-1</f>
        <v>0.0008295381143</v>
      </c>
      <c r="Q2471" s="172">
        <f>(1+'Parameters &amp; Main Results'!$B$25)^(1/12)-1</f>
        <v>0.004074123784</v>
      </c>
      <c r="R2471" s="172">
        <f>(1+'Parameters &amp; Main Results'!$B$27)^(1/12)-1</f>
        <v>0</v>
      </c>
      <c r="S2471" s="172">
        <f>(1+'Parameters &amp; Main Results'!$B$29)^(1/12)-1</f>
        <v>0</v>
      </c>
      <c r="T2471" s="172">
        <f>(1+'Parameters &amp; Main Results'!$B$31)^(1/12)-1</f>
        <v>0.0008295381143</v>
      </c>
      <c r="U2471" s="166">
        <v>0.0</v>
      </c>
      <c r="V2471" s="166">
        <v>0.0</v>
      </c>
      <c r="W2471" s="19">
        <f t="array" ref="W2471">mmult(N2471:T2471,'Parameters &amp; Main Results'!$B$6:$B$12)-'Parameters &amp; Main Results'!$B$16/12+mmult(U2471:V2471,'Parameters &amp; Main Results'!$B$14:$B$15)</f>
        <v>0.0033242981</v>
      </c>
      <c r="X2471" s="77">
        <f t="shared" si="5"/>
        <v>1.023503447</v>
      </c>
    </row>
    <row r="2472">
      <c r="A2472">
        <f t="shared" si="17"/>
        <v>7</v>
      </c>
      <c r="B2472">
        <f t="shared" si="18"/>
        <v>2076</v>
      </c>
      <c r="C2472" s="77">
        <f t="shared" si="3"/>
        <v>2076.5</v>
      </c>
      <c r="D2472" s="159">
        <f t="shared" si="356"/>
        <v>64497</v>
      </c>
      <c r="N2472" s="171">
        <f>(1+'Parameters &amp; Main Results'!$B$19)^(1/12)-1</f>
        <v>0.004074123784</v>
      </c>
      <c r="O2472" s="171">
        <f>(1+'Parameters &amp; Main Results'!$B$21)^(1/12)-1</f>
        <v>0.001241487716</v>
      </c>
      <c r="P2472" s="171">
        <f>(1+'Parameters &amp; Main Results'!$B$23)^(1/12)-1</f>
        <v>0.0008295381143</v>
      </c>
      <c r="Q2472" s="172">
        <f>(1+'Parameters &amp; Main Results'!$B$25)^(1/12)-1</f>
        <v>0.004074123784</v>
      </c>
      <c r="R2472" s="172">
        <f>(1+'Parameters &amp; Main Results'!$B$27)^(1/12)-1</f>
        <v>0</v>
      </c>
      <c r="S2472" s="172">
        <f>(1+'Parameters &amp; Main Results'!$B$29)^(1/12)-1</f>
        <v>0</v>
      </c>
      <c r="T2472" s="172">
        <f>(1+'Parameters &amp; Main Results'!$B$31)^(1/12)-1</f>
        <v>0.0008295381143</v>
      </c>
      <c r="U2472" s="166">
        <v>0.0</v>
      </c>
      <c r="V2472" s="166">
        <v>0.0</v>
      </c>
      <c r="W2472" s="19">
        <f t="array" ref="W2472">mmult(N2472:T2472,'Parameters &amp; Main Results'!$B$6:$B$12)-'Parameters &amp; Main Results'!$B$16/12+mmult(U2472:V2472,'Parameters &amp; Main Results'!$B$14:$B$15)</f>
        <v>0.0033242981</v>
      </c>
      <c r="X2472" s="77">
        <f t="shared" si="5"/>
        <v>1.02011229</v>
      </c>
    </row>
    <row r="2473">
      <c r="A2473">
        <f t="shared" si="17"/>
        <v>8</v>
      </c>
      <c r="B2473">
        <f t="shared" si="18"/>
        <v>2076</v>
      </c>
      <c r="C2473" s="77">
        <f t="shared" si="3"/>
        <v>2076.583333</v>
      </c>
      <c r="D2473" s="159">
        <f t="shared" si="356"/>
        <v>64528</v>
      </c>
      <c r="N2473" s="171">
        <f>(1+'Parameters &amp; Main Results'!$B$19)^(1/12)-1</f>
        <v>0.004074123784</v>
      </c>
      <c r="O2473" s="171">
        <f>(1+'Parameters &amp; Main Results'!$B$21)^(1/12)-1</f>
        <v>0.001241487716</v>
      </c>
      <c r="P2473" s="171">
        <f>(1+'Parameters &amp; Main Results'!$B$23)^(1/12)-1</f>
        <v>0.0008295381143</v>
      </c>
      <c r="Q2473" s="172">
        <f>(1+'Parameters &amp; Main Results'!$B$25)^(1/12)-1</f>
        <v>0.004074123784</v>
      </c>
      <c r="R2473" s="172">
        <f>(1+'Parameters &amp; Main Results'!$B$27)^(1/12)-1</f>
        <v>0</v>
      </c>
      <c r="S2473" s="172">
        <f>(1+'Parameters &amp; Main Results'!$B$29)^(1/12)-1</f>
        <v>0</v>
      </c>
      <c r="T2473" s="172">
        <f>(1+'Parameters &amp; Main Results'!$B$31)^(1/12)-1</f>
        <v>0.0008295381143</v>
      </c>
      <c r="U2473" s="166">
        <v>0.0</v>
      </c>
      <c r="V2473" s="166">
        <v>0.0</v>
      </c>
      <c r="W2473" s="19">
        <f t="array" ref="W2473">mmult(N2473:T2473,'Parameters &amp; Main Results'!$B$6:$B$12)-'Parameters &amp; Main Results'!$B$16/12+mmult(U2473:V2473,'Parameters &amp; Main Results'!$B$14:$B$15)</f>
        <v>0.0033242981</v>
      </c>
      <c r="X2473" s="77">
        <f t="shared" si="5"/>
        <v>1.016732368</v>
      </c>
    </row>
    <row r="2474">
      <c r="A2474">
        <f t="shared" si="17"/>
        <v>9</v>
      </c>
      <c r="B2474">
        <f t="shared" si="18"/>
        <v>2076</v>
      </c>
      <c r="C2474" s="77">
        <f t="shared" si="3"/>
        <v>2076.666667</v>
      </c>
      <c r="D2474" s="159">
        <f t="shared" si="356"/>
        <v>64558</v>
      </c>
      <c r="N2474" s="171">
        <f>(1+'Parameters &amp; Main Results'!$B$19)^(1/12)-1</f>
        <v>0.004074123784</v>
      </c>
      <c r="O2474" s="171">
        <f>(1+'Parameters &amp; Main Results'!$B$21)^(1/12)-1</f>
        <v>0.001241487716</v>
      </c>
      <c r="P2474" s="171">
        <f>(1+'Parameters &amp; Main Results'!$B$23)^(1/12)-1</f>
        <v>0.0008295381143</v>
      </c>
      <c r="Q2474" s="172">
        <f>(1+'Parameters &amp; Main Results'!$B$25)^(1/12)-1</f>
        <v>0.004074123784</v>
      </c>
      <c r="R2474" s="172">
        <f>(1+'Parameters &amp; Main Results'!$B$27)^(1/12)-1</f>
        <v>0</v>
      </c>
      <c r="S2474" s="172">
        <f>(1+'Parameters &amp; Main Results'!$B$29)^(1/12)-1</f>
        <v>0</v>
      </c>
      <c r="T2474" s="172">
        <f>(1+'Parameters &amp; Main Results'!$B$31)^(1/12)-1</f>
        <v>0.0008295381143</v>
      </c>
      <c r="U2474" s="166">
        <v>0.0</v>
      </c>
      <c r="V2474" s="166">
        <v>0.0</v>
      </c>
      <c r="W2474" s="19">
        <f t="array" ref="W2474">mmult(N2474:T2474,'Parameters &amp; Main Results'!$B$6:$B$12)-'Parameters &amp; Main Results'!$B$16/12+mmult(U2474:V2474,'Parameters &amp; Main Results'!$B$14:$B$15)</f>
        <v>0.0033242981</v>
      </c>
      <c r="X2474" s="77">
        <f t="shared" si="5"/>
        <v>1.013363645</v>
      </c>
    </row>
    <row r="2475">
      <c r="A2475">
        <f t="shared" si="17"/>
        <v>10</v>
      </c>
      <c r="B2475">
        <f t="shared" si="18"/>
        <v>2076</v>
      </c>
      <c r="C2475" s="77">
        <f t="shared" si="3"/>
        <v>2076.75</v>
      </c>
      <c r="D2475" s="159">
        <f t="shared" si="356"/>
        <v>64589</v>
      </c>
      <c r="N2475" s="171">
        <f>(1+'Parameters &amp; Main Results'!$B$19)^(1/12)-1</f>
        <v>0.004074123784</v>
      </c>
      <c r="O2475" s="171">
        <f>(1+'Parameters &amp; Main Results'!$B$21)^(1/12)-1</f>
        <v>0.001241487716</v>
      </c>
      <c r="P2475" s="171">
        <f>(1+'Parameters &amp; Main Results'!$B$23)^(1/12)-1</f>
        <v>0.0008295381143</v>
      </c>
      <c r="Q2475" s="172">
        <f>(1+'Parameters &amp; Main Results'!$B$25)^(1/12)-1</f>
        <v>0.004074123784</v>
      </c>
      <c r="R2475" s="172">
        <f>(1+'Parameters &amp; Main Results'!$B$27)^(1/12)-1</f>
        <v>0</v>
      </c>
      <c r="S2475" s="172">
        <f>(1+'Parameters &amp; Main Results'!$B$29)^(1/12)-1</f>
        <v>0</v>
      </c>
      <c r="T2475" s="172">
        <f>(1+'Parameters &amp; Main Results'!$B$31)^(1/12)-1</f>
        <v>0.0008295381143</v>
      </c>
      <c r="U2475" s="166">
        <v>0.0</v>
      </c>
      <c r="V2475" s="166">
        <v>0.0</v>
      </c>
      <c r="W2475" s="19">
        <f t="array" ref="W2475">mmult(N2475:T2475,'Parameters &amp; Main Results'!$B$6:$B$12)-'Parameters &amp; Main Results'!$B$16/12+mmult(U2475:V2475,'Parameters &amp; Main Results'!$B$14:$B$15)</f>
        <v>0.0033242981</v>
      </c>
      <c r="X2475" s="77">
        <f t="shared" si="5"/>
        <v>1.010006084</v>
      </c>
    </row>
    <row r="2476">
      <c r="A2476">
        <f t="shared" si="17"/>
        <v>11</v>
      </c>
      <c r="B2476">
        <f t="shared" si="18"/>
        <v>2076</v>
      </c>
      <c r="C2476" s="77">
        <f t="shared" si="3"/>
        <v>2076.833333</v>
      </c>
      <c r="D2476" s="159">
        <f t="shared" si="356"/>
        <v>64619</v>
      </c>
      <c r="N2476" s="171">
        <f>(1+'Parameters &amp; Main Results'!$B$19)^(1/12)-1</f>
        <v>0.004074123784</v>
      </c>
      <c r="O2476" s="171">
        <f>(1+'Parameters &amp; Main Results'!$B$21)^(1/12)-1</f>
        <v>0.001241487716</v>
      </c>
      <c r="P2476" s="171">
        <f>(1+'Parameters &amp; Main Results'!$B$23)^(1/12)-1</f>
        <v>0.0008295381143</v>
      </c>
      <c r="Q2476" s="172">
        <f>(1+'Parameters &amp; Main Results'!$B$25)^(1/12)-1</f>
        <v>0.004074123784</v>
      </c>
      <c r="R2476" s="172">
        <f>(1+'Parameters &amp; Main Results'!$B$27)^(1/12)-1</f>
        <v>0</v>
      </c>
      <c r="S2476" s="172">
        <f>(1+'Parameters &amp; Main Results'!$B$29)^(1/12)-1</f>
        <v>0</v>
      </c>
      <c r="T2476" s="172">
        <f>(1+'Parameters &amp; Main Results'!$B$31)^(1/12)-1</f>
        <v>0.0008295381143</v>
      </c>
      <c r="U2476" s="166">
        <v>0.0</v>
      </c>
      <c r="V2476" s="166">
        <v>0.0</v>
      </c>
      <c r="W2476" s="19">
        <f t="array" ref="W2476">mmult(N2476:T2476,'Parameters &amp; Main Results'!$B$6:$B$12)-'Parameters &amp; Main Results'!$B$16/12+mmult(U2476:V2476,'Parameters &amp; Main Results'!$B$14:$B$15)</f>
        <v>0.0033242981</v>
      </c>
      <c r="X2476" s="77">
        <f t="shared" si="5"/>
        <v>1.006659647</v>
      </c>
    </row>
    <row r="2477">
      <c r="A2477">
        <f t="shared" si="17"/>
        <v>12</v>
      </c>
      <c r="B2477">
        <f t="shared" si="18"/>
        <v>2076</v>
      </c>
      <c r="C2477" s="77">
        <f t="shared" si="3"/>
        <v>2076.916667</v>
      </c>
      <c r="D2477" s="159">
        <f t="shared" si="356"/>
        <v>64650</v>
      </c>
      <c r="N2477" s="171">
        <f>(1+'Parameters &amp; Main Results'!$B$19)^(1/12)-1</f>
        <v>0.004074123784</v>
      </c>
      <c r="O2477" s="171">
        <f>(1+'Parameters &amp; Main Results'!$B$21)^(1/12)-1</f>
        <v>0.001241487716</v>
      </c>
      <c r="P2477" s="171">
        <f>(1+'Parameters &amp; Main Results'!$B$23)^(1/12)-1</f>
        <v>0.0008295381143</v>
      </c>
      <c r="Q2477" s="172">
        <f>(1+'Parameters &amp; Main Results'!$B$25)^(1/12)-1</f>
        <v>0.004074123784</v>
      </c>
      <c r="R2477" s="172">
        <f>(1+'Parameters &amp; Main Results'!$B$27)^(1/12)-1</f>
        <v>0</v>
      </c>
      <c r="S2477" s="172">
        <f>(1+'Parameters &amp; Main Results'!$B$29)^(1/12)-1</f>
        <v>0</v>
      </c>
      <c r="T2477" s="172">
        <f>(1+'Parameters &amp; Main Results'!$B$31)^(1/12)-1</f>
        <v>0.0008295381143</v>
      </c>
      <c r="U2477" s="166">
        <v>0.0</v>
      </c>
      <c r="V2477" s="166">
        <v>0.0</v>
      </c>
      <c r="W2477" s="19">
        <f t="array" ref="W2477">mmult(N2477:T2477,'Parameters &amp; Main Results'!$B$6:$B$12)-'Parameters &amp; Main Results'!$B$16/12+mmult(U2477:V2477,'Parameters &amp; Main Results'!$B$14:$B$15)</f>
        <v>0.0033242981</v>
      </c>
      <c r="X2477" s="77">
        <f>1+W2477</f>
        <v>1.003324298</v>
      </c>
    </row>
  </sheetData>
  <mergeCells count="10">
    <mergeCell ref="N4:W4"/>
    <mergeCell ref="X4:AA4"/>
    <mergeCell ref="L1935:M1936"/>
    <mergeCell ref="A1:M1"/>
    <mergeCell ref="N1:Z1"/>
    <mergeCell ref="A2:M2"/>
    <mergeCell ref="N2:Z2"/>
    <mergeCell ref="A3:AA3"/>
    <mergeCell ref="A4:D4"/>
    <mergeCell ref="E4:M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71"/>
    <col customWidth="1" min="2" max="3" width="10.14"/>
  </cols>
  <sheetData>
    <row r="1">
      <c r="A1" s="1" t="str">
        <f>'Parameters &amp; Main Results'!A1</f>
        <v>https://earlyretirementnow.com/2017/01/25/the-ultimate-guide-to-safe-withdrawal-rates-part-7-toolbox</v>
      </c>
      <c r="K1" s="1"/>
      <c r="U1" s="1"/>
      <c r="V1" s="1"/>
      <c r="W1" s="1"/>
      <c r="X1" s="1"/>
      <c r="Y1" s="1"/>
      <c r="Z1" s="1"/>
      <c r="AA1" s="1"/>
      <c r="AB1" s="1"/>
      <c r="AC1" s="1"/>
      <c r="AD1" s="1"/>
    </row>
    <row r="2">
      <c r="A2" s="1" t="str">
        <f>'Parameters &amp; Main Results'!A2</f>
        <v>https://earlyretirementnow.com/2018/08/29/google-sheet-updates-swr-series-part-28</v>
      </c>
      <c r="K2" s="1"/>
      <c r="U2" s="1"/>
      <c r="V2" s="1"/>
      <c r="W2" s="1"/>
      <c r="X2" s="1"/>
      <c r="Y2" s="1"/>
      <c r="Z2" s="1"/>
      <c r="AA2" s="1"/>
      <c r="AB2" s="1"/>
      <c r="AC2" s="1"/>
      <c r="AD2" s="1"/>
    </row>
    <row r="3">
      <c r="A3" s="2" t="s">
        <v>90</v>
      </c>
      <c r="U3" s="2"/>
      <c r="V3" s="2"/>
      <c r="W3" s="2"/>
      <c r="X3" s="2"/>
      <c r="Y3" s="2"/>
      <c r="Z3" s="2"/>
      <c r="AA3" s="2"/>
      <c r="AB3" s="2"/>
      <c r="AC3" s="2"/>
      <c r="AD3" s="2"/>
    </row>
    <row r="4">
      <c r="A4" s="5" t="s">
        <v>149</v>
      </c>
    </row>
    <row r="5">
      <c r="A5" s="5" t="s">
        <v>150</v>
      </c>
    </row>
    <row r="6">
      <c r="A6" s="5" t="s">
        <v>151</v>
      </c>
    </row>
    <row r="7">
      <c r="H7" s="155"/>
      <c r="I7" s="155"/>
      <c r="J7" s="143"/>
    </row>
    <row r="8">
      <c r="E8" s="155" t="s">
        <v>152</v>
      </c>
      <c r="G8" s="143" t="s">
        <v>153</v>
      </c>
    </row>
    <row r="9">
      <c r="A9" s="5" t="s">
        <v>154</v>
      </c>
      <c r="G9" s="143" t="s">
        <v>155</v>
      </c>
      <c r="H9" s="143" t="s">
        <v>156</v>
      </c>
      <c r="I9" s="71" t="s">
        <v>157</v>
      </c>
    </row>
    <row r="10">
      <c r="A10" s="5" t="s">
        <v>158</v>
      </c>
      <c r="B10" s="173">
        <v>1929.0</v>
      </c>
      <c r="E10" s="71" t="s">
        <v>159</v>
      </c>
      <c r="F10" s="174">
        <f>'Parameters &amp; Main Results'!B6</f>
        <v>0.75</v>
      </c>
      <c r="G10" s="9">
        <v>0.7</v>
      </c>
      <c r="H10" s="9">
        <v>0.9</v>
      </c>
      <c r="I10" s="81">
        <f t="shared" ref="I10:I19" si="1">(H10-G10)/$H$20</f>
        <v>0.001666666667</v>
      </c>
    </row>
    <row r="11">
      <c r="A11" s="5" t="s">
        <v>160</v>
      </c>
      <c r="B11" s="173">
        <v>9.0</v>
      </c>
      <c r="E11" s="71" t="s">
        <v>161</v>
      </c>
      <c r="F11" s="174">
        <f>'Parameters &amp; Main Results'!B7</f>
        <v>0.25</v>
      </c>
      <c r="G11" s="9">
        <v>0.3</v>
      </c>
      <c r="H11" s="9">
        <v>0.1</v>
      </c>
      <c r="I11" s="81">
        <f t="shared" si="1"/>
        <v>-0.001666666667</v>
      </c>
    </row>
    <row r="12">
      <c r="A12" s="5"/>
      <c r="E12" s="71" t="s">
        <v>133</v>
      </c>
      <c r="F12" s="174">
        <f>'Parameters &amp; Main Results'!B8</f>
        <v>0</v>
      </c>
      <c r="G12" s="9">
        <v>0.0</v>
      </c>
      <c r="H12" s="9">
        <v>0.0</v>
      </c>
      <c r="I12" s="81">
        <f t="shared" si="1"/>
        <v>0</v>
      </c>
    </row>
    <row r="13">
      <c r="A13" s="5"/>
      <c r="B13" s="71"/>
      <c r="E13" s="71" t="s">
        <v>162</v>
      </c>
      <c r="F13" s="174">
        <f>'Parameters &amp; Main Results'!B9</f>
        <v>0</v>
      </c>
      <c r="G13" s="9">
        <v>0.0</v>
      </c>
      <c r="H13" s="9">
        <v>0.0</v>
      </c>
      <c r="I13" s="81">
        <f t="shared" si="1"/>
        <v>0</v>
      </c>
    </row>
    <row r="14">
      <c r="A14" s="144"/>
      <c r="E14" s="71" t="s">
        <v>163</v>
      </c>
      <c r="F14" s="174">
        <f>'Parameters &amp; Main Results'!B10</f>
        <v>0</v>
      </c>
      <c r="G14" s="9">
        <v>0.0</v>
      </c>
      <c r="H14" s="9">
        <v>0.0</v>
      </c>
      <c r="I14" s="81">
        <f t="shared" si="1"/>
        <v>0</v>
      </c>
    </row>
    <row r="15">
      <c r="A15" s="5" t="s">
        <v>164</v>
      </c>
      <c r="B15" s="175">
        <v>1000000.0</v>
      </c>
      <c r="E15" s="71" t="s">
        <v>165</v>
      </c>
      <c r="F15" s="174">
        <f>'Parameters &amp; Main Results'!B11</f>
        <v>0</v>
      </c>
      <c r="G15" s="9">
        <v>0.0</v>
      </c>
      <c r="H15" s="9">
        <v>0.0</v>
      </c>
      <c r="I15" s="81">
        <f t="shared" si="1"/>
        <v>0</v>
      </c>
    </row>
    <row r="16">
      <c r="A16" s="5" t="s">
        <v>166</v>
      </c>
      <c r="B16" s="71"/>
      <c r="E16" s="71" t="s">
        <v>137</v>
      </c>
      <c r="F16" s="174">
        <f>'Parameters &amp; Main Results'!B12</f>
        <v>0</v>
      </c>
      <c r="G16" s="9">
        <f t="shared" ref="G16:H16" si="2">1-sum(G10:G14)</f>
        <v>0</v>
      </c>
      <c r="H16" s="9">
        <f t="shared" si="2"/>
        <v>0</v>
      </c>
      <c r="I16" s="81">
        <f t="shared" si="1"/>
        <v>0</v>
      </c>
    </row>
    <row r="17">
      <c r="A17" s="5" t="s">
        <v>167</v>
      </c>
      <c r="B17" s="176">
        <v>0.04</v>
      </c>
      <c r="C17" s="99">
        <f t="shared" ref="C17:C18" si="3">B17*$B$15</f>
        <v>40000</v>
      </c>
      <c r="E17" s="71" t="s">
        <v>168</v>
      </c>
      <c r="F17" s="19">
        <f>'Parameters &amp; Main Results'!B14</f>
        <v>0</v>
      </c>
      <c r="G17" s="177">
        <v>0.0</v>
      </c>
      <c r="H17" s="177">
        <v>0.0</v>
      </c>
      <c r="I17" s="81">
        <f t="shared" si="1"/>
        <v>0</v>
      </c>
      <c r="K17" s="178"/>
    </row>
    <row r="18">
      <c r="A18" s="5" t="s">
        <v>169</v>
      </c>
      <c r="B18" s="81">
        <f>B17/12</f>
        <v>0.003333333333</v>
      </c>
      <c r="C18" s="99">
        <f t="shared" si="3"/>
        <v>3333.333333</v>
      </c>
      <c r="E18" s="71" t="s">
        <v>170</v>
      </c>
      <c r="F18" s="19">
        <f>'Parameters &amp; Main Results'!B15</f>
        <v>0</v>
      </c>
      <c r="G18" s="177">
        <v>0.0</v>
      </c>
      <c r="H18" s="177">
        <v>0.0</v>
      </c>
      <c r="I18" s="81">
        <f t="shared" si="1"/>
        <v>0</v>
      </c>
      <c r="K18" s="71"/>
      <c r="M18" s="179"/>
      <c r="N18" s="179"/>
      <c r="O18" s="179"/>
      <c r="P18" s="179"/>
      <c r="Q18" s="179"/>
      <c r="R18" s="179"/>
      <c r="S18" s="179"/>
      <c r="T18" s="179"/>
    </row>
    <row r="19">
      <c r="E19" s="71" t="s">
        <v>171</v>
      </c>
      <c r="F19" s="19">
        <f>'Parameters &amp; Main Results'!B16</f>
        <v>0.0005</v>
      </c>
      <c r="G19" s="145">
        <v>5.0E-4</v>
      </c>
      <c r="H19" s="145">
        <v>5.0E-4</v>
      </c>
      <c r="I19" s="81">
        <f t="shared" si="1"/>
        <v>0</v>
      </c>
    </row>
    <row r="20">
      <c r="D20" s="71"/>
      <c r="G20" s="71" t="s">
        <v>172</v>
      </c>
      <c r="H20" s="173">
        <v>120.0</v>
      </c>
      <c r="K20" s="71"/>
      <c r="L20" s="71"/>
      <c r="U20" s="71"/>
    </row>
    <row r="21">
      <c r="D21" s="71"/>
      <c r="K21" s="71"/>
      <c r="L21" s="71" t="s">
        <v>173</v>
      </c>
      <c r="U21" s="71" t="s">
        <v>174</v>
      </c>
    </row>
    <row r="22" ht="39.75" customHeight="1">
      <c r="A22" s="70" t="s">
        <v>175</v>
      </c>
      <c r="B22" s="70" t="s">
        <v>176</v>
      </c>
      <c r="C22" s="70" t="s">
        <v>177</v>
      </c>
      <c r="D22" s="70" t="s">
        <v>178</v>
      </c>
      <c r="E22" s="70" t="s">
        <v>179</v>
      </c>
      <c r="F22" s="70" t="s">
        <v>180</v>
      </c>
      <c r="G22" s="70" t="s">
        <v>181</v>
      </c>
      <c r="H22" s="70" t="s">
        <v>182</v>
      </c>
      <c r="I22" s="70" t="s">
        <v>183</v>
      </c>
      <c r="J22" s="70"/>
      <c r="K22" s="71" t="s">
        <v>184</v>
      </c>
      <c r="L22" s="71" t="s">
        <v>159</v>
      </c>
      <c r="M22" s="71" t="s">
        <v>161</v>
      </c>
      <c r="N22" s="71" t="s">
        <v>133</v>
      </c>
      <c r="O22" s="71" t="s">
        <v>162</v>
      </c>
      <c r="P22" s="71" t="s">
        <v>163</v>
      </c>
      <c r="Q22" s="71" t="s">
        <v>165</v>
      </c>
      <c r="R22" s="71" t="s">
        <v>137</v>
      </c>
      <c r="S22" s="71" t="s">
        <v>168</v>
      </c>
      <c r="T22" s="71" t="s">
        <v>170</v>
      </c>
      <c r="U22" s="71" t="s">
        <v>185</v>
      </c>
      <c r="V22" s="71" t="s">
        <v>159</v>
      </c>
      <c r="W22" s="71" t="s">
        <v>161</v>
      </c>
      <c r="X22" s="71" t="s">
        <v>133</v>
      </c>
      <c r="Y22" s="71" t="s">
        <v>162</v>
      </c>
      <c r="Z22" s="71" t="s">
        <v>163</v>
      </c>
      <c r="AA22" s="71" t="s">
        <v>165</v>
      </c>
      <c r="AB22" s="71" t="s">
        <v>137</v>
      </c>
      <c r="AC22" s="71" t="s">
        <v>168</v>
      </c>
      <c r="AD22" s="71" t="s">
        <v>170</v>
      </c>
    </row>
    <row r="23">
      <c r="A23" s="71">
        <f>if(B24=1,A24-1,A24)</f>
        <v>1929</v>
      </c>
      <c r="B23" s="71">
        <f>if(B24=1,12,B24-1)</f>
        <v>8</v>
      </c>
      <c r="C23" s="71">
        <v>0.0</v>
      </c>
      <c r="D23" s="117">
        <f>B15</f>
        <v>1000000</v>
      </c>
      <c r="E23" s="117">
        <f>D23</f>
        <v>1000000</v>
      </c>
      <c r="F23" s="117"/>
      <c r="G23" s="117"/>
    </row>
    <row r="24">
      <c r="A24" s="71">
        <f>B10</f>
        <v>1929</v>
      </c>
      <c r="B24" s="71">
        <f>B11</f>
        <v>9</v>
      </c>
      <c r="C24" s="71">
        <v>1.0</v>
      </c>
      <c r="D24" s="117">
        <f t="shared" ref="D24:D383" si="4">(D23-F24+G24)*(1+H24)</f>
        <v>962782.2798</v>
      </c>
      <c r="E24" s="117">
        <f t="shared" ref="E24:E383" si="5">(E23-F24+G24)*(1+I24)</f>
        <v>965299.0387</v>
      </c>
      <c r="F24" s="117">
        <f>$B$15*$B$18*'Cash Flow Assist'!P11</f>
        <v>3333.333333</v>
      </c>
      <c r="G24" s="117">
        <f>$B$15*'Parameters &amp; Main Results'!B36</f>
        <v>0</v>
      </c>
      <c r="H24" s="19">
        <f>offset('StockBond Returns'!$W$7,($B$10-1871)*12+($B$11-2)+C24-1,0)</f>
        <v>-0.0339977126</v>
      </c>
      <c r="I24" s="19">
        <f t="shared" ref="I24:I383" si="6">sumproduct(L24:T24,V24:AD24)-U24/12</f>
        <v>-0.03147253643</v>
      </c>
      <c r="J24" s="19"/>
      <c r="K24" s="19">
        <f t="shared" ref="K24:K383" si="7">min(1,(C24-1)/$H$20)</f>
        <v>0</v>
      </c>
      <c r="L24" s="174">
        <f t="shared" ref="L24:L383" si="8">$G$10+$K24*($H$10-$G$10)</f>
        <v>0.7</v>
      </c>
      <c r="M24" s="174">
        <f t="shared" ref="M24:M383" si="9">$G$11+$K24*($H$11-$G$11)</f>
        <v>0.3</v>
      </c>
      <c r="N24" s="174">
        <f t="shared" ref="N24:N383" si="10">$G$12+$K24*($H$12-$G$12)</f>
        <v>0</v>
      </c>
      <c r="O24" s="174">
        <f t="shared" ref="O24:O383" si="11">$G$13+$K24*($H$13-$G$13)</f>
        <v>0</v>
      </c>
      <c r="P24" s="174">
        <f t="shared" ref="P24:P383" si="12">$G$14+$K24*($H$14-$G$14)</f>
        <v>0</v>
      </c>
      <c r="Q24" s="174">
        <f t="shared" ref="Q24:Q383" si="13">$G$15+$K25*($H$15-$G$15)</f>
        <v>0</v>
      </c>
      <c r="R24" s="174">
        <f t="shared" ref="R24:R383" si="14">$G$16+$K24*($H$16-$G$16)</f>
        <v>0</v>
      </c>
      <c r="S24" s="174">
        <f t="shared" ref="S24:S383" si="15">$G$17+$K24*($H$17-$G$17)</f>
        <v>0</v>
      </c>
      <c r="T24" s="174">
        <f t="shared" ref="T24:T383" si="16">$G$18+$K24*($H$18-$G$18)</f>
        <v>0</v>
      </c>
      <c r="U24" s="19">
        <f t="shared" ref="U24:U383" si="17">$G$19+$K24*($H$19-$G$19)</f>
        <v>0.0005</v>
      </c>
      <c r="V24" s="19">
        <f>offset('StockBond Returns'!$N$7,($B$10-1871)*12+($B$11-2)+C24-1,0)</f>
        <v>-0.04658192678</v>
      </c>
      <c r="W24" s="19">
        <f>offset('StockBond Returns'!$O$7,($B$10-1871)*12+($B$11-2)+C24-1,0)</f>
        <v>0.003921596629</v>
      </c>
      <c r="X24" s="19">
        <f>offset('StockBond Returns'!$P$7,($B$10-1871)*12+($B$11-2)+C24-1,0)</f>
        <v>0.002633333334</v>
      </c>
      <c r="Y24" s="19">
        <f>offset('StockBond Returns'!$Q$7,($B$10-1871)*12+($B$11-2)+C24-1,0)</f>
        <v>-0.04658192678</v>
      </c>
      <c r="Z24" s="19">
        <f>offset('StockBond Returns'!$R$7,($B$10-1871)*12+($B$11-2)+C24-1,0)</f>
        <v>0</v>
      </c>
      <c r="AA24" s="19">
        <f>offset('StockBond Returns'!$S$7,($B$10-1871)*12+($B$11-2)+C24-1,0)</f>
        <v>0</v>
      </c>
      <c r="AB24" s="19">
        <f>offset('StockBond Returns'!$T$7,($B$10-1871)*12+($B$11-2)+C24-1,0)</f>
        <v>0</v>
      </c>
      <c r="AC24" s="19">
        <f>offset('StockBond Returns'!$U$7,($B$10-1871)*12+($B$11-2)+C24-1,0)</f>
        <v>0.0118</v>
      </c>
      <c r="AD24" s="19">
        <f>offset('StockBond Returns'!$V$7,($B$10-1871)*12+($B$11-2)+C24-1,0)</f>
        <v>-0.0062</v>
      </c>
    </row>
    <row r="25">
      <c r="A25" s="180">
        <f t="shared" ref="A25:A383" si="18">if(B24=12,A24+1,A24)</f>
        <v>1929</v>
      </c>
      <c r="B25" s="180">
        <f t="shared" ref="B25:B383" si="19">if(B24=12,1,B24+1)</f>
        <v>10</v>
      </c>
      <c r="C25" s="180">
        <f t="shared" ref="C25:C383" si="20">C24+1</f>
        <v>2</v>
      </c>
      <c r="D25" s="117">
        <f t="shared" si="4"/>
        <v>820124.8833</v>
      </c>
      <c r="E25" s="117">
        <f t="shared" si="5"/>
        <v>831931.8259</v>
      </c>
      <c r="F25" s="117">
        <f>$B$15*$B$18*'Cash Flow Assist'!P12</f>
        <v>3333.333333</v>
      </c>
      <c r="G25" s="117">
        <f>$B$15*'Parameters &amp; Main Results'!B37</f>
        <v>0</v>
      </c>
      <c r="H25" s="45">
        <f>offset('StockBond Returns'!$W$7,($B$10-1871)*12+($B$11-2)+C25-1,0)</f>
        <v>-0.1452125865</v>
      </c>
      <c r="I25" s="19">
        <f t="shared" si="6"/>
        <v>-0.1351751718</v>
      </c>
      <c r="J25" s="19"/>
      <c r="K25" s="19">
        <f t="shared" si="7"/>
        <v>0.008333333333</v>
      </c>
      <c r="L25" s="174">
        <f t="shared" si="8"/>
        <v>0.7016666667</v>
      </c>
      <c r="M25" s="174">
        <f t="shared" si="9"/>
        <v>0.2983333333</v>
      </c>
      <c r="N25" s="174">
        <f t="shared" si="10"/>
        <v>0</v>
      </c>
      <c r="O25" s="174">
        <f t="shared" si="11"/>
        <v>0</v>
      </c>
      <c r="P25" s="174">
        <f t="shared" si="12"/>
        <v>0</v>
      </c>
      <c r="Q25" s="174">
        <f t="shared" si="13"/>
        <v>0</v>
      </c>
      <c r="R25" s="174">
        <f t="shared" si="14"/>
        <v>0</v>
      </c>
      <c r="S25" s="174">
        <f t="shared" si="15"/>
        <v>0</v>
      </c>
      <c r="T25" s="174">
        <f t="shared" si="16"/>
        <v>0</v>
      </c>
      <c r="U25" s="19">
        <f t="shared" si="17"/>
        <v>0.0005</v>
      </c>
      <c r="V25" s="19">
        <f>offset('StockBond Returns'!$N$7,($B$10-1871)*12+($B$11-2)+C25-1,0)</f>
        <v>-0.1970885824</v>
      </c>
      <c r="W25" s="19">
        <f>offset('StockBond Returns'!$O$7,($B$10-1871)*12+($B$11-2)+C25-1,0)</f>
        <v>0.01058206762</v>
      </c>
      <c r="X25" s="19">
        <f>offset('StockBond Returns'!$P$7,($B$10-1871)*12+($B$11-2)+C25-1,0)</f>
        <v>0.002633333335</v>
      </c>
      <c r="Y25" s="19">
        <f>offset('StockBond Returns'!$Q$7,($B$10-1871)*12+($B$11-2)+C25-1,0)</f>
        <v>-0.1970885824</v>
      </c>
      <c r="Z25" s="19">
        <f>offset('StockBond Returns'!$R$7,($B$10-1871)*12+($B$11-2)+C25-1,0)</f>
        <v>0</v>
      </c>
      <c r="AA25" s="19">
        <f>offset('StockBond Returns'!$S$7,($B$10-1871)*12+($B$11-2)+C25-1,0)</f>
        <v>0</v>
      </c>
      <c r="AB25" s="19">
        <f>offset('StockBond Returns'!$T$7,($B$10-1871)*12+($B$11-2)+C25-1,0)</f>
        <v>0</v>
      </c>
      <c r="AC25" s="19">
        <f>offset('StockBond Returns'!$U$7,($B$10-1871)*12+($B$11-2)+C25-1,0)</f>
        <v>-0.0401</v>
      </c>
      <c r="AD25" s="19">
        <f>offset('StockBond Returns'!$V$7,($B$10-1871)*12+($B$11-2)+C25-1,0)</f>
        <v>0.0777</v>
      </c>
    </row>
    <row r="26">
      <c r="A26" s="180">
        <f t="shared" si="18"/>
        <v>1929</v>
      </c>
      <c r="B26" s="180">
        <f t="shared" si="19"/>
        <v>11</v>
      </c>
      <c r="C26" s="180">
        <f t="shared" si="20"/>
        <v>3</v>
      </c>
      <c r="D26" s="117">
        <f t="shared" si="4"/>
        <v>741841.4069</v>
      </c>
      <c r="E26" s="117">
        <f t="shared" si="5"/>
        <v>758576.3357</v>
      </c>
      <c r="F26" s="117">
        <f>$B$15*$B$18*'Cash Flow Assist'!P13</f>
        <v>3333.333333</v>
      </c>
      <c r="G26" s="117">
        <f>$B$15*'Parameters &amp; Main Results'!B38</f>
        <v>0</v>
      </c>
      <c r="H26" s="45">
        <f>offset('StockBond Returns'!$W$7,($B$10-1871)*12+($B$11-2)+C26-1,0)</f>
        <v>-0.09176165328</v>
      </c>
      <c r="I26" s="19">
        <f t="shared" si="6"/>
        <v>-0.08450673937</v>
      </c>
      <c r="J26" s="19"/>
      <c r="K26" s="19">
        <f t="shared" si="7"/>
        <v>0.01666666667</v>
      </c>
      <c r="L26" s="174">
        <f t="shared" si="8"/>
        <v>0.7033333333</v>
      </c>
      <c r="M26" s="174">
        <f t="shared" si="9"/>
        <v>0.2966666667</v>
      </c>
      <c r="N26" s="174">
        <f t="shared" si="10"/>
        <v>0</v>
      </c>
      <c r="O26" s="174">
        <f t="shared" si="11"/>
        <v>0</v>
      </c>
      <c r="P26" s="174">
        <f t="shared" si="12"/>
        <v>0</v>
      </c>
      <c r="Q26" s="174">
        <f t="shared" si="13"/>
        <v>0</v>
      </c>
      <c r="R26" s="174">
        <f t="shared" si="14"/>
        <v>0</v>
      </c>
      <c r="S26" s="174">
        <f t="shared" si="15"/>
        <v>0</v>
      </c>
      <c r="T26" s="174">
        <f t="shared" si="16"/>
        <v>0</v>
      </c>
      <c r="U26" s="19">
        <f t="shared" si="17"/>
        <v>0.0005</v>
      </c>
      <c r="V26" s="19">
        <f>offset('StockBond Returns'!$N$7,($B$10-1871)*12+($B$11-2)+C26-1,0)</f>
        <v>-0.1305855969</v>
      </c>
      <c r="W26" s="19">
        <f>offset('StockBond Returns'!$O$7,($B$10-1871)*12+($B$11-2)+C26-1,0)</f>
        <v>0.02487684412</v>
      </c>
      <c r="X26" s="19">
        <f>offset('StockBond Returns'!$P$7,($B$10-1871)*12+($B$11-2)+C26-1,0)</f>
        <v>0.002633333331</v>
      </c>
      <c r="Y26" s="19">
        <f>offset('StockBond Returns'!$Q$7,($B$10-1871)*12+($B$11-2)+C26-1,0)</f>
        <v>-0.1305855969</v>
      </c>
      <c r="Z26" s="19">
        <f>offset('StockBond Returns'!$R$7,($B$10-1871)*12+($B$11-2)+C26-1,0)</f>
        <v>0</v>
      </c>
      <c r="AA26" s="19">
        <f>offset('StockBond Returns'!$S$7,($B$10-1871)*12+($B$11-2)+C26-1,0)</f>
        <v>0</v>
      </c>
      <c r="AB26" s="19">
        <f>offset('StockBond Returns'!$T$7,($B$10-1871)*12+($B$11-2)+C26-1,0)</f>
        <v>0</v>
      </c>
      <c r="AC26" s="19">
        <f>offset('StockBond Returns'!$U$7,($B$10-1871)*12+($B$11-2)+C26-1,0)</f>
        <v>-0.0181</v>
      </c>
      <c r="AD26" s="19">
        <f>offset('StockBond Returns'!$V$7,($B$10-1871)*12+($B$11-2)+C26-1,0)</f>
        <v>0.0522</v>
      </c>
    </row>
    <row r="27">
      <c r="A27" s="180">
        <f t="shared" si="18"/>
        <v>1929</v>
      </c>
      <c r="B27" s="180">
        <f t="shared" si="19"/>
        <v>12</v>
      </c>
      <c r="C27" s="180">
        <f t="shared" si="20"/>
        <v>4</v>
      </c>
      <c r="D27" s="117">
        <f t="shared" si="4"/>
        <v>759319.3084</v>
      </c>
      <c r="E27" s="117">
        <f t="shared" si="5"/>
        <v>775599.7038</v>
      </c>
      <c r="F27" s="117">
        <f>$B$15*$B$18*'Cash Flow Assist'!P14</f>
        <v>3333.333333</v>
      </c>
      <c r="G27" s="117">
        <f>$B$15*'Parameters &amp; Main Results'!B39</f>
        <v>0</v>
      </c>
      <c r="H27" s="45">
        <f>offset('StockBond Returns'!$W$7,($B$10-1871)*12+($B$11-2)+C27-1,0)</f>
        <v>0.02818010468</v>
      </c>
      <c r="I27" s="19">
        <f t="shared" si="6"/>
        <v>0.02695384317</v>
      </c>
      <c r="J27" s="19"/>
      <c r="K27" s="19">
        <f t="shared" si="7"/>
        <v>0.025</v>
      </c>
      <c r="L27" s="174">
        <f t="shared" si="8"/>
        <v>0.705</v>
      </c>
      <c r="M27" s="174">
        <f t="shared" si="9"/>
        <v>0.295</v>
      </c>
      <c r="N27" s="174">
        <f t="shared" si="10"/>
        <v>0</v>
      </c>
      <c r="O27" s="174">
        <f t="shared" si="11"/>
        <v>0</v>
      </c>
      <c r="P27" s="174">
        <f t="shared" si="12"/>
        <v>0</v>
      </c>
      <c r="Q27" s="174">
        <f t="shared" si="13"/>
        <v>0</v>
      </c>
      <c r="R27" s="174">
        <f t="shared" si="14"/>
        <v>0</v>
      </c>
      <c r="S27" s="174">
        <f t="shared" si="15"/>
        <v>0</v>
      </c>
      <c r="T27" s="174">
        <f t="shared" si="16"/>
        <v>0</v>
      </c>
      <c r="U27" s="19">
        <f t="shared" si="17"/>
        <v>0.0005</v>
      </c>
      <c r="V27" s="19">
        <f>offset('StockBond Returns'!$N$7,($B$10-1871)*12+($B$11-2)+C27-1,0)</f>
        <v>0.03503433527</v>
      </c>
      <c r="W27" s="19">
        <f>offset('StockBond Returns'!$O$7,($B$10-1871)*12+($B$11-2)+C27-1,0)</f>
        <v>0.007784079564</v>
      </c>
      <c r="X27" s="19">
        <f>offset('StockBond Returns'!$P$7,($B$10-1871)*12+($B$11-2)+C27-1,0)</f>
        <v>0.008462596901</v>
      </c>
      <c r="Y27" s="19">
        <f>offset('StockBond Returns'!$Q$7,($B$10-1871)*12+($B$11-2)+C27-1,0)</f>
        <v>0.03503433527</v>
      </c>
      <c r="Z27" s="19">
        <f>offset('StockBond Returns'!$R$7,($B$10-1871)*12+($B$11-2)+C27-1,0)</f>
        <v>0</v>
      </c>
      <c r="AA27" s="19">
        <f>offset('StockBond Returns'!$S$7,($B$10-1871)*12+($B$11-2)+C27-1,0)</f>
        <v>0</v>
      </c>
      <c r="AB27" s="19">
        <f>offset('StockBond Returns'!$T$7,($B$10-1871)*12+($B$11-2)+C27-1,0)</f>
        <v>0.005813953488</v>
      </c>
      <c r="AC27" s="19">
        <f>offset('StockBond Returns'!$U$7,($B$10-1871)*12+($B$11-2)+C27-1,0)</f>
        <v>-0.0448</v>
      </c>
      <c r="AD27" s="19">
        <f>offset('StockBond Returns'!$V$7,($B$10-1871)*12+($B$11-2)+C27-1,0)</f>
        <v>-0.0059</v>
      </c>
    </row>
    <row r="28">
      <c r="A28" s="180">
        <f t="shared" si="18"/>
        <v>1930</v>
      </c>
      <c r="B28" s="180">
        <f t="shared" si="19"/>
        <v>1</v>
      </c>
      <c r="C28" s="180">
        <f t="shared" si="20"/>
        <v>5</v>
      </c>
      <c r="D28" s="117">
        <f t="shared" si="4"/>
        <v>797731.1229</v>
      </c>
      <c r="E28" s="117">
        <f t="shared" si="5"/>
        <v>812570.4719</v>
      </c>
      <c r="F28" s="117">
        <f>$B$15*$B$18*'Cash Flow Assist'!P15</f>
        <v>3333.333333</v>
      </c>
      <c r="G28" s="117">
        <f>$B$15*'Parameters &amp; Main Results'!B40</f>
        <v>0</v>
      </c>
      <c r="H28" s="45">
        <f>offset('StockBond Returns'!$W$7,($B$10-1871)*12+($B$11-2)+C28-1,0)</f>
        <v>0.05521947387</v>
      </c>
      <c r="I28" s="19">
        <f t="shared" si="6"/>
        <v>0.05218937782</v>
      </c>
      <c r="J28" s="19"/>
      <c r="K28" s="19">
        <f t="shared" si="7"/>
        <v>0.03333333333</v>
      </c>
      <c r="L28" s="174">
        <f t="shared" si="8"/>
        <v>0.7066666667</v>
      </c>
      <c r="M28" s="174">
        <f t="shared" si="9"/>
        <v>0.2933333333</v>
      </c>
      <c r="N28" s="174">
        <f t="shared" si="10"/>
        <v>0</v>
      </c>
      <c r="O28" s="174">
        <f t="shared" si="11"/>
        <v>0</v>
      </c>
      <c r="P28" s="174">
        <f t="shared" si="12"/>
        <v>0</v>
      </c>
      <c r="Q28" s="174">
        <f t="shared" si="13"/>
        <v>0</v>
      </c>
      <c r="R28" s="174">
        <f t="shared" si="14"/>
        <v>0</v>
      </c>
      <c r="S28" s="174">
        <f t="shared" si="15"/>
        <v>0</v>
      </c>
      <c r="T28" s="174">
        <f t="shared" si="16"/>
        <v>0</v>
      </c>
      <c r="U28" s="19">
        <f t="shared" si="17"/>
        <v>0.0005</v>
      </c>
      <c r="V28" s="19">
        <f>offset('StockBond Returns'!$N$7,($B$10-1871)*12+($B$11-2)+C28-1,0)</f>
        <v>0.07274246391</v>
      </c>
      <c r="W28" s="19">
        <f>offset('StockBond Returns'!$O$7,($B$10-1871)*12+($B$11-2)+C28-1,0)</f>
        <v>0.002817170404</v>
      </c>
      <c r="X28" s="19">
        <f>offset('StockBond Returns'!$P$7,($B$10-1871)*12+($B$11-2)+C28-1,0)</f>
        <v>0.00966179337</v>
      </c>
      <c r="Y28" s="19">
        <f>offset('StockBond Returns'!$Q$7,($B$10-1871)*12+($B$11-2)+C28-1,0)</f>
        <v>0.07274246391</v>
      </c>
      <c r="Z28" s="19">
        <f>offset('StockBond Returns'!$R$7,($B$10-1871)*12+($B$11-2)+C28-1,0)</f>
        <v>0</v>
      </c>
      <c r="AA28" s="19">
        <f>offset('StockBond Returns'!$S$7,($B$10-1871)*12+($B$11-2)+C28-1,0)</f>
        <v>0</v>
      </c>
      <c r="AB28" s="19">
        <f>offset('StockBond Returns'!$T$7,($B$10-1871)*12+($B$11-2)+C28-1,0)</f>
        <v>0.005847953216</v>
      </c>
      <c r="AC28" s="19">
        <f>offset('StockBond Returns'!$U$7,($B$10-1871)*12+($B$11-2)+C28-1,0)</f>
        <v>0.0353</v>
      </c>
      <c r="AD28" s="19">
        <f>offset('StockBond Returns'!$V$7,($B$10-1871)*12+($B$11-2)+C28-1,0)</f>
        <v>-0.0092</v>
      </c>
    </row>
    <row r="29">
      <c r="A29" s="180">
        <f t="shared" si="18"/>
        <v>1930</v>
      </c>
      <c r="B29" s="180">
        <f t="shared" si="19"/>
        <v>2</v>
      </c>
      <c r="C29" s="180">
        <f t="shared" si="20"/>
        <v>6</v>
      </c>
      <c r="D29" s="117">
        <f t="shared" si="4"/>
        <v>814903.4497</v>
      </c>
      <c r="E29" s="117">
        <f t="shared" si="5"/>
        <v>829432.5726</v>
      </c>
      <c r="F29" s="117">
        <f>$B$15*$B$18*'Cash Flow Assist'!P16</f>
        <v>3333.333333</v>
      </c>
      <c r="G29" s="117">
        <f>$B$15*'Parameters &amp; Main Results'!B41</f>
        <v>0</v>
      </c>
      <c r="H29" s="45">
        <f>offset('StockBond Returns'!$W$7,($B$10-1871)*12+($B$11-2)+C29-1,0)</f>
        <v>0.02581283635</v>
      </c>
      <c r="I29" s="19">
        <f t="shared" si="6"/>
        <v>0.02495613849</v>
      </c>
      <c r="J29" s="19"/>
      <c r="K29" s="19">
        <f t="shared" si="7"/>
        <v>0.04166666667</v>
      </c>
      <c r="L29" s="174">
        <f t="shared" si="8"/>
        <v>0.7083333333</v>
      </c>
      <c r="M29" s="174">
        <f t="shared" si="9"/>
        <v>0.2916666667</v>
      </c>
      <c r="N29" s="174">
        <f t="shared" si="10"/>
        <v>0</v>
      </c>
      <c r="O29" s="174">
        <f t="shared" si="11"/>
        <v>0</v>
      </c>
      <c r="P29" s="174">
        <f t="shared" si="12"/>
        <v>0</v>
      </c>
      <c r="Q29" s="174">
        <f t="shared" si="13"/>
        <v>0</v>
      </c>
      <c r="R29" s="174">
        <f t="shared" si="14"/>
        <v>0</v>
      </c>
      <c r="S29" s="174">
        <f t="shared" si="15"/>
        <v>0</v>
      </c>
      <c r="T29" s="174">
        <f t="shared" si="16"/>
        <v>0</v>
      </c>
      <c r="U29" s="19">
        <f t="shared" si="17"/>
        <v>0.0005</v>
      </c>
      <c r="V29" s="19">
        <f>offset('StockBond Returns'!$N$7,($B$10-1871)*12+($B$11-2)+C29-1,0)</f>
        <v>0.03099469024</v>
      </c>
      <c r="W29" s="19">
        <f>offset('StockBond Returns'!$O$7,($B$10-1871)*12+($B$11-2)+C29-1,0)</f>
        <v>0.01043394138</v>
      </c>
      <c r="X29" s="19">
        <f>offset('StockBond Returns'!$P$7,($B$10-1871)*12+($B$11-2)+C29-1,0)</f>
        <v>0.00969632353</v>
      </c>
      <c r="Y29" s="19">
        <f>offset('StockBond Returns'!$Q$7,($B$10-1871)*12+($B$11-2)+C29-1,0)</f>
        <v>0.03099469024</v>
      </c>
      <c r="Z29" s="19">
        <f>offset('StockBond Returns'!$R$7,($B$10-1871)*12+($B$11-2)+C29-1,0)</f>
        <v>0</v>
      </c>
      <c r="AA29" s="19">
        <f>offset('StockBond Returns'!$S$7,($B$10-1871)*12+($B$11-2)+C29-1,0)</f>
        <v>0</v>
      </c>
      <c r="AB29" s="19">
        <f>offset('StockBond Returns'!$T$7,($B$10-1871)*12+($B$11-2)+C29-1,0)</f>
        <v>0.005882352941</v>
      </c>
      <c r="AC29" s="19">
        <f>offset('StockBond Returns'!$U$7,($B$10-1871)*12+($B$11-2)+C29-1,0)</f>
        <v>0.0019</v>
      </c>
      <c r="AD29" s="19">
        <f>offset('StockBond Returns'!$V$7,($B$10-1871)*12+($B$11-2)+C29-1,0)</f>
        <v>0.002</v>
      </c>
    </row>
    <row r="30">
      <c r="A30" s="180">
        <f t="shared" si="18"/>
        <v>1930</v>
      </c>
      <c r="B30" s="180">
        <f t="shared" si="19"/>
        <v>3</v>
      </c>
      <c r="C30" s="180">
        <f t="shared" si="20"/>
        <v>7</v>
      </c>
      <c r="D30" s="117">
        <f t="shared" si="4"/>
        <v>869763.0197</v>
      </c>
      <c r="E30" s="117">
        <f t="shared" si="5"/>
        <v>883005.0191</v>
      </c>
      <c r="F30" s="117">
        <f>$B$15*$B$18*'Cash Flow Assist'!P17</f>
        <v>3333.333333</v>
      </c>
      <c r="G30" s="117">
        <f>$B$15*'Parameters &amp; Main Results'!B42</f>
        <v>0</v>
      </c>
      <c r="H30" s="45">
        <f>offset('StockBond Returns'!$W$7,($B$10-1871)*12+($B$11-2)+C30-1,0)</f>
        <v>0.07170409823</v>
      </c>
      <c r="I30" s="19">
        <f t="shared" si="6"/>
        <v>0.06888491979</v>
      </c>
      <c r="J30" s="19"/>
      <c r="K30" s="19">
        <f t="shared" si="7"/>
        <v>0.05</v>
      </c>
      <c r="L30" s="174">
        <f t="shared" si="8"/>
        <v>0.71</v>
      </c>
      <c r="M30" s="174">
        <f t="shared" si="9"/>
        <v>0.29</v>
      </c>
      <c r="N30" s="174">
        <f t="shared" si="10"/>
        <v>0</v>
      </c>
      <c r="O30" s="174">
        <f t="shared" si="11"/>
        <v>0</v>
      </c>
      <c r="P30" s="174">
        <f t="shared" si="12"/>
        <v>0</v>
      </c>
      <c r="Q30" s="174">
        <f t="shared" si="13"/>
        <v>0</v>
      </c>
      <c r="R30" s="174">
        <f t="shared" si="14"/>
        <v>0</v>
      </c>
      <c r="S30" s="174">
        <f t="shared" si="15"/>
        <v>0</v>
      </c>
      <c r="T30" s="174">
        <f t="shared" si="16"/>
        <v>0</v>
      </c>
      <c r="U30" s="19">
        <f t="shared" si="17"/>
        <v>0.0005</v>
      </c>
      <c r="V30" s="19">
        <f>offset('StockBond Returns'!$N$7,($B$10-1871)*12+($B$11-2)+C30-1,0)</f>
        <v>0.08936563008</v>
      </c>
      <c r="W30" s="19">
        <f>offset('StockBond Returns'!$O$7,($B$10-1871)*12+($B$11-2)+C30-1,0)</f>
        <v>0.01888616932</v>
      </c>
      <c r="X30" s="19">
        <f>offset('StockBond Returns'!$P$7,($B$10-1871)*12+($B$11-2)+C30-1,0)</f>
        <v>0.009731262327</v>
      </c>
      <c r="Y30" s="19">
        <f>offset('StockBond Returns'!$Q$7,($B$10-1871)*12+($B$11-2)+C30-1,0)</f>
        <v>0.08936563008</v>
      </c>
      <c r="Z30" s="19">
        <f>offset('StockBond Returns'!$R$7,($B$10-1871)*12+($B$11-2)+C30-1,0)</f>
        <v>0</v>
      </c>
      <c r="AA30" s="19">
        <f>offset('StockBond Returns'!$S$7,($B$10-1871)*12+($B$11-2)+C30-1,0)</f>
        <v>0</v>
      </c>
      <c r="AB30" s="19">
        <f>offset('StockBond Returns'!$T$7,($B$10-1871)*12+($B$11-2)+C30-1,0)</f>
        <v>0.005917159763</v>
      </c>
      <c r="AC30" s="19">
        <f>offset('StockBond Returns'!$U$7,($B$10-1871)*12+($B$11-2)+C30-1,0)</f>
        <v>0.0341</v>
      </c>
      <c r="AD30" s="19">
        <f>offset('StockBond Returns'!$V$7,($B$10-1871)*12+($B$11-2)+C30-1,0)</f>
        <v>0.0033</v>
      </c>
    </row>
    <row r="31">
      <c r="A31" s="180">
        <f t="shared" si="18"/>
        <v>1930</v>
      </c>
      <c r="B31" s="180">
        <f t="shared" si="19"/>
        <v>4</v>
      </c>
      <c r="C31" s="180">
        <f t="shared" si="20"/>
        <v>8</v>
      </c>
      <c r="D31" s="117">
        <f t="shared" si="4"/>
        <v>856252.9112</v>
      </c>
      <c r="E31" s="117">
        <f t="shared" si="5"/>
        <v>869426.5927</v>
      </c>
      <c r="F31" s="117">
        <f>$B$15*$B$18*'Cash Flow Assist'!P18</f>
        <v>3333.333333</v>
      </c>
      <c r="G31" s="117">
        <f>$B$15*'Parameters &amp; Main Results'!B43</f>
        <v>0</v>
      </c>
      <c r="H31" s="45">
        <f>offset('StockBond Returns'!$W$7,($B$10-1871)*12+($B$11-2)+C31-1,0)</f>
        <v>-0.01174564459</v>
      </c>
      <c r="I31" s="19">
        <f t="shared" si="6"/>
        <v>-0.01164649641</v>
      </c>
      <c r="J31" s="19"/>
      <c r="K31" s="19">
        <f t="shared" si="7"/>
        <v>0.05833333333</v>
      </c>
      <c r="L31" s="174">
        <f t="shared" si="8"/>
        <v>0.7116666667</v>
      </c>
      <c r="M31" s="174">
        <f t="shared" si="9"/>
        <v>0.2883333333</v>
      </c>
      <c r="N31" s="174">
        <f t="shared" si="10"/>
        <v>0</v>
      </c>
      <c r="O31" s="174">
        <f t="shared" si="11"/>
        <v>0</v>
      </c>
      <c r="P31" s="174">
        <f t="shared" si="12"/>
        <v>0</v>
      </c>
      <c r="Q31" s="174">
        <f t="shared" si="13"/>
        <v>0</v>
      </c>
      <c r="R31" s="174">
        <f t="shared" si="14"/>
        <v>0</v>
      </c>
      <c r="S31" s="174">
        <f t="shared" si="15"/>
        <v>0</v>
      </c>
      <c r="T31" s="174">
        <f t="shared" si="16"/>
        <v>0</v>
      </c>
      <c r="U31" s="19">
        <f t="shared" si="17"/>
        <v>0.0005</v>
      </c>
      <c r="V31" s="19">
        <f>offset('StockBond Returns'!$N$7,($B$10-1871)*12+($B$11-2)+C31-1,0)</f>
        <v>-0.01235059653</v>
      </c>
      <c r="W31" s="19">
        <f>offset('StockBond Returns'!$O$7,($B$10-1871)*12+($B$11-2)+C31-1,0)</f>
        <v>-0.00976412213</v>
      </c>
      <c r="X31" s="19">
        <f>offset('StockBond Returns'!$P$7,($B$10-1871)*12+($B$11-2)+C31-1,0)</f>
        <v>-0.002112990197</v>
      </c>
      <c r="Y31" s="19">
        <f>offset('StockBond Returns'!$Q$7,($B$10-1871)*12+($B$11-2)+C31-1,0)</f>
        <v>-0.01235059653</v>
      </c>
      <c r="Z31" s="19">
        <f>offset('StockBond Returns'!$R$7,($B$10-1871)*12+($B$11-2)+C31-1,0)</f>
        <v>0</v>
      </c>
      <c r="AA31" s="19">
        <f>offset('StockBond Returns'!$S$7,($B$10-1871)*12+($B$11-2)+C31-1,0)</f>
        <v>0</v>
      </c>
      <c r="AB31" s="19">
        <f>offset('StockBond Returns'!$T$7,($B$10-1871)*12+($B$11-2)+C31-1,0)</f>
        <v>-0.005882352941</v>
      </c>
      <c r="AC31" s="19">
        <f>offset('StockBond Returns'!$U$7,($B$10-1871)*12+($B$11-2)+C31-1,0)</f>
        <v>-0.0035</v>
      </c>
      <c r="AD31" s="19">
        <f>offset('StockBond Returns'!$V$7,($B$10-1871)*12+($B$11-2)+C31-1,0)</f>
        <v>-0.0035</v>
      </c>
    </row>
    <row r="32">
      <c r="A32" s="180">
        <f t="shared" si="18"/>
        <v>1930</v>
      </c>
      <c r="B32" s="180">
        <f t="shared" si="19"/>
        <v>5</v>
      </c>
      <c r="C32" s="180">
        <f t="shared" si="20"/>
        <v>9</v>
      </c>
      <c r="D32" s="117">
        <f t="shared" si="4"/>
        <v>851272.3567</v>
      </c>
      <c r="E32" s="117">
        <f t="shared" si="5"/>
        <v>865084.3085</v>
      </c>
      <c r="F32" s="117">
        <f>$B$15*$B$18*'Cash Flow Assist'!P19</f>
        <v>3333.333333</v>
      </c>
      <c r="G32" s="117">
        <f>$B$15*'Parameters &amp; Main Results'!B44</f>
        <v>0</v>
      </c>
      <c r="H32" s="45">
        <f>offset('StockBond Returns'!$W$7,($B$10-1871)*12+($B$11-2)+C32-1,0)</f>
        <v>-0.001931273748</v>
      </c>
      <c r="I32" s="19">
        <f t="shared" si="6"/>
        <v>-0.001164944756</v>
      </c>
      <c r="J32" s="19"/>
      <c r="K32" s="19">
        <f t="shared" si="7"/>
        <v>0.06666666667</v>
      </c>
      <c r="L32" s="174">
        <f t="shared" si="8"/>
        <v>0.7133333333</v>
      </c>
      <c r="M32" s="174">
        <f t="shared" si="9"/>
        <v>0.2866666667</v>
      </c>
      <c r="N32" s="174">
        <f t="shared" si="10"/>
        <v>0</v>
      </c>
      <c r="O32" s="174">
        <f t="shared" si="11"/>
        <v>0</v>
      </c>
      <c r="P32" s="174">
        <f t="shared" si="12"/>
        <v>0</v>
      </c>
      <c r="Q32" s="174">
        <f t="shared" si="13"/>
        <v>0</v>
      </c>
      <c r="R32" s="174">
        <f t="shared" si="14"/>
        <v>0</v>
      </c>
      <c r="S32" s="174">
        <f t="shared" si="15"/>
        <v>0</v>
      </c>
      <c r="T32" s="174">
        <f t="shared" si="16"/>
        <v>0</v>
      </c>
      <c r="U32" s="19">
        <f t="shared" si="17"/>
        <v>0.0005</v>
      </c>
      <c r="V32" s="19">
        <f>offset('StockBond Returns'!$N$7,($B$10-1871)*12+($B$11-2)+C32-1,0)</f>
        <v>-0.00711457748</v>
      </c>
      <c r="W32" s="19">
        <f>offset('StockBond Returns'!$O$7,($B$10-1871)*12+($B$11-2)+C32-1,0)</f>
        <v>0.01378530412</v>
      </c>
      <c r="X32" s="19">
        <f>offset('StockBond Returns'!$P$7,($B$10-1871)*12+($B$11-2)+C32-1,0)</f>
        <v>0.009731262327</v>
      </c>
      <c r="Y32" s="19">
        <f>offset('StockBond Returns'!$Q$7,($B$10-1871)*12+($B$11-2)+C32-1,0)</f>
        <v>-0.00711457748</v>
      </c>
      <c r="Z32" s="19">
        <f>offset('StockBond Returns'!$R$7,($B$10-1871)*12+($B$11-2)+C32-1,0)</f>
        <v>0</v>
      </c>
      <c r="AA32" s="19">
        <f>offset('StockBond Returns'!$S$7,($B$10-1871)*12+($B$11-2)+C32-1,0)</f>
        <v>0</v>
      </c>
      <c r="AB32" s="19">
        <f>offset('StockBond Returns'!$T$7,($B$10-1871)*12+($B$11-2)+C32-1,0)</f>
        <v>0.005917159763</v>
      </c>
      <c r="AC32" s="19">
        <f>offset('StockBond Returns'!$U$7,($B$10-1871)*12+($B$11-2)+C32-1,0)</f>
        <v>-0.0202</v>
      </c>
      <c r="AD32" s="19">
        <f>offset('StockBond Returns'!$V$7,($B$10-1871)*12+($B$11-2)+C32-1,0)</f>
        <v>-0.0071</v>
      </c>
    </row>
    <row r="33">
      <c r="A33" s="180">
        <f t="shared" si="18"/>
        <v>1930</v>
      </c>
      <c r="B33" s="180">
        <f t="shared" si="19"/>
        <v>6</v>
      </c>
      <c r="C33" s="180">
        <f t="shared" si="20"/>
        <v>10</v>
      </c>
      <c r="D33" s="117">
        <f t="shared" si="4"/>
        <v>751281.0948</v>
      </c>
      <c r="E33" s="117">
        <f t="shared" si="5"/>
        <v>768655.0458</v>
      </c>
      <c r="F33" s="117">
        <f>$B$15*$B$18*'Cash Flow Assist'!P20</f>
        <v>3333.333333</v>
      </c>
      <c r="G33" s="117">
        <f>$B$15*'Parameters &amp; Main Results'!B45</f>
        <v>0</v>
      </c>
      <c r="H33" s="45">
        <f>offset('StockBond Returns'!$W$7,($B$10-1871)*12+($B$11-2)+C33-1,0)</f>
        <v>-0.1139916031</v>
      </c>
      <c r="I33" s="19">
        <f t="shared" si="6"/>
        <v>-0.1080311274</v>
      </c>
      <c r="J33" s="19"/>
      <c r="K33" s="19">
        <f t="shared" si="7"/>
        <v>0.075</v>
      </c>
      <c r="L33" s="174">
        <f t="shared" si="8"/>
        <v>0.715</v>
      </c>
      <c r="M33" s="174">
        <f t="shared" si="9"/>
        <v>0.285</v>
      </c>
      <c r="N33" s="174">
        <f t="shared" si="10"/>
        <v>0</v>
      </c>
      <c r="O33" s="174">
        <f t="shared" si="11"/>
        <v>0</v>
      </c>
      <c r="P33" s="174">
        <f t="shared" si="12"/>
        <v>0</v>
      </c>
      <c r="Q33" s="174">
        <f t="shared" si="13"/>
        <v>0</v>
      </c>
      <c r="R33" s="174">
        <f t="shared" si="14"/>
        <v>0</v>
      </c>
      <c r="S33" s="174">
        <f t="shared" si="15"/>
        <v>0</v>
      </c>
      <c r="T33" s="174">
        <f t="shared" si="16"/>
        <v>0</v>
      </c>
      <c r="U33" s="19">
        <f t="shared" si="17"/>
        <v>0.0005</v>
      </c>
      <c r="V33" s="19">
        <f>offset('StockBond Returns'!$N$7,($B$10-1871)*12+($B$11-2)+C33-1,0)</f>
        <v>-0.1565247628</v>
      </c>
      <c r="W33" s="19">
        <f>offset('StockBond Returns'!$O$7,($B$10-1871)*12+($B$11-2)+C33-1,0)</f>
        <v>0.01377454267</v>
      </c>
      <c r="X33" s="19">
        <f>offset('StockBond Returns'!$P$7,($B$10-1871)*12+($B$11-2)+C33-1,0)</f>
        <v>0.009766617067</v>
      </c>
      <c r="Y33" s="19">
        <f>offset('StockBond Returns'!$Q$7,($B$10-1871)*12+($B$11-2)+C33-1,0)</f>
        <v>-0.1565247628</v>
      </c>
      <c r="Z33" s="19">
        <f>offset('StockBond Returns'!$R$7,($B$10-1871)*12+($B$11-2)+C33-1,0)</f>
        <v>0</v>
      </c>
      <c r="AA33" s="19">
        <f>offset('StockBond Returns'!$S$7,($B$10-1871)*12+($B$11-2)+C33-1,0)</f>
        <v>0</v>
      </c>
      <c r="AB33" s="19">
        <f>offset('StockBond Returns'!$T$7,($B$10-1871)*12+($B$11-2)+C33-1,0)</f>
        <v>0.005952380952</v>
      </c>
      <c r="AC33" s="19">
        <f>offset('StockBond Returns'!$U$7,($B$10-1871)*12+($B$11-2)+C33-1,0)</f>
        <v>-0.0336</v>
      </c>
      <c r="AD33" s="19">
        <f>offset('StockBond Returns'!$V$7,($B$10-1871)*12+($B$11-2)+C33-1,0)</f>
        <v>0.0228</v>
      </c>
    </row>
    <row r="34">
      <c r="A34" s="180">
        <f t="shared" si="18"/>
        <v>1930</v>
      </c>
      <c r="B34" s="180">
        <f t="shared" si="19"/>
        <v>7</v>
      </c>
      <c r="C34" s="180">
        <f t="shared" si="20"/>
        <v>11</v>
      </c>
      <c r="D34" s="117">
        <f t="shared" si="4"/>
        <v>780225.7707</v>
      </c>
      <c r="E34" s="117">
        <f t="shared" si="5"/>
        <v>797383.2262</v>
      </c>
      <c r="F34" s="117">
        <f>$B$15*$B$18*'Cash Flow Assist'!P21</f>
        <v>3333.333333</v>
      </c>
      <c r="G34" s="117">
        <f>$B$15*'Parameters &amp; Main Results'!B46</f>
        <v>0</v>
      </c>
      <c r="H34" s="45">
        <f>offset('StockBond Returns'!$W$7,($B$10-1871)*12+($B$11-2)+C34-1,0)</f>
        <v>0.04315543267</v>
      </c>
      <c r="I34" s="19">
        <f t="shared" si="6"/>
        <v>0.04189285783</v>
      </c>
      <c r="J34" s="19"/>
      <c r="K34" s="19">
        <f t="shared" si="7"/>
        <v>0.08333333333</v>
      </c>
      <c r="L34" s="174">
        <f t="shared" si="8"/>
        <v>0.7166666667</v>
      </c>
      <c r="M34" s="174">
        <f t="shared" si="9"/>
        <v>0.2833333333</v>
      </c>
      <c r="N34" s="174">
        <f t="shared" si="10"/>
        <v>0</v>
      </c>
      <c r="O34" s="174">
        <f t="shared" si="11"/>
        <v>0</v>
      </c>
      <c r="P34" s="174">
        <f t="shared" si="12"/>
        <v>0</v>
      </c>
      <c r="Q34" s="174">
        <f t="shared" si="13"/>
        <v>0</v>
      </c>
      <c r="R34" s="174">
        <f t="shared" si="14"/>
        <v>0</v>
      </c>
      <c r="S34" s="174">
        <f t="shared" si="15"/>
        <v>0</v>
      </c>
      <c r="T34" s="174">
        <f t="shared" si="16"/>
        <v>0</v>
      </c>
      <c r="U34" s="19">
        <f t="shared" si="17"/>
        <v>0.0005</v>
      </c>
      <c r="V34" s="19">
        <f>offset('StockBond Returns'!$N$7,($B$10-1871)*12+($B$11-2)+C34-1,0)</f>
        <v>0.05266641065</v>
      </c>
      <c r="W34" s="19">
        <f>offset('StockBond Returns'!$O$7,($B$10-1871)*12+($B$11-2)+C34-1,0)</f>
        <v>0.01478916538</v>
      </c>
      <c r="X34" s="19">
        <f>offset('StockBond Returns'!$P$7,($B$10-1871)*12+($B$11-2)+C34-1,0)</f>
        <v>0.01588554217</v>
      </c>
      <c r="Y34" s="19">
        <f>offset('StockBond Returns'!$Q$7,($B$10-1871)*12+($B$11-2)+C34-1,0)</f>
        <v>0.05266641065</v>
      </c>
      <c r="Z34" s="19">
        <f>offset('StockBond Returns'!$R$7,($B$10-1871)*12+($B$11-2)+C34-1,0)</f>
        <v>0</v>
      </c>
      <c r="AA34" s="19">
        <f>offset('StockBond Returns'!$S$7,($B$10-1871)*12+($B$11-2)+C34-1,0)</f>
        <v>0</v>
      </c>
      <c r="AB34" s="19">
        <f>offset('StockBond Returns'!$T$7,($B$10-1871)*12+($B$11-2)+C34-1,0)</f>
        <v>0.01204819277</v>
      </c>
      <c r="AC34" s="19">
        <f>offset('StockBond Returns'!$U$7,($B$10-1871)*12+($B$11-2)+C34-1,0)</f>
        <v>-0.0035</v>
      </c>
      <c r="AD34" s="19">
        <f>offset('StockBond Returns'!$V$7,($B$10-1871)*12+($B$11-2)+C34-1,0)</f>
        <v>-0.0154</v>
      </c>
    </row>
    <row r="35">
      <c r="A35" s="180">
        <f t="shared" si="18"/>
        <v>1930</v>
      </c>
      <c r="B35" s="180">
        <f t="shared" si="19"/>
        <v>8</v>
      </c>
      <c r="C35" s="180">
        <f t="shared" si="20"/>
        <v>12</v>
      </c>
      <c r="D35" s="117">
        <f t="shared" si="4"/>
        <v>788605.5707</v>
      </c>
      <c r="E35" s="117">
        <f t="shared" si="5"/>
        <v>805781.2423</v>
      </c>
      <c r="F35" s="117">
        <f>$B$15*$B$18*'Cash Flow Assist'!P22</f>
        <v>3333.333333</v>
      </c>
      <c r="G35" s="117">
        <f>$B$15*'Parameters &amp; Main Results'!B47</f>
        <v>0</v>
      </c>
      <c r="H35" s="45">
        <f>offset('StockBond Returns'!$W$7,($B$10-1871)*12+($B$11-2)+C35-1,0)</f>
        <v>0.01507690489</v>
      </c>
      <c r="I35" s="19">
        <f t="shared" si="6"/>
        <v>0.01477407097</v>
      </c>
      <c r="J35" s="19"/>
      <c r="K35" s="19">
        <f t="shared" si="7"/>
        <v>0.09166666667</v>
      </c>
      <c r="L35" s="174">
        <f t="shared" si="8"/>
        <v>0.7183333333</v>
      </c>
      <c r="M35" s="174">
        <f t="shared" si="9"/>
        <v>0.2816666667</v>
      </c>
      <c r="N35" s="174">
        <f t="shared" si="10"/>
        <v>0</v>
      </c>
      <c r="O35" s="174">
        <f t="shared" si="11"/>
        <v>0</v>
      </c>
      <c r="P35" s="174">
        <f t="shared" si="12"/>
        <v>0</v>
      </c>
      <c r="Q35" s="174">
        <f t="shared" si="13"/>
        <v>0</v>
      </c>
      <c r="R35" s="174">
        <f t="shared" si="14"/>
        <v>0</v>
      </c>
      <c r="S35" s="174">
        <f t="shared" si="15"/>
        <v>0</v>
      </c>
      <c r="T35" s="174">
        <f t="shared" si="16"/>
        <v>0</v>
      </c>
      <c r="U35" s="19">
        <f t="shared" si="17"/>
        <v>0.0005</v>
      </c>
      <c r="V35" s="19">
        <f>offset('StockBond Returns'!$N$7,($B$10-1871)*12+($B$11-2)+C35-1,0)</f>
        <v>0.01750936567</v>
      </c>
      <c r="W35" s="19">
        <f>offset('StockBond Returns'!$O$7,($B$10-1871)*12+($B$11-2)+C35-1,0)</f>
        <v>0.00794618925</v>
      </c>
      <c r="X35" s="19">
        <f>offset('StockBond Returns'!$P$7,($B$10-1871)*12+($B$11-2)+C35-1,0)</f>
        <v>0.009875252523</v>
      </c>
      <c r="Y35" s="19">
        <f>offset('StockBond Returns'!$Q$7,($B$10-1871)*12+($B$11-2)+C35-1,0)</f>
        <v>0.01750936567</v>
      </c>
      <c r="Z35" s="19">
        <f>offset('StockBond Returns'!$R$7,($B$10-1871)*12+($B$11-2)+C35-1,0)</f>
        <v>0</v>
      </c>
      <c r="AA35" s="19">
        <f>offset('StockBond Returns'!$S$7,($B$10-1871)*12+($B$11-2)+C35-1,0)</f>
        <v>0</v>
      </c>
      <c r="AB35" s="19">
        <f>offset('StockBond Returns'!$T$7,($B$10-1871)*12+($B$11-2)+C35-1,0)</f>
        <v>0.006060606061</v>
      </c>
      <c r="AC35" s="19">
        <f>offset('StockBond Returns'!$U$7,($B$10-1871)*12+($B$11-2)+C35-1,0)</f>
        <v>-0.0223</v>
      </c>
      <c r="AD35" s="19">
        <f>offset('StockBond Returns'!$V$7,($B$10-1871)*12+($B$11-2)+C35-1,0)</f>
        <v>-0.0079</v>
      </c>
    </row>
    <row r="36">
      <c r="A36" s="180">
        <f t="shared" si="18"/>
        <v>1930</v>
      </c>
      <c r="B36" s="180">
        <f t="shared" si="19"/>
        <v>9</v>
      </c>
      <c r="C36" s="180">
        <f t="shared" si="20"/>
        <v>13</v>
      </c>
      <c r="D36" s="117">
        <f t="shared" si="4"/>
        <v>706921.8152</v>
      </c>
      <c r="E36" s="117">
        <f t="shared" si="5"/>
        <v>725531.6184</v>
      </c>
      <c r="F36" s="117">
        <f>$B$15*$B$18*'Cash Flow Assist'!P23</f>
        <v>3333.333333</v>
      </c>
      <c r="G36" s="117">
        <f>$B$15*'Parameters &amp; Main Results'!B48</f>
        <v>0</v>
      </c>
      <c r="H36" s="45">
        <f>offset('StockBond Returns'!$W$7,($B$10-1871)*12+($B$11-2)+C36-1,0)</f>
        <v>-0.09977485315</v>
      </c>
      <c r="I36" s="19">
        <f t="shared" si="6"/>
        <v>-0.09585206685</v>
      </c>
      <c r="J36" s="19"/>
      <c r="K36" s="19">
        <f t="shared" si="7"/>
        <v>0.1</v>
      </c>
      <c r="L36" s="174">
        <f t="shared" si="8"/>
        <v>0.72</v>
      </c>
      <c r="M36" s="174">
        <f t="shared" si="9"/>
        <v>0.28</v>
      </c>
      <c r="N36" s="174">
        <f t="shared" si="10"/>
        <v>0</v>
      </c>
      <c r="O36" s="174">
        <f t="shared" si="11"/>
        <v>0</v>
      </c>
      <c r="P36" s="174">
        <f t="shared" si="12"/>
        <v>0</v>
      </c>
      <c r="Q36" s="174">
        <f t="shared" si="13"/>
        <v>0</v>
      </c>
      <c r="R36" s="174">
        <f t="shared" si="14"/>
        <v>0</v>
      </c>
      <c r="S36" s="174">
        <f t="shared" si="15"/>
        <v>0</v>
      </c>
      <c r="T36" s="174">
        <f t="shared" si="16"/>
        <v>0</v>
      </c>
      <c r="U36" s="19">
        <f t="shared" si="17"/>
        <v>0.0005</v>
      </c>
      <c r="V36" s="19">
        <f>offset('StockBond Returns'!$N$7,($B$10-1871)*12+($B$11-2)+C36-1,0)</f>
        <v>-0.1324230723</v>
      </c>
      <c r="W36" s="19">
        <f>offset('StockBond Returns'!$O$7,($B$10-1871)*12+($B$11-2)+C36-1,0)</f>
        <v>-0.001663529099</v>
      </c>
      <c r="X36" s="19">
        <f>offset('StockBond Returns'!$P$7,($B$10-1871)*12+($B$11-2)+C36-1,0)</f>
        <v>-0.002255271087</v>
      </c>
      <c r="Y36" s="19">
        <f>offset('StockBond Returns'!$Q$7,($B$10-1871)*12+($B$11-2)+C36-1,0)</f>
        <v>-0.1324230723</v>
      </c>
      <c r="Z36" s="19">
        <f>offset('StockBond Returns'!$R$7,($B$10-1871)*12+($B$11-2)+C36-1,0)</f>
        <v>0</v>
      </c>
      <c r="AA36" s="19">
        <f>offset('StockBond Returns'!$S$7,($B$10-1871)*12+($B$11-2)+C36-1,0)</f>
        <v>0</v>
      </c>
      <c r="AB36" s="19">
        <f>offset('StockBond Returns'!$T$7,($B$10-1871)*12+($B$11-2)+C36-1,0)</f>
        <v>-0.006024096386</v>
      </c>
      <c r="AC36" s="19">
        <f>offset('StockBond Returns'!$U$7,($B$10-1871)*12+($B$11-2)+C36-1,0)</f>
        <v>-0.0222</v>
      </c>
      <c r="AD36" s="19">
        <f>offset('StockBond Returns'!$V$7,($B$10-1871)*12+($B$11-2)+C36-1,0)</f>
        <v>-0.0527</v>
      </c>
    </row>
    <row r="37">
      <c r="A37" s="180">
        <f t="shared" si="18"/>
        <v>1930</v>
      </c>
      <c r="B37" s="180">
        <f t="shared" si="19"/>
        <v>10</v>
      </c>
      <c r="C37" s="180">
        <f t="shared" si="20"/>
        <v>14</v>
      </c>
      <c r="D37" s="117">
        <f t="shared" si="4"/>
        <v>663637.5053</v>
      </c>
      <c r="E37" s="117">
        <f t="shared" si="5"/>
        <v>683046.9394</v>
      </c>
      <c r="F37" s="117">
        <f>$B$15*$B$18*'Cash Flow Assist'!P24</f>
        <v>3333.333333</v>
      </c>
      <c r="G37" s="117">
        <f>$B$15*'Parameters &amp; Main Results'!B49</f>
        <v>0</v>
      </c>
      <c r="H37" s="45">
        <f>offset('StockBond Returns'!$W$7,($B$10-1871)*12+($B$11-2)+C37-1,0)</f>
        <v>-0.05678173765</v>
      </c>
      <c r="I37" s="19">
        <f t="shared" si="6"/>
        <v>-0.05421135228</v>
      </c>
      <c r="J37" s="19"/>
      <c r="K37" s="19">
        <f t="shared" si="7"/>
        <v>0.1083333333</v>
      </c>
      <c r="L37" s="174">
        <f t="shared" si="8"/>
        <v>0.7216666667</v>
      </c>
      <c r="M37" s="174">
        <f t="shared" si="9"/>
        <v>0.2783333333</v>
      </c>
      <c r="N37" s="174">
        <f t="shared" si="10"/>
        <v>0</v>
      </c>
      <c r="O37" s="174">
        <f t="shared" si="11"/>
        <v>0</v>
      </c>
      <c r="P37" s="174">
        <f t="shared" si="12"/>
        <v>0</v>
      </c>
      <c r="Q37" s="174">
        <f t="shared" si="13"/>
        <v>0</v>
      </c>
      <c r="R37" s="174">
        <f t="shared" si="14"/>
        <v>0</v>
      </c>
      <c r="S37" s="174">
        <f t="shared" si="15"/>
        <v>0</v>
      </c>
      <c r="T37" s="174">
        <f t="shared" si="16"/>
        <v>0</v>
      </c>
      <c r="U37" s="19">
        <f t="shared" si="17"/>
        <v>0.0005</v>
      </c>
      <c r="V37" s="19">
        <f>offset('StockBond Returns'!$N$7,($B$10-1871)*12+($B$11-2)+C37-1,0)</f>
        <v>-0.07941994183</v>
      </c>
      <c r="W37" s="19">
        <f>offset('StockBond Returns'!$O$7,($B$10-1871)*12+($B$11-2)+C37-1,0)</f>
        <v>0.01129954156</v>
      </c>
      <c r="X37" s="19">
        <f>offset('StockBond Returns'!$P$7,($B$10-1871)*12+($B$11-2)+C37-1,0)</f>
        <v>0.009875252527</v>
      </c>
      <c r="Y37" s="19">
        <f>offset('StockBond Returns'!$Q$7,($B$10-1871)*12+($B$11-2)+C37-1,0)</f>
        <v>-0.07941994183</v>
      </c>
      <c r="Z37" s="19">
        <f>offset('StockBond Returns'!$R$7,($B$10-1871)*12+($B$11-2)+C37-1,0)</f>
        <v>0</v>
      </c>
      <c r="AA37" s="19">
        <f>offset('StockBond Returns'!$S$7,($B$10-1871)*12+($B$11-2)+C37-1,0)</f>
        <v>0</v>
      </c>
      <c r="AB37" s="19">
        <f>offset('StockBond Returns'!$T$7,($B$10-1871)*12+($B$11-2)+C37-1,0)</f>
        <v>0.006060606061</v>
      </c>
      <c r="AC37" s="19">
        <f>offset('StockBond Returns'!$U$7,($B$10-1871)*12+($B$11-2)+C37-1,0)</f>
        <v>-0.0012</v>
      </c>
      <c r="AD37" s="19">
        <f>offset('StockBond Returns'!$V$7,($B$10-1871)*12+($B$11-2)+C37-1,0)</f>
        <v>-0.0138</v>
      </c>
    </row>
    <row r="38">
      <c r="A38" s="180">
        <f t="shared" si="18"/>
        <v>1930</v>
      </c>
      <c r="B38" s="180">
        <f t="shared" si="19"/>
        <v>11</v>
      </c>
      <c r="C38" s="180">
        <f t="shared" si="20"/>
        <v>15</v>
      </c>
      <c r="D38" s="117">
        <f t="shared" si="4"/>
        <v>656488.9593</v>
      </c>
      <c r="E38" s="117">
        <f t="shared" si="5"/>
        <v>676177.9257</v>
      </c>
      <c r="F38" s="117">
        <f>$B$15*$B$18*'Cash Flow Assist'!P25</f>
        <v>3333.333333</v>
      </c>
      <c r="G38" s="117">
        <f>$B$15*'Parameters &amp; Main Results'!B50</f>
        <v>0</v>
      </c>
      <c r="H38" s="45">
        <f>offset('StockBond Returns'!$W$7,($B$10-1871)*12+($B$11-2)+C38-1,0)</f>
        <v>-0.005777962451</v>
      </c>
      <c r="I38" s="19">
        <f t="shared" si="6"/>
        <v>-0.005201720666</v>
      </c>
      <c r="J38" s="19"/>
      <c r="K38" s="19">
        <f t="shared" si="7"/>
        <v>0.1166666667</v>
      </c>
      <c r="L38" s="174">
        <f t="shared" si="8"/>
        <v>0.7233333333</v>
      </c>
      <c r="M38" s="174">
        <f t="shared" si="9"/>
        <v>0.2766666667</v>
      </c>
      <c r="N38" s="174">
        <f t="shared" si="10"/>
        <v>0</v>
      </c>
      <c r="O38" s="174">
        <f t="shared" si="11"/>
        <v>0</v>
      </c>
      <c r="P38" s="174">
        <f t="shared" si="12"/>
        <v>0</v>
      </c>
      <c r="Q38" s="174">
        <f t="shared" si="13"/>
        <v>0</v>
      </c>
      <c r="R38" s="174">
        <f t="shared" si="14"/>
        <v>0</v>
      </c>
      <c r="S38" s="174">
        <f t="shared" si="15"/>
        <v>0</v>
      </c>
      <c r="T38" s="174">
        <f t="shared" si="16"/>
        <v>0</v>
      </c>
      <c r="U38" s="19">
        <f t="shared" si="17"/>
        <v>0.0005</v>
      </c>
      <c r="V38" s="19">
        <f>offset('StockBond Returns'!$N$7,($B$10-1871)*12+($B$11-2)+C38-1,0)</f>
        <v>-0.01113856252</v>
      </c>
      <c r="W38" s="19">
        <f>offset('StockBond Returns'!$O$7,($B$10-1871)*12+($B$11-2)+C38-1,0)</f>
        <v>0.01047050443</v>
      </c>
      <c r="X38" s="19">
        <f>offset('StockBond Returns'!$P$7,($B$10-1871)*12+($B$11-2)+C38-1,0)</f>
        <v>0.009912347564</v>
      </c>
      <c r="Y38" s="19">
        <f>offset('StockBond Returns'!$Q$7,($B$10-1871)*12+($B$11-2)+C38-1,0)</f>
        <v>-0.01113856252</v>
      </c>
      <c r="Z38" s="19">
        <f>offset('StockBond Returns'!$R$7,($B$10-1871)*12+($B$11-2)+C38-1,0)</f>
        <v>0</v>
      </c>
      <c r="AA38" s="19">
        <f>offset('StockBond Returns'!$S$7,($B$10-1871)*12+($B$11-2)+C38-1,0)</f>
        <v>0</v>
      </c>
      <c r="AB38" s="19">
        <f>offset('StockBond Returns'!$T$7,($B$10-1871)*12+($B$11-2)+C38-1,0)</f>
        <v>0.006097560976</v>
      </c>
      <c r="AC38" s="19">
        <f>offset('StockBond Returns'!$U$7,($B$10-1871)*12+($B$11-2)+C38-1,0)</f>
        <v>0.0222</v>
      </c>
      <c r="AD38" s="19">
        <f>offset('StockBond Returns'!$V$7,($B$10-1871)*12+($B$11-2)+C38-1,0)</f>
        <v>-0.0352</v>
      </c>
    </row>
    <row r="39">
      <c r="A39" s="180">
        <f t="shared" si="18"/>
        <v>1930</v>
      </c>
      <c r="B39" s="180">
        <f t="shared" si="19"/>
        <v>12</v>
      </c>
      <c r="C39" s="180">
        <f t="shared" si="20"/>
        <v>16</v>
      </c>
      <c r="D39" s="117">
        <f t="shared" si="4"/>
        <v>630327.5097</v>
      </c>
      <c r="E39" s="117">
        <f t="shared" si="5"/>
        <v>650532.7718</v>
      </c>
      <c r="F39" s="117">
        <f>$B$15*$B$18*'Cash Flow Assist'!P26</f>
        <v>3333.333333</v>
      </c>
      <c r="G39" s="117">
        <f>$B$15*'Parameters &amp; Main Results'!B51</f>
        <v>0</v>
      </c>
      <c r="H39" s="45">
        <f>offset('StockBond Returns'!$W$7,($B$10-1871)*12+($B$11-2)+C39-1,0)</f>
        <v>-0.03495050085</v>
      </c>
      <c r="I39" s="19">
        <f t="shared" si="6"/>
        <v>-0.0331604369</v>
      </c>
      <c r="J39" s="19"/>
      <c r="K39" s="19">
        <f t="shared" si="7"/>
        <v>0.125</v>
      </c>
      <c r="L39" s="174">
        <f t="shared" si="8"/>
        <v>0.725</v>
      </c>
      <c r="M39" s="174">
        <f t="shared" si="9"/>
        <v>0.275</v>
      </c>
      <c r="N39" s="174">
        <f t="shared" si="10"/>
        <v>0</v>
      </c>
      <c r="O39" s="174">
        <f t="shared" si="11"/>
        <v>0</v>
      </c>
      <c r="P39" s="174">
        <f t="shared" si="12"/>
        <v>0</v>
      </c>
      <c r="Q39" s="174">
        <f t="shared" si="13"/>
        <v>0</v>
      </c>
      <c r="R39" s="174">
        <f t="shared" si="14"/>
        <v>0</v>
      </c>
      <c r="S39" s="174">
        <f t="shared" si="15"/>
        <v>0</v>
      </c>
      <c r="T39" s="174">
        <f t="shared" si="16"/>
        <v>0</v>
      </c>
      <c r="U39" s="19">
        <f t="shared" si="17"/>
        <v>0.0005</v>
      </c>
      <c r="V39" s="19">
        <f>offset('StockBond Returns'!$N$7,($B$10-1871)*12+($B$11-2)+C39-1,0)</f>
        <v>-0.05280947361</v>
      </c>
      <c r="W39" s="19">
        <f>offset('StockBond Returns'!$O$7,($B$10-1871)*12+($B$11-2)+C39-1,0)</f>
        <v>0.01879308413</v>
      </c>
      <c r="X39" s="19">
        <f>offset('StockBond Returns'!$P$7,($B$10-1871)*12+($B$11-2)+C39-1,0)</f>
        <v>0.02249585921</v>
      </c>
      <c r="Y39" s="19">
        <f>offset('StockBond Returns'!$Q$7,($B$10-1871)*12+($B$11-2)+C39-1,0)</f>
        <v>-0.05280947361</v>
      </c>
      <c r="Z39" s="19">
        <f>offset('StockBond Returns'!$R$7,($B$10-1871)*12+($B$11-2)+C39-1,0)</f>
        <v>0</v>
      </c>
      <c r="AA39" s="19">
        <f>offset('StockBond Returns'!$S$7,($B$10-1871)*12+($B$11-2)+C39-1,0)</f>
        <v>0</v>
      </c>
      <c r="AB39" s="19">
        <f>offset('StockBond Returns'!$T$7,($B$10-1871)*12+($B$11-2)+C39-1,0)</f>
        <v>0.01863354037</v>
      </c>
      <c r="AC39" s="19">
        <f>offset('StockBond Returns'!$U$7,($B$10-1871)*12+($B$11-2)+C39-1,0)</f>
        <v>-0.0466</v>
      </c>
      <c r="AD39" s="19">
        <f>offset('StockBond Returns'!$V$7,($B$10-1871)*12+($B$11-2)+C39-1,0)</f>
        <v>-0.0538</v>
      </c>
    </row>
    <row r="40">
      <c r="A40" s="180">
        <f t="shared" si="18"/>
        <v>1931</v>
      </c>
      <c r="B40" s="180">
        <f t="shared" si="19"/>
        <v>1</v>
      </c>
      <c r="C40" s="180">
        <f t="shared" si="20"/>
        <v>17</v>
      </c>
      <c r="D40" s="117">
        <f t="shared" si="4"/>
        <v>661243.1461</v>
      </c>
      <c r="E40" s="117">
        <f t="shared" si="5"/>
        <v>681793.4549</v>
      </c>
      <c r="F40" s="117">
        <f>$B$15*$B$18*'Cash Flow Assist'!P27</f>
        <v>3333.333333</v>
      </c>
      <c r="G40" s="117">
        <f>$B$15*'Parameters &amp; Main Results'!B52</f>
        <v>0</v>
      </c>
      <c r="H40" s="45">
        <f>offset('StockBond Returns'!$W$7,($B$10-1871)*12+($B$11-2)+C40-1,0)</f>
        <v>0.0546240635</v>
      </c>
      <c r="I40" s="19">
        <f t="shared" si="6"/>
        <v>0.05345186417</v>
      </c>
      <c r="J40" s="19"/>
      <c r="K40" s="19">
        <f t="shared" si="7"/>
        <v>0.1333333333</v>
      </c>
      <c r="L40" s="174">
        <f t="shared" si="8"/>
        <v>0.7266666667</v>
      </c>
      <c r="M40" s="174">
        <f t="shared" si="9"/>
        <v>0.2733333333</v>
      </c>
      <c r="N40" s="174">
        <f t="shared" si="10"/>
        <v>0</v>
      </c>
      <c r="O40" s="174">
        <f t="shared" si="11"/>
        <v>0</v>
      </c>
      <c r="P40" s="174">
        <f t="shared" si="12"/>
        <v>0</v>
      </c>
      <c r="Q40" s="174">
        <f t="shared" si="13"/>
        <v>0</v>
      </c>
      <c r="R40" s="174">
        <f t="shared" si="14"/>
        <v>0</v>
      </c>
      <c r="S40" s="174">
        <f t="shared" si="15"/>
        <v>0</v>
      </c>
      <c r="T40" s="174">
        <f t="shared" si="16"/>
        <v>0</v>
      </c>
      <c r="U40" s="19">
        <f t="shared" si="17"/>
        <v>0.0005</v>
      </c>
      <c r="V40" s="19">
        <f>offset('StockBond Returns'!$N$7,($B$10-1871)*12+($B$11-2)+C40-1,0)</f>
        <v>0.06722500878</v>
      </c>
      <c r="W40" s="19">
        <f>offset('StockBond Returns'!$O$7,($B$10-1871)*12+($B$11-2)+C40-1,0)</f>
        <v>0.01698789433</v>
      </c>
      <c r="X40" s="19">
        <f>offset('StockBond Returns'!$P$7,($B$10-1871)*12+($B$11-2)+C40-1,0)</f>
        <v>0.01452783019</v>
      </c>
      <c r="Y40" s="19">
        <f>offset('StockBond Returns'!$Q$7,($B$10-1871)*12+($B$11-2)+C40-1,0)</f>
        <v>0.06722500878</v>
      </c>
      <c r="Z40" s="19">
        <f>offset('StockBond Returns'!$R$7,($B$10-1871)*12+($B$11-2)+C40-1,0)</f>
        <v>0</v>
      </c>
      <c r="AA40" s="19">
        <f>offset('StockBond Returns'!$S$7,($B$10-1871)*12+($B$11-2)+C40-1,0)</f>
        <v>0</v>
      </c>
      <c r="AB40" s="19">
        <f>offset('StockBond Returns'!$T$7,($B$10-1871)*12+($B$11-2)+C40-1,0)</f>
        <v>0.01257861635</v>
      </c>
      <c r="AC40" s="19">
        <f>offset('StockBond Returns'!$U$7,($B$10-1871)*12+($B$11-2)+C40-1,0)</f>
        <v>0.0375</v>
      </c>
      <c r="AD40" s="19">
        <f>offset('StockBond Returns'!$V$7,($B$10-1871)*12+($B$11-2)+C40-1,0)</f>
        <v>0.0713</v>
      </c>
    </row>
    <row r="41">
      <c r="A41" s="180">
        <f t="shared" si="18"/>
        <v>1931</v>
      </c>
      <c r="B41" s="180">
        <f t="shared" si="19"/>
        <v>2</v>
      </c>
      <c r="C41" s="180">
        <f t="shared" si="20"/>
        <v>18</v>
      </c>
      <c r="D41" s="117">
        <f t="shared" si="4"/>
        <v>724718.2016</v>
      </c>
      <c r="E41" s="117">
        <f t="shared" si="5"/>
        <v>745501.8686</v>
      </c>
      <c r="F41" s="117">
        <f>$B$15*$B$18*'Cash Flow Assist'!P28</f>
        <v>3333.333333</v>
      </c>
      <c r="G41" s="117">
        <f>$B$15*'Parameters &amp; Main Results'!B53</f>
        <v>0</v>
      </c>
      <c r="H41" s="45">
        <f>offset('StockBond Returns'!$W$7,($B$10-1871)*12+($B$11-2)+C41-1,0)</f>
        <v>0.1015464241</v>
      </c>
      <c r="I41" s="19">
        <f t="shared" si="6"/>
        <v>0.09881457279</v>
      </c>
      <c r="J41" s="19"/>
      <c r="K41" s="19">
        <f t="shared" si="7"/>
        <v>0.1416666667</v>
      </c>
      <c r="L41" s="174">
        <f t="shared" si="8"/>
        <v>0.7283333333</v>
      </c>
      <c r="M41" s="174">
        <f t="shared" si="9"/>
        <v>0.2716666667</v>
      </c>
      <c r="N41" s="174">
        <f t="shared" si="10"/>
        <v>0</v>
      </c>
      <c r="O41" s="174">
        <f t="shared" si="11"/>
        <v>0</v>
      </c>
      <c r="P41" s="174">
        <f t="shared" si="12"/>
        <v>0</v>
      </c>
      <c r="Q41" s="174">
        <f t="shared" si="13"/>
        <v>0</v>
      </c>
      <c r="R41" s="174">
        <f t="shared" si="14"/>
        <v>0</v>
      </c>
      <c r="S41" s="174">
        <f t="shared" si="15"/>
        <v>0</v>
      </c>
      <c r="T41" s="174">
        <f t="shared" si="16"/>
        <v>0</v>
      </c>
      <c r="U41" s="19">
        <f t="shared" si="17"/>
        <v>0.0005</v>
      </c>
      <c r="V41" s="19">
        <f>offset('StockBond Returns'!$N$7,($B$10-1871)*12+($B$11-2)+C41-1,0)</f>
        <v>0.1331094518</v>
      </c>
      <c r="W41" s="19">
        <f>offset('StockBond Returns'!$O$7,($B$10-1871)*12+($B$11-2)+C41-1,0)</f>
        <v>0.007024007496</v>
      </c>
      <c r="X41" s="19">
        <f>offset('StockBond Returns'!$P$7,($B$10-1871)*12+($B$11-2)+C41-1,0)</f>
        <v>0.01468837579</v>
      </c>
      <c r="Y41" s="19">
        <f>offset('StockBond Returns'!$Q$7,($B$10-1871)*12+($B$11-2)+C41-1,0)</f>
        <v>0.1331094518</v>
      </c>
      <c r="Z41" s="19">
        <f>offset('StockBond Returns'!$R$7,($B$10-1871)*12+($B$11-2)+C41-1,0)</f>
        <v>0</v>
      </c>
      <c r="AA41" s="19">
        <f>offset('StockBond Returns'!$S$7,($B$10-1871)*12+($B$11-2)+C41-1,0)</f>
        <v>0</v>
      </c>
      <c r="AB41" s="19">
        <f>offset('StockBond Returns'!$T$7,($B$10-1871)*12+($B$11-2)+C41-1,0)</f>
        <v>0.0127388535</v>
      </c>
      <c r="AC41" s="19">
        <f>offset('StockBond Returns'!$U$7,($B$10-1871)*12+($B$11-2)+C41-1,0)</f>
        <v>0.0338</v>
      </c>
      <c r="AD41" s="19">
        <f>offset('StockBond Returns'!$V$7,($B$10-1871)*12+($B$11-2)+C41-1,0)</f>
        <v>0.016</v>
      </c>
    </row>
    <row r="42">
      <c r="A42" s="180">
        <f t="shared" si="18"/>
        <v>1931</v>
      </c>
      <c r="B42" s="180">
        <f t="shared" si="19"/>
        <v>3</v>
      </c>
      <c r="C42" s="180">
        <f t="shared" si="20"/>
        <v>19</v>
      </c>
      <c r="D42" s="117">
        <f t="shared" si="4"/>
        <v>691101.4221</v>
      </c>
      <c r="E42" s="117">
        <f t="shared" si="5"/>
        <v>712074.1437</v>
      </c>
      <c r="F42" s="117">
        <f>$B$15*$B$18*'Cash Flow Assist'!P29</f>
        <v>3333.333333</v>
      </c>
      <c r="G42" s="117">
        <f>$B$15*'Parameters &amp; Main Results'!B54</f>
        <v>0</v>
      </c>
      <c r="H42" s="45">
        <f>offset('StockBond Returns'!$W$7,($B$10-1871)*12+($B$11-2)+C42-1,0)</f>
        <v>-0.0419795972</v>
      </c>
      <c r="I42" s="19">
        <f t="shared" si="6"/>
        <v>-0.04054926899</v>
      </c>
      <c r="J42" s="19"/>
      <c r="K42" s="19">
        <f t="shared" si="7"/>
        <v>0.15</v>
      </c>
      <c r="L42" s="174">
        <f t="shared" si="8"/>
        <v>0.73</v>
      </c>
      <c r="M42" s="174">
        <f t="shared" si="9"/>
        <v>0.27</v>
      </c>
      <c r="N42" s="174">
        <f t="shared" si="10"/>
        <v>0</v>
      </c>
      <c r="O42" s="174">
        <f t="shared" si="11"/>
        <v>0</v>
      </c>
      <c r="P42" s="174">
        <f t="shared" si="12"/>
        <v>0</v>
      </c>
      <c r="Q42" s="174">
        <f t="shared" si="13"/>
        <v>0</v>
      </c>
      <c r="R42" s="174">
        <f t="shared" si="14"/>
        <v>0</v>
      </c>
      <c r="S42" s="174">
        <f t="shared" si="15"/>
        <v>0</v>
      </c>
      <c r="T42" s="174">
        <f t="shared" si="16"/>
        <v>0</v>
      </c>
      <c r="U42" s="19">
        <f t="shared" si="17"/>
        <v>0.0005</v>
      </c>
      <c r="V42" s="19">
        <f>offset('StockBond Returns'!$N$7,($B$10-1871)*12+($B$11-2)+C42-1,0)</f>
        <v>-0.05981703315</v>
      </c>
      <c r="W42" s="19">
        <f>offset('StockBond Returns'!$O$7,($B$10-1871)*12+($B$11-2)+C42-1,0)</f>
        <v>0.01169937734</v>
      </c>
      <c r="X42" s="19">
        <f>offset('StockBond Returns'!$P$7,($B$10-1871)*12+($B$11-2)+C42-1,0)</f>
        <v>0.008347596153</v>
      </c>
      <c r="Y42" s="19">
        <f>offset('StockBond Returns'!$Q$7,($B$10-1871)*12+($B$11-2)+C42-1,0)</f>
        <v>-0.05981703315</v>
      </c>
      <c r="Z42" s="19">
        <f>offset('StockBond Returns'!$R$7,($B$10-1871)*12+($B$11-2)+C42-1,0)</f>
        <v>0</v>
      </c>
      <c r="AA42" s="19">
        <f>offset('StockBond Returns'!$S$7,($B$10-1871)*12+($B$11-2)+C42-1,0)</f>
        <v>0</v>
      </c>
      <c r="AB42" s="19">
        <f>offset('StockBond Returns'!$T$7,($B$10-1871)*12+($B$11-2)+C42-1,0)</f>
        <v>0.00641025641</v>
      </c>
      <c r="AC42" s="19">
        <f>offset('StockBond Returns'!$U$7,($B$10-1871)*12+($B$11-2)+C42-1,0)</f>
        <v>0.0306</v>
      </c>
      <c r="AD42" s="19">
        <f>offset('StockBond Returns'!$V$7,($B$10-1871)*12+($B$11-2)+C42-1,0)</f>
        <v>-0.0367</v>
      </c>
    </row>
    <row r="43">
      <c r="A43" s="180">
        <f t="shared" si="18"/>
        <v>1931</v>
      </c>
      <c r="B43" s="180">
        <f t="shared" si="19"/>
        <v>4</v>
      </c>
      <c r="C43" s="180">
        <f t="shared" si="20"/>
        <v>20</v>
      </c>
      <c r="D43" s="117">
        <f t="shared" si="4"/>
        <v>645050.6322</v>
      </c>
      <c r="E43" s="117">
        <f t="shared" si="5"/>
        <v>665969.8978</v>
      </c>
      <c r="F43" s="117">
        <f>$B$15*$B$18*'Cash Flow Assist'!P30</f>
        <v>3333.333333</v>
      </c>
      <c r="G43" s="117">
        <f>$B$15*'Parameters &amp; Main Results'!B55</f>
        <v>0</v>
      </c>
      <c r="H43" s="45">
        <f>offset('StockBond Returns'!$W$7,($B$10-1871)*12+($B$11-2)+C43-1,0)</f>
        <v>-0.06211026244</v>
      </c>
      <c r="I43" s="19">
        <f t="shared" si="6"/>
        <v>-0.06034774915</v>
      </c>
      <c r="J43" s="19"/>
      <c r="K43" s="19">
        <f t="shared" si="7"/>
        <v>0.1583333333</v>
      </c>
      <c r="L43" s="174">
        <f t="shared" si="8"/>
        <v>0.7316666667</v>
      </c>
      <c r="M43" s="174">
        <f t="shared" si="9"/>
        <v>0.2683333333</v>
      </c>
      <c r="N43" s="174">
        <f t="shared" si="10"/>
        <v>0</v>
      </c>
      <c r="O43" s="174">
        <f t="shared" si="11"/>
        <v>0</v>
      </c>
      <c r="P43" s="174">
        <f t="shared" si="12"/>
        <v>0</v>
      </c>
      <c r="Q43" s="174">
        <f t="shared" si="13"/>
        <v>0</v>
      </c>
      <c r="R43" s="174">
        <f t="shared" si="14"/>
        <v>0</v>
      </c>
      <c r="S43" s="174">
        <f t="shared" si="15"/>
        <v>0</v>
      </c>
      <c r="T43" s="174">
        <f t="shared" si="16"/>
        <v>0</v>
      </c>
      <c r="U43" s="19">
        <f t="shared" si="17"/>
        <v>0.0005</v>
      </c>
      <c r="V43" s="19">
        <f>offset('StockBond Returns'!$N$7,($B$10-1871)*12+($B$11-2)+C43-1,0)</f>
        <v>-0.08610286797</v>
      </c>
      <c r="W43" s="19">
        <f>offset('StockBond Returns'!$O$7,($B$10-1871)*12+($B$11-2)+C43-1,0)</f>
        <v>0.01003422082</v>
      </c>
      <c r="X43" s="19">
        <f>offset('StockBond Returns'!$P$7,($B$10-1871)*12+($B$11-2)+C43-1,0)</f>
        <v>0.008389032259</v>
      </c>
      <c r="Y43" s="19">
        <f>offset('StockBond Returns'!$Q$7,($B$10-1871)*12+($B$11-2)+C43-1,0)</f>
        <v>-0.08610286797</v>
      </c>
      <c r="Z43" s="19">
        <f>offset('StockBond Returns'!$R$7,($B$10-1871)*12+($B$11-2)+C43-1,0)</f>
        <v>0</v>
      </c>
      <c r="AA43" s="19">
        <f>offset('StockBond Returns'!$S$7,($B$10-1871)*12+($B$11-2)+C43-1,0)</f>
        <v>0</v>
      </c>
      <c r="AB43" s="19">
        <f>offset('StockBond Returns'!$T$7,($B$10-1871)*12+($B$11-2)+C43-1,0)</f>
        <v>0.006451612903</v>
      </c>
      <c r="AC43" s="19">
        <f>offset('StockBond Returns'!$U$7,($B$10-1871)*12+($B$11-2)+C43-1,0)</f>
        <v>-0.0463</v>
      </c>
      <c r="AD43" s="19">
        <f>offset('StockBond Returns'!$V$7,($B$10-1871)*12+($B$11-2)+C43-1,0)</f>
        <v>-0.0395</v>
      </c>
    </row>
    <row r="44">
      <c r="A44" s="180">
        <f t="shared" si="18"/>
        <v>1931</v>
      </c>
      <c r="B44" s="180">
        <f t="shared" si="19"/>
        <v>5</v>
      </c>
      <c r="C44" s="180">
        <f t="shared" si="20"/>
        <v>21</v>
      </c>
      <c r="D44" s="117">
        <f t="shared" si="4"/>
        <v>587152.501</v>
      </c>
      <c r="E44" s="117">
        <f t="shared" si="5"/>
        <v>607902.5671</v>
      </c>
      <c r="F44" s="117">
        <f>$B$15*$B$18*'Cash Flow Assist'!P31</f>
        <v>3333.333333</v>
      </c>
      <c r="G44" s="117">
        <f>$B$15*'Parameters &amp; Main Results'!B56</f>
        <v>0</v>
      </c>
      <c r="H44" s="45">
        <f>offset('StockBond Returns'!$W$7,($B$10-1871)*12+($B$11-2)+C44-1,0)</f>
        <v>-0.08502933918</v>
      </c>
      <c r="I44" s="19">
        <f t="shared" si="6"/>
        <v>-0.08260032761</v>
      </c>
      <c r="J44" s="19"/>
      <c r="K44" s="19">
        <f t="shared" si="7"/>
        <v>0.1666666667</v>
      </c>
      <c r="L44" s="174">
        <f t="shared" si="8"/>
        <v>0.7333333333</v>
      </c>
      <c r="M44" s="174">
        <f t="shared" si="9"/>
        <v>0.2666666667</v>
      </c>
      <c r="N44" s="174">
        <f t="shared" si="10"/>
        <v>0</v>
      </c>
      <c r="O44" s="174">
        <f t="shared" si="11"/>
        <v>0</v>
      </c>
      <c r="P44" s="174">
        <f t="shared" si="12"/>
        <v>0</v>
      </c>
      <c r="Q44" s="174">
        <f t="shared" si="13"/>
        <v>0</v>
      </c>
      <c r="R44" s="174">
        <f t="shared" si="14"/>
        <v>0</v>
      </c>
      <c r="S44" s="174">
        <f t="shared" si="15"/>
        <v>0</v>
      </c>
      <c r="T44" s="174">
        <f t="shared" si="16"/>
        <v>0</v>
      </c>
      <c r="U44" s="19">
        <f t="shared" si="17"/>
        <v>0.0005</v>
      </c>
      <c r="V44" s="19">
        <f>offset('StockBond Returns'!$N$7,($B$10-1871)*12+($B$11-2)+C44-1,0)</f>
        <v>-0.1214228461</v>
      </c>
      <c r="W44" s="19">
        <f>offset('StockBond Returns'!$O$7,($B$10-1871)*12+($B$11-2)+C44-1,0)</f>
        <v>0.02431784825</v>
      </c>
      <c r="X44" s="19">
        <f>offset('StockBond Returns'!$P$7,($B$10-1871)*12+($B$11-2)+C44-1,0)</f>
        <v>0.01502205883</v>
      </c>
      <c r="Y44" s="19">
        <f>offset('StockBond Returns'!$Q$7,($B$10-1871)*12+($B$11-2)+C44-1,0)</f>
        <v>-0.1214228461</v>
      </c>
      <c r="Z44" s="19">
        <f>offset('StockBond Returns'!$R$7,($B$10-1871)*12+($B$11-2)+C44-1,0)</f>
        <v>0</v>
      </c>
      <c r="AA44" s="19">
        <f>offset('StockBond Returns'!$S$7,($B$10-1871)*12+($B$11-2)+C44-1,0)</f>
        <v>0</v>
      </c>
      <c r="AB44" s="19">
        <f>offset('StockBond Returns'!$T$7,($B$10-1871)*12+($B$11-2)+C44-1,0)</f>
        <v>0.01307189542</v>
      </c>
      <c r="AC44" s="19">
        <f>offset('StockBond Returns'!$U$7,($B$10-1871)*12+($B$11-2)+C44-1,0)</f>
        <v>0.0516</v>
      </c>
      <c r="AD44" s="19">
        <f>offset('StockBond Returns'!$V$7,($B$10-1871)*12+($B$11-2)+C44-1,0)</f>
        <v>-0.0659</v>
      </c>
    </row>
    <row r="45">
      <c r="A45" s="180">
        <f t="shared" si="18"/>
        <v>1931</v>
      </c>
      <c r="B45" s="180">
        <f t="shared" si="19"/>
        <v>6</v>
      </c>
      <c r="C45" s="180">
        <f t="shared" si="20"/>
        <v>22</v>
      </c>
      <c r="D45" s="117">
        <f t="shared" si="4"/>
        <v>656475.6598</v>
      </c>
      <c r="E45" s="117">
        <f t="shared" si="5"/>
        <v>678525.9617</v>
      </c>
      <c r="F45" s="117">
        <f>$B$15*$B$18*'Cash Flow Assist'!P32</f>
        <v>3333.333333</v>
      </c>
      <c r="G45" s="117">
        <f>$B$15*'Parameters &amp; Main Results'!B57</f>
        <v>0</v>
      </c>
      <c r="H45" s="45">
        <f>offset('StockBond Returns'!$W$7,($B$10-1871)*12+($B$11-2)+C45-1,0)</f>
        <v>0.1244503369</v>
      </c>
      <c r="I45" s="19">
        <f t="shared" si="6"/>
        <v>0.1223296254</v>
      </c>
      <c r="J45" s="19"/>
      <c r="K45" s="19">
        <f t="shared" si="7"/>
        <v>0.175</v>
      </c>
      <c r="L45" s="174">
        <f t="shared" si="8"/>
        <v>0.735</v>
      </c>
      <c r="M45" s="174">
        <f t="shared" si="9"/>
        <v>0.265</v>
      </c>
      <c r="N45" s="174">
        <f t="shared" si="10"/>
        <v>0</v>
      </c>
      <c r="O45" s="174">
        <f t="shared" si="11"/>
        <v>0</v>
      </c>
      <c r="P45" s="174">
        <f t="shared" si="12"/>
        <v>0</v>
      </c>
      <c r="Q45" s="174">
        <f t="shared" si="13"/>
        <v>0</v>
      </c>
      <c r="R45" s="174">
        <f t="shared" si="14"/>
        <v>0</v>
      </c>
      <c r="S45" s="174">
        <f t="shared" si="15"/>
        <v>0</v>
      </c>
      <c r="T45" s="174">
        <f t="shared" si="16"/>
        <v>0</v>
      </c>
      <c r="U45" s="19">
        <f t="shared" si="17"/>
        <v>0.0005</v>
      </c>
      <c r="V45" s="19">
        <f>offset('StockBond Returns'!$N$7,($B$10-1871)*12+($B$11-2)+C45-1,0)</f>
        <v>0.1598371957</v>
      </c>
      <c r="W45" s="19">
        <f>offset('StockBond Returns'!$O$7,($B$10-1871)*12+($B$11-2)+C45-1,0)</f>
        <v>0.01845642723</v>
      </c>
      <c r="X45" s="19">
        <f>offset('StockBond Returns'!$P$7,($B$10-1871)*12+($B$11-2)+C45-1,0)</f>
        <v>0.0151955298</v>
      </c>
      <c r="Y45" s="19">
        <f>offset('StockBond Returns'!$Q$7,($B$10-1871)*12+($B$11-2)+C45-1,0)</f>
        <v>0.1598371957</v>
      </c>
      <c r="Z45" s="19">
        <f>offset('StockBond Returns'!$R$7,($B$10-1871)*12+($B$11-2)+C45-1,0)</f>
        <v>0</v>
      </c>
      <c r="AA45" s="19">
        <f>offset('StockBond Returns'!$S$7,($B$10-1871)*12+($B$11-2)+C45-1,0)</f>
        <v>0</v>
      </c>
      <c r="AB45" s="19">
        <f>offset('StockBond Returns'!$T$7,($B$10-1871)*12+($B$11-2)+C45-1,0)</f>
        <v>0.01324503311</v>
      </c>
      <c r="AC45" s="19">
        <f>offset('StockBond Returns'!$U$7,($B$10-1871)*12+($B$11-2)+C45-1,0)</f>
        <v>-0.0536</v>
      </c>
      <c r="AD45" s="19">
        <f>offset('StockBond Returns'!$V$7,($B$10-1871)*12+($B$11-2)+C45-1,0)</f>
        <v>0.1134</v>
      </c>
    </row>
    <row r="46">
      <c r="A46" s="180">
        <f t="shared" si="18"/>
        <v>1931</v>
      </c>
      <c r="B46" s="180">
        <f t="shared" si="19"/>
        <v>7</v>
      </c>
      <c r="C46" s="180">
        <f t="shared" si="20"/>
        <v>23</v>
      </c>
      <c r="D46" s="117">
        <f t="shared" si="4"/>
        <v>618677.0513</v>
      </c>
      <c r="E46" s="117">
        <f t="shared" si="5"/>
        <v>640207.9599</v>
      </c>
      <c r="F46" s="117">
        <f>$B$15*$B$18*'Cash Flow Assist'!P33</f>
        <v>3333.333333</v>
      </c>
      <c r="G46" s="117">
        <f>$B$15*'Parameters &amp; Main Results'!B58</f>
        <v>0</v>
      </c>
      <c r="H46" s="45">
        <f>offset('StockBond Returns'!$W$7,($B$10-1871)*12+($B$11-2)+C46-1,0)</f>
        <v>-0.05276839947</v>
      </c>
      <c r="I46" s="19">
        <f t="shared" si="6"/>
        <v>-0.05181435181</v>
      </c>
      <c r="J46" s="19"/>
      <c r="K46" s="19">
        <f t="shared" si="7"/>
        <v>0.1833333333</v>
      </c>
      <c r="L46" s="174">
        <f t="shared" si="8"/>
        <v>0.7366666667</v>
      </c>
      <c r="M46" s="174">
        <f t="shared" si="9"/>
        <v>0.2633333333</v>
      </c>
      <c r="N46" s="174">
        <f t="shared" si="10"/>
        <v>0</v>
      </c>
      <c r="O46" s="174">
        <f t="shared" si="11"/>
        <v>0</v>
      </c>
      <c r="P46" s="174">
        <f t="shared" si="12"/>
        <v>0</v>
      </c>
      <c r="Q46" s="174">
        <f t="shared" si="13"/>
        <v>0</v>
      </c>
      <c r="R46" s="174">
        <f t="shared" si="14"/>
        <v>0</v>
      </c>
      <c r="S46" s="174">
        <f t="shared" si="15"/>
        <v>0</v>
      </c>
      <c r="T46" s="174">
        <f t="shared" si="16"/>
        <v>0</v>
      </c>
      <c r="U46" s="19">
        <f t="shared" si="17"/>
        <v>0.0005</v>
      </c>
      <c r="V46" s="19">
        <f>offset('StockBond Returns'!$N$7,($B$10-1871)*12+($B$11-2)+C46-1,0)</f>
        <v>-0.07061512648</v>
      </c>
      <c r="W46" s="19">
        <f>offset('StockBond Returns'!$O$7,($B$10-1871)*12+($B$11-2)+C46-1,0)</f>
        <v>0.0009384482196</v>
      </c>
      <c r="X46" s="19">
        <f>offset('StockBond Returns'!$P$7,($B$10-1871)*12+($B$11-2)+C46-1,0)</f>
        <v>0.001924999999</v>
      </c>
      <c r="Y46" s="19">
        <f>offset('StockBond Returns'!$Q$7,($B$10-1871)*12+($B$11-2)+C46-1,0)</f>
        <v>-0.07061512648</v>
      </c>
      <c r="Z46" s="19">
        <f>offset('StockBond Returns'!$R$7,($B$10-1871)*12+($B$11-2)+C46-1,0)</f>
        <v>0</v>
      </c>
      <c r="AA46" s="19">
        <f>offset('StockBond Returns'!$S$7,($B$10-1871)*12+($B$11-2)+C46-1,0)</f>
        <v>0</v>
      </c>
      <c r="AB46" s="19">
        <f>offset('StockBond Returns'!$T$7,($B$10-1871)*12+($B$11-2)+C46-1,0)</f>
        <v>0</v>
      </c>
      <c r="AC46" s="19">
        <f>offset('StockBond Returns'!$U$7,($B$10-1871)*12+($B$11-2)+C46-1,0)</f>
        <v>0.0149</v>
      </c>
      <c r="AD46" s="19">
        <f>offset('StockBond Returns'!$V$7,($B$10-1871)*12+($B$11-2)+C46-1,0)</f>
        <v>-0.0221</v>
      </c>
    </row>
    <row r="47">
      <c r="A47" s="180">
        <f t="shared" si="18"/>
        <v>1931</v>
      </c>
      <c r="B47" s="180">
        <f t="shared" si="19"/>
        <v>8</v>
      </c>
      <c r="C47" s="180">
        <f t="shared" si="20"/>
        <v>24</v>
      </c>
      <c r="D47" s="117">
        <f t="shared" si="4"/>
        <v>622156.6957</v>
      </c>
      <c r="E47" s="117">
        <f t="shared" si="5"/>
        <v>643817.0989</v>
      </c>
      <c r="F47" s="117">
        <f>$B$15*$B$18*'Cash Flow Assist'!P34</f>
        <v>3333.333333</v>
      </c>
      <c r="G47" s="117">
        <f>$B$15*'Parameters &amp; Main Results'!B59</f>
        <v>0</v>
      </c>
      <c r="H47" s="45">
        <f>offset('StockBond Returns'!$W$7,($B$10-1871)*12+($B$11-2)+C47-1,0)</f>
        <v>0.01107182463</v>
      </c>
      <c r="I47" s="19">
        <f t="shared" si="6"/>
        <v>0.01090084615</v>
      </c>
      <c r="J47" s="19"/>
      <c r="K47" s="19">
        <f t="shared" si="7"/>
        <v>0.1916666667</v>
      </c>
      <c r="L47" s="174">
        <f t="shared" si="8"/>
        <v>0.7383333333</v>
      </c>
      <c r="M47" s="174">
        <f t="shared" si="9"/>
        <v>0.2616666667</v>
      </c>
      <c r="N47" s="174">
        <f t="shared" si="10"/>
        <v>0</v>
      </c>
      <c r="O47" s="174">
        <f t="shared" si="11"/>
        <v>0</v>
      </c>
      <c r="P47" s="174">
        <f t="shared" si="12"/>
        <v>0</v>
      </c>
      <c r="Q47" s="174">
        <f t="shared" si="13"/>
        <v>0</v>
      </c>
      <c r="R47" s="174">
        <f t="shared" si="14"/>
        <v>0</v>
      </c>
      <c r="S47" s="174">
        <f t="shared" si="15"/>
        <v>0</v>
      </c>
      <c r="T47" s="174">
        <f t="shared" si="16"/>
        <v>0</v>
      </c>
      <c r="U47" s="19">
        <f t="shared" si="17"/>
        <v>0.0005</v>
      </c>
      <c r="V47" s="19">
        <f>offset('StockBond Returns'!$N$7,($B$10-1871)*12+($B$11-2)+C47-1,0)</f>
        <v>0.01477731579</v>
      </c>
      <c r="W47" s="19">
        <f>offset('StockBond Returns'!$O$7,($B$10-1871)*12+($B$11-2)+C47-1,0)</f>
        <v>0.0001220177966</v>
      </c>
      <c r="X47" s="19">
        <f>offset('StockBond Returns'!$P$7,($B$10-1871)*12+($B$11-2)+C47-1,0)</f>
        <v>0.001924999999</v>
      </c>
      <c r="Y47" s="19">
        <f>offset('StockBond Returns'!$Q$7,($B$10-1871)*12+($B$11-2)+C47-1,0)</f>
        <v>0.01477731579</v>
      </c>
      <c r="Z47" s="19">
        <f>offset('StockBond Returns'!$R$7,($B$10-1871)*12+($B$11-2)+C47-1,0)</f>
        <v>0</v>
      </c>
      <c r="AA47" s="19">
        <f>offset('StockBond Returns'!$S$7,($B$10-1871)*12+($B$11-2)+C47-1,0)</f>
        <v>0</v>
      </c>
      <c r="AB47" s="19">
        <f>offset('StockBond Returns'!$T$7,($B$10-1871)*12+($B$11-2)+C47-1,0)</f>
        <v>0</v>
      </c>
      <c r="AC47" s="19">
        <f>offset('StockBond Returns'!$U$7,($B$10-1871)*12+($B$11-2)+C47-1,0)</f>
        <v>-0.0192</v>
      </c>
      <c r="AD47" s="19">
        <f>offset('StockBond Returns'!$V$7,($B$10-1871)*12+($B$11-2)+C47-1,0)</f>
        <v>-0.0154</v>
      </c>
    </row>
    <row r="48">
      <c r="A48" s="180">
        <f t="shared" si="18"/>
        <v>1931</v>
      </c>
      <c r="B48" s="180">
        <f t="shared" si="19"/>
        <v>9</v>
      </c>
      <c r="C48" s="180">
        <f t="shared" si="20"/>
        <v>25</v>
      </c>
      <c r="D48" s="117">
        <f t="shared" si="4"/>
        <v>484007.971</v>
      </c>
      <c r="E48" s="117">
        <f t="shared" si="5"/>
        <v>502839.2134</v>
      </c>
      <c r="F48" s="117">
        <f>$B$15*$B$18*'Cash Flow Assist'!P35</f>
        <v>3333.333333</v>
      </c>
      <c r="G48" s="117">
        <f>$B$15*'Parameters &amp; Main Results'!B60</f>
        <v>0</v>
      </c>
      <c r="H48" s="45">
        <f>offset('StockBond Returns'!$W$7,($B$10-1871)*12+($B$11-2)+C48-1,0)</f>
        <v>-0.2178576303</v>
      </c>
      <c r="I48" s="19">
        <f t="shared" si="6"/>
        <v>-0.2149071679</v>
      </c>
      <c r="J48" s="19"/>
      <c r="K48" s="19">
        <f t="shared" si="7"/>
        <v>0.2</v>
      </c>
      <c r="L48" s="174">
        <f t="shared" si="8"/>
        <v>0.74</v>
      </c>
      <c r="M48" s="174">
        <f t="shared" si="9"/>
        <v>0.26</v>
      </c>
      <c r="N48" s="174">
        <f t="shared" si="10"/>
        <v>0</v>
      </c>
      <c r="O48" s="174">
        <f t="shared" si="11"/>
        <v>0</v>
      </c>
      <c r="P48" s="174">
        <f t="shared" si="12"/>
        <v>0</v>
      </c>
      <c r="Q48" s="174">
        <f t="shared" si="13"/>
        <v>0</v>
      </c>
      <c r="R48" s="174">
        <f t="shared" si="14"/>
        <v>0</v>
      </c>
      <c r="S48" s="174">
        <f t="shared" si="15"/>
        <v>0</v>
      </c>
      <c r="T48" s="174">
        <f t="shared" si="16"/>
        <v>0</v>
      </c>
      <c r="U48" s="19">
        <f t="shared" si="17"/>
        <v>0.0005</v>
      </c>
      <c r="V48" s="19">
        <f>offset('StockBond Returns'!$N$7,($B$10-1871)*12+($B$11-2)+C48-1,0)</f>
        <v>-0.2915775236</v>
      </c>
      <c r="W48" s="19">
        <f>offset('StockBond Returns'!$O$7,($B$10-1871)*12+($B$11-2)+C48-1,0)</f>
        <v>0.003468716262</v>
      </c>
      <c r="X48" s="19">
        <f>offset('StockBond Returns'!$P$7,($B$10-1871)*12+($B$11-2)+C48-1,0)</f>
        <v>0.008604500002</v>
      </c>
      <c r="Y48" s="19">
        <f>offset('StockBond Returns'!$Q$7,($B$10-1871)*12+($B$11-2)+C48-1,0)</f>
        <v>-0.2915775236</v>
      </c>
      <c r="Z48" s="19">
        <f>offset('StockBond Returns'!$R$7,($B$10-1871)*12+($B$11-2)+C48-1,0)</f>
        <v>0</v>
      </c>
      <c r="AA48" s="19">
        <f>offset('StockBond Returns'!$S$7,($B$10-1871)*12+($B$11-2)+C48-1,0)</f>
        <v>0</v>
      </c>
      <c r="AB48" s="19">
        <f>offset('StockBond Returns'!$T$7,($B$10-1871)*12+($B$11-2)+C48-1,0)</f>
        <v>0.006666666667</v>
      </c>
      <c r="AC48" s="19">
        <f>offset('StockBond Returns'!$U$7,($B$10-1871)*12+($B$11-2)+C48-1,0)</f>
        <v>0.0048</v>
      </c>
      <c r="AD48" s="19">
        <f>offset('StockBond Returns'!$V$7,($B$10-1871)*12+($B$11-2)+C48-1,0)</f>
        <v>-0.0667</v>
      </c>
    </row>
    <row r="49">
      <c r="A49" s="180">
        <f t="shared" si="18"/>
        <v>1931</v>
      </c>
      <c r="B49" s="180">
        <f t="shared" si="19"/>
        <v>10</v>
      </c>
      <c r="C49" s="180">
        <f t="shared" si="20"/>
        <v>26</v>
      </c>
      <c r="D49" s="117">
        <f t="shared" si="4"/>
        <v>513385.8972</v>
      </c>
      <c r="E49" s="117">
        <f t="shared" si="5"/>
        <v>532999.1622</v>
      </c>
      <c r="F49" s="117">
        <f>$B$15*$B$18*'Cash Flow Assist'!P36</f>
        <v>3333.333333</v>
      </c>
      <c r="G49" s="117">
        <f>$B$15*'Parameters &amp; Main Results'!B61</f>
        <v>0</v>
      </c>
      <c r="H49" s="45">
        <f>offset('StockBond Returns'!$W$7,($B$10-1871)*12+($B$11-2)+C49-1,0)</f>
        <v>0.06805280931</v>
      </c>
      <c r="I49" s="19">
        <f t="shared" si="6"/>
        <v>0.06705282837</v>
      </c>
      <c r="J49" s="19"/>
      <c r="K49" s="19">
        <f t="shared" si="7"/>
        <v>0.2083333333</v>
      </c>
      <c r="L49" s="174">
        <f t="shared" si="8"/>
        <v>0.7416666667</v>
      </c>
      <c r="M49" s="174">
        <f t="shared" si="9"/>
        <v>0.2583333333</v>
      </c>
      <c r="N49" s="174">
        <f t="shared" si="10"/>
        <v>0</v>
      </c>
      <c r="O49" s="174">
        <f t="shared" si="11"/>
        <v>0</v>
      </c>
      <c r="P49" s="174">
        <f t="shared" si="12"/>
        <v>0</v>
      </c>
      <c r="Q49" s="174">
        <f t="shared" si="13"/>
        <v>0</v>
      </c>
      <c r="R49" s="174">
        <f t="shared" si="14"/>
        <v>0</v>
      </c>
      <c r="S49" s="174">
        <f t="shared" si="15"/>
        <v>0</v>
      </c>
      <c r="T49" s="174">
        <f t="shared" si="16"/>
        <v>0</v>
      </c>
      <c r="U49" s="19">
        <f t="shared" si="17"/>
        <v>0.0005</v>
      </c>
      <c r="V49" s="19">
        <f>offset('StockBond Returns'!$N$7,($B$10-1871)*12+($B$11-2)+C49-1,0)</f>
        <v>0.0980939041</v>
      </c>
      <c r="W49" s="19">
        <f>offset('StockBond Returns'!$O$7,($B$10-1871)*12+($B$11-2)+C49-1,0)</f>
        <v>-0.0219038084</v>
      </c>
      <c r="X49" s="19">
        <f>offset('StockBond Returns'!$P$7,($B$10-1871)*12+($B$11-2)+C49-1,0)</f>
        <v>0.008649328857</v>
      </c>
      <c r="Y49" s="19">
        <f>offset('StockBond Returns'!$Q$7,($B$10-1871)*12+($B$11-2)+C49-1,0)</f>
        <v>0.0980939041</v>
      </c>
      <c r="Z49" s="19">
        <f>offset('StockBond Returns'!$R$7,($B$10-1871)*12+($B$11-2)+C49-1,0)</f>
        <v>0</v>
      </c>
      <c r="AA49" s="19">
        <f>offset('StockBond Returns'!$S$7,($B$10-1871)*12+($B$11-2)+C49-1,0)</f>
        <v>0</v>
      </c>
      <c r="AB49" s="19">
        <f>offset('StockBond Returns'!$T$7,($B$10-1871)*12+($B$11-2)+C49-1,0)</f>
        <v>0.006711409396</v>
      </c>
      <c r="AC49" s="19">
        <f>offset('StockBond Returns'!$U$7,($B$10-1871)*12+($B$11-2)+C49-1,0)</f>
        <v>-0.0173</v>
      </c>
      <c r="AD49" s="19">
        <f>offset('StockBond Returns'!$V$7,($B$10-1871)*12+($B$11-2)+C49-1,0)</f>
        <v>0.0146</v>
      </c>
    </row>
    <row r="50">
      <c r="A50" s="180">
        <f t="shared" si="18"/>
        <v>1931</v>
      </c>
      <c r="B50" s="180">
        <f t="shared" si="19"/>
        <v>11</v>
      </c>
      <c r="C50" s="180">
        <f t="shared" si="20"/>
        <v>27</v>
      </c>
      <c r="D50" s="117">
        <f t="shared" si="4"/>
        <v>481283.0507</v>
      </c>
      <c r="E50" s="117">
        <f t="shared" si="5"/>
        <v>500133.8882</v>
      </c>
      <c r="F50" s="117">
        <f>$B$15*$B$18*'Cash Flow Assist'!P37</f>
        <v>3333.333333</v>
      </c>
      <c r="G50" s="117">
        <f>$B$15*'Parameters &amp; Main Results'!B62</f>
        <v>0</v>
      </c>
      <c r="H50" s="45">
        <f>offset('StockBond Returns'!$W$7,($B$10-1871)*12+($B$11-2)+C50-1,0)</f>
        <v>-0.05640499667</v>
      </c>
      <c r="I50" s="19">
        <f t="shared" si="6"/>
        <v>-0.0557557974</v>
      </c>
      <c r="J50" s="19"/>
      <c r="K50" s="19">
        <f t="shared" si="7"/>
        <v>0.2166666667</v>
      </c>
      <c r="L50" s="174">
        <f t="shared" si="8"/>
        <v>0.7433333333</v>
      </c>
      <c r="M50" s="174">
        <f t="shared" si="9"/>
        <v>0.2566666667</v>
      </c>
      <c r="N50" s="174">
        <f t="shared" si="10"/>
        <v>0</v>
      </c>
      <c r="O50" s="174">
        <f t="shared" si="11"/>
        <v>0</v>
      </c>
      <c r="P50" s="174">
        <f t="shared" si="12"/>
        <v>0</v>
      </c>
      <c r="Q50" s="174">
        <f t="shared" si="13"/>
        <v>0</v>
      </c>
      <c r="R50" s="174">
        <f t="shared" si="14"/>
        <v>0</v>
      </c>
      <c r="S50" s="174">
        <f t="shared" si="15"/>
        <v>0</v>
      </c>
      <c r="T50" s="174">
        <f t="shared" si="16"/>
        <v>0</v>
      </c>
      <c r="U50" s="19">
        <f t="shared" si="17"/>
        <v>0.0005</v>
      </c>
      <c r="V50" s="19">
        <f>offset('StockBond Returns'!$N$7,($B$10-1871)*12+($B$11-2)+C50-1,0)</f>
        <v>-0.08070830242</v>
      </c>
      <c r="W50" s="19">
        <f>offset('StockBond Returns'!$O$7,($B$10-1871)*12+($B$11-2)+C50-1,0)</f>
        <v>0.01667158725</v>
      </c>
      <c r="X50" s="19">
        <f>offset('StockBond Returns'!$P$7,($B$10-1871)*12+($B$11-2)+C50-1,0)</f>
        <v>0.01555663265</v>
      </c>
      <c r="Y50" s="19">
        <f>offset('StockBond Returns'!$Q$7,($B$10-1871)*12+($B$11-2)+C50-1,0)</f>
        <v>-0.08070830242</v>
      </c>
      <c r="Z50" s="19">
        <f>offset('StockBond Returns'!$R$7,($B$10-1871)*12+($B$11-2)+C50-1,0)</f>
        <v>0</v>
      </c>
      <c r="AA50" s="19">
        <f>offset('StockBond Returns'!$S$7,($B$10-1871)*12+($B$11-2)+C50-1,0)</f>
        <v>0</v>
      </c>
      <c r="AB50" s="19">
        <f>offset('StockBond Returns'!$T$7,($B$10-1871)*12+($B$11-2)+C50-1,0)</f>
        <v>0.01360544218</v>
      </c>
      <c r="AC50" s="19">
        <f>offset('StockBond Returns'!$U$7,($B$10-1871)*12+($B$11-2)+C50-1,0)</f>
        <v>0.0432</v>
      </c>
      <c r="AD50" s="19">
        <f>offset('StockBond Returns'!$V$7,($B$10-1871)*12+($B$11-2)+C50-1,0)</f>
        <v>-0.0506</v>
      </c>
    </row>
    <row r="51">
      <c r="A51" s="180">
        <f t="shared" si="18"/>
        <v>1931</v>
      </c>
      <c r="B51" s="180">
        <f t="shared" si="19"/>
        <v>12</v>
      </c>
      <c r="C51" s="180">
        <f t="shared" si="20"/>
        <v>28</v>
      </c>
      <c r="D51" s="117">
        <f t="shared" si="4"/>
        <v>428465.6269</v>
      </c>
      <c r="E51" s="117">
        <f t="shared" si="5"/>
        <v>445658.425</v>
      </c>
      <c r="F51" s="117">
        <f>$B$15*$B$18*'Cash Flow Assist'!P38</f>
        <v>3333.333333</v>
      </c>
      <c r="G51" s="117">
        <f>$B$15*'Parameters &amp; Main Results'!B63</f>
        <v>0</v>
      </c>
      <c r="H51" s="45">
        <f>offset('StockBond Returns'!$W$7,($B$10-1871)*12+($B$11-2)+C51-1,0)</f>
        <v>-0.1035340928</v>
      </c>
      <c r="I51" s="19">
        <f t="shared" si="6"/>
        <v>-0.1029429804</v>
      </c>
      <c r="J51" s="19"/>
      <c r="K51" s="19">
        <f t="shared" si="7"/>
        <v>0.225</v>
      </c>
      <c r="L51" s="174">
        <f t="shared" si="8"/>
        <v>0.745</v>
      </c>
      <c r="M51" s="174">
        <f t="shared" si="9"/>
        <v>0.255</v>
      </c>
      <c r="N51" s="174">
        <f t="shared" si="10"/>
        <v>0</v>
      </c>
      <c r="O51" s="174">
        <f t="shared" si="11"/>
        <v>0</v>
      </c>
      <c r="P51" s="174">
        <f t="shared" si="12"/>
        <v>0</v>
      </c>
      <c r="Q51" s="174">
        <f t="shared" si="13"/>
        <v>0</v>
      </c>
      <c r="R51" s="174">
        <f t="shared" si="14"/>
        <v>0</v>
      </c>
      <c r="S51" s="174">
        <f t="shared" si="15"/>
        <v>0</v>
      </c>
      <c r="T51" s="174">
        <f t="shared" si="16"/>
        <v>0</v>
      </c>
      <c r="U51" s="19">
        <f t="shared" si="17"/>
        <v>0.0005</v>
      </c>
      <c r="V51" s="19">
        <f>offset('StockBond Returns'!$N$7,($B$10-1871)*12+($B$11-2)+C51-1,0)</f>
        <v>-0.133048044</v>
      </c>
      <c r="W51" s="19">
        <f>offset('StockBond Returns'!$O$7,($B$10-1871)*12+($B$11-2)+C51-1,0)</f>
        <v>-0.01482557248</v>
      </c>
      <c r="X51" s="19">
        <f>offset('StockBond Returns'!$P$7,($B$10-1871)*12+($B$11-2)+C51-1,0)</f>
        <v>0.008787500003</v>
      </c>
      <c r="Y51" s="19">
        <f>offset('StockBond Returns'!$Q$7,($B$10-1871)*12+($B$11-2)+C51-1,0)</f>
        <v>-0.133048044</v>
      </c>
      <c r="Z51" s="19">
        <f>offset('StockBond Returns'!$R$7,($B$10-1871)*12+($B$11-2)+C51-1,0)</f>
        <v>0</v>
      </c>
      <c r="AA51" s="19">
        <f>offset('StockBond Returns'!$S$7,($B$10-1871)*12+($B$11-2)+C51-1,0)</f>
        <v>0</v>
      </c>
      <c r="AB51" s="19">
        <f>offset('StockBond Returns'!$T$7,($B$10-1871)*12+($B$11-2)+C51-1,0)</f>
        <v>0.006849315068</v>
      </c>
      <c r="AC51" s="19">
        <f>offset('StockBond Returns'!$U$7,($B$10-1871)*12+($B$11-2)+C51-1,0)</f>
        <v>-0.0042</v>
      </c>
      <c r="AD51" s="19">
        <f>offset('StockBond Returns'!$V$7,($B$10-1871)*12+($B$11-2)+C51-1,0)</f>
        <v>-0.0905</v>
      </c>
    </row>
    <row r="52">
      <c r="A52" s="180">
        <f t="shared" si="18"/>
        <v>1932</v>
      </c>
      <c r="B52" s="180">
        <f t="shared" si="19"/>
        <v>1</v>
      </c>
      <c r="C52" s="180">
        <f t="shared" si="20"/>
        <v>29</v>
      </c>
      <c r="D52" s="117">
        <f t="shared" si="4"/>
        <v>423924.5657</v>
      </c>
      <c r="E52" s="117">
        <f t="shared" si="5"/>
        <v>441067.9226</v>
      </c>
      <c r="F52" s="117">
        <f>$B$15*$B$18*'Cash Flow Assist'!P39</f>
        <v>3333.333333</v>
      </c>
      <c r="G52" s="117">
        <f>$B$15*'Parameters &amp; Main Results'!B64</f>
        <v>0</v>
      </c>
      <c r="H52" s="45">
        <f>offset('StockBond Returns'!$W$7,($B$10-1871)*12+($B$11-2)+C52-1,0)</f>
        <v>-0.002840828446</v>
      </c>
      <c r="I52" s="19">
        <f t="shared" si="6"/>
        <v>-0.00284218353</v>
      </c>
      <c r="J52" s="19"/>
      <c r="K52" s="19">
        <f t="shared" si="7"/>
        <v>0.2333333333</v>
      </c>
      <c r="L52" s="174">
        <f t="shared" si="8"/>
        <v>0.7466666667</v>
      </c>
      <c r="M52" s="174">
        <f t="shared" si="9"/>
        <v>0.2533333333</v>
      </c>
      <c r="N52" s="174">
        <f t="shared" si="10"/>
        <v>0</v>
      </c>
      <c r="O52" s="174">
        <f t="shared" si="11"/>
        <v>0</v>
      </c>
      <c r="P52" s="174">
        <f t="shared" si="12"/>
        <v>0</v>
      </c>
      <c r="Q52" s="174">
        <f t="shared" si="13"/>
        <v>0</v>
      </c>
      <c r="R52" s="174">
        <f t="shared" si="14"/>
        <v>0</v>
      </c>
      <c r="S52" s="174">
        <f t="shared" si="15"/>
        <v>0</v>
      </c>
      <c r="T52" s="174">
        <f t="shared" si="16"/>
        <v>0</v>
      </c>
      <c r="U52" s="19">
        <f t="shared" si="17"/>
        <v>0.0005</v>
      </c>
      <c r="V52" s="19">
        <f>offset('StockBond Returns'!$N$7,($B$10-1871)*12+($B$11-2)+C52-1,0)</f>
        <v>-0.002697530441</v>
      </c>
      <c r="W52" s="19">
        <f>offset('StockBond Returns'!$O$7,($B$10-1871)*12+($B$11-2)+C52-1,0)</f>
        <v>-0.003104055794</v>
      </c>
      <c r="X52" s="19">
        <f>offset('StockBond Returns'!$P$7,($B$10-1871)*12+($B$11-2)+C52-1,0)</f>
        <v>0.02188939394</v>
      </c>
      <c r="Y52" s="19">
        <f>offset('StockBond Returns'!$Q$7,($B$10-1871)*12+($B$11-2)+C52-1,0)</f>
        <v>-0.002697530441</v>
      </c>
      <c r="Z52" s="19">
        <f>offset('StockBond Returns'!$R$7,($B$10-1871)*12+($B$11-2)+C52-1,0)</f>
        <v>0</v>
      </c>
      <c r="AA52" s="19">
        <f>offset('StockBond Returns'!$S$7,($B$10-1871)*12+($B$11-2)+C52-1,0)</f>
        <v>0</v>
      </c>
      <c r="AB52" s="19">
        <f>offset('StockBond Returns'!$T$7,($B$10-1871)*12+($B$11-2)+C52-1,0)</f>
        <v>0.02097902098</v>
      </c>
      <c r="AC52" s="19">
        <f>offset('StockBond Returns'!$U$7,($B$10-1871)*12+($B$11-2)+C52-1,0)</f>
        <v>0.0385</v>
      </c>
      <c r="AD52" s="19">
        <f>offset('StockBond Returns'!$V$7,($B$10-1871)*12+($B$11-2)+C52-1,0)</f>
        <v>0.0916</v>
      </c>
    </row>
    <row r="53">
      <c r="A53" s="180">
        <f t="shared" si="18"/>
        <v>1932</v>
      </c>
      <c r="B53" s="180">
        <f t="shared" si="19"/>
        <v>2</v>
      </c>
      <c r="C53" s="180">
        <f t="shared" si="20"/>
        <v>30</v>
      </c>
      <c r="D53" s="117">
        <f t="shared" si="4"/>
        <v>447297.9222</v>
      </c>
      <c r="E53" s="117">
        <f t="shared" si="5"/>
        <v>465497.6134</v>
      </c>
      <c r="F53" s="117">
        <f>$B$15*$B$18*'Cash Flow Assist'!P40</f>
        <v>3333.333333</v>
      </c>
      <c r="G53" s="117">
        <f>$B$15*'Parameters &amp; Main Results'!B65</f>
        <v>0</v>
      </c>
      <c r="H53" s="45">
        <f>offset('StockBond Returns'!$W$7,($B$10-1871)*12+($B$11-2)+C53-1,0)</f>
        <v>0.0634979709</v>
      </c>
      <c r="I53" s="19">
        <f t="shared" si="6"/>
        <v>0.06342433236</v>
      </c>
      <c r="J53" s="19"/>
      <c r="K53" s="19">
        <f t="shared" si="7"/>
        <v>0.2416666667</v>
      </c>
      <c r="L53" s="174">
        <f t="shared" si="8"/>
        <v>0.7483333333</v>
      </c>
      <c r="M53" s="174">
        <f t="shared" si="9"/>
        <v>0.2516666667</v>
      </c>
      <c r="N53" s="174">
        <f t="shared" si="10"/>
        <v>0</v>
      </c>
      <c r="O53" s="174">
        <f t="shared" si="11"/>
        <v>0</v>
      </c>
      <c r="P53" s="174">
        <f t="shared" si="12"/>
        <v>0</v>
      </c>
      <c r="Q53" s="174">
        <f t="shared" si="13"/>
        <v>0</v>
      </c>
      <c r="R53" s="174">
        <f t="shared" si="14"/>
        <v>0</v>
      </c>
      <c r="S53" s="174">
        <f t="shared" si="15"/>
        <v>0</v>
      </c>
      <c r="T53" s="174">
        <f t="shared" si="16"/>
        <v>0</v>
      </c>
      <c r="U53" s="19">
        <f t="shared" si="17"/>
        <v>0.0005</v>
      </c>
      <c r="V53" s="19">
        <f>offset('StockBond Returns'!$N$7,($B$10-1871)*12+($B$11-2)+C53-1,0)</f>
        <v>0.07458541835</v>
      </c>
      <c r="W53" s="19">
        <f>offset('StockBond Returns'!$O$7,($B$10-1871)*12+($B$11-2)+C53-1,0)</f>
        <v>0.03040229522</v>
      </c>
      <c r="X53" s="19">
        <f>offset('StockBond Returns'!$P$7,($B$10-1871)*12+($B$11-2)+C53-1,0)</f>
        <v>0.01508871159</v>
      </c>
      <c r="Y53" s="19">
        <f>offset('StockBond Returns'!$Q$7,($B$10-1871)*12+($B$11-2)+C53-1,0)</f>
        <v>0.07458541835</v>
      </c>
      <c r="Z53" s="19">
        <f>offset('StockBond Returns'!$R$7,($B$10-1871)*12+($B$11-2)+C53-1,0)</f>
        <v>0</v>
      </c>
      <c r="AA53" s="19">
        <f>offset('StockBond Returns'!$S$7,($B$10-1871)*12+($B$11-2)+C53-1,0)</f>
        <v>0</v>
      </c>
      <c r="AB53" s="19">
        <f>offset('StockBond Returns'!$T$7,($B$10-1871)*12+($B$11-2)+C53-1,0)</f>
        <v>0.01418439716</v>
      </c>
      <c r="AC53" s="19">
        <f>offset('StockBond Returns'!$U$7,($B$10-1871)*12+($B$11-2)+C53-1,0)</f>
        <v>-0.0287</v>
      </c>
      <c r="AD53" s="19">
        <f>offset('StockBond Returns'!$V$7,($B$10-1871)*12+($B$11-2)+C53-1,0)</f>
        <v>-0.0131</v>
      </c>
    </row>
    <row r="54">
      <c r="A54" s="180">
        <f t="shared" si="18"/>
        <v>1932</v>
      </c>
      <c r="B54" s="180">
        <f t="shared" si="19"/>
        <v>3</v>
      </c>
      <c r="C54" s="180">
        <f t="shared" si="20"/>
        <v>31</v>
      </c>
      <c r="D54" s="117">
        <f t="shared" si="4"/>
        <v>411285.9805</v>
      </c>
      <c r="E54" s="117">
        <f t="shared" si="5"/>
        <v>428146.059</v>
      </c>
      <c r="F54" s="117">
        <f>$B$15*$B$18*'Cash Flow Assist'!P41</f>
        <v>3333.333333</v>
      </c>
      <c r="G54" s="117">
        <f>$B$15*'Parameters &amp; Main Results'!B66</f>
        <v>0</v>
      </c>
      <c r="H54" s="45">
        <f>offset('StockBond Returns'!$W$7,($B$10-1871)*12+($B$11-2)+C54-1,0)</f>
        <v>-0.07360633982</v>
      </c>
      <c r="I54" s="19">
        <f t="shared" si="6"/>
        <v>-0.07360633982</v>
      </c>
      <c r="J54" s="19"/>
      <c r="K54" s="19">
        <f t="shared" si="7"/>
        <v>0.25</v>
      </c>
      <c r="L54" s="174">
        <f t="shared" si="8"/>
        <v>0.75</v>
      </c>
      <c r="M54" s="174">
        <f t="shared" si="9"/>
        <v>0.25</v>
      </c>
      <c r="N54" s="174">
        <f t="shared" si="10"/>
        <v>0</v>
      </c>
      <c r="O54" s="174">
        <f t="shared" si="11"/>
        <v>0</v>
      </c>
      <c r="P54" s="174">
        <f t="shared" si="12"/>
        <v>0</v>
      </c>
      <c r="Q54" s="174">
        <f t="shared" si="13"/>
        <v>0</v>
      </c>
      <c r="R54" s="174">
        <f t="shared" si="14"/>
        <v>0</v>
      </c>
      <c r="S54" s="174">
        <f t="shared" si="15"/>
        <v>0</v>
      </c>
      <c r="T54" s="174">
        <f t="shared" si="16"/>
        <v>0</v>
      </c>
      <c r="U54" s="19">
        <f t="shared" si="17"/>
        <v>0.0005</v>
      </c>
      <c r="V54" s="19">
        <f>offset('StockBond Returns'!$N$7,($B$10-1871)*12+($B$11-2)+C54-1,0)</f>
        <v>-0.1069283712</v>
      </c>
      <c r="W54" s="19">
        <f>offset('StockBond Returns'!$O$7,($B$10-1871)*12+($B$11-2)+C54-1,0)</f>
        <v>0.02652642109</v>
      </c>
      <c r="X54" s="19">
        <f>offset('StockBond Returns'!$P$7,($B$10-1871)*12+($B$11-2)+C54-1,0)</f>
        <v>0.008040892857</v>
      </c>
      <c r="Y54" s="19">
        <f>offset('StockBond Returns'!$Q$7,($B$10-1871)*12+($B$11-2)+C54-1,0)</f>
        <v>-0.1069283712</v>
      </c>
      <c r="Z54" s="19">
        <f>offset('StockBond Returns'!$R$7,($B$10-1871)*12+($B$11-2)+C54-1,0)</f>
        <v>0</v>
      </c>
      <c r="AA54" s="19">
        <f>offset('StockBond Returns'!$S$7,($B$10-1871)*12+($B$11-2)+C54-1,0)</f>
        <v>0</v>
      </c>
      <c r="AB54" s="19">
        <f>offset('StockBond Returns'!$T$7,($B$10-1871)*12+($B$11-2)+C54-1,0)</f>
        <v>0.007142857143</v>
      </c>
      <c r="AC54" s="19">
        <f>offset('StockBond Returns'!$U$7,($B$10-1871)*12+($B$11-2)+C54-1,0)</f>
        <v>0.0234</v>
      </c>
      <c r="AD54" s="19">
        <f>offset('StockBond Returns'!$V$7,($B$10-1871)*12+($B$11-2)+C54-1,0)</f>
        <v>-0.0244</v>
      </c>
    </row>
    <row r="55">
      <c r="A55" s="180">
        <f t="shared" si="18"/>
        <v>1932</v>
      </c>
      <c r="B55" s="180">
        <f t="shared" si="19"/>
        <v>4</v>
      </c>
      <c r="C55" s="180">
        <f t="shared" si="20"/>
        <v>32</v>
      </c>
      <c r="D55" s="117">
        <f t="shared" si="4"/>
        <v>352396.2285</v>
      </c>
      <c r="E55" s="117">
        <f t="shared" si="5"/>
        <v>366802.7271</v>
      </c>
      <c r="F55" s="117">
        <f>$B$15*$B$18*'Cash Flow Assist'!P42</f>
        <v>3333.333333</v>
      </c>
      <c r="G55" s="117">
        <f>$B$15*'Parameters &amp; Main Results'!B67</f>
        <v>0</v>
      </c>
      <c r="H55" s="45">
        <f>offset('StockBond Returns'!$W$7,($B$10-1871)*12+($B$11-2)+C55-1,0)</f>
        <v>-0.1361834983</v>
      </c>
      <c r="I55" s="19">
        <f t="shared" si="6"/>
        <v>-0.1365542864</v>
      </c>
      <c r="J55" s="19"/>
      <c r="K55" s="19">
        <f t="shared" si="7"/>
        <v>0.2583333333</v>
      </c>
      <c r="L55" s="174">
        <f t="shared" si="8"/>
        <v>0.7516666667</v>
      </c>
      <c r="M55" s="174">
        <f t="shared" si="9"/>
        <v>0.2483333333</v>
      </c>
      <c r="N55" s="174">
        <f t="shared" si="10"/>
        <v>0</v>
      </c>
      <c r="O55" s="174">
        <f t="shared" si="11"/>
        <v>0</v>
      </c>
      <c r="P55" s="174">
        <f t="shared" si="12"/>
        <v>0</v>
      </c>
      <c r="Q55" s="174">
        <f t="shared" si="13"/>
        <v>0</v>
      </c>
      <c r="R55" s="174">
        <f t="shared" si="14"/>
        <v>0</v>
      </c>
      <c r="S55" s="174">
        <f t="shared" si="15"/>
        <v>0</v>
      </c>
      <c r="T55" s="174">
        <f t="shared" si="16"/>
        <v>0</v>
      </c>
      <c r="U55" s="19">
        <f t="shared" si="17"/>
        <v>0.0005</v>
      </c>
      <c r="V55" s="19">
        <f>offset('StockBond Returns'!$N$7,($B$10-1871)*12+($B$11-2)+C55-1,0)</f>
        <v>-0.1917600442</v>
      </c>
      <c r="W55" s="19">
        <f>offset('StockBond Returns'!$O$7,($B$10-1871)*12+($B$11-2)+C55-1,0)</f>
        <v>0.03071280616</v>
      </c>
      <c r="X55" s="19">
        <f>offset('StockBond Returns'!$P$7,($B$10-1871)*12+($B$11-2)+C55-1,0)</f>
        <v>0.008092326139</v>
      </c>
      <c r="Y55" s="19">
        <f>offset('StockBond Returns'!$Q$7,($B$10-1871)*12+($B$11-2)+C55-1,0)</f>
        <v>-0.1917600442</v>
      </c>
      <c r="Z55" s="19">
        <f>offset('StockBond Returns'!$R$7,($B$10-1871)*12+($B$11-2)+C55-1,0)</f>
        <v>0</v>
      </c>
      <c r="AA55" s="19">
        <f>offset('StockBond Returns'!$S$7,($B$10-1871)*12+($B$11-2)+C55-1,0)</f>
        <v>0</v>
      </c>
      <c r="AB55" s="19">
        <f>offset('StockBond Returns'!$T$7,($B$10-1871)*12+($B$11-2)+C55-1,0)</f>
        <v>0.007194244604</v>
      </c>
      <c r="AC55" s="19">
        <f>offset('StockBond Returns'!$U$7,($B$10-1871)*12+($B$11-2)+C55-1,0)</f>
        <v>0.0151</v>
      </c>
      <c r="AD55" s="19">
        <f>offset('StockBond Returns'!$V$7,($B$10-1871)*12+($B$11-2)+C55-1,0)</f>
        <v>0.0132</v>
      </c>
    </row>
    <row r="56">
      <c r="A56" s="180">
        <f t="shared" si="18"/>
        <v>1932</v>
      </c>
      <c r="B56" s="180">
        <f t="shared" si="19"/>
        <v>5</v>
      </c>
      <c r="C56" s="180">
        <f t="shared" si="20"/>
        <v>33</v>
      </c>
      <c r="D56" s="117">
        <f t="shared" si="4"/>
        <v>293422.4297</v>
      </c>
      <c r="E56" s="117">
        <f t="shared" si="5"/>
        <v>305257.3385</v>
      </c>
      <c r="F56" s="117">
        <f>$B$15*$B$18*'Cash Flow Assist'!P43</f>
        <v>3333.333333</v>
      </c>
      <c r="G56" s="117">
        <f>$B$15*'Parameters &amp; Main Results'!B68</f>
        <v>0</v>
      </c>
      <c r="H56" s="45">
        <f>offset('StockBond Returns'!$W$7,($B$10-1871)*12+($B$11-2)+C56-1,0)</f>
        <v>-0.1593995415</v>
      </c>
      <c r="I56" s="19">
        <f t="shared" si="6"/>
        <v>-0.1601566907</v>
      </c>
      <c r="J56" s="19"/>
      <c r="K56" s="19">
        <f t="shared" si="7"/>
        <v>0.2666666667</v>
      </c>
      <c r="L56" s="174">
        <f t="shared" si="8"/>
        <v>0.7533333333</v>
      </c>
      <c r="M56" s="174">
        <f t="shared" si="9"/>
        <v>0.2466666667</v>
      </c>
      <c r="N56" s="174">
        <f t="shared" si="10"/>
        <v>0</v>
      </c>
      <c r="O56" s="174">
        <f t="shared" si="11"/>
        <v>0</v>
      </c>
      <c r="P56" s="174">
        <f t="shared" si="12"/>
        <v>0</v>
      </c>
      <c r="Q56" s="174">
        <f t="shared" si="13"/>
        <v>0</v>
      </c>
      <c r="R56" s="174">
        <f t="shared" si="14"/>
        <v>0</v>
      </c>
      <c r="S56" s="174">
        <f t="shared" si="15"/>
        <v>0</v>
      </c>
      <c r="T56" s="174">
        <f t="shared" si="16"/>
        <v>0</v>
      </c>
      <c r="U56" s="19">
        <f t="shared" si="17"/>
        <v>0.0005</v>
      </c>
      <c r="V56" s="19">
        <f>offset('StockBond Returns'!$N$7,($B$10-1871)*12+($B$11-2)+C56-1,0)</f>
        <v>-0.2161440649</v>
      </c>
      <c r="W56" s="19">
        <f>offset('StockBond Returns'!$O$7,($B$10-1871)*12+($B$11-2)+C56-1,0)</f>
        <v>0.01100069528</v>
      </c>
      <c r="X56" s="19">
        <f>offset('StockBond Returns'!$P$7,($B$10-1871)*12+($B$11-2)+C56-1,0)</f>
        <v>0.01550322384</v>
      </c>
      <c r="Y56" s="19">
        <f>offset('StockBond Returns'!$Q$7,($B$10-1871)*12+($B$11-2)+C56-1,0)</f>
        <v>-0.2161440649</v>
      </c>
      <c r="Z56" s="19">
        <f>offset('StockBond Returns'!$R$7,($B$10-1871)*12+($B$11-2)+C56-1,0)</f>
        <v>0</v>
      </c>
      <c r="AA56" s="19">
        <f>offset('StockBond Returns'!$S$7,($B$10-1871)*12+($B$11-2)+C56-1,0)</f>
        <v>0</v>
      </c>
      <c r="AB56" s="19">
        <f>offset('StockBond Returns'!$T$7,($B$10-1871)*12+($B$11-2)+C56-1,0)</f>
        <v>0.01459854015</v>
      </c>
      <c r="AC56" s="19">
        <f>offset('StockBond Returns'!$U$7,($B$10-1871)*12+($B$11-2)+C56-1,0)</f>
        <v>0.0412</v>
      </c>
      <c r="AD56" s="19">
        <f>offset('StockBond Returns'!$V$7,($B$10-1871)*12+($B$11-2)+C56-1,0)</f>
        <v>-0.0332</v>
      </c>
    </row>
    <row r="57">
      <c r="A57" s="180">
        <f t="shared" si="18"/>
        <v>1932</v>
      </c>
      <c r="B57" s="180">
        <f t="shared" si="19"/>
        <v>6</v>
      </c>
      <c r="C57" s="180">
        <f t="shared" si="20"/>
        <v>34</v>
      </c>
      <c r="D57" s="117">
        <f t="shared" si="4"/>
        <v>292329.9214</v>
      </c>
      <c r="E57" s="117">
        <f t="shared" si="5"/>
        <v>304250.7289</v>
      </c>
      <c r="F57" s="117">
        <f>$B$15*$B$18*'Cash Flow Assist'!P44</f>
        <v>3333.333333</v>
      </c>
      <c r="G57" s="117">
        <f>$B$15*'Parameters &amp; Main Results'!B69</f>
        <v>0</v>
      </c>
      <c r="H57" s="45">
        <f>offset('StockBond Returns'!$W$7,($B$10-1871)*12+($B$11-2)+C57-1,0)</f>
        <v>0.007724609581</v>
      </c>
      <c r="I57" s="19">
        <f t="shared" si="6"/>
        <v>0.007706322664</v>
      </c>
      <c r="J57" s="19"/>
      <c r="K57" s="19">
        <f t="shared" si="7"/>
        <v>0.275</v>
      </c>
      <c r="L57" s="174">
        <f t="shared" si="8"/>
        <v>0.755</v>
      </c>
      <c r="M57" s="174">
        <f t="shared" si="9"/>
        <v>0.245</v>
      </c>
      <c r="N57" s="174">
        <f t="shared" si="10"/>
        <v>0</v>
      </c>
      <c r="O57" s="174">
        <f t="shared" si="11"/>
        <v>0</v>
      </c>
      <c r="P57" s="174">
        <f t="shared" si="12"/>
        <v>0</v>
      </c>
      <c r="Q57" s="174">
        <f t="shared" si="13"/>
        <v>0</v>
      </c>
      <c r="R57" s="174">
        <f t="shared" si="14"/>
        <v>0</v>
      </c>
      <c r="S57" s="174">
        <f t="shared" si="15"/>
        <v>0</v>
      </c>
      <c r="T57" s="174">
        <f t="shared" si="16"/>
        <v>0</v>
      </c>
      <c r="U57" s="19">
        <f t="shared" si="17"/>
        <v>0.0005</v>
      </c>
      <c r="V57" s="19">
        <f>offset('StockBond Returns'!$N$7,($B$10-1871)*12+($B$11-2)+C57-1,0)</f>
        <v>0.00685193041</v>
      </c>
      <c r="W57" s="19">
        <f>offset('StockBond Returns'!$O$7,($B$10-1871)*12+($B$11-2)+C57-1,0)</f>
        <v>0.01050931376</v>
      </c>
      <c r="X57" s="19">
        <f>offset('StockBond Returns'!$P$7,($B$10-1871)*12+($B$11-2)+C57-1,0)</f>
        <v>0.008251164216</v>
      </c>
      <c r="Y57" s="19">
        <f>offset('StockBond Returns'!$Q$7,($B$10-1871)*12+($B$11-2)+C57-1,0)</f>
        <v>0.00685193041</v>
      </c>
      <c r="Z57" s="19">
        <f>offset('StockBond Returns'!$R$7,($B$10-1871)*12+($B$11-2)+C57-1,0)</f>
        <v>0</v>
      </c>
      <c r="AA57" s="19">
        <f>offset('StockBond Returns'!$S$7,($B$10-1871)*12+($B$11-2)+C57-1,0)</f>
        <v>0</v>
      </c>
      <c r="AB57" s="19">
        <f>offset('StockBond Returns'!$T$7,($B$10-1871)*12+($B$11-2)+C57-1,0)</f>
        <v>0.007352941176</v>
      </c>
      <c r="AC57" s="19">
        <f>offset('StockBond Returns'!$U$7,($B$10-1871)*12+($B$11-2)+C57-1,0)</f>
        <v>0.0019</v>
      </c>
      <c r="AD57" s="19">
        <f>offset('StockBond Returns'!$V$7,($B$10-1871)*12+($B$11-2)+C57-1,0)</f>
        <v>0.0552</v>
      </c>
    </row>
    <row r="58">
      <c r="A58" s="180">
        <f t="shared" si="18"/>
        <v>1932</v>
      </c>
      <c r="B58" s="180">
        <f t="shared" si="19"/>
        <v>7</v>
      </c>
      <c r="C58" s="180">
        <f t="shared" si="20"/>
        <v>35</v>
      </c>
      <c r="D58" s="117">
        <f t="shared" si="4"/>
        <v>373761.6814</v>
      </c>
      <c r="E58" s="117">
        <f t="shared" si="5"/>
        <v>389914.9789</v>
      </c>
      <c r="F58" s="117">
        <f>$B$15*$B$18*'Cash Flow Assist'!P45</f>
        <v>3333.333333</v>
      </c>
      <c r="G58" s="117">
        <f>$B$15*'Parameters &amp; Main Results'!B70</f>
        <v>0</v>
      </c>
      <c r="H58" s="45">
        <f>offset('StockBond Returns'!$W$7,($B$10-1871)*12+($B$11-2)+C58-1,0)</f>
        <v>0.293308284</v>
      </c>
      <c r="I58" s="19">
        <f t="shared" si="6"/>
        <v>0.2957541991</v>
      </c>
      <c r="J58" s="19"/>
      <c r="K58" s="19">
        <f t="shared" si="7"/>
        <v>0.2833333333</v>
      </c>
      <c r="L58" s="174">
        <f t="shared" si="8"/>
        <v>0.7566666667</v>
      </c>
      <c r="M58" s="174">
        <f t="shared" si="9"/>
        <v>0.2433333333</v>
      </c>
      <c r="N58" s="174">
        <f t="shared" si="10"/>
        <v>0</v>
      </c>
      <c r="O58" s="174">
        <f t="shared" si="11"/>
        <v>0</v>
      </c>
      <c r="P58" s="174">
        <f t="shared" si="12"/>
        <v>0</v>
      </c>
      <c r="Q58" s="174">
        <f t="shared" si="13"/>
        <v>0</v>
      </c>
      <c r="R58" s="174">
        <f t="shared" si="14"/>
        <v>0</v>
      </c>
      <c r="S58" s="174">
        <f t="shared" si="15"/>
        <v>0</v>
      </c>
      <c r="T58" s="174">
        <f t="shared" si="16"/>
        <v>0</v>
      </c>
      <c r="U58" s="19">
        <f t="shared" si="17"/>
        <v>0.0005</v>
      </c>
      <c r="V58" s="19">
        <f>offset('StockBond Returns'!$N$7,($B$10-1871)*12+($B$11-2)+C58-1,0)</f>
        <v>0.3850717665</v>
      </c>
      <c r="W58" s="19">
        <f>offset('StockBond Returns'!$O$7,($B$10-1871)*12+($B$11-2)+C58-1,0)</f>
        <v>0.01818450328</v>
      </c>
      <c r="X58" s="19">
        <f>offset('StockBond Returns'!$P$7,($B$10-1871)*12+($B$11-2)+C58-1,0)</f>
        <v>0.0008916666658</v>
      </c>
      <c r="Y58" s="19">
        <f>offset('StockBond Returns'!$Q$7,($B$10-1871)*12+($B$11-2)+C58-1,0)</f>
        <v>0.3850717665</v>
      </c>
      <c r="Z58" s="19">
        <f>offset('StockBond Returns'!$R$7,($B$10-1871)*12+($B$11-2)+C58-1,0)</f>
        <v>0</v>
      </c>
      <c r="AA58" s="19">
        <f>offset('StockBond Returns'!$S$7,($B$10-1871)*12+($B$11-2)+C58-1,0)</f>
        <v>0</v>
      </c>
      <c r="AB58" s="19">
        <f>offset('StockBond Returns'!$T$7,($B$10-1871)*12+($B$11-2)+C58-1,0)</f>
        <v>0</v>
      </c>
      <c r="AC58" s="19">
        <f>offset('StockBond Returns'!$U$7,($B$10-1871)*12+($B$11-2)+C58-1,0)</f>
        <v>-0.0459</v>
      </c>
      <c r="AD58" s="19">
        <f>offset('StockBond Returns'!$V$7,($B$10-1871)*12+($B$11-2)+C58-1,0)</f>
        <v>0.3561</v>
      </c>
    </row>
    <row r="59">
      <c r="A59" s="180">
        <f t="shared" si="18"/>
        <v>1932</v>
      </c>
      <c r="B59" s="180">
        <f t="shared" si="19"/>
        <v>8</v>
      </c>
      <c r="C59" s="180">
        <f t="shared" si="20"/>
        <v>36</v>
      </c>
      <c r="D59" s="117">
        <f t="shared" si="4"/>
        <v>481532.7691</v>
      </c>
      <c r="E59" s="117">
        <f t="shared" si="5"/>
        <v>503727.7486</v>
      </c>
      <c r="F59" s="117">
        <f>$B$15*$B$18*'Cash Flow Assist'!P46</f>
        <v>3333.333333</v>
      </c>
      <c r="G59" s="117">
        <f>$B$15*'Parameters &amp; Main Results'!B71</f>
        <v>0</v>
      </c>
      <c r="H59" s="45">
        <f>offset('StockBond Returns'!$W$7,($B$10-1871)*12+($B$11-2)+C59-1,0)</f>
        <v>0.299934985</v>
      </c>
      <c r="I59" s="19">
        <f t="shared" si="6"/>
        <v>0.3030306905</v>
      </c>
      <c r="J59" s="19"/>
      <c r="K59" s="19">
        <f t="shared" si="7"/>
        <v>0.2916666667</v>
      </c>
      <c r="L59" s="174">
        <f t="shared" si="8"/>
        <v>0.7583333333</v>
      </c>
      <c r="M59" s="174">
        <f t="shared" si="9"/>
        <v>0.2416666667</v>
      </c>
      <c r="N59" s="174">
        <f t="shared" si="10"/>
        <v>0</v>
      </c>
      <c r="O59" s="174">
        <f t="shared" si="11"/>
        <v>0</v>
      </c>
      <c r="P59" s="174">
        <f t="shared" si="12"/>
        <v>0</v>
      </c>
      <c r="Q59" s="174">
        <f t="shared" si="13"/>
        <v>0</v>
      </c>
      <c r="R59" s="174">
        <f t="shared" si="14"/>
        <v>0</v>
      </c>
      <c r="S59" s="174">
        <f t="shared" si="15"/>
        <v>0</v>
      </c>
      <c r="T59" s="174">
        <f t="shared" si="16"/>
        <v>0</v>
      </c>
      <c r="U59" s="19">
        <f t="shared" si="17"/>
        <v>0.0005</v>
      </c>
      <c r="V59" s="19">
        <f>offset('StockBond Returns'!$N$7,($B$10-1871)*12+($B$11-2)+C59-1,0)</f>
        <v>0.3928478155</v>
      </c>
      <c r="W59" s="19">
        <f>offset('StockBond Returns'!$O$7,($B$10-1871)*12+($B$11-2)+C59-1,0)</f>
        <v>0.02136316024</v>
      </c>
      <c r="X59" s="19">
        <f>offset('StockBond Returns'!$P$7,($B$10-1871)*12+($B$11-2)+C59-1,0)</f>
        <v>0.008305679015</v>
      </c>
      <c r="Y59" s="19">
        <f>offset('StockBond Returns'!$Q$7,($B$10-1871)*12+($B$11-2)+C59-1,0)</f>
        <v>0.3928478155</v>
      </c>
      <c r="Z59" s="19">
        <f>offset('StockBond Returns'!$R$7,($B$10-1871)*12+($B$11-2)+C59-1,0)</f>
        <v>0</v>
      </c>
      <c r="AA59" s="19">
        <f>offset('StockBond Returns'!$S$7,($B$10-1871)*12+($B$11-2)+C59-1,0)</f>
        <v>0</v>
      </c>
      <c r="AB59" s="19">
        <f>offset('StockBond Returns'!$T$7,($B$10-1871)*12+($B$11-2)+C59-1,0)</f>
        <v>0.007407407407</v>
      </c>
      <c r="AC59" s="19">
        <f>offset('StockBond Returns'!$U$7,($B$10-1871)*12+($B$11-2)+C59-1,0)</f>
        <v>0.1341</v>
      </c>
      <c r="AD59" s="19">
        <f>offset('StockBond Returns'!$V$7,($B$10-1871)*12+($B$11-2)+C59-1,0)</f>
        <v>0.3424</v>
      </c>
    </row>
    <row r="60">
      <c r="A60" s="180">
        <f t="shared" si="18"/>
        <v>1932</v>
      </c>
      <c r="B60" s="180">
        <f t="shared" si="19"/>
        <v>9</v>
      </c>
      <c r="C60" s="180">
        <f t="shared" si="20"/>
        <v>37</v>
      </c>
      <c r="D60" s="117">
        <f t="shared" si="4"/>
        <v>470813.0224</v>
      </c>
      <c r="E60" s="117">
        <f t="shared" si="5"/>
        <v>492476.47</v>
      </c>
      <c r="F60" s="117">
        <f>$B$15*$B$18*'Cash Flow Assist'!P47</f>
        <v>3333.333333</v>
      </c>
      <c r="G60" s="117">
        <f>$B$15*'Parameters &amp; Main Results'!B72</f>
        <v>0</v>
      </c>
      <c r="H60" s="45">
        <f>offset('StockBond Returns'!$W$7,($B$10-1871)*12+($B$11-2)+C60-1,0)</f>
        <v>-0.01544630312</v>
      </c>
      <c r="I60" s="19">
        <f t="shared" si="6"/>
        <v>-0.01582340856</v>
      </c>
      <c r="J60" s="19"/>
      <c r="K60" s="19">
        <f t="shared" si="7"/>
        <v>0.3</v>
      </c>
      <c r="L60" s="174">
        <f t="shared" si="8"/>
        <v>0.76</v>
      </c>
      <c r="M60" s="174">
        <f t="shared" si="9"/>
        <v>0.24</v>
      </c>
      <c r="N60" s="174">
        <f t="shared" si="10"/>
        <v>0</v>
      </c>
      <c r="O60" s="174">
        <f t="shared" si="11"/>
        <v>0</v>
      </c>
      <c r="P60" s="174">
        <f t="shared" si="12"/>
        <v>0</v>
      </c>
      <c r="Q60" s="174">
        <f t="shared" si="13"/>
        <v>0</v>
      </c>
      <c r="R60" s="174">
        <f t="shared" si="14"/>
        <v>0</v>
      </c>
      <c r="S60" s="174">
        <f t="shared" si="15"/>
        <v>0</v>
      </c>
      <c r="T60" s="174">
        <f t="shared" si="16"/>
        <v>0</v>
      </c>
      <c r="U60" s="19">
        <f t="shared" si="17"/>
        <v>0.0005</v>
      </c>
      <c r="V60" s="19">
        <f>offset('StockBond Returns'!$N$7,($B$10-1871)*12+($B$11-2)+C60-1,0)</f>
        <v>-0.02483227247</v>
      </c>
      <c r="W60" s="19">
        <f>offset('StockBond Returns'!$O$7,($B$10-1871)*12+($B$11-2)+C60-1,0)</f>
        <v>0.01287827161</v>
      </c>
      <c r="X60" s="19">
        <f>offset('StockBond Returns'!$P$7,($B$10-1871)*12+($B$11-2)+C60-1,0)</f>
        <v>0.008361007463</v>
      </c>
      <c r="Y60" s="19">
        <f>offset('StockBond Returns'!$Q$7,($B$10-1871)*12+($B$11-2)+C60-1,0)</f>
        <v>-0.02483227247</v>
      </c>
      <c r="Z60" s="19">
        <f>offset('StockBond Returns'!$R$7,($B$10-1871)*12+($B$11-2)+C60-1,0)</f>
        <v>0</v>
      </c>
      <c r="AA60" s="19">
        <f>offset('StockBond Returns'!$S$7,($B$10-1871)*12+($B$11-2)+C60-1,0)</f>
        <v>0</v>
      </c>
      <c r="AB60" s="19">
        <f>offset('StockBond Returns'!$T$7,($B$10-1871)*12+($B$11-2)+C60-1,0)</f>
        <v>0.007462686567</v>
      </c>
      <c r="AC60" s="19">
        <f>offset('StockBond Returns'!$U$7,($B$10-1871)*12+($B$11-2)+C60-1,0)</f>
        <v>-0.0208</v>
      </c>
      <c r="AD60" s="19">
        <f>offset('StockBond Returns'!$V$7,($B$10-1871)*12+($B$11-2)+C60-1,0)</f>
        <v>-0.0736</v>
      </c>
    </row>
    <row r="61">
      <c r="A61" s="180">
        <f t="shared" si="18"/>
        <v>1932</v>
      </c>
      <c r="B61" s="180">
        <f t="shared" si="19"/>
        <v>10</v>
      </c>
      <c r="C61" s="180">
        <f t="shared" si="20"/>
        <v>38</v>
      </c>
      <c r="D61" s="117">
        <f t="shared" si="4"/>
        <v>423106.8927</v>
      </c>
      <c r="E61" s="117">
        <f t="shared" si="5"/>
        <v>441919.4718</v>
      </c>
      <c r="F61" s="117">
        <f>$B$15*$B$18*'Cash Flow Assist'!P48</f>
        <v>3333.333333</v>
      </c>
      <c r="G61" s="117">
        <f>$B$15*'Parameters &amp; Main Results'!B73</f>
        <v>0</v>
      </c>
      <c r="H61" s="45">
        <f>offset('StockBond Returns'!$W$7,($B$10-1871)*12+($B$11-2)+C61-1,0)</f>
        <v>-0.09491919629</v>
      </c>
      <c r="I61" s="19">
        <f t="shared" si="6"/>
        <v>-0.09654365209</v>
      </c>
      <c r="J61" s="19"/>
      <c r="K61" s="19">
        <f t="shared" si="7"/>
        <v>0.3083333333</v>
      </c>
      <c r="L61" s="174">
        <f t="shared" si="8"/>
        <v>0.7616666667</v>
      </c>
      <c r="M61" s="174">
        <f t="shared" si="9"/>
        <v>0.2383333333</v>
      </c>
      <c r="N61" s="174">
        <f t="shared" si="10"/>
        <v>0</v>
      </c>
      <c r="O61" s="174">
        <f t="shared" si="11"/>
        <v>0</v>
      </c>
      <c r="P61" s="174">
        <f t="shared" si="12"/>
        <v>0</v>
      </c>
      <c r="Q61" s="174">
        <f t="shared" si="13"/>
        <v>0</v>
      </c>
      <c r="R61" s="174">
        <f t="shared" si="14"/>
        <v>0</v>
      </c>
      <c r="S61" s="174">
        <f t="shared" si="15"/>
        <v>0</v>
      </c>
      <c r="T61" s="174">
        <f t="shared" si="16"/>
        <v>0</v>
      </c>
      <c r="U61" s="19">
        <f t="shared" si="17"/>
        <v>0.0005</v>
      </c>
      <c r="V61" s="19">
        <f>offset('StockBond Returns'!$N$7,($B$10-1871)*12+($B$11-2)+C61-1,0)</f>
        <v>-0.1296872968</v>
      </c>
      <c r="W61" s="19">
        <f>offset('StockBond Returns'!$O$7,($B$10-1871)*12+($B$11-2)+C61-1,0)</f>
        <v>0.00955177181</v>
      </c>
      <c r="X61" s="19">
        <f>offset('StockBond Returns'!$P$7,($B$10-1871)*12+($B$11-2)+C61-1,0)</f>
        <v>0.008417167921</v>
      </c>
      <c r="Y61" s="19">
        <f>offset('StockBond Returns'!$Q$7,($B$10-1871)*12+($B$11-2)+C61-1,0)</f>
        <v>-0.1296872968</v>
      </c>
      <c r="Z61" s="19">
        <f>offset('StockBond Returns'!$R$7,($B$10-1871)*12+($B$11-2)+C61-1,0)</f>
        <v>0</v>
      </c>
      <c r="AA61" s="19">
        <f>offset('StockBond Returns'!$S$7,($B$10-1871)*12+($B$11-2)+C61-1,0)</f>
        <v>0</v>
      </c>
      <c r="AB61" s="19">
        <f>offset('StockBond Returns'!$T$7,($B$10-1871)*12+($B$11-2)+C61-1,0)</f>
        <v>0.007518796992</v>
      </c>
      <c r="AC61" s="19">
        <f>offset('StockBond Returns'!$U$7,($B$10-1871)*12+($B$11-2)+C61-1,0)</f>
        <v>-0.0256</v>
      </c>
      <c r="AD61" s="19">
        <f>offset('StockBond Returns'!$V$7,($B$10-1871)*12+($B$11-2)+C61-1,0)</f>
        <v>-0.1033</v>
      </c>
    </row>
    <row r="62">
      <c r="A62" s="180">
        <f t="shared" si="18"/>
        <v>1932</v>
      </c>
      <c r="B62" s="180">
        <f t="shared" si="19"/>
        <v>11</v>
      </c>
      <c r="C62" s="180">
        <f t="shared" si="20"/>
        <v>39</v>
      </c>
      <c r="D62" s="117">
        <f t="shared" si="4"/>
        <v>406168.3213</v>
      </c>
      <c r="E62" s="117">
        <f t="shared" si="5"/>
        <v>424050.3259</v>
      </c>
      <c r="F62" s="117">
        <f>$B$15*$B$18*'Cash Flow Assist'!P49</f>
        <v>3333.333333</v>
      </c>
      <c r="G62" s="117">
        <f>$B$15*'Parameters &amp; Main Results'!B74</f>
        <v>0</v>
      </c>
      <c r="H62" s="45">
        <f>offset('StockBond Returns'!$W$7,($B$10-1871)*12+($B$11-2)+C62-1,0)</f>
        <v>-0.03241089802</v>
      </c>
      <c r="I62" s="19">
        <f t="shared" si="6"/>
        <v>-0.03314243499</v>
      </c>
      <c r="J62" s="19"/>
      <c r="K62" s="19">
        <f t="shared" si="7"/>
        <v>0.3166666667</v>
      </c>
      <c r="L62" s="174">
        <f t="shared" si="8"/>
        <v>0.7633333333</v>
      </c>
      <c r="M62" s="174">
        <f t="shared" si="9"/>
        <v>0.2366666667</v>
      </c>
      <c r="N62" s="174">
        <f t="shared" si="10"/>
        <v>0</v>
      </c>
      <c r="O62" s="174">
        <f t="shared" si="11"/>
        <v>0</v>
      </c>
      <c r="P62" s="174">
        <f t="shared" si="12"/>
        <v>0</v>
      </c>
      <c r="Q62" s="174">
        <f t="shared" si="13"/>
        <v>0</v>
      </c>
      <c r="R62" s="174">
        <f t="shared" si="14"/>
        <v>0</v>
      </c>
      <c r="S62" s="174">
        <f t="shared" si="15"/>
        <v>0</v>
      </c>
      <c r="T62" s="174">
        <f t="shared" si="16"/>
        <v>0</v>
      </c>
      <c r="U62" s="19">
        <f t="shared" si="17"/>
        <v>0.0005</v>
      </c>
      <c r="V62" s="19">
        <f>offset('StockBond Returns'!$N$7,($B$10-1871)*12+($B$11-2)+C62-1,0)</f>
        <v>-0.04608554943</v>
      </c>
      <c r="W62" s="19">
        <f>offset('StockBond Returns'!$O$7,($B$10-1871)*12+($B$11-2)+C62-1,0)</f>
        <v>0.008779722858</v>
      </c>
      <c r="X62" s="19">
        <f>offset('StockBond Returns'!$P$7,($B$10-1871)*12+($B$11-2)+C62-1,0)</f>
        <v>0.008474179293</v>
      </c>
      <c r="Y62" s="19">
        <f>offset('StockBond Returns'!$Q$7,($B$10-1871)*12+($B$11-2)+C62-1,0)</f>
        <v>-0.04608554943</v>
      </c>
      <c r="Z62" s="19">
        <f>offset('StockBond Returns'!$R$7,($B$10-1871)*12+($B$11-2)+C62-1,0)</f>
        <v>0</v>
      </c>
      <c r="AA62" s="19">
        <f>offset('StockBond Returns'!$S$7,($B$10-1871)*12+($B$11-2)+C62-1,0)</f>
        <v>0</v>
      </c>
      <c r="AB62" s="19">
        <f>offset('StockBond Returns'!$T$7,($B$10-1871)*12+($B$11-2)+C62-1,0)</f>
        <v>0.007575757576</v>
      </c>
      <c r="AC62" s="19">
        <f>offset('StockBond Returns'!$U$7,($B$10-1871)*12+($B$11-2)+C62-1,0)</f>
        <v>0.02</v>
      </c>
      <c r="AD62" s="19">
        <f>offset('StockBond Returns'!$V$7,($B$10-1871)*12+($B$11-2)+C62-1,0)</f>
        <v>-0.1311</v>
      </c>
    </row>
    <row r="63">
      <c r="A63" s="180">
        <f t="shared" si="18"/>
        <v>1932</v>
      </c>
      <c r="B63" s="180">
        <f t="shared" si="19"/>
        <v>12</v>
      </c>
      <c r="C63" s="180">
        <f t="shared" si="20"/>
        <v>40</v>
      </c>
      <c r="D63" s="117">
        <f t="shared" si="4"/>
        <v>424438.9893</v>
      </c>
      <c r="E63" s="117">
        <f t="shared" si="5"/>
        <v>443572.0973</v>
      </c>
      <c r="F63" s="117">
        <f>$B$15*$B$18*'Cash Flow Assist'!P50</f>
        <v>3333.333333</v>
      </c>
      <c r="G63" s="117">
        <f>$B$15*'Parameters &amp; Main Results'!B75</f>
        <v>0</v>
      </c>
      <c r="H63" s="45">
        <f>offset('StockBond Returns'!$W$7,($B$10-1871)*12+($B$11-2)+C63-1,0)</f>
        <v>0.05362990311</v>
      </c>
      <c r="I63" s="19">
        <f t="shared" si="6"/>
        <v>0.05432417783</v>
      </c>
      <c r="J63" s="19"/>
      <c r="K63" s="19">
        <f t="shared" si="7"/>
        <v>0.325</v>
      </c>
      <c r="L63" s="174">
        <f t="shared" si="8"/>
        <v>0.765</v>
      </c>
      <c r="M63" s="174">
        <f t="shared" si="9"/>
        <v>0.235</v>
      </c>
      <c r="N63" s="174">
        <f t="shared" si="10"/>
        <v>0</v>
      </c>
      <c r="O63" s="174">
        <f t="shared" si="11"/>
        <v>0</v>
      </c>
      <c r="P63" s="174">
        <f t="shared" si="12"/>
        <v>0</v>
      </c>
      <c r="Q63" s="174">
        <f t="shared" si="13"/>
        <v>0</v>
      </c>
      <c r="R63" s="174">
        <f t="shared" si="14"/>
        <v>0</v>
      </c>
      <c r="S63" s="174">
        <f t="shared" si="15"/>
        <v>0</v>
      </c>
      <c r="T63" s="174">
        <f t="shared" si="16"/>
        <v>0</v>
      </c>
      <c r="U63" s="19">
        <f t="shared" si="17"/>
        <v>0.0005</v>
      </c>
      <c r="V63" s="19">
        <f>offset('StockBond Returns'!$N$7,($B$10-1871)*12+($B$11-2)+C63-1,0)</f>
        <v>0.06524281524</v>
      </c>
      <c r="W63" s="19">
        <f>offset('StockBond Returns'!$O$7,($B$10-1871)*12+($B$11-2)+C63-1,0)</f>
        <v>0.01895783338</v>
      </c>
      <c r="X63" s="19">
        <f>offset('StockBond Returns'!$P$7,($B$10-1871)*12+($B$11-2)+C63-1,0)</f>
        <v>0.00853206107</v>
      </c>
      <c r="Y63" s="19">
        <f>offset('StockBond Returns'!$Q$7,($B$10-1871)*12+($B$11-2)+C63-1,0)</f>
        <v>0.06524281524</v>
      </c>
      <c r="Z63" s="19">
        <f>offset('StockBond Returns'!$R$7,($B$10-1871)*12+($B$11-2)+C63-1,0)</f>
        <v>0</v>
      </c>
      <c r="AA63" s="19">
        <f>offset('StockBond Returns'!$S$7,($B$10-1871)*12+($B$11-2)+C63-1,0)</f>
        <v>0</v>
      </c>
      <c r="AB63" s="19">
        <f>offset('StockBond Returns'!$T$7,($B$10-1871)*12+($B$11-2)+C63-1,0)</f>
        <v>0.007633587786</v>
      </c>
      <c r="AC63" s="19">
        <f>offset('StockBond Returns'!$U$7,($B$10-1871)*12+($B$11-2)+C63-1,0)</f>
        <v>-0.0864</v>
      </c>
      <c r="AD63" s="19">
        <f>offset('StockBond Returns'!$V$7,($B$10-1871)*12+($B$11-2)+C63-1,0)</f>
        <v>-0.0772</v>
      </c>
    </row>
    <row r="64">
      <c r="A64" s="180">
        <f t="shared" si="18"/>
        <v>1933</v>
      </c>
      <c r="B64" s="180">
        <f t="shared" si="19"/>
        <v>1</v>
      </c>
      <c r="C64" s="180">
        <f t="shared" si="20"/>
        <v>41</v>
      </c>
      <c r="D64" s="117">
        <f t="shared" si="4"/>
        <v>432951.8136</v>
      </c>
      <c r="E64" s="117">
        <f t="shared" si="5"/>
        <v>452611.0487</v>
      </c>
      <c r="F64" s="117">
        <f>$B$15*$B$18*'Cash Flow Assist'!P51</f>
        <v>3333.333333</v>
      </c>
      <c r="G64" s="117">
        <f>$B$15*'Parameters &amp; Main Results'!B76</f>
        <v>0</v>
      </c>
      <c r="H64" s="45">
        <f>offset('StockBond Returns'!$W$7,($B$10-1871)*12+($B$11-2)+C64-1,0)</f>
        <v>0.02813108173</v>
      </c>
      <c r="I64" s="19">
        <f t="shared" si="6"/>
        <v>0.02810357869</v>
      </c>
      <c r="J64" s="19"/>
      <c r="K64" s="19">
        <f t="shared" si="7"/>
        <v>0.3333333333</v>
      </c>
      <c r="L64" s="174">
        <f t="shared" si="8"/>
        <v>0.7666666667</v>
      </c>
      <c r="M64" s="174">
        <f t="shared" si="9"/>
        <v>0.2333333333</v>
      </c>
      <c r="N64" s="174">
        <f t="shared" si="10"/>
        <v>0</v>
      </c>
      <c r="O64" s="174">
        <f t="shared" si="11"/>
        <v>0</v>
      </c>
      <c r="P64" s="174">
        <f t="shared" si="12"/>
        <v>0</v>
      </c>
      <c r="Q64" s="174">
        <f t="shared" si="13"/>
        <v>0</v>
      </c>
      <c r="R64" s="174">
        <f t="shared" si="14"/>
        <v>0</v>
      </c>
      <c r="S64" s="174">
        <f t="shared" si="15"/>
        <v>0</v>
      </c>
      <c r="T64" s="174">
        <f t="shared" si="16"/>
        <v>0</v>
      </c>
      <c r="U64" s="19">
        <f t="shared" si="17"/>
        <v>0.0005</v>
      </c>
      <c r="V64" s="19">
        <f>offset('StockBond Returns'!$N$7,($B$10-1871)*12+($B$11-2)+C64-1,0)</f>
        <v>0.02776020277</v>
      </c>
      <c r="W64" s="19">
        <f>offset('StockBond Returns'!$O$7,($B$10-1871)*12+($B$11-2)+C64-1,0)</f>
        <v>0.02941038528</v>
      </c>
      <c r="X64" s="19">
        <f>offset('StockBond Returns'!$P$7,($B$10-1871)*12+($B$11-2)+C64-1,0)</f>
        <v>0.01631627907</v>
      </c>
      <c r="Y64" s="19">
        <f>offset('StockBond Returns'!$Q$7,($B$10-1871)*12+($B$11-2)+C64-1,0)</f>
        <v>0.02776020277</v>
      </c>
      <c r="Z64" s="19">
        <f>offset('StockBond Returns'!$R$7,($B$10-1871)*12+($B$11-2)+C64-1,0)</f>
        <v>0</v>
      </c>
      <c r="AA64" s="19">
        <f>offset('StockBond Returns'!$S$7,($B$10-1871)*12+($B$11-2)+C64-1,0)</f>
        <v>0</v>
      </c>
      <c r="AB64" s="19">
        <f>offset('StockBond Returns'!$T$7,($B$10-1871)*12+($B$11-2)+C64-1,0)</f>
        <v>0.5878609227</v>
      </c>
      <c r="AC64" s="19">
        <f>offset('StockBond Returns'!$U$7,($B$10-1871)*12+($B$11-2)+C64-1,0)</f>
        <v>0.0063</v>
      </c>
      <c r="AD64" s="19">
        <f>offset('StockBond Returns'!$V$7,($B$10-1871)*12+($B$11-2)+C64-1,0)</f>
        <v>0.0636</v>
      </c>
    </row>
    <row r="65">
      <c r="A65" s="180">
        <f t="shared" si="18"/>
        <v>1933</v>
      </c>
      <c r="B65" s="180">
        <f t="shared" si="19"/>
        <v>2</v>
      </c>
      <c r="C65" s="180">
        <f t="shared" si="20"/>
        <v>42</v>
      </c>
      <c r="D65" s="117">
        <f t="shared" si="4"/>
        <v>376619.6006</v>
      </c>
      <c r="E65" s="117">
        <f t="shared" si="5"/>
        <v>392379.8293</v>
      </c>
      <c r="F65" s="117">
        <f>$B$15*$B$18*'Cash Flow Assist'!P52</f>
        <v>3333.333333</v>
      </c>
      <c r="G65" s="117">
        <f>$B$15*'Parameters &amp; Main Results'!B77</f>
        <v>0</v>
      </c>
      <c r="H65" s="45">
        <f>offset('StockBond Returns'!$W$7,($B$10-1871)*12+($B$11-2)+C65-1,0)</f>
        <v>-0.1233626627</v>
      </c>
      <c r="I65" s="19">
        <f t="shared" si="6"/>
        <v>-0.1266430186</v>
      </c>
      <c r="J65" s="19"/>
      <c r="K65" s="19">
        <f t="shared" si="7"/>
        <v>0.3416666667</v>
      </c>
      <c r="L65" s="174">
        <f t="shared" si="8"/>
        <v>0.7683333333</v>
      </c>
      <c r="M65" s="174">
        <f t="shared" si="9"/>
        <v>0.2316666667</v>
      </c>
      <c r="N65" s="174">
        <f t="shared" si="10"/>
        <v>0</v>
      </c>
      <c r="O65" s="174">
        <f t="shared" si="11"/>
        <v>0</v>
      </c>
      <c r="P65" s="174">
        <f t="shared" si="12"/>
        <v>0</v>
      </c>
      <c r="Q65" s="174">
        <f t="shared" si="13"/>
        <v>0</v>
      </c>
      <c r="R65" s="174">
        <f t="shared" si="14"/>
        <v>0</v>
      </c>
      <c r="S65" s="174">
        <f t="shared" si="15"/>
        <v>0</v>
      </c>
      <c r="T65" s="174">
        <f t="shared" si="16"/>
        <v>0</v>
      </c>
      <c r="U65" s="19">
        <f t="shared" si="17"/>
        <v>0.0005</v>
      </c>
      <c r="V65" s="19">
        <f>offset('StockBond Returns'!$N$7,($B$10-1871)*12+($B$11-2)+C65-1,0)</f>
        <v>-0.1680531223</v>
      </c>
      <c r="W65" s="19">
        <f>offset('StockBond Returns'!$O$7,($B$10-1871)*12+($B$11-2)+C65-1,0)</f>
        <v>0.0108753826</v>
      </c>
      <c r="X65" s="19">
        <f>offset('StockBond Returns'!$P$7,($B$10-1871)*12+($B$11-2)+C65-1,0)</f>
        <v>0.01656062992</v>
      </c>
      <c r="Y65" s="19">
        <f>offset('StockBond Returns'!$Q$7,($B$10-1871)*12+($B$11-2)+C65-1,0)</f>
        <v>-0.1680531223</v>
      </c>
      <c r="Z65" s="19">
        <f>offset('StockBond Returns'!$R$7,($B$10-1871)*12+($B$11-2)+C65-1,0)</f>
        <v>0</v>
      </c>
      <c r="AA65" s="19">
        <f>offset('StockBond Returns'!$S$7,($B$10-1871)*12+($B$11-2)+C65-1,0)</f>
        <v>0</v>
      </c>
      <c r="AB65" s="19">
        <f>offset('StockBond Returns'!$T$7,($B$10-1871)*12+($B$11-2)+C65-1,0)</f>
        <v>0.0157480315</v>
      </c>
      <c r="AC65" s="19">
        <f>offset('StockBond Returns'!$U$7,($B$10-1871)*12+($B$11-2)+C65-1,0)</f>
        <v>-0.0258</v>
      </c>
      <c r="AD65" s="19">
        <f>offset('StockBond Returns'!$V$7,($B$10-1871)*12+($B$11-2)+C65-1,0)</f>
        <v>-0.0295</v>
      </c>
    </row>
    <row r="66">
      <c r="A66" s="180">
        <f t="shared" si="18"/>
        <v>1933</v>
      </c>
      <c r="B66" s="180">
        <f t="shared" si="19"/>
        <v>3</v>
      </c>
      <c r="C66" s="180">
        <f t="shared" si="20"/>
        <v>43</v>
      </c>
      <c r="D66" s="117">
        <f t="shared" si="4"/>
        <v>386521.4846</v>
      </c>
      <c r="E66" s="117">
        <f t="shared" si="5"/>
        <v>403192.9993</v>
      </c>
      <c r="F66" s="117">
        <f>$B$15*$B$18*'Cash Flow Assist'!P53</f>
        <v>3333.333333</v>
      </c>
      <c r="G66" s="117">
        <f>$B$15*'Parameters &amp; Main Results'!B78</f>
        <v>0</v>
      </c>
      <c r="H66" s="45">
        <f>offset('StockBond Returns'!$W$7,($B$10-1871)*12+($B$11-2)+C66-1,0)</f>
        <v>0.03545594489</v>
      </c>
      <c r="I66" s="19">
        <f t="shared" si="6"/>
        <v>0.03636198623</v>
      </c>
      <c r="J66" s="19"/>
      <c r="K66" s="19">
        <f t="shared" si="7"/>
        <v>0.35</v>
      </c>
      <c r="L66" s="174">
        <f t="shared" si="8"/>
        <v>0.77</v>
      </c>
      <c r="M66" s="174">
        <f t="shared" si="9"/>
        <v>0.23</v>
      </c>
      <c r="N66" s="174">
        <f t="shared" si="10"/>
        <v>0</v>
      </c>
      <c r="O66" s="174">
        <f t="shared" si="11"/>
        <v>0</v>
      </c>
      <c r="P66" s="174">
        <f t="shared" si="12"/>
        <v>0</v>
      </c>
      <c r="Q66" s="174">
        <f t="shared" si="13"/>
        <v>0</v>
      </c>
      <c r="R66" s="174">
        <f t="shared" si="14"/>
        <v>0</v>
      </c>
      <c r="S66" s="174">
        <f t="shared" si="15"/>
        <v>0</v>
      </c>
      <c r="T66" s="174">
        <f t="shared" si="16"/>
        <v>0</v>
      </c>
      <c r="U66" s="19">
        <f t="shared" si="17"/>
        <v>0.0005</v>
      </c>
      <c r="V66" s="19">
        <f>offset('StockBond Returns'!$N$7,($B$10-1871)*12+($B$11-2)+C66-1,0)</f>
        <v>0.04682312828</v>
      </c>
      <c r="W66" s="19">
        <f>offset('StockBond Returns'!$O$7,($B$10-1871)*12+($B$11-2)+C66-1,0)</f>
        <v>0.001521061403</v>
      </c>
      <c r="X66" s="19">
        <f>offset('StockBond Returns'!$P$7,($B$10-1871)*12+($B$11-2)+C66-1,0)</f>
        <v>0.008742857144</v>
      </c>
      <c r="Y66" s="19">
        <f>offset('StockBond Returns'!$Q$7,($B$10-1871)*12+($B$11-2)+C66-1,0)</f>
        <v>0.04682312828</v>
      </c>
      <c r="Z66" s="19">
        <f>offset('StockBond Returns'!$R$7,($B$10-1871)*12+($B$11-2)+C66-1,0)</f>
        <v>0</v>
      </c>
      <c r="AA66" s="19">
        <f>offset('StockBond Returns'!$S$7,($B$10-1871)*12+($B$11-2)+C66-1,0)</f>
        <v>0</v>
      </c>
      <c r="AB66" s="19">
        <f>offset('StockBond Returns'!$T$7,($B$10-1871)*12+($B$11-2)+C66-1,0)</f>
        <v>0.007936507937</v>
      </c>
      <c r="AC66" s="19">
        <f>offset('StockBond Returns'!$U$7,($B$10-1871)*12+($B$11-2)+C66-1,0)</f>
        <v>0.0379</v>
      </c>
      <c r="AD66" s="19">
        <f>offset('StockBond Returns'!$V$7,($B$10-1871)*12+($B$11-2)+C66-1,0)</f>
        <v>0.0754</v>
      </c>
    </row>
    <row r="67">
      <c r="A67" s="180">
        <f t="shared" si="18"/>
        <v>1933</v>
      </c>
      <c r="B67" s="180">
        <f t="shared" si="19"/>
        <v>4</v>
      </c>
      <c r="C67" s="180">
        <f t="shared" si="20"/>
        <v>44</v>
      </c>
      <c r="D67" s="117">
        <f t="shared" si="4"/>
        <v>506716.6988</v>
      </c>
      <c r="E67" s="117">
        <f t="shared" si="5"/>
        <v>532454.0397</v>
      </c>
      <c r="F67" s="117">
        <f>$B$15*$B$18*'Cash Flow Assist'!P54</f>
        <v>3333.333333</v>
      </c>
      <c r="G67" s="117">
        <f>$B$15*'Parameters &amp; Main Results'!B79</f>
        <v>0</v>
      </c>
      <c r="H67" s="45">
        <f>offset('StockBond Returns'!$W$7,($B$10-1871)*12+($B$11-2)+C67-1,0)</f>
        <v>0.3223704782</v>
      </c>
      <c r="I67" s="19">
        <f t="shared" si="6"/>
        <v>0.331602272</v>
      </c>
      <c r="J67" s="19"/>
      <c r="K67" s="19">
        <f t="shared" si="7"/>
        <v>0.3583333333</v>
      </c>
      <c r="L67" s="174">
        <f t="shared" si="8"/>
        <v>0.7716666667</v>
      </c>
      <c r="M67" s="174">
        <f t="shared" si="9"/>
        <v>0.2283333333</v>
      </c>
      <c r="N67" s="174">
        <f t="shared" si="10"/>
        <v>0</v>
      </c>
      <c r="O67" s="174">
        <f t="shared" si="11"/>
        <v>0</v>
      </c>
      <c r="P67" s="174">
        <f t="shared" si="12"/>
        <v>0</v>
      </c>
      <c r="Q67" s="174">
        <f t="shared" si="13"/>
        <v>0</v>
      </c>
      <c r="R67" s="174">
        <f t="shared" si="14"/>
        <v>0</v>
      </c>
      <c r="S67" s="174">
        <f t="shared" si="15"/>
        <v>0</v>
      </c>
      <c r="T67" s="174">
        <f t="shared" si="16"/>
        <v>0</v>
      </c>
      <c r="U67" s="19">
        <f t="shared" si="17"/>
        <v>0.0005</v>
      </c>
      <c r="V67" s="19">
        <f>offset('StockBond Returns'!$N$7,($B$10-1871)*12+($B$11-2)+C67-1,0)</f>
        <v>0.4289328431</v>
      </c>
      <c r="W67" s="19">
        <f>offset('StockBond Returns'!$O$7,($B$10-1871)*12+($B$11-2)+C67-1,0)</f>
        <v>0.002850050096</v>
      </c>
      <c r="X67" s="19">
        <f>offset('StockBond Returns'!$P$7,($B$10-1871)*12+($B$11-2)+C67-1,0)</f>
        <v>0.0007999999971</v>
      </c>
      <c r="Y67" s="19">
        <f>offset('StockBond Returns'!$Q$7,($B$10-1871)*12+($B$11-2)+C67-1,0)</f>
        <v>0.4289328431</v>
      </c>
      <c r="Z67" s="19">
        <f>offset('StockBond Returns'!$R$7,($B$10-1871)*12+($B$11-2)+C67-1,0)</f>
        <v>0</v>
      </c>
      <c r="AA67" s="19">
        <f>offset('StockBond Returns'!$S$7,($B$10-1871)*12+($B$11-2)+C67-1,0)</f>
        <v>0</v>
      </c>
      <c r="AB67" s="19">
        <f>offset('StockBond Returns'!$T$7,($B$10-1871)*12+($B$11-2)+C67-1,0)</f>
        <v>0</v>
      </c>
      <c r="AC67" s="19">
        <f>offset('StockBond Returns'!$U$7,($B$10-1871)*12+($B$11-2)+C67-1,0)</f>
        <v>0.0307</v>
      </c>
      <c r="AD67" s="19">
        <f>offset('StockBond Returns'!$V$7,($B$10-1871)*12+($B$11-2)+C67-1,0)</f>
        <v>0.1965</v>
      </c>
    </row>
    <row r="68">
      <c r="A68" s="180">
        <f t="shared" si="18"/>
        <v>1933</v>
      </c>
      <c r="B68" s="180">
        <f t="shared" si="19"/>
        <v>5</v>
      </c>
      <c r="C68" s="180">
        <f t="shared" si="20"/>
        <v>45</v>
      </c>
      <c r="D68" s="117">
        <f t="shared" si="4"/>
        <v>567121.9725</v>
      </c>
      <c r="E68" s="117">
        <f t="shared" si="5"/>
        <v>597990.8869</v>
      </c>
      <c r="F68" s="117">
        <f>$B$15*$B$18*'Cash Flow Assist'!P55</f>
        <v>3333.333333</v>
      </c>
      <c r="G68" s="117">
        <f>$B$15*'Parameters &amp; Main Results'!B80</f>
        <v>0</v>
      </c>
      <c r="H68" s="45">
        <f>offset('StockBond Returns'!$W$7,($B$10-1871)*12+($B$11-2)+C68-1,0)</f>
        <v>0.1266204079</v>
      </c>
      <c r="I68" s="19">
        <f t="shared" si="6"/>
        <v>0.1301596776</v>
      </c>
      <c r="J68" s="19"/>
      <c r="K68" s="19">
        <f t="shared" si="7"/>
        <v>0.3666666667</v>
      </c>
      <c r="L68" s="174">
        <f t="shared" si="8"/>
        <v>0.7733333333</v>
      </c>
      <c r="M68" s="174">
        <f t="shared" si="9"/>
        <v>0.2266666667</v>
      </c>
      <c r="N68" s="174">
        <f t="shared" si="10"/>
        <v>0</v>
      </c>
      <c r="O68" s="174">
        <f t="shared" si="11"/>
        <v>0</v>
      </c>
      <c r="P68" s="174">
        <f t="shared" si="12"/>
        <v>0</v>
      </c>
      <c r="Q68" s="174">
        <f t="shared" si="13"/>
        <v>0</v>
      </c>
      <c r="R68" s="174">
        <f t="shared" si="14"/>
        <v>0</v>
      </c>
      <c r="S68" s="174">
        <f t="shared" si="15"/>
        <v>0</v>
      </c>
      <c r="T68" s="174">
        <f t="shared" si="16"/>
        <v>0</v>
      </c>
      <c r="U68" s="19">
        <f t="shared" si="17"/>
        <v>0.0005</v>
      </c>
      <c r="V68" s="19">
        <f>offset('StockBond Returns'!$N$7,($B$10-1871)*12+($B$11-2)+C68-1,0)</f>
        <v>0.1645828216</v>
      </c>
      <c r="W68" s="19">
        <f>offset('StockBond Returns'!$O$7,($B$10-1871)*12+($B$11-2)+C68-1,0)</f>
        <v>0.01289983323</v>
      </c>
      <c r="X68" s="19">
        <f>offset('StockBond Returns'!$P$7,($B$10-1871)*12+($B$11-2)+C68-1,0)</f>
        <v>0.0008000000012</v>
      </c>
      <c r="Y68" s="19">
        <f>offset('StockBond Returns'!$Q$7,($B$10-1871)*12+($B$11-2)+C68-1,0)</f>
        <v>0.1645828216</v>
      </c>
      <c r="Z68" s="19">
        <f>offset('StockBond Returns'!$R$7,($B$10-1871)*12+($B$11-2)+C68-1,0)</f>
        <v>0</v>
      </c>
      <c r="AA68" s="19">
        <f>offset('StockBond Returns'!$S$7,($B$10-1871)*12+($B$11-2)+C68-1,0)</f>
        <v>0</v>
      </c>
      <c r="AB68" s="19">
        <f>offset('StockBond Returns'!$T$7,($B$10-1871)*12+($B$11-2)+C68-1,0)</f>
        <v>0</v>
      </c>
      <c r="AC68" s="19">
        <f>offset('StockBond Returns'!$U$7,($B$10-1871)*12+($B$11-2)+C68-1,0)</f>
        <v>0.3656</v>
      </c>
      <c r="AD68" s="19">
        <f>offset('StockBond Returns'!$V$7,($B$10-1871)*12+($B$11-2)+C68-1,0)</f>
        <v>0.1919</v>
      </c>
    </row>
    <row r="69">
      <c r="A69" s="180">
        <f t="shared" si="18"/>
        <v>1933</v>
      </c>
      <c r="B69" s="180">
        <f t="shared" si="19"/>
        <v>6</v>
      </c>
      <c r="C69" s="180">
        <f t="shared" si="20"/>
        <v>46</v>
      </c>
      <c r="D69" s="117">
        <f t="shared" si="4"/>
        <v>617378.5772</v>
      </c>
      <c r="E69" s="117">
        <f t="shared" si="5"/>
        <v>653020.3984</v>
      </c>
      <c r="F69" s="117">
        <f>$B$15*$B$18*'Cash Flow Assist'!P56</f>
        <v>3333.333333</v>
      </c>
      <c r="G69" s="117">
        <f>$B$15*'Parameters &amp; Main Results'!B81</f>
        <v>0</v>
      </c>
      <c r="H69" s="45">
        <f>offset('StockBond Returns'!$W$7,($B$10-1871)*12+($B$11-2)+C69-1,0)</f>
        <v>0.095053242</v>
      </c>
      <c r="I69" s="19">
        <f t="shared" si="6"/>
        <v>0.09814530134</v>
      </c>
      <c r="J69" s="19"/>
      <c r="K69" s="19">
        <f t="shared" si="7"/>
        <v>0.375</v>
      </c>
      <c r="L69" s="174">
        <f t="shared" si="8"/>
        <v>0.775</v>
      </c>
      <c r="M69" s="174">
        <f t="shared" si="9"/>
        <v>0.225</v>
      </c>
      <c r="N69" s="174">
        <f t="shared" si="10"/>
        <v>0</v>
      </c>
      <c r="O69" s="174">
        <f t="shared" si="11"/>
        <v>0</v>
      </c>
      <c r="P69" s="174">
        <f t="shared" si="12"/>
        <v>0</v>
      </c>
      <c r="Q69" s="174">
        <f t="shared" si="13"/>
        <v>0</v>
      </c>
      <c r="R69" s="174">
        <f t="shared" si="14"/>
        <v>0</v>
      </c>
      <c r="S69" s="174">
        <f t="shared" si="15"/>
        <v>0</v>
      </c>
      <c r="T69" s="174">
        <f t="shared" si="16"/>
        <v>0</v>
      </c>
      <c r="U69" s="19">
        <f t="shared" si="17"/>
        <v>0.0005</v>
      </c>
      <c r="V69" s="19">
        <f>offset('StockBond Returns'!$N$7,($B$10-1871)*12+($B$11-2)+C69-1,0)</f>
        <v>0.126015502</v>
      </c>
      <c r="W69" s="19">
        <f>offset('StockBond Returns'!$O$7,($B$10-1871)*12+($B$11-2)+C69-1,0)</f>
        <v>0.002333128601</v>
      </c>
      <c r="X69" s="19">
        <f>offset('StockBond Returns'!$P$7,($B$10-1871)*12+($B$11-2)+C69-1,0)</f>
        <v>-0.007080314958</v>
      </c>
      <c r="Y69" s="19">
        <f>offset('StockBond Returns'!$Q$7,($B$10-1871)*12+($B$11-2)+C69-1,0)</f>
        <v>0.126015502</v>
      </c>
      <c r="Z69" s="19">
        <f>offset('StockBond Returns'!$R$7,($B$10-1871)*12+($B$11-2)+C69-1,0)</f>
        <v>0</v>
      </c>
      <c r="AA69" s="19">
        <f>offset('StockBond Returns'!$S$7,($B$10-1871)*12+($B$11-2)+C69-1,0)</f>
        <v>0</v>
      </c>
      <c r="AB69" s="19">
        <f>offset('StockBond Returns'!$T$7,($B$10-1871)*12+($B$11-2)+C69-1,0)</f>
        <v>-0.007874015748</v>
      </c>
      <c r="AC69" s="19">
        <f>offset('StockBond Returns'!$U$7,($B$10-1871)*12+($B$11-2)+C69-1,0)</f>
        <v>0.0842</v>
      </c>
      <c r="AD69" s="19">
        <f>offset('StockBond Returns'!$V$7,($B$10-1871)*12+($B$11-2)+C69-1,0)</f>
        <v>-0.0178</v>
      </c>
    </row>
    <row r="70">
      <c r="A70" s="180">
        <f t="shared" si="18"/>
        <v>1933</v>
      </c>
      <c r="B70" s="180">
        <f t="shared" si="19"/>
        <v>7</v>
      </c>
      <c r="C70" s="180">
        <f t="shared" si="20"/>
        <v>47</v>
      </c>
      <c r="D70" s="117">
        <f t="shared" si="4"/>
        <v>557153.1103</v>
      </c>
      <c r="E70" s="117">
        <f t="shared" si="5"/>
        <v>587980.1172</v>
      </c>
      <c r="F70" s="117">
        <f>$B$15*$B$18*'Cash Flow Assist'!P57</f>
        <v>3333.333333</v>
      </c>
      <c r="G70" s="117">
        <f>$B$15*'Parameters &amp; Main Results'!B82</f>
        <v>0</v>
      </c>
      <c r="H70" s="45">
        <f>offset('StockBond Returns'!$W$7,($B$10-1871)*12+($B$11-2)+C70-1,0)</f>
        <v>-0.09265137081</v>
      </c>
      <c r="I70" s="19">
        <f t="shared" si="6"/>
        <v>-0.09497949275</v>
      </c>
      <c r="J70" s="19"/>
      <c r="K70" s="19">
        <f t="shared" si="7"/>
        <v>0.3833333333</v>
      </c>
      <c r="L70" s="174">
        <f t="shared" si="8"/>
        <v>0.7766666667</v>
      </c>
      <c r="M70" s="174">
        <f t="shared" si="9"/>
        <v>0.2233333333</v>
      </c>
      <c r="N70" s="174">
        <f t="shared" si="10"/>
        <v>0</v>
      </c>
      <c r="O70" s="174">
        <f t="shared" si="11"/>
        <v>0</v>
      </c>
      <c r="P70" s="174">
        <f t="shared" si="12"/>
        <v>0</v>
      </c>
      <c r="Q70" s="174">
        <f t="shared" si="13"/>
        <v>0</v>
      </c>
      <c r="R70" s="174">
        <f t="shared" si="14"/>
        <v>0</v>
      </c>
      <c r="S70" s="174">
        <f t="shared" si="15"/>
        <v>0</v>
      </c>
      <c r="T70" s="174">
        <f t="shared" si="16"/>
        <v>0</v>
      </c>
      <c r="U70" s="19">
        <f t="shared" si="17"/>
        <v>0.0005</v>
      </c>
      <c r="V70" s="19">
        <f>offset('StockBond Returns'!$N$7,($B$10-1871)*12+($B$11-2)+C70-1,0)</f>
        <v>-0.1144358473</v>
      </c>
      <c r="W70" s="19">
        <f>offset('StockBond Returns'!$O$7,($B$10-1871)*12+($B$11-2)+C70-1,0)</f>
        <v>-0.02713127479</v>
      </c>
      <c r="X70" s="19">
        <f>offset('StockBond Returns'!$P$7,($B$10-1871)*12+($B$11-2)+C70-1,0)</f>
        <v>-0.02975877863</v>
      </c>
      <c r="Y70" s="19">
        <f>offset('StockBond Returns'!$Q$7,($B$10-1871)*12+($B$11-2)+C70-1,0)</f>
        <v>-0.1144358473</v>
      </c>
      <c r="Z70" s="19">
        <f>offset('StockBond Returns'!$R$7,($B$10-1871)*12+($B$11-2)+C70-1,0)</f>
        <v>0</v>
      </c>
      <c r="AA70" s="19">
        <f>offset('StockBond Returns'!$S$7,($B$10-1871)*12+($B$11-2)+C70-1,0)</f>
        <v>0</v>
      </c>
      <c r="AB70" s="19">
        <f>offset('StockBond Returns'!$T$7,($B$10-1871)*12+($B$11-2)+C70-1,0)</f>
        <v>-0.03053435115</v>
      </c>
      <c r="AC70" s="19">
        <f>offset('StockBond Returns'!$U$7,($B$10-1871)*12+($B$11-2)+C70-1,0)</f>
        <v>-0.0105</v>
      </c>
      <c r="AD70" s="19">
        <f>offset('StockBond Returns'!$V$7,($B$10-1871)*12+($B$11-2)+C70-1,0)</f>
        <v>0.0327</v>
      </c>
    </row>
    <row r="71">
      <c r="A71" s="180">
        <f t="shared" si="18"/>
        <v>1933</v>
      </c>
      <c r="B71" s="180">
        <f t="shared" si="19"/>
        <v>8</v>
      </c>
      <c r="C71" s="180">
        <f t="shared" si="20"/>
        <v>48</v>
      </c>
      <c r="D71" s="117">
        <f t="shared" si="4"/>
        <v>598558.521</v>
      </c>
      <c r="E71" s="117">
        <f t="shared" si="5"/>
        <v>633788.0921</v>
      </c>
      <c r="F71" s="117">
        <f>$B$15*$B$18*'Cash Flow Assist'!P58</f>
        <v>3333.333333</v>
      </c>
      <c r="G71" s="117">
        <f>$B$15*'Parameters &amp; Main Results'!B83</f>
        <v>0</v>
      </c>
      <c r="H71" s="45">
        <f>offset('StockBond Returns'!$W$7,($B$10-1871)*12+($B$11-2)+C71-1,0)</f>
        <v>0.08078213509</v>
      </c>
      <c r="I71" s="19">
        <f t="shared" si="6"/>
        <v>0.08405298659</v>
      </c>
      <c r="J71" s="19"/>
      <c r="K71" s="19">
        <f t="shared" si="7"/>
        <v>0.3916666667</v>
      </c>
      <c r="L71" s="174">
        <f t="shared" si="8"/>
        <v>0.7783333333</v>
      </c>
      <c r="M71" s="174">
        <f t="shared" si="9"/>
        <v>0.2216666667</v>
      </c>
      <c r="N71" s="174">
        <f t="shared" si="10"/>
        <v>0</v>
      </c>
      <c r="O71" s="174">
        <f t="shared" si="11"/>
        <v>0</v>
      </c>
      <c r="P71" s="174">
        <f t="shared" si="12"/>
        <v>0</v>
      </c>
      <c r="Q71" s="174">
        <f t="shared" si="13"/>
        <v>0</v>
      </c>
      <c r="R71" s="174">
        <f t="shared" si="14"/>
        <v>0</v>
      </c>
      <c r="S71" s="174">
        <f t="shared" si="15"/>
        <v>0</v>
      </c>
      <c r="T71" s="174">
        <f t="shared" si="16"/>
        <v>0</v>
      </c>
      <c r="U71" s="19">
        <f t="shared" si="17"/>
        <v>0.0005</v>
      </c>
      <c r="V71" s="19">
        <f>offset('StockBond Returns'!$N$7,($B$10-1871)*12+($B$11-2)+C71-1,0)</f>
        <v>0.1096842562</v>
      </c>
      <c r="W71" s="19">
        <f>offset('StockBond Returns'!$O$7,($B$10-1871)*12+($B$11-2)+C71-1,0)</f>
        <v>-0.005757561533</v>
      </c>
      <c r="X71" s="19">
        <f>offset('StockBond Returns'!$P$7,($B$10-1871)*12+($B$11-2)+C71-1,0)</f>
        <v>-0.006781818179</v>
      </c>
      <c r="Y71" s="19">
        <f>offset('StockBond Returns'!$Q$7,($B$10-1871)*12+($B$11-2)+C71-1,0)</f>
        <v>0.1096842562</v>
      </c>
      <c r="Z71" s="19">
        <f>offset('StockBond Returns'!$R$7,($B$10-1871)*12+($B$11-2)+C71-1,0)</f>
        <v>0</v>
      </c>
      <c r="AA71" s="19">
        <f>offset('StockBond Returns'!$S$7,($B$10-1871)*12+($B$11-2)+C71-1,0)</f>
        <v>0</v>
      </c>
      <c r="AB71" s="19">
        <f>offset('StockBond Returns'!$T$7,($B$10-1871)*12+($B$11-2)+C71-1,0)</f>
        <v>-0.007575757576</v>
      </c>
      <c r="AC71" s="19">
        <f>offset('StockBond Returns'!$U$7,($B$10-1871)*12+($B$11-2)+C71-1,0)</f>
        <v>-0.0539</v>
      </c>
      <c r="AD71" s="19">
        <f>offset('StockBond Returns'!$V$7,($B$10-1871)*12+($B$11-2)+C71-1,0)</f>
        <v>0.03</v>
      </c>
    </row>
    <row r="72">
      <c r="A72" s="180">
        <f t="shared" si="18"/>
        <v>1933</v>
      </c>
      <c r="B72" s="180">
        <f t="shared" si="19"/>
        <v>9</v>
      </c>
      <c r="C72" s="180">
        <f t="shared" si="20"/>
        <v>49</v>
      </c>
      <c r="D72" s="117">
        <f t="shared" si="4"/>
        <v>546199.4453</v>
      </c>
      <c r="E72" s="117">
        <f t="shared" si="5"/>
        <v>576341.6771</v>
      </c>
      <c r="F72" s="117">
        <f>$B$15*$B$18*'Cash Flow Assist'!P59</f>
        <v>3333.333333</v>
      </c>
      <c r="G72" s="117">
        <f>$B$15*'Parameters &amp; Main Results'!B84</f>
        <v>0</v>
      </c>
      <c r="H72" s="45">
        <f>offset('StockBond Returns'!$W$7,($B$10-1871)*12+($B$11-2)+C72-1,0)</f>
        <v>-0.08236503318</v>
      </c>
      <c r="I72" s="19">
        <f t="shared" si="6"/>
        <v>-0.08583182366</v>
      </c>
      <c r="J72" s="19"/>
      <c r="K72" s="19">
        <f t="shared" si="7"/>
        <v>0.4</v>
      </c>
      <c r="L72" s="174">
        <f t="shared" si="8"/>
        <v>0.78</v>
      </c>
      <c r="M72" s="174">
        <f t="shared" si="9"/>
        <v>0.22</v>
      </c>
      <c r="N72" s="174">
        <f t="shared" si="10"/>
        <v>0</v>
      </c>
      <c r="O72" s="174">
        <f t="shared" si="11"/>
        <v>0</v>
      </c>
      <c r="P72" s="174">
        <f t="shared" si="12"/>
        <v>0</v>
      </c>
      <c r="Q72" s="174">
        <f t="shared" si="13"/>
        <v>0</v>
      </c>
      <c r="R72" s="174">
        <f t="shared" si="14"/>
        <v>0</v>
      </c>
      <c r="S72" s="174">
        <f t="shared" si="15"/>
        <v>0</v>
      </c>
      <c r="T72" s="174">
        <f t="shared" si="16"/>
        <v>0</v>
      </c>
      <c r="U72" s="19">
        <f t="shared" si="17"/>
        <v>0.0005</v>
      </c>
      <c r="V72" s="19">
        <f>offset('StockBond Returns'!$N$7,($B$10-1871)*12+($B$11-2)+C72-1,0)</f>
        <v>-0.1112132872</v>
      </c>
      <c r="W72" s="19">
        <f>offset('StockBond Returns'!$O$7,($B$10-1871)*12+($B$11-2)+C72-1,0)</f>
        <v>0.004346395544</v>
      </c>
      <c r="X72" s="19">
        <f>offset('StockBond Returns'!$P$7,($B$10-1871)*12+($B$11-2)+C72-1,0)</f>
        <v>0.0007999999999</v>
      </c>
      <c r="Y72" s="19">
        <f>offset('StockBond Returns'!$Q$7,($B$10-1871)*12+($B$11-2)+C72-1,0)</f>
        <v>-0.1112132872</v>
      </c>
      <c r="Z72" s="19">
        <f>offset('StockBond Returns'!$R$7,($B$10-1871)*12+($B$11-2)+C72-1,0)</f>
        <v>0</v>
      </c>
      <c r="AA72" s="19">
        <f>offset('StockBond Returns'!$S$7,($B$10-1871)*12+($B$11-2)+C72-1,0)</f>
        <v>0</v>
      </c>
      <c r="AB72" s="19">
        <f>offset('StockBond Returns'!$T$7,($B$10-1871)*12+($B$11-2)+C72-1,0)</f>
        <v>0</v>
      </c>
      <c r="AC72" s="19">
        <f>offset('StockBond Returns'!$U$7,($B$10-1871)*12+($B$11-2)+C72-1,0)</f>
        <v>-0.004</v>
      </c>
      <c r="AD72" s="19">
        <f>offset('StockBond Returns'!$V$7,($B$10-1871)*12+($B$11-2)+C72-1,0)</f>
        <v>-0.1174</v>
      </c>
    </row>
    <row r="73">
      <c r="A73" s="180">
        <f t="shared" si="18"/>
        <v>1933</v>
      </c>
      <c r="B73" s="180">
        <f t="shared" si="19"/>
        <v>10</v>
      </c>
      <c r="C73" s="180">
        <f t="shared" si="20"/>
        <v>50</v>
      </c>
      <c r="D73" s="117">
        <f t="shared" si="4"/>
        <v>507410.8957</v>
      </c>
      <c r="E73" s="117">
        <f t="shared" si="5"/>
        <v>534001.6028</v>
      </c>
      <c r="F73" s="117">
        <f>$B$15*$B$18*'Cash Flow Assist'!P60</f>
        <v>3333.333333</v>
      </c>
      <c r="G73" s="117">
        <f>$B$15*'Parameters &amp; Main Results'!B85</f>
        <v>0</v>
      </c>
      <c r="H73" s="45">
        <f>offset('StockBond Returns'!$W$7,($B$10-1871)*12+($B$11-2)+C73-1,0)</f>
        <v>-0.06531116134</v>
      </c>
      <c r="I73" s="19">
        <f t="shared" si="6"/>
        <v>-0.06807360028</v>
      </c>
      <c r="J73" s="19"/>
      <c r="K73" s="19">
        <f t="shared" si="7"/>
        <v>0.4083333333</v>
      </c>
      <c r="L73" s="174">
        <f t="shared" si="8"/>
        <v>0.7816666667</v>
      </c>
      <c r="M73" s="174">
        <f t="shared" si="9"/>
        <v>0.2183333333</v>
      </c>
      <c r="N73" s="174">
        <f t="shared" si="10"/>
        <v>0</v>
      </c>
      <c r="O73" s="174">
        <f t="shared" si="11"/>
        <v>0</v>
      </c>
      <c r="P73" s="174">
        <f t="shared" si="12"/>
        <v>0</v>
      </c>
      <c r="Q73" s="174">
        <f t="shared" si="13"/>
        <v>0</v>
      </c>
      <c r="R73" s="174">
        <f t="shared" si="14"/>
        <v>0</v>
      </c>
      <c r="S73" s="174">
        <f t="shared" si="15"/>
        <v>0</v>
      </c>
      <c r="T73" s="174">
        <f t="shared" si="16"/>
        <v>0</v>
      </c>
      <c r="U73" s="19">
        <f t="shared" si="17"/>
        <v>0.0005</v>
      </c>
      <c r="V73" s="19">
        <f>offset('StockBond Returns'!$N$7,($B$10-1871)*12+($B$11-2)+C73-1,0)</f>
        <v>-0.08707822319</v>
      </c>
      <c r="W73" s="19">
        <f>offset('StockBond Returns'!$O$7,($B$10-1871)*12+($B$11-2)+C73-1,0)</f>
        <v>0.0001566908673</v>
      </c>
      <c r="X73" s="19">
        <f>offset('StockBond Returns'!$P$7,($B$10-1871)*12+($B$11-2)+C73-1,0)</f>
        <v>0.0007999999981</v>
      </c>
      <c r="Y73" s="19">
        <f>offset('StockBond Returns'!$Q$7,($B$10-1871)*12+($B$11-2)+C73-1,0)</f>
        <v>-0.08707822319</v>
      </c>
      <c r="Z73" s="19">
        <f>offset('StockBond Returns'!$R$7,($B$10-1871)*12+($B$11-2)+C73-1,0)</f>
        <v>0</v>
      </c>
      <c r="AA73" s="19">
        <f>offset('StockBond Returns'!$S$7,($B$10-1871)*12+($B$11-2)+C73-1,0)</f>
        <v>0</v>
      </c>
      <c r="AB73" s="19">
        <f>offset('StockBond Returns'!$T$7,($B$10-1871)*12+($B$11-2)+C73-1,0)</f>
        <v>0</v>
      </c>
      <c r="AC73" s="19">
        <f>offset('StockBond Returns'!$U$7,($B$10-1871)*12+($B$11-2)+C73-1,0)</f>
        <v>-0.002</v>
      </c>
      <c r="AD73" s="19">
        <f>offset('StockBond Returns'!$V$7,($B$10-1871)*12+($B$11-2)+C73-1,0)</f>
        <v>-0.0857</v>
      </c>
    </row>
    <row r="74">
      <c r="A74" s="180">
        <f t="shared" si="18"/>
        <v>1933</v>
      </c>
      <c r="B74" s="180">
        <f t="shared" si="19"/>
        <v>11</v>
      </c>
      <c r="C74" s="180">
        <f t="shared" si="20"/>
        <v>51</v>
      </c>
      <c r="D74" s="117">
        <f t="shared" si="4"/>
        <v>542425.5636</v>
      </c>
      <c r="E74" s="117">
        <f t="shared" si="5"/>
        <v>573238.2064</v>
      </c>
      <c r="F74" s="117">
        <f>$B$15*$B$18*'Cash Flow Assist'!P61</f>
        <v>3333.333333</v>
      </c>
      <c r="G74" s="117">
        <f>$B$15*'Parameters &amp; Main Results'!B86</f>
        <v>0</v>
      </c>
      <c r="H74" s="45">
        <f>offset('StockBond Returns'!$W$7,($B$10-1871)*12+($B$11-2)+C74-1,0)</f>
        <v>0.07607559638</v>
      </c>
      <c r="I74" s="19">
        <f t="shared" si="6"/>
        <v>0.08021948816</v>
      </c>
      <c r="J74" s="19"/>
      <c r="K74" s="19">
        <f t="shared" si="7"/>
        <v>0.4166666667</v>
      </c>
      <c r="L74" s="174">
        <f t="shared" si="8"/>
        <v>0.7833333333</v>
      </c>
      <c r="M74" s="174">
        <f t="shared" si="9"/>
        <v>0.2166666667</v>
      </c>
      <c r="N74" s="174">
        <f t="shared" si="10"/>
        <v>0</v>
      </c>
      <c r="O74" s="174">
        <f t="shared" si="11"/>
        <v>0</v>
      </c>
      <c r="P74" s="174">
        <f t="shared" si="12"/>
        <v>0</v>
      </c>
      <c r="Q74" s="174">
        <f t="shared" si="13"/>
        <v>0</v>
      </c>
      <c r="R74" s="174">
        <f t="shared" si="14"/>
        <v>0</v>
      </c>
      <c r="S74" s="174">
        <f t="shared" si="15"/>
        <v>0</v>
      </c>
      <c r="T74" s="174">
        <f t="shared" si="16"/>
        <v>0</v>
      </c>
      <c r="U74" s="19">
        <f t="shared" si="17"/>
        <v>0.0005</v>
      </c>
      <c r="V74" s="19">
        <f>offset('StockBond Returns'!$N$7,($B$10-1871)*12+($B$11-2)+C74-1,0)</f>
        <v>0.1071964514</v>
      </c>
      <c r="W74" s="19">
        <f>offset('StockBond Returns'!$O$7,($B$10-1871)*12+($B$11-2)+C74-1,0)</f>
        <v>-0.01712030208</v>
      </c>
      <c r="X74" s="19">
        <f>offset('StockBond Returns'!$P$7,($B$10-1871)*12+($B$11-2)+C74-1,0)</f>
        <v>0.0008000000018</v>
      </c>
      <c r="Y74" s="19">
        <f>offset('StockBond Returns'!$Q$7,($B$10-1871)*12+($B$11-2)+C74-1,0)</f>
        <v>0.1071964514</v>
      </c>
      <c r="Z74" s="19">
        <f>offset('StockBond Returns'!$R$7,($B$10-1871)*12+($B$11-2)+C74-1,0)</f>
        <v>0</v>
      </c>
      <c r="AA74" s="19">
        <f>offset('StockBond Returns'!$S$7,($B$10-1871)*12+($B$11-2)+C74-1,0)</f>
        <v>0</v>
      </c>
      <c r="AB74" s="19">
        <f>offset('StockBond Returns'!$T$7,($B$10-1871)*12+($B$11-2)+C74-1,0)</f>
        <v>0</v>
      </c>
      <c r="AC74" s="19">
        <f>offset('StockBond Returns'!$U$7,($B$10-1871)*12+($B$11-2)+C74-1,0)</f>
        <v>-0.0647</v>
      </c>
      <c r="AD74" s="19">
        <f>offset('StockBond Returns'!$V$7,($B$10-1871)*12+($B$11-2)+C74-1,0)</f>
        <v>0.0232</v>
      </c>
    </row>
    <row r="75">
      <c r="A75" s="180">
        <f t="shared" si="18"/>
        <v>1933</v>
      </c>
      <c r="B75" s="180">
        <f t="shared" si="19"/>
        <v>12</v>
      </c>
      <c r="C75" s="180">
        <f t="shared" si="20"/>
        <v>52</v>
      </c>
      <c r="D75" s="117">
        <f t="shared" si="4"/>
        <v>548692.2621</v>
      </c>
      <c r="E75" s="117">
        <f t="shared" si="5"/>
        <v>580606.0441</v>
      </c>
      <c r="F75" s="117">
        <f>$B$15*$B$18*'Cash Flow Assist'!P62</f>
        <v>3333.333333</v>
      </c>
      <c r="G75" s="117">
        <f>$B$15*'Parameters &amp; Main Results'!B87</f>
        <v>0</v>
      </c>
      <c r="H75" s="45">
        <f>offset('StockBond Returns'!$W$7,($B$10-1871)*12+($B$11-2)+C75-1,0)</f>
        <v>0.01780777256</v>
      </c>
      <c r="I75" s="19">
        <f t="shared" si="6"/>
        <v>0.01877711785</v>
      </c>
      <c r="J75" s="19"/>
      <c r="K75" s="19">
        <f t="shared" si="7"/>
        <v>0.425</v>
      </c>
      <c r="L75" s="174">
        <f t="shared" si="8"/>
        <v>0.785</v>
      </c>
      <c r="M75" s="174">
        <f t="shared" si="9"/>
        <v>0.215</v>
      </c>
      <c r="N75" s="174">
        <f t="shared" si="10"/>
        <v>0</v>
      </c>
      <c r="O75" s="174">
        <f t="shared" si="11"/>
        <v>0</v>
      </c>
      <c r="P75" s="174">
        <f t="shared" si="12"/>
        <v>0</v>
      </c>
      <c r="Q75" s="174">
        <f t="shared" si="13"/>
        <v>0</v>
      </c>
      <c r="R75" s="174">
        <f t="shared" si="14"/>
        <v>0</v>
      </c>
      <c r="S75" s="174">
        <f t="shared" si="15"/>
        <v>0</v>
      </c>
      <c r="T75" s="174">
        <f t="shared" si="16"/>
        <v>0</v>
      </c>
      <c r="U75" s="19">
        <f t="shared" si="17"/>
        <v>0.0005</v>
      </c>
      <c r="V75" s="19">
        <f>offset('StockBond Returns'!$N$7,($B$10-1871)*12+($B$11-2)+C75-1,0)</f>
        <v>0.02477333416</v>
      </c>
      <c r="W75" s="19">
        <f>offset('StockBond Returns'!$O$7,($B$10-1871)*12+($B$11-2)+C75-1,0)</f>
        <v>-0.002922245578</v>
      </c>
      <c r="X75" s="19">
        <f>offset('StockBond Returns'!$P$7,($B$10-1871)*12+($B$11-2)+C75-1,0)</f>
        <v>0.0008000000007</v>
      </c>
      <c r="Y75" s="19">
        <f>offset('StockBond Returns'!$Q$7,($B$10-1871)*12+($B$11-2)+C75-1,0)</f>
        <v>0.02477333416</v>
      </c>
      <c r="Z75" s="19">
        <f>offset('StockBond Returns'!$R$7,($B$10-1871)*12+($B$11-2)+C75-1,0)</f>
        <v>0</v>
      </c>
      <c r="AA75" s="19">
        <f>offset('StockBond Returns'!$S$7,($B$10-1871)*12+($B$11-2)+C75-1,0)</f>
        <v>0</v>
      </c>
      <c r="AB75" s="19">
        <f>offset('StockBond Returns'!$T$7,($B$10-1871)*12+($B$11-2)+C75-1,0)</f>
        <v>0</v>
      </c>
      <c r="AC75" s="19">
        <f>offset('StockBond Returns'!$U$7,($B$10-1871)*12+($B$11-2)+C75-1,0)</f>
        <v>0.0063</v>
      </c>
      <c r="AD75" s="19">
        <f>offset('StockBond Returns'!$V$7,($B$10-1871)*12+($B$11-2)+C75-1,0)</f>
        <v>-0.0156</v>
      </c>
    </row>
    <row r="76">
      <c r="A76" s="180">
        <f t="shared" si="18"/>
        <v>1934</v>
      </c>
      <c r="B76" s="180">
        <f t="shared" si="19"/>
        <v>1</v>
      </c>
      <c r="C76" s="180">
        <f t="shared" si="20"/>
        <v>53</v>
      </c>
      <c r="D76" s="117">
        <f t="shared" si="4"/>
        <v>590984.6575</v>
      </c>
      <c r="E76" s="117">
        <f t="shared" si="5"/>
        <v>627730.0763</v>
      </c>
      <c r="F76" s="117">
        <f>$B$15*$B$18*'Cash Flow Assist'!P63</f>
        <v>3333.333333</v>
      </c>
      <c r="G76" s="117">
        <f>$B$15*'Parameters &amp; Main Results'!B88</f>
        <v>0</v>
      </c>
      <c r="H76" s="45">
        <f>offset('StockBond Returns'!$W$7,($B$10-1871)*12+($B$11-2)+C76-1,0)</f>
        <v>0.08366183516</v>
      </c>
      <c r="I76" s="19">
        <f t="shared" si="6"/>
        <v>0.08740646257</v>
      </c>
      <c r="J76" s="19"/>
      <c r="K76" s="19">
        <f t="shared" si="7"/>
        <v>0.4333333333</v>
      </c>
      <c r="L76" s="174">
        <f t="shared" si="8"/>
        <v>0.7866666667</v>
      </c>
      <c r="M76" s="174">
        <f t="shared" si="9"/>
        <v>0.2133333333</v>
      </c>
      <c r="N76" s="174">
        <f t="shared" si="10"/>
        <v>0</v>
      </c>
      <c r="O76" s="174">
        <f t="shared" si="11"/>
        <v>0</v>
      </c>
      <c r="P76" s="174">
        <f t="shared" si="12"/>
        <v>0</v>
      </c>
      <c r="Q76" s="174">
        <f t="shared" si="13"/>
        <v>0</v>
      </c>
      <c r="R76" s="174">
        <f t="shared" si="14"/>
        <v>0</v>
      </c>
      <c r="S76" s="174">
        <f t="shared" si="15"/>
        <v>0</v>
      </c>
      <c r="T76" s="174">
        <f t="shared" si="16"/>
        <v>0</v>
      </c>
      <c r="U76" s="19">
        <f t="shared" si="17"/>
        <v>0.0005</v>
      </c>
      <c r="V76" s="19">
        <f>offset('StockBond Returns'!$N$7,($B$10-1871)*12+($B$11-2)+C76-1,0)</f>
        <v>0.1092350524</v>
      </c>
      <c r="W76" s="19">
        <f>offset('StockBond Returns'!$O$7,($B$10-1871)*12+($B$11-2)+C76-1,0)</f>
        <v>0.007108850155</v>
      </c>
      <c r="X76" s="19">
        <f>offset('StockBond Returns'!$P$7,($B$10-1871)*12+($B$11-2)+C76-1,0)</f>
        <v>0.0002666666664</v>
      </c>
      <c r="Y76" s="19">
        <f>offset('StockBond Returns'!$Q$7,($B$10-1871)*12+($B$11-2)+C76-1,0)</f>
        <v>0.1092350524</v>
      </c>
      <c r="Z76" s="19">
        <f>offset('StockBond Returns'!$R$7,($B$10-1871)*12+($B$11-2)+C76-1,0)</f>
        <v>0</v>
      </c>
      <c r="AA76" s="19">
        <f>offset('StockBond Returns'!$S$7,($B$10-1871)*12+($B$11-2)+C76-1,0)</f>
        <v>0</v>
      </c>
      <c r="AB76" s="19">
        <f>offset('StockBond Returns'!$T$7,($B$10-1871)*12+($B$11-2)+C76-1,0)</f>
        <v>0.08292079208</v>
      </c>
      <c r="AC76" s="19">
        <f>offset('StockBond Returns'!$U$7,($B$10-1871)*12+($B$11-2)+C76-1,0)</f>
        <v>0.1269</v>
      </c>
      <c r="AD76" s="19">
        <f>offset('StockBond Returns'!$V$7,($B$10-1871)*12+($B$11-2)+C76-1,0)</f>
        <v>0.1559</v>
      </c>
    </row>
    <row r="77">
      <c r="A77" s="180">
        <f t="shared" si="18"/>
        <v>1934</v>
      </c>
      <c r="B77" s="180">
        <f t="shared" si="19"/>
        <v>2</v>
      </c>
      <c r="C77" s="180">
        <f t="shared" si="20"/>
        <v>54</v>
      </c>
      <c r="D77" s="117">
        <f t="shared" si="4"/>
        <v>570983.5188</v>
      </c>
      <c r="E77" s="117">
        <f t="shared" si="5"/>
        <v>605398.7875</v>
      </c>
      <c r="F77" s="117">
        <f>$B$15*$B$18*'Cash Flow Assist'!P64</f>
        <v>3333.333333</v>
      </c>
      <c r="G77" s="117">
        <f>$B$15*'Parameters &amp; Main Results'!B89</f>
        <v>0</v>
      </c>
      <c r="H77" s="45">
        <f>offset('StockBond Returns'!$W$7,($B$10-1871)*12+($B$11-2)+C77-1,0)</f>
        <v>-0.02836342689</v>
      </c>
      <c r="I77" s="19">
        <f t="shared" si="6"/>
        <v>-0.03042609631</v>
      </c>
      <c r="J77" s="19"/>
      <c r="K77" s="19">
        <f t="shared" si="7"/>
        <v>0.4416666667</v>
      </c>
      <c r="L77" s="174">
        <f t="shared" si="8"/>
        <v>0.7883333333</v>
      </c>
      <c r="M77" s="174">
        <f t="shared" si="9"/>
        <v>0.2116666667</v>
      </c>
      <c r="N77" s="174">
        <f t="shared" si="10"/>
        <v>0</v>
      </c>
      <c r="O77" s="174">
        <f t="shared" si="11"/>
        <v>0</v>
      </c>
      <c r="P77" s="174">
        <f t="shared" si="12"/>
        <v>0</v>
      </c>
      <c r="Q77" s="174">
        <f t="shared" si="13"/>
        <v>0</v>
      </c>
      <c r="R77" s="174">
        <f t="shared" si="14"/>
        <v>0</v>
      </c>
      <c r="S77" s="174">
        <f t="shared" si="15"/>
        <v>0</v>
      </c>
      <c r="T77" s="174">
        <f t="shared" si="16"/>
        <v>0</v>
      </c>
      <c r="U77" s="19">
        <f t="shared" si="17"/>
        <v>0.0005</v>
      </c>
      <c r="V77" s="19">
        <f>offset('StockBond Returns'!$N$7,($B$10-1871)*12+($B$11-2)+C77-1,0)</f>
        <v>-0.04177395211</v>
      </c>
      <c r="W77" s="19">
        <f>offset('StockBond Returns'!$O$7,($B$10-1871)*12+($B$11-2)+C77-1,0)</f>
        <v>0.01203481545</v>
      </c>
      <c r="X77" s="19">
        <f>offset('StockBond Returns'!$P$7,($B$10-1871)*12+($B$11-2)+C77-1,0)</f>
        <v>-0.006923308274</v>
      </c>
      <c r="Y77" s="19">
        <f>offset('StockBond Returns'!$Q$7,($B$10-1871)*12+($B$11-2)+C77-1,0)</f>
        <v>-0.04177395211</v>
      </c>
      <c r="Z77" s="19">
        <f>offset('StockBond Returns'!$R$7,($B$10-1871)*12+($B$11-2)+C77-1,0)</f>
        <v>0</v>
      </c>
      <c r="AA77" s="19">
        <f>offset('StockBond Returns'!$S$7,($B$10-1871)*12+($B$11-2)+C77-1,0)</f>
        <v>0</v>
      </c>
      <c r="AB77" s="19">
        <f>offset('StockBond Returns'!$T$7,($B$10-1871)*12+($B$11-2)+C77-1,0)</f>
        <v>-0.007518796992</v>
      </c>
      <c r="AC77" s="19">
        <f>offset('StockBond Returns'!$U$7,($B$10-1871)*12+($B$11-2)+C77-1,0)</f>
        <v>0.051</v>
      </c>
      <c r="AD77" s="19">
        <f>offset('StockBond Returns'!$V$7,($B$10-1871)*12+($B$11-2)+C77-1,0)</f>
        <v>0.02</v>
      </c>
    </row>
    <row r="78">
      <c r="A78" s="180">
        <f t="shared" si="18"/>
        <v>1934</v>
      </c>
      <c r="B78" s="180">
        <f t="shared" si="19"/>
        <v>3</v>
      </c>
      <c r="C78" s="180">
        <f t="shared" si="20"/>
        <v>55</v>
      </c>
      <c r="D78" s="117">
        <f t="shared" si="4"/>
        <v>570787.0406</v>
      </c>
      <c r="E78" s="117">
        <f t="shared" si="5"/>
        <v>605133.1005</v>
      </c>
      <c r="F78" s="117">
        <f>$B$15*$B$18*'Cash Flow Assist'!P65</f>
        <v>3333.333333</v>
      </c>
      <c r="G78" s="117">
        <f>$B$15*'Parameters &amp; Main Results'!B90</f>
        <v>0</v>
      </c>
      <c r="H78" s="45">
        <f>offset('StockBond Returns'!$W$7,($B$10-1871)*12+($B$11-2)+C78-1,0)</f>
        <v>0.005526035568</v>
      </c>
      <c r="I78" s="19">
        <f t="shared" si="6"/>
        <v>0.00509520395</v>
      </c>
      <c r="J78" s="19"/>
      <c r="K78" s="19">
        <f t="shared" si="7"/>
        <v>0.45</v>
      </c>
      <c r="L78" s="174">
        <f t="shared" si="8"/>
        <v>0.79</v>
      </c>
      <c r="M78" s="174">
        <f t="shared" si="9"/>
        <v>0.21</v>
      </c>
      <c r="N78" s="174">
        <f t="shared" si="10"/>
        <v>0</v>
      </c>
      <c r="O78" s="174">
        <f t="shared" si="11"/>
        <v>0</v>
      </c>
      <c r="P78" s="174">
        <f t="shared" si="12"/>
        <v>0</v>
      </c>
      <c r="Q78" s="174">
        <f t="shared" si="13"/>
        <v>0</v>
      </c>
      <c r="R78" s="174">
        <f t="shared" si="14"/>
        <v>0</v>
      </c>
      <c r="S78" s="174">
        <f t="shared" si="15"/>
        <v>0</v>
      </c>
      <c r="T78" s="174">
        <f t="shared" si="16"/>
        <v>0</v>
      </c>
      <c r="U78" s="19">
        <f t="shared" si="17"/>
        <v>0.0005</v>
      </c>
      <c r="V78" s="19">
        <f>offset('StockBond Returns'!$N$7,($B$10-1871)*12+($B$11-2)+C78-1,0)</f>
        <v>0.002875004624</v>
      </c>
      <c r="W78" s="19">
        <f>offset('StockBond Returns'!$O$7,($B$10-1871)*12+($B$11-2)+C78-1,0)</f>
        <v>0.01364579506</v>
      </c>
      <c r="X78" s="19">
        <f>offset('StockBond Returns'!$P$7,($B$10-1871)*12+($B$11-2)+C78-1,0)</f>
        <v>0.0005166666664</v>
      </c>
      <c r="Y78" s="19">
        <f>offset('StockBond Returns'!$Q$7,($B$10-1871)*12+($B$11-2)+C78-1,0)</f>
        <v>0.002875004624</v>
      </c>
      <c r="Z78" s="19">
        <f>offset('StockBond Returns'!$R$7,($B$10-1871)*12+($B$11-2)+C78-1,0)</f>
        <v>0</v>
      </c>
      <c r="AA78" s="19">
        <f>offset('StockBond Returns'!$S$7,($B$10-1871)*12+($B$11-2)+C78-1,0)</f>
        <v>0</v>
      </c>
      <c r="AB78" s="19">
        <f>offset('StockBond Returns'!$T$7,($B$10-1871)*12+($B$11-2)+C78-1,0)</f>
        <v>0</v>
      </c>
      <c r="AC78" s="19">
        <f>offset('StockBond Returns'!$U$7,($B$10-1871)*12+($B$11-2)+C78-1,0)</f>
        <v>0.0251</v>
      </c>
      <c r="AD78" s="19">
        <f>offset('StockBond Returns'!$V$7,($B$10-1871)*12+($B$11-2)+C78-1,0)</f>
        <v>-0.027</v>
      </c>
    </row>
    <row r="79">
      <c r="A79" s="180">
        <f t="shared" si="18"/>
        <v>1934</v>
      </c>
      <c r="B79" s="180">
        <f t="shared" si="19"/>
        <v>4</v>
      </c>
      <c r="C79" s="180">
        <f t="shared" si="20"/>
        <v>56</v>
      </c>
      <c r="D79" s="117">
        <f t="shared" si="4"/>
        <v>558219.1135</v>
      </c>
      <c r="E79" s="117">
        <f t="shared" si="5"/>
        <v>591207.678</v>
      </c>
      <c r="F79" s="117">
        <f>$B$15*$B$18*'Cash Flow Assist'!P66</f>
        <v>3333.333333</v>
      </c>
      <c r="G79" s="117">
        <f>$B$15*'Parameters &amp; Main Results'!B91</f>
        <v>0</v>
      </c>
      <c r="H79" s="45">
        <f>offset('StockBond Returns'!$W$7,($B$10-1871)*12+($B$11-2)+C79-1,0)</f>
        <v>-0.01627373942</v>
      </c>
      <c r="I79" s="19">
        <f t="shared" si="6"/>
        <v>-0.01760068661</v>
      </c>
      <c r="J79" s="19"/>
      <c r="K79" s="19">
        <f t="shared" si="7"/>
        <v>0.4583333333</v>
      </c>
      <c r="L79" s="174">
        <f t="shared" si="8"/>
        <v>0.7916666667</v>
      </c>
      <c r="M79" s="174">
        <f t="shared" si="9"/>
        <v>0.2083333333</v>
      </c>
      <c r="N79" s="174">
        <f t="shared" si="10"/>
        <v>0</v>
      </c>
      <c r="O79" s="174">
        <f t="shared" si="11"/>
        <v>0</v>
      </c>
      <c r="P79" s="174">
        <f t="shared" si="12"/>
        <v>0</v>
      </c>
      <c r="Q79" s="174">
        <f t="shared" si="13"/>
        <v>0</v>
      </c>
      <c r="R79" s="174">
        <f t="shared" si="14"/>
        <v>0</v>
      </c>
      <c r="S79" s="174">
        <f t="shared" si="15"/>
        <v>0</v>
      </c>
      <c r="T79" s="174">
        <f t="shared" si="16"/>
        <v>0</v>
      </c>
      <c r="U79" s="19">
        <f t="shared" si="17"/>
        <v>0.0005</v>
      </c>
      <c r="V79" s="19">
        <f>offset('StockBond Returns'!$N$7,($B$10-1871)*12+($B$11-2)+C79-1,0)</f>
        <v>-0.02419375588</v>
      </c>
      <c r="W79" s="19">
        <f>offset('StockBond Returns'!$O$7,($B$10-1871)*12+($B$11-2)+C79-1,0)</f>
        <v>0.007652976644</v>
      </c>
      <c r="X79" s="19">
        <f>offset('StockBond Returns'!$P$7,($B$10-1871)*12+($B$11-2)+C79-1,0)</f>
        <v>0.0002000000015</v>
      </c>
      <c r="Y79" s="19">
        <f>offset('StockBond Returns'!$Q$7,($B$10-1871)*12+($B$11-2)+C79-1,0)</f>
        <v>-0.02419375588</v>
      </c>
      <c r="Z79" s="19">
        <f>offset('StockBond Returns'!$R$7,($B$10-1871)*12+($B$11-2)+C79-1,0)</f>
        <v>0</v>
      </c>
      <c r="AA79" s="19">
        <f>offset('StockBond Returns'!$S$7,($B$10-1871)*12+($B$11-2)+C79-1,0)</f>
        <v>0</v>
      </c>
      <c r="AB79" s="19">
        <f>offset('StockBond Returns'!$T$7,($B$10-1871)*12+($B$11-2)+C79-1,0)</f>
        <v>0</v>
      </c>
      <c r="AC79" s="19">
        <f>offset('StockBond Returns'!$U$7,($B$10-1871)*12+($B$11-2)+C79-1,0)</f>
        <v>0.0273</v>
      </c>
      <c r="AD79" s="19">
        <f>offset('StockBond Returns'!$V$7,($B$10-1871)*12+($B$11-2)+C79-1,0)</f>
        <v>-0.0373</v>
      </c>
    </row>
    <row r="80">
      <c r="A80" s="180">
        <f t="shared" si="18"/>
        <v>1934</v>
      </c>
      <c r="B80" s="180">
        <f t="shared" si="19"/>
        <v>5</v>
      </c>
      <c r="C80" s="180">
        <f t="shared" si="20"/>
        <v>57</v>
      </c>
      <c r="D80" s="117">
        <f t="shared" si="4"/>
        <v>523175.286</v>
      </c>
      <c r="E80" s="117">
        <f t="shared" si="5"/>
        <v>552052.002</v>
      </c>
      <c r="F80" s="117">
        <f>$B$15*$B$18*'Cash Flow Assist'!P67</f>
        <v>3333.333333</v>
      </c>
      <c r="G80" s="117">
        <f>$B$15*'Parameters &amp; Main Results'!B92</f>
        <v>0</v>
      </c>
      <c r="H80" s="45">
        <f>offset('StockBond Returns'!$W$7,($B$10-1871)*12+($B$11-2)+C80-1,0)</f>
        <v>-0.05714778661</v>
      </c>
      <c r="I80" s="19">
        <f t="shared" si="6"/>
        <v>-0.06093537345</v>
      </c>
      <c r="J80" s="19"/>
      <c r="K80" s="19">
        <f t="shared" si="7"/>
        <v>0.4666666667</v>
      </c>
      <c r="L80" s="174">
        <f t="shared" si="8"/>
        <v>0.7933333333</v>
      </c>
      <c r="M80" s="174">
        <f t="shared" si="9"/>
        <v>0.2066666667</v>
      </c>
      <c r="N80" s="174">
        <f t="shared" si="10"/>
        <v>0</v>
      </c>
      <c r="O80" s="174">
        <f t="shared" si="11"/>
        <v>0</v>
      </c>
      <c r="P80" s="174">
        <f t="shared" si="12"/>
        <v>0</v>
      </c>
      <c r="Q80" s="174">
        <f t="shared" si="13"/>
        <v>0</v>
      </c>
      <c r="R80" s="174">
        <f t="shared" si="14"/>
        <v>0</v>
      </c>
      <c r="S80" s="174">
        <f t="shared" si="15"/>
        <v>0</v>
      </c>
      <c r="T80" s="174">
        <f t="shared" si="16"/>
        <v>0</v>
      </c>
      <c r="U80" s="19">
        <f t="shared" si="17"/>
        <v>0.0005</v>
      </c>
      <c r="V80" s="19">
        <f>offset('StockBond Returns'!$N$7,($B$10-1871)*12+($B$11-2)+C80-1,0)</f>
        <v>-0.07895758247</v>
      </c>
      <c r="W80" s="19">
        <f>offset('StockBond Returns'!$O$7,($B$10-1871)*12+($B$11-2)+C80-1,0)</f>
        <v>0.008448267649</v>
      </c>
      <c r="X80" s="19">
        <f>offset('StockBond Returns'!$P$7,($B$10-1871)*12+($B$11-2)+C80-1,0)</f>
        <v>0.0001249999987</v>
      </c>
      <c r="Y80" s="19">
        <f>offset('StockBond Returns'!$Q$7,($B$10-1871)*12+($B$11-2)+C80-1,0)</f>
        <v>-0.07895758247</v>
      </c>
      <c r="Z80" s="19">
        <f>offset('StockBond Returns'!$R$7,($B$10-1871)*12+($B$11-2)+C80-1,0)</f>
        <v>0</v>
      </c>
      <c r="AA80" s="19">
        <f>offset('StockBond Returns'!$S$7,($B$10-1871)*12+($B$11-2)+C80-1,0)</f>
        <v>0</v>
      </c>
      <c r="AB80" s="19">
        <f>offset('StockBond Returns'!$T$7,($B$10-1871)*12+($B$11-2)+C80-1,0)</f>
        <v>0</v>
      </c>
      <c r="AC80" s="19">
        <f>offset('StockBond Returns'!$U$7,($B$10-1871)*12+($B$11-2)+C80-1,0)</f>
        <v>-0.0029</v>
      </c>
      <c r="AD80" s="19">
        <f>offset('StockBond Returns'!$V$7,($B$10-1871)*12+($B$11-2)+C80-1,0)</f>
        <v>-0.0589</v>
      </c>
    </row>
    <row r="81">
      <c r="A81" s="180">
        <f t="shared" si="18"/>
        <v>1934</v>
      </c>
      <c r="B81" s="180">
        <f t="shared" si="19"/>
        <v>6</v>
      </c>
      <c r="C81" s="180">
        <f t="shared" si="20"/>
        <v>58</v>
      </c>
      <c r="D81" s="117">
        <f t="shared" si="4"/>
        <v>526135.7821</v>
      </c>
      <c r="E81" s="117">
        <f t="shared" si="5"/>
        <v>555788.4703</v>
      </c>
      <c r="F81" s="117">
        <f>$B$15*$B$18*'Cash Flow Assist'!P68</f>
        <v>3333.333333</v>
      </c>
      <c r="G81" s="117">
        <f>$B$15*'Parameters &amp; Main Results'!B93</f>
        <v>0</v>
      </c>
      <c r="H81" s="45">
        <f>offset('StockBond Returns'!$W$7,($B$10-1871)*12+($B$11-2)+C81-1,0)</f>
        <v>0.01210719798</v>
      </c>
      <c r="I81" s="19">
        <f t="shared" si="6"/>
        <v>0.01288420113</v>
      </c>
      <c r="J81" s="19"/>
      <c r="K81" s="19">
        <f t="shared" si="7"/>
        <v>0.475</v>
      </c>
      <c r="L81" s="174">
        <f t="shared" si="8"/>
        <v>0.795</v>
      </c>
      <c r="M81" s="174">
        <f t="shared" si="9"/>
        <v>0.205</v>
      </c>
      <c r="N81" s="174">
        <f t="shared" si="10"/>
        <v>0</v>
      </c>
      <c r="O81" s="174">
        <f t="shared" si="11"/>
        <v>0</v>
      </c>
      <c r="P81" s="174">
        <f t="shared" si="12"/>
        <v>0</v>
      </c>
      <c r="Q81" s="174">
        <f t="shared" si="13"/>
        <v>0</v>
      </c>
      <c r="R81" s="174">
        <f t="shared" si="14"/>
        <v>0</v>
      </c>
      <c r="S81" s="174">
        <f t="shared" si="15"/>
        <v>0</v>
      </c>
      <c r="T81" s="174">
        <f t="shared" si="16"/>
        <v>0</v>
      </c>
      <c r="U81" s="19">
        <f t="shared" si="17"/>
        <v>0.0005</v>
      </c>
      <c r="V81" s="19">
        <f>offset('StockBond Returns'!$N$7,($B$10-1871)*12+($B$11-2)+C81-1,0)</f>
        <v>0.01646554884</v>
      </c>
      <c r="W81" s="19">
        <f>offset('StockBond Returns'!$O$7,($B$10-1871)*12+($B$11-2)+C81-1,0)</f>
        <v>-0.000801187962</v>
      </c>
      <c r="X81" s="19">
        <f>offset('StockBond Returns'!$P$7,($B$10-1871)*12+($B$11-2)+C81-1,0)</f>
        <v>-0.007330348259</v>
      </c>
      <c r="Y81" s="19">
        <f>offset('StockBond Returns'!$Q$7,($B$10-1871)*12+($B$11-2)+C81-1,0)</f>
        <v>0.01646554884</v>
      </c>
      <c r="Z81" s="19">
        <f>offset('StockBond Returns'!$R$7,($B$10-1871)*12+($B$11-2)+C81-1,0)</f>
        <v>0</v>
      </c>
      <c r="AA81" s="19">
        <f>offset('StockBond Returns'!$S$7,($B$10-1871)*12+($B$11-2)+C81-1,0)</f>
        <v>0</v>
      </c>
      <c r="AB81" s="19">
        <f>offset('StockBond Returns'!$T$7,($B$10-1871)*12+($B$11-2)+C81-1,0)</f>
        <v>-0.007462686567</v>
      </c>
      <c r="AC81" s="19">
        <f>offset('StockBond Returns'!$U$7,($B$10-1871)*12+($B$11-2)+C81-1,0)</f>
        <v>-0.0223</v>
      </c>
      <c r="AD81" s="19">
        <f>offset('StockBond Returns'!$V$7,($B$10-1871)*12+($B$11-2)+C81-1,0)</f>
        <v>-0.0296</v>
      </c>
    </row>
    <row r="82">
      <c r="A82" s="180">
        <f t="shared" si="18"/>
        <v>1934</v>
      </c>
      <c r="B82" s="180">
        <f t="shared" si="19"/>
        <v>7</v>
      </c>
      <c r="C82" s="180">
        <f t="shared" si="20"/>
        <v>59</v>
      </c>
      <c r="D82" s="117">
        <f t="shared" si="4"/>
        <v>479248.0927</v>
      </c>
      <c r="E82" s="117">
        <f t="shared" si="5"/>
        <v>503396.5368</v>
      </c>
      <c r="F82" s="117">
        <f>$B$15*$B$18*'Cash Flow Assist'!P69</f>
        <v>3333.333333</v>
      </c>
      <c r="G82" s="117">
        <f>$B$15*'Parameters &amp; Main Results'!B94</f>
        <v>0</v>
      </c>
      <c r="H82" s="45">
        <f>offset('StockBond Returns'!$W$7,($B$10-1871)*12+($B$11-2)+C82-1,0)</f>
        <v>-0.08330939578</v>
      </c>
      <c r="I82" s="19">
        <f t="shared" si="6"/>
        <v>-0.08880105718</v>
      </c>
      <c r="J82" s="19"/>
      <c r="K82" s="19">
        <f t="shared" si="7"/>
        <v>0.4833333333</v>
      </c>
      <c r="L82" s="174">
        <f t="shared" si="8"/>
        <v>0.7966666667</v>
      </c>
      <c r="M82" s="174">
        <f t="shared" si="9"/>
        <v>0.2033333333</v>
      </c>
      <c r="N82" s="174">
        <f t="shared" si="10"/>
        <v>0</v>
      </c>
      <c r="O82" s="174">
        <f t="shared" si="11"/>
        <v>0</v>
      </c>
      <c r="P82" s="174">
        <f t="shared" si="12"/>
        <v>0</v>
      </c>
      <c r="Q82" s="174">
        <f t="shared" si="13"/>
        <v>0</v>
      </c>
      <c r="R82" s="174">
        <f t="shared" si="14"/>
        <v>0</v>
      </c>
      <c r="S82" s="174">
        <f t="shared" si="15"/>
        <v>0</v>
      </c>
      <c r="T82" s="174">
        <f t="shared" si="16"/>
        <v>0</v>
      </c>
      <c r="U82" s="19">
        <f t="shared" si="17"/>
        <v>0.0005</v>
      </c>
      <c r="V82" s="19">
        <f>offset('StockBond Returns'!$N$7,($B$10-1871)*12+($B$11-2)+C82-1,0)</f>
        <v>-0.1126873437</v>
      </c>
      <c r="W82" s="19">
        <f>offset('StockBond Returns'!$O$7,($B$10-1871)*12+($B$11-2)+C82-1,0)</f>
        <v>0.004991114738</v>
      </c>
      <c r="X82" s="19">
        <f>offset('StockBond Returns'!$P$7,($B$10-1871)*12+($B$11-2)+C82-1,0)</f>
        <v>0.0001250000034</v>
      </c>
      <c r="Y82" s="19">
        <f>offset('StockBond Returns'!$Q$7,($B$10-1871)*12+($B$11-2)+C82-1,0)</f>
        <v>-0.1126873437</v>
      </c>
      <c r="Z82" s="19">
        <f>offset('StockBond Returns'!$R$7,($B$10-1871)*12+($B$11-2)+C82-1,0)</f>
        <v>0</v>
      </c>
      <c r="AA82" s="19">
        <f>offset('StockBond Returns'!$S$7,($B$10-1871)*12+($B$11-2)+C82-1,0)</f>
        <v>0</v>
      </c>
      <c r="AB82" s="19">
        <f>offset('StockBond Returns'!$T$7,($B$10-1871)*12+($B$11-2)+C82-1,0)</f>
        <v>0</v>
      </c>
      <c r="AC82" s="19">
        <f>offset('StockBond Returns'!$U$7,($B$10-1871)*12+($B$11-2)+C82-1,0)</f>
        <v>-0.0671</v>
      </c>
      <c r="AD82" s="19">
        <f>offset('StockBond Returns'!$V$7,($B$10-1871)*12+($B$11-2)+C82-1,0)</f>
        <v>-0.1098</v>
      </c>
    </row>
    <row r="83">
      <c r="A83" s="180">
        <f t="shared" si="18"/>
        <v>1934</v>
      </c>
      <c r="B83" s="180">
        <f t="shared" si="19"/>
        <v>8</v>
      </c>
      <c r="C83" s="180">
        <f t="shared" si="20"/>
        <v>60</v>
      </c>
      <c r="D83" s="117">
        <f t="shared" si="4"/>
        <v>495555.0505</v>
      </c>
      <c r="E83" s="117">
        <f t="shared" si="5"/>
        <v>522247.7945</v>
      </c>
      <c r="F83" s="117">
        <f>$B$15*$B$18*'Cash Flow Assist'!P70</f>
        <v>3333.333333</v>
      </c>
      <c r="G83" s="117">
        <f>$B$15*'Parameters &amp; Main Results'!B95</f>
        <v>0</v>
      </c>
      <c r="H83" s="45">
        <f>offset('StockBond Returns'!$W$7,($B$10-1871)*12+($B$11-2)+C83-1,0)</f>
        <v>0.04126850615</v>
      </c>
      <c r="I83" s="19">
        <f t="shared" si="6"/>
        <v>0.04436357426</v>
      </c>
      <c r="J83" s="19"/>
      <c r="K83" s="19">
        <f t="shared" si="7"/>
        <v>0.4916666667</v>
      </c>
      <c r="L83" s="174">
        <f t="shared" si="8"/>
        <v>0.7983333333</v>
      </c>
      <c r="M83" s="174">
        <f t="shared" si="9"/>
        <v>0.2016666667</v>
      </c>
      <c r="N83" s="174">
        <f t="shared" si="10"/>
        <v>0</v>
      </c>
      <c r="O83" s="174">
        <f t="shared" si="11"/>
        <v>0</v>
      </c>
      <c r="P83" s="174">
        <f t="shared" si="12"/>
        <v>0</v>
      </c>
      <c r="Q83" s="174">
        <f t="shared" si="13"/>
        <v>0</v>
      </c>
      <c r="R83" s="174">
        <f t="shared" si="14"/>
        <v>0</v>
      </c>
      <c r="S83" s="174">
        <f t="shared" si="15"/>
        <v>0</v>
      </c>
      <c r="T83" s="174">
        <f t="shared" si="16"/>
        <v>0</v>
      </c>
      <c r="U83" s="19">
        <f t="shared" si="17"/>
        <v>0.0005</v>
      </c>
      <c r="V83" s="19">
        <f>offset('StockBond Returns'!$N$7,($B$10-1871)*12+($B$11-2)+C83-1,0)</f>
        <v>0.05731914578</v>
      </c>
      <c r="W83" s="19">
        <f>offset('StockBond Returns'!$O$7,($B$10-1871)*12+($B$11-2)+C83-1,0)</f>
        <v>-0.006716746051</v>
      </c>
      <c r="X83" s="19">
        <f>offset('StockBond Returns'!$P$7,($B$10-1871)*12+($B$11-2)+C83-1,0)</f>
        <v>0.0001250000013</v>
      </c>
      <c r="Y83" s="19">
        <f>offset('StockBond Returns'!$Q$7,($B$10-1871)*12+($B$11-2)+C83-1,0)</f>
        <v>0.05731914578</v>
      </c>
      <c r="Z83" s="19">
        <f>offset('StockBond Returns'!$R$7,($B$10-1871)*12+($B$11-2)+C83-1,0)</f>
        <v>0</v>
      </c>
      <c r="AA83" s="19">
        <f>offset('StockBond Returns'!$S$7,($B$10-1871)*12+($B$11-2)+C83-1,0)</f>
        <v>0</v>
      </c>
      <c r="AB83" s="19">
        <f>offset('StockBond Returns'!$T$7,($B$10-1871)*12+($B$11-2)+C83-1,0)</f>
        <v>0</v>
      </c>
      <c r="AC83" s="19">
        <f>offset('StockBond Returns'!$U$7,($B$10-1871)*12+($B$11-2)+C83-1,0)</f>
        <v>0.0524</v>
      </c>
      <c r="AD83" s="19">
        <f>offset('StockBond Returns'!$V$7,($B$10-1871)*12+($B$11-2)+C83-1,0)</f>
        <v>0.0068</v>
      </c>
    </row>
    <row r="84">
      <c r="A84" s="180">
        <f t="shared" si="18"/>
        <v>1934</v>
      </c>
      <c r="B84" s="180">
        <f t="shared" si="19"/>
        <v>9</v>
      </c>
      <c r="C84" s="180">
        <f t="shared" si="20"/>
        <v>61</v>
      </c>
      <c r="D84" s="117">
        <f t="shared" si="4"/>
        <v>483224.9331</v>
      </c>
      <c r="E84" s="117">
        <f t="shared" si="5"/>
        <v>509729.8674</v>
      </c>
      <c r="F84" s="117">
        <f>$B$15*$B$18*'Cash Flow Assist'!P71</f>
        <v>3333.333333</v>
      </c>
      <c r="G84" s="117">
        <f>$B$15*'Parameters &amp; Main Results'!B96</f>
        <v>0</v>
      </c>
      <c r="H84" s="45">
        <f>offset('StockBond Returns'!$W$7,($B$10-1871)*12+($B$11-2)+C84-1,0)</f>
        <v>-0.01827790976</v>
      </c>
      <c r="I84" s="19">
        <f t="shared" si="6"/>
        <v>-0.0176996297</v>
      </c>
      <c r="J84" s="19"/>
      <c r="K84" s="19">
        <f t="shared" si="7"/>
        <v>0.5</v>
      </c>
      <c r="L84" s="174">
        <f t="shared" si="8"/>
        <v>0.8</v>
      </c>
      <c r="M84" s="174">
        <f t="shared" si="9"/>
        <v>0.2</v>
      </c>
      <c r="N84" s="174">
        <f t="shared" si="10"/>
        <v>0</v>
      </c>
      <c r="O84" s="174">
        <f t="shared" si="11"/>
        <v>0</v>
      </c>
      <c r="P84" s="174">
        <f t="shared" si="12"/>
        <v>0</v>
      </c>
      <c r="Q84" s="174">
        <f t="shared" si="13"/>
        <v>0</v>
      </c>
      <c r="R84" s="174">
        <f t="shared" si="14"/>
        <v>0</v>
      </c>
      <c r="S84" s="174">
        <f t="shared" si="15"/>
        <v>0</v>
      </c>
      <c r="T84" s="174">
        <f t="shared" si="16"/>
        <v>0</v>
      </c>
      <c r="U84" s="19">
        <f t="shared" si="17"/>
        <v>0.0005</v>
      </c>
      <c r="V84" s="19">
        <f>offset('StockBond Returns'!$N$7,($B$10-1871)*12+($B$11-2)+C84-1,0)</f>
        <v>-0.01534484278</v>
      </c>
      <c r="W84" s="19">
        <f>offset('StockBond Returns'!$O$7,($B$10-1871)*12+($B$11-2)+C84-1,0)</f>
        <v>-0.02691044403</v>
      </c>
      <c r="X84" s="19">
        <f>offset('StockBond Returns'!$P$7,($B$10-1871)*12+($B$11-2)+C84-1,0)</f>
        <v>-0.01454987745</v>
      </c>
      <c r="Y84" s="19">
        <f>offset('StockBond Returns'!$Q$7,($B$10-1871)*12+($B$11-2)+C84-1,0)</f>
        <v>-0.01534484278</v>
      </c>
      <c r="Z84" s="19">
        <f>offset('StockBond Returns'!$R$7,($B$10-1871)*12+($B$11-2)+C84-1,0)</f>
        <v>0</v>
      </c>
      <c r="AA84" s="19">
        <f>offset('StockBond Returns'!$S$7,($B$10-1871)*12+($B$11-2)+C84-1,0)</f>
        <v>0</v>
      </c>
      <c r="AB84" s="19">
        <f>offset('StockBond Returns'!$T$7,($B$10-1871)*12+($B$11-2)+C84-1,0)</f>
        <v>-0.01470588235</v>
      </c>
      <c r="AC84" s="19">
        <f>offset('StockBond Returns'!$U$7,($B$10-1871)*12+($B$11-2)+C84-1,0)</f>
        <v>-0.0143</v>
      </c>
      <c r="AD84" s="19">
        <f>offset('StockBond Returns'!$V$7,($B$10-1871)*12+($B$11-2)+C84-1,0)</f>
        <v>-0.0131</v>
      </c>
    </row>
    <row r="85">
      <c r="A85" s="180">
        <f t="shared" si="18"/>
        <v>1934</v>
      </c>
      <c r="B85" s="180">
        <f t="shared" si="19"/>
        <v>10</v>
      </c>
      <c r="C85" s="180">
        <f t="shared" si="20"/>
        <v>62</v>
      </c>
      <c r="D85" s="117">
        <f t="shared" si="4"/>
        <v>474758.4748</v>
      </c>
      <c r="E85" s="117">
        <f t="shared" si="5"/>
        <v>499722.5625</v>
      </c>
      <c r="F85" s="117">
        <f>$B$15*$B$18*'Cash Flow Assist'!P72</f>
        <v>3333.333333</v>
      </c>
      <c r="G85" s="117">
        <f>$B$15*'Parameters &amp; Main Results'!B97</f>
        <v>0</v>
      </c>
      <c r="H85" s="45">
        <f>offset('StockBond Returns'!$W$7,($B$10-1871)*12+($B$11-2)+C85-1,0)</f>
        <v>-0.0106964259</v>
      </c>
      <c r="I85" s="19">
        <f t="shared" si="6"/>
        <v>-0.01317933896</v>
      </c>
      <c r="J85" s="19"/>
      <c r="K85" s="19">
        <f t="shared" si="7"/>
        <v>0.5083333333</v>
      </c>
      <c r="L85" s="174">
        <f t="shared" si="8"/>
        <v>0.8016666667</v>
      </c>
      <c r="M85" s="174">
        <f t="shared" si="9"/>
        <v>0.1983333333</v>
      </c>
      <c r="N85" s="174">
        <f t="shared" si="10"/>
        <v>0</v>
      </c>
      <c r="O85" s="174">
        <f t="shared" si="11"/>
        <v>0</v>
      </c>
      <c r="P85" s="174">
        <f t="shared" si="12"/>
        <v>0</v>
      </c>
      <c r="Q85" s="174">
        <f t="shared" si="13"/>
        <v>0</v>
      </c>
      <c r="R85" s="174">
        <f t="shared" si="14"/>
        <v>0</v>
      </c>
      <c r="S85" s="174">
        <f t="shared" si="15"/>
        <v>0</v>
      </c>
      <c r="T85" s="174">
        <f t="shared" si="16"/>
        <v>0</v>
      </c>
      <c r="U85" s="19">
        <f t="shared" si="17"/>
        <v>0.0005</v>
      </c>
      <c r="V85" s="19">
        <f>offset('StockBond Returns'!$N$7,($B$10-1871)*12+($B$11-2)+C85-1,0)</f>
        <v>-0.02266885469</v>
      </c>
      <c r="W85" s="19">
        <f>offset('StockBond Returns'!$O$7,($B$10-1871)*12+($B$11-2)+C85-1,0)</f>
        <v>0.02538752713</v>
      </c>
      <c r="X85" s="19">
        <f>offset('StockBond Returns'!$P$7,($B$10-1871)*12+($B$11-2)+C85-1,0)</f>
        <v>0.007583703704</v>
      </c>
      <c r="Y85" s="19">
        <f>offset('StockBond Returns'!$Q$7,($B$10-1871)*12+($B$11-2)+C85-1,0)</f>
        <v>-0.02266885469</v>
      </c>
      <c r="Z85" s="19">
        <f>offset('StockBond Returns'!$R$7,($B$10-1871)*12+($B$11-2)+C85-1,0)</f>
        <v>0</v>
      </c>
      <c r="AA85" s="19">
        <f>offset('StockBond Returns'!$S$7,($B$10-1871)*12+($B$11-2)+C85-1,0)</f>
        <v>0</v>
      </c>
      <c r="AB85" s="19">
        <f>offset('StockBond Returns'!$T$7,($B$10-1871)*12+($B$11-2)+C85-1,0)</f>
        <v>0.007407407407</v>
      </c>
      <c r="AC85" s="19">
        <f>offset('StockBond Returns'!$U$7,($B$10-1871)*12+($B$11-2)+C85-1,0)</f>
        <v>0.0153</v>
      </c>
      <c r="AD85" s="19">
        <f>offset('StockBond Returns'!$V$7,($B$10-1871)*12+($B$11-2)+C85-1,0)</f>
        <v>-0.055</v>
      </c>
    </row>
    <row r="86">
      <c r="A86" s="180">
        <f t="shared" si="18"/>
        <v>1934</v>
      </c>
      <c r="B86" s="180">
        <f t="shared" si="19"/>
        <v>11</v>
      </c>
      <c r="C86" s="180">
        <f t="shared" si="20"/>
        <v>63</v>
      </c>
      <c r="D86" s="117">
        <f t="shared" si="4"/>
        <v>502866.0615</v>
      </c>
      <c r="E86" s="117">
        <f t="shared" si="5"/>
        <v>531761.0334</v>
      </c>
      <c r="F86" s="117">
        <f>$B$15*$B$18*'Cash Flow Assist'!P73</f>
        <v>3333.333333</v>
      </c>
      <c r="G86" s="117">
        <f>$B$15*'Parameters &amp; Main Results'!B98</f>
        <v>0</v>
      </c>
      <c r="H86" s="45">
        <f>offset('StockBond Returns'!$W$7,($B$10-1871)*12+($B$11-2)+C86-1,0)</f>
        <v>0.06669334591</v>
      </c>
      <c r="I86" s="19">
        <f t="shared" si="6"/>
        <v>0.07125820261</v>
      </c>
      <c r="J86" s="19"/>
      <c r="K86" s="19">
        <f t="shared" si="7"/>
        <v>0.5166666667</v>
      </c>
      <c r="L86" s="174">
        <f t="shared" si="8"/>
        <v>0.8033333333</v>
      </c>
      <c r="M86" s="174">
        <f t="shared" si="9"/>
        <v>0.1966666667</v>
      </c>
      <c r="N86" s="174">
        <f t="shared" si="10"/>
        <v>0</v>
      </c>
      <c r="O86" s="174">
        <f t="shared" si="11"/>
        <v>0</v>
      </c>
      <c r="P86" s="174">
        <f t="shared" si="12"/>
        <v>0</v>
      </c>
      <c r="Q86" s="174">
        <f t="shared" si="13"/>
        <v>0</v>
      </c>
      <c r="R86" s="174">
        <f t="shared" si="14"/>
        <v>0</v>
      </c>
      <c r="S86" s="174">
        <f t="shared" si="15"/>
        <v>0</v>
      </c>
      <c r="T86" s="174">
        <f t="shared" si="16"/>
        <v>0</v>
      </c>
      <c r="U86" s="19">
        <f t="shared" si="17"/>
        <v>0.0005</v>
      </c>
      <c r="V86" s="19">
        <f>offset('StockBond Returns'!$N$7,($B$10-1871)*12+($B$11-2)+C86-1,0)</f>
        <v>0.08813277839</v>
      </c>
      <c r="W86" s="19">
        <f>offset('StockBond Returns'!$O$7,($B$10-1871)*12+($B$11-2)+C86-1,0)</f>
        <v>0.00254171514</v>
      </c>
      <c r="X86" s="19">
        <f>offset('StockBond Returns'!$P$7,($B$10-1871)*12+($B$11-2)+C86-1,0)</f>
        <v>0.0002249999998</v>
      </c>
      <c r="Y86" s="19">
        <f>offset('StockBond Returns'!$Q$7,($B$10-1871)*12+($B$11-2)+C86-1,0)</f>
        <v>0.08813277839</v>
      </c>
      <c r="Z86" s="19">
        <f>offset('StockBond Returns'!$R$7,($B$10-1871)*12+($B$11-2)+C86-1,0)</f>
        <v>0</v>
      </c>
      <c r="AA86" s="19">
        <f>offset('StockBond Returns'!$S$7,($B$10-1871)*12+($B$11-2)+C86-1,0)</f>
        <v>0</v>
      </c>
      <c r="AB86" s="19">
        <f>offset('StockBond Returns'!$T$7,($B$10-1871)*12+($B$11-2)+C86-1,0)</f>
        <v>0</v>
      </c>
      <c r="AC86" s="19">
        <f>offset('StockBond Returns'!$U$7,($B$10-1871)*12+($B$11-2)+C86-1,0)</f>
        <v>0.0631</v>
      </c>
      <c r="AD86" s="19">
        <f>offset('StockBond Returns'!$V$7,($B$10-1871)*12+($B$11-2)+C86-1,0)</f>
        <v>-0.0197</v>
      </c>
    </row>
    <row r="87">
      <c r="A87" s="180">
        <f t="shared" si="18"/>
        <v>1934</v>
      </c>
      <c r="B87" s="180">
        <f t="shared" si="19"/>
        <v>12</v>
      </c>
      <c r="C87" s="180">
        <f t="shared" si="20"/>
        <v>64</v>
      </c>
      <c r="D87" s="117">
        <f t="shared" si="4"/>
        <v>503489.3348</v>
      </c>
      <c r="E87" s="117">
        <f t="shared" si="5"/>
        <v>532336.7585</v>
      </c>
      <c r="F87" s="117">
        <f>$B$15*$B$18*'Cash Flow Assist'!P74</f>
        <v>3333.333333</v>
      </c>
      <c r="G87" s="117">
        <f>$B$15*'Parameters &amp; Main Results'!B99</f>
        <v>0</v>
      </c>
      <c r="H87" s="45">
        <f>offset('StockBond Returns'!$W$7,($B$10-1871)*12+($B$11-2)+C87-1,0)</f>
        <v>0.007920615485</v>
      </c>
      <c r="I87" s="19">
        <f t="shared" si="6"/>
        <v>0.007397527522</v>
      </c>
      <c r="J87" s="19"/>
      <c r="K87" s="19">
        <f t="shared" si="7"/>
        <v>0.525</v>
      </c>
      <c r="L87" s="174">
        <f t="shared" si="8"/>
        <v>0.805</v>
      </c>
      <c r="M87" s="174">
        <f t="shared" si="9"/>
        <v>0.195</v>
      </c>
      <c r="N87" s="174">
        <f t="shared" si="10"/>
        <v>0</v>
      </c>
      <c r="O87" s="174">
        <f t="shared" si="11"/>
        <v>0</v>
      </c>
      <c r="P87" s="174">
        <f t="shared" si="12"/>
        <v>0</v>
      </c>
      <c r="Q87" s="174">
        <f t="shared" si="13"/>
        <v>0</v>
      </c>
      <c r="R87" s="174">
        <f t="shared" si="14"/>
        <v>0</v>
      </c>
      <c r="S87" s="174">
        <f t="shared" si="15"/>
        <v>0</v>
      </c>
      <c r="T87" s="174">
        <f t="shared" si="16"/>
        <v>0</v>
      </c>
      <c r="U87" s="19">
        <f t="shared" si="17"/>
        <v>0.0005</v>
      </c>
      <c r="V87" s="19">
        <f>offset('StockBond Returns'!$N$7,($B$10-1871)*12+($B$11-2)+C87-1,0)</f>
        <v>0.00558460959</v>
      </c>
      <c r="W87" s="19">
        <f>offset('StockBond Returns'!$O$7,($B$10-1871)*12+($B$11-2)+C87-1,0)</f>
        <v>0.01509529984</v>
      </c>
      <c r="X87" s="19">
        <f>offset('StockBond Returns'!$P$7,($B$10-1871)*12+($B$11-2)+C87-1,0)</f>
        <v>0.007672574626</v>
      </c>
      <c r="Y87" s="19">
        <f>offset('StockBond Returns'!$Q$7,($B$10-1871)*12+($B$11-2)+C87-1,0)</f>
        <v>0.00558460959</v>
      </c>
      <c r="Z87" s="19">
        <f>offset('StockBond Returns'!$R$7,($B$10-1871)*12+($B$11-2)+C87-1,0)</f>
        <v>0</v>
      </c>
      <c r="AA87" s="19">
        <f>offset('StockBond Returns'!$S$7,($B$10-1871)*12+($B$11-2)+C87-1,0)</f>
        <v>0</v>
      </c>
      <c r="AB87" s="19">
        <f>offset('StockBond Returns'!$T$7,($B$10-1871)*12+($B$11-2)+C87-1,0)</f>
        <v>0.007462686567</v>
      </c>
      <c r="AC87" s="19">
        <f>offset('StockBond Returns'!$U$7,($B$10-1871)*12+($B$11-2)+C87-1,0)</f>
        <v>0.0299</v>
      </c>
      <c r="AD87" s="19">
        <f>offset('StockBond Returns'!$V$7,($B$10-1871)*12+($B$11-2)+C87-1,0)</f>
        <v>-0.0311</v>
      </c>
    </row>
    <row r="88">
      <c r="A88" s="180">
        <f t="shared" si="18"/>
        <v>1935</v>
      </c>
      <c r="B88" s="180">
        <f t="shared" si="19"/>
        <v>1</v>
      </c>
      <c r="C88" s="180">
        <f t="shared" si="20"/>
        <v>65</v>
      </c>
      <c r="D88" s="117">
        <f t="shared" si="4"/>
        <v>480787.0711</v>
      </c>
      <c r="E88" s="117">
        <f t="shared" si="5"/>
        <v>506929.1521</v>
      </c>
      <c r="F88" s="117">
        <f>$B$15*$B$18*'Cash Flow Assist'!P75</f>
        <v>3333.333333</v>
      </c>
      <c r="G88" s="117">
        <f>$B$15*'Parameters &amp; Main Results'!B100</f>
        <v>0</v>
      </c>
      <c r="H88" s="45">
        <f>offset('StockBond Returns'!$W$7,($B$10-1871)*12+($B$11-2)+C88-1,0)</f>
        <v>-0.0387257781</v>
      </c>
      <c r="I88" s="19">
        <f t="shared" si="6"/>
        <v>-0.04172803429</v>
      </c>
      <c r="J88" s="19"/>
      <c r="K88" s="19">
        <f t="shared" si="7"/>
        <v>0.5333333333</v>
      </c>
      <c r="L88" s="174">
        <f t="shared" si="8"/>
        <v>0.8066666667</v>
      </c>
      <c r="M88" s="174">
        <f t="shared" si="9"/>
        <v>0.1933333333</v>
      </c>
      <c r="N88" s="174">
        <f t="shared" si="10"/>
        <v>0</v>
      </c>
      <c r="O88" s="174">
        <f t="shared" si="11"/>
        <v>0</v>
      </c>
      <c r="P88" s="174">
        <f t="shared" si="12"/>
        <v>0</v>
      </c>
      <c r="Q88" s="174">
        <f t="shared" si="13"/>
        <v>0</v>
      </c>
      <c r="R88" s="174">
        <f t="shared" si="14"/>
        <v>0</v>
      </c>
      <c r="S88" s="174">
        <f t="shared" si="15"/>
        <v>0</v>
      </c>
      <c r="T88" s="174">
        <f t="shared" si="16"/>
        <v>0</v>
      </c>
      <c r="U88" s="19">
        <f t="shared" si="17"/>
        <v>0.0005</v>
      </c>
      <c r="V88" s="19">
        <f>offset('StockBond Returns'!$N$7,($B$10-1871)*12+($B$11-2)+C88-1,0)</f>
        <v>-0.05192935935</v>
      </c>
      <c r="W88" s="19">
        <f>offset('StockBond Returns'!$O$7,($B$10-1871)*12+($B$11-2)+C88-1,0)</f>
        <v>0.00105163232</v>
      </c>
      <c r="X88" s="19">
        <f>offset('StockBond Returns'!$P$7,($B$10-1871)*12+($B$11-2)+C88-1,0)</f>
        <v>-0.01451703431</v>
      </c>
      <c r="Y88" s="19">
        <f>offset('StockBond Returns'!$Q$7,($B$10-1871)*12+($B$11-2)+C88-1,0)</f>
        <v>-0.05192935935</v>
      </c>
      <c r="Z88" s="19">
        <f>offset('StockBond Returns'!$R$7,($B$10-1871)*12+($B$11-2)+C88-1,0)</f>
        <v>0</v>
      </c>
      <c r="AA88" s="19">
        <f>offset('StockBond Returns'!$S$7,($B$10-1871)*12+($B$11-2)+C88-1,0)</f>
        <v>0</v>
      </c>
      <c r="AB88" s="19">
        <f>offset('StockBond Returns'!$T$7,($B$10-1871)*12+($B$11-2)+C88-1,0)</f>
        <v>-0.01470588235</v>
      </c>
      <c r="AC88" s="19">
        <f>offset('StockBond Returns'!$U$7,($B$10-1871)*12+($B$11-2)+C88-1,0)</f>
        <v>0.0103</v>
      </c>
      <c r="AD88" s="19">
        <f>offset('StockBond Returns'!$V$7,($B$10-1871)*12+($B$11-2)+C88-1,0)</f>
        <v>-0.0183</v>
      </c>
    </row>
    <row r="89">
      <c r="A89" s="180">
        <f t="shared" si="18"/>
        <v>1935</v>
      </c>
      <c r="B89" s="180">
        <f t="shared" si="19"/>
        <v>2</v>
      </c>
      <c r="C89" s="180">
        <f t="shared" si="20"/>
        <v>66</v>
      </c>
      <c r="D89" s="117">
        <f t="shared" si="4"/>
        <v>461799.0996</v>
      </c>
      <c r="E89" s="117">
        <f t="shared" si="5"/>
        <v>485795.8088</v>
      </c>
      <c r="F89" s="117">
        <f>$B$15*$B$18*'Cash Flow Assist'!P76</f>
        <v>3333.333333</v>
      </c>
      <c r="G89" s="117">
        <f>$B$15*'Parameters &amp; Main Results'!B101</f>
        <v>0</v>
      </c>
      <c r="H89" s="45">
        <f>offset('StockBond Returns'!$W$7,($B$10-1871)*12+($B$11-2)+C89-1,0)</f>
        <v>-0.0327877593</v>
      </c>
      <c r="I89" s="19">
        <f t="shared" si="6"/>
        <v>-0.03534582558</v>
      </c>
      <c r="J89" s="19"/>
      <c r="K89" s="19">
        <f t="shared" si="7"/>
        <v>0.5416666667</v>
      </c>
      <c r="L89" s="174">
        <f t="shared" si="8"/>
        <v>0.8083333333</v>
      </c>
      <c r="M89" s="174">
        <f t="shared" si="9"/>
        <v>0.1916666667</v>
      </c>
      <c r="N89" s="174">
        <f t="shared" si="10"/>
        <v>0</v>
      </c>
      <c r="O89" s="174">
        <f t="shared" si="11"/>
        <v>0</v>
      </c>
      <c r="P89" s="174">
        <f t="shared" si="12"/>
        <v>0</v>
      </c>
      <c r="Q89" s="174">
        <f t="shared" si="13"/>
        <v>0</v>
      </c>
      <c r="R89" s="174">
        <f t="shared" si="14"/>
        <v>0</v>
      </c>
      <c r="S89" s="174">
        <f t="shared" si="15"/>
        <v>0</v>
      </c>
      <c r="T89" s="174">
        <f t="shared" si="16"/>
        <v>0</v>
      </c>
      <c r="U89" s="19">
        <f t="shared" si="17"/>
        <v>0.0005</v>
      </c>
      <c r="V89" s="19">
        <f>offset('StockBond Returns'!$N$7,($B$10-1871)*12+($B$11-2)+C89-1,0)</f>
        <v>-0.04370923384</v>
      </c>
      <c r="W89" s="19">
        <f>offset('StockBond Returns'!$O$7,($B$10-1871)*12+($B$11-2)+C89-1,0)</f>
        <v>0.0001433309773</v>
      </c>
      <c r="X89" s="19">
        <f>offset('StockBond Returns'!$P$7,($B$10-1871)*12+($B$11-2)+C89-1,0)</f>
        <v>-0.007133819952</v>
      </c>
      <c r="Y89" s="19">
        <f>offset('StockBond Returns'!$Q$7,($B$10-1871)*12+($B$11-2)+C89-1,0)</f>
        <v>-0.04370923384</v>
      </c>
      <c r="Z89" s="19">
        <f>offset('StockBond Returns'!$R$7,($B$10-1871)*12+($B$11-2)+C89-1,0)</f>
        <v>0</v>
      </c>
      <c r="AA89" s="19">
        <f>offset('StockBond Returns'!$S$7,($B$10-1871)*12+($B$11-2)+C89-1,0)</f>
        <v>0</v>
      </c>
      <c r="AB89" s="19">
        <f>offset('StockBond Returns'!$T$7,($B$10-1871)*12+($B$11-2)+C89-1,0)</f>
        <v>-0.007299270073</v>
      </c>
      <c r="AC89" s="19">
        <f>offset('StockBond Returns'!$U$7,($B$10-1871)*12+($B$11-2)+C89-1,0)</f>
        <v>0.0056</v>
      </c>
      <c r="AD89" s="19">
        <f>offset('StockBond Returns'!$V$7,($B$10-1871)*12+($B$11-2)+C89-1,0)</f>
        <v>-0.0751</v>
      </c>
    </row>
    <row r="90">
      <c r="A90" s="180">
        <f t="shared" si="18"/>
        <v>1935</v>
      </c>
      <c r="B90" s="180">
        <f t="shared" si="19"/>
        <v>3</v>
      </c>
      <c r="C90" s="180">
        <f t="shared" si="20"/>
        <v>67</v>
      </c>
      <c r="D90" s="117">
        <f t="shared" si="4"/>
        <v>449040.4953</v>
      </c>
      <c r="E90" s="117">
        <f t="shared" si="5"/>
        <v>471662.8984</v>
      </c>
      <c r="F90" s="117">
        <f>$B$15*$B$18*'Cash Flow Assist'!P77</f>
        <v>3333.333333</v>
      </c>
      <c r="G90" s="117">
        <f>$B$15*'Parameters &amp; Main Results'!B102</f>
        <v>0</v>
      </c>
      <c r="H90" s="45">
        <f>offset('StockBond Returns'!$W$7,($B$10-1871)*12+($B$11-2)+C90-1,0)</f>
        <v>-0.02055828729</v>
      </c>
      <c r="I90" s="19">
        <f t="shared" si="6"/>
        <v>-0.02238428398</v>
      </c>
      <c r="J90" s="19"/>
      <c r="K90" s="19">
        <f t="shared" si="7"/>
        <v>0.55</v>
      </c>
      <c r="L90" s="174">
        <f t="shared" si="8"/>
        <v>0.81</v>
      </c>
      <c r="M90" s="174">
        <f t="shared" si="9"/>
        <v>0.19</v>
      </c>
      <c r="N90" s="174">
        <f t="shared" si="10"/>
        <v>0</v>
      </c>
      <c r="O90" s="174">
        <f t="shared" si="11"/>
        <v>0</v>
      </c>
      <c r="P90" s="174">
        <f t="shared" si="12"/>
        <v>0</v>
      </c>
      <c r="Q90" s="174">
        <f t="shared" si="13"/>
        <v>0</v>
      </c>
      <c r="R90" s="174">
        <f t="shared" si="14"/>
        <v>0</v>
      </c>
      <c r="S90" s="174">
        <f t="shared" si="15"/>
        <v>0</v>
      </c>
      <c r="T90" s="174">
        <f t="shared" si="16"/>
        <v>0</v>
      </c>
      <c r="U90" s="19">
        <f t="shared" si="17"/>
        <v>0.0005</v>
      </c>
      <c r="V90" s="19">
        <f>offset('StockBond Returns'!$N$7,($B$10-1871)*12+($B$11-2)+C90-1,0)</f>
        <v>-0.02812494016</v>
      </c>
      <c r="W90" s="19">
        <f>offset('StockBond Returns'!$O$7,($B$10-1871)*12+($B$11-2)+C90-1,0)</f>
        <v>0.002308337967</v>
      </c>
      <c r="X90" s="19">
        <f>offset('StockBond Returns'!$P$7,($B$10-1871)*12+($B$11-2)+C90-1,0)</f>
        <v>0.000158333334</v>
      </c>
      <c r="Y90" s="19">
        <f>offset('StockBond Returns'!$Q$7,($B$10-1871)*12+($B$11-2)+C90-1,0)</f>
        <v>-0.02812494016</v>
      </c>
      <c r="Z90" s="19">
        <f>offset('StockBond Returns'!$R$7,($B$10-1871)*12+($B$11-2)+C90-1,0)</f>
        <v>0</v>
      </c>
      <c r="AA90" s="19">
        <f>offset('StockBond Returns'!$S$7,($B$10-1871)*12+($B$11-2)+C90-1,0)</f>
        <v>0</v>
      </c>
      <c r="AB90" s="19">
        <f>offset('StockBond Returns'!$T$7,($B$10-1871)*12+($B$11-2)+C90-1,0)</f>
        <v>0</v>
      </c>
      <c r="AC90" s="19">
        <f>offset('StockBond Returns'!$U$7,($B$10-1871)*12+($B$11-2)+C90-1,0)</f>
        <v>-0.0359</v>
      </c>
      <c r="AD90" s="19">
        <f>offset('StockBond Returns'!$V$7,($B$10-1871)*12+($B$11-2)+C90-1,0)</f>
        <v>-0.0507</v>
      </c>
    </row>
    <row r="91">
      <c r="A91" s="180">
        <f t="shared" si="18"/>
        <v>1935</v>
      </c>
      <c r="B91" s="180">
        <f t="shared" si="19"/>
        <v>4</v>
      </c>
      <c r="C91" s="180">
        <f t="shared" si="20"/>
        <v>68</v>
      </c>
      <c r="D91" s="117">
        <f t="shared" si="4"/>
        <v>476479.761</v>
      </c>
      <c r="E91" s="117">
        <f t="shared" si="5"/>
        <v>503384.1414</v>
      </c>
      <c r="F91" s="117">
        <f>$B$15*$B$18*'Cash Flow Assist'!P78</f>
        <v>3333.333333</v>
      </c>
      <c r="G91" s="117">
        <f>$B$15*'Parameters &amp; Main Results'!B103</f>
        <v>0</v>
      </c>
      <c r="H91" s="45">
        <f>offset('StockBond Returns'!$W$7,($B$10-1871)*12+($B$11-2)+C91-1,0)</f>
        <v>0.0690421911</v>
      </c>
      <c r="I91" s="19">
        <f t="shared" si="6"/>
        <v>0.07485023141</v>
      </c>
      <c r="J91" s="19"/>
      <c r="K91" s="19">
        <f t="shared" si="7"/>
        <v>0.5583333333</v>
      </c>
      <c r="L91" s="174">
        <f t="shared" si="8"/>
        <v>0.8116666667</v>
      </c>
      <c r="M91" s="174">
        <f t="shared" si="9"/>
        <v>0.1883333333</v>
      </c>
      <c r="N91" s="174">
        <f t="shared" si="10"/>
        <v>0</v>
      </c>
      <c r="O91" s="174">
        <f t="shared" si="11"/>
        <v>0</v>
      </c>
      <c r="P91" s="174">
        <f t="shared" si="12"/>
        <v>0</v>
      </c>
      <c r="Q91" s="174">
        <f t="shared" si="13"/>
        <v>0</v>
      </c>
      <c r="R91" s="174">
        <f t="shared" si="14"/>
        <v>0</v>
      </c>
      <c r="S91" s="174">
        <f t="shared" si="15"/>
        <v>0</v>
      </c>
      <c r="T91" s="174">
        <f t="shared" si="16"/>
        <v>0</v>
      </c>
      <c r="U91" s="19">
        <f t="shared" si="17"/>
        <v>0.0005</v>
      </c>
      <c r="V91" s="19">
        <f>offset('StockBond Returns'!$N$7,($B$10-1871)*12+($B$11-2)+C91-1,0)</f>
        <v>0.09262996713</v>
      </c>
      <c r="W91" s="19">
        <f>offset('StockBond Returns'!$O$7,($B$10-1871)*12+($B$11-2)+C91-1,0)</f>
        <v>-0.001554470331</v>
      </c>
      <c r="X91" s="19">
        <f>offset('StockBond Returns'!$P$7,($B$10-1871)*12+($B$11-2)+C91-1,0)</f>
        <v>-0.007122282608</v>
      </c>
      <c r="Y91" s="19">
        <f>offset('StockBond Returns'!$Q$7,($B$10-1871)*12+($B$11-2)+C91-1,0)</f>
        <v>0.09262996713</v>
      </c>
      <c r="Z91" s="19">
        <f>offset('StockBond Returns'!$R$7,($B$10-1871)*12+($B$11-2)+C91-1,0)</f>
        <v>0</v>
      </c>
      <c r="AA91" s="19">
        <f>offset('StockBond Returns'!$S$7,($B$10-1871)*12+($B$11-2)+C91-1,0)</f>
        <v>0</v>
      </c>
      <c r="AB91" s="19">
        <f>offset('StockBond Returns'!$T$7,($B$10-1871)*12+($B$11-2)+C91-1,0)</f>
        <v>-0.007246376812</v>
      </c>
      <c r="AC91" s="19">
        <f>offset('StockBond Returns'!$U$7,($B$10-1871)*12+($B$11-2)+C91-1,0)</f>
        <v>-0.0147</v>
      </c>
      <c r="AD91" s="19">
        <f>offset('StockBond Returns'!$V$7,($B$10-1871)*12+($B$11-2)+C91-1,0)</f>
        <v>0.0432</v>
      </c>
    </row>
    <row r="92">
      <c r="A92" s="180">
        <f t="shared" si="18"/>
        <v>1935</v>
      </c>
      <c r="B92" s="180">
        <f t="shared" si="19"/>
        <v>5</v>
      </c>
      <c r="C92" s="180">
        <f t="shared" si="20"/>
        <v>69</v>
      </c>
      <c r="D92" s="117">
        <f t="shared" si="4"/>
        <v>486254.1326</v>
      </c>
      <c r="E92" s="117">
        <f t="shared" si="5"/>
        <v>514943.2361</v>
      </c>
      <c r="F92" s="117">
        <f>$B$15*$B$18*'Cash Flow Assist'!P79</f>
        <v>3333.333333</v>
      </c>
      <c r="G92" s="117">
        <f>$B$15*'Parameters &amp; Main Results'!B104</f>
        <v>0</v>
      </c>
      <c r="H92" s="45">
        <f>offset('StockBond Returns'!$W$7,($B$10-1871)*12+($B$11-2)+C92-1,0)</f>
        <v>0.02770327349</v>
      </c>
      <c r="I92" s="19">
        <f t="shared" si="6"/>
        <v>0.02978182964</v>
      </c>
      <c r="J92" s="19"/>
      <c r="K92" s="19">
        <f t="shared" si="7"/>
        <v>0.5666666667</v>
      </c>
      <c r="L92" s="174">
        <f t="shared" si="8"/>
        <v>0.8133333333</v>
      </c>
      <c r="M92" s="174">
        <f t="shared" si="9"/>
        <v>0.1866666667</v>
      </c>
      <c r="N92" s="174">
        <f t="shared" si="10"/>
        <v>0</v>
      </c>
      <c r="O92" s="174">
        <f t="shared" si="11"/>
        <v>0</v>
      </c>
      <c r="P92" s="174">
        <f t="shared" si="12"/>
        <v>0</v>
      </c>
      <c r="Q92" s="174">
        <f t="shared" si="13"/>
        <v>0</v>
      </c>
      <c r="R92" s="174">
        <f t="shared" si="14"/>
        <v>0</v>
      </c>
      <c r="S92" s="174">
        <f t="shared" si="15"/>
        <v>0</v>
      </c>
      <c r="T92" s="174">
        <f t="shared" si="16"/>
        <v>0</v>
      </c>
      <c r="U92" s="19">
        <f t="shared" si="17"/>
        <v>0.0005</v>
      </c>
      <c r="V92" s="19">
        <f>offset('StockBond Returns'!$N$7,($B$10-1871)*12+($B$11-2)+C92-1,0)</f>
        <v>0.03594976706</v>
      </c>
      <c r="W92" s="19">
        <f>offset('StockBond Returns'!$O$7,($B$10-1871)*12+($B$11-2)+C92-1,0)</f>
        <v>0.003130459448</v>
      </c>
      <c r="X92" s="19">
        <f>offset('StockBond Returns'!$P$7,($B$10-1871)*12+($B$11-2)+C92-1,0)</f>
        <v>0.0001249999993</v>
      </c>
      <c r="Y92" s="19">
        <f>offset('StockBond Returns'!$Q$7,($B$10-1871)*12+($B$11-2)+C92-1,0)</f>
        <v>0.03594976706</v>
      </c>
      <c r="Z92" s="19">
        <f>offset('StockBond Returns'!$R$7,($B$10-1871)*12+($B$11-2)+C92-1,0)</f>
        <v>0</v>
      </c>
      <c r="AA92" s="19">
        <f>offset('StockBond Returns'!$S$7,($B$10-1871)*12+($B$11-2)+C92-1,0)</f>
        <v>0</v>
      </c>
      <c r="AB92" s="19">
        <f>offset('StockBond Returns'!$T$7,($B$10-1871)*12+($B$11-2)+C92-1,0)</f>
        <v>0</v>
      </c>
      <c r="AC92" s="19">
        <f>offset('StockBond Returns'!$U$7,($B$10-1871)*12+($B$11-2)+C92-1,0)</f>
        <v>-0.0325</v>
      </c>
      <c r="AD92" s="19">
        <f>offset('StockBond Returns'!$V$7,($B$10-1871)*12+($B$11-2)+C92-1,0)</f>
        <v>0.0248</v>
      </c>
    </row>
    <row r="93">
      <c r="A93" s="180">
        <f t="shared" si="18"/>
        <v>1935</v>
      </c>
      <c r="B93" s="180">
        <f t="shared" si="19"/>
        <v>6</v>
      </c>
      <c r="C93" s="180">
        <f t="shared" si="20"/>
        <v>70</v>
      </c>
      <c r="D93" s="117">
        <f t="shared" si="4"/>
        <v>512613.513</v>
      </c>
      <c r="E93" s="117">
        <f t="shared" si="5"/>
        <v>545331.5883</v>
      </c>
      <c r="F93" s="117">
        <f>$B$15*$B$18*'Cash Flow Assist'!P80</f>
        <v>3333.333333</v>
      </c>
      <c r="G93" s="117">
        <f>$B$15*'Parameters &amp; Main Results'!B105</f>
        <v>0</v>
      </c>
      <c r="H93" s="45">
        <f>offset('StockBond Returns'!$W$7,($B$10-1871)*12+($B$11-2)+C93-1,0)</f>
        <v>0.06148568007</v>
      </c>
      <c r="I93" s="19">
        <f t="shared" si="6"/>
        <v>0.06591288679</v>
      </c>
      <c r="J93" s="19"/>
      <c r="K93" s="19">
        <f t="shared" si="7"/>
        <v>0.575</v>
      </c>
      <c r="L93" s="174">
        <f t="shared" si="8"/>
        <v>0.815</v>
      </c>
      <c r="M93" s="174">
        <f t="shared" si="9"/>
        <v>0.185</v>
      </c>
      <c r="N93" s="174">
        <f t="shared" si="10"/>
        <v>0</v>
      </c>
      <c r="O93" s="174">
        <f t="shared" si="11"/>
        <v>0</v>
      </c>
      <c r="P93" s="174">
        <f t="shared" si="12"/>
        <v>0</v>
      </c>
      <c r="Q93" s="174">
        <f t="shared" si="13"/>
        <v>0</v>
      </c>
      <c r="R93" s="174">
        <f t="shared" si="14"/>
        <v>0</v>
      </c>
      <c r="S93" s="174">
        <f t="shared" si="15"/>
        <v>0</v>
      </c>
      <c r="T93" s="174">
        <f t="shared" si="16"/>
        <v>0</v>
      </c>
      <c r="U93" s="19">
        <f t="shared" si="17"/>
        <v>0.0005</v>
      </c>
      <c r="V93" s="19">
        <f>offset('StockBond Returns'!$N$7,($B$10-1871)*12+($B$11-2)+C93-1,0)</f>
        <v>0.07855506489</v>
      </c>
      <c r="W93" s="19">
        <f>offset('StockBond Returns'!$O$7,($B$10-1871)*12+($B$11-2)+C93-1,0)</f>
        <v>0.0104441923</v>
      </c>
      <c r="X93" s="19">
        <f>offset('StockBond Returns'!$P$7,($B$10-1871)*12+($B$11-2)+C93-1,0)</f>
        <v>0.007425182482</v>
      </c>
      <c r="Y93" s="19">
        <f>offset('StockBond Returns'!$Q$7,($B$10-1871)*12+($B$11-2)+C93-1,0)</f>
        <v>0.07855506489</v>
      </c>
      <c r="Z93" s="19">
        <f>offset('StockBond Returns'!$R$7,($B$10-1871)*12+($B$11-2)+C93-1,0)</f>
        <v>0</v>
      </c>
      <c r="AA93" s="19">
        <f>offset('StockBond Returns'!$S$7,($B$10-1871)*12+($B$11-2)+C93-1,0)</f>
        <v>0</v>
      </c>
      <c r="AB93" s="19">
        <f>offset('StockBond Returns'!$T$7,($B$10-1871)*12+($B$11-2)+C93-1,0)</f>
        <v>0.007299270073</v>
      </c>
      <c r="AC93" s="19">
        <f>offset('StockBond Returns'!$U$7,($B$10-1871)*12+($B$11-2)+C93-1,0)</f>
        <v>-0.024</v>
      </c>
      <c r="AD93" s="19">
        <f>offset('StockBond Returns'!$V$7,($B$10-1871)*12+($B$11-2)+C93-1,0)</f>
        <v>-0.0188</v>
      </c>
    </row>
    <row r="94">
      <c r="A94" s="180">
        <f t="shared" si="18"/>
        <v>1935</v>
      </c>
      <c r="B94" s="180">
        <f t="shared" si="19"/>
        <v>7</v>
      </c>
      <c r="C94" s="180">
        <f t="shared" si="20"/>
        <v>71</v>
      </c>
      <c r="D94" s="117">
        <f t="shared" si="4"/>
        <v>542985.9175</v>
      </c>
      <c r="E94" s="117">
        <f t="shared" si="5"/>
        <v>580868.6421</v>
      </c>
      <c r="F94" s="117">
        <f>$B$15*$B$18*'Cash Flow Assist'!P81</f>
        <v>3333.333333</v>
      </c>
      <c r="G94" s="117">
        <f>$B$15*'Parameters &amp; Main Results'!B106</f>
        <v>0</v>
      </c>
      <c r="H94" s="45">
        <f>offset('StockBond Returns'!$W$7,($B$10-1871)*12+($B$11-2)+C94-1,0)</f>
        <v>0.06618309357</v>
      </c>
      <c r="I94" s="19">
        <f t="shared" si="6"/>
        <v>0.07171681237</v>
      </c>
      <c r="J94" s="19"/>
      <c r="K94" s="19">
        <f t="shared" si="7"/>
        <v>0.5833333333</v>
      </c>
      <c r="L94" s="174">
        <f t="shared" si="8"/>
        <v>0.8166666667</v>
      </c>
      <c r="M94" s="174">
        <f t="shared" si="9"/>
        <v>0.1833333333</v>
      </c>
      <c r="N94" s="174">
        <f t="shared" si="10"/>
        <v>0</v>
      </c>
      <c r="O94" s="174">
        <f t="shared" si="11"/>
        <v>0</v>
      </c>
      <c r="P94" s="174">
        <f t="shared" si="12"/>
        <v>0</v>
      </c>
      <c r="Q94" s="174">
        <f t="shared" si="13"/>
        <v>0</v>
      </c>
      <c r="R94" s="174">
        <f t="shared" si="14"/>
        <v>0</v>
      </c>
      <c r="S94" s="174">
        <f t="shared" si="15"/>
        <v>0</v>
      </c>
      <c r="T94" s="174">
        <f t="shared" si="16"/>
        <v>0</v>
      </c>
      <c r="U94" s="19">
        <f t="shared" si="17"/>
        <v>0.0005</v>
      </c>
      <c r="V94" s="19">
        <f>offset('StockBond Returns'!$N$7,($B$10-1871)*12+($B$11-2)+C94-1,0)</f>
        <v>0.08697620576</v>
      </c>
      <c r="W94" s="19">
        <f>offset('StockBond Returns'!$O$7,($B$10-1871)*12+($B$11-2)+C94-1,0)</f>
        <v>0.003970423677</v>
      </c>
      <c r="X94" s="19">
        <f>offset('StockBond Returns'!$P$7,($B$10-1871)*12+($B$11-2)+C94-1,0)</f>
        <v>0.000125</v>
      </c>
      <c r="Y94" s="19">
        <f>offset('StockBond Returns'!$Q$7,($B$10-1871)*12+($B$11-2)+C94-1,0)</f>
        <v>0.08697620576</v>
      </c>
      <c r="Z94" s="19">
        <f>offset('StockBond Returns'!$R$7,($B$10-1871)*12+($B$11-2)+C94-1,0)</f>
        <v>0</v>
      </c>
      <c r="AA94" s="19">
        <f>offset('StockBond Returns'!$S$7,($B$10-1871)*12+($B$11-2)+C94-1,0)</f>
        <v>0</v>
      </c>
      <c r="AB94" s="19">
        <f>offset('StockBond Returns'!$T$7,($B$10-1871)*12+($B$11-2)+C94-1,0)</f>
        <v>0</v>
      </c>
      <c r="AC94" s="19">
        <f>offset('StockBond Returns'!$U$7,($B$10-1871)*12+($B$11-2)+C94-1,0)</f>
        <v>0.0165</v>
      </c>
      <c r="AD94" s="19">
        <f>offset('StockBond Returns'!$V$7,($B$10-1871)*12+($B$11-2)+C94-1,0)</f>
        <v>0.0664</v>
      </c>
    </row>
    <row r="95">
      <c r="A95" s="180">
        <f t="shared" si="18"/>
        <v>1935</v>
      </c>
      <c r="B95" s="180">
        <f t="shared" si="19"/>
        <v>8</v>
      </c>
      <c r="C95" s="180">
        <f t="shared" si="20"/>
        <v>72</v>
      </c>
      <c r="D95" s="117">
        <f t="shared" si="4"/>
        <v>548293.351</v>
      </c>
      <c r="E95" s="117">
        <f t="shared" si="5"/>
        <v>588179.6489</v>
      </c>
      <c r="F95" s="117">
        <f>$B$15*$B$18*'Cash Flow Assist'!P82</f>
        <v>3333.333333</v>
      </c>
      <c r="G95" s="117">
        <f>$B$15*'Parameters &amp; Main Results'!B107</f>
        <v>0</v>
      </c>
      <c r="H95" s="45">
        <f>offset('StockBond Returns'!$W$7,($B$10-1871)*12+($B$11-2)+C95-1,0)</f>
        <v>0.01601172141</v>
      </c>
      <c r="I95" s="19">
        <f t="shared" si="6"/>
        <v>0.01843063091</v>
      </c>
      <c r="J95" s="19"/>
      <c r="K95" s="19">
        <f t="shared" si="7"/>
        <v>0.5916666667</v>
      </c>
      <c r="L95" s="174">
        <f t="shared" si="8"/>
        <v>0.8183333333</v>
      </c>
      <c r="M95" s="174">
        <f t="shared" si="9"/>
        <v>0.1816666667</v>
      </c>
      <c r="N95" s="174">
        <f t="shared" si="10"/>
        <v>0</v>
      </c>
      <c r="O95" s="174">
        <f t="shared" si="11"/>
        <v>0</v>
      </c>
      <c r="P95" s="174">
        <f t="shared" si="12"/>
        <v>0</v>
      </c>
      <c r="Q95" s="174">
        <f t="shared" si="13"/>
        <v>0</v>
      </c>
      <c r="R95" s="174">
        <f t="shared" si="14"/>
        <v>0</v>
      </c>
      <c r="S95" s="174">
        <f t="shared" si="15"/>
        <v>0</v>
      </c>
      <c r="T95" s="174">
        <f t="shared" si="16"/>
        <v>0</v>
      </c>
      <c r="U95" s="19">
        <f t="shared" si="17"/>
        <v>0.0005</v>
      </c>
      <c r="V95" s="19">
        <f>offset('StockBond Returns'!$N$7,($B$10-1871)*12+($B$11-2)+C95-1,0)</f>
        <v>0.02490305695</v>
      </c>
      <c r="W95" s="19">
        <f>offset('StockBond Returns'!$O$7,($B$10-1871)*12+($B$11-2)+C95-1,0)</f>
        <v>-0.01049561852</v>
      </c>
      <c r="X95" s="19">
        <f>offset('StockBond Returns'!$P$7,($B$10-1871)*12+($B$11-2)+C95-1,0)</f>
        <v>0.0001249999975</v>
      </c>
      <c r="Y95" s="19">
        <f>offset('StockBond Returns'!$Q$7,($B$10-1871)*12+($B$11-2)+C95-1,0)</f>
        <v>0.02490305695</v>
      </c>
      <c r="Z95" s="19">
        <f>offset('StockBond Returns'!$R$7,($B$10-1871)*12+($B$11-2)+C95-1,0)</f>
        <v>0</v>
      </c>
      <c r="AA95" s="19">
        <f>offset('StockBond Returns'!$S$7,($B$10-1871)*12+($B$11-2)+C95-1,0)</f>
        <v>0</v>
      </c>
      <c r="AB95" s="19">
        <f>offset('StockBond Returns'!$T$7,($B$10-1871)*12+($B$11-2)+C95-1,0)</f>
        <v>0</v>
      </c>
      <c r="AC95" s="19">
        <f>offset('StockBond Returns'!$U$7,($B$10-1871)*12+($B$11-2)+C95-1,0)</f>
        <v>0.0611</v>
      </c>
      <c r="AD95" s="19">
        <f>offset('StockBond Returns'!$V$7,($B$10-1871)*12+($B$11-2)+C95-1,0)</f>
        <v>0.059</v>
      </c>
    </row>
    <row r="96">
      <c r="A96" s="180">
        <f t="shared" si="18"/>
        <v>1935</v>
      </c>
      <c r="B96" s="180">
        <f t="shared" si="19"/>
        <v>9</v>
      </c>
      <c r="C96" s="180">
        <f t="shared" si="20"/>
        <v>73</v>
      </c>
      <c r="D96" s="117">
        <f t="shared" si="4"/>
        <v>555783.7859</v>
      </c>
      <c r="E96" s="117">
        <f t="shared" si="5"/>
        <v>597559.1565</v>
      </c>
      <c r="F96" s="117">
        <f>$B$15*$B$18*'Cash Flow Assist'!P83</f>
        <v>3333.333333</v>
      </c>
      <c r="G96" s="117">
        <f>$B$15*'Parameters &amp; Main Results'!B108</f>
        <v>0</v>
      </c>
      <c r="H96" s="45">
        <f>offset('StockBond Returns'!$W$7,($B$10-1871)*12+($B$11-2)+C96-1,0)</f>
        <v>0.01986158226</v>
      </c>
      <c r="I96" s="19">
        <f t="shared" si="6"/>
        <v>0.02173706242</v>
      </c>
      <c r="J96" s="19"/>
      <c r="K96" s="19">
        <f t="shared" si="7"/>
        <v>0.6</v>
      </c>
      <c r="L96" s="174">
        <f t="shared" si="8"/>
        <v>0.82</v>
      </c>
      <c r="M96" s="174">
        <f t="shared" si="9"/>
        <v>0.18</v>
      </c>
      <c r="N96" s="174">
        <f t="shared" si="10"/>
        <v>0</v>
      </c>
      <c r="O96" s="174">
        <f t="shared" si="11"/>
        <v>0</v>
      </c>
      <c r="P96" s="174">
        <f t="shared" si="12"/>
        <v>0</v>
      </c>
      <c r="Q96" s="174">
        <f t="shared" si="13"/>
        <v>0</v>
      </c>
      <c r="R96" s="174">
        <f t="shared" si="14"/>
        <v>0</v>
      </c>
      <c r="S96" s="174">
        <f t="shared" si="15"/>
        <v>0</v>
      </c>
      <c r="T96" s="174">
        <f t="shared" si="16"/>
        <v>0</v>
      </c>
      <c r="U96" s="19">
        <f t="shared" si="17"/>
        <v>0.0005</v>
      </c>
      <c r="V96" s="19">
        <f>offset('StockBond Returns'!$N$7,($B$10-1871)*12+($B$11-2)+C96-1,0)</f>
        <v>0.02660139235</v>
      </c>
      <c r="W96" s="19">
        <f>offset('StockBond Returns'!$O$7,($B$10-1871)*12+($B$11-2)+C96-1,0)</f>
        <v>-0.0001911813372</v>
      </c>
      <c r="X96" s="19">
        <f>offset('StockBond Returns'!$P$7,($B$10-1871)*12+($B$11-2)+C96-1,0)</f>
        <v>0.000133333334</v>
      </c>
      <c r="Y96" s="19">
        <f>offset('StockBond Returns'!$Q$7,($B$10-1871)*12+($B$11-2)+C96-1,0)</f>
        <v>0.02660139235</v>
      </c>
      <c r="Z96" s="19">
        <f>offset('StockBond Returns'!$R$7,($B$10-1871)*12+($B$11-2)+C96-1,0)</f>
        <v>0</v>
      </c>
      <c r="AA96" s="19">
        <f>offset('StockBond Returns'!$S$7,($B$10-1871)*12+($B$11-2)+C96-1,0)</f>
        <v>0</v>
      </c>
      <c r="AB96" s="19">
        <f>offset('StockBond Returns'!$T$7,($B$10-1871)*12+($B$11-2)+C96-1,0)</f>
        <v>0</v>
      </c>
      <c r="AC96" s="19">
        <f>offset('StockBond Returns'!$U$7,($B$10-1871)*12+($B$11-2)+C96-1,0)</f>
        <v>0.0163</v>
      </c>
      <c r="AD96" s="19">
        <f>offset('StockBond Returns'!$V$7,($B$10-1871)*12+($B$11-2)+C96-1,0)</f>
        <v>-0.0401</v>
      </c>
    </row>
    <row r="97">
      <c r="A97" s="180">
        <f t="shared" si="18"/>
        <v>1935</v>
      </c>
      <c r="B97" s="180">
        <f t="shared" si="19"/>
        <v>10</v>
      </c>
      <c r="C97" s="180">
        <f t="shared" si="20"/>
        <v>74</v>
      </c>
      <c r="D97" s="117">
        <f t="shared" si="4"/>
        <v>586156.297</v>
      </c>
      <c r="E97" s="117">
        <f t="shared" si="5"/>
        <v>633617.0899</v>
      </c>
      <c r="F97" s="117">
        <f>$B$15*$B$18*'Cash Flow Assist'!P84</f>
        <v>3333.333333</v>
      </c>
      <c r="G97" s="117">
        <f>$B$15*'Parameters &amp; Main Results'!B109</f>
        <v>0</v>
      </c>
      <c r="H97" s="45">
        <f>offset('StockBond Returns'!$W$7,($B$10-1871)*12+($B$11-2)+C97-1,0)</f>
        <v>0.06101152482</v>
      </c>
      <c r="I97" s="19">
        <f t="shared" si="6"/>
        <v>0.06629006227</v>
      </c>
      <c r="J97" s="19"/>
      <c r="K97" s="19">
        <f t="shared" si="7"/>
        <v>0.6083333333</v>
      </c>
      <c r="L97" s="174">
        <f t="shared" si="8"/>
        <v>0.8216666667</v>
      </c>
      <c r="M97" s="174">
        <f t="shared" si="9"/>
        <v>0.1783333333</v>
      </c>
      <c r="N97" s="174">
        <f t="shared" si="10"/>
        <v>0</v>
      </c>
      <c r="O97" s="174">
        <f t="shared" si="11"/>
        <v>0</v>
      </c>
      <c r="P97" s="174">
        <f t="shared" si="12"/>
        <v>0</v>
      </c>
      <c r="Q97" s="174">
        <f t="shared" si="13"/>
        <v>0</v>
      </c>
      <c r="R97" s="174">
        <f t="shared" si="14"/>
        <v>0</v>
      </c>
      <c r="S97" s="174">
        <f t="shared" si="15"/>
        <v>0</v>
      </c>
      <c r="T97" s="174">
        <f t="shared" si="16"/>
        <v>0</v>
      </c>
      <c r="U97" s="19">
        <f t="shared" si="17"/>
        <v>0.0005</v>
      </c>
      <c r="V97" s="19">
        <f>offset('StockBond Returns'!$N$7,($B$10-1871)*12+($B$11-2)+C97-1,0)</f>
        <v>0.07946669422</v>
      </c>
      <c r="W97" s="19">
        <f>offset('StockBond Returns'!$O$7,($B$10-1871)*12+($B$11-2)+C97-1,0)</f>
        <v>0.005812683291</v>
      </c>
      <c r="X97" s="19">
        <f>offset('StockBond Returns'!$P$7,($B$10-1871)*12+($B$11-2)+C97-1,0)</f>
        <v>0.0001666666657</v>
      </c>
      <c r="Y97" s="19">
        <f>offset('StockBond Returns'!$Q$7,($B$10-1871)*12+($B$11-2)+C97-1,0)</f>
        <v>0.07946669422</v>
      </c>
      <c r="Z97" s="19">
        <f>offset('StockBond Returns'!$R$7,($B$10-1871)*12+($B$11-2)+C97-1,0)</f>
        <v>0</v>
      </c>
      <c r="AA97" s="19">
        <f>offset('StockBond Returns'!$S$7,($B$10-1871)*12+($B$11-2)+C97-1,0)</f>
        <v>0</v>
      </c>
      <c r="AB97" s="19">
        <f>offset('StockBond Returns'!$T$7,($B$10-1871)*12+($B$11-2)+C97-1,0)</f>
        <v>0</v>
      </c>
      <c r="AC97" s="19">
        <f>offset('StockBond Returns'!$U$7,($B$10-1871)*12+($B$11-2)+C97-1,0)</f>
        <v>0.028</v>
      </c>
      <c r="AD97" s="19">
        <f>offset('StockBond Returns'!$V$7,($B$10-1871)*12+($B$11-2)+C97-1,0)</f>
        <v>-0.0244</v>
      </c>
    </row>
    <row r="98">
      <c r="A98" s="180">
        <f t="shared" si="18"/>
        <v>1935</v>
      </c>
      <c r="B98" s="180">
        <f t="shared" si="19"/>
        <v>11</v>
      </c>
      <c r="C98" s="180">
        <f t="shared" si="20"/>
        <v>75</v>
      </c>
      <c r="D98" s="117">
        <f t="shared" si="4"/>
        <v>596813.0752</v>
      </c>
      <c r="E98" s="117">
        <f t="shared" si="5"/>
        <v>647249.5195</v>
      </c>
      <c r="F98" s="117">
        <f>$B$15*$B$18*'Cash Flow Assist'!P85</f>
        <v>3333.333333</v>
      </c>
      <c r="G98" s="117">
        <f>$B$15*'Parameters &amp; Main Results'!B110</f>
        <v>0</v>
      </c>
      <c r="H98" s="45">
        <f>offset('StockBond Returns'!$W$7,($B$10-1871)*12+($B$11-2)+C98-1,0)</f>
        <v>0.02400404994</v>
      </c>
      <c r="I98" s="19">
        <f t="shared" si="6"/>
        <v>0.02691765846</v>
      </c>
      <c r="J98" s="19"/>
      <c r="K98" s="19">
        <f t="shared" si="7"/>
        <v>0.6166666667</v>
      </c>
      <c r="L98" s="174">
        <f t="shared" si="8"/>
        <v>0.8233333333</v>
      </c>
      <c r="M98" s="174">
        <f t="shared" si="9"/>
        <v>0.1766666667</v>
      </c>
      <c r="N98" s="174">
        <f t="shared" si="10"/>
        <v>0</v>
      </c>
      <c r="O98" s="174">
        <f t="shared" si="11"/>
        <v>0</v>
      </c>
      <c r="P98" s="174">
        <f t="shared" si="12"/>
        <v>0</v>
      </c>
      <c r="Q98" s="174">
        <f t="shared" si="13"/>
        <v>0</v>
      </c>
      <c r="R98" s="174">
        <f t="shared" si="14"/>
        <v>0</v>
      </c>
      <c r="S98" s="174">
        <f t="shared" si="15"/>
        <v>0</v>
      </c>
      <c r="T98" s="174">
        <f t="shared" si="16"/>
        <v>0</v>
      </c>
      <c r="U98" s="19">
        <f t="shared" si="17"/>
        <v>0.0005</v>
      </c>
      <c r="V98" s="19">
        <f>offset('StockBond Returns'!$N$7,($B$10-1871)*12+($B$11-2)+C98-1,0)</f>
        <v>0.03397847294</v>
      </c>
      <c r="W98" s="19">
        <f>offset('StockBond Returns'!$O$7,($B$10-1871)*12+($B$11-2)+C98-1,0)</f>
        <v>-0.005752552419</v>
      </c>
      <c r="X98" s="19">
        <f>offset('StockBond Returns'!$P$7,($B$10-1871)*12+($B$11-2)+C98-1,0)</f>
        <v>-0.007080917874</v>
      </c>
      <c r="Y98" s="19">
        <f>offset('StockBond Returns'!$Q$7,($B$10-1871)*12+($B$11-2)+C98-1,0)</f>
        <v>0.03397847294</v>
      </c>
      <c r="Z98" s="19">
        <f>offset('StockBond Returns'!$R$7,($B$10-1871)*12+($B$11-2)+C98-1,0)</f>
        <v>0</v>
      </c>
      <c r="AA98" s="19">
        <f>offset('StockBond Returns'!$S$7,($B$10-1871)*12+($B$11-2)+C98-1,0)</f>
        <v>0</v>
      </c>
      <c r="AB98" s="19">
        <f>offset('StockBond Returns'!$T$7,($B$10-1871)*12+($B$11-2)+C98-1,0)</f>
        <v>-0.007246376812</v>
      </c>
      <c r="AC98" s="19">
        <f>offset('StockBond Returns'!$U$7,($B$10-1871)*12+($B$11-2)+C98-1,0)</f>
        <v>0.0416</v>
      </c>
      <c r="AD98" s="19">
        <f>offset('StockBond Returns'!$V$7,($B$10-1871)*12+($B$11-2)+C98-1,0)</f>
        <v>0.1173</v>
      </c>
    </row>
    <row r="99">
      <c r="A99" s="180">
        <f t="shared" si="18"/>
        <v>1935</v>
      </c>
      <c r="B99" s="180">
        <f t="shared" si="19"/>
        <v>12</v>
      </c>
      <c r="C99" s="180">
        <f t="shared" si="20"/>
        <v>76</v>
      </c>
      <c r="D99" s="117">
        <f t="shared" si="4"/>
        <v>612294.3123</v>
      </c>
      <c r="E99" s="117">
        <f t="shared" si="5"/>
        <v>666111.2623</v>
      </c>
      <c r="F99" s="117">
        <f>$B$15*$B$18*'Cash Flow Assist'!P86</f>
        <v>3333.333333</v>
      </c>
      <c r="G99" s="117">
        <f>$B$15*'Parameters &amp; Main Results'!B111</f>
        <v>0</v>
      </c>
      <c r="H99" s="45">
        <f>offset('StockBond Returns'!$W$7,($B$10-1871)*12+($B$11-2)+C99-1,0)</f>
        <v>0.03170212744</v>
      </c>
      <c r="I99" s="19">
        <f t="shared" si="6"/>
        <v>0.03446888995</v>
      </c>
      <c r="J99" s="19"/>
      <c r="K99" s="19">
        <f t="shared" si="7"/>
        <v>0.625</v>
      </c>
      <c r="L99" s="174">
        <f t="shared" si="8"/>
        <v>0.825</v>
      </c>
      <c r="M99" s="174">
        <f t="shared" si="9"/>
        <v>0.175</v>
      </c>
      <c r="N99" s="174">
        <f t="shared" si="10"/>
        <v>0</v>
      </c>
      <c r="O99" s="174">
        <f t="shared" si="11"/>
        <v>0</v>
      </c>
      <c r="P99" s="174">
        <f t="shared" si="12"/>
        <v>0</v>
      </c>
      <c r="Q99" s="174">
        <f t="shared" si="13"/>
        <v>0</v>
      </c>
      <c r="R99" s="174">
        <f t="shared" si="14"/>
        <v>0</v>
      </c>
      <c r="S99" s="174">
        <f t="shared" si="15"/>
        <v>0</v>
      </c>
      <c r="T99" s="174">
        <f t="shared" si="16"/>
        <v>0</v>
      </c>
      <c r="U99" s="19">
        <f t="shared" si="17"/>
        <v>0.0005</v>
      </c>
      <c r="V99" s="19">
        <f>offset('StockBond Returns'!$N$7,($B$10-1871)*12+($B$11-2)+C99-1,0)</f>
        <v>0.04096633581</v>
      </c>
      <c r="W99" s="19">
        <f>offset('StockBond Returns'!$O$7,($B$10-1871)*12+($B$11-2)+C99-1,0)</f>
        <v>0.004076168985</v>
      </c>
      <c r="X99" s="19">
        <f>offset('StockBond Returns'!$P$7,($B$10-1871)*12+($B$11-2)+C99-1,0)</f>
        <v>0.0001333333365</v>
      </c>
      <c r="Y99" s="19">
        <f>offset('StockBond Returns'!$Q$7,($B$10-1871)*12+($B$11-2)+C99-1,0)</f>
        <v>0.04096633581</v>
      </c>
      <c r="Z99" s="19">
        <f>offset('StockBond Returns'!$R$7,($B$10-1871)*12+($B$11-2)+C99-1,0)</f>
        <v>0</v>
      </c>
      <c r="AA99" s="19">
        <f>offset('StockBond Returns'!$S$7,($B$10-1871)*12+($B$11-2)+C99-1,0)</f>
        <v>0</v>
      </c>
      <c r="AB99" s="19">
        <f>offset('StockBond Returns'!$T$7,($B$10-1871)*12+($B$11-2)+C99-1,0)</f>
        <v>0</v>
      </c>
      <c r="AC99" s="19">
        <f>offset('StockBond Returns'!$U$7,($B$10-1871)*12+($B$11-2)+C99-1,0)</f>
        <v>0.004</v>
      </c>
      <c r="AD99" s="19">
        <f>offset('StockBond Returns'!$V$7,($B$10-1871)*12+($B$11-2)+C99-1,0)</f>
        <v>0.0106</v>
      </c>
    </row>
    <row r="100">
      <c r="A100" s="180">
        <f t="shared" si="18"/>
        <v>1936</v>
      </c>
      <c r="B100" s="180">
        <f t="shared" si="19"/>
        <v>1</v>
      </c>
      <c r="C100" s="180">
        <f t="shared" si="20"/>
        <v>77</v>
      </c>
      <c r="D100" s="117">
        <f t="shared" si="4"/>
        <v>640931.6173</v>
      </c>
      <c r="E100" s="117">
        <f t="shared" si="5"/>
        <v>700858.6723</v>
      </c>
      <c r="F100" s="117">
        <f>$B$15*$B$18*'Cash Flow Assist'!P87</f>
        <v>3333.333333</v>
      </c>
      <c r="G100" s="117">
        <f>$B$15*'Parameters &amp; Main Results'!B112</f>
        <v>0</v>
      </c>
      <c r="H100" s="45">
        <f>offset('StockBond Returns'!$W$7,($B$10-1871)*12+($B$11-2)+C100-1,0)</f>
        <v>0.05250030692</v>
      </c>
      <c r="I100" s="19">
        <f t="shared" si="6"/>
        <v>0.0574562635</v>
      </c>
      <c r="J100" s="19"/>
      <c r="K100" s="19">
        <f t="shared" si="7"/>
        <v>0.6333333333</v>
      </c>
      <c r="L100" s="174">
        <f t="shared" si="8"/>
        <v>0.8266666667</v>
      </c>
      <c r="M100" s="174">
        <f t="shared" si="9"/>
        <v>0.1733333333</v>
      </c>
      <c r="N100" s="174">
        <f t="shared" si="10"/>
        <v>0</v>
      </c>
      <c r="O100" s="174">
        <f t="shared" si="11"/>
        <v>0</v>
      </c>
      <c r="P100" s="174">
        <f t="shared" si="12"/>
        <v>0</v>
      </c>
      <c r="Q100" s="174">
        <f t="shared" si="13"/>
        <v>0</v>
      </c>
      <c r="R100" s="174">
        <f t="shared" si="14"/>
        <v>0</v>
      </c>
      <c r="S100" s="174">
        <f t="shared" si="15"/>
        <v>0</v>
      </c>
      <c r="T100" s="174">
        <f t="shared" si="16"/>
        <v>0</v>
      </c>
      <c r="U100" s="19">
        <f t="shared" si="17"/>
        <v>0.0005</v>
      </c>
      <c r="V100" s="19">
        <f>offset('StockBond Returns'!$N$7,($B$10-1871)*12+($B$11-2)+C100-1,0)</f>
        <v>0.06870270155</v>
      </c>
      <c r="W100" s="19">
        <f>offset('StockBond Returns'!$O$7,($B$10-1871)*12+($B$11-2)+C100-1,0)</f>
        <v>0.004059789707</v>
      </c>
      <c r="X100" s="19">
        <f>offset('StockBond Returns'!$P$7,($B$10-1871)*12+($B$11-2)+C100-1,0)</f>
        <v>0.0001250000009</v>
      </c>
      <c r="Y100" s="19">
        <f>offset('StockBond Returns'!$Q$7,($B$10-1871)*12+($B$11-2)+C100-1,0)</f>
        <v>0.06870270155</v>
      </c>
      <c r="Z100" s="19">
        <f>offset('StockBond Returns'!$R$7,($B$10-1871)*12+($B$11-2)+C100-1,0)</f>
        <v>0</v>
      </c>
      <c r="AA100" s="19">
        <f>offset('StockBond Returns'!$S$7,($B$10-1871)*12+($B$11-2)+C100-1,0)</f>
        <v>0</v>
      </c>
      <c r="AB100" s="19">
        <f>offset('StockBond Returns'!$T$7,($B$10-1871)*12+($B$11-2)+C100-1,0)</f>
        <v>0</v>
      </c>
      <c r="AC100" s="19">
        <f>offset('StockBond Returns'!$U$7,($B$10-1871)*12+($B$11-2)+C100-1,0)</f>
        <v>0.0517</v>
      </c>
      <c r="AD100" s="19">
        <f>offset('StockBond Returns'!$V$7,($B$10-1871)*12+($B$11-2)+C100-1,0)</f>
        <v>0.1033</v>
      </c>
    </row>
    <row r="101">
      <c r="A101" s="180">
        <f t="shared" si="18"/>
        <v>1936</v>
      </c>
      <c r="B101" s="180">
        <f t="shared" si="19"/>
        <v>2</v>
      </c>
      <c r="C101" s="180">
        <f t="shared" si="20"/>
        <v>78</v>
      </c>
      <c r="D101" s="117">
        <f t="shared" si="4"/>
        <v>648148.0059</v>
      </c>
      <c r="E101" s="117">
        <f t="shared" si="5"/>
        <v>709730.5622</v>
      </c>
      <c r="F101" s="117">
        <f>$B$15*$B$18*'Cash Flow Assist'!P88</f>
        <v>3333.333333</v>
      </c>
      <c r="G101" s="117">
        <f>$B$15*'Parameters &amp; Main Results'!B113</f>
        <v>0</v>
      </c>
      <c r="H101" s="45">
        <f>offset('StockBond Returns'!$W$7,($B$10-1871)*12+($B$11-2)+C101-1,0)</f>
        <v>0.01654603255</v>
      </c>
      <c r="I101" s="19">
        <f t="shared" si="6"/>
        <v>0.01749789219</v>
      </c>
      <c r="J101" s="19"/>
      <c r="K101" s="19">
        <f t="shared" si="7"/>
        <v>0.6416666667</v>
      </c>
      <c r="L101" s="174">
        <f t="shared" si="8"/>
        <v>0.8283333333</v>
      </c>
      <c r="M101" s="174">
        <f t="shared" si="9"/>
        <v>0.1716666667</v>
      </c>
      <c r="N101" s="174">
        <f t="shared" si="10"/>
        <v>0</v>
      </c>
      <c r="O101" s="174">
        <f t="shared" si="11"/>
        <v>0</v>
      </c>
      <c r="P101" s="174">
        <f t="shared" si="12"/>
        <v>0</v>
      </c>
      <c r="Q101" s="174">
        <f t="shared" si="13"/>
        <v>0</v>
      </c>
      <c r="R101" s="174">
        <f t="shared" si="14"/>
        <v>0</v>
      </c>
      <c r="S101" s="174">
        <f t="shared" si="15"/>
        <v>0</v>
      </c>
      <c r="T101" s="174">
        <f t="shared" si="16"/>
        <v>0</v>
      </c>
      <c r="U101" s="19">
        <f t="shared" si="17"/>
        <v>0.0005</v>
      </c>
      <c r="V101" s="19">
        <f>offset('StockBond Returns'!$N$7,($B$10-1871)*12+($B$11-2)+C101-1,0)</f>
        <v>0.01962554914</v>
      </c>
      <c r="W101" s="19">
        <f>offset('StockBond Returns'!$O$7,($B$10-1871)*12+($B$11-2)+C101-1,0)</f>
        <v>0.007474149461</v>
      </c>
      <c r="X101" s="19">
        <f>offset('StockBond Returns'!$P$7,($B$10-1871)*12+($B$11-2)+C101-1,0)</f>
        <v>0.000166666663</v>
      </c>
      <c r="Y101" s="19">
        <f>offset('StockBond Returns'!$Q$7,($B$10-1871)*12+($B$11-2)+C101-1,0)</f>
        <v>0.01962554914</v>
      </c>
      <c r="Z101" s="19">
        <f>offset('StockBond Returns'!$R$7,($B$10-1871)*12+($B$11-2)+C101-1,0)</f>
        <v>0</v>
      </c>
      <c r="AA101" s="19">
        <f>offset('StockBond Returns'!$S$7,($B$10-1871)*12+($B$11-2)+C101-1,0)</f>
        <v>0</v>
      </c>
      <c r="AB101" s="19">
        <f>offset('StockBond Returns'!$T$7,($B$10-1871)*12+($B$11-2)+C101-1,0)</f>
        <v>0</v>
      </c>
      <c r="AC101" s="19">
        <f>offset('StockBond Returns'!$U$7,($B$10-1871)*12+($B$11-2)+C101-1,0)</f>
        <v>0.0142</v>
      </c>
      <c r="AD101" s="19">
        <f>offset('StockBond Returns'!$V$7,($B$10-1871)*12+($B$11-2)+C101-1,0)</f>
        <v>0.0487</v>
      </c>
    </row>
    <row r="102">
      <c r="A102" s="180">
        <f t="shared" si="18"/>
        <v>1936</v>
      </c>
      <c r="B102" s="180">
        <f t="shared" si="19"/>
        <v>3</v>
      </c>
      <c r="C102" s="180">
        <f t="shared" si="20"/>
        <v>79</v>
      </c>
      <c r="D102" s="117">
        <f t="shared" si="4"/>
        <v>664174.4546</v>
      </c>
      <c r="E102" s="117">
        <f t="shared" si="5"/>
        <v>728822.8289</v>
      </c>
      <c r="F102" s="117">
        <f>$B$15*$B$18*'Cash Flow Assist'!P89</f>
        <v>3333.333333</v>
      </c>
      <c r="G102" s="117">
        <f>$B$15*'Parameters &amp; Main Results'!B114</f>
        <v>0</v>
      </c>
      <c r="H102" s="45">
        <f>offset('StockBond Returns'!$W$7,($B$10-1871)*12+($B$11-2)+C102-1,0)</f>
        <v>0.03002379275</v>
      </c>
      <c r="I102" s="19">
        <f t="shared" si="6"/>
        <v>0.03174644394</v>
      </c>
      <c r="J102" s="19"/>
      <c r="K102" s="19">
        <f t="shared" si="7"/>
        <v>0.65</v>
      </c>
      <c r="L102" s="174">
        <f t="shared" si="8"/>
        <v>0.83</v>
      </c>
      <c r="M102" s="174">
        <f t="shared" si="9"/>
        <v>0.17</v>
      </c>
      <c r="N102" s="174">
        <f t="shared" si="10"/>
        <v>0</v>
      </c>
      <c r="O102" s="174">
        <f t="shared" si="11"/>
        <v>0</v>
      </c>
      <c r="P102" s="174">
        <f t="shared" si="12"/>
        <v>0</v>
      </c>
      <c r="Q102" s="174">
        <f t="shared" si="13"/>
        <v>0</v>
      </c>
      <c r="R102" s="174">
        <f t="shared" si="14"/>
        <v>0</v>
      </c>
      <c r="S102" s="174">
        <f t="shared" si="15"/>
        <v>0</v>
      </c>
      <c r="T102" s="174">
        <f t="shared" si="16"/>
        <v>0</v>
      </c>
      <c r="U102" s="19">
        <f t="shared" si="17"/>
        <v>0.0005</v>
      </c>
      <c r="V102" s="19">
        <f>offset('StockBond Returns'!$N$7,($B$10-1871)*12+($B$11-2)+C102-1,0)</f>
        <v>0.03544874438</v>
      </c>
      <c r="W102" s="19">
        <f>offset('StockBond Returns'!$O$7,($B$10-1871)*12+($B$11-2)+C102-1,0)</f>
        <v>0.01391560454</v>
      </c>
      <c r="X102" s="19">
        <f>offset('StockBond Returns'!$P$7,($B$10-1871)*12+($B$11-2)+C102-1,0)</f>
        <v>0.007467153285</v>
      </c>
      <c r="Y102" s="19">
        <f>offset('StockBond Returns'!$Q$7,($B$10-1871)*12+($B$11-2)+C102-1,0)</f>
        <v>0.03544874438</v>
      </c>
      <c r="Z102" s="19">
        <f>offset('StockBond Returns'!$R$7,($B$10-1871)*12+($B$11-2)+C102-1,0)</f>
        <v>0</v>
      </c>
      <c r="AA102" s="19">
        <f>offset('StockBond Returns'!$S$7,($B$10-1871)*12+($B$11-2)+C102-1,0)</f>
        <v>0</v>
      </c>
      <c r="AB102" s="19">
        <f>offset('StockBond Returns'!$T$7,($B$10-1871)*12+($B$11-2)+C102-1,0)</f>
        <v>0.007299270073</v>
      </c>
      <c r="AC102" s="19">
        <f>offset('StockBond Returns'!$U$7,($B$10-1871)*12+($B$11-2)+C102-1,0)</f>
        <v>0.0057</v>
      </c>
      <c r="AD102" s="19">
        <f>offset('StockBond Returns'!$V$7,($B$10-1871)*12+($B$11-2)+C102-1,0)</f>
        <v>-0.0162</v>
      </c>
    </row>
    <row r="103">
      <c r="A103" s="180">
        <f t="shared" si="18"/>
        <v>1936</v>
      </c>
      <c r="B103" s="180">
        <f t="shared" si="19"/>
        <v>4</v>
      </c>
      <c r="C103" s="180">
        <f t="shared" si="20"/>
        <v>80</v>
      </c>
      <c r="D103" s="117">
        <f t="shared" si="4"/>
        <v>624507.1103</v>
      </c>
      <c r="E103" s="117">
        <f t="shared" si="5"/>
        <v>680948.5304</v>
      </c>
      <c r="F103" s="117">
        <f>$B$15*$B$18*'Cash Flow Assist'!P90</f>
        <v>3333.333333</v>
      </c>
      <c r="G103" s="117">
        <f>$B$15*'Parameters &amp; Main Results'!B115</f>
        <v>0</v>
      </c>
      <c r="H103" s="45">
        <f>offset('StockBond Returns'!$W$7,($B$10-1871)*12+($B$11-2)+C103-1,0)</f>
        <v>-0.05498146208</v>
      </c>
      <c r="I103" s="19">
        <f t="shared" si="6"/>
        <v>-0.06139436257</v>
      </c>
      <c r="J103" s="19"/>
      <c r="K103" s="19">
        <f t="shared" si="7"/>
        <v>0.6583333333</v>
      </c>
      <c r="L103" s="174">
        <f t="shared" si="8"/>
        <v>0.8316666667</v>
      </c>
      <c r="M103" s="174">
        <f t="shared" si="9"/>
        <v>0.1683333333</v>
      </c>
      <c r="N103" s="174">
        <f t="shared" si="10"/>
        <v>0</v>
      </c>
      <c r="O103" s="174">
        <f t="shared" si="11"/>
        <v>0</v>
      </c>
      <c r="P103" s="174">
        <f t="shared" si="12"/>
        <v>0</v>
      </c>
      <c r="Q103" s="174">
        <f t="shared" si="13"/>
        <v>0</v>
      </c>
      <c r="R103" s="174">
        <f t="shared" si="14"/>
        <v>0</v>
      </c>
      <c r="S103" s="174">
        <f t="shared" si="15"/>
        <v>0</v>
      </c>
      <c r="T103" s="174">
        <f t="shared" si="16"/>
        <v>0</v>
      </c>
      <c r="U103" s="19">
        <f t="shared" si="17"/>
        <v>0.0005</v>
      </c>
      <c r="V103" s="19">
        <f>offset('StockBond Returns'!$N$7,($B$10-1871)*12+($B$11-2)+C103-1,0)</f>
        <v>-0.07457112344</v>
      </c>
      <c r="W103" s="19">
        <f>offset('StockBond Returns'!$O$7,($B$10-1871)*12+($B$11-2)+C103-1,0)</f>
        <v>0.003954188644</v>
      </c>
      <c r="X103" s="19">
        <f>offset('StockBond Returns'!$P$7,($B$10-1871)*12+($B$11-2)+C103-1,0)</f>
        <v>0.0001666666668</v>
      </c>
      <c r="Y103" s="19">
        <f>offset('StockBond Returns'!$Q$7,($B$10-1871)*12+($B$11-2)+C103-1,0)</f>
        <v>-0.07457112344</v>
      </c>
      <c r="Z103" s="19">
        <f>offset('StockBond Returns'!$R$7,($B$10-1871)*12+($B$11-2)+C103-1,0)</f>
        <v>0</v>
      </c>
      <c r="AA103" s="19">
        <f>offset('StockBond Returns'!$S$7,($B$10-1871)*12+($B$11-2)+C103-1,0)</f>
        <v>0</v>
      </c>
      <c r="AB103" s="19">
        <f>offset('StockBond Returns'!$T$7,($B$10-1871)*12+($B$11-2)+C103-1,0)</f>
        <v>0</v>
      </c>
      <c r="AC103" s="19">
        <f>offset('StockBond Returns'!$U$7,($B$10-1871)*12+($B$11-2)+C103-1,0)</f>
        <v>-0.0607</v>
      </c>
      <c r="AD103" s="19">
        <f>offset('StockBond Returns'!$V$7,($B$10-1871)*12+($B$11-2)+C103-1,0)</f>
        <v>-0.0208</v>
      </c>
    </row>
    <row r="104">
      <c r="A104" s="180">
        <f t="shared" si="18"/>
        <v>1936</v>
      </c>
      <c r="B104" s="180">
        <f t="shared" si="19"/>
        <v>5</v>
      </c>
      <c r="C104" s="180">
        <f t="shared" si="20"/>
        <v>81</v>
      </c>
      <c r="D104" s="117">
        <f t="shared" si="4"/>
        <v>644625.0274</v>
      </c>
      <c r="E104" s="117">
        <f t="shared" si="5"/>
        <v>705746.3943</v>
      </c>
      <c r="F104" s="117">
        <f>$B$15*$B$18*'Cash Flow Assist'!P91</f>
        <v>3333.333333</v>
      </c>
      <c r="G104" s="117">
        <f>$B$15*'Parameters &amp; Main Results'!B116</f>
        <v>0</v>
      </c>
      <c r="H104" s="45">
        <f>offset('StockBond Returns'!$W$7,($B$10-1871)*12+($B$11-2)+C104-1,0)</f>
        <v>0.03775312377</v>
      </c>
      <c r="I104" s="19">
        <f t="shared" si="6"/>
        <v>0.04151500346</v>
      </c>
      <c r="J104" s="19"/>
      <c r="K104" s="19">
        <f t="shared" si="7"/>
        <v>0.6666666667</v>
      </c>
      <c r="L104" s="174">
        <f t="shared" si="8"/>
        <v>0.8333333333</v>
      </c>
      <c r="M104" s="174">
        <f t="shared" si="9"/>
        <v>0.1666666667</v>
      </c>
      <c r="N104" s="174">
        <f t="shared" si="10"/>
        <v>0</v>
      </c>
      <c r="O104" s="174">
        <f t="shared" si="11"/>
        <v>0</v>
      </c>
      <c r="P104" s="174">
        <f t="shared" si="12"/>
        <v>0</v>
      </c>
      <c r="Q104" s="174">
        <f t="shared" si="13"/>
        <v>0</v>
      </c>
      <c r="R104" s="174">
        <f t="shared" si="14"/>
        <v>0</v>
      </c>
      <c r="S104" s="174">
        <f t="shared" si="15"/>
        <v>0</v>
      </c>
      <c r="T104" s="174">
        <f t="shared" si="16"/>
        <v>0</v>
      </c>
      <c r="U104" s="19">
        <f t="shared" si="17"/>
        <v>0.0005</v>
      </c>
      <c r="V104" s="19">
        <f>offset('StockBond Returns'!$N$7,($B$10-1871)*12+($B$11-2)+C104-1,0)</f>
        <v>0.04908042952</v>
      </c>
      <c r="W104" s="19">
        <f>offset('StockBond Returns'!$O$7,($B$10-1871)*12+($B$11-2)+C104-1,0)</f>
        <v>0.003937873194</v>
      </c>
      <c r="X104" s="19">
        <f>offset('StockBond Returns'!$P$7,($B$10-1871)*12+($B$11-2)+C104-1,0)</f>
        <v>0.0001666666667</v>
      </c>
      <c r="Y104" s="19">
        <f>offset('StockBond Returns'!$Q$7,($B$10-1871)*12+($B$11-2)+C104-1,0)</f>
        <v>0.04908042952</v>
      </c>
      <c r="Z104" s="19">
        <f>offset('StockBond Returns'!$R$7,($B$10-1871)*12+($B$11-2)+C104-1,0)</f>
        <v>0</v>
      </c>
      <c r="AA104" s="19">
        <f>offset('StockBond Returns'!$S$7,($B$10-1871)*12+($B$11-2)+C104-1,0)</f>
        <v>0</v>
      </c>
      <c r="AB104" s="19">
        <f>offset('StockBond Returns'!$T$7,($B$10-1871)*12+($B$11-2)+C104-1,0)</f>
        <v>0</v>
      </c>
      <c r="AC104" s="19">
        <f>offset('StockBond Returns'!$U$7,($B$10-1871)*12+($B$11-2)+C104-1,0)</f>
        <v>0.009</v>
      </c>
      <c r="AD104" s="19">
        <f>offset('StockBond Returns'!$V$7,($B$10-1871)*12+($B$11-2)+C104-1,0)</f>
        <v>0.0254</v>
      </c>
    </row>
    <row r="105">
      <c r="A105" s="180">
        <f t="shared" si="18"/>
        <v>1936</v>
      </c>
      <c r="B105" s="180">
        <f t="shared" si="19"/>
        <v>6</v>
      </c>
      <c r="C105" s="180">
        <f t="shared" si="20"/>
        <v>82</v>
      </c>
      <c r="D105" s="117">
        <f t="shared" si="4"/>
        <v>652839.5207</v>
      </c>
      <c r="E105" s="117">
        <f t="shared" si="5"/>
        <v>717035.7937</v>
      </c>
      <c r="F105" s="117">
        <f>$B$15*$B$18*'Cash Flow Assist'!P92</f>
        <v>3333.333333</v>
      </c>
      <c r="G105" s="117">
        <f>$B$15*'Parameters &amp; Main Results'!B117</f>
        <v>0</v>
      </c>
      <c r="H105" s="45">
        <f>offset('StockBond Returns'!$W$7,($B$10-1871)*12+($B$11-2)+C105-1,0)</f>
        <v>0.01800713587</v>
      </c>
      <c r="I105" s="19">
        <f t="shared" si="6"/>
        <v>0.02081785419</v>
      </c>
      <c r="J105" s="19"/>
      <c r="K105" s="19">
        <f t="shared" si="7"/>
        <v>0.675</v>
      </c>
      <c r="L105" s="174">
        <f t="shared" si="8"/>
        <v>0.835</v>
      </c>
      <c r="M105" s="174">
        <f t="shared" si="9"/>
        <v>0.165</v>
      </c>
      <c r="N105" s="174">
        <f t="shared" si="10"/>
        <v>0</v>
      </c>
      <c r="O105" s="174">
        <f t="shared" si="11"/>
        <v>0</v>
      </c>
      <c r="P105" s="174">
        <f t="shared" si="12"/>
        <v>0</v>
      </c>
      <c r="Q105" s="174">
        <f t="shared" si="13"/>
        <v>0</v>
      </c>
      <c r="R105" s="174">
        <f t="shared" si="14"/>
        <v>0</v>
      </c>
      <c r="S105" s="174">
        <f t="shared" si="15"/>
        <v>0</v>
      </c>
      <c r="T105" s="174">
        <f t="shared" si="16"/>
        <v>0</v>
      </c>
      <c r="U105" s="19">
        <f t="shared" si="17"/>
        <v>0.0005</v>
      </c>
      <c r="V105" s="19">
        <f>offset('StockBond Returns'!$N$7,($B$10-1871)*12+($B$11-2)+C105-1,0)</f>
        <v>0.02631562111</v>
      </c>
      <c r="W105" s="19">
        <f>offset('StockBond Returns'!$O$7,($B$10-1871)*12+($B$11-2)+C105-1,0)</f>
        <v>-0.006751653166</v>
      </c>
      <c r="X105" s="19">
        <f>offset('StockBond Returns'!$P$7,($B$10-1871)*12+($B$11-2)+C105-1,0)</f>
        <v>-0.007080917874</v>
      </c>
      <c r="Y105" s="19">
        <f>offset('StockBond Returns'!$Q$7,($B$10-1871)*12+($B$11-2)+C105-1,0)</f>
        <v>0.02631562111</v>
      </c>
      <c r="Z105" s="19">
        <f>offset('StockBond Returns'!$R$7,($B$10-1871)*12+($B$11-2)+C105-1,0)</f>
        <v>0</v>
      </c>
      <c r="AA105" s="19">
        <f>offset('StockBond Returns'!$S$7,($B$10-1871)*12+($B$11-2)+C105-1,0)</f>
        <v>0</v>
      </c>
      <c r="AB105" s="19">
        <f>offset('StockBond Returns'!$T$7,($B$10-1871)*12+($B$11-2)+C105-1,0)</f>
        <v>-0.007246376812</v>
      </c>
      <c r="AC105" s="19">
        <f>offset('StockBond Returns'!$U$7,($B$10-1871)*12+($B$11-2)+C105-1,0)</f>
        <v>-0.0323</v>
      </c>
      <c r="AD105" s="19">
        <f>offset('StockBond Returns'!$V$7,($B$10-1871)*12+($B$11-2)+C105-1,0)</f>
        <v>-0.0122</v>
      </c>
    </row>
    <row r="106">
      <c r="A106" s="180">
        <f t="shared" si="18"/>
        <v>1936</v>
      </c>
      <c r="B106" s="180">
        <f t="shared" si="19"/>
        <v>7</v>
      </c>
      <c r="C106" s="180">
        <f t="shared" si="20"/>
        <v>83</v>
      </c>
      <c r="D106" s="117">
        <f t="shared" si="4"/>
        <v>680214.0668</v>
      </c>
      <c r="E106" s="117">
        <f t="shared" si="5"/>
        <v>751689.1448</v>
      </c>
      <c r="F106" s="117">
        <f>$B$15*$B$18*'Cash Flow Assist'!P93</f>
        <v>3333.333333</v>
      </c>
      <c r="G106" s="117">
        <f>$B$15*'Parameters &amp; Main Results'!B118</f>
        <v>0</v>
      </c>
      <c r="H106" s="45">
        <f>offset('StockBond Returns'!$W$7,($B$10-1871)*12+($B$11-2)+C106-1,0)</f>
        <v>0.04727880961</v>
      </c>
      <c r="I106" s="19">
        <f t="shared" si="6"/>
        <v>0.05322481924</v>
      </c>
      <c r="J106" s="19"/>
      <c r="K106" s="19">
        <f t="shared" si="7"/>
        <v>0.6833333333</v>
      </c>
      <c r="L106" s="174">
        <f t="shared" si="8"/>
        <v>0.8366666667</v>
      </c>
      <c r="M106" s="174">
        <f t="shared" si="9"/>
        <v>0.1633333333</v>
      </c>
      <c r="N106" s="174">
        <f t="shared" si="10"/>
        <v>0</v>
      </c>
      <c r="O106" s="174">
        <f t="shared" si="11"/>
        <v>0</v>
      </c>
      <c r="P106" s="174">
        <f t="shared" si="12"/>
        <v>0</v>
      </c>
      <c r="Q106" s="174">
        <f t="shared" si="13"/>
        <v>0</v>
      </c>
      <c r="R106" s="174">
        <f t="shared" si="14"/>
        <v>0</v>
      </c>
      <c r="S106" s="174">
        <f t="shared" si="15"/>
        <v>0</v>
      </c>
      <c r="T106" s="174">
        <f t="shared" si="16"/>
        <v>0</v>
      </c>
      <c r="U106" s="19">
        <f t="shared" si="17"/>
        <v>0.0005</v>
      </c>
      <c r="V106" s="19">
        <f>offset('StockBond Returns'!$N$7,($B$10-1871)*12+($B$11-2)+C106-1,0)</f>
        <v>0.06447242714</v>
      </c>
      <c r="W106" s="19">
        <f>offset('StockBond Returns'!$O$7,($B$10-1871)*12+($B$11-2)+C106-1,0)</f>
        <v>-0.004135376317</v>
      </c>
      <c r="X106" s="19">
        <f>offset('StockBond Returns'!$P$7,($B$10-1871)*12+($B$11-2)+C106-1,0)</f>
        <v>-0.007028776978</v>
      </c>
      <c r="Y106" s="19">
        <f>offset('StockBond Returns'!$Q$7,($B$10-1871)*12+($B$11-2)+C106-1,0)</f>
        <v>0.06447242714</v>
      </c>
      <c r="Z106" s="19">
        <f>offset('StockBond Returns'!$R$7,($B$10-1871)*12+($B$11-2)+C106-1,0)</f>
        <v>0</v>
      </c>
      <c r="AA106" s="19">
        <f>offset('StockBond Returns'!$S$7,($B$10-1871)*12+($B$11-2)+C106-1,0)</f>
        <v>0</v>
      </c>
      <c r="AB106" s="19">
        <f>offset('StockBond Returns'!$T$7,($B$10-1871)*12+($B$11-2)+C106-1,0)</f>
        <v>-0.007194244604</v>
      </c>
      <c r="AC106" s="19">
        <f>offset('StockBond Returns'!$U$7,($B$10-1871)*12+($B$11-2)+C106-1,0)</f>
        <v>0.01</v>
      </c>
      <c r="AD106" s="19">
        <f>offset('StockBond Returns'!$V$7,($B$10-1871)*12+($B$11-2)+C106-1,0)</f>
        <v>0.024</v>
      </c>
    </row>
    <row r="107">
      <c r="A107" s="180">
        <f t="shared" si="18"/>
        <v>1936</v>
      </c>
      <c r="B107" s="180">
        <f t="shared" si="19"/>
        <v>8</v>
      </c>
      <c r="C107" s="180">
        <f t="shared" si="20"/>
        <v>84</v>
      </c>
      <c r="D107" s="117">
        <f t="shared" si="4"/>
        <v>679018.1951</v>
      </c>
      <c r="E107" s="117">
        <f t="shared" si="5"/>
        <v>750910.5742</v>
      </c>
      <c r="F107" s="117">
        <f>$B$15*$B$18*'Cash Flow Assist'!P94</f>
        <v>3333.333333</v>
      </c>
      <c r="G107" s="117">
        <f>$B$15*'Parameters &amp; Main Results'!B119</f>
        <v>0</v>
      </c>
      <c r="H107" s="45">
        <f>offset('StockBond Returns'!$W$7,($B$10-1871)*12+($B$11-2)+C107-1,0)</f>
        <v>0.003157811275</v>
      </c>
      <c r="I107" s="19">
        <f t="shared" si="6"/>
        <v>0.003413834285</v>
      </c>
      <c r="J107" s="19"/>
      <c r="K107" s="19">
        <f t="shared" si="7"/>
        <v>0.6916666667</v>
      </c>
      <c r="L107" s="174">
        <f t="shared" si="8"/>
        <v>0.8383333333</v>
      </c>
      <c r="M107" s="174">
        <f t="shared" si="9"/>
        <v>0.1616666667</v>
      </c>
      <c r="N107" s="174">
        <f t="shared" si="10"/>
        <v>0</v>
      </c>
      <c r="O107" s="174">
        <f t="shared" si="11"/>
        <v>0</v>
      </c>
      <c r="P107" s="174">
        <f t="shared" si="12"/>
        <v>0</v>
      </c>
      <c r="Q107" s="174">
        <f t="shared" si="13"/>
        <v>0</v>
      </c>
      <c r="R107" s="174">
        <f t="shared" si="14"/>
        <v>0</v>
      </c>
      <c r="S107" s="174">
        <f t="shared" si="15"/>
        <v>0</v>
      </c>
      <c r="T107" s="174">
        <f t="shared" si="16"/>
        <v>0</v>
      </c>
      <c r="U107" s="19">
        <f t="shared" si="17"/>
        <v>0.0005</v>
      </c>
      <c r="V107" s="19">
        <f>offset('StockBond Returns'!$N$7,($B$10-1871)*12+($B$11-2)+C107-1,0)</f>
        <v>0.003924071366</v>
      </c>
      <c r="W107" s="19">
        <f>offset('StockBond Returns'!$O$7,($B$10-1871)*12+($B$11-2)+C107-1,0)</f>
        <v>0.001025697668</v>
      </c>
      <c r="X107" s="19">
        <f>offset('StockBond Returns'!$P$7,($B$10-1871)*12+($B$11-2)+C107-1,0)</f>
        <v>-0.007018749999</v>
      </c>
      <c r="Y107" s="19">
        <f>offset('StockBond Returns'!$Q$7,($B$10-1871)*12+($B$11-2)+C107-1,0)</f>
        <v>0.003924071366</v>
      </c>
      <c r="Z107" s="19">
        <f>offset('StockBond Returns'!$R$7,($B$10-1871)*12+($B$11-2)+C107-1,0)</f>
        <v>0</v>
      </c>
      <c r="AA107" s="19">
        <f>offset('StockBond Returns'!$S$7,($B$10-1871)*12+($B$11-2)+C107-1,0)</f>
        <v>0</v>
      </c>
      <c r="AB107" s="19">
        <f>offset('StockBond Returns'!$T$7,($B$10-1871)*12+($B$11-2)+C107-1,0)</f>
        <v>-0.007142857143</v>
      </c>
      <c r="AC107" s="19">
        <f>offset('StockBond Returns'!$U$7,($B$10-1871)*12+($B$11-2)+C107-1,0)</f>
        <v>0.006</v>
      </c>
      <c r="AD107" s="19">
        <f>offset('StockBond Returns'!$V$7,($B$10-1871)*12+($B$11-2)+C107-1,0)</f>
        <v>0.0382</v>
      </c>
    </row>
    <row r="108">
      <c r="A108" s="180">
        <f t="shared" si="18"/>
        <v>1936</v>
      </c>
      <c r="B108" s="180">
        <f t="shared" si="19"/>
        <v>9</v>
      </c>
      <c r="C108" s="180">
        <f t="shared" si="20"/>
        <v>85</v>
      </c>
      <c r="D108" s="117">
        <f t="shared" si="4"/>
        <v>677998.45</v>
      </c>
      <c r="E108" s="117">
        <f t="shared" si="5"/>
        <v>750484.4302</v>
      </c>
      <c r="F108" s="117">
        <f>$B$15*$B$18*'Cash Flow Assist'!P95</f>
        <v>3333.333333</v>
      </c>
      <c r="G108" s="117">
        <f>$B$15*'Parameters &amp; Main Results'!B120</f>
        <v>0</v>
      </c>
      <c r="H108" s="45">
        <f>offset('StockBond Returns'!$W$7,($B$10-1871)*12+($B$11-2)+C108-1,0)</f>
        <v>0.003424064152</v>
      </c>
      <c r="I108" s="19">
        <f t="shared" si="6"/>
        <v>0.00388881467</v>
      </c>
      <c r="J108" s="19"/>
      <c r="K108" s="19">
        <f t="shared" si="7"/>
        <v>0.7</v>
      </c>
      <c r="L108" s="174">
        <f t="shared" si="8"/>
        <v>0.84</v>
      </c>
      <c r="M108" s="174">
        <f t="shared" si="9"/>
        <v>0.16</v>
      </c>
      <c r="N108" s="174">
        <f t="shared" si="10"/>
        <v>0</v>
      </c>
      <c r="O108" s="174">
        <f t="shared" si="11"/>
        <v>0</v>
      </c>
      <c r="P108" s="174">
        <f t="shared" si="12"/>
        <v>0</v>
      </c>
      <c r="Q108" s="174">
        <f t="shared" si="13"/>
        <v>0</v>
      </c>
      <c r="R108" s="174">
        <f t="shared" si="14"/>
        <v>0</v>
      </c>
      <c r="S108" s="174">
        <f t="shared" si="15"/>
        <v>0</v>
      </c>
      <c r="T108" s="174">
        <f t="shared" si="16"/>
        <v>0</v>
      </c>
      <c r="U108" s="19">
        <f t="shared" si="17"/>
        <v>0.0005</v>
      </c>
      <c r="V108" s="19">
        <f>offset('StockBond Returns'!$N$7,($B$10-1871)*12+($B$11-2)+C108-1,0)</f>
        <v>0.00475670448</v>
      </c>
      <c r="W108" s="19">
        <f>offset('StockBond Returns'!$O$7,($B$10-1871)*12+($B$11-2)+C108-1,0)</f>
        <v>-0.0004071901624</v>
      </c>
      <c r="X108" s="19">
        <f>offset('StockBond Returns'!$P$7,($B$10-1871)*12+($B$11-2)+C108-1,0)</f>
        <v>0.0001666666673</v>
      </c>
      <c r="Y108" s="19">
        <f>offset('StockBond Returns'!$Q$7,($B$10-1871)*12+($B$11-2)+C108-1,0)</f>
        <v>0.00475670448</v>
      </c>
      <c r="Z108" s="19">
        <f>offset('StockBond Returns'!$R$7,($B$10-1871)*12+($B$11-2)+C108-1,0)</f>
        <v>0</v>
      </c>
      <c r="AA108" s="19">
        <f>offset('StockBond Returns'!$S$7,($B$10-1871)*12+($B$11-2)+C108-1,0)</f>
        <v>0</v>
      </c>
      <c r="AB108" s="19">
        <f>offset('StockBond Returns'!$T$7,($B$10-1871)*12+($B$11-2)+C108-1,0)</f>
        <v>0</v>
      </c>
      <c r="AC108" s="19">
        <f>offset('StockBond Returns'!$U$7,($B$10-1871)*12+($B$11-2)+C108-1,0)</f>
        <v>0.0308</v>
      </c>
      <c r="AD108" s="19">
        <f>offset('StockBond Returns'!$V$7,($B$10-1871)*12+($B$11-2)+C108-1,0)</f>
        <v>0.009</v>
      </c>
    </row>
    <row r="109">
      <c r="A109" s="180">
        <f t="shared" si="18"/>
        <v>1936</v>
      </c>
      <c r="B109" s="180">
        <f t="shared" si="19"/>
        <v>10</v>
      </c>
      <c r="C109" s="180">
        <f t="shared" si="20"/>
        <v>86</v>
      </c>
      <c r="D109" s="117">
        <f t="shared" si="4"/>
        <v>714973.0207</v>
      </c>
      <c r="E109" s="117">
        <f t="shared" si="5"/>
        <v>797128.0679</v>
      </c>
      <c r="F109" s="117">
        <f>$B$15*$B$18*'Cash Flow Assist'!P96</f>
        <v>3333.333333</v>
      </c>
      <c r="G109" s="117">
        <f>$B$15*'Parameters &amp; Main Results'!B121</f>
        <v>0</v>
      </c>
      <c r="H109" s="45">
        <f>offset('StockBond Returns'!$W$7,($B$10-1871)*12+($B$11-2)+C109-1,0)</f>
        <v>0.05974505431</v>
      </c>
      <c r="I109" s="19">
        <f t="shared" si="6"/>
        <v>0.06689004577</v>
      </c>
      <c r="J109" s="19"/>
      <c r="K109" s="19">
        <f t="shared" si="7"/>
        <v>0.7083333333</v>
      </c>
      <c r="L109" s="174">
        <f t="shared" si="8"/>
        <v>0.8416666667</v>
      </c>
      <c r="M109" s="174">
        <f t="shared" si="9"/>
        <v>0.1583333333</v>
      </c>
      <c r="N109" s="174">
        <f t="shared" si="10"/>
        <v>0</v>
      </c>
      <c r="O109" s="174">
        <f t="shared" si="11"/>
        <v>0</v>
      </c>
      <c r="P109" s="174">
        <f t="shared" si="12"/>
        <v>0</v>
      </c>
      <c r="Q109" s="174">
        <f t="shared" si="13"/>
        <v>0</v>
      </c>
      <c r="R109" s="174">
        <f t="shared" si="14"/>
        <v>0</v>
      </c>
      <c r="S109" s="174">
        <f t="shared" si="15"/>
        <v>0</v>
      </c>
      <c r="T109" s="174">
        <f t="shared" si="16"/>
        <v>0</v>
      </c>
      <c r="U109" s="19">
        <f t="shared" si="17"/>
        <v>0.0005</v>
      </c>
      <c r="V109" s="19">
        <f>offset('StockBond Returns'!$N$7,($B$10-1871)*12+($B$11-2)+C109-1,0)</f>
        <v>0.07927306131</v>
      </c>
      <c r="W109" s="19">
        <f>offset('StockBond Returns'!$O$7,($B$10-1871)*12+($B$11-2)+C109-1,0)</f>
        <v>0.001327699959</v>
      </c>
      <c r="X109" s="19">
        <f>offset('StockBond Returns'!$P$7,($B$10-1871)*12+($B$11-2)+C109-1,0)</f>
        <v>0.0001333333308</v>
      </c>
      <c r="Y109" s="19">
        <f>offset('StockBond Returns'!$Q$7,($B$10-1871)*12+($B$11-2)+C109-1,0)</f>
        <v>0.07927306131</v>
      </c>
      <c r="Z109" s="19">
        <f>offset('StockBond Returns'!$R$7,($B$10-1871)*12+($B$11-2)+C109-1,0)</f>
        <v>0</v>
      </c>
      <c r="AA109" s="19">
        <f>offset('StockBond Returns'!$S$7,($B$10-1871)*12+($B$11-2)+C109-1,0)</f>
        <v>0</v>
      </c>
      <c r="AB109" s="19">
        <f>offset('StockBond Returns'!$T$7,($B$10-1871)*12+($B$11-2)+C109-1,0)</f>
        <v>0</v>
      </c>
      <c r="AC109" s="19">
        <f>offset('StockBond Returns'!$U$7,($B$10-1871)*12+($B$11-2)+C109-1,0)</f>
        <v>-0.0243</v>
      </c>
      <c r="AD109" s="19">
        <f>offset('StockBond Returns'!$V$7,($B$10-1871)*12+($B$11-2)+C109-1,0)</f>
        <v>0.0247</v>
      </c>
    </row>
    <row r="110">
      <c r="A110" s="180">
        <f t="shared" si="18"/>
        <v>1936</v>
      </c>
      <c r="B110" s="180">
        <f t="shared" si="19"/>
        <v>11</v>
      </c>
      <c r="C110" s="180">
        <f t="shared" si="20"/>
        <v>87</v>
      </c>
      <c r="D110" s="117">
        <f t="shared" si="4"/>
        <v>717652.8327</v>
      </c>
      <c r="E110" s="117">
        <f t="shared" si="5"/>
        <v>800103.6501</v>
      </c>
      <c r="F110" s="117">
        <f>$B$15*$B$18*'Cash Flow Assist'!P97</f>
        <v>3333.333333</v>
      </c>
      <c r="G110" s="117">
        <f>$B$15*'Parameters &amp; Main Results'!B122</f>
        <v>0</v>
      </c>
      <c r="H110" s="45">
        <f>offset('StockBond Returns'!$W$7,($B$10-1871)*12+($B$11-2)+C110-1,0)</f>
        <v>0.00844970478</v>
      </c>
      <c r="I110" s="19">
        <f t="shared" si="6"/>
        <v>0.007947792074</v>
      </c>
      <c r="J110" s="19"/>
      <c r="K110" s="19">
        <f t="shared" si="7"/>
        <v>0.7166666667</v>
      </c>
      <c r="L110" s="174">
        <f t="shared" si="8"/>
        <v>0.8433333333</v>
      </c>
      <c r="M110" s="174">
        <f t="shared" si="9"/>
        <v>0.1566666667</v>
      </c>
      <c r="N110" s="174">
        <f t="shared" si="10"/>
        <v>0</v>
      </c>
      <c r="O110" s="174">
        <f t="shared" si="11"/>
        <v>0</v>
      </c>
      <c r="P110" s="174">
        <f t="shared" si="12"/>
        <v>0</v>
      </c>
      <c r="Q110" s="174">
        <f t="shared" si="13"/>
        <v>0</v>
      </c>
      <c r="R110" s="174">
        <f t="shared" si="14"/>
        <v>0</v>
      </c>
      <c r="S110" s="174">
        <f t="shared" si="15"/>
        <v>0</v>
      </c>
      <c r="T110" s="174">
        <f t="shared" si="16"/>
        <v>0</v>
      </c>
      <c r="U110" s="19">
        <f t="shared" si="17"/>
        <v>0.0005</v>
      </c>
      <c r="V110" s="19">
        <f>offset('StockBond Returns'!$N$7,($B$10-1871)*12+($B$11-2)+C110-1,0)</f>
        <v>0.007146962413</v>
      </c>
      <c r="W110" s="19">
        <f>offset('StockBond Returns'!$O$7,($B$10-1871)*12+($B$11-2)+C110-1,0)</f>
        <v>0.01252459855</v>
      </c>
      <c r="X110" s="19">
        <f>offset('StockBond Returns'!$P$7,($B$10-1871)*12+($B$11-2)+C110-1,0)</f>
        <v>0.0001083333339</v>
      </c>
      <c r="Y110" s="19">
        <f>offset('StockBond Returns'!$Q$7,($B$10-1871)*12+($B$11-2)+C110-1,0)</f>
        <v>0.007146962413</v>
      </c>
      <c r="Z110" s="19">
        <f>offset('StockBond Returns'!$R$7,($B$10-1871)*12+($B$11-2)+C110-1,0)</f>
        <v>0</v>
      </c>
      <c r="AA110" s="19">
        <f>offset('StockBond Returns'!$S$7,($B$10-1871)*12+($B$11-2)+C110-1,0)</f>
        <v>0</v>
      </c>
      <c r="AB110" s="19">
        <f>offset('StockBond Returns'!$T$7,($B$10-1871)*12+($B$11-2)+C110-1,0)</f>
        <v>0</v>
      </c>
      <c r="AC110" s="19">
        <f>offset('StockBond Returns'!$U$7,($B$10-1871)*12+($B$11-2)+C110-1,0)</f>
        <v>0.0877</v>
      </c>
      <c r="AD110" s="19">
        <f>offset('StockBond Returns'!$V$7,($B$10-1871)*12+($B$11-2)+C110-1,0)</f>
        <v>-0.0121</v>
      </c>
    </row>
    <row r="111">
      <c r="A111" s="180">
        <f t="shared" si="18"/>
        <v>1936</v>
      </c>
      <c r="B111" s="180">
        <f t="shared" si="19"/>
        <v>12</v>
      </c>
      <c r="C111" s="180">
        <f t="shared" si="20"/>
        <v>88</v>
      </c>
      <c r="D111" s="117">
        <f t="shared" si="4"/>
        <v>713244.7586</v>
      </c>
      <c r="E111" s="117">
        <f t="shared" si="5"/>
        <v>795299.2521</v>
      </c>
      <c r="F111" s="117">
        <f>$B$15*$B$18*'Cash Flow Assist'!P98</f>
        <v>3333.333333</v>
      </c>
      <c r="G111" s="117">
        <f>$B$15*'Parameters &amp; Main Results'!B123</f>
        <v>0</v>
      </c>
      <c r="H111" s="45">
        <f>offset('StockBond Returns'!$W$7,($B$10-1871)*12+($B$11-2)+C111-1,0)</f>
        <v>-0.001504565924</v>
      </c>
      <c r="I111" s="19">
        <f t="shared" si="6"/>
        <v>-0.001846284477</v>
      </c>
      <c r="J111" s="19"/>
      <c r="K111" s="19">
        <f t="shared" si="7"/>
        <v>0.725</v>
      </c>
      <c r="L111" s="174">
        <f t="shared" si="8"/>
        <v>0.845</v>
      </c>
      <c r="M111" s="174">
        <f t="shared" si="9"/>
        <v>0.155</v>
      </c>
      <c r="N111" s="174">
        <f t="shared" si="10"/>
        <v>0</v>
      </c>
      <c r="O111" s="174">
        <f t="shared" si="11"/>
        <v>0</v>
      </c>
      <c r="P111" s="174">
        <f t="shared" si="12"/>
        <v>0</v>
      </c>
      <c r="Q111" s="174">
        <f t="shared" si="13"/>
        <v>0</v>
      </c>
      <c r="R111" s="174">
        <f t="shared" si="14"/>
        <v>0</v>
      </c>
      <c r="S111" s="174">
        <f t="shared" si="15"/>
        <v>0</v>
      </c>
      <c r="T111" s="174">
        <f t="shared" si="16"/>
        <v>0</v>
      </c>
      <c r="U111" s="19">
        <f t="shared" si="17"/>
        <v>0.0005</v>
      </c>
      <c r="V111" s="19">
        <f>offset('StockBond Returns'!$N$7,($B$10-1871)*12+($B$11-2)+C111-1,0)</f>
        <v>-0.002362158608</v>
      </c>
      <c r="W111" s="19">
        <f>offset('StockBond Returns'!$O$7,($B$10-1871)*12+($B$11-2)+C111-1,0)</f>
        <v>0.001234878796</v>
      </c>
      <c r="X111" s="19">
        <f>offset('StockBond Returns'!$P$7,($B$10-1871)*12+($B$11-2)+C111-1,0)</f>
        <v>0.00009166666541</v>
      </c>
      <c r="Y111" s="19">
        <f>offset('StockBond Returns'!$Q$7,($B$10-1871)*12+($B$11-2)+C111-1,0)</f>
        <v>-0.002362158608</v>
      </c>
      <c r="Z111" s="19">
        <f>offset('StockBond Returns'!$R$7,($B$10-1871)*12+($B$11-2)+C111-1,0)</f>
        <v>0</v>
      </c>
      <c r="AA111" s="19">
        <f>offset('StockBond Returns'!$S$7,($B$10-1871)*12+($B$11-2)+C111-1,0)</f>
        <v>0</v>
      </c>
      <c r="AB111" s="19">
        <f>offset('StockBond Returns'!$T$7,($B$10-1871)*12+($B$11-2)+C111-1,0)</f>
        <v>0</v>
      </c>
      <c r="AC111" s="19">
        <f>offset('StockBond Returns'!$U$7,($B$10-1871)*12+($B$11-2)+C111-1,0)</f>
        <v>0.0396</v>
      </c>
      <c r="AD111" s="19">
        <f>offset('StockBond Returns'!$V$7,($B$10-1871)*12+($B$11-2)+C111-1,0)</f>
        <v>0.043</v>
      </c>
    </row>
    <row r="112">
      <c r="A112" s="180">
        <f t="shared" si="18"/>
        <v>1937</v>
      </c>
      <c r="B112" s="180">
        <f t="shared" si="19"/>
        <v>1</v>
      </c>
      <c r="C112" s="180">
        <f t="shared" si="20"/>
        <v>89</v>
      </c>
      <c r="D112" s="117">
        <f t="shared" si="4"/>
        <v>728053.3458</v>
      </c>
      <c r="E112" s="117">
        <f t="shared" si="5"/>
        <v>814893.2434</v>
      </c>
      <c r="F112" s="117">
        <f>$B$15*$B$18*'Cash Flow Assist'!P99</f>
        <v>3333.333333</v>
      </c>
      <c r="G112" s="117">
        <f>$B$15*'Parameters &amp; Main Results'!B124</f>
        <v>0</v>
      </c>
      <c r="H112" s="45">
        <f>offset('StockBond Returns'!$W$7,($B$10-1871)*12+($B$11-2)+C112-1,0)</f>
        <v>0.02555518893</v>
      </c>
      <c r="I112" s="19">
        <f t="shared" si="6"/>
        <v>0.02894988805</v>
      </c>
      <c r="J112" s="19"/>
      <c r="K112" s="19">
        <f t="shared" si="7"/>
        <v>0.7333333333</v>
      </c>
      <c r="L112" s="174">
        <f t="shared" si="8"/>
        <v>0.8466666667</v>
      </c>
      <c r="M112" s="174">
        <f t="shared" si="9"/>
        <v>0.1533333333</v>
      </c>
      <c r="N112" s="174">
        <f t="shared" si="10"/>
        <v>0</v>
      </c>
      <c r="O112" s="174">
        <f t="shared" si="11"/>
        <v>0</v>
      </c>
      <c r="P112" s="174">
        <f t="shared" si="12"/>
        <v>0</v>
      </c>
      <c r="Q112" s="174">
        <f t="shared" si="13"/>
        <v>0</v>
      </c>
      <c r="R112" s="174">
        <f t="shared" si="14"/>
        <v>0</v>
      </c>
      <c r="S112" s="174">
        <f t="shared" si="15"/>
        <v>0</v>
      </c>
      <c r="T112" s="174">
        <f t="shared" si="16"/>
        <v>0</v>
      </c>
      <c r="U112" s="19">
        <f t="shared" si="17"/>
        <v>0.0005</v>
      </c>
      <c r="V112" s="19">
        <f>offset('StockBond Returns'!$N$7,($B$10-1871)*12+($B$11-2)+C112-1,0)</f>
        <v>0.03437624987</v>
      </c>
      <c r="W112" s="19">
        <f>offset('StockBond Returns'!$O$7,($B$10-1871)*12+($B$11-2)+C112-1,0)</f>
        <v>-0.0007413272319</v>
      </c>
      <c r="X112" s="19">
        <f>offset('StockBond Returns'!$P$7,($B$10-1871)*12+($B$11-2)+C112-1,0)</f>
        <v>-0.006992907799</v>
      </c>
      <c r="Y112" s="19">
        <f>offset('StockBond Returns'!$Q$7,($B$10-1871)*12+($B$11-2)+C112-1,0)</f>
        <v>0.03437624987</v>
      </c>
      <c r="Z112" s="19">
        <f>offset('StockBond Returns'!$R$7,($B$10-1871)*12+($B$11-2)+C112-1,0)</f>
        <v>0</v>
      </c>
      <c r="AA112" s="19">
        <f>offset('StockBond Returns'!$S$7,($B$10-1871)*12+($B$11-2)+C112-1,0)</f>
        <v>0</v>
      </c>
      <c r="AB112" s="19">
        <f>offset('StockBond Returns'!$T$7,($B$10-1871)*12+($B$11-2)+C112-1,0)</f>
        <v>-0.007092198582</v>
      </c>
      <c r="AC112" s="19">
        <f>offset('StockBond Returns'!$U$7,($B$10-1871)*12+($B$11-2)+C112-1,0)</f>
        <v>0.0434</v>
      </c>
      <c r="AD112" s="19">
        <f>offset('StockBond Returns'!$V$7,($B$10-1871)*12+($B$11-2)+C112-1,0)</f>
        <v>0.0261</v>
      </c>
    </row>
    <row r="113">
      <c r="A113" s="180">
        <f t="shared" si="18"/>
        <v>1937</v>
      </c>
      <c r="B113" s="180">
        <f t="shared" si="19"/>
        <v>2</v>
      </c>
      <c r="C113" s="180">
        <f t="shared" si="20"/>
        <v>90</v>
      </c>
      <c r="D113" s="117">
        <f t="shared" si="4"/>
        <v>735190.2411</v>
      </c>
      <c r="E113" s="117">
        <f t="shared" si="5"/>
        <v>824514.3938</v>
      </c>
      <c r="F113" s="117">
        <f>$B$15*$B$18*'Cash Flow Assist'!P100</f>
        <v>3333.333333</v>
      </c>
      <c r="G113" s="117">
        <f>$B$15*'Parameters &amp; Main Results'!B125</f>
        <v>0</v>
      </c>
      <c r="H113" s="45">
        <f>offset('StockBond Returns'!$W$7,($B$10-1871)*12+($B$11-2)+C113-1,0)</f>
        <v>0.01444727408</v>
      </c>
      <c r="I113" s="19">
        <f t="shared" si="6"/>
        <v>0.01596244908</v>
      </c>
      <c r="J113" s="19"/>
      <c r="K113" s="19">
        <f t="shared" si="7"/>
        <v>0.7416666667</v>
      </c>
      <c r="L113" s="174">
        <f t="shared" si="8"/>
        <v>0.8483333333</v>
      </c>
      <c r="M113" s="174">
        <f t="shared" si="9"/>
        <v>0.1516666667</v>
      </c>
      <c r="N113" s="174">
        <f t="shared" si="10"/>
        <v>0</v>
      </c>
      <c r="O113" s="174">
        <f t="shared" si="11"/>
        <v>0</v>
      </c>
      <c r="P113" s="174">
        <f t="shared" si="12"/>
        <v>0</v>
      </c>
      <c r="Q113" s="174">
        <f t="shared" si="13"/>
        <v>0</v>
      </c>
      <c r="R113" s="174">
        <f t="shared" si="14"/>
        <v>0</v>
      </c>
      <c r="S113" s="174">
        <f t="shared" si="15"/>
        <v>0</v>
      </c>
      <c r="T113" s="174">
        <f t="shared" si="16"/>
        <v>0</v>
      </c>
      <c r="U113" s="19">
        <f t="shared" si="17"/>
        <v>0.0005</v>
      </c>
      <c r="V113" s="19">
        <f>offset('StockBond Returns'!$N$7,($B$10-1871)*12+($B$11-2)+C113-1,0)</f>
        <v>0.01834108058</v>
      </c>
      <c r="W113" s="19">
        <f>offset('StockBond Returns'!$O$7,($B$10-1871)*12+($B$11-2)+C113-1,0)</f>
        <v>0.002932521277</v>
      </c>
      <c r="X113" s="19">
        <f>offset('StockBond Returns'!$P$7,($B$10-1871)*12+($B$11-2)+C113-1,0)</f>
        <v>0.0001416666651</v>
      </c>
      <c r="Y113" s="19">
        <f>offset('StockBond Returns'!$Q$7,($B$10-1871)*12+($B$11-2)+C113-1,0)</f>
        <v>0.01834108058</v>
      </c>
      <c r="Z113" s="19">
        <f>offset('StockBond Returns'!$R$7,($B$10-1871)*12+($B$11-2)+C113-1,0)</f>
        <v>0</v>
      </c>
      <c r="AA113" s="19">
        <f>offset('StockBond Returns'!$S$7,($B$10-1871)*12+($B$11-2)+C113-1,0)</f>
        <v>0</v>
      </c>
      <c r="AB113" s="19">
        <f>offset('StockBond Returns'!$T$7,($B$10-1871)*12+($B$11-2)+C113-1,0)</f>
        <v>0</v>
      </c>
      <c r="AC113" s="19">
        <f>offset('StockBond Returns'!$U$7,($B$10-1871)*12+($B$11-2)+C113-1,0)</f>
        <v>0.0105</v>
      </c>
      <c r="AD113" s="19">
        <f>offset('StockBond Returns'!$V$7,($B$10-1871)*12+($B$11-2)+C113-1,0)</f>
        <v>0.0483</v>
      </c>
    </row>
    <row r="114">
      <c r="A114" s="180">
        <f t="shared" si="18"/>
        <v>1937</v>
      </c>
      <c r="B114" s="180">
        <f t="shared" si="19"/>
        <v>3</v>
      </c>
      <c r="C114" s="180">
        <f t="shared" si="20"/>
        <v>91</v>
      </c>
      <c r="D114" s="117">
        <f t="shared" si="4"/>
        <v>719545.1017</v>
      </c>
      <c r="E114" s="117">
        <f t="shared" si="5"/>
        <v>808516.0407</v>
      </c>
      <c r="F114" s="117">
        <f>$B$15*$B$18*'Cash Flow Assist'!P101</f>
        <v>3333.333333</v>
      </c>
      <c r="G114" s="117">
        <f>$B$15*'Parameters &amp; Main Results'!B126</f>
        <v>0</v>
      </c>
      <c r="H114" s="45">
        <f>offset('StockBond Returns'!$W$7,($B$10-1871)*12+($B$11-2)+C114-1,0)</f>
        <v>-0.01682269579</v>
      </c>
      <c r="I114" s="19">
        <f t="shared" si="6"/>
        <v>-0.01542293222</v>
      </c>
      <c r="J114" s="19"/>
      <c r="K114" s="19">
        <f t="shared" si="7"/>
        <v>0.75</v>
      </c>
      <c r="L114" s="174">
        <f t="shared" si="8"/>
        <v>0.85</v>
      </c>
      <c r="M114" s="174">
        <f t="shared" si="9"/>
        <v>0.15</v>
      </c>
      <c r="N114" s="174">
        <f t="shared" si="10"/>
        <v>0</v>
      </c>
      <c r="O114" s="174">
        <f t="shared" si="11"/>
        <v>0</v>
      </c>
      <c r="P114" s="174">
        <f t="shared" si="12"/>
        <v>0</v>
      </c>
      <c r="Q114" s="174">
        <f t="shared" si="13"/>
        <v>0</v>
      </c>
      <c r="R114" s="174">
        <f t="shared" si="14"/>
        <v>0</v>
      </c>
      <c r="S114" s="174">
        <f t="shared" si="15"/>
        <v>0</v>
      </c>
      <c r="T114" s="174">
        <f t="shared" si="16"/>
        <v>0</v>
      </c>
      <c r="U114" s="19">
        <f t="shared" si="17"/>
        <v>0.0005</v>
      </c>
      <c r="V114" s="19">
        <f>offset('StockBond Returns'!$N$7,($B$10-1871)*12+($B$11-2)+C114-1,0)</f>
        <v>-0.0132816202</v>
      </c>
      <c r="W114" s="19">
        <f>offset('StockBond Returns'!$O$7,($B$10-1871)*12+($B$11-2)+C114-1,0)</f>
        <v>-0.02727925588</v>
      </c>
      <c r="X114" s="19">
        <f>offset('StockBond Returns'!$P$7,($B$10-1871)*12+($B$11-2)+C114-1,0)</f>
        <v>-0.006918133801</v>
      </c>
      <c r="Y114" s="19">
        <f>offset('StockBond Returns'!$Q$7,($B$10-1871)*12+($B$11-2)+C114-1,0)</f>
        <v>-0.0132816202</v>
      </c>
      <c r="Z114" s="19">
        <f>offset('StockBond Returns'!$R$7,($B$10-1871)*12+($B$11-2)+C114-1,0)</f>
        <v>0</v>
      </c>
      <c r="AA114" s="19">
        <f>offset('StockBond Returns'!$S$7,($B$10-1871)*12+($B$11-2)+C114-1,0)</f>
        <v>0</v>
      </c>
      <c r="AB114" s="19">
        <f>offset('StockBond Returns'!$T$7,($B$10-1871)*12+($B$11-2)+C114-1,0)</f>
        <v>-0.007042253521</v>
      </c>
      <c r="AC114" s="19">
        <f>offset('StockBond Returns'!$U$7,($B$10-1871)*12+($B$11-2)+C114-1,0)</f>
        <v>-0.0169</v>
      </c>
      <c r="AD114" s="19">
        <f>offset('StockBond Returns'!$V$7,($B$10-1871)*12+($B$11-2)+C114-1,0)</f>
        <v>0.065</v>
      </c>
    </row>
    <row r="115">
      <c r="A115" s="180">
        <f t="shared" si="18"/>
        <v>1937</v>
      </c>
      <c r="B115" s="180">
        <f t="shared" si="19"/>
        <v>4</v>
      </c>
      <c r="C115" s="180">
        <f t="shared" si="20"/>
        <v>92</v>
      </c>
      <c r="D115" s="117">
        <f t="shared" si="4"/>
        <v>668348.5552</v>
      </c>
      <c r="E115" s="117">
        <f t="shared" si="5"/>
        <v>745260.5632</v>
      </c>
      <c r="F115" s="117">
        <f>$B$15*$B$18*'Cash Flow Assist'!P102</f>
        <v>3333.333333</v>
      </c>
      <c r="G115" s="117">
        <f>$B$15*'Parameters &amp; Main Results'!B127</f>
        <v>0</v>
      </c>
      <c r="H115" s="45">
        <f>offset('StockBond Returns'!$W$7,($B$10-1871)*12+($B$11-2)+C115-1,0)</f>
        <v>-0.06682829753</v>
      </c>
      <c r="I115" s="19">
        <f t="shared" si="6"/>
        <v>-0.07442055517</v>
      </c>
      <c r="J115" s="19"/>
      <c r="K115" s="19">
        <f t="shared" si="7"/>
        <v>0.7583333333</v>
      </c>
      <c r="L115" s="174">
        <f t="shared" si="8"/>
        <v>0.8516666667</v>
      </c>
      <c r="M115" s="174">
        <f t="shared" si="9"/>
        <v>0.1483333333</v>
      </c>
      <c r="N115" s="174">
        <f t="shared" si="10"/>
        <v>0</v>
      </c>
      <c r="O115" s="174">
        <f t="shared" si="11"/>
        <v>0</v>
      </c>
      <c r="P115" s="174">
        <f t="shared" si="12"/>
        <v>0</v>
      </c>
      <c r="Q115" s="174">
        <f t="shared" si="13"/>
        <v>0</v>
      </c>
      <c r="R115" s="174">
        <f t="shared" si="14"/>
        <v>0</v>
      </c>
      <c r="S115" s="174">
        <f t="shared" si="15"/>
        <v>0</v>
      </c>
      <c r="T115" s="174">
        <f t="shared" si="16"/>
        <v>0</v>
      </c>
      <c r="U115" s="19">
        <f t="shared" si="17"/>
        <v>0.0005</v>
      </c>
      <c r="V115" s="19">
        <f>offset('StockBond Returns'!$N$7,($B$10-1871)*12+($B$11-2)+C115-1,0)</f>
        <v>-0.08545611686</v>
      </c>
      <c r="W115" s="19">
        <f>offset('StockBond Returns'!$O$7,($B$10-1871)*12+($B$11-2)+C115-1,0)</f>
        <v>-0.01077817287</v>
      </c>
      <c r="X115" s="19">
        <f>offset('StockBond Returns'!$P$7,($B$10-1871)*12+($B$11-2)+C115-1,0)</f>
        <v>-0.006678554781</v>
      </c>
      <c r="Y115" s="19">
        <f>offset('StockBond Returns'!$Q$7,($B$10-1871)*12+($B$11-2)+C115-1,0)</f>
        <v>-0.08545611686</v>
      </c>
      <c r="Z115" s="19">
        <f>offset('StockBond Returns'!$R$7,($B$10-1871)*12+($B$11-2)+C115-1,0)</f>
        <v>0</v>
      </c>
      <c r="AA115" s="19">
        <f>offset('StockBond Returns'!$S$7,($B$10-1871)*12+($B$11-2)+C115-1,0)</f>
        <v>0</v>
      </c>
      <c r="AB115" s="19">
        <f>offset('StockBond Returns'!$T$7,($B$10-1871)*12+($B$11-2)+C115-1,0)</f>
        <v>-0.006993006993</v>
      </c>
      <c r="AC115" s="19">
        <f>offset('StockBond Returns'!$U$7,($B$10-1871)*12+($B$11-2)+C115-1,0)</f>
        <v>-0.0383</v>
      </c>
      <c r="AD115" s="19">
        <f>offset('StockBond Returns'!$V$7,($B$10-1871)*12+($B$11-2)+C115-1,0)</f>
        <v>-0.0366</v>
      </c>
    </row>
    <row r="116">
      <c r="A116" s="180">
        <f t="shared" si="18"/>
        <v>1937</v>
      </c>
      <c r="B116" s="180">
        <f t="shared" si="19"/>
        <v>5</v>
      </c>
      <c r="C116" s="180">
        <f t="shared" si="20"/>
        <v>93</v>
      </c>
      <c r="D116" s="117">
        <f t="shared" si="4"/>
        <v>658124.4871</v>
      </c>
      <c r="E116" s="117">
        <f t="shared" si="5"/>
        <v>733304.2376</v>
      </c>
      <c r="F116" s="117">
        <f>$B$15*$B$18*'Cash Flow Assist'!P103</f>
        <v>3333.333333</v>
      </c>
      <c r="G116" s="117">
        <f>$B$15*'Parameters &amp; Main Results'!B128</f>
        <v>0</v>
      </c>
      <c r="H116" s="45">
        <f>offset('StockBond Returns'!$W$7,($B$10-1871)*12+($B$11-2)+C116-1,0)</f>
        <v>-0.01036177</v>
      </c>
      <c r="I116" s="19">
        <f t="shared" si="6"/>
        <v>-0.01162242335</v>
      </c>
      <c r="J116" s="19"/>
      <c r="K116" s="19">
        <f t="shared" si="7"/>
        <v>0.7666666667</v>
      </c>
      <c r="L116" s="174">
        <f t="shared" si="8"/>
        <v>0.8533333333</v>
      </c>
      <c r="M116" s="174">
        <f t="shared" si="9"/>
        <v>0.1466666667</v>
      </c>
      <c r="N116" s="174">
        <f t="shared" si="10"/>
        <v>0</v>
      </c>
      <c r="O116" s="174">
        <f t="shared" si="11"/>
        <v>0</v>
      </c>
      <c r="P116" s="174">
        <f t="shared" si="12"/>
        <v>0</v>
      </c>
      <c r="Q116" s="174">
        <f t="shared" si="13"/>
        <v>0</v>
      </c>
      <c r="R116" s="174">
        <f t="shared" si="14"/>
        <v>0</v>
      </c>
      <c r="S116" s="174">
        <f t="shared" si="15"/>
        <v>0</v>
      </c>
      <c r="T116" s="174">
        <f t="shared" si="16"/>
        <v>0</v>
      </c>
      <c r="U116" s="19">
        <f t="shared" si="17"/>
        <v>0.0005</v>
      </c>
      <c r="V116" s="19">
        <f>offset('StockBond Returns'!$N$7,($B$10-1871)*12+($B$11-2)+C116-1,0)</f>
        <v>-0.01337007112</v>
      </c>
      <c r="W116" s="19">
        <f>offset('StockBond Returns'!$O$7,($B$10-1871)*12+($B$11-2)+C116-1,0)</f>
        <v>-0.001170199953</v>
      </c>
      <c r="X116" s="19">
        <f>offset('StockBond Returns'!$P$7,($B$10-1871)*12+($B$11-2)+C116-1,0)</f>
        <v>-0.006481018514</v>
      </c>
      <c r="Y116" s="19">
        <f>offset('StockBond Returns'!$Q$7,($B$10-1871)*12+($B$11-2)+C116-1,0)</f>
        <v>-0.01337007112</v>
      </c>
      <c r="Z116" s="19">
        <f>offset('StockBond Returns'!$R$7,($B$10-1871)*12+($B$11-2)+C116-1,0)</f>
        <v>0</v>
      </c>
      <c r="AA116" s="19">
        <f>offset('StockBond Returns'!$S$7,($B$10-1871)*12+($B$11-2)+C116-1,0)</f>
        <v>0</v>
      </c>
      <c r="AB116" s="19">
        <f>offset('StockBond Returns'!$T$7,($B$10-1871)*12+($B$11-2)+C116-1,0)</f>
        <v>-0.006944444444</v>
      </c>
      <c r="AC116" s="19">
        <f>offset('StockBond Returns'!$U$7,($B$10-1871)*12+($B$11-2)+C116-1,0)</f>
        <v>-0.0068</v>
      </c>
      <c r="AD116" s="19">
        <f>offset('StockBond Returns'!$V$7,($B$10-1871)*12+($B$11-2)+C116-1,0)</f>
        <v>-0.0348</v>
      </c>
    </row>
    <row r="117">
      <c r="A117" s="180">
        <f t="shared" si="18"/>
        <v>1937</v>
      </c>
      <c r="B117" s="180">
        <f t="shared" si="19"/>
        <v>6</v>
      </c>
      <c r="C117" s="180">
        <f t="shared" si="20"/>
        <v>94</v>
      </c>
      <c r="D117" s="117">
        <f t="shared" si="4"/>
        <v>631100.5921</v>
      </c>
      <c r="E117" s="117">
        <f t="shared" si="5"/>
        <v>699810.7497</v>
      </c>
      <c r="F117" s="117">
        <f>$B$15*$B$18*'Cash Flow Assist'!P104</f>
        <v>3333.333333</v>
      </c>
      <c r="G117" s="117">
        <f>$B$15*'Parameters &amp; Main Results'!B129</f>
        <v>0</v>
      </c>
      <c r="H117" s="45">
        <f>offset('StockBond Returns'!$W$7,($B$10-1871)*12+($B$11-2)+C117-1,0)</f>
        <v>-0.03618033249</v>
      </c>
      <c r="I117" s="19">
        <f t="shared" si="6"/>
        <v>-0.04131692694</v>
      </c>
      <c r="J117" s="19"/>
      <c r="K117" s="19">
        <f t="shared" si="7"/>
        <v>0.775</v>
      </c>
      <c r="L117" s="174">
        <f t="shared" si="8"/>
        <v>0.855</v>
      </c>
      <c r="M117" s="174">
        <f t="shared" si="9"/>
        <v>0.145</v>
      </c>
      <c r="N117" s="174">
        <f t="shared" si="10"/>
        <v>0</v>
      </c>
      <c r="O117" s="174">
        <f t="shared" si="11"/>
        <v>0</v>
      </c>
      <c r="P117" s="174">
        <f t="shared" si="12"/>
        <v>0</v>
      </c>
      <c r="Q117" s="174">
        <f t="shared" si="13"/>
        <v>0</v>
      </c>
      <c r="R117" s="174">
        <f t="shared" si="14"/>
        <v>0</v>
      </c>
      <c r="S117" s="174">
        <f t="shared" si="15"/>
        <v>0</v>
      </c>
      <c r="T117" s="174">
        <f t="shared" si="16"/>
        <v>0</v>
      </c>
      <c r="U117" s="19">
        <f t="shared" si="17"/>
        <v>0.0005</v>
      </c>
      <c r="V117" s="19">
        <f>offset('StockBond Returns'!$N$7,($B$10-1871)*12+($B$11-2)+C117-1,0)</f>
        <v>-0.04836865261</v>
      </c>
      <c r="W117" s="19">
        <f>offset('StockBond Returns'!$O$7,($B$10-1871)*12+($B$11-2)+C117-1,0)</f>
        <v>0.0005512945095</v>
      </c>
      <c r="X117" s="19">
        <f>offset('StockBond Returns'!$P$7,($B$10-1871)*12+($B$11-2)+C117-1,0)</f>
        <v>0.0003416666654</v>
      </c>
      <c r="Y117" s="19">
        <f>offset('StockBond Returns'!$Q$7,($B$10-1871)*12+($B$11-2)+C117-1,0)</f>
        <v>-0.04836865261</v>
      </c>
      <c r="Z117" s="19">
        <f>offset('StockBond Returns'!$R$7,($B$10-1871)*12+($B$11-2)+C117-1,0)</f>
        <v>0</v>
      </c>
      <c r="AA117" s="19">
        <f>offset('StockBond Returns'!$S$7,($B$10-1871)*12+($B$11-2)+C117-1,0)</f>
        <v>0</v>
      </c>
      <c r="AB117" s="19">
        <f>offset('StockBond Returns'!$T$7,($B$10-1871)*12+($B$11-2)+C117-1,0)</f>
        <v>0</v>
      </c>
      <c r="AC117" s="19">
        <f>offset('StockBond Returns'!$U$7,($B$10-1871)*12+($B$11-2)+C117-1,0)</f>
        <v>-0.0376</v>
      </c>
      <c r="AD117" s="19">
        <f>offset('StockBond Returns'!$V$7,($B$10-1871)*12+($B$11-2)+C117-1,0)</f>
        <v>-0.0333</v>
      </c>
    </row>
    <row r="118">
      <c r="A118" s="180">
        <f t="shared" si="18"/>
        <v>1937</v>
      </c>
      <c r="B118" s="180">
        <f t="shared" si="19"/>
        <v>7</v>
      </c>
      <c r="C118" s="180">
        <f t="shared" si="20"/>
        <v>95</v>
      </c>
      <c r="D118" s="117">
        <f t="shared" si="4"/>
        <v>674734.0033</v>
      </c>
      <c r="E118" s="117">
        <f t="shared" si="5"/>
        <v>755681.2883</v>
      </c>
      <c r="F118" s="117">
        <f>$B$15*$B$18*'Cash Flow Assist'!P105</f>
        <v>3333.333333</v>
      </c>
      <c r="G118" s="117">
        <f>$B$15*'Parameters &amp; Main Results'!B130</f>
        <v>0</v>
      </c>
      <c r="H118" s="45">
        <f>offset('StockBond Returns'!$W$7,($B$10-1871)*12+($B$11-2)+C118-1,0)</f>
        <v>0.07481553694</v>
      </c>
      <c r="I118" s="19">
        <f t="shared" si="6"/>
        <v>0.08500472601</v>
      </c>
      <c r="J118" s="19"/>
      <c r="K118" s="19">
        <f t="shared" si="7"/>
        <v>0.7833333333</v>
      </c>
      <c r="L118" s="174">
        <f t="shared" si="8"/>
        <v>0.8566666667</v>
      </c>
      <c r="M118" s="174">
        <f t="shared" si="9"/>
        <v>0.1433333333</v>
      </c>
      <c r="N118" s="174">
        <f t="shared" si="10"/>
        <v>0</v>
      </c>
      <c r="O118" s="174">
        <f t="shared" si="11"/>
        <v>0</v>
      </c>
      <c r="P118" s="174">
        <f t="shared" si="12"/>
        <v>0</v>
      </c>
      <c r="Q118" s="174">
        <f t="shared" si="13"/>
        <v>0</v>
      </c>
      <c r="R118" s="174">
        <f t="shared" si="14"/>
        <v>0</v>
      </c>
      <c r="S118" s="174">
        <f t="shared" si="15"/>
        <v>0</v>
      </c>
      <c r="T118" s="174">
        <f t="shared" si="16"/>
        <v>0</v>
      </c>
      <c r="U118" s="19">
        <f t="shared" si="17"/>
        <v>0.0005</v>
      </c>
      <c r="V118" s="19">
        <f>offset('StockBond Returns'!$N$7,($B$10-1871)*12+($B$11-2)+C118-1,0)</f>
        <v>0.09873811547</v>
      </c>
      <c r="W118" s="19">
        <f>offset('StockBond Returns'!$O$7,($B$10-1871)*12+($B$11-2)+C118-1,0)</f>
        <v>0.003214468022</v>
      </c>
      <c r="X118" s="19">
        <f>offset('StockBond Returns'!$P$7,($B$10-1871)*12+($B$11-2)+C118-1,0)</f>
        <v>-0.006598620691</v>
      </c>
      <c r="Y118" s="19">
        <f>offset('StockBond Returns'!$Q$7,($B$10-1871)*12+($B$11-2)+C118-1,0)</f>
        <v>0.09873811547</v>
      </c>
      <c r="Z118" s="19">
        <f>offset('StockBond Returns'!$R$7,($B$10-1871)*12+($B$11-2)+C118-1,0)</f>
        <v>0</v>
      </c>
      <c r="AA118" s="19">
        <f>offset('StockBond Returns'!$S$7,($B$10-1871)*12+($B$11-2)+C118-1,0)</f>
        <v>0</v>
      </c>
      <c r="AB118" s="19">
        <f>offset('StockBond Returns'!$T$7,($B$10-1871)*12+($B$11-2)+C118-1,0)</f>
        <v>-0.006896551724</v>
      </c>
      <c r="AC118" s="19">
        <f>offset('StockBond Returns'!$U$7,($B$10-1871)*12+($B$11-2)+C118-1,0)</f>
        <v>0.0089</v>
      </c>
      <c r="AD118" s="19">
        <f>offset('StockBond Returns'!$V$7,($B$10-1871)*12+($B$11-2)+C118-1,0)</f>
        <v>0.0081</v>
      </c>
    </row>
    <row r="119">
      <c r="A119" s="180">
        <f t="shared" si="18"/>
        <v>1937</v>
      </c>
      <c r="B119" s="180">
        <f t="shared" si="19"/>
        <v>8</v>
      </c>
      <c r="C119" s="180">
        <f t="shared" si="20"/>
        <v>96</v>
      </c>
      <c r="D119" s="117">
        <f t="shared" si="4"/>
        <v>644696.7698</v>
      </c>
      <c r="E119" s="117">
        <f t="shared" si="5"/>
        <v>718712.8973</v>
      </c>
      <c r="F119" s="117">
        <f>$B$15*$B$18*'Cash Flow Assist'!P106</f>
        <v>3333.333333</v>
      </c>
      <c r="G119" s="117">
        <f>$B$15*'Parameters &amp; Main Results'!B131</f>
        <v>0</v>
      </c>
      <c r="H119" s="45">
        <f>offset('StockBond Returns'!$W$7,($B$10-1871)*12+($B$11-2)+C119-1,0)</f>
        <v>-0.03977341901</v>
      </c>
      <c r="I119" s="19">
        <f t="shared" si="6"/>
        <v>-0.04470678425</v>
      </c>
      <c r="J119" s="19"/>
      <c r="K119" s="19">
        <f t="shared" si="7"/>
        <v>0.7916666667</v>
      </c>
      <c r="L119" s="174">
        <f t="shared" si="8"/>
        <v>0.8583333333</v>
      </c>
      <c r="M119" s="174">
        <f t="shared" si="9"/>
        <v>0.1416666667</v>
      </c>
      <c r="N119" s="174">
        <f t="shared" si="10"/>
        <v>0</v>
      </c>
      <c r="O119" s="174">
        <f t="shared" si="11"/>
        <v>0</v>
      </c>
      <c r="P119" s="174">
        <f t="shared" si="12"/>
        <v>0</v>
      </c>
      <c r="Q119" s="174">
        <f t="shared" si="13"/>
        <v>0</v>
      </c>
      <c r="R119" s="174">
        <f t="shared" si="14"/>
        <v>0</v>
      </c>
      <c r="S119" s="174">
        <f t="shared" si="15"/>
        <v>0</v>
      </c>
      <c r="T119" s="174">
        <f t="shared" si="16"/>
        <v>0</v>
      </c>
      <c r="U119" s="19">
        <f t="shared" si="17"/>
        <v>0.0005</v>
      </c>
      <c r="V119" s="19">
        <f>offset('StockBond Returns'!$N$7,($B$10-1871)*12+($B$11-2)+C119-1,0)</f>
        <v>-0.05111644136</v>
      </c>
      <c r="W119" s="19">
        <f>offset('StockBond Returns'!$O$7,($B$10-1871)*12+($B$11-2)+C119-1,0)</f>
        <v>-0.0055776853</v>
      </c>
      <c r="X119" s="19">
        <f>offset('StockBond Returns'!$P$7,($B$10-1871)*12+($B$11-2)+C119-1,0)</f>
        <v>0.0002333333339</v>
      </c>
      <c r="Y119" s="19">
        <f>offset('StockBond Returns'!$Q$7,($B$10-1871)*12+($B$11-2)+C119-1,0)</f>
        <v>-0.05111644136</v>
      </c>
      <c r="Z119" s="19">
        <f>offset('StockBond Returns'!$R$7,($B$10-1871)*12+($B$11-2)+C119-1,0)</f>
        <v>0</v>
      </c>
      <c r="AA119" s="19">
        <f>offset('StockBond Returns'!$S$7,($B$10-1871)*12+($B$11-2)+C119-1,0)</f>
        <v>0</v>
      </c>
      <c r="AB119" s="19">
        <f>offset('StockBond Returns'!$T$7,($B$10-1871)*12+($B$11-2)+C119-1,0)</f>
        <v>0</v>
      </c>
      <c r="AC119" s="19">
        <f>offset('StockBond Returns'!$U$7,($B$10-1871)*12+($B$11-2)+C119-1,0)</f>
        <v>0.0044</v>
      </c>
      <c r="AD119" s="19">
        <f>offset('StockBond Returns'!$V$7,($B$10-1871)*12+($B$11-2)+C119-1,0)</f>
        <v>-0.0225</v>
      </c>
    </row>
    <row r="120">
      <c r="A120" s="180">
        <f t="shared" si="18"/>
        <v>1937</v>
      </c>
      <c r="B120" s="180">
        <f t="shared" si="19"/>
        <v>9</v>
      </c>
      <c r="C120" s="180">
        <f t="shared" si="20"/>
        <v>97</v>
      </c>
      <c r="D120" s="117">
        <f t="shared" si="4"/>
        <v>571629.5902</v>
      </c>
      <c r="E120" s="117">
        <f t="shared" si="5"/>
        <v>626490.9856</v>
      </c>
      <c r="F120" s="117">
        <f>$B$15*$B$18*'Cash Flow Assist'!P107</f>
        <v>3333.333333</v>
      </c>
      <c r="G120" s="117">
        <f>$B$15*'Parameters &amp; Main Results'!B132</f>
        <v>0</v>
      </c>
      <c r="H120" s="45">
        <f>offset('StockBond Returns'!$W$7,($B$10-1871)*12+($B$11-2)+C120-1,0)</f>
        <v>-0.108727505</v>
      </c>
      <c r="I120" s="19">
        <f t="shared" si="6"/>
        <v>-0.1242537288</v>
      </c>
      <c r="J120" s="19"/>
      <c r="K120" s="19">
        <f t="shared" si="7"/>
        <v>0.8</v>
      </c>
      <c r="L120" s="174">
        <f t="shared" si="8"/>
        <v>0.86</v>
      </c>
      <c r="M120" s="174">
        <f t="shared" si="9"/>
        <v>0.14</v>
      </c>
      <c r="N120" s="174">
        <f t="shared" si="10"/>
        <v>0</v>
      </c>
      <c r="O120" s="174">
        <f t="shared" si="11"/>
        <v>0</v>
      </c>
      <c r="P120" s="174">
        <f t="shared" si="12"/>
        <v>0</v>
      </c>
      <c r="Q120" s="174">
        <f t="shared" si="13"/>
        <v>0</v>
      </c>
      <c r="R120" s="174">
        <f t="shared" si="14"/>
        <v>0</v>
      </c>
      <c r="S120" s="174">
        <f t="shared" si="15"/>
        <v>0</v>
      </c>
      <c r="T120" s="174">
        <f t="shared" si="16"/>
        <v>0</v>
      </c>
      <c r="U120" s="19">
        <f t="shared" si="17"/>
        <v>0.0005</v>
      </c>
      <c r="V120" s="19">
        <f>offset('StockBond Returns'!$N$7,($B$10-1871)*12+($B$11-2)+C120-1,0)</f>
        <v>-0.1439727107</v>
      </c>
      <c r="W120" s="19">
        <f>offset('StockBond Returns'!$O$7,($B$10-1871)*12+($B$11-2)+C120-1,0)</f>
        <v>-0.002825221402</v>
      </c>
      <c r="X120" s="19">
        <f>offset('StockBond Returns'!$P$7,($B$10-1871)*12+($B$11-2)+C120-1,0)</f>
        <v>-0.006609303653</v>
      </c>
      <c r="Y120" s="19">
        <f>offset('StockBond Returns'!$Q$7,($B$10-1871)*12+($B$11-2)+C120-1,0)</f>
        <v>-0.1439727107</v>
      </c>
      <c r="Z120" s="19">
        <f>offset('StockBond Returns'!$R$7,($B$10-1871)*12+($B$11-2)+C120-1,0)</f>
        <v>0</v>
      </c>
      <c r="AA120" s="19">
        <f>offset('StockBond Returns'!$S$7,($B$10-1871)*12+($B$11-2)+C120-1,0)</f>
        <v>0</v>
      </c>
      <c r="AB120" s="19">
        <f>offset('StockBond Returns'!$T$7,($B$10-1871)*12+($B$11-2)+C120-1,0)</f>
        <v>-0.006849315068</v>
      </c>
      <c r="AC120" s="19">
        <f>offset('StockBond Returns'!$U$7,($B$10-1871)*12+($B$11-2)+C120-1,0)</f>
        <v>-0.0698</v>
      </c>
      <c r="AD120" s="19">
        <f>offset('StockBond Returns'!$V$7,($B$10-1871)*12+($B$11-2)+C120-1,0)</f>
        <v>-0.0457</v>
      </c>
    </row>
    <row r="121">
      <c r="A121" s="180">
        <f t="shared" si="18"/>
        <v>1937</v>
      </c>
      <c r="B121" s="180">
        <f t="shared" si="19"/>
        <v>10</v>
      </c>
      <c r="C121" s="180">
        <f t="shared" si="20"/>
        <v>98</v>
      </c>
      <c r="D121" s="117">
        <f t="shared" si="4"/>
        <v>527380.1725</v>
      </c>
      <c r="E121" s="117">
        <f t="shared" si="5"/>
        <v>571402.8612</v>
      </c>
      <c r="F121" s="117">
        <f>$B$15*$B$18*'Cash Flow Assist'!P108</f>
        <v>3333.333333</v>
      </c>
      <c r="G121" s="117">
        <f>$B$15*'Parameters &amp; Main Results'!B133</f>
        <v>0</v>
      </c>
      <c r="H121" s="45">
        <f>offset('StockBond Returns'!$W$7,($B$10-1871)*12+($B$11-2)+C121-1,0)</f>
        <v>-0.07199780736</v>
      </c>
      <c r="I121" s="19">
        <f t="shared" si="6"/>
        <v>-0.08305248415</v>
      </c>
      <c r="J121" s="19"/>
      <c r="K121" s="19">
        <f t="shared" si="7"/>
        <v>0.8083333333</v>
      </c>
      <c r="L121" s="174">
        <f t="shared" si="8"/>
        <v>0.8616666667</v>
      </c>
      <c r="M121" s="174">
        <f t="shared" si="9"/>
        <v>0.1383333333</v>
      </c>
      <c r="N121" s="174">
        <f t="shared" si="10"/>
        <v>0</v>
      </c>
      <c r="O121" s="174">
        <f t="shared" si="11"/>
        <v>0</v>
      </c>
      <c r="P121" s="174">
        <f t="shared" si="12"/>
        <v>0</v>
      </c>
      <c r="Q121" s="174">
        <f t="shared" si="13"/>
        <v>0</v>
      </c>
      <c r="R121" s="174">
        <f t="shared" si="14"/>
        <v>0</v>
      </c>
      <c r="S121" s="174">
        <f t="shared" si="15"/>
        <v>0</v>
      </c>
      <c r="T121" s="174">
        <f t="shared" si="16"/>
        <v>0</v>
      </c>
      <c r="U121" s="19">
        <f t="shared" si="17"/>
        <v>0.0005</v>
      </c>
      <c r="V121" s="19">
        <f>offset('StockBond Returns'!$N$7,($B$10-1871)*12+($B$11-2)+C121-1,0)</f>
        <v>-0.09670541708</v>
      </c>
      <c r="W121" s="19">
        <f>offset('StockBond Returns'!$O$7,($B$10-1871)*12+($B$11-2)+C121-1,0)</f>
        <v>0.002291688483</v>
      </c>
      <c r="X121" s="19">
        <f>offset('StockBond Returns'!$P$7,($B$10-1871)*12+($B$11-2)+C121-1,0)</f>
        <v>0.000258333333</v>
      </c>
      <c r="Y121" s="19">
        <f>offset('StockBond Returns'!$Q$7,($B$10-1871)*12+($B$11-2)+C121-1,0)</f>
        <v>-0.09670541708</v>
      </c>
      <c r="Z121" s="19">
        <f>offset('StockBond Returns'!$R$7,($B$10-1871)*12+($B$11-2)+C121-1,0)</f>
        <v>0</v>
      </c>
      <c r="AA121" s="19">
        <f>offset('StockBond Returns'!$S$7,($B$10-1871)*12+($B$11-2)+C121-1,0)</f>
        <v>0</v>
      </c>
      <c r="AB121" s="19">
        <f>offset('StockBond Returns'!$T$7,($B$10-1871)*12+($B$11-2)+C121-1,0)</f>
        <v>0</v>
      </c>
      <c r="AC121" s="19">
        <f>offset('StockBond Returns'!$U$7,($B$10-1871)*12+($B$11-2)+C121-1,0)</f>
        <v>0.0041</v>
      </c>
      <c r="AD121" s="19">
        <f>offset('StockBond Returns'!$V$7,($B$10-1871)*12+($B$11-2)+C121-1,0)</f>
        <v>-0.0155</v>
      </c>
    </row>
    <row r="122">
      <c r="A122" s="180">
        <f t="shared" si="18"/>
        <v>1937</v>
      </c>
      <c r="B122" s="180">
        <f t="shared" si="19"/>
        <v>11</v>
      </c>
      <c r="C122" s="180">
        <f t="shared" si="20"/>
        <v>99</v>
      </c>
      <c r="D122" s="117">
        <f t="shared" si="4"/>
        <v>490464.0387</v>
      </c>
      <c r="E122" s="117">
        <f t="shared" si="5"/>
        <v>524924.961</v>
      </c>
      <c r="F122" s="117">
        <f>$B$15*$B$18*'Cash Flow Assist'!P109</f>
        <v>3333.333333</v>
      </c>
      <c r="G122" s="117">
        <f>$B$15*'Parameters &amp; Main Results'!B134</f>
        <v>0</v>
      </c>
      <c r="H122" s="45">
        <f>offset('StockBond Returns'!$W$7,($B$10-1871)*12+($B$11-2)+C122-1,0)</f>
        <v>-0.06408358553</v>
      </c>
      <c r="I122" s="19">
        <f t="shared" si="6"/>
        <v>-0.07594944762</v>
      </c>
      <c r="J122" s="19"/>
      <c r="K122" s="19">
        <f t="shared" si="7"/>
        <v>0.8166666667</v>
      </c>
      <c r="L122" s="174">
        <f t="shared" si="8"/>
        <v>0.8633333333</v>
      </c>
      <c r="M122" s="174">
        <f t="shared" si="9"/>
        <v>0.1366666667</v>
      </c>
      <c r="N122" s="174">
        <f t="shared" si="10"/>
        <v>0</v>
      </c>
      <c r="O122" s="174">
        <f t="shared" si="11"/>
        <v>0</v>
      </c>
      <c r="P122" s="174">
        <f t="shared" si="12"/>
        <v>0</v>
      </c>
      <c r="Q122" s="174">
        <f t="shared" si="13"/>
        <v>0</v>
      </c>
      <c r="R122" s="174">
        <f t="shared" si="14"/>
        <v>0</v>
      </c>
      <c r="S122" s="174">
        <f t="shared" si="15"/>
        <v>0</v>
      </c>
      <c r="T122" s="174">
        <f t="shared" si="16"/>
        <v>0</v>
      </c>
      <c r="U122" s="19">
        <f t="shared" si="17"/>
        <v>0.0005</v>
      </c>
      <c r="V122" s="19">
        <f>offset('StockBond Returns'!$N$7,($B$10-1871)*12+($B$11-2)+C122-1,0)</f>
        <v>-0.09021661465</v>
      </c>
      <c r="W122" s="19">
        <f>offset('StockBond Returns'!$O$7,($B$10-1871)*12+($B$11-2)+C122-1,0)</f>
        <v>0.0144821685</v>
      </c>
      <c r="X122" s="19">
        <f>offset('StockBond Returns'!$P$7,($B$10-1871)*12+($B$11-2)+C122-1,0)</f>
        <v>0.007064367817</v>
      </c>
      <c r="Y122" s="19">
        <f>offset('StockBond Returns'!$Q$7,($B$10-1871)*12+($B$11-2)+C122-1,0)</f>
        <v>-0.09021661465</v>
      </c>
      <c r="Z122" s="19">
        <f>offset('StockBond Returns'!$R$7,($B$10-1871)*12+($B$11-2)+C122-1,0)</f>
        <v>0</v>
      </c>
      <c r="AA122" s="19">
        <f>offset('StockBond Returns'!$S$7,($B$10-1871)*12+($B$11-2)+C122-1,0)</f>
        <v>0</v>
      </c>
      <c r="AB122" s="19">
        <f>offset('StockBond Returns'!$T$7,($B$10-1871)*12+($B$11-2)+C122-1,0)</f>
        <v>0.006896551724</v>
      </c>
      <c r="AC122" s="19">
        <f>offset('StockBond Returns'!$U$7,($B$10-1871)*12+($B$11-2)+C122-1,0)</f>
        <v>-0.036</v>
      </c>
      <c r="AD122" s="19">
        <f>offset('StockBond Returns'!$V$7,($B$10-1871)*12+($B$11-2)+C122-1,0)</f>
        <v>0.0015</v>
      </c>
    </row>
    <row r="123">
      <c r="A123" s="180">
        <f t="shared" si="18"/>
        <v>1937</v>
      </c>
      <c r="B123" s="180">
        <f t="shared" si="19"/>
        <v>12</v>
      </c>
      <c r="C123" s="180">
        <f t="shared" si="20"/>
        <v>100</v>
      </c>
      <c r="D123" s="117">
        <f t="shared" si="4"/>
        <v>474312.3532</v>
      </c>
      <c r="E123" s="117">
        <f t="shared" si="5"/>
        <v>504959.1246</v>
      </c>
      <c r="F123" s="117">
        <f>$B$15*$B$18*'Cash Flow Assist'!P110</f>
        <v>3333.333333</v>
      </c>
      <c r="G123" s="117">
        <f>$B$15*'Parameters &amp; Main Results'!B135</f>
        <v>0</v>
      </c>
      <c r="H123" s="45">
        <f>offset('StockBond Returns'!$W$7,($B$10-1871)*12+($B$11-2)+C123-1,0)</f>
        <v>-0.02631398931</v>
      </c>
      <c r="I123" s="19">
        <f t="shared" si="6"/>
        <v>-0.03188797952</v>
      </c>
      <c r="J123" s="19"/>
      <c r="K123" s="19">
        <f t="shared" si="7"/>
        <v>0.825</v>
      </c>
      <c r="L123" s="174">
        <f t="shared" si="8"/>
        <v>0.865</v>
      </c>
      <c r="M123" s="174">
        <f t="shared" si="9"/>
        <v>0.135</v>
      </c>
      <c r="N123" s="174">
        <f t="shared" si="10"/>
        <v>0</v>
      </c>
      <c r="O123" s="174">
        <f t="shared" si="11"/>
        <v>0</v>
      </c>
      <c r="P123" s="174">
        <f t="shared" si="12"/>
        <v>0</v>
      </c>
      <c r="Q123" s="174">
        <f t="shared" si="13"/>
        <v>0</v>
      </c>
      <c r="R123" s="174">
        <f t="shared" si="14"/>
        <v>0</v>
      </c>
      <c r="S123" s="174">
        <f t="shared" si="15"/>
        <v>0</v>
      </c>
      <c r="T123" s="174">
        <f t="shared" si="16"/>
        <v>0</v>
      </c>
      <c r="U123" s="19">
        <f t="shared" si="17"/>
        <v>0.0005</v>
      </c>
      <c r="V123" s="19">
        <f>offset('StockBond Returns'!$N$7,($B$10-1871)*12+($B$11-2)+C123-1,0)</f>
        <v>-0.03838969265</v>
      </c>
      <c r="W123" s="19">
        <f>offset('StockBond Returns'!$O$7,($B$10-1871)*12+($B$11-2)+C123-1,0)</f>
        <v>0.01007978738</v>
      </c>
      <c r="X123" s="19">
        <f>offset('StockBond Returns'!$P$7,($B$10-1871)*12+($B$11-2)+C123-1,0)</f>
        <v>0.007019965279</v>
      </c>
      <c r="Y123" s="19">
        <f>offset('StockBond Returns'!$Q$7,($B$10-1871)*12+($B$11-2)+C123-1,0)</f>
        <v>-0.03838969265</v>
      </c>
      <c r="Z123" s="19">
        <f>offset('StockBond Returns'!$R$7,($B$10-1871)*12+($B$11-2)+C123-1,0)</f>
        <v>0</v>
      </c>
      <c r="AA123" s="19">
        <f>offset('StockBond Returns'!$S$7,($B$10-1871)*12+($B$11-2)+C123-1,0)</f>
        <v>0</v>
      </c>
      <c r="AB123" s="19">
        <f>offset('StockBond Returns'!$T$7,($B$10-1871)*12+($B$11-2)+C123-1,0)</f>
        <v>0.006944444444</v>
      </c>
      <c r="AC123" s="19">
        <f>offset('StockBond Returns'!$U$7,($B$10-1871)*12+($B$11-2)+C123-1,0)</f>
        <v>-0.0774</v>
      </c>
      <c r="AD123" s="19">
        <f>offset('StockBond Returns'!$V$7,($B$10-1871)*12+($B$11-2)+C123-1,0)</f>
        <v>-0.004</v>
      </c>
    </row>
    <row r="124">
      <c r="A124" s="180">
        <f t="shared" si="18"/>
        <v>1938</v>
      </c>
      <c r="B124" s="180">
        <f t="shared" si="19"/>
        <v>1</v>
      </c>
      <c r="C124" s="180">
        <f t="shared" si="20"/>
        <v>101</v>
      </c>
      <c r="D124" s="117">
        <f t="shared" si="4"/>
        <v>485412.7675</v>
      </c>
      <c r="E124" s="117">
        <f t="shared" si="5"/>
        <v>517979.5029</v>
      </c>
      <c r="F124" s="117">
        <f>$B$15*$B$18*'Cash Flow Assist'!P111</f>
        <v>3333.333333</v>
      </c>
      <c r="G124" s="117">
        <f>$B$15*'Parameters &amp; Main Results'!B136</f>
        <v>0</v>
      </c>
      <c r="H124" s="45">
        <f>offset('StockBond Returns'!$W$7,($B$10-1871)*12+($B$11-2)+C124-1,0)</f>
        <v>0.03064626447</v>
      </c>
      <c r="I124" s="19">
        <f t="shared" si="6"/>
        <v>0.03260141712</v>
      </c>
      <c r="J124" s="19"/>
      <c r="K124" s="19">
        <f t="shared" si="7"/>
        <v>0.8333333333</v>
      </c>
      <c r="L124" s="174">
        <f t="shared" si="8"/>
        <v>0.8666666667</v>
      </c>
      <c r="M124" s="174">
        <f t="shared" si="9"/>
        <v>0.1333333333</v>
      </c>
      <c r="N124" s="174">
        <f t="shared" si="10"/>
        <v>0</v>
      </c>
      <c r="O124" s="174">
        <f t="shared" si="11"/>
        <v>0</v>
      </c>
      <c r="P124" s="174">
        <f t="shared" si="12"/>
        <v>0</v>
      </c>
      <c r="Q124" s="174">
        <f t="shared" si="13"/>
        <v>0</v>
      </c>
      <c r="R124" s="174">
        <f t="shared" si="14"/>
        <v>0</v>
      </c>
      <c r="S124" s="174">
        <f t="shared" si="15"/>
        <v>0</v>
      </c>
      <c r="T124" s="174">
        <f t="shared" si="16"/>
        <v>0</v>
      </c>
      <c r="U124" s="19">
        <f t="shared" si="17"/>
        <v>0.0005</v>
      </c>
      <c r="V124" s="19">
        <f>offset('StockBond Returns'!$N$7,($B$10-1871)*12+($B$11-2)+C124-1,0)</f>
        <v>0.03487754397</v>
      </c>
      <c r="W124" s="19">
        <f>offset('StockBond Returns'!$O$7,($B$10-1871)*12+($B$11-2)+C124-1,0)</f>
        <v>0.01811909265</v>
      </c>
      <c r="X124" s="19">
        <f>offset('StockBond Returns'!$P$7,($B$10-1871)*12+($B$11-2)+C124-1,0)</f>
        <v>0.01417746479</v>
      </c>
      <c r="Y124" s="19">
        <f>offset('StockBond Returns'!$Q$7,($B$10-1871)*12+($B$11-2)+C124-1,0)</f>
        <v>0.03487754397</v>
      </c>
      <c r="Z124" s="19">
        <f>offset('StockBond Returns'!$R$7,($B$10-1871)*12+($B$11-2)+C124-1,0)</f>
        <v>0</v>
      </c>
      <c r="AA124" s="19">
        <f>offset('StockBond Returns'!$S$7,($B$10-1871)*12+($B$11-2)+C124-1,0)</f>
        <v>0</v>
      </c>
      <c r="AB124" s="19">
        <f>offset('StockBond Returns'!$T$7,($B$10-1871)*12+($B$11-2)+C124-1,0)</f>
        <v>0.01408450704</v>
      </c>
      <c r="AC124" s="19">
        <f>offset('StockBond Returns'!$U$7,($B$10-1871)*12+($B$11-2)+C124-1,0)</f>
        <v>0.0484</v>
      </c>
      <c r="AD124" s="19">
        <f>offset('StockBond Returns'!$V$7,($B$10-1871)*12+($B$11-2)+C124-1,0)</f>
        <v>-0.0161</v>
      </c>
    </row>
    <row r="125">
      <c r="A125" s="180">
        <f t="shared" si="18"/>
        <v>1938</v>
      </c>
      <c r="B125" s="180">
        <f t="shared" si="19"/>
        <v>2</v>
      </c>
      <c r="C125" s="180">
        <f t="shared" si="20"/>
        <v>102</v>
      </c>
      <c r="D125" s="117">
        <f t="shared" si="4"/>
        <v>510688.7056</v>
      </c>
      <c r="E125" s="117">
        <f t="shared" si="5"/>
        <v>548967.4232</v>
      </c>
      <c r="F125" s="117">
        <f>$B$15*$B$18*'Cash Flow Assist'!P112</f>
        <v>3333.333333</v>
      </c>
      <c r="G125" s="117">
        <f>$B$15*'Parameters &amp; Main Results'!B137</f>
        <v>0</v>
      </c>
      <c r="H125" s="45">
        <f>offset('StockBond Returns'!$W$7,($B$10-1871)*12+($B$11-2)+C125-1,0)</f>
        <v>0.05934555484</v>
      </c>
      <c r="I125" s="19">
        <f t="shared" si="6"/>
        <v>0.06668902968</v>
      </c>
      <c r="J125" s="19"/>
      <c r="K125" s="19">
        <f t="shared" si="7"/>
        <v>0.8416666667</v>
      </c>
      <c r="L125" s="174">
        <f t="shared" si="8"/>
        <v>0.8683333333</v>
      </c>
      <c r="M125" s="174">
        <f t="shared" si="9"/>
        <v>0.1316666667</v>
      </c>
      <c r="N125" s="174">
        <f t="shared" si="10"/>
        <v>0</v>
      </c>
      <c r="O125" s="174">
        <f t="shared" si="11"/>
        <v>0</v>
      </c>
      <c r="P125" s="174">
        <f t="shared" si="12"/>
        <v>0</v>
      </c>
      <c r="Q125" s="174">
        <f t="shared" si="13"/>
        <v>0</v>
      </c>
      <c r="R125" s="174">
        <f t="shared" si="14"/>
        <v>0</v>
      </c>
      <c r="S125" s="174">
        <f t="shared" si="15"/>
        <v>0</v>
      </c>
      <c r="T125" s="174">
        <f t="shared" si="16"/>
        <v>0</v>
      </c>
      <c r="U125" s="19">
        <f t="shared" si="17"/>
        <v>0.0005</v>
      </c>
      <c r="V125" s="19">
        <f>offset('StockBond Returns'!$N$7,($B$10-1871)*12+($B$11-2)+C125-1,0)</f>
        <v>0.07490160498</v>
      </c>
      <c r="W125" s="19">
        <f>offset('StockBond Returns'!$O$7,($B$10-1871)*12+($B$11-2)+C125-1,0)</f>
        <v>0.01284407106</v>
      </c>
      <c r="X125" s="19">
        <f>offset('StockBond Returns'!$P$7,($B$10-1871)*12+($B$11-2)+C125-1,0)</f>
        <v>0.00717612293</v>
      </c>
      <c r="Y125" s="19">
        <f>offset('StockBond Returns'!$Q$7,($B$10-1871)*12+($B$11-2)+C125-1,0)</f>
        <v>0.07490160498</v>
      </c>
      <c r="Z125" s="19">
        <f>offset('StockBond Returns'!$R$7,($B$10-1871)*12+($B$11-2)+C125-1,0)</f>
        <v>0</v>
      </c>
      <c r="AA125" s="19">
        <f>offset('StockBond Returns'!$S$7,($B$10-1871)*12+($B$11-2)+C125-1,0)</f>
        <v>0</v>
      </c>
      <c r="AB125" s="19">
        <f>offset('StockBond Returns'!$T$7,($B$10-1871)*12+($B$11-2)+C125-1,0)</f>
        <v>0.007092198582</v>
      </c>
      <c r="AC125" s="19">
        <f>offset('StockBond Returns'!$U$7,($B$10-1871)*12+($B$11-2)+C125-1,0)</f>
        <v>0.004</v>
      </c>
      <c r="AD125" s="19">
        <f>offset('StockBond Returns'!$V$7,($B$10-1871)*12+($B$11-2)+C125-1,0)</f>
        <v>-0.0202</v>
      </c>
    </row>
    <row r="126">
      <c r="A126" s="180">
        <f t="shared" si="18"/>
        <v>1938</v>
      </c>
      <c r="B126" s="180">
        <f t="shared" si="19"/>
        <v>3</v>
      </c>
      <c r="C126" s="180">
        <f t="shared" si="20"/>
        <v>103</v>
      </c>
      <c r="D126" s="117">
        <f t="shared" si="4"/>
        <v>414126.5552</v>
      </c>
      <c r="E126" s="117">
        <f t="shared" si="5"/>
        <v>429294.5461</v>
      </c>
      <c r="F126" s="117">
        <f>$B$15*$B$18*'Cash Flow Assist'!P113</f>
        <v>3333.333333</v>
      </c>
      <c r="G126" s="117">
        <f>$B$15*'Parameters &amp; Main Results'!B138</f>
        <v>0</v>
      </c>
      <c r="H126" s="45">
        <f>offset('StockBond Returns'!$W$7,($B$10-1871)*12+($B$11-2)+C126-1,0)</f>
        <v>-0.183754469</v>
      </c>
      <c r="I126" s="19">
        <f t="shared" si="6"/>
        <v>-0.2132189795</v>
      </c>
      <c r="J126" s="19"/>
      <c r="K126" s="19">
        <f t="shared" si="7"/>
        <v>0.85</v>
      </c>
      <c r="L126" s="174">
        <f t="shared" si="8"/>
        <v>0.87</v>
      </c>
      <c r="M126" s="174">
        <f t="shared" si="9"/>
        <v>0.13</v>
      </c>
      <c r="N126" s="174">
        <f t="shared" si="10"/>
        <v>0</v>
      </c>
      <c r="O126" s="174">
        <f t="shared" si="11"/>
        <v>0</v>
      </c>
      <c r="P126" s="174">
        <f t="shared" si="12"/>
        <v>0</v>
      </c>
      <c r="Q126" s="174">
        <f t="shared" si="13"/>
        <v>0</v>
      </c>
      <c r="R126" s="174">
        <f t="shared" si="14"/>
        <v>0</v>
      </c>
      <c r="S126" s="174">
        <f t="shared" si="15"/>
        <v>0</v>
      </c>
      <c r="T126" s="174">
        <f t="shared" si="16"/>
        <v>0</v>
      </c>
      <c r="U126" s="19">
        <f t="shared" si="17"/>
        <v>0.0005</v>
      </c>
      <c r="V126" s="19">
        <f>offset('StockBond Returns'!$N$7,($B$10-1871)*12+($B$11-2)+C126-1,0)</f>
        <v>-0.2450971991</v>
      </c>
      <c r="W126" s="19">
        <f>offset('StockBond Returns'!$O$7,($B$10-1871)*12+($B$11-2)+C126-1,0)</f>
        <v>0.0004403878226</v>
      </c>
      <c r="X126" s="19">
        <f>offset('StockBond Returns'!$P$7,($B$10-1871)*12+($B$11-2)+C126-1,0)</f>
        <v>0.00006666666783</v>
      </c>
      <c r="Y126" s="19">
        <f>offset('StockBond Returns'!$Q$7,($B$10-1871)*12+($B$11-2)+C126-1,0)</f>
        <v>-0.2450971991</v>
      </c>
      <c r="Z126" s="19">
        <f>offset('StockBond Returns'!$R$7,($B$10-1871)*12+($B$11-2)+C126-1,0)</f>
        <v>0</v>
      </c>
      <c r="AA126" s="19">
        <f>offset('StockBond Returns'!$S$7,($B$10-1871)*12+($B$11-2)+C126-1,0)</f>
        <v>0</v>
      </c>
      <c r="AB126" s="19">
        <f>offset('StockBond Returns'!$T$7,($B$10-1871)*12+($B$11-2)+C126-1,0)</f>
        <v>0</v>
      </c>
      <c r="AC126" s="19">
        <f>offset('StockBond Returns'!$U$7,($B$10-1871)*12+($B$11-2)+C126-1,0)</f>
        <v>-0.0434</v>
      </c>
      <c r="AD126" s="19">
        <f>offset('StockBond Returns'!$V$7,($B$10-1871)*12+($B$11-2)+C126-1,0)</f>
        <v>-0.0354</v>
      </c>
    </row>
    <row r="127">
      <c r="A127" s="180">
        <f t="shared" si="18"/>
        <v>1938</v>
      </c>
      <c r="B127" s="180">
        <f t="shared" si="19"/>
        <v>4</v>
      </c>
      <c r="C127" s="180">
        <f t="shared" si="20"/>
        <v>104</v>
      </c>
      <c r="D127" s="117">
        <f t="shared" si="4"/>
        <v>454183.7119</v>
      </c>
      <c r="E127" s="117">
        <f t="shared" si="5"/>
        <v>478050.2324</v>
      </c>
      <c r="F127" s="117">
        <f>$B$15*$B$18*'Cash Flow Assist'!P114</f>
        <v>3333.333333</v>
      </c>
      <c r="G127" s="117">
        <f>$B$15*'Parameters &amp; Main Results'!B139</f>
        <v>0</v>
      </c>
      <c r="H127" s="45">
        <f>offset('StockBond Returns'!$W$7,($B$10-1871)*12+($B$11-2)+C127-1,0)</f>
        <v>0.1056261099</v>
      </c>
      <c r="I127" s="19">
        <f t="shared" si="6"/>
        <v>0.122285828</v>
      </c>
      <c r="J127" s="19"/>
      <c r="K127" s="19">
        <f t="shared" si="7"/>
        <v>0.8583333333</v>
      </c>
      <c r="L127" s="174">
        <f t="shared" si="8"/>
        <v>0.8716666667</v>
      </c>
      <c r="M127" s="174">
        <f t="shared" si="9"/>
        <v>0.1283333333</v>
      </c>
      <c r="N127" s="174">
        <f t="shared" si="10"/>
        <v>0</v>
      </c>
      <c r="O127" s="174">
        <f t="shared" si="11"/>
        <v>0</v>
      </c>
      <c r="P127" s="174">
        <f t="shared" si="12"/>
        <v>0</v>
      </c>
      <c r="Q127" s="174">
        <f t="shared" si="13"/>
        <v>0</v>
      </c>
      <c r="R127" s="174">
        <f t="shared" si="14"/>
        <v>0</v>
      </c>
      <c r="S127" s="174">
        <f t="shared" si="15"/>
        <v>0</v>
      </c>
      <c r="T127" s="174">
        <f t="shared" si="16"/>
        <v>0</v>
      </c>
      <c r="U127" s="19">
        <f t="shared" si="17"/>
        <v>0.0005</v>
      </c>
      <c r="V127" s="19">
        <f>offset('StockBond Returns'!$N$7,($B$10-1871)*12+($B$11-2)+C127-1,0)</f>
        <v>0.1399000741</v>
      </c>
      <c r="W127" s="19">
        <f>offset('StockBond Returns'!$O$7,($B$10-1871)*12+($B$11-2)+C127-1,0)</f>
        <v>0.002970883752</v>
      </c>
      <c r="X127" s="19">
        <f>offset('StockBond Returns'!$P$7,($B$10-1871)*12+($B$11-2)+C127-1,0)</f>
        <v>-0.006976056338</v>
      </c>
      <c r="Y127" s="19">
        <f>offset('StockBond Returns'!$Q$7,($B$10-1871)*12+($B$11-2)+C127-1,0)</f>
        <v>0.1399000741</v>
      </c>
      <c r="Z127" s="19">
        <f>offset('StockBond Returns'!$R$7,($B$10-1871)*12+($B$11-2)+C127-1,0)</f>
        <v>0</v>
      </c>
      <c r="AA127" s="19">
        <f>offset('StockBond Returns'!$S$7,($B$10-1871)*12+($B$11-2)+C127-1,0)</f>
        <v>0</v>
      </c>
      <c r="AB127" s="19">
        <f>offset('StockBond Returns'!$T$7,($B$10-1871)*12+($B$11-2)+C127-1,0)</f>
        <v>-0.007042253521</v>
      </c>
      <c r="AC127" s="19">
        <f>offset('StockBond Returns'!$U$7,($B$10-1871)*12+($B$11-2)+C127-1,0)</f>
        <v>0.0646</v>
      </c>
      <c r="AD127" s="19">
        <f>offset('StockBond Returns'!$V$7,($B$10-1871)*12+($B$11-2)+C127-1,0)</f>
        <v>0.0023</v>
      </c>
    </row>
    <row r="128">
      <c r="A128" s="180">
        <f t="shared" si="18"/>
        <v>1938</v>
      </c>
      <c r="B128" s="180">
        <f t="shared" si="19"/>
        <v>5</v>
      </c>
      <c r="C128" s="180">
        <f t="shared" si="20"/>
        <v>105</v>
      </c>
      <c r="D128" s="117">
        <f t="shared" si="4"/>
        <v>441795.8037</v>
      </c>
      <c r="E128" s="117">
        <f t="shared" si="5"/>
        <v>462622.6687</v>
      </c>
      <c r="F128" s="117">
        <f>$B$15*$B$18*'Cash Flow Assist'!P115</f>
        <v>3333.333333</v>
      </c>
      <c r="G128" s="117">
        <f>$B$15*'Parameters &amp; Main Results'!B140</f>
        <v>0</v>
      </c>
      <c r="H128" s="45">
        <f>offset('StockBond Returns'!$W$7,($B$10-1871)*12+($B$11-2)+C128-1,0)</f>
        <v>-0.02008332535</v>
      </c>
      <c r="I128" s="19">
        <f t="shared" si="6"/>
        <v>-0.0254767218</v>
      </c>
      <c r="J128" s="19"/>
      <c r="K128" s="19">
        <f t="shared" si="7"/>
        <v>0.8666666667</v>
      </c>
      <c r="L128" s="174">
        <f t="shared" si="8"/>
        <v>0.8733333333</v>
      </c>
      <c r="M128" s="174">
        <f t="shared" si="9"/>
        <v>0.1266666667</v>
      </c>
      <c r="N128" s="174">
        <f t="shared" si="10"/>
        <v>0</v>
      </c>
      <c r="O128" s="174">
        <f t="shared" si="11"/>
        <v>0</v>
      </c>
      <c r="P128" s="174">
        <f t="shared" si="12"/>
        <v>0</v>
      </c>
      <c r="Q128" s="174">
        <f t="shared" si="13"/>
        <v>0</v>
      </c>
      <c r="R128" s="174">
        <f t="shared" si="14"/>
        <v>0</v>
      </c>
      <c r="S128" s="174">
        <f t="shared" si="15"/>
        <v>0</v>
      </c>
      <c r="T128" s="174">
        <f t="shared" si="16"/>
        <v>0</v>
      </c>
      <c r="U128" s="19">
        <f t="shared" si="17"/>
        <v>0.0005</v>
      </c>
      <c r="V128" s="19">
        <f>offset('StockBond Returns'!$N$7,($B$10-1871)*12+($B$11-2)+C128-1,0)</f>
        <v>-0.03097421906</v>
      </c>
      <c r="W128" s="19">
        <f>offset('StockBond Returns'!$O$7,($B$10-1871)*12+($B$11-2)+C128-1,0)</f>
        <v>0.01275602243</v>
      </c>
      <c r="X128" s="19">
        <f>offset('StockBond Returns'!$P$7,($B$10-1871)*12+($B$11-2)+C128-1,0)</f>
        <v>0.007167730496</v>
      </c>
      <c r="Y128" s="19">
        <f>offset('StockBond Returns'!$Q$7,($B$10-1871)*12+($B$11-2)+C128-1,0)</f>
        <v>-0.03097421906</v>
      </c>
      <c r="Z128" s="19">
        <f>offset('StockBond Returns'!$R$7,($B$10-1871)*12+($B$11-2)+C128-1,0)</f>
        <v>0</v>
      </c>
      <c r="AA128" s="19">
        <f>offset('StockBond Returns'!$S$7,($B$10-1871)*12+($B$11-2)+C128-1,0)</f>
        <v>0</v>
      </c>
      <c r="AB128" s="19">
        <f>offset('StockBond Returns'!$T$7,($B$10-1871)*12+($B$11-2)+C128-1,0)</f>
        <v>0.007092198582</v>
      </c>
      <c r="AC128" s="19">
        <f>offset('StockBond Returns'!$U$7,($B$10-1871)*12+($B$11-2)+C128-1,0)</f>
        <v>-0.0251</v>
      </c>
      <c r="AD128" s="19">
        <f>offset('StockBond Returns'!$V$7,($B$10-1871)*12+($B$11-2)+C128-1,0)</f>
        <v>-0.0027</v>
      </c>
    </row>
    <row r="129">
      <c r="A129" s="180">
        <f t="shared" si="18"/>
        <v>1938</v>
      </c>
      <c r="B129" s="180">
        <f t="shared" si="19"/>
        <v>6</v>
      </c>
      <c r="C129" s="180">
        <f t="shared" si="20"/>
        <v>106</v>
      </c>
      <c r="D129" s="117">
        <f t="shared" si="4"/>
        <v>521988.3249</v>
      </c>
      <c r="E129" s="117">
        <f t="shared" si="5"/>
        <v>561341.5242</v>
      </c>
      <c r="F129" s="117">
        <f>$B$15*$B$18*'Cash Flow Assist'!P116</f>
        <v>3333.333333</v>
      </c>
      <c r="G129" s="117">
        <f>$B$15*'Parameters &amp; Main Results'!B141</f>
        <v>0</v>
      </c>
      <c r="H129" s="45">
        <f>offset('StockBond Returns'!$W$7,($B$10-1871)*12+($B$11-2)+C129-1,0)</f>
        <v>0.190497158</v>
      </c>
      <c r="I129" s="19">
        <f t="shared" si="6"/>
        <v>0.22219586</v>
      </c>
      <c r="J129" s="19"/>
      <c r="K129" s="19">
        <f t="shared" si="7"/>
        <v>0.875</v>
      </c>
      <c r="L129" s="174">
        <f t="shared" si="8"/>
        <v>0.875</v>
      </c>
      <c r="M129" s="174">
        <f t="shared" si="9"/>
        <v>0.125</v>
      </c>
      <c r="N129" s="174">
        <f t="shared" si="10"/>
        <v>0</v>
      </c>
      <c r="O129" s="174">
        <f t="shared" si="11"/>
        <v>0</v>
      </c>
      <c r="P129" s="174">
        <f t="shared" si="12"/>
        <v>0</v>
      </c>
      <c r="Q129" s="174">
        <f t="shared" si="13"/>
        <v>0</v>
      </c>
      <c r="R129" s="174">
        <f t="shared" si="14"/>
        <v>0</v>
      </c>
      <c r="S129" s="174">
        <f t="shared" si="15"/>
        <v>0</v>
      </c>
      <c r="T129" s="174">
        <f t="shared" si="16"/>
        <v>0</v>
      </c>
      <c r="U129" s="19">
        <f t="shared" si="17"/>
        <v>0.0005</v>
      </c>
      <c r="V129" s="19">
        <f>offset('StockBond Returns'!$N$7,($B$10-1871)*12+($B$11-2)+C129-1,0)</f>
        <v>0.2539362287</v>
      </c>
      <c r="W129" s="19">
        <f>offset('StockBond Returns'!$O$7,($B$10-1871)*12+($B$11-2)+C129-1,0)</f>
        <v>0.0003466127734</v>
      </c>
      <c r="X129" s="19">
        <f>offset('StockBond Returns'!$P$7,($B$10-1871)*12+($B$11-2)+C129-1,0)</f>
        <v>0.00004166666385</v>
      </c>
      <c r="Y129" s="19">
        <f>offset('StockBond Returns'!$Q$7,($B$10-1871)*12+($B$11-2)+C129-1,0)</f>
        <v>0.2539362287</v>
      </c>
      <c r="Z129" s="19">
        <f>offset('StockBond Returns'!$R$7,($B$10-1871)*12+($B$11-2)+C129-1,0)</f>
        <v>0</v>
      </c>
      <c r="AA129" s="19">
        <f>offset('StockBond Returns'!$S$7,($B$10-1871)*12+($B$11-2)+C129-1,0)</f>
        <v>0</v>
      </c>
      <c r="AB129" s="19">
        <f>offset('StockBond Returns'!$T$7,($B$10-1871)*12+($B$11-2)+C129-1,0)</f>
        <v>0</v>
      </c>
      <c r="AC129" s="19">
        <f>offset('StockBond Returns'!$U$7,($B$10-1871)*12+($B$11-2)+C129-1,0)</f>
        <v>0.043</v>
      </c>
      <c r="AD129" s="19">
        <f>offset('StockBond Returns'!$V$7,($B$10-1871)*12+($B$11-2)+C129-1,0)</f>
        <v>0.0032</v>
      </c>
    </row>
    <row r="130">
      <c r="A130" s="180">
        <f t="shared" si="18"/>
        <v>1938</v>
      </c>
      <c r="B130" s="180">
        <f t="shared" si="19"/>
        <v>7</v>
      </c>
      <c r="C130" s="180">
        <f t="shared" si="20"/>
        <v>107</v>
      </c>
      <c r="D130" s="117">
        <f t="shared" si="4"/>
        <v>548834.1028</v>
      </c>
      <c r="E130" s="117">
        <f t="shared" si="5"/>
        <v>595683.7057</v>
      </c>
      <c r="F130" s="117">
        <f>$B$15*$B$18*'Cash Flow Assist'!P117</f>
        <v>3333.333333</v>
      </c>
      <c r="G130" s="117">
        <f>$B$15*'Parameters &amp; Main Results'!B142</f>
        <v>0</v>
      </c>
      <c r="H130" s="45">
        <f>offset('StockBond Returns'!$W$7,($B$10-1871)*12+($B$11-2)+C130-1,0)</f>
        <v>0.0581872568</v>
      </c>
      <c r="I130" s="19">
        <f t="shared" si="6"/>
        <v>0.06751785267</v>
      </c>
      <c r="J130" s="19"/>
      <c r="K130" s="19">
        <f t="shared" si="7"/>
        <v>0.8833333333</v>
      </c>
      <c r="L130" s="174">
        <f t="shared" si="8"/>
        <v>0.8766666667</v>
      </c>
      <c r="M130" s="174">
        <f t="shared" si="9"/>
        <v>0.1233333333</v>
      </c>
      <c r="N130" s="174">
        <f t="shared" si="10"/>
        <v>0</v>
      </c>
      <c r="O130" s="174">
        <f t="shared" si="11"/>
        <v>0</v>
      </c>
      <c r="P130" s="174">
        <f t="shared" si="12"/>
        <v>0</v>
      </c>
      <c r="Q130" s="174">
        <f t="shared" si="13"/>
        <v>0</v>
      </c>
      <c r="R130" s="174">
        <f t="shared" si="14"/>
        <v>0</v>
      </c>
      <c r="S130" s="174">
        <f t="shared" si="15"/>
        <v>0</v>
      </c>
      <c r="T130" s="174">
        <f t="shared" si="16"/>
        <v>0</v>
      </c>
      <c r="U130" s="19">
        <f t="shared" si="17"/>
        <v>0.0005</v>
      </c>
      <c r="V130" s="19">
        <f>offset('StockBond Returns'!$N$7,($B$10-1871)*12+($B$11-2)+C130-1,0)</f>
        <v>0.07664457321</v>
      </c>
      <c r="W130" s="19">
        <f>offset('StockBond Returns'!$O$7,($B$10-1871)*12+($B$11-2)+C130-1,0)</f>
        <v>0.002981974232</v>
      </c>
      <c r="X130" s="19">
        <f>offset('StockBond Returns'!$P$7,($B$10-1871)*12+($B$11-2)+C130-1,0)</f>
        <v>0.00004166666983</v>
      </c>
      <c r="Y130" s="19">
        <f>offset('StockBond Returns'!$Q$7,($B$10-1871)*12+($B$11-2)+C130-1,0)</f>
        <v>0.07664457321</v>
      </c>
      <c r="Z130" s="19">
        <f>offset('StockBond Returns'!$R$7,($B$10-1871)*12+($B$11-2)+C130-1,0)</f>
        <v>0</v>
      </c>
      <c r="AA130" s="19">
        <f>offset('StockBond Returns'!$S$7,($B$10-1871)*12+($B$11-2)+C130-1,0)</f>
        <v>0</v>
      </c>
      <c r="AB130" s="19">
        <f>offset('StockBond Returns'!$T$7,($B$10-1871)*12+($B$11-2)+C130-1,0)</f>
        <v>0</v>
      </c>
      <c r="AC130" s="19">
        <f>offset('StockBond Returns'!$U$7,($B$10-1871)*12+($B$11-2)+C130-1,0)</f>
        <v>0.0667</v>
      </c>
      <c r="AD130" s="19">
        <f>offset('StockBond Returns'!$V$7,($B$10-1871)*12+($B$11-2)+C130-1,0)</f>
        <v>0.0214</v>
      </c>
    </row>
    <row r="131">
      <c r="A131" s="180">
        <f t="shared" si="18"/>
        <v>1938</v>
      </c>
      <c r="B131" s="180">
        <f t="shared" si="19"/>
        <v>8</v>
      </c>
      <c r="C131" s="180">
        <f t="shared" si="20"/>
        <v>108</v>
      </c>
      <c r="D131" s="117">
        <f t="shared" si="4"/>
        <v>536592.2306</v>
      </c>
      <c r="E131" s="117">
        <f t="shared" si="5"/>
        <v>580635.6449</v>
      </c>
      <c r="F131" s="117">
        <f>$B$15*$B$18*'Cash Flow Assist'!P118</f>
        <v>3333.333333</v>
      </c>
      <c r="G131" s="117">
        <f>$B$15*'Parameters &amp; Main Results'!B143</f>
        <v>0</v>
      </c>
      <c r="H131" s="45">
        <f>offset('StockBond Returns'!$W$7,($B$10-1871)*12+($B$11-2)+C131-1,0)</f>
        <v>-0.01633093722</v>
      </c>
      <c r="I131" s="19">
        <f t="shared" si="6"/>
        <v>-0.01977668629</v>
      </c>
      <c r="J131" s="19"/>
      <c r="K131" s="19">
        <f t="shared" si="7"/>
        <v>0.8916666667</v>
      </c>
      <c r="L131" s="174">
        <f t="shared" si="8"/>
        <v>0.8783333333</v>
      </c>
      <c r="M131" s="174">
        <f t="shared" si="9"/>
        <v>0.1216666667</v>
      </c>
      <c r="N131" s="174">
        <f t="shared" si="10"/>
        <v>0</v>
      </c>
      <c r="O131" s="174">
        <f t="shared" si="11"/>
        <v>0</v>
      </c>
      <c r="P131" s="174">
        <f t="shared" si="12"/>
        <v>0</v>
      </c>
      <c r="Q131" s="174">
        <f t="shared" si="13"/>
        <v>0</v>
      </c>
      <c r="R131" s="174">
        <f t="shared" si="14"/>
        <v>0</v>
      </c>
      <c r="S131" s="174">
        <f t="shared" si="15"/>
        <v>0</v>
      </c>
      <c r="T131" s="174">
        <f t="shared" si="16"/>
        <v>0</v>
      </c>
      <c r="U131" s="19">
        <f t="shared" si="17"/>
        <v>0.0005</v>
      </c>
      <c r="V131" s="19">
        <f>offset('StockBond Returns'!$N$7,($B$10-1871)*12+($B$11-2)+C131-1,0)</f>
        <v>-0.02300176874</v>
      </c>
      <c r="W131" s="19">
        <f>offset('StockBond Returns'!$O$7,($B$10-1871)*12+($B$11-2)+C131-1,0)</f>
        <v>0.003848223992</v>
      </c>
      <c r="X131" s="19">
        <f>offset('StockBond Returns'!$P$7,($B$10-1871)*12+($B$11-2)+C131-1,0)</f>
        <v>0.00005833333241</v>
      </c>
      <c r="Y131" s="19">
        <f>offset('StockBond Returns'!$Q$7,($B$10-1871)*12+($B$11-2)+C131-1,0)</f>
        <v>-0.02300176874</v>
      </c>
      <c r="Z131" s="19">
        <f>offset('StockBond Returns'!$R$7,($B$10-1871)*12+($B$11-2)+C131-1,0)</f>
        <v>0</v>
      </c>
      <c r="AA131" s="19">
        <f>offset('StockBond Returns'!$S$7,($B$10-1871)*12+($B$11-2)+C131-1,0)</f>
        <v>0</v>
      </c>
      <c r="AB131" s="19">
        <f>offset('StockBond Returns'!$T$7,($B$10-1871)*12+($B$11-2)+C131-1,0)</f>
        <v>0</v>
      </c>
      <c r="AC131" s="19">
        <f>offset('StockBond Returns'!$U$7,($B$10-1871)*12+($B$11-2)+C131-1,0)</f>
        <v>-0.0244</v>
      </c>
      <c r="AD131" s="19">
        <f>offset('StockBond Returns'!$V$7,($B$10-1871)*12+($B$11-2)+C131-1,0)</f>
        <v>-0.0473</v>
      </c>
    </row>
    <row r="132">
      <c r="A132" s="180">
        <f t="shared" si="18"/>
        <v>1938</v>
      </c>
      <c r="B132" s="180">
        <f t="shared" si="19"/>
        <v>9</v>
      </c>
      <c r="C132" s="180">
        <f t="shared" si="20"/>
        <v>109</v>
      </c>
      <c r="D132" s="117">
        <f t="shared" si="4"/>
        <v>540679.2614</v>
      </c>
      <c r="E132" s="117">
        <f t="shared" si="5"/>
        <v>587220.1429</v>
      </c>
      <c r="F132" s="117">
        <f>$B$15*$B$18*'Cash Flow Assist'!P119</f>
        <v>3333.333333</v>
      </c>
      <c r="G132" s="117">
        <f>$B$15*'Parameters &amp; Main Results'!B144</f>
        <v>0</v>
      </c>
      <c r="H132" s="45">
        <f>offset('StockBond Returns'!$W$7,($B$10-1871)*12+($B$11-2)+C132-1,0)</f>
        <v>0.01391512477</v>
      </c>
      <c r="I132" s="19">
        <f t="shared" si="6"/>
        <v>0.0171796149</v>
      </c>
      <c r="J132" s="19"/>
      <c r="K132" s="19">
        <f t="shared" si="7"/>
        <v>0.9</v>
      </c>
      <c r="L132" s="174">
        <f t="shared" si="8"/>
        <v>0.88</v>
      </c>
      <c r="M132" s="174">
        <f t="shared" si="9"/>
        <v>0.12</v>
      </c>
      <c r="N132" s="174">
        <f t="shared" si="10"/>
        <v>0</v>
      </c>
      <c r="O132" s="174">
        <f t="shared" si="11"/>
        <v>0</v>
      </c>
      <c r="P132" s="174">
        <f t="shared" si="12"/>
        <v>0</v>
      </c>
      <c r="Q132" s="174">
        <f t="shared" si="13"/>
        <v>0</v>
      </c>
      <c r="R132" s="174">
        <f t="shared" si="14"/>
        <v>0</v>
      </c>
      <c r="S132" s="174">
        <f t="shared" si="15"/>
        <v>0</v>
      </c>
      <c r="T132" s="174">
        <f t="shared" si="16"/>
        <v>0</v>
      </c>
      <c r="U132" s="19">
        <f t="shared" si="17"/>
        <v>0.0005</v>
      </c>
      <c r="V132" s="19">
        <f>offset('StockBond Returns'!$N$7,($B$10-1871)*12+($B$11-2)+C132-1,0)</f>
        <v>0.02023465707</v>
      </c>
      <c r="W132" s="19">
        <f>offset('StockBond Returns'!$O$7,($B$10-1871)*12+($B$11-2)+C132-1,0)</f>
        <v>-0.004876805475</v>
      </c>
      <c r="X132" s="19">
        <f>offset('StockBond Returns'!$P$7,($B$10-1871)*12+($B$11-2)+C132-1,0)</f>
        <v>0.00004999999715</v>
      </c>
      <c r="Y132" s="19">
        <f>offset('StockBond Returns'!$Q$7,($B$10-1871)*12+($B$11-2)+C132-1,0)</f>
        <v>0.02023465707</v>
      </c>
      <c r="Z132" s="19">
        <f>offset('StockBond Returns'!$R$7,($B$10-1871)*12+($B$11-2)+C132-1,0)</f>
        <v>0</v>
      </c>
      <c r="AA132" s="19">
        <f>offset('StockBond Returns'!$S$7,($B$10-1871)*12+($B$11-2)+C132-1,0)</f>
        <v>0</v>
      </c>
      <c r="AB132" s="19">
        <f>offset('StockBond Returns'!$T$7,($B$10-1871)*12+($B$11-2)+C132-1,0)</f>
        <v>0</v>
      </c>
      <c r="AC132" s="19">
        <f>offset('StockBond Returns'!$U$7,($B$10-1871)*12+($B$11-2)+C132-1,0)</f>
        <v>-0.0273</v>
      </c>
      <c r="AD132" s="19">
        <f>offset('StockBond Returns'!$V$7,($B$10-1871)*12+($B$11-2)+C132-1,0)</f>
        <v>-0.0161</v>
      </c>
    </row>
    <row r="133">
      <c r="A133" s="180">
        <f t="shared" si="18"/>
        <v>1938</v>
      </c>
      <c r="B133" s="180">
        <f t="shared" si="19"/>
        <v>10</v>
      </c>
      <c r="C133" s="180">
        <f t="shared" si="20"/>
        <v>110</v>
      </c>
      <c r="D133" s="117">
        <f t="shared" si="4"/>
        <v>574649.3488</v>
      </c>
      <c r="E133" s="117">
        <f t="shared" si="5"/>
        <v>629590.885</v>
      </c>
      <c r="F133" s="117">
        <f>$B$15*$B$18*'Cash Flow Assist'!P120</f>
        <v>3333.333333</v>
      </c>
      <c r="G133" s="117">
        <f>$B$15*'Parameters &amp; Main Results'!B145</f>
        <v>0</v>
      </c>
      <c r="H133" s="45">
        <f>offset('StockBond Returns'!$W$7,($B$10-1871)*12+($B$11-2)+C133-1,0)</f>
        <v>0.06942161244</v>
      </c>
      <c r="I133" s="19">
        <f t="shared" si="6"/>
        <v>0.07827557439</v>
      </c>
      <c r="J133" s="19"/>
      <c r="K133" s="19">
        <f t="shared" si="7"/>
        <v>0.9083333333</v>
      </c>
      <c r="L133" s="174">
        <f t="shared" si="8"/>
        <v>0.8816666667</v>
      </c>
      <c r="M133" s="174">
        <f t="shared" si="9"/>
        <v>0.1183333333</v>
      </c>
      <c r="N133" s="174">
        <f t="shared" si="10"/>
        <v>0</v>
      </c>
      <c r="O133" s="174">
        <f t="shared" si="11"/>
        <v>0</v>
      </c>
      <c r="P133" s="174">
        <f t="shared" si="12"/>
        <v>0</v>
      </c>
      <c r="Q133" s="174">
        <f t="shared" si="13"/>
        <v>0</v>
      </c>
      <c r="R133" s="174">
        <f t="shared" si="14"/>
        <v>0</v>
      </c>
      <c r="S133" s="174">
        <f t="shared" si="15"/>
        <v>0</v>
      </c>
      <c r="T133" s="174">
        <f t="shared" si="16"/>
        <v>0</v>
      </c>
      <c r="U133" s="19">
        <f t="shared" si="17"/>
        <v>0.0005</v>
      </c>
      <c r="V133" s="19">
        <f>offset('StockBond Returns'!$N$7,($B$10-1871)*12+($B$11-2)+C133-1,0)</f>
        <v>0.08627459927</v>
      </c>
      <c r="W133" s="19">
        <f>offset('StockBond Returns'!$O$7,($B$10-1871)*12+($B$11-2)+C133-1,0)</f>
        <v>0.01902931862</v>
      </c>
      <c r="X133" s="19">
        <f>offset('StockBond Returns'!$P$7,($B$10-1871)*12+($B$11-2)+C133-1,0)</f>
        <v>0.007210000002</v>
      </c>
      <c r="Y133" s="19">
        <f>offset('StockBond Returns'!$Q$7,($B$10-1871)*12+($B$11-2)+C133-1,0)</f>
        <v>0.08627459927</v>
      </c>
      <c r="Z133" s="19">
        <f>offset('StockBond Returns'!$R$7,($B$10-1871)*12+($B$11-2)+C133-1,0)</f>
        <v>0</v>
      </c>
      <c r="AA133" s="19">
        <f>offset('StockBond Returns'!$S$7,($B$10-1871)*12+($B$11-2)+C133-1,0)</f>
        <v>0</v>
      </c>
      <c r="AB133" s="19">
        <f>offset('StockBond Returns'!$T$7,($B$10-1871)*12+($B$11-2)+C133-1,0)</f>
        <v>0.007142857143</v>
      </c>
      <c r="AC133" s="19">
        <f>offset('StockBond Returns'!$U$7,($B$10-1871)*12+($B$11-2)+C133-1,0)</f>
        <v>0.0579</v>
      </c>
      <c r="AD133" s="19">
        <f>offset('StockBond Returns'!$V$7,($B$10-1871)*12+($B$11-2)+C133-1,0)</f>
        <v>0.0507</v>
      </c>
    </row>
    <row r="134">
      <c r="A134" s="180">
        <f t="shared" si="18"/>
        <v>1938</v>
      </c>
      <c r="B134" s="180">
        <f t="shared" si="19"/>
        <v>11</v>
      </c>
      <c r="C134" s="180">
        <f t="shared" si="20"/>
        <v>111</v>
      </c>
      <c r="D134" s="117">
        <f t="shared" si="4"/>
        <v>558532.434</v>
      </c>
      <c r="E134" s="117">
        <f t="shared" si="5"/>
        <v>609917.2534</v>
      </c>
      <c r="F134" s="117">
        <f>$B$15*$B$18*'Cash Flow Assist'!P121</f>
        <v>3333.333333</v>
      </c>
      <c r="G134" s="117">
        <f>$B$15*'Parameters &amp; Main Results'!B146</f>
        <v>0</v>
      </c>
      <c r="H134" s="45">
        <f>offset('StockBond Returns'!$W$7,($B$10-1871)*12+($B$11-2)+C134-1,0)</f>
        <v>-0.02237567499</v>
      </c>
      <c r="I134" s="19">
        <f t="shared" si="6"/>
        <v>-0.02609197806</v>
      </c>
      <c r="J134" s="19"/>
      <c r="K134" s="19">
        <f t="shared" si="7"/>
        <v>0.9166666667</v>
      </c>
      <c r="L134" s="174">
        <f t="shared" si="8"/>
        <v>0.8833333333</v>
      </c>
      <c r="M134" s="174">
        <f t="shared" si="9"/>
        <v>0.1166666667</v>
      </c>
      <c r="N134" s="174">
        <f t="shared" si="10"/>
        <v>0</v>
      </c>
      <c r="O134" s="174">
        <f t="shared" si="11"/>
        <v>0</v>
      </c>
      <c r="P134" s="174">
        <f t="shared" si="12"/>
        <v>0</v>
      </c>
      <c r="Q134" s="174">
        <f t="shared" si="13"/>
        <v>0</v>
      </c>
      <c r="R134" s="174">
        <f t="shared" si="14"/>
        <v>0</v>
      </c>
      <c r="S134" s="174">
        <f t="shared" si="15"/>
        <v>0</v>
      </c>
      <c r="T134" s="174">
        <f t="shared" si="16"/>
        <v>0</v>
      </c>
      <c r="U134" s="19">
        <f t="shared" si="17"/>
        <v>0.0005</v>
      </c>
      <c r="V134" s="19">
        <f>offset('StockBond Returns'!$N$7,($B$10-1871)*12+($B$11-2)+C134-1,0)</f>
        <v>-0.02930207658</v>
      </c>
      <c r="W134" s="19">
        <f>offset('StockBond Returns'!$O$7,($B$10-1871)*12+($B$11-2)+C134-1,0)</f>
        <v>-0.00142980354</v>
      </c>
      <c r="X134" s="19">
        <f>offset('StockBond Returns'!$P$7,($B$10-1871)*12+($B$11-2)+C134-1,0)</f>
        <v>0.00004166666773</v>
      </c>
      <c r="Y134" s="19">
        <f>offset('StockBond Returns'!$Q$7,($B$10-1871)*12+($B$11-2)+C134-1,0)</f>
        <v>-0.02930207658</v>
      </c>
      <c r="Z134" s="19">
        <f>offset('StockBond Returns'!$R$7,($B$10-1871)*12+($B$11-2)+C134-1,0)</f>
        <v>0</v>
      </c>
      <c r="AA134" s="19">
        <f>offset('StockBond Returns'!$S$7,($B$10-1871)*12+($B$11-2)+C134-1,0)</f>
        <v>0</v>
      </c>
      <c r="AB134" s="19">
        <f>offset('StockBond Returns'!$T$7,($B$10-1871)*12+($B$11-2)+C134-1,0)</f>
        <v>0</v>
      </c>
      <c r="AC134" s="19">
        <f>offset('StockBond Returns'!$U$7,($B$10-1871)*12+($B$11-2)+C134-1,0)</f>
        <v>-0.0257</v>
      </c>
      <c r="AD134" s="19">
        <f>offset('StockBond Returns'!$V$7,($B$10-1871)*12+($B$11-2)+C134-1,0)</f>
        <v>-0.0121</v>
      </c>
    </row>
    <row r="135">
      <c r="A135" s="180">
        <f t="shared" si="18"/>
        <v>1938</v>
      </c>
      <c r="B135" s="180">
        <f t="shared" si="19"/>
        <v>12</v>
      </c>
      <c r="C135" s="180">
        <f t="shared" si="20"/>
        <v>112</v>
      </c>
      <c r="D135" s="117">
        <f t="shared" si="4"/>
        <v>572871.6233</v>
      </c>
      <c r="E135" s="117">
        <f t="shared" si="5"/>
        <v>628857.2061</v>
      </c>
      <c r="F135" s="117">
        <f>$B$15*$B$18*'Cash Flow Assist'!P122</f>
        <v>3333.333333</v>
      </c>
      <c r="G135" s="117">
        <f>$B$15*'Parameters &amp; Main Results'!B147</f>
        <v>0</v>
      </c>
      <c r="H135" s="45">
        <f>offset('StockBond Returns'!$W$7,($B$10-1871)*12+($B$11-2)+C135-1,0)</f>
        <v>0.03183096414</v>
      </c>
      <c r="I135" s="19">
        <f t="shared" si="6"/>
        <v>0.03671921612</v>
      </c>
      <c r="J135" s="19"/>
      <c r="K135" s="19">
        <f t="shared" si="7"/>
        <v>0.925</v>
      </c>
      <c r="L135" s="174">
        <f t="shared" si="8"/>
        <v>0.885</v>
      </c>
      <c r="M135" s="174">
        <f t="shared" si="9"/>
        <v>0.115</v>
      </c>
      <c r="N135" s="174">
        <f t="shared" si="10"/>
        <v>0</v>
      </c>
      <c r="O135" s="174">
        <f t="shared" si="11"/>
        <v>0</v>
      </c>
      <c r="P135" s="174">
        <f t="shared" si="12"/>
        <v>0</v>
      </c>
      <c r="Q135" s="174">
        <f t="shared" si="13"/>
        <v>0</v>
      </c>
      <c r="R135" s="174">
        <f t="shared" si="14"/>
        <v>0</v>
      </c>
      <c r="S135" s="174">
        <f t="shared" si="15"/>
        <v>0</v>
      </c>
      <c r="T135" s="174">
        <f t="shared" si="16"/>
        <v>0</v>
      </c>
      <c r="U135" s="19">
        <f t="shared" si="17"/>
        <v>0.0005</v>
      </c>
      <c r="V135" s="19">
        <f>offset('StockBond Returns'!$N$7,($B$10-1871)*12+($B$11-2)+C135-1,0)</f>
        <v>0.04092494928</v>
      </c>
      <c r="W135" s="19">
        <f>offset('StockBond Returns'!$O$7,($B$10-1871)*12+($B$11-2)+C135-1,0)</f>
        <v>0.004715675394</v>
      </c>
      <c r="X135" s="19">
        <f>offset('StockBond Returns'!$P$7,($B$10-1871)*12+($B$11-2)+C135-1,0)</f>
        <v>0.00003333333083</v>
      </c>
      <c r="Y135" s="19">
        <f>offset('StockBond Returns'!$Q$7,($B$10-1871)*12+($B$11-2)+C135-1,0)</f>
        <v>0.04092494928</v>
      </c>
      <c r="Z135" s="19">
        <f>offset('StockBond Returns'!$R$7,($B$10-1871)*12+($B$11-2)+C135-1,0)</f>
        <v>0</v>
      </c>
      <c r="AA135" s="19">
        <f>offset('StockBond Returns'!$S$7,($B$10-1871)*12+($B$11-2)+C135-1,0)</f>
        <v>0</v>
      </c>
      <c r="AB135" s="19">
        <f>offset('StockBond Returns'!$T$7,($B$10-1871)*12+($B$11-2)+C135-1,0)</f>
        <v>0</v>
      </c>
      <c r="AC135" s="19">
        <f>offset('StockBond Returns'!$U$7,($B$10-1871)*12+($B$11-2)+C135-1,0)</f>
        <v>-0.0183</v>
      </c>
      <c r="AD135" s="19">
        <f>offset('StockBond Returns'!$V$7,($B$10-1871)*12+($B$11-2)+C135-1,0)</f>
        <v>0.0053</v>
      </c>
    </row>
    <row r="136">
      <c r="A136" s="180">
        <f t="shared" si="18"/>
        <v>1939</v>
      </c>
      <c r="B136" s="180">
        <f t="shared" si="19"/>
        <v>1</v>
      </c>
      <c r="C136" s="180">
        <f t="shared" si="20"/>
        <v>113</v>
      </c>
      <c r="D136" s="117">
        <f t="shared" si="4"/>
        <v>541892.7766</v>
      </c>
      <c r="E136" s="117">
        <f t="shared" si="5"/>
        <v>589397.1659</v>
      </c>
      <c r="F136" s="117">
        <f>$B$15*$B$18*'Cash Flow Assist'!P123</f>
        <v>3333.333333</v>
      </c>
      <c r="G136" s="117">
        <f>$B$15*'Parameters &amp; Main Results'!B148</f>
        <v>0</v>
      </c>
      <c r="H136" s="45">
        <f>offset('StockBond Returns'!$W$7,($B$10-1871)*12+($B$11-2)+C136-1,0)</f>
        <v>-0.04854021911</v>
      </c>
      <c r="I136" s="19">
        <f t="shared" si="6"/>
        <v>-0.05775432141</v>
      </c>
      <c r="J136" s="19"/>
      <c r="K136" s="19">
        <f t="shared" si="7"/>
        <v>0.9333333333</v>
      </c>
      <c r="L136" s="174">
        <f t="shared" si="8"/>
        <v>0.8866666667</v>
      </c>
      <c r="M136" s="174">
        <f t="shared" si="9"/>
        <v>0.1133333333</v>
      </c>
      <c r="N136" s="174">
        <f t="shared" si="10"/>
        <v>0</v>
      </c>
      <c r="O136" s="174">
        <f t="shared" si="11"/>
        <v>0</v>
      </c>
      <c r="P136" s="174">
        <f t="shared" si="12"/>
        <v>0</v>
      </c>
      <c r="Q136" s="174">
        <f t="shared" si="13"/>
        <v>0</v>
      </c>
      <c r="R136" s="174">
        <f t="shared" si="14"/>
        <v>0</v>
      </c>
      <c r="S136" s="174">
        <f t="shared" si="15"/>
        <v>0</v>
      </c>
      <c r="T136" s="174">
        <f t="shared" si="16"/>
        <v>0</v>
      </c>
      <c r="U136" s="19">
        <f t="shared" si="17"/>
        <v>0.0005</v>
      </c>
      <c r="V136" s="19">
        <f>offset('StockBond Returns'!$N$7,($B$10-1871)*12+($B$11-2)+C136-1,0)</f>
        <v>-0.06535361762</v>
      </c>
      <c r="W136" s="19">
        <f>offset('StockBond Returns'!$O$7,($B$10-1871)*12+($B$11-2)+C136-1,0)</f>
        <v>0.002066643098</v>
      </c>
      <c r="X136" s="19">
        <f>offset('StockBond Returns'!$P$7,($B$10-1871)*12+($B$11-2)+C136-1,0)</f>
        <v>0.00002500000152</v>
      </c>
      <c r="Y136" s="19">
        <f>offset('StockBond Returns'!$Q$7,($B$10-1871)*12+($B$11-2)+C136-1,0)</f>
        <v>-0.06535361762</v>
      </c>
      <c r="Z136" s="19">
        <f>offset('StockBond Returns'!$R$7,($B$10-1871)*12+($B$11-2)+C136-1,0)</f>
        <v>0</v>
      </c>
      <c r="AA136" s="19">
        <f>offset('StockBond Returns'!$S$7,($B$10-1871)*12+($B$11-2)+C136-1,0)</f>
        <v>0</v>
      </c>
      <c r="AB136" s="19">
        <f>offset('StockBond Returns'!$T$7,($B$10-1871)*12+($B$11-2)+C136-1,0)</f>
        <v>0</v>
      </c>
      <c r="AC136" s="19">
        <f>offset('StockBond Returns'!$U$7,($B$10-1871)*12+($B$11-2)+C136-1,0)</f>
        <v>-0.0153</v>
      </c>
      <c r="AD136" s="19">
        <f>offset('StockBond Returns'!$V$7,($B$10-1871)*12+($B$11-2)+C136-1,0)</f>
        <v>-0.0396</v>
      </c>
    </row>
    <row r="137">
      <c r="A137" s="180">
        <f t="shared" si="18"/>
        <v>1939</v>
      </c>
      <c r="B137" s="180">
        <f t="shared" si="19"/>
        <v>2</v>
      </c>
      <c r="C137" s="180">
        <f t="shared" si="20"/>
        <v>114</v>
      </c>
      <c r="D137" s="117">
        <f t="shared" si="4"/>
        <v>558041.7604</v>
      </c>
      <c r="E137" s="117">
        <f t="shared" si="5"/>
        <v>609700.0355</v>
      </c>
      <c r="F137" s="117">
        <f>$B$15*$B$18*'Cash Flow Assist'!P124</f>
        <v>3333.333333</v>
      </c>
      <c r="G137" s="117">
        <f>$B$15*'Parameters &amp; Main Results'!B149</f>
        <v>0</v>
      </c>
      <c r="H137" s="45">
        <f>offset('StockBond Returns'!$W$7,($B$10-1871)*12+($B$11-2)+C137-1,0)</f>
        <v>0.03617486861</v>
      </c>
      <c r="I137" s="19">
        <f t="shared" si="6"/>
        <v>0.04033042402</v>
      </c>
      <c r="J137" s="19"/>
      <c r="K137" s="19">
        <f t="shared" si="7"/>
        <v>0.9416666667</v>
      </c>
      <c r="L137" s="174">
        <f t="shared" si="8"/>
        <v>0.8883333333</v>
      </c>
      <c r="M137" s="174">
        <f t="shared" si="9"/>
        <v>0.1116666667</v>
      </c>
      <c r="N137" s="174">
        <f t="shared" si="10"/>
        <v>0</v>
      </c>
      <c r="O137" s="174">
        <f t="shared" si="11"/>
        <v>0</v>
      </c>
      <c r="P137" s="174">
        <f t="shared" si="12"/>
        <v>0</v>
      </c>
      <c r="Q137" s="174">
        <f t="shared" si="13"/>
        <v>0</v>
      </c>
      <c r="R137" s="174">
        <f t="shared" si="14"/>
        <v>0</v>
      </c>
      <c r="S137" s="174">
        <f t="shared" si="15"/>
        <v>0</v>
      </c>
      <c r="T137" s="174">
        <f t="shared" si="16"/>
        <v>0</v>
      </c>
      <c r="U137" s="19">
        <f t="shared" si="17"/>
        <v>0.0005</v>
      </c>
      <c r="V137" s="19">
        <f>offset('StockBond Returns'!$N$7,($B$10-1871)*12+($B$11-2)+C137-1,0)</f>
        <v>0.04372657518</v>
      </c>
      <c r="W137" s="19">
        <f>offset('StockBond Returns'!$O$7,($B$10-1871)*12+($B$11-2)+C137-1,0)</f>
        <v>0.01368641558</v>
      </c>
      <c r="X137" s="19">
        <f>offset('StockBond Returns'!$P$7,($B$10-1871)*12+($B$11-2)+C137-1,0)</f>
        <v>0.00721942446</v>
      </c>
      <c r="Y137" s="19">
        <f>offset('StockBond Returns'!$Q$7,($B$10-1871)*12+($B$11-2)+C137-1,0)</f>
        <v>0.04372657518</v>
      </c>
      <c r="Z137" s="19">
        <f>offset('StockBond Returns'!$R$7,($B$10-1871)*12+($B$11-2)+C137-1,0)</f>
        <v>0</v>
      </c>
      <c r="AA137" s="19">
        <f>offset('StockBond Returns'!$S$7,($B$10-1871)*12+($B$11-2)+C137-1,0)</f>
        <v>0</v>
      </c>
      <c r="AB137" s="19">
        <f>offset('StockBond Returns'!$T$7,($B$10-1871)*12+($B$11-2)+C137-1,0)</f>
        <v>0.007194244604</v>
      </c>
      <c r="AC137" s="19">
        <f>offset('StockBond Returns'!$U$7,($B$10-1871)*12+($B$11-2)+C137-1,0)</f>
        <v>0.0064</v>
      </c>
      <c r="AD137" s="19">
        <f>offset('StockBond Returns'!$V$7,($B$10-1871)*12+($B$11-2)+C137-1,0)</f>
        <v>0.0294</v>
      </c>
    </row>
    <row r="138">
      <c r="A138" s="180">
        <f t="shared" si="18"/>
        <v>1939</v>
      </c>
      <c r="B138" s="180">
        <f t="shared" si="19"/>
        <v>3</v>
      </c>
      <c r="C138" s="180">
        <f t="shared" si="20"/>
        <v>115</v>
      </c>
      <c r="D138" s="117">
        <f t="shared" si="4"/>
        <v>500995.634</v>
      </c>
      <c r="E138" s="117">
        <f t="shared" si="5"/>
        <v>535572.746</v>
      </c>
      <c r="F138" s="117">
        <f>$B$15*$B$18*'Cash Flow Assist'!P125</f>
        <v>3333.333333</v>
      </c>
      <c r="G138" s="117">
        <f>$B$15*'Parameters &amp; Main Results'!B150</f>
        <v>0</v>
      </c>
      <c r="H138" s="45">
        <f>offset('StockBond Returns'!$W$7,($B$10-1871)*12+($B$11-2)+C138-1,0)</f>
        <v>-0.09683067786</v>
      </c>
      <c r="I138" s="19">
        <f t="shared" si="6"/>
        <v>-0.1167510615</v>
      </c>
      <c r="J138" s="19"/>
      <c r="K138" s="19">
        <f t="shared" si="7"/>
        <v>0.95</v>
      </c>
      <c r="L138" s="174">
        <f t="shared" si="8"/>
        <v>0.89</v>
      </c>
      <c r="M138" s="174">
        <f t="shared" si="9"/>
        <v>0.11</v>
      </c>
      <c r="N138" s="174">
        <f t="shared" si="10"/>
        <v>0</v>
      </c>
      <c r="O138" s="174">
        <f t="shared" si="11"/>
        <v>0</v>
      </c>
      <c r="P138" s="174">
        <f t="shared" si="12"/>
        <v>0</v>
      </c>
      <c r="Q138" s="174">
        <f t="shared" si="13"/>
        <v>0</v>
      </c>
      <c r="R138" s="174">
        <f t="shared" si="14"/>
        <v>0</v>
      </c>
      <c r="S138" s="174">
        <f t="shared" si="15"/>
        <v>0</v>
      </c>
      <c r="T138" s="174">
        <f t="shared" si="16"/>
        <v>0</v>
      </c>
      <c r="U138" s="19">
        <f t="shared" si="17"/>
        <v>0.0005</v>
      </c>
      <c r="V138" s="19">
        <f>offset('StockBond Returns'!$N$7,($B$10-1871)*12+($B$11-2)+C138-1,0)</f>
        <v>-0.1323611248</v>
      </c>
      <c r="W138" s="19">
        <f>offset('StockBond Returns'!$O$7,($B$10-1871)*12+($B$11-2)+C138-1,0)</f>
        <v>0.009927329743</v>
      </c>
      <c r="X138" s="19">
        <f>offset('StockBond Returns'!$P$7,($B$10-1871)*12+($B$11-2)+C138-1,0)</f>
        <v>0.0000250000017</v>
      </c>
      <c r="Y138" s="19">
        <f>offset('StockBond Returns'!$Q$7,($B$10-1871)*12+($B$11-2)+C138-1,0)</f>
        <v>-0.1323611248</v>
      </c>
      <c r="Z138" s="19">
        <f>offset('StockBond Returns'!$R$7,($B$10-1871)*12+($B$11-2)+C138-1,0)</f>
        <v>0</v>
      </c>
      <c r="AA138" s="19">
        <f>offset('StockBond Returns'!$S$7,($B$10-1871)*12+($B$11-2)+C138-1,0)</f>
        <v>0</v>
      </c>
      <c r="AB138" s="19">
        <f>offset('StockBond Returns'!$T$7,($B$10-1871)*12+($B$11-2)+C138-1,0)</f>
        <v>0</v>
      </c>
      <c r="AC138" s="19">
        <f>offset('StockBond Returns'!$U$7,($B$10-1871)*12+($B$11-2)+C138-1,0)</f>
        <v>-0.0472</v>
      </c>
      <c r="AD138" s="19">
        <f>offset('StockBond Returns'!$V$7,($B$10-1871)*12+($B$11-2)+C138-1,0)</f>
        <v>-0.0837</v>
      </c>
    </row>
    <row r="139">
      <c r="A139" s="180">
        <f t="shared" si="18"/>
        <v>1939</v>
      </c>
      <c r="B139" s="180">
        <f t="shared" si="19"/>
        <v>4</v>
      </c>
      <c r="C139" s="180">
        <f t="shared" si="20"/>
        <v>116</v>
      </c>
      <c r="D139" s="117">
        <f t="shared" si="4"/>
        <v>501616.5169</v>
      </c>
      <c r="E139" s="117">
        <f t="shared" si="5"/>
        <v>535723.0091</v>
      </c>
      <c r="F139" s="117">
        <f>$B$15*$B$18*'Cash Flow Assist'!P126</f>
        <v>3333.333333</v>
      </c>
      <c r="G139" s="117">
        <f>$B$15*'Parameters &amp; Main Results'!B151</f>
        <v>0</v>
      </c>
      <c r="H139" s="45">
        <f>offset('StockBond Returns'!$W$7,($B$10-1871)*12+($B$11-2)+C139-1,0)</f>
        <v>0.007945581168</v>
      </c>
      <c r="I139" s="19">
        <f t="shared" si="6"/>
        <v>0.006545168063</v>
      </c>
      <c r="J139" s="19"/>
      <c r="K139" s="19">
        <f t="shared" si="7"/>
        <v>0.9583333333</v>
      </c>
      <c r="L139" s="174">
        <f t="shared" si="8"/>
        <v>0.8916666667</v>
      </c>
      <c r="M139" s="174">
        <f t="shared" si="9"/>
        <v>0.1083333333</v>
      </c>
      <c r="N139" s="174">
        <f t="shared" si="10"/>
        <v>0</v>
      </c>
      <c r="O139" s="174">
        <f t="shared" si="11"/>
        <v>0</v>
      </c>
      <c r="P139" s="174">
        <f t="shared" si="12"/>
        <v>0</v>
      </c>
      <c r="Q139" s="174">
        <f t="shared" si="13"/>
        <v>0</v>
      </c>
      <c r="R139" s="174">
        <f t="shared" si="14"/>
        <v>0</v>
      </c>
      <c r="S139" s="174">
        <f t="shared" si="15"/>
        <v>0</v>
      </c>
      <c r="T139" s="174">
        <f t="shared" si="16"/>
        <v>0</v>
      </c>
      <c r="U139" s="19">
        <f t="shared" si="17"/>
        <v>0.0005</v>
      </c>
      <c r="V139" s="19">
        <f>offset('StockBond Returns'!$N$7,($B$10-1871)*12+($B$11-2)+C139-1,0)</f>
        <v>0.005515930591</v>
      </c>
      <c r="W139" s="19">
        <f>offset('StockBond Returns'!$O$7,($B$10-1871)*12+($B$11-2)+C139-1,0)</f>
        <v>0.01540119957</v>
      </c>
      <c r="X139" s="19">
        <f>offset('StockBond Returns'!$P$7,($B$10-1871)*12+($B$11-2)+C139-1,0)</f>
        <v>0.00727155797</v>
      </c>
      <c r="Y139" s="19">
        <f>offset('StockBond Returns'!$Q$7,($B$10-1871)*12+($B$11-2)+C139-1,0)</f>
        <v>0.005515930591</v>
      </c>
      <c r="Z139" s="19">
        <f>offset('StockBond Returns'!$R$7,($B$10-1871)*12+($B$11-2)+C139-1,0)</f>
        <v>0</v>
      </c>
      <c r="AA139" s="19">
        <f>offset('StockBond Returns'!$S$7,($B$10-1871)*12+($B$11-2)+C139-1,0)</f>
        <v>0</v>
      </c>
      <c r="AB139" s="19">
        <f>offset('StockBond Returns'!$T$7,($B$10-1871)*12+($B$11-2)+C139-1,0)</f>
        <v>0.007246376812</v>
      </c>
      <c r="AC139" s="19">
        <f>offset('StockBond Returns'!$U$7,($B$10-1871)*12+($B$11-2)+C139-1,0)</f>
        <v>0.0166</v>
      </c>
      <c r="AD139" s="19">
        <f>offset('StockBond Returns'!$V$7,($B$10-1871)*12+($B$11-2)+C139-1,0)</f>
        <v>-0.0029</v>
      </c>
    </row>
    <row r="140">
      <c r="A140" s="180">
        <f t="shared" si="18"/>
        <v>1939</v>
      </c>
      <c r="B140" s="180">
        <f t="shared" si="19"/>
        <v>5</v>
      </c>
      <c r="C140" s="180">
        <f t="shared" si="20"/>
        <v>117</v>
      </c>
      <c r="D140" s="117">
        <f t="shared" si="4"/>
        <v>524823.88</v>
      </c>
      <c r="E140" s="117">
        <f t="shared" si="5"/>
        <v>564722.2021</v>
      </c>
      <c r="F140" s="117">
        <f>$B$15*$B$18*'Cash Flow Assist'!P127</f>
        <v>3333.333333</v>
      </c>
      <c r="G140" s="117">
        <f>$B$15*'Parameters &amp; Main Results'!B152</f>
        <v>0</v>
      </c>
      <c r="H140" s="45">
        <f>offset('StockBond Returns'!$W$7,($B$10-1871)*12+($B$11-2)+C140-1,0)</f>
        <v>0.05326428292</v>
      </c>
      <c r="I140" s="19">
        <f t="shared" si="6"/>
        <v>0.06073094172</v>
      </c>
      <c r="J140" s="19"/>
      <c r="K140" s="19">
        <f t="shared" si="7"/>
        <v>0.9666666667</v>
      </c>
      <c r="L140" s="174">
        <f t="shared" si="8"/>
        <v>0.8933333333</v>
      </c>
      <c r="M140" s="174">
        <f t="shared" si="9"/>
        <v>0.1066666667</v>
      </c>
      <c r="N140" s="174">
        <f t="shared" si="10"/>
        <v>0</v>
      </c>
      <c r="O140" s="174">
        <f t="shared" si="11"/>
        <v>0</v>
      </c>
      <c r="P140" s="174">
        <f t="shared" si="12"/>
        <v>0</v>
      </c>
      <c r="Q140" s="174">
        <f t="shared" si="13"/>
        <v>0</v>
      </c>
      <c r="R140" s="174">
        <f t="shared" si="14"/>
        <v>0</v>
      </c>
      <c r="S140" s="174">
        <f t="shared" si="15"/>
        <v>0</v>
      </c>
      <c r="T140" s="174">
        <f t="shared" si="16"/>
        <v>0</v>
      </c>
      <c r="U140" s="19">
        <f t="shared" si="17"/>
        <v>0.0005</v>
      </c>
      <c r="V140" s="19">
        <f>offset('StockBond Returns'!$N$7,($B$10-1871)*12+($B$11-2)+C140-1,0)</f>
        <v>0.06632919168</v>
      </c>
      <c r="W140" s="19">
        <f>offset('StockBond Returns'!$O$7,($B$10-1871)*12+($B$11-2)+C140-1,0)</f>
        <v>0.01423622332</v>
      </c>
      <c r="X140" s="19">
        <f>offset('StockBond Returns'!$P$7,($B$10-1871)*12+($B$11-2)+C140-1,0)</f>
        <v>0.00002500000181</v>
      </c>
      <c r="Y140" s="19">
        <f>offset('StockBond Returns'!$Q$7,($B$10-1871)*12+($B$11-2)+C140-1,0)</f>
        <v>0.06632919168</v>
      </c>
      <c r="Z140" s="19">
        <f>offset('StockBond Returns'!$R$7,($B$10-1871)*12+($B$11-2)+C140-1,0)</f>
        <v>0</v>
      </c>
      <c r="AA140" s="19">
        <f>offset('StockBond Returns'!$S$7,($B$10-1871)*12+($B$11-2)+C140-1,0)</f>
        <v>0</v>
      </c>
      <c r="AB140" s="19">
        <f>offset('StockBond Returns'!$T$7,($B$10-1871)*12+($B$11-2)+C140-1,0)</f>
        <v>0</v>
      </c>
      <c r="AC140" s="19">
        <f>offset('StockBond Returns'!$U$7,($B$10-1871)*12+($B$11-2)+C140-1,0)</f>
        <v>0.0278</v>
      </c>
      <c r="AD140" s="19">
        <f>offset('StockBond Returns'!$V$7,($B$10-1871)*12+($B$11-2)+C140-1,0)</f>
        <v>0.0053</v>
      </c>
    </row>
    <row r="141">
      <c r="A141" s="180">
        <f t="shared" si="18"/>
        <v>1939</v>
      </c>
      <c r="B141" s="180">
        <f t="shared" si="19"/>
        <v>6</v>
      </c>
      <c r="C141" s="180">
        <f t="shared" si="20"/>
        <v>118</v>
      </c>
      <c r="D141" s="117">
        <f t="shared" si="4"/>
        <v>497790.1517</v>
      </c>
      <c r="E141" s="117">
        <f t="shared" si="5"/>
        <v>531039.547</v>
      </c>
      <c r="F141" s="117">
        <f>$B$15*$B$18*'Cash Flow Assist'!P128</f>
        <v>3333.333333</v>
      </c>
      <c r="G141" s="117">
        <f>$B$15*'Parameters &amp; Main Results'!B153</f>
        <v>0</v>
      </c>
      <c r="H141" s="45">
        <f>offset('StockBond Returns'!$W$7,($B$10-1871)*12+($B$11-2)+C141-1,0)</f>
        <v>-0.0454474106</v>
      </c>
      <c r="I141" s="19">
        <f t="shared" si="6"/>
        <v>-0.05406113921</v>
      </c>
      <c r="J141" s="19"/>
      <c r="K141" s="19">
        <f t="shared" si="7"/>
        <v>0.975</v>
      </c>
      <c r="L141" s="174">
        <f t="shared" si="8"/>
        <v>0.895</v>
      </c>
      <c r="M141" s="174">
        <f t="shared" si="9"/>
        <v>0.105</v>
      </c>
      <c r="N141" s="174">
        <f t="shared" si="10"/>
        <v>0</v>
      </c>
      <c r="O141" s="174">
        <f t="shared" si="11"/>
        <v>0</v>
      </c>
      <c r="P141" s="174">
        <f t="shared" si="12"/>
        <v>0</v>
      </c>
      <c r="Q141" s="174">
        <f t="shared" si="13"/>
        <v>0</v>
      </c>
      <c r="R141" s="174">
        <f t="shared" si="14"/>
        <v>0</v>
      </c>
      <c r="S141" s="174">
        <f t="shared" si="15"/>
        <v>0</v>
      </c>
      <c r="T141" s="174">
        <f t="shared" si="16"/>
        <v>0</v>
      </c>
      <c r="U141" s="19">
        <f t="shared" si="17"/>
        <v>0.0005</v>
      </c>
      <c r="V141" s="19">
        <f>offset('StockBond Returns'!$N$7,($B$10-1871)*12+($B$11-2)+C141-1,0)</f>
        <v>-0.06025700015</v>
      </c>
      <c r="W141" s="19">
        <f>offset('StockBond Returns'!$O$7,($B$10-1871)*12+($B$11-2)+C141-1,0)</f>
        <v>-0.0008519752827</v>
      </c>
      <c r="X141" s="19">
        <f>offset('StockBond Returns'!$P$7,($B$10-1871)*12+($B$11-2)+C141-1,0)</f>
        <v>0.00002499999941</v>
      </c>
      <c r="Y141" s="19">
        <f>offset('StockBond Returns'!$Q$7,($B$10-1871)*12+($B$11-2)+C141-1,0)</f>
        <v>-0.06025700015</v>
      </c>
      <c r="Z141" s="19">
        <f>offset('StockBond Returns'!$R$7,($B$10-1871)*12+($B$11-2)+C141-1,0)</f>
        <v>0</v>
      </c>
      <c r="AA141" s="19">
        <f>offset('StockBond Returns'!$S$7,($B$10-1871)*12+($B$11-2)+C141-1,0)</f>
        <v>0</v>
      </c>
      <c r="AB141" s="19">
        <f>offset('StockBond Returns'!$T$7,($B$10-1871)*12+($B$11-2)+C141-1,0)</f>
        <v>0</v>
      </c>
      <c r="AC141" s="19">
        <f>offset('StockBond Returns'!$U$7,($B$10-1871)*12+($B$11-2)+C141-1,0)</f>
        <v>-0.0099</v>
      </c>
      <c r="AD141" s="19">
        <f>offset('StockBond Returns'!$V$7,($B$10-1871)*12+($B$11-2)+C141-1,0)</f>
        <v>-0.0545</v>
      </c>
    </row>
    <row r="142">
      <c r="A142" s="180">
        <f t="shared" si="18"/>
        <v>1939</v>
      </c>
      <c r="B142" s="180">
        <f t="shared" si="19"/>
        <v>7</v>
      </c>
      <c r="C142" s="180">
        <f t="shared" si="20"/>
        <v>119</v>
      </c>
      <c r="D142" s="117">
        <f t="shared" si="4"/>
        <v>536910.0978</v>
      </c>
      <c r="E142" s="117">
        <f t="shared" si="5"/>
        <v>581511.8989</v>
      </c>
      <c r="F142" s="117">
        <f>$B$15*$B$18*'Cash Flow Assist'!P129</f>
        <v>3333.333333</v>
      </c>
      <c r="G142" s="117">
        <f>$B$15*'Parameters &amp; Main Results'!B154</f>
        <v>0</v>
      </c>
      <c r="H142" s="45">
        <f>offset('StockBond Returns'!$W$7,($B$10-1871)*12+($B$11-2)+C142-1,0)</f>
        <v>0.08585841652</v>
      </c>
      <c r="I142" s="19">
        <f t="shared" si="6"/>
        <v>0.1019614395</v>
      </c>
      <c r="J142" s="19"/>
      <c r="K142" s="19">
        <f t="shared" si="7"/>
        <v>0.9833333333</v>
      </c>
      <c r="L142" s="174">
        <f t="shared" si="8"/>
        <v>0.8966666667</v>
      </c>
      <c r="M142" s="174">
        <f t="shared" si="9"/>
        <v>0.1033333333</v>
      </c>
      <c r="N142" s="174">
        <f t="shared" si="10"/>
        <v>0</v>
      </c>
      <c r="O142" s="174">
        <f t="shared" si="11"/>
        <v>0</v>
      </c>
      <c r="P142" s="174">
        <f t="shared" si="12"/>
        <v>0</v>
      </c>
      <c r="Q142" s="174">
        <f t="shared" si="13"/>
        <v>0</v>
      </c>
      <c r="R142" s="174">
        <f t="shared" si="14"/>
        <v>0</v>
      </c>
      <c r="S142" s="174">
        <f t="shared" si="15"/>
        <v>0</v>
      </c>
      <c r="T142" s="174">
        <f t="shared" si="16"/>
        <v>0</v>
      </c>
      <c r="U142" s="19">
        <f t="shared" si="17"/>
        <v>0.0005</v>
      </c>
      <c r="V142" s="19">
        <f>offset('StockBond Returns'!$N$7,($B$10-1871)*12+($B$11-2)+C142-1,0)</f>
        <v>0.1133484179</v>
      </c>
      <c r="W142" s="19">
        <f>offset('StockBond Returns'!$O$7,($B$10-1871)*12+($B$11-2)+C142-1,0)</f>
        <v>0.003555079136</v>
      </c>
      <c r="X142" s="19">
        <f>offset('StockBond Returns'!$P$7,($B$10-1871)*12+($B$11-2)+C142-1,0)</f>
        <v>0.000024999997</v>
      </c>
      <c r="Y142" s="19">
        <f>offset('StockBond Returns'!$Q$7,($B$10-1871)*12+($B$11-2)+C142-1,0)</f>
        <v>0.1133484179</v>
      </c>
      <c r="Z142" s="19">
        <f>offset('StockBond Returns'!$R$7,($B$10-1871)*12+($B$11-2)+C142-1,0)</f>
        <v>0</v>
      </c>
      <c r="AA142" s="19">
        <f>offset('StockBond Returns'!$S$7,($B$10-1871)*12+($B$11-2)+C142-1,0)</f>
        <v>0</v>
      </c>
      <c r="AB142" s="19">
        <f>offset('StockBond Returns'!$T$7,($B$10-1871)*12+($B$11-2)+C142-1,0)</f>
        <v>0</v>
      </c>
      <c r="AC142" s="19">
        <f>offset('StockBond Returns'!$U$7,($B$10-1871)*12+($B$11-2)+C142-1,0)</f>
        <v>0.0413</v>
      </c>
      <c r="AD142" s="19">
        <f>offset('StockBond Returns'!$V$7,($B$10-1871)*12+($B$11-2)+C142-1,0)</f>
        <v>0.0031</v>
      </c>
    </row>
    <row r="143">
      <c r="A143" s="180">
        <f t="shared" si="18"/>
        <v>1939</v>
      </c>
      <c r="B143" s="180">
        <f t="shared" si="19"/>
        <v>8</v>
      </c>
      <c r="C143" s="180">
        <f t="shared" si="20"/>
        <v>120</v>
      </c>
      <c r="D143" s="117">
        <f t="shared" si="4"/>
        <v>505369.3923</v>
      </c>
      <c r="E143" s="117">
        <f t="shared" si="5"/>
        <v>542664.2266</v>
      </c>
      <c r="F143" s="117">
        <f>$B$15*$B$18*'Cash Flow Assist'!P130</f>
        <v>3333.333333</v>
      </c>
      <c r="G143" s="117">
        <f>$B$15*'Parameters &amp; Main Results'!B155</f>
        <v>0</v>
      </c>
      <c r="H143" s="45">
        <f>offset('StockBond Returns'!$W$7,($B$10-1871)*12+($B$11-2)+C143-1,0)</f>
        <v>-0.05286469365</v>
      </c>
      <c r="I143" s="19">
        <f t="shared" si="6"/>
        <v>-0.06142451663</v>
      </c>
      <c r="J143" s="19"/>
      <c r="K143" s="19">
        <f t="shared" si="7"/>
        <v>0.9916666667</v>
      </c>
      <c r="L143" s="174">
        <f t="shared" si="8"/>
        <v>0.8983333333</v>
      </c>
      <c r="M143" s="174">
        <f t="shared" si="9"/>
        <v>0.1016666667</v>
      </c>
      <c r="N143" s="174">
        <f t="shared" si="10"/>
        <v>0</v>
      </c>
      <c r="O143" s="174">
        <f t="shared" si="11"/>
        <v>0</v>
      </c>
      <c r="P143" s="174">
        <f t="shared" si="12"/>
        <v>0</v>
      </c>
      <c r="Q143" s="174">
        <f t="shared" si="13"/>
        <v>0</v>
      </c>
      <c r="R143" s="174">
        <f t="shared" si="14"/>
        <v>0</v>
      </c>
      <c r="S143" s="174">
        <f t="shared" si="15"/>
        <v>0</v>
      </c>
      <c r="T143" s="174">
        <f t="shared" si="16"/>
        <v>0</v>
      </c>
      <c r="U143" s="19">
        <f t="shared" si="17"/>
        <v>0.0005</v>
      </c>
      <c r="V143" s="19">
        <f>offset('StockBond Returns'!$N$7,($B$10-1871)*12+($B$11-2)+C143-1,0)</f>
        <v>-0.06724969493</v>
      </c>
      <c r="W143" s="19">
        <f>offset('StockBond Returns'!$O$7,($B$10-1871)*12+($B$11-2)+C143-1,0)</f>
        <v>-0.009543023158</v>
      </c>
      <c r="X143" s="19">
        <f>offset('StockBond Returns'!$P$7,($B$10-1871)*12+($B$11-2)+C143-1,0)</f>
        <v>0.00003333333258</v>
      </c>
      <c r="Y143" s="19">
        <f>offset('StockBond Returns'!$Q$7,($B$10-1871)*12+($B$11-2)+C143-1,0)</f>
        <v>-0.06724969493</v>
      </c>
      <c r="Z143" s="19">
        <f>offset('StockBond Returns'!$R$7,($B$10-1871)*12+($B$11-2)+C143-1,0)</f>
        <v>0</v>
      </c>
      <c r="AA143" s="19">
        <f>offset('StockBond Returns'!$S$7,($B$10-1871)*12+($B$11-2)+C143-1,0)</f>
        <v>0</v>
      </c>
      <c r="AB143" s="19">
        <f>offset('StockBond Returns'!$T$7,($B$10-1871)*12+($B$11-2)+C143-1,0)</f>
        <v>0</v>
      </c>
      <c r="AC143" s="19">
        <f>offset('StockBond Returns'!$U$7,($B$10-1871)*12+($B$11-2)+C143-1,0)</f>
        <v>-0.0468</v>
      </c>
      <c r="AD143" s="19">
        <f>offset('StockBond Returns'!$V$7,($B$10-1871)*12+($B$11-2)+C143-1,0)</f>
        <v>-0.0233</v>
      </c>
    </row>
    <row r="144">
      <c r="A144" s="180">
        <f t="shared" si="18"/>
        <v>1939</v>
      </c>
      <c r="B144" s="180">
        <f t="shared" si="19"/>
        <v>9</v>
      </c>
      <c r="C144" s="180">
        <f t="shared" si="20"/>
        <v>121</v>
      </c>
      <c r="D144" s="117">
        <f t="shared" si="4"/>
        <v>548753.2727</v>
      </c>
      <c r="E144" s="117">
        <f t="shared" si="5"/>
        <v>605901.3093</v>
      </c>
      <c r="F144" s="117">
        <f>$B$15*$B$18*'Cash Flow Assist'!P131</f>
        <v>3333.333333</v>
      </c>
      <c r="G144" s="117">
        <f>$B$15*'Parameters &amp; Main Results'!B156</f>
        <v>0</v>
      </c>
      <c r="H144" s="45">
        <f>offset('StockBond Returns'!$W$7,($B$10-1871)*12+($B$11-2)+C144-1,0)</f>
        <v>0.09305549446</v>
      </c>
      <c r="I144" s="19">
        <f t="shared" si="6"/>
        <v>0.1234314904</v>
      </c>
      <c r="J144" s="19"/>
      <c r="K144" s="19">
        <f t="shared" si="7"/>
        <v>1</v>
      </c>
      <c r="L144" s="174">
        <f t="shared" si="8"/>
        <v>0.9</v>
      </c>
      <c r="M144" s="174">
        <f t="shared" si="9"/>
        <v>0.1</v>
      </c>
      <c r="N144" s="174">
        <f t="shared" si="10"/>
        <v>0</v>
      </c>
      <c r="O144" s="174">
        <f t="shared" si="11"/>
        <v>0</v>
      </c>
      <c r="P144" s="174">
        <f t="shared" si="12"/>
        <v>0</v>
      </c>
      <c r="Q144" s="174">
        <f t="shared" si="13"/>
        <v>0</v>
      </c>
      <c r="R144" s="174">
        <f t="shared" si="14"/>
        <v>0</v>
      </c>
      <c r="S144" s="174">
        <f t="shared" si="15"/>
        <v>0</v>
      </c>
      <c r="T144" s="174">
        <f t="shared" si="16"/>
        <v>0</v>
      </c>
      <c r="U144" s="19">
        <f t="shared" si="17"/>
        <v>0.0005</v>
      </c>
      <c r="V144" s="19">
        <f>offset('StockBond Returns'!$N$7,($B$10-1871)*12+($B$11-2)+C144-1,0)</f>
        <v>0.1437238211</v>
      </c>
      <c r="W144" s="19">
        <f>offset('StockBond Returns'!$O$7,($B$10-1871)*12+($B$11-2)+C144-1,0)</f>
        <v>-0.05878281879</v>
      </c>
      <c r="X144" s="19">
        <f>offset('StockBond Returns'!$P$7,($B$10-1871)*12+($B$11-2)+C144-1,0)</f>
        <v>-0.0212358156</v>
      </c>
      <c r="Y144" s="19">
        <f>offset('StockBond Returns'!$Q$7,($B$10-1871)*12+($B$11-2)+C144-1,0)</f>
        <v>0.1437238211</v>
      </c>
      <c r="Z144" s="19">
        <f>offset('StockBond Returns'!$R$7,($B$10-1871)*12+($B$11-2)+C144-1,0)</f>
        <v>0</v>
      </c>
      <c r="AA144" s="19">
        <f>offset('StockBond Returns'!$S$7,($B$10-1871)*12+($B$11-2)+C144-1,0)</f>
        <v>0</v>
      </c>
      <c r="AB144" s="19">
        <f>offset('StockBond Returns'!$T$7,($B$10-1871)*12+($B$11-2)+C144-1,0)</f>
        <v>-0.02127659574</v>
      </c>
      <c r="AC144" s="19">
        <f>offset('StockBond Returns'!$U$7,($B$10-1871)*12+($B$11-2)+C144-1,0)</f>
        <v>0.2061</v>
      </c>
      <c r="AD144" s="19">
        <f>offset('StockBond Returns'!$V$7,($B$10-1871)*12+($B$11-2)+C144-1,0)</f>
        <v>0.2188</v>
      </c>
    </row>
    <row r="145">
      <c r="A145" s="180">
        <f t="shared" si="18"/>
        <v>1939</v>
      </c>
      <c r="B145" s="180">
        <f t="shared" si="19"/>
        <v>10</v>
      </c>
      <c r="C145" s="180">
        <f t="shared" si="20"/>
        <v>122</v>
      </c>
      <c r="D145" s="117">
        <f t="shared" si="4"/>
        <v>548044.7736</v>
      </c>
      <c r="E145" s="117">
        <f t="shared" si="5"/>
        <v>602455.0547</v>
      </c>
      <c r="F145" s="117">
        <f>$B$15*$B$18*'Cash Flow Assist'!P132</f>
        <v>3333.333333</v>
      </c>
      <c r="G145" s="117">
        <f>$B$15*'Parameters &amp; Main Results'!B157</f>
        <v>0</v>
      </c>
      <c r="H145" s="45">
        <f>offset('StockBond Returns'!$W$7,($B$10-1871)*12+($B$11-2)+C145-1,0)</f>
        <v>0.004812501481</v>
      </c>
      <c r="I145" s="19">
        <f t="shared" si="6"/>
        <v>-0.0001874000362</v>
      </c>
      <c r="J145" s="19"/>
      <c r="K145" s="19">
        <f t="shared" si="7"/>
        <v>1</v>
      </c>
      <c r="L145" s="174">
        <f t="shared" si="8"/>
        <v>0.9</v>
      </c>
      <c r="M145" s="174">
        <f t="shared" si="9"/>
        <v>0.1</v>
      </c>
      <c r="N145" s="174">
        <f t="shared" si="10"/>
        <v>0</v>
      </c>
      <c r="O145" s="174">
        <f t="shared" si="11"/>
        <v>0</v>
      </c>
      <c r="P145" s="174">
        <f t="shared" si="12"/>
        <v>0</v>
      </c>
      <c r="Q145" s="174">
        <f t="shared" si="13"/>
        <v>0</v>
      </c>
      <c r="R145" s="174">
        <f t="shared" si="14"/>
        <v>0</v>
      </c>
      <c r="S145" s="174">
        <f t="shared" si="15"/>
        <v>0</v>
      </c>
      <c r="T145" s="174">
        <f t="shared" si="16"/>
        <v>0</v>
      </c>
      <c r="U145" s="19">
        <f t="shared" si="17"/>
        <v>0.0005</v>
      </c>
      <c r="V145" s="19">
        <f>offset('StockBond Returns'!$N$7,($B$10-1871)*12+($B$11-2)+C145-1,0)</f>
        <v>-0.003479001048</v>
      </c>
      <c r="W145" s="19">
        <f>offset('StockBond Returns'!$O$7,($B$10-1871)*12+($B$11-2)+C145-1,0)</f>
        <v>0.02985367573</v>
      </c>
      <c r="X145" s="19">
        <f>offset('StockBond Returns'!$P$7,($B$10-1871)*12+($B$11-2)+C145-1,0)</f>
        <v>0.007260357145</v>
      </c>
      <c r="Y145" s="19">
        <f>offset('StockBond Returns'!$Q$7,($B$10-1871)*12+($B$11-2)+C145-1,0)</f>
        <v>-0.003479001048</v>
      </c>
      <c r="Z145" s="19">
        <f>offset('StockBond Returns'!$R$7,($B$10-1871)*12+($B$11-2)+C145-1,0)</f>
        <v>0</v>
      </c>
      <c r="AA145" s="19">
        <f>offset('StockBond Returns'!$S$7,($B$10-1871)*12+($B$11-2)+C145-1,0)</f>
        <v>0</v>
      </c>
      <c r="AB145" s="19">
        <f>offset('StockBond Returns'!$T$7,($B$10-1871)*12+($B$11-2)+C145-1,0)</f>
        <v>0.007142857143</v>
      </c>
      <c r="AC145" s="19">
        <f>offset('StockBond Returns'!$U$7,($B$10-1871)*12+($B$11-2)+C145-1,0)</f>
        <v>-0.0016</v>
      </c>
      <c r="AD145" s="19">
        <f>offset('StockBond Returns'!$V$7,($B$10-1871)*12+($B$11-2)+C145-1,0)</f>
        <v>-0.047</v>
      </c>
    </row>
    <row r="146">
      <c r="A146" s="180">
        <f t="shared" si="18"/>
        <v>1939</v>
      </c>
      <c r="B146" s="180">
        <f t="shared" si="19"/>
        <v>11</v>
      </c>
      <c r="C146" s="180">
        <f t="shared" si="20"/>
        <v>123</v>
      </c>
      <c r="D146" s="117">
        <f t="shared" si="4"/>
        <v>527888.4363</v>
      </c>
      <c r="E146" s="117">
        <f t="shared" si="5"/>
        <v>575514.5246</v>
      </c>
      <c r="F146" s="117">
        <f>$B$15*$B$18*'Cash Flow Assist'!P133</f>
        <v>3333.333333</v>
      </c>
      <c r="G146" s="117">
        <f>$B$15*'Parameters &amp; Main Results'!B158</f>
        <v>0</v>
      </c>
      <c r="H146" s="45">
        <f>offset('StockBond Returns'!$W$7,($B$10-1871)*12+($B$11-2)+C146-1,0)</f>
        <v>-0.03088424935</v>
      </c>
      <c r="I146" s="19">
        <f t="shared" si="6"/>
        <v>-0.03940300598</v>
      </c>
      <c r="J146" s="19"/>
      <c r="K146" s="19">
        <f t="shared" si="7"/>
        <v>1</v>
      </c>
      <c r="L146" s="174">
        <f t="shared" si="8"/>
        <v>0.9</v>
      </c>
      <c r="M146" s="174">
        <f t="shared" si="9"/>
        <v>0.1</v>
      </c>
      <c r="N146" s="174">
        <f t="shared" si="10"/>
        <v>0</v>
      </c>
      <c r="O146" s="174">
        <f t="shared" si="11"/>
        <v>0</v>
      </c>
      <c r="P146" s="174">
        <f t="shared" si="12"/>
        <v>0</v>
      </c>
      <c r="Q146" s="174">
        <f t="shared" si="13"/>
        <v>0</v>
      </c>
      <c r="R146" s="174">
        <f t="shared" si="14"/>
        <v>0</v>
      </c>
      <c r="S146" s="174">
        <f t="shared" si="15"/>
        <v>0</v>
      </c>
      <c r="T146" s="174">
        <f t="shared" si="16"/>
        <v>0</v>
      </c>
      <c r="U146" s="19">
        <f t="shared" si="17"/>
        <v>0.0005</v>
      </c>
      <c r="V146" s="19">
        <f>offset('StockBond Returns'!$N$7,($B$10-1871)*12+($B$11-2)+C146-1,0)</f>
        <v>-0.04504051039</v>
      </c>
      <c r="W146" s="19">
        <f>offset('StockBond Returns'!$O$7,($B$10-1871)*12+($B$11-2)+C146-1,0)</f>
        <v>0.01175120043</v>
      </c>
      <c r="X146" s="19">
        <f>offset('StockBond Returns'!$P$7,($B$10-1871)*12+($B$11-2)+C146-1,0)</f>
        <v>0.00004166666541</v>
      </c>
      <c r="Y146" s="19">
        <f>offset('StockBond Returns'!$Q$7,($B$10-1871)*12+($B$11-2)+C146-1,0)</f>
        <v>-0.04504051039</v>
      </c>
      <c r="Z146" s="19">
        <f>offset('StockBond Returns'!$R$7,($B$10-1871)*12+($B$11-2)+C146-1,0)</f>
        <v>0</v>
      </c>
      <c r="AA146" s="19">
        <f>offset('StockBond Returns'!$S$7,($B$10-1871)*12+($B$11-2)+C146-1,0)</f>
        <v>0</v>
      </c>
      <c r="AB146" s="19">
        <f>offset('StockBond Returns'!$T$7,($B$10-1871)*12+($B$11-2)+C146-1,0)</f>
        <v>0</v>
      </c>
      <c r="AC146" s="19">
        <f>offset('StockBond Returns'!$U$7,($B$10-1871)*12+($B$11-2)+C146-1,0)</f>
        <v>-0.0522</v>
      </c>
      <c r="AD146" s="19">
        <f>offset('StockBond Returns'!$V$7,($B$10-1871)*12+($B$11-2)+C146-1,0)</f>
        <v>-0.0628</v>
      </c>
    </row>
    <row r="147">
      <c r="A147" s="180">
        <f t="shared" si="18"/>
        <v>1939</v>
      </c>
      <c r="B147" s="180">
        <f t="shared" si="19"/>
        <v>12</v>
      </c>
      <c r="C147" s="180">
        <f t="shared" si="20"/>
        <v>124</v>
      </c>
      <c r="D147" s="117">
        <f t="shared" si="4"/>
        <v>536951.5948</v>
      </c>
      <c r="E147" s="117">
        <f t="shared" si="5"/>
        <v>587177.8818</v>
      </c>
      <c r="F147" s="117">
        <f>$B$15*$B$18*'Cash Flow Assist'!P134</f>
        <v>3333.333333</v>
      </c>
      <c r="G147" s="117">
        <f>$B$15*'Parameters &amp; Main Results'!B159</f>
        <v>0</v>
      </c>
      <c r="H147" s="45">
        <f>offset('StockBond Returns'!$W$7,($B$10-1871)*12+($B$11-2)+C147-1,0)</f>
        <v>0.02363239193</v>
      </c>
      <c r="I147" s="19">
        <f t="shared" si="6"/>
        <v>0.02620968799</v>
      </c>
      <c r="J147" s="19"/>
      <c r="K147" s="19">
        <f t="shared" si="7"/>
        <v>1</v>
      </c>
      <c r="L147" s="174">
        <f t="shared" si="8"/>
        <v>0.9</v>
      </c>
      <c r="M147" s="174">
        <f t="shared" si="9"/>
        <v>0.1</v>
      </c>
      <c r="N147" s="174">
        <f t="shared" si="10"/>
        <v>0</v>
      </c>
      <c r="O147" s="174">
        <f t="shared" si="11"/>
        <v>0</v>
      </c>
      <c r="P147" s="174">
        <f t="shared" si="12"/>
        <v>0</v>
      </c>
      <c r="Q147" s="174">
        <f t="shared" si="13"/>
        <v>0</v>
      </c>
      <c r="R147" s="174">
        <f t="shared" si="14"/>
        <v>0</v>
      </c>
      <c r="S147" s="174">
        <f t="shared" si="15"/>
        <v>0</v>
      </c>
      <c r="T147" s="174">
        <f t="shared" si="16"/>
        <v>0</v>
      </c>
      <c r="U147" s="19">
        <f t="shared" si="17"/>
        <v>0.0005</v>
      </c>
      <c r="V147" s="19">
        <f>offset('StockBond Returns'!$N$7,($B$10-1871)*12+($B$11-2)+C147-1,0)</f>
        <v>0.02796955203</v>
      </c>
      <c r="W147" s="19">
        <f>offset('StockBond Returns'!$O$7,($B$10-1871)*12+($B$11-2)+C147-1,0)</f>
        <v>0.01078757828</v>
      </c>
      <c r="X147" s="19">
        <f>offset('StockBond Returns'!$P$7,($B$10-1871)*12+($B$11-2)+C147-1,0)</f>
        <v>0.00004166666531</v>
      </c>
      <c r="Y147" s="19">
        <f>offset('StockBond Returns'!$Q$7,($B$10-1871)*12+($B$11-2)+C147-1,0)</f>
        <v>0.02796955203</v>
      </c>
      <c r="Z147" s="19">
        <f>offset('StockBond Returns'!$R$7,($B$10-1871)*12+($B$11-2)+C147-1,0)</f>
        <v>0</v>
      </c>
      <c r="AA147" s="19">
        <f>offset('StockBond Returns'!$S$7,($B$10-1871)*12+($B$11-2)+C147-1,0)</f>
        <v>0</v>
      </c>
      <c r="AB147" s="19">
        <f>offset('StockBond Returns'!$T$7,($B$10-1871)*12+($B$11-2)+C147-1,0)</f>
        <v>0</v>
      </c>
      <c r="AC147" s="19">
        <f>offset('StockBond Returns'!$U$7,($B$10-1871)*12+($B$11-2)+C147-1,0)</f>
        <v>0.0087</v>
      </c>
      <c r="AD147" s="19">
        <f>offset('StockBond Returns'!$V$7,($B$10-1871)*12+($B$11-2)+C147-1,0)</f>
        <v>-0.0419</v>
      </c>
    </row>
    <row r="148">
      <c r="A148" s="180">
        <f t="shared" si="18"/>
        <v>1940</v>
      </c>
      <c r="B148" s="180">
        <f t="shared" si="19"/>
        <v>1</v>
      </c>
      <c r="C148" s="180">
        <f t="shared" si="20"/>
        <v>125</v>
      </c>
      <c r="D148" s="117">
        <f t="shared" si="4"/>
        <v>525047.9586</v>
      </c>
      <c r="E148" s="117">
        <f t="shared" si="5"/>
        <v>571634.4668</v>
      </c>
      <c r="F148" s="117">
        <f>$B$15*$B$18*'Cash Flow Assist'!P135</f>
        <v>3333.333333</v>
      </c>
      <c r="G148" s="117">
        <f>$B$15*'Parameters &amp; Main Results'!B160</f>
        <v>0</v>
      </c>
      <c r="H148" s="45">
        <f>offset('StockBond Returns'!$W$7,($B$10-1871)*12+($B$11-2)+C148-1,0)</f>
        <v>-0.01606073745</v>
      </c>
      <c r="I148" s="19">
        <f t="shared" si="6"/>
        <v>-0.02091324083</v>
      </c>
      <c r="J148" s="19"/>
      <c r="K148" s="19">
        <f t="shared" si="7"/>
        <v>1</v>
      </c>
      <c r="L148" s="174">
        <f t="shared" si="8"/>
        <v>0.9</v>
      </c>
      <c r="M148" s="174">
        <f t="shared" si="9"/>
        <v>0.1</v>
      </c>
      <c r="N148" s="174">
        <f t="shared" si="10"/>
        <v>0</v>
      </c>
      <c r="O148" s="174">
        <f t="shared" si="11"/>
        <v>0</v>
      </c>
      <c r="P148" s="174">
        <f t="shared" si="12"/>
        <v>0</v>
      </c>
      <c r="Q148" s="174">
        <f t="shared" si="13"/>
        <v>0</v>
      </c>
      <c r="R148" s="174">
        <f t="shared" si="14"/>
        <v>0</v>
      </c>
      <c r="S148" s="174">
        <f t="shared" si="15"/>
        <v>0</v>
      </c>
      <c r="T148" s="174">
        <f t="shared" si="16"/>
        <v>0</v>
      </c>
      <c r="U148" s="19">
        <f t="shared" si="17"/>
        <v>0.0005</v>
      </c>
      <c r="V148" s="19">
        <f>offset('StockBond Returns'!$N$7,($B$10-1871)*12+($B$11-2)+C148-1,0)</f>
        <v>-0.02410657642</v>
      </c>
      <c r="W148" s="19">
        <f>offset('StockBond Returns'!$O$7,($B$10-1871)*12+($B$11-2)+C148-1,0)</f>
        <v>0.008243446144</v>
      </c>
      <c r="X148" s="19">
        <f>offset('StockBond Returns'!$P$7,($B$10-1871)*12+($B$11-2)+C148-1,0)</f>
        <v>0.007227817746</v>
      </c>
      <c r="Y148" s="19">
        <f>offset('StockBond Returns'!$Q$7,($B$10-1871)*12+($B$11-2)+C148-1,0)</f>
        <v>-0.02410657642</v>
      </c>
      <c r="Z148" s="19">
        <f>offset('StockBond Returns'!$R$7,($B$10-1871)*12+($B$11-2)+C148-1,0)</f>
        <v>0</v>
      </c>
      <c r="AA148" s="19">
        <f>offset('StockBond Returns'!$S$7,($B$10-1871)*12+($B$11-2)+C148-1,0)</f>
        <v>0</v>
      </c>
      <c r="AB148" s="19">
        <f>offset('StockBond Returns'!$T$7,($B$10-1871)*12+($B$11-2)+C148-1,0)</f>
        <v>-0.007194244604</v>
      </c>
      <c r="AC148" s="19">
        <f>offset('StockBond Returns'!$U$7,($B$10-1871)*12+($B$11-2)+C148-1,0)</f>
        <v>0.004</v>
      </c>
      <c r="AD148" s="19">
        <f>offset('StockBond Returns'!$V$7,($B$10-1871)*12+($B$11-2)+C148-1,0)</f>
        <v>-0.0109</v>
      </c>
    </row>
    <row r="149">
      <c r="A149" s="180">
        <f t="shared" si="18"/>
        <v>1940</v>
      </c>
      <c r="B149" s="180">
        <f t="shared" si="19"/>
        <v>2</v>
      </c>
      <c r="C149" s="180">
        <f t="shared" si="20"/>
        <v>126</v>
      </c>
      <c r="D149" s="117">
        <f t="shared" si="4"/>
        <v>522229.8692</v>
      </c>
      <c r="E149" s="117">
        <f t="shared" si="5"/>
        <v>569672.7172</v>
      </c>
      <c r="F149" s="117">
        <f>$B$15*$B$18*'Cash Flow Assist'!P136</f>
        <v>3333.333333</v>
      </c>
      <c r="G149" s="117">
        <f>$B$15*'Parameters &amp; Main Results'!B161</f>
        <v>0</v>
      </c>
      <c r="H149" s="45">
        <f>offset('StockBond Returns'!$W$7,($B$10-1871)*12+($B$11-2)+C149-1,0)</f>
        <v>0.0009875972804</v>
      </c>
      <c r="I149" s="19">
        <f t="shared" si="6"/>
        <v>0.002413480556</v>
      </c>
      <c r="J149" s="19"/>
      <c r="K149" s="19">
        <f t="shared" si="7"/>
        <v>1</v>
      </c>
      <c r="L149" s="174">
        <f t="shared" si="8"/>
        <v>0.9</v>
      </c>
      <c r="M149" s="174">
        <f t="shared" si="9"/>
        <v>0.1</v>
      </c>
      <c r="N149" s="174">
        <f t="shared" si="10"/>
        <v>0</v>
      </c>
      <c r="O149" s="174">
        <f t="shared" si="11"/>
        <v>0</v>
      </c>
      <c r="P149" s="174">
        <f t="shared" si="12"/>
        <v>0</v>
      </c>
      <c r="Q149" s="174">
        <f t="shared" si="13"/>
        <v>0</v>
      </c>
      <c r="R149" s="174">
        <f t="shared" si="14"/>
        <v>0</v>
      </c>
      <c r="S149" s="174">
        <f t="shared" si="15"/>
        <v>0</v>
      </c>
      <c r="T149" s="174">
        <f t="shared" si="16"/>
        <v>0</v>
      </c>
      <c r="U149" s="19">
        <f t="shared" si="17"/>
        <v>0.0005</v>
      </c>
      <c r="V149" s="19">
        <f>offset('StockBond Returns'!$N$7,($B$10-1871)*12+($B$11-2)+C149-1,0)</f>
        <v>0.003405736073</v>
      </c>
      <c r="W149" s="19">
        <f>offset('StockBond Returns'!$O$7,($B$10-1871)*12+($B$11-2)+C149-1,0)</f>
        <v>-0.006100152429</v>
      </c>
      <c r="X149" s="19">
        <f>offset('StockBond Returns'!$P$7,($B$10-1871)*12+($B$11-2)+C149-1,0)</f>
        <v>-0.00713458333</v>
      </c>
      <c r="Y149" s="19">
        <f>offset('StockBond Returns'!$Q$7,($B$10-1871)*12+($B$11-2)+C149-1,0)</f>
        <v>0.003405736073</v>
      </c>
      <c r="Z149" s="19">
        <f>offset('StockBond Returns'!$R$7,($B$10-1871)*12+($B$11-2)+C149-1,0)</f>
        <v>0</v>
      </c>
      <c r="AA149" s="19">
        <f>offset('StockBond Returns'!$S$7,($B$10-1871)*12+($B$11-2)+C149-1,0)</f>
        <v>0</v>
      </c>
      <c r="AB149" s="19">
        <f>offset('StockBond Returns'!$T$7,($B$10-1871)*12+($B$11-2)+C149-1,0)</f>
        <v>-0.007142857143</v>
      </c>
      <c r="AC149" s="19">
        <f>offset('StockBond Returns'!$U$7,($B$10-1871)*12+($B$11-2)+C149-1,0)</f>
        <v>0.0222</v>
      </c>
      <c r="AD149" s="19">
        <f>offset('StockBond Returns'!$V$7,($B$10-1871)*12+($B$11-2)+C149-1,0)</f>
        <v>0.0019</v>
      </c>
    </row>
    <row r="150">
      <c r="A150" s="180">
        <f t="shared" si="18"/>
        <v>1940</v>
      </c>
      <c r="B150" s="180">
        <f t="shared" si="19"/>
        <v>3</v>
      </c>
      <c r="C150" s="180">
        <f t="shared" si="20"/>
        <v>127</v>
      </c>
      <c r="D150" s="117">
        <f t="shared" si="4"/>
        <v>525990.7316</v>
      </c>
      <c r="E150" s="117">
        <f t="shared" si="5"/>
        <v>574420.2867</v>
      </c>
      <c r="F150" s="117">
        <f>$B$15*$B$18*'Cash Flow Assist'!P137</f>
        <v>3333.333333</v>
      </c>
      <c r="G150" s="117">
        <f>$B$15*'Parameters &amp; Main Results'!B162</f>
        <v>0</v>
      </c>
      <c r="H150" s="45">
        <f>offset('StockBond Returns'!$W$7,($B$10-1871)*12+($B$11-2)+C150-1,0)</f>
        <v>0.01367169601</v>
      </c>
      <c r="I150" s="19">
        <f t="shared" si="6"/>
        <v>0.01426865777</v>
      </c>
      <c r="J150" s="19"/>
      <c r="K150" s="19">
        <f t="shared" si="7"/>
        <v>1</v>
      </c>
      <c r="L150" s="174">
        <f t="shared" si="8"/>
        <v>0.9</v>
      </c>
      <c r="M150" s="174">
        <f t="shared" si="9"/>
        <v>0.1</v>
      </c>
      <c r="N150" s="174">
        <f t="shared" si="10"/>
        <v>0</v>
      </c>
      <c r="O150" s="174">
        <f t="shared" si="11"/>
        <v>0</v>
      </c>
      <c r="P150" s="174">
        <f t="shared" si="12"/>
        <v>0</v>
      </c>
      <c r="Q150" s="174">
        <f t="shared" si="13"/>
        <v>0</v>
      </c>
      <c r="R150" s="174">
        <f t="shared" si="14"/>
        <v>0</v>
      </c>
      <c r="S150" s="174">
        <f t="shared" si="15"/>
        <v>0</v>
      </c>
      <c r="T150" s="174">
        <f t="shared" si="16"/>
        <v>0</v>
      </c>
      <c r="U150" s="19">
        <f t="shared" si="17"/>
        <v>0.0005</v>
      </c>
      <c r="V150" s="19">
        <f>offset('StockBond Returns'!$N$7,($B$10-1871)*12+($B$11-2)+C150-1,0)</f>
        <v>0.01470829894</v>
      </c>
      <c r="W150" s="19">
        <f>offset('StockBond Returns'!$O$7,($B$10-1871)*12+($B$11-2)+C150-1,0)</f>
        <v>0.01072855392</v>
      </c>
      <c r="X150" s="19">
        <f>offset('StockBond Returns'!$P$7,($B$10-1871)*12+($B$11-2)+C150-1,0)</f>
        <v>0.00001666666498</v>
      </c>
      <c r="Y150" s="19">
        <f>offset('StockBond Returns'!$Q$7,($B$10-1871)*12+($B$11-2)+C150-1,0)</f>
        <v>0.01470829894</v>
      </c>
      <c r="Z150" s="19">
        <f>offset('StockBond Returns'!$R$7,($B$10-1871)*12+($B$11-2)+C150-1,0)</f>
        <v>0</v>
      </c>
      <c r="AA150" s="19">
        <f>offset('StockBond Returns'!$S$7,($B$10-1871)*12+($B$11-2)+C150-1,0)</f>
        <v>0</v>
      </c>
      <c r="AB150" s="19">
        <f>offset('StockBond Returns'!$T$7,($B$10-1871)*12+($B$11-2)+C150-1,0)</f>
        <v>0</v>
      </c>
      <c r="AC150" s="19">
        <f>offset('StockBond Returns'!$U$7,($B$10-1871)*12+($B$11-2)+C150-1,0)</f>
        <v>0.0126</v>
      </c>
      <c r="AD150" s="19">
        <f>offset('StockBond Returns'!$V$7,($B$10-1871)*12+($B$11-2)+C150-1,0)</f>
        <v>-0.0129</v>
      </c>
    </row>
    <row r="151">
      <c r="A151" s="180">
        <f t="shared" si="18"/>
        <v>1940</v>
      </c>
      <c r="B151" s="180">
        <f t="shared" si="19"/>
        <v>4</v>
      </c>
      <c r="C151" s="180">
        <f t="shared" si="20"/>
        <v>128</v>
      </c>
      <c r="D151" s="117">
        <f t="shared" si="4"/>
        <v>521909.4286</v>
      </c>
      <c r="E151" s="117">
        <f t="shared" si="5"/>
        <v>570498.3094</v>
      </c>
      <c r="F151" s="117">
        <f>$B$15*$B$18*'Cash Flow Assist'!P138</f>
        <v>3333.333333</v>
      </c>
      <c r="G151" s="117">
        <f>$B$15*'Parameters &amp; Main Results'!B163</f>
        <v>0</v>
      </c>
      <c r="H151" s="45">
        <f>offset('StockBond Returns'!$W$7,($B$10-1871)*12+($B$11-2)+C151-1,0)</f>
        <v>-0.001431089806</v>
      </c>
      <c r="I151" s="19">
        <f t="shared" si="6"/>
        <v>-0.001030743165</v>
      </c>
      <c r="J151" s="19"/>
      <c r="K151" s="19">
        <f t="shared" si="7"/>
        <v>1</v>
      </c>
      <c r="L151" s="174">
        <f t="shared" si="8"/>
        <v>0.9</v>
      </c>
      <c r="M151" s="174">
        <f t="shared" si="9"/>
        <v>0.1</v>
      </c>
      <c r="N151" s="174">
        <f t="shared" si="10"/>
        <v>0</v>
      </c>
      <c r="O151" s="174">
        <f t="shared" si="11"/>
        <v>0</v>
      </c>
      <c r="P151" s="174">
        <f t="shared" si="12"/>
        <v>0</v>
      </c>
      <c r="Q151" s="174">
        <f t="shared" si="13"/>
        <v>0</v>
      </c>
      <c r="R151" s="174">
        <f t="shared" si="14"/>
        <v>0</v>
      </c>
      <c r="S151" s="174">
        <f t="shared" si="15"/>
        <v>0</v>
      </c>
      <c r="T151" s="174">
        <f t="shared" si="16"/>
        <v>0</v>
      </c>
      <c r="U151" s="19">
        <f t="shared" si="17"/>
        <v>0.0005</v>
      </c>
      <c r="V151" s="19">
        <f>offset('StockBond Returns'!$N$7,($B$10-1871)*12+($B$11-2)+C151-1,0)</f>
        <v>-0.0007221787373</v>
      </c>
      <c r="W151" s="19">
        <f>offset('StockBond Returns'!$O$7,($B$10-1871)*12+($B$11-2)+C151-1,0)</f>
        <v>-0.003391156345</v>
      </c>
      <c r="X151" s="19">
        <f>offset('StockBond Returns'!$P$7,($B$10-1871)*12+($B$11-2)+C151-1,0)</f>
        <v>0.00001666666921</v>
      </c>
      <c r="Y151" s="19">
        <f>offset('StockBond Returns'!$Q$7,($B$10-1871)*12+($B$11-2)+C151-1,0)</f>
        <v>-0.0007221787373</v>
      </c>
      <c r="Z151" s="19">
        <f>offset('StockBond Returns'!$R$7,($B$10-1871)*12+($B$11-2)+C151-1,0)</f>
        <v>0</v>
      </c>
      <c r="AA151" s="19">
        <f>offset('StockBond Returns'!$S$7,($B$10-1871)*12+($B$11-2)+C151-1,0)</f>
        <v>0</v>
      </c>
      <c r="AB151" s="19">
        <f>offset('StockBond Returns'!$T$7,($B$10-1871)*12+($B$11-2)+C151-1,0)</f>
        <v>0</v>
      </c>
      <c r="AC151" s="19">
        <f>offset('StockBond Returns'!$U$7,($B$10-1871)*12+($B$11-2)+C151-1,0)</f>
        <v>0.0401</v>
      </c>
      <c r="AD151" s="19">
        <f>offset('StockBond Returns'!$V$7,($B$10-1871)*12+($B$11-2)+C151-1,0)</f>
        <v>-0.0026</v>
      </c>
    </row>
    <row r="152">
      <c r="A152" s="180">
        <f t="shared" si="18"/>
        <v>1940</v>
      </c>
      <c r="B152" s="180">
        <f t="shared" si="19"/>
        <v>5</v>
      </c>
      <c r="C152" s="180">
        <f t="shared" si="20"/>
        <v>129</v>
      </c>
      <c r="D152" s="117">
        <f t="shared" si="4"/>
        <v>425176.8333</v>
      </c>
      <c r="E152" s="117">
        <f t="shared" si="5"/>
        <v>446243.0033</v>
      </c>
      <c r="F152" s="117">
        <f>$B$15*$B$18*'Cash Flow Assist'!P139</f>
        <v>3333.333333</v>
      </c>
      <c r="G152" s="117">
        <f>$B$15*'Parameters &amp; Main Results'!B164</f>
        <v>0</v>
      </c>
      <c r="H152" s="45">
        <f>offset('StockBond Returns'!$W$7,($B$10-1871)*12+($B$11-2)+C152-1,0)</f>
        <v>-0.1801071488</v>
      </c>
      <c r="I152" s="19">
        <f t="shared" si="6"/>
        <v>-0.2132042313</v>
      </c>
      <c r="J152" s="19"/>
      <c r="K152" s="19">
        <f t="shared" si="7"/>
        <v>1</v>
      </c>
      <c r="L152" s="174">
        <f t="shared" si="8"/>
        <v>0.9</v>
      </c>
      <c r="M152" s="174">
        <f t="shared" si="9"/>
        <v>0.1</v>
      </c>
      <c r="N152" s="174">
        <f t="shared" si="10"/>
        <v>0</v>
      </c>
      <c r="O152" s="174">
        <f t="shared" si="11"/>
        <v>0</v>
      </c>
      <c r="P152" s="174">
        <f t="shared" si="12"/>
        <v>0</v>
      </c>
      <c r="Q152" s="174">
        <f t="shared" si="13"/>
        <v>0</v>
      </c>
      <c r="R152" s="174">
        <f t="shared" si="14"/>
        <v>0</v>
      </c>
      <c r="S152" s="174">
        <f t="shared" si="15"/>
        <v>0</v>
      </c>
      <c r="T152" s="174">
        <f t="shared" si="16"/>
        <v>0</v>
      </c>
      <c r="U152" s="19">
        <f t="shared" si="17"/>
        <v>0.0005</v>
      </c>
      <c r="V152" s="19">
        <f>offset('StockBond Returns'!$N$7,($B$10-1871)*12+($B$11-2)+C152-1,0)</f>
        <v>-0.2352272863</v>
      </c>
      <c r="W152" s="19">
        <f>offset('StockBond Returns'!$O$7,($B$10-1871)*12+($B$11-2)+C152-1,0)</f>
        <v>-0.01458006965</v>
      </c>
      <c r="X152" s="19">
        <f>offset('StockBond Returns'!$P$7,($B$10-1871)*12+($B$11-2)+C152-1,0)</f>
        <v>0.00001666666371</v>
      </c>
      <c r="Y152" s="19">
        <f>offset('StockBond Returns'!$Q$7,($B$10-1871)*12+($B$11-2)+C152-1,0)</f>
        <v>-0.2352272863</v>
      </c>
      <c r="Z152" s="19">
        <f>offset('StockBond Returns'!$R$7,($B$10-1871)*12+($B$11-2)+C152-1,0)</f>
        <v>0</v>
      </c>
      <c r="AA152" s="19">
        <f>offset('StockBond Returns'!$S$7,($B$10-1871)*12+($B$11-2)+C152-1,0)</f>
        <v>0</v>
      </c>
      <c r="AB152" s="19">
        <f>offset('StockBond Returns'!$T$7,($B$10-1871)*12+($B$11-2)+C152-1,0)</f>
        <v>0</v>
      </c>
      <c r="AC152" s="19">
        <f>offset('StockBond Returns'!$U$7,($B$10-1871)*12+($B$11-2)+C152-1,0)</f>
        <v>-0.0661</v>
      </c>
      <c r="AD152" s="19">
        <f>offset('StockBond Returns'!$V$7,($B$10-1871)*12+($B$11-2)+C152-1,0)</f>
        <v>-0.0382</v>
      </c>
    </row>
    <row r="153">
      <c r="A153" s="180">
        <f t="shared" si="18"/>
        <v>1940</v>
      </c>
      <c r="B153" s="180">
        <f t="shared" si="19"/>
        <v>6</v>
      </c>
      <c r="C153" s="180">
        <f t="shared" si="20"/>
        <v>130</v>
      </c>
      <c r="D153" s="117">
        <f t="shared" si="4"/>
        <v>446597.7421</v>
      </c>
      <c r="E153" s="117">
        <f t="shared" si="5"/>
        <v>473387.7341</v>
      </c>
      <c r="F153" s="117">
        <f>$B$15*$B$18*'Cash Flow Assist'!P140</f>
        <v>3333.333333</v>
      </c>
      <c r="G153" s="117">
        <f>$B$15*'Parameters &amp; Main Results'!B165</f>
        <v>0</v>
      </c>
      <c r="H153" s="45">
        <f>offset('StockBond Returns'!$W$7,($B$10-1871)*12+($B$11-2)+C153-1,0)</f>
        <v>0.05868110354</v>
      </c>
      <c r="I153" s="19">
        <f t="shared" si="6"/>
        <v>0.068813273</v>
      </c>
      <c r="J153" s="19"/>
      <c r="K153" s="19">
        <f t="shared" si="7"/>
        <v>1</v>
      </c>
      <c r="L153" s="174">
        <f t="shared" si="8"/>
        <v>0.9</v>
      </c>
      <c r="M153" s="174">
        <f t="shared" si="9"/>
        <v>0.1</v>
      </c>
      <c r="N153" s="174">
        <f t="shared" si="10"/>
        <v>0</v>
      </c>
      <c r="O153" s="174">
        <f t="shared" si="11"/>
        <v>0</v>
      </c>
      <c r="P153" s="174">
        <f t="shared" si="12"/>
        <v>0</v>
      </c>
      <c r="Q153" s="174">
        <f t="shared" si="13"/>
        <v>0</v>
      </c>
      <c r="R153" s="174">
        <f t="shared" si="14"/>
        <v>0</v>
      </c>
      <c r="S153" s="174">
        <f t="shared" si="15"/>
        <v>0</v>
      </c>
      <c r="T153" s="174">
        <f t="shared" si="16"/>
        <v>0</v>
      </c>
      <c r="U153" s="19">
        <f t="shared" si="17"/>
        <v>0.0005</v>
      </c>
      <c r="V153" s="19">
        <f>offset('StockBond Returns'!$N$7,($B$10-1871)*12+($B$11-2)+C153-1,0)</f>
        <v>0.07560971931</v>
      </c>
      <c r="W153" s="19">
        <f>offset('StockBond Returns'!$O$7,($B$10-1871)*12+($B$11-2)+C153-1,0)</f>
        <v>0.008061922908</v>
      </c>
      <c r="X153" s="19">
        <f>offset('StockBond Returns'!$P$7,($B$10-1871)*12+($B$11-2)+C153-1,0)</f>
        <v>-0.007042553193</v>
      </c>
      <c r="Y153" s="19">
        <f>offset('StockBond Returns'!$Q$7,($B$10-1871)*12+($B$11-2)+C153-1,0)</f>
        <v>0.07560971931</v>
      </c>
      <c r="Z153" s="19">
        <f>offset('StockBond Returns'!$R$7,($B$10-1871)*12+($B$11-2)+C153-1,0)</f>
        <v>0</v>
      </c>
      <c r="AA153" s="19">
        <f>offset('StockBond Returns'!$S$7,($B$10-1871)*12+($B$11-2)+C153-1,0)</f>
        <v>0</v>
      </c>
      <c r="AB153" s="19">
        <f>offset('StockBond Returns'!$T$7,($B$10-1871)*12+($B$11-2)+C153-1,0)</f>
        <v>-0.007092198582</v>
      </c>
      <c r="AC153" s="19">
        <f>offset('StockBond Returns'!$U$7,($B$10-1871)*12+($B$11-2)+C153-1,0)</f>
        <v>-0.0172</v>
      </c>
      <c r="AD153" s="19">
        <f>offset('StockBond Returns'!$V$7,($B$10-1871)*12+($B$11-2)+C153-1,0)</f>
        <v>0.0388</v>
      </c>
    </row>
    <row r="154">
      <c r="A154" s="180">
        <f t="shared" si="18"/>
        <v>1940</v>
      </c>
      <c r="B154" s="180">
        <f t="shared" si="19"/>
        <v>7</v>
      </c>
      <c r="C154" s="180">
        <f t="shared" si="20"/>
        <v>131</v>
      </c>
      <c r="D154" s="117">
        <f t="shared" si="4"/>
        <v>459319.8653</v>
      </c>
      <c r="E154" s="117">
        <f t="shared" si="5"/>
        <v>489052.6772</v>
      </c>
      <c r="F154" s="117">
        <f>$B$15*$B$18*'Cash Flow Assist'!P141</f>
        <v>3333.333333</v>
      </c>
      <c r="G154" s="117">
        <f>$B$15*'Parameters &amp; Main Results'!B166</f>
        <v>0</v>
      </c>
      <c r="H154" s="45">
        <f>offset('StockBond Returns'!$W$7,($B$10-1871)*12+($B$11-2)+C154-1,0)</f>
        <v>0.03622094676</v>
      </c>
      <c r="I154" s="19">
        <f t="shared" si="6"/>
        <v>0.04041718674</v>
      </c>
      <c r="J154" s="19"/>
      <c r="K154" s="19">
        <f t="shared" si="7"/>
        <v>1</v>
      </c>
      <c r="L154" s="174">
        <f t="shared" si="8"/>
        <v>0.9</v>
      </c>
      <c r="M154" s="174">
        <f t="shared" si="9"/>
        <v>0.1</v>
      </c>
      <c r="N154" s="174">
        <f t="shared" si="10"/>
        <v>0</v>
      </c>
      <c r="O154" s="174">
        <f t="shared" si="11"/>
        <v>0</v>
      </c>
      <c r="P154" s="174">
        <f t="shared" si="12"/>
        <v>0</v>
      </c>
      <c r="Q154" s="174">
        <f t="shared" si="13"/>
        <v>0</v>
      </c>
      <c r="R154" s="174">
        <f t="shared" si="14"/>
        <v>0</v>
      </c>
      <c r="S154" s="174">
        <f t="shared" si="15"/>
        <v>0</v>
      </c>
      <c r="T154" s="174">
        <f t="shared" si="16"/>
        <v>0</v>
      </c>
      <c r="U154" s="19">
        <f t="shared" si="17"/>
        <v>0.0005</v>
      </c>
      <c r="V154" s="19">
        <f>offset('StockBond Returns'!$N$7,($B$10-1871)*12+($B$11-2)+C154-1,0)</f>
        <v>0.04325634673</v>
      </c>
      <c r="W154" s="19">
        <f>offset('StockBond Returns'!$O$7,($B$10-1871)*12+($B$11-2)+C154-1,0)</f>
        <v>0.01528141354</v>
      </c>
      <c r="X154" s="19">
        <f>offset('StockBond Returns'!$P$7,($B$10-1871)*12+($B$11-2)+C154-1,0)</f>
        <v>0.007226785716</v>
      </c>
      <c r="Y154" s="19">
        <f>offset('StockBond Returns'!$Q$7,($B$10-1871)*12+($B$11-2)+C154-1,0)</f>
        <v>0.04325634673</v>
      </c>
      <c r="Z154" s="19">
        <f>offset('StockBond Returns'!$R$7,($B$10-1871)*12+($B$11-2)+C154-1,0)</f>
        <v>0</v>
      </c>
      <c r="AA154" s="19">
        <f>offset('StockBond Returns'!$S$7,($B$10-1871)*12+($B$11-2)+C154-1,0)</f>
        <v>0</v>
      </c>
      <c r="AB154" s="19">
        <f>offset('StockBond Returns'!$T$7,($B$10-1871)*12+($B$11-2)+C154-1,0)</f>
        <v>0.007142857143</v>
      </c>
      <c r="AC154" s="19">
        <f>offset('StockBond Returns'!$U$7,($B$10-1871)*12+($B$11-2)+C154-1,0)</f>
        <v>0.0101</v>
      </c>
      <c r="AD154" s="19">
        <f>offset('StockBond Returns'!$V$7,($B$10-1871)*12+($B$11-2)+C154-1,0)</f>
        <v>-0.0074</v>
      </c>
    </row>
    <row r="155">
      <c r="A155" s="180">
        <f t="shared" si="18"/>
        <v>1940</v>
      </c>
      <c r="B155" s="180">
        <f t="shared" si="19"/>
        <v>8</v>
      </c>
      <c r="C155" s="180">
        <f t="shared" si="20"/>
        <v>132</v>
      </c>
      <c r="D155" s="117">
        <f t="shared" si="4"/>
        <v>467025.4158</v>
      </c>
      <c r="E155" s="117">
        <f t="shared" si="5"/>
        <v>499481.3268</v>
      </c>
      <c r="F155" s="117">
        <f>$B$15*$B$18*'Cash Flow Assist'!P142</f>
        <v>3333.333333</v>
      </c>
      <c r="G155" s="117">
        <f>$B$15*'Parameters &amp; Main Results'!B167</f>
        <v>0</v>
      </c>
      <c r="H155" s="45">
        <f>offset('StockBond Returns'!$W$7,($B$10-1871)*12+($B$11-2)+C155-1,0)</f>
        <v>0.02420879358</v>
      </c>
      <c r="I155" s="19">
        <f t="shared" si="6"/>
        <v>0.02833319919</v>
      </c>
      <c r="J155" s="19"/>
      <c r="K155" s="19">
        <f t="shared" si="7"/>
        <v>1</v>
      </c>
      <c r="L155" s="174">
        <f t="shared" si="8"/>
        <v>0.9</v>
      </c>
      <c r="M155" s="174">
        <f t="shared" si="9"/>
        <v>0.1</v>
      </c>
      <c r="N155" s="174">
        <f t="shared" si="10"/>
        <v>0</v>
      </c>
      <c r="O155" s="174">
        <f t="shared" si="11"/>
        <v>0</v>
      </c>
      <c r="P155" s="174">
        <f t="shared" si="12"/>
        <v>0</v>
      </c>
      <c r="Q155" s="174">
        <f t="shared" si="13"/>
        <v>0</v>
      </c>
      <c r="R155" s="174">
        <f t="shared" si="14"/>
        <v>0</v>
      </c>
      <c r="S155" s="174">
        <f t="shared" si="15"/>
        <v>0</v>
      </c>
      <c r="T155" s="174">
        <f t="shared" si="16"/>
        <v>0</v>
      </c>
      <c r="U155" s="19">
        <f t="shared" si="17"/>
        <v>0.0005</v>
      </c>
      <c r="V155" s="19">
        <f>offset('StockBond Returns'!$N$7,($B$10-1871)*12+($B$11-2)+C155-1,0)</f>
        <v>0.03112446959</v>
      </c>
      <c r="W155" s="19">
        <f>offset('StockBond Returns'!$O$7,($B$10-1871)*12+($B$11-2)+C155-1,0)</f>
        <v>0.003628432209</v>
      </c>
      <c r="X155" s="19">
        <f>offset('StockBond Returns'!$P$7,($B$10-1871)*12+($B$11-2)+C155-1,0)</f>
        <v>0.00004166666885</v>
      </c>
      <c r="Y155" s="19">
        <f>offset('StockBond Returns'!$Q$7,($B$10-1871)*12+($B$11-2)+C155-1,0)</f>
        <v>0.03112446959</v>
      </c>
      <c r="Z155" s="19">
        <f>offset('StockBond Returns'!$R$7,($B$10-1871)*12+($B$11-2)+C155-1,0)</f>
        <v>0</v>
      </c>
      <c r="AA155" s="19">
        <f>offset('StockBond Returns'!$S$7,($B$10-1871)*12+($B$11-2)+C155-1,0)</f>
        <v>0</v>
      </c>
      <c r="AB155" s="19">
        <f>offset('StockBond Returns'!$T$7,($B$10-1871)*12+($B$11-2)+C155-1,0)</f>
        <v>0</v>
      </c>
      <c r="AC155" s="19">
        <f>offset('StockBond Returns'!$U$7,($B$10-1871)*12+($B$11-2)+C155-1,0)</f>
        <v>-0.0011</v>
      </c>
      <c r="AD155" s="19">
        <f>offset('StockBond Returns'!$V$7,($B$10-1871)*12+($B$11-2)+C155-1,0)</f>
        <v>0.0056</v>
      </c>
    </row>
    <row r="156">
      <c r="A156" s="180">
        <f t="shared" si="18"/>
        <v>1940</v>
      </c>
      <c r="B156" s="180">
        <f t="shared" si="19"/>
        <v>9</v>
      </c>
      <c r="C156" s="180">
        <f t="shared" si="20"/>
        <v>133</v>
      </c>
      <c r="D156" s="117">
        <f t="shared" si="4"/>
        <v>470361.1656</v>
      </c>
      <c r="E156" s="117">
        <f t="shared" si="5"/>
        <v>503809.5139</v>
      </c>
      <c r="F156" s="117">
        <f>$B$15*$B$18*'Cash Flow Assist'!P143</f>
        <v>3333.333333</v>
      </c>
      <c r="G156" s="117">
        <f>$B$15*'Parameters &amp; Main Results'!B168</f>
        <v>80.42630391</v>
      </c>
      <c r="H156" s="45">
        <f>offset('StockBond Returns'!$W$7,($B$10-1871)*12+($B$11-2)+C156-1,0)</f>
        <v>0.01420665658</v>
      </c>
      <c r="I156" s="19">
        <f t="shared" si="6"/>
        <v>0.01527742841</v>
      </c>
      <c r="J156" s="19"/>
      <c r="K156" s="19">
        <f t="shared" si="7"/>
        <v>1</v>
      </c>
      <c r="L156" s="174">
        <f t="shared" si="8"/>
        <v>0.9</v>
      </c>
      <c r="M156" s="174">
        <f t="shared" si="9"/>
        <v>0.1</v>
      </c>
      <c r="N156" s="174">
        <f t="shared" si="10"/>
        <v>0</v>
      </c>
      <c r="O156" s="174">
        <f t="shared" si="11"/>
        <v>0</v>
      </c>
      <c r="P156" s="174">
        <f t="shared" si="12"/>
        <v>0</v>
      </c>
      <c r="Q156" s="174">
        <f t="shared" si="13"/>
        <v>0</v>
      </c>
      <c r="R156" s="174">
        <f t="shared" si="14"/>
        <v>0</v>
      </c>
      <c r="S156" s="174">
        <f t="shared" si="15"/>
        <v>0</v>
      </c>
      <c r="T156" s="174">
        <f t="shared" si="16"/>
        <v>0</v>
      </c>
      <c r="U156" s="19">
        <f t="shared" si="17"/>
        <v>0.0005</v>
      </c>
      <c r="V156" s="19">
        <f>offset('StockBond Returns'!$N$7,($B$10-1871)*12+($B$11-2)+C156-1,0)</f>
        <v>0.01603294297</v>
      </c>
      <c r="W156" s="19">
        <f>offset('StockBond Returns'!$O$7,($B$10-1871)*12+($B$11-2)+C156-1,0)</f>
        <v>0.008894464091</v>
      </c>
      <c r="X156" s="19">
        <f>offset('StockBond Returns'!$P$7,($B$10-1871)*12+($B$11-2)+C156-1,0)</f>
        <v>0.00003333333166</v>
      </c>
      <c r="Y156" s="19">
        <f>offset('StockBond Returns'!$Q$7,($B$10-1871)*12+($B$11-2)+C156-1,0)</f>
        <v>0.01603294297</v>
      </c>
      <c r="Z156" s="19">
        <f>offset('StockBond Returns'!$R$7,($B$10-1871)*12+($B$11-2)+C156-1,0)</f>
        <v>0</v>
      </c>
      <c r="AA156" s="19">
        <f>offset('StockBond Returns'!$S$7,($B$10-1871)*12+($B$11-2)+C156-1,0)</f>
        <v>0</v>
      </c>
      <c r="AB156" s="19">
        <f>offset('StockBond Returns'!$T$7,($B$10-1871)*12+($B$11-2)+C156-1,0)</f>
        <v>0</v>
      </c>
      <c r="AC156" s="19">
        <f>offset('StockBond Returns'!$U$7,($B$10-1871)*12+($B$11-2)+C156-1,0)</f>
        <v>0.0322</v>
      </c>
      <c r="AD156" s="19">
        <f>offset('StockBond Returns'!$V$7,($B$10-1871)*12+($B$11-2)+C156-1,0)</f>
        <v>-0.0113</v>
      </c>
    </row>
    <row r="157">
      <c r="A157" s="180">
        <f t="shared" si="18"/>
        <v>1940</v>
      </c>
      <c r="B157" s="180">
        <f t="shared" si="19"/>
        <v>10</v>
      </c>
      <c r="C157" s="180">
        <f t="shared" si="20"/>
        <v>134</v>
      </c>
      <c r="D157" s="117">
        <f t="shared" si="4"/>
        <v>483397.8165</v>
      </c>
      <c r="E157" s="117">
        <f t="shared" si="5"/>
        <v>520800.4364</v>
      </c>
      <c r="F157" s="117">
        <f>$B$15*$B$18*'Cash Flow Assist'!P144</f>
        <v>3333.333333</v>
      </c>
      <c r="G157" s="117">
        <f>$B$15*'Parameters &amp; Main Results'!B169</f>
        <v>80.29369235</v>
      </c>
      <c r="H157" s="45">
        <f>offset('StockBond Returns'!$W$7,($B$10-1871)*12+($B$11-2)+C157-1,0)</f>
        <v>0.03487349</v>
      </c>
      <c r="I157" s="19">
        <f t="shared" si="6"/>
        <v>0.04044291331</v>
      </c>
      <c r="J157" s="19"/>
      <c r="K157" s="19">
        <f t="shared" si="7"/>
        <v>1</v>
      </c>
      <c r="L157" s="174">
        <f t="shared" si="8"/>
        <v>0.9</v>
      </c>
      <c r="M157" s="174">
        <f t="shared" si="9"/>
        <v>0.1</v>
      </c>
      <c r="N157" s="174">
        <f t="shared" si="10"/>
        <v>0</v>
      </c>
      <c r="O157" s="174">
        <f t="shared" si="11"/>
        <v>0</v>
      </c>
      <c r="P157" s="174">
        <f t="shared" si="12"/>
        <v>0</v>
      </c>
      <c r="Q157" s="174">
        <f t="shared" si="13"/>
        <v>0</v>
      </c>
      <c r="R157" s="174">
        <f t="shared" si="14"/>
        <v>0</v>
      </c>
      <c r="S157" s="174">
        <f t="shared" si="15"/>
        <v>0</v>
      </c>
      <c r="T157" s="174">
        <f t="shared" si="16"/>
        <v>0</v>
      </c>
      <c r="U157" s="19">
        <f t="shared" si="17"/>
        <v>0.0005</v>
      </c>
      <c r="V157" s="19">
        <f>offset('StockBond Returns'!$N$7,($B$10-1871)*12+($B$11-2)+C157-1,0)</f>
        <v>0.04419752885</v>
      </c>
      <c r="W157" s="19">
        <f>offset('StockBond Returns'!$O$7,($B$10-1871)*12+($B$11-2)+C157-1,0)</f>
        <v>0.007068040127</v>
      </c>
      <c r="X157" s="19">
        <f>offset('StockBond Returns'!$P$7,($B$10-1871)*12+($B$11-2)+C157-1,0)</f>
        <v>0.00004166666474</v>
      </c>
      <c r="Y157" s="19">
        <f>offset('StockBond Returns'!$Q$7,($B$10-1871)*12+($B$11-2)+C157-1,0)</f>
        <v>0.04419752885</v>
      </c>
      <c r="Z157" s="19">
        <f>offset('StockBond Returns'!$R$7,($B$10-1871)*12+($B$11-2)+C157-1,0)</f>
        <v>0</v>
      </c>
      <c r="AA157" s="19">
        <f>offset('StockBond Returns'!$S$7,($B$10-1871)*12+($B$11-2)+C157-1,0)</f>
        <v>0</v>
      </c>
      <c r="AB157" s="19">
        <f>offset('StockBond Returns'!$T$7,($B$10-1871)*12+($B$11-2)+C157-1,0)</f>
        <v>0</v>
      </c>
      <c r="AC157" s="19">
        <f>offset('StockBond Returns'!$U$7,($B$10-1871)*12+($B$11-2)+C157-1,0)</f>
        <v>0.0028</v>
      </c>
      <c r="AD157" s="19">
        <f>offset('StockBond Returns'!$V$7,($B$10-1871)*12+($B$11-2)+C157-1,0)</f>
        <v>0.0464</v>
      </c>
    </row>
    <row r="158">
      <c r="A158" s="180">
        <f t="shared" si="18"/>
        <v>1940</v>
      </c>
      <c r="B158" s="180">
        <f t="shared" si="19"/>
        <v>11</v>
      </c>
      <c r="C158" s="180">
        <f t="shared" si="20"/>
        <v>135</v>
      </c>
      <c r="D158" s="117">
        <f t="shared" si="4"/>
        <v>468705.0064</v>
      </c>
      <c r="E158" s="117">
        <f t="shared" si="5"/>
        <v>501109.7489</v>
      </c>
      <c r="F158" s="117">
        <f>$B$15*$B$18*'Cash Flow Assist'!P145</f>
        <v>3333.333333</v>
      </c>
      <c r="G158" s="117">
        <f>$B$15*'Parameters &amp; Main Results'!B170</f>
        <v>80.16129945</v>
      </c>
      <c r="H158" s="45">
        <f>offset('StockBond Returns'!$W$7,($B$10-1871)*12+($B$11-2)+C158-1,0)</f>
        <v>-0.02382539962</v>
      </c>
      <c r="I158" s="19">
        <f t="shared" si="6"/>
        <v>-0.03176041417</v>
      </c>
      <c r="J158" s="19"/>
      <c r="K158" s="19">
        <f t="shared" si="7"/>
        <v>1</v>
      </c>
      <c r="L158" s="174">
        <f t="shared" si="8"/>
        <v>0.9</v>
      </c>
      <c r="M158" s="174">
        <f t="shared" si="9"/>
        <v>0.1</v>
      </c>
      <c r="N158" s="174">
        <f t="shared" si="10"/>
        <v>0</v>
      </c>
      <c r="O158" s="174">
        <f t="shared" si="11"/>
        <v>0</v>
      </c>
      <c r="P158" s="174">
        <f t="shared" si="12"/>
        <v>0</v>
      </c>
      <c r="Q158" s="174">
        <f t="shared" si="13"/>
        <v>0</v>
      </c>
      <c r="R158" s="174">
        <f t="shared" si="14"/>
        <v>0</v>
      </c>
      <c r="S158" s="174">
        <f t="shared" si="15"/>
        <v>0</v>
      </c>
      <c r="T158" s="174">
        <f t="shared" si="16"/>
        <v>0</v>
      </c>
      <c r="U158" s="19">
        <f t="shared" si="17"/>
        <v>0.0005</v>
      </c>
      <c r="V158" s="19">
        <f>offset('StockBond Returns'!$N$7,($B$10-1871)*12+($B$11-2)+C158-1,0)</f>
        <v>-0.03700875721</v>
      </c>
      <c r="W158" s="19">
        <f>offset('StockBond Returns'!$O$7,($B$10-1871)*12+($B$11-2)+C158-1,0)</f>
        <v>0.0158913398</v>
      </c>
      <c r="X158" s="19">
        <f>offset('StockBond Returns'!$P$7,($B$10-1871)*12+($B$11-2)+C158-1,0)</f>
        <v>0.00001666666754</v>
      </c>
      <c r="Y158" s="19">
        <f>offset('StockBond Returns'!$Q$7,($B$10-1871)*12+($B$11-2)+C158-1,0)</f>
        <v>-0.03700875721</v>
      </c>
      <c r="Z158" s="19">
        <f>offset('StockBond Returns'!$R$7,($B$10-1871)*12+($B$11-2)+C158-1,0)</f>
        <v>0</v>
      </c>
      <c r="AA158" s="19">
        <f>offset('StockBond Returns'!$S$7,($B$10-1871)*12+($B$11-2)+C158-1,0)</f>
        <v>0</v>
      </c>
      <c r="AB158" s="19">
        <f>offset('StockBond Returns'!$T$7,($B$10-1871)*12+($B$11-2)+C158-1,0)</f>
        <v>0</v>
      </c>
      <c r="AC158" s="19">
        <f>offset('StockBond Returns'!$U$7,($B$10-1871)*12+($B$11-2)+C158-1,0)</f>
        <v>0.0194</v>
      </c>
      <c r="AD158" s="19">
        <f>offset('StockBond Returns'!$V$7,($B$10-1871)*12+($B$11-2)+C158-1,0)</f>
        <v>0.0012</v>
      </c>
    </row>
    <row r="159">
      <c r="A159" s="180">
        <f t="shared" si="18"/>
        <v>1940</v>
      </c>
      <c r="B159" s="180">
        <f t="shared" si="19"/>
        <v>12</v>
      </c>
      <c r="C159" s="180">
        <f t="shared" si="20"/>
        <v>136</v>
      </c>
      <c r="D159" s="117">
        <f t="shared" si="4"/>
        <v>463413.8692</v>
      </c>
      <c r="E159" s="117">
        <f t="shared" si="5"/>
        <v>495356.5937</v>
      </c>
      <c r="F159" s="117">
        <f>$B$15*$B$18*'Cash Flow Assist'!P146</f>
        <v>3333.333333</v>
      </c>
      <c r="G159" s="117">
        <f>$B$15*'Parameters &amp; Main Results'!B171</f>
        <v>80.02912484</v>
      </c>
      <c r="H159" s="45">
        <f>offset('StockBond Returns'!$W$7,($B$10-1871)*12+($B$11-2)+C159-1,0)</f>
        <v>-0.004378183598</v>
      </c>
      <c r="I159" s="19">
        <f t="shared" si="6"/>
        <v>-0.005021228488</v>
      </c>
      <c r="J159" s="19"/>
      <c r="K159" s="19">
        <f t="shared" si="7"/>
        <v>1</v>
      </c>
      <c r="L159" s="174">
        <f t="shared" si="8"/>
        <v>0.9</v>
      </c>
      <c r="M159" s="174">
        <f t="shared" si="9"/>
        <v>0.1</v>
      </c>
      <c r="N159" s="174">
        <f t="shared" si="10"/>
        <v>0</v>
      </c>
      <c r="O159" s="174">
        <f t="shared" si="11"/>
        <v>0</v>
      </c>
      <c r="P159" s="174">
        <f t="shared" si="12"/>
        <v>0</v>
      </c>
      <c r="Q159" s="174">
        <f t="shared" si="13"/>
        <v>0</v>
      </c>
      <c r="R159" s="174">
        <f t="shared" si="14"/>
        <v>0</v>
      </c>
      <c r="S159" s="174">
        <f t="shared" si="15"/>
        <v>0</v>
      </c>
      <c r="T159" s="174">
        <f t="shared" si="16"/>
        <v>0</v>
      </c>
      <c r="U159" s="19">
        <f t="shared" si="17"/>
        <v>0.0005</v>
      </c>
      <c r="V159" s="19">
        <f>offset('StockBond Returns'!$N$7,($B$10-1871)*12+($B$11-2)+C159-1,0)</f>
        <v>-0.005408258414</v>
      </c>
      <c r="W159" s="19">
        <f>offset('StockBond Returns'!$O$7,($B$10-1871)*12+($B$11-2)+C159-1,0)</f>
        <v>-0.001121292482</v>
      </c>
      <c r="X159" s="19">
        <f>offset('StockBond Returns'!$P$7,($B$10-1871)*12+($B$11-2)+C159-1,0)</f>
        <v>-0.007075650118</v>
      </c>
      <c r="Y159" s="19">
        <f>offset('StockBond Returns'!$Q$7,($B$10-1871)*12+($B$11-2)+C159-1,0)</f>
        <v>-0.005408258414</v>
      </c>
      <c r="Z159" s="19">
        <f>offset('StockBond Returns'!$R$7,($B$10-1871)*12+($B$11-2)+C159-1,0)</f>
        <v>0</v>
      </c>
      <c r="AA159" s="19">
        <f>offset('StockBond Returns'!$S$7,($B$10-1871)*12+($B$11-2)+C159-1,0)</f>
        <v>0</v>
      </c>
      <c r="AB159" s="19">
        <f>offset('StockBond Returns'!$T$7,($B$10-1871)*12+($B$11-2)+C159-1,0)</f>
        <v>-0.007092198582</v>
      </c>
      <c r="AC159" s="19">
        <f>offset('StockBond Returns'!$U$7,($B$10-1871)*12+($B$11-2)+C159-1,0)</f>
        <v>-0.0215</v>
      </c>
      <c r="AD159" s="19">
        <f>offset('StockBond Returns'!$V$7,($B$10-1871)*12+($B$11-2)+C159-1,0)</f>
        <v>-0.0089</v>
      </c>
    </row>
    <row r="160">
      <c r="A160" s="180">
        <f t="shared" si="18"/>
        <v>1941</v>
      </c>
      <c r="B160" s="180">
        <f t="shared" si="19"/>
        <v>1</v>
      </c>
      <c r="C160" s="180">
        <f t="shared" si="20"/>
        <v>137</v>
      </c>
      <c r="D160" s="117">
        <f t="shared" si="4"/>
        <v>445738.536</v>
      </c>
      <c r="E160" s="117">
        <f t="shared" si="5"/>
        <v>473445.4568</v>
      </c>
      <c r="F160" s="117">
        <f>$B$15*$B$18*'Cash Flow Assist'!P147</f>
        <v>3333.333333</v>
      </c>
      <c r="G160" s="117">
        <f>$B$15*'Parameters &amp; Main Results'!B172</f>
        <v>79.89716817</v>
      </c>
      <c r="H160" s="45">
        <f>offset('StockBond Returns'!$W$7,($B$10-1871)*12+($B$11-2)+C160-1,0)</f>
        <v>-0.03134101937</v>
      </c>
      <c r="I160" s="19">
        <f t="shared" si="6"/>
        <v>-0.03791420662</v>
      </c>
      <c r="J160" s="19"/>
      <c r="K160" s="19">
        <f t="shared" si="7"/>
        <v>1</v>
      </c>
      <c r="L160" s="174">
        <f t="shared" si="8"/>
        <v>0.9</v>
      </c>
      <c r="M160" s="174">
        <f t="shared" si="9"/>
        <v>0.1</v>
      </c>
      <c r="N160" s="174">
        <f t="shared" si="10"/>
        <v>0</v>
      </c>
      <c r="O160" s="174">
        <f t="shared" si="11"/>
        <v>0</v>
      </c>
      <c r="P160" s="174">
        <f t="shared" si="12"/>
        <v>0</v>
      </c>
      <c r="Q160" s="174">
        <f t="shared" si="13"/>
        <v>0</v>
      </c>
      <c r="R160" s="174">
        <f t="shared" si="14"/>
        <v>0</v>
      </c>
      <c r="S160" s="174">
        <f t="shared" si="15"/>
        <v>0</v>
      </c>
      <c r="T160" s="174">
        <f t="shared" si="16"/>
        <v>0</v>
      </c>
      <c r="U160" s="19">
        <f t="shared" si="17"/>
        <v>0.0005</v>
      </c>
      <c r="V160" s="19">
        <f>offset('StockBond Returns'!$N$7,($B$10-1871)*12+($B$11-2)+C160-1,0)</f>
        <v>-0.04225466478</v>
      </c>
      <c r="W160" s="19">
        <f>offset('StockBond Returns'!$O$7,($B$10-1871)*12+($B$11-2)+C160-1,0)</f>
        <v>0.001566583533</v>
      </c>
      <c r="X160" s="19">
        <f>offset('StockBond Returns'!$P$7,($B$10-1871)*12+($B$11-2)+C160-1,0)</f>
        <v>0.0000166666661</v>
      </c>
      <c r="Y160" s="19">
        <f>offset('StockBond Returns'!$Q$7,($B$10-1871)*12+($B$11-2)+C160-1,0)</f>
        <v>-0.04225466478</v>
      </c>
      <c r="Z160" s="19">
        <f>offset('StockBond Returns'!$R$7,($B$10-1871)*12+($B$11-2)+C160-1,0)</f>
        <v>0</v>
      </c>
      <c r="AA160" s="19">
        <f>offset('StockBond Returns'!$S$7,($B$10-1871)*12+($B$11-2)+C160-1,0)</f>
        <v>0</v>
      </c>
      <c r="AB160" s="19">
        <f>offset('StockBond Returns'!$T$7,($B$10-1871)*12+($B$11-2)+C160-1,0)</f>
        <v>0.02898550725</v>
      </c>
      <c r="AC160" s="19">
        <f>offset('StockBond Returns'!$U$7,($B$10-1871)*12+($B$11-2)+C160-1,0)</f>
        <v>0.01</v>
      </c>
      <c r="AD160" s="19">
        <f>offset('StockBond Returns'!$V$7,($B$10-1871)*12+($B$11-2)+C160-1,0)</f>
        <v>0.0383</v>
      </c>
    </row>
    <row r="161">
      <c r="A161" s="180">
        <f t="shared" si="18"/>
        <v>1941</v>
      </c>
      <c r="B161" s="180">
        <f t="shared" si="19"/>
        <v>2</v>
      </c>
      <c r="C161" s="180">
        <f t="shared" si="20"/>
        <v>138</v>
      </c>
      <c r="D161" s="117">
        <f t="shared" si="4"/>
        <v>438664.3549</v>
      </c>
      <c r="E161" s="117">
        <f t="shared" si="5"/>
        <v>465908.8653</v>
      </c>
      <c r="F161" s="117">
        <f>$B$15*$B$18*'Cash Flow Assist'!P148</f>
        <v>3333.333333</v>
      </c>
      <c r="G161" s="117">
        <f>$B$15*'Parameters &amp; Main Results'!B173</f>
        <v>79.76542908</v>
      </c>
      <c r="H161" s="45">
        <f>offset('StockBond Returns'!$W$7,($B$10-1871)*12+($B$11-2)+C161-1,0)</f>
        <v>-0.008634447391</v>
      </c>
      <c r="I161" s="19">
        <f t="shared" si="6"/>
        <v>-0.009109097038</v>
      </c>
      <c r="J161" s="19"/>
      <c r="K161" s="19">
        <f t="shared" si="7"/>
        <v>1</v>
      </c>
      <c r="L161" s="174">
        <f t="shared" si="8"/>
        <v>0.9</v>
      </c>
      <c r="M161" s="174">
        <f t="shared" si="9"/>
        <v>0.1</v>
      </c>
      <c r="N161" s="174">
        <f t="shared" si="10"/>
        <v>0</v>
      </c>
      <c r="O161" s="174">
        <f t="shared" si="11"/>
        <v>0</v>
      </c>
      <c r="P161" s="174">
        <f t="shared" si="12"/>
        <v>0</v>
      </c>
      <c r="Q161" s="174">
        <f t="shared" si="13"/>
        <v>0</v>
      </c>
      <c r="R161" s="174">
        <f t="shared" si="14"/>
        <v>0</v>
      </c>
      <c r="S161" s="174">
        <f t="shared" si="15"/>
        <v>0</v>
      </c>
      <c r="T161" s="174">
        <f t="shared" si="16"/>
        <v>0</v>
      </c>
      <c r="U161" s="19">
        <f t="shared" si="17"/>
        <v>0.0005</v>
      </c>
      <c r="V161" s="19">
        <f>offset('StockBond Returns'!$N$7,($B$10-1871)*12+($B$11-2)+C161-1,0)</f>
        <v>-0.00938386347</v>
      </c>
      <c r="W161" s="19">
        <f>offset('StockBond Returns'!$O$7,($B$10-1871)*12+($B$11-2)+C161-1,0)</f>
        <v>-0.006219532488</v>
      </c>
      <c r="X161" s="19">
        <f>offset('StockBond Returns'!$P$7,($B$10-1871)*12+($B$11-2)+C161-1,0)</f>
        <v>0.00001666667023</v>
      </c>
      <c r="Y161" s="19">
        <f>offset('StockBond Returns'!$Q$7,($B$10-1871)*12+($B$11-2)+C161-1,0)</f>
        <v>-0.00938386347</v>
      </c>
      <c r="Z161" s="19">
        <f>offset('StockBond Returns'!$R$7,($B$10-1871)*12+($B$11-2)+C161-1,0)</f>
        <v>0</v>
      </c>
      <c r="AA161" s="19">
        <f>offset('StockBond Returns'!$S$7,($B$10-1871)*12+($B$11-2)+C161-1,0)</f>
        <v>0</v>
      </c>
      <c r="AB161" s="19">
        <f>offset('StockBond Returns'!$T$7,($B$10-1871)*12+($B$11-2)+C161-1,0)</f>
        <v>0</v>
      </c>
      <c r="AC161" s="19">
        <f>offset('StockBond Returns'!$U$7,($B$10-1871)*12+($B$11-2)+C161-1,0)</f>
        <v>-0.0156</v>
      </c>
      <c r="AD161" s="19">
        <f>offset('StockBond Returns'!$V$7,($B$10-1871)*12+($B$11-2)+C161-1,0)</f>
        <v>0.0089</v>
      </c>
    </row>
    <row r="162">
      <c r="A162" s="180">
        <f t="shared" si="18"/>
        <v>1941</v>
      </c>
      <c r="B162" s="180">
        <f t="shared" si="19"/>
        <v>3</v>
      </c>
      <c r="C162" s="180">
        <f t="shared" si="20"/>
        <v>139</v>
      </c>
      <c r="D162" s="117">
        <f t="shared" si="4"/>
        <v>436976.9497</v>
      </c>
      <c r="E162" s="117">
        <f t="shared" si="5"/>
        <v>463979.1008</v>
      </c>
      <c r="F162" s="117">
        <f>$B$15*$B$18*'Cash Flow Assist'!P149</f>
        <v>3333.333333</v>
      </c>
      <c r="G162" s="117">
        <f>$B$15*'Parameters &amp; Main Results'!B174</f>
        <v>79.63390721</v>
      </c>
      <c r="H162" s="45">
        <f>offset('StockBond Returns'!$W$7,($B$10-1871)*12+($B$11-2)+C162-1,0)</f>
        <v>0.003597280523</v>
      </c>
      <c r="I162" s="19">
        <f t="shared" si="6"/>
        <v>0.00286160201</v>
      </c>
      <c r="J162" s="19"/>
      <c r="K162" s="19">
        <f t="shared" si="7"/>
        <v>1</v>
      </c>
      <c r="L162" s="174">
        <f t="shared" si="8"/>
        <v>0.9</v>
      </c>
      <c r="M162" s="174">
        <f t="shared" si="9"/>
        <v>0.1</v>
      </c>
      <c r="N162" s="174">
        <f t="shared" si="10"/>
        <v>0</v>
      </c>
      <c r="O162" s="174">
        <f t="shared" si="11"/>
        <v>0</v>
      </c>
      <c r="P162" s="174">
        <f t="shared" si="12"/>
        <v>0</v>
      </c>
      <c r="Q162" s="174">
        <f t="shared" si="13"/>
        <v>0</v>
      </c>
      <c r="R162" s="174">
        <f t="shared" si="14"/>
        <v>0</v>
      </c>
      <c r="S162" s="174">
        <f t="shared" si="15"/>
        <v>0</v>
      </c>
      <c r="T162" s="174">
        <f t="shared" si="16"/>
        <v>0</v>
      </c>
      <c r="U162" s="19">
        <f t="shared" si="17"/>
        <v>0.0005</v>
      </c>
      <c r="V162" s="19">
        <f>offset('StockBond Returns'!$N$7,($B$10-1871)*12+($B$11-2)+C162-1,0)</f>
        <v>0.002412816335</v>
      </c>
      <c r="W162" s="19">
        <f>offset('StockBond Returns'!$O$7,($B$10-1871)*12+($B$11-2)+C162-1,0)</f>
        <v>0.007317339755</v>
      </c>
      <c r="X162" s="19">
        <f>offset('StockBond Returns'!$P$7,($B$10-1871)*12+($B$11-2)+C162-1,0)</f>
        <v>-0.007009154934</v>
      </c>
      <c r="Y162" s="19">
        <f>offset('StockBond Returns'!$Q$7,($B$10-1871)*12+($B$11-2)+C162-1,0)</f>
        <v>0.002412816335</v>
      </c>
      <c r="Z162" s="19">
        <f>offset('StockBond Returns'!$R$7,($B$10-1871)*12+($B$11-2)+C162-1,0)</f>
        <v>0</v>
      </c>
      <c r="AA162" s="19">
        <f>offset('StockBond Returns'!$S$7,($B$10-1871)*12+($B$11-2)+C162-1,0)</f>
        <v>0</v>
      </c>
      <c r="AB162" s="19">
        <f>offset('StockBond Returns'!$T$7,($B$10-1871)*12+($B$11-2)+C162-1,0)</f>
        <v>-0.007042253521</v>
      </c>
      <c r="AC162" s="19">
        <f>offset('StockBond Returns'!$U$7,($B$10-1871)*12+($B$11-2)+C162-1,0)</f>
        <v>0.001</v>
      </c>
      <c r="AD162" s="19">
        <f>offset('StockBond Returns'!$V$7,($B$10-1871)*12+($B$11-2)+C162-1,0)</f>
        <v>0.0304</v>
      </c>
    </row>
    <row r="163">
      <c r="A163" s="180">
        <f t="shared" si="18"/>
        <v>1941</v>
      </c>
      <c r="B163" s="180">
        <f t="shared" si="19"/>
        <v>4</v>
      </c>
      <c r="C163" s="180">
        <f t="shared" si="20"/>
        <v>140</v>
      </c>
      <c r="D163" s="117">
        <f t="shared" si="4"/>
        <v>412673.9997</v>
      </c>
      <c r="E163" s="117">
        <f t="shared" si="5"/>
        <v>433724.4182</v>
      </c>
      <c r="F163" s="117">
        <f>$B$15*$B$18*'Cash Flow Assist'!P150</f>
        <v>3333.333333</v>
      </c>
      <c r="G163" s="117">
        <f>$B$15*'Parameters &amp; Main Results'!B175</f>
        <v>79.5026022</v>
      </c>
      <c r="H163" s="45">
        <f>offset('StockBond Returns'!$W$7,($B$10-1871)*12+($B$11-2)+C163-1,0)</f>
        <v>-0.0485312365</v>
      </c>
      <c r="I163" s="19">
        <f t="shared" si="6"/>
        <v>-0.05860510305</v>
      </c>
      <c r="J163" s="19"/>
      <c r="K163" s="19">
        <f t="shared" si="7"/>
        <v>1</v>
      </c>
      <c r="L163" s="174">
        <f t="shared" si="8"/>
        <v>0.9</v>
      </c>
      <c r="M163" s="174">
        <f t="shared" si="9"/>
        <v>0.1</v>
      </c>
      <c r="N163" s="174">
        <f t="shared" si="10"/>
        <v>0</v>
      </c>
      <c r="O163" s="174">
        <f t="shared" si="11"/>
        <v>0</v>
      </c>
      <c r="P163" s="174">
        <f t="shared" si="12"/>
        <v>0</v>
      </c>
      <c r="Q163" s="174">
        <f t="shared" si="13"/>
        <v>0</v>
      </c>
      <c r="R163" s="174">
        <f t="shared" si="14"/>
        <v>0</v>
      </c>
      <c r="S163" s="174">
        <f t="shared" si="15"/>
        <v>0</v>
      </c>
      <c r="T163" s="174">
        <f t="shared" si="16"/>
        <v>0</v>
      </c>
      <c r="U163" s="19">
        <f t="shared" si="17"/>
        <v>0.0005</v>
      </c>
      <c r="V163" s="19">
        <f>offset('StockBond Returns'!$N$7,($B$10-1871)*12+($B$11-2)+C163-1,0)</f>
        <v>-0.06527934742</v>
      </c>
      <c r="W163" s="19">
        <f>offset('StockBond Returns'!$O$7,($B$10-1871)*12+($B$11-2)+C163-1,0)</f>
        <v>0.00187976292</v>
      </c>
      <c r="X163" s="19">
        <f>offset('StockBond Returns'!$P$7,($B$10-1871)*12+($B$11-2)+C163-1,0)</f>
        <v>-0.006901981352</v>
      </c>
      <c r="Y163" s="19">
        <f>offset('StockBond Returns'!$Q$7,($B$10-1871)*12+($B$11-2)+C163-1,0)</f>
        <v>-0.06527934742</v>
      </c>
      <c r="Z163" s="19">
        <f>offset('StockBond Returns'!$R$7,($B$10-1871)*12+($B$11-2)+C163-1,0)</f>
        <v>0</v>
      </c>
      <c r="AA163" s="19">
        <f>offset('StockBond Returns'!$S$7,($B$10-1871)*12+($B$11-2)+C163-1,0)</f>
        <v>0</v>
      </c>
      <c r="AB163" s="19">
        <f>offset('StockBond Returns'!$T$7,($B$10-1871)*12+($B$11-2)+C163-1,0)</f>
        <v>-0.006993006993</v>
      </c>
      <c r="AC163" s="19">
        <f>offset('StockBond Returns'!$U$7,($B$10-1871)*12+($B$11-2)+C163-1,0)</f>
        <v>-0.0168</v>
      </c>
      <c r="AD163" s="19">
        <f>offset('StockBond Returns'!$V$7,($B$10-1871)*12+($B$11-2)+C163-1,0)</f>
        <v>0.0341</v>
      </c>
    </row>
    <row r="164">
      <c r="A164" s="180">
        <f t="shared" si="18"/>
        <v>1941</v>
      </c>
      <c r="B164" s="180">
        <f t="shared" si="19"/>
        <v>5</v>
      </c>
      <c r="C164" s="180">
        <f t="shared" si="20"/>
        <v>141</v>
      </c>
      <c r="D164" s="117">
        <f t="shared" si="4"/>
        <v>409344.8307</v>
      </c>
      <c r="E164" s="117">
        <f t="shared" si="5"/>
        <v>430909.6161</v>
      </c>
      <c r="F164" s="117">
        <f>$B$15*$B$18*'Cash Flow Assist'!P151</f>
        <v>3333.333333</v>
      </c>
      <c r="G164" s="117">
        <f>$B$15*'Parameters &amp; Main Results'!B176</f>
        <v>79.37151369</v>
      </c>
      <c r="H164" s="45">
        <f>offset('StockBond Returns'!$W$7,($B$10-1871)*12+($B$11-2)+C164-1,0)</f>
        <v>-0.0001836921522</v>
      </c>
      <c r="I164" s="19">
        <f t="shared" si="6"/>
        <v>0.001020185517</v>
      </c>
      <c r="J164" s="19"/>
      <c r="K164" s="19">
        <f t="shared" si="7"/>
        <v>1</v>
      </c>
      <c r="L164" s="174">
        <f t="shared" si="8"/>
        <v>0.9</v>
      </c>
      <c r="M164" s="174">
        <f t="shared" si="9"/>
        <v>0.1</v>
      </c>
      <c r="N164" s="174">
        <f t="shared" si="10"/>
        <v>0</v>
      </c>
      <c r="O164" s="174">
        <f t="shared" si="11"/>
        <v>0</v>
      </c>
      <c r="P164" s="174">
        <f t="shared" si="12"/>
        <v>0</v>
      </c>
      <c r="Q164" s="174">
        <f t="shared" si="13"/>
        <v>0</v>
      </c>
      <c r="R164" s="174">
        <f t="shared" si="14"/>
        <v>0</v>
      </c>
      <c r="S164" s="174">
        <f t="shared" si="15"/>
        <v>0</v>
      </c>
      <c r="T164" s="174">
        <f t="shared" si="16"/>
        <v>0</v>
      </c>
      <c r="U164" s="19">
        <f t="shared" si="17"/>
        <v>0.0005</v>
      </c>
      <c r="V164" s="19">
        <f>offset('StockBond Returns'!$N$7,($B$10-1871)*12+($B$11-2)+C164-1,0)</f>
        <v>0.001864437296</v>
      </c>
      <c r="W164" s="19">
        <f>offset('StockBond Returns'!$O$7,($B$10-1871)*12+($B$11-2)+C164-1,0)</f>
        <v>-0.006161413831</v>
      </c>
      <c r="X164" s="19">
        <f>offset('StockBond Returns'!$P$7,($B$10-1871)*12+($B$11-2)+C164-1,0)</f>
        <v>-0.006861689811</v>
      </c>
      <c r="Y164" s="19">
        <f>offset('StockBond Returns'!$Q$7,($B$10-1871)*12+($B$11-2)+C164-1,0)</f>
        <v>0.001864437296</v>
      </c>
      <c r="Z164" s="19">
        <f>offset('StockBond Returns'!$R$7,($B$10-1871)*12+($B$11-2)+C164-1,0)</f>
        <v>0</v>
      </c>
      <c r="AA164" s="19">
        <f>offset('StockBond Returns'!$S$7,($B$10-1871)*12+($B$11-2)+C164-1,0)</f>
        <v>0</v>
      </c>
      <c r="AB164" s="19">
        <f>offset('StockBond Returns'!$T$7,($B$10-1871)*12+($B$11-2)+C164-1,0)</f>
        <v>-0.006944444444</v>
      </c>
      <c r="AC164" s="19">
        <f>offset('StockBond Returns'!$U$7,($B$10-1871)*12+($B$11-2)+C164-1,0)</f>
        <v>-0.0065</v>
      </c>
      <c r="AD164" s="19">
        <f>offset('StockBond Returns'!$V$7,($B$10-1871)*12+($B$11-2)+C164-1,0)</f>
        <v>0.006</v>
      </c>
    </row>
    <row r="165">
      <c r="A165" s="180">
        <f t="shared" si="18"/>
        <v>1941</v>
      </c>
      <c r="B165" s="180">
        <f t="shared" si="19"/>
        <v>6</v>
      </c>
      <c r="C165" s="180">
        <f t="shared" si="20"/>
        <v>142</v>
      </c>
      <c r="D165" s="117">
        <f t="shared" si="4"/>
        <v>416770.412</v>
      </c>
      <c r="E165" s="117">
        <f t="shared" si="5"/>
        <v>442005.2456</v>
      </c>
      <c r="F165" s="117">
        <f>$B$15*$B$18*'Cash Flow Assist'!P152</f>
        <v>3333.333333</v>
      </c>
      <c r="G165" s="117">
        <f>$B$15*'Parameters &amp; Main Results'!B177</f>
        <v>79.24064133</v>
      </c>
      <c r="H165" s="45">
        <f>offset('StockBond Returns'!$W$7,($B$10-1871)*12+($B$11-2)+C165-1,0)</f>
        <v>0.02629873826</v>
      </c>
      <c r="I165" s="19">
        <f t="shared" si="6"/>
        <v>0.03355439471</v>
      </c>
      <c r="J165" s="19"/>
      <c r="K165" s="19">
        <f t="shared" si="7"/>
        <v>1</v>
      </c>
      <c r="L165" s="174">
        <f t="shared" si="8"/>
        <v>0.9</v>
      </c>
      <c r="M165" s="174">
        <f t="shared" si="9"/>
        <v>0.1</v>
      </c>
      <c r="N165" s="174">
        <f t="shared" si="10"/>
        <v>0</v>
      </c>
      <c r="O165" s="174">
        <f t="shared" si="11"/>
        <v>0</v>
      </c>
      <c r="P165" s="174">
        <f t="shared" si="12"/>
        <v>0</v>
      </c>
      <c r="Q165" s="174">
        <f t="shared" si="13"/>
        <v>0</v>
      </c>
      <c r="R165" s="174">
        <f t="shared" si="14"/>
        <v>0</v>
      </c>
      <c r="S165" s="174">
        <f t="shared" si="15"/>
        <v>0</v>
      </c>
      <c r="T165" s="174">
        <f t="shared" si="16"/>
        <v>0</v>
      </c>
      <c r="U165" s="19">
        <f t="shared" si="17"/>
        <v>0.0005</v>
      </c>
      <c r="V165" s="19">
        <f>offset('StockBond Returns'!$N$7,($B$10-1871)*12+($B$11-2)+C165-1,0)</f>
        <v>0.03843316568</v>
      </c>
      <c r="W165" s="19">
        <f>offset('StockBond Returns'!$O$7,($B$10-1871)*12+($B$11-2)+C165-1,0)</f>
        <v>-0.009937877349</v>
      </c>
      <c r="X165" s="19">
        <f>offset('StockBond Returns'!$P$7,($B$10-1871)*12+($B$11-2)+C165-1,0)</f>
        <v>-0.02031836735</v>
      </c>
      <c r="Y165" s="19">
        <f>offset('StockBond Returns'!$Q$7,($B$10-1871)*12+($B$11-2)+C165-1,0)</f>
        <v>0.03843316568</v>
      </c>
      <c r="Z165" s="19">
        <f>offset('StockBond Returns'!$R$7,($B$10-1871)*12+($B$11-2)+C165-1,0)</f>
        <v>0</v>
      </c>
      <c r="AA165" s="19">
        <f>offset('StockBond Returns'!$S$7,($B$10-1871)*12+($B$11-2)+C165-1,0)</f>
        <v>0</v>
      </c>
      <c r="AB165" s="19">
        <f>offset('StockBond Returns'!$T$7,($B$10-1871)*12+($B$11-2)+C165-1,0)</f>
        <v>-0.02040816327</v>
      </c>
      <c r="AC165" s="19">
        <f>offset('StockBond Returns'!$U$7,($B$10-1871)*12+($B$11-2)+C165-1,0)</f>
        <v>0.0132</v>
      </c>
      <c r="AD165" s="19">
        <f>offset('StockBond Returns'!$V$7,($B$10-1871)*12+($B$11-2)+C165-1,0)</f>
        <v>0.0059</v>
      </c>
    </row>
    <row r="166">
      <c r="A166" s="180">
        <f t="shared" si="18"/>
        <v>1941</v>
      </c>
      <c r="B166" s="180">
        <f t="shared" si="19"/>
        <v>7</v>
      </c>
      <c r="C166" s="180">
        <f t="shared" si="20"/>
        <v>143</v>
      </c>
      <c r="D166" s="117">
        <f t="shared" si="4"/>
        <v>433672.8225</v>
      </c>
      <c r="E166" s="117">
        <f t="shared" si="5"/>
        <v>463328.345</v>
      </c>
      <c r="F166" s="117">
        <f>$B$15*$B$18*'Cash Flow Assist'!P153</f>
        <v>3333.333333</v>
      </c>
      <c r="G166" s="117">
        <f>$B$15*'Parameters &amp; Main Results'!B178</f>
        <v>79.10998475</v>
      </c>
      <c r="H166" s="45">
        <f>offset('StockBond Returns'!$W$7,($B$10-1871)*12+($B$11-2)+C166-1,0)</f>
        <v>0.04874448543</v>
      </c>
      <c r="I166" s="19">
        <f t="shared" si="6"/>
        <v>0.05601655939</v>
      </c>
      <c r="J166" s="19"/>
      <c r="K166" s="19">
        <f t="shared" si="7"/>
        <v>1</v>
      </c>
      <c r="L166" s="174">
        <f t="shared" si="8"/>
        <v>0.9</v>
      </c>
      <c r="M166" s="174">
        <f t="shared" si="9"/>
        <v>0.1</v>
      </c>
      <c r="N166" s="174">
        <f t="shared" si="10"/>
        <v>0</v>
      </c>
      <c r="O166" s="174">
        <f t="shared" si="11"/>
        <v>0</v>
      </c>
      <c r="P166" s="174">
        <f t="shared" si="12"/>
        <v>0</v>
      </c>
      <c r="Q166" s="174">
        <f t="shared" si="13"/>
        <v>0</v>
      </c>
      <c r="R166" s="174">
        <f t="shared" si="14"/>
        <v>0</v>
      </c>
      <c r="S166" s="174">
        <f t="shared" si="15"/>
        <v>0</v>
      </c>
      <c r="T166" s="174">
        <f t="shared" si="16"/>
        <v>0</v>
      </c>
      <c r="U166" s="19">
        <f t="shared" si="17"/>
        <v>0.0005</v>
      </c>
      <c r="V166" s="19">
        <f>offset('StockBond Returns'!$N$7,($B$10-1871)*12+($B$11-2)+C166-1,0)</f>
        <v>0.06090627537</v>
      </c>
      <c r="W166" s="19">
        <f>offset('StockBond Returns'!$O$7,($B$10-1871)*12+($B$11-2)+C166-1,0)</f>
        <v>0.01242578227</v>
      </c>
      <c r="X166" s="19">
        <f>offset('StockBond Returns'!$P$7,($B$10-1871)*12+($B$11-2)+C166-1,0)</f>
        <v>0.0001000000024</v>
      </c>
      <c r="Y166" s="19">
        <f>offset('StockBond Returns'!$Q$7,($B$10-1871)*12+($B$11-2)+C166-1,0)</f>
        <v>0.06090627537</v>
      </c>
      <c r="Z166" s="19">
        <f>offset('StockBond Returns'!$R$7,($B$10-1871)*12+($B$11-2)+C166-1,0)</f>
        <v>0</v>
      </c>
      <c r="AA166" s="19">
        <f>offset('StockBond Returns'!$S$7,($B$10-1871)*12+($B$11-2)+C166-1,0)</f>
        <v>0</v>
      </c>
      <c r="AB166" s="19">
        <f>offset('StockBond Returns'!$T$7,($B$10-1871)*12+($B$11-2)+C166-1,0)</f>
        <v>0</v>
      </c>
      <c r="AC166" s="19">
        <f>offset('StockBond Returns'!$U$7,($B$10-1871)*12+($B$11-2)+C166-1,0)</f>
        <v>0.0571</v>
      </c>
      <c r="AD166" s="19">
        <f>offset('StockBond Returns'!$V$7,($B$10-1871)*12+($B$11-2)+C166-1,0)</f>
        <v>0.0725</v>
      </c>
    </row>
    <row r="167">
      <c r="A167" s="180">
        <f t="shared" si="18"/>
        <v>1941</v>
      </c>
      <c r="B167" s="180">
        <f t="shared" si="19"/>
        <v>8</v>
      </c>
      <c r="C167" s="180">
        <f t="shared" si="20"/>
        <v>144</v>
      </c>
      <c r="D167" s="117">
        <f t="shared" si="4"/>
        <v>423207.923</v>
      </c>
      <c r="E167" s="117">
        <f t="shared" si="5"/>
        <v>452495.2549</v>
      </c>
      <c r="F167" s="117">
        <f>$B$15*$B$18*'Cash Flow Assist'!P154</f>
        <v>3333.333333</v>
      </c>
      <c r="G167" s="117">
        <f>$B$15*'Parameters &amp; Main Results'!B179</f>
        <v>78.97954362</v>
      </c>
      <c r="H167" s="45">
        <f>offset('StockBond Returns'!$W$7,($B$10-1871)*12+($B$11-2)+C167-1,0)</f>
        <v>-0.01675240769</v>
      </c>
      <c r="I167" s="19">
        <f t="shared" si="6"/>
        <v>-0.01647286391</v>
      </c>
      <c r="J167" s="19"/>
      <c r="K167" s="19">
        <f t="shared" si="7"/>
        <v>1</v>
      </c>
      <c r="L167" s="174">
        <f t="shared" si="8"/>
        <v>0.9</v>
      </c>
      <c r="M167" s="174">
        <f t="shared" si="9"/>
        <v>0.1</v>
      </c>
      <c r="N167" s="174">
        <f t="shared" si="10"/>
        <v>0</v>
      </c>
      <c r="O167" s="174">
        <f t="shared" si="11"/>
        <v>0</v>
      </c>
      <c r="P167" s="174">
        <f t="shared" si="12"/>
        <v>0</v>
      </c>
      <c r="Q167" s="174">
        <f t="shared" si="13"/>
        <v>0</v>
      </c>
      <c r="R167" s="174">
        <f t="shared" si="14"/>
        <v>0</v>
      </c>
      <c r="S167" s="174">
        <f t="shared" si="15"/>
        <v>0</v>
      </c>
      <c r="T167" s="174">
        <f t="shared" si="16"/>
        <v>0</v>
      </c>
      <c r="U167" s="19">
        <f t="shared" si="17"/>
        <v>0.0005</v>
      </c>
      <c r="V167" s="19">
        <f>offset('StockBond Returns'!$N$7,($B$10-1871)*12+($B$11-2)+C167-1,0)</f>
        <v>-0.01624483472</v>
      </c>
      <c r="W167" s="19">
        <f>offset('StockBond Returns'!$O$7,($B$10-1871)*12+($B$11-2)+C167-1,0)</f>
        <v>-0.01810845994</v>
      </c>
      <c r="X167" s="19">
        <f>offset('StockBond Returns'!$P$7,($B$10-1871)*12+($B$11-2)+C167-1,0)</f>
        <v>-0.01332416108</v>
      </c>
      <c r="Y167" s="19">
        <f>offset('StockBond Returns'!$Q$7,($B$10-1871)*12+($B$11-2)+C167-1,0)</f>
        <v>-0.01624483472</v>
      </c>
      <c r="Z167" s="19">
        <f>offset('StockBond Returns'!$R$7,($B$10-1871)*12+($B$11-2)+C167-1,0)</f>
        <v>0</v>
      </c>
      <c r="AA167" s="19">
        <f>offset('StockBond Returns'!$S$7,($B$10-1871)*12+($B$11-2)+C167-1,0)</f>
        <v>0</v>
      </c>
      <c r="AB167" s="19">
        <f>offset('StockBond Returns'!$T$7,($B$10-1871)*12+($B$11-2)+C167-1,0)</f>
        <v>-0.01342281879</v>
      </c>
      <c r="AC167" s="19">
        <f>offset('StockBond Returns'!$U$7,($B$10-1871)*12+($B$11-2)+C167-1,0)</f>
        <v>-0.0042</v>
      </c>
      <c r="AD167" s="19">
        <f>offset('StockBond Returns'!$V$7,($B$10-1871)*12+($B$11-2)+C167-1,0)</f>
        <v>-0.011</v>
      </c>
    </row>
    <row r="168">
      <c r="A168" s="180">
        <f t="shared" si="18"/>
        <v>1941</v>
      </c>
      <c r="B168" s="180">
        <f t="shared" si="19"/>
        <v>9</v>
      </c>
      <c r="C168" s="180">
        <f t="shared" si="20"/>
        <v>145</v>
      </c>
      <c r="D168" s="117">
        <f t="shared" si="4"/>
        <v>413161.5671</v>
      </c>
      <c r="E168" s="117">
        <f t="shared" si="5"/>
        <v>441656.4611</v>
      </c>
      <c r="F168" s="117">
        <f>$B$15*$B$18*'Cash Flow Assist'!P155</f>
        <v>3333.333333</v>
      </c>
      <c r="G168" s="117">
        <f>$B$15*'Parameters &amp; Main Results'!B180</f>
        <v>78.84931756</v>
      </c>
      <c r="H168" s="45">
        <f>offset('StockBond Returns'!$W$7,($B$10-1871)*12+($B$11-2)+C168-1,0)</f>
        <v>-0.01617291658</v>
      </c>
      <c r="I168" s="19">
        <f t="shared" si="6"/>
        <v>-0.01688250561</v>
      </c>
      <c r="J168" s="19"/>
      <c r="K168" s="19">
        <f t="shared" si="7"/>
        <v>1</v>
      </c>
      <c r="L168" s="174">
        <f t="shared" si="8"/>
        <v>0.9</v>
      </c>
      <c r="M168" s="174">
        <f t="shared" si="9"/>
        <v>0.1</v>
      </c>
      <c r="N168" s="174">
        <f t="shared" si="10"/>
        <v>0</v>
      </c>
      <c r="O168" s="174">
        <f t="shared" si="11"/>
        <v>0</v>
      </c>
      <c r="P168" s="174">
        <f t="shared" si="12"/>
        <v>0</v>
      </c>
      <c r="Q168" s="174">
        <f t="shared" si="13"/>
        <v>0</v>
      </c>
      <c r="R168" s="174">
        <f t="shared" si="14"/>
        <v>0</v>
      </c>
      <c r="S168" s="174">
        <f t="shared" si="15"/>
        <v>0</v>
      </c>
      <c r="T168" s="174">
        <f t="shared" si="16"/>
        <v>0</v>
      </c>
      <c r="U168" s="19">
        <f t="shared" si="17"/>
        <v>0.0005</v>
      </c>
      <c r="V168" s="19">
        <f>offset('StockBond Returns'!$N$7,($B$10-1871)*12+($B$11-2)+C168-1,0)</f>
        <v>-0.01731389829</v>
      </c>
      <c r="W168" s="19">
        <f>offset('StockBond Returns'!$O$7,($B$10-1871)*12+($B$11-2)+C168-1,0)</f>
        <v>-0.01258330478</v>
      </c>
      <c r="X168" s="19">
        <f>offset('StockBond Returns'!$P$7,($B$10-1871)*12+($B$11-2)+C168-1,0)</f>
        <v>-0.01313813466</v>
      </c>
      <c r="Y168" s="19">
        <f>offset('StockBond Returns'!$Q$7,($B$10-1871)*12+($B$11-2)+C168-1,0)</f>
        <v>-0.01731389829</v>
      </c>
      <c r="Z168" s="19">
        <f>offset('StockBond Returns'!$R$7,($B$10-1871)*12+($B$11-2)+C168-1,0)</f>
        <v>0</v>
      </c>
      <c r="AA168" s="19">
        <f>offset('StockBond Returns'!$S$7,($B$10-1871)*12+($B$11-2)+C168-1,0)</f>
        <v>0</v>
      </c>
      <c r="AB168" s="19">
        <f>offset('StockBond Returns'!$T$7,($B$10-1871)*12+($B$11-2)+C168-1,0)</f>
        <v>-0.01324503311</v>
      </c>
      <c r="AC168" s="19">
        <f>offset('StockBond Returns'!$U$7,($B$10-1871)*12+($B$11-2)+C168-1,0)</f>
        <v>-0.0099</v>
      </c>
      <c r="AD168" s="19">
        <f>offset('StockBond Returns'!$V$7,($B$10-1871)*12+($B$11-2)+C168-1,0)</f>
        <v>-0.0028</v>
      </c>
    </row>
    <row r="169">
      <c r="A169" s="180">
        <f t="shared" si="18"/>
        <v>1941</v>
      </c>
      <c r="B169" s="180">
        <f t="shared" si="19"/>
        <v>10</v>
      </c>
      <c r="C169" s="180">
        <f t="shared" si="20"/>
        <v>146</v>
      </c>
      <c r="D169" s="117">
        <f t="shared" si="4"/>
        <v>386303.6522</v>
      </c>
      <c r="E169" s="117">
        <f t="shared" si="5"/>
        <v>408733.6229</v>
      </c>
      <c r="F169" s="117">
        <f>$B$15*$B$18*'Cash Flow Assist'!P156</f>
        <v>3333.333333</v>
      </c>
      <c r="G169" s="117">
        <f>$B$15*'Parameters &amp; Main Results'!B181</f>
        <v>78.71930622</v>
      </c>
      <c r="H169" s="45">
        <f>offset('StockBond Returns'!$W$7,($B$10-1871)*12+($B$11-2)+C169-1,0)</f>
        <v>-0.05758209443</v>
      </c>
      <c r="I169" s="19">
        <f t="shared" si="6"/>
        <v>-0.06767358393</v>
      </c>
      <c r="J169" s="19"/>
      <c r="K169" s="19">
        <f t="shared" si="7"/>
        <v>1</v>
      </c>
      <c r="L169" s="174">
        <f t="shared" si="8"/>
        <v>0.9</v>
      </c>
      <c r="M169" s="174">
        <f t="shared" si="9"/>
        <v>0.1</v>
      </c>
      <c r="N169" s="174">
        <f t="shared" si="10"/>
        <v>0</v>
      </c>
      <c r="O169" s="174">
        <f t="shared" si="11"/>
        <v>0</v>
      </c>
      <c r="P169" s="174">
        <f t="shared" si="12"/>
        <v>0</v>
      </c>
      <c r="Q169" s="174">
        <f t="shared" si="13"/>
        <v>0</v>
      </c>
      <c r="R169" s="174">
        <f t="shared" si="14"/>
        <v>0</v>
      </c>
      <c r="S169" s="174">
        <f t="shared" si="15"/>
        <v>0</v>
      </c>
      <c r="T169" s="174">
        <f t="shared" si="16"/>
        <v>0</v>
      </c>
      <c r="U169" s="19">
        <f t="shared" si="17"/>
        <v>0.0005</v>
      </c>
      <c r="V169" s="19">
        <f>offset('StockBond Returns'!$N$7,($B$10-1871)*12+($B$11-2)+C169-1,0)</f>
        <v>-0.07435957693</v>
      </c>
      <c r="W169" s="19">
        <f>offset('StockBond Returns'!$O$7,($B$10-1871)*12+($B$11-2)+C169-1,0)</f>
        <v>-0.007082980245</v>
      </c>
      <c r="X169" s="19">
        <f>offset('StockBond Returns'!$P$7,($B$10-1871)*12+($B$11-2)+C169-1,0)</f>
        <v>-0.01298965142</v>
      </c>
      <c r="Y169" s="19">
        <f>offset('StockBond Returns'!$Q$7,($B$10-1871)*12+($B$11-2)+C169-1,0)</f>
        <v>-0.07435957693</v>
      </c>
      <c r="Z169" s="19">
        <f>offset('StockBond Returns'!$R$7,($B$10-1871)*12+($B$11-2)+C169-1,0)</f>
        <v>0</v>
      </c>
      <c r="AA169" s="19">
        <f>offset('StockBond Returns'!$S$7,($B$10-1871)*12+($B$11-2)+C169-1,0)</f>
        <v>0</v>
      </c>
      <c r="AB169" s="19">
        <f>offset('StockBond Returns'!$T$7,($B$10-1871)*12+($B$11-2)+C169-1,0)</f>
        <v>-0.01307189542</v>
      </c>
      <c r="AC169" s="19">
        <f>offset('StockBond Returns'!$U$7,($B$10-1871)*12+($B$11-2)+C169-1,0)</f>
        <v>-0.0202</v>
      </c>
      <c r="AD169" s="19">
        <f>offset('StockBond Returns'!$V$7,($B$10-1871)*12+($B$11-2)+C169-1,0)</f>
        <v>0.0163</v>
      </c>
    </row>
    <row r="170">
      <c r="A170" s="180">
        <f t="shared" si="18"/>
        <v>1941</v>
      </c>
      <c r="B170" s="180">
        <f t="shared" si="19"/>
        <v>11</v>
      </c>
      <c r="C170" s="180">
        <f t="shared" si="20"/>
        <v>147</v>
      </c>
      <c r="D170" s="117">
        <f t="shared" si="4"/>
        <v>370030.8122</v>
      </c>
      <c r="E170" s="117">
        <f t="shared" si="5"/>
        <v>389637.3</v>
      </c>
      <c r="F170" s="117">
        <f>$B$15*$B$18*'Cash Flow Assist'!P157</f>
        <v>3333.333333</v>
      </c>
      <c r="G170" s="117">
        <f>$B$15*'Parameters &amp; Main Results'!B182</f>
        <v>78.58950926</v>
      </c>
      <c r="H170" s="45">
        <f>offset('StockBond Returns'!$W$7,($B$10-1871)*12+($B$11-2)+C170-1,0)</f>
        <v>-0.03398546724</v>
      </c>
      <c r="I170" s="19">
        <f t="shared" si="6"/>
        <v>-0.03906881436</v>
      </c>
      <c r="J170" s="19"/>
      <c r="K170" s="19">
        <f t="shared" si="7"/>
        <v>1</v>
      </c>
      <c r="L170" s="174">
        <f t="shared" si="8"/>
        <v>0.9</v>
      </c>
      <c r="M170" s="174">
        <f t="shared" si="9"/>
        <v>0.1</v>
      </c>
      <c r="N170" s="174">
        <f t="shared" si="10"/>
        <v>0</v>
      </c>
      <c r="O170" s="174">
        <f t="shared" si="11"/>
        <v>0</v>
      </c>
      <c r="P170" s="174">
        <f t="shared" si="12"/>
        <v>0</v>
      </c>
      <c r="Q170" s="174">
        <f t="shared" si="13"/>
        <v>0</v>
      </c>
      <c r="R170" s="174">
        <f t="shared" si="14"/>
        <v>0</v>
      </c>
      <c r="S170" s="174">
        <f t="shared" si="15"/>
        <v>0</v>
      </c>
      <c r="T170" s="174">
        <f t="shared" si="16"/>
        <v>0</v>
      </c>
      <c r="U170" s="19">
        <f t="shared" si="17"/>
        <v>0.0005</v>
      </c>
      <c r="V170" s="19">
        <f>offset('StockBond Returns'!$N$7,($B$10-1871)*12+($B$11-2)+C170-1,0)</f>
        <v>-0.04241604578</v>
      </c>
      <c r="W170" s="19">
        <f>offset('StockBond Returns'!$O$7,($B$10-1871)*12+($B$11-2)+C170-1,0)</f>
        <v>-0.008527064955</v>
      </c>
      <c r="X170" s="19">
        <f>offset('StockBond Returns'!$P$7,($B$10-1871)*12+($B$11-2)+C170-1,0)</f>
        <v>-0.006418993507</v>
      </c>
      <c r="Y170" s="19">
        <f>offset('StockBond Returns'!$Q$7,($B$10-1871)*12+($B$11-2)+C170-1,0)</f>
        <v>-0.04241604578</v>
      </c>
      <c r="Z170" s="19">
        <f>offset('StockBond Returns'!$R$7,($B$10-1871)*12+($B$11-2)+C170-1,0)</f>
        <v>0</v>
      </c>
      <c r="AA170" s="19">
        <f>offset('StockBond Returns'!$S$7,($B$10-1871)*12+($B$11-2)+C170-1,0)</f>
        <v>0</v>
      </c>
      <c r="AB170" s="19">
        <f>offset('StockBond Returns'!$T$7,($B$10-1871)*12+($B$11-2)+C170-1,0)</f>
        <v>-0.006493506494</v>
      </c>
      <c r="AC170" s="19">
        <f>offset('StockBond Returns'!$U$7,($B$10-1871)*12+($B$11-2)+C170-1,0)</f>
        <v>-0.0121</v>
      </c>
      <c r="AD170" s="19">
        <f>offset('StockBond Returns'!$V$7,($B$10-1871)*12+($B$11-2)+C170-1,0)</f>
        <v>-0.0064</v>
      </c>
    </row>
    <row r="171">
      <c r="A171" s="180">
        <f t="shared" si="18"/>
        <v>1941</v>
      </c>
      <c r="B171" s="180">
        <f t="shared" si="19"/>
        <v>12</v>
      </c>
      <c r="C171" s="180">
        <f t="shared" si="20"/>
        <v>148</v>
      </c>
      <c r="D171" s="117">
        <f t="shared" si="4"/>
        <v>352301.7257</v>
      </c>
      <c r="E171" s="117">
        <f t="shared" si="5"/>
        <v>369761.8158</v>
      </c>
      <c r="F171" s="117">
        <f>$B$15*$B$18*'Cash Flow Assist'!P158</f>
        <v>3333.333333</v>
      </c>
      <c r="G171" s="117">
        <f>$B$15*'Parameters &amp; Main Results'!B183</f>
        <v>78.45992631</v>
      </c>
      <c r="H171" s="45">
        <f>offset('StockBond Returns'!$W$7,($B$10-1871)*12+($B$11-2)+C171-1,0)</f>
        <v>-0.03946336594</v>
      </c>
      <c r="I171" s="19">
        <f t="shared" si="6"/>
        <v>-0.04301595935</v>
      </c>
      <c r="J171" s="19"/>
      <c r="K171" s="19">
        <f t="shared" si="7"/>
        <v>1</v>
      </c>
      <c r="L171" s="174">
        <f t="shared" si="8"/>
        <v>0.9</v>
      </c>
      <c r="M171" s="174">
        <f t="shared" si="9"/>
        <v>0.1</v>
      </c>
      <c r="N171" s="174">
        <f t="shared" si="10"/>
        <v>0</v>
      </c>
      <c r="O171" s="174">
        <f t="shared" si="11"/>
        <v>0</v>
      </c>
      <c r="P171" s="174">
        <f t="shared" si="12"/>
        <v>0</v>
      </c>
      <c r="Q171" s="174">
        <f t="shared" si="13"/>
        <v>0</v>
      </c>
      <c r="R171" s="174">
        <f t="shared" si="14"/>
        <v>0</v>
      </c>
      <c r="S171" s="174">
        <f t="shared" si="15"/>
        <v>0</v>
      </c>
      <c r="T171" s="174">
        <f t="shared" si="16"/>
        <v>0</v>
      </c>
      <c r="U171" s="19">
        <f t="shared" si="17"/>
        <v>0.0005</v>
      </c>
      <c r="V171" s="19">
        <f>offset('StockBond Returns'!$N$7,($B$10-1871)*12+($B$11-2)+C171-1,0)</f>
        <v>-0.04534268829</v>
      </c>
      <c r="W171" s="19">
        <f>offset('StockBond Returns'!$O$7,($B$10-1871)*12+($B$11-2)+C171-1,0)</f>
        <v>-0.0216587322</v>
      </c>
      <c r="X171" s="19">
        <f>offset('StockBond Returns'!$P$7,($B$10-1871)*12+($B$11-2)+C171-1,0)</f>
        <v>-0.006219784945</v>
      </c>
      <c r="Y171" s="19">
        <f>offset('StockBond Returns'!$Q$7,($B$10-1871)*12+($B$11-2)+C171-1,0)</f>
        <v>-0.04534268829</v>
      </c>
      <c r="Z171" s="19">
        <f>offset('StockBond Returns'!$R$7,($B$10-1871)*12+($B$11-2)+C171-1,0)</f>
        <v>0</v>
      </c>
      <c r="AA171" s="19">
        <f>offset('StockBond Returns'!$S$7,($B$10-1871)*12+($B$11-2)+C171-1,0)</f>
        <v>0</v>
      </c>
      <c r="AB171" s="19">
        <f>offset('StockBond Returns'!$T$7,($B$10-1871)*12+($B$11-2)+C171-1,0)</f>
        <v>-0.006451612903</v>
      </c>
      <c r="AC171" s="19">
        <f>offset('StockBond Returns'!$U$7,($B$10-1871)*12+($B$11-2)+C171-1,0)</f>
        <v>-0.0299</v>
      </c>
      <c r="AD171" s="19">
        <f>offset('StockBond Returns'!$V$7,($B$10-1871)*12+($B$11-2)+C171-1,0)</f>
        <v>-0.0594</v>
      </c>
    </row>
    <row r="172">
      <c r="A172" s="180">
        <f t="shared" si="18"/>
        <v>1942</v>
      </c>
      <c r="B172" s="180">
        <f t="shared" si="19"/>
        <v>1</v>
      </c>
      <c r="C172" s="180">
        <f t="shared" si="20"/>
        <v>149</v>
      </c>
      <c r="D172" s="117">
        <f t="shared" si="4"/>
        <v>350084.0062</v>
      </c>
      <c r="E172" s="117">
        <f t="shared" si="5"/>
        <v>368561.0236</v>
      </c>
      <c r="F172" s="117">
        <f>$B$15*$B$18*'Cash Flow Assist'!P159</f>
        <v>3333.333333</v>
      </c>
      <c r="G172" s="117">
        <f>$B$15*'Parameters &amp; Main Results'!B184</f>
        <v>78.33055703</v>
      </c>
      <c r="H172" s="45">
        <f>offset('StockBond Returns'!$W$7,($B$10-1871)*12+($B$11-2)+C172-1,0)</f>
        <v>0.002971760526</v>
      </c>
      <c r="I172" s="19">
        <f t="shared" si="6"/>
        <v>0.005604836033</v>
      </c>
      <c r="J172" s="19"/>
      <c r="K172" s="19">
        <f t="shared" si="7"/>
        <v>1</v>
      </c>
      <c r="L172" s="174">
        <f t="shared" si="8"/>
        <v>0.9</v>
      </c>
      <c r="M172" s="174">
        <f t="shared" si="9"/>
        <v>0.1</v>
      </c>
      <c r="N172" s="174">
        <f t="shared" si="10"/>
        <v>0</v>
      </c>
      <c r="O172" s="174">
        <f t="shared" si="11"/>
        <v>0</v>
      </c>
      <c r="P172" s="174">
        <f t="shared" si="12"/>
        <v>0</v>
      </c>
      <c r="Q172" s="174">
        <f t="shared" si="13"/>
        <v>0</v>
      </c>
      <c r="R172" s="174">
        <f t="shared" si="14"/>
        <v>0</v>
      </c>
      <c r="S172" s="174">
        <f t="shared" si="15"/>
        <v>0</v>
      </c>
      <c r="T172" s="174">
        <f t="shared" si="16"/>
        <v>0</v>
      </c>
      <c r="U172" s="19">
        <f t="shared" si="17"/>
        <v>0.0005</v>
      </c>
      <c r="V172" s="19">
        <f>offset('StockBond Returns'!$N$7,($B$10-1871)*12+($B$11-2)+C172-1,0)</f>
        <v>0.007401886371</v>
      </c>
      <c r="W172" s="19">
        <f>offset('StockBond Returns'!$O$7,($B$10-1871)*12+($B$11-2)+C172-1,0)</f>
        <v>-0.01015195034</v>
      </c>
      <c r="X172" s="19">
        <f>offset('StockBond Returns'!$P$7,($B$10-1871)*12+($B$11-2)+C172-1,0)</f>
        <v>-0.01246735669</v>
      </c>
      <c r="Y172" s="19">
        <f>offset('StockBond Returns'!$Q$7,($B$10-1871)*12+($B$11-2)+C172-1,0)</f>
        <v>0.007401886371</v>
      </c>
      <c r="Z172" s="19">
        <f>offset('StockBond Returns'!$R$7,($B$10-1871)*12+($B$11-2)+C172-1,0)</f>
        <v>0</v>
      </c>
      <c r="AA172" s="19">
        <f>offset('StockBond Returns'!$S$7,($B$10-1871)*12+($B$11-2)+C172-1,0)</f>
        <v>0</v>
      </c>
      <c r="AB172" s="19">
        <f>offset('StockBond Returns'!$T$7,($B$10-1871)*12+($B$11-2)+C172-1,0)</f>
        <v>-0.0127388535</v>
      </c>
      <c r="AC172" s="19">
        <f>offset('StockBond Returns'!$U$7,($B$10-1871)*12+($B$11-2)+C172-1,0)</f>
        <v>0.0753</v>
      </c>
      <c r="AD172" s="19">
        <f>offset('StockBond Returns'!$V$7,($B$10-1871)*12+($B$11-2)+C172-1,0)</f>
        <v>0.101</v>
      </c>
    </row>
    <row r="173">
      <c r="A173" s="180">
        <f t="shared" si="18"/>
        <v>1942</v>
      </c>
      <c r="B173" s="180">
        <f t="shared" si="19"/>
        <v>2</v>
      </c>
      <c r="C173" s="180">
        <f t="shared" si="20"/>
        <v>150</v>
      </c>
      <c r="D173" s="117">
        <f t="shared" si="4"/>
        <v>337689.1369</v>
      </c>
      <c r="E173" s="117">
        <f t="shared" si="5"/>
        <v>354547.9493</v>
      </c>
      <c r="F173" s="117">
        <f>$B$15*$B$18*'Cash Flow Assist'!P160</f>
        <v>3333.333333</v>
      </c>
      <c r="G173" s="117">
        <f>$B$15*'Parameters &amp; Main Results'!B185</f>
        <v>78.20140106</v>
      </c>
      <c r="H173" s="45">
        <f>offset('StockBond Returns'!$W$7,($B$10-1871)*12+($B$11-2)+C173-1,0)</f>
        <v>-0.02635229665</v>
      </c>
      <c r="I173" s="19">
        <f t="shared" si="6"/>
        <v>-0.02944913463</v>
      </c>
      <c r="J173" s="19"/>
      <c r="K173" s="19">
        <f t="shared" si="7"/>
        <v>1</v>
      </c>
      <c r="L173" s="174">
        <f t="shared" si="8"/>
        <v>0.9</v>
      </c>
      <c r="M173" s="174">
        <f t="shared" si="9"/>
        <v>0.1</v>
      </c>
      <c r="N173" s="174">
        <f t="shared" si="10"/>
        <v>0</v>
      </c>
      <c r="O173" s="174">
        <f t="shared" si="11"/>
        <v>0</v>
      </c>
      <c r="P173" s="174">
        <f t="shared" si="12"/>
        <v>0</v>
      </c>
      <c r="Q173" s="174">
        <f t="shared" si="13"/>
        <v>0</v>
      </c>
      <c r="R173" s="174">
        <f t="shared" si="14"/>
        <v>0</v>
      </c>
      <c r="S173" s="174">
        <f t="shared" si="15"/>
        <v>0</v>
      </c>
      <c r="T173" s="174">
        <f t="shared" si="16"/>
        <v>0</v>
      </c>
      <c r="U173" s="19">
        <f t="shared" si="17"/>
        <v>0.0005</v>
      </c>
      <c r="V173" s="19">
        <f>offset('StockBond Returns'!$N$7,($B$10-1871)*12+($B$11-2)+C173-1,0)</f>
        <v>-0.03147202662</v>
      </c>
      <c r="W173" s="19">
        <f>offset('StockBond Returns'!$O$7,($B$10-1871)*12+($B$11-2)+C173-1,0)</f>
        <v>-0.01082644006</v>
      </c>
      <c r="X173" s="19">
        <f>offset('StockBond Returns'!$P$7,($B$10-1871)*12+($B$11-2)+C173-1,0)</f>
        <v>-0.006105537973</v>
      </c>
      <c r="Y173" s="19">
        <f>offset('StockBond Returns'!$Q$7,($B$10-1871)*12+($B$11-2)+C173-1,0)</f>
        <v>-0.03147202662</v>
      </c>
      <c r="Z173" s="19">
        <f>offset('StockBond Returns'!$R$7,($B$10-1871)*12+($B$11-2)+C173-1,0)</f>
        <v>0</v>
      </c>
      <c r="AA173" s="19">
        <f>offset('StockBond Returns'!$S$7,($B$10-1871)*12+($B$11-2)+C173-1,0)</f>
        <v>0</v>
      </c>
      <c r="AB173" s="19">
        <f>offset('StockBond Returns'!$T$7,($B$10-1871)*12+($B$11-2)+C173-1,0)</f>
        <v>-0.006329113924</v>
      </c>
      <c r="AC173" s="19">
        <f>offset('StockBond Returns'!$U$7,($B$10-1871)*12+($B$11-2)+C173-1,0)</f>
        <v>0.0172</v>
      </c>
      <c r="AD173" s="19">
        <f>offset('StockBond Returns'!$V$7,($B$10-1871)*12+($B$11-2)+C173-1,0)</f>
        <v>-0.0113</v>
      </c>
    </row>
    <row r="174">
      <c r="A174" s="180">
        <f t="shared" si="18"/>
        <v>1942</v>
      </c>
      <c r="B174" s="180">
        <f t="shared" si="19"/>
        <v>3</v>
      </c>
      <c r="C174" s="180">
        <f t="shared" si="20"/>
        <v>151</v>
      </c>
      <c r="D174" s="117">
        <f t="shared" si="4"/>
        <v>317548.4608</v>
      </c>
      <c r="E174" s="117">
        <f t="shared" si="5"/>
        <v>330268.3941</v>
      </c>
      <c r="F174" s="117">
        <f>$B$15*$B$18*'Cash Flow Assist'!P161</f>
        <v>3333.333333</v>
      </c>
      <c r="G174" s="117">
        <f>$B$15*'Parameters &amp; Main Results'!B186</f>
        <v>78.07245805</v>
      </c>
      <c r="H174" s="45">
        <f>offset('StockBond Returns'!$W$7,($B$10-1871)*12+($B$11-2)+C174-1,0)</f>
        <v>-0.05048954789</v>
      </c>
      <c r="I174" s="19">
        <f t="shared" si="6"/>
        <v>-0.05984836883</v>
      </c>
      <c r="J174" s="19"/>
      <c r="K174" s="19">
        <f t="shared" si="7"/>
        <v>1</v>
      </c>
      <c r="L174" s="174">
        <f t="shared" si="8"/>
        <v>0.9</v>
      </c>
      <c r="M174" s="174">
        <f t="shared" si="9"/>
        <v>0.1</v>
      </c>
      <c r="N174" s="174">
        <f t="shared" si="10"/>
        <v>0</v>
      </c>
      <c r="O174" s="174">
        <f t="shared" si="11"/>
        <v>0</v>
      </c>
      <c r="P174" s="174">
        <f t="shared" si="12"/>
        <v>0</v>
      </c>
      <c r="Q174" s="174">
        <f t="shared" si="13"/>
        <v>0</v>
      </c>
      <c r="R174" s="174">
        <f t="shared" si="14"/>
        <v>0</v>
      </c>
      <c r="S174" s="174">
        <f t="shared" si="15"/>
        <v>0</v>
      </c>
      <c r="T174" s="174">
        <f t="shared" si="16"/>
        <v>0</v>
      </c>
      <c r="U174" s="19">
        <f t="shared" si="17"/>
        <v>0.0005</v>
      </c>
      <c r="V174" s="19">
        <f>offset('StockBond Returns'!$N$7,($B$10-1871)*12+($B$11-2)+C174-1,0)</f>
        <v>-0.06604591612</v>
      </c>
      <c r="W174" s="19">
        <f>offset('StockBond Returns'!$O$7,($B$10-1871)*12+($B$11-2)+C174-1,0)</f>
        <v>-0.003653776526</v>
      </c>
      <c r="X174" s="19">
        <f>offset('StockBond Returns'!$P$7,($B$10-1871)*12+($B$11-2)+C174-1,0)</f>
        <v>-0.01229427083</v>
      </c>
      <c r="Y174" s="19">
        <f>offset('StockBond Returns'!$Q$7,($B$10-1871)*12+($B$11-2)+C174-1,0)</f>
        <v>-0.06604591612</v>
      </c>
      <c r="Z174" s="19">
        <f>offset('StockBond Returns'!$R$7,($B$10-1871)*12+($B$11-2)+C174-1,0)</f>
        <v>0</v>
      </c>
      <c r="AA174" s="19">
        <f>offset('StockBond Returns'!$S$7,($B$10-1871)*12+($B$11-2)+C174-1,0)</f>
        <v>0</v>
      </c>
      <c r="AB174" s="19">
        <f>offset('StockBond Returns'!$T$7,($B$10-1871)*12+($B$11-2)+C174-1,0)</f>
        <v>-0.0125</v>
      </c>
      <c r="AC174" s="19">
        <f>offset('StockBond Returns'!$U$7,($B$10-1871)*12+($B$11-2)+C174-1,0)</f>
        <v>0.0177</v>
      </c>
      <c r="AD174" s="19">
        <f>offset('StockBond Returns'!$V$7,($B$10-1871)*12+($B$11-2)+C174-1,0)</f>
        <v>-0.0062</v>
      </c>
    </row>
    <row r="175">
      <c r="A175" s="180">
        <f t="shared" si="18"/>
        <v>1942</v>
      </c>
      <c r="B175" s="180">
        <f t="shared" si="19"/>
        <v>4</v>
      </c>
      <c r="C175" s="180">
        <f t="shared" si="20"/>
        <v>152</v>
      </c>
      <c r="D175" s="117">
        <f t="shared" si="4"/>
        <v>303416.4722</v>
      </c>
      <c r="E175" s="117">
        <f t="shared" si="5"/>
        <v>314078.7644</v>
      </c>
      <c r="F175" s="117">
        <f>$B$15*$B$18*'Cash Flow Assist'!P162</f>
        <v>3333.333333</v>
      </c>
      <c r="G175" s="117">
        <f>$B$15*'Parameters &amp; Main Results'!B187</f>
        <v>77.94372764</v>
      </c>
      <c r="H175" s="45">
        <f>offset('StockBond Returns'!$W$7,($B$10-1871)*12+($B$11-2)+C175-1,0)</f>
        <v>-0.03460655056</v>
      </c>
      <c r="I175" s="19">
        <f t="shared" si="6"/>
        <v>-0.03955267798</v>
      </c>
      <c r="J175" s="19"/>
      <c r="K175" s="19">
        <f t="shared" si="7"/>
        <v>1</v>
      </c>
      <c r="L175" s="174">
        <f t="shared" si="8"/>
        <v>0.9</v>
      </c>
      <c r="M175" s="174">
        <f t="shared" si="9"/>
        <v>0.1</v>
      </c>
      <c r="N175" s="174">
        <f t="shared" si="10"/>
        <v>0</v>
      </c>
      <c r="O175" s="174">
        <f t="shared" si="11"/>
        <v>0</v>
      </c>
      <c r="P175" s="174">
        <f t="shared" si="12"/>
        <v>0</v>
      </c>
      <c r="Q175" s="174">
        <f t="shared" si="13"/>
        <v>0</v>
      </c>
      <c r="R175" s="174">
        <f t="shared" si="14"/>
        <v>0</v>
      </c>
      <c r="S175" s="174">
        <f t="shared" si="15"/>
        <v>0</v>
      </c>
      <c r="T175" s="174">
        <f t="shared" si="16"/>
        <v>0</v>
      </c>
      <c r="U175" s="19">
        <f t="shared" si="17"/>
        <v>0.0005</v>
      </c>
      <c r="V175" s="19">
        <f>offset('StockBond Returns'!$N$7,($B$10-1871)*12+($B$11-2)+C175-1,0)</f>
        <v>-0.04280842959</v>
      </c>
      <c r="W175" s="19">
        <f>offset('StockBond Returns'!$O$7,($B$10-1871)*12+($B$11-2)+C175-1,0)</f>
        <v>-0.009834246817</v>
      </c>
      <c r="X175" s="19">
        <f>offset('StockBond Returns'!$P$7,($B$10-1871)*12+($B$11-2)+C175-1,0)</f>
        <v>-0.006004140785</v>
      </c>
      <c r="Y175" s="19">
        <f>offset('StockBond Returns'!$Q$7,($B$10-1871)*12+($B$11-2)+C175-1,0)</f>
        <v>-0.04280842959</v>
      </c>
      <c r="Z175" s="19">
        <f>offset('StockBond Returns'!$R$7,($B$10-1871)*12+($B$11-2)+C175-1,0)</f>
        <v>0</v>
      </c>
      <c r="AA175" s="19">
        <f>offset('StockBond Returns'!$S$7,($B$10-1871)*12+($B$11-2)+C175-1,0)</f>
        <v>0</v>
      </c>
      <c r="AB175" s="19">
        <f>offset('StockBond Returns'!$T$7,($B$10-1871)*12+($B$11-2)+C175-1,0)</f>
        <v>-0.006211180124</v>
      </c>
      <c r="AC175" s="19">
        <f>offset('StockBond Returns'!$U$7,($B$10-1871)*12+($B$11-2)+C175-1,0)</f>
        <v>-0.006</v>
      </c>
      <c r="AD175" s="19">
        <f>offset('StockBond Returns'!$V$7,($B$10-1871)*12+($B$11-2)+C175-1,0)</f>
        <v>0.0209</v>
      </c>
    </row>
    <row r="176">
      <c r="A176" s="180">
        <f t="shared" si="18"/>
        <v>1942</v>
      </c>
      <c r="B176" s="180">
        <f t="shared" si="19"/>
        <v>5</v>
      </c>
      <c r="C176" s="180">
        <f t="shared" si="20"/>
        <v>153</v>
      </c>
      <c r="D176" s="117">
        <f t="shared" si="4"/>
        <v>312615.9237</v>
      </c>
      <c r="E176" s="117">
        <f t="shared" si="5"/>
        <v>326792.4828</v>
      </c>
      <c r="F176" s="117">
        <f>$B$15*$B$18*'Cash Flow Assist'!P163</f>
        <v>3333.333333</v>
      </c>
      <c r="G176" s="117">
        <f>$B$15*'Parameters &amp; Main Results'!B188</f>
        <v>77.8152095</v>
      </c>
      <c r="H176" s="45">
        <f>offset('StockBond Returns'!$W$7,($B$10-1871)*12+($B$11-2)+C176-1,0)</f>
        <v>0.04149430323</v>
      </c>
      <c r="I176" s="19">
        <f t="shared" si="6"/>
        <v>0.05137722718</v>
      </c>
      <c r="J176" s="19"/>
      <c r="K176" s="19">
        <f t="shared" si="7"/>
        <v>1</v>
      </c>
      <c r="L176" s="174">
        <f t="shared" si="8"/>
        <v>0.9</v>
      </c>
      <c r="M176" s="174">
        <f t="shared" si="9"/>
        <v>0.1</v>
      </c>
      <c r="N176" s="174">
        <f t="shared" si="10"/>
        <v>0</v>
      </c>
      <c r="O176" s="174">
        <f t="shared" si="11"/>
        <v>0</v>
      </c>
      <c r="P176" s="174">
        <f t="shared" si="12"/>
        <v>0</v>
      </c>
      <c r="Q176" s="174">
        <f t="shared" si="13"/>
        <v>0</v>
      </c>
      <c r="R176" s="174">
        <f t="shared" si="14"/>
        <v>0</v>
      </c>
      <c r="S176" s="174">
        <f t="shared" si="15"/>
        <v>0</v>
      </c>
      <c r="T176" s="174">
        <f t="shared" si="16"/>
        <v>0</v>
      </c>
      <c r="U176" s="19">
        <f t="shared" si="17"/>
        <v>0.0005</v>
      </c>
      <c r="V176" s="19">
        <f>offset('StockBond Returns'!$N$7,($B$10-1871)*12+($B$11-2)+C176-1,0)</f>
        <v>0.05800750981</v>
      </c>
      <c r="W176" s="19">
        <f>offset('StockBond Returns'!$O$7,($B$10-1871)*12+($B$11-2)+C176-1,0)</f>
        <v>-0.007878649837</v>
      </c>
      <c r="X176" s="19">
        <f>offset('StockBond Returns'!$P$7,($B$10-1871)*12+($B$11-2)+C176-1,0)</f>
        <v>-0.01200654397</v>
      </c>
      <c r="Y176" s="19">
        <f>offset('StockBond Returns'!$Q$7,($B$10-1871)*12+($B$11-2)+C176-1,0)</f>
        <v>0.05800750981</v>
      </c>
      <c r="Z176" s="19">
        <f>offset('StockBond Returns'!$R$7,($B$10-1871)*12+($B$11-2)+C176-1,0)</f>
        <v>0</v>
      </c>
      <c r="AA176" s="19">
        <f>offset('StockBond Returns'!$S$7,($B$10-1871)*12+($B$11-2)+C176-1,0)</f>
        <v>0</v>
      </c>
      <c r="AB176" s="19">
        <f>offset('StockBond Returns'!$T$7,($B$10-1871)*12+($B$11-2)+C176-1,0)</f>
        <v>-0.01226993865</v>
      </c>
      <c r="AC176" s="19">
        <f>offset('StockBond Returns'!$U$7,($B$10-1871)*12+($B$11-2)+C176-1,0)</f>
        <v>-0.0305</v>
      </c>
      <c r="AD176" s="19">
        <f>offset('StockBond Returns'!$V$7,($B$10-1871)*12+($B$11-2)+C176-1,0)</f>
        <v>-0.0265</v>
      </c>
    </row>
    <row r="177">
      <c r="A177" s="180">
        <f t="shared" si="18"/>
        <v>1942</v>
      </c>
      <c r="B177" s="180">
        <f t="shared" si="19"/>
        <v>6</v>
      </c>
      <c r="C177" s="180">
        <f t="shared" si="20"/>
        <v>154</v>
      </c>
      <c r="D177" s="117">
        <f t="shared" si="4"/>
        <v>315248.0155</v>
      </c>
      <c r="E177" s="117">
        <f t="shared" si="5"/>
        <v>330874.2971</v>
      </c>
      <c r="F177" s="117">
        <f>$B$15*$B$18*'Cash Flow Assist'!P164</f>
        <v>3333.333333</v>
      </c>
      <c r="G177" s="117">
        <f>$B$15*'Parameters &amp; Main Results'!B189</f>
        <v>77.68690326</v>
      </c>
      <c r="H177" s="45">
        <f>offset('StockBond Returns'!$W$7,($B$10-1871)*12+($B$11-2)+C177-1,0)</f>
        <v>0.0190319786</v>
      </c>
      <c r="I177" s="19">
        <f t="shared" si="6"/>
        <v>0.02267890367</v>
      </c>
      <c r="J177" s="19"/>
      <c r="K177" s="19">
        <f t="shared" si="7"/>
        <v>1</v>
      </c>
      <c r="L177" s="174">
        <f t="shared" si="8"/>
        <v>0.9</v>
      </c>
      <c r="M177" s="174">
        <f t="shared" si="9"/>
        <v>0.1</v>
      </c>
      <c r="N177" s="174">
        <f t="shared" si="10"/>
        <v>0</v>
      </c>
      <c r="O177" s="174">
        <f t="shared" si="11"/>
        <v>0</v>
      </c>
      <c r="P177" s="174">
        <f t="shared" si="12"/>
        <v>0</v>
      </c>
      <c r="Q177" s="174">
        <f t="shared" si="13"/>
        <v>0</v>
      </c>
      <c r="R177" s="174">
        <f t="shared" si="14"/>
        <v>0</v>
      </c>
      <c r="S177" s="174">
        <f t="shared" si="15"/>
        <v>0</v>
      </c>
      <c r="T177" s="174">
        <f t="shared" si="16"/>
        <v>0</v>
      </c>
      <c r="U177" s="19">
        <f t="shared" si="17"/>
        <v>0.0005</v>
      </c>
      <c r="V177" s="19">
        <f>offset('StockBond Returns'!$N$7,($B$10-1871)*12+($B$11-2)+C177-1,0)</f>
        <v>0.02515185371</v>
      </c>
      <c r="W177" s="19">
        <f>offset('StockBond Returns'!$O$7,($B$10-1871)*12+($B$11-2)+C177-1,0)</f>
        <v>0.0008390199321</v>
      </c>
      <c r="X177" s="19">
        <f>offset('StockBond Returns'!$P$7,($B$10-1871)*12+($B$11-2)+C177-1,0)</f>
        <v>0.0003083333369</v>
      </c>
      <c r="Y177" s="19">
        <f>offset('StockBond Returns'!$Q$7,($B$10-1871)*12+($B$11-2)+C177-1,0)</f>
        <v>0.02515185371</v>
      </c>
      <c r="Z177" s="19">
        <f>offset('StockBond Returns'!$R$7,($B$10-1871)*12+($B$11-2)+C177-1,0)</f>
        <v>0</v>
      </c>
      <c r="AA177" s="19">
        <f>offset('StockBond Returns'!$S$7,($B$10-1871)*12+($B$11-2)+C177-1,0)</f>
        <v>0</v>
      </c>
      <c r="AB177" s="19">
        <f>offset('StockBond Returns'!$T$7,($B$10-1871)*12+($B$11-2)+C177-1,0)</f>
        <v>0</v>
      </c>
      <c r="AC177" s="19">
        <f>offset('StockBond Returns'!$U$7,($B$10-1871)*12+($B$11-2)+C177-1,0)</f>
        <v>-0.0122</v>
      </c>
      <c r="AD177" s="19">
        <f>offset('StockBond Returns'!$V$7,($B$10-1871)*12+($B$11-2)+C177-1,0)</f>
        <v>0.0054</v>
      </c>
    </row>
    <row r="178">
      <c r="A178" s="180">
        <f t="shared" si="18"/>
        <v>1942</v>
      </c>
      <c r="B178" s="180">
        <f t="shared" si="19"/>
        <v>7</v>
      </c>
      <c r="C178" s="180">
        <f t="shared" si="20"/>
        <v>155</v>
      </c>
      <c r="D178" s="117">
        <f t="shared" si="4"/>
        <v>318736.461</v>
      </c>
      <c r="E178" s="117">
        <f t="shared" si="5"/>
        <v>336580.3014</v>
      </c>
      <c r="F178" s="117">
        <f>$B$15*$B$18*'Cash Flow Assist'!P165</f>
        <v>3333.333333</v>
      </c>
      <c r="G178" s="117">
        <f>$B$15*'Parameters &amp; Main Results'!B190</f>
        <v>77.55880858</v>
      </c>
      <c r="H178" s="45">
        <f>offset('StockBond Returns'!$W$7,($B$10-1871)*12+($B$11-2)+C178-1,0)</f>
        <v>0.02161662766</v>
      </c>
      <c r="I178" s="19">
        <f t="shared" si="6"/>
        <v>0.02735431045</v>
      </c>
      <c r="J178" s="19"/>
      <c r="K178" s="19">
        <f t="shared" si="7"/>
        <v>1</v>
      </c>
      <c r="L178" s="174">
        <f t="shared" si="8"/>
        <v>0.9</v>
      </c>
      <c r="M178" s="174">
        <f t="shared" si="9"/>
        <v>0.1</v>
      </c>
      <c r="N178" s="174">
        <f t="shared" si="10"/>
        <v>0</v>
      </c>
      <c r="O178" s="174">
        <f t="shared" si="11"/>
        <v>0</v>
      </c>
      <c r="P178" s="174">
        <f t="shared" si="12"/>
        <v>0</v>
      </c>
      <c r="Q178" s="174">
        <f t="shared" si="13"/>
        <v>0</v>
      </c>
      <c r="R178" s="174">
        <f t="shared" si="14"/>
        <v>0</v>
      </c>
      <c r="S178" s="174">
        <f t="shared" si="15"/>
        <v>0</v>
      </c>
      <c r="T178" s="174">
        <f t="shared" si="16"/>
        <v>0</v>
      </c>
      <c r="U178" s="19">
        <f t="shared" si="17"/>
        <v>0.0005</v>
      </c>
      <c r="V178" s="19">
        <f>offset('StockBond Returns'!$N$7,($B$10-1871)*12+($B$11-2)+C178-1,0)</f>
        <v>0.03122109897</v>
      </c>
      <c r="W178" s="19">
        <f>offset('StockBond Returns'!$O$7,($B$10-1871)*12+($B$11-2)+C178-1,0)</f>
        <v>-0.007030119625</v>
      </c>
      <c r="X178" s="19">
        <f>offset('StockBond Returns'!$P$7,($B$10-1871)*12+($B$11-2)+C178-1,0)</f>
        <v>-0.005791107724</v>
      </c>
      <c r="Y178" s="19">
        <f>offset('StockBond Returns'!$Q$7,($B$10-1871)*12+($B$11-2)+C178-1,0)</f>
        <v>0.03122109897</v>
      </c>
      <c r="Z178" s="19">
        <f>offset('StockBond Returns'!$R$7,($B$10-1871)*12+($B$11-2)+C178-1,0)</f>
        <v>0</v>
      </c>
      <c r="AA178" s="19">
        <f>offset('StockBond Returns'!$S$7,($B$10-1871)*12+($B$11-2)+C178-1,0)</f>
        <v>0</v>
      </c>
      <c r="AB178" s="19">
        <f>offset('StockBond Returns'!$T$7,($B$10-1871)*12+($B$11-2)+C178-1,0)</f>
        <v>-0.006097560976</v>
      </c>
      <c r="AC178" s="19">
        <f>offset('StockBond Returns'!$U$7,($B$10-1871)*12+($B$11-2)+C178-1,0)</f>
        <v>-0.0014</v>
      </c>
      <c r="AD178" s="19">
        <f>offset('StockBond Returns'!$V$7,($B$10-1871)*12+($B$11-2)+C178-1,0)</f>
        <v>0.0244</v>
      </c>
    </row>
    <row r="179">
      <c r="A179" s="180">
        <f t="shared" si="18"/>
        <v>1942</v>
      </c>
      <c r="B179" s="180">
        <f t="shared" si="19"/>
        <v>8</v>
      </c>
      <c r="C179" s="180">
        <f t="shared" si="20"/>
        <v>156</v>
      </c>
      <c r="D179" s="117">
        <f t="shared" si="4"/>
        <v>316761.3113</v>
      </c>
      <c r="E179" s="117">
        <f t="shared" si="5"/>
        <v>335237.976</v>
      </c>
      <c r="F179" s="117">
        <f>$B$15*$B$18*'Cash Flow Assist'!P166</f>
        <v>3333.333333</v>
      </c>
      <c r="G179" s="117">
        <f>$B$15*'Parameters &amp; Main Results'!B191</f>
        <v>77.43092511</v>
      </c>
      <c r="H179" s="45">
        <f>offset('StockBond Returns'!$W$7,($B$10-1871)*12+($B$11-2)+C179-1,0)</f>
        <v>0.004059688085</v>
      </c>
      <c r="I179" s="19">
        <f t="shared" si="6"/>
        <v>0.005740884832</v>
      </c>
      <c r="J179" s="19"/>
      <c r="K179" s="19">
        <f t="shared" si="7"/>
        <v>1</v>
      </c>
      <c r="L179" s="174">
        <f t="shared" si="8"/>
        <v>0.9</v>
      </c>
      <c r="M179" s="174">
        <f t="shared" si="9"/>
        <v>0.1</v>
      </c>
      <c r="N179" s="174">
        <f t="shared" si="10"/>
        <v>0</v>
      </c>
      <c r="O179" s="174">
        <f t="shared" si="11"/>
        <v>0</v>
      </c>
      <c r="P179" s="174">
        <f t="shared" si="12"/>
        <v>0</v>
      </c>
      <c r="Q179" s="174">
        <f t="shared" si="13"/>
        <v>0</v>
      </c>
      <c r="R179" s="174">
        <f t="shared" si="14"/>
        <v>0</v>
      </c>
      <c r="S179" s="174">
        <f t="shared" si="15"/>
        <v>0</v>
      </c>
      <c r="T179" s="174">
        <f t="shared" si="16"/>
        <v>0</v>
      </c>
      <c r="U179" s="19">
        <f t="shared" si="17"/>
        <v>0.0005</v>
      </c>
      <c r="V179" s="19">
        <f>offset('StockBond Returns'!$N$7,($B$10-1871)*12+($B$11-2)+C179-1,0)</f>
        <v>0.00690334933</v>
      </c>
      <c r="W179" s="19">
        <f>offset('StockBond Returns'!$O$7,($B$10-1871)*12+($B$11-2)+C179-1,0)</f>
        <v>-0.004304628984</v>
      </c>
      <c r="X179" s="19">
        <f>offset('StockBond Returns'!$P$7,($B$10-1871)*12+($B$11-2)+C179-1,0)</f>
        <v>-0.005745858586</v>
      </c>
      <c r="Y179" s="19">
        <f>offset('StockBond Returns'!$Q$7,($B$10-1871)*12+($B$11-2)+C179-1,0)</f>
        <v>0.00690334933</v>
      </c>
      <c r="Z179" s="19">
        <f>offset('StockBond Returns'!$R$7,($B$10-1871)*12+($B$11-2)+C179-1,0)</f>
        <v>0</v>
      </c>
      <c r="AA179" s="19">
        <f>offset('StockBond Returns'!$S$7,($B$10-1871)*12+($B$11-2)+C179-1,0)</f>
        <v>0</v>
      </c>
      <c r="AB179" s="19">
        <f>offset('StockBond Returns'!$T$7,($B$10-1871)*12+($B$11-2)+C179-1,0)</f>
        <v>-0.006060606061</v>
      </c>
      <c r="AC179" s="19">
        <f>offset('StockBond Returns'!$U$7,($B$10-1871)*12+($B$11-2)+C179-1,0)</f>
        <v>-0.0002</v>
      </c>
      <c r="AD179" s="19">
        <f>offset('StockBond Returns'!$V$7,($B$10-1871)*12+($B$11-2)+C179-1,0)</f>
        <v>0.014</v>
      </c>
    </row>
    <row r="180">
      <c r="A180" s="180">
        <f t="shared" si="18"/>
        <v>1942</v>
      </c>
      <c r="B180" s="180">
        <f t="shared" si="19"/>
        <v>9</v>
      </c>
      <c r="C180" s="180">
        <f t="shared" si="20"/>
        <v>157</v>
      </c>
      <c r="D180" s="117">
        <f t="shared" si="4"/>
        <v>321244.5724</v>
      </c>
      <c r="E180" s="117">
        <f t="shared" si="5"/>
        <v>341761.2626</v>
      </c>
      <c r="F180" s="117">
        <f>$B$15*$B$18*'Cash Flow Assist'!P167</f>
        <v>3333.333333</v>
      </c>
      <c r="G180" s="117">
        <f>$B$15*'Parameters &amp; Main Results'!B192</f>
        <v>77.30325251</v>
      </c>
      <c r="H180" s="45">
        <f>offset('StockBond Returns'!$W$7,($B$10-1871)*12+($B$11-2)+C180-1,0)</f>
        <v>0.02468631851</v>
      </c>
      <c r="I180" s="19">
        <f t="shared" si="6"/>
        <v>0.0294573753</v>
      </c>
      <c r="J180" s="19"/>
      <c r="K180" s="19">
        <f t="shared" si="7"/>
        <v>1</v>
      </c>
      <c r="L180" s="174">
        <f t="shared" si="8"/>
        <v>0.9</v>
      </c>
      <c r="M180" s="174">
        <f t="shared" si="9"/>
        <v>0.1</v>
      </c>
      <c r="N180" s="174">
        <f t="shared" si="10"/>
        <v>0</v>
      </c>
      <c r="O180" s="174">
        <f t="shared" si="11"/>
        <v>0</v>
      </c>
      <c r="P180" s="174">
        <f t="shared" si="12"/>
        <v>0</v>
      </c>
      <c r="Q180" s="174">
        <f t="shared" si="13"/>
        <v>0</v>
      </c>
      <c r="R180" s="174">
        <f t="shared" si="14"/>
        <v>0</v>
      </c>
      <c r="S180" s="174">
        <f t="shared" si="15"/>
        <v>0</v>
      </c>
      <c r="T180" s="174">
        <f t="shared" si="16"/>
        <v>0</v>
      </c>
      <c r="U180" s="19">
        <f t="shared" si="17"/>
        <v>0.0005</v>
      </c>
      <c r="V180" s="19">
        <f>offset('StockBond Returns'!$N$7,($B$10-1871)*12+($B$11-2)+C180-1,0)</f>
        <v>0.0326797465</v>
      </c>
      <c r="W180" s="19">
        <f>offset('StockBond Returns'!$O$7,($B$10-1871)*12+($B$11-2)+C180-1,0)</f>
        <v>0.000872701224</v>
      </c>
      <c r="X180" s="19">
        <f>offset('StockBond Returns'!$P$7,($B$10-1871)*12+($B$11-2)+C180-1,0)</f>
        <v>0.0003166666644</v>
      </c>
      <c r="Y180" s="19">
        <f>offset('StockBond Returns'!$Q$7,($B$10-1871)*12+($B$11-2)+C180-1,0)</f>
        <v>0.0326797465</v>
      </c>
      <c r="Z180" s="19">
        <f>offset('StockBond Returns'!$R$7,($B$10-1871)*12+($B$11-2)+C180-1,0)</f>
        <v>0</v>
      </c>
      <c r="AA180" s="19">
        <f>offset('StockBond Returns'!$S$7,($B$10-1871)*12+($B$11-2)+C180-1,0)</f>
        <v>0</v>
      </c>
      <c r="AB180" s="19">
        <f>offset('StockBond Returns'!$T$7,($B$10-1871)*12+($B$11-2)+C180-1,0)</f>
        <v>0</v>
      </c>
      <c r="AC180" s="19">
        <f>offset('StockBond Returns'!$U$7,($B$10-1871)*12+($B$11-2)+C180-1,0)</f>
        <v>0.0055</v>
      </c>
      <c r="AD180" s="19">
        <f>offset('StockBond Returns'!$V$7,($B$10-1871)*12+($B$11-2)+C180-1,0)</f>
        <v>0.0228</v>
      </c>
    </row>
    <row r="181">
      <c r="A181" s="180">
        <f t="shared" si="18"/>
        <v>1942</v>
      </c>
      <c r="B181" s="180">
        <f t="shared" si="19"/>
        <v>10</v>
      </c>
      <c r="C181" s="180">
        <f t="shared" si="20"/>
        <v>158</v>
      </c>
      <c r="D181" s="117">
        <f t="shared" si="4"/>
        <v>330861.5003</v>
      </c>
      <c r="E181" s="117">
        <f t="shared" si="5"/>
        <v>355584.5288</v>
      </c>
      <c r="F181" s="117">
        <f>$B$15*$B$18*'Cash Flow Assist'!P168</f>
        <v>3333.333333</v>
      </c>
      <c r="G181" s="117">
        <f>$B$15*'Parameters &amp; Main Results'!B193</f>
        <v>77.17579042</v>
      </c>
      <c r="H181" s="45">
        <f>offset('StockBond Returns'!$W$7,($B$10-1871)*12+($B$11-2)+C181-1,0)</f>
        <v>0.04048287534</v>
      </c>
      <c r="I181" s="19">
        <f t="shared" si="6"/>
        <v>0.05045543918</v>
      </c>
      <c r="J181" s="19"/>
      <c r="K181" s="19">
        <f t="shared" si="7"/>
        <v>1</v>
      </c>
      <c r="L181" s="174">
        <f t="shared" si="8"/>
        <v>0.9</v>
      </c>
      <c r="M181" s="174">
        <f t="shared" si="9"/>
        <v>0.1</v>
      </c>
      <c r="N181" s="174">
        <f t="shared" si="10"/>
        <v>0</v>
      </c>
      <c r="O181" s="174">
        <f t="shared" si="11"/>
        <v>0</v>
      </c>
      <c r="P181" s="174">
        <f t="shared" si="12"/>
        <v>0</v>
      </c>
      <c r="Q181" s="174">
        <f t="shared" si="13"/>
        <v>0</v>
      </c>
      <c r="R181" s="174">
        <f t="shared" si="14"/>
        <v>0</v>
      </c>
      <c r="S181" s="174">
        <f t="shared" si="15"/>
        <v>0</v>
      </c>
      <c r="T181" s="174">
        <f t="shared" si="16"/>
        <v>0</v>
      </c>
      <c r="U181" s="19">
        <f t="shared" si="17"/>
        <v>0.0005</v>
      </c>
      <c r="V181" s="19">
        <f>offset('StockBond Returns'!$N$7,($B$10-1871)*12+($B$11-2)+C181-1,0)</f>
        <v>0.05714548173</v>
      </c>
      <c r="W181" s="19">
        <f>offset('StockBond Returns'!$O$7,($B$10-1871)*12+($B$11-2)+C181-1,0)</f>
        <v>-0.009338277158</v>
      </c>
      <c r="X181" s="19">
        <f>offset('StockBond Returns'!$P$7,($B$10-1871)*12+($B$11-2)+C181-1,0)</f>
        <v>-0.01166317365</v>
      </c>
      <c r="Y181" s="19">
        <f>offset('StockBond Returns'!$Q$7,($B$10-1871)*12+($B$11-2)+C181-1,0)</f>
        <v>0.05714548173</v>
      </c>
      <c r="Z181" s="19">
        <f>offset('StockBond Returns'!$R$7,($B$10-1871)*12+($B$11-2)+C181-1,0)</f>
        <v>0</v>
      </c>
      <c r="AA181" s="19">
        <f>offset('StockBond Returns'!$S$7,($B$10-1871)*12+($B$11-2)+C181-1,0)</f>
        <v>0</v>
      </c>
      <c r="AB181" s="19">
        <f>offset('StockBond Returns'!$T$7,($B$10-1871)*12+($B$11-2)+C181-1,0)</f>
        <v>-0.0119760479</v>
      </c>
      <c r="AC181" s="19">
        <f>offset('StockBond Returns'!$U$7,($B$10-1871)*12+($B$11-2)+C181-1,0)</f>
        <v>0.0175</v>
      </c>
      <c r="AD181" s="19">
        <f>offset('StockBond Returns'!$V$7,($B$10-1871)*12+($B$11-2)+C181-1,0)</f>
        <v>0.0637</v>
      </c>
    </row>
    <row r="182">
      <c r="A182" s="180">
        <f t="shared" si="18"/>
        <v>1942</v>
      </c>
      <c r="B182" s="180">
        <f t="shared" si="19"/>
        <v>11</v>
      </c>
      <c r="C182" s="180">
        <f t="shared" si="20"/>
        <v>159</v>
      </c>
      <c r="D182" s="117">
        <f t="shared" si="4"/>
        <v>323543.8478</v>
      </c>
      <c r="E182" s="117">
        <f t="shared" si="5"/>
        <v>347510.6083</v>
      </c>
      <c r="F182" s="117">
        <f>$B$15*$B$18*'Cash Flow Assist'!P169</f>
        <v>3333.333333</v>
      </c>
      <c r="G182" s="117">
        <f>$B$15*'Parameters &amp; Main Results'!B194</f>
        <v>77.04853849</v>
      </c>
      <c r="H182" s="45">
        <f>offset('StockBond Returns'!$W$7,($B$10-1871)*12+($B$11-2)+C182-1,0)</f>
        <v>-0.01239713971</v>
      </c>
      <c r="I182" s="19">
        <f t="shared" si="6"/>
        <v>-0.01367371434</v>
      </c>
      <c r="J182" s="19"/>
      <c r="K182" s="19">
        <f t="shared" si="7"/>
        <v>1</v>
      </c>
      <c r="L182" s="174">
        <f t="shared" si="8"/>
        <v>0.9</v>
      </c>
      <c r="M182" s="174">
        <f t="shared" si="9"/>
        <v>0.1</v>
      </c>
      <c r="N182" s="174">
        <f t="shared" si="10"/>
        <v>0</v>
      </c>
      <c r="O182" s="174">
        <f t="shared" si="11"/>
        <v>0</v>
      </c>
      <c r="P182" s="174">
        <f t="shared" si="12"/>
        <v>0</v>
      </c>
      <c r="Q182" s="174">
        <f t="shared" si="13"/>
        <v>0</v>
      </c>
      <c r="R182" s="174">
        <f t="shared" si="14"/>
        <v>0</v>
      </c>
      <c r="S182" s="174">
        <f t="shared" si="15"/>
        <v>0</v>
      </c>
      <c r="T182" s="174">
        <f t="shared" si="16"/>
        <v>0</v>
      </c>
      <c r="U182" s="19">
        <f t="shared" si="17"/>
        <v>0.0005</v>
      </c>
      <c r="V182" s="19">
        <f>offset('StockBond Returns'!$N$7,($B$10-1871)*12+($B$11-2)+C182-1,0)</f>
        <v>-0.01448309742</v>
      </c>
      <c r="W182" s="19">
        <f>offset('StockBond Returns'!$O$7,($B$10-1871)*12+($B$11-2)+C182-1,0)</f>
        <v>-0.005972599912</v>
      </c>
      <c r="X182" s="19">
        <f>offset('StockBond Returns'!$P$7,($B$10-1871)*12+($B$11-2)+C182-1,0)</f>
        <v>-0.005637599207</v>
      </c>
      <c r="Y182" s="19">
        <f>offset('StockBond Returns'!$Q$7,($B$10-1871)*12+($B$11-2)+C182-1,0)</f>
        <v>-0.01448309742</v>
      </c>
      <c r="Z182" s="19">
        <f>offset('StockBond Returns'!$R$7,($B$10-1871)*12+($B$11-2)+C182-1,0)</f>
        <v>0</v>
      </c>
      <c r="AA182" s="19">
        <f>offset('StockBond Returns'!$S$7,($B$10-1871)*12+($B$11-2)+C182-1,0)</f>
        <v>0</v>
      </c>
      <c r="AB182" s="19">
        <f>offset('StockBond Returns'!$T$7,($B$10-1871)*12+($B$11-2)+C182-1,0)</f>
        <v>-0.005952380952</v>
      </c>
      <c r="AC182" s="19">
        <f>offset('StockBond Returns'!$U$7,($B$10-1871)*12+($B$11-2)+C182-1,0)</f>
        <v>-0.0136</v>
      </c>
      <c r="AD182" s="19">
        <f>offset('StockBond Returns'!$V$7,($B$10-1871)*12+($B$11-2)+C182-1,0)</f>
        <v>-0.0405</v>
      </c>
    </row>
    <row r="183">
      <c r="A183" s="180">
        <f t="shared" si="18"/>
        <v>1942</v>
      </c>
      <c r="B183" s="180">
        <f t="shared" si="19"/>
        <v>12</v>
      </c>
      <c r="C183" s="180">
        <f t="shared" si="20"/>
        <v>160</v>
      </c>
      <c r="D183" s="117">
        <f t="shared" si="4"/>
        <v>332336.8755</v>
      </c>
      <c r="E183" s="117">
        <f t="shared" si="5"/>
        <v>359899.8258</v>
      </c>
      <c r="F183" s="117">
        <f>$B$15*$B$18*'Cash Flow Assist'!P170</f>
        <v>3333.333333</v>
      </c>
      <c r="G183" s="117">
        <f>$B$15*'Parameters &amp; Main Results'!B195</f>
        <v>76.92149638</v>
      </c>
      <c r="H183" s="45">
        <f>offset('StockBond Returns'!$W$7,($B$10-1871)*12+($B$11-2)+C183-1,0)</f>
        <v>0.03762070609</v>
      </c>
      <c r="I183" s="19">
        <f t="shared" si="6"/>
        <v>0.04544789722</v>
      </c>
      <c r="J183" s="19"/>
      <c r="K183" s="19">
        <f t="shared" si="7"/>
        <v>1</v>
      </c>
      <c r="L183" s="174">
        <f t="shared" si="8"/>
        <v>0.9</v>
      </c>
      <c r="M183" s="174">
        <f t="shared" si="9"/>
        <v>0.1</v>
      </c>
      <c r="N183" s="174">
        <f t="shared" si="10"/>
        <v>0</v>
      </c>
      <c r="O183" s="174">
        <f t="shared" si="11"/>
        <v>0</v>
      </c>
      <c r="P183" s="174">
        <f t="shared" si="12"/>
        <v>0</v>
      </c>
      <c r="Q183" s="174">
        <f t="shared" si="13"/>
        <v>0</v>
      </c>
      <c r="R183" s="174">
        <f t="shared" si="14"/>
        <v>0</v>
      </c>
      <c r="S183" s="174">
        <f t="shared" si="15"/>
        <v>0</v>
      </c>
      <c r="T183" s="174">
        <f t="shared" si="16"/>
        <v>0</v>
      </c>
      <c r="U183" s="19">
        <f t="shared" si="17"/>
        <v>0.0005</v>
      </c>
      <c r="V183" s="19">
        <f>offset('StockBond Returns'!$N$7,($B$10-1871)*12+($B$11-2)+C183-1,0)</f>
        <v>0.05070769131</v>
      </c>
      <c r="W183" s="19">
        <f>offset('StockBond Returns'!$O$7,($B$10-1871)*12+($B$11-2)+C183-1,0)</f>
        <v>-0.001473582884</v>
      </c>
      <c r="X183" s="19">
        <f>offset('StockBond Returns'!$P$7,($B$10-1871)*12+($B$11-2)+C183-1,0)</f>
        <v>-0.005602366865</v>
      </c>
      <c r="Y183" s="19">
        <f>offset('StockBond Returns'!$Q$7,($B$10-1871)*12+($B$11-2)+C183-1,0)</f>
        <v>0.05070769131</v>
      </c>
      <c r="Z183" s="19">
        <f>offset('StockBond Returns'!$R$7,($B$10-1871)*12+($B$11-2)+C183-1,0)</f>
        <v>0</v>
      </c>
      <c r="AA183" s="19">
        <f>offset('StockBond Returns'!$S$7,($B$10-1871)*12+($B$11-2)+C183-1,0)</f>
        <v>0</v>
      </c>
      <c r="AB183" s="19">
        <f>offset('StockBond Returns'!$T$7,($B$10-1871)*12+($B$11-2)+C183-1,0)</f>
        <v>-0.005917159763</v>
      </c>
      <c r="AC183" s="19">
        <f>offset('StockBond Returns'!$U$7,($B$10-1871)*12+($B$11-2)+C183-1,0)</f>
        <v>-0.0256</v>
      </c>
      <c r="AD183" s="19">
        <f>offset('StockBond Returns'!$V$7,($B$10-1871)*12+($B$11-2)+C183-1,0)</f>
        <v>0.0054</v>
      </c>
    </row>
    <row r="184">
      <c r="A184" s="180">
        <f t="shared" si="18"/>
        <v>1943</v>
      </c>
      <c r="B184" s="180">
        <f t="shared" si="19"/>
        <v>1</v>
      </c>
      <c r="C184" s="180">
        <f t="shared" si="20"/>
        <v>161</v>
      </c>
      <c r="D184" s="117">
        <f t="shared" si="4"/>
        <v>348432.7922</v>
      </c>
      <c r="E184" s="117">
        <f t="shared" si="5"/>
        <v>381433.1624</v>
      </c>
      <c r="F184" s="117">
        <f>$B$15*$B$18*'Cash Flow Assist'!P171</f>
        <v>3333.333333</v>
      </c>
      <c r="G184" s="117">
        <f>$B$15*'Parameters &amp; Main Results'!B196</f>
        <v>76.79466375</v>
      </c>
      <c r="H184" s="45">
        <f>offset('StockBond Returns'!$W$7,($B$10-1871)*12+($B$11-2)+C184-1,0)</f>
        <v>0.05880769278</v>
      </c>
      <c r="I184" s="19">
        <f t="shared" si="6"/>
        <v>0.06950887967</v>
      </c>
      <c r="J184" s="19"/>
      <c r="K184" s="19">
        <f t="shared" si="7"/>
        <v>1</v>
      </c>
      <c r="L184" s="174">
        <f t="shared" si="8"/>
        <v>0.9</v>
      </c>
      <c r="M184" s="174">
        <f t="shared" si="9"/>
        <v>0.1</v>
      </c>
      <c r="N184" s="174">
        <f t="shared" si="10"/>
        <v>0</v>
      </c>
      <c r="O184" s="174">
        <f t="shared" si="11"/>
        <v>0</v>
      </c>
      <c r="P184" s="174">
        <f t="shared" si="12"/>
        <v>0</v>
      </c>
      <c r="Q184" s="174">
        <f t="shared" si="13"/>
        <v>0</v>
      </c>
      <c r="R184" s="174">
        <f t="shared" si="14"/>
        <v>0</v>
      </c>
      <c r="S184" s="174">
        <f t="shared" si="15"/>
        <v>0</v>
      </c>
      <c r="T184" s="174">
        <f t="shared" si="16"/>
        <v>0</v>
      </c>
      <c r="U184" s="19">
        <f t="shared" si="17"/>
        <v>0.0005</v>
      </c>
      <c r="V184" s="19">
        <f>offset('StockBond Returns'!$N$7,($B$10-1871)*12+($B$11-2)+C184-1,0)</f>
        <v>0.07668467093</v>
      </c>
      <c r="W184" s="19">
        <f>offset('StockBond Returns'!$O$7,($B$10-1871)*12+($B$11-2)+C184-1,0)</f>
        <v>0.005343425006</v>
      </c>
      <c r="X184" s="19">
        <f>offset('StockBond Returns'!$P$7,($B$10-1871)*12+($B$11-2)+C184-1,0)</f>
        <v>0.0003166666673</v>
      </c>
      <c r="Y184" s="19">
        <f>offset('StockBond Returns'!$Q$7,($B$10-1871)*12+($B$11-2)+C184-1,0)</f>
        <v>0.07668467093</v>
      </c>
      <c r="Z184" s="19">
        <f>offset('StockBond Returns'!$R$7,($B$10-1871)*12+($B$11-2)+C184-1,0)</f>
        <v>0</v>
      </c>
      <c r="AA184" s="19">
        <f>offset('StockBond Returns'!$S$7,($B$10-1871)*12+($B$11-2)+C184-1,0)</f>
        <v>0</v>
      </c>
      <c r="AB184" s="19">
        <f>offset('StockBond Returns'!$T$7,($B$10-1871)*12+($B$11-2)+C184-1,0)</f>
        <v>0.02816901408</v>
      </c>
      <c r="AC184" s="19">
        <f>offset('StockBond Returns'!$U$7,($B$10-1871)*12+($B$11-2)+C184-1,0)</f>
        <v>0.0888</v>
      </c>
      <c r="AD184" s="19">
        <f>offset('StockBond Returns'!$V$7,($B$10-1871)*12+($B$11-2)+C184-1,0)</f>
        <v>0.0818</v>
      </c>
    </row>
    <row r="185">
      <c r="A185" s="180">
        <f t="shared" si="18"/>
        <v>1943</v>
      </c>
      <c r="B185" s="180">
        <f t="shared" si="19"/>
        <v>2</v>
      </c>
      <c r="C185" s="180">
        <f t="shared" si="20"/>
        <v>162</v>
      </c>
      <c r="D185" s="117">
        <f t="shared" si="4"/>
        <v>359553.1093</v>
      </c>
      <c r="E185" s="117">
        <f t="shared" si="5"/>
        <v>397018.6044</v>
      </c>
      <c r="F185" s="117">
        <f>$B$15*$B$18*'Cash Flow Assist'!P172</f>
        <v>3333.333333</v>
      </c>
      <c r="G185" s="117">
        <f>$B$15*'Parameters &amp; Main Results'!B197</f>
        <v>76.66804025</v>
      </c>
      <c r="H185" s="45">
        <f>offset('StockBond Returns'!$W$7,($B$10-1871)*12+($B$11-2)+C185-1,0)</f>
        <v>0.04165114927</v>
      </c>
      <c r="I185" s="19">
        <f t="shared" si="6"/>
        <v>0.04982358087</v>
      </c>
      <c r="J185" s="19"/>
      <c r="K185" s="19">
        <f t="shared" si="7"/>
        <v>1</v>
      </c>
      <c r="L185" s="174">
        <f t="shared" si="8"/>
        <v>0.9</v>
      </c>
      <c r="M185" s="174">
        <f t="shared" si="9"/>
        <v>0.1</v>
      </c>
      <c r="N185" s="174">
        <f t="shared" si="10"/>
        <v>0</v>
      </c>
      <c r="O185" s="174">
        <f t="shared" si="11"/>
        <v>0</v>
      </c>
      <c r="P185" s="174">
        <f t="shared" si="12"/>
        <v>0</v>
      </c>
      <c r="Q185" s="174">
        <f t="shared" si="13"/>
        <v>0</v>
      </c>
      <c r="R185" s="174">
        <f t="shared" si="14"/>
        <v>0</v>
      </c>
      <c r="S185" s="174">
        <f t="shared" si="15"/>
        <v>0</v>
      </c>
      <c r="T185" s="174">
        <f t="shared" si="16"/>
        <v>0</v>
      </c>
      <c r="U185" s="19">
        <f t="shared" si="17"/>
        <v>0.0005</v>
      </c>
      <c r="V185" s="19">
        <f>offset('StockBond Returns'!$N$7,($B$10-1871)*12+($B$11-2)+C185-1,0)</f>
        <v>0.05531353527</v>
      </c>
      <c r="W185" s="19">
        <f>offset('StockBond Returns'!$O$7,($B$10-1871)*12+($B$11-2)+C185-1,0)</f>
        <v>0.0008306579602</v>
      </c>
      <c r="X185" s="19">
        <f>offset('StockBond Returns'!$P$7,($B$10-1871)*12+($B$11-2)+C185-1,0)</f>
        <v>0.0003166666661</v>
      </c>
      <c r="Y185" s="19">
        <f>offset('StockBond Returns'!$Q$7,($B$10-1871)*12+($B$11-2)+C185-1,0)</f>
        <v>0.05531353527</v>
      </c>
      <c r="Z185" s="19">
        <f>offset('StockBond Returns'!$R$7,($B$10-1871)*12+($B$11-2)+C185-1,0)</f>
        <v>0</v>
      </c>
      <c r="AA185" s="19">
        <f>offset('StockBond Returns'!$S$7,($B$10-1871)*12+($B$11-2)+C185-1,0)</f>
        <v>0</v>
      </c>
      <c r="AB185" s="19">
        <f>offset('StockBond Returns'!$T$7,($B$10-1871)*12+($B$11-2)+C185-1,0)</f>
        <v>0</v>
      </c>
      <c r="AC185" s="19">
        <f>offset('StockBond Returns'!$U$7,($B$10-1871)*12+($B$11-2)+C185-1,0)</f>
        <v>0.047</v>
      </c>
      <c r="AD185" s="19">
        <f>offset('StockBond Returns'!$V$7,($B$10-1871)*12+($B$11-2)+C185-1,0)</f>
        <v>0.0633</v>
      </c>
    </row>
    <row r="186">
      <c r="A186" s="180">
        <f t="shared" si="18"/>
        <v>1943</v>
      </c>
      <c r="B186" s="180">
        <f t="shared" si="19"/>
        <v>3</v>
      </c>
      <c r="C186" s="180">
        <f t="shared" si="20"/>
        <v>163</v>
      </c>
      <c r="D186" s="117">
        <f t="shared" si="4"/>
        <v>365078.8136</v>
      </c>
      <c r="E186" s="117">
        <f t="shared" si="5"/>
        <v>406790.0884</v>
      </c>
      <c r="F186" s="117">
        <f>$B$15*$B$18*'Cash Flow Assist'!P173</f>
        <v>3333.333333</v>
      </c>
      <c r="G186" s="117">
        <f>$B$15*'Parameters &amp; Main Results'!B198</f>
        <v>76.54162553</v>
      </c>
      <c r="H186" s="45">
        <f>offset('StockBond Returns'!$W$7,($B$10-1871)*12+($B$11-2)+C186-1,0)</f>
        <v>0.02464941574</v>
      </c>
      <c r="I186" s="19">
        <f t="shared" si="6"/>
        <v>0.03308669154</v>
      </c>
      <c r="J186" s="19"/>
      <c r="K186" s="19">
        <f t="shared" si="7"/>
        <v>1</v>
      </c>
      <c r="L186" s="174">
        <f t="shared" si="8"/>
        <v>0.9</v>
      </c>
      <c r="M186" s="174">
        <f t="shared" si="9"/>
        <v>0.1</v>
      </c>
      <c r="N186" s="174">
        <f t="shared" si="10"/>
        <v>0</v>
      </c>
      <c r="O186" s="174">
        <f t="shared" si="11"/>
        <v>0</v>
      </c>
      <c r="P186" s="174">
        <f t="shared" si="12"/>
        <v>0</v>
      </c>
      <c r="Q186" s="174">
        <f t="shared" si="13"/>
        <v>0</v>
      </c>
      <c r="R186" s="174">
        <f t="shared" si="14"/>
        <v>0</v>
      </c>
      <c r="S186" s="174">
        <f t="shared" si="15"/>
        <v>0</v>
      </c>
      <c r="T186" s="174">
        <f t="shared" si="16"/>
        <v>0</v>
      </c>
      <c r="U186" s="19">
        <f t="shared" si="17"/>
        <v>0.0005</v>
      </c>
      <c r="V186" s="19">
        <f>offset('StockBond Returns'!$N$7,($B$10-1871)*12+($B$11-2)+C186-1,0)</f>
        <v>0.03875320873</v>
      </c>
      <c r="W186" s="19">
        <f>offset('StockBond Returns'!$O$7,($B$10-1871)*12+($B$11-2)+C186-1,0)</f>
        <v>-0.01749529656</v>
      </c>
      <c r="X186" s="19">
        <f>offset('StockBond Returns'!$P$7,($B$10-1871)*12+($B$11-2)+C186-1,0)</f>
        <v>-0.01713071705</v>
      </c>
      <c r="Y186" s="19">
        <f>offset('StockBond Returns'!$Q$7,($B$10-1871)*12+($B$11-2)+C186-1,0)</f>
        <v>0.03875320873</v>
      </c>
      <c r="Z186" s="19">
        <f>offset('StockBond Returns'!$R$7,($B$10-1871)*12+($B$11-2)+C186-1,0)</f>
        <v>0</v>
      </c>
      <c r="AA186" s="19">
        <f>offset('StockBond Returns'!$S$7,($B$10-1871)*12+($B$11-2)+C186-1,0)</f>
        <v>0</v>
      </c>
      <c r="AB186" s="19">
        <f>offset('StockBond Returns'!$T$7,($B$10-1871)*12+($B$11-2)+C186-1,0)</f>
        <v>-0.01744186047</v>
      </c>
      <c r="AC186" s="19">
        <f>offset('StockBond Returns'!$U$7,($B$10-1871)*12+($B$11-2)+C186-1,0)</f>
        <v>0.0503</v>
      </c>
      <c r="AD186" s="19">
        <f>offset('StockBond Returns'!$V$7,($B$10-1871)*12+($B$11-2)+C186-1,0)</f>
        <v>0.0551</v>
      </c>
    </row>
    <row r="187">
      <c r="A187" s="180">
        <f t="shared" si="18"/>
        <v>1943</v>
      </c>
      <c r="B187" s="180">
        <f t="shared" si="19"/>
        <v>4</v>
      </c>
      <c r="C187" s="180">
        <f t="shared" si="20"/>
        <v>164</v>
      </c>
      <c r="D187" s="117">
        <f t="shared" si="4"/>
        <v>359335.0099</v>
      </c>
      <c r="E187" s="117">
        <f t="shared" si="5"/>
        <v>400853.4117</v>
      </c>
      <c r="F187" s="117">
        <f>$B$15*$B$18*'Cash Flow Assist'!P174</f>
        <v>3333.333333</v>
      </c>
      <c r="G187" s="117">
        <f>$B$15*'Parameters &amp; Main Results'!B199</f>
        <v>76.41541926</v>
      </c>
      <c r="H187" s="45">
        <f>offset('StockBond Returns'!$W$7,($B$10-1871)*12+($B$11-2)+C187-1,0)</f>
        <v>-0.006873231824</v>
      </c>
      <c r="I187" s="19">
        <f t="shared" si="6"/>
        <v>-0.006640739633</v>
      </c>
      <c r="J187" s="19"/>
      <c r="K187" s="19">
        <f t="shared" si="7"/>
        <v>1</v>
      </c>
      <c r="L187" s="174">
        <f t="shared" si="8"/>
        <v>0.9</v>
      </c>
      <c r="M187" s="174">
        <f t="shared" si="9"/>
        <v>0.1</v>
      </c>
      <c r="N187" s="174">
        <f t="shared" si="10"/>
        <v>0</v>
      </c>
      <c r="O187" s="174">
        <f t="shared" si="11"/>
        <v>0</v>
      </c>
      <c r="P187" s="174">
        <f t="shared" si="12"/>
        <v>0</v>
      </c>
      <c r="Q187" s="174">
        <f t="shared" si="13"/>
        <v>0</v>
      </c>
      <c r="R187" s="174">
        <f t="shared" si="14"/>
        <v>0</v>
      </c>
      <c r="S187" s="174">
        <f t="shared" si="15"/>
        <v>0</v>
      </c>
      <c r="T187" s="174">
        <f t="shared" si="16"/>
        <v>0</v>
      </c>
      <c r="U187" s="19">
        <f t="shared" si="17"/>
        <v>0.0005</v>
      </c>
      <c r="V187" s="19">
        <f>offset('StockBond Returns'!$N$7,($B$10-1871)*12+($B$11-2)+C187-1,0)</f>
        <v>-0.006444078172</v>
      </c>
      <c r="W187" s="19">
        <f>offset('StockBond Returns'!$O$7,($B$10-1871)*12+($B$11-2)+C187-1,0)</f>
        <v>-0.007994026111</v>
      </c>
      <c r="X187" s="19">
        <f>offset('StockBond Returns'!$P$7,($B$10-1871)*12+($B$11-2)+C187-1,0)</f>
        <v>-0.01118122606</v>
      </c>
      <c r="Y187" s="19">
        <f>offset('StockBond Returns'!$Q$7,($B$10-1871)*12+($B$11-2)+C187-1,0)</f>
        <v>-0.006444078172</v>
      </c>
      <c r="Z187" s="19">
        <f>offset('StockBond Returns'!$R$7,($B$10-1871)*12+($B$11-2)+C187-1,0)</f>
        <v>0</v>
      </c>
      <c r="AA187" s="19">
        <f>offset('StockBond Returns'!$S$7,($B$10-1871)*12+($B$11-2)+C187-1,0)</f>
        <v>0</v>
      </c>
      <c r="AB187" s="19">
        <f>offset('StockBond Returns'!$T$7,($B$10-1871)*12+($B$11-2)+C187-1,0)</f>
        <v>-0.01149425287</v>
      </c>
      <c r="AC187" s="19">
        <f>offset('StockBond Returns'!$U$7,($B$10-1871)*12+($B$11-2)+C187-1,0)</f>
        <v>0.0202</v>
      </c>
      <c r="AD187" s="19">
        <f>offset('StockBond Returns'!$V$7,($B$10-1871)*12+($B$11-2)+C187-1,0)</f>
        <v>0.0576</v>
      </c>
    </row>
    <row r="188">
      <c r="A188" s="180">
        <f t="shared" si="18"/>
        <v>1943</v>
      </c>
      <c r="B188" s="180">
        <f t="shared" si="19"/>
        <v>5</v>
      </c>
      <c r="C188" s="180">
        <f t="shared" si="20"/>
        <v>165</v>
      </c>
      <c r="D188" s="117">
        <f t="shared" si="4"/>
        <v>367618.1978</v>
      </c>
      <c r="E188" s="117">
        <f t="shared" si="5"/>
        <v>413025.4046</v>
      </c>
      <c r="F188" s="117">
        <f>$B$15*$B$18*'Cash Flow Assist'!P175</f>
        <v>3333.333333</v>
      </c>
      <c r="G188" s="117">
        <f>$B$15*'Parameters &amp; Main Results'!B200</f>
        <v>76.28942108</v>
      </c>
      <c r="H188" s="45">
        <f>offset('StockBond Returns'!$W$7,($B$10-1871)*12+($B$11-2)+C188-1,0)</f>
        <v>0.03240928372</v>
      </c>
      <c r="I188" s="19">
        <f t="shared" si="6"/>
        <v>0.03880577894</v>
      </c>
      <c r="J188" s="19"/>
      <c r="K188" s="19">
        <f t="shared" si="7"/>
        <v>1</v>
      </c>
      <c r="L188" s="174">
        <f t="shared" si="8"/>
        <v>0.9</v>
      </c>
      <c r="M188" s="174">
        <f t="shared" si="9"/>
        <v>0.1</v>
      </c>
      <c r="N188" s="174">
        <f t="shared" si="10"/>
        <v>0</v>
      </c>
      <c r="O188" s="174">
        <f t="shared" si="11"/>
        <v>0</v>
      </c>
      <c r="P188" s="174">
        <f t="shared" si="12"/>
        <v>0</v>
      </c>
      <c r="Q188" s="174">
        <f t="shared" si="13"/>
        <v>0</v>
      </c>
      <c r="R188" s="174">
        <f t="shared" si="14"/>
        <v>0</v>
      </c>
      <c r="S188" s="174">
        <f t="shared" si="15"/>
        <v>0</v>
      </c>
      <c r="T188" s="174">
        <f t="shared" si="16"/>
        <v>0</v>
      </c>
      <c r="U188" s="19">
        <f t="shared" si="17"/>
        <v>0.0005</v>
      </c>
      <c r="V188" s="19">
        <f>offset('StockBond Returns'!$N$7,($B$10-1871)*12+($B$11-2)+C188-1,0)</f>
        <v>0.04311177576</v>
      </c>
      <c r="W188" s="19">
        <f>offset('StockBond Returns'!$O$7,($B$10-1871)*12+($B$11-2)+C188-1,0)</f>
        <v>0.000468474255</v>
      </c>
      <c r="X188" s="19">
        <f>offset('StockBond Returns'!$P$7,($B$10-1871)*12+($B$11-2)+C188-1,0)</f>
        <v>-0.005399428572</v>
      </c>
      <c r="Y188" s="19">
        <f>offset('StockBond Returns'!$Q$7,($B$10-1871)*12+($B$11-2)+C188-1,0)</f>
        <v>0.04311177576</v>
      </c>
      <c r="Z188" s="19">
        <f>offset('StockBond Returns'!$R$7,($B$10-1871)*12+($B$11-2)+C188-1,0)</f>
        <v>0</v>
      </c>
      <c r="AA188" s="19">
        <f>offset('StockBond Returns'!$S$7,($B$10-1871)*12+($B$11-2)+C188-1,0)</f>
        <v>0</v>
      </c>
      <c r="AB188" s="19">
        <f>offset('StockBond Returns'!$T$7,($B$10-1871)*12+($B$11-2)+C188-1,0)</f>
        <v>-0.005714285714</v>
      </c>
      <c r="AC188" s="19">
        <f>offset('StockBond Returns'!$U$7,($B$10-1871)*12+($B$11-2)+C188-1,0)</f>
        <v>0.0434</v>
      </c>
      <c r="AD188" s="19">
        <f>offset('StockBond Returns'!$V$7,($B$10-1871)*12+($B$11-2)+C188-1,0)</f>
        <v>0.0321</v>
      </c>
    </row>
    <row r="189">
      <c r="A189" s="180">
        <f t="shared" si="18"/>
        <v>1943</v>
      </c>
      <c r="B189" s="180">
        <f t="shared" si="19"/>
        <v>6</v>
      </c>
      <c r="C189" s="180">
        <f t="shared" si="20"/>
        <v>166</v>
      </c>
      <c r="D189" s="117">
        <f t="shared" si="4"/>
        <v>371107.4032</v>
      </c>
      <c r="E189" s="117">
        <f t="shared" si="5"/>
        <v>418664.1513</v>
      </c>
      <c r="F189" s="117">
        <f>$B$15*$B$18*'Cash Flow Assist'!P176</f>
        <v>3333.333333</v>
      </c>
      <c r="G189" s="117">
        <f>$B$15*'Parameters &amp; Main Results'!B201</f>
        <v>76.16363065</v>
      </c>
      <c r="H189" s="45">
        <f>offset('StockBond Returns'!$W$7,($B$10-1871)*12+($B$11-2)+C189-1,0)</f>
        <v>0.01851563285</v>
      </c>
      <c r="I189" s="19">
        <f t="shared" si="6"/>
        <v>0.02170962921</v>
      </c>
      <c r="J189" s="19"/>
      <c r="K189" s="19">
        <f t="shared" si="7"/>
        <v>1</v>
      </c>
      <c r="L189" s="174">
        <f t="shared" si="8"/>
        <v>0.9</v>
      </c>
      <c r="M189" s="174">
        <f t="shared" si="9"/>
        <v>0.1</v>
      </c>
      <c r="N189" s="174">
        <f t="shared" si="10"/>
        <v>0</v>
      </c>
      <c r="O189" s="174">
        <f t="shared" si="11"/>
        <v>0</v>
      </c>
      <c r="P189" s="174">
        <f t="shared" si="12"/>
        <v>0</v>
      </c>
      <c r="Q189" s="174">
        <f t="shared" si="13"/>
        <v>0</v>
      </c>
      <c r="R189" s="174">
        <f t="shared" si="14"/>
        <v>0</v>
      </c>
      <c r="S189" s="174">
        <f t="shared" si="15"/>
        <v>0</v>
      </c>
      <c r="T189" s="174">
        <f t="shared" si="16"/>
        <v>0</v>
      </c>
      <c r="U189" s="19">
        <f t="shared" si="17"/>
        <v>0.0005</v>
      </c>
      <c r="V189" s="19">
        <f>offset('StockBond Returns'!$N$7,($B$10-1871)*12+($B$11-2)+C189-1,0)</f>
        <v>0.02388062679</v>
      </c>
      <c r="W189" s="19">
        <f>offset('StockBond Returns'!$O$7,($B$10-1871)*12+($B$11-2)+C189-1,0)</f>
        <v>0.002587317699</v>
      </c>
      <c r="X189" s="19">
        <f>offset('StockBond Returns'!$P$7,($B$10-1871)*12+($B$11-2)+C189-1,0)</f>
        <v>0.000316666668</v>
      </c>
      <c r="Y189" s="19">
        <f>offset('StockBond Returns'!$Q$7,($B$10-1871)*12+($B$11-2)+C189-1,0)</f>
        <v>0.02388062679</v>
      </c>
      <c r="Z189" s="19">
        <f>offset('StockBond Returns'!$R$7,($B$10-1871)*12+($B$11-2)+C189-1,0)</f>
        <v>0</v>
      </c>
      <c r="AA189" s="19">
        <f>offset('StockBond Returns'!$S$7,($B$10-1871)*12+($B$11-2)+C189-1,0)</f>
        <v>0</v>
      </c>
      <c r="AB189" s="19">
        <f>offset('StockBond Returns'!$T$7,($B$10-1871)*12+($B$11-2)+C189-1,0)</f>
        <v>0</v>
      </c>
      <c r="AC189" s="19">
        <f>offset('StockBond Returns'!$U$7,($B$10-1871)*12+($B$11-2)+C189-1,0)</f>
        <v>-0.0101</v>
      </c>
      <c r="AD189" s="19">
        <f>offset('StockBond Returns'!$V$7,($B$10-1871)*12+($B$11-2)+C189-1,0)</f>
        <v>-0.007</v>
      </c>
    </row>
    <row r="190">
      <c r="A190" s="180">
        <f t="shared" si="18"/>
        <v>1943</v>
      </c>
      <c r="B190" s="180">
        <f t="shared" si="19"/>
        <v>7</v>
      </c>
      <c r="C190" s="180">
        <f t="shared" si="20"/>
        <v>167</v>
      </c>
      <c r="D190" s="117">
        <f t="shared" si="4"/>
        <v>356009.931</v>
      </c>
      <c r="E190" s="117">
        <f t="shared" si="5"/>
        <v>398896.558</v>
      </c>
      <c r="F190" s="117">
        <f>$B$15*$B$18*'Cash Flow Assist'!P177</f>
        <v>3333.333333</v>
      </c>
      <c r="G190" s="117">
        <f>$B$15*'Parameters &amp; Main Results'!B202</f>
        <v>76.03804763</v>
      </c>
      <c r="H190" s="45">
        <f>offset('StockBond Returns'!$W$7,($B$10-1871)*12+($B$11-2)+C190-1,0)</f>
        <v>-0.03218750403</v>
      </c>
      <c r="I190" s="19">
        <f t="shared" si="6"/>
        <v>-0.03974488575</v>
      </c>
      <c r="J190" s="19"/>
      <c r="K190" s="19">
        <f t="shared" si="7"/>
        <v>1</v>
      </c>
      <c r="L190" s="174">
        <f t="shared" si="8"/>
        <v>0.9</v>
      </c>
      <c r="M190" s="174">
        <f t="shared" si="9"/>
        <v>0.1</v>
      </c>
      <c r="N190" s="174">
        <f t="shared" si="10"/>
        <v>0</v>
      </c>
      <c r="O190" s="174">
        <f t="shared" si="11"/>
        <v>0</v>
      </c>
      <c r="P190" s="174">
        <f t="shared" si="12"/>
        <v>0</v>
      </c>
      <c r="Q190" s="174">
        <f t="shared" si="13"/>
        <v>0</v>
      </c>
      <c r="R190" s="174">
        <f t="shared" si="14"/>
        <v>0</v>
      </c>
      <c r="S190" s="174">
        <f t="shared" si="15"/>
        <v>0</v>
      </c>
      <c r="T190" s="174">
        <f t="shared" si="16"/>
        <v>0</v>
      </c>
      <c r="U190" s="19">
        <f t="shared" si="17"/>
        <v>0.0005</v>
      </c>
      <c r="V190" s="19">
        <f>offset('StockBond Returns'!$N$7,($B$10-1871)*12+($B$11-2)+C190-1,0)</f>
        <v>-0.04474147357</v>
      </c>
      <c r="W190" s="19">
        <f>offset('StockBond Returns'!$O$7,($B$10-1871)*12+($B$11-2)+C190-1,0)</f>
        <v>0.005641071273</v>
      </c>
      <c r="X190" s="19">
        <f>offset('StockBond Returns'!$P$7,($B$10-1871)*12+($B$11-2)+C190-1,0)</f>
        <v>0.006065613028</v>
      </c>
      <c r="Y190" s="19">
        <f>offset('StockBond Returns'!$Q$7,($B$10-1871)*12+($B$11-2)+C190-1,0)</f>
        <v>-0.04474147357</v>
      </c>
      <c r="Z190" s="19">
        <f>offset('StockBond Returns'!$R$7,($B$10-1871)*12+($B$11-2)+C190-1,0)</f>
        <v>0</v>
      </c>
      <c r="AA190" s="19">
        <f>offset('StockBond Returns'!$S$7,($B$10-1871)*12+($B$11-2)+C190-1,0)</f>
        <v>0</v>
      </c>
      <c r="AB190" s="19">
        <f>offset('StockBond Returns'!$T$7,($B$10-1871)*12+($B$11-2)+C190-1,0)</f>
        <v>0.005747126437</v>
      </c>
      <c r="AC190" s="19">
        <f>offset('StockBond Returns'!$U$7,($B$10-1871)*12+($B$11-2)+C190-1,0)</f>
        <v>-0.0235</v>
      </c>
      <c r="AD190" s="19">
        <f>offset('StockBond Returns'!$V$7,($B$10-1871)*12+($B$11-2)+C190-1,0)</f>
        <v>-0.023</v>
      </c>
    </row>
    <row r="191">
      <c r="A191" s="180">
        <f t="shared" si="18"/>
        <v>1943</v>
      </c>
      <c r="B191" s="180">
        <f t="shared" si="19"/>
        <v>8</v>
      </c>
      <c r="C191" s="180">
        <f t="shared" si="20"/>
        <v>168</v>
      </c>
      <c r="D191" s="117">
        <f t="shared" si="4"/>
        <v>358640.8876</v>
      </c>
      <c r="E191" s="117">
        <f t="shared" si="5"/>
        <v>403117.2069</v>
      </c>
      <c r="F191" s="117">
        <f>$B$15*$B$18*'Cash Flow Assist'!P178</f>
        <v>3333.333333</v>
      </c>
      <c r="G191" s="117">
        <f>$B$15*'Parameters &amp; Main Results'!B203</f>
        <v>75.91267168</v>
      </c>
      <c r="H191" s="45">
        <f>offset('StockBond Returns'!$W$7,($B$10-1871)*12+($B$11-2)+C191-1,0)</f>
        <v>0.01669265856</v>
      </c>
      <c r="I191" s="19">
        <f t="shared" si="6"/>
        <v>0.01890123825</v>
      </c>
      <c r="J191" s="19"/>
      <c r="K191" s="19">
        <f t="shared" si="7"/>
        <v>1</v>
      </c>
      <c r="L191" s="174">
        <f t="shared" si="8"/>
        <v>0.9</v>
      </c>
      <c r="M191" s="174">
        <f t="shared" si="9"/>
        <v>0.1</v>
      </c>
      <c r="N191" s="174">
        <f t="shared" si="10"/>
        <v>0</v>
      </c>
      <c r="O191" s="174">
        <f t="shared" si="11"/>
        <v>0</v>
      </c>
      <c r="P191" s="174">
        <f t="shared" si="12"/>
        <v>0</v>
      </c>
      <c r="Q191" s="174">
        <f t="shared" si="13"/>
        <v>0</v>
      </c>
      <c r="R191" s="174">
        <f t="shared" si="14"/>
        <v>0</v>
      </c>
      <c r="S191" s="174">
        <f t="shared" si="15"/>
        <v>0</v>
      </c>
      <c r="T191" s="174">
        <f t="shared" si="16"/>
        <v>0</v>
      </c>
      <c r="U191" s="19">
        <f t="shared" si="17"/>
        <v>0.0005</v>
      </c>
      <c r="V191" s="19">
        <f>offset('StockBond Returns'!$N$7,($B$10-1871)*12+($B$11-2)+C191-1,0)</f>
        <v>0.02041529138</v>
      </c>
      <c r="W191" s="19">
        <f>offset('StockBond Returns'!$O$7,($B$10-1871)*12+($B$11-2)+C191-1,0)</f>
        <v>0.005691426762</v>
      </c>
      <c r="X191" s="19">
        <f>offset('StockBond Returns'!$P$7,($B$10-1871)*12+($B$11-2)+C191-1,0)</f>
        <v>0.006098843928</v>
      </c>
      <c r="Y191" s="19">
        <f>offset('StockBond Returns'!$Q$7,($B$10-1871)*12+($B$11-2)+C191-1,0)</f>
        <v>0.02041529138</v>
      </c>
      <c r="Z191" s="19">
        <f>offset('StockBond Returns'!$R$7,($B$10-1871)*12+($B$11-2)+C191-1,0)</f>
        <v>0</v>
      </c>
      <c r="AA191" s="19">
        <f>offset('StockBond Returns'!$S$7,($B$10-1871)*12+($B$11-2)+C191-1,0)</f>
        <v>0</v>
      </c>
      <c r="AB191" s="19">
        <f>offset('StockBond Returns'!$T$7,($B$10-1871)*12+($B$11-2)+C191-1,0)</f>
        <v>0.005780346821</v>
      </c>
      <c r="AC191" s="19">
        <f>offset('StockBond Returns'!$U$7,($B$10-1871)*12+($B$11-2)+C191-1,0)</f>
        <v>-0.006</v>
      </c>
      <c r="AD191" s="19">
        <f>offset('StockBond Returns'!$V$7,($B$10-1871)*12+($B$11-2)+C191-1,0)</f>
        <v>-0.0043</v>
      </c>
    </row>
    <row r="192">
      <c r="A192" s="180">
        <f t="shared" si="18"/>
        <v>1943</v>
      </c>
      <c r="B192" s="180">
        <f t="shared" si="19"/>
        <v>9</v>
      </c>
      <c r="C192" s="180">
        <f t="shared" si="20"/>
        <v>169</v>
      </c>
      <c r="D192" s="117">
        <f t="shared" si="4"/>
        <v>360889.6163</v>
      </c>
      <c r="E192" s="117">
        <f t="shared" si="5"/>
        <v>407620.5696</v>
      </c>
      <c r="F192" s="117">
        <f>$B$15*$B$18*'Cash Flow Assist'!P179</f>
        <v>3333.333333</v>
      </c>
      <c r="G192" s="117">
        <f>$B$15*'Parameters &amp; Main Results'!B204</f>
        <v>75.78750246</v>
      </c>
      <c r="H192" s="45">
        <f>offset('StockBond Returns'!$W$7,($B$10-1871)*12+($B$11-2)+C192-1,0)</f>
        <v>0.01549390152</v>
      </c>
      <c r="I192" s="19">
        <f t="shared" si="6"/>
        <v>0.01940908086</v>
      </c>
      <c r="J192" s="19"/>
      <c r="K192" s="19">
        <f t="shared" si="7"/>
        <v>1</v>
      </c>
      <c r="L192" s="174">
        <f t="shared" si="8"/>
        <v>0.9</v>
      </c>
      <c r="M192" s="174">
        <f t="shared" si="9"/>
        <v>0.1</v>
      </c>
      <c r="N192" s="174">
        <f t="shared" si="10"/>
        <v>0</v>
      </c>
      <c r="O192" s="174">
        <f t="shared" si="11"/>
        <v>0</v>
      </c>
      <c r="P192" s="174">
        <f t="shared" si="12"/>
        <v>0</v>
      </c>
      <c r="Q192" s="174">
        <f t="shared" si="13"/>
        <v>0</v>
      </c>
      <c r="R192" s="174">
        <f t="shared" si="14"/>
        <v>0</v>
      </c>
      <c r="S192" s="174">
        <f t="shared" si="15"/>
        <v>0</v>
      </c>
      <c r="T192" s="174">
        <f t="shared" si="16"/>
        <v>0</v>
      </c>
      <c r="U192" s="19">
        <f t="shared" si="17"/>
        <v>0.0005</v>
      </c>
      <c r="V192" s="19">
        <f>offset('StockBond Returns'!$N$7,($B$10-1871)*12+($B$11-2)+C192-1,0)</f>
        <v>0.02206086709</v>
      </c>
      <c r="W192" s="19">
        <f>offset('StockBond Returns'!$O$7,($B$10-1871)*12+($B$11-2)+C192-1,0)</f>
        <v>-0.004040328526</v>
      </c>
      <c r="X192" s="19">
        <f>offset('StockBond Returns'!$P$7,($B$10-1871)*12+($B$11-2)+C192-1,0)</f>
        <v>-0.005432279692</v>
      </c>
      <c r="Y192" s="19">
        <f>offset('StockBond Returns'!$Q$7,($B$10-1871)*12+($B$11-2)+C192-1,0)</f>
        <v>0.02206086709</v>
      </c>
      <c r="Z192" s="19">
        <f>offset('StockBond Returns'!$R$7,($B$10-1871)*12+($B$11-2)+C192-1,0)</f>
        <v>0</v>
      </c>
      <c r="AA192" s="19">
        <f>offset('StockBond Returns'!$S$7,($B$10-1871)*12+($B$11-2)+C192-1,0)</f>
        <v>0</v>
      </c>
      <c r="AB192" s="19">
        <f>offset('StockBond Returns'!$T$7,($B$10-1871)*12+($B$11-2)+C192-1,0)</f>
        <v>-0.005747126437</v>
      </c>
      <c r="AC192" s="19">
        <f>offset('StockBond Returns'!$U$7,($B$10-1871)*12+($B$11-2)+C192-1,0)</f>
        <v>0.013</v>
      </c>
      <c r="AD192" s="19">
        <f>offset('StockBond Returns'!$V$7,($B$10-1871)*12+($B$11-2)+C192-1,0)</f>
        <v>0.0143</v>
      </c>
    </row>
    <row r="193">
      <c r="A193" s="180">
        <f t="shared" si="18"/>
        <v>1943</v>
      </c>
      <c r="B193" s="180">
        <f t="shared" si="19"/>
        <v>10</v>
      </c>
      <c r="C193" s="180">
        <f t="shared" si="20"/>
        <v>170</v>
      </c>
      <c r="D193" s="117">
        <f t="shared" si="4"/>
        <v>355187.2884</v>
      </c>
      <c r="E193" s="117">
        <f t="shared" si="5"/>
        <v>401055.1317</v>
      </c>
      <c r="F193" s="117">
        <f>$B$15*$B$18*'Cash Flow Assist'!P180</f>
        <v>3333.333333</v>
      </c>
      <c r="G193" s="117">
        <f>$B$15*'Parameters &amp; Main Results'!B205</f>
        <v>75.66253962</v>
      </c>
      <c r="H193" s="45">
        <f>offset('StockBond Returns'!$W$7,($B$10-1871)*12+($B$11-2)+C193-1,0)</f>
        <v>-0.006835678783</v>
      </c>
      <c r="I193" s="19">
        <f t="shared" si="6"/>
        <v>-0.008180194301</v>
      </c>
      <c r="J193" s="19"/>
      <c r="K193" s="19">
        <f t="shared" si="7"/>
        <v>1</v>
      </c>
      <c r="L193" s="174">
        <f t="shared" si="8"/>
        <v>0.9</v>
      </c>
      <c r="M193" s="174">
        <f t="shared" si="9"/>
        <v>0.1</v>
      </c>
      <c r="N193" s="174">
        <f t="shared" si="10"/>
        <v>0</v>
      </c>
      <c r="O193" s="174">
        <f t="shared" si="11"/>
        <v>0</v>
      </c>
      <c r="P193" s="174">
        <f t="shared" si="12"/>
        <v>0</v>
      </c>
      <c r="Q193" s="174">
        <f t="shared" si="13"/>
        <v>0</v>
      </c>
      <c r="R193" s="174">
        <f t="shared" si="14"/>
        <v>0</v>
      </c>
      <c r="S193" s="174">
        <f t="shared" si="15"/>
        <v>0</v>
      </c>
      <c r="T193" s="174">
        <f t="shared" si="16"/>
        <v>0</v>
      </c>
      <c r="U193" s="19">
        <f t="shared" si="17"/>
        <v>0.0005</v>
      </c>
      <c r="V193" s="19">
        <f>offset('StockBond Returns'!$N$7,($B$10-1871)*12+($B$11-2)+C193-1,0)</f>
        <v>-0.009034871314</v>
      </c>
      <c r="W193" s="19">
        <f>offset('StockBond Returns'!$O$7,($B$10-1871)*12+($B$11-2)+C193-1,0)</f>
        <v>-0.00007143452278</v>
      </c>
      <c r="X193" s="19">
        <f>offset('StockBond Returns'!$P$7,($B$10-1871)*12+($B$11-2)+C193-1,0)</f>
        <v>0.0003166666644</v>
      </c>
      <c r="Y193" s="19">
        <f>offset('StockBond Returns'!$Q$7,($B$10-1871)*12+($B$11-2)+C193-1,0)</f>
        <v>-0.009034871314</v>
      </c>
      <c r="Z193" s="19">
        <f>offset('StockBond Returns'!$R$7,($B$10-1871)*12+($B$11-2)+C193-1,0)</f>
        <v>0</v>
      </c>
      <c r="AA193" s="19">
        <f>offset('StockBond Returns'!$S$7,($B$10-1871)*12+($B$11-2)+C193-1,0)</f>
        <v>0</v>
      </c>
      <c r="AB193" s="19">
        <f>offset('StockBond Returns'!$T$7,($B$10-1871)*12+($B$11-2)+C193-1,0)</f>
        <v>0</v>
      </c>
      <c r="AC193" s="19">
        <f>offset('StockBond Returns'!$U$7,($B$10-1871)*12+($B$11-2)+C193-1,0)</f>
        <v>0.0058</v>
      </c>
      <c r="AD193" s="19">
        <f>offset('StockBond Returns'!$V$7,($B$10-1871)*12+($B$11-2)+C193-1,0)</f>
        <v>0.0164</v>
      </c>
    </row>
    <row r="194">
      <c r="A194" s="180">
        <f t="shared" si="18"/>
        <v>1943</v>
      </c>
      <c r="B194" s="180">
        <f t="shared" si="19"/>
        <v>11</v>
      </c>
      <c r="C194" s="180">
        <f t="shared" si="20"/>
        <v>171</v>
      </c>
      <c r="D194" s="117">
        <f t="shared" si="4"/>
        <v>333029.1746</v>
      </c>
      <c r="E194" s="117">
        <f t="shared" si="5"/>
        <v>372239.6134</v>
      </c>
      <c r="F194" s="117">
        <f>$B$15*$B$18*'Cash Flow Assist'!P181</f>
        <v>3333.333333</v>
      </c>
      <c r="G194" s="117">
        <f>$B$15*'Parameters &amp; Main Results'!B206</f>
        <v>75.53778283</v>
      </c>
      <c r="H194" s="45">
        <f>offset('StockBond Returns'!$W$7,($B$10-1871)*12+($B$11-2)+C194-1,0)</f>
        <v>-0.05370484321</v>
      </c>
      <c r="I194" s="19">
        <f t="shared" si="6"/>
        <v>-0.06424809926</v>
      </c>
      <c r="J194" s="19"/>
      <c r="K194" s="19">
        <f t="shared" si="7"/>
        <v>1</v>
      </c>
      <c r="L194" s="174">
        <f t="shared" si="8"/>
        <v>0.9</v>
      </c>
      <c r="M194" s="174">
        <f t="shared" si="9"/>
        <v>0.1</v>
      </c>
      <c r="N194" s="174">
        <f t="shared" si="10"/>
        <v>0</v>
      </c>
      <c r="O194" s="174">
        <f t="shared" si="11"/>
        <v>0</v>
      </c>
      <c r="P194" s="174">
        <f t="shared" si="12"/>
        <v>0</v>
      </c>
      <c r="Q194" s="174">
        <f t="shared" si="13"/>
        <v>0</v>
      </c>
      <c r="R194" s="174">
        <f t="shared" si="14"/>
        <v>0</v>
      </c>
      <c r="S194" s="174">
        <f t="shared" si="15"/>
        <v>0</v>
      </c>
      <c r="T194" s="174">
        <f t="shared" si="16"/>
        <v>0</v>
      </c>
      <c r="U194" s="19">
        <f t="shared" si="17"/>
        <v>0.0005</v>
      </c>
      <c r="V194" s="19">
        <f>offset('StockBond Returns'!$N$7,($B$10-1871)*12+($B$11-2)+C194-1,0)</f>
        <v>-0.07123526996</v>
      </c>
      <c r="W194" s="19">
        <f>offset('StockBond Returns'!$O$7,($B$10-1871)*12+($B$11-2)+C194-1,0)</f>
        <v>-0.0009468962663</v>
      </c>
      <c r="X194" s="19">
        <f>offset('StockBond Returns'!$P$7,($B$10-1871)*12+($B$11-2)+C194-1,0)</f>
        <v>0.0003166666674</v>
      </c>
      <c r="Y194" s="19">
        <f>offset('StockBond Returns'!$Q$7,($B$10-1871)*12+($B$11-2)+C194-1,0)</f>
        <v>-0.07123526996</v>
      </c>
      <c r="Z194" s="19">
        <f>offset('StockBond Returns'!$R$7,($B$10-1871)*12+($B$11-2)+C194-1,0)</f>
        <v>0</v>
      </c>
      <c r="AA194" s="19">
        <f>offset('StockBond Returns'!$S$7,($B$10-1871)*12+($B$11-2)+C194-1,0)</f>
        <v>0</v>
      </c>
      <c r="AB194" s="19">
        <f>offset('StockBond Returns'!$T$7,($B$10-1871)*12+($B$11-2)+C194-1,0)</f>
        <v>0</v>
      </c>
      <c r="AC194" s="19">
        <f>offset('StockBond Returns'!$U$7,($B$10-1871)*12+($B$11-2)+C194-1,0)</f>
        <v>-0.0163</v>
      </c>
      <c r="AD194" s="19">
        <f>offset('StockBond Returns'!$V$7,($B$10-1871)*12+($B$11-2)+C194-1,0)</f>
        <v>-0.0403</v>
      </c>
    </row>
    <row r="195">
      <c r="A195" s="180">
        <f t="shared" si="18"/>
        <v>1943</v>
      </c>
      <c r="B195" s="180">
        <f t="shared" si="19"/>
        <v>12</v>
      </c>
      <c r="C195" s="180">
        <f t="shared" si="20"/>
        <v>172</v>
      </c>
      <c r="D195" s="117">
        <f t="shared" si="4"/>
        <v>345558.6262</v>
      </c>
      <c r="E195" s="117">
        <f t="shared" si="5"/>
        <v>390118.409</v>
      </c>
      <c r="F195" s="117">
        <f>$B$15*$B$18*'Cash Flow Assist'!P182</f>
        <v>3333.333333</v>
      </c>
      <c r="G195" s="117">
        <f>$B$15*'Parameters &amp; Main Results'!B207</f>
        <v>75.41323175</v>
      </c>
      <c r="H195" s="45">
        <f>offset('StockBond Returns'!$W$7,($B$10-1871)*12+($B$11-2)+C195-1,0)</f>
        <v>0.04787370493</v>
      </c>
      <c r="I195" s="19">
        <f t="shared" si="6"/>
        <v>0.05728391412</v>
      </c>
      <c r="J195" s="19"/>
      <c r="K195" s="19">
        <f t="shared" si="7"/>
        <v>1</v>
      </c>
      <c r="L195" s="174">
        <f t="shared" si="8"/>
        <v>0.9</v>
      </c>
      <c r="M195" s="174">
        <f t="shared" si="9"/>
        <v>0.1</v>
      </c>
      <c r="N195" s="174">
        <f t="shared" si="10"/>
        <v>0</v>
      </c>
      <c r="O195" s="174">
        <f t="shared" si="11"/>
        <v>0</v>
      </c>
      <c r="P195" s="174">
        <f t="shared" si="12"/>
        <v>0</v>
      </c>
      <c r="Q195" s="174">
        <f t="shared" si="13"/>
        <v>0</v>
      </c>
      <c r="R195" s="174">
        <f t="shared" si="14"/>
        <v>0</v>
      </c>
      <c r="S195" s="174">
        <f t="shared" si="15"/>
        <v>0</v>
      </c>
      <c r="T195" s="174">
        <f t="shared" si="16"/>
        <v>0</v>
      </c>
      <c r="U195" s="19">
        <f t="shared" si="17"/>
        <v>0.0005</v>
      </c>
      <c r="V195" s="19">
        <f>offset('StockBond Returns'!$N$7,($B$10-1871)*12+($B$11-2)+C195-1,0)</f>
        <v>0.06359905358</v>
      </c>
      <c r="W195" s="19">
        <f>offset('StockBond Returns'!$O$7,($B$10-1871)*12+($B$11-2)+C195-1,0)</f>
        <v>0.0008643256331</v>
      </c>
      <c r="X195" s="19">
        <f>offset('StockBond Returns'!$P$7,($B$10-1871)*12+($B$11-2)+C195-1,0)</f>
        <v>0.0003166666676</v>
      </c>
      <c r="Y195" s="19">
        <f>offset('StockBond Returns'!$Q$7,($B$10-1871)*12+($B$11-2)+C195-1,0)</f>
        <v>0.06359905358</v>
      </c>
      <c r="Z195" s="19">
        <f>offset('StockBond Returns'!$R$7,($B$10-1871)*12+($B$11-2)+C195-1,0)</f>
        <v>0</v>
      </c>
      <c r="AA195" s="19">
        <f>offset('StockBond Returns'!$S$7,($B$10-1871)*12+($B$11-2)+C195-1,0)</f>
        <v>0</v>
      </c>
      <c r="AB195" s="19">
        <f>offset('StockBond Returns'!$T$7,($B$10-1871)*12+($B$11-2)+C195-1,0)</f>
        <v>0</v>
      </c>
      <c r="AC195" s="19">
        <f>offset('StockBond Returns'!$U$7,($B$10-1871)*12+($B$11-2)+C195-1,0)</f>
        <v>0.0331</v>
      </c>
      <c r="AD195" s="19">
        <f>offset('StockBond Returns'!$V$7,($B$10-1871)*12+($B$11-2)+C195-1,0)</f>
        <v>0.0323</v>
      </c>
    </row>
    <row r="196">
      <c r="A196" s="180">
        <f t="shared" si="18"/>
        <v>1944</v>
      </c>
      <c r="B196" s="180">
        <f t="shared" si="19"/>
        <v>1</v>
      </c>
      <c r="C196" s="180">
        <f t="shared" si="20"/>
        <v>173</v>
      </c>
      <c r="D196" s="117">
        <f t="shared" si="4"/>
        <v>347533.4375</v>
      </c>
      <c r="E196" s="117">
        <f t="shared" si="5"/>
        <v>393823.7633</v>
      </c>
      <c r="F196" s="117">
        <f>$B$15*$B$18*'Cash Flow Assist'!P183</f>
        <v>3333.333333</v>
      </c>
      <c r="G196" s="117">
        <f>$B$15*'Parameters &amp; Main Results'!B208</f>
        <v>75.28888603</v>
      </c>
      <c r="H196" s="45">
        <f>offset('StockBond Returns'!$W$7,($B$10-1871)*12+($B$11-2)+C196-1,0)</f>
        <v>0.01528731168</v>
      </c>
      <c r="I196" s="19">
        <f t="shared" si="6"/>
        <v>0.01799977296</v>
      </c>
      <c r="J196" s="19"/>
      <c r="K196" s="19">
        <f t="shared" si="7"/>
        <v>1</v>
      </c>
      <c r="L196" s="174">
        <f t="shared" si="8"/>
        <v>0.9</v>
      </c>
      <c r="M196" s="174">
        <f t="shared" si="9"/>
        <v>0.1</v>
      </c>
      <c r="N196" s="174">
        <f t="shared" si="10"/>
        <v>0</v>
      </c>
      <c r="O196" s="174">
        <f t="shared" si="11"/>
        <v>0</v>
      </c>
      <c r="P196" s="174">
        <f t="shared" si="12"/>
        <v>0</v>
      </c>
      <c r="Q196" s="174">
        <f t="shared" si="13"/>
        <v>0</v>
      </c>
      <c r="R196" s="174">
        <f t="shared" si="14"/>
        <v>0</v>
      </c>
      <c r="S196" s="174">
        <f t="shared" si="15"/>
        <v>0</v>
      </c>
      <c r="T196" s="174">
        <f t="shared" si="16"/>
        <v>0</v>
      </c>
      <c r="U196" s="19">
        <f t="shared" si="17"/>
        <v>0.0005</v>
      </c>
      <c r="V196" s="19">
        <f>offset('StockBond Returns'!$N$7,($B$10-1871)*12+($B$11-2)+C196-1,0)</f>
        <v>0.01984974715</v>
      </c>
      <c r="W196" s="19">
        <f>offset('StockBond Returns'!$O$7,($B$10-1871)*12+($B$11-2)+C196-1,0)</f>
        <v>0.001766671959</v>
      </c>
      <c r="X196" s="19">
        <f>offset('StockBond Returns'!$P$7,($B$10-1871)*12+($B$11-2)+C196-1,0)</f>
        <v>0.000316666665</v>
      </c>
      <c r="Y196" s="19">
        <f>offset('StockBond Returns'!$Q$7,($B$10-1871)*12+($B$11-2)+C196-1,0)</f>
        <v>0.01984974715</v>
      </c>
      <c r="Z196" s="19">
        <f>offset('StockBond Returns'!$R$7,($B$10-1871)*12+($B$11-2)+C196-1,0)</f>
        <v>0</v>
      </c>
      <c r="AA196" s="19">
        <f>offset('StockBond Returns'!$S$7,($B$10-1871)*12+($B$11-2)+C196-1,0)</f>
        <v>0</v>
      </c>
      <c r="AB196" s="19">
        <f>offset('StockBond Returns'!$T$7,($B$10-1871)*12+($B$11-2)+C196-1,0)</f>
        <v>-0.006849315068</v>
      </c>
      <c r="AC196" s="19">
        <f>offset('StockBond Returns'!$U$7,($B$10-1871)*12+($B$11-2)+C196-1,0)</f>
        <v>0.0254</v>
      </c>
      <c r="AD196" s="19">
        <f>offset('StockBond Returns'!$V$7,($B$10-1871)*12+($B$11-2)+C196-1,0)</f>
        <v>0.0217</v>
      </c>
    </row>
    <row r="197">
      <c r="A197" s="180">
        <f t="shared" si="18"/>
        <v>1944</v>
      </c>
      <c r="B197" s="180">
        <f t="shared" si="19"/>
        <v>2</v>
      </c>
      <c r="C197" s="180">
        <f t="shared" si="20"/>
        <v>174</v>
      </c>
      <c r="D197" s="117">
        <f t="shared" si="4"/>
        <v>345194.6167</v>
      </c>
      <c r="E197" s="117">
        <f t="shared" si="5"/>
        <v>391402.3873</v>
      </c>
      <c r="F197" s="117">
        <f>$B$15*$B$18*'Cash Flow Assist'!P184</f>
        <v>3333.333333</v>
      </c>
      <c r="G197" s="117">
        <f>$B$15*'Parameters &amp; Main Results'!B209</f>
        <v>75.16474535</v>
      </c>
      <c r="H197" s="45">
        <f>offset('StockBond Returns'!$W$7,($B$10-1871)*12+($B$11-2)+C197-1,0)</f>
        <v>0.002670385794</v>
      </c>
      <c r="I197" s="19">
        <f t="shared" si="6"/>
        <v>0.002142515067</v>
      </c>
      <c r="J197" s="19"/>
      <c r="K197" s="19">
        <f t="shared" si="7"/>
        <v>1</v>
      </c>
      <c r="L197" s="174">
        <f t="shared" si="8"/>
        <v>0.9</v>
      </c>
      <c r="M197" s="174">
        <f t="shared" si="9"/>
        <v>0.1</v>
      </c>
      <c r="N197" s="174">
        <f t="shared" si="10"/>
        <v>0</v>
      </c>
      <c r="O197" s="174">
        <f t="shared" si="11"/>
        <v>0</v>
      </c>
      <c r="P197" s="174">
        <f t="shared" si="12"/>
        <v>0</v>
      </c>
      <c r="Q197" s="174">
        <f t="shared" si="13"/>
        <v>0</v>
      </c>
      <c r="R197" s="174">
        <f t="shared" si="14"/>
        <v>0</v>
      </c>
      <c r="S197" s="174">
        <f t="shared" si="15"/>
        <v>0</v>
      </c>
      <c r="T197" s="174">
        <f t="shared" si="16"/>
        <v>0</v>
      </c>
      <c r="U197" s="19">
        <f t="shared" si="17"/>
        <v>0.0005</v>
      </c>
      <c r="V197" s="19">
        <f>offset('StockBond Returns'!$N$7,($B$10-1871)*12+($B$11-2)+C197-1,0)</f>
        <v>0.001832267916</v>
      </c>
      <c r="W197" s="19">
        <f>offset('StockBond Returns'!$O$7,($B$10-1871)*12+($B$11-2)+C197-1,0)</f>
        <v>0.005351406093</v>
      </c>
      <c r="X197" s="19">
        <f>offset('StockBond Returns'!$P$7,($B$10-1871)*12+($B$11-2)+C197-1,0)</f>
        <v>0.0003166666692</v>
      </c>
      <c r="Y197" s="19">
        <f>offset('StockBond Returns'!$Q$7,($B$10-1871)*12+($B$11-2)+C197-1,0)</f>
        <v>0.001832267916</v>
      </c>
      <c r="Z197" s="19">
        <f>offset('StockBond Returns'!$R$7,($B$10-1871)*12+($B$11-2)+C197-1,0)</f>
        <v>0</v>
      </c>
      <c r="AA197" s="19">
        <f>offset('StockBond Returns'!$S$7,($B$10-1871)*12+($B$11-2)+C197-1,0)</f>
        <v>0</v>
      </c>
      <c r="AB197" s="19">
        <f>offset('StockBond Returns'!$T$7,($B$10-1871)*12+($B$11-2)+C197-1,0)</f>
        <v>0</v>
      </c>
      <c r="AC197" s="19">
        <f>offset('StockBond Returns'!$U$7,($B$10-1871)*12+($B$11-2)+C197-1,0)</f>
        <v>-0.0011</v>
      </c>
      <c r="AD197" s="19">
        <f>offset('StockBond Returns'!$V$7,($B$10-1871)*12+($B$11-2)+C197-1,0)</f>
        <v>0.0083</v>
      </c>
    </row>
    <row r="198">
      <c r="A198" s="180">
        <f t="shared" si="18"/>
        <v>1944</v>
      </c>
      <c r="B198" s="180">
        <f t="shared" si="19"/>
        <v>3</v>
      </c>
      <c r="C198" s="180">
        <f t="shared" si="20"/>
        <v>175</v>
      </c>
      <c r="D198" s="117">
        <f t="shared" si="4"/>
        <v>347530.9486</v>
      </c>
      <c r="E198" s="117">
        <f t="shared" si="5"/>
        <v>395633.5587</v>
      </c>
      <c r="F198" s="117">
        <f>$B$15*$B$18*'Cash Flow Assist'!P185</f>
        <v>3333.333333</v>
      </c>
      <c r="G198" s="117">
        <f>$B$15*'Parameters &amp; Main Results'!B210</f>
        <v>75.04080935</v>
      </c>
      <c r="H198" s="45">
        <f>offset('StockBond Returns'!$W$7,($B$10-1871)*12+($B$11-2)+C198-1,0)</f>
        <v>0.01636159754</v>
      </c>
      <c r="I198" s="19">
        <f t="shared" si="6"/>
        <v>0.019295576</v>
      </c>
      <c r="J198" s="19"/>
      <c r="K198" s="19">
        <f t="shared" si="7"/>
        <v>1</v>
      </c>
      <c r="L198" s="174">
        <f t="shared" si="8"/>
        <v>0.9</v>
      </c>
      <c r="M198" s="174">
        <f t="shared" si="9"/>
        <v>0.1</v>
      </c>
      <c r="N198" s="174">
        <f t="shared" si="10"/>
        <v>0</v>
      </c>
      <c r="O198" s="174">
        <f t="shared" si="11"/>
        <v>0</v>
      </c>
      <c r="P198" s="174">
        <f t="shared" si="12"/>
        <v>0</v>
      </c>
      <c r="Q198" s="174">
        <f t="shared" si="13"/>
        <v>0</v>
      </c>
      <c r="R198" s="174">
        <f t="shared" si="14"/>
        <v>0</v>
      </c>
      <c r="S198" s="174">
        <f t="shared" si="15"/>
        <v>0</v>
      </c>
      <c r="T198" s="174">
        <f t="shared" si="16"/>
        <v>0</v>
      </c>
      <c r="U198" s="19">
        <f t="shared" si="17"/>
        <v>0.0005</v>
      </c>
      <c r="V198" s="19">
        <f>offset('StockBond Returns'!$N$7,($B$10-1871)*12+($B$11-2)+C198-1,0)</f>
        <v>0.0212932283</v>
      </c>
      <c r="W198" s="19">
        <f>offset('StockBond Returns'!$O$7,($B$10-1871)*12+($B$11-2)+C198-1,0)</f>
        <v>0.001733371917</v>
      </c>
      <c r="X198" s="19">
        <f>offset('StockBond Returns'!$P$7,($B$10-1871)*12+($B$11-2)+C198-1,0)</f>
        <v>0.0003166666658</v>
      </c>
      <c r="Y198" s="19">
        <f>offset('StockBond Returns'!$Q$7,($B$10-1871)*12+($B$11-2)+C198-1,0)</f>
        <v>0.0212932283</v>
      </c>
      <c r="Z198" s="19">
        <f>offset('StockBond Returns'!$R$7,($B$10-1871)*12+($B$11-2)+C198-1,0)</f>
        <v>0</v>
      </c>
      <c r="AA198" s="19">
        <f>offset('StockBond Returns'!$S$7,($B$10-1871)*12+($B$11-2)+C198-1,0)</f>
        <v>0</v>
      </c>
      <c r="AB198" s="19">
        <f>offset('StockBond Returns'!$T$7,($B$10-1871)*12+($B$11-2)+C198-1,0)</f>
        <v>0</v>
      </c>
      <c r="AC198" s="19">
        <f>offset('StockBond Returns'!$U$7,($B$10-1871)*12+($B$11-2)+C198-1,0)</f>
        <v>0.0173</v>
      </c>
      <c r="AD198" s="19">
        <f>offset('StockBond Returns'!$V$7,($B$10-1871)*12+($B$11-2)+C198-1,0)</f>
        <v>0.0343</v>
      </c>
    </row>
    <row r="199">
      <c r="A199" s="180">
        <f t="shared" si="18"/>
        <v>1944</v>
      </c>
      <c r="B199" s="180">
        <f t="shared" si="19"/>
        <v>4</v>
      </c>
      <c r="C199" s="180">
        <f t="shared" si="20"/>
        <v>176</v>
      </c>
      <c r="D199" s="117">
        <f t="shared" si="4"/>
        <v>340280.7911</v>
      </c>
      <c r="E199" s="117">
        <f t="shared" si="5"/>
        <v>387302.0055</v>
      </c>
      <c r="F199" s="117">
        <f>$B$15*$B$18*'Cash Flow Assist'!P186</f>
        <v>3333.333333</v>
      </c>
      <c r="G199" s="117">
        <f>$B$15*'Parameters &amp; Main Results'!B211</f>
        <v>74.9170777</v>
      </c>
      <c r="H199" s="45">
        <f>offset('StockBond Returns'!$W$7,($B$10-1871)*12+($B$11-2)+C199-1,0)</f>
        <v>-0.01159471319</v>
      </c>
      <c r="I199" s="19">
        <f t="shared" si="6"/>
        <v>-0.01292930254</v>
      </c>
      <c r="J199" s="19"/>
      <c r="K199" s="19">
        <f t="shared" si="7"/>
        <v>1</v>
      </c>
      <c r="L199" s="174">
        <f t="shared" si="8"/>
        <v>0.9</v>
      </c>
      <c r="M199" s="174">
        <f t="shared" si="9"/>
        <v>0.1</v>
      </c>
      <c r="N199" s="174">
        <f t="shared" si="10"/>
        <v>0</v>
      </c>
      <c r="O199" s="174">
        <f t="shared" si="11"/>
        <v>0</v>
      </c>
      <c r="P199" s="174">
        <f t="shared" si="12"/>
        <v>0</v>
      </c>
      <c r="Q199" s="174">
        <f t="shared" si="13"/>
        <v>0</v>
      </c>
      <c r="R199" s="174">
        <f t="shared" si="14"/>
        <v>0</v>
      </c>
      <c r="S199" s="174">
        <f t="shared" si="15"/>
        <v>0</v>
      </c>
      <c r="T199" s="174">
        <f t="shared" si="16"/>
        <v>0</v>
      </c>
      <c r="U199" s="19">
        <f t="shared" si="17"/>
        <v>0.0005</v>
      </c>
      <c r="V199" s="19">
        <f>offset('StockBond Returns'!$N$7,($B$10-1871)*12+($B$11-2)+C199-1,0)</f>
        <v>-0.0137773621</v>
      </c>
      <c r="W199" s="19">
        <f>offset('StockBond Returns'!$O$7,($B$10-1871)*12+($B$11-2)+C199-1,0)</f>
        <v>-0.004880099804</v>
      </c>
      <c r="X199" s="19">
        <f>offset('StockBond Returns'!$P$7,($B$10-1871)*12+($B$11-2)+C199-1,0)</f>
        <v>-0.005399428569</v>
      </c>
      <c r="Y199" s="19">
        <f>offset('StockBond Returns'!$Q$7,($B$10-1871)*12+($B$11-2)+C199-1,0)</f>
        <v>-0.0137773621</v>
      </c>
      <c r="Z199" s="19">
        <f>offset('StockBond Returns'!$R$7,($B$10-1871)*12+($B$11-2)+C199-1,0)</f>
        <v>0</v>
      </c>
      <c r="AA199" s="19">
        <f>offset('StockBond Returns'!$S$7,($B$10-1871)*12+($B$11-2)+C199-1,0)</f>
        <v>0</v>
      </c>
      <c r="AB199" s="19">
        <f>offset('StockBond Returns'!$T$7,($B$10-1871)*12+($B$11-2)+C199-1,0)</f>
        <v>-0.005714285714</v>
      </c>
      <c r="AC199" s="19">
        <f>offset('StockBond Returns'!$U$7,($B$10-1871)*12+($B$11-2)+C199-1,0)</f>
        <v>-0.0138</v>
      </c>
      <c r="AD199" s="19">
        <f>offset('StockBond Returns'!$V$7,($B$10-1871)*12+($B$11-2)+C199-1,0)</f>
        <v>-0.0113</v>
      </c>
    </row>
    <row r="200">
      <c r="A200" s="180">
        <f t="shared" si="18"/>
        <v>1944</v>
      </c>
      <c r="B200" s="180">
        <f t="shared" si="19"/>
        <v>5</v>
      </c>
      <c r="C200" s="180">
        <f t="shared" si="20"/>
        <v>177</v>
      </c>
      <c r="D200" s="117">
        <f t="shared" si="4"/>
        <v>348494.0542</v>
      </c>
      <c r="E200" s="117">
        <f t="shared" si="5"/>
        <v>399599.7007</v>
      </c>
      <c r="F200" s="117">
        <f>$B$15*$B$18*'Cash Flow Assist'!P187</f>
        <v>3333.333333</v>
      </c>
      <c r="G200" s="117">
        <f>$B$15*'Parameters &amp; Main Results'!B212</f>
        <v>74.79355007</v>
      </c>
      <c r="H200" s="45">
        <f>offset('StockBond Returns'!$W$7,($B$10-1871)*12+($B$11-2)+C200-1,0)</f>
        <v>0.03403871058</v>
      </c>
      <c r="I200" s="19">
        <f t="shared" si="6"/>
        <v>0.04050644366</v>
      </c>
      <c r="J200" s="19"/>
      <c r="K200" s="19">
        <f t="shared" si="7"/>
        <v>1</v>
      </c>
      <c r="L200" s="174">
        <f t="shared" si="8"/>
        <v>0.9</v>
      </c>
      <c r="M200" s="174">
        <f t="shared" si="9"/>
        <v>0.1</v>
      </c>
      <c r="N200" s="174">
        <f t="shared" si="10"/>
        <v>0</v>
      </c>
      <c r="O200" s="174">
        <f t="shared" si="11"/>
        <v>0</v>
      </c>
      <c r="P200" s="174">
        <f t="shared" si="12"/>
        <v>0</v>
      </c>
      <c r="Q200" s="174">
        <f t="shared" si="13"/>
        <v>0</v>
      </c>
      <c r="R200" s="174">
        <f t="shared" si="14"/>
        <v>0</v>
      </c>
      <c r="S200" s="174">
        <f t="shared" si="15"/>
        <v>0</v>
      </c>
      <c r="T200" s="174">
        <f t="shared" si="16"/>
        <v>0</v>
      </c>
      <c r="U200" s="19">
        <f t="shared" si="17"/>
        <v>0.0005</v>
      </c>
      <c r="V200" s="19">
        <f>offset('StockBond Returns'!$N$7,($B$10-1871)*12+($B$11-2)+C200-1,0)</f>
        <v>0.04485993237</v>
      </c>
      <c r="W200" s="19">
        <f>offset('StockBond Returns'!$O$7,($B$10-1871)*12+($B$11-2)+C200-1,0)</f>
        <v>0.001741711868</v>
      </c>
      <c r="X200" s="19">
        <f>offset('StockBond Returns'!$P$7,($B$10-1871)*12+($B$11-2)+C200-1,0)</f>
        <v>0.0003166666648</v>
      </c>
      <c r="Y200" s="19">
        <f>offset('StockBond Returns'!$Q$7,($B$10-1871)*12+($B$11-2)+C200-1,0)</f>
        <v>0.04485993237</v>
      </c>
      <c r="Z200" s="19">
        <f>offset('StockBond Returns'!$R$7,($B$10-1871)*12+($B$11-2)+C200-1,0)</f>
        <v>0</v>
      </c>
      <c r="AA200" s="19">
        <f>offset('StockBond Returns'!$S$7,($B$10-1871)*12+($B$11-2)+C200-1,0)</f>
        <v>0</v>
      </c>
      <c r="AB200" s="19">
        <f>offset('StockBond Returns'!$T$7,($B$10-1871)*12+($B$11-2)+C200-1,0)</f>
        <v>0</v>
      </c>
      <c r="AC200" s="19">
        <f>offset('StockBond Returns'!$U$7,($B$10-1871)*12+($B$11-2)+C200-1,0)</f>
        <v>0.0166</v>
      </c>
      <c r="AD200" s="19">
        <f>offset('StockBond Returns'!$V$7,($B$10-1871)*12+($B$11-2)+C200-1,0)</f>
        <v>0.0104</v>
      </c>
    </row>
    <row r="201">
      <c r="A201" s="180">
        <f t="shared" si="18"/>
        <v>1944</v>
      </c>
      <c r="B201" s="180">
        <f t="shared" si="19"/>
        <v>6</v>
      </c>
      <c r="C201" s="180">
        <f t="shared" si="20"/>
        <v>178</v>
      </c>
      <c r="D201" s="117">
        <f t="shared" si="4"/>
        <v>357559.145</v>
      </c>
      <c r="E201" s="117">
        <f t="shared" si="5"/>
        <v>413705.602</v>
      </c>
      <c r="F201" s="117">
        <f>$B$15*$B$18*'Cash Flow Assist'!P188</f>
        <v>3333.333333</v>
      </c>
      <c r="G201" s="117">
        <f>$B$15*'Parameters &amp; Main Results'!B213</f>
        <v>74.67022613</v>
      </c>
      <c r="H201" s="45">
        <f>offset('StockBond Returns'!$W$7,($B$10-1871)*12+($B$11-2)+C201-1,0)</f>
        <v>0.0356966701</v>
      </c>
      <c r="I201" s="19">
        <f t="shared" si="6"/>
        <v>0.04381217863</v>
      </c>
      <c r="J201" s="19"/>
      <c r="K201" s="19">
        <f t="shared" si="7"/>
        <v>1</v>
      </c>
      <c r="L201" s="174">
        <f t="shared" si="8"/>
        <v>0.9</v>
      </c>
      <c r="M201" s="174">
        <f t="shared" si="9"/>
        <v>0.1</v>
      </c>
      <c r="N201" s="174">
        <f t="shared" si="10"/>
        <v>0</v>
      </c>
      <c r="O201" s="174">
        <f t="shared" si="11"/>
        <v>0</v>
      </c>
      <c r="P201" s="174">
        <f t="shared" si="12"/>
        <v>0</v>
      </c>
      <c r="Q201" s="174">
        <f t="shared" si="13"/>
        <v>0</v>
      </c>
      <c r="R201" s="174">
        <f t="shared" si="14"/>
        <v>0</v>
      </c>
      <c r="S201" s="174">
        <f t="shared" si="15"/>
        <v>0</v>
      </c>
      <c r="T201" s="174">
        <f t="shared" si="16"/>
        <v>0</v>
      </c>
      <c r="U201" s="19">
        <f t="shared" si="17"/>
        <v>0.0005</v>
      </c>
      <c r="V201" s="19">
        <f>offset('StockBond Returns'!$N$7,($B$10-1871)*12+($B$11-2)+C201-1,0)</f>
        <v>0.04926418432</v>
      </c>
      <c r="W201" s="19">
        <f>offset('StockBond Returns'!$O$7,($B$10-1871)*12+($B$11-2)+C201-1,0)</f>
        <v>-0.004839205897</v>
      </c>
      <c r="X201" s="19">
        <f>offset('StockBond Returns'!$P$7,($B$10-1871)*12+($B$11-2)+C201-1,0)</f>
        <v>-0.005366950757</v>
      </c>
      <c r="Y201" s="19">
        <f>offset('StockBond Returns'!$Q$7,($B$10-1871)*12+($B$11-2)+C201-1,0)</f>
        <v>0.04926418432</v>
      </c>
      <c r="Z201" s="19">
        <f>offset('StockBond Returns'!$R$7,($B$10-1871)*12+($B$11-2)+C201-1,0)</f>
        <v>0</v>
      </c>
      <c r="AA201" s="19">
        <f>offset('StockBond Returns'!$S$7,($B$10-1871)*12+($B$11-2)+C201-1,0)</f>
        <v>0</v>
      </c>
      <c r="AB201" s="19">
        <f>offset('StockBond Returns'!$T$7,($B$10-1871)*12+($B$11-2)+C201-1,0)</f>
        <v>-0.005681818182</v>
      </c>
      <c r="AC201" s="19">
        <f>offset('StockBond Returns'!$U$7,($B$10-1871)*12+($B$11-2)+C201-1,0)</f>
        <v>0.0399</v>
      </c>
      <c r="AD201" s="19">
        <f>offset('StockBond Returns'!$V$7,($B$10-1871)*12+($B$11-2)+C201-1,0)</f>
        <v>0.0175</v>
      </c>
    </row>
    <row r="202">
      <c r="A202" s="180">
        <f t="shared" si="18"/>
        <v>1944</v>
      </c>
      <c r="B202" s="180">
        <f t="shared" si="19"/>
        <v>7</v>
      </c>
      <c r="C202" s="180">
        <f t="shared" si="20"/>
        <v>179</v>
      </c>
      <c r="D202" s="117">
        <f t="shared" si="4"/>
        <v>348028.511</v>
      </c>
      <c r="E202" s="117">
        <f t="shared" si="5"/>
        <v>402052.2686</v>
      </c>
      <c r="F202" s="117">
        <f>$B$15*$B$18*'Cash Flow Assist'!P189</f>
        <v>3333.333333</v>
      </c>
      <c r="G202" s="117">
        <f>$B$15*'Parameters &amp; Main Results'!B214</f>
        <v>74.54710552</v>
      </c>
      <c r="H202" s="45">
        <f>offset('StockBond Returns'!$W$7,($B$10-1871)*12+($B$11-2)+C202-1,0)</f>
        <v>-0.01770206431</v>
      </c>
      <c r="I202" s="19">
        <f t="shared" si="6"/>
        <v>-0.02045221662</v>
      </c>
      <c r="J202" s="19"/>
      <c r="K202" s="19">
        <f t="shared" si="7"/>
        <v>1</v>
      </c>
      <c r="L202" s="174">
        <f t="shared" si="8"/>
        <v>0.9</v>
      </c>
      <c r="M202" s="174">
        <f t="shared" si="9"/>
        <v>0.1</v>
      </c>
      <c r="N202" s="174">
        <f t="shared" si="10"/>
        <v>0</v>
      </c>
      <c r="O202" s="174">
        <f t="shared" si="11"/>
        <v>0</v>
      </c>
      <c r="P202" s="174">
        <f t="shared" si="12"/>
        <v>0</v>
      </c>
      <c r="Q202" s="174">
        <f t="shared" si="13"/>
        <v>0</v>
      </c>
      <c r="R202" s="174">
        <f t="shared" si="14"/>
        <v>0</v>
      </c>
      <c r="S202" s="174">
        <f t="shared" si="15"/>
        <v>0</v>
      </c>
      <c r="T202" s="174">
        <f t="shared" si="16"/>
        <v>0</v>
      </c>
      <c r="U202" s="19">
        <f t="shared" si="17"/>
        <v>0.0005</v>
      </c>
      <c r="V202" s="19">
        <f>offset('StockBond Returns'!$N$7,($B$10-1871)*12+($B$11-2)+C202-1,0)</f>
        <v>-0.02224398482</v>
      </c>
      <c r="W202" s="19">
        <f>offset('StockBond Returns'!$O$7,($B$10-1871)*12+($B$11-2)+C202-1,0)</f>
        <v>-0.003909636105</v>
      </c>
      <c r="X202" s="19">
        <f>offset('StockBond Returns'!$P$7,($B$10-1871)*12+($B$11-2)+C202-1,0)</f>
        <v>-0.005334839924</v>
      </c>
      <c r="Y202" s="19">
        <f>offset('StockBond Returns'!$Q$7,($B$10-1871)*12+($B$11-2)+C202-1,0)</f>
        <v>-0.02224398482</v>
      </c>
      <c r="Z202" s="19">
        <f>offset('StockBond Returns'!$R$7,($B$10-1871)*12+($B$11-2)+C202-1,0)</f>
        <v>0</v>
      </c>
      <c r="AA202" s="19">
        <f>offset('StockBond Returns'!$S$7,($B$10-1871)*12+($B$11-2)+C202-1,0)</f>
        <v>0</v>
      </c>
      <c r="AB202" s="19">
        <f>offset('StockBond Returns'!$T$7,($B$10-1871)*12+($B$11-2)+C202-1,0)</f>
        <v>-0.005649717514</v>
      </c>
      <c r="AC202" s="19">
        <f>offset('StockBond Returns'!$U$7,($B$10-1871)*12+($B$11-2)+C202-1,0)</f>
        <v>0.0057</v>
      </c>
      <c r="AD202" s="19">
        <f>offset('StockBond Returns'!$V$7,($B$10-1871)*12+($B$11-2)+C202-1,0)</f>
        <v>-0.0048</v>
      </c>
    </row>
    <row r="203">
      <c r="A203" s="180">
        <f t="shared" si="18"/>
        <v>1944</v>
      </c>
      <c r="B203" s="180">
        <f t="shared" si="19"/>
        <v>8</v>
      </c>
      <c r="C203" s="180">
        <f t="shared" si="20"/>
        <v>180</v>
      </c>
      <c r="D203" s="117">
        <f t="shared" si="4"/>
        <v>348460.177</v>
      </c>
      <c r="E203" s="117">
        <f t="shared" si="5"/>
        <v>403565.3776</v>
      </c>
      <c r="F203" s="117">
        <f>$B$15*$B$18*'Cash Flow Assist'!P190</f>
        <v>3333.333333</v>
      </c>
      <c r="G203" s="117">
        <f>$B$15*'Parameters &amp; Main Results'!B215</f>
        <v>74.42418792</v>
      </c>
      <c r="H203" s="45">
        <f>offset('StockBond Returns'!$W$7,($B$10-1871)*12+($B$11-2)+C203-1,0)</f>
        <v>0.01070446783</v>
      </c>
      <c r="I203" s="19">
        <f t="shared" si="6"/>
        <v>0.01196614246</v>
      </c>
      <c r="J203" s="19"/>
      <c r="K203" s="19">
        <f t="shared" si="7"/>
        <v>1</v>
      </c>
      <c r="L203" s="174">
        <f t="shared" si="8"/>
        <v>0.9</v>
      </c>
      <c r="M203" s="174">
        <f t="shared" si="9"/>
        <v>0.1</v>
      </c>
      <c r="N203" s="174">
        <f t="shared" si="10"/>
        <v>0</v>
      </c>
      <c r="O203" s="174">
        <f t="shared" si="11"/>
        <v>0</v>
      </c>
      <c r="P203" s="174">
        <f t="shared" si="12"/>
        <v>0</v>
      </c>
      <c r="Q203" s="174">
        <f t="shared" si="13"/>
        <v>0</v>
      </c>
      <c r="R203" s="174">
        <f t="shared" si="14"/>
        <v>0</v>
      </c>
      <c r="S203" s="174">
        <f t="shared" si="15"/>
        <v>0</v>
      </c>
      <c r="T203" s="174">
        <f t="shared" si="16"/>
        <v>0</v>
      </c>
      <c r="U203" s="19">
        <f t="shared" si="17"/>
        <v>0.0005</v>
      </c>
      <c r="V203" s="19">
        <f>offset('StockBond Returns'!$N$7,($B$10-1871)*12+($B$11-2)+C203-1,0)</f>
        <v>0.01284892554</v>
      </c>
      <c r="W203" s="19">
        <f>offset('StockBond Returns'!$O$7,($B$10-1871)*12+($B$11-2)+C203-1,0)</f>
        <v>0.004437761386</v>
      </c>
      <c r="X203" s="19">
        <f>offset('StockBond Returns'!$P$7,($B$10-1871)*12+($B$11-2)+C203-1,0)</f>
        <v>0.0003166666636</v>
      </c>
      <c r="Y203" s="19">
        <f>offset('StockBond Returns'!$Q$7,($B$10-1871)*12+($B$11-2)+C203-1,0)</f>
        <v>0.01284892554</v>
      </c>
      <c r="Z203" s="19">
        <f>offset('StockBond Returns'!$R$7,($B$10-1871)*12+($B$11-2)+C203-1,0)</f>
        <v>0</v>
      </c>
      <c r="AA203" s="19">
        <f>offset('StockBond Returns'!$S$7,($B$10-1871)*12+($B$11-2)+C203-1,0)</f>
        <v>0</v>
      </c>
      <c r="AB203" s="19">
        <f>offset('StockBond Returns'!$T$7,($B$10-1871)*12+($B$11-2)+C203-1,0)</f>
        <v>0</v>
      </c>
      <c r="AC203" s="19">
        <f>offset('StockBond Returns'!$U$7,($B$10-1871)*12+($B$11-2)+C203-1,0)</f>
        <v>0.0232</v>
      </c>
      <c r="AD203" s="19">
        <f>offset('StockBond Returns'!$V$7,($B$10-1871)*12+($B$11-2)+C203-1,0)</f>
        <v>-0.0144</v>
      </c>
    </row>
    <row r="204">
      <c r="A204" s="180">
        <f t="shared" si="18"/>
        <v>1944</v>
      </c>
      <c r="B204" s="180">
        <f t="shared" si="19"/>
        <v>9</v>
      </c>
      <c r="C204" s="180">
        <f t="shared" si="20"/>
        <v>181</v>
      </c>
      <c r="D204" s="117">
        <f t="shared" si="4"/>
        <v>345528.1825</v>
      </c>
      <c r="E204" s="117">
        <f t="shared" si="5"/>
        <v>400698.2706</v>
      </c>
      <c r="F204" s="117">
        <f>$B$15*$B$18*'Cash Flow Assist'!P191</f>
        <v>3333.333333</v>
      </c>
      <c r="G204" s="117">
        <f>$B$15*'Parameters &amp; Main Results'!B216</f>
        <v>74.301473</v>
      </c>
      <c r="H204" s="45">
        <f>offset('StockBond Returns'!$W$7,($B$10-1871)*12+($B$11-2)+C204-1,0)</f>
        <v>0.0009473820138</v>
      </c>
      <c r="I204" s="19">
        <f t="shared" si="6"/>
        <v>0.0009790623221</v>
      </c>
      <c r="J204" s="19"/>
      <c r="K204" s="19">
        <f t="shared" si="7"/>
        <v>1</v>
      </c>
      <c r="L204" s="174">
        <f t="shared" si="8"/>
        <v>0.9</v>
      </c>
      <c r="M204" s="174">
        <f t="shared" si="9"/>
        <v>0.1</v>
      </c>
      <c r="N204" s="174">
        <f t="shared" si="10"/>
        <v>0</v>
      </c>
      <c r="O204" s="174">
        <f t="shared" si="11"/>
        <v>0</v>
      </c>
      <c r="P204" s="174">
        <f t="shared" si="12"/>
        <v>0</v>
      </c>
      <c r="Q204" s="174">
        <f t="shared" si="13"/>
        <v>0</v>
      </c>
      <c r="R204" s="174">
        <f t="shared" si="14"/>
        <v>0</v>
      </c>
      <c r="S204" s="174">
        <f t="shared" si="15"/>
        <v>0</v>
      </c>
      <c r="T204" s="174">
        <f t="shared" si="16"/>
        <v>0</v>
      </c>
      <c r="U204" s="19">
        <f t="shared" si="17"/>
        <v>0.0005</v>
      </c>
      <c r="V204" s="19">
        <f>offset('StockBond Returns'!$N$7,($B$10-1871)*12+($B$11-2)+C204-1,0)</f>
        <v>0.001041849194</v>
      </c>
      <c r="W204" s="19">
        <f>offset('StockBond Returns'!$O$7,($B$10-1871)*12+($B$11-2)+C204-1,0)</f>
        <v>0.000830647139</v>
      </c>
      <c r="X204" s="19">
        <f>offset('StockBond Returns'!$P$7,($B$10-1871)*12+($B$11-2)+C204-1,0)</f>
        <v>0.0003166666671</v>
      </c>
      <c r="Y204" s="19">
        <f>offset('StockBond Returns'!$Q$7,($B$10-1871)*12+($B$11-2)+C204-1,0)</f>
        <v>0.001041849194</v>
      </c>
      <c r="Z204" s="19">
        <f>offset('StockBond Returns'!$R$7,($B$10-1871)*12+($B$11-2)+C204-1,0)</f>
        <v>0</v>
      </c>
      <c r="AA204" s="19">
        <f>offset('StockBond Returns'!$S$7,($B$10-1871)*12+($B$11-2)+C204-1,0)</f>
        <v>0</v>
      </c>
      <c r="AB204" s="19">
        <f>offset('StockBond Returns'!$T$7,($B$10-1871)*12+($B$11-2)+C204-1,0)</f>
        <v>0</v>
      </c>
      <c r="AC204" s="19">
        <f>offset('StockBond Returns'!$U$7,($B$10-1871)*12+($B$11-2)+C204-1,0)</f>
        <v>0.0044</v>
      </c>
      <c r="AD204" s="19">
        <f>offset('StockBond Returns'!$V$7,($B$10-1871)*12+($B$11-2)+C204-1,0)</f>
        <v>-0.0097</v>
      </c>
    </row>
    <row r="205">
      <c r="A205" s="180">
        <f t="shared" si="18"/>
        <v>1944</v>
      </c>
      <c r="B205" s="180">
        <f t="shared" si="19"/>
        <v>10</v>
      </c>
      <c r="C205" s="180">
        <f t="shared" si="20"/>
        <v>182</v>
      </c>
      <c r="D205" s="117">
        <f t="shared" si="4"/>
        <v>343398.2836</v>
      </c>
      <c r="E205" s="117">
        <f t="shared" si="5"/>
        <v>398949.2704</v>
      </c>
      <c r="F205" s="117">
        <f>$B$15*$B$18*'Cash Flow Assist'!P192</f>
        <v>3333.333333</v>
      </c>
      <c r="G205" s="117">
        <f>$B$15*'Parameters &amp; Main Results'!B217</f>
        <v>74.17896041</v>
      </c>
      <c r="H205" s="45">
        <f>offset('StockBond Returns'!$W$7,($B$10-1871)*12+($B$11-2)+C205-1,0)</f>
        <v>0.003299321215</v>
      </c>
      <c r="I205" s="19">
        <f t="shared" si="6"/>
        <v>0.003799712165</v>
      </c>
      <c r="J205" s="19"/>
      <c r="K205" s="19">
        <f t="shared" si="7"/>
        <v>1</v>
      </c>
      <c r="L205" s="174">
        <f t="shared" si="8"/>
        <v>0.9</v>
      </c>
      <c r="M205" s="174">
        <f t="shared" si="9"/>
        <v>0.1</v>
      </c>
      <c r="N205" s="174">
        <f t="shared" si="10"/>
        <v>0</v>
      </c>
      <c r="O205" s="174">
        <f t="shared" si="11"/>
        <v>0</v>
      </c>
      <c r="P205" s="174">
        <f t="shared" si="12"/>
        <v>0</v>
      </c>
      <c r="Q205" s="174">
        <f t="shared" si="13"/>
        <v>0</v>
      </c>
      <c r="R205" s="174">
        <f t="shared" si="14"/>
        <v>0</v>
      </c>
      <c r="S205" s="174">
        <f t="shared" si="15"/>
        <v>0</v>
      </c>
      <c r="T205" s="174">
        <f t="shared" si="16"/>
        <v>0</v>
      </c>
      <c r="U205" s="19">
        <f t="shared" si="17"/>
        <v>0.0005</v>
      </c>
      <c r="V205" s="19">
        <f>offset('StockBond Returns'!$N$7,($B$10-1871)*12+($B$11-2)+C205-1,0)</f>
        <v>0.004174972798</v>
      </c>
      <c r="W205" s="19">
        <f>offset('StockBond Returns'!$O$7,($B$10-1871)*12+($B$11-2)+C205-1,0)</f>
        <v>0.0008390331348</v>
      </c>
      <c r="X205" s="19">
        <f>offset('StockBond Returns'!$P$7,($B$10-1871)*12+($B$11-2)+C205-1,0)</f>
        <v>0.0003166666677</v>
      </c>
      <c r="Y205" s="19">
        <f>offset('StockBond Returns'!$Q$7,($B$10-1871)*12+($B$11-2)+C205-1,0)</f>
        <v>0.004174972798</v>
      </c>
      <c r="Z205" s="19">
        <f>offset('StockBond Returns'!$R$7,($B$10-1871)*12+($B$11-2)+C205-1,0)</f>
        <v>0</v>
      </c>
      <c r="AA205" s="19">
        <f>offset('StockBond Returns'!$S$7,($B$10-1871)*12+($B$11-2)+C205-1,0)</f>
        <v>0</v>
      </c>
      <c r="AB205" s="19">
        <f>offset('StockBond Returns'!$T$7,($B$10-1871)*12+($B$11-2)+C205-1,0)</f>
        <v>0</v>
      </c>
      <c r="AC205" s="19">
        <f>offset('StockBond Returns'!$U$7,($B$10-1871)*12+($B$11-2)+C205-1,0)</f>
        <v>-0.0011</v>
      </c>
      <c r="AD205" s="19">
        <f>offset('StockBond Returns'!$V$7,($B$10-1871)*12+($B$11-2)+C205-1,0)</f>
        <v>-0.0039</v>
      </c>
    </row>
    <row r="206">
      <c r="A206" s="180">
        <f t="shared" si="18"/>
        <v>1944</v>
      </c>
      <c r="B206" s="180">
        <f t="shared" si="19"/>
        <v>11</v>
      </c>
      <c r="C206" s="180">
        <f t="shared" si="20"/>
        <v>183</v>
      </c>
      <c r="D206" s="117">
        <f t="shared" si="4"/>
        <v>342335.9507</v>
      </c>
      <c r="E206" s="117">
        <f t="shared" si="5"/>
        <v>398622.3553</v>
      </c>
      <c r="F206" s="117">
        <f>$B$15*$B$18*'Cash Flow Assist'!P193</f>
        <v>3333.333333</v>
      </c>
      <c r="G206" s="117">
        <f>$B$15*'Parameters &amp; Main Results'!B218</f>
        <v>74.05664984</v>
      </c>
      <c r="H206" s="45">
        <f>offset('StockBond Returns'!$W$7,($B$10-1871)*12+($B$11-2)+C206-1,0)</f>
        <v>0.006458958888</v>
      </c>
      <c r="I206" s="19">
        <f t="shared" si="6"/>
        <v>0.007410754935</v>
      </c>
      <c r="J206" s="19"/>
      <c r="K206" s="19">
        <f t="shared" si="7"/>
        <v>1</v>
      </c>
      <c r="L206" s="174">
        <f t="shared" si="8"/>
        <v>0.9</v>
      </c>
      <c r="M206" s="174">
        <f t="shared" si="9"/>
        <v>0.1</v>
      </c>
      <c r="N206" s="174">
        <f t="shared" si="10"/>
        <v>0</v>
      </c>
      <c r="O206" s="174">
        <f t="shared" si="11"/>
        <v>0</v>
      </c>
      <c r="P206" s="174">
        <f t="shared" si="12"/>
        <v>0</v>
      </c>
      <c r="Q206" s="174">
        <f t="shared" si="13"/>
        <v>0</v>
      </c>
      <c r="R206" s="174">
        <f t="shared" si="14"/>
        <v>0</v>
      </c>
      <c r="S206" s="174">
        <f t="shared" si="15"/>
        <v>0</v>
      </c>
      <c r="T206" s="174">
        <f t="shared" si="16"/>
        <v>0</v>
      </c>
      <c r="U206" s="19">
        <f t="shared" si="17"/>
        <v>0.0005</v>
      </c>
      <c r="V206" s="19">
        <f>offset('StockBond Returns'!$N$7,($B$10-1871)*12+($B$11-2)+C206-1,0)</f>
        <v>0.008086952299</v>
      </c>
      <c r="W206" s="19">
        <f>offset('StockBond Returns'!$O$7,($B$10-1871)*12+($B$11-2)+C206-1,0)</f>
        <v>0.001741645323</v>
      </c>
      <c r="X206" s="19">
        <f>offset('StockBond Returns'!$P$7,($B$10-1871)*12+($B$11-2)+C206-1,0)</f>
        <v>0.0003166666654</v>
      </c>
      <c r="Y206" s="19">
        <f>offset('StockBond Returns'!$Q$7,($B$10-1871)*12+($B$11-2)+C206-1,0)</f>
        <v>0.008086952299</v>
      </c>
      <c r="Z206" s="19">
        <f>offset('StockBond Returns'!$R$7,($B$10-1871)*12+($B$11-2)+C206-1,0)</f>
        <v>0</v>
      </c>
      <c r="AA206" s="19">
        <f>offset('StockBond Returns'!$S$7,($B$10-1871)*12+($B$11-2)+C206-1,0)</f>
        <v>0</v>
      </c>
      <c r="AB206" s="19">
        <f>offset('StockBond Returns'!$T$7,($B$10-1871)*12+($B$11-2)+C206-1,0)</f>
        <v>0</v>
      </c>
      <c r="AC206" s="19">
        <f>offset('StockBond Returns'!$U$7,($B$10-1871)*12+($B$11-2)+C206-1,0)</f>
        <v>0.0023</v>
      </c>
      <c r="AD206" s="19">
        <f>offset('StockBond Returns'!$V$7,($B$10-1871)*12+($B$11-2)+C206-1,0)</f>
        <v>0.0252</v>
      </c>
    </row>
    <row r="207">
      <c r="A207" s="180">
        <f t="shared" si="18"/>
        <v>1944</v>
      </c>
      <c r="B207" s="180">
        <f t="shared" si="19"/>
        <v>12</v>
      </c>
      <c r="C207" s="180">
        <f t="shared" si="20"/>
        <v>184</v>
      </c>
      <c r="D207" s="117">
        <f t="shared" si="4"/>
        <v>347149.7764</v>
      </c>
      <c r="E207" s="117">
        <f t="shared" si="5"/>
        <v>407039.894</v>
      </c>
      <c r="F207" s="117">
        <f>$B$15*$B$18*'Cash Flow Assist'!P194</f>
        <v>3333.333333</v>
      </c>
      <c r="G207" s="117">
        <f>$B$15*'Parameters &amp; Main Results'!B219</f>
        <v>73.93454093</v>
      </c>
      <c r="H207" s="45">
        <f>offset('StockBond Returns'!$W$7,($B$10-1871)*12+($B$11-2)+C207-1,0)</f>
        <v>0.02380944486</v>
      </c>
      <c r="I207" s="19">
        <f t="shared" si="6"/>
        <v>0.02953472827</v>
      </c>
      <c r="J207" s="19"/>
      <c r="K207" s="19">
        <f t="shared" si="7"/>
        <v>1</v>
      </c>
      <c r="L207" s="174">
        <f t="shared" si="8"/>
        <v>0.9</v>
      </c>
      <c r="M207" s="174">
        <f t="shared" si="9"/>
        <v>0.1</v>
      </c>
      <c r="N207" s="174">
        <f t="shared" si="10"/>
        <v>0</v>
      </c>
      <c r="O207" s="174">
        <f t="shared" si="11"/>
        <v>0</v>
      </c>
      <c r="P207" s="174">
        <f t="shared" si="12"/>
        <v>0</v>
      </c>
      <c r="Q207" s="174">
        <f t="shared" si="13"/>
        <v>0</v>
      </c>
      <c r="R207" s="174">
        <f t="shared" si="14"/>
        <v>0</v>
      </c>
      <c r="S207" s="174">
        <f t="shared" si="15"/>
        <v>0</v>
      </c>
      <c r="T207" s="174">
        <f t="shared" si="16"/>
        <v>0</v>
      </c>
      <c r="U207" s="19">
        <f t="shared" si="17"/>
        <v>0.0005</v>
      </c>
      <c r="V207" s="19">
        <f>offset('StockBond Returns'!$N$7,($B$10-1871)*12+($B$11-2)+C207-1,0)</f>
        <v>0.03339325053</v>
      </c>
      <c r="W207" s="19">
        <f>offset('StockBond Returns'!$O$7,($B$10-1871)*12+($B$11-2)+C207-1,0)</f>
        <v>-0.004775305478</v>
      </c>
      <c r="X207" s="19">
        <f>offset('StockBond Returns'!$P$7,($B$10-1871)*12+($B$11-2)+C207-1,0)</f>
        <v>-0.005303089885</v>
      </c>
      <c r="Y207" s="19">
        <f>offset('StockBond Returns'!$Q$7,($B$10-1871)*12+($B$11-2)+C207-1,0)</f>
        <v>0.03339325053</v>
      </c>
      <c r="Z207" s="19">
        <f>offset('StockBond Returns'!$R$7,($B$10-1871)*12+($B$11-2)+C207-1,0)</f>
        <v>0</v>
      </c>
      <c r="AA207" s="19">
        <f>offset('StockBond Returns'!$S$7,($B$10-1871)*12+($B$11-2)+C207-1,0)</f>
        <v>0</v>
      </c>
      <c r="AB207" s="19">
        <f>offset('StockBond Returns'!$T$7,($B$10-1871)*12+($B$11-2)+C207-1,0)</f>
        <v>-0.005617977528</v>
      </c>
      <c r="AC207" s="19">
        <f>offset('StockBond Returns'!$U$7,($B$10-1871)*12+($B$11-2)+C207-1,0)</f>
        <v>0.0221</v>
      </c>
      <c r="AD207" s="19">
        <f>offset('StockBond Returns'!$V$7,($B$10-1871)*12+($B$11-2)+C207-1,0)</f>
        <v>0.0604</v>
      </c>
    </row>
    <row r="208">
      <c r="A208" s="180">
        <f t="shared" si="18"/>
        <v>1945</v>
      </c>
      <c r="B208" s="180">
        <f t="shared" si="19"/>
        <v>1</v>
      </c>
      <c r="C208" s="180">
        <f t="shared" si="20"/>
        <v>185</v>
      </c>
      <c r="D208" s="117">
        <f t="shared" si="4"/>
        <v>349853.7221</v>
      </c>
      <c r="E208" s="117">
        <f t="shared" si="5"/>
        <v>411026.3529</v>
      </c>
      <c r="F208" s="117">
        <f>$B$15*$B$18*'Cash Flow Assist'!P195</f>
        <v>3333.333333</v>
      </c>
      <c r="G208" s="117">
        <f>$B$15*'Parameters &amp; Main Results'!B220</f>
        <v>73.81263337</v>
      </c>
      <c r="H208" s="45">
        <f>offset('StockBond Returns'!$W$7,($B$10-1871)*12+($B$11-2)+C208-1,0)</f>
        <v>0.01734119051</v>
      </c>
      <c r="I208" s="19">
        <f t="shared" si="6"/>
        <v>0.01794534866</v>
      </c>
      <c r="J208" s="19"/>
      <c r="K208" s="19">
        <f t="shared" si="7"/>
        <v>1</v>
      </c>
      <c r="L208" s="174">
        <f t="shared" si="8"/>
        <v>0.9</v>
      </c>
      <c r="M208" s="174">
        <f t="shared" si="9"/>
        <v>0.1</v>
      </c>
      <c r="N208" s="174">
        <f t="shared" si="10"/>
        <v>0</v>
      </c>
      <c r="O208" s="174">
        <f t="shared" si="11"/>
        <v>0</v>
      </c>
      <c r="P208" s="174">
        <f t="shared" si="12"/>
        <v>0</v>
      </c>
      <c r="Q208" s="174">
        <f t="shared" si="13"/>
        <v>0</v>
      </c>
      <c r="R208" s="174">
        <f t="shared" si="14"/>
        <v>0</v>
      </c>
      <c r="S208" s="174">
        <f t="shared" si="15"/>
        <v>0</v>
      </c>
      <c r="T208" s="174">
        <f t="shared" si="16"/>
        <v>0</v>
      </c>
      <c r="U208" s="19">
        <f t="shared" si="17"/>
        <v>0.0005</v>
      </c>
      <c r="V208" s="19">
        <f>offset('StockBond Returns'!$N$7,($B$10-1871)*12+($B$11-2)+C208-1,0)</f>
        <v>0.01838978742</v>
      </c>
      <c r="W208" s="19">
        <f>offset('StockBond Returns'!$O$7,($B$10-1871)*12+($B$11-2)+C208-1,0)</f>
        <v>0.01436206645</v>
      </c>
      <c r="X208" s="19">
        <f>offset('StockBond Returns'!$P$7,($B$10-1871)*12+($B$11-2)+C208-1,0)</f>
        <v>0.0003166666664</v>
      </c>
      <c r="Y208" s="19">
        <f>offset('StockBond Returns'!$Q$7,($B$10-1871)*12+($B$11-2)+C208-1,0)</f>
        <v>0.01838978742</v>
      </c>
      <c r="Z208" s="19">
        <f>offset('StockBond Returns'!$R$7,($B$10-1871)*12+($B$11-2)+C208-1,0)</f>
        <v>0</v>
      </c>
      <c r="AA208" s="19">
        <f>offset('StockBond Returns'!$S$7,($B$10-1871)*12+($B$11-2)+C208-1,0)</f>
        <v>0</v>
      </c>
      <c r="AB208" s="19">
        <f>offset('StockBond Returns'!$T$7,($B$10-1871)*12+($B$11-2)+C208-1,0)</f>
        <v>0.0275862069</v>
      </c>
      <c r="AC208" s="19">
        <f>offset('StockBond Returns'!$U$7,($B$10-1871)*12+($B$11-2)+C208-1,0)</f>
        <v>0.0244</v>
      </c>
      <c r="AD208" s="19">
        <f>offset('StockBond Returns'!$V$7,($B$10-1871)*12+($B$11-2)+C208-1,0)</f>
        <v>0.0063</v>
      </c>
    </row>
    <row r="209">
      <c r="A209" s="180">
        <f t="shared" si="18"/>
        <v>1945</v>
      </c>
      <c r="B209" s="180">
        <f t="shared" si="19"/>
        <v>2</v>
      </c>
      <c r="C209" s="180">
        <f t="shared" si="20"/>
        <v>186</v>
      </c>
      <c r="D209" s="117">
        <f t="shared" si="4"/>
        <v>364252.0757</v>
      </c>
      <c r="E209" s="117">
        <f t="shared" si="5"/>
        <v>432126.7362</v>
      </c>
      <c r="F209" s="117">
        <f>$B$15*$B$18*'Cash Flow Assist'!P196</f>
        <v>3333.333333</v>
      </c>
      <c r="G209" s="117">
        <f>$B$15*'Parameters &amp; Main Results'!B221</f>
        <v>73.69092681</v>
      </c>
      <c r="H209" s="45">
        <f>offset('StockBond Returns'!$W$7,($B$10-1871)*12+($B$11-2)+C209-1,0)</f>
        <v>0.05094719437</v>
      </c>
      <c r="I209" s="19">
        <f t="shared" si="6"/>
        <v>0.05974010394</v>
      </c>
      <c r="J209" s="19"/>
      <c r="K209" s="19">
        <f t="shared" si="7"/>
        <v>1</v>
      </c>
      <c r="L209" s="174">
        <f t="shared" si="8"/>
        <v>0.9</v>
      </c>
      <c r="M209" s="174">
        <f t="shared" si="9"/>
        <v>0.1</v>
      </c>
      <c r="N209" s="174">
        <f t="shared" si="10"/>
        <v>0</v>
      </c>
      <c r="O209" s="174">
        <f t="shared" si="11"/>
        <v>0</v>
      </c>
      <c r="P209" s="174">
        <f t="shared" si="12"/>
        <v>0</v>
      </c>
      <c r="Q209" s="174">
        <f t="shared" si="13"/>
        <v>0</v>
      </c>
      <c r="R209" s="174">
        <f t="shared" si="14"/>
        <v>0</v>
      </c>
      <c r="S209" s="174">
        <f t="shared" si="15"/>
        <v>0</v>
      </c>
      <c r="T209" s="174">
        <f t="shared" si="16"/>
        <v>0</v>
      </c>
      <c r="U209" s="19">
        <f t="shared" si="17"/>
        <v>0.0005</v>
      </c>
      <c r="V209" s="19">
        <f>offset('StockBond Returns'!$N$7,($B$10-1871)*12+($B$11-2)+C209-1,0)</f>
        <v>0.06564371032</v>
      </c>
      <c r="W209" s="19">
        <f>offset('StockBond Returns'!$O$7,($B$10-1871)*12+($B$11-2)+C209-1,0)</f>
        <v>0.007024313211</v>
      </c>
      <c r="X209" s="19">
        <f>offset('StockBond Returns'!$P$7,($B$10-1871)*12+($B$11-2)+C209-1,0)</f>
        <v>0.0003166666649</v>
      </c>
      <c r="Y209" s="19">
        <f>offset('StockBond Returns'!$Q$7,($B$10-1871)*12+($B$11-2)+C209-1,0)</f>
        <v>0.06564371032</v>
      </c>
      <c r="Z209" s="19">
        <f>offset('StockBond Returns'!$R$7,($B$10-1871)*12+($B$11-2)+C209-1,0)</f>
        <v>0</v>
      </c>
      <c r="AA209" s="19">
        <f>offset('StockBond Returns'!$S$7,($B$10-1871)*12+($B$11-2)+C209-1,0)</f>
        <v>0</v>
      </c>
      <c r="AB209" s="19">
        <f>offset('StockBond Returns'!$T$7,($B$10-1871)*12+($B$11-2)+C209-1,0)</f>
        <v>0</v>
      </c>
      <c r="AC209" s="19">
        <f>offset('StockBond Returns'!$U$7,($B$10-1871)*12+($B$11-2)+C209-1,0)</f>
        <v>0.0152</v>
      </c>
      <c r="AD209" s="19">
        <f>offset('StockBond Returns'!$V$7,($B$10-1871)*12+($B$11-2)+C209-1,0)</f>
        <v>0.0433</v>
      </c>
    </row>
    <row r="210">
      <c r="A210" s="180">
        <f t="shared" si="18"/>
        <v>1945</v>
      </c>
      <c r="B210" s="180">
        <f t="shared" si="19"/>
        <v>3</v>
      </c>
      <c r="C210" s="180">
        <f t="shared" si="20"/>
        <v>187</v>
      </c>
      <c r="D210" s="117">
        <f t="shared" si="4"/>
        <v>350056.2799</v>
      </c>
      <c r="E210" s="117">
        <f t="shared" si="5"/>
        <v>412758.674</v>
      </c>
      <c r="F210" s="117">
        <f>$B$15*$B$18*'Cash Flow Assist'!P197</f>
        <v>3333.333333</v>
      </c>
      <c r="G210" s="117">
        <f>$B$15*'Parameters &amp; Main Results'!B222</f>
        <v>73.56942093</v>
      </c>
      <c r="H210" s="45">
        <f>offset('StockBond Returns'!$W$7,($B$10-1871)*12+($B$11-2)+C210-1,0)</f>
        <v>-0.03029436221</v>
      </c>
      <c r="I210" s="19">
        <f t="shared" si="6"/>
        <v>-0.03756012781</v>
      </c>
      <c r="J210" s="19"/>
      <c r="K210" s="19">
        <f t="shared" si="7"/>
        <v>1</v>
      </c>
      <c r="L210" s="174">
        <f t="shared" si="8"/>
        <v>0.9</v>
      </c>
      <c r="M210" s="174">
        <f t="shared" si="9"/>
        <v>0.1</v>
      </c>
      <c r="N210" s="174">
        <f t="shared" si="10"/>
        <v>0</v>
      </c>
      <c r="O210" s="174">
        <f t="shared" si="11"/>
        <v>0</v>
      </c>
      <c r="P210" s="174">
        <f t="shared" si="12"/>
        <v>0</v>
      </c>
      <c r="Q210" s="174">
        <f t="shared" si="13"/>
        <v>0</v>
      </c>
      <c r="R210" s="174">
        <f t="shared" si="14"/>
        <v>0</v>
      </c>
      <c r="S210" s="174">
        <f t="shared" si="15"/>
        <v>0</v>
      </c>
      <c r="T210" s="174">
        <f t="shared" si="16"/>
        <v>0</v>
      </c>
      <c r="U210" s="19">
        <f t="shared" si="17"/>
        <v>0.0005</v>
      </c>
      <c r="V210" s="19">
        <f>offset('StockBond Returns'!$N$7,($B$10-1871)*12+($B$11-2)+C210-1,0)</f>
        <v>-0.04236230487</v>
      </c>
      <c r="W210" s="19">
        <f>offset('StockBond Returns'!$O$7,($B$10-1871)*12+($B$11-2)+C210-1,0)</f>
        <v>0.006076132427</v>
      </c>
      <c r="X210" s="19">
        <f>offset('StockBond Returns'!$P$7,($B$10-1871)*12+($B$11-2)+C210-1,0)</f>
        <v>0.0003166666653</v>
      </c>
      <c r="Y210" s="19">
        <f>offset('StockBond Returns'!$Q$7,($B$10-1871)*12+($B$11-2)+C210-1,0)</f>
        <v>-0.04236230487</v>
      </c>
      <c r="Z210" s="19">
        <f>offset('StockBond Returns'!$R$7,($B$10-1871)*12+($B$11-2)+C210-1,0)</f>
        <v>0</v>
      </c>
      <c r="AA210" s="19">
        <f>offset('StockBond Returns'!$S$7,($B$10-1871)*12+($B$11-2)+C210-1,0)</f>
        <v>0</v>
      </c>
      <c r="AB210" s="19">
        <f>offset('StockBond Returns'!$T$7,($B$10-1871)*12+($B$11-2)+C210-1,0)</f>
        <v>0</v>
      </c>
      <c r="AC210" s="19">
        <f>offset('StockBond Returns'!$U$7,($B$10-1871)*12+($B$11-2)+C210-1,0)</f>
        <v>-0.0161</v>
      </c>
      <c r="AD210" s="19">
        <f>offset('StockBond Returns'!$V$7,($B$10-1871)*12+($B$11-2)+C210-1,0)</f>
        <v>-0.0166</v>
      </c>
    </row>
    <row r="211">
      <c r="A211" s="180">
        <f t="shared" si="18"/>
        <v>1945</v>
      </c>
      <c r="B211" s="180">
        <f t="shared" si="19"/>
        <v>4</v>
      </c>
      <c r="C211" s="180">
        <f t="shared" si="20"/>
        <v>188</v>
      </c>
      <c r="D211" s="117">
        <f t="shared" si="4"/>
        <v>371769.5354</v>
      </c>
      <c r="E211" s="117">
        <f t="shared" si="5"/>
        <v>443875.3844</v>
      </c>
      <c r="F211" s="117">
        <f>$B$15*$B$18*'Cash Flow Assist'!P198</f>
        <v>3333.333333</v>
      </c>
      <c r="G211" s="117">
        <f>$B$15*'Parameters &amp; Main Results'!B223</f>
        <v>73.4481154</v>
      </c>
      <c r="H211" s="45">
        <f>offset('StockBond Returns'!$W$7,($B$10-1871)*12+($B$11-2)+C211-1,0)</f>
        <v>0.07201095809</v>
      </c>
      <c r="I211" s="19">
        <f t="shared" si="6"/>
        <v>0.08394797892</v>
      </c>
      <c r="J211" s="19"/>
      <c r="K211" s="19">
        <f t="shared" si="7"/>
        <v>1</v>
      </c>
      <c r="L211" s="174">
        <f t="shared" si="8"/>
        <v>0.9</v>
      </c>
      <c r="M211" s="174">
        <f t="shared" si="9"/>
        <v>0.1</v>
      </c>
      <c r="N211" s="174">
        <f t="shared" si="10"/>
        <v>0</v>
      </c>
      <c r="O211" s="174">
        <f t="shared" si="11"/>
        <v>0</v>
      </c>
      <c r="P211" s="174">
        <f t="shared" si="12"/>
        <v>0</v>
      </c>
      <c r="Q211" s="174">
        <f t="shared" si="13"/>
        <v>0</v>
      </c>
      <c r="R211" s="174">
        <f t="shared" si="14"/>
        <v>0</v>
      </c>
      <c r="S211" s="174">
        <f t="shared" si="15"/>
        <v>0</v>
      </c>
      <c r="T211" s="174">
        <f t="shared" si="16"/>
        <v>0</v>
      </c>
      <c r="U211" s="19">
        <f t="shared" si="17"/>
        <v>0.0005</v>
      </c>
      <c r="V211" s="19">
        <f>offset('StockBond Returns'!$N$7,($B$10-1871)*12+($B$11-2)+C211-1,0)</f>
        <v>0.09194765947</v>
      </c>
      <c r="W211" s="19">
        <f>offset('StockBond Returns'!$O$7,($B$10-1871)*12+($B$11-2)+C211-1,0)</f>
        <v>0.01236752064</v>
      </c>
      <c r="X211" s="19">
        <f>offset('StockBond Returns'!$P$7,($B$10-1871)*12+($B$11-2)+C211-1,0)</f>
        <v>0.0003166666675</v>
      </c>
      <c r="Y211" s="19">
        <f>offset('StockBond Returns'!$Q$7,($B$10-1871)*12+($B$11-2)+C211-1,0)</f>
        <v>0.09194765947</v>
      </c>
      <c r="Z211" s="19">
        <f>offset('StockBond Returns'!$R$7,($B$10-1871)*12+($B$11-2)+C211-1,0)</f>
        <v>0</v>
      </c>
      <c r="AA211" s="19">
        <f>offset('StockBond Returns'!$S$7,($B$10-1871)*12+($B$11-2)+C211-1,0)</f>
        <v>0</v>
      </c>
      <c r="AB211" s="19">
        <f>offset('StockBond Returns'!$T$7,($B$10-1871)*12+($B$11-2)+C211-1,0)</f>
        <v>0</v>
      </c>
      <c r="AC211" s="19">
        <f>offset('StockBond Returns'!$U$7,($B$10-1871)*12+($B$11-2)+C211-1,0)</f>
        <v>0.0031</v>
      </c>
      <c r="AD211" s="19">
        <f>offset('StockBond Returns'!$V$7,($B$10-1871)*12+($B$11-2)+C211-1,0)</f>
        <v>0.0324</v>
      </c>
    </row>
    <row r="212">
      <c r="A212" s="180">
        <f t="shared" si="18"/>
        <v>1945</v>
      </c>
      <c r="B212" s="180">
        <f t="shared" si="19"/>
        <v>5</v>
      </c>
      <c r="C212" s="180">
        <f t="shared" si="20"/>
        <v>189</v>
      </c>
      <c r="D212" s="117">
        <f t="shared" si="4"/>
        <v>370719.0157</v>
      </c>
      <c r="E212" s="117">
        <f t="shared" si="5"/>
        <v>444155.2002</v>
      </c>
      <c r="F212" s="117">
        <f>$B$15*$B$18*'Cash Flow Assist'!P199</f>
        <v>3333.333333</v>
      </c>
      <c r="G212" s="117">
        <f>$B$15*'Parameters &amp; Main Results'!B224</f>
        <v>73.32700988</v>
      </c>
      <c r="H212" s="45">
        <f>offset('StockBond Returns'!$W$7,($B$10-1871)*12+($B$11-2)+C212-1,0)</f>
        <v>0.005995738141</v>
      </c>
      <c r="I212" s="19">
        <f t="shared" si="6"/>
        <v>0.008033814357</v>
      </c>
      <c r="J212" s="19"/>
      <c r="K212" s="19">
        <f t="shared" si="7"/>
        <v>1</v>
      </c>
      <c r="L212" s="174">
        <f t="shared" si="8"/>
        <v>0.9</v>
      </c>
      <c r="M212" s="174">
        <f t="shared" si="9"/>
        <v>0.1</v>
      </c>
      <c r="N212" s="174">
        <f t="shared" si="10"/>
        <v>0</v>
      </c>
      <c r="O212" s="174">
        <f t="shared" si="11"/>
        <v>0</v>
      </c>
      <c r="P212" s="174">
        <f t="shared" si="12"/>
        <v>0</v>
      </c>
      <c r="Q212" s="174">
        <f t="shared" si="13"/>
        <v>0</v>
      </c>
      <c r="R212" s="174">
        <f t="shared" si="14"/>
        <v>0</v>
      </c>
      <c r="S212" s="174">
        <f t="shared" si="15"/>
        <v>0</v>
      </c>
      <c r="T212" s="174">
        <f t="shared" si="16"/>
        <v>0</v>
      </c>
      <c r="U212" s="19">
        <f t="shared" si="17"/>
        <v>0.0005</v>
      </c>
      <c r="V212" s="19">
        <f>offset('StockBond Returns'!$N$7,($B$10-1871)*12+($B$11-2)+C212-1,0)</f>
        <v>0.009434198501</v>
      </c>
      <c r="W212" s="19">
        <f>offset('StockBond Returns'!$O$7,($B$10-1871)*12+($B$11-2)+C212-1,0)</f>
        <v>-0.004152976271</v>
      </c>
      <c r="X212" s="19">
        <f>offset('StockBond Returns'!$P$7,($B$10-1871)*12+($B$11-2)+C212-1,0)</f>
        <v>-0.0052716946</v>
      </c>
      <c r="Y212" s="19">
        <f>offset('StockBond Returns'!$Q$7,($B$10-1871)*12+($B$11-2)+C212-1,0)</f>
        <v>0.009434198501</v>
      </c>
      <c r="Z212" s="19">
        <f>offset('StockBond Returns'!$R$7,($B$10-1871)*12+($B$11-2)+C212-1,0)</f>
        <v>0</v>
      </c>
      <c r="AA212" s="19">
        <f>offset('StockBond Returns'!$S$7,($B$10-1871)*12+($B$11-2)+C212-1,0)</f>
        <v>0</v>
      </c>
      <c r="AB212" s="19">
        <f>offset('StockBond Returns'!$T$7,($B$10-1871)*12+($B$11-2)+C212-1,0)</f>
        <v>-0.005586592179</v>
      </c>
      <c r="AC212" s="19">
        <f>offset('StockBond Returns'!$U$7,($B$10-1871)*12+($B$11-2)+C212-1,0)</f>
        <v>0.0148</v>
      </c>
      <c r="AD212" s="19">
        <f>offset('StockBond Returns'!$V$7,($B$10-1871)*12+($B$11-2)+C212-1,0)</f>
        <v>0.0036</v>
      </c>
    </row>
    <row r="213">
      <c r="A213" s="180">
        <f t="shared" si="18"/>
        <v>1945</v>
      </c>
      <c r="B213" s="180">
        <f t="shared" si="19"/>
        <v>6</v>
      </c>
      <c r="C213" s="180">
        <f t="shared" si="20"/>
        <v>190</v>
      </c>
      <c r="D213" s="117">
        <f t="shared" si="4"/>
        <v>363997.6251</v>
      </c>
      <c r="E213" s="117">
        <f t="shared" si="5"/>
        <v>436371.3507</v>
      </c>
      <c r="F213" s="117">
        <f>$B$15*$B$18*'Cash Flow Assist'!P200</f>
        <v>3333.333333</v>
      </c>
      <c r="G213" s="117">
        <f>$B$15*'Parameters &amp; Main Results'!B225</f>
        <v>73.20610404</v>
      </c>
      <c r="H213" s="45">
        <f>offset('StockBond Returns'!$W$7,($B$10-1871)*12+($B$11-2)+C213-1,0)</f>
        <v>-0.009419457501</v>
      </c>
      <c r="I213" s="19">
        <f t="shared" si="6"/>
        <v>-0.01026031499</v>
      </c>
      <c r="J213" s="19"/>
      <c r="K213" s="19">
        <f t="shared" si="7"/>
        <v>1</v>
      </c>
      <c r="L213" s="174">
        <f t="shared" si="8"/>
        <v>0.9</v>
      </c>
      <c r="M213" s="174">
        <f t="shared" si="9"/>
        <v>0.1</v>
      </c>
      <c r="N213" s="174">
        <f t="shared" si="10"/>
        <v>0</v>
      </c>
      <c r="O213" s="174">
        <f t="shared" si="11"/>
        <v>0</v>
      </c>
      <c r="P213" s="174">
        <f t="shared" si="12"/>
        <v>0</v>
      </c>
      <c r="Q213" s="174">
        <f t="shared" si="13"/>
        <v>0</v>
      </c>
      <c r="R213" s="174">
        <f t="shared" si="14"/>
        <v>0</v>
      </c>
      <c r="S213" s="174">
        <f t="shared" si="15"/>
        <v>0</v>
      </c>
      <c r="T213" s="174">
        <f t="shared" si="16"/>
        <v>0</v>
      </c>
      <c r="U213" s="19">
        <f t="shared" si="17"/>
        <v>0.0005</v>
      </c>
      <c r="V213" s="19">
        <f>offset('StockBond Returns'!$N$7,($B$10-1871)*12+($B$11-2)+C213-1,0)</f>
        <v>-0.01077921998</v>
      </c>
      <c r="W213" s="19">
        <f>offset('StockBond Returns'!$O$7,($B$10-1871)*12+($B$11-2)+C213-1,0)</f>
        <v>-0.005173503396</v>
      </c>
      <c r="X213" s="19">
        <f>offset('StockBond Returns'!$P$7,($B$10-1871)*12+($B$11-2)+C213-1,0)</f>
        <v>-0.01073655617</v>
      </c>
      <c r="Y213" s="19">
        <f>offset('StockBond Returns'!$Q$7,($B$10-1871)*12+($B$11-2)+C213-1,0)</f>
        <v>-0.01077921998</v>
      </c>
      <c r="Z213" s="19">
        <f>offset('StockBond Returns'!$R$7,($B$10-1871)*12+($B$11-2)+C213-1,0)</f>
        <v>0</v>
      </c>
      <c r="AA213" s="19">
        <f>offset('StockBond Returns'!$S$7,($B$10-1871)*12+($B$11-2)+C213-1,0)</f>
        <v>0</v>
      </c>
      <c r="AB213" s="19">
        <f>offset('StockBond Returns'!$T$7,($B$10-1871)*12+($B$11-2)+C213-1,0)</f>
        <v>-0.01104972376</v>
      </c>
      <c r="AC213" s="19">
        <f>offset('StockBond Returns'!$U$7,($B$10-1871)*12+($B$11-2)+C213-1,0)</f>
        <v>0.0306</v>
      </c>
      <c r="AD213" s="19">
        <f>offset('StockBond Returns'!$V$7,($B$10-1871)*12+($B$11-2)+C213-1,0)</f>
        <v>0.0423</v>
      </c>
    </row>
    <row r="214">
      <c r="A214" s="180">
        <f t="shared" si="18"/>
        <v>1945</v>
      </c>
      <c r="B214" s="180">
        <f t="shared" si="19"/>
        <v>7</v>
      </c>
      <c r="C214" s="180">
        <f t="shared" si="20"/>
        <v>191</v>
      </c>
      <c r="D214" s="117">
        <f t="shared" si="4"/>
        <v>356174.65</v>
      </c>
      <c r="E214" s="117">
        <f t="shared" si="5"/>
        <v>426652.7477</v>
      </c>
      <c r="F214" s="117">
        <f>$B$15*$B$18*'Cash Flow Assist'!P201</f>
        <v>3333.333333</v>
      </c>
      <c r="G214" s="117">
        <f>$B$15*'Parameters &amp; Main Results'!B226</f>
        <v>73.08539757</v>
      </c>
      <c r="H214" s="45">
        <f>offset('StockBond Returns'!$W$7,($B$10-1871)*12+($B$11-2)+C214-1,0)</f>
        <v>-0.01264833489</v>
      </c>
      <c r="I214" s="19">
        <f t="shared" si="6"/>
        <v>-0.01491154358</v>
      </c>
      <c r="J214" s="19"/>
      <c r="K214" s="19">
        <f t="shared" si="7"/>
        <v>1</v>
      </c>
      <c r="L214" s="174">
        <f t="shared" si="8"/>
        <v>0.9</v>
      </c>
      <c r="M214" s="174">
        <f t="shared" si="9"/>
        <v>0.1</v>
      </c>
      <c r="N214" s="174">
        <f t="shared" si="10"/>
        <v>0</v>
      </c>
      <c r="O214" s="174">
        <f t="shared" si="11"/>
        <v>0</v>
      </c>
      <c r="P214" s="174">
        <f t="shared" si="12"/>
        <v>0</v>
      </c>
      <c r="Q214" s="174">
        <f t="shared" si="13"/>
        <v>0</v>
      </c>
      <c r="R214" s="174">
        <f t="shared" si="14"/>
        <v>0</v>
      </c>
      <c r="S214" s="174">
        <f t="shared" si="15"/>
        <v>0</v>
      </c>
      <c r="T214" s="174">
        <f t="shared" si="16"/>
        <v>0</v>
      </c>
      <c r="U214" s="19">
        <f t="shared" si="17"/>
        <v>0.0005</v>
      </c>
      <c r="V214" s="19">
        <f>offset('StockBond Returns'!$N$7,($B$10-1871)*12+($B$11-2)+C214-1,0)</f>
        <v>-0.01637868271</v>
      </c>
      <c r="W214" s="19">
        <f>offset('StockBond Returns'!$O$7,($B$10-1871)*12+($B$11-2)+C214-1,0)</f>
        <v>-0.001290624762</v>
      </c>
      <c r="X214" s="19">
        <f>offset('StockBond Returns'!$P$7,($B$10-1871)*12+($B$11-2)+C214-1,0)</f>
        <v>0.000316666666</v>
      </c>
      <c r="Y214" s="19">
        <f>offset('StockBond Returns'!$Q$7,($B$10-1871)*12+($B$11-2)+C214-1,0)</f>
        <v>-0.01637868271</v>
      </c>
      <c r="Z214" s="19">
        <f>offset('StockBond Returns'!$R$7,($B$10-1871)*12+($B$11-2)+C214-1,0)</f>
        <v>0</v>
      </c>
      <c r="AA214" s="19">
        <f>offset('StockBond Returns'!$S$7,($B$10-1871)*12+($B$11-2)+C214-1,0)</f>
        <v>0</v>
      </c>
      <c r="AB214" s="19">
        <f>offset('StockBond Returns'!$T$7,($B$10-1871)*12+($B$11-2)+C214-1,0)</f>
        <v>0</v>
      </c>
      <c r="AC214" s="19">
        <f>offset('StockBond Returns'!$U$7,($B$10-1871)*12+($B$11-2)+C214-1,0)</f>
        <v>-0.0152</v>
      </c>
      <c r="AD214" s="19">
        <f>offset('StockBond Returns'!$V$7,($B$10-1871)*12+($B$11-2)+C214-1,0)</f>
        <v>-0.0262</v>
      </c>
    </row>
    <row r="215">
      <c r="A215" s="180">
        <f t="shared" si="18"/>
        <v>1945</v>
      </c>
      <c r="B215" s="180">
        <f t="shared" si="19"/>
        <v>8</v>
      </c>
      <c r="C215" s="180">
        <f t="shared" si="20"/>
        <v>192</v>
      </c>
      <c r="D215" s="117">
        <f t="shared" si="4"/>
        <v>369524.7453</v>
      </c>
      <c r="E215" s="117">
        <f t="shared" si="5"/>
        <v>447036.1635</v>
      </c>
      <c r="F215" s="117">
        <f>$B$15*$B$18*'Cash Flow Assist'!P202</f>
        <v>3333.333333</v>
      </c>
      <c r="G215" s="117">
        <f>$B$15*'Parameters &amp; Main Results'!B227</f>
        <v>72.96489012</v>
      </c>
      <c r="H215" s="45">
        <f>offset('StockBond Returns'!$W$7,($B$10-1871)*12+($B$11-2)+C215-1,0)</f>
        <v>0.04706656733</v>
      </c>
      <c r="I215" s="19">
        <f t="shared" si="6"/>
        <v>0.0558436699</v>
      </c>
      <c r="J215" s="19"/>
      <c r="K215" s="19">
        <f t="shared" si="7"/>
        <v>1</v>
      </c>
      <c r="L215" s="174">
        <f t="shared" si="8"/>
        <v>0.9</v>
      </c>
      <c r="M215" s="174">
        <f t="shared" si="9"/>
        <v>0.1</v>
      </c>
      <c r="N215" s="174">
        <f t="shared" si="10"/>
        <v>0</v>
      </c>
      <c r="O215" s="174">
        <f t="shared" si="11"/>
        <v>0</v>
      </c>
      <c r="P215" s="174">
        <f t="shared" si="12"/>
        <v>0</v>
      </c>
      <c r="Q215" s="174">
        <f t="shared" si="13"/>
        <v>0</v>
      </c>
      <c r="R215" s="174">
        <f t="shared" si="14"/>
        <v>0</v>
      </c>
      <c r="S215" s="174">
        <f t="shared" si="15"/>
        <v>0</v>
      </c>
      <c r="T215" s="174">
        <f t="shared" si="16"/>
        <v>0</v>
      </c>
      <c r="U215" s="19">
        <f t="shared" si="17"/>
        <v>0.0005</v>
      </c>
      <c r="V215" s="19">
        <f>offset('StockBond Returns'!$N$7,($B$10-1871)*12+($B$11-2)+C215-1,0)</f>
        <v>0.06173673828</v>
      </c>
      <c r="W215" s="19">
        <f>offset('StockBond Returns'!$O$7,($B$10-1871)*12+($B$11-2)+C215-1,0)</f>
        <v>0.003222721117</v>
      </c>
      <c r="X215" s="19">
        <f>offset('StockBond Returns'!$P$7,($B$10-1871)*12+($B$11-2)+C215-1,0)</f>
        <v>0.000316666666</v>
      </c>
      <c r="Y215" s="19">
        <f>offset('StockBond Returns'!$Q$7,($B$10-1871)*12+($B$11-2)+C215-1,0)</f>
        <v>0.06173673828</v>
      </c>
      <c r="Z215" s="19">
        <f>offset('StockBond Returns'!$R$7,($B$10-1871)*12+($B$11-2)+C215-1,0)</f>
        <v>0</v>
      </c>
      <c r="AA215" s="19">
        <f>offset('StockBond Returns'!$S$7,($B$10-1871)*12+($B$11-2)+C215-1,0)</f>
        <v>0</v>
      </c>
      <c r="AB215" s="19">
        <f>offset('StockBond Returns'!$T$7,($B$10-1871)*12+($B$11-2)+C215-1,0)</f>
        <v>0</v>
      </c>
      <c r="AC215" s="19">
        <f>offset('StockBond Returns'!$U$7,($B$10-1871)*12+($B$11-2)+C215-1,0)</f>
        <v>0.015</v>
      </c>
      <c r="AD215" s="19">
        <f>offset('StockBond Returns'!$V$7,($B$10-1871)*12+($B$11-2)+C215-1,0)</f>
        <v>-0.0427</v>
      </c>
    </row>
    <row r="216">
      <c r="A216" s="180">
        <f t="shared" si="18"/>
        <v>1945</v>
      </c>
      <c r="B216" s="180">
        <f t="shared" si="19"/>
        <v>9</v>
      </c>
      <c r="C216" s="180">
        <f t="shared" si="20"/>
        <v>193</v>
      </c>
      <c r="D216" s="117">
        <f t="shared" si="4"/>
        <v>379110.3301</v>
      </c>
      <c r="E216" s="117">
        <f t="shared" si="5"/>
        <v>462092.45</v>
      </c>
      <c r="F216" s="117">
        <f>$B$15*$B$18*'Cash Flow Assist'!P203</f>
        <v>3333.333333</v>
      </c>
      <c r="G216" s="117">
        <f>$B$15*'Parameters &amp; Main Results'!B228</f>
        <v>72.84458137</v>
      </c>
      <c r="H216" s="45">
        <f>offset('StockBond Returns'!$W$7,($B$10-1871)*12+($B$11-2)+C216-1,0)</f>
        <v>0.03507323823</v>
      </c>
      <c r="I216" s="19">
        <f t="shared" si="6"/>
        <v>0.04127485194</v>
      </c>
      <c r="J216" s="19"/>
      <c r="K216" s="19">
        <f t="shared" si="7"/>
        <v>1</v>
      </c>
      <c r="L216" s="174">
        <f t="shared" si="8"/>
        <v>0.9</v>
      </c>
      <c r="M216" s="174">
        <f t="shared" si="9"/>
        <v>0.1</v>
      </c>
      <c r="N216" s="174">
        <f t="shared" si="10"/>
        <v>0</v>
      </c>
      <c r="O216" s="174">
        <f t="shared" si="11"/>
        <v>0</v>
      </c>
      <c r="P216" s="174">
        <f t="shared" si="12"/>
        <v>0</v>
      </c>
      <c r="Q216" s="174">
        <f t="shared" si="13"/>
        <v>0</v>
      </c>
      <c r="R216" s="174">
        <f t="shared" si="14"/>
        <v>0</v>
      </c>
      <c r="S216" s="174">
        <f t="shared" si="15"/>
        <v>0</v>
      </c>
      <c r="T216" s="174">
        <f t="shared" si="16"/>
        <v>0</v>
      </c>
      <c r="U216" s="19">
        <f t="shared" si="17"/>
        <v>0.0005</v>
      </c>
      <c r="V216" s="19">
        <f>offset('StockBond Returns'!$N$7,($B$10-1871)*12+($B$11-2)+C216-1,0)</f>
        <v>0.04545092774</v>
      </c>
      <c r="W216" s="19">
        <f>offset('StockBond Returns'!$O$7,($B$10-1871)*12+($B$11-2)+C216-1,0)</f>
        <v>0.00410683636</v>
      </c>
      <c r="X216" s="19">
        <f>offset('StockBond Returns'!$P$7,($B$10-1871)*12+($B$11-2)+C216-1,0)</f>
        <v>0.0003166666677</v>
      </c>
      <c r="Y216" s="19">
        <f>offset('StockBond Returns'!$Q$7,($B$10-1871)*12+($B$11-2)+C216-1,0)</f>
        <v>0.04545092774</v>
      </c>
      <c r="Z216" s="19">
        <f>offset('StockBond Returns'!$R$7,($B$10-1871)*12+($B$11-2)+C216-1,0)</f>
        <v>0</v>
      </c>
      <c r="AA216" s="19">
        <f>offset('StockBond Returns'!$S$7,($B$10-1871)*12+($B$11-2)+C216-1,0)</f>
        <v>0</v>
      </c>
      <c r="AB216" s="19">
        <f>offset('StockBond Returns'!$T$7,($B$10-1871)*12+($B$11-2)+C216-1,0)</f>
        <v>0</v>
      </c>
      <c r="AC216" s="19">
        <f>offset('StockBond Returns'!$U$7,($B$10-1871)*12+($B$11-2)+C216-1,0)</f>
        <v>0.017</v>
      </c>
      <c r="AD216" s="19">
        <f>offset('StockBond Returns'!$V$7,($B$10-1871)*12+($B$11-2)+C216-1,0)</f>
        <v>0.0042</v>
      </c>
    </row>
    <row r="217">
      <c r="A217" s="180">
        <f t="shared" si="18"/>
        <v>1945</v>
      </c>
      <c r="B217" s="180">
        <f t="shared" si="19"/>
        <v>10</v>
      </c>
      <c r="C217" s="180">
        <f t="shared" si="20"/>
        <v>194</v>
      </c>
      <c r="D217" s="117">
        <f t="shared" si="4"/>
        <v>385977.8233</v>
      </c>
      <c r="E217" s="117">
        <f t="shared" si="5"/>
        <v>473049.6644</v>
      </c>
      <c r="F217" s="117">
        <f>$B$15*$B$18*'Cash Flow Assist'!P204</f>
        <v>3333.333333</v>
      </c>
      <c r="G217" s="117">
        <f>$B$15*'Parameters &amp; Main Results'!B229</f>
        <v>72.72447099</v>
      </c>
      <c r="H217" s="45">
        <f>offset('StockBond Returns'!$W$7,($B$10-1871)*12+($B$11-2)+C217-1,0)</f>
        <v>0.02694721184</v>
      </c>
      <c r="I217" s="19">
        <f t="shared" si="6"/>
        <v>0.03098700207</v>
      </c>
      <c r="J217" s="19"/>
      <c r="K217" s="19">
        <f t="shared" si="7"/>
        <v>1</v>
      </c>
      <c r="L217" s="174">
        <f t="shared" si="8"/>
        <v>0.9</v>
      </c>
      <c r="M217" s="174">
        <f t="shared" si="9"/>
        <v>0.1</v>
      </c>
      <c r="N217" s="174">
        <f t="shared" si="10"/>
        <v>0</v>
      </c>
      <c r="O217" s="174">
        <f t="shared" si="11"/>
        <v>0</v>
      </c>
      <c r="P217" s="174">
        <f t="shared" si="12"/>
        <v>0</v>
      </c>
      <c r="Q217" s="174">
        <f t="shared" si="13"/>
        <v>0</v>
      </c>
      <c r="R217" s="174">
        <f t="shared" si="14"/>
        <v>0</v>
      </c>
      <c r="S217" s="174">
        <f t="shared" si="15"/>
        <v>0</v>
      </c>
      <c r="T217" s="174">
        <f t="shared" si="16"/>
        <v>0</v>
      </c>
      <c r="U217" s="19">
        <f t="shared" si="17"/>
        <v>0.0005</v>
      </c>
      <c r="V217" s="19">
        <f>offset('StockBond Returns'!$N$7,($B$10-1871)*12+($B$11-2)+C217-1,0)</f>
        <v>0.03372186222</v>
      </c>
      <c r="W217" s="19">
        <f>offset('StockBond Returns'!$O$7,($B$10-1871)*12+($B$11-2)+C217-1,0)</f>
        <v>0.006789927367</v>
      </c>
      <c r="X217" s="19">
        <f>offset('StockBond Returns'!$P$7,($B$10-1871)*12+($B$11-2)+C217-1,0)</f>
        <v>0.0003166666664</v>
      </c>
      <c r="Y217" s="19">
        <f>offset('StockBond Returns'!$Q$7,($B$10-1871)*12+($B$11-2)+C217-1,0)</f>
        <v>0.03372186222</v>
      </c>
      <c r="Z217" s="19">
        <f>offset('StockBond Returns'!$R$7,($B$10-1871)*12+($B$11-2)+C217-1,0)</f>
        <v>0</v>
      </c>
      <c r="AA217" s="19">
        <f>offset('StockBond Returns'!$S$7,($B$10-1871)*12+($B$11-2)+C217-1,0)</f>
        <v>0</v>
      </c>
      <c r="AB217" s="19">
        <f>offset('StockBond Returns'!$T$7,($B$10-1871)*12+($B$11-2)+C217-1,0)</f>
        <v>0</v>
      </c>
      <c r="AC217" s="19">
        <f>offset('StockBond Returns'!$U$7,($B$10-1871)*12+($B$11-2)+C217-1,0)</f>
        <v>0.0238</v>
      </c>
      <c r="AD217" s="19">
        <f>offset('StockBond Returns'!$V$7,($B$10-1871)*12+($B$11-2)+C217-1,0)</f>
        <v>0.0213</v>
      </c>
    </row>
    <row r="218">
      <c r="A218" s="180">
        <f t="shared" si="18"/>
        <v>1945</v>
      </c>
      <c r="B218" s="180">
        <f t="shared" si="19"/>
        <v>11</v>
      </c>
      <c r="C218" s="180">
        <f t="shared" si="20"/>
        <v>195</v>
      </c>
      <c r="D218" s="117">
        <f t="shared" si="4"/>
        <v>393517.4761</v>
      </c>
      <c r="E218" s="117">
        <f t="shared" si="5"/>
        <v>485153.3035</v>
      </c>
      <c r="F218" s="117">
        <f>$B$15*$B$18*'Cash Flow Assist'!P205</f>
        <v>3333.333333</v>
      </c>
      <c r="G218" s="117">
        <f>$B$15*'Parameters &amp; Main Results'!B230</f>
        <v>72.60455866</v>
      </c>
      <c r="H218" s="45">
        <f>offset('StockBond Returns'!$W$7,($B$10-1871)*12+($B$11-2)+C218-1,0)</f>
        <v>0.02822027486</v>
      </c>
      <c r="I218" s="19">
        <f t="shared" si="6"/>
        <v>0.03270483146</v>
      </c>
      <c r="J218" s="19"/>
      <c r="K218" s="19">
        <f t="shared" si="7"/>
        <v>1</v>
      </c>
      <c r="L218" s="174">
        <f t="shared" si="8"/>
        <v>0.9</v>
      </c>
      <c r="M218" s="174">
        <f t="shared" si="9"/>
        <v>0.1</v>
      </c>
      <c r="N218" s="174">
        <f t="shared" si="10"/>
        <v>0</v>
      </c>
      <c r="O218" s="174">
        <f t="shared" si="11"/>
        <v>0</v>
      </c>
      <c r="P218" s="174">
        <f t="shared" si="12"/>
        <v>0</v>
      </c>
      <c r="Q218" s="174">
        <f t="shared" si="13"/>
        <v>0</v>
      </c>
      <c r="R218" s="174">
        <f t="shared" si="14"/>
        <v>0</v>
      </c>
      <c r="S218" s="174">
        <f t="shared" si="15"/>
        <v>0</v>
      </c>
      <c r="T218" s="174">
        <f t="shared" si="16"/>
        <v>0</v>
      </c>
      <c r="U218" s="19">
        <f t="shared" si="17"/>
        <v>0.0005</v>
      </c>
      <c r="V218" s="19">
        <f>offset('StockBond Returns'!$N$7,($B$10-1871)*12+($B$11-2)+C218-1,0)</f>
        <v>0.03573620253</v>
      </c>
      <c r="W218" s="19">
        <f>offset('StockBond Returns'!$O$7,($B$10-1871)*12+($B$11-2)+C218-1,0)</f>
        <v>0.005839158499</v>
      </c>
      <c r="X218" s="19">
        <f>offset('StockBond Returns'!$P$7,($B$10-1871)*12+($B$11-2)+C218-1,0)</f>
        <v>0.000316666667</v>
      </c>
      <c r="Y218" s="19">
        <f>offset('StockBond Returns'!$Q$7,($B$10-1871)*12+($B$11-2)+C218-1,0)</f>
        <v>0.03573620253</v>
      </c>
      <c r="Z218" s="19">
        <f>offset('StockBond Returns'!$R$7,($B$10-1871)*12+($B$11-2)+C218-1,0)</f>
        <v>0</v>
      </c>
      <c r="AA218" s="19">
        <f>offset('StockBond Returns'!$S$7,($B$10-1871)*12+($B$11-2)+C218-1,0)</f>
        <v>0</v>
      </c>
      <c r="AB218" s="19">
        <f>offset('StockBond Returns'!$T$7,($B$10-1871)*12+($B$11-2)+C218-1,0)</f>
        <v>0</v>
      </c>
      <c r="AC218" s="19">
        <f>offset('StockBond Returns'!$U$7,($B$10-1871)*12+($B$11-2)+C218-1,0)</f>
        <v>0.0431</v>
      </c>
      <c r="AD218" s="19">
        <f>offset('StockBond Returns'!$V$7,($B$10-1871)*12+($B$11-2)+C218-1,0)</f>
        <v>0.0396</v>
      </c>
    </row>
    <row r="219">
      <c r="A219" s="180">
        <f t="shared" si="18"/>
        <v>1945</v>
      </c>
      <c r="B219" s="180">
        <f t="shared" si="19"/>
        <v>12</v>
      </c>
      <c r="C219" s="180">
        <f t="shared" si="20"/>
        <v>196</v>
      </c>
      <c r="D219" s="117">
        <f t="shared" si="4"/>
        <v>390990.1066</v>
      </c>
      <c r="E219" s="117">
        <f t="shared" si="5"/>
        <v>484417.2877</v>
      </c>
      <c r="F219" s="117">
        <f>$B$15*$B$18*'Cash Flow Assist'!P206</f>
        <v>3333.333333</v>
      </c>
      <c r="G219" s="117">
        <f>$B$15*'Parameters &amp; Main Results'!B231</f>
        <v>72.48484405</v>
      </c>
      <c r="H219" s="45">
        <f>offset('StockBond Returns'!$W$7,($B$10-1871)*12+($B$11-2)+C219-1,0)</f>
        <v>0.001879478454</v>
      </c>
      <c r="I219" s="19">
        <f t="shared" si="6"/>
        <v>0.005239410962</v>
      </c>
      <c r="J219" s="19"/>
      <c r="K219" s="19">
        <f t="shared" si="7"/>
        <v>1</v>
      </c>
      <c r="L219" s="174">
        <f t="shared" si="8"/>
        <v>0.9</v>
      </c>
      <c r="M219" s="174">
        <f t="shared" si="9"/>
        <v>0.1</v>
      </c>
      <c r="N219" s="174">
        <f t="shared" si="10"/>
        <v>0</v>
      </c>
      <c r="O219" s="174">
        <f t="shared" si="11"/>
        <v>0</v>
      </c>
      <c r="P219" s="174">
        <f t="shared" si="12"/>
        <v>0</v>
      </c>
      <c r="Q219" s="174">
        <f t="shared" si="13"/>
        <v>0</v>
      </c>
      <c r="R219" s="174">
        <f t="shared" si="14"/>
        <v>0</v>
      </c>
      <c r="S219" s="174">
        <f t="shared" si="15"/>
        <v>0</v>
      </c>
      <c r="T219" s="174">
        <f t="shared" si="16"/>
        <v>0</v>
      </c>
      <c r="U219" s="19">
        <f t="shared" si="17"/>
        <v>0.0005</v>
      </c>
      <c r="V219" s="19">
        <f>offset('StockBond Returns'!$N$7,($B$10-1871)*12+($B$11-2)+C219-1,0)</f>
        <v>0.007521032634</v>
      </c>
      <c r="W219" s="19">
        <f>offset('StockBond Returns'!$O$7,($B$10-1871)*12+($B$11-2)+C219-1,0)</f>
        <v>-0.01487851742</v>
      </c>
      <c r="X219" s="19">
        <f>offset('StockBond Returns'!$P$7,($B$10-1871)*12+($B$11-2)+C219-1,0)</f>
        <v>-0.005179578752</v>
      </c>
      <c r="Y219" s="19">
        <f>offset('StockBond Returns'!$Q$7,($B$10-1871)*12+($B$11-2)+C219-1,0)</f>
        <v>0.007521032634</v>
      </c>
      <c r="Z219" s="19">
        <f>offset('StockBond Returns'!$R$7,($B$10-1871)*12+($B$11-2)+C219-1,0)</f>
        <v>0</v>
      </c>
      <c r="AA219" s="19">
        <f>offset('StockBond Returns'!$S$7,($B$10-1871)*12+($B$11-2)+C219-1,0)</f>
        <v>0</v>
      </c>
      <c r="AB219" s="19">
        <f>offset('StockBond Returns'!$T$7,($B$10-1871)*12+($B$11-2)+C219-1,0)</f>
        <v>-0.005494505495</v>
      </c>
      <c r="AC219" s="19">
        <f>offset('StockBond Returns'!$U$7,($B$10-1871)*12+($B$11-2)+C219-1,0)</f>
        <v>0.021</v>
      </c>
      <c r="AD219" s="19">
        <f>offset('StockBond Returns'!$V$7,($B$10-1871)*12+($B$11-2)+C219-1,0)</f>
        <v>-0.0228</v>
      </c>
    </row>
    <row r="220">
      <c r="A220" s="180">
        <f t="shared" si="18"/>
        <v>1946</v>
      </c>
      <c r="B220" s="180">
        <f t="shared" si="19"/>
        <v>1</v>
      </c>
      <c r="C220" s="180">
        <f t="shared" si="20"/>
        <v>197</v>
      </c>
      <c r="D220" s="117">
        <f t="shared" si="4"/>
        <v>409589.3345</v>
      </c>
      <c r="E220" s="117">
        <f t="shared" si="5"/>
        <v>513059.3235</v>
      </c>
      <c r="F220" s="117">
        <f>$B$15*$B$18*'Cash Flow Assist'!P207</f>
        <v>3333.333333</v>
      </c>
      <c r="G220" s="117">
        <f>$B$15*'Parameters &amp; Main Results'!B232</f>
        <v>72.36532683</v>
      </c>
      <c r="H220" s="45">
        <f>offset('StockBond Returns'!$W$7,($B$10-1871)*12+($B$11-2)+C220-1,0)</f>
        <v>0.05638007005</v>
      </c>
      <c r="I220" s="19">
        <f t="shared" si="6"/>
        <v>0.06630486294</v>
      </c>
      <c r="J220" s="19"/>
      <c r="K220" s="19">
        <f t="shared" si="7"/>
        <v>1</v>
      </c>
      <c r="L220" s="174">
        <f t="shared" si="8"/>
        <v>0.9</v>
      </c>
      <c r="M220" s="174">
        <f t="shared" si="9"/>
        <v>0.1</v>
      </c>
      <c r="N220" s="174">
        <f t="shared" si="10"/>
        <v>0</v>
      </c>
      <c r="O220" s="174">
        <f t="shared" si="11"/>
        <v>0</v>
      </c>
      <c r="P220" s="174">
        <f t="shared" si="12"/>
        <v>0</v>
      </c>
      <c r="Q220" s="174">
        <f t="shared" si="13"/>
        <v>0</v>
      </c>
      <c r="R220" s="174">
        <f t="shared" si="14"/>
        <v>0</v>
      </c>
      <c r="S220" s="174">
        <f t="shared" si="15"/>
        <v>0</v>
      </c>
      <c r="T220" s="174">
        <f t="shared" si="16"/>
        <v>0</v>
      </c>
      <c r="U220" s="19">
        <f t="shared" si="17"/>
        <v>0.0005</v>
      </c>
      <c r="V220" s="19">
        <f>offset('StockBond Returns'!$N$7,($B$10-1871)*12+($B$11-2)+C220-1,0)</f>
        <v>0.07296305821</v>
      </c>
      <c r="W220" s="19">
        <f>offset('StockBond Returns'!$O$7,($B$10-1871)*12+($B$11-2)+C220-1,0)</f>
        <v>0.006797772258</v>
      </c>
      <c r="X220" s="19">
        <f>offset('StockBond Returns'!$P$7,($B$10-1871)*12+($B$11-2)+C220-1,0)</f>
        <v>0.0003166666637</v>
      </c>
      <c r="Y220" s="19">
        <f>offset('StockBond Returns'!$Q$7,($B$10-1871)*12+($B$11-2)+C220-1,0)</f>
        <v>0.07296305821</v>
      </c>
      <c r="Z220" s="19">
        <f>offset('StockBond Returns'!$R$7,($B$10-1871)*12+($B$11-2)+C220-1,0)</f>
        <v>0</v>
      </c>
      <c r="AA220" s="19">
        <f>offset('StockBond Returns'!$S$7,($B$10-1871)*12+($B$11-2)+C220-1,0)</f>
        <v>0</v>
      </c>
      <c r="AB220" s="19">
        <f>offset('StockBond Returns'!$T$7,($B$10-1871)*12+($B$11-2)+C220-1,0)</f>
        <v>0.02684563758</v>
      </c>
      <c r="AC220" s="19">
        <f>offset('StockBond Returns'!$U$7,($B$10-1871)*12+($B$11-2)+C220-1,0)</f>
        <v>0.0391</v>
      </c>
      <c r="AD220" s="19">
        <f>offset('StockBond Returns'!$V$7,($B$10-1871)*12+($B$11-2)+C220-1,0)</f>
        <v>0.0248</v>
      </c>
    </row>
    <row r="221">
      <c r="A221" s="180">
        <f t="shared" si="18"/>
        <v>1946</v>
      </c>
      <c r="B221" s="180">
        <f t="shared" si="19"/>
        <v>2</v>
      </c>
      <c r="C221" s="180">
        <f t="shared" si="20"/>
        <v>198</v>
      </c>
      <c r="D221" s="117">
        <f t="shared" si="4"/>
        <v>388526.5644</v>
      </c>
      <c r="E221" s="117">
        <f t="shared" si="5"/>
        <v>482115.357</v>
      </c>
      <c r="F221" s="117">
        <f>$B$15*$B$18*'Cash Flow Assist'!P208</f>
        <v>3333.333333</v>
      </c>
      <c r="G221" s="117">
        <f>$B$15*'Parameters &amp; Main Results'!B233</f>
        <v>72.24600668</v>
      </c>
      <c r="H221" s="45">
        <f>offset('StockBond Returns'!$W$7,($B$10-1871)*12+($B$11-2)+C221-1,0)</f>
        <v>-0.04381108856</v>
      </c>
      <c r="I221" s="19">
        <f t="shared" si="6"/>
        <v>-0.05430163768</v>
      </c>
      <c r="J221" s="19"/>
      <c r="K221" s="19">
        <f t="shared" si="7"/>
        <v>1</v>
      </c>
      <c r="L221" s="174">
        <f t="shared" si="8"/>
        <v>0.9</v>
      </c>
      <c r="M221" s="174">
        <f t="shared" si="9"/>
        <v>0.1</v>
      </c>
      <c r="N221" s="174">
        <f t="shared" si="10"/>
        <v>0</v>
      </c>
      <c r="O221" s="174">
        <f t="shared" si="11"/>
        <v>0</v>
      </c>
      <c r="P221" s="174">
        <f t="shared" si="12"/>
        <v>0</v>
      </c>
      <c r="Q221" s="174">
        <f t="shared" si="13"/>
        <v>0</v>
      </c>
      <c r="R221" s="174">
        <f t="shared" si="14"/>
        <v>0</v>
      </c>
      <c r="S221" s="174">
        <f t="shared" si="15"/>
        <v>0</v>
      </c>
      <c r="T221" s="174">
        <f t="shared" si="16"/>
        <v>0</v>
      </c>
      <c r="U221" s="19">
        <f t="shared" si="17"/>
        <v>0.0005</v>
      </c>
      <c r="V221" s="19">
        <f>offset('StockBond Returns'!$N$7,($B$10-1871)*12+($B$11-2)+C221-1,0)</f>
        <v>-0.06125367043</v>
      </c>
      <c r="W221" s="19">
        <f>offset('StockBond Returns'!$O$7,($B$10-1871)*12+($B$11-2)+C221-1,0)</f>
        <v>0.008683323737</v>
      </c>
      <c r="X221" s="19">
        <f>offset('StockBond Returns'!$P$7,($B$10-1871)*12+($B$11-2)+C221-1,0)</f>
        <v>0.005843278088</v>
      </c>
      <c r="Y221" s="19">
        <f>offset('StockBond Returns'!$Q$7,($B$10-1871)*12+($B$11-2)+C221-1,0)</f>
        <v>-0.06125367043</v>
      </c>
      <c r="Z221" s="19">
        <f>offset('StockBond Returns'!$R$7,($B$10-1871)*12+($B$11-2)+C221-1,0)</f>
        <v>0</v>
      </c>
      <c r="AA221" s="19">
        <f>offset('StockBond Returns'!$S$7,($B$10-1871)*12+($B$11-2)+C221-1,0)</f>
        <v>0</v>
      </c>
      <c r="AB221" s="19">
        <f>offset('StockBond Returns'!$T$7,($B$10-1871)*12+($B$11-2)+C221-1,0)</f>
        <v>0.005524861878</v>
      </c>
      <c r="AC221" s="19">
        <f>offset('StockBond Returns'!$U$7,($B$10-1871)*12+($B$11-2)+C221-1,0)</f>
        <v>-0.0071</v>
      </c>
      <c r="AD221" s="19">
        <f>offset('StockBond Returns'!$V$7,($B$10-1871)*12+($B$11-2)+C221-1,0)</f>
        <v>-0.0146</v>
      </c>
    </row>
    <row r="222">
      <c r="A222" s="180">
        <f t="shared" si="18"/>
        <v>1946</v>
      </c>
      <c r="B222" s="180">
        <f t="shared" si="19"/>
        <v>3</v>
      </c>
      <c r="C222" s="180">
        <f t="shared" si="20"/>
        <v>199</v>
      </c>
      <c r="D222" s="117">
        <f t="shared" si="4"/>
        <v>395504.4406</v>
      </c>
      <c r="E222" s="117">
        <f t="shared" si="5"/>
        <v>494880.4593</v>
      </c>
      <c r="F222" s="117">
        <f>$B$15*$B$18*'Cash Flow Assist'!P209</f>
        <v>3333.333333</v>
      </c>
      <c r="G222" s="117">
        <f>$B$15*'Parameters &amp; Main Results'!B234</f>
        <v>72.12688326</v>
      </c>
      <c r="H222" s="45">
        <f>offset('StockBond Returns'!$W$7,($B$10-1871)*12+($B$11-2)+C222-1,0)</f>
        <v>0.02657670219</v>
      </c>
      <c r="I222" s="19">
        <f t="shared" si="6"/>
        <v>0.03346803758</v>
      </c>
      <c r="J222" s="19"/>
      <c r="K222" s="19">
        <f t="shared" si="7"/>
        <v>1</v>
      </c>
      <c r="L222" s="174">
        <f t="shared" si="8"/>
        <v>0.9</v>
      </c>
      <c r="M222" s="174">
        <f t="shared" si="9"/>
        <v>0.1</v>
      </c>
      <c r="N222" s="174">
        <f t="shared" si="10"/>
        <v>0</v>
      </c>
      <c r="O222" s="174">
        <f t="shared" si="11"/>
        <v>0</v>
      </c>
      <c r="P222" s="174">
        <f t="shared" si="12"/>
        <v>0</v>
      </c>
      <c r="Q222" s="174">
        <f t="shared" si="13"/>
        <v>0</v>
      </c>
      <c r="R222" s="174">
        <f t="shared" si="14"/>
        <v>0</v>
      </c>
      <c r="S222" s="174">
        <f t="shared" si="15"/>
        <v>0</v>
      </c>
      <c r="T222" s="174">
        <f t="shared" si="16"/>
        <v>0</v>
      </c>
      <c r="U222" s="19">
        <f t="shared" si="17"/>
        <v>0.0005</v>
      </c>
      <c r="V222" s="19">
        <f>offset('StockBond Returns'!$N$7,($B$10-1871)*12+($B$11-2)+C222-1,0)</f>
        <v>0.03810392784</v>
      </c>
      <c r="W222" s="19">
        <f>offset('StockBond Returns'!$O$7,($B$10-1871)*12+($B$11-2)+C222-1,0)</f>
        <v>-0.007838308113</v>
      </c>
      <c r="X222" s="19">
        <f>offset('StockBond Returns'!$P$7,($B$10-1871)*12+($B$11-2)+C222-1,0)</f>
        <v>-0.01061575592</v>
      </c>
      <c r="Y222" s="19">
        <f>offset('StockBond Returns'!$Q$7,($B$10-1871)*12+($B$11-2)+C222-1,0)</f>
        <v>0.03810392784</v>
      </c>
      <c r="Z222" s="19">
        <f>offset('StockBond Returns'!$R$7,($B$10-1871)*12+($B$11-2)+C222-1,0)</f>
        <v>0</v>
      </c>
      <c r="AA222" s="19">
        <f>offset('StockBond Returns'!$S$7,($B$10-1871)*12+($B$11-2)+C222-1,0)</f>
        <v>0</v>
      </c>
      <c r="AB222" s="19">
        <f>offset('StockBond Returns'!$T$7,($B$10-1871)*12+($B$11-2)+C222-1,0)</f>
        <v>-0.01092896175</v>
      </c>
      <c r="AC222" s="19">
        <f>offset('StockBond Returns'!$U$7,($B$10-1871)*12+($B$11-2)+C222-1,0)</f>
        <v>0.0029</v>
      </c>
      <c r="AD222" s="19">
        <f>offset('StockBond Returns'!$V$7,($B$10-1871)*12+($B$11-2)+C222-1,0)</f>
        <v>-0.0054</v>
      </c>
    </row>
    <row r="223">
      <c r="A223" s="180">
        <f t="shared" si="18"/>
        <v>1946</v>
      </c>
      <c r="B223" s="180">
        <f t="shared" si="19"/>
        <v>4</v>
      </c>
      <c r="C223" s="180">
        <f t="shared" si="20"/>
        <v>200</v>
      </c>
      <c r="D223" s="117">
        <f t="shared" si="4"/>
        <v>400837.1084</v>
      </c>
      <c r="E223" s="117">
        <f t="shared" si="5"/>
        <v>506264.3059</v>
      </c>
      <c r="F223" s="117">
        <f>$B$15*$B$18*'Cash Flow Assist'!P210</f>
        <v>3333.333333</v>
      </c>
      <c r="G223" s="117">
        <f>$B$15*'Parameters &amp; Main Results'!B235</f>
        <v>72.00795627</v>
      </c>
      <c r="H223" s="45">
        <f>offset('StockBond Returns'!$W$7,($B$10-1871)*12+($B$11-2)+C223-1,0)</f>
        <v>0.02190986374</v>
      </c>
      <c r="I223" s="19">
        <f t="shared" si="6"/>
        <v>0.02978967049</v>
      </c>
      <c r="J223" s="19"/>
      <c r="K223" s="19">
        <f t="shared" si="7"/>
        <v>1</v>
      </c>
      <c r="L223" s="174">
        <f t="shared" si="8"/>
        <v>0.9</v>
      </c>
      <c r="M223" s="174">
        <f t="shared" si="9"/>
        <v>0.1</v>
      </c>
      <c r="N223" s="174">
        <f t="shared" si="10"/>
        <v>0</v>
      </c>
      <c r="O223" s="174">
        <f t="shared" si="11"/>
        <v>0</v>
      </c>
      <c r="P223" s="174">
        <f t="shared" si="12"/>
        <v>0</v>
      </c>
      <c r="Q223" s="174">
        <f t="shared" si="13"/>
        <v>0</v>
      </c>
      <c r="R223" s="174">
        <f t="shared" si="14"/>
        <v>0</v>
      </c>
      <c r="S223" s="174">
        <f t="shared" si="15"/>
        <v>0</v>
      </c>
      <c r="T223" s="174">
        <f t="shared" si="16"/>
        <v>0</v>
      </c>
      <c r="U223" s="19">
        <f t="shared" si="17"/>
        <v>0.0005</v>
      </c>
      <c r="V223" s="19">
        <f>offset('StockBond Returns'!$N$7,($B$10-1871)*12+($B$11-2)+C223-1,0)</f>
        <v>0.03508454165</v>
      </c>
      <c r="W223" s="19">
        <f>offset('StockBond Returns'!$O$7,($B$10-1871)*12+($B$11-2)+C223-1,0)</f>
        <v>-0.01744750333</v>
      </c>
      <c r="X223" s="19">
        <f>offset('StockBond Returns'!$P$7,($B$10-1871)*12+($B$11-2)+C223-1,0)</f>
        <v>-0.005119836956</v>
      </c>
      <c r="Y223" s="19">
        <f>offset('StockBond Returns'!$Q$7,($B$10-1871)*12+($B$11-2)+C223-1,0)</f>
        <v>0.03508454165</v>
      </c>
      <c r="Z223" s="19">
        <f>offset('StockBond Returns'!$R$7,($B$10-1871)*12+($B$11-2)+C223-1,0)</f>
        <v>0</v>
      </c>
      <c r="AA223" s="19">
        <f>offset('StockBond Returns'!$S$7,($B$10-1871)*12+($B$11-2)+C223-1,0)</f>
        <v>0</v>
      </c>
      <c r="AB223" s="19">
        <f>offset('StockBond Returns'!$T$7,($B$10-1871)*12+($B$11-2)+C223-1,0)</f>
        <v>-0.005434782609</v>
      </c>
      <c r="AC223" s="19">
        <f>offset('StockBond Returns'!$U$7,($B$10-1871)*12+($B$11-2)+C223-1,0)</f>
        <v>0.0235</v>
      </c>
      <c r="AD223" s="19">
        <f>offset('StockBond Returns'!$V$7,($B$10-1871)*12+($B$11-2)+C223-1,0)</f>
        <v>0.0032</v>
      </c>
    </row>
    <row r="224">
      <c r="A224" s="180">
        <f t="shared" si="18"/>
        <v>1946</v>
      </c>
      <c r="B224" s="180">
        <f t="shared" si="19"/>
        <v>5</v>
      </c>
      <c r="C224" s="180">
        <f t="shared" si="20"/>
        <v>201</v>
      </c>
      <c r="D224" s="117">
        <f t="shared" si="4"/>
        <v>402999.6277</v>
      </c>
      <c r="E224" s="117">
        <f t="shared" si="5"/>
        <v>511731.9407</v>
      </c>
      <c r="F224" s="117">
        <f>$B$15*$B$18*'Cash Flow Assist'!P211</f>
        <v>3333.333333</v>
      </c>
      <c r="G224" s="117">
        <f>$B$15*'Parameters &amp; Main Results'!B236</f>
        <v>71.88922537</v>
      </c>
      <c r="H224" s="45">
        <f>offset('StockBond Returns'!$W$7,($B$10-1871)*12+($B$11-2)+C224-1,0)</f>
        <v>0.01364259409</v>
      </c>
      <c r="I224" s="19">
        <f t="shared" si="6"/>
        <v>0.01735393482</v>
      </c>
      <c r="J224" s="19"/>
      <c r="K224" s="19">
        <f t="shared" si="7"/>
        <v>1</v>
      </c>
      <c r="L224" s="174">
        <f t="shared" si="8"/>
        <v>0.9</v>
      </c>
      <c r="M224" s="174">
        <f t="shared" si="9"/>
        <v>0.1</v>
      </c>
      <c r="N224" s="174">
        <f t="shared" si="10"/>
        <v>0</v>
      </c>
      <c r="O224" s="174">
        <f t="shared" si="11"/>
        <v>0</v>
      </c>
      <c r="P224" s="174">
        <f t="shared" si="12"/>
        <v>0</v>
      </c>
      <c r="Q224" s="174">
        <f t="shared" si="13"/>
        <v>0</v>
      </c>
      <c r="R224" s="174">
        <f t="shared" si="14"/>
        <v>0</v>
      </c>
      <c r="S224" s="174">
        <f t="shared" si="15"/>
        <v>0</v>
      </c>
      <c r="T224" s="174">
        <f t="shared" si="16"/>
        <v>0</v>
      </c>
      <c r="U224" s="19">
        <f t="shared" si="17"/>
        <v>0.0005</v>
      </c>
      <c r="V224" s="19">
        <f>offset('StockBond Returns'!$N$7,($B$10-1871)*12+($B$11-2)+C224-1,0)</f>
        <v>0.01986982864</v>
      </c>
      <c r="W224" s="19">
        <f>offset('StockBond Returns'!$O$7,($B$10-1871)*12+($B$11-2)+C224-1,0)</f>
        <v>-0.004872442903</v>
      </c>
      <c r="X224" s="19">
        <f>offset('StockBond Returns'!$P$7,($B$10-1871)*12+($B$11-2)+C224-1,0)</f>
        <v>-0.005090450449</v>
      </c>
      <c r="Y224" s="19">
        <f>offset('StockBond Returns'!$Q$7,($B$10-1871)*12+($B$11-2)+C224-1,0)</f>
        <v>0.01986982864</v>
      </c>
      <c r="Z224" s="19">
        <f>offset('StockBond Returns'!$R$7,($B$10-1871)*12+($B$11-2)+C224-1,0)</f>
        <v>0</v>
      </c>
      <c r="AA224" s="19">
        <f>offset('StockBond Returns'!$S$7,($B$10-1871)*12+($B$11-2)+C224-1,0)</f>
        <v>0</v>
      </c>
      <c r="AB224" s="19">
        <f>offset('StockBond Returns'!$T$7,($B$10-1871)*12+($B$11-2)+C224-1,0)</f>
        <v>-0.005405405405</v>
      </c>
      <c r="AC224" s="19">
        <f>offset('StockBond Returns'!$U$7,($B$10-1871)*12+($B$11-2)+C224-1,0)</f>
        <v>0.0146</v>
      </c>
      <c r="AD224" s="19">
        <f>offset('StockBond Returns'!$V$7,($B$10-1871)*12+($B$11-2)+C224-1,0)</f>
        <v>0.0128</v>
      </c>
    </row>
    <row r="225">
      <c r="A225" s="180">
        <f t="shared" si="18"/>
        <v>1946</v>
      </c>
      <c r="B225" s="180">
        <f t="shared" si="19"/>
        <v>6</v>
      </c>
      <c r="C225" s="180">
        <f t="shared" si="20"/>
        <v>202</v>
      </c>
      <c r="D225" s="117">
        <f t="shared" si="4"/>
        <v>385133.8288</v>
      </c>
      <c r="E225" s="117">
        <f t="shared" si="5"/>
        <v>486853.768</v>
      </c>
      <c r="F225" s="117">
        <f>$B$15*$B$18*'Cash Flow Assist'!P212</f>
        <v>3333.333333</v>
      </c>
      <c r="G225" s="117">
        <f>$B$15*'Parameters &amp; Main Results'!B237</f>
        <v>71.77069024</v>
      </c>
      <c r="H225" s="45">
        <f>offset('StockBond Returns'!$W$7,($B$10-1871)*12+($B$11-2)+C225-1,0)</f>
        <v>-0.03653451494</v>
      </c>
      <c r="I225" s="19">
        <f t="shared" si="6"/>
        <v>-0.04251301751</v>
      </c>
      <c r="J225" s="19"/>
      <c r="K225" s="19">
        <f t="shared" si="7"/>
        <v>1</v>
      </c>
      <c r="L225" s="174">
        <f t="shared" si="8"/>
        <v>0.9</v>
      </c>
      <c r="M225" s="174">
        <f t="shared" si="9"/>
        <v>0.1</v>
      </c>
      <c r="N225" s="174">
        <f t="shared" si="10"/>
        <v>0</v>
      </c>
      <c r="O225" s="174">
        <f t="shared" si="11"/>
        <v>0</v>
      </c>
      <c r="P225" s="174">
        <f t="shared" si="12"/>
        <v>0</v>
      </c>
      <c r="Q225" s="174">
        <f t="shared" si="13"/>
        <v>0</v>
      </c>
      <c r="R225" s="174">
        <f t="shared" si="14"/>
        <v>0</v>
      </c>
      <c r="S225" s="174">
        <f t="shared" si="15"/>
        <v>0</v>
      </c>
      <c r="T225" s="174">
        <f t="shared" si="16"/>
        <v>0</v>
      </c>
      <c r="U225" s="19">
        <f t="shared" si="17"/>
        <v>0.0005</v>
      </c>
      <c r="V225" s="19">
        <f>offset('StockBond Returns'!$N$7,($B$10-1871)*12+($B$11-2)+C225-1,0)</f>
        <v>-0.04645701923</v>
      </c>
      <c r="W225" s="19">
        <f>offset('StockBond Returns'!$O$7,($B$10-1871)*12+($B$11-2)+C225-1,0)</f>
        <v>-0.00660033542</v>
      </c>
      <c r="X225" s="19">
        <f>offset('StockBond Returns'!$P$7,($B$10-1871)*12+($B$11-2)+C225-1,0)</f>
        <v>-0.01038190731</v>
      </c>
      <c r="Y225" s="19">
        <f>offset('StockBond Returns'!$Q$7,($B$10-1871)*12+($B$11-2)+C225-1,0)</f>
        <v>-0.04645701923</v>
      </c>
      <c r="Z225" s="19">
        <f>offset('StockBond Returns'!$R$7,($B$10-1871)*12+($B$11-2)+C225-1,0)</f>
        <v>0</v>
      </c>
      <c r="AA225" s="19">
        <f>offset('StockBond Returns'!$S$7,($B$10-1871)*12+($B$11-2)+C225-1,0)</f>
        <v>0</v>
      </c>
      <c r="AB225" s="19">
        <f>offset('StockBond Returns'!$T$7,($B$10-1871)*12+($B$11-2)+C225-1,0)</f>
        <v>-0.01069518717</v>
      </c>
      <c r="AC225" s="19">
        <f>offset('StockBond Returns'!$U$7,($B$10-1871)*12+($B$11-2)+C225-1,0)</f>
        <v>-0.0158</v>
      </c>
      <c r="AD225" s="19">
        <f>offset('StockBond Returns'!$V$7,($B$10-1871)*12+($B$11-2)+C225-1,0)</f>
        <v>-0.0039</v>
      </c>
    </row>
    <row r="226">
      <c r="A226" s="180">
        <f t="shared" si="18"/>
        <v>1946</v>
      </c>
      <c r="B226" s="180">
        <f t="shared" si="19"/>
        <v>7</v>
      </c>
      <c r="C226" s="180">
        <f t="shared" si="20"/>
        <v>203</v>
      </c>
      <c r="D226" s="117">
        <f t="shared" si="4"/>
        <v>354386.61</v>
      </c>
      <c r="E226" s="117">
        <f t="shared" si="5"/>
        <v>447399.1421</v>
      </c>
      <c r="F226" s="117">
        <f>$B$15*$B$18*'Cash Flow Assist'!P213</f>
        <v>3333.333333</v>
      </c>
      <c r="G226" s="117">
        <f>$B$15*'Parameters &amp; Main Results'!B238</f>
        <v>71.65235056</v>
      </c>
      <c r="H226" s="45">
        <f>offset('StockBond Returns'!$W$7,($B$10-1871)*12+($B$11-2)+C226-1,0)</f>
        <v>-0.07197575938</v>
      </c>
      <c r="I226" s="19">
        <f t="shared" si="6"/>
        <v>-0.07484188813</v>
      </c>
      <c r="J226" s="19"/>
      <c r="K226" s="19">
        <f t="shared" si="7"/>
        <v>1</v>
      </c>
      <c r="L226" s="174">
        <f t="shared" si="8"/>
        <v>0.9</v>
      </c>
      <c r="M226" s="174">
        <f t="shared" si="9"/>
        <v>0.1</v>
      </c>
      <c r="N226" s="174">
        <f t="shared" si="10"/>
        <v>0</v>
      </c>
      <c r="O226" s="174">
        <f t="shared" si="11"/>
        <v>0</v>
      </c>
      <c r="P226" s="174">
        <f t="shared" si="12"/>
        <v>0</v>
      </c>
      <c r="Q226" s="174">
        <f t="shared" si="13"/>
        <v>0</v>
      </c>
      <c r="R226" s="174">
        <f t="shared" si="14"/>
        <v>0</v>
      </c>
      <c r="S226" s="174">
        <f t="shared" si="15"/>
        <v>0</v>
      </c>
      <c r="T226" s="174">
        <f t="shared" si="16"/>
        <v>0</v>
      </c>
      <c r="U226" s="19">
        <f t="shared" si="17"/>
        <v>0.0005</v>
      </c>
      <c r="V226" s="19">
        <f>offset('StockBond Returns'!$N$7,($B$10-1871)*12+($B$11-2)+C226-1,0)</f>
        <v>-0.07671097396</v>
      </c>
      <c r="W226" s="19">
        <f>offset('StockBond Returns'!$O$7,($B$10-1871)*12+($B$11-2)+C226-1,0)</f>
        <v>-0.05760344896</v>
      </c>
      <c r="X226" s="19">
        <f>offset('StockBond Returns'!$P$7,($B$10-1871)*12+($B$11-2)+C226-1,0)</f>
        <v>-0.05525648148</v>
      </c>
      <c r="Y226" s="19">
        <f>offset('StockBond Returns'!$Q$7,($B$10-1871)*12+($B$11-2)+C226-1,0)</f>
        <v>-0.07671097396</v>
      </c>
      <c r="Z226" s="19">
        <f>offset('StockBond Returns'!$R$7,($B$10-1871)*12+($B$11-2)+C226-1,0)</f>
        <v>0</v>
      </c>
      <c r="AA226" s="19">
        <f>offset('StockBond Returns'!$S$7,($B$10-1871)*12+($B$11-2)+C226-1,0)</f>
        <v>0</v>
      </c>
      <c r="AB226" s="19">
        <f>offset('StockBond Returns'!$T$7,($B$10-1871)*12+($B$11-2)+C226-1,0)</f>
        <v>-0.05555555556</v>
      </c>
      <c r="AC226" s="19">
        <f>offset('StockBond Returns'!$U$7,($B$10-1871)*12+($B$11-2)+C226-1,0)</f>
        <v>-0.0207</v>
      </c>
      <c r="AD226" s="19">
        <f>offset('StockBond Returns'!$V$7,($B$10-1871)*12+($B$11-2)+C226-1,0)</f>
        <v>0.0007</v>
      </c>
    </row>
    <row r="227">
      <c r="A227" s="180">
        <f t="shared" si="18"/>
        <v>1946</v>
      </c>
      <c r="B227" s="180">
        <f t="shared" si="19"/>
        <v>8</v>
      </c>
      <c r="C227" s="180">
        <f t="shared" si="20"/>
        <v>204</v>
      </c>
      <c r="D227" s="117">
        <f t="shared" si="4"/>
        <v>325820.1862</v>
      </c>
      <c r="E227" s="117">
        <f t="shared" si="5"/>
        <v>407831.9743</v>
      </c>
      <c r="F227" s="117">
        <f>$B$15*$B$18*'Cash Flow Assist'!P214</f>
        <v>3333.333333</v>
      </c>
      <c r="G227" s="117">
        <f>$B$15*'Parameters &amp; Main Results'!B239</f>
        <v>71.534206</v>
      </c>
      <c r="H227" s="45">
        <f>offset('StockBond Returns'!$W$7,($B$10-1871)*12+($B$11-2)+C227-1,0)</f>
        <v>-0.07206732159</v>
      </c>
      <c r="I227" s="19">
        <f t="shared" si="6"/>
        <v>-0.08174356268</v>
      </c>
      <c r="J227" s="19"/>
      <c r="K227" s="19">
        <f t="shared" si="7"/>
        <v>1</v>
      </c>
      <c r="L227" s="174">
        <f t="shared" si="8"/>
        <v>0.9</v>
      </c>
      <c r="M227" s="174">
        <f t="shared" si="9"/>
        <v>0.1</v>
      </c>
      <c r="N227" s="174">
        <f t="shared" si="10"/>
        <v>0</v>
      </c>
      <c r="O227" s="174">
        <f t="shared" si="11"/>
        <v>0</v>
      </c>
      <c r="P227" s="174">
        <f t="shared" si="12"/>
        <v>0</v>
      </c>
      <c r="Q227" s="174">
        <f t="shared" si="13"/>
        <v>0</v>
      </c>
      <c r="R227" s="174">
        <f t="shared" si="14"/>
        <v>0</v>
      </c>
      <c r="S227" s="174">
        <f t="shared" si="15"/>
        <v>0</v>
      </c>
      <c r="T227" s="174">
        <f t="shared" si="16"/>
        <v>0</v>
      </c>
      <c r="U227" s="19">
        <f t="shared" si="17"/>
        <v>0.0005</v>
      </c>
      <c r="V227" s="19">
        <f>offset('StockBond Returns'!$N$7,($B$10-1871)*12+($B$11-2)+C227-1,0)</f>
        <v>-0.08815272341</v>
      </c>
      <c r="W227" s="19">
        <f>offset('StockBond Returns'!$O$7,($B$10-1871)*12+($B$11-2)+C227-1,0)</f>
        <v>-0.02364444946</v>
      </c>
      <c r="X227" s="19">
        <f>offset('StockBond Returns'!$P$7,($B$10-1871)*12+($B$11-2)+C227-1,0)</f>
        <v>-0.01949158416</v>
      </c>
      <c r="Y227" s="19">
        <f>offset('StockBond Returns'!$Q$7,($B$10-1871)*12+($B$11-2)+C227-1,0)</f>
        <v>-0.08815272341</v>
      </c>
      <c r="Z227" s="19">
        <f>offset('StockBond Returns'!$R$7,($B$10-1871)*12+($B$11-2)+C227-1,0)</f>
        <v>0</v>
      </c>
      <c r="AA227" s="19">
        <f>offset('StockBond Returns'!$S$7,($B$10-1871)*12+($B$11-2)+C227-1,0)</f>
        <v>0</v>
      </c>
      <c r="AB227" s="19">
        <f>offset('StockBond Returns'!$T$7,($B$10-1871)*12+($B$11-2)+C227-1,0)</f>
        <v>-0.0198019802</v>
      </c>
      <c r="AC227" s="19">
        <f>offset('StockBond Returns'!$U$7,($B$10-1871)*12+($B$11-2)+C227-1,0)</f>
        <v>-0.0184</v>
      </c>
      <c r="AD227" s="19">
        <f>offset('StockBond Returns'!$V$7,($B$10-1871)*12+($B$11-2)+C227-1,0)</f>
        <v>0.0055</v>
      </c>
    </row>
    <row r="228">
      <c r="A228" s="180">
        <f t="shared" si="18"/>
        <v>1946</v>
      </c>
      <c r="B228" s="180">
        <f t="shared" si="19"/>
        <v>9</v>
      </c>
      <c r="C228" s="180">
        <f t="shared" si="20"/>
        <v>205</v>
      </c>
      <c r="D228" s="117">
        <f t="shared" si="4"/>
        <v>295690.5161</v>
      </c>
      <c r="E228" s="117">
        <f t="shared" si="5"/>
        <v>365166.2517</v>
      </c>
      <c r="F228" s="117">
        <f>$B$15*$B$18*'Cash Flow Assist'!P215</f>
        <v>3333.333333</v>
      </c>
      <c r="G228" s="117">
        <f>$B$15*'Parameters &amp; Main Results'!B240</f>
        <v>71.41625625</v>
      </c>
      <c r="H228" s="45">
        <f>offset('StockBond Returns'!$W$7,($B$10-1871)*12+($B$11-2)+C228-1,0)</f>
        <v>-0.08329581229</v>
      </c>
      <c r="I228" s="19">
        <f t="shared" si="6"/>
        <v>-0.0973967421</v>
      </c>
      <c r="J228" s="19"/>
      <c r="K228" s="19">
        <f t="shared" si="7"/>
        <v>1</v>
      </c>
      <c r="L228" s="174">
        <f t="shared" si="8"/>
        <v>0.9</v>
      </c>
      <c r="M228" s="174">
        <f t="shared" si="9"/>
        <v>0.1</v>
      </c>
      <c r="N228" s="174">
        <f t="shared" si="10"/>
        <v>0</v>
      </c>
      <c r="O228" s="174">
        <f t="shared" si="11"/>
        <v>0</v>
      </c>
      <c r="P228" s="174">
        <f t="shared" si="12"/>
        <v>0</v>
      </c>
      <c r="Q228" s="174">
        <f t="shared" si="13"/>
        <v>0</v>
      </c>
      <c r="R228" s="174">
        <f t="shared" si="14"/>
        <v>0</v>
      </c>
      <c r="S228" s="174">
        <f t="shared" si="15"/>
        <v>0</v>
      </c>
      <c r="T228" s="174">
        <f t="shared" si="16"/>
        <v>0</v>
      </c>
      <c r="U228" s="19">
        <f t="shared" si="17"/>
        <v>0.0005</v>
      </c>
      <c r="V228" s="19">
        <f>offset('StockBond Returns'!$N$7,($B$10-1871)*12+($B$11-2)+C228-1,0)</f>
        <v>-0.1067556953</v>
      </c>
      <c r="W228" s="19">
        <f>offset('StockBond Returns'!$O$7,($B$10-1871)*12+($B$11-2)+C228-1,0)</f>
        <v>-0.01274949654</v>
      </c>
      <c r="X228" s="19">
        <f>offset('StockBond Returns'!$P$7,($B$10-1871)*12+($B$11-2)+C228-1,0)</f>
        <v>-0.009490359477</v>
      </c>
      <c r="Y228" s="19">
        <f>offset('StockBond Returns'!$Q$7,($B$10-1871)*12+($B$11-2)+C228-1,0)</f>
        <v>-0.1067556953</v>
      </c>
      <c r="Z228" s="19">
        <f>offset('StockBond Returns'!$R$7,($B$10-1871)*12+($B$11-2)+C228-1,0)</f>
        <v>0</v>
      </c>
      <c r="AA228" s="19">
        <f>offset('StockBond Returns'!$S$7,($B$10-1871)*12+($B$11-2)+C228-1,0)</f>
        <v>0</v>
      </c>
      <c r="AB228" s="19">
        <f>offset('StockBond Returns'!$T$7,($B$10-1871)*12+($B$11-2)+C228-1,0)</f>
        <v>-0.009803921569</v>
      </c>
      <c r="AC228" s="19">
        <f>offset('StockBond Returns'!$U$7,($B$10-1871)*12+($B$11-2)+C228-1,0)</f>
        <v>-0.044</v>
      </c>
      <c r="AD228" s="19">
        <f>offset('StockBond Returns'!$V$7,($B$10-1871)*12+($B$11-2)+C228-1,0)</f>
        <v>-0.0192</v>
      </c>
    </row>
    <row r="229">
      <c r="A229" s="180">
        <f t="shared" si="18"/>
        <v>1946</v>
      </c>
      <c r="B229" s="180">
        <f t="shared" si="19"/>
        <v>10</v>
      </c>
      <c r="C229" s="180">
        <f t="shared" si="20"/>
        <v>206</v>
      </c>
      <c r="D229" s="117">
        <f t="shared" si="4"/>
        <v>286253.4215</v>
      </c>
      <c r="E229" s="117">
        <f t="shared" si="5"/>
        <v>353891.7116</v>
      </c>
      <c r="F229" s="117">
        <f>$B$15*$B$18*'Cash Flow Assist'!P216</f>
        <v>3333.333333</v>
      </c>
      <c r="G229" s="117">
        <f>$B$15*'Parameters &amp; Main Results'!B241</f>
        <v>71.29850098</v>
      </c>
      <c r="H229" s="45">
        <f>offset('StockBond Returns'!$W$7,($B$10-1871)*12+($B$11-2)+C229-1,0)</f>
        <v>-0.02111647842</v>
      </c>
      <c r="I229" s="19">
        <f t="shared" si="6"/>
        <v>-0.02213985048</v>
      </c>
      <c r="J229" s="19"/>
      <c r="K229" s="19">
        <f t="shared" si="7"/>
        <v>1</v>
      </c>
      <c r="L229" s="174">
        <f t="shared" si="8"/>
        <v>0.9</v>
      </c>
      <c r="M229" s="174">
        <f t="shared" si="9"/>
        <v>0.1</v>
      </c>
      <c r="N229" s="174">
        <f t="shared" si="10"/>
        <v>0</v>
      </c>
      <c r="O229" s="174">
        <f t="shared" si="11"/>
        <v>0</v>
      </c>
      <c r="P229" s="174">
        <f t="shared" si="12"/>
        <v>0</v>
      </c>
      <c r="Q229" s="174">
        <f t="shared" si="13"/>
        <v>0</v>
      </c>
      <c r="R229" s="174">
        <f t="shared" si="14"/>
        <v>0</v>
      </c>
      <c r="S229" s="174">
        <f t="shared" si="15"/>
        <v>0</v>
      </c>
      <c r="T229" s="174">
        <f t="shared" si="16"/>
        <v>0</v>
      </c>
      <c r="U229" s="19">
        <f t="shared" si="17"/>
        <v>0.0005</v>
      </c>
      <c r="V229" s="19">
        <f>offset('StockBond Returns'!$N$7,($B$10-1871)*12+($B$11-2)+C229-1,0)</f>
        <v>-0.02278043185</v>
      </c>
      <c r="W229" s="19">
        <f>offset('StockBond Returns'!$O$7,($B$10-1871)*12+($B$11-2)+C229-1,0)</f>
        <v>-0.01595795148</v>
      </c>
      <c r="X229" s="19">
        <f>offset('StockBond Returns'!$P$7,($B$10-1871)*12+($B$11-2)+C229-1,0)</f>
        <v>-0.01892019231</v>
      </c>
      <c r="Y229" s="19">
        <f>offset('StockBond Returns'!$Q$7,($B$10-1871)*12+($B$11-2)+C229-1,0)</f>
        <v>-0.02278043185</v>
      </c>
      <c r="Z229" s="19">
        <f>offset('StockBond Returns'!$R$7,($B$10-1871)*12+($B$11-2)+C229-1,0)</f>
        <v>0</v>
      </c>
      <c r="AA229" s="19">
        <f>offset('StockBond Returns'!$S$7,($B$10-1871)*12+($B$11-2)+C229-1,0)</f>
        <v>0</v>
      </c>
      <c r="AB229" s="19">
        <f>offset('StockBond Returns'!$T$7,($B$10-1871)*12+($B$11-2)+C229-1,0)</f>
        <v>-0.01923076923</v>
      </c>
      <c r="AC229" s="19">
        <f>offset('StockBond Returns'!$U$7,($B$10-1871)*12+($B$11-2)+C229-1,0)</f>
        <v>0.001</v>
      </c>
      <c r="AD229" s="19">
        <f>offset('StockBond Returns'!$V$7,($B$10-1871)*12+($B$11-2)+C229-1,0)</f>
        <v>0.0346</v>
      </c>
    </row>
    <row r="230">
      <c r="A230" s="180">
        <f t="shared" si="18"/>
        <v>1946</v>
      </c>
      <c r="B230" s="180">
        <f t="shared" si="19"/>
        <v>11</v>
      </c>
      <c r="C230" s="180">
        <f t="shared" si="20"/>
        <v>207</v>
      </c>
      <c r="D230" s="117">
        <f t="shared" si="4"/>
        <v>274311.9295</v>
      </c>
      <c r="E230" s="117">
        <f t="shared" si="5"/>
        <v>339759.0375</v>
      </c>
      <c r="F230" s="117">
        <f>$B$15*$B$18*'Cash Flow Assist'!P217</f>
        <v>3333.333333</v>
      </c>
      <c r="G230" s="117">
        <f>$B$15*'Parameters &amp; Main Results'!B242</f>
        <v>71.18093987</v>
      </c>
      <c r="H230" s="45">
        <f>offset('StockBond Returns'!$W$7,($B$10-1871)*12+($B$11-2)+C230-1,0)</f>
        <v>-0.03066999097</v>
      </c>
      <c r="I230" s="19">
        <f t="shared" si="6"/>
        <v>-0.03100286713</v>
      </c>
      <c r="J230" s="19"/>
      <c r="K230" s="19">
        <f t="shared" si="7"/>
        <v>1</v>
      </c>
      <c r="L230" s="174">
        <f t="shared" si="8"/>
        <v>0.9</v>
      </c>
      <c r="M230" s="174">
        <f t="shared" si="9"/>
        <v>0.1</v>
      </c>
      <c r="N230" s="174">
        <f t="shared" si="10"/>
        <v>0</v>
      </c>
      <c r="O230" s="174">
        <f t="shared" si="11"/>
        <v>0</v>
      </c>
      <c r="P230" s="174">
        <f t="shared" si="12"/>
        <v>0</v>
      </c>
      <c r="Q230" s="174">
        <f t="shared" si="13"/>
        <v>0</v>
      </c>
      <c r="R230" s="174">
        <f t="shared" si="14"/>
        <v>0</v>
      </c>
      <c r="S230" s="174">
        <f t="shared" si="15"/>
        <v>0</v>
      </c>
      <c r="T230" s="174">
        <f t="shared" si="16"/>
        <v>0</v>
      </c>
      <c r="U230" s="19">
        <f t="shared" si="17"/>
        <v>0.0005</v>
      </c>
      <c r="V230" s="19">
        <f>offset('StockBond Returns'!$N$7,($B$10-1871)*12+($B$11-2)+C230-1,0)</f>
        <v>-0.0311831179</v>
      </c>
      <c r="W230" s="19">
        <f>offset('StockBond Returns'!$O$7,($B$10-1871)*12+($B$11-2)+C230-1,0)</f>
        <v>-0.02896394353</v>
      </c>
      <c r="X230" s="19">
        <f>offset('StockBond Returns'!$P$7,($B$10-1871)*12+($B$11-2)+C230-1,0)</f>
        <v>-0.02316494522</v>
      </c>
      <c r="Y230" s="19">
        <f>offset('StockBond Returns'!$Q$7,($B$10-1871)*12+($B$11-2)+C230-1,0)</f>
        <v>-0.0311831179</v>
      </c>
      <c r="Z230" s="19">
        <f>offset('StockBond Returns'!$R$7,($B$10-1871)*12+($B$11-2)+C230-1,0)</f>
        <v>0</v>
      </c>
      <c r="AA230" s="19">
        <f>offset('StockBond Returns'!$S$7,($B$10-1871)*12+($B$11-2)+C230-1,0)</f>
        <v>0</v>
      </c>
      <c r="AB230" s="19">
        <f>offset('StockBond Returns'!$T$7,($B$10-1871)*12+($B$11-2)+C230-1,0)</f>
        <v>-0.0234741784</v>
      </c>
      <c r="AC230" s="19">
        <f>offset('StockBond Returns'!$U$7,($B$10-1871)*12+($B$11-2)+C230-1,0)</f>
        <v>-0.0044</v>
      </c>
      <c r="AD230" s="19">
        <f>offset('StockBond Returns'!$V$7,($B$10-1871)*12+($B$11-2)+C230-1,0)</f>
        <v>0.0147</v>
      </c>
    </row>
    <row r="231">
      <c r="A231" s="180">
        <f t="shared" si="18"/>
        <v>1946</v>
      </c>
      <c r="B231" s="180">
        <f t="shared" si="19"/>
        <v>12</v>
      </c>
      <c r="C231" s="180">
        <f t="shared" si="20"/>
        <v>208</v>
      </c>
      <c r="D231" s="117">
        <f t="shared" si="4"/>
        <v>278624.6218</v>
      </c>
      <c r="E231" s="117">
        <f t="shared" si="5"/>
        <v>347764.0708</v>
      </c>
      <c r="F231" s="117">
        <f>$B$15*$B$18*'Cash Flow Assist'!P218</f>
        <v>3333.333333</v>
      </c>
      <c r="G231" s="117">
        <f>$B$15*'Parameters &amp; Main Results'!B243</f>
        <v>71.0635726</v>
      </c>
      <c r="H231" s="45">
        <f>offset('StockBond Returns'!$W$7,($B$10-1871)*12+($B$11-2)+C231-1,0)</f>
        <v>0.02794676846</v>
      </c>
      <c r="I231" s="19">
        <f t="shared" si="6"/>
        <v>0.03348413437</v>
      </c>
      <c r="J231" s="19"/>
      <c r="K231" s="19">
        <f t="shared" si="7"/>
        <v>1</v>
      </c>
      <c r="L231" s="174">
        <f t="shared" si="8"/>
        <v>0.9</v>
      </c>
      <c r="M231" s="174">
        <f t="shared" si="9"/>
        <v>0.1</v>
      </c>
      <c r="N231" s="174">
        <f t="shared" si="10"/>
        <v>0</v>
      </c>
      <c r="O231" s="174">
        <f t="shared" si="11"/>
        <v>0</v>
      </c>
      <c r="P231" s="174">
        <f t="shared" si="12"/>
        <v>0</v>
      </c>
      <c r="Q231" s="174">
        <f t="shared" si="13"/>
        <v>0</v>
      </c>
      <c r="R231" s="174">
        <f t="shared" si="14"/>
        <v>0</v>
      </c>
      <c r="S231" s="174">
        <f t="shared" si="15"/>
        <v>0</v>
      </c>
      <c r="T231" s="174">
        <f t="shared" si="16"/>
        <v>0</v>
      </c>
      <c r="U231" s="19">
        <f t="shared" si="17"/>
        <v>0.0005</v>
      </c>
      <c r="V231" s="19">
        <f>offset('StockBond Returns'!$N$7,($B$10-1871)*12+($B$11-2)+C231-1,0)</f>
        <v>0.0372173783</v>
      </c>
      <c r="W231" s="19">
        <f>offset('StockBond Returns'!$O$7,($B$10-1871)*12+($B$11-2)+C231-1,0)</f>
        <v>0.0003016056003</v>
      </c>
      <c r="X231" s="19">
        <f>offset('StockBond Returns'!$P$7,($B$10-1871)*12+($B$11-2)+C231-1,0)</f>
        <v>-0.008988604655</v>
      </c>
      <c r="Y231" s="19">
        <f>offset('StockBond Returns'!$Q$7,($B$10-1871)*12+($B$11-2)+C231-1,0)</f>
        <v>0.0372173783</v>
      </c>
      <c r="Z231" s="19">
        <f>offset('StockBond Returns'!$R$7,($B$10-1871)*12+($B$11-2)+C231-1,0)</f>
        <v>0</v>
      </c>
      <c r="AA231" s="19">
        <f>offset('StockBond Returns'!$S$7,($B$10-1871)*12+($B$11-2)+C231-1,0)</f>
        <v>0</v>
      </c>
      <c r="AB231" s="19">
        <f>offset('StockBond Returns'!$T$7,($B$10-1871)*12+($B$11-2)+C231-1,0)</f>
        <v>-0.009302325581</v>
      </c>
      <c r="AC231" s="19">
        <f>offset('StockBond Returns'!$U$7,($B$10-1871)*12+($B$11-2)+C231-1,0)</f>
        <v>0.0008</v>
      </c>
      <c r="AD231" s="19">
        <f>offset('StockBond Returns'!$V$7,($B$10-1871)*12+($B$11-2)+C231-1,0)</f>
        <v>-0.0136</v>
      </c>
    </row>
    <row r="232">
      <c r="A232" s="180">
        <f t="shared" si="18"/>
        <v>1947</v>
      </c>
      <c r="B232" s="180">
        <f t="shared" si="19"/>
        <v>1</v>
      </c>
      <c r="C232" s="180">
        <f t="shared" si="20"/>
        <v>209</v>
      </c>
      <c r="D232" s="117">
        <f t="shared" si="4"/>
        <v>281533.2077</v>
      </c>
      <c r="E232" s="117">
        <f t="shared" si="5"/>
        <v>353352.3584</v>
      </c>
      <c r="F232" s="117">
        <f>$B$15*$B$18*'Cash Flow Assist'!P219</f>
        <v>3333.333333</v>
      </c>
      <c r="G232" s="117">
        <f>$B$15*'Parameters &amp; Main Results'!B244</f>
        <v>70.94639885</v>
      </c>
      <c r="H232" s="45">
        <f>offset('StockBond Returns'!$W$7,($B$10-1871)*12+($B$11-2)+C232-1,0)</f>
        <v>0.02241038172</v>
      </c>
      <c r="I232" s="19">
        <f t="shared" si="6"/>
        <v>0.0256912374</v>
      </c>
      <c r="J232" s="19"/>
      <c r="K232" s="19">
        <f t="shared" si="7"/>
        <v>1</v>
      </c>
      <c r="L232" s="174">
        <f t="shared" si="8"/>
        <v>0.9</v>
      </c>
      <c r="M232" s="174">
        <f t="shared" si="9"/>
        <v>0.1</v>
      </c>
      <c r="N232" s="174">
        <f t="shared" si="10"/>
        <v>0</v>
      </c>
      <c r="O232" s="174">
        <f t="shared" si="11"/>
        <v>0</v>
      </c>
      <c r="P232" s="174">
        <f t="shared" si="12"/>
        <v>0</v>
      </c>
      <c r="Q232" s="174">
        <f t="shared" si="13"/>
        <v>0</v>
      </c>
      <c r="R232" s="174">
        <f t="shared" si="14"/>
        <v>0</v>
      </c>
      <c r="S232" s="174">
        <f t="shared" si="15"/>
        <v>0</v>
      </c>
      <c r="T232" s="174">
        <f t="shared" si="16"/>
        <v>0</v>
      </c>
      <c r="U232" s="19">
        <f t="shared" si="17"/>
        <v>0.0005</v>
      </c>
      <c r="V232" s="19">
        <f>offset('StockBond Returns'!$N$7,($B$10-1871)*12+($B$11-2)+C232-1,0)</f>
        <v>0.02792014119</v>
      </c>
      <c r="W232" s="19">
        <f>offset('StockBond Returns'!$O$7,($B$10-1871)*12+($B$11-2)+C232-1,0)</f>
        <v>0.006047770005</v>
      </c>
      <c r="X232" s="19">
        <f>offset('StockBond Returns'!$P$7,($B$10-1871)*12+($B$11-2)+C232-1,0)</f>
        <v>0.001248060213</v>
      </c>
      <c r="Y232" s="19">
        <f>offset('StockBond Returns'!$Q$7,($B$10-1871)*12+($B$11-2)+C232-1,0)</f>
        <v>0.02792014119</v>
      </c>
      <c r="Z232" s="19">
        <f>offset('StockBond Returns'!$R$7,($B$10-1871)*12+($B$11-2)+C232-1,0)</f>
        <v>0</v>
      </c>
      <c r="AA232" s="19">
        <f>offset('StockBond Returns'!$S$7,($B$10-1871)*12+($B$11-2)+C232-1,0)</f>
        <v>0</v>
      </c>
      <c r="AB232" s="19">
        <f>offset('StockBond Returns'!$T$7,($B$10-1871)*12+($B$11-2)+C232-1,0)</f>
        <v>0.1252297319</v>
      </c>
      <c r="AC232" s="19">
        <f>offset('StockBond Returns'!$U$7,($B$10-1871)*12+($B$11-2)+C232-1,0)</f>
        <v>0.022</v>
      </c>
      <c r="AD232" s="19">
        <f>offset('StockBond Returns'!$V$7,($B$10-1871)*12+($B$11-2)+C232-1,0)</f>
        <v>-0.0073</v>
      </c>
    </row>
    <row r="233">
      <c r="A233" s="180">
        <f t="shared" si="18"/>
        <v>1947</v>
      </c>
      <c r="B233" s="180">
        <f t="shared" si="19"/>
        <v>2</v>
      </c>
      <c r="C233" s="180">
        <f t="shared" si="20"/>
        <v>210</v>
      </c>
      <c r="D233" s="117">
        <f t="shared" si="4"/>
        <v>274500.3796</v>
      </c>
      <c r="E233" s="117">
        <f t="shared" si="5"/>
        <v>344625.9184</v>
      </c>
      <c r="F233" s="117">
        <f>$B$15*$B$18*'Cash Flow Assist'!P220</f>
        <v>3333.333333</v>
      </c>
      <c r="G233" s="117">
        <f>$B$15*'Parameters &amp; Main Results'!B245</f>
        <v>70.82941831</v>
      </c>
      <c r="H233" s="45">
        <f>offset('StockBond Returns'!$W$7,($B$10-1871)*12+($B$11-2)+C233-1,0)</f>
        <v>-0.01354912363</v>
      </c>
      <c r="I233" s="19">
        <f t="shared" si="6"/>
        <v>-0.01560723905</v>
      </c>
      <c r="J233" s="19"/>
      <c r="K233" s="19">
        <f t="shared" si="7"/>
        <v>1</v>
      </c>
      <c r="L233" s="174">
        <f t="shared" si="8"/>
        <v>0.9</v>
      </c>
      <c r="M233" s="174">
        <f t="shared" si="9"/>
        <v>0.1</v>
      </c>
      <c r="N233" s="174">
        <f t="shared" si="10"/>
        <v>0</v>
      </c>
      <c r="O233" s="174">
        <f t="shared" si="11"/>
        <v>0</v>
      </c>
      <c r="P233" s="174">
        <f t="shared" si="12"/>
        <v>0</v>
      </c>
      <c r="Q233" s="174">
        <f t="shared" si="13"/>
        <v>0</v>
      </c>
      <c r="R233" s="174">
        <f t="shared" si="14"/>
        <v>0</v>
      </c>
      <c r="S233" s="174">
        <f t="shared" si="15"/>
        <v>0</v>
      </c>
      <c r="T233" s="174">
        <f t="shared" si="16"/>
        <v>0</v>
      </c>
      <c r="U233" s="19">
        <f t="shared" si="17"/>
        <v>0.0005</v>
      </c>
      <c r="V233" s="19">
        <f>offset('StockBond Returns'!$N$7,($B$10-1871)*12+($B$11-2)+C233-1,0)</f>
        <v>-0.01693764933</v>
      </c>
      <c r="W233" s="19">
        <f>offset('StockBond Returns'!$O$7,($B$10-1871)*12+($B$11-2)+C233-1,0)</f>
        <v>-0.003216879858</v>
      </c>
      <c r="X233" s="19">
        <f>offset('StockBond Returns'!$P$7,($B$10-1871)*12+($B$11-2)+C233-1,0)</f>
        <v>-0.006160869566</v>
      </c>
      <c r="Y233" s="19">
        <f>offset('StockBond Returns'!$Q$7,($B$10-1871)*12+($B$11-2)+C233-1,0)</f>
        <v>-0.01693764933</v>
      </c>
      <c r="Z233" s="19">
        <f>offset('StockBond Returns'!$R$7,($B$10-1871)*12+($B$11-2)+C233-1,0)</f>
        <v>0</v>
      </c>
      <c r="AA233" s="19">
        <f>offset('StockBond Returns'!$S$7,($B$10-1871)*12+($B$11-2)+C233-1,0)</f>
        <v>0</v>
      </c>
      <c r="AB233" s="19">
        <f>offset('StockBond Returns'!$T$7,($B$10-1871)*12+($B$11-2)+C233-1,0)</f>
        <v>-0.006475485661</v>
      </c>
      <c r="AC233" s="19">
        <f>offset('StockBond Returns'!$U$7,($B$10-1871)*12+($B$11-2)+C233-1,0)</f>
        <v>0.0068</v>
      </c>
      <c r="AD233" s="19">
        <f>offset('StockBond Returns'!$V$7,($B$10-1871)*12+($B$11-2)+C233-1,0)</f>
        <v>0.0015</v>
      </c>
    </row>
    <row r="234">
      <c r="A234" s="180">
        <f t="shared" si="18"/>
        <v>1947</v>
      </c>
      <c r="B234" s="180">
        <f t="shared" si="19"/>
        <v>3</v>
      </c>
      <c r="C234" s="180">
        <f t="shared" si="20"/>
        <v>211</v>
      </c>
      <c r="D234" s="117">
        <f t="shared" si="4"/>
        <v>264130.5022</v>
      </c>
      <c r="E234" s="117">
        <f t="shared" si="5"/>
        <v>331713.2818</v>
      </c>
      <c r="F234" s="117">
        <f>$B$15*$B$18*'Cash Flow Assist'!P221</f>
        <v>3333.333333</v>
      </c>
      <c r="G234" s="117">
        <f>$B$15*'Parameters &amp; Main Results'!B246</f>
        <v>70.71263065</v>
      </c>
      <c r="H234" s="45">
        <f>offset('StockBond Returns'!$W$7,($B$10-1871)*12+($B$11-2)+C234-1,0)</f>
        <v>-0.02620305057</v>
      </c>
      <c r="I234" s="19">
        <f t="shared" si="6"/>
        <v>-0.02826904925</v>
      </c>
      <c r="J234" s="19"/>
      <c r="K234" s="19">
        <f t="shared" si="7"/>
        <v>1</v>
      </c>
      <c r="L234" s="174">
        <f t="shared" si="8"/>
        <v>0.9</v>
      </c>
      <c r="M234" s="174">
        <f t="shared" si="9"/>
        <v>0.1</v>
      </c>
      <c r="N234" s="174">
        <f t="shared" si="10"/>
        <v>0</v>
      </c>
      <c r="O234" s="174">
        <f t="shared" si="11"/>
        <v>0</v>
      </c>
      <c r="P234" s="174">
        <f t="shared" si="12"/>
        <v>0</v>
      </c>
      <c r="Q234" s="174">
        <f t="shared" si="13"/>
        <v>0</v>
      </c>
      <c r="R234" s="174">
        <f t="shared" si="14"/>
        <v>0</v>
      </c>
      <c r="S234" s="174">
        <f t="shared" si="15"/>
        <v>0</v>
      </c>
      <c r="T234" s="174">
        <f t="shared" si="16"/>
        <v>0</v>
      </c>
      <c r="U234" s="19">
        <f t="shared" si="17"/>
        <v>0.0005</v>
      </c>
      <c r="V234" s="19">
        <f>offset('StockBond Returns'!$N$7,($B$10-1871)*12+($B$11-2)+C234-1,0)</f>
        <v>-0.02960471503</v>
      </c>
      <c r="W234" s="19">
        <f>offset('StockBond Returns'!$O$7,($B$10-1871)*12+($B$11-2)+C234-1,0)</f>
        <v>-0.01583139054</v>
      </c>
      <c r="X234" s="19">
        <f>offset('StockBond Returns'!$P$7,($B$10-1871)*12+($B$11-2)+C234-1,0)</f>
        <v>-0.0169615303</v>
      </c>
      <c r="Y234" s="19">
        <f>offset('StockBond Returns'!$Q$7,($B$10-1871)*12+($B$11-2)+C234-1,0)</f>
        <v>-0.02960471503</v>
      </c>
      <c r="Z234" s="19">
        <f>offset('StockBond Returns'!$R$7,($B$10-1871)*12+($B$11-2)+C234-1,0)</f>
        <v>0</v>
      </c>
      <c r="AA234" s="19">
        <f>offset('StockBond Returns'!$S$7,($B$10-1871)*12+($B$11-2)+C234-1,0)</f>
        <v>0</v>
      </c>
      <c r="AB234" s="19">
        <f>offset('StockBond Returns'!$T$7,($B$10-1871)*12+($B$11-2)+C234-1,0)</f>
        <v>-0.01727272727</v>
      </c>
      <c r="AC234" s="19">
        <f>offset('StockBond Returns'!$U$7,($B$10-1871)*12+($B$11-2)+C234-1,0)</f>
        <v>-0.0162</v>
      </c>
      <c r="AD234" s="19">
        <f>offset('StockBond Returns'!$V$7,($B$10-1871)*12+($B$11-2)+C234-1,0)</f>
        <v>0.0061</v>
      </c>
    </row>
    <row r="235">
      <c r="A235" s="180">
        <f t="shared" si="18"/>
        <v>1947</v>
      </c>
      <c r="B235" s="180">
        <f t="shared" si="19"/>
        <v>4</v>
      </c>
      <c r="C235" s="180">
        <f t="shared" si="20"/>
        <v>212</v>
      </c>
      <c r="D235" s="117">
        <f t="shared" si="4"/>
        <v>254021.2172</v>
      </c>
      <c r="E235" s="117">
        <f t="shared" si="5"/>
        <v>318130.4055</v>
      </c>
      <c r="F235" s="117">
        <f>$B$15*$B$18*'Cash Flow Assist'!P222</f>
        <v>3333.333333</v>
      </c>
      <c r="G235" s="117">
        <f>$B$15*'Parameters &amp; Main Results'!B247</f>
        <v>70.59603556</v>
      </c>
      <c r="H235" s="45">
        <f>offset('StockBond Returns'!$W$7,($B$10-1871)*12+($B$11-2)+C235-1,0)</f>
        <v>-0.02624528033</v>
      </c>
      <c r="I235" s="19">
        <f t="shared" si="6"/>
        <v>-0.03142067888</v>
      </c>
      <c r="J235" s="19"/>
      <c r="K235" s="19">
        <f t="shared" si="7"/>
        <v>1</v>
      </c>
      <c r="L235" s="174">
        <f t="shared" si="8"/>
        <v>0.9</v>
      </c>
      <c r="M235" s="174">
        <f t="shared" si="9"/>
        <v>0.1</v>
      </c>
      <c r="N235" s="174">
        <f t="shared" si="10"/>
        <v>0</v>
      </c>
      <c r="O235" s="174">
        <f t="shared" si="11"/>
        <v>0</v>
      </c>
      <c r="P235" s="174">
        <f t="shared" si="12"/>
        <v>0</v>
      </c>
      <c r="Q235" s="174">
        <f t="shared" si="13"/>
        <v>0</v>
      </c>
      <c r="R235" s="174">
        <f t="shared" si="14"/>
        <v>0</v>
      </c>
      <c r="S235" s="174">
        <f t="shared" si="15"/>
        <v>0</v>
      </c>
      <c r="T235" s="174">
        <f t="shared" si="16"/>
        <v>0</v>
      </c>
      <c r="U235" s="19">
        <f t="shared" si="17"/>
        <v>0.0005</v>
      </c>
      <c r="V235" s="19">
        <f>offset('StockBond Returns'!$N$7,($B$10-1871)*12+($B$11-2)+C235-1,0)</f>
        <v>-0.03482927792</v>
      </c>
      <c r="W235" s="19">
        <f>offset('StockBond Returns'!$O$7,($B$10-1871)*12+($B$11-2)+C235-1,0)</f>
        <v>-0.0003266208913</v>
      </c>
      <c r="X235" s="19">
        <f>offset('StockBond Returns'!$P$7,($B$10-1871)*12+($B$11-2)+C235-1,0)</f>
        <v>0.0003166666649</v>
      </c>
      <c r="Y235" s="19">
        <f>offset('StockBond Returns'!$Q$7,($B$10-1871)*12+($B$11-2)+C235-1,0)</f>
        <v>-0.03482927792</v>
      </c>
      <c r="Z235" s="19">
        <f>offset('StockBond Returns'!$R$7,($B$10-1871)*12+($B$11-2)+C235-1,0)</f>
        <v>0</v>
      </c>
      <c r="AA235" s="19">
        <f>offset('StockBond Returns'!$S$7,($B$10-1871)*12+($B$11-2)+C235-1,0)</f>
        <v>0</v>
      </c>
      <c r="AB235" s="19">
        <f>offset('StockBond Returns'!$T$7,($B$10-1871)*12+($B$11-2)+C235-1,0)</f>
        <v>0</v>
      </c>
      <c r="AC235" s="19">
        <f>offset('StockBond Returns'!$U$7,($B$10-1871)*12+($B$11-2)+C235-1,0)</f>
        <v>-0.0396</v>
      </c>
      <c r="AD235" s="19">
        <f>offset('StockBond Returns'!$V$7,($B$10-1871)*12+($B$11-2)+C235-1,0)</f>
        <v>0.0085</v>
      </c>
    </row>
    <row r="236">
      <c r="A236" s="180">
        <f t="shared" si="18"/>
        <v>1947</v>
      </c>
      <c r="B236" s="180">
        <f t="shared" si="19"/>
        <v>5</v>
      </c>
      <c r="C236" s="180">
        <f t="shared" si="20"/>
        <v>213</v>
      </c>
      <c r="D236" s="117">
        <f t="shared" si="4"/>
        <v>250550.3021</v>
      </c>
      <c r="E236" s="117">
        <f t="shared" si="5"/>
        <v>314262.9285</v>
      </c>
      <c r="F236" s="117">
        <f>$B$15*$B$18*'Cash Flow Assist'!P223</f>
        <v>3333.333333</v>
      </c>
      <c r="G236" s="117">
        <f>$B$15*'Parameters &amp; Main Results'!B248</f>
        <v>70.47963272</v>
      </c>
      <c r="H236" s="45">
        <f>offset('StockBond Returns'!$W$7,($B$10-1871)*12+($B$11-2)+C236-1,0)</f>
        <v>-0.0008297288275</v>
      </c>
      <c r="I236" s="19">
        <f t="shared" si="6"/>
        <v>-0.001920246426</v>
      </c>
      <c r="J236" s="19"/>
      <c r="K236" s="19">
        <f t="shared" si="7"/>
        <v>1</v>
      </c>
      <c r="L236" s="174">
        <f t="shared" si="8"/>
        <v>0.9</v>
      </c>
      <c r="M236" s="174">
        <f t="shared" si="9"/>
        <v>0.1</v>
      </c>
      <c r="N236" s="174">
        <f t="shared" si="10"/>
        <v>0</v>
      </c>
      <c r="O236" s="174">
        <f t="shared" si="11"/>
        <v>0</v>
      </c>
      <c r="P236" s="174">
        <f t="shared" si="12"/>
        <v>0</v>
      </c>
      <c r="Q236" s="174">
        <f t="shared" si="13"/>
        <v>0</v>
      </c>
      <c r="R236" s="174">
        <f t="shared" si="14"/>
        <v>0</v>
      </c>
      <c r="S236" s="174">
        <f t="shared" si="15"/>
        <v>0</v>
      </c>
      <c r="T236" s="174">
        <f t="shared" si="16"/>
        <v>0</v>
      </c>
      <c r="U236" s="19">
        <f t="shared" si="17"/>
        <v>0.0005</v>
      </c>
      <c r="V236" s="19">
        <f>offset('StockBond Returns'!$N$7,($B$10-1871)*12+($B$11-2)+C236-1,0)</f>
        <v>-0.002605591492</v>
      </c>
      <c r="W236" s="19">
        <f>offset('StockBond Returns'!$O$7,($B$10-1871)*12+($B$11-2)+C236-1,0)</f>
        <v>0.004664525833</v>
      </c>
      <c r="X236" s="19">
        <f>offset('StockBond Returns'!$P$7,($B$10-1871)*12+($B$11-2)+C236-1,0)</f>
        <v>0.002595292331</v>
      </c>
      <c r="Y236" s="19">
        <f>offset('StockBond Returns'!$Q$7,($B$10-1871)*12+($B$11-2)+C236-1,0)</f>
        <v>-0.002605591492</v>
      </c>
      <c r="Z236" s="19">
        <f>offset('StockBond Returns'!$R$7,($B$10-1871)*12+($B$11-2)+C236-1,0)</f>
        <v>0</v>
      </c>
      <c r="AA236" s="19">
        <f>offset('StockBond Returns'!$S$7,($B$10-1871)*12+($B$11-2)+C236-1,0)</f>
        <v>0</v>
      </c>
      <c r="AB236" s="19">
        <f>offset('StockBond Returns'!$T$7,($B$10-1871)*12+($B$11-2)+C236-1,0)</f>
        <v>0.002277904328</v>
      </c>
      <c r="AC236" s="19">
        <f>offset('StockBond Returns'!$U$7,($B$10-1871)*12+($B$11-2)+C236-1,0)</f>
        <v>-0.0326</v>
      </c>
      <c r="AD236" s="19">
        <f>offset('StockBond Returns'!$V$7,($B$10-1871)*12+($B$11-2)+C236-1,0)</f>
        <v>0.0033</v>
      </c>
    </row>
    <row r="237">
      <c r="A237" s="180">
        <f t="shared" si="18"/>
        <v>1947</v>
      </c>
      <c r="B237" s="180">
        <f t="shared" si="19"/>
        <v>6</v>
      </c>
      <c r="C237" s="180">
        <f t="shared" si="20"/>
        <v>214</v>
      </c>
      <c r="D237" s="117">
        <f t="shared" si="4"/>
        <v>256249.8663</v>
      </c>
      <c r="E237" s="117">
        <f t="shared" si="5"/>
        <v>325025.1228</v>
      </c>
      <c r="F237" s="117">
        <f>$B$15*$B$18*'Cash Flow Assist'!P224</f>
        <v>3333.333333</v>
      </c>
      <c r="G237" s="117">
        <f>$B$15*'Parameters &amp; Main Results'!B249</f>
        <v>70.3634218</v>
      </c>
      <c r="H237" s="45">
        <f>offset('StockBond Returns'!$W$7,($B$10-1871)*12+($B$11-2)+C237-1,0)</f>
        <v>0.03624340171</v>
      </c>
      <c r="I237" s="19">
        <f t="shared" si="6"/>
        <v>0.04509699704</v>
      </c>
      <c r="J237" s="19"/>
      <c r="K237" s="19">
        <f t="shared" si="7"/>
        <v>1</v>
      </c>
      <c r="L237" s="174">
        <f t="shared" si="8"/>
        <v>0.9</v>
      </c>
      <c r="M237" s="174">
        <f t="shared" si="9"/>
        <v>0.1</v>
      </c>
      <c r="N237" s="174">
        <f t="shared" si="10"/>
        <v>0</v>
      </c>
      <c r="O237" s="174">
        <f t="shared" si="11"/>
        <v>0</v>
      </c>
      <c r="P237" s="174">
        <f t="shared" si="12"/>
        <v>0</v>
      </c>
      <c r="Q237" s="174">
        <f t="shared" si="13"/>
        <v>0</v>
      </c>
      <c r="R237" s="174">
        <f t="shared" si="14"/>
        <v>0</v>
      </c>
      <c r="S237" s="174">
        <f t="shared" si="15"/>
        <v>0</v>
      </c>
      <c r="T237" s="174">
        <f t="shared" si="16"/>
        <v>0</v>
      </c>
      <c r="U237" s="19">
        <f t="shared" si="17"/>
        <v>0.0005</v>
      </c>
      <c r="V237" s="19">
        <f>offset('StockBond Returns'!$N$7,($B$10-1871)*12+($B$11-2)+C237-1,0)</f>
        <v>0.0510410606</v>
      </c>
      <c r="W237" s="19">
        <f>offset('StockBond Returns'!$O$7,($B$10-1871)*12+($B$11-2)+C237-1,0)</f>
        <v>-0.0079829083</v>
      </c>
      <c r="X237" s="19">
        <f>offset('StockBond Returns'!$P$7,($B$10-1871)*12+($B$11-2)+C237-1,0)</f>
        <v>-0.005572878926</v>
      </c>
      <c r="Y237" s="19">
        <f>offset('StockBond Returns'!$Q$7,($B$10-1871)*12+($B$11-2)+C237-1,0)</f>
        <v>0.0510410606</v>
      </c>
      <c r="Z237" s="19">
        <f>offset('StockBond Returns'!$R$7,($B$10-1871)*12+($B$11-2)+C237-1,0)</f>
        <v>0</v>
      </c>
      <c r="AA237" s="19">
        <f>offset('StockBond Returns'!$S$7,($B$10-1871)*12+($B$11-2)+C237-1,0)</f>
        <v>0</v>
      </c>
      <c r="AB237" s="19">
        <f>offset('StockBond Returns'!$T$7,($B$10-1871)*12+($B$11-2)+C237-1,0)</f>
        <v>-0.005887681159</v>
      </c>
      <c r="AC237" s="19">
        <f>offset('StockBond Returns'!$U$7,($B$10-1871)*12+($B$11-2)+C237-1,0)</f>
        <v>-0.003</v>
      </c>
      <c r="AD237" s="19">
        <f>offset('StockBond Returns'!$V$7,($B$10-1871)*12+($B$11-2)+C237-1,0)</f>
        <v>-0.0059</v>
      </c>
    </row>
    <row r="238">
      <c r="A238" s="180">
        <f t="shared" si="18"/>
        <v>1947</v>
      </c>
      <c r="B238" s="180">
        <f t="shared" si="19"/>
        <v>7</v>
      </c>
      <c r="C238" s="180">
        <f t="shared" si="20"/>
        <v>215</v>
      </c>
      <c r="D238" s="117">
        <f t="shared" si="4"/>
        <v>259100.7677</v>
      </c>
      <c r="E238" s="117">
        <f t="shared" si="5"/>
        <v>331376.4794</v>
      </c>
      <c r="F238" s="117">
        <f>$B$15*$B$18*'Cash Flow Assist'!P225</f>
        <v>3333.333333</v>
      </c>
      <c r="G238" s="117">
        <f>$B$15*'Parameters &amp; Main Results'!B250</f>
        <v>70.24740251</v>
      </c>
      <c r="H238" s="45">
        <f>offset('StockBond Returns'!$W$7,($B$10-1871)*12+($B$11-2)+C238-1,0)</f>
        <v>0.02416722051</v>
      </c>
      <c r="I238" s="19">
        <f t="shared" si="6"/>
        <v>0.0298805995</v>
      </c>
      <c r="J238" s="19"/>
      <c r="K238" s="19">
        <f t="shared" si="7"/>
        <v>1</v>
      </c>
      <c r="L238" s="174">
        <f t="shared" si="8"/>
        <v>0.9</v>
      </c>
      <c r="M238" s="174">
        <f t="shared" si="9"/>
        <v>0.1</v>
      </c>
      <c r="N238" s="174">
        <f t="shared" si="10"/>
        <v>0</v>
      </c>
      <c r="O238" s="174">
        <f t="shared" si="11"/>
        <v>0</v>
      </c>
      <c r="P238" s="174">
        <f t="shared" si="12"/>
        <v>0</v>
      </c>
      <c r="Q238" s="174">
        <f t="shared" si="13"/>
        <v>0</v>
      </c>
      <c r="R238" s="174">
        <f t="shared" si="14"/>
        <v>0</v>
      </c>
      <c r="S238" s="174">
        <f t="shared" si="15"/>
        <v>0</v>
      </c>
      <c r="T238" s="174">
        <f t="shared" si="16"/>
        <v>0</v>
      </c>
      <c r="U238" s="19">
        <f t="shared" si="17"/>
        <v>0.0005</v>
      </c>
      <c r="V238" s="19">
        <f>offset('StockBond Returns'!$N$7,($B$10-1871)*12+($B$11-2)+C238-1,0)</f>
        <v>0.03373118549</v>
      </c>
      <c r="W238" s="19">
        <f>offset('StockBond Returns'!$O$7,($B$10-1871)*12+($B$11-2)+C238-1,0)</f>
        <v>-0.004358007755</v>
      </c>
      <c r="X238" s="19">
        <f>offset('StockBond Returns'!$P$7,($B$10-1871)*12+($B$11-2)+C238-1,0)</f>
        <v>-0.006433108412</v>
      </c>
      <c r="Y238" s="19">
        <f>offset('StockBond Returns'!$Q$7,($B$10-1871)*12+($B$11-2)+C238-1,0)</f>
        <v>0.03373118549</v>
      </c>
      <c r="Z238" s="19">
        <f>offset('StockBond Returns'!$R$7,($B$10-1871)*12+($B$11-2)+C238-1,0)</f>
        <v>0</v>
      </c>
      <c r="AA238" s="19">
        <f>offset('StockBond Returns'!$S$7,($B$10-1871)*12+($B$11-2)+C238-1,0)</f>
        <v>0</v>
      </c>
      <c r="AB238" s="19">
        <f>offset('StockBond Returns'!$T$7,($B$10-1871)*12+($B$11-2)+C238-1,0)</f>
        <v>-0.006747638327</v>
      </c>
      <c r="AC238" s="19">
        <f>offset('StockBond Returns'!$U$7,($B$10-1871)*12+($B$11-2)+C238-1,0)</f>
        <v>0.0143</v>
      </c>
      <c r="AD238" s="19">
        <f>offset('StockBond Returns'!$V$7,($B$10-1871)*12+($B$11-2)+C238-1,0)</f>
        <v>0.0282</v>
      </c>
    </row>
    <row r="239">
      <c r="A239" s="180">
        <f t="shared" si="18"/>
        <v>1947</v>
      </c>
      <c r="B239" s="180">
        <f t="shared" si="19"/>
        <v>8</v>
      </c>
      <c r="C239" s="180">
        <f t="shared" si="20"/>
        <v>216</v>
      </c>
      <c r="D239" s="117">
        <f t="shared" si="4"/>
        <v>249471.4937</v>
      </c>
      <c r="E239" s="117">
        <f t="shared" si="5"/>
        <v>318543.3693</v>
      </c>
      <c r="F239" s="117">
        <f>$B$15*$B$18*'Cash Flow Assist'!P226</f>
        <v>3333.333333</v>
      </c>
      <c r="G239" s="117">
        <f>$B$15*'Parameters &amp; Main Results'!B251</f>
        <v>70.13157451</v>
      </c>
      <c r="H239" s="45">
        <f>offset('StockBond Returns'!$W$7,($B$10-1871)*12+($B$11-2)+C239-1,0)</f>
        <v>-0.02488325826</v>
      </c>
      <c r="I239" s="19">
        <f t="shared" si="6"/>
        <v>-0.02916647683</v>
      </c>
      <c r="J239" s="19"/>
      <c r="K239" s="19">
        <f t="shared" si="7"/>
        <v>1</v>
      </c>
      <c r="L239" s="174">
        <f t="shared" si="8"/>
        <v>0.9</v>
      </c>
      <c r="M239" s="174">
        <f t="shared" si="9"/>
        <v>0.1</v>
      </c>
      <c r="N239" s="174">
        <f t="shared" si="10"/>
        <v>0</v>
      </c>
      <c r="O239" s="174">
        <f t="shared" si="11"/>
        <v>0</v>
      </c>
      <c r="P239" s="174">
        <f t="shared" si="12"/>
        <v>0</v>
      </c>
      <c r="Q239" s="174">
        <f t="shared" si="13"/>
        <v>0</v>
      </c>
      <c r="R239" s="174">
        <f t="shared" si="14"/>
        <v>0</v>
      </c>
      <c r="S239" s="174">
        <f t="shared" si="15"/>
        <v>0</v>
      </c>
      <c r="T239" s="174">
        <f t="shared" si="16"/>
        <v>0</v>
      </c>
      <c r="U239" s="19">
        <f t="shared" si="17"/>
        <v>0.0005</v>
      </c>
      <c r="V239" s="19">
        <f>offset('StockBond Returns'!$N$7,($B$10-1871)*12+($B$11-2)+C239-1,0)</f>
        <v>-0.03198028921</v>
      </c>
      <c r="W239" s="19">
        <f>offset('StockBond Returns'!$O$7,($B$10-1871)*12+($B$11-2)+C239-1,0)</f>
        <v>-0.003425498743</v>
      </c>
      <c r="X239" s="19">
        <f>offset('StockBond Returns'!$P$7,($B$10-1871)*12+($B$11-2)+C239-1,0)</f>
        <v>-0.00704345982</v>
      </c>
      <c r="Y239" s="19">
        <f>offset('StockBond Returns'!$Q$7,($B$10-1871)*12+($B$11-2)+C239-1,0)</f>
        <v>-0.03198028921</v>
      </c>
      <c r="Z239" s="19">
        <f>offset('StockBond Returns'!$R$7,($B$10-1871)*12+($B$11-2)+C239-1,0)</f>
        <v>0</v>
      </c>
      <c r="AA239" s="19">
        <f>offset('StockBond Returns'!$S$7,($B$10-1871)*12+($B$11-2)+C239-1,0)</f>
        <v>0</v>
      </c>
      <c r="AB239" s="19">
        <f>offset('StockBond Returns'!$T$7,($B$10-1871)*12+($B$11-2)+C239-1,0)</f>
        <v>-0.007589285714</v>
      </c>
      <c r="AC239" s="19">
        <f>offset('StockBond Returns'!$U$7,($B$10-1871)*12+($B$11-2)+C239-1,0)</f>
        <v>0.0032</v>
      </c>
      <c r="AD239" s="19">
        <f>offset('StockBond Returns'!$V$7,($B$10-1871)*12+($B$11-2)+C239-1,0)</f>
        <v>0.0018</v>
      </c>
    </row>
    <row r="240">
      <c r="A240" s="180">
        <f t="shared" si="18"/>
        <v>1947</v>
      </c>
      <c r="B240" s="180">
        <f t="shared" si="19"/>
        <v>9</v>
      </c>
      <c r="C240" s="180">
        <f t="shared" si="20"/>
        <v>217</v>
      </c>
      <c r="D240" s="117">
        <f t="shared" si="4"/>
        <v>239519.0242</v>
      </c>
      <c r="E240" s="117">
        <f t="shared" si="5"/>
        <v>306404.1145</v>
      </c>
      <c r="F240" s="117">
        <f>$B$15*$B$18*'Cash Flow Assist'!P227</f>
        <v>3333.333333</v>
      </c>
      <c r="G240" s="117">
        <f>$B$15*'Parameters &amp; Main Results'!B252</f>
        <v>70.0159375</v>
      </c>
      <c r="H240" s="45">
        <f>offset('StockBond Returns'!$W$7,($B$10-1871)*12+($B$11-2)+C240-1,0)</f>
        <v>-0.02716868369</v>
      </c>
      <c r="I240" s="19">
        <f t="shared" si="6"/>
        <v>-0.02815255013</v>
      </c>
      <c r="J240" s="19"/>
      <c r="K240" s="19">
        <f t="shared" si="7"/>
        <v>1</v>
      </c>
      <c r="L240" s="174">
        <f t="shared" si="8"/>
        <v>0.9</v>
      </c>
      <c r="M240" s="174">
        <f t="shared" si="9"/>
        <v>0.1</v>
      </c>
      <c r="N240" s="174">
        <f t="shared" si="10"/>
        <v>0</v>
      </c>
      <c r="O240" s="174">
        <f t="shared" si="11"/>
        <v>0</v>
      </c>
      <c r="P240" s="174">
        <f t="shared" si="12"/>
        <v>0</v>
      </c>
      <c r="Q240" s="174">
        <f t="shared" si="13"/>
        <v>0</v>
      </c>
      <c r="R240" s="174">
        <f t="shared" si="14"/>
        <v>0</v>
      </c>
      <c r="S240" s="174">
        <f t="shared" si="15"/>
        <v>0</v>
      </c>
      <c r="T240" s="174">
        <f t="shared" si="16"/>
        <v>0</v>
      </c>
      <c r="U240" s="19">
        <f t="shared" si="17"/>
        <v>0.0005</v>
      </c>
      <c r="V240" s="19">
        <f>offset('StockBond Returns'!$N$7,($B$10-1871)*12+($B$11-2)+C240-1,0)</f>
        <v>-0.02876679442</v>
      </c>
      <c r="W240" s="19">
        <f>offset('StockBond Returns'!$O$7,($B$10-1871)*12+($B$11-2)+C240-1,0)</f>
        <v>-0.02220768483</v>
      </c>
      <c r="X240" s="19">
        <f>offset('StockBond Returns'!$P$7,($B$10-1871)*12+($B$11-2)+C240-1,0)</f>
        <v>-0.01865148862</v>
      </c>
      <c r="Y240" s="19">
        <f>offset('StockBond Returns'!$Q$7,($B$10-1871)*12+($B$11-2)+C240-1,0)</f>
        <v>-0.02876679442</v>
      </c>
      <c r="Z240" s="19">
        <f>offset('StockBond Returns'!$R$7,($B$10-1871)*12+($B$11-2)+C240-1,0)</f>
        <v>0</v>
      </c>
      <c r="AA240" s="19">
        <f>offset('StockBond Returns'!$S$7,($B$10-1871)*12+($B$11-2)+C240-1,0)</f>
        <v>0</v>
      </c>
      <c r="AB240" s="19">
        <f>offset('StockBond Returns'!$T$7,($B$10-1871)*12+($B$11-2)+C240-1,0)</f>
        <v>-0.01926444834</v>
      </c>
      <c r="AC240" s="19">
        <f>offset('StockBond Returns'!$U$7,($B$10-1871)*12+($B$11-2)+C240-1,0)</f>
        <v>0.0164</v>
      </c>
      <c r="AD240" s="19">
        <f>offset('StockBond Returns'!$V$7,($B$10-1871)*12+($B$11-2)+C240-1,0)</f>
        <v>0.0136</v>
      </c>
    </row>
    <row r="241">
      <c r="A241" s="180">
        <f t="shared" si="18"/>
        <v>1947</v>
      </c>
      <c r="B241" s="180">
        <f t="shared" si="19"/>
        <v>10</v>
      </c>
      <c r="C241" s="180">
        <f t="shared" si="20"/>
        <v>218</v>
      </c>
      <c r="D241" s="117">
        <f t="shared" si="4"/>
        <v>239736.9606</v>
      </c>
      <c r="E241" s="117">
        <f t="shared" si="5"/>
        <v>309136.6085</v>
      </c>
      <c r="F241" s="117">
        <f>$B$15*$B$18*'Cash Flow Assist'!P228</f>
        <v>3333.333333</v>
      </c>
      <c r="G241" s="117">
        <f>$B$15*'Parameters &amp; Main Results'!B253</f>
        <v>69.90049115</v>
      </c>
      <c r="H241" s="45">
        <f>offset('StockBond Returns'!$W$7,($B$10-1871)*12+($B$11-2)+C241-1,0)</f>
        <v>0.01473560565</v>
      </c>
      <c r="I241" s="19">
        <f t="shared" si="6"/>
        <v>0.01977935422</v>
      </c>
      <c r="J241" s="19"/>
      <c r="K241" s="19">
        <f t="shared" si="7"/>
        <v>1</v>
      </c>
      <c r="L241" s="174">
        <f t="shared" si="8"/>
        <v>0.9</v>
      </c>
      <c r="M241" s="174">
        <f t="shared" si="9"/>
        <v>0.1</v>
      </c>
      <c r="N241" s="174">
        <f t="shared" si="10"/>
        <v>0</v>
      </c>
      <c r="O241" s="174">
        <f t="shared" si="11"/>
        <v>0</v>
      </c>
      <c r="P241" s="174">
        <f t="shared" si="12"/>
        <v>0</v>
      </c>
      <c r="Q241" s="174">
        <f t="shared" si="13"/>
        <v>0</v>
      </c>
      <c r="R241" s="174">
        <f t="shared" si="14"/>
        <v>0</v>
      </c>
      <c r="S241" s="174">
        <f t="shared" si="15"/>
        <v>0</v>
      </c>
      <c r="T241" s="174">
        <f t="shared" si="16"/>
        <v>0</v>
      </c>
      <c r="U241" s="19">
        <f t="shared" si="17"/>
        <v>0.0005</v>
      </c>
      <c r="V241" s="19">
        <f>offset('StockBond Returns'!$N$7,($B$10-1871)*12+($B$11-2)+C241-1,0)</f>
        <v>0.02318351993</v>
      </c>
      <c r="W241" s="19">
        <f>offset('StockBond Returns'!$O$7,($B$10-1871)*12+($B$11-2)+C241-1,0)</f>
        <v>-0.01044147055</v>
      </c>
      <c r="X241" s="19">
        <f>offset('StockBond Returns'!$P$7,($B$10-1871)*12+($B$11-2)+C241-1,0)</f>
        <v>-0.002390804596</v>
      </c>
      <c r="Y241" s="19">
        <f>offset('StockBond Returns'!$Q$7,($B$10-1871)*12+($B$11-2)+C241-1,0)</f>
        <v>0.02318351993</v>
      </c>
      <c r="Z241" s="19">
        <f>offset('StockBond Returns'!$R$7,($B$10-1871)*12+($B$11-2)+C241-1,0)</f>
        <v>0</v>
      </c>
      <c r="AA241" s="19">
        <f>offset('StockBond Returns'!$S$7,($B$10-1871)*12+($B$11-2)+C241-1,0)</f>
        <v>0</v>
      </c>
      <c r="AB241" s="19">
        <f>offset('StockBond Returns'!$T$7,($B$10-1871)*12+($B$11-2)+C241-1,0)</f>
        <v>-0.003055434308</v>
      </c>
      <c r="AC241" s="19">
        <f>offset('StockBond Returns'!$U$7,($B$10-1871)*12+($B$11-2)+C241-1,0)</f>
        <v>0.0051</v>
      </c>
      <c r="AD241" s="19">
        <f>offset('StockBond Returns'!$V$7,($B$10-1871)*12+($B$11-2)+C241-1,0)</f>
        <v>0.0007</v>
      </c>
    </row>
    <row r="242">
      <c r="A242" s="180">
        <f t="shared" si="18"/>
        <v>1947</v>
      </c>
      <c r="B242" s="180">
        <f t="shared" si="19"/>
        <v>11</v>
      </c>
      <c r="C242" s="180">
        <f t="shared" si="20"/>
        <v>219</v>
      </c>
      <c r="D242" s="117">
        <f t="shared" si="4"/>
        <v>230260.1267</v>
      </c>
      <c r="E242" s="117">
        <f t="shared" si="5"/>
        <v>297074.1342</v>
      </c>
      <c r="F242" s="117">
        <f>$B$15*$B$18*'Cash Flow Assist'!P229</f>
        <v>3333.333333</v>
      </c>
      <c r="G242" s="117">
        <f>$B$15*'Parameters &amp; Main Results'!B254</f>
        <v>69.78523516</v>
      </c>
      <c r="H242" s="45">
        <f>offset('StockBond Returns'!$W$7,($B$10-1871)*12+($B$11-2)+C242-1,0)</f>
        <v>-0.02627477566</v>
      </c>
      <c r="I242" s="19">
        <f t="shared" si="6"/>
        <v>-0.02876659445</v>
      </c>
      <c r="J242" s="19"/>
      <c r="K242" s="19">
        <f t="shared" si="7"/>
        <v>1</v>
      </c>
      <c r="L242" s="174">
        <f t="shared" si="8"/>
        <v>0.9</v>
      </c>
      <c r="M242" s="174">
        <f t="shared" si="9"/>
        <v>0.1</v>
      </c>
      <c r="N242" s="174">
        <f t="shared" si="10"/>
        <v>0</v>
      </c>
      <c r="O242" s="174">
        <f t="shared" si="11"/>
        <v>0</v>
      </c>
      <c r="P242" s="174">
        <f t="shared" si="12"/>
        <v>0</v>
      </c>
      <c r="Q242" s="174">
        <f t="shared" si="13"/>
        <v>0</v>
      </c>
      <c r="R242" s="174">
        <f t="shared" si="14"/>
        <v>0</v>
      </c>
      <c r="S242" s="174">
        <f t="shared" si="15"/>
        <v>0</v>
      </c>
      <c r="T242" s="174">
        <f t="shared" si="16"/>
        <v>0</v>
      </c>
      <c r="U242" s="19">
        <f t="shared" si="17"/>
        <v>0.0005</v>
      </c>
      <c r="V242" s="19">
        <f>offset('StockBond Returns'!$N$7,($B$10-1871)*12+($B$11-2)+C242-1,0)</f>
        <v>-0.03038614031</v>
      </c>
      <c r="W242" s="19">
        <f>offset('StockBond Returns'!$O$7,($B$10-1871)*12+($B$11-2)+C242-1,0)</f>
        <v>-0.01377401505</v>
      </c>
      <c r="X242" s="19">
        <f>offset('StockBond Returns'!$P$7,($B$10-1871)*12+($B$11-2)+C242-1,0)</f>
        <v>-0.005801044378</v>
      </c>
      <c r="Y242" s="19">
        <f>offset('StockBond Returns'!$Q$7,($B$10-1871)*12+($B$11-2)+C242-1,0)</f>
        <v>-0.03038614031</v>
      </c>
      <c r="Z242" s="19">
        <f>offset('StockBond Returns'!$R$7,($B$10-1871)*12+($B$11-2)+C242-1,0)</f>
        <v>0</v>
      </c>
      <c r="AA242" s="19">
        <f>offset('StockBond Returns'!$S$7,($B$10-1871)*12+($B$11-2)+C242-1,0)</f>
        <v>0</v>
      </c>
      <c r="AB242" s="19">
        <f>offset('StockBond Returns'!$T$7,($B$10-1871)*12+($B$11-2)+C242-1,0)</f>
        <v>-0.006504770165</v>
      </c>
      <c r="AC242" s="19">
        <f>offset('StockBond Returns'!$U$7,($B$10-1871)*12+($B$11-2)+C242-1,0)</f>
        <v>-0.0171</v>
      </c>
      <c r="AD242" s="19">
        <f>offset('StockBond Returns'!$V$7,($B$10-1871)*12+($B$11-2)+C242-1,0)</f>
        <v>0.011</v>
      </c>
    </row>
    <row r="243">
      <c r="A243" s="180">
        <f t="shared" si="18"/>
        <v>1947</v>
      </c>
      <c r="B243" s="180">
        <f t="shared" si="19"/>
        <v>12</v>
      </c>
      <c r="C243" s="180">
        <f t="shared" si="20"/>
        <v>220</v>
      </c>
      <c r="D243" s="117">
        <f t="shared" si="4"/>
        <v>227199.8735</v>
      </c>
      <c r="E243" s="117">
        <f t="shared" si="5"/>
        <v>295732.5198</v>
      </c>
      <c r="F243" s="117">
        <f>$B$15*$B$18*'Cash Flow Assist'!P230</f>
        <v>3333.333333</v>
      </c>
      <c r="G243" s="117">
        <f>$B$15*'Parameters &amp; Main Results'!B255</f>
        <v>69.67016921</v>
      </c>
      <c r="H243" s="45">
        <f>offset('StockBond Returns'!$W$7,($B$10-1871)*12+($B$11-2)+C243-1,0)</f>
        <v>0.0008960933347</v>
      </c>
      <c r="I243" s="19">
        <f t="shared" si="6"/>
        <v>0.006541798235</v>
      </c>
      <c r="J243" s="19"/>
      <c r="K243" s="19">
        <f t="shared" si="7"/>
        <v>1</v>
      </c>
      <c r="L243" s="174">
        <f t="shared" si="8"/>
        <v>0.9</v>
      </c>
      <c r="M243" s="174">
        <f t="shared" si="9"/>
        <v>0.1</v>
      </c>
      <c r="N243" s="174">
        <f t="shared" si="10"/>
        <v>0</v>
      </c>
      <c r="O243" s="174">
        <f t="shared" si="11"/>
        <v>0</v>
      </c>
      <c r="P243" s="174">
        <f t="shared" si="12"/>
        <v>0</v>
      </c>
      <c r="Q243" s="174">
        <f t="shared" si="13"/>
        <v>0</v>
      </c>
      <c r="R243" s="174">
        <f t="shared" si="14"/>
        <v>0</v>
      </c>
      <c r="S243" s="174">
        <f t="shared" si="15"/>
        <v>0</v>
      </c>
      <c r="T243" s="174">
        <f t="shared" si="16"/>
        <v>0</v>
      </c>
      <c r="U243" s="19">
        <f t="shared" si="17"/>
        <v>0.0005</v>
      </c>
      <c r="V243" s="19">
        <f>offset('StockBond Returns'!$N$7,($B$10-1871)*12+($B$11-2)+C243-1,0)</f>
        <v>0.01034726817</v>
      </c>
      <c r="W243" s="19">
        <f>offset('StockBond Returns'!$O$7,($B$10-1871)*12+($B$11-2)+C243-1,0)</f>
        <v>-0.0272907645</v>
      </c>
      <c r="X243" s="19">
        <f>offset('StockBond Returns'!$P$7,($B$10-1871)*12+($B$11-2)+C243-1,0)</f>
        <v>-0.01419567137</v>
      </c>
      <c r="Y243" s="19">
        <f>offset('StockBond Returns'!$Q$7,($B$10-1871)*12+($B$11-2)+C243-1,0)</f>
        <v>0.01034726817</v>
      </c>
      <c r="Z243" s="19">
        <f>offset('StockBond Returns'!$R$7,($B$10-1871)*12+($B$11-2)+C243-1,0)</f>
        <v>0</v>
      </c>
      <c r="AA243" s="19">
        <f>offset('StockBond Returns'!$S$7,($B$10-1871)*12+($B$11-2)+C243-1,0)</f>
        <v>0</v>
      </c>
      <c r="AB243" s="19">
        <f>offset('StockBond Returns'!$T$7,($B$10-1871)*12+($B$11-2)+C243-1,0)</f>
        <v>-0.01495087569</v>
      </c>
      <c r="AC243" s="19">
        <f>offset('StockBond Returns'!$U$7,($B$10-1871)*12+($B$11-2)+C243-1,0)</f>
        <v>-0.0246</v>
      </c>
      <c r="AD243" s="19">
        <f>offset('StockBond Returns'!$V$7,($B$10-1871)*12+($B$11-2)+C243-1,0)</f>
        <v>0.0371</v>
      </c>
    </row>
    <row r="244">
      <c r="A244" s="180">
        <f t="shared" si="18"/>
        <v>1948</v>
      </c>
      <c r="B244" s="180">
        <f t="shared" si="19"/>
        <v>1</v>
      </c>
      <c r="C244" s="180">
        <f t="shared" si="20"/>
        <v>221</v>
      </c>
      <c r="D244" s="117">
        <f t="shared" si="4"/>
        <v>215683.2709</v>
      </c>
      <c r="E244" s="117">
        <f t="shared" si="5"/>
        <v>280098.8832</v>
      </c>
      <c r="F244" s="117">
        <f>$B$15*$B$18*'Cash Flow Assist'!P231</f>
        <v>3333.333333</v>
      </c>
      <c r="G244" s="117">
        <f>$B$15*'Parameters &amp; Main Results'!B256</f>
        <v>69.55529299</v>
      </c>
      <c r="H244" s="45">
        <f>offset('StockBond Returns'!$W$7,($B$10-1871)*12+($B$11-2)+C244-1,0)</f>
        <v>-0.03685348055</v>
      </c>
      <c r="I244" s="19">
        <f t="shared" si="6"/>
        <v>-0.04229463447</v>
      </c>
      <c r="J244" s="19"/>
      <c r="K244" s="19">
        <f t="shared" si="7"/>
        <v>1</v>
      </c>
      <c r="L244" s="174">
        <f t="shared" si="8"/>
        <v>0.9</v>
      </c>
      <c r="M244" s="174">
        <f t="shared" si="9"/>
        <v>0.1</v>
      </c>
      <c r="N244" s="174">
        <f t="shared" si="10"/>
        <v>0</v>
      </c>
      <c r="O244" s="174">
        <f t="shared" si="11"/>
        <v>0</v>
      </c>
      <c r="P244" s="174">
        <f t="shared" si="12"/>
        <v>0</v>
      </c>
      <c r="Q244" s="174">
        <f t="shared" si="13"/>
        <v>0</v>
      </c>
      <c r="R244" s="174">
        <f t="shared" si="14"/>
        <v>0</v>
      </c>
      <c r="S244" s="174">
        <f t="shared" si="15"/>
        <v>0</v>
      </c>
      <c r="T244" s="174">
        <f t="shared" si="16"/>
        <v>0</v>
      </c>
      <c r="U244" s="19">
        <f t="shared" si="17"/>
        <v>0.0005</v>
      </c>
      <c r="V244" s="19">
        <f>offset('StockBond Returns'!$N$7,($B$10-1871)*12+($B$11-2)+C244-1,0)</f>
        <v>-0.04588040375</v>
      </c>
      <c r="W244" s="19">
        <f>offset('StockBond Returns'!$O$7,($B$10-1871)*12+($B$11-2)+C244-1,0)</f>
        <v>-0.009606044276</v>
      </c>
      <c r="X244" s="19">
        <f>offset('StockBond Returns'!$P$7,($B$10-1871)*12+($B$11-2)+C244-1,0)</f>
        <v>-0.01061938697</v>
      </c>
      <c r="Y244" s="19">
        <f>offset('StockBond Returns'!$Q$7,($B$10-1871)*12+($B$11-2)+C244-1,0)</f>
        <v>-0.04588040375</v>
      </c>
      <c r="Z244" s="19">
        <f>offset('StockBond Returns'!$R$7,($B$10-1871)*12+($B$11-2)+C244-1,0)</f>
        <v>0</v>
      </c>
      <c r="AA244" s="19">
        <f>offset('StockBond Returns'!$S$7,($B$10-1871)*12+($B$11-2)+C244-1,0)</f>
        <v>0</v>
      </c>
      <c r="AB244" s="19">
        <f>offset('StockBond Returns'!$T$7,($B$10-1871)*12+($B$11-2)+C244-1,0)</f>
        <v>-0.03439267756</v>
      </c>
      <c r="AC244" s="19">
        <f>offset('StockBond Returns'!$U$7,($B$10-1871)*12+($B$11-2)+C244-1,0)</f>
        <v>0.025</v>
      </c>
      <c r="AD244" s="19">
        <f>offset('StockBond Returns'!$V$7,($B$10-1871)*12+($B$11-2)+C244-1,0)</f>
        <v>0.0139</v>
      </c>
    </row>
    <row r="245">
      <c r="A245" s="180">
        <f t="shared" si="18"/>
        <v>1948</v>
      </c>
      <c r="B245" s="180">
        <f t="shared" si="19"/>
        <v>2</v>
      </c>
      <c r="C245" s="180">
        <f t="shared" si="20"/>
        <v>222</v>
      </c>
      <c r="D245" s="117">
        <f t="shared" si="4"/>
        <v>205948.4284</v>
      </c>
      <c r="E245" s="117">
        <f t="shared" si="5"/>
        <v>266494.2594</v>
      </c>
      <c r="F245" s="117">
        <f>$B$15*$B$18*'Cash Flow Assist'!P232</f>
        <v>3333.333333</v>
      </c>
      <c r="G245" s="117">
        <f>$B$15*'Parameters &amp; Main Results'!B257</f>
        <v>69.44060619</v>
      </c>
      <c r="H245" s="45">
        <f>offset('StockBond Returns'!$W$7,($B$10-1871)*12+($B$11-2)+C245-1,0)</f>
        <v>-0.03046308594</v>
      </c>
      <c r="I245" s="19">
        <f t="shared" si="6"/>
        <v>-0.03735341072</v>
      </c>
      <c r="J245" s="19"/>
      <c r="K245" s="19">
        <f t="shared" si="7"/>
        <v>1</v>
      </c>
      <c r="L245" s="174">
        <f t="shared" si="8"/>
        <v>0.9</v>
      </c>
      <c r="M245" s="174">
        <f t="shared" si="9"/>
        <v>0.1</v>
      </c>
      <c r="N245" s="174">
        <f t="shared" si="10"/>
        <v>0</v>
      </c>
      <c r="O245" s="174">
        <f t="shared" si="11"/>
        <v>0</v>
      </c>
      <c r="P245" s="174">
        <f t="shared" si="12"/>
        <v>0</v>
      </c>
      <c r="Q245" s="174">
        <f t="shared" si="13"/>
        <v>0</v>
      </c>
      <c r="R245" s="174">
        <f t="shared" si="14"/>
        <v>0</v>
      </c>
      <c r="S245" s="174">
        <f t="shared" si="15"/>
        <v>0</v>
      </c>
      <c r="T245" s="174">
        <f t="shared" si="16"/>
        <v>0</v>
      </c>
      <c r="U245" s="19">
        <f t="shared" si="17"/>
        <v>0.0005</v>
      </c>
      <c r="V245" s="19">
        <f>offset('StockBond Returns'!$N$7,($B$10-1871)*12+($B$11-2)+C245-1,0)</f>
        <v>-0.04190529391</v>
      </c>
      <c r="W245" s="19">
        <f>offset('StockBond Returns'!$O$7,($B$10-1871)*12+($B$11-2)+C245-1,0)</f>
        <v>0.004030204631</v>
      </c>
      <c r="X245" s="19">
        <f>offset('StockBond Returns'!$P$7,($B$10-1871)*12+($B$11-2)+C245-1,0)</f>
        <v>0.001231150544</v>
      </c>
      <c r="Y245" s="19">
        <f>offset('StockBond Returns'!$Q$7,($B$10-1871)*12+($B$11-2)+C245-1,0)</f>
        <v>-0.04190529391</v>
      </c>
      <c r="Z245" s="19">
        <f>offset('StockBond Returns'!$R$7,($B$10-1871)*12+($B$11-2)+C245-1,0)</f>
        <v>0</v>
      </c>
      <c r="AA245" s="19">
        <f>offset('StockBond Returns'!$S$7,($B$10-1871)*12+($B$11-2)+C245-1,0)</f>
        <v>0</v>
      </c>
      <c r="AB245" s="19">
        <f>offset('StockBond Returns'!$T$7,($B$10-1871)*12+($B$11-2)+C245-1,0)</f>
        <v>0.0004224757076</v>
      </c>
      <c r="AC245" s="19">
        <f>offset('StockBond Returns'!$U$7,($B$10-1871)*12+($B$11-2)+C245-1,0)</f>
        <v>-0.0172</v>
      </c>
      <c r="AD245" s="19">
        <f>offset('StockBond Returns'!$V$7,($B$10-1871)*12+($B$11-2)+C245-1,0)</f>
        <v>0.0007</v>
      </c>
    </row>
    <row r="246">
      <c r="A246" s="180">
        <f t="shared" si="18"/>
        <v>1948</v>
      </c>
      <c r="B246" s="180">
        <f t="shared" si="19"/>
        <v>3</v>
      </c>
      <c r="C246" s="180">
        <f t="shared" si="20"/>
        <v>223</v>
      </c>
      <c r="D246" s="117">
        <f t="shared" si="4"/>
        <v>216758.9559</v>
      </c>
      <c r="E246" s="117">
        <f t="shared" si="5"/>
        <v>284643.3724</v>
      </c>
      <c r="F246" s="117">
        <f>$B$15*$B$18*'Cash Flow Assist'!P233</f>
        <v>3333.333333</v>
      </c>
      <c r="G246" s="117">
        <f>$B$15*'Parameters &amp; Main Results'!B258</f>
        <v>69.32610848</v>
      </c>
      <c r="H246" s="45">
        <f>offset('StockBond Returns'!$W$7,($B$10-1871)*12+($B$11-2)+C246-1,0)</f>
        <v>0.06944063407</v>
      </c>
      <c r="I246" s="19">
        <f t="shared" si="6"/>
        <v>0.08134748969</v>
      </c>
      <c r="J246" s="19"/>
      <c r="K246" s="19">
        <f t="shared" si="7"/>
        <v>1</v>
      </c>
      <c r="L246" s="174">
        <f t="shared" si="8"/>
        <v>0.9</v>
      </c>
      <c r="M246" s="174">
        <f t="shared" si="9"/>
        <v>0.1</v>
      </c>
      <c r="N246" s="174">
        <f t="shared" si="10"/>
        <v>0</v>
      </c>
      <c r="O246" s="174">
        <f t="shared" si="11"/>
        <v>0</v>
      </c>
      <c r="P246" s="174">
        <f t="shared" si="12"/>
        <v>0</v>
      </c>
      <c r="Q246" s="174">
        <f t="shared" si="13"/>
        <v>0</v>
      </c>
      <c r="R246" s="174">
        <f t="shared" si="14"/>
        <v>0</v>
      </c>
      <c r="S246" s="174">
        <f t="shared" si="15"/>
        <v>0</v>
      </c>
      <c r="T246" s="174">
        <f t="shared" si="16"/>
        <v>0</v>
      </c>
      <c r="U246" s="19">
        <f t="shared" si="17"/>
        <v>0.0005</v>
      </c>
      <c r="V246" s="19">
        <f>offset('StockBond Returns'!$N$7,($B$10-1871)*12+($B$11-2)+C246-1,0)</f>
        <v>0.0893270601</v>
      </c>
      <c r="W246" s="19">
        <f>offset('StockBond Returns'!$O$7,($B$10-1871)*12+($B$11-2)+C246-1,0)</f>
        <v>0.009948022645</v>
      </c>
      <c r="X246" s="19">
        <f>offset('StockBond Returns'!$P$7,($B$10-1871)*12+($B$11-2)+C246-1,0)</f>
        <v>0.008073404255</v>
      </c>
      <c r="Y246" s="19">
        <f>offset('StockBond Returns'!$Q$7,($B$10-1871)*12+($B$11-2)+C246-1,0)</f>
        <v>0.0893270601</v>
      </c>
      <c r="Z246" s="19">
        <f>offset('StockBond Returns'!$R$7,($B$10-1871)*12+($B$11-2)+C246-1,0)</f>
        <v>0</v>
      </c>
      <c r="AA246" s="19">
        <f>offset('StockBond Returns'!$S$7,($B$10-1871)*12+($B$11-2)+C246-1,0)</f>
        <v>0</v>
      </c>
      <c r="AB246" s="19">
        <f>offset('StockBond Returns'!$T$7,($B$10-1871)*12+($B$11-2)+C246-1,0)</f>
        <v>0.007234042553</v>
      </c>
      <c r="AC246" s="19">
        <f>offset('StockBond Returns'!$U$7,($B$10-1871)*12+($B$11-2)+C246-1,0)</f>
        <v>0.0014</v>
      </c>
      <c r="AD246" s="19">
        <f>offset('StockBond Returns'!$V$7,($B$10-1871)*12+($B$11-2)+C246-1,0)</f>
        <v>0.045</v>
      </c>
    </row>
    <row r="247">
      <c r="A247" s="180">
        <f t="shared" si="18"/>
        <v>1948</v>
      </c>
      <c r="B247" s="180">
        <f t="shared" si="19"/>
        <v>4</v>
      </c>
      <c r="C247" s="180">
        <f t="shared" si="20"/>
        <v>224</v>
      </c>
      <c r="D247" s="117">
        <f t="shared" si="4"/>
        <v>215724.1576</v>
      </c>
      <c r="E247" s="117">
        <f t="shared" si="5"/>
        <v>285514.2818</v>
      </c>
      <c r="F247" s="117">
        <f>$B$15*$B$18*'Cash Flow Assist'!P234</f>
        <v>3333.333333</v>
      </c>
      <c r="G247" s="117">
        <f>$B$15*'Parameters &amp; Main Results'!B259</f>
        <v>69.21179957</v>
      </c>
      <c r="H247" s="45">
        <f>offset('StockBond Returns'!$W$7,($B$10-1871)*12+($B$11-2)+C247-1,0)</f>
        <v>0.0104420477</v>
      </c>
      <c r="I247" s="19">
        <f t="shared" si="6"/>
        <v>0.01469557866</v>
      </c>
      <c r="J247" s="19"/>
      <c r="K247" s="19">
        <f t="shared" si="7"/>
        <v>1</v>
      </c>
      <c r="L247" s="174">
        <f t="shared" si="8"/>
        <v>0.9</v>
      </c>
      <c r="M247" s="174">
        <f t="shared" si="9"/>
        <v>0.1</v>
      </c>
      <c r="N247" s="174">
        <f t="shared" si="10"/>
        <v>0</v>
      </c>
      <c r="O247" s="174">
        <f t="shared" si="11"/>
        <v>0</v>
      </c>
      <c r="P247" s="174">
        <f t="shared" si="12"/>
        <v>0</v>
      </c>
      <c r="Q247" s="174">
        <f t="shared" si="13"/>
        <v>0</v>
      </c>
      <c r="R247" s="174">
        <f t="shared" si="14"/>
        <v>0</v>
      </c>
      <c r="S247" s="174">
        <f t="shared" si="15"/>
        <v>0</v>
      </c>
      <c r="T247" s="174">
        <f t="shared" si="16"/>
        <v>0</v>
      </c>
      <c r="U247" s="19">
        <f t="shared" si="17"/>
        <v>0.0005</v>
      </c>
      <c r="V247" s="19">
        <f>offset('StockBond Returns'!$N$7,($B$10-1871)*12+($B$11-2)+C247-1,0)</f>
        <v>0.01757293264</v>
      </c>
      <c r="W247" s="19">
        <f>offset('StockBond Returns'!$O$7,($B$10-1871)*12+($B$11-2)+C247-1,0)</f>
        <v>-0.01078394044</v>
      </c>
      <c r="X247" s="19">
        <f>offset('StockBond Returns'!$P$7,($B$10-1871)*12+($B$11-2)+C247-1,0)</f>
        <v>-0.01261195074</v>
      </c>
      <c r="Y247" s="19">
        <f>offset('StockBond Returns'!$Q$7,($B$10-1871)*12+($B$11-2)+C247-1,0)</f>
        <v>0.01757293264</v>
      </c>
      <c r="Z247" s="19">
        <f>offset('StockBond Returns'!$R$7,($B$10-1871)*12+($B$11-2)+C247-1,0)</f>
        <v>0</v>
      </c>
      <c r="AA247" s="19">
        <f>offset('StockBond Returns'!$S$7,($B$10-1871)*12+($B$11-2)+C247-1,0)</f>
        <v>0</v>
      </c>
      <c r="AB247" s="19">
        <f>offset('StockBond Returns'!$T$7,($B$10-1871)*12+($B$11-2)+C247-1,0)</f>
        <v>-0.013434089</v>
      </c>
      <c r="AC247" s="19">
        <f>offset('StockBond Returns'!$U$7,($B$10-1871)*12+($B$11-2)+C247-1,0)</f>
        <v>-0.0165</v>
      </c>
      <c r="AD247" s="19">
        <f>offset('StockBond Returns'!$V$7,($B$10-1871)*12+($B$11-2)+C247-1,0)</f>
        <v>0.0411</v>
      </c>
    </row>
    <row r="248">
      <c r="A248" s="180">
        <f t="shared" si="18"/>
        <v>1948</v>
      </c>
      <c r="B248" s="180">
        <f t="shared" si="19"/>
        <v>5</v>
      </c>
      <c r="C248" s="180">
        <f t="shared" si="20"/>
        <v>225</v>
      </c>
      <c r="D248" s="117">
        <f t="shared" si="4"/>
        <v>224361.31</v>
      </c>
      <c r="E248" s="117">
        <f t="shared" si="5"/>
        <v>301119.4795</v>
      </c>
      <c r="F248" s="117">
        <f>$B$15*$B$18*'Cash Flow Assist'!P235</f>
        <v>3333.333333</v>
      </c>
      <c r="G248" s="117">
        <f>$B$15*'Parameters &amp; Main Results'!B260</f>
        <v>69.09767913</v>
      </c>
      <c r="H248" s="45">
        <f>offset('StockBond Returns'!$W$7,($B$10-1871)*12+($B$11-2)+C248-1,0)</f>
        <v>0.05601709676</v>
      </c>
      <c r="I248" s="19">
        <f t="shared" si="6"/>
        <v>0.06685360593</v>
      </c>
      <c r="J248" s="19"/>
      <c r="K248" s="19">
        <f t="shared" si="7"/>
        <v>1</v>
      </c>
      <c r="L248" s="174">
        <f t="shared" si="8"/>
        <v>0.9</v>
      </c>
      <c r="M248" s="174">
        <f t="shared" si="9"/>
        <v>0.1</v>
      </c>
      <c r="N248" s="174">
        <f t="shared" si="10"/>
        <v>0</v>
      </c>
      <c r="O248" s="174">
        <f t="shared" si="11"/>
        <v>0</v>
      </c>
      <c r="P248" s="174">
        <f t="shared" si="12"/>
        <v>0</v>
      </c>
      <c r="Q248" s="174">
        <f t="shared" si="13"/>
        <v>0</v>
      </c>
      <c r="R248" s="174">
        <f t="shared" si="14"/>
        <v>0</v>
      </c>
      <c r="S248" s="174">
        <f t="shared" si="15"/>
        <v>0</v>
      </c>
      <c r="T248" s="174">
        <f t="shared" si="16"/>
        <v>0</v>
      </c>
      <c r="U248" s="19">
        <f t="shared" si="17"/>
        <v>0.0005</v>
      </c>
      <c r="V248" s="19">
        <f>offset('StockBond Returns'!$N$7,($B$10-1871)*12+($B$11-2)+C248-1,0)</f>
        <v>0.07411961204</v>
      </c>
      <c r="W248" s="19">
        <f>offset('StockBond Returns'!$O$7,($B$10-1871)*12+($B$11-2)+C248-1,0)</f>
        <v>0.001876217579</v>
      </c>
      <c r="X248" s="19">
        <f>offset('StockBond Returns'!$P$7,($B$10-1871)*12+($B$11-2)+C248-1,0)</f>
        <v>-0.007086630569</v>
      </c>
      <c r="Y248" s="19">
        <f>offset('StockBond Returns'!$Q$7,($B$10-1871)*12+($B$11-2)+C248-1,0)</f>
        <v>0.07411961204</v>
      </c>
      <c r="Z248" s="19">
        <f>offset('StockBond Returns'!$R$7,($B$10-1871)*12+($B$11-2)+C248-1,0)</f>
        <v>0</v>
      </c>
      <c r="AA248" s="19">
        <f>offset('StockBond Returns'!$S$7,($B$10-1871)*12+($B$11-2)+C248-1,0)</f>
        <v>0</v>
      </c>
      <c r="AB248" s="19">
        <f>offset('StockBond Returns'!$T$7,($B$10-1871)*12+($B$11-2)+C248-1,0)</f>
        <v>-0.007913369429</v>
      </c>
      <c r="AC248" s="19">
        <f>offset('StockBond Returns'!$U$7,($B$10-1871)*12+($B$11-2)+C248-1,0)</f>
        <v>0.0091</v>
      </c>
      <c r="AD248" s="19">
        <f>offset('StockBond Returns'!$V$7,($B$10-1871)*12+($B$11-2)+C248-1,0)</f>
        <v>-0.0127</v>
      </c>
    </row>
    <row r="249">
      <c r="A249" s="180">
        <f t="shared" si="18"/>
        <v>1948</v>
      </c>
      <c r="B249" s="180">
        <f t="shared" si="19"/>
        <v>6</v>
      </c>
      <c r="C249" s="180">
        <f t="shared" si="20"/>
        <v>226</v>
      </c>
      <c r="D249" s="117">
        <f t="shared" si="4"/>
        <v>220732.4592</v>
      </c>
      <c r="E249" s="117">
        <f t="shared" si="5"/>
        <v>298039.9564</v>
      </c>
      <c r="F249" s="117">
        <f>$B$15*$B$18*'Cash Flow Assist'!P236</f>
        <v>3333.333333</v>
      </c>
      <c r="G249" s="117">
        <f>$B$15*'Parameters &amp; Main Results'!B261</f>
        <v>68.98374687</v>
      </c>
      <c r="H249" s="45">
        <f>offset('StockBond Returns'!$W$7,($B$10-1871)*12+($B$11-2)+C249-1,0)</f>
        <v>-0.00164860329</v>
      </c>
      <c r="I249" s="19">
        <f t="shared" si="6"/>
        <v>0.0006205249014</v>
      </c>
      <c r="J249" s="19"/>
      <c r="K249" s="19">
        <f t="shared" si="7"/>
        <v>1</v>
      </c>
      <c r="L249" s="174">
        <f t="shared" si="8"/>
        <v>0.9</v>
      </c>
      <c r="M249" s="174">
        <f t="shared" si="9"/>
        <v>0.1</v>
      </c>
      <c r="N249" s="174">
        <f t="shared" si="10"/>
        <v>0</v>
      </c>
      <c r="O249" s="174">
        <f t="shared" si="11"/>
        <v>0</v>
      </c>
      <c r="P249" s="174">
        <f t="shared" si="12"/>
        <v>0</v>
      </c>
      <c r="Q249" s="174">
        <f t="shared" si="13"/>
        <v>0</v>
      </c>
      <c r="R249" s="174">
        <f t="shared" si="14"/>
        <v>0</v>
      </c>
      <c r="S249" s="174">
        <f t="shared" si="15"/>
        <v>0</v>
      </c>
      <c r="T249" s="174">
        <f t="shared" si="16"/>
        <v>0</v>
      </c>
      <c r="U249" s="19">
        <f t="shared" si="17"/>
        <v>0.0005</v>
      </c>
      <c r="V249" s="19">
        <f>offset('StockBond Returns'!$N$7,($B$10-1871)*12+($B$11-2)+C249-1,0)</f>
        <v>0.002174943695</v>
      </c>
      <c r="W249" s="19">
        <f>offset('StockBond Returns'!$O$7,($B$10-1871)*12+($B$11-2)+C249-1,0)</f>
        <v>-0.01295257758</v>
      </c>
      <c r="X249" s="19">
        <f>offset('StockBond Returns'!$P$7,($B$10-1871)*12+($B$11-2)+C249-1,0)</f>
        <v>-0.004968599036</v>
      </c>
      <c r="Y249" s="19">
        <f>offset('StockBond Returns'!$Q$7,($B$10-1871)*12+($B$11-2)+C249-1,0)</f>
        <v>0.002174943695</v>
      </c>
      <c r="Z249" s="19">
        <f>offset('StockBond Returns'!$R$7,($B$10-1871)*12+($B$11-2)+C249-1,0)</f>
        <v>0</v>
      </c>
      <c r="AA249" s="19">
        <f>offset('StockBond Returns'!$S$7,($B$10-1871)*12+($B$11-2)+C249-1,0)</f>
        <v>0</v>
      </c>
      <c r="AB249" s="19">
        <f>offset('StockBond Returns'!$T$7,($B$10-1871)*12+($B$11-2)+C249-1,0)</f>
        <v>-0.005797101449</v>
      </c>
      <c r="AC249" s="19">
        <f>offset('StockBond Returns'!$U$7,($B$10-1871)*12+($B$11-2)+C249-1,0)</f>
        <v>-0.0182</v>
      </c>
      <c r="AD249" s="19">
        <f>offset('StockBond Returns'!$V$7,($B$10-1871)*12+($B$11-2)+C249-1,0)</f>
        <v>0.0281</v>
      </c>
    </row>
    <row r="250">
      <c r="A250" s="180">
        <f t="shared" si="18"/>
        <v>1948</v>
      </c>
      <c r="B250" s="180">
        <f t="shared" si="19"/>
        <v>7</v>
      </c>
      <c r="C250" s="180">
        <f t="shared" si="20"/>
        <v>227</v>
      </c>
      <c r="D250" s="117">
        <f t="shared" si="4"/>
        <v>207190.548</v>
      </c>
      <c r="E250" s="117">
        <f t="shared" si="5"/>
        <v>278664.5352</v>
      </c>
      <c r="F250" s="117">
        <f>$B$15*$B$18*'Cash Flow Assist'!P237</f>
        <v>3333.333333</v>
      </c>
      <c r="G250" s="117">
        <f>$B$15*'Parameters &amp; Main Results'!B262</f>
        <v>68.87000246</v>
      </c>
      <c r="H250" s="45">
        <f>offset('StockBond Returns'!$W$7,($B$10-1871)*12+($B$11-2)+C250-1,0)</f>
        <v>-0.04725958786</v>
      </c>
      <c r="I250" s="19">
        <f t="shared" si="6"/>
        <v>-0.05465501117</v>
      </c>
      <c r="J250" s="19"/>
      <c r="K250" s="19">
        <f t="shared" si="7"/>
        <v>1</v>
      </c>
      <c r="L250" s="174">
        <f t="shared" si="8"/>
        <v>0.9</v>
      </c>
      <c r="M250" s="174">
        <f t="shared" si="9"/>
        <v>0.1</v>
      </c>
      <c r="N250" s="174">
        <f t="shared" si="10"/>
        <v>0</v>
      </c>
      <c r="O250" s="174">
        <f t="shared" si="11"/>
        <v>0</v>
      </c>
      <c r="P250" s="174">
        <f t="shared" si="12"/>
        <v>0</v>
      </c>
      <c r="Q250" s="174">
        <f t="shared" si="13"/>
        <v>0</v>
      </c>
      <c r="R250" s="174">
        <f t="shared" si="14"/>
        <v>0</v>
      </c>
      <c r="S250" s="174">
        <f t="shared" si="15"/>
        <v>0</v>
      </c>
      <c r="T250" s="174">
        <f t="shared" si="16"/>
        <v>0</v>
      </c>
      <c r="U250" s="19">
        <f t="shared" si="17"/>
        <v>0.0005</v>
      </c>
      <c r="V250" s="19">
        <f>offset('StockBond Returns'!$N$7,($B$10-1871)*12+($B$11-2)+C250-1,0)</f>
        <v>-0.05954362672</v>
      </c>
      <c r="W250" s="19">
        <f>offset('StockBond Returns'!$O$7,($B$10-1871)*12+($B$11-2)+C250-1,0)</f>
        <v>-0.01024080461</v>
      </c>
      <c r="X250" s="19">
        <f>offset('StockBond Returns'!$P$7,($B$10-1871)*12+($B$11-2)+C250-1,0)</f>
        <v>-0.009421106557</v>
      </c>
      <c r="Y250" s="19">
        <f>offset('StockBond Returns'!$Q$7,($B$10-1871)*12+($B$11-2)+C250-1,0)</f>
        <v>-0.05954362672</v>
      </c>
      <c r="Z250" s="19">
        <f>offset('StockBond Returns'!$R$7,($B$10-1871)*12+($B$11-2)+C250-1,0)</f>
        <v>0</v>
      </c>
      <c r="AA250" s="19">
        <f>offset('StockBond Returns'!$S$7,($B$10-1871)*12+($B$11-2)+C250-1,0)</f>
        <v>0</v>
      </c>
      <c r="AB250" s="19">
        <f>offset('StockBond Returns'!$T$7,($B$10-1871)*12+($B$11-2)+C250-1,0)</f>
        <v>-0.01024590164</v>
      </c>
      <c r="AC250" s="19">
        <f>offset('StockBond Returns'!$U$7,($B$10-1871)*12+($B$11-2)+C250-1,0)</f>
        <v>-0.0033</v>
      </c>
      <c r="AD250" s="19">
        <f>offset('StockBond Returns'!$V$7,($B$10-1871)*12+($B$11-2)+C250-1,0)</f>
        <v>0.0014</v>
      </c>
    </row>
    <row r="251">
      <c r="A251" s="180">
        <f t="shared" si="18"/>
        <v>1948</v>
      </c>
      <c r="B251" s="180">
        <f t="shared" si="19"/>
        <v>8</v>
      </c>
      <c r="C251" s="180">
        <f t="shared" si="20"/>
        <v>228</v>
      </c>
      <c r="D251" s="117">
        <f t="shared" si="4"/>
        <v>205582.291</v>
      </c>
      <c r="E251" s="117">
        <f t="shared" si="5"/>
        <v>278152.8821</v>
      </c>
      <c r="F251" s="117">
        <f>$B$15*$B$18*'Cash Flow Assist'!P238</f>
        <v>3333.333333</v>
      </c>
      <c r="G251" s="117">
        <f>$B$15*'Parameters &amp; Main Results'!B263</f>
        <v>68.7564456</v>
      </c>
      <c r="H251" s="45">
        <f>offset('StockBond Returns'!$W$7,($B$10-1871)*12+($B$11-2)+C251-1,0)</f>
        <v>0.008122162131</v>
      </c>
      <c r="I251" s="19">
        <f t="shared" si="6"/>
        <v>0.009996093558</v>
      </c>
      <c r="J251" s="19"/>
      <c r="K251" s="19">
        <f t="shared" si="7"/>
        <v>1</v>
      </c>
      <c r="L251" s="174">
        <f t="shared" si="8"/>
        <v>0.9</v>
      </c>
      <c r="M251" s="174">
        <f t="shared" si="9"/>
        <v>0.1</v>
      </c>
      <c r="N251" s="174">
        <f t="shared" si="10"/>
        <v>0</v>
      </c>
      <c r="O251" s="174">
        <f t="shared" si="11"/>
        <v>0</v>
      </c>
      <c r="P251" s="174">
        <f t="shared" si="12"/>
        <v>0</v>
      </c>
      <c r="Q251" s="174">
        <f t="shared" si="13"/>
        <v>0</v>
      </c>
      <c r="R251" s="174">
        <f t="shared" si="14"/>
        <v>0</v>
      </c>
      <c r="S251" s="174">
        <f t="shared" si="15"/>
        <v>0</v>
      </c>
      <c r="T251" s="174">
        <f t="shared" si="16"/>
        <v>0</v>
      </c>
      <c r="U251" s="19">
        <f t="shared" si="17"/>
        <v>0.0005</v>
      </c>
      <c r="V251" s="19">
        <f>offset('StockBond Returns'!$N$7,($B$10-1871)*12+($B$11-2)+C251-1,0)</f>
        <v>0.01128704784</v>
      </c>
      <c r="W251" s="19">
        <f>offset('StockBond Returns'!$O$7,($B$10-1871)*12+($B$11-2)+C251-1,0)</f>
        <v>-0.001205828337</v>
      </c>
      <c r="X251" s="19">
        <f>offset('StockBond Returns'!$P$7,($B$10-1871)*12+($B$11-2)+C251-1,0)</f>
        <v>-0.0003956883608</v>
      </c>
      <c r="Y251" s="19">
        <f>offset('StockBond Returns'!$Q$7,($B$10-1871)*12+($B$11-2)+C251-1,0)</f>
        <v>0.01128704784</v>
      </c>
      <c r="Z251" s="19">
        <f>offset('StockBond Returns'!$R$7,($B$10-1871)*12+($B$11-2)+C251-1,0)</f>
        <v>0</v>
      </c>
      <c r="AA251" s="19">
        <f>offset('StockBond Returns'!$S$7,($B$10-1871)*12+($B$11-2)+C251-1,0)</f>
        <v>0</v>
      </c>
      <c r="AB251" s="19">
        <f>offset('StockBond Returns'!$T$7,($B$10-1871)*12+($B$11-2)+C251-1,0)</f>
        <v>-0.001227998363</v>
      </c>
      <c r="AC251" s="19">
        <f>offset('StockBond Returns'!$U$7,($B$10-1871)*12+($B$11-2)+C251-1,0)</f>
        <v>-0.0111</v>
      </c>
      <c r="AD251" s="19">
        <f>offset('StockBond Returns'!$V$7,($B$10-1871)*12+($B$11-2)+C251-1,0)</f>
        <v>0.0028</v>
      </c>
    </row>
    <row r="252">
      <c r="A252" s="180">
        <f t="shared" si="18"/>
        <v>1948</v>
      </c>
      <c r="B252" s="180">
        <f t="shared" si="19"/>
        <v>9</v>
      </c>
      <c r="C252" s="180">
        <f t="shared" si="20"/>
        <v>229</v>
      </c>
      <c r="D252" s="117">
        <f t="shared" si="4"/>
        <v>199250.1334</v>
      </c>
      <c r="E252" s="117">
        <f t="shared" si="5"/>
        <v>269482.5098</v>
      </c>
      <c r="F252" s="117">
        <f>$B$15*$B$18*'Cash Flow Assist'!P239</f>
        <v>3333.333333</v>
      </c>
      <c r="G252" s="117">
        <f>$B$15*'Parameters &amp; Main Results'!B264</f>
        <v>68.64307598</v>
      </c>
      <c r="H252" s="45">
        <f>offset('StockBond Returns'!$W$7,($B$10-1871)*12+($B$11-2)+C252-1,0)</f>
        <v>-0.01516164335</v>
      </c>
      <c r="I252" s="19">
        <f t="shared" si="6"/>
        <v>-0.01966502109</v>
      </c>
      <c r="J252" s="19"/>
      <c r="K252" s="19">
        <f t="shared" si="7"/>
        <v>1</v>
      </c>
      <c r="L252" s="174">
        <f t="shared" si="8"/>
        <v>0.9</v>
      </c>
      <c r="M252" s="174">
        <f t="shared" si="9"/>
        <v>0.1</v>
      </c>
      <c r="N252" s="174">
        <f t="shared" si="10"/>
        <v>0</v>
      </c>
      <c r="O252" s="174">
        <f t="shared" si="11"/>
        <v>0</v>
      </c>
      <c r="P252" s="174">
        <f t="shared" si="12"/>
        <v>0</v>
      </c>
      <c r="Q252" s="174">
        <f t="shared" si="13"/>
        <v>0</v>
      </c>
      <c r="R252" s="174">
        <f t="shared" si="14"/>
        <v>0</v>
      </c>
      <c r="S252" s="174">
        <f t="shared" si="15"/>
        <v>0</v>
      </c>
      <c r="T252" s="174">
        <f t="shared" si="16"/>
        <v>0</v>
      </c>
      <c r="U252" s="19">
        <f t="shared" si="17"/>
        <v>0.0005</v>
      </c>
      <c r="V252" s="19">
        <f>offset('StockBond Returns'!$N$7,($B$10-1871)*12+($B$11-2)+C252-1,0)</f>
        <v>-0.02262560625</v>
      </c>
      <c r="W252" s="19">
        <f>offset('StockBond Returns'!$O$7,($B$10-1871)*12+($B$11-2)+C252-1,0)</f>
        <v>0.007396912024</v>
      </c>
      <c r="X252" s="19">
        <f>offset('StockBond Returns'!$P$7,($B$10-1871)*12+($B$11-2)+C252-1,0)</f>
        <v>0.003759434865</v>
      </c>
      <c r="Y252" s="19">
        <f>offset('StockBond Returns'!$Q$7,($B$10-1871)*12+($B$11-2)+C252-1,0)</f>
        <v>-0.02262560625</v>
      </c>
      <c r="Z252" s="19">
        <f>offset('StockBond Returns'!$R$7,($B$10-1871)*12+($B$11-2)+C252-1,0)</f>
        <v>0</v>
      </c>
      <c r="AA252" s="19">
        <f>offset('StockBond Returns'!$S$7,($B$10-1871)*12+($B$11-2)+C252-1,0)</f>
        <v>0</v>
      </c>
      <c r="AB252" s="19">
        <f>offset('StockBond Returns'!$T$7,($B$10-1871)*12+($B$11-2)+C252-1,0)</f>
        <v>0.002873563218</v>
      </c>
      <c r="AC252" s="19">
        <f>offset('StockBond Returns'!$U$7,($B$10-1871)*12+($B$11-2)+C252-1,0)</f>
        <v>-0.0123</v>
      </c>
      <c r="AD252" s="19">
        <f>offset('StockBond Returns'!$V$7,($B$10-1871)*12+($B$11-2)+C252-1,0)</f>
        <v>-0.0171</v>
      </c>
    </row>
    <row r="253">
      <c r="A253" s="180">
        <f t="shared" si="18"/>
        <v>1948</v>
      </c>
      <c r="B253" s="180">
        <f t="shared" si="19"/>
        <v>10</v>
      </c>
      <c r="C253" s="180">
        <f t="shared" si="20"/>
        <v>230</v>
      </c>
      <c r="D253" s="117">
        <f t="shared" si="4"/>
        <v>206968.544</v>
      </c>
      <c r="E253" s="117">
        <f t="shared" si="5"/>
        <v>284107.7285</v>
      </c>
      <c r="F253" s="117">
        <f>$B$15*$B$18*'Cash Flow Assist'!P240</f>
        <v>3333.333333</v>
      </c>
      <c r="G253" s="117">
        <f>$B$15*'Parameters &amp; Main Results'!B265</f>
        <v>68.52989329</v>
      </c>
      <c r="H253" s="45">
        <f>offset('StockBond Returns'!$W$7,($B$10-1871)*12+($B$11-2)+C253-1,0)</f>
        <v>0.05604100108</v>
      </c>
      <c r="I253" s="19">
        <f t="shared" si="6"/>
        <v>0.06720072225</v>
      </c>
      <c r="J253" s="19"/>
      <c r="K253" s="19">
        <f t="shared" si="7"/>
        <v>1</v>
      </c>
      <c r="L253" s="174">
        <f t="shared" si="8"/>
        <v>0.9</v>
      </c>
      <c r="M253" s="174">
        <f t="shared" si="9"/>
        <v>0.1</v>
      </c>
      <c r="N253" s="174">
        <f t="shared" si="10"/>
        <v>0</v>
      </c>
      <c r="O253" s="174">
        <f t="shared" si="11"/>
        <v>0</v>
      </c>
      <c r="P253" s="174">
        <f t="shared" si="12"/>
        <v>0</v>
      </c>
      <c r="Q253" s="174">
        <f t="shared" si="13"/>
        <v>0</v>
      </c>
      <c r="R253" s="174">
        <f t="shared" si="14"/>
        <v>0</v>
      </c>
      <c r="S253" s="174">
        <f t="shared" si="15"/>
        <v>0</v>
      </c>
      <c r="T253" s="174">
        <f t="shared" si="16"/>
        <v>0</v>
      </c>
      <c r="U253" s="19">
        <f t="shared" si="17"/>
        <v>0.0005</v>
      </c>
      <c r="V253" s="19">
        <f>offset('StockBond Returns'!$N$7,($B$10-1871)*12+($B$11-2)+C253-1,0)</f>
        <v>0.07468220303</v>
      </c>
      <c r="W253" s="19">
        <f>offset('StockBond Returns'!$O$7,($B$10-1871)*12+($B$11-2)+C253-1,0)</f>
        <v>0.0002840618936</v>
      </c>
      <c r="X253" s="19">
        <f>offset('StockBond Returns'!$P$7,($B$10-1871)*12+($B$11-2)+C253-1,0)</f>
        <v>0.002966968326</v>
      </c>
      <c r="Y253" s="19">
        <f>offset('StockBond Returns'!$Q$7,($B$10-1871)*12+($B$11-2)+C253-1,0)</f>
        <v>0.07468220303</v>
      </c>
      <c r="Z253" s="19">
        <f>offset('StockBond Returns'!$R$7,($B$10-1871)*12+($B$11-2)+C253-1,0)</f>
        <v>0</v>
      </c>
      <c r="AA253" s="19">
        <f>offset('StockBond Returns'!$S$7,($B$10-1871)*12+($B$11-2)+C253-1,0)</f>
        <v>0</v>
      </c>
      <c r="AB253" s="19">
        <f>offset('StockBond Returns'!$T$7,($B$10-1871)*12+($B$11-2)+C253-1,0)</f>
        <v>0.002056766763</v>
      </c>
      <c r="AC253" s="19">
        <f>offset('StockBond Returns'!$U$7,($B$10-1871)*12+($B$11-2)+C253-1,0)</f>
        <v>-0.015</v>
      </c>
      <c r="AD253" s="19">
        <f>offset('StockBond Returns'!$V$7,($B$10-1871)*12+($B$11-2)+C253-1,0)</f>
        <v>0.0058</v>
      </c>
    </row>
    <row r="254">
      <c r="A254" s="180">
        <f t="shared" si="18"/>
        <v>1948</v>
      </c>
      <c r="B254" s="180">
        <f t="shared" si="19"/>
        <v>11</v>
      </c>
      <c r="C254" s="180">
        <f t="shared" si="20"/>
        <v>231</v>
      </c>
      <c r="D254" s="117">
        <f t="shared" si="4"/>
        <v>189378.9817</v>
      </c>
      <c r="E254" s="117">
        <f t="shared" si="5"/>
        <v>256440.6496</v>
      </c>
      <c r="F254" s="117">
        <f>$B$15*$B$18*'Cash Flow Assist'!P241</f>
        <v>3333.333333</v>
      </c>
      <c r="G254" s="117">
        <f>$B$15*'Parameters &amp; Main Results'!B266</f>
        <v>68.41689722</v>
      </c>
      <c r="H254" s="45">
        <f>offset('StockBond Returns'!$W$7,($B$10-1871)*12+($B$11-2)+C254-1,0)</f>
        <v>-0.07032101517</v>
      </c>
      <c r="I254" s="19">
        <f t="shared" si="6"/>
        <v>-0.08688904035</v>
      </c>
      <c r="J254" s="19"/>
      <c r="K254" s="19">
        <f t="shared" si="7"/>
        <v>1</v>
      </c>
      <c r="L254" s="174">
        <f t="shared" si="8"/>
        <v>0.9</v>
      </c>
      <c r="M254" s="174">
        <f t="shared" si="9"/>
        <v>0.1</v>
      </c>
      <c r="N254" s="174">
        <f t="shared" si="10"/>
        <v>0</v>
      </c>
      <c r="O254" s="174">
        <f t="shared" si="11"/>
        <v>0</v>
      </c>
      <c r="P254" s="174">
        <f t="shared" si="12"/>
        <v>0</v>
      </c>
      <c r="Q254" s="174">
        <f t="shared" si="13"/>
        <v>0</v>
      </c>
      <c r="R254" s="174">
        <f t="shared" si="14"/>
        <v>0</v>
      </c>
      <c r="S254" s="174">
        <f t="shared" si="15"/>
        <v>0</v>
      </c>
      <c r="T254" s="174">
        <f t="shared" si="16"/>
        <v>0</v>
      </c>
      <c r="U254" s="19">
        <f t="shared" si="17"/>
        <v>0.0005</v>
      </c>
      <c r="V254" s="19">
        <f>offset('StockBond Returns'!$N$7,($B$10-1871)*12+($B$11-2)+C254-1,0)</f>
        <v>-0.09789272379</v>
      </c>
      <c r="W254" s="19">
        <f>offset('StockBond Returns'!$O$7,($B$10-1871)*12+($B$11-2)+C254-1,0)</f>
        <v>0.01256077736</v>
      </c>
      <c r="X254" s="19">
        <f>offset('StockBond Returns'!$P$7,($B$10-1871)*12+($B$11-2)+C254-1,0)</f>
        <v>0.007147737306</v>
      </c>
      <c r="Y254" s="19">
        <f>offset('StockBond Returns'!$Q$7,($B$10-1871)*12+($B$11-2)+C254-1,0)</f>
        <v>-0.09789272379</v>
      </c>
      <c r="Z254" s="19">
        <f>offset('StockBond Returns'!$R$7,($B$10-1871)*12+($B$11-2)+C254-1,0)</f>
        <v>0</v>
      </c>
      <c r="AA254" s="19">
        <f>offset('StockBond Returns'!$S$7,($B$10-1871)*12+($B$11-2)+C254-1,0)</f>
        <v>0</v>
      </c>
      <c r="AB254" s="19">
        <f>offset('StockBond Returns'!$T$7,($B$10-1871)*12+($B$11-2)+C254-1,0)</f>
        <v>0.006208609272</v>
      </c>
      <c r="AC254" s="19">
        <f>offset('StockBond Returns'!$U$7,($B$10-1871)*12+($B$11-2)+C254-1,0)</f>
        <v>-0.006</v>
      </c>
      <c r="AD254" s="19">
        <f>offset('StockBond Returns'!$V$7,($B$10-1871)*12+($B$11-2)+C254-1,0)</f>
        <v>-0.0413</v>
      </c>
    </row>
    <row r="255">
      <c r="A255" s="180">
        <f t="shared" si="18"/>
        <v>1948</v>
      </c>
      <c r="B255" s="180">
        <f t="shared" si="19"/>
        <v>12</v>
      </c>
      <c r="C255" s="180">
        <f t="shared" si="20"/>
        <v>232</v>
      </c>
      <c r="D255" s="117">
        <f t="shared" si="4"/>
        <v>192214.7839</v>
      </c>
      <c r="E255" s="117">
        <f t="shared" si="5"/>
        <v>262677.2888</v>
      </c>
      <c r="F255" s="117">
        <f>$B$15*$B$18*'Cash Flow Assist'!P242</f>
        <v>3333.333333</v>
      </c>
      <c r="G255" s="117">
        <f>$B$15*'Parameters &amp; Main Results'!B267</f>
        <v>68.30408746</v>
      </c>
      <c r="H255" s="45">
        <f>offset('StockBond Returns'!$W$7,($B$10-1871)*12+($B$11-2)+C255-1,0)</f>
        <v>0.03278008614</v>
      </c>
      <c r="I255" s="19">
        <f t="shared" si="6"/>
        <v>0.03752995016</v>
      </c>
      <c r="J255" s="19"/>
      <c r="K255" s="19">
        <f t="shared" si="7"/>
        <v>1</v>
      </c>
      <c r="L255" s="174">
        <f t="shared" si="8"/>
        <v>0.9</v>
      </c>
      <c r="M255" s="174">
        <f t="shared" si="9"/>
        <v>0.1</v>
      </c>
      <c r="N255" s="174">
        <f t="shared" si="10"/>
        <v>0</v>
      </c>
      <c r="O255" s="174">
        <f t="shared" si="11"/>
        <v>0</v>
      </c>
      <c r="P255" s="174">
        <f t="shared" si="12"/>
        <v>0</v>
      </c>
      <c r="Q255" s="174">
        <f t="shared" si="13"/>
        <v>0</v>
      </c>
      <c r="R255" s="174">
        <f t="shared" si="14"/>
        <v>0</v>
      </c>
      <c r="S255" s="174">
        <f t="shared" si="15"/>
        <v>0</v>
      </c>
      <c r="T255" s="174">
        <f t="shared" si="16"/>
        <v>0</v>
      </c>
      <c r="U255" s="19">
        <f t="shared" si="17"/>
        <v>0.0005</v>
      </c>
      <c r="V255" s="19">
        <f>offset('StockBond Returns'!$N$7,($B$10-1871)*12+($B$11-2)+C255-1,0)</f>
        <v>0.04073819285</v>
      </c>
      <c r="W255" s="19">
        <f>offset('StockBond Returns'!$O$7,($B$10-1871)*12+($B$11-2)+C255-1,0)</f>
        <v>0.009072432657</v>
      </c>
      <c r="X255" s="19">
        <f>offset('StockBond Returns'!$P$7,($B$10-1871)*12+($B$11-2)+C255-1,0)</f>
        <v>0.005528149689</v>
      </c>
      <c r="Y255" s="19">
        <f>offset('StockBond Returns'!$Q$7,($B$10-1871)*12+($B$11-2)+C255-1,0)</f>
        <v>0.04073819285</v>
      </c>
      <c r="Z255" s="19">
        <f>offset('StockBond Returns'!$R$7,($B$10-1871)*12+($B$11-2)+C255-1,0)</f>
        <v>0</v>
      </c>
      <c r="AA255" s="19">
        <f>offset('StockBond Returns'!$S$7,($B$10-1871)*12+($B$11-2)+C255-1,0)</f>
        <v>0</v>
      </c>
      <c r="AB255" s="19">
        <f>offset('StockBond Returns'!$T$7,($B$10-1871)*12+($B$11-2)+C255-1,0)</f>
        <v>0.004573804574</v>
      </c>
      <c r="AC255" s="19">
        <f>offset('StockBond Returns'!$U$7,($B$10-1871)*12+($B$11-2)+C255-1,0)</f>
        <v>-0.0282</v>
      </c>
      <c r="AD255" s="19">
        <f>offset('StockBond Returns'!$V$7,($B$10-1871)*12+($B$11-2)+C255-1,0)</f>
        <v>-0.0194</v>
      </c>
    </row>
    <row r="256">
      <c r="A256" s="180">
        <f t="shared" si="18"/>
        <v>1949</v>
      </c>
      <c r="B256" s="180">
        <f t="shared" si="19"/>
        <v>1</v>
      </c>
      <c r="C256" s="180">
        <f t="shared" si="20"/>
        <v>233</v>
      </c>
      <c r="D256" s="117">
        <f t="shared" si="4"/>
        <v>190550.6378</v>
      </c>
      <c r="E256" s="117">
        <f t="shared" si="5"/>
        <v>261640.7178</v>
      </c>
      <c r="F256" s="117">
        <f>$B$15*$B$18*'Cash Flow Assist'!P243</f>
        <v>3333.333333</v>
      </c>
      <c r="G256" s="117">
        <f>$B$15*'Parameters &amp; Main Results'!B268</f>
        <v>68.19146372</v>
      </c>
      <c r="H256" s="45">
        <f>offset('StockBond Returns'!$W$7,($B$10-1871)*12+($B$11-2)+C256-1,0)</f>
        <v>0.008473134827</v>
      </c>
      <c r="I256" s="19">
        <f t="shared" si="6"/>
        <v>0.008590850184</v>
      </c>
      <c r="J256" s="19"/>
      <c r="K256" s="19">
        <f t="shared" si="7"/>
        <v>1</v>
      </c>
      <c r="L256" s="174">
        <f t="shared" si="8"/>
        <v>0.9</v>
      </c>
      <c r="M256" s="174">
        <f t="shared" si="9"/>
        <v>0.1</v>
      </c>
      <c r="N256" s="174">
        <f t="shared" si="10"/>
        <v>0</v>
      </c>
      <c r="O256" s="174">
        <f t="shared" si="11"/>
        <v>0</v>
      </c>
      <c r="P256" s="174">
        <f t="shared" si="12"/>
        <v>0</v>
      </c>
      <c r="Q256" s="174">
        <f t="shared" si="13"/>
        <v>0</v>
      </c>
      <c r="R256" s="174">
        <f t="shared" si="14"/>
        <v>0</v>
      </c>
      <c r="S256" s="174">
        <f t="shared" si="15"/>
        <v>0</v>
      </c>
      <c r="T256" s="174">
        <f t="shared" si="16"/>
        <v>0</v>
      </c>
      <c r="U256" s="19">
        <f t="shared" si="17"/>
        <v>0.0005</v>
      </c>
      <c r="V256" s="19">
        <f>offset('StockBond Returns'!$N$7,($B$10-1871)*12+($B$11-2)+C256-1,0)</f>
        <v>0.008710993756</v>
      </c>
      <c r="W256" s="19">
        <f>offset('StockBond Returns'!$O$7,($B$10-1871)*12+($B$11-2)+C256-1,0)</f>
        <v>0.007926224708</v>
      </c>
      <c r="X256" s="19">
        <f>offset('StockBond Returns'!$P$7,($B$10-1871)*12+($B$11-2)+C256-1,0)</f>
        <v>0.002634249621</v>
      </c>
      <c r="Y256" s="19">
        <f>offset('StockBond Returns'!$Q$7,($B$10-1871)*12+($B$11-2)+C256-1,0)</f>
        <v>0.008710993756</v>
      </c>
      <c r="Z256" s="19">
        <f>offset('StockBond Returns'!$R$7,($B$10-1871)*12+($B$11-2)+C256-1,0)</f>
        <v>0</v>
      </c>
      <c r="AA256" s="19">
        <f>offset('StockBond Returns'!$S$7,($B$10-1871)*12+($B$11-2)+C256-1,0)</f>
        <v>0</v>
      </c>
      <c r="AB256" s="19">
        <f>offset('StockBond Returns'!$T$7,($B$10-1871)*12+($B$11-2)+C256-1,0)</f>
        <v>-0.03410781222</v>
      </c>
      <c r="AC256" s="19">
        <f>offset('StockBond Returns'!$U$7,($B$10-1871)*12+($B$11-2)+C256-1,0)</f>
        <v>0.0177</v>
      </c>
      <c r="AD256" s="19">
        <f>offset('StockBond Returns'!$V$7,($B$10-1871)*12+($B$11-2)+C256-1,0)</f>
        <v>0.0123</v>
      </c>
    </row>
    <row r="257">
      <c r="A257" s="180">
        <f t="shared" si="18"/>
        <v>1949</v>
      </c>
      <c r="B257" s="180">
        <f t="shared" si="19"/>
        <v>2</v>
      </c>
      <c r="C257" s="180">
        <f t="shared" si="20"/>
        <v>234</v>
      </c>
      <c r="D257" s="117">
        <f t="shared" si="4"/>
        <v>183340.6016</v>
      </c>
      <c r="E257" s="117">
        <f t="shared" si="5"/>
        <v>251494.9443</v>
      </c>
      <c r="F257" s="117">
        <f>$B$15*$B$18*'Cash Flow Assist'!P244</f>
        <v>3333.333333</v>
      </c>
      <c r="G257" s="117">
        <f>$B$15*'Parameters &amp; Main Results'!B269</f>
        <v>68.07902567</v>
      </c>
      <c r="H257" s="45">
        <f>offset('StockBond Returns'!$W$7,($B$10-1871)*12+($B$11-2)+C257-1,0)</f>
        <v>-0.021062946</v>
      </c>
      <c r="I257" s="19">
        <f t="shared" si="6"/>
        <v>-0.02662992475</v>
      </c>
      <c r="J257" s="19"/>
      <c r="K257" s="19">
        <f t="shared" si="7"/>
        <v>1</v>
      </c>
      <c r="L257" s="174">
        <f t="shared" si="8"/>
        <v>0.9</v>
      </c>
      <c r="M257" s="174">
        <f t="shared" si="9"/>
        <v>0.1</v>
      </c>
      <c r="N257" s="174">
        <f t="shared" si="10"/>
        <v>0</v>
      </c>
      <c r="O257" s="174">
        <f t="shared" si="11"/>
        <v>0</v>
      </c>
      <c r="P257" s="174">
        <f t="shared" si="12"/>
        <v>0</v>
      </c>
      <c r="Q257" s="174">
        <f t="shared" si="13"/>
        <v>0</v>
      </c>
      <c r="R257" s="174">
        <f t="shared" si="14"/>
        <v>0</v>
      </c>
      <c r="S257" s="174">
        <f t="shared" si="15"/>
        <v>0</v>
      </c>
      <c r="T257" s="174">
        <f t="shared" si="16"/>
        <v>0</v>
      </c>
      <c r="U257" s="19">
        <f t="shared" si="17"/>
        <v>0.0005</v>
      </c>
      <c r="V257" s="19">
        <f>offset('StockBond Returns'!$N$7,($B$10-1871)*12+($B$11-2)+C257-1,0)</f>
        <v>-0.03029957725</v>
      </c>
      <c r="W257" s="19">
        <f>offset('StockBond Returns'!$O$7,($B$10-1871)*12+($B$11-2)+C257-1,0)</f>
        <v>0.006813614446</v>
      </c>
      <c r="X257" s="19">
        <f>offset('StockBond Returns'!$P$7,($B$10-1871)*12+($B$11-2)+C257-1,0)</f>
        <v>0.005161428271</v>
      </c>
      <c r="Y257" s="19">
        <f>offset('StockBond Returns'!$Q$7,($B$10-1871)*12+($B$11-2)+C257-1,0)</f>
        <v>-0.03029957725</v>
      </c>
      <c r="Z257" s="19">
        <f>offset('StockBond Returns'!$R$7,($B$10-1871)*12+($B$11-2)+C257-1,0)</f>
        <v>0</v>
      </c>
      <c r="AA257" s="19">
        <f>offset('StockBond Returns'!$S$7,($B$10-1871)*12+($B$11-2)+C257-1,0)</f>
        <v>0</v>
      </c>
      <c r="AB257" s="19">
        <f>offset('StockBond Returns'!$T$7,($B$10-1871)*12+($B$11-2)+C257-1,0)</f>
        <v>0.004182350481</v>
      </c>
      <c r="AC257" s="19">
        <f>offset('StockBond Returns'!$U$7,($B$10-1871)*12+($B$11-2)+C257-1,0)</f>
        <v>-0.019</v>
      </c>
      <c r="AD257" s="19">
        <f>offset('StockBond Returns'!$V$7,($B$10-1871)*12+($B$11-2)+C257-1,0)</f>
        <v>-0.0086</v>
      </c>
    </row>
    <row r="258">
      <c r="A258" s="180">
        <f t="shared" si="18"/>
        <v>1949</v>
      </c>
      <c r="B258" s="180">
        <f t="shared" si="19"/>
        <v>3</v>
      </c>
      <c r="C258" s="180">
        <f t="shared" si="20"/>
        <v>235</v>
      </c>
      <c r="D258" s="117">
        <f t="shared" si="4"/>
        <v>185132.6638</v>
      </c>
      <c r="E258" s="117">
        <f t="shared" si="5"/>
        <v>256334.2061</v>
      </c>
      <c r="F258" s="117">
        <f>$B$15*$B$18*'Cash Flow Assist'!P245</f>
        <v>3333.333333</v>
      </c>
      <c r="G258" s="117">
        <f>$B$15*'Parameters &amp; Main Results'!B270</f>
        <v>67.96677302</v>
      </c>
      <c r="H258" s="45">
        <f>offset('StockBond Returns'!$W$7,($B$10-1871)*12+($B$11-2)+C258-1,0)</f>
        <v>0.02808508798</v>
      </c>
      <c r="I258" s="19">
        <f t="shared" si="6"/>
        <v>0.0326497285</v>
      </c>
      <c r="J258" s="19"/>
      <c r="K258" s="19">
        <f t="shared" si="7"/>
        <v>1</v>
      </c>
      <c r="L258" s="174">
        <f t="shared" si="8"/>
        <v>0.9</v>
      </c>
      <c r="M258" s="174">
        <f t="shared" si="9"/>
        <v>0.1</v>
      </c>
      <c r="N258" s="174">
        <f t="shared" si="10"/>
        <v>0</v>
      </c>
      <c r="O258" s="174">
        <f t="shared" si="11"/>
        <v>0</v>
      </c>
      <c r="P258" s="174">
        <f t="shared" si="12"/>
        <v>0</v>
      </c>
      <c r="Q258" s="174">
        <f t="shared" si="13"/>
        <v>0</v>
      </c>
      <c r="R258" s="174">
        <f t="shared" si="14"/>
        <v>0</v>
      </c>
      <c r="S258" s="174">
        <f t="shared" si="15"/>
        <v>0</v>
      </c>
      <c r="T258" s="174">
        <f t="shared" si="16"/>
        <v>0</v>
      </c>
      <c r="U258" s="19">
        <f t="shared" si="17"/>
        <v>0.0005</v>
      </c>
      <c r="V258" s="19">
        <f>offset('StockBond Returns'!$N$7,($B$10-1871)*12+($B$11-2)+C258-1,0)</f>
        <v>0.03573448885</v>
      </c>
      <c r="W258" s="19">
        <f>offset('StockBond Returns'!$O$7,($B$10-1871)*12+($B$11-2)+C258-1,0)</f>
        <v>0.005303552003</v>
      </c>
      <c r="X258" s="19">
        <f>offset('StockBond Returns'!$P$7,($B$10-1871)*12+($B$11-2)+C258-1,0)</f>
        <v>0.000975000002</v>
      </c>
      <c r="Y258" s="19">
        <f>offset('StockBond Returns'!$Q$7,($B$10-1871)*12+($B$11-2)+C258-1,0)</f>
        <v>0.03573448885</v>
      </c>
      <c r="Z258" s="19">
        <f>offset('StockBond Returns'!$R$7,($B$10-1871)*12+($B$11-2)+C258-1,0)</f>
        <v>0</v>
      </c>
      <c r="AA258" s="19">
        <f>offset('StockBond Returns'!$S$7,($B$10-1871)*12+($B$11-2)+C258-1,0)</f>
        <v>0</v>
      </c>
      <c r="AB258" s="19">
        <f>offset('StockBond Returns'!$T$7,($B$10-1871)*12+($B$11-2)+C258-1,0)</f>
        <v>0</v>
      </c>
      <c r="AC258" s="19">
        <f>offset('StockBond Returns'!$U$7,($B$10-1871)*12+($B$11-2)+C258-1,0)</f>
        <v>0.025</v>
      </c>
      <c r="AD258" s="19">
        <f>offset('StockBond Returns'!$V$7,($B$10-1871)*12+($B$11-2)+C258-1,0)</f>
        <v>0.0129</v>
      </c>
    </row>
    <row r="259">
      <c r="A259" s="180">
        <f t="shared" si="18"/>
        <v>1949</v>
      </c>
      <c r="B259" s="180">
        <f t="shared" si="19"/>
        <v>4</v>
      </c>
      <c r="C259" s="180">
        <f t="shared" si="20"/>
        <v>236</v>
      </c>
      <c r="D259" s="117">
        <f t="shared" si="4"/>
        <v>179820.268</v>
      </c>
      <c r="E259" s="117">
        <f t="shared" si="5"/>
        <v>249543.5651</v>
      </c>
      <c r="F259" s="117">
        <f>$B$15*$B$18*'Cash Flow Assist'!P246</f>
        <v>3333.333333</v>
      </c>
      <c r="G259" s="117">
        <f>$B$15*'Parameters &amp; Main Results'!B271</f>
        <v>67.85470546</v>
      </c>
      <c r="H259" s="45">
        <f>offset('StockBond Returns'!$W$7,($B$10-1871)*12+($B$11-2)+C259-1,0)</f>
        <v>-0.01125501134</v>
      </c>
      <c r="I259" s="19">
        <f t="shared" si="6"/>
        <v>-0.01392966385</v>
      </c>
      <c r="J259" s="19"/>
      <c r="K259" s="19">
        <f t="shared" si="7"/>
        <v>1</v>
      </c>
      <c r="L259" s="174">
        <f t="shared" si="8"/>
        <v>0.9</v>
      </c>
      <c r="M259" s="174">
        <f t="shared" si="9"/>
        <v>0.1</v>
      </c>
      <c r="N259" s="174">
        <f t="shared" si="10"/>
        <v>0</v>
      </c>
      <c r="O259" s="174">
        <f t="shared" si="11"/>
        <v>0</v>
      </c>
      <c r="P259" s="174">
        <f t="shared" si="12"/>
        <v>0</v>
      </c>
      <c r="Q259" s="174">
        <f t="shared" si="13"/>
        <v>0</v>
      </c>
      <c r="R259" s="174">
        <f t="shared" si="14"/>
        <v>0</v>
      </c>
      <c r="S259" s="174">
        <f t="shared" si="15"/>
        <v>0</v>
      </c>
      <c r="T259" s="174">
        <f t="shared" si="16"/>
        <v>0</v>
      </c>
      <c r="U259" s="19">
        <f t="shared" si="17"/>
        <v>0.0005</v>
      </c>
      <c r="V259" s="19">
        <f>offset('StockBond Returns'!$N$7,($B$10-1871)*12+($B$11-2)+C259-1,0)</f>
        <v>-0.01567109886</v>
      </c>
      <c r="W259" s="19">
        <f>offset('StockBond Returns'!$O$7,($B$10-1871)*12+($B$11-2)+C259-1,0)</f>
        <v>0.00215991789</v>
      </c>
      <c r="X259" s="19">
        <f>offset('StockBond Returns'!$P$7,($B$10-1871)*12+($B$11-2)+C259-1,0)</f>
        <v>0.0005565321881</v>
      </c>
      <c r="Y259" s="19">
        <f>offset('StockBond Returns'!$Q$7,($B$10-1871)*12+($B$11-2)+C259-1,0)</f>
        <v>-0.01567109886</v>
      </c>
      <c r="Z259" s="19">
        <f>offset('StockBond Returns'!$R$7,($B$10-1871)*12+($B$11-2)+C259-1,0)</f>
        <v>0</v>
      </c>
      <c r="AA259" s="19">
        <f>offset('StockBond Returns'!$S$7,($B$10-1871)*12+($B$11-2)+C259-1,0)</f>
        <v>0</v>
      </c>
      <c r="AB259" s="19">
        <f>offset('StockBond Returns'!$T$7,($B$10-1871)*12+($B$11-2)+C259-1,0)</f>
        <v>-0.0004180602007</v>
      </c>
      <c r="AC259" s="19">
        <f>offset('StockBond Returns'!$U$7,($B$10-1871)*12+($B$11-2)+C259-1,0)</f>
        <v>-0.0089</v>
      </c>
      <c r="AD259" s="19">
        <f>offset('StockBond Returns'!$V$7,($B$10-1871)*12+($B$11-2)+C259-1,0)</f>
        <v>-0.0113</v>
      </c>
    </row>
    <row r="260">
      <c r="A260" s="180">
        <f t="shared" si="18"/>
        <v>1949</v>
      </c>
      <c r="B260" s="180">
        <f t="shared" si="19"/>
        <v>5</v>
      </c>
      <c r="C260" s="180">
        <f t="shared" si="20"/>
        <v>237</v>
      </c>
      <c r="D260" s="117">
        <f t="shared" si="4"/>
        <v>172520.6016</v>
      </c>
      <c r="E260" s="117">
        <f t="shared" si="5"/>
        <v>239380.1397</v>
      </c>
      <c r="F260" s="117">
        <f>$B$15*$B$18*'Cash Flow Assist'!P247</f>
        <v>3333.333333</v>
      </c>
      <c r="G260" s="117">
        <f>$B$15*'Parameters &amp; Main Results'!B272</f>
        <v>67.74282268</v>
      </c>
      <c r="H260" s="45">
        <f>offset('StockBond Returns'!$W$7,($B$10-1871)*12+($B$11-2)+C260-1,0)</f>
        <v>-0.02284887559</v>
      </c>
      <c r="I260" s="19">
        <f t="shared" si="6"/>
        <v>-0.0280083307</v>
      </c>
      <c r="J260" s="19"/>
      <c r="K260" s="19">
        <f t="shared" si="7"/>
        <v>1</v>
      </c>
      <c r="L260" s="174">
        <f t="shared" si="8"/>
        <v>0.9</v>
      </c>
      <c r="M260" s="174">
        <f t="shared" si="9"/>
        <v>0.1</v>
      </c>
      <c r="N260" s="174">
        <f t="shared" si="10"/>
        <v>0</v>
      </c>
      <c r="O260" s="174">
        <f t="shared" si="11"/>
        <v>0</v>
      </c>
      <c r="P260" s="174">
        <f t="shared" si="12"/>
        <v>0</v>
      </c>
      <c r="Q260" s="174">
        <f t="shared" si="13"/>
        <v>0</v>
      </c>
      <c r="R260" s="174">
        <f t="shared" si="14"/>
        <v>0</v>
      </c>
      <c r="S260" s="174">
        <f t="shared" si="15"/>
        <v>0</v>
      </c>
      <c r="T260" s="174">
        <f t="shared" si="16"/>
        <v>0</v>
      </c>
      <c r="U260" s="19">
        <f t="shared" si="17"/>
        <v>0.0005</v>
      </c>
      <c r="V260" s="19">
        <f>offset('StockBond Returns'!$N$7,($B$10-1871)*12+($B$11-2)+C260-1,0)</f>
        <v>-0.03140630077</v>
      </c>
      <c r="W260" s="19">
        <f>offset('StockBond Returns'!$O$7,($B$10-1871)*12+($B$11-2)+C260-1,0)</f>
        <v>0.002990066618</v>
      </c>
      <c r="X260" s="19">
        <f>offset('StockBond Returns'!$P$7,($B$10-1871)*12+($B$11-2)+C260-1,0)</f>
        <v>0.001393642825</v>
      </c>
      <c r="Y260" s="19">
        <f>offset('StockBond Returns'!$Q$7,($B$10-1871)*12+($B$11-2)+C260-1,0)</f>
        <v>-0.03140630077</v>
      </c>
      <c r="Z260" s="19">
        <f>offset('StockBond Returns'!$R$7,($B$10-1871)*12+($B$11-2)+C260-1,0)</f>
        <v>0</v>
      </c>
      <c r="AA260" s="19">
        <f>offset('StockBond Returns'!$S$7,($B$10-1871)*12+($B$11-2)+C260-1,0)</f>
        <v>0</v>
      </c>
      <c r="AB260" s="19">
        <f>offset('StockBond Returns'!$T$7,($B$10-1871)*12+($B$11-2)+C260-1,0)</f>
        <v>0.0004182350481</v>
      </c>
      <c r="AC260" s="19">
        <f>offset('StockBond Returns'!$U$7,($B$10-1871)*12+($B$11-2)+C260-1,0)</f>
        <v>-0.0079</v>
      </c>
      <c r="AD260" s="19">
        <f>offset('StockBond Returns'!$V$7,($B$10-1871)*12+($B$11-2)+C260-1,0)</f>
        <v>-0.0237</v>
      </c>
    </row>
    <row r="261">
      <c r="A261" s="180">
        <f t="shared" si="18"/>
        <v>1949</v>
      </c>
      <c r="B261" s="180">
        <f t="shared" si="19"/>
        <v>6</v>
      </c>
      <c r="C261" s="180">
        <f t="shared" si="20"/>
        <v>238</v>
      </c>
      <c r="D261" s="117">
        <f t="shared" si="4"/>
        <v>169974.072</v>
      </c>
      <c r="E261" s="117">
        <f t="shared" si="5"/>
        <v>236921.8887</v>
      </c>
      <c r="F261" s="117">
        <f>$B$15*$B$18*'Cash Flow Assist'!P248</f>
        <v>3333.333333</v>
      </c>
      <c r="G261" s="117">
        <f>$B$15*'Parameters &amp; Main Results'!B273</f>
        <v>67.63112438</v>
      </c>
      <c r="H261" s="45">
        <f>offset('StockBond Returns'!$W$7,($B$10-1871)*12+($B$11-2)+C261-1,0)</f>
        <v>0.004249050361</v>
      </c>
      <c r="I261" s="19">
        <f t="shared" si="6"/>
        <v>0.003419745084</v>
      </c>
      <c r="J261" s="19"/>
      <c r="K261" s="19">
        <f t="shared" si="7"/>
        <v>1</v>
      </c>
      <c r="L261" s="174">
        <f t="shared" si="8"/>
        <v>0.9</v>
      </c>
      <c r="M261" s="174">
        <f t="shared" si="9"/>
        <v>0.1</v>
      </c>
      <c r="N261" s="174">
        <f t="shared" si="10"/>
        <v>0</v>
      </c>
      <c r="O261" s="174">
        <f t="shared" si="11"/>
        <v>0</v>
      </c>
      <c r="P261" s="174">
        <f t="shared" si="12"/>
        <v>0</v>
      </c>
      <c r="Q261" s="174">
        <f t="shared" si="13"/>
        <v>0</v>
      </c>
      <c r="R261" s="174">
        <f t="shared" si="14"/>
        <v>0</v>
      </c>
      <c r="S261" s="174">
        <f t="shared" si="15"/>
        <v>0</v>
      </c>
      <c r="T261" s="174">
        <f t="shared" si="16"/>
        <v>0</v>
      </c>
      <c r="U261" s="19">
        <f t="shared" si="17"/>
        <v>0.0005</v>
      </c>
      <c r="V261" s="19">
        <f>offset('StockBond Returns'!$N$7,($B$10-1871)*12+($B$11-2)+C261-1,0)</f>
        <v>0.002908541566</v>
      </c>
      <c r="W261" s="19">
        <f>offset('StockBond Returns'!$O$7,($B$10-1871)*12+($B$11-2)+C261-1,0)</f>
        <v>0.008437243411</v>
      </c>
      <c r="X261" s="19">
        <f>offset('StockBond Returns'!$P$7,($B$10-1871)*12+($B$11-2)+C261-1,0)</f>
        <v>0.0005565321929</v>
      </c>
      <c r="Y261" s="19">
        <f>offset('StockBond Returns'!$Q$7,($B$10-1871)*12+($B$11-2)+C261-1,0)</f>
        <v>0.002908541566</v>
      </c>
      <c r="Z261" s="19">
        <f>offset('StockBond Returns'!$R$7,($B$10-1871)*12+($B$11-2)+C261-1,0)</f>
        <v>0</v>
      </c>
      <c r="AA261" s="19">
        <f>offset('StockBond Returns'!$S$7,($B$10-1871)*12+($B$11-2)+C261-1,0)</f>
        <v>0</v>
      </c>
      <c r="AB261" s="19">
        <f>offset('StockBond Returns'!$T$7,($B$10-1871)*12+($B$11-2)+C261-1,0)</f>
        <v>-0.0004180602007</v>
      </c>
      <c r="AC261" s="19">
        <f>offset('StockBond Returns'!$U$7,($B$10-1871)*12+($B$11-2)+C261-1,0)</f>
        <v>-0.0091</v>
      </c>
      <c r="AD261" s="19">
        <f>offset('StockBond Returns'!$V$7,($B$10-1871)*12+($B$11-2)+C261-1,0)</f>
        <v>-0.0165</v>
      </c>
    </row>
    <row r="262">
      <c r="A262" s="180">
        <f t="shared" si="18"/>
        <v>1949</v>
      </c>
      <c r="B262" s="180">
        <f t="shared" si="19"/>
        <v>7</v>
      </c>
      <c r="C262" s="180">
        <f t="shared" si="20"/>
        <v>239</v>
      </c>
      <c r="D262" s="117">
        <f t="shared" si="4"/>
        <v>177173.0452</v>
      </c>
      <c r="E262" s="117">
        <f t="shared" si="5"/>
        <v>250622.5434</v>
      </c>
      <c r="F262" s="117">
        <f>$B$15*$B$18*'Cash Flow Assist'!P249</f>
        <v>3333.333333</v>
      </c>
      <c r="G262" s="117">
        <f>$B$15*'Parameters &amp; Main Results'!B274</f>
        <v>67.51961025</v>
      </c>
      <c r="H262" s="45">
        <f>offset('StockBond Returns'!$W$7,($B$10-1871)*12+($B$11-2)+C262-1,0)</f>
        <v>0.06277305666</v>
      </c>
      <c r="I262" s="19">
        <f t="shared" si="6"/>
        <v>0.07261299956</v>
      </c>
      <c r="J262" s="19"/>
      <c r="K262" s="19">
        <f t="shared" si="7"/>
        <v>1</v>
      </c>
      <c r="L262" s="174">
        <f t="shared" si="8"/>
        <v>0.9</v>
      </c>
      <c r="M262" s="174">
        <f t="shared" si="9"/>
        <v>0.1</v>
      </c>
      <c r="N262" s="174">
        <f t="shared" si="10"/>
        <v>0</v>
      </c>
      <c r="O262" s="174">
        <f t="shared" si="11"/>
        <v>0</v>
      </c>
      <c r="P262" s="174">
        <f t="shared" si="12"/>
        <v>0</v>
      </c>
      <c r="Q262" s="174">
        <f t="shared" si="13"/>
        <v>0</v>
      </c>
      <c r="R262" s="174">
        <f t="shared" si="14"/>
        <v>0</v>
      </c>
      <c r="S262" s="174">
        <f t="shared" si="15"/>
        <v>0</v>
      </c>
      <c r="T262" s="174">
        <f t="shared" si="16"/>
        <v>0</v>
      </c>
      <c r="U262" s="19">
        <f t="shared" si="17"/>
        <v>0.0005</v>
      </c>
      <c r="V262" s="19">
        <f>offset('StockBond Returns'!$N$7,($B$10-1871)*12+($B$11-2)+C262-1,0)</f>
        <v>0.07921462816</v>
      </c>
      <c r="W262" s="19">
        <f>offset('StockBond Returns'!$O$7,($B$10-1871)*12+($B$11-2)+C262-1,0)</f>
        <v>0.01361500883</v>
      </c>
      <c r="X262" s="19">
        <f>offset('StockBond Returns'!$P$7,($B$10-1871)*12+($B$11-2)+C262-1,0)</f>
        <v>0.01026675106</v>
      </c>
      <c r="Y262" s="19">
        <f>offset('StockBond Returns'!$Q$7,($B$10-1871)*12+($B$11-2)+C262-1,0)</f>
        <v>0.07921462816</v>
      </c>
      <c r="Z262" s="19">
        <f>offset('StockBond Returns'!$R$7,($B$10-1871)*12+($B$11-2)+C262-1,0)</f>
        <v>0</v>
      </c>
      <c r="AA262" s="19">
        <f>offset('StockBond Returns'!$S$7,($B$10-1871)*12+($B$11-2)+C262-1,0)</f>
        <v>0</v>
      </c>
      <c r="AB262" s="19">
        <f>offset('StockBond Returns'!$T$7,($B$10-1871)*12+($B$11-2)+C262-1,0)</f>
        <v>0.009282700422</v>
      </c>
      <c r="AC262" s="19">
        <f>offset('StockBond Returns'!$U$7,($B$10-1871)*12+($B$11-2)+C262-1,0)</f>
        <v>0.0055</v>
      </c>
      <c r="AD262" s="19">
        <f>offset('StockBond Returns'!$V$7,($B$10-1871)*12+($B$11-2)+C262-1,0)</f>
        <v>0.0036</v>
      </c>
    </row>
    <row r="263">
      <c r="A263" s="180">
        <f t="shared" si="18"/>
        <v>1949</v>
      </c>
      <c r="B263" s="180">
        <f t="shared" si="19"/>
        <v>8</v>
      </c>
      <c r="C263" s="180">
        <f t="shared" si="20"/>
        <v>240</v>
      </c>
      <c r="D263" s="117">
        <f t="shared" si="4"/>
        <v>176521.0343</v>
      </c>
      <c r="E263" s="117">
        <f t="shared" si="5"/>
        <v>251430.7281</v>
      </c>
      <c r="F263" s="117">
        <f>$B$15*$B$18*'Cash Flow Assist'!P250</f>
        <v>3333.333333</v>
      </c>
      <c r="G263" s="117">
        <f>$B$15*'Parameters &amp; Main Results'!B275</f>
        <v>67.40828</v>
      </c>
      <c r="H263" s="45">
        <f>offset('StockBond Returns'!$W$7,($B$10-1871)*12+($B$11-2)+C263-1,0)</f>
        <v>0.01503051816</v>
      </c>
      <c r="I263" s="19">
        <f t="shared" si="6"/>
        <v>0.01647059137</v>
      </c>
      <c r="J263" s="19"/>
      <c r="K263" s="19">
        <f t="shared" si="7"/>
        <v>1</v>
      </c>
      <c r="L263" s="174">
        <f t="shared" si="8"/>
        <v>0.9</v>
      </c>
      <c r="M263" s="174">
        <f t="shared" si="9"/>
        <v>0.1</v>
      </c>
      <c r="N263" s="174">
        <f t="shared" si="10"/>
        <v>0</v>
      </c>
      <c r="O263" s="174">
        <f t="shared" si="11"/>
        <v>0</v>
      </c>
      <c r="P263" s="174">
        <f t="shared" si="12"/>
        <v>0</v>
      </c>
      <c r="Q263" s="174">
        <f t="shared" si="13"/>
        <v>0</v>
      </c>
      <c r="R263" s="174">
        <f t="shared" si="14"/>
        <v>0</v>
      </c>
      <c r="S263" s="174">
        <f t="shared" si="15"/>
        <v>0</v>
      </c>
      <c r="T263" s="174">
        <f t="shared" si="16"/>
        <v>0</v>
      </c>
      <c r="U263" s="19">
        <f t="shared" si="17"/>
        <v>0.0005</v>
      </c>
      <c r="V263" s="19">
        <f>offset('StockBond Returns'!$N$7,($B$10-1871)*12+($B$11-2)+C263-1,0)</f>
        <v>0.01747230684</v>
      </c>
      <c r="W263" s="19">
        <f>offset('StockBond Returns'!$O$7,($B$10-1871)*12+($B$11-2)+C263-1,0)</f>
        <v>0.007871818802</v>
      </c>
      <c r="X263" s="19">
        <f>offset('StockBond Returns'!$P$7,($B$10-1871)*12+($B$11-2)+C263-1,0)</f>
        <v>0.0008499999989</v>
      </c>
      <c r="Y263" s="19">
        <f>offset('StockBond Returns'!$Q$7,($B$10-1871)*12+($B$11-2)+C263-1,0)</f>
        <v>0.01747230684</v>
      </c>
      <c r="Z263" s="19">
        <f>offset('StockBond Returns'!$R$7,($B$10-1871)*12+($B$11-2)+C263-1,0)</f>
        <v>0</v>
      </c>
      <c r="AA263" s="19">
        <f>offset('StockBond Returns'!$S$7,($B$10-1871)*12+($B$11-2)+C263-1,0)</f>
        <v>0</v>
      </c>
      <c r="AB263" s="19">
        <f>offset('StockBond Returns'!$T$7,($B$10-1871)*12+($B$11-2)+C263-1,0)</f>
        <v>0</v>
      </c>
      <c r="AC263" s="19">
        <f>offset('StockBond Returns'!$U$7,($B$10-1871)*12+($B$11-2)+C263-1,0)</f>
        <v>0.0013</v>
      </c>
      <c r="AD263" s="19">
        <f>offset('StockBond Returns'!$V$7,($B$10-1871)*12+($B$11-2)+C263-1,0)</f>
        <v>-0.0062</v>
      </c>
    </row>
    <row r="264">
      <c r="A264" s="180">
        <f t="shared" si="18"/>
        <v>1949</v>
      </c>
      <c r="B264" s="180">
        <f t="shared" si="19"/>
        <v>9</v>
      </c>
      <c r="C264" s="180">
        <f t="shared" si="20"/>
        <v>241</v>
      </c>
      <c r="D264" s="117">
        <f t="shared" si="4"/>
        <v>176573.6564</v>
      </c>
      <c r="E264" s="117">
        <f t="shared" si="5"/>
        <v>254033.4578</v>
      </c>
      <c r="F264" s="117">
        <f>$B$15*$B$18*'Cash Flow Assist'!P251</f>
        <v>3333.333333</v>
      </c>
      <c r="G264" s="117">
        <f>$B$15*'Parameters &amp; Main Results'!B276</f>
        <v>67.29713331</v>
      </c>
      <c r="H264" s="45">
        <f>offset('StockBond Returns'!$W$7,($B$10-1871)*12+($B$11-2)+C264-1,0)</f>
        <v>0.01915476263</v>
      </c>
      <c r="I264" s="19">
        <f t="shared" si="6"/>
        <v>0.02364867389</v>
      </c>
      <c r="J264" s="19"/>
      <c r="K264" s="19">
        <f t="shared" si="7"/>
        <v>1</v>
      </c>
      <c r="L264" s="174">
        <f t="shared" si="8"/>
        <v>0.9</v>
      </c>
      <c r="M264" s="174">
        <f t="shared" si="9"/>
        <v>0.1</v>
      </c>
      <c r="N264" s="174">
        <f t="shared" si="10"/>
        <v>0</v>
      </c>
      <c r="O264" s="174">
        <f t="shared" si="11"/>
        <v>0</v>
      </c>
      <c r="P264" s="174">
        <f t="shared" si="12"/>
        <v>0</v>
      </c>
      <c r="Q264" s="174">
        <f t="shared" si="13"/>
        <v>0</v>
      </c>
      <c r="R264" s="174">
        <f t="shared" si="14"/>
        <v>0</v>
      </c>
      <c r="S264" s="174">
        <f t="shared" si="15"/>
        <v>0</v>
      </c>
      <c r="T264" s="174">
        <f t="shared" si="16"/>
        <v>0</v>
      </c>
      <c r="U264" s="19">
        <f t="shared" si="17"/>
        <v>0.0005</v>
      </c>
      <c r="V264" s="19">
        <f>offset('StockBond Returns'!$N$7,($B$10-1871)*12+($B$11-2)+C264-1,0)</f>
        <v>0.0266862814</v>
      </c>
      <c r="W264" s="19">
        <f>offset('StockBond Returns'!$O$7,($B$10-1871)*12+($B$11-2)+C264-1,0)</f>
        <v>-0.003273127007</v>
      </c>
      <c r="X264" s="19">
        <f>offset('StockBond Returns'!$P$7,($B$10-1871)*12+($B$11-2)+C264-1,0)</f>
        <v>-0.00124042105</v>
      </c>
      <c r="Y264" s="19">
        <f>offset('StockBond Returns'!$Q$7,($B$10-1871)*12+($B$11-2)+C264-1,0)</f>
        <v>0.0266862814</v>
      </c>
      <c r="Z264" s="19">
        <f>offset('StockBond Returns'!$R$7,($B$10-1871)*12+($B$11-2)+C264-1,0)</f>
        <v>0</v>
      </c>
      <c r="AA264" s="19">
        <f>offset('StockBond Returns'!$S$7,($B$10-1871)*12+($B$11-2)+C264-1,0)</f>
        <v>0</v>
      </c>
      <c r="AB264" s="19">
        <f>offset('StockBond Returns'!$T$7,($B$10-1871)*12+($B$11-2)+C264-1,0)</f>
        <v>-0.002105263158</v>
      </c>
      <c r="AC264" s="19">
        <f>offset('StockBond Returns'!$U$7,($B$10-1871)*12+($B$11-2)+C264-1,0)</f>
        <v>0.0106</v>
      </c>
      <c r="AD264" s="19">
        <f>offset('StockBond Returns'!$V$7,($B$10-1871)*12+($B$11-2)+C264-1,0)</f>
        <v>0.0024</v>
      </c>
    </row>
    <row r="265">
      <c r="A265" s="180">
        <f t="shared" si="18"/>
        <v>1949</v>
      </c>
      <c r="B265" s="180">
        <f t="shared" si="19"/>
        <v>10</v>
      </c>
      <c r="C265" s="180">
        <f t="shared" si="20"/>
        <v>242</v>
      </c>
      <c r="D265" s="117">
        <f t="shared" si="4"/>
        <v>178605.3316</v>
      </c>
      <c r="E265" s="117">
        <f t="shared" si="5"/>
        <v>259721.1301</v>
      </c>
      <c r="F265" s="117">
        <f>$B$15*$B$18*'Cash Flow Assist'!P252</f>
        <v>3333.333333</v>
      </c>
      <c r="G265" s="117">
        <f>$B$15*'Parameters &amp; Main Results'!B277</f>
        <v>67.18616989</v>
      </c>
      <c r="H265" s="45">
        <f>offset('StockBond Returns'!$W$7,($B$10-1871)*12+($B$11-2)+C265-1,0)</f>
        <v>0.03056891378</v>
      </c>
      <c r="I265" s="19">
        <f t="shared" si="6"/>
        <v>0.03570568832</v>
      </c>
      <c r="J265" s="19"/>
      <c r="K265" s="19">
        <f t="shared" si="7"/>
        <v>1</v>
      </c>
      <c r="L265" s="174">
        <f t="shared" si="8"/>
        <v>0.9</v>
      </c>
      <c r="M265" s="174">
        <f t="shared" si="9"/>
        <v>0.1</v>
      </c>
      <c r="N265" s="174">
        <f t="shared" si="10"/>
        <v>0</v>
      </c>
      <c r="O265" s="174">
        <f t="shared" si="11"/>
        <v>0</v>
      </c>
      <c r="P265" s="174">
        <f t="shared" si="12"/>
        <v>0</v>
      </c>
      <c r="Q265" s="174">
        <f t="shared" si="13"/>
        <v>0</v>
      </c>
      <c r="R265" s="174">
        <f t="shared" si="14"/>
        <v>0</v>
      </c>
      <c r="S265" s="174">
        <f t="shared" si="15"/>
        <v>0</v>
      </c>
      <c r="T265" s="174">
        <f t="shared" si="16"/>
        <v>0</v>
      </c>
      <c r="U265" s="19">
        <f t="shared" si="17"/>
        <v>0.0005</v>
      </c>
      <c r="V265" s="19">
        <f>offset('StockBond Returns'!$N$7,($B$10-1871)*12+($B$11-2)+C265-1,0)</f>
        <v>0.03917187135</v>
      </c>
      <c r="W265" s="19">
        <f>offset('StockBond Returns'!$O$7,($B$10-1871)*12+($B$11-2)+C265-1,0)</f>
        <v>0.004926707713</v>
      </c>
      <c r="X265" s="19">
        <f>offset('StockBond Returns'!$P$7,($B$10-1871)*12+($B$11-2)+C265-1,0)</f>
        <v>0.004274485986</v>
      </c>
      <c r="Y265" s="19">
        <f>offset('StockBond Returns'!$Q$7,($B$10-1871)*12+($B$11-2)+C265-1,0)</f>
        <v>0.03917187135</v>
      </c>
      <c r="Z265" s="19">
        <f>offset('StockBond Returns'!$R$7,($B$10-1871)*12+($B$11-2)+C265-1,0)</f>
        <v>0</v>
      </c>
      <c r="AA265" s="19">
        <f>offset('StockBond Returns'!$S$7,($B$10-1871)*12+($B$11-2)+C265-1,0)</f>
        <v>0</v>
      </c>
      <c r="AB265" s="19">
        <f>offset('StockBond Returns'!$T$7,($B$10-1871)*12+($B$11-2)+C265-1,0)</f>
        <v>0.003379805661</v>
      </c>
      <c r="AC265" s="19">
        <f>offset('StockBond Returns'!$U$7,($B$10-1871)*12+($B$11-2)+C265-1,0)</f>
        <v>0.0104</v>
      </c>
      <c r="AD265" s="19">
        <f>offset('StockBond Returns'!$V$7,($B$10-1871)*12+($B$11-2)+C265-1,0)</f>
        <v>-0.0047</v>
      </c>
    </row>
    <row r="266">
      <c r="A266" s="180">
        <f t="shared" si="18"/>
        <v>1949</v>
      </c>
      <c r="B266" s="180">
        <f t="shared" si="19"/>
        <v>11</v>
      </c>
      <c r="C266" s="180">
        <f t="shared" si="20"/>
        <v>243</v>
      </c>
      <c r="D266" s="117">
        <f t="shared" si="4"/>
        <v>176101.8292</v>
      </c>
      <c r="E266" s="117">
        <f t="shared" si="5"/>
        <v>257781.7089</v>
      </c>
      <c r="F266" s="117">
        <f>$B$15*$B$18*'Cash Flow Assist'!P253</f>
        <v>3333.333333</v>
      </c>
      <c r="G266" s="117">
        <f>$B$15*'Parameters &amp; Main Results'!B278</f>
        <v>67.07538943</v>
      </c>
      <c r="H266" s="45">
        <f>offset('StockBond Returns'!$W$7,($B$10-1871)*12+($B$11-2)+C266-1,0)</f>
        <v>0.004350174688</v>
      </c>
      <c r="I266" s="19">
        <f t="shared" si="6"/>
        <v>0.005173763126</v>
      </c>
      <c r="J266" s="19"/>
      <c r="K266" s="19">
        <f t="shared" si="7"/>
        <v>1</v>
      </c>
      <c r="L266" s="174">
        <f t="shared" si="8"/>
        <v>0.9</v>
      </c>
      <c r="M266" s="174">
        <f t="shared" si="9"/>
        <v>0.1</v>
      </c>
      <c r="N266" s="174">
        <f t="shared" si="10"/>
        <v>0</v>
      </c>
      <c r="O266" s="174">
        <f t="shared" si="11"/>
        <v>0</v>
      </c>
      <c r="P266" s="174">
        <f t="shared" si="12"/>
        <v>0</v>
      </c>
      <c r="Q266" s="174">
        <f t="shared" si="13"/>
        <v>0</v>
      </c>
      <c r="R266" s="174">
        <f t="shared" si="14"/>
        <v>0</v>
      </c>
      <c r="S266" s="174">
        <f t="shared" si="15"/>
        <v>0</v>
      </c>
      <c r="T266" s="174">
        <f t="shared" si="16"/>
        <v>0</v>
      </c>
      <c r="U266" s="19">
        <f t="shared" si="17"/>
        <v>0.0005</v>
      </c>
      <c r="V266" s="19">
        <f>offset('StockBond Returns'!$N$7,($B$10-1871)*12+($B$11-2)+C266-1,0)</f>
        <v>0.005764488751</v>
      </c>
      <c r="W266" s="19">
        <f>offset('StockBond Returns'!$O$7,($B$10-1871)*12+($B$11-2)+C266-1,0)</f>
        <v>0.0002738991652</v>
      </c>
      <c r="X266" s="19">
        <f>offset('StockBond Returns'!$P$7,($B$10-1871)*12+($B$11-2)+C266-1,0)</f>
        <v>-0.0003919303821</v>
      </c>
      <c r="Y266" s="19">
        <f>offset('StockBond Returns'!$Q$7,($B$10-1871)*12+($B$11-2)+C266-1,0)</f>
        <v>0.005764488751</v>
      </c>
      <c r="Z266" s="19">
        <f>offset('StockBond Returns'!$R$7,($B$10-1871)*12+($B$11-2)+C266-1,0)</f>
        <v>0</v>
      </c>
      <c r="AA266" s="19">
        <f>offset('StockBond Returns'!$S$7,($B$10-1871)*12+($B$11-2)+C266-1,0)</f>
        <v>0</v>
      </c>
      <c r="AB266" s="19">
        <f>offset('StockBond Returns'!$T$7,($B$10-1871)*12+($B$11-2)+C266-1,0)</f>
        <v>-0.001265822785</v>
      </c>
      <c r="AC266" s="19">
        <f>offset('StockBond Returns'!$U$7,($B$10-1871)*12+($B$11-2)+C266-1,0)</f>
        <v>-0.0102</v>
      </c>
      <c r="AD266" s="19">
        <f>offset('StockBond Returns'!$V$7,($B$10-1871)*12+($B$11-2)+C266-1,0)</f>
        <v>-0.0097</v>
      </c>
    </row>
    <row r="267">
      <c r="A267" s="180">
        <f t="shared" si="18"/>
        <v>1949</v>
      </c>
      <c r="B267" s="180">
        <f t="shared" si="19"/>
        <v>12</v>
      </c>
      <c r="C267" s="180">
        <f t="shared" si="20"/>
        <v>244</v>
      </c>
      <c r="D267" s="117">
        <f t="shared" si="4"/>
        <v>180207.7907</v>
      </c>
      <c r="E267" s="117">
        <f t="shared" si="5"/>
        <v>267042.6472</v>
      </c>
      <c r="F267" s="117">
        <f>$B$15*$B$18*'Cash Flow Assist'!P254</f>
        <v>3333.333333</v>
      </c>
      <c r="G267" s="117">
        <f>$B$15*'Parameters &amp; Main Results'!B279</f>
        <v>66.96479163</v>
      </c>
      <c r="H267" s="45">
        <f>offset('StockBond Returns'!$W$7,($B$10-1871)*12+($B$11-2)+C267-1,0)</f>
        <v>0.04265519345</v>
      </c>
      <c r="I267" s="19">
        <f t="shared" si="6"/>
        <v>0.04922024289</v>
      </c>
      <c r="J267" s="19"/>
      <c r="K267" s="19">
        <f t="shared" si="7"/>
        <v>1</v>
      </c>
      <c r="L267" s="174">
        <f t="shared" si="8"/>
        <v>0.9</v>
      </c>
      <c r="M267" s="174">
        <f t="shared" si="9"/>
        <v>0.1</v>
      </c>
      <c r="N267" s="174">
        <f t="shared" si="10"/>
        <v>0</v>
      </c>
      <c r="O267" s="174">
        <f t="shared" si="11"/>
        <v>0</v>
      </c>
      <c r="P267" s="174">
        <f t="shared" si="12"/>
        <v>0</v>
      </c>
      <c r="Q267" s="174">
        <f t="shared" si="13"/>
        <v>0</v>
      </c>
      <c r="R267" s="174">
        <f t="shared" si="14"/>
        <v>0</v>
      </c>
      <c r="S267" s="174">
        <f t="shared" si="15"/>
        <v>0</v>
      </c>
      <c r="T267" s="174">
        <f t="shared" si="16"/>
        <v>0</v>
      </c>
      <c r="U267" s="19">
        <f t="shared" si="17"/>
        <v>0.0005</v>
      </c>
      <c r="V267" s="19">
        <f>offset('StockBond Returns'!$N$7,($B$10-1871)*12+($B$11-2)+C267-1,0)</f>
        <v>0.05363860918</v>
      </c>
      <c r="W267" s="19">
        <f>offset('StockBond Returns'!$O$7,($B$10-1871)*12+($B$11-2)+C267-1,0)</f>
        <v>0.009871612933</v>
      </c>
      <c r="X267" s="19">
        <f>offset('StockBond Returns'!$P$7,($B$10-1871)*12+($B$11-2)+C267-1,0)</f>
        <v>0.004715374844</v>
      </c>
      <c r="Y267" s="19">
        <f>offset('StockBond Returns'!$Q$7,($B$10-1871)*12+($B$11-2)+C267-1,0)</f>
        <v>0.05363860918</v>
      </c>
      <c r="Z267" s="19">
        <f>offset('StockBond Returns'!$R$7,($B$10-1871)*12+($B$11-2)+C267-1,0)</f>
        <v>0</v>
      </c>
      <c r="AA267" s="19">
        <f>offset('StockBond Returns'!$S$7,($B$10-1871)*12+($B$11-2)+C267-1,0)</f>
        <v>0</v>
      </c>
      <c r="AB267" s="19">
        <f>offset('StockBond Returns'!$T$7,($B$10-1871)*12+($B$11-2)+C267-1,0)</f>
        <v>0.003811944091</v>
      </c>
      <c r="AC267" s="19">
        <f>offset('StockBond Returns'!$U$7,($B$10-1871)*12+($B$11-2)+C267-1,0)</f>
        <v>0.0208</v>
      </c>
      <c r="AD267" s="19">
        <f>offset('StockBond Returns'!$V$7,($B$10-1871)*12+($B$11-2)+C267-1,0)</f>
        <v>0.0179</v>
      </c>
    </row>
    <row r="268">
      <c r="A268" s="180">
        <f t="shared" si="18"/>
        <v>1950</v>
      </c>
      <c r="B268" s="180">
        <f t="shared" si="19"/>
        <v>1</v>
      </c>
      <c r="C268" s="180">
        <f t="shared" si="20"/>
        <v>245</v>
      </c>
      <c r="D268" s="117">
        <f t="shared" si="4"/>
        <v>180437.658</v>
      </c>
      <c r="E268" s="117">
        <f t="shared" si="5"/>
        <v>270202.0945</v>
      </c>
      <c r="F268" s="117">
        <f>$B$15*$B$18*'Cash Flow Assist'!P255</f>
        <v>3333.333333</v>
      </c>
      <c r="G268" s="117">
        <f>$B$15*'Parameters &amp; Main Results'!B280</f>
        <v>66.85437619</v>
      </c>
      <c r="H268" s="45">
        <f>offset('StockBond Returns'!$W$7,($B$10-1871)*12+($B$11-2)+C268-1,0)</f>
        <v>0.01975992028</v>
      </c>
      <c r="I268" s="19">
        <f t="shared" si="6"/>
        <v>0.02436128441</v>
      </c>
      <c r="J268" s="19"/>
      <c r="K268" s="19">
        <f t="shared" si="7"/>
        <v>1</v>
      </c>
      <c r="L268" s="174">
        <f t="shared" si="8"/>
        <v>0.9</v>
      </c>
      <c r="M268" s="174">
        <f t="shared" si="9"/>
        <v>0.1</v>
      </c>
      <c r="N268" s="174">
        <f t="shared" si="10"/>
        <v>0</v>
      </c>
      <c r="O268" s="174">
        <f t="shared" si="11"/>
        <v>0</v>
      </c>
      <c r="P268" s="174">
        <f t="shared" si="12"/>
        <v>0</v>
      </c>
      <c r="Q268" s="174">
        <f t="shared" si="13"/>
        <v>0</v>
      </c>
      <c r="R268" s="174">
        <f t="shared" si="14"/>
        <v>0</v>
      </c>
      <c r="S268" s="174">
        <f t="shared" si="15"/>
        <v>0</v>
      </c>
      <c r="T268" s="174">
        <f t="shared" si="16"/>
        <v>0</v>
      </c>
      <c r="U268" s="19">
        <f t="shared" si="17"/>
        <v>0.0005</v>
      </c>
      <c r="V268" s="19">
        <f>offset('StockBond Returns'!$N$7,($B$10-1871)*12+($B$11-2)+C268-1,0)</f>
        <v>0.02747052717</v>
      </c>
      <c r="W268" s="19">
        <f>offset('StockBond Returns'!$O$7,($B$10-1871)*12+($B$11-2)+C268-1,0)</f>
        <v>-0.003205233702</v>
      </c>
      <c r="X268" s="19">
        <f>offset('StockBond Returns'!$P$7,($B$10-1871)*12+($B$11-2)+C268-1,0)</f>
        <v>0.005174074861</v>
      </c>
      <c r="Y268" s="19">
        <f>offset('StockBond Returns'!$Q$7,($B$10-1871)*12+($B$11-2)+C268-1,0)</f>
        <v>0.02747052717</v>
      </c>
      <c r="Z268" s="19">
        <f>offset('StockBond Returns'!$R$7,($B$10-1871)*12+($B$11-2)+C268-1,0)</f>
        <v>0</v>
      </c>
      <c r="AA268" s="19">
        <f>offset('StockBond Returns'!$S$7,($B$10-1871)*12+($B$11-2)+C268-1,0)</f>
        <v>0</v>
      </c>
      <c r="AB268" s="19">
        <f>offset('StockBond Returns'!$T$7,($B$10-1871)*12+($B$11-2)+C268-1,0)</f>
        <v>-0.00194558659</v>
      </c>
      <c r="AC268" s="19">
        <f>offset('StockBond Returns'!$U$7,($B$10-1871)*12+($B$11-2)+C268-1,0)</f>
        <v>0.0334</v>
      </c>
      <c r="AD268" s="19">
        <f>offset('StockBond Returns'!$V$7,($B$10-1871)*12+($B$11-2)+C268-1,0)</f>
        <v>0.0013</v>
      </c>
    </row>
    <row r="269">
      <c r="A269" s="180">
        <f t="shared" si="18"/>
        <v>1950</v>
      </c>
      <c r="B269" s="180">
        <f t="shared" si="19"/>
        <v>2</v>
      </c>
      <c r="C269" s="180">
        <f t="shared" si="20"/>
        <v>246</v>
      </c>
      <c r="D269" s="117">
        <f t="shared" si="4"/>
        <v>178479.5543</v>
      </c>
      <c r="E269" s="117">
        <f t="shared" si="5"/>
        <v>269540.6012</v>
      </c>
      <c r="F269" s="117">
        <f>$B$15*$B$18*'Cash Flow Assist'!P256</f>
        <v>3333.333333</v>
      </c>
      <c r="G269" s="117">
        <f>$B$15*'Parameters &amp; Main Results'!B281</f>
        <v>66.74414282</v>
      </c>
      <c r="H269" s="45">
        <f>offset('StockBond Returns'!$W$7,($B$10-1871)*12+($B$11-2)+C269-1,0)</f>
        <v>0.007385435882</v>
      </c>
      <c r="I269" s="19">
        <f t="shared" si="6"/>
        <v>0.009759270615</v>
      </c>
      <c r="J269" s="19"/>
      <c r="K269" s="19">
        <f t="shared" si="7"/>
        <v>1</v>
      </c>
      <c r="L269" s="174">
        <f t="shared" si="8"/>
        <v>0.9</v>
      </c>
      <c r="M269" s="174">
        <f t="shared" si="9"/>
        <v>0.1</v>
      </c>
      <c r="N269" s="174">
        <f t="shared" si="10"/>
        <v>0</v>
      </c>
      <c r="O269" s="174">
        <f t="shared" si="11"/>
        <v>0</v>
      </c>
      <c r="P269" s="174">
        <f t="shared" si="12"/>
        <v>0</v>
      </c>
      <c r="Q269" s="174">
        <f t="shared" si="13"/>
        <v>0</v>
      </c>
      <c r="R269" s="174">
        <f t="shared" si="14"/>
        <v>0</v>
      </c>
      <c r="S269" s="174">
        <f t="shared" si="15"/>
        <v>0</v>
      </c>
      <c r="T269" s="174">
        <f t="shared" si="16"/>
        <v>0</v>
      </c>
      <c r="U269" s="19">
        <f t="shared" si="17"/>
        <v>0.0005</v>
      </c>
      <c r="V269" s="19">
        <f>offset('StockBond Returns'!$N$7,($B$10-1871)*12+($B$11-2)+C269-1,0)</f>
        <v>0.01138349377</v>
      </c>
      <c r="W269" s="19">
        <f>offset('StockBond Returns'!$O$7,($B$10-1871)*12+($B$11-2)+C269-1,0)</f>
        <v>-0.004442071118</v>
      </c>
      <c r="X269" s="19">
        <f>offset('StockBond Returns'!$P$7,($B$10-1871)*12+($B$11-2)+C269-1,0)</f>
        <v>-0.003347603416</v>
      </c>
      <c r="Y269" s="19">
        <f>offset('StockBond Returns'!$Q$7,($B$10-1871)*12+($B$11-2)+C269-1,0)</f>
        <v>0.01138349377</v>
      </c>
      <c r="Z269" s="19">
        <f>offset('StockBond Returns'!$R$7,($B$10-1871)*12+($B$11-2)+C269-1,0)</f>
        <v>0</v>
      </c>
      <c r="AA269" s="19">
        <f>offset('StockBond Returns'!$S$7,($B$10-1871)*12+($B$11-2)+C269-1,0)</f>
        <v>0</v>
      </c>
      <c r="AB269" s="19">
        <f>offset('StockBond Returns'!$T$7,($B$10-1871)*12+($B$11-2)+C269-1,0)</f>
        <v>-0.004235493435</v>
      </c>
      <c r="AC269" s="19">
        <f>offset('StockBond Returns'!$U$7,($B$10-1871)*12+($B$11-2)+C269-1,0)</f>
        <v>0.0001</v>
      </c>
      <c r="AD269" s="19">
        <f>offset('StockBond Returns'!$V$7,($B$10-1871)*12+($B$11-2)+C269-1,0)</f>
        <v>-0.0081</v>
      </c>
    </row>
    <row r="270">
      <c r="A270" s="180">
        <f t="shared" si="18"/>
        <v>1950</v>
      </c>
      <c r="B270" s="180">
        <f t="shared" si="19"/>
        <v>3</v>
      </c>
      <c r="C270" s="180">
        <f t="shared" si="20"/>
        <v>247</v>
      </c>
      <c r="D270" s="117">
        <f t="shared" si="4"/>
        <v>176251.8167</v>
      </c>
      <c r="E270" s="117">
        <f t="shared" si="5"/>
        <v>268248.5484</v>
      </c>
      <c r="F270" s="117">
        <f>$B$15*$B$18*'Cash Flow Assist'!P257</f>
        <v>3333.333333</v>
      </c>
      <c r="G270" s="117">
        <f>$B$15*'Parameters &amp; Main Results'!B282</f>
        <v>66.6340912</v>
      </c>
      <c r="H270" s="45">
        <f>offset('StockBond Returns'!$W$7,($B$10-1871)*12+($B$11-2)+C270-1,0)</f>
        <v>0.005929711051</v>
      </c>
      <c r="I270" s="19">
        <f t="shared" si="6"/>
        <v>0.007415846727</v>
      </c>
      <c r="J270" s="19"/>
      <c r="K270" s="19">
        <f t="shared" si="7"/>
        <v>1</v>
      </c>
      <c r="L270" s="174">
        <f t="shared" si="8"/>
        <v>0.9</v>
      </c>
      <c r="M270" s="174">
        <f t="shared" si="9"/>
        <v>0.1</v>
      </c>
      <c r="N270" s="174">
        <f t="shared" si="10"/>
        <v>0</v>
      </c>
      <c r="O270" s="174">
        <f t="shared" si="11"/>
        <v>0</v>
      </c>
      <c r="P270" s="174">
        <f t="shared" si="12"/>
        <v>0</v>
      </c>
      <c r="Q270" s="174">
        <f t="shared" si="13"/>
        <v>0</v>
      </c>
      <c r="R270" s="174">
        <f t="shared" si="14"/>
        <v>0</v>
      </c>
      <c r="S270" s="174">
        <f t="shared" si="15"/>
        <v>0</v>
      </c>
      <c r="T270" s="174">
        <f t="shared" si="16"/>
        <v>0</v>
      </c>
      <c r="U270" s="19">
        <f t="shared" si="17"/>
        <v>0.0005</v>
      </c>
      <c r="V270" s="19">
        <f>offset('StockBond Returns'!$N$7,($B$10-1871)*12+($B$11-2)+C270-1,0)</f>
        <v>0.008448270512</v>
      </c>
      <c r="W270" s="19">
        <f>offset('StockBond Returns'!$O$7,($B$10-1871)*12+($B$11-2)+C270-1,0)</f>
        <v>-0.001459300664</v>
      </c>
      <c r="X270" s="19">
        <f>offset('StockBond Returns'!$P$7,($B$10-1871)*12+($B$11-2)+C270-1,0)</f>
        <v>-0.0003368866349</v>
      </c>
      <c r="Y270" s="19">
        <f>offset('StockBond Returns'!$Q$7,($B$10-1871)*12+($B$11-2)+C270-1,0)</f>
        <v>0.008448270512</v>
      </c>
      <c r="Z270" s="19">
        <f>offset('StockBond Returns'!$R$7,($B$10-1871)*12+($B$11-2)+C270-1,0)</f>
        <v>0</v>
      </c>
      <c r="AA270" s="19">
        <f>offset('StockBond Returns'!$S$7,($B$10-1871)*12+($B$11-2)+C270-1,0)</f>
        <v>0</v>
      </c>
      <c r="AB270" s="19">
        <f>offset('StockBond Returns'!$T$7,($B$10-1871)*12+($B$11-2)+C270-1,0)</f>
        <v>-0.001269035533</v>
      </c>
      <c r="AC270" s="19">
        <f>offset('StockBond Returns'!$U$7,($B$10-1871)*12+($B$11-2)+C270-1,0)</f>
        <v>-0.0143</v>
      </c>
      <c r="AD270" s="19">
        <f>offset('StockBond Returns'!$V$7,($B$10-1871)*12+($B$11-2)+C270-1,0)</f>
        <v>-0.0281</v>
      </c>
    </row>
    <row r="271">
      <c r="A271" s="180">
        <f t="shared" si="18"/>
        <v>1950</v>
      </c>
      <c r="B271" s="180">
        <f t="shared" si="19"/>
        <v>4</v>
      </c>
      <c r="C271" s="180">
        <f t="shared" si="20"/>
        <v>248</v>
      </c>
      <c r="D271" s="117">
        <f t="shared" si="4"/>
        <v>179381.7267</v>
      </c>
      <c r="E271" s="117">
        <f t="shared" si="5"/>
        <v>276915.7794</v>
      </c>
      <c r="F271" s="117">
        <f>$B$15*$B$18*'Cash Flow Assist'!P258</f>
        <v>3333.333333</v>
      </c>
      <c r="G271" s="117">
        <f>$B$15*'Parameters &amp; Main Results'!B283</f>
        <v>66.52422104</v>
      </c>
      <c r="H271" s="45">
        <f>offset('StockBond Returns'!$W$7,($B$10-1871)*12+($B$11-2)+C271-1,0)</f>
        <v>0.03697845989</v>
      </c>
      <c r="I271" s="19">
        <f t="shared" si="6"/>
        <v>0.04503721739</v>
      </c>
      <c r="J271" s="19"/>
      <c r="K271" s="19">
        <f t="shared" si="7"/>
        <v>1</v>
      </c>
      <c r="L271" s="174">
        <f t="shared" si="8"/>
        <v>0.9</v>
      </c>
      <c r="M271" s="174">
        <f t="shared" si="9"/>
        <v>0.1</v>
      </c>
      <c r="N271" s="174">
        <f t="shared" si="10"/>
        <v>0</v>
      </c>
      <c r="O271" s="174">
        <f t="shared" si="11"/>
        <v>0</v>
      </c>
      <c r="P271" s="174">
        <f t="shared" si="12"/>
        <v>0</v>
      </c>
      <c r="Q271" s="174">
        <f t="shared" si="13"/>
        <v>0</v>
      </c>
      <c r="R271" s="174">
        <f t="shared" si="14"/>
        <v>0</v>
      </c>
      <c r="S271" s="174">
        <f t="shared" si="15"/>
        <v>0</v>
      </c>
      <c r="T271" s="174">
        <f t="shared" si="16"/>
        <v>0</v>
      </c>
      <c r="U271" s="19">
        <f t="shared" si="17"/>
        <v>0.0005</v>
      </c>
      <c r="V271" s="19">
        <f>offset('StockBond Returns'!$N$7,($B$10-1871)*12+($B$11-2)+C271-1,0)</f>
        <v>0.05045138905</v>
      </c>
      <c r="W271" s="19">
        <f>offset('StockBond Returns'!$O$7,($B$10-1871)*12+($B$11-2)+C271-1,0)</f>
        <v>-0.00327366092</v>
      </c>
      <c r="X271" s="19">
        <f>offset('StockBond Returns'!$P$7,($B$10-1871)*12+($B$11-2)+C271-1,0)</f>
        <v>0.000510105708</v>
      </c>
      <c r="Y271" s="19">
        <f>offset('StockBond Returns'!$Q$7,($B$10-1871)*12+($B$11-2)+C271-1,0)</f>
        <v>0.05045138905</v>
      </c>
      <c r="Z271" s="19">
        <f>offset('StockBond Returns'!$R$7,($B$10-1871)*12+($B$11-2)+C271-1,0)</f>
        <v>0</v>
      </c>
      <c r="AA271" s="19">
        <f>offset('StockBond Returns'!$S$7,($B$10-1871)*12+($B$11-2)+C271-1,0)</f>
        <v>0</v>
      </c>
      <c r="AB271" s="19">
        <f>offset('StockBond Returns'!$T$7,($B$10-1871)*12+($B$11-2)+C271-1,0)</f>
        <v>-0.000422832981</v>
      </c>
      <c r="AC271" s="19">
        <f>offset('StockBond Returns'!$U$7,($B$10-1871)*12+($B$11-2)+C271-1,0)</f>
        <v>0.0201</v>
      </c>
      <c r="AD271" s="19">
        <f>offset('StockBond Returns'!$V$7,($B$10-1871)*12+($B$11-2)+C271-1,0)</f>
        <v>0.0137</v>
      </c>
    </row>
    <row r="272">
      <c r="A272" s="180">
        <f t="shared" si="18"/>
        <v>1950</v>
      </c>
      <c r="B272" s="180">
        <f t="shared" si="19"/>
        <v>5</v>
      </c>
      <c r="C272" s="180">
        <f t="shared" si="20"/>
        <v>249</v>
      </c>
      <c r="D272" s="117">
        <f t="shared" si="4"/>
        <v>181142.7947</v>
      </c>
      <c r="E272" s="117">
        <f t="shared" si="5"/>
        <v>283260.9145</v>
      </c>
      <c r="F272" s="117">
        <f>$B$15*$B$18*'Cash Flow Assist'!P259</f>
        <v>3333.333333</v>
      </c>
      <c r="G272" s="117">
        <f>$B$15*'Parameters &amp; Main Results'!B284</f>
        <v>66.41453204</v>
      </c>
      <c r="H272" s="45">
        <f>offset('StockBond Returns'!$W$7,($B$10-1871)*12+($B$11-2)+C272-1,0)</f>
        <v>0.02854948317</v>
      </c>
      <c r="I272" s="19">
        <f t="shared" si="6"/>
        <v>0.03512550308</v>
      </c>
      <c r="J272" s="19"/>
      <c r="K272" s="19">
        <f t="shared" si="7"/>
        <v>1</v>
      </c>
      <c r="L272" s="174">
        <f t="shared" si="8"/>
        <v>0.9</v>
      </c>
      <c r="M272" s="174">
        <f t="shared" si="9"/>
        <v>0.1</v>
      </c>
      <c r="N272" s="174">
        <f t="shared" si="10"/>
        <v>0</v>
      </c>
      <c r="O272" s="174">
        <f t="shared" si="11"/>
        <v>0</v>
      </c>
      <c r="P272" s="174">
        <f t="shared" si="12"/>
        <v>0</v>
      </c>
      <c r="Q272" s="174">
        <f t="shared" si="13"/>
        <v>0</v>
      </c>
      <c r="R272" s="174">
        <f t="shared" si="14"/>
        <v>0</v>
      </c>
      <c r="S272" s="174">
        <f t="shared" si="15"/>
        <v>0</v>
      </c>
      <c r="T272" s="174">
        <f t="shared" si="16"/>
        <v>0</v>
      </c>
      <c r="U272" s="19">
        <f t="shared" si="17"/>
        <v>0.0005</v>
      </c>
      <c r="V272" s="19">
        <f>offset('StockBond Returns'!$N$7,($B$10-1871)*12+($B$11-2)+C272-1,0)</f>
        <v>0.03955118302</v>
      </c>
      <c r="W272" s="19">
        <f>offset('StockBond Returns'!$O$7,($B$10-1871)*12+($B$11-2)+C272-1,0)</f>
        <v>-0.004288949726</v>
      </c>
      <c r="X272" s="19">
        <f>offset('StockBond Returns'!$P$7,($B$10-1871)*12+($B$11-2)+C272-1,0)</f>
        <v>-0.004094885008</v>
      </c>
      <c r="Y272" s="19">
        <f>offset('StockBond Returns'!$Q$7,($B$10-1871)*12+($B$11-2)+C272-1,0)</f>
        <v>0.03955118302</v>
      </c>
      <c r="Z272" s="19">
        <f>offset('StockBond Returns'!$R$7,($B$10-1871)*12+($B$11-2)+C272-1,0)</f>
        <v>0</v>
      </c>
      <c r="AA272" s="19">
        <f>offset('StockBond Returns'!$S$7,($B$10-1871)*12+($B$11-2)+C272-1,0)</f>
        <v>0</v>
      </c>
      <c r="AB272" s="19">
        <f>offset('StockBond Returns'!$T$7,($B$10-1871)*12+($B$11-2)+C272-1,0)</f>
        <v>-0.005048380311</v>
      </c>
      <c r="AC272" s="19">
        <f>offset('StockBond Returns'!$U$7,($B$10-1871)*12+($B$11-2)+C272-1,0)</f>
        <v>-0.0212</v>
      </c>
      <c r="AD272" s="19">
        <f>offset('StockBond Returns'!$V$7,($B$10-1871)*12+($B$11-2)+C272-1,0)</f>
        <v>0.0045</v>
      </c>
    </row>
    <row r="273">
      <c r="A273" s="180">
        <f t="shared" si="18"/>
        <v>1950</v>
      </c>
      <c r="B273" s="180">
        <f t="shared" si="19"/>
        <v>6</v>
      </c>
      <c r="C273" s="180">
        <f t="shared" si="20"/>
        <v>250</v>
      </c>
      <c r="D273" s="117">
        <f t="shared" si="4"/>
        <v>169885.0642</v>
      </c>
      <c r="E273" s="117">
        <f t="shared" si="5"/>
        <v>265366.074</v>
      </c>
      <c r="F273" s="117">
        <f>$B$15*$B$18*'Cash Flow Assist'!P260</f>
        <v>3333.333333</v>
      </c>
      <c r="G273" s="117">
        <f>$B$15*'Parameters &amp; Main Results'!B285</f>
        <v>66.3050239</v>
      </c>
      <c r="H273" s="45">
        <f>offset('StockBond Returns'!$W$7,($B$10-1871)*12+($B$11-2)+C273-1,0)</f>
        <v>-0.04492293875</v>
      </c>
      <c r="I273" s="19">
        <f t="shared" si="6"/>
        <v>-0.05224332736</v>
      </c>
      <c r="J273" s="19"/>
      <c r="K273" s="19">
        <f t="shared" si="7"/>
        <v>1</v>
      </c>
      <c r="L273" s="174">
        <f t="shared" si="8"/>
        <v>0.9</v>
      </c>
      <c r="M273" s="174">
        <f t="shared" si="9"/>
        <v>0.1</v>
      </c>
      <c r="N273" s="174">
        <f t="shared" si="10"/>
        <v>0</v>
      </c>
      <c r="O273" s="174">
        <f t="shared" si="11"/>
        <v>0</v>
      </c>
      <c r="P273" s="174">
        <f t="shared" si="12"/>
        <v>0</v>
      </c>
      <c r="Q273" s="174">
        <f t="shared" si="13"/>
        <v>0</v>
      </c>
      <c r="R273" s="174">
        <f t="shared" si="14"/>
        <v>0</v>
      </c>
      <c r="S273" s="174">
        <f t="shared" si="15"/>
        <v>0</v>
      </c>
      <c r="T273" s="174">
        <f t="shared" si="16"/>
        <v>0</v>
      </c>
      <c r="U273" s="19">
        <f t="shared" si="17"/>
        <v>0.0005</v>
      </c>
      <c r="V273" s="19">
        <f>offset('StockBond Returns'!$N$7,($B$10-1871)*12+($B$11-2)+C273-1,0)</f>
        <v>-0.05708191977</v>
      </c>
      <c r="W273" s="19">
        <f>offset('StockBond Returns'!$O$7,($B$10-1871)*12+($B$11-2)+C273-1,0)</f>
        <v>-0.008279329045</v>
      </c>
      <c r="X273" s="19">
        <f>offset('StockBond Returns'!$P$7,($B$10-1871)*12+($B$11-2)+C273-1,0)</f>
        <v>-0.003644151311</v>
      </c>
      <c r="Y273" s="19">
        <f>offset('StockBond Returns'!$Q$7,($B$10-1871)*12+($B$11-2)+C273-1,0)</f>
        <v>-0.05708191977</v>
      </c>
      <c r="Z273" s="19">
        <f>offset('StockBond Returns'!$R$7,($B$10-1871)*12+($B$11-2)+C273-1,0)</f>
        <v>0</v>
      </c>
      <c r="AA273" s="19">
        <f>offset('StockBond Returns'!$S$7,($B$10-1871)*12+($B$11-2)+C273-1,0)</f>
        <v>0</v>
      </c>
      <c r="AB273" s="19">
        <f>offset('StockBond Returns'!$T$7,($B$10-1871)*12+($B$11-2)+C273-1,0)</f>
        <v>-0.004606365159</v>
      </c>
      <c r="AC273" s="19">
        <f>offset('StockBond Returns'!$U$7,($B$10-1871)*12+($B$11-2)+C273-1,0)</f>
        <v>-0.0236</v>
      </c>
      <c r="AD273" s="19">
        <f>offset('StockBond Returns'!$V$7,($B$10-1871)*12+($B$11-2)+C273-1,0)</f>
        <v>-0.0073</v>
      </c>
    </row>
    <row r="274">
      <c r="A274" s="180">
        <f t="shared" si="18"/>
        <v>1950</v>
      </c>
      <c r="B274" s="180">
        <f t="shared" si="19"/>
        <v>7</v>
      </c>
      <c r="C274" s="180">
        <f t="shared" si="20"/>
        <v>251</v>
      </c>
      <c r="D274" s="117">
        <f t="shared" si="4"/>
        <v>167195.2093</v>
      </c>
      <c r="E274" s="117">
        <f t="shared" si="5"/>
        <v>263515.3427</v>
      </c>
      <c r="F274" s="117">
        <f>$B$15*$B$18*'Cash Flow Assist'!P261</f>
        <v>3333.333333</v>
      </c>
      <c r="G274" s="117">
        <f>$B$15*'Parameters &amp; Main Results'!B286</f>
        <v>66.19569633</v>
      </c>
      <c r="H274" s="45">
        <f>offset('StockBond Returns'!$W$7,($B$10-1871)*12+($B$11-2)+C274-1,0)</f>
        <v>0.00346470944</v>
      </c>
      <c r="I274" s="19">
        <f t="shared" si="6"/>
        <v>0.00540409031</v>
      </c>
      <c r="J274" s="19"/>
      <c r="K274" s="19">
        <f t="shared" si="7"/>
        <v>1</v>
      </c>
      <c r="L274" s="174">
        <f t="shared" si="8"/>
        <v>0.9</v>
      </c>
      <c r="M274" s="174">
        <f t="shared" si="9"/>
        <v>0.1</v>
      </c>
      <c r="N274" s="174">
        <f t="shared" si="10"/>
        <v>0</v>
      </c>
      <c r="O274" s="174">
        <f t="shared" si="11"/>
        <v>0</v>
      </c>
      <c r="P274" s="174">
        <f t="shared" si="12"/>
        <v>0</v>
      </c>
      <c r="Q274" s="174">
        <f t="shared" si="13"/>
        <v>0</v>
      </c>
      <c r="R274" s="174">
        <f t="shared" si="14"/>
        <v>0</v>
      </c>
      <c r="S274" s="174">
        <f t="shared" si="15"/>
        <v>0</v>
      </c>
      <c r="T274" s="174">
        <f t="shared" si="16"/>
        <v>0</v>
      </c>
      <c r="U274" s="19">
        <f t="shared" si="17"/>
        <v>0.0005</v>
      </c>
      <c r="V274" s="19">
        <f>offset('StockBond Returns'!$N$7,($B$10-1871)*12+($B$11-2)+C274-1,0)</f>
        <v>0.006738677558</v>
      </c>
      <c r="W274" s="19">
        <f>offset('StockBond Returns'!$O$7,($B$10-1871)*12+($B$11-2)+C274-1,0)</f>
        <v>-0.006190528248</v>
      </c>
      <c r="X274" s="19">
        <f>offset('StockBond Returns'!$P$7,($B$10-1871)*12+($B$11-2)+C274-1,0)</f>
        <v>-0.006942874949</v>
      </c>
      <c r="Y274" s="19">
        <f>offset('StockBond Returns'!$Q$7,($B$10-1871)*12+($B$11-2)+C274-1,0)</f>
        <v>0.006738677558</v>
      </c>
      <c r="Z274" s="19">
        <f>offset('StockBond Returns'!$R$7,($B$10-1871)*12+($B$11-2)+C274-1,0)</f>
        <v>0</v>
      </c>
      <c r="AA274" s="19">
        <f>offset('StockBond Returns'!$S$7,($B$10-1871)*12+($B$11-2)+C274-1,0)</f>
        <v>0</v>
      </c>
      <c r="AB274" s="19">
        <f>offset('StockBond Returns'!$T$7,($B$10-1871)*12+($B$11-2)+C274-1,0)</f>
        <v>-0.00789364354</v>
      </c>
      <c r="AC274" s="19">
        <f>offset('StockBond Returns'!$U$7,($B$10-1871)*12+($B$11-2)+C274-1,0)</f>
        <v>0.0069</v>
      </c>
      <c r="AD274" s="19">
        <f>offset('StockBond Returns'!$V$7,($B$10-1871)*12+($B$11-2)+C274-1,0)</f>
        <v>0.1356</v>
      </c>
    </row>
    <row r="275">
      <c r="A275" s="180">
        <f t="shared" si="18"/>
        <v>1950</v>
      </c>
      <c r="B275" s="180">
        <f t="shared" si="19"/>
        <v>8</v>
      </c>
      <c r="C275" s="180">
        <f t="shared" si="20"/>
        <v>252</v>
      </c>
      <c r="D275" s="117">
        <f t="shared" si="4"/>
        <v>167845.8221</v>
      </c>
      <c r="E275" s="117">
        <f t="shared" si="5"/>
        <v>267904.8787</v>
      </c>
      <c r="F275" s="117">
        <f>$B$15*$B$18*'Cash Flow Assist'!P262</f>
        <v>3333.333333</v>
      </c>
      <c r="G275" s="117">
        <f>$B$15*'Parameters &amp; Main Results'!B287</f>
        <v>66.08654902</v>
      </c>
      <c r="H275" s="45">
        <f>offset('StockBond Returns'!$W$7,($B$10-1871)*12+($B$11-2)+C275-1,0)</f>
        <v>0.02389988612</v>
      </c>
      <c r="I275" s="19">
        <f t="shared" si="6"/>
        <v>0.02942109062</v>
      </c>
      <c r="J275" s="19"/>
      <c r="K275" s="19">
        <f t="shared" si="7"/>
        <v>1</v>
      </c>
      <c r="L275" s="174">
        <f t="shared" si="8"/>
        <v>0.9</v>
      </c>
      <c r="M275" s="174">
        <f t="shared" si="9"/>
        <v>0.1</v>
      </c>
      <c r="N275" s="174">
        <f t="shared" si="10"/>
        <v>0</v>
      </c>
      <c r="O275" s="174">
        <f t="shared" si="11"/>
        <v>0</v>
      </c>
      <c r="P275" s="174">
        <f t="shared" si="12"/>
        <v>0</v>
      </c>
      <c r="Q275" s="174">
        <f t="shared" si="13"/>
        <v>0</v>
      </c>
      <c r="R275" s="174">
        <f t="shared" si="14"/>
        <v>0</v>
      </c>
      <c r="S275" s="174">
        <f t="shared" si="15"/>
        <v>0</v>
      </c>
      <c r="T275" s="174">
        <f t="shared" si="16"/>
        <v>0</v>
      </c>
      <c r="U275" s="19">
        <f t="shared" si="17"/>
        <v>0.0005</v>
      </c>
      <c r="V275" s="19">
        <f>offset('StockBond Returns'!$N$7,($B$10-1871)*12+($B$11-2)+C275-1,0)</f>
        <v>0.03314356028</v>
      </c>
      <c r="W275" s="19">
        <f>offset('StockBond Returns'!$O$7,($B$10-1871)*12+($B$11-2)+C275-1,0)</f>
        <v>-0.003664469693</v>
      </c>
      <c r="X275" s="19">
        <f>offset('StockBond Returns'!$P$7,($B$10-1871)*12+($B$11-2)+C275-1,0)</f>
        <v>-0.004410426995</v>
      </c>
      <c r="Y275" s="19">
        <f>offset('StockBond Returns'!$Q$7,($B$10-1871)*12+($B$11-2)+C275-1,0)</f>
        <v>0.03314356028</v>
      </c>
      <c r="Z275" s="19">
        <f>offset('StockBond Returns'!$R$7,($B$10-1871)*12+($B$11-2)+C275-1,0)</f>
        <v>0</v>
      </c>
      <c r="AA275" s="19">
        <f>offset('StockBond Returns'!$S$7,($B$10-1871)*12+($B$11-2)+C275-1,0)</f>
        <v>0</v>
      </c>
      <c r="AB275" s="19">
        <f>offset('StockBond Returns'!$T$7,($B$10-1871)*12+($B$11-2)+C275-1,0)</f>
        <v>-0.005371900826</v>
      </c>
      <c r="AC275" s="19">
        <f>offset('StockBond Returns'!$U$7,($B$10-1871)*12+($B$11-2)+C275-1,0)</f>
        <v>0.0076</v>
      </c>
      <c r="AD275" s="19">
        <f>offset('StockBond Returns'!$V$7,($B$10-1871)*12+($B$11-2)+C275-1,0)</f>
        <v>-0.015</v>
      </c>
    </row>
    <row r="276">
      <c r="A276" s="180">
        <f t="shared" si="18"/>
        <v>1950</v>
      </c>
      <c r="B276" s="180">
        <f t="shared" si="19"/>
        <v>9</v>
      </c>
      <c r="C276" s="180">
        <f t="shared" si="20"/>
        <v>253</v>
      </c>
      <c r="D276" s="117">
        <f t="shared" si="4"/>
        <v>171146.8717</v>
      </c>
      <c r="E276" s="117">
        <f t="shared" si="5"/>
        <v>277715.9947</v>
      </c>
      <c r="F276" s="117">
        <f>$B$15*$B$18*'Cash Flow Assist'!P263</f>
        <v>3333.333333</v>
      </c>
      <c r="G276" s="117">
        <f>$B$15*'Parameters &amp; Main Results'!B288</f>
        <v>65.97758168</v>
      </c>
      <c r="H276" s="45">
        <f>offset('StockBond Returns'!$W$7,($B$10-1871)*12+($B$11-2)+C276-1,0)</f>
        <v>0.03991047856</v>
      </c>
      <c r="I276" s="19">
        <f t="shared" si="6"/>
        <v>0.04942032274</v>
      </c>
      <c r="J276" s="19"/>
      <c r="K276" s="19">
        <f t="shared" si="7"/>
        <v>1</v>
      </c>
      <c r="L276" s="174">
        <f t="shared" si="8"/>
        <v>0.9</v>
      </c>
      <c r="M276" s="174">
        <f t="shared" si="9"/>
        <v>0.1</v>
      </c>
      <c r="N276" s="174">
        <f t="shared" si="10"/>
        <v>0</v>
      </c>
      <c r="O276" s="174">
        <f t="shared" si="11"/>
        <v>0</v>
      </c>
      <c r="P276" s="174">
        <f t="shared" si="12"/>
        <v>0</v>
      </c>
      <c r="Q276" s="174">
        <f t="shared" si="13"/>
        <v>0</v>
      </c>
      <c r="R276" s="174">
        <f t="shared" si="14"/>
        <v>0</v>
      </c>
      <c r="S276" s="174">
        <f t="shared" si="15"/>
        <v>0</v>
      </c>
      <c r="T276" s="174">
        <f t="shared" si="16"/>
        <v>0</v>
      </c>
      <c r="U276" s="19">
        <f t="shared" si="17"/>
        <v>0.0005</v>
      </c>
      <c r="V276" s="19">
        <f>offset('StockBond Returns'!$N$7,($B$10-1871)*12+($B$11-2)+C276-1,0)</f>
        <v>0.05580188553</v>
      </c>
      <c r="W276" s="19">
        <f>offset('StockBond Returns'!$O$7,($B$10-1871)*12+($B$11-2)+C276-1,0)</f>
        <v>-0.0075970757</v>
      </c>
      <c r="X276" s="19">
        <f>offset('StockBond Returns'!$P$7,($B$10-1871)*12+($B$11-2)+C276-1,0)</f>
        <v>-0.004757600662</v>
      </c>
      <c r="Y276" s="19">
        <f>offset('StockBond Returns'!$Q$7,($B$10-1871)*12+($B$11-2)+C276-1,0)</f>
        <v>0.05580188553</v>
      </c>
      <c r="Z276" s="19">
        <f>offset('StockBond Returns'!$R$7,($B$10-1871)*12+($B$11-2)+C276-1,0)</f>
        <v>0</v>
      </c>
      <c r="AA276" s="19">
        <f>offset('StockBond Returns'!$S$7,($B$10-1871)*12+($B$11-2)+C276-1,0)</f>
        <v>0</v>
      </c>
      <c r="AB276" s="19">
        <f>offset('StockBond Returns'!$T$7,($B$10-1871)*12+($B$11-2)+C276-1,0)</f>
        <v>-0.005751848809</v>
      </c>
      <c r="AC276" s="19">
        <f>offset('StockBond Returns'!$U$7,($B$10-1871)*12+($B$11-2)+C276-1,0)</f>
        <v>0.0049</v>
      </c>
      <c r="AD276" s="19">
        <f>offset('StockBond Returns'!$V$7,($B$10-1871)*12+($B$11-2)+C276-1,0)</f>
        <v>-0.0107</v>
      </c>
    </row>
    <row r="277">
      <c r="A277" s="180">
        <f t="shared" si="18"/>
        <v>1950</v>
      </c>
      <c r="B277" s="180">
        <f t="shared" si="19"/>
        <v>10</v>
      </c>
      <c r="C277" s="180">
        <f t="shared" si="20"/>
        <v>254</v>
      </c>
      <c r="D277" s="117">
        <f t="shared" si="4"/>
        <v>167928.5395</v>
      </c>
      <c r="E277" s="117">
        <f t="shared" si="5"/>
        <v>275102.0565</v>
      </c>
      <c r="F277" s="117">
        <f>$B$15*$B$18*'Cash Flow Assist'!P264</f>
        <v>3333.333333</v>
      </c>
      <c r="G277" s="117">
        <f>$B$15*'Parameters &amp; Main Results'!B289</f>
        <v>65.86879401</v>
      </c>
      <c r="H277" s="45">
        <f>offset('StockBond Returns'!$W$7,($B$10-1871)*12+($B$11-2)+C277-1,0)</f>
        <v>0.0002926641764</v>
      </c>
      <c r="I277" s="19">
        <f t="shared" si="6"/>
        <v>0.002381234649</v>
      </c>
      <c r="J277" s="19"/>
      <c r="K277" s="19">
        <f t="shared" si="7"/>
        <v>1</v>
      </c>
      <c r="L277" s="174">
        <f t="shared" si="8"/>
        <v>0.9</v>
      </c>
      <c r="M277" s="174">
        <f t="shared" si="9"/>
        <v>0.1</v>
      </c>
      <c r="N277" s="174">
        <f t="shared" si="10"/>
        <v>0</v>
      </c>
      <c r="O277" s="174">
        <f t="shared" si="11"/>
        <v>0</v>
      </c>
      <c r="P277" s="174">
        <f t="shared" si="12"/>
        <v>0</v>
      </c>
      <c r="Q277" s="174">
        <f t="shared" si="13"/>
        <v>0</v>
      </c>
      <c r="R277" s="174">
        <f t="shared" si="14"/>
        <v>0</v>
      </c>
      <c r="S277" s="174">
        <f t="shared" si="15"/>
        <v>0</v>
      </c>
      <c r="T277" s="174">
        <f t="shared" si="16"/>
        <v>0</v>
      </c>
      <c r="U277" s="19">
        <f t="shared" si="17"/>
        <v>0.0005</v>
      </c>
      <c r="V277" s="19">
        <f>offset('StockBond Returns'!$N$7,($B$10-1871)*12+($B$11-2)+C277-1,0)</f>
        <v>0.003815281631</v>
      </c>
      <c r="W277" s="19">
        <f>offset('StockBond Returns'!$O$7,($B$10-1871)*12+($B$11-2)+C277-1,0)</f>
        <v>-0.01010852152</v>
      </c>
      <c r="X277" s="19">
        <f>offset('StockBond Returns'!$P$7,($B$10-1871)*12+($B$11-2)+C277-1,0)</f>
        <v>-0.005454353739</v>
      </c>
      <c r="Y277" s="19">
        <f>offset('StockBond Returns'!$Q$7,($B$10-1871)*12+($B$11-2)+C277-1,0)</f>
        <v>0.003815281631</v>
      </c>
      <c r="Z277" s="19">
        <f>offset('StockBond Returns'!$R$7,($B$10-1871)*12+($B$11-2)+C277-1,0)</f>
        <v>0</v>
      </c>
      <c r="AA277" s="19">
        <f>offset('StockBond Returns'!$S$7,($B$10-1871)*12+($B$11-2)+C277-1,0)</f>
        <v>0</v>
      </c>
      <c r="AB277" s="19">
        <f>offset('StockBond Returns'!$T$7,($B$10-1871)*12+($B$11-2)+C277-1,0)</f>
        <v>-0.006530612245</v>
      </c>
      <c r="AC277" s="19">
        <f>offset('StockBond Returns'!$U$7,($B$10-1871)*12+($B$11-2)+C277-1,0)</f>
        <v>-0.0047</v>
      </c>
      <c r="AD277" s="19">
        <f>offset('StockBond Returns'!$V$7,($B$10-1871)*12+($B$11-2)+C277-1,0)</f>
        <v>0.013</v>
      </c>
    </row>
    <row r="278">
      <c r="A278" s="180">
        <f t="shared" si="18"/>
        <v>1950</v>
      </c>
      <c r="B278" s="180">
        <f t="shared" si="19"/>
        <v>11</v>
      </c>
      <c r="C278" s="180">
        <f t="shared" si="20"/>
        <v>255</v>
      </c>
      <c r="D278" s="117">
        <f t="shared" si="4"/>
        <v>164593.7946</v>
      </c>
      <c r="E278" s="117">
        <f t="shared" si="5"/>
        <v>271972.2282</v>
      </c>
      <c r="F278" s="117">
        <f>$B$15*$B$18*'Cash Flow Assist'!P265</f>
        <v>3333.333333</v>
      </c>
      <c r="G278" s="117">
        <f>$B$15*'Parameters &amp; Main Results'!B290</f>
        <v>65.76018572</v>
      </c>
      <c r="H278" s="45">
        <f>offset('StockBond Returns'!$W$7,($B$10-1871)*12+($B$11-2)+C278-1,0)</f>
        <v>-0.0004079396847</v>
      </c>
      <c r="I278" s="19">
        <f t="shared" si="6"/>
        <v>0.0005067230168</v>
      </c>
      <c r="J278" s="19"/>
      <c r="K278" s="19">
        <f t="shared" si="7"/>
        <v>1</v>
      </c>
      <c r="L278" s="174">
        <f t="shared" si="8"/>
        <v>0.9</v>
      </c>
      <c r="M278" s="174">
        <f t="shared" si="9"/>
        <v>0.1</v>
      </c>
      <c r="N278" s="174">
        <f t="shared" si="10"/>
        <v>0</v>
      </c>
      <c r="O278" s="174">
        <f t="shared" si="11"/>
        <v>0</v>
      </c>
      <c r="P278" s="174">
        <f t="shared" si="12"/>
        <v>0</v>
      </c>
      <c r="Q278" s="174">
        <f t="shared" si="13"/>
        <v>0</v>
      </c>
      <c r="R278" s="174">
        <f t="shared" si="14"/>
        <v>0</v>
      </c>
      <c r="S278" s="174">
        <f t="shared" si="15"/>
        <v>0</v>
      </c>
      <c r="T278" s="174">
        <f t="shared" si="16"/>
        <v>0</v>
      </c>
      <c r="U278" s="19">
        <f t="shared" si="17"/>
        <v>0.0005</v>
      </c>
      <c r="V278" s="19">
        <f>offset('StockBond Returns'!$N$7,($B$10-1871)*12+($B$11-2)+C278-1,0)</f>
        <v>0.001158164818</v>
      </c>
      <c r="W278" s="19">
        <f>offset('StockBond Returns'!$O$7,($B$10-1871)*12+($B$11-2)+C278-1,0)</f>
        <v>-0.004939586525</v>
      </c>
      <c r="X278" s="19">
        <f>offset('StockBond Returns'!$P$7,($B$10-1871)*12+($B$11-2)+C278-1,0)</f>
        <v>-0.002977811652</v>
      </c>
      <c r="Y278" s="19">
        <f>offset('StockBond Returns'!$Q$7,($B$10-1871)*12+($B$11-2)+C278-1,0)</f>
        <v>0.001158164818</v>
      </c>
      <c r="Z278" s="19">
        <f>offset('StockBond Returns'!$R$7,($B$10-1871)*12+($B$11-2)+C278-1,0)</f>
        <v>0</v>
      </c>
      <c r="AA278" s="19">
        <f>offset('StockBond Returns'!$S$7,($B$10-1871)*12+($B$11-2)+C278-1,0)</f>
        <v>0</v>
      </c>
      <c r="AB278" s="19">
        <f>offset('StockBond Returns'!$T$7,($B$10-1871)*12+($B$11-2)+C278-1,0)</f>
        <v>-0.00406504065</v>
      </c>
      <c r="AC278" s="19">
        <f>offset('StockBond Returns'!$U$7,($B$10-1871)*12+($B$11-2)+C278-1,0)</f>
        <v>-0.0089</v>
      </c>
      <c r="AD278" s="19">
        <f>offset('StockBond Returns'!$V$7,($B$10-1871)*12+($B$11-2)+C278-1,0)</f>
        <v>0.0333</v>
      </c>
    </row>
    <row r="279">
      <c r="A279" s="180">
        <f t="shared" si="18"/>
        <v>1950</v>
      </c>
      <c r="B279" s="180">
        <f t="shared" si="19"/>
        <v>12</v>
      </c>
      <c r="C279" s="180">
        <f t="shared" si="20"/>
        <v>256</v>
      </c>
      <c r="D279" s="117">
        <f t="shared" si="4"/>
        <v>165217.7715</v>
      </c>
      <c r="E279" s="117">
        <f t="shared" si="5"/>
        <v>277158.7207</v>
      </c>
      <c r="F279" s="117">
        <f>$B$15*$B$18*'Cash Flow Assist'!P266</f>
        <v>3333.333333</v>
      </c>
      <c r="G279" s="117">
        <f>$B$15*'Parameters &amp; Main Results'!B291</f>
        <v>65.6517565</v>
      </c>
      <c r="H279" s="45">
        <f>offset('StockBond Returns'!$W$7,($B$10-1871)*12+($B$11-2)+C279-1,0)</f>
        <v>0.02412292996</v>
      </c>
      <c r="I279" s="19">
        <f t="shared" si="6"/>
        <v>0.03146271333</v>
      </c>
      <c r="J279" s="19"/>
      <c r="K279" s="19">
        <f t="shared" si="7"/>
        <v>1</v>
      </c>
      <c r="L279" s="174">
        <f t="shared" si="8"/>
        <v>0.9</v>
      </c>
      <c r="M279" s="174">
        <f t="shared" si="9"/>
        <v>0.1</v>
      </c>
      <c r="N279" s="174">
        <f t="shared" si="10"/>
        <v>0</v>
      </c>
      <c r="O279" s="174">
        <f t="shared" si="11"/>
        <v>0</v>
      </c>
      <c r="P279" s="174">
        <f t="shared" si="12"/>
        <v>0</v>
      </c>
      <c r="Q279" s="174">
        <f t="shared" si="13"/>
        <v>0</v>
      </c>
      <c r="R279" s="174">
        <f t="shared" si="14"/>
        <v>0</v>
      </c>
      <c r="S279" s="174">
        <f t="shared" si="15"/>
        <v>0</v>
      </c>
      <c r="T279" s="174">
        <f t="shared" si="16"/>
        <v>0</v>
      </c>
      <c r="U279" s="19">
        <f t="shared" si="17"/>
        <v>0.0005</v>
      </c>
      <c r="V279" s="19">
        <f>offset('StockBond Returns'!$N$7,($B$10-1871)*12+($B$11-2)+C279-1,0)</f>
        <v>0.03639756891</v>
      </c>
      <c r="W279" s="19">
        <f>offset('StockBond Returns'!$O$7,($B$10-1871)*12+($B$11-2)+C279-1,0)</f>
        <v>-0.0125343202</v>
      </c>
      <c r="X279" s="19">
        <f>offset('StockBond Returns'!$P$7,($B$10-1871)*12+($B$11-2)+C279-1,0)</f>
        <v>-0.01409607686</v>
      </c>
      <c r="Y279" s="19">
        <f>offset('StockBond Returns'!$Q$7,($B$10-1871)*12+($B$11-2)+C279-1,0)</f>
        <v>0.03639756891</v>
      </c>
      <c r="Z279" s="19">
        <f>offset('StockBond Returns'!$R$7,($B$10-1871)*12+($B$11-2)+C279-1,0)</f>
        <v>0</v>
      </c>
      <c r="AA279" s="19">
        <f>offset('StockBond Returns'!$S$7,($B$10-1871)*12+($B$11-2)+C279-1,0)</f>
        <v>0</v>
      </c>
      <c r="AB279" s="19">
        <f>offset('StockBond Returns'!$T$7,($B$10-1871)*12+($B$11-2)+C279-1,0)</f>
        <v>-0.01521216974</v>
      </c>
      <c r="AC279" s="19">
        <f>offset('StockBond Returns'!$U$7,($B$10-1871)*12+($B$11-2)+C279-1,0)</f>
        <v>0.0147</v>
      </c>
      <c r="AD279" s="19">
        <f>offset('StockBond Returns'!$V$7,($B$10-1871)*12+($B$11-2)+C279-1,0)</f>
        <v>0.0736</v>
      </c>
    </row>
    <row r="280">
      <c r="A280" s="180">
        <f t="shared" si="18"/>
        <v>1951</v>
      </c>
      <c r="B280" s="180">
        <f t="shared" si="19"/>
        <v>1</v>
      </c>
      <c r="C280" s="180">
        <f t="shared" si="20"/>
        <v>257</v>
      </c>
      <c r="D280" s="117">
        <f t="shared" si="4"/>
        <v>167705.6293</v>
      </c>
      <c r="E280" s="117">
        <f t="shared" si="5"/>
        <v>286097.8157</v>
      </c>
      <c r="F280" s="117">
        <f>$B$15*$B$18*'Cash Flow Assist'!P267</f>
        <v>3333.333333</v>
      </c>
      <c r="G280" s="117">
        <f>$B$15*'Parameters &amp; Main Results'!B292</f>
        <v>65.54350607</v>
      </c>
      <c r="H280" s="45">
        <f>offset('StockBond Returns'!$W$7,($B$10-1871)*12+($B$11-2)+C280-1,0)</f>
        <v>0.03553966204</v>
      </c>
      <c r="I280" s="19">
        <f t="shared" si="6"/>
        <v>0.04456841539</v>
      </c>
      <c r="J280" s="19"/>
      <c r="K280" s="19">
        <f t="shared" si="7"/>
        <v>1</v>
      </c>
      <c r="L280" s="174">
        <f t="shared" si="8"/>
        <v>0.9</v>
      </c>
      <c r="M280" s="174">
        <f t="shared" si="9"/>
        <v>0.1</v>
      </c>
      <c r="N280" s="174">
        <f t="shared" si="10"/>
        <v>0</v>
      </c>
      <c r="O280" s="174">
        <f t="shared" si="11"/>
        <v>0</v>
      </c>
      <c r="P280" s="174">
        <f t="shared" si="12"/>
        <v>0</v>
      </c>
      <c r="Q280" s="174">
        <f t="shared" si="13"/>
        <v>0</v>
      </c>
      <c r="R280" s="174">
        <f t="shared" si="14"/>
        <v>0</v>
      </c>
      <c r="S280" s="174">
        <f t="shared" si="15"/>
        <v>0</v>
      </c>
      <c r="T280" s="174">
        <f t="shared" si="16"/>
        <v>0</v>
      </c>
      <c r="U280" s="19">
        <f t="shared" si="17"/>
        <v>0.0005</v>
      </c>
      <c r="V280" s="19">
        <f>offset('StockBond Returns'!$N$7,($B$10-1871)*12+($B$11-2)+C280-1,0)</f>
        <v>0.05062925095</v>
      </c>
      <c r="W280" s="19">
        <f>offset('StockBond Returns'!$O$7,($B$10-1871)*12+($B$11-2)+C280-1,0)</f>
        <v>-0.00956243799</v>
      </c>
      <c r="X280" s="19">
        <f>offset('StockBond Returns'!$P$7,($B$10-1871)*12+($B$11-2)+C280-1,0)</f>
        <v>-0.01466137378</v>
      </c>
      <c r="Y280" s="19">
        <f>offset('StockBond Returns'!$Q$7,($B$10-1871)*12+($B$11-2)+C280-1,0)</f>
        <v>0.05062925095</v>
      </c>
      <c r="Z280" s="19">
        <f>offset('StockBond Returns'!$R$7,($B$10-1871)*12+($B$11-2)+C280-1,0)</f>
        <v>0</v>
      </c>
      <c r="AA280" s="19">
        <f>offset('StockBond Returns'!$S$7,($B$10-1871)*12+($B$11-2)+C280-1,0)</f>
        <v>0</v>
      </c>
      <c r="AB280" s="19">
        <f>offset('StockBond Returns'!$T$7,($B$10-1871)*12+($B$11-2)+C280-1,0)</f>
        <v>-0.02187373048</v>
      </c>
      <c r="AC280" s="19">
        <f>offset('StockBond Returns'!$U$7,($B$10-1871)*12+($B$11-2)+C280-1,0)</f>
        <v>0.0176</v>
      </c>
      <c r="AD280" s="19">
        <f>offset('StockBond Returns'!$V$7,($B$10-1871)*12+($B$11-2)+C280-1,0)</f>
        <v>0.0364</v>
      </c>
    </row>
    <row r="281">
      <c r="A281" s="180">
        <f t="shared" si="18"/>
        <v>1951</v>
      </c>
      <c r="B281" s="180">
        <f t="shared" si="19"/>
        <v>2</v>
      </c>
      <c r="C281" s="180">
        <f t="shared" si="20"/>
        <v>258</v>
      </c>
      <c r="D281" s="117">
        <f t="shared" si="4"/>
        <v>162913.3589</v>
      </c>
      <c r="E281" s="117">
        <f t="shared" si="5"/>
        <v>280870.1656</v>
      </c>
      <c r="F281" s="117">
        <f>$B$15*$B$18*'Cash Flow Assist'!P268</f>
        <v>3333.333333</v>
      </c>
      <c r="G281" s="117">
        <f>$B$15*'Parameters &amp; Main Results'!B293</f>
        <v>65.43543413</v>
      </c>
      <c r="H281" s="45">
        <f>offset('StockBond Returns'!$W$7,($B$10-1871)*12+($B$11-2)+C281-1,0)</f>
        <v>-0.00927021159</v>
      </c>
      <c r="I281" s="19">
        <f t="shared" si="6"/>
        <v>-0.006929083742</v>
      </c>
      <c r="J281" s="19"/>
      <c r="K281" s="19">
        <f t="shared" si="7"/>
        <v>1</v>
      </c>
      <c r="L281" s="174">
        <f t="shared" si="8"/>
        <v>0.9</v>
      </c>
      <c r="M281" s="174">
        <f t="shared" si="9"/>
        <v>0.1</v>
      </c>
      <c r="N281" s="174">
        <f t="shared" si="10"/>
        <v>0</v>
      </c>
      <c r="O281" s="174">
        <f t="shared" si="11"/>
        <v>0</v>
      </c>
      <c r="P281" s="174">
        <f t="shared" si="12"/>
        <v>0</v>
      </c>
      <c r="Q281" s="174">
        <f t="shared" si="13"/>
        <v>0</v>
      </c>
      <c r="R281" s="174">
        <f t="shared" si="14"/>
        <v>0</v>
      </c>
      <c r="S281" s="174">
        <f t="shared" si="15"/>
        <v>0</v>
      </c>
      <c r="T281" s="174">
        <f t="shared" si="16"/>
        <v>0</v>
      </c>
      <c r="U281" s="19">
        <f t="shared" si="17"/>
        <v>0.0005</v>
      </c>
      <c r="V281" s="19">
        <f>offset('StockBond Returns'!$N$7,($B$10-1871)*12+($B$11-2)+C281-1,0)</f>
        <v>-0.005326665177</v>
      </c>
      <c r="W281" s="19">
        <f>offset('StockBond Returns'!$O$7,($B$10-1871)*12+($B$11-2)+C281-1,0)</f>
        <v>-0.02093418416</v>
      </c>
      <c r="X281" s="19">
        <f>offset('StockBond Returns'!$P$7,($B$10-1871)*12+($B$11-2)+C281-1,0)</f>
        <v>-0.01632439025</v>
      </c>
      <c r="Y281" s="19">
        <f>offset('StockBond Returns'!$Q$7,($B$10-1871)*12+($B$11-2)+C281-1,0)</f>
        <v>-0.005326665177</v>
      </c>
      <c r="Z281" s="19">
        <f>offset('StockBond Returns'!$R$7,($B$10-1871)*12+($B$11-2)+C281-1,0)</f>
        <v>0</v>
      </c>
      <c r="AA281" s="19">
        <f>offset('StockBond Returns'!$S$7,($B$10-1871)*12+($B$11-2)+C281-1,0)</f>
        <v>0</v>
      </c>
      <c r="AB281" s="19">
        <f>offset('StockBond Returns'!$T$7,($B$10-1871)*12+($B$11-2)+C281-1,0)</f>
        <v>-0.01742160279</v>
      </c>
      <c r="AC281" s="19">
        <f>offset('StockBond Returns'!$U$7,($B$10-1871)*12+($B$11-2)+C281-1,0)</f>
        <v>0.0008</v>
      </c>
      <c r="AD281" s="19">
        <f>offset('StockBond Returns'!$V$7,($B$10-1871)*12+($B$11-2)+C281-1,0)</f>
        <v>-0.0285</v>
      </c>
    </row>
    <row r="282">
      <c r="A282" s="180">
        <f t="shared" si="18"/>
        <v>1951</v>
      </c>
      <c r="B282" s="180">
        <f t="shared" si="19"/>
        <v>3</v>
      </c>
      <c r="C282" s="180">
        <f t="shared" si="20"/>
        <v>259</v>
      </c>
      <c r="D282" s="117">
        <f t="shared" si="4"/>
        <v>157374.2629</v>
      </c>
      <c r="E282" s="117">
        <f t="shared" si="5"/>
        <v>273609.0444</v>
      </c>
      <c r="F282" s="117">
        <f>$B$15*$B$18*'Cash Flow Assist'!P269</f>
        <v>3333.333333</v>
      </c>
      <c r="G282" s="117">
        <f>$B$15*'Parameters &amp; Main Results'!B294</f>
        <v>65.32754039</v>
      </c>
      <c r="H282" s="45">
        <f>offset('StockBond Returns'!$W$7,($B$10-1871)*12+($B$11-2)+C282-1,0)</f>
        <v>-0.01422584582</v>
      </c>
      <c r="I282" s="19">
        <f t="shared" si="6"/>
        <v>-0.01438430968</v>
      </c>
      <c r="J282" s="19"/>
      <c r="K282" s="19">
        <f t="shared" si="7"/>
        <v>1</v>
      </c>
      <c r="L282" s="174">
        <f t="shared" si="8"/>
        <v>0.9</v>
      </c>
      <c r="M282" s="174">
        <f t="shared" si="9"/>
        <v>0.1</v>
      </c>
      <c r="N282" s="174">
        <f t="shared" si="10"/>
        <v>0</v>
      </c>
      <c r="O282" s="174">
        <f t="shared" si="11"/>
        <v>0</v>
      </c>
      <c r="P282" s="174">
        <f t="shared" si="12"/>
        <v>0</v>
      </c>
      <c r="Q282" s="174">
        <f t="shared" si="13"/>
        <v>0</v>
      </c>
      <c r="R282" s="174">
        <f t="shared" si="14"/>
        <v>0</v>
      </c>
      <c r="S282" s="174">
        <f t="shared" si="15"/>
        <v>0</v>
      </c>
      <c r="T282" s="174">
        <f t="shared" si="16"/>
        <v>0</v>
      </c>
      <c r="U282" s="19">
        <f t="shared" si="17"/>
        <v>0.0005</v>
      </c>
      <c r="V282" s="19">
        <f>offset('StockBond Returns'!$N$7,($B$10-1871)*12+($B$11-2)+C282-1,0)</f>
        <v>-0.01444828559</v>
      </c>
      <c r="W282" s="19">
        <f>offset('StockBond Returns'!$O$7,($B$10-1871)*12+($B$11-2)+C282-1,0)</f>
        <v>-0.01339185984</v>
      </c>
      <c r="X282" s="19">
        <f>offset('StockBond Returns'!$P$7,($B$10-1871)*12+($B$11-2)+C282-1,0)</f>
        <v>-0.0008008500781</v>
      </c>
      <c r="Y282" s="19">
        <f>offset('StockBond Returns'!$Q$7,($B$10-1871)*12+($B$11-2)+C282-1,0)</f>
        <v>-0.01444828559</v>
      </c>
      <c r="Z282" s="19">
        <f>offset('StockBond Returns'!$R$7,($B$10-1871)*12+($B$11-2)+C282-1,0)</f>
        <v>0</v>
      </c>
      <c r="AA282" s="19">
        <f>offset('StockBond Returns'!$S$7,($B$10-1871)*12+($B$11-2)+C282-1,0)</f>
        <v>0</v>
      </c>
      <c r="AB282" s="19">
        <f>offset('StockBond Returns'!$T$7,($B$10-1871)*12+($B$11-2)+C282-1,0)</f>
        <v>-0.001931993818</v>
      </c>
      <c r="AC282" s="19">
        <f>offset('StockBond Returns'!$U$7,($B$10-1871)*12+($B$11-2)+C282-1,0)</f>
        <v>-0.0077</v>
      </c>
      <c r="AD282" s="19">
        <f>offset('StockBond Returns'!$V$7,($B$10-1871)*12+($B$11-2)+C282-1,0)</f>
        <v>-0.041</v>
      </c>
    </row>
    <row r="283">
      <c r="A283" s="180">
        <f t="shared" si="18"/>
        <v>1951</v>
      </c>
      <c r="B283" s="180">
        <f t="shared" si="19"/>
        <v>4</v>
      </c>
      <c r="C283" s="180">
        <f t="shared" si="20"/>
        <v>260</v>
      </c>
      <c r="D283" s="117">
        <f t="shared" si="4"/>
        <v>159850.2138</v>
      </c>
      <c r="E283" s="117">
        <f t="shared" si="5"/>
        <v>282892.5981</v>
      </c>
      <c r="F283" s="117">
        <f>$B$15*$B$18*'Cash Flow Assist'!P270</f>
        <v>3333.333333</v>
      </c>
      <c r="G283" s="117">
        <f>$B$15*'Parameters &amp; Main Results'!B295</f>
        <v>65.21982455</v>
      </c>
      <c r="H283" s="45">
        <f>offset('StockBond Returns'!$W$7,($B$10-1871)*12+($B$11-2)+C283-1,0)</f>
        <v>0.03727342793</v>
      </c>
      <c r="I283" s="19">
        <f t="shared" si="6"/>
        <v>0.04642903014</v>
      </c>
      <c r="J283" s="19"/>
      <c r="K283" s="19">
        <f t="shared" si="7"/>
        <v>1</v>
      </c>
      <c r="L283" s="174">
        <f t="shared" si="8"/>
        <v>0.9</v>
      </c>
      <c r="M283" s="174">
        <f t="shared" si="9"/>
        <v>0.1</v>
      </c>
      <c r="N283" s="174">
        <f t="shared" si="10"/>
        <v>0</v>
      </c>
      <c r="O283" s="174">
        <f t="shared" si="11"/>
        <v>0</v>
      </c>
      <c r="P283" s="174">
        <f t="shared" si="12"/>
        <v>0</v>
      </c>
      <c r="Q283" s="174">
        <f t="shared" si="13"/>
        <v>0</v>
      </c>
      <c r="R283" s="174">
        <f t="shared" si="14"/>
        <v>0</v>
      </c>
      <c r="S283" s="174">
        <f t="shared" si="15"/>
        <v>0</v>
      </c>
      <c r="T283" s="174">
        <f t="shared" si="16"/>
        <v>0</v>
      </c>
      <c r="U283" s="19">
        <f t="shared" si="17"/>
        <v>0.0005</v>
      </c>
      <c r="V283" s="19">
        <f>offset('StockBond Returns'!$N$7,($B$10-1871)*12+($B$11-2)+C283-1,0)</f>
        <v>0.05257443161</v>
      </c>
      <c r="W283" s="19">
        <f>offset('StockBond Returns'!$O$7,($B$10-1871)*12+($B$11-2)+C283-1,0)</f>
        <v>-0.008462916466</v>
      </c>
      <c r="X283" s="19">
        <f>offset('StockBond Returns'!$P$7,($B$10-1871)*12+($B$11-2)+C283-1,0)</f>
        <v>-0.0003783436192</v>
      </c>
      <c r="Y283" s="19">
        <f>offset('StockBond Returns'!$Q$7,($B$10-1871)*12+($B$11-2)+C283-1,0)</f>
        <v>0.05257443161</v>
      </c>
      <c r="Z283" s="19">
        <f>offset('StockBond Returns'!$R$7,($B$10-1871)*12+($B$11-2)+C283-1,0)</f>
        <v>0</v>
      </c>
      <c r="AA283" s="19">
        <f>offset('StockBond Returns'!$S$7,($B$10-1871)*12+($B$11-2)+C283-1,0)</f>
        <v>0</v>
      </c>
      <c r="AB283" s="19">
        <f>offset('StockBond Returns'!$T$7,($B$10-1871)*12+($B$11-2)+C283-1,0)</f>
        <v>-0.001543209877</v>
      </c>
      <c r="AC283" s="19">
        <f>offset('StockBond Returns'!$U$7,($B$10-1871)*12+($B$11-2)+C283-1,0)</f>
        <v>-0.0145</v>
      </c>
      <c r="AD283" s="19">
        <f>offset('StockBond Returns'!$V$7,($B$10-1871)*12+($B$11-2)+C283-1,0)</f>
        <v>0.0327</v>
      </c>
    </row>
    <row r="284">
      <c r="A284" s="180">
        <f t="shared" si="18"/>
        <v>1951</v>
      </c>
      <c r="B284" s="180">
        <f t="shared" si="19"/>
        <v>5</v>
      </c>
      <c r="C284" s="180">
        <f t="shared" si="20"/>
        <v>261</v>
      </c>
      <c r="D284" s="117">
        <f t="shared" si="4"/>
        <v>151848.4953</v>
      </c>
      <c r="E284" s="117">
        <f t="shared" si="5"/>
        <v>269965.7763</v>
      </c>
      <c r="F284" s="117">
        <f>$B$15*$B$18*'Cash Flow Assist'!P271</f>
        <v>3333.333333</v>
      </c>
      <c r="G284" s="117">
        <f>$B$15*'Parameters &amp; Main Results'!B296</f>
        <v>65.11228631</v>
      </c>
      <c r="H284" s="45">
        <f>offset('StockBond Returns'!$W$7,($B$10-1871)*12+($B$11-2)+C284-1,0)</f>
        <v>-0.03023015229</v>
      </c>
      <c r="I284" s="19">
        <f t="shared" si="6"/>
        <v>-0.0345413403</v>
      </c>
      <c r="J284" s="19"/>
      <c r="K284" s="19">
        <f t="shared" si="7"/>
        <v>1</v>
      </c>
      <c r="L284" s="174">
        <f t="shared" si="8"/>
        <v>0.9</v>
      </c>
      <c r="M284" s="174">
        <f t="shared" si="9"/>
        <v>0.1</v>
      </c>
      <c r="N284" s="174">
        <f t="shared" si="10"/>
        <v>0</v>
      </c>
      <c r="O284" s="174">
        <f t="shared" si="11"/>
        <v>0</v>
      </c>
      <c r="P284" s="174">
        <f t="shared" si="12"/>
        <v>0</v>
      </c>
      <c r="Q284" s="174">
        <f t="shared" si="13"/>
        <v>0</v>
      </c>
      <c r="R284" s="174">
        <f t="shared" si="14"/>
        <v>0</v>
      </c>
      <c r="S284" s="174">
        <f t="shared" si="15"/>
        <v>0</v>
      </c>
      <c r="T284" s="174">
        <f t="shared" si="16"/>
        <v>0</v>
      </c>
      <c r="U284" s="19">
        <f t="shared" si="17"/>
        <v>0.0005</v>
      </c>
      <c r="V284" s="19">
        <f>offset('StockBond Returns'!$N$7,($B$10-1871)*12+($B$11-2)+C284-1,0)</f>
        <v>-0.03737379896</v>
      </c>
      <c r="W284" s="19">
        <f>offset('StockBond Returns'!$O$7,($B$10-1871)*12+($B$11-2)+C284-1,0)</f>
        <v>-0.00863254561</v>
      </c>
      <c r="X284" s="19">
        <f>offset('StockBond Returns'!$P$7,($B$10-1871)*12+($B$11-2)+C284-1,0)</f>
        <v>-0.001471642941</v>
      </c>
      <c r="Y284" s="19">
        <f>offset('StockBond Returns'!$Q$7,($B$10-1871)*12+($B$11-2)+C284-1,0)</f>
        <v>-0.03737379896</v>
      </c>
      <c r="Z284" s="19">
        <f>offset('StockBond Returns'!$R$7,($B$10-1871)*12+($B$11-2)+C284-1,0)</f>
        <v>0</v>
      </c>
      <c r="AA284" s="19">
        <f>offset('StockBond Returns'!$S$7,($B$10-1871)*12+($B$11-2)+C284-1,0)</f>
        <v>0</v>
      </c>
      <c r="AB284" s="19">
        <f>offset('StockBond Returns'!$T$7,($B$10-1871)*12+($B$11-2)+C284-1,0)</f>
        <v>-0.002693343594</v>
      </c>
      <c r="AC284" s="19">
        <f>offset('StockBond Returns'!$U$7,($B$10-1871)*12+($B$11-2)+C284-1,0)</f>
        <v>0</v>
      </c>
      <c r="AD284" s="19">
        <f>offset('StockBond Returns'!$V$7,($B$10-1871)*12+($B$11-2)+C284-1,0)</f>
        <v>-0.0137</v>
      </c>
    </row>
    <row r="285">
      <c r="A285" s="180">
        <f t="shared" si="18"/>
        <v>1951</v>
      </c>
      <c r="B285" s="180">
        <f t="shared" si="19"/>
        <v>6</v>
      </c>
      <c r="C285" s="180">
        <f t="shared" si="20"/>
        <v>262</v>
      </c>
      <c r="D285" s="117">
        <f t="shared" si="4"/>
        <v>146731.0912</v>
      </c>
      <c r="E285" s="117">
        <f t="shared" si="5"/>
        <v>262528.2816</v>
      </c>
      <c r="F285" s="117">
        <f>$B$15*$B$18*'Cash Flow Assist'!P272</f>
        <v>3333.333333</v>
      </c>
      <c r="G285" s="117">
        <f>$B$15*'Parameters &amp; Main Results'!B297</f>
        <v>65.00492539</v>
      </c>
      <c r="H285" s="45">
        <f>offset('StockBond Returns'!$W$7,($B$10-1871)*12+($B$11-2)+C285-1,0)</f>
        <v>-0.01244496961</v>
      </c>
      <c r="I285" s="19">
        <f t="shared" si="6"/>
        <v>-0.01563256894</v>
      </c>
      <c r="J285" s="19"/>
      <c r="K285" s="19">
        <f t="shared" si="7"/>
        <v>1</v>
      </c>
      <c r="L285" s="174">
        <f t="shared" si="8"/>
        <v>0.9</v>
      </c>
      <c r="M285" s="174">
        <f t="shared" si="9"/>
        <v>0.1</v>
      </c>
      <c r="N285" s="174">
        <f t="shared" si="10"/>
        <v>0</v>
      </c>
      <c r="O285" s="174">
        <f t="shared" si="11"/>
        <v>0</v>
      </c>
      <c r="P285" s="174">
        <f t="shared" si="12"/>
        <v>0</v>
      </c>
      <c r="Q285" s="174">
        <f t="shared" si="13"/>
        <v>0</v>
      </c>
      <c r="R285" s="174">
        <f t="shared" si="14"/>
        <v>0</v>
      </c>
      <c r="S285" s="174">
        <f t="shared" si="15"/>
        <v>0</v>
      </c>
      <c r="T285" s="174">
        <f t="shared" si="16"/>
        <v>0</v>
      </c>
      <c r="U285" s="19">
        <f t="shared" si="17"/>
        <v>0.0005</v>
      </c>
      <c r="V285" s="19">
        <f>offset('StockBond Returns'!$N$7,($B$10-1871)*12+($B$11-2)+C285-1,0)</f>
        <v>-0.0177159685</v>
      </c>
      <c r="W285" s="19">
        <f>offset('StockBond Returns'!$O$7,($B$10-1871)*12+($B$11-2)+C285-1,0)</f>
        <v>0.003534693738</v>
      </c>
      <c r="X285" s="19">
        <f>offset('StockBond Returns'!$P$7,($B$10-1871)*12+($B$11-2)+C285-1,0)</f>
        <v>0.003608577579</v>
      </c>
      <c r="Y285" s="19">
        <f>offset('StockBond Returns'!$Q$7,($B$10-1871)*12+($B$11-2)+C285-1,0)</f>
        <v>-0.0177159685</v>
      </c>
      <c r="Z285" s="19">
        <f>offset('StockBond Returns'!$R$7,($B$10-1871)*12+($B$11-2)+C285-1,0)</f>
        <v>0</v>
      </c>
      <c r="AA285" s="19">
        <f>offset('StockBond Returns'!$S$7,($B$10-1871)*12+($B$11-2)+C285-1,0)</f>
        <v>0</v>
      </c>
      <c r="AB285" s="19">
        <f>offset('StockBond Returns'!$T$7,($B$10-1871)*12+($B$11-2)+C285-1,0)</f>
        <v>0.002313922098</v>
      </c>
      <c r="AC285" s="19">
        <f>offset('StockBond Returns'!$U$7,($B$10-1871)*12+($B$11-2)+C285-1,0)</f>
        <v>-0.0206</v>
      </c>
      <c r="AD285" s="19">
        <f>offset('StockBond Returns'!$V$7,($B$10-1871)*12+($B$11-2)+C285-1,0)</f>
        <v>-0.0375</v>
      </c>
    </row>
    <row r="286">
      <c r="A286" s="180">
        <f t="shared" si="18"/>
        <v>1951</v>
      </c>
      <c r="B286" s="180">
        <f t="shared" si="19"/>
        <v>7</v>
      </c>
      <c r="C286" s="180">
        <f t="shared" si="20"/>
        <v>263</v>
      </c>
      <c r="D286" s="117">
        <f t="shared" si="4"/>
        <v>152013.7138</v>
      </c>
      <c r="E286" s="117">
        <f t="shared" si="5"/>
        <v>277191.3677</v>
      </c>
      <c r="F286" s="117">
        <f>$B$15*$B$18*'Cash Flow Assist'!P273</f>
        <v>3333.333333</v>
      </c>
      <c r="G286" s="117">
        <f>$B$15*'Parameters &amp; Main Results'!B298</f>
        <v>64.8977415</v>
      </c>
      <c r="H286" s="45">
        <f>offset('StockBond Returns'!$W$7,($B$10-1871)*12+($B$11-2)+C286-1,0)</f>
        <v>0.05960476695</v>
      </c>
      <c r="I286" s="19">
        <f t="shared" si="6"/>
        <v>0.06916428411</v>
      </c>
      <c r="J286" s="19"/>
      <c r="K286" s="19">
        <f t="shared" si="7"/>
        <v>1</v>
      </c>
      <c r="L286" s="174">
        <f t="shared" si="8"/>
        <v>0.9</v>
      </c>
      <c r="M286" s="174">
        <f t="shared" si="9"/>
        <v>0.1</v>
      </c>
      <c r="N286" s="174">
        <f t="shared" si="10"/>
        <v>0</v>
      </c>
      <c r="O286" s="174">
        <f t="shared" si="11"/>
        <v>0</v>
      </c>
      <c r="P286" s="174">
        <f t="shared" si="12"/>
        <v>0</v>
      </c>
      <c r="Q286" s="174">
        <f t="shared" si="13"/>
        <v>0</v>
      </c>
      <c r="R286" s="174">
        <f t="shared" si="14"/>
        <v>0</v>
      </c>
      <c r="S286" s="174">
        <f t="shared" si="15"/>
        <v>0</v>
      </c>
      <c r="T286" s="174">
        <f t="shared" si="16"/>
        <v>0</v>
      </c>
      <c r="U286" s="19">
        <f t="shared" si="17"/>
        <v>0.0005</v>
      </c>
      <c r="V286" s="19">
        <f>offset('StockBond Returns'!$N$7,($B$10-1871)*12+($B$11-2)+C286-1,0)</f>
        <v>0.07557896221</v>
      </c>
      <c r="W286" s="19">
        <f>offset('StockBond Returns'!$O$7,($B$10-1871)*12+($B$11-2)+C286-1,0)</f>
        <v>0.01184884785</v>
      </c>
      <c r="X286" s="19">
        <f>offset('StockBond Returns'!$P$7,($B$10-1871)*12+($B$11-2)+C286-1,0)</f>
        <v>0.001981168789</v>
      </c>
      <c r="Y286" s="19">
        <f>offset('StockBond Returns'!$Q$7,($B$10-1871)*12+($B$11-2)+C286-1,0)</f>
        <v>0.07557896221</v>
      </c>
      <c r="Z286" s="19">
        <f>offset('StockBond Returns'!$R$7,($B$10-1871)*12+($B$11-2)+C286-1,0)</f>
        <v>0</v>
      </c>
      <c r="AA286" s="19">
        <f>offset('StockBond Returns'!$S$7,($B$10-1871)*12+($B$11-2)+C286-1,0)</f>
        <v>0</v>
      </c>
      <c r="AB286" s="19">
        <f>offset('StockBond Returns'!$T$7,($B$10-1871)*12+($B$11-2)+C286-1,0)</f>
        <v>0.0007719027403</v>
      </c>
      <c r="AC286" s="19">
        <f>offset('StockBond Returns'!$U$7,($B$10-1871)*12+($B$11-2)+C286-1,0)</f>
        <v>-0.0199</v>
      </c>
      <c r="AD286" s="19">
        <f>offset('StockBond Returns'!$V$7,($B$10-1871)*12+($B$11-2)+C286-1,0)</f>
        <v>0.0206</v>
      </c>
    </row>
    <row r="287">
      <c r="A287" s="180">
        <f t="shared" si="18"/>
        <v>1951</v>
      </c>
      <c r="B287" s="180">
        <f t="shared" si="19"/>
        <v>8</v>
      </c>
      <c r="C287" s="180">
        <f t="shared" si="20"/>
        <v>264</v>
      </c>
      <c r="D287" s="117">
        <f t="shared" si="4"/>
        <v>155027.7201</v>
      </c>
      <c r="E287" s="117">
        <f t="shared" si="5"/>
        <v>287049.8759</v>
      </c>
      <c r="F287" s="117">
        <f>$B$15*$B$18*'Cash Flow Assist'!P274</f>
        <v>3333.333333</v>
      </c>
      <c r="G287" s="117">
        <f>$B$15*'Parameters &amp; Main Results'!B299</f>
        <v>64.79073433</v>
      </c>
      <c r="H287" s="45">
        <f>offset('StockBond Returns'!$W$7,($B$10-1871)*12+($B$11-2)+C287-1,0)</f>
        <v>0.04223699421</v>
      </c>
      <c r="I287" s="19">
        <f t="shared" si="6"/>
        <v>0.04792244241</v>
      </c>
      <c r="J287" s="19"/>
      <c r="K287" s="19">
        <f t="shared" si="7"/>
        <v>1</v>
      </c>
      <c r="L287" s="174">
        <f t="shared" si="8"/>
        <v>0.9</v>
      </c>
      <c r="M287" s="174">
        <f t="shared" si="9"/>
        <v>0.1</v>
      </c>
      <c r="N287" s="174">
        <f t="shared" si="10"/>
        <v>0</v>
      </c>
      <c r="O287" s="174">
        <f t="shared" si="11"/>
        <v>0</v>
      </c>
      <c r="P287" s="174">
        <f t="shared" si="12"/>
        <v>0</v>
      </c>
      <c r="Q287" s="174">
        <f t="shared" si="13"/>
        <v>0</v>
      </c>
      <c r="R287" s="174">
        <f t="shared" si="14"/>
        <v>0</v>
      </c>
      <c r="S287" s="174">
        <f t="shared" si="15"/>
        <v>0</v>
      </c>
      <c r="T287" s="174">
        <f t="shared" si="16"/>
        <v>0</v>
      </c>
      <c r="U287" s="19">
        <f t="shared" si="17"/>
        <v>0.0005</v>
      </c>
      <c r="V287" s="19">
        <f>offset('StockBond Returns'!$N$7,($B$10-1871)*12+($B$11-2)+C287-1,0)</f>
        <v>0.05175440787</v>
      </c>
      <c r="W287" s="19">
        <f>offset('StockBond Returns'!$O$7,($B$10-1871)*12+($B$11-2)+C287-1,0)</f>
        <v>0.0138514199</v>
      </c>
      <c r="X287" s="19">
        <f>offset('StockBond Returns'!$P$7,($B$10-1871)*12+($B$11-2)+C287-1,0)</f>
        <v>0.003236001548</v>
      </c>
      <c r="Y287" s="19">
        <f>offset('StockBond Returns'!$Q$7,($B$10-1871)*12+($B$11-2)+C287-1,0)</f>
        <v>0.05175440787</v>
      </c>
      <c r="Z287" s="19">
        <f>offset('StockBond Returns'!$R$7,($B$10-1871)*12+($B$11-2)+C287-1,0)</f>
        <v>0</v>
      </c>
      <c r="AA287" s="19">
        <f>offset('StockBond Returns'!$S$7,($B$10-1871)*12+($B$11-2)+C287-1,0)</f>
        <v>0</v>
      </c>
      <c r="AB287" s="19">
        <f>offset('StockBond Returns'!$T$7,($B$10-1871)*12+($B$11-2)+C287-1,0)</f>
        <v>0.001933488012</v>
      </c>
      <c r="AC287" s="19">
        <f>offset('StockBond Returns'!$U$7,($B$10-1871)*12+($B$11-2)+C287-1,0)</f>
        <v>0.0099</v>
      </c>
      <c r="AD287" s="19">
        <f>offset('StockBond Returns'!$V$7,($B$10-1871)*12+($B$11-2)+C287-1,0)</f>
        <v>-0.0013</v>
      </c>
    </row>
    <row r="288">
      <c r="A288" s="180">
        <f t="shared" si="18"/>
        <v>1951</v>
      </c>
      <c r="B288" s="180">
        <f t="shared" si="19"/>
        <v>9</v>
      </c>
      <c r="C288" s="180">
        <f t="shared" si="20"/>
        <v>265</v>
      </c>
      <c r="D288" s="117">
        <f t="shared" si="4"/>
        <v>150367.0809</v>
      </c>
      <c r="E288" s="117">
        <f t="shared" si="5"/>
        <v>281620.9413</v>
      </c>
      <c r="F288" s="117">
        <f>$B$15*$B$18*'Cash Flow Assist'!P275</f>
        <v>3333.333333</v>
      </c>
      <c r="G288" s="117">
        <f>$B$15*'Parameters &amp; Main Results'!B300</f>
        <v>64.68390361</v>
      </c>
      <c r="H288" s="45">
        <f>offset('StockBond Returns'!$W$7,($B$10-1871)*12+($B$11-2)+C288-1,0)</f>
        <v>-0.009172366178</v>
      </c>
      <c r="I288" s="19">
        <f t="shared" si="6"/>
        <v>-0.007612501984</v>
      </c>
      <c r="J288" s="19"/>
      <c r="K288" s="19">
        <f t="shared" si="7"/>
        <v>1</v>
      </c>
      <c r="L288" s="174">
        <f t="shared" si="8"/>
        <v>0.9</v>
      </c>
      <c r="M288" s="174">
        <f t="shared" si="9"/>
        <v>0.1</v>
      </c>
      <c r="N288" s="174">
        <f t="shared" si="10"/>
        <v>0</v>
      </c>
      <c r="O288" s="174">
        <f t="shared" si="11"/>
        <v>0</v>
      </c>
      <c r="P288" s="174">
        <f t="shared" si="12"/>
        <v>0</v>
      </c>
      <c r="Q288" s="174">
        <f t="shared" si="13"/>
        <v>0</v>
      </c>
      <c r="R288" s="174">
        <f t="shared" si="14"/>
        <v>0</v>
      </c>
      <c r="S288" s="174">
        <f t="shared" si="15"/>
        <v>0</v>
      </c>
      <c r="T288" s="174">
        <f t="shared" si="16"/>
        <v>0</v>
      </c>
      <c r="U288" s="19">
        <f t="shared" si="17"/>
        <v>0.0005</v>
      </c>
      <c r="V288" s="19">
        <f>offset('StockBond Returns'!$N$7,($B$10-1871)*12+($B$11-2)+C288-1,0)</f>
        <v>-0.006530925855</v>
      </c>
      <c r="W288" s="19">
        <f>offset('StockBond Returns'!$O$7,($B$10-1871)*12+($B$11-2)+C288-1,0)</f>
        <v>-0.01693002048</v>
      </c>
      <c r="X288" s="19">
        <f>offset('StockBond Returns'!$P$7,($B$10-1871)*12+($B$11-2)+C288-1,0)</f>
        <v>-0.005189742604</v>
      </c>
      <c r="Y288" s="19">
        <f>offset('StockBond Returns'!$Q$7,($B$10-1871)*12+($B$11-2)+C288-1,0)</f>
        <v>-0.006530925855</v>
      </c>
      <c r="Z288" s="19">
        <f>offset('StockBond Returns'!$R$7,($B$10-1871)*12+($B$11-2)+C288-1,0)</f>
        <v>0</v>
      </c>
      <c r="AA288" s="19">
        <f>offset('StockBond Returns'!$S$7,($B$10-1871)*12+($B$11-2)+C288-1,0)</f>
        <v>0</v>
      </c>
      <c r="AB288" s="19">
        <f>offset('StockBond Returns'!$T$7,($B$10-1871)*12+($B$11-2)+C288-1,0)</f>
        <v>-0.006530925855</v>
      </c>
      <c r="AC288" s="19">
        <f>offset('StockBond Returns'!$U$7,($B$10-1871)*12+($B$11-2)+C288-1,0)</f>
        <v>0.0187</v>
      </c>
      <c r="AD288" s="19">
        <f>offset('StockBond Returns'!$V$7,($B$10-1871)*12+($B$11-2)+C288-1,0)</f>
        <v>0.0063</v>
      </c>
    </row>
    <row r="289">
      <c r="A289" s="180">
        <f t="shared" si="18"/>
        <v>1951</v>
      </c>
      <c r="B289" s="180">
        <f t="shared" si="19"/>
        <v>10</v>
      </c>
      <c r="C289" s="180">
        <f t="shared" si="20"/>
        <v>266</v>
      </c>
      <c r="D289" s="117">
        <f t="shared" si="4"/>
        <v>145383.4402</v>
      </c>
      <c r="E289" s="117">
        <f t="shared" si="5"/>
        <v>274770.9745</v>
      </c>
      <c r="F289" s="117">
        <f>$B$15*$B$18*'Cash Flow Assist'!P276</f>
        <v>3333.333333</v>
      </c>
      <c r="G289" s="117">
        <f>$B$15*'Parameters &amp; Main Results'!B301</f>
        <v>64.57724903</v>
      </c>
      <c r="H289" s="45">
        <f>offset('StockBond Returns'!$W$7,($B$10-1871)*12+($B$11-2)+C289-1,0)</f>
        <v>-0.01165808442</v>
      </c>
      <c r="I289" s="19">
        <f t="shared" si="6"/>
        <v>-0.0128657541</v>
      </c>
      <c r="J289" s="19"/>
      <c r="K289" s="19">
        <f t="shared" si="7"/>
        <v>1</v>
      </c>
      <c r="L289" s="174">
        <f t="shared" si="8"/>
        <v>0.9</v>
      </c>
      <c r="M289" s="174">
        <f t="shared" si="9"/>
        <v>0.1</v>
      </c>
      <c r="N289" s="174">
        <f t="shared" si="10"/>
        <v>0</v>
      </c>
      <c r="O289" s="174">
        <f t="shared" si="11"/>
        <v>0</v>
      </c>
      <c r="P289" s="174">
        <f t="shared" si="12"/>
        <v>0</v>
      </c>
      <c r="Q289" s="174">
        <f t="shared" si="13"/>
        <v>0</v>
      </c>
      <c r="R289" s="174">
        <f t="shared" si="14"/>
        <v>0</v>
      </c>
      <c r="S289" s="174">
        <f t="shared" si="15"/>
        <v>0</v>
      </c>
      <c r="T289" s="174">
        <f t="shared" si="16"/>
        <v>0</v>
      </c>
      <c r="U289" s="19">
        <f t="shared" si="17"/>
        <v>0.0005</v>
      </c>
      <c r="V289" s="19">
        <f>offset('StockBond Returns'!$N$7,($B$10-1871)*12+($B$11-2)+C289-1,0)</f>
        <v>-0.01362920054</v>
      </c>
      <c r="W289" s="19">
        <f>offset('StockBond Returns'!$O$7,($B$10-1871)*12+($B$11-2)+C289-1,0)</f>
        <v>-0.005578069399</v>
      </c>
      <c r="X289" s="19">
        <f>offset('StockBond Returns'!$P$7,($B$10-1871)*12+($B$11-2)+C289-1,0)</f>
        <v>-0.003617835756</v>
      </c>
      <c r="Y289" s="19">
        <f>offset('StockBond Returns'!$Q$7,($B$10-1871)*12+($B$11-2)+C289-1,0)</f>
        <v>-0.01362920054</v>
      </c>
      <c r="Z289" s="19">
        <f>offset('StockBond Returns'!$R$7,($B$10-1871)*12+($B$11-2)+C289-1,0)</f>
        <v>0</v>
      </c>
      <c r="AA289" s="19">
        <f>offset('StockBond Returns'!$S$7,($B$10-1871)*12+($B$11-2)+C289-1,0)</f>
        <v>0</v>
      </c>
      <c r="AB289" s="19">
        <f>offset('StockBond Returns'!$T$7,($B$10-1871)*12+($B$11-2)+C289-1,0)</f>
        <v>-0.00496941896</v>
      </c>
      <c r="AC289" s="19">
        <f>offset('StockBond Returns'!$U$7,($B$10-1871)*12+($B$11-2)+C289-1,0)</f>
        <v>-0.0022</v>
      </c>
      <c r="AD289" s="19">
        <f>offset('StockBond Returns'!$V$7,($B$10-1871)*12+($B$11-2)+C289-1,0)</f>
        <v>0.0023</v>
      </c>
    </row>
    <row r="290">
      <c r="A290" s="180">
        <f t="shared" si="18"/>
        <v>1951</v>
      </c>
      <c r="B290" s="180">
        <f t="shared" si="19"/>
        <v>11</v>
      </c>
      <c r="C290" s="180">
        <f t="shared" si="20"/>
        <v>267</v>
      </c>
      <c r="D290" s="117">
        <f t="shared" si="4"/>
        <v>141458.0011</v>
      </c>
      <c r="E290" s="117">
        <f t="shared" si="5"/>
        <v>270408.7901</v>
      </c>
      <c r="F290" s="117">
        <f>$B$15*$B$18*'Cash Flow Assist'!P277</f>
        <v>3333.333333</v>
      </c>
      <c r="G290" s="117">
        <f>$B$15*'Parameters &amp; Main Results'!B302</f>
        <v>64.47077031</v>
      </c>
      <c r="H290" s="45">
        <f>offset('StockBond Returns'!$W$7,($B$10-1871)*12+($B$11-2)+C290-1,0)</f>
        <v>-0.004620050385</v>
      </c>
      <c r="I290" s="19">
        <f t="shared" si="6"/>
        <v>-0.004026936574</v>
      </c>
      <c r="J290" s="19"/>
      <c r="K290" s="19">
        <f t="shared" si="7"/>
        <v>1</v>
      </c>
      <c r="L290" s="174">
        <f t="shared" si="8"/>
        <v>0.9</v>
      </c>
      <c r="M290" s="174">
        <f t="shared" si="9"/>
        <v>0.1</v>
      </c>
      <c r="N290" s="174">
        <f t="shared" si="10"/>
        <v>0</v>
      </c>
      <c r="O290" s="174">
        <f t="shared" si="11"/>
        <v>0</v>
      </c>
      <c r="P290" s="174">
        <f t="shared" si="12"/>
        <v>0</v>
      </c>
      <c r="Q290" s="174">
        <f t="shared" si="13"/>
        <v>0</v>
      </c>
      <c r="R290" s="174">
        <f t="shared" si="14"/>
        <v>0</v>
      </c>
      <c r="S290" s="174">
        <f t="shared" si="15"/>
        <v>0</v>
      </c>
      <c r="T290" s="174">
        <f t="shared" si="16"/>
        <v>0</v>
      </c>
      <c r="U290" s="19">
        <f t="shared" si="17"/>
        <v>0.0005</v>
      </c>
      <c r="V290" s="19">
        <f>offset('StockBond Returns'!$N$7,($B$10-1871)*12+($B$11-2)+C290-1,0)</f>
        <v>-0.0035898607</v>
      </c>
      <c r="W290" s="19">
        <f>offset('StockBond Returns'!$O$7,($B$10-1871)*12+($B$11-2)+C290-1,0)</f>
        <v>-0.007543952774</v>
      </c>
      <c r="X290" s="19">
        <f>offset('StockBond Returns'!$P$7,($B$10-1871)*12+($B$11-2)+C290-1,0)</f>
        <v>-0.004803495441</v>
      </c>
      <c r="Y290" s="19">
        <f>offset('StockBond Returns'!$Q$7,($B$10-1871)*12+($B$11-2)+C290-1,0)</f>
        <v>-0.0035898607</v>
      </c>
      <c r="Z290" s="19">
        <f>offset('StockBond Returns'!$R$7,($B$10-1871)*12+($B$11-2)+C290-1,0)</f>
        <v>0</v>
      </c>
      <c r="AA290" s="19">
        <f>offset('StockBond Returns'!$S$7,($B$10-1871)*12+($B$11-2)+C290-1,0)</f>
        <v>0</v>
      </c>
      <c r="AB290" s="19">
        <f>offset('StockBond Returns'!$T$7,($B$10-1871)*12+($B$11-2)+C290-1,0)</f>
        <v>-0.006079027356</v>
      </c>
      <c r="AC290" s="19">
        <f>offset('StockBond Returns'!$U$7,($B$10-1871)*12+($B$11-2)+C290-1,0)</f>
        <v>-0.0032</v>
      </c>
      <c r="AD290" s="19">
        <f>offset('StockBond Returns'!$V$7,($B$10-1871)*12+($B$11-2)+C290-1,0)</f>
        <v>-0.0006</v>
      </c>
    </row>
    <row r="291">
      <c r="A291" s="180">
        <f t="shared" si="18"/>
        <v>1951</v>
      </c>
      <c r="B291" s="180">
        <f t="shared" si="19"/>
        <v>12</v>
      </c>
      <c r="C291" s="180">
        <f t="shared" si="20"/>
        <v>268</v>
      </c>
      <c r="D291" s="117">
        <f t="shared" si="4"/>
        <v>142102.5721</v>
      </c>
      <c r="E291" s="117">
        <f t="shared" si="5"/>
        <v>276268.7325</v>
      </c>
      <c r="F291" s="117">
        <f>$B$15*$B$18*'Cash Flow Assist'!P278</f>
        <v>3333.333333</v>
      </c>
      <c r="G291" s="117">
        <f>$B$15*'Parameters &amp; Main Results'!B303</f>
        <v>64.36446716</v>
      </c>
      <c r="H291" s="45">
        <f>offset('StockBond Returns'!$W$7,($B$10-1871)*12+($B$11-2)+C291-1,0)</f>
        <v>0.02832019135</v>
      </c>
      <c r="I291" s="19">
        <f t="shared" si="6"/>
        <v>0.03417278348</v>
      </c>
      <c r="J291" s="19"/>
      <c r="K291" s="19">
        <f t="shared" si="7"/>
        <v>1</v>
      </c>
      <c r="L291" s="174">
        <f t="shared" si="8"/>
        <v>0.9</v>
      </c>
      <c r="M291" s="174">
        <f t="shared" si="9"/>
        <v>0.1</v>
      </c>
      <c r="N291" s="174">
        <f t="shared" si="10"/>
        <v>0</v>
      </c>
      <c r="O291" s="174">
        <f t="shared" si="11"/>
        <v>0</v>
      </c>
      <c r="P291" s="174">
        <f t="shared" si="12"/>
        <v>0</v>
      </c>
      <c r="Q291" s="174">
        <f t="shared" si="13"/>
        <v>0</v>
      </c>
      <c r="R291" s="174">
        <f t="shared" si="14"/>
        <v>0</v>
      </c>
      <c r="S291" s="174">
        <f t="shared" si="15"/>
        <v>0</v>
      </c>
      <c r="T291" s="174">
        <f t="shared" si="16"/>
        <v>0</v>
      </c>
      <c r="U291" s="19">
        <f t="shared" si="17"/>
        <v>0.0005</v>
      </c>
      <c r="V291" s="19">
        <f>offset('StockBond Returns'!$N$7,($B$10-1871)*12+($B$11-2)+C291-1,0)</f>
        <v>0.03811617824</v>
      </c>
      <c r="W291" s="19">
        <f>offset('StockBond Returns'!$O$7,($B$10-1871)*12+($B$11-2)+C291-1,0)</f>
        <v>-0.0009011026344</v>
      </c>
      <c r="X291" s="19">
        <f>offset('StockBond Returns'!$P$7,($B$10-1871)*12+($B$11-2)+C291-1,0)</f>
        <v>-0.004374159425</v>
      </c>
      <c r="Y291" s="19">
        <f>offset('StockBond Returns'!$Q$7,($B$10-1871)*12+($B$11-2)+C291-1,0)</f>
        <v>0.03811617824</v>
      </c>
      <c r="Z291" s="19">
        <f>offset('StockBond Returns'!$R$7,($B$10-1871)*12+($B$11-2)+C291-1,0)</f>
        <v>0</v>
      </c>
      <c r="AA291" s="19">
        <f>offset('StockBond Returns'!$S$7,($B$10-1871)*12+($B$11-2)+C291-1,0)</f>
        <v>0</v>
      </c>
      <c r="AB291" s="19">
        <f>offset('StockBond Returns'!$T$7,($B$10-1871)*12+($B$11-2)+C291-1,0)</f>
        <v>-0.005666792595</v>
      </c>
      <c r="AC291" s="19">
        <f>offset('StockBond Returns'!$U$7,($B$10-1871)*12+($B$11-2)+C291-1,0)</f>
        <v>-0.0226</v>
      </c>
      <c r="AD291" s="19">
        <f>offset('StockBond Returns'!$V$7,($B$10-1871)*12+($B$11-2)+C291-1,0)</f>
        <v>-0.0159</v>
      </c>
    </row>
    <row r="292">
      <c r="A292" s="180">
        <f t="shared" si="18"/>
        <v>1952</v>
      </c>
      <c r="B292" s="180">
        <f t="shared" si="19"/>
        <v>1</v>
      </c>
      <c r="C292" s="180">
        <f t="shared" si="20"/>
        <v>269</v>
      </c>
      <c r="D292" s="117">
        <f t="shared" si="4"/>
        <v>141176.7397</v>
      </c>
      <c r="E292" s="117">
        <f t="shared" si="5"/>
        <v>278375.62</v>
      </c>
      <c r="F292" s="117">
        <f>$B$15*$B$18*'Cash Flow Assist'!P279</f>
        <v>3333.333333</v>
      </c>
      <c r="G292" s="117">
        <f>$B$15*'Parameters &amp; Main Results'!B304</f>
        <v>64.25833929</v>
      </c>
      <c r="H292" s="45">
        <f>offset('StockBond Returns'!$W$7,($B$10-1871)*12+($B$11-2)+C292-1,0)</f>
        <v>0.016878078</v>
      </c>
      <c r="I292" s="19">
        <f t="shared" si="6"/>
        <v>0.01969219509</v>
      </c>
      <c r="J292" s="19"/>
      <c r="K292" s="19">
        <f t="shared" si="7"/>
        <v>1</v>
      </c>
      <c r="L292" s="174">
        <f t="shared" si="8"/>
        <v>0.9</v>
      </c>
      <c r="M292" s="174">
        <f t="shared" si="9"/>
        <v>0.1</v>
      </c>
      <c r="N292" s="174">
        <f t="shared" si="10"/>
        <v>0</v>
      </c>
      <c r="O292" s="174">
        <f t="shared" si="11"/>
        <v>0</v>
      </c>
      <c r="P292" s="174">
        <f t="shared" si="12"/>
        <v>0</v>
      </c>
      <c r="Q292" s="174">
        <f t="shared" si="13"/>
        <v>0</v>
      </c>
      <c r="R292" s="174">
        <f t="shared" si="14"/>
        <v>0</v>
      </c>
      <c r="S292" s="174">
        <f t="shared" si="15"/>
        <v>0</v>
      </c>
      <c r="T292" s="174">
        <f t="shared" si="16"/>
        <v>0</v>
      </c>
      <c r="U292" s="19">
        <f t="shared" si="17"/>
        <v>0.0005</v>
      </c>
      <c r="V292" s="19">
        <f>offset('StockBond Returns'!$N$7,($B$10-1871)*12+($B$11-2)+C292-1,0)</f>
        <v>0.02160993982</v>
      </c>
      <c r="W292" s="19">
        <f>offset('StockBond Returns'!$O$7,($B$10-1871)*12+($B$11-2)+C292-1,0)</f>
        <v>0.0028491592</v>
      </c>
      <c r="X292" s="19">
        <f>offset('StockBond Returns'!$P$7,($B$10-1871)*12+($B$11-2)+C292-1,0)</f>
        <v>0.002198900444</v>
      </c>
      <c r="Y292" s="19">
        <f>offset('StockBond Returns'!$Q$7,($B$10-1871)*12+($B$11-2)+C292-1,0)</f>
        <v>0.02160993982</v>
      </c>
      <c r="Z292" s="19">
        <f>offset('StockBond Returns'!$R$7,($B$10-1871)*12+($B$11-2)+C292-1,0)</f>
        <v>0</v>
      </c>
      <c r="AA292" s="19">
        <f>offset('StockBond Returns'!$S$7,($B$10-1871)*12+($B$11-2)+C292-1,0)</f>
        <v>0</v>
      </c>
      <c r="AB292" s="19">
        <f>offset('StockBond Returns'!$T$7,($B$10-1871)*12+($B$11-2)+C292-1,0)</f>
        <v>-0.031768431</v>
      </c>
      <c r="AC292" s="19">
        <f>offset('StockBond Returns'!$U$7,($B$10-1871)*12+($B$11-2)+C292-1,0)</f>
        <v>-0.0061</v>
      </c>
      <c r="AD292" s="19">
        <f>offset('StockBond Returns'!$V$7,($B$10-1871)*12+($B$11-2)+C292-1,0)</f>
        <v>0.0155</v>
      </c>
    </row>
    <row r="293">
      <c r="A293" s="180">
        <f t="shared" si="18"/>
        <v>1952</v>
      </c>
      <c r="B293" s="180">
        <f t="shared" si="19"/>
        <v>2</v>
      </c>
      <c r="C293" s="180">
        <f t="shared" si="20"/>
        <v>270</v>
      </c>
      <c r="D293" s="117">
        <f t="shared" si="4"/>
        <v>134754.3478</v>
      </c>
      <c r="E293" s="117">
        <f t="shared" si="5"/>
        <v>267604.8269</v>
      </c>
      <c r="F293" s="117">
        <f>$B$15*$B$18*'Cash Flow Assist'!P280</f>
        <v>3333.333333</v>
      </c>
      <c r="G293" s="117">
        <f>$B$15*'Parameters &amp; Main Results'!B305</f>
        <v>64.15238641</v>
      </c>
      <c r="H293" s="45">
        <f>offset('StockBond Returns'!$W$7,($B$10-1871)*12+($B$11-2)+C293-1,0)</f>
        <v>-0.02286467094</v>
      </c>
      <c r="I293" s="19">
        <f t="shared" si="6"/>
        <v>-0.0272680358</v>
      </c>
      <c r="J293" s="19"/>
      <c r="K293" s="19">
        <f t="shared" si="7"/>
        <v>1</v>
      </c>
      <c r="L293" s="174">
        <f t="shared" si="8"/>
        <v>0.9</v>
      </c>
      <c r="M293" s="174">
        <f t="shared" si="9"/>
        <v>0.1</v>
      </c>
      <c r="N293" s="174">
        <f t="shared" si="10"/>
        <v>0</v>
      </c>
      <c r="O293" s="174">
        <f t="shared" si="11"/>
        <v>0</v>
      </c>
      <c r="P293" s="174">
        <f t="shared" si="12"/>
        <v>0</v>
      </c>
      <c r="Q293" s="174">
        <f t="shared" si="13"/>
        <v>0</v>
      </c>
      <c r="R293" s="174">
        <f t="shared" si="14"/>
        <v>0</v>
      </c>
      <c r="S293" s="174">
        <f t="shared" si="15"/>
        <v>0</v>
      </c>
      <c r="T293" s="174">
        <f t="shared" si="16"/>
        <v>0</v>
      </c>
      <c r="U293" s="19">
        <f t="shared" si="17"/>
        <v>0.0005</v>
      </c>
      <c r="V293" s="19">
        <f>offset('StockBond Returns'!$N$7,($B$10-1871)*12+($B$11-2)+C293-1,0)</f>
        <v>-0.03016194571</v>
      </c>
      <c r="W293" s="19">
        <f>offset('StockBond Returns'!$O$7,($B$10-1871)*12+($B$11-2)+C293-1,0)</f>
        <v>-0.0008061799404</v>
      </c>
      <c r="X293" s="19">
        <f>offset('StockBond Returns'!$P$7,($B$10-1871)*12+($B$11-2)+C293-1,0)</f>
        <v>0.002824892714</v>
      </c>
      <c r="Y293" s="19">
        <f>offset('StockBond Returns'!$Q$7,($B$10-1871)*12+($B$11-2)+C293-1,0)</f>
        <v>-0.03016194571</v>
      </c>
      <c r="Z293" s="19">
        <f>offset('StockBond Returns'!$R$7,($B$10-1871)*12+($B$11-2)+C293-1,0)</f>
        <v>0</v>
      </c>
      <c r="AA293" s="19">
        <f>offset('StockBond Returns'!$S$7,($B$10-1871)*12+($B$11-2)+C293-1,0)</f>
        <v>0</v>
      </c>
      <c r="AB293" s="19">
        <f>offset('StockBond Returns'!$T$7,($B$10-1871)*12+($B$11-2)+C293-1,0)</f>
        <v>0.001514577811</v>
      </c>
      <c r="AC293" s="19">
        <f>offset('StockBond Returns'!$U$7,($B$10-1871)*12+($B$11-2)+C293-1,0)</f>
        <v>0.0082</v>
      </c>
      <c r="AD293" s="19">
        <f>offset('StockBond Returns'!$V$7,($B$10-1871)*12+($B$11-2)+C293-1,0)</f>
        <v>-0.0061</v>
      </c>
    </row>
    <row r="294">
      <c r="A294" s="180">
        <f t="shared" si="18"/>
        <v>1952</v>
      </c>
      <c r="B294" s="180">
        <f t="shared" si="19"/>
        <v>3</v>
      </c>
      <c r="C294" s="180">
        <f t="shared" si="20"/>
        <v>271</v>
      </c>
      <c r="D294" s="117">
        <f t="shared" si="4"/>
        <v>136850.1208</v>
      </c>
      <c r="E294" s="117">
        <f t="shared" si="5"/>
        <v>277130.4531</v>
      </c>
      <c r="F294" s="117">
        <f>$B$15*$B$18*'Cash Flow Assist'!P281</f>
        <v>3333.333333</v>
      </c>
      <c r="G294" s="117">
        <f>$B$15*'Parameters &amp; Main Results'!B306</f>
        <v>64.04660822</v>
      </c>
      <c r="H294" s="45">
        <f>offset('StockBond Returns'!$W$7,($B$10-1871)*12+($B$11-2)+C294-1,0)</f>
        <v>0.04080356893</v>
      </c>
      <c r="I294" s="19">
        <f t="shared" si="6"/>
        <v>0.04840405842</v>
      </c>
      <c r="J294" s="19"/>
      <c r="K294" s="19">
        <f t="shared" si="7"/>
        <v>1</v>
      </c>
      <c r="L294" s="174">
        <f t="shared" si="8"/>
        <v>0.9</v>
      </c>
      <c r="M294" s="174">
        <f t="shared" si="9"/>
        <v>0.1</v>
      </c>
      <c r="N294" s="174">
        <f t="shared" si="10"/>
        <v>0</v>
      </c>
      <c r="O294" s="174">
        <f t="shared" si="11"/>
        <v>0</v>
      </c>
      <c r="P294" s="174">
        <f t="shared" si="12"/>
        <v>0</v>
      </c>
      <c r="Q294" s="174">
        <f t="shared" si="13"/>
        <v>0</v>
      </c>
      <c r="R294" s="174">
        <f t="shared" si="14"/>
        <v>0</v>
      </c>
      <c r="S294" s="174">
        <f t="shared" si="15"/>
        <v>0</v>
      </c>
      <c r="T294" s="174">
        <f t="shared" si="16"/>
        <v>0</v>
      </c>
      <c r="U294" s="19">
        <f t="shared" si="17"/>
        <v>0.0005</v>
      </c>
      <c r="V294" s="19">
        <f>offset('StockBond Returns'!$N$7,($B$10-1871)*12+($B$11-2)+C294-1,0)</f>
        <v>0.05351271807</v>
      </c>
      <c r="W294" s="19">
        <f>offset('StockBond Returns'!$O$7,($B$10-1871)*12+($B$11-2)+C294-1,0)</f>
        <v>0.002842788176</v>
      </c>
      <c r="X294" s="19">
        <f>offset('StockBond Returns'!$P$7,($B$10-1871)*12+($B$11-2)+C294-1,0)</f>
        <v>0.002042168754</v>
      </c>
      <c r="Y294" s="19">
        <f>offset('StockBond Returns'!$Q$7,($B$10-1871)*12+($B$11-2)+C294-1,0)</f>
        <v>0.05351271807</v>
      </c>
      <c r="Z294" s="19">
        <f>offset('StockBond Returns'!$R$7,($B$10-1871)*12+($B$11-2)+C294-1,0)</f>
        <v>0</v>
      </c>
      <c r="AA294" s="19">
        <f>offset('StockBond Returns'!$S$7,($B$10-1871)*12+($B$11-2)+C294-1,0)</f>
        <v>0</v>
      </c>
      <c r="AB294" s="19">
        <f>offset('StockBond Returns'!$T$7,($B$10-1871)*12+($B$11-2)+C294-1,0)</f>
        <v>0.0007578628268</v>
      </c>
      <c r="AC294" s="19">
        <f>offset('StockBond Returns'!$U$7,($B$10-1871)*12+($B$11-2)+C294-1,0)</f>
        <v>-0.0299</v>
      </c>
      <c r="AD294" s="19">
        <f>offset('StockBond Returns'!$V$7,($B$10-1871)*12+($B$11-2)+C294-1,0)</f>
        <v>0.0217</v>
      </c>
    </row>
    <row r="295">
      <c r="A295" s="180">
        <f t="shared" si="18"/>
        <v>1952</v>
      </c>
      <c r="B295" s="180">
        <f t="shared" si="19"/>
        <v>4</v>
      </c>
      <c r="C295" s="180">
        <f t="shared" si="20"/>
        <v>272</v>
      </c>
      <c r="D295" s="117">
        <f t="shared" si="4"/>
        <v>129824.5201</v>
      </c>
      <c r="E295" s="117">
        <f t="shared" si="5"/>
        <v>264125.738</v>
      </c>
      <c r="F295" s="117">
        <f>$B$15*$B$18*'Cash Flow Assist'!P282</f>
        <v>3333.333333</v>
      </c>
      <c r="G295" s="117">
        <f>$B$15*'Parameters &amp; Main Results'!B307</f>
        <v>63.94100446</v>
      </c>
      <c r="H295" s="45">
        <f>offset('StockBond Returns'!$W$7,($B$10-1871)*12+($B$11-2)+C295-1,0)</f>
        <v>-0.02811938835</v>
      </c>
      <c r="I295" s="19">
        <f t="shared" si="6"/>
        <v>-0.03554840092</v>
      </c>
      <c r="J295" s="19"/>
      <c r="K295" s="19">
        <f t="shared" si="7"/>
        <v>1</v>
      </c>
      <c r="L295" s="174">
        <f t="shared" si="8"/>
        <v>0.9</v>
      </c>
      <c r="M295" s="174">
        <f t="shared" si="9"/>
        <v>0.1</v>
      </c>
      <c r="N295" s="174">
        <f t="shared" si="10"/>
        <v>0</v>
      </c>
      <c r="O295" s="174">
        <f t="shared" si="11"/>
        <v>0</v>
      </c>
      <c r="P295" s="174">
        <f t="shared" si="12"/>
        <v>0</v>
      </c>
      <c r="Q295" s="174">
        <f t="shared" si="13"/>
        <v>0</v>
      </c>
      <c r="R295" s="174">
        <f t="shared" si="14"/>
        <v>0</v>
      </c>
      <c r="S295" s="174">
        <f t="shared" si="15"/>
        <v>0</v>
      </c>
      <c r="T295" s="174">
        <f t="shared" si="16"/>
        <v>0</v>
      </c>
      <c r="U295" s="19">
        <f t="shared" si="17"/>
        <v>0.0005</v>
      </c>
      <c r="V295" s="19">
        <f>offset('StockBond Returns'!$N$7,($B$10-1871)*12+($B$11-2)+C295-1,0)</f>
        <v>-0.04045940931</v>
      </c>
      <c r="W295" s="19">
        <f>offset('StockBond Returns'!$O$7,($B$10-1871)*12+($B$11-2)+C295-1,0)</f>
        <v>0.009067341169</v>
      </c>
      <c r="X295" s="19">
        <f>offset('StockBond Returns'!$P$7,($B$10-1871)*12+($B$11-2)+C295-1,0)</f>
        <v>-0.001324007937</v>
      </c>
      <c r="Y295" s="19">
        <f>offset('StockBond Returns'!$Q$7,($B$10-1871)*12+($B$11-2)+C295-1,0)</f>
        <v>-0.04045940931</v>
      </c>
      <c r="Z295" s="19">
        <f>offset('StockBond Returns'!$R$7,($B$10-1871)*12+($B$11-2)+C295-1,0)</f>
        <v>0</v>
      </c>
      <c r="AA295" s="19">
        <f>offset('StockBond Returns'!$S$7,($B$10-1871)*12+($B$11-2)+C295-1,0)</f>
        <v>0</v>
      </c>
      <c r="AB295" s="19">
        <f>offset('StockBond Returns'!$T$7,($B$10-1871)*12+($B$11-2)+C295-1,0)</f>
        <v>-0.002645502646</v>
      </c>
      <c r="AC295" s="19">
        <f>offset('StockBond Returns'!$U$7,($B$10-1871)*12+($B$11-2)+C295-1,0)</f>
        <v>0.0046</v>
      </c>
      <c r="AD295" s="19">
        <f>offset('StockBond Returns'!$V$7,($B$10-1871)*12+($B$11-2)+C295-1,0)</f>
        <v>-0.001</v>
      </c>
    </row>
    <row r="296">
      <c r="A296" s="180">
        <f t="shared" si="18"/>
        <v>1952</v>
      </c>
      <c r="B296" s="180">
        <f t="shared" si="19"/>
        <v>5</v>
      </c>
      <c r="C296" s="180">
        <f t="shared" si="20"/>
        <v>273</v>
      </c>
      <c r="D296" s="117">
        <f t="shared" si="4"/>
        <v>129318.9743</v>
      </c>
      <c r="E296" s="117">
        <f t="shared" si="5"/>
        <v>267427.9621</v>
      </c>
      <c r="F296" s="117">
        <f>$B$15*$B$18*'Cash Flow Assist'!P283</f>
        <v>3333.333333</v>
      </c>
      <c r="G296" s="117">
        <f>$B$15*'Parameters &amp; Main Results'!B308</f>
        <v>63.83557482</v>
      </c>
      <c r="H296" s="45">
        <f>offset('StockBond Returns'!$W$7,($B$10-1871)*12+($B$11-2)+C296-1,0)</f>
        <v>0.02183992321</v>
      </c>
      <c r="I296" s="19">
        <f t="shared" si="6"/>
        <v>0.02519288755</v>
      </c>
      <c r="J296" s="19"/>
      <c r="K296" s="19">
        <f t="shared" si="7"/>
        <v>1</v>
      </c>
      <c r="L296" s="174">
        <f t="shared" si="8"/>
        <v>0.9</v>
      </c>
      <c r="M296" s="174">
        <f t="shared" si="9"/>
        <v>0.1</v>
      </c>
      <c r="N296" s="174">
        <f t="shared" si="10"/>
        <v>0</v>
      </c>
      <c r="O296" s="174">
        <f t="shared" si="11"/>
        <v>0</v>
      </c>
      <c r="P296" s="174">
        <f t="shared" si="12"/>
        <v>0</v>
      </c>
      <c r="Q296" s="174">
        <f t="shared" si="13"/>
        <v>0</v>
      </c>
      <c r="R296" s="174">
        <f t="shared" si="14"/>
        <v>0</v>
      </c>
      <c r="S296" s="174">
        <f t="shared" si="15"/>
        <v>0</v>
      </c>
      <c r="T296" s="174">
        <f t="shared" si="16"/>
        <v>0</v>
      </c>
      <c r="U296" s="19">
        <f t="shared" si="17"/>
        <v>0.0005</v>
      </c>
      <c r="V296" s="19">
        <f>offset('StockBond Returns'!$N$7,($B$10-1871)*12+($B$11-2)+C296-1,0)</f>
        <v>0.02746986377</v>
      </c>
      <c r="W296" s="19">
        <f>offset('StockBond Returns'!$O$7,($B$10-1871)*12+($B$11-2)+C296-1,0)</f>
        <v>0.005116768191</v>
      </c>
      <c r="X296" s="19">
        <f>offset('StockBond Returns'!$P$7,($B$10-1871)*12+($B$11-2)+C296-1,0)</f>
        <v>0.0009300528897</v>
      </c>
      <c r="Y296" s="19">
        <f>offset('StockBond Returns'!$Q$7,($B$10-1871)*12+($B$11-2)+C296-1,0)</f>
        <v>0.02746986377</v>
      </c>
      <c r="Z296" s="19">
        <f>offset('StockBond Returns'!$R$7,($B$10-1871)*12+($B$11-2)+C296-1,0)</f>
        <v>0</v>
      </c>
      <c r="AA296" s="19">
        <f>offset('StockBond Returns'!$S$7,($B$10-1871)*12+($B$11-2)+C296-1,0)</f>
        <v>0</v>
      </c>
      <c r="AB296" s="19">
        <f>offset('StockBond Returns'!$T$7,($B$10-1871)*12+($B$11-2)+C296-1,0)</f>
        <v>-0.000377786173</v>
      </c>
      <c r="AC296" s="19">
        <f>offset('StockBond Returns'!$U$7,($B$10-1871)*12+($B$11-2)+C296-1,0)</f>
        <v>-0.01</v>
      </c>
      <c r="AD296" s="19">
        <f>offset('StockBond Returns'!$V$7,($B$10-1871)*12+($B$11-2)+C296-1,0)</f>
        <v>0.0004</v>
      </c>
    </row>
    <row r="297">
      <c r="A297" s="180">
        <f t="shared" si="18"/>
        <v>1952</v>
      </c>
      <c r="B297" s="180">
        <f t="shared" si="19"/>
        <v>6</v>
      </c>
      <c r="C297" s="180">
        <f t="shared" si="20"/>
        <v>274</v>
      </c>
      <c r="D297" s="117">
        <f t="shared" si="4"/>
        <v>130549.5231</v>
      </c>
      <c r="E297" s="117">
        <f t="shared" si="5"/>
        <v>275677.9424</v>
      </c>
      <c r="F297" s="117">
        <f>$B$15*$B$18*'Cash Flow Assist'!P284</f>
        <v>3333.333333</v>
      </c>
      <c r="G297" s="117">
        <f>$B$15*'Parameters &amp; Main Results'!B309</f>
        <v>63.73031901</v>
      </c>
      <c r="H297" s="45">
        <f>offset('StockBond Returns'!$W$7,($B$10-1871)*12+($B$11-2)+C297-1,0)</f>
        <v>0.03570150154</v>
      </c>
      <c r="I297" s="19">
        <f t="shared" si="6"/>
        <v>0.04360862687</v>
      </c>
      <c r="J297" s="19"/>
      <c r="K297" s="19">
        <f t="shared" si="7"/>
        <v>1</v>
      </c>
      <c r="L297" s="174">
        <f t="shared" si="8"/>
        <v>0.9</v>
      </c>
      <c r="M297" s="174">
        <f t="shared" si="9"/>
        <v>0.1</v>
      </c>
      <c r="N297" s="174">
        <f t="shared" si="10"/>
        <v>0</v>
      </c>
      <c r="O297" s="174">
        <f t="shared" si="11"/>
        <v>0</v>
      </c>
      <c r="P297" s="174">
        <f t="shared" si="12"/>
        <v>0</v>
      </c>
      <c r="Q297" s="174">
        <f t="shared" si="13"/>
        <v>0</v>
      </c>
      <c r="R297" s="174">
        <f t="shared" si="14"/>
        <v>0</v>
      </c>
      <c r="S297" s="174">
        <f t="shared" si="15"/>
        <v>0</v>
      </c>
      <c r="T297" s="174">
        <f t="shared" si="16"/>
        <v>0</v>
      </c>
      <c r="U297" s="19">
        <f t="shared" si="17"/>
        <v>0.0005</v>
      </c>
      <c r="V297" s="19">
        <f>offset('StockBond Returns'!$N$7,($B$10-1871)*12+($B$11-2)+C297-1,0)</f>
        <v>0.04892171042</v>
      </c>
      <c r="W297" s="19">
        <f>offset('StockBond Returns'!$O$7,($B$10-1871)*12+($B$11-2)+C297-1,0)</f>
        <v>-0.003792458453</v>
      </c>
      <c r="X297" s="19">
        <f>offset('StockBond Returns'!$P$7,($B$10-1871)*12+($B$11-2)+C297-1,0)</f>
        <v>-0.0008730713672</v>
      </c>
      <c r="Y297" s="19">
        <f>offset('StockBond Returns'!$Q$7,($B$10-1871)*12+($B$11-2)+C297-1,0)</f>
        <v>0.04892171042</v>
      </c>
      <c r="Z297" s="19">
        <f>offset('StockBond Returns'!$R$7,($B$10-1871)*12+($B$11-2)+C297-1,0)</f>
        <v>0</v>
      </c>
      <c r="AA297" s="19">
        <f>offset('StockBond Returns'!$S$7,($B$10-1871)*12+($B$11-2)+C297-1,0)</f>
        <v>0</v>
      </c>
      <c r="AB297" s="19">
        <f>offset('StockBond Returns'!$T$7,($B$10-1871)*12+($B$11-2)+C297-1,0)</f>
        <v>-0.002261590652</v>
      </c>
      <c r="AC297" s="19">
        <f>offset('StockBond Returns'!$U$7,($B$10-1871)*12+($B$11-2)+C297-1,0)</f>
        <v>-0.0164</v>
      </c>
      <c r="AD297" s="19">
        <f>offset('StockBond Returns'!$V$7,($B$10-1871)*12+($B$11-2)+C297-1,0)</f>
        <v>0.0124</v>
      </c>
    </row>
    <row r="298">
      <c r="A298" s="180">
        <f t="shared" si="18"/>
        <v>1952</v>
      </c>
      <c r="B298" s="180">
        <f t="shared" si="19"/>
        <v>7</v>
      </c>
      <c r="C298" s="180">
        <f t="shared" si="20"/>
        <v>275</v>
      </c>
      <c r="D298" s="117">
        <f t="shared" si="4"/>
        <v>128612.2992</v>
      </c>
      <c r="E298" s="117">
        <f t="shared" si="5"/>
        <v>276314.5188</v>
      </c>
      <c r="F298" s="117">
        <f>$B$15*$B$18*'Cash Flow Assist'!P285</f>
        <v>3333.333333</v>
      </c>
      <c r="G298" s="117">
        <f>$B$15*'Parameters &amp; Main Results'!B310</f>
        <v>63.62523676</v>
      </c>
      <c r="H298" s="45">
        <f>offset('StockBond Returns'!$W$7,($B$10-1871)*12+($B$11-2)+C298-1,0)</f>
        <v>0.01046893569</v>
      </c>
      <c r="I298" s="19">
        <f t="shared" si="6"/>
        <v>0.01433981806</v>
      </c>
      <c r="J298" s="19"/>
      <c r="K298" s="19">
        <f t="shared" si="7"/>
        <v>1</v>
      </c>
      <c r="L298" s="174">
        <f t="shared" si="8"/>
        <v>0.9</v>
      </c>
      <c r="M298" s="174">
        <f t="shared" si="9"/>
        <v>0.1</v>
      </c>
      <c r="N298" s="174">
        <f t="shared" si="10"/>
        <v>0</v>
      </c>
      <c r="O298" s="174">
        <f t="shared" si="11"/>
        <v>0</v>
      </c>
      <c r="P298" s="174">
        <f t="shared" si="12"/>
        <v>0</v>
      </c>
      <c r="Q298" s="174">
        <f t="shared" si="13"/>
        <v>0</v>
      </c>
      <c r="R298" s="174">
        <f t="shared" si="14"/>
        <v>0</v>
      </c>
      <c r="S298" s="174">
        <f t="shared" si="15"/>
        <v>0</v>
      </c>
      <c r="T298" s="174">
        <f t="shared" si="16"/>
        <v>0</v>
      </c>
      <c r="U298" s="19">
        <f t="shared" si="17"/>
        <v>0.0005</v>
      </c>
      <c r="V298" s="19">
        <f>offset('StockBond Returns'!$N$7,($B$10-1871)*12+($B$11-2)+C298-1,0)</f>
        <v>0.01696207297</v>
      </c>
      <c r="W298" s="19">
        <f>offset('StockBond Returns'!$O$7,($B$10-1871)*12+($B$11-2)+C298-1,0)</f>
        <v>-0.008843809479</v>
      </c>
      <c r="X298" s="19">
        <f>offset('StockBond Returns'!$P$7,($B$10-1871)*12+($B$11-2)+C298-1,0)</f>
        <v>-0.004213487004</v>
      </c>
      <c r="Y298" s="19">
        <f>offset('StockBond Returns'!$Q$7,($B$10-1871)*12+($B$11-2)+C298-1,0)</f>
        <v>0.01696207297</v>
      </c>
      <c r="Z298" s="19">
        <f>offset('StockBond Returns'!$R$7,($B$10-1871)*12+($B$11-2)+C298-1,0)</f>
        <v>0</v>
      </c>
      <c r="AA298" s="19">
        <f>offset('StockBond Returns'!$S$7,($B$10-1871)*12+($B$11-2)+C298-1,0)</f>
        <v>0</v>
      </c>
      <c r="AB298" s="19">
        <f>offset('StockBond Returns'!$T$7,($B$10-1871)*12+($B$11-2)+C298-1,0)</f>
        <v>-0.005622188906</v>
      </c>
      <c r="AC298" s="19">
        <f>offset('StockBond Returns'!$U$7,($B$10-1871)*12+($B$11-2)+C298-1,0)</f>
        <v>-0.004</v>
      </c>
      <c r="AD298" s="19">
        <f>offset('StockBond Returns'!$V$7,($B$10-1871)*12+($B$11-2)+C298-1,0)</f>
        <v>-0.0035</v>
      </c>
    </row>
    <row r="299">
      <c r="A299" s="180">
        <f t="shared" si="18"/>
        <v>1952</v>
      </c>
      <c r="B299" s="180">
        <f t="shared" si="19"/>
        <v>8</v>
      </c>
      <c r="C299" s="180">
        <f t="shared" si="20"/>
        <v>276</v>
      </c>
      <c r="D299" s="117">
        <f t="shared" si="4"/>
        <v>124205.8087</v>
      </c>
      <c r="E299" s="117">
        <f t="shared" si="5"/>
        <v>270412.0967</v>
      </c>
      <c r="F299" s="117">
        <f>$B$15*$B$18*'Cash Flow Assist'!P286</f>
        <v>3333.333333</v>
      </c>
      <c r="G299" s="117">
        <f>$B$15*'Parameters &amp; Main Results'!B311</f>
        <v>63.52032778</v>
      </c>
      <c r="H299" s="45">
        <f>offset('StockBond Returns'!$W$7,($B$10-1871)*12+($B$11-2)+C299-1,0)</f>
        <v>-0.009068572854</v>
      </c>
      <c r="I299" s="19">
        <f t="shared" si="6"/>
        <v>-0.009641677963</v>
      </c>
      <c r="J299" s="19"/>
      <c r="K299" s="19">
        <f t="shared" si="7"/>
        <v>1</v>
      </c>
      <c r="L299" s="174">
        <f t="shared" si="8"/>
        <v>0.9</v>
      </c>
      <c r="M299" s="174">
        <f t="shared" si="9"/>
        <v>0.1</v>
      </c>
      <c r="N299" s="174">
        <f t="shared" si="10"/>
        <v>0</v>
      </c>
      <c r="O299" s="174">
        <f t="shared" si="11"/>
        <v>0</v>
      </c>
      <c r="P299" s="174">
        <f t="shared" si="12"/>
        <v>0</v>
      </c>
      <c r="Q299" s="174">
        <f t="shared" si="13"/>
        <v>0</v>
      </c>
      <c r="R299" s="174">
        <f t="shared" si="14"/>
        <v>0</v>
      </c>
      <c r="S299" s="174">
        <f t="shared" si="15"/>
        <v>0</v>
      </c>
      <c r="T299" s="174">
        <f t="shared" si="16"/>
        <v>0</v>
      </c>
      <c r="U299" s="19">
        <f t="shared" si="17"/>
        <v>0.0005</v>
      </c>
      <c r="V299" s="19">
        <f>offset('StockBond Returns'!$N$7,($B$10-1871)*12+($B$11-2)+C299-1,0)</f>
        <v>-0.00998208137</v>
      </c>
      <c r="W299" s="19">
        <f>offset('StockBond Returns'!$O$7,($B$10-1871)*12+($B$11-2)+C299-1,0)</f>
        <v>-0.006161380638</v>
      </c>
      <c r="X299" s="19">
        <f>offset('StockBond Returns'!$P$7,($B$10-1871)*12+($B$11-2)+C299-1,0)</f>
        <v>0.001133096039</v>
      </c>
      <c r="Y299" s="19">
        <f>offset('StockBond Returns'!$Q$7,($B$10-1871)*12+($B$11-2)+C299-1,0)</f>
        <v>-0.00998208137</v>
      </c>
      <c r="Z299" s="19">
        <f>offset('StockBond Returns'!$R$7,($B$10-1871)*12+($B$11-2)+C299-1,0)</f>
        <v>0</v>
      </c>
      <c r="AA299" s="19">
        <f>offset('StockBond Returns'!$S$7,($B$10-1871)*12+($B$11-2)+C299-1,0)</f>
        <v>0</v>
      </c>
      <c r="AB299" s="19">
        <f>offset('StockBond Returns'!$T$7,($B$10-1871)*12+($B$11-2)+C299-1,0)</f>
        <v>-0.0003746721619</v>
      </c>
      <c r="AC299" s="19">
        <f>offset('StockBond Returns'!$U$7,($B$10-1871)*12+($B$11-2)+C299-1,0)</f>
        <v>0.0115</v>
      </c>
      <c r="AD299" s="19">
        <f>offset('StockBond Returns'!$V$7,($B$10-1871)*12+($B$11-2)+C299-1,0)</f>
        <v>0.0001</v>
      </c>
    </row>
    <row r="300">
      <c r="A300" s="180">
        <f t="shared" si="18"/>
        <v>1952</v>
      </c>
      <c r="B300" s="180">
        <f t="shared" si="19"/>
        <v>9</v>
      </c>
      <c r="C300" s="180">
        <f t="shared" si="20"/>
        <v>277</v>
      </c>
      <c r="D300" s="117">
        <f t="shared" si="4"/>
        <v>119634.4873</v>
      </c>
      <c r="E300" s="117">
        <f t="shared" si="5"/>
        <v>263972.4813</v>
      </c>
      <c r="F300" s="117">
        <f>$B$15*$B$18*'Cash Flow Assist'!P287</f>
        <v>3333.333333</v>
      </c>
      <c r="G300" s="117">
        <f>$B$15*'Parameters &amp; Main Results'!B312</f>
        <v>63.41559177</v>
      </c>
      <c r="H300" s="45">
        <f>offset('StockBond Returns'!$W$7,($B$10-1871)*12+($B$11-2)+C300-1,0)</f>
        <v>-0.01076110357</v>
      </c>
      <c r="I300" s="19">
        <f t="shared" si="6"/>
        <v>-0.01186520865</v>
      </c>
      <c r="J300" s="19"/>
      <c r="K300" s="19">
        <f t="shared" si="7"/>
        <v>1</v>
      </c>
      <c r="L300" s="174">
        <f t="shared" si="8"/>
        <v>0.9</v>
      </c>
      <c r="M300" s="174">
        <f t="shared" si="9"/>
        <v>0.1</v>
      </c>
      <c r="N300" s="174">
        <f t="shared" si="10"/>
        <v>0</v>
      </c>
      <c r="O300" s="174">
        <f t="shared" si="11"/>
        <v>0</v>
      </c>
      <c r="P300" s="174">
        <f t="shared" si="12"/>
        <v>0</v>
      </c>
      <c r="Q300" s="174">
        <f t="shared" si="13"/>
        <v>0</v>
      </c>
      <c r="R300" s="174">
        <f t="shared" si="14"/>
        <v>0</v>
      </c>
      <c r="S300" s="174">
        <f t="shared" si="15"/>
        <v>0</v>
      </c>
      <c r="T300" s="174">
        <f t="shared" si="16"/>
        <v>0</v>
      </c>
      <c r="U300" s="19">
        <f t="shared" si="17"/>
        <v>0.0005</v>
      </c>
      <c r="V300" s="19">
        <f>offset('StockBond Returns'!$N$7,($B$10-1871)*12+($B$11-2)+C300-1,0)</f>
        <v>-0.01255961203</v>
      </c>
      <c r="W300" s="19">
        <f>offset('StockBond Returns'!$O$7,($B$10-1871)*12+($B$11-2)+C300-1,0)</f>
        <v>-0.005198911512</v>
      </c>
      <c r="X300" s="19">
        <f>offset('StockBond Returns'!$P$7,($B$10-1871)*12+($B$11-2)+C300-1,0)</f>
        <v>0.003781533985</v>
      </c>
      <c r="Y300" s="19">
        <f>offset('StockBond Returns'!$Q$7,($B$10-1871)*12+($B$11-2)+C300-1,0)</f>
        <v>-0.01255961203</v>
      </c>
      <c r="Z300" s="19">
        <f>offset('StockBond Returns'!$R$7,($B$10-1871)*12+($B$11-2)+C300-1,0)</f>
        <v>0</v>
      </c>
      <c r="AA300" s="19">
        <f>offset('StockBond Returns'!$S$7,($B$10-1871)*12+($B$11-2)+C300-1,0)</f>
        <v>0</v>
      </c>
      <c r="AB300" s="19">
        <f>offset('StockBond Returns'!$T$7,($B$10-1871)*12+($B$11-2)+C300-1,0)</f>
        <v>0.00225309801</v>
      </c>
      <c r="AC300" s="19">
        <f>offset('StockBond Returns'!$U$7,($B$10-1871)*12+($B$11-2)+C300-1,0)</f>
        <v>0.0111</v>
      </c>
      <c r="AD300" s="19">
        <f>offset('StockBond Returns'!$V$7,($B$10-1871)*12+($B$11-2)+C300-1,0)</f>
        <v>-0.0152</v>
      </c>
    </row>
    <row r="301">
      <c r="A301" s="180">
        <f t="shared" si="18"/>
        <v>1952</v>
      </c>
      <c r="B301" s="180">
        <f t="shared" si="19"/>
        <v>10</v>
      </c>
      <c r="C301" s="180">
        <f t="shared" si="20"/>
        <v>278</v>
      </c>
      <c r="D301" s="117">
        <f t="shared" si="4"/>
        <v>116843.529</v>
      </c>
      <c r="E301" s="117">
        <f t="shared" si="5"/>
        <v>261355.3736</v>
      </c>
      <c r="F301" s="117">
        <f>$B$15*$B$18*'Cash Flow Assist'!P288</f>
        <v>3333.333333</v>
      </c>
      <c r="G301" s="117">
        <f>$B$15*'Parameters &amp; Main Results'!B313</f>
        <v>63.31102846</v>
      </c>
      <c r="H301" s="45">
        <f>offset('StockBond Returns'!$W$7,($B$10-1871)*12+($B$11-2)+C301-1,0)</f>
        <v>0.004116926952</v>
      </c>
      <c r="I301" s="19">
        <f t="shared" si="6"/>
        <v>0.002504443855</v>
      </c>
      <c r="J301" s="19"/>
      <c r="K301" s="19">
        <f t="shared" si="7"/>
        <v>1</v>
      </c>
      <c r="L301" s="174">
        <f t="shared" si="8"/>
        <v>0.9</v>
      </c>
      <c r="M301" s="174">
        <f t="shared" si="9"/>
        <v>0.1</v>
      </c>
      <c r="N301" s="174">
        <f t="shared" si="10"/>
        <v>0</v>
      </c>
      <c r="O301" s="174">
        <f t="shared" si="11"/>
        <v>0</v>
      </c>
      <c r="P301" s="174">
        <f t="shared" si="12"/>
        <v>0</v>
      </c>
      <c r="Q301" s="174">
        <f t="shared" si="13"/>
        <v>0</v>
      </c>
      <c r="R301" s="174">
        <f t="shared" si="14"/>
        <v>0</v>
      </c>
      <c r="S301" s="174">
        <f t="shared" si="15"/>
        <v>0</v>
      </c>
      <c r="T301" s="174">
        <f t="shared" si="16"/>
        <v>0</v>
      </c>
      <c r="U301" s="19">
        <f t="shared" si="17"/>
        <v>0.0005</v>
      </c>
      <c r="V301" s="19">
        <f>offset('StockBond Returns'!$N$7,($B$10-1871)*12+($B$11-2)+C301-1,0)</f>
        <v>0.001471121791</v>
      </c>
      <c r="W301" s="19">
        <f>offset('StockBond Returns'!$O$7,($B$10-1871)*12+($B$11-2)+C301-1,0)</f>
        <v>0.0122210091</v>
      </c>
      <c r="X301" s="19">
        <f>offset('StockBond Returns'!$P$7,($B$10-1871)*12+($B$11-2)+C301-1,0)</f>
        <v>-0.000826236417</v>
      </c>
      <c r="Y301" s="19">
        <f>offset('StockBond Returns'!$Q$7,($B$10-1871)*12+($B$11-2)+C301-1,0)</f>
        <v>0.001471121791</v>
      </c>
      <c r="Z301" s="19">
        <f>offset('StockBond Returns'!$R$7,($B$10-1871)*12+($B$11-2)+C301-1,0)</f>
        <v>0</v>
      </c>
      <c r="AA301" s="19">
        <f>offset('StockBond Returns'!$S$7,($B$10-1871)*12+($B$11-2)+C301-1,0)</f>
        <v>0</v>
      </c>
      <c r="AB301" s="19">
        <f>offset('StockBond Returns'!$T$7,($B$10-1871)*12+($B$11-2)+C301-1,0)</f>
        <v>-0.002248032971</v>
      </c>
      <c r="AC301" s="19">
        <f>offset('StockBond Returns'!$U$7,($B$10-1871)*12+($B$11-2)+C301-1,0)</f>
        <v>-0.0105</v>
      </c>
      <c r="AD301" s="19">
        <f>offset('StockBond Returns'!$V$7,($B$10-1871)*12+($B$11-2)+C301-1,0)</f>
        <v>-0.0046</v>
      </c>
    </row>
    <row r="302">
      <c r="A302" s="180">
        <f t="shared" si="18"/>
        <v>1952</v>
      </c>
      <c r="B302" s="180">
        <f t="shared" si="19"/>
        <v>11</v>
      </c>
      <c r="C302" s="180">
        <f t="shared" si="20"/>
        <v>279</v>
      </c>
      <c r="D302" s="117">
        <f t="shared" si="4"/>
        <v>118044.7098</v>
      </c>
      <c r="E302" s="117">
        <f t="shared" si="5"/>
        <v>270127.0946</v>
      </c>
      <c r="F302" s="117">
        <f>$B$15*$B$18*'Cash Flow Assist'!P289</f>
        <v>3333.333333</v>
      </c>
      <c r="G302" s="117">
        <f>$B$15*'Parameters &amp; Main Results'!B314</f>
        <v>63.20663756</v>
      </c>
      <c r="H302" s="45">
        <f>offset('StockBond Returns'!$W$7,($B$10-1871)*12+($B$11-2)+C302-1,0)</f>
        <v>0.03936931839</v>
      </c>
      <c r="I302" s="19">
        <f t="shared" si="6"/>
        <v>0.04665841149</v>
      </c>
      <c r="J302" s="19"/>
      <c r="K302" s="19">
        <f t="shared" si="7"/>
        <v>1</v>
      </c>
      <c r="L302" s="174">
        <f t="shared" si="8"/>
        <v>0.9</v>
      </c>
      <c r="M302" s="174">
        <f t="shared" si="9"/>
        <v>0.1</v>
      </c>
      <c r="N302" s="174">
        <f t="shared" si="10"/>
        <v>0</v>
      </c>
      <c r="O302" s="174">
        <f t="shared" si="11"/>
        <v>0</v>
      </c>
      <c r="P302" s="174">
        <f t="shared" si="12"/>
        <v>0</v>
      </c>
      <c r="Q302" s="174">
        <f t="shared" si="13"/>
        <v>0</v>
      </c>
      <c r="R302" s="174">
        <f t="shared" si="14"/>
        <v>0</v>
      </c>
      <c r="S302" s="174">
        <f t="shared" si="15"/>
        <v>0</v>
      </c>
      <c r="T302" s="174">
        <f t="shared" si="16"/>
        <v>0</v>
      </c>
      <c r="U302" s="19">
        <f t="shared" si="17"/>
        <v>0.0005</v>
      </c>
      <c r="V302" s="19">
        <f>offset('StockBond Returns'!$N$7,($B$10-1871)*12+($B$11-2)+C302-1,0)</f>
        <v>0.05155947356</v>
      </c>
      <c r="W302" s="19">
        <f>offset('StockBond Returns'!$O$7,($B$10-1871)*12+($B$11-2)+C302-1,0)</f>
        <v>0.002965519542</v>
      </c>
      <c r="X302" s="19">
        <f>offset('StockBond Returns'!$P$7,($B$10-1871)*12+($B$11-2)+C302-1,0)</f>
        <v>0.001449999997</v>
      </c>
      <c r="Y302" s="19">
        <f>offset('StockBond Returns'!$Q$7,($B$10-1871)*12+($B$11-2)+C302-1,0)</f>
        <v>0.05155947356</v>
      </c>
      <c r="Z302" s="19">
        <f>offset('StockBond Returns'!$R$7,($B$10-1871)*12+($B$11-2)+C302-1,0)</f>
        <v>0</v>
      </c>
      <c r="AA302" s="19">
        <f>offset('StockBond Returns'!$S$7,($B$10-1871)*12+($B$11-2)+C302-1,0)</f>
        <v>0</v>
      </c>
      <c r="AB302" s="19">
        <f>offset('StockBond Returns'!$T$7,($B$10-1871)*12+($B$11-2)+C302-1,0)</f>
        <v>0</v>
      </c>
      <c r="AC302" s="19">
        <f>offset('StockBond Returns'!$U$7,($B$10-1871)*12+($B$11-2)+C302-1,0)</f>
        <v>-0.0072</v>
      </c>
      <c r="AD302" s="19">
        <f>offset('StockBond Returns'!$V$7,($B$10-1871)*12+($B$11-2)+C302-1,0)</f>
        <v>0.0097</v>
      </c>
    </row>
    <row r="303">
      <c r="A303" s="180">
        <f t="shared" si="18"/>
        <v>1952</v>
      </c>
      <c r="B303" s="180">
        <f t="shared" si="19"/>
        <v>12</v>
      </c>
      <c r="C303" s="180">
        <f t="shared" si="20"/>
        <v>280</v>
      </c>
      <c r="D303" s="117">
        <f t="shared" si="4"/>
        <v>118126.6267</v>
      </c>
      <c r="E303" s="117">
        <f t="shared" si="5"/>
        <v>276233.7282</v>
      </c>
      <c r="F303" s="117">
        <f>$B$15*$B$18*'Cash Flow Assist'!P290</f>
        <v>3333.333333</v>
      </c>
      <c r="G303" s="117">
        <f>$B$15*'Parameters &amp; Main Results'!B315</f>
        <v>63.10241878</v>
      </c>
      <c r="H303" s="45">
        <f>offset('StockBond Returns'!$W$7,($B$10-1871)*12+($B$11-2)+C303-1,0)</f>
        <v>0.0292063867</v>
      </c>
      <c r="I303" s="19">
        <f t="shared" si="6"/>
        <v>0.03513818006</v>
      </c>
      <c r="J303" s="19"/>
      <c r="K303" s="19">
        <f t="shared" si="7"/>
        <v>1</v>
      </c>
      <c r="L303" s="174">
        <f t="shared" si="8"/>
        <v>0.9</v>
      </c>
      <c r="M303" s="174">
        <f t="shared" si="9"/>
        <v>0.1</v>
      </c>
      <c r="N303" s="174">
        <f t="shared" si="10"/>
        <v>0</v>
      </c>
      <c r="O303" s="174">
        <f t="shared" si="11"/>
        <v>0</v>
      </c>
      <c r="P303" s="174">
        <f t="shared" si="12"/>
        <v>0</v>
      </c>
      <c r="Q303" s="174">
        <f t="shared" si="13"/>
        <v>0</v>
      </c>
      <c r="R303" s="174">
        <f t="shared" si="14"/>
        <v>0</v>
      </c>
      <c r="S303" s="174">
        <f t="shared" si="15"/>
        <v>0</v>
      </c>
      <c r="T303" s="174">
        <f t="shared" si="16"/>
        <v>0</v>
      </c>
      <c r="U303" s="19">
        <f t="shared" si="17"/>
        <v>0.0005</v>
      </c>
      <c r="V303" s="19">
        <f>offset('StockBond Returns'!$N$7,($B$10-1871)*12+($B$11-2)+C303-1,0)</f>
        <v>0.03913437564</v>
      </c>
      <c r="W303" s="19">
        <f>offset('StockBond Returns'!$O$7,($B$10-1871)*12+($B$11-2)+C303-1,0)</f>
        <v>-0.0004109134545</v>
      </c>
      <c r="X303" s="19">
        <f>offset('StockBond Returns'!$P$7,($B$10-1871)*12+($B$11-2)+C303-1,0)</f>
        <v>0.0007917290674</v>
      </c>
      <c r="Y303" s="19">
        <f>offset('StockBond Returns'!$Q$7,($B$10-1871)*12+($B$11-2)+C303-1,0)</f>
        <v>0.03913437564</v>
      </c>
      <c r="Z303" s="19">
        <f>offset('StockBond Returns'!$R$7,($B$10-1871)*12+($B$11-2)+C303-1,0)</f>
        <v>0</v>
      </c>
      <c r="AA303" s="19">
        <f>offset('StockBond Returns'!$S$7,($B$10-1871)*12+($B$11-2)+C303-1,0)</f>
        <v>0</v>
      </c>
      <c r="AB303" s="19">
        <f>offset('StockBond Returns'!$T$7,($B$10-1871)*12+($B$11-2)+C303-1,0)</f>
        <v>-0.0007487832273</v>
      </c>
      <c r="AC303" s="19">
        <f>offset('StockBond Returns'!$U$7,($B$10-1871)*12+($B$11-2)+C303-1,0)</f>
        <v>-0.0148</v>
      </c>
      <c r="AD303" s="19">
        <f>offset('StockBond Returns'!$V$7,($B$10-1871)*12+($B$11-2)+C303-1,0)</f>
        <v>0.0019</v>
      </c>
    </row>
    <row r="304">
      <c r="A304" s="180">
        <f t="shared" si="18"/>
        <v>1953</v>
      </c>
      <c r="B304" s="180">
        <f t="shared" si="19"/>
        <v>1</v>
      </c>
      <c r="C304" s="180">
        <f t="shared" si="20"/>
        <v>281</v>
      </c>
      <c r="D304" s="117">
        <f t="shared" si="4"/>
        <v>114706.1354</v>
      </c>
      <c r="E304" s="117">
        <f t="shared" si="5"/>
        <v>272801.9952</v>
      </c>
      <c r="F304" s="117">
        <f>$B$15*$B$18*'Cash Flow Assist'!P291</f>
        <v>3333.333333</v>
      </c>
      <c r="G304" s="117">
        <f>$B$15*'Parameters &amp; Main Results'!B316</f>
        <v>62.99837185</v>
      </c>
      <c r="H304" s="45">
        <f>offset('StockBond Returns'!$W$7,($B$10-1871)*12+($B$11-2)+C304-1,0)</f>
        <v>-0.001307340608</v>
      </c>
      <c r="I304" s="19">
        <f t="shared" si="6"/>
        <v>-0.0005912810865</v>
      </c>
      <c r="J304" s="19"/>
      <c r="K304" s="19">
        <f t="shared" si="7"/>
        <v>1</v>
      </c>
      <c r="L304" s="174">
        <f t="shared" si="8"/>
        <v>0.9</v>
      </c>
      <c r="M304" s="174">
        <f t="shared" si="9"/>
        <v>0.1</v>
      </c>
      <c r="N304" s="174">
        <f t="shared" si="10"/>
        <v>0</v>
      </c>
      <c r="O304" s="174">
        <f t="shared" si="11"/>
        <v>0</v>
      </c>
      <c r="P304" s="174">
        <f t="shared" si="12"/>
        <v>0</v>
      </c>
      <c r="Q304" s="174">
        <f t="shared" si="13"/>
        <v>0</v>
      </c>
      <c r="R304" s="174">
        <f t="shared" si="14"/>
        <v>0</v>
      </c>
      <c r="S304" s="174">
        <f t="shared" si="15"/>
        <v>0</v>
      </c>
      <c r="T304" s="174">
        <f t="shared" si="16"/>
        <v>0</v>
      </c>
      <c r="U304" s="19">
        <f t="shared" si="17"/>
        <v>0.0005</v>
      </c>
      <c r="V304" s="19">
        <f>offset('StockBond Returns'!$N$7,($B$10-1871)*12+($B$11-2)+C304-1,0)</f>
        <v>-0.0000722414057</v>
      </c>
      <c r="W304" s="19">
        <f>offset('StockBond Returns'!$O$7,($B$10-1871)*12+($B$11-2)+C304-1,0)</f>
        <v>-0.004845971547</v>
      </c>
      <c r="X304" s="19">
        <f>offset('StockBond Returns'!$P$7,($B$10-1871)*12+($B$11-2)+C304-1,0)</f>
        <v>0.004373870746</v>
      </c>
      <c r="Y304" s="19">
        <f>offset('StockBond Returns'!$Q$7,($B$10-1871)*12+($B$11-2)+C304-1,0)</f>
        <v>-0.0000722414057</v>
      </c>
      <c r="Z304" s="19">
        <f>offset('StockBond Returns'!$R$7,($B$10-1871)*12+($B$11-2)+C304-1,0)</f>
        <v>0</v>
      </c>
      <c r="AA304" s="19">
        <f>offset('StockBond Returns'!$S$7,($B$10-1871)*12+($B$11-2)+C304-1,0)</f>
        <v>0</v>
      </c>
      <c r="AB304" s="19">
        <f>offset('StockBond Returns'!$T$7,($B$10-1871)*12+($B$11-2)+C304-1,0)</f>
        <v>-0.08027698241</v>
      </c>
      <c r="AC304" s="19">
        <f>offset('StockBond Returns'!$U$7,($B$10-1871)*12+($B$11-2)+C304-1,0)</f>
        <v>0.0361</v>
      </c>
      <c r="AD304" s="19">
        <f>offset('StockBond Returns'!$V$7,($B$10-1871)*12+($B$11-2)+C304-1,0)</f>
        <v>0.0132</v>
      </c>
    </row>
    <row r="305">
      <c r="A305" s="180">
        <f t="shared" si="18"/>
        <v>1953</v>
      </c>
      <c r="B305" s="180">
        <f t="shared" si="19"/>
        <v>2</v>
      </c>
      <c r="C305" s="180">
        <f t="shared" si="20"/>
        <v>282</v>
      </c>
      <c r="D305" s="117">
        <f t="shared" si="4"/>
        <v>110384.7507</v>
      </c>
      <c r="E305" s="117">
        <f t="shared" si="5"/>
        <v>266592.3507</v>
      </c>
      <c r="F305" s="117">
        <f>$B$15*$B$18*'Cash Flow Assist'!P292</f>
        <v>3333.333333</v>
      </c>
      <c r="G305" s="117">
        <f>$B$15*'Parameters &amp; Main Results'!B317</f>
        <v>62.89449648</v>
      </c>
      <c r="H305" s="45">
        <f>offset('StockBond Returns'!$W$7,($B$10-1871)*12+($B$11-2)+C305-1,0)</f>
        <v>-0.009430962992</v>
      </c>
      <c r="I305" s="19">
        <f t="shared" si="6"/>
        <v>-0.01090486651</v>
      </c>
      <c r="J305" s="19"/>
      <c r="K305" s="19">
        <f t="shared" si="7"/>
        <v>1</v>
      </c>
      <c r="L305" s="174">
        <f t="shared" si="8"/>
        <v>0.9</v>
      </c>
      <c r="M305" s="174">
        <f t="shared" si="9"/>
        <v>0.1</v>
      </c>
      <c r="N305" s="174">
        <f t="shared" si="10"/>
        <v>0</v>
      </c>
      <c r="O305" s="174">
        <f t="shared" si="11"/>
        <v>0</v>
      </c>
      <c r="P305" s="174">
        <f t="shared" si="12"/>
        <v>0</v>
      </c>
      <c r="Q305" s="174">
        <f t="shared" si="13"/>
        <v>0</v>
      </c>
      <c r="R305" s="174">
        <f t="shared" si="14"/>
        <v>0</v>
      </c>
      <c r="S305" s="174">
        <f t="shared" si="15"/>
        <v>0</v>
      </c>
      <c r="T305" s="174">
        <f t="shared" si="16"/>
        <v>0</v>
      </c>
      <c r="U305" s="19">
        <f t="shared" si="17"/>
        <v>0.0005</v>
      </c>
      <c r="V305" s="19">
        <f>offset('StockBond Returns'!$N$7,($B$10-1871)*12+($B$11-2)+C305-1,0)</f>
        <v>-0.01184580219</v>
      </c>
      <c r="W305" s="19">
        <f>offset('StockBond Returns'!$O$7,($B$10-1871)*12+($B$11-2)+C305-1,0)</f>
        <v>-0.002019778743</v>
      </c>
      <c r="X305" s="19">
        <f>offset('StockBond Returns'!$P$7,($B$10-1871)*12+($B$11-2)+C305-1,0)</f>
        <v>0.003516810832</v>
      </c>
      <c r="Y305" s="19">
        <f>offset('StockBond Returns'!$Q$7,($B$10-1871)*12+($B$11-2)+C305-1,0)</f>
        <v>-0.01184580219</v>
      </c>
      <c r="Z305" s="19">
        <f>offset('StockBond Returns'!$R$7,($B$10-1871)*12+($B$11-2)+C305-1,0)</f>
        <v>0</v>
      </c>
      <c r="AA305" s="19">
        <f>offset('StockBond Returns'!$S$7,($B$10-1871)*12+($B$11-2)+C305-1,0)</f>
        <v>0</v>
      </c>
      <c r="AB305" s="19">
        <f>offset('StockBond Returns'!$T$7,($B$10-1871)*12+($B$11-2)+C305-1,0)</f>
        <v>0.001880406168</v>
      </c>
      <c r="AC305" s="19">
        <f>offset('StockBond Returns'!$U$7,($B$10-1871)*12+($B$11-2)+C305-1,0)</f>
        <v>0.0215</v>
      </c>
      <c r="AD305" s="19">
        <f>offset('StockBond Returns'!$V$7,($B$10-1871)*12+($B$11-2)+C305-1,0)</f>
        <v>-0.0009</v>
      </c>
    </row>
    <row r="306">
      <c r="A306" s="180">
        <f t="shared" si="18"/>
        <v>1953</v>
      </c>
      <c r="B306" s="180">
        <f t="shared" si="19"/>
        <v>3</v>
      </c>
      <c r="C306" s="180">
        <f t="shared" si="20"/>
        <v>283</v>
      </c>
      <c r="D306" s="117">
        <f t="shared" si="4"/>
        <v>105323.5457</v>
      </c>
      <c r="E306" s="117">
        <f t="shared" si="5"/>
        <v>258276.5205</v>
      </c>
      <c r="F306" s="117">
        <f>$B$15*$B$18*'Cash Flow Assist'!P293</f>
        <v>3333.333333</v>
      </c>
      <c r="G306" s="117">
        <f>$B$15*'Parameters &amp; Main Results'!B318</f>
        <v>62.79079238</v>
      </c>
      <c r="H306" s="45">
        <f>offset('StockBond Returns'!$W$7,($B$10-1871)*12+($B$11-2)+C306-1,0)</f>
        <v>-0.0167173195</v>
      </c>
      <c r="I306" s="19">
        <f t="shared" si="6"/>
        <v>-0.01916015859</v>
      </c>
      <c r="J306" s="19"/>
      <c r="K306" s="19">
        <f t="shared" si="7"/>
        <v>1</v>
      </c>
      <c r="L306" s="174">
        <f t="shared" si="8"/>
        <v>0.9</v>
      </c>
      <c r="M306" s="174">
        <f t="shared" si="9"/>
        <v>0.1</v>
      </c>
      <c r="N306" s="174">
        <f t="shared" si="10"/>
        <v>0</v>
      </c>
      <c r="O306" s="174">
        <f t="shared" si="11"/>
        <v>0</v>
      </c>
      <c r="P306" s="174">
        <f t="shared" si="12"/>
        <v>0</v>
      </c>
      <c r="Q306" s="174">
        <f t="shared" si="13"/>
        <v>0</v>
      </c>
      <c r="R306" s="174">
        <f t="shared" si="14"/>
        <v>0</v>
      </c>
      <c r="S306" s="174">
        <f t="shared" si="15"/>
        <v>0</v>
      </c>
      <c r="T306" s="174">
        <f t="shared" si="16"/>
        <v>0</v>
      </c>
      <c r="U306" s="19">
        <f t="shared" si="17"/>
        <v>0.0005</v>
      </c>
      <c r="V306" s="19">
        <f>offset('StockBond Returns'!$N$7,($B$10-1871)*12+($B$11-2)+C306-1,0)</f>
        <v>-0.02074705132</v>
      </c>
      <c r="W306" s="19">
        <f>offset('StockBond Returns'!$O$7,($B$10-1871)*12+($B$11-2)+C306-1,0)</f>
        <v>-0.004461457362</v>
      </c>
      <c r="X306" s="19">
        <f>offset('StockBond Returns'!$P$7,($B$10-1871)*12+($B$11-2)+C306-1,0)</f>
        <v>0.0001371354329</v>
      </c>
      <c r="Y306" s="19">
        <f>offset('StockBond Returns'!$Q$7,($B$10-1871)*12+($B$11-2)+C306-1,0)</f>
        <v>-0.02074705132</v>
      </c>
      <c r="Z306" s="19">
        <f>offset('StockBond Returns'!$R$7,($B$10-1871)*12+($B$11-2)+C306-1,0)</f>
        <v>0</v>
      </c>
      <c r="AA306" s="19">
        <f>offset('StockBond Returns'!$S$7,($B$10-1871)*12+($B$11-2)+C306-1,0)</f>
        <v>0</v>
      </c>
      <c r="AB306" s="19">
        <f>offset('StockBond Returns'!$T$7,($B$10-1871)*12+($B$11-2)+C306-1,0)</f>
        <v>-0.00150206534</v>
      </c>
      <c r="AC306" s="19">
        <f>offset('StockBond Returns'!$U$7,($B$10-1871)*12+($B$11-2)+C306-1,0)</f>
        <v>-0.0022</v>
      </c>
      <c r="AD306" s="19">
        <f>offset('StockBond Returns'!$V$7,($B$10-1871)*12+($B$11-2)+C306-1,0)</f>
        <v>-0.0085</v>
      </c>
    </row>
    <row r="307">
      <c r="A307" s="180">
        <f t="shared" si="18"/>
        <v>1953</v>
      </c>
      <c r="B307" s="180">
        <f t="shared" si="19"/>
        <v>4</v>
      </c>
      <c r="C307" s="180">
        <f t="shared" si="20"/>
        <v>284</v>
      </c>
      <c r="D307" s="117">
        <f t="shared" si="4"/>
        <v>100048.5395</v>
      </c>
      <c r="E307" s="117">
        <f t="shared" si="5"/>
        <v>249304.6926</v>
      </c>
      <c r="F307" s="117">
        <f>$B$15*$B$18*'Cash Flow Assist'!P294</f>
        <v>3333.333333</v>
      </c>
      <c r="G307" s="117">
        <f>$B$15*'Parameters &amp; Main Results'!B319</f>
        <v>62.68725927</v>
      </c>
      <c r="H307" s="45">
        <f>offset('StockBond Returns'!$W$7,($B$10-1871)*12+($B$11-2)+C307-1,0)</f>
        <v>-0.01964040361</v>
      </c>
      <c r="I307" s="19">
        <f t="shared" si="6"/>
        <v>-0.02235706107</v>
      </c>
      <c r="J307" s="19"/>
      <c r="K307" s="19">
        <f t="shared" si="7"/>
        <v>1</v>
      </c>
      <c r="L307" s="174">
        <f t="shared" si="8"/>
        <v>0.9</v>
      </c>
      <c r="M307" s="174">
        <f t="shared" si="9"/>
        <v>0.1</v>
      </c>
      <c r="N307" s="174">
        <f t="shared" si="10"/>
        <v>0</v>
      </c>
      <c r="O307" s="174">
        <f t="shared" si="11"/>
        <v>0</v>
      </c>
      <c r="P307" s="174">
        <f t="shared" si="12"/>
        <v>0</v>
      </c>
      <c r="Q307" s="174">
        <f t="shared" si="13"/>
        <v>0</v>
      </c>
      <c r="R307" s="174">
        <f t="shared" si="14"/>
        <v>0</v>
      </c>
      <c r="S307" s="174">
        <f t="shared" si="15"/>
        <v>0</v>
      </c>
      <c r="T307" s="174">
        <f t="shared" si="16"/>
        <v>0</v>
      </c>
      <c r="U307" s="19">
        <f t="shared" si="17"/>
        <v>0.0005</v>
      </c>
      <c r="V307" s="19">
        <f>offset('StockBond Returns'!$N$7,($B$10-1871)*12+($B$11-2)+C307-1,0)</f>
        <v>-0.02412649938</v>
      </c>
      <c r="W307" s="19">
        <f>offset('StockBond Returns'!$O$7,($B$10-1871)*12+($B$11-2)+C307-1,0)</f>
        <v>-0.006015449614</v>
      </c>
      <c r="X307" s="19">
        <f>offset('StockBond Returns'!$P$7,($B$10-1871)*12+($B$11-2)+C307-1,0)</f>
        <v>-0.0005767984251</v>
      </c>
      <c r="Y307" s="19">
        <f>offset('StockBond Returns'!$Q$7,($B$10-1871)*12+($B$11-2)+C307-1,0)</f>
        <v>-0.02412649938</v>
      </c>
      <c r="Z307" s="19">
        <f>offset('StockBond Returns'!$R$7,($B$10-1871)*12+($B$11-2)+C307-1,0)</f>
        <v>0</v>
      </c>
      <c r="AA307" s="19">
        <f>offset('StockBond Returns'!$S$7,($B$10-1871)*12+($B$11-2)+C307-1,0)</f>
        <v>0</v>
      </c>
      <c r="AB307" s="19">
        <f>offset('StockBond Returns'!$T$7,($B$10-1871)*12+($B$11-2)+C307-1,0)</f>
        <v>-0.002248032971</v>
      </c>
      <c r="AC307" s="19">
        <f>offset('StockBond Returns'!$U$7,($B$10-1871)*12+($B$11-2)+C307-1,0)</f>
        <v>0.003</v>
      </c>
      <c r="AD307" s="19">
        <f>offset('StockBond Returns'!$V$7,($B$10-1871)*12+($B$11-2)+C307-1,0)</f>
        <v>0.0157</v>
      </c>
    </row>
    <row r="308">
      <c r="A308" s="180">
        <f t="shared" si="18"/>
        <v>1953</v>
      </c>
      <c r="B308" s="180">
        <f t="shared" si="19"/>
        <v>5</v>
      </c>
      <c r="C308" s="180">
        <f t="shared" si="20"/>
        <v>285</v>
      </c>
      <c r="D308" s="117">
        <f t="shared" si="4"/>
        <v>96479.25815</v>
      </c>
      <c r="E308" s="117">
        <f t="shared" si="5"/>
        <v>245959.3444</v>
      </c>
      <c r="F308" s="117">
        <f>$B$15*$B$18*'Cash Flow Assist'!P295</f>
        <v>3333.333333</v>
      </c>
      <c r="G308" s="117">
        <f>$B$15*'Parameters &amp; Main Results'!B320</f>
        <v>62.58389688</v>
      </c>
      <c r="H308" s="45">
        <f>offset('StockBond Returns'!$W$7,($B$10-1871)*12+($B$11-2)+C308-1,0)</f>
        <v>-0.003084714818</v>
      </c>
      <c r="I308" s="19">
        <f t="shared" si="6"/>
        <v>-0.0003032051659</v>
      </c>
      <c r="J308" s="19"/>
      <c r="K308" s="19">
        <f t="shared" si="7"/>
        <v>1</v>
      </c>
      <c r="L308" s="174">
        <f t="shared" si="8"/>
        <v>0.9</v>
      </c>
      <c r="M308" s="174">
        <f t="shared" si="9"/>
        <v>0.1</v>
      </c>
      <c r="N308" s="174">
        <f t="shared" si="10"/>
        <v>0</v>
      </c>
      <c r="O308" s="174">
        <f t="shared" si="11"/>
        <v>0</v>
      </c>
      <c r="P308" s="174">
        <f t="shared" si="12"/>
        <v>0</v>
      </c>
      <c r="Q308" s="174">
        <f t="shared" si="13"/>
        <v>0</v>
      </c>
      <c r="R308" s="174">
        <f t="shared" si="14"/>
        <v>0</v>
      </c>
      <c r="S308" s="174">
        <f t="shared" si="15"/>
        <v>0</v>
      </c>
      <c r="T308" s="174">
        <f t="shared" si="16"/>
        <v>0</v>
      </c>
      <c r="U308" s="19">
        <f t="shared" si="17"/>
        <v>0.0005</v>
      </c>
      <c r="V308" s="19">
        <f>offset('StockBond Returns'!$N$7,($B$10-1871)*12+($B$11-2)+C308-1,0)</f>
        <v>0.001592801269</v>
      </c>
      <c r="W308" s="19">
        <f>offset('StockBond Returns'!$O$7,($B$10-1871)*12+($B$11-2)+C308-1,0)</f>
        <v>-0.01695059641</v>
      </c>
      <c r="X308" s="19">
        <f>offset('StockBond Returns'!$P$7,($B$10-1871)*12+($B$11-2)+C308-1,0)</f>
        <v>0.001449784645</v>
      </c>
      <c r="Y308" s="19">
        <f>offset('StockBond Returns'!$Q$7,($B$10-1871)*12+($B$11-2)+C308-1,0)</f>
        <v>0.001592801269</v>
      </c>
      <c r="Z308" s="19">
        <f>offset('StockBond Returns'!$R$7,($B$10-1871)*12+($B$11-2)+C308-1,0)</f>
        <v>0</v>
      </c>
      <c r="AA308" s="19">
        <f>offset('StockBond Returns'!$S$7,($B$10-1871)*12+($B$11-2)+C308-1,0)</f>
        <v>0</v>
      </c>
      <c r="AB308" s="19">
        <f>offset('StockBond Returns'!$T$7,($B$10-1871)*12+($B$11-2)+C308-1,0)</f>
        <v>-0.0003745318352</v>
      </c>
      <c r="AC308" s="19">
        <f>offset('StockBond Returns'!$U$7,($B$10-1871)*12+($B$11-2)+C308-1,0)</f>
        <v>-0.0007</v>
      </c>
      <c r="AD308" s="19">
        <f>offset('StockBond Returns'!$V$7,($B$10-1871)*12+($B$11-2)+C308-1,0)</f>
        <v>0.0023</v>
      </c>
    </row>
    <row r="309">
      <c r="A309" s="180">
        <f t="shared" si="18"/>
        <v>1953</v>
      </c>
      <c r="B309" s="180">
        <f t="shared" si="19"/>
        <v>6</v>
      </c>
      <c r="C309" s="180">
        <f t="shared" si="20"/>
        <v>286</v>
      </c>
      <c r="D309" s="117">
        <f t="shared" si="4"/>
        <v>92090.64685</v>
      </c>
      <c r="E309" s="117">
        <f t="shared" si="5"/>
        <v>239453.4322</v>
      </c>
      <c r="F309" s="117">
        <f>$B$15*$B$18*'Cash Flow Assist'!P296</f>
        <v>3333.333333</v>
      </c>
      <c r="G309" s="117">
        <f>$B$15*'Parameters &amp; Main Results'!B321</f>
        <v>62.48070491</v>
      </c>
      <c r="H309" s="45">
        <f>offset('StockBond Returns'!$W$7,($B$10-1871)*12+($B$11-2)+C309-1,0)</f>
        <v>-0.01199203731</v>
      </c>
      <c r="I309" s="19">
        <f t="shared" si="6"/>
        <v>-0.0133300902</v>
      </c>
      <c r="J309" s="19"/>
      <c r="K309" s="19">
        <f t="shared" si="7"/>
        <v>1</v>
      </c>
      <c r="L309" s="174">
        <f t="shared" si="8"/>
        <v>0.9</v>
      </c>
      <c r="M309" s="174">
        <f t="shared" si="9"/>
        <v>0.1</v>
      </c>
      <c r="N309" s="174">
        <f t="shared" si="10"/>
        <v>0</v>
      </c>
      <c r="O309" s="174">
        <f t="shared" si="11"/>
        <v>0</v>
      </c>
      <c r="P309" s="174">
        <f t="shared" si="12"/>
        <v>0</v>
      </c>
      <c r="Q309" s="174">
        <f t="shared" si="13"/>
        <v>0</v>
      </c>
      <c r="R309" s="174">
        <f t="shared" si="14"/>
        <v>0</v>
      </c>
      <c r="S309" s="174">
        <f t="shared" si="15"/>
        <v>0</v>
      </c>
      <c r="T309" s="174">
        <f t="shared" si="16"/>
        <v>0</v>
      </c>
      <c r="U309" s="19">
        <f t="shared" si="17"/>
        <v>0.0005</v>
      </c>
      <c r="V309" s="19">
        <f>offset('StockBond Returns'!$N$7,($B$10-1871)*12+($B$11-2)+C309-1,0)</f>
        <v>-0.0141804588</v>
      </c>
      <c r="W309" s="19">
        <f>offset('StockBond Returns'!$O$7,($B$10-1871)*12+($B$11-2)+C309-1,0)</f>
        <v>-0.005260106181</v>
      </c>
      <c r="X309" s="19">
        <f>offset('StockBond Returns'!$P$7,($B$10-1871)*12+($B$11-2)+C309-1,0)</f>
        <v>-0.0008195741521</v>
      </c>
      <c r="Y309" s="19">
        <f>offset('StockBond Returns'!$Q$7,($B$10-1871)*12+($B$11-2)+C309-1,0)</f>
        <v>-0.0141804588</v>
      </c>
      <c r="Z309" s="19">
        <f>offset('StockBond Returns'!$R$7,($B$10-1871)*12+($B$11-2)+C309-1,0)</f>
        <v>0</v>
      </c>
      <c r="AA309" s="19">
        <f>offset('StockBond Returns'!$S$7,($B$10-1871)*12+($B$11-2)+C309-1,0)</f>
        <v>0</v>
      </c>
      <c r="AB309" s="19">
        <f>offset('StockBond Returns'!$T$7,($B$10-1871)*12+($B$11-2)+C309-1,0)</f>
        <v>-0.002614867389</v>
      </c>
      <c r="AC309" s="19">
        <f>offset('StockBond Returns'!$U$7,($B$10-1871)*12+($B$11-2)+C309-1,0)</f>
        <v>-0.0187</v>
      </c>
      <c r="AD309" s="19">
        <f>offset('StockBond Returns'!$V$7,($B$10-1871)*12+($B$11-2)+C309-1,0)</f>
        <v>-0.0047</v>
      </c>
    </row>
    <row r="310">
      <c r="A310" s="180">
        <f t="shared" si="18"/>
        <v>1953</v>
      </c>
      <c r="B310" s="180">
        <f t="shared" si="19"/>
        <v>7</v>
      </c>
      <c r="C310" s="180">
        <f t="shared" si="20"/>
        <v>287</v>
      </c>
      <c r="D310" s="117">
        <f t="shared" si="4"/>
        <v>91184.19424</v>
      </c>
      <c r="E310" s="117">
        <f t="shared" si="5"/>
        <v>242898.6595</v>
      </c>
      <c r="F310" s="117">
        <f>$B$15*$B$18*'Cash Flow Assist'!P297</f>
        <v>3333.333333</v>
      </c>
      <c r="G310" s="117">
        <f>$B$15*'Parameters &amp; Main Results'!B322</f>
        <v>62.3776831</v>
      </c>
      <c r="H310" s="45">
        <f>offset('StockBond Returns'!$W$7,($B$10-1871)*12+($B$11-2)+C310-1,0)</f>
        <v>0.02662138329</v>
      </c>
      <c r="I310" s="19">
        <f t="shared" si="6"/>
        <v>0.0284364148</v>
      </c>
      <c r="J310" s="19"/>
      <c r="K310" s="19">
        <f t="shared" si="7"/>
        <v>1</v>
      </c>
      <c r="L310" s="174">
        <f t="shared" si="8"/>
        <v>0.9</v>
      </c>
      <c r="M310" s="174">
        <f t="shared" si="9"/>
        <v>0.1</v>
      </c>
      <c r="N310" s="174">
        <f t="shared" si="10"/>
        <v>0</v>
      </c>
      <c r="O310" s="174">
        <f t="shared" si="11"/>
        <v>0</v>
      </c>
      <c r="P310" s="174">
        <f t="shared" si="12"/>
        <v>0</v>
      </c>
      <c r="Q310" s="174">
        <f t="shared" si="13"/>
        <v>0</v>
      </c>
      <c r="R310" s="174">
        <f t="shared" si="14"/>
        <v>0</v>
      </c>
      <c r="S310" s="174">
        <f t="shared" si="15"/>
        <v>0</v>
      </c>
      <c r="T310" s="174">
        <f t="shared" si="16"/>
        <v>0</v>
      </c>
      <c r="U310" s="19">
        <f t="shared" si="17"/>
        <v>0.0005</v>
      </c>
      <c r="V310" s="19">
        <f>offset('StockBond Returns'!$N$7,($B$10-1871)*12+($B$11-2)+C310-1,0)</f>
        <v>0.02968810247</v>
      </c>
      <c r="W310" s="19">
        <f>offset('StockBond Returns'!$O$7,($B$10-1871)*12+($B$11-2)+C310-1,0)</f>
        <v>0.01758789243</v>
      </c>
      <c r="X310" s="19">
        <f>offset('StockBond Returns'!$P$7,($B$10-1871)*12+($B$11-2)+C310-1,0)</f>
        <v>0.001010473438</v>
      </c>
      <c r="Y310" s="19">
        <f>offset('StockBond Returns'!$Q$7,($B$10-1871)*12+($B$11-2)+C310-1,0)</f>
        <v>0.02968810247</v>
      </c>
      <c r="Z310" s="19">
        <f>offset('StockBond Returns'!$R$7,($B$10-1871)*12+($B$11-2)+C310-1,0)</f>
        <v>0</v>
      </c>
      <c r="AA310" s="19">
        <f>offset('StockBond Returns'!$S$7,($B$10-1871)*12+($B$11-2)+C310-1,0)</f>
        <v>0</v>
      </c>
      <c r="AB310" s="19">
        <f>offset('StockBond Returns'!$T$7,($B$10-1871)*12+($B$11-2)+C310-1,0)</f>
        <v>-0.0007465472191</v>
      </c>
      <c r="AC310" s="19">
        <f>offset('StockBond Returns'!$U$7,($B$10-1871)*12+($B$11-2)+C310-1,0)</f>
        <v>-0.0099</v>
      </c>
      <c r="AD310" s="19">
        <f>offset('StockBond Returns'!$V$7,($B$10-1871)*12+($B$11-2)+C310-1,0)</f>
        <v>-0.0022</v>
      </c>
    </row>
    <row r="311">
      <c r="A311" s="180">
        <f t="shared" si="18"/>
        <v>1953</v>
      </c>
      <c r="B311" s="180">
        <f t="shared" si="19"/>
        <v>8</v>
      </c>
      <c r="C311" s="180">
        <f t="shared" si="20"/>
        <v>288</v>
      </c>
      <c r="D311" s="117">
        <f t="shared" si="4"/>
        <v>84228.13552</v>
      </c>
      <c r="E311" s="117">
        <f t="shared" si="5"/>
        <v>227649.8132</v>
      </c>
      <c r="F311" s="117">
        <f>$B$15*$B$18*'Cash Flow Assist'!P298</f>
        <v>3333.333333</v>
      </c>
      <c r="G311" s="117">
        <f>$B$15*'Parameters &amp; Main Results'!B323</f>
        <v>62.27483115</v>
      </c>
      <c r="H311" s="45">
        <f>offset('StockBond Returns'!$W$7,($B$10-1871)*12+($B$11-2)+C311-1,0)</f>
        <v>-0.04191637785</v>
      </c>
      <c r="I311" s="19">
        <f t="shared" si="6"/>
        <v>-0.0499850089</v>
      </c>
      <c r="J311" s="19"/>
      <c r="K311" s="19">
        <f t="shared" si="7"/>
        <v>1</v>
      </c>
      <c r="L311" s="174">
        <f t="shared" si="8"/>
        <v>0.9</v>
      </c>
      <c r="M311" s="174">
        <f t="shared" si="9"/>
        <v>0.1</v>
      </c>
      <c r="N311" s="174">
        <f t="shared" si="10"/>
        <v>0</v>
      </c>
      <c r="O311" s="174">
        <f t="shared" si="11"/>
        <v>0</v>
      </c>
      <c r="P311" s="174">
        <f t="shared" si="12"/>
        <v>0</v>
      </c>
      <c r="Q311" s="174">
        <f t="shared" si="13"/>
        <v>0</v>
      </c>
      <c r="R311" s="174">
        <f t="shared" si="14"/>
        <v>0</v>
      </c>
      <c r="S311" s="174">
        <f t="shared" si="15"/>
        <v>0</v>
      </c>
      <c r="T311" s="174">
        <f t="shared" si="16"/>
        <v>0</v>
      </c>
      <c r="U311" s="19">
        <f t="shared" si="17"/>
        <v>0.0005</v>
      </c>
      <c r="V311" s="19">
        <f>offset('StockBond Returns'!$N$7,($B$10-1871)*12+($B$11-2)+C311-1,0)</f>
        <v>-0.0553224296</v>
      </c>
      <c r="W311" s="19">
        <f>offset('StockBond Returns'!$O$7,($B$10-1871)*12+($B$11-2)+C311-1,0)</f>
        <v>-0.001531555951</v>
      </c>
      <c r="X311" s="19">
        <f>offset('StockBond Returns'!$P$7,($B$10-1871)*12+($B$11-2)+C311-1,0)</f>
        <v>-0.0005384357546</v>
      </c>
      <c r="Y311" s="19">
        <f>offset('StockBond Returns'!$Q$7,($B$10-1871)*12+($B$11-2)+C311-1,0)</f>
        <v>-0.0553224296</v>
      </c>
      <c r="Z311" s="19">
        <f>offset('StockBond Returns'!$R$7,($B$10-1871)*12+($B$11-2)+C311-1,0)</f>
        <v>0</v>
      </c>
      <c r="AA311" s="19">
        <f>offset('StockBond Returns'!$S$7,($B$10-1871)*12+($B$11-2)+C311-1,0)</f>
        <v>0</v>
      </c>
      <c r="AB311" s="19">
        <f>offset('StockBond Returns'!$T$7,($B$10-1871)*12+($B$11-2)+C311-1,0)</f>
        <v>-0.002234636872</v>
      </c>
      <c r="AC311" s="19">
        <f>offset('StockBond Returns'!$U$7,($B$10-1871)*12+($B$11-2)+C311-1,0)</f>
        <v>0.003</v>
      </c>
      <c r="AD311" s="19">
        <f>offset('StockBond Returns'!$V$7,($B$10-1871)*12+($B$11-2)+C311-1,0)</f>
        <v>-0.0354</v>
      </c>
    </row>
    <row r="312">
      <c r="A312" s="180">
        <f t="shared" si="18"/>
        <v>1953</v>
      </c>
      <c r="B312" s="180">
        <f t="shared" si="19"/>
        <v>9</v>
      </c>
      <c r="C312" s="180">
        <f t="shared" si="20"/>
        <v>289</v>
      </c>
      <c r="D312" s="117">
        <f t="shared" si="4"/>
        <v>81396.41212</v>
      </c>
      <c r="E312" s="117">
        <f t="shared" si="5"/>
        <v>225485.842</v>
      </c>
      <c r="F312" s="117">
        <f>$B$15*$B$18*'Cash Flow Assist'!P299</f>
        <v>3333.333333</v>
      </c>
      <c r="G312" s="117">
        <f>$B$15*'Parameters &amp; Main Results'!B324</f>
        <v>62.17214879</v>
      </c>
      <c r="H312" s="45">
        <f>offset('StockBond Returns'!$W$7,($B$10-1871)*12+($B$11-2)+C312-1,0)</f>
        <v>0.005428041057</v>
      </c>
      <c r="I312" s="19">
        <f t="shared" si="6"/>
        <v>0.004934471158</v>
      </c>
      <c r="J312" s="19"/>
      <c r="K312" s="19">
        <f t="shared" si="7"/>
        <v>1</v>
      </c>
      <c r="L312" s="174">
        <f t="shared" si="8"/>
        <v>0.9</v>
      </c>
      <c r="M312" s="174">
        <f t="shared" si="9"/>
        <v>0.1</v>
      </c>
      <c r="N312" s="174">
        <f t="shared" si="10"/>
        <v>0</v>
      </c>
      <c r="O312" s="174">
        <f t="shared" si="11"/>
        <v>0</v>
      </c>
      <c r="P312" s="174">
        <f t="shared" si="12"/>
        <v>0</v>
      </c>
      <c r="Q312" s="174">
        <f t="shared" si="13"/>
        <v>0</v>
      </c>
      <c r="R312" s="174">
        <f t="shared" si="14"/>
        <v>0</v>
      </c>
      <c r="S312" s="174">
        <f t="shared" si="15"/>
        <v>0</v>
      </c>
      <c r="T312" s="174">
        <f t="shared" si="16"/>
        <v>0</v>
      </c>
      <c r="U312" s="19">
        <f t="shared" si="17"/>
        <v>0.0005</v>
      </c>
      <c r="V312" s="19">
        <f>offset('StockBond Returns'!$N$7,($B$10-1871)*12+($B$11-2)+C312-1,0)</f>
        <v>0.004647091225</v>
      </c>
      <c r="W312" s="19">
        <f>offset('StockBond Returns'!$O$7,($B$10-1871)*12+($B$11-2)+C312-1,0)</f>
        <v>0.007937557221</v>
      </c>
      <c r="X312" s="19">
        <f>offset('StockBond Returns'!$P$7,($B$10-1871)*12+($B$11-2)+C312-1,0)</f>
        <v>0.0002099293422</v>
      </c>
      <c r="Y312" s="19">
        <f>offset('StockBond Returns'!$Q$7,($B$10-1871)*12+($B$11-2)+C312-1,0)</f>
        <v>0.004647091225</v>
      </c>
      <c r="Z312" s="19">
        <f>offset('StockBond Returns'!$R$7,($B$10-1871)*12+($B$11-2)+C312-1,0)</f>
        <v>0</v>
      </c>
      <c r="AA312" s="19">
        <f>offset('StockBond Returns'!$S$7,($B$10-1871)*12+($B$11-2)+C312-1,0)</f>
        <v>0</v>
      </c>
      <c r="AB312" s="19">
        <f>offset('StockBond Returns'!$T$7,($B$10-1871)*12+($B$11-2)+C312-1,0)</f>
        <v>-0.001487541837</v>
      </c>
      <c r="AC312" s="19">
        <f>offset('StockBond Returns'!$U$7,($B$10-1871)*12+($B$11-2)+C312-1,0)</f>
        <v>-0.0082</v>
      </c>
      <c r="AD312" s="19">
        <f>offset('StockBond Returns'!$V$7,($B$10-1871)*12+($B$11-2)+C312-1,0)</f>
        <v>-0.0244</v>
      </c>
    </row>
    <row r="313">
      <c r="A313" s="180">
        <f t="shared" si="18"/>
        <v>1953</v>
      </c>
      <c r="B313" s="180">
        <f t="shared" si="19"/>
        <v>10</v>
      </c>
      <c r="C313" s="180">
        <f t="shared" si="20"/>
        <v>290</v>
      </c>
      <c r="D313" s="117">
        <f t="shared" si="4"/>
        <v>81653.63328</v>
      </c>
      <c r="E313" s="117">
        <f t="shared" si="5"/>
        <v>233434.2259</v>
      </c>
      <c r="F313" s="117">
        <f>$B$15*$B$18*'Cash Flow Assist'!P300</f>
        <v>3333.333333</v>
      </c>
      <c r="G313" s="117">
        <f>$B$15*'Parameters &amp; Main Results'!B325</f>
        <v>62.06963574</v>
      </c>
      <c r="H313" s="45">
        <f>offset('StockBond Returns'!$W$7,($B$10-1871)*12+($B$11-2)+C313-1,0)</f>
        <v>0.04516452035</v>
      </c>
      <c r="I313" s="19">
        <f t="shared" si="6"/>
        <v>0.05049015106</v>
      </c>
      <c r="J313" s="19"/>
      <c r="K313" s="19">
        <f t="shared" si="7"/>
        <v>1</v>
      </c>
      <c r="L313" s="174">
        <f t="shared" si="8"/>
        <v>0.9</v>
      </c>
      <c r="M313" s="174">
        <f t="shared" si="9"/>
        <v>0.1</v>
      </c>
      <c r="N313" s="174">
        <f t="shared" si="10"/>
        <v>0</v>
      </c>
      <c r="O313" s="174">
        <f t="shared" si="11"/>
        <v>0</v>
      </c>
      <c r="P313" s="174">
        <f t="shared" si="12"/>
        <v>0</v>
      </c>
      <c r="Q313" s="174">
        <f t="shared" si="13"/>
        <v>0</v>
      </c>
      <c r="R313" s="174">
        <f t="shared" si="14"/>
        <v>0</v>
      </c>
      <c r="S313" s="174">
        <f t="shared" si="15"/>
        <v>0</v>
      </c>
      <c r="T313" s="174">
        <f t="shared" si="16"/>
        <v>0</v>
      </c>
      <c r="U313" s="19">
        <f t="shared" si="17"/>
        <v>0.0005</v>
      </c>
      <c r="V313" s="19">
        <f>offset('StockBond Returns'!$N$7,($B$10-1871)*12+($B$11-2)+C313-1,0)</f>
        <v>0.0540822382</v>
      </c>
      <c r="W313" s="19">
        <f>offset('StockBond Returns'!$O$7,($B$10-1871)*12+($B$11-2)+C313-1,0)</f>
        <v>0.01857803348</v>
      </c>
      <c r="X313" s="19">
        <f>offset('StockBond Returns'!$P$7,($B$10-1871)*12+($B$11-2)+C313-1,0)</f>
        <v>-0.0007379993823</v>
      </c>
      <c r="Y313" s="19">
        <f>offset('StockBond Returns'!$Q$7,($B$10-1871)*12+($B$11-2)+C313-1,0)</f>
        <v>0.0540822382</v>
      </c>
      <c r="Z313" s="19">
        <f>offset('StockBond Returns'!$R$7,($B$10-1871)*12+($B$11-2)+C313-1,0)</f>
        <v>0</v>
      </c>
      <c r="AA313" s="19">
        <f>offset('StockBond Returns'!$S$7,($B$10-1871)*12+($B$11-2)+C313-1,0)</f>
        <v>0</v>
      </c>
      <c r="AB313" s="19">
        <f>offset('StockBond Returns'!$T$7,($B$10-1871)*12+($B$11-2)+C313-1,0)</f>
        <v>-0.002226345083</v>
      </c>
      <c r="AC313" s="19">
        <f>offset('StockBond Returns'!$U$7,($B$10-1871)*12+($B$11-2)+C313-1,0)</f>
        <v>-0.0137</v>
      </c>
      <c r="AD313" s="19">
        <f>offset('StockBond Returns'!$V$7,($B$10-1871)*12+($B$11-2)+C313-1,0)</f>
        <v>-0.0024</v>
      </c>
    </row>
    <row r="314">
      <c r="A314" s="180">
        <f t="shared" si="18"/>
        <v>1953</v>
      </c>
      <c r="B314" s="180">
        <f t="shared" si="19"/>
        <v>11</v>
      </c>
      <c r="C314" s="180">
        <f t="shared" si="20"/>
        <v>291</v>
      </c>
      <c r="D314" s="117">
        <f t="shared" si="4"/>
        <v>79485.26252</v>
      </c>
      <c r="E314" s="117">
        <f t="shared" si="5"/>
        <v>233858.034</v>
      </c>
      <c r="F314" s="117">
        <f>$B$15*$B$18*'Cash Flow Assist'!P301</f>
        <v>3333.333333</v>
      </c>
      <c r="G314" s="117">
        <f>$B$15*'Parameters &amp; Main Results'!B326</f>
        <v>61.96729172</v>
      </c>
      <c r="H314" s="45">
        <f>offset('StockBond Returns'!$W$7,($B$10-1871)*12+($B$11-2)+C314-1,0)</f>
        <v>0.01407200033</v>
      </c>
      <c r="I314" s="19">
        <f t="shared" si="6"/>
        <v>0.01605460645</v>
      </c>
      <c r="J314" s="19"/>
      <c r="K314" s="19">
        <f t="shared" si="7"/>
        <v>1</v>
      </c>
      <c r="L314" s="174">
        <f t="shared" si="8"/>
        <v>0.9</v>
      </c>
      <c r="M314" s="174">
        <f t="shared" si="9"/>
        <v>0.1</v>
      </c>
      <c r="N314" s="174">
        <f t="shared" si="10"/>
        <v>0</v>
      </c>
      <c r="O314" s="174">
        <f t="shared" si="11"/>
        <v>0</v>
      </c>
      <c r="P314" s="174">
        <f t="shared" si="12"/>
        <v>0</v>
      </c>
      <c r="Q314" s="174">
        <f t="shared" si="13"/>
        <v>0</v>
      </c>
      <c r="R314" s="174">
        <f t="shared" si="14"/>
        <v>0</v>
      </c>
      <c r="S314" s="174">
        <f t="shared" si="15"/>
        <v>0</v>
      </c>
      <c r="T314" s="174">
        <f t="shared" si="16"/>
        <v>0</v>
      </c>
      <c r="U314" s="19">
        <f t="shared" si="17"/>
        <v>0.0005</v>
      </c>
      <c r="V314" s="19">
        <f>offset('StockBond Returns'!$N$7,($B$10-1871)*12+($B$11-2)+C314-1,0)</f>
        <v>0.01741801053</v>
      </c>
      <c r="W314" s="19">
        <f>offset('StockBond Returns'!$O$7,($B$10-1871)*12+($B$11-2)+C314-1,0)</f>
        <v>0.004200636406</v>
      </c>
      <c r="X314" s="19">
        <f>offset('StockBond Returns'!$P$7,($B$10-1871)*12+($B$11-2)+C314-1,0)</f>
        <v>0.004878677838</v>
      </c>
      <c r="Y314" s="19">
        <f>offset('StockBond Returns'!$Q$7,($B$10-1871)*12+($B$11-2)+C314-1,0)</f>
        <v>0.01741801053</v>
      </c>
      <c r="Z314" s="19">
        <f>offset('StockBond Returns'!$R$7,($B$10-1871)*12+($B$11-2)+C314-1,0)</f>
        <v>0</v>
      </c>
      <c r="AA314" s="19">
        <f>offset('StockBond Returns'!$S$7,($B$10-1871)*12+($B$11-2)+C314-1,0)</f>
        <v>0</v>
      </c>
      <c r="AB314" s="19">
        <f>offset('StockBond Returns'!$T$7,($B$10-1871)*12+($B$11-2)+C314-1,0)</f>
        <v>0.003724394786</v>
      </c>
      <c r="AC314" s="19">
        <f>offset('StockBond Returns'!$U$7,($B$10-1871)*12+($B$11-2)+C314-1,0)</f>
        <v>-0.0132</v>
      </c>
      <c r="AD314" s="19">
        <f>offset('StockBond Returns'!$V$7,($B$10-1871)*12+($B$11-2)+C314-1,0)</f>
        <v>-0.0015</v>
      </c>
    </row>
    <row r="315">
      <c r="A315" s="180">
        <f t="shared" si="18"/>
        <v>1953</v>
      </c>
      <c r="B315" s="180">
        <f t="shared" si="19"/>
        <v>12</v>
      </c>
      <c r="C315" s="180">
        <f t="shared" si="20"/>
        <v>292</v>
      </c>
      <c r="D315" s="117">
        <f t="shared" si="4"/>
        <v>76740.31459</v>
      </c>
      <c r="E315" s="117">
        <f t="shared" si="5"/>
        <v>232068.3266</v>
      </c>
      <c r="F315" s="117">
        <f>$B$15*$B$18*'Cash Flow Assist'!P302</f>
        <v>3333.333333</v>
      </c>
      <c r="G315" s="117">
        <f>$B$15*'Parameters &amp; Main Results'!B327</f>
        <v>61.86511645</v>
      </c>
      <c r="H315" s="45">
        <f>offset('StockBond Returns'!$W$7,($B$10-1871)*12+($B$11-2)+C315-1,0)</f>
        <v>0.006908464352</v>
      </c>
      <c r="I315" s="19">
        <f t="shared" si="6"/>
        <v>0.006426049783</v>
      </c>
      <c r="J315" s="19"/>
      <c r="K315" s="19">
        <f t="shared" si="7"/>
        <v>1</v>
      </c>
      <c r="L315" s="174">
        <f t="shared" si="8"/>
        <v>0.9</v>
      </c>
      <c r="M315" s="174">
        <f t="shared" si="9"/>
        <v>0.1</v>
      </c>
      <c r="N315" s="174">
        <f t="shared" si="10"/>
        <v>0</v>
      </c>
      <c r="O315" s="174">
        <f t="shared" si="11"/>
        <v>0</v>
      </c>
      <c r="P315" s="174">
        <f t="shared" si="12"/>
        <v>0</v>
      </c>
      <c r="Q315" s="174">
        <f t="shared" si="13"/>
        <v>0</v>
      </c>
      <c r="R315" s="174">
        <f t="shared" si="14"/>
        <v>0</v>
      </c>
      <c r="S315" s="174">
        <f t="shared" si="15"/>
        <v>0</v>
      </c>
      <c r="T315" s="174">
        <f t="shared" si="16"/>
        <v>0</v>
      </c>
      <c r="U315" s="19">
        <f t="shared" si="17"/>
        <v>0.0005</v>
      </c>
      <c r="V315" s="19">
        <f>offset('StockBond Returns'!$N$7,($B$10-1871)*12+($B$11-2)+C315-1,0)</f>
        <v>0.006146106737</v>
      </c>
      <c r="W315" s="19">
        <f>offset('StockBond Returns'!$O$7,($B$10-1871)*12+($B$11-2)+C315-1,0)</f>
        <v>0.009362203864</v>
      </c>
      <c r="X315" s="19">
        <f>offset('StockBond Returns'!$P$7,($B$10-1871)*12+($B$11-2)+C315-1,0)</f>
        <v>0.000454782288</v>
      </c>
      <c r="Y315" s="19">
        <f>offset('StockBond Returns'!$Q$7,($B$10-1871)*12+($B$11-2)+C315-1,0)</f>
        <v>0.006146106737</v>
      </c>
      <c r="Z315" s="19">
        <f>offset('StockBond Returns'!$R$7,($B$10-1871)*12+($B$11-2)+C315-1,0)</f>
        <v>0</v>
      </c>
      <c r="AA315" s="19">
        <f>offset('StockBond Returns'!$S$7,($B$10-1871)*12+($B$11-2)+C315-1,0)</f>
        <v>0</v>
      </c>
      <c r="AB315" s="19">
        <f>offset('StockBond Returns'!$T$7,($B$10-1871)*12+($B$11-2)+C315-1,0)</f>
        <v>-0.0007443245255</v>
      </c>
      <c r="AC315" s="19">
        <f>offset('StockBond Returns'!$U$7,($B$10-1871)*12+($B$11-2)+C315-1,0)</f>
        <v>-0.0086</v>
      </c>
      <c r="AD315" s="19">
        <f>offset('StockBond Returns'!$V$7,($B$10-1871)*12+($B$11-2)+C315-1,0)</f>
        <v>-0.0282</v>
      </c>
    </row>
    <row r="316">
      <c r="A316" s="180">
        <f t="shared" si="18"/>
        <v>1954</v>
      </c>
      <c r="B316" s="180">
        <f t="shared" si="19"/>
        <v>1</v>
      </c>
      <c r="C316" s="180">
        <f t="shared" si="20"/>
        <v>293</v>
      </c>
      <c r="D316" s="117">
        <f t="shared" si="4"/>
        <v>76579.91507</v>
      </c>
      <c r="E316" s="117">
        <f t="shared" si="5"/>
        <v>240005.1635</v>
      </c>
      <c r="F316" s="117">
        <f>$B$15*$B$18*'Cash Flow Assist'!P303</f>
        <v>3333.333333</v>
      </c>
      <c r="G316" s="117">
        <f>$B$15*'Parameters &amp; Main Results'!B328</f>
        <v>61.76310966</v>
      </c>
      <c r="H316" s="45">
        <f>offset('StockBond Returns'!$W$7,($B$10-1871)*12+($B$11-2)+C316-1,0)</f>
        <v>0.04234686104</v>
      </c>
      <c r="I316" s="19">
        <f t="shared" si="6"/>
        <v>0.04898848827</v>
      </c>
      <c r="J316" s="19"/>
      <c r="K316" s="19">
        <f t="shared" si="7"/>
        <v>1</v>
      </c>
      <c r="L316" s="174">
        <f t="shared" si="8"/>
        <v>0.9</v>
      </c>
      <c r="M316" s="174">
        <f t="shared" si="9"/>
        <v>0.1</v>
      </c>
      <c r="N316" s="174">
        <f t="shared" si="10"/>
        <v>0</v>
      </c>
      <c r="O316" s="174">
        <f t="shared" si="11"/>
        <v>0</v>
      </c>
      <c r="P316" s="174">
        <f t="shared" si="12"/>
        <v>0</v>
      </c>
      <c r="Q316" s="174">
        <f t="shared" si="13"/>
        <v>0</v>
      </c>
      <c r="R316" s="174">
        <f t="shared" si="14"/>
        <v>0</v>
      </c>
      <c r="S316" s="174">
        <f t="shared" si="15"/>
        <v>0</v>
      </c>
      <c r="T316" s="174">
        <f t="shared" si="16"/>
        <v>0</v>
      </c>
      <c r="U316" s="19">
        <f t="shared" si="17"/>
        <v>0.0005</v>
      </c>
      <c r="V316" s="19">
        <f>offset('StockBond Returns'!$N$7,($B$10-1871)*12+($B$11-2)+C316-1,0)</f>
        <v>0.05345790642</v>
      </c>
      <c r="W316" s="19">
        <f>offset('StockBond Returns'!$O$7,($B$10-1871)*12+($B$11-2)+C316-1,0)</f>
        <v>0.009180391538</v>
      </c>
      <c r="X316" s="19">
        <f>offset('StockBond Returns'!$P$7,($B$10-1871)*12+($B$11-2)+C316-1,0)</f>
        <v>-0.0012684979</v>
      </c>
      <c r="Y316" s="19">
        <f>offset('StockBond Returns'!$Q$7,($B$10-1871)*12+($B$11-2)+C316-1,0)</f>
        <v>0.05345790642</v>
      </c>
      <c r="Z316" s="19">
        <f>offset('StockBond Returns'!$R$7,($B$10-1871)*12+($B$11-2)+C316-1,0)</f>
        <v>0</v>
      </c>
      <c r="AA316" s="19">
        <f>offset('StockBond Returns'!$S$7,($B$10-1871)*12+($B$11-2)+C316-1,0)</f>
        <v>0</v>
      </c>
      <c r="AB316" s="19">
        <f>offset('StockBond Returns'!$T$7,($B$10-1871)*12+($B$11-2)+C316-1,0)</f>
        <v>-0.009622321905</v>
      </c>
      <c r="AC316" s="19">
        <f>offset('StockBond Returns'!$U$7,($B$10-1871)*12+($B$11-2)+C316-1,0)</f>
        <v>0.005</v>
      </c>
      <c r="AD316" s="19">
        <f>offset('StockBond Returns'!$V$7,($B$10-1871)*12+($B$11-2)+C316-1,0)</f>
        <v>0.0342</v>
      </c>
    </row>
    <row r="317">
      <c r="A317" s="180">
        <f t="shared" si="18"/>
        <v>1954</v>
      </c>
      <c r="B317" s="180">
        <f t="shared" si="19"/>
        <v>2</v>
      </c>
      <c r="C317" s="180">
        <f t="shared" si="20"/>
        <v>294</v>
      </c>
      <c r="D317" s="117">
        <f t="shared" si="4"/>
        <v>73640.83173</v>
      </c>
      <c r="E317" s="117">
        <f t="shared" si="5"/>
        <v>237973.0304</v>
      </c>
      <c r="F317" s="117">
        <f>$B$15*$B$18*'Cash Flow Assist'!P304</f>
        <v>3333.333333</v>
      </c>
      <c r="G317" s="117">
        <f>$B$15*'Parameters &amp; Main Results'!B329</f>
        <v>61.66127105</v>
      </c>
      <c r="H317" s="45">
        <f>offset('StockBond Returns'!$W$7,($B$10-1871)*12+($B$11-2)+C317-1,0)</f>
        <v>0.004536853012</v>
      </c>
      <c r="I317" s="19">
        <f t="shared" si="6"/>
        <v>0.005236009941</v>
      </c>
      <c r="J317" s="19"/>
      <c r="K317" s="19">
        <f t="shared" si="7"/>
        <v>1</v>
      </c>
      <c r="L317" s="174">
        <f t="shared" si="8"/>
        <v>0.9</v>
      </c>
      <c r="M317" s="174">
        <f t="shared" si="9"/>
        <v>0.1</v>
      </c>
      <c r="N317" s="174">
        <f t="shared" si="10"/>
        <v>0</v>
      </c>
      <c r="O317" s="174">
        <f t="shared" si="11"/>
        <v>0</v>
      </c>
      <c r="P317" s="174">
        <f t="shared" si="12"/>
        <v>0</v>
      </c>
      <c r="Q317" s="174">
        <f t="shared" si="13"/>
        <v>0</v>
      </c>
      <c r="R317" s="174">
        <f t="shared" si="14"/>
        <v>0</v>
      </c>
      <c r="S317" s="174">
        <f t="shared" si="15"/>
        <v>0</v>
      </c>
      <c r="T317" s="174">
        <f t="shared" si="16"/>
        <v>0</v>
      </c>
      <c r="U317" s="19">
        <f t="shared" si="17"/>
        <v>0.0005</v>
      </c>
      <c r="V317" s="19">
        <f>offset('StockBond Returns'!$N$7,($B$10-1871)*12+($B$11-2)+C317-1,0)</f>
        <v>0.005743781227</v>
      </c>
      <c r="W317" s="19">
        <f>offset('StockBond Returns'!$O$7,($B$10-1871)*12+($B$11-2)+C317-1,0)</f>
        <v>0.001082735035</v>
      </c>
      <c r="X317" s="19">
        <f>offset('StockBond Returns'!$P$7,($B$10-1871)*12+($B$11-2)+C317-1,0)</f>
        <v>-0.000871026306</v>
      </c>
      <c r="Y317" s="19">
        <f>offset('StockBond Returns'!$Q$7,($B$10-1871)*12+($B$11-2)+C317-1,0)</f>
        <v>0.005743781227</v>
      </c>
      <c r="Z317" s="19">
        <f>offset('StockBond Returns'!$R$7,($B$10-1871)*12+($B$11-2)+C317-1,0)</f>
        <v>0</v>
      </c>
      <c r="AA317" s="19">
        <f>offset('StockBond Returns'!$S$7,($B$10-1871)*12+($B$11-2)+C317-1,0)</f>
        <v>0</v>
      </c>
      <c r="AB317" s="19">
        <f>offset('StockBond Returns'!$T$7,($B$10-1871)*12+($B$11-2)+C317-1,0)</f>
        <v>-0.001852537977</v>
      </c>
      <c r="AC317" s="19">
        <f>offset('StockBond Returns'!$U$7,($B$10-1871)*12+($B$11-2)+C317-1,0)</f>
        <v>-0.002</v>
      </c>
      <c r="AD317" s="19">
        <f>offset('StockBond Returns'!$V$7,($B$10-1871)*12+($B$11-2)+C317-1,0)</f>
        <v>-0.0028</v>
      </c>
    </row>
    <row r="318">
      <c r="A318" s="180">
        <f t="shared" si="18"/>
        <v>1954</v>
      </c>
      <c r="B318" s="180">
        <f t="shared" si="19"/>
        <v>3</v>
      </c>
      <c r="C318" s="180">
        <f t="shared" si="20"/>
        <v>295</v>
      </c>
      <c r="D318" s="117">
        <f t="shared" si="4"/>
        <v>72540.90032</v>
      </c>
      <c r="E318" s="117">
        <f t="shared" si="5"/>
        <v>242781.1713</v>
      </c>
      <c r="F318" s="117">
        <f>$B$15*$B$18*'Cash Flow Assist'!P305</f>
        <v>3333.333333</v>
      </c>
      <c r="G318" s="117">
        <f>$B$15*'Parameters &amp; Main Results'!B330</f>
        <v>61.55960037</v>
      </c>
      <c r="H318" s="45">
        <f>offset('StockBond Returns'!$W$7,($B$10-1871)*12+($B$11-2)+C318-1,0)</f>
        <v>0.03086359805</v>
      </c>
      <c r="I318" s="19">
        <f t="shared" si="6"/>
        <v>0.03442638</v>
      </c>
      <c r="J318" s="19"/>
      <c r="K318" s="19">
        <f t="shared" si="7"/>
        <v>1</v>
      </c>
      <c r="L318" s="174">
        <f t="shared" si="8"/>
        <v>0.9</v>
      </c>
      <c r="M318" s="174">
        <f t="shared" si="9"/>
        <v>0.1</v>
      </c>
      <c r="N318" s="174">
        <f t="shared" si="10"/>
        <v>0</v>
      </c>
      <c r="O318" s="174">
        <f t="shared" si="11"/>
        <v>0</v>
      </c>
      <c r="P318" s="174">
        <f t="shared" si="12"/>
        <v>0</v>
      </c>
      <c r="Q318" s="174">
        <f t="shared" si="13"/>
        <v>0</v>
      </c>
      <c r="R318" s="174">
        <f t="shared" si="14"/>
        <v>0</v>
      </c>
      <c r="S318" s="174">
        <f t="shared" si="15"/>
        <v>0</v>
      </c>
      <c r="T318" s="174">
        <f t="shared" si="16"/>
        <v>0</v>
      </c>
      <c r="U318" s="19">
        <f t="shared" si="17"/>
        <v>0.0005</v>
      </c>
      <c r="V318" s="19">
        <f>offset('StockBond Returns'!$N$7,($B$10-1871)*12+($B$11-2)+C318-1,0)</f>
        <v>0.03684323463</v>
      </c>
      <c r="W318" s="19">
        <f>offset('StockBond Returns'!$O$7,($B$10-1871)*12+($B$11-2)+C318-1,0)</f>
        <v>0.01309135495</v>
      </c>
      <c r="X318" s="19">
        <f>offset('StockBond Returns'!$P$7,($B$10-1871)*12+($B$11-2)+C318-1,0)</f>
        <v>0.003038132814</v>
      </c>
      <c r="Y318" s="19">
        <f>offset('StockBond Returns'!$Q$7,($B$10-1871)*12+($B$11-2)+C318-1,0)</f>
        <v>0.03684323463</v>
      </c>
      <c r="Z318" s="19">
        <f>offset('StockBond Returns'!$R$7,($B$10-1871)*12+($B$11-2)+C318-1,0)</f>
        <v>0</v>
      </c>
      <c r="AA318" s="19">
        <f>offset('StockBond Returns'!$S$7,($B$10-1871)*12+($B$11-2)+C318-1,0)</f>
        <v>0</v>
      </c>
      <c r="AB318" s="19">
        <f>offset('StockBond Returns'!$T$7,($B$10-1871)*12+($B$11-2)+C318-1,0)</f>
        <v>0.002227998515</v>
      </c>
      <c r="AC318" s="19">
        <f>offset('StockBond Returns'!$U$7,($B$10-1871)*12+($B$11-2)+C318-1,0)</f>
        <v>-0.0052</v>
      </c>
      <c r="AD318" s="19">
        <f>offset('StockBond Returns'!$V$7,($B$10-1871)*12+($B$11-2)+C318-1,0)</f>
        <v>-0.015</v>
      </c>
    </row>
    <row r="319">
      <c r="A319" s="180">
        <f t="shared" si="18"/>
        <v>1954</v>
      </c>
      <c r="B319" s="180">
        <f t="shared" si="19"/>
        <v>4</v>
      </c>
      <c r="C319" s="180">
        <f t="shared" si="20"/>
        <v>296</v>
      </c>
      <c r="D319" s="117">
        <f t="shared" si="4"/>
        <v>72394.20759</v>
      </c>
      <c r="E319" s="117">
        <f t="shared" si="5"/>
        <v>251921.2062</v>
      </c>
      <c r="F319" s="117">
        <f>$B$15*$B$18*'Cash Flow Assist'!P306</f>
        <v>3333.333333</v>
      </c>
      <c r="G319" s="117">
        <f>$B$15*'Parameters &amp; Main Results'!B331</f>
        <v>61.45809733</v>
      </c>
      <c r="H319" s="45">
        <f>offset('StockBond Returns'!$W$7,($B$10-1871)*12+($B$11-2)+C319-1,0)</f>
        <v>0.04511659429</v>
      </c>
      <c r="I319" s="19">
        <f t="shared" si="6"/>
        <v>0.05182224801</v>
      </c>
      <c r="J319" s="19"/>
      <c r="K319" s="19">
        <f t="shared" si="7"/>
        <v>1</v>
      </c>
      <c r="L319" s="174">
        <f t="shared" si="8"/>
        <v>0.9</v>
      </c>
      <c r="M319" s="174">
        <f t="shared" si="9"/>
        <v>0.1</v>
      </c>
      <c r="N319" s="174">
        <f t="shared" si="10"/>
        <v>0</v>
      </c>
      <c r="O319" s="174">
        <f t="shared" si="11"/>
        <v>0</v>
      </c>
      <c r="P319" s="174">
        <f t="shared" si="12"/>
        <v>0</v>
      </c>
      <c r="Q319" s="174">
        <f t="shared" si="13"/>
        <v>0</v>
      </c>
      <c r="R319" s="174">
        <f t="shared" si="14"/>
        <v>0</v>
      </c>
      <c r="S319" s="174">
        <f t="shared" si="15"/>
        <v>0</v>
      </c>
      <c r="T319" s="174">
        <f t="shared" si="16"/>
        <v>0</v>
      </c>
      <c r="U319" s="19">
        <f t="shared" si="17"/>
        <v>0.0005</v>
      </c>
      <c r="V319" s="19">
        <f>offset('StockBond Returns'!$N$7,($B$10-1871)*12+($B$11-2)+C319-1,0)</f>
        <v>0.05633435049</v>
      </c>
      <c r="W319" s="19">
        <f>offset('StockBond Returns'!$O$7,($B$10-1871)*12+($B$11-2)+C319-1,0)</f>
        <v>0.01162999236</v>
      </c>
      <c r="X319" s="19">
        <f>offset('StockBond Returns'!$P$7,($B$10-1871)*12+($B$11-2)+C319-1,0)</f>
        <v>0.003466675974</v>
      </c>
      <c r="Y319" s="19">
        <f>offset('StockBond Returns'!$Q$7,($B$10-1871)*12+($B$11-2)+C319-1,0)</f>
        <v>0.05633435049</v>
      </c>
      <c r="Z319" s="19">
        <f>offset('StockBond Returns'!$R$7,($B$10-1871)*12+($B$11-2)+C319-1,0)</f>
        <v>0</v>
      </c>
      <c r="AA319" s="19">
        <f>offset('StockBond Returns'!$S$7,($B$10-1871)*12+($B$11-2)+C319-1,0)</f>
        <v>0</v>
      </c>
      <c r="AB319" s="19">
        <f>offset('StockBond Returns'!$T$7,($B$10-1871)*12+($B$11-2)+C319-1,0)</f>
        <v>0.002606105733</v>
      </c>
      <c r="AC319" s="19">
        <f>offset('StockBond Returns'!$U$7,($B$10-1871)*12+($B$11-2)+C319-1,0)</f>
        <v>-0.0342</v>
      </c>
      <c r="AD319" s="19">
        <f>offset('StockBond Returns'!$V$7,($B$10-1871)*12+($B$11-2)+C319-1,0)</f>
        <v>-0.0034</v>
      </c>
    </row>
    <row r="320">
      <c r="A320" s="180">
        <f t="shared" si="18"/>
        <v>1954</v>
      </c>
      <c r="B320" s="180">
        <f t="shared" si="19"/>
        <v>5</v>
      </c>
      <c r="C320" s="180">
        <f t="shared" si="20"/>
        <v>297</v>
      </c>
      <c r="D320" s="117">
        <f t="shared" si="4"/>
        <v>70778.45303</v>
      </c>
      <c r="E320" s="117">
        <f t="shared" si="5"/>
        <v>256181.3196</v>
      </c>
      <c r="F320" s="117">
        <f>$B$15*$B$18*'Cash Flow Assist'!P307</f>
        <v>3333.333333</v>
      </c>
      <c r="G320" s="117">
        <f>$B$15*'Parameters &amp; Main Results'!B332</f>
        <v>61.35676165</v>
      </c>
      <c r="H320" s="45">
        <f>offset('StockBond Returns'!$W$7,($B$10-1871)*12+($B$11-2)+C320-1,0)</f>
        <v>0.02396077188</v>
      </c>
      <c r="I320" s="19">
        <f t="shared" si="6"/>
        <v>0.03029203014</v>
      </c>
      <c r="J320" s="19"/>
      <c r="K320" s="19">
        <f t="shared" si="7"/>
        <v>1</v>
      </c>
      <c r="L320" s="174">
        <f t="shared" si="8"/>
        <v>0.9</v>
      </c>
      <c r="M320" s="174">
        <f t="shared" si="9"/>
        <v>0.1</v>
      </c>
      <c r="N320" s="174">
        <f t="shared" si="10"/>
        <v>0</v>
      </c>
      <c r="O320" s="174">
        <f t="shared" si="11"/>
        <v>0</v>
      </c>
      <c r="P320" s="174">
        <f t="shared" si="12"/>
        <v>0</v>
      </c>
      <c r="Q320" s="174">
        <f t="shared" si="13"/>
        <v>0</v>
      </c>
      <c r="R320" s="174">
        <f t="shared" si="14"/>
        <v>0</v>
      </c>
      <c r="S320" s="174">
        <f t="shared" si="15"/>
        <v>0</v>
      </c>
      <c r="T320" s="174">
        <f t="shared" si="16"/>
        <v>0</v>
      </c>
      <c r="U320" s="19">
        <f t="shared" si="17"/>
        <v>0.0005</v>
      </c>
      <c r="V320" s="19">
        <f>offset('StockBond Returns'!$N$7,($B$10-1871)*12+($B$11-2)+C320-1,0)</f>
        <v>0.03455453564</v>
      </c>
      <c r="W320" s="19">
        <f>offset('StockBond Returns'!$O$7,($B$10-1871)*12+($B$11-2)+C320-1,0)</f>
        <v>-0.007653852732</v>
      </c>
      <c r="X320" s="19">
        <f>offset('StockBond Returns'!$P$7,($B$10-1871)*12+($B$11-2)+C320-1,0)</f>
        <v>-0.001793099393</v>
      </c>
      <c r="Y320" s="19">
        <f>offset('StockBond Returns'!$Q$7,($B$10-1871)*12+($B$11-2)+C320-1,0)</f>
        <v>0.03455453564</v>
      </c>
      <c r="Z320" s="19">
        <f>offset('StockBond Returns'!$R$7,($B$10-1871)*12+($B$11-2)+C320-1,0)</f>
        <v>0</v>
      </c>
      <c r="AA320" s="19">
        <f>offset('StockBond Returns'!$S$7,($B$10-1871)*12+($B$11-2)+C320-1,0)</f>
        <v>0</v>
      </c>
      <c r="AB320" s="19">
        <f>offset('StockBond Returns'!$T$7,($B$10-1871)*12+($B$11-2)+C320-1,0)</f>
        <v>-0.0025993316</v>
      </c>
      <c r="AC320" s="19">
        <f>offset('StockBond Returns'!$U$7,($B$10-1871)*12+($B$11-2)+C320-1,0)</f>
        <v>0.0041</v>
      </c>
      <c r="AD320" s="19">
        <f>offset('StockBond Returns'!$V$7,($B$10-1871)*12+($B$11-2)+C320-1,0)</f>
        <v>0.0246</v>
      </c>
    </row>
    <row r="321">
      <c r="A321" s="180">
        <f t="shared" si="18"/>
        <v>1954</v>
      </c>
      <c r="B321" s="180">
        <f t="shared" si="19"/>
        <v>6</v>
      </c>
      <c r="C321" s="180">
        <f t="shared" si="20"/>
        <v>298</v>
      </c>
      <c r="D321" s="117">
        <f t="shared" si="4"/>
        <v>67749.78002</v>
      </c>
      <c r="E321" s="117">
        <f t="shared" si="5"/>
        <v>253968.7525</v>
      </c>
      <c r="F321" s="117">
        <f>$B$15*$B$18*'Cash Flow Assist'!P308</f>
        <v>3333.333333</v>
      </c>
      <c r="G321" s="117">
        <f>$B$15*'Parameters &amp; Main Results'!B333</f>
        <v>61.25559305</v>
      </c>
      <c r="H321" s="45">
        <f>offset('StockBond Returns'!$W$7,($B$10-1871)*12+($B$11-2)+C321-1,0)</f>
        <v>0.003605655502</v>
      </c>
      <c r="I321" s="19">
        <f t="shared" si="6"/>
        <v>0.004189291949</v>
      </c>
      <c r="J321" s="19"/>
      <c r="K321" s="19">
        <f t="shared" si="7"/>
        <v>1</v>
      </c>
      <c r="L321" s="174">
        <f t="shared" si="8"/>
        <v>0.9</v>
      </c>
      <c r="M321" s="174">
        <f t="shared" si="9"/>
        <v>0.1</v>
      </c>
      <c r="N321" s="174">
        <f t="shared" si="10"/>
        <v>0</v>
      </c>
      <c r="O321" s="174">
        <f t="shared" si="11"/>
        <v>0</v>
      </c>
      <c r="P321" s="174">
        <f t="shared" si="12"/>
        <v>0</v>
      </c>
      <c r="Q321" s="174">
        <f t="shared" si="13"/>
        <v>0</v>
      </c>
      <c r="R321" s="174">
        <f t="shared" si="14"/>
        <v>0</v>
      </c>
      <c r="S321" s="174">
        <f t="shared" si="15"/>
        <v>0</v>
      </c>
      <c r="T321" s="174">
        <f t="shared" si="16"/>
        <v>0</v>
      </c>
      <c r="U321" s="19">
        <f t="shared" si="17"/>
        <v>0.0005</v>
      </c>
      <c r="V321" s="19">
        <f>offset('StockBond Returns'!$N$7,($B$10-1871)*12+($B$11-2)+C321-1,0)</f>
        <v>0.004620049581</v>
      </c>
      <c r="W321" s="19">
        <f>offset('StockBond Returns'!$O$7,($B$10-1871)*12+($B$11-2)+C321-1,0)</f>
        <v>0.0007291399297</v>
      </c>
      <c r="X321" s="19">
        <f>offset('StockBond Returns'!$P$7,($B$10-1871)*12+($B$11-2)+C321-1,0)</f>
        <v>0.0002619029928</v>
      </c>
      <c r="Y321" s="19">
        <f>offset('StockBond Returns'!$Q$7,($B$10-1871)*12+($B$11-2)+C321-1,0)</f>
        <v>0.004620049581</v>
      </c>
      <c r="Z321" s="19">
        <f>offset('StockBond Returns'!$R$7,($B$10-1871)*12+($B$11-2)+C321-1,0)</f>
        <v>0</v>
      </c>
      <c r="AA321" s="19">
        <f>offset('StockBond Returns'!$S$7,($B$10-1871)*12+($B$11-2)+C321-1,0)</f>
        <v>0</v>
      </c>
      <c r="AB321" s="19">
        <f>offset('StockBond Returns'!$T$7,($B$10-1871)*12+($B$11-2)+C321-1,0)</f>
        <v>-0.0003711952487</v>
      </c>
      <c r="AC321" s="19">
        <f>offset('StockBond Returns'!$U$7,($B$10-1871)*12+($B$11-2)+C321-1,0)</f>
        <v>0.0039</v>
      </c>
      <c r="AD321" s="19">
        <f>offset('StockBond Returns'!$V$7,($B$10-1871)*12+($B$11-2)+C321-1,0)</f>
        <v>0</v>
      </c>
    </row>
    <row r="322">
      <c r="A322" s="180">
        <f t="shared" si="18"/>
        <v>1954</v>
      </c>
      <c r="B322" s="180">
        <f t="shared" si="19"/>
        <v>7</v>
      </c>
      <c r="C322" s="180">
        <f t="shared" si="20"/>
        <v>299</v>
      </c>
      <c r="D322" s="117">
        <f t="shared" si="4"/>
        <v>67776.0586</v>
      </c>
      <c r="E322" s="117">
        <f t="shared" si="5"/>
        <v>265486.0832</v>
      </c>
      <c r="F322" s="117">
        <f>$B$15*$B$18*'Cash Flow Assist'!P309</f>
        <v>3333.333333</v>
      </c>
      <c r="G322" s="117">
        <f>$B$15*'Parameters &amp; Main Results'!B334</f>
        <v>61.15459127</v>
      </c>
      <c r="H322" s="45">
        <f>offset('StockBond Returns'!$W$7,($B$10-1871)*12+($B$11-2)+C322-1,0)</f>
        <v>0.05115663823</v>
      </c>
      <c r="I322" s="19">
        <f t="shared" si="6"/>
        <v>0.05899366402</v>
      </c>
      <c r="J322" s="19"/>
      <c r="K322" s="19">
        <f t="shared" si="7"/>
        <v>1</v>
      </c>
      <c r="L322" s="174">
        <f t="shared" si="8"/>
        <v>0.9</v>
      </c>
      <c r="M322" s="174">
        <f t="shared" si="9"/>
        <v>0.1</v>
      </c>
      <c r="N322" s="174">
        <f t="shared" si="10"/>
        <v>0</v>
      </c>
      <c r="O322" s="174">
        <f t="shared" si="11"/>
        <v>0</v>
      </c>
      <c r="P322" s="174">
        <f t="shared" si="12"/>
        <v>0</v>
      </c>
      <c r="Q322" s="174">
        <f t="shared" si="13"/>
        <v>0</v>
      </c>
      <c r="R322" s="174">
        <f t="shared" si="14"/>
        <v>0</v>
      </c>
      <c r="S322" s="174">
        <f t="shared" si="15"/>
        <v>0</v>
      </c>
      <c r="T322" s="174">
        <f t="shared" si="16"/>
        <v>0</v>
      </c>
      <c r="U322" s="19">
        <f t="shared" si="17"/>
        <v>0.0005</v>
      </c>
      <c r="V322" s="19">
        <f>offset('StockBond Returns'!$N$7,($B$10-1871)*12+($B$11-2)+C322-1,0)</f>
        <v>0.06426001455</v>
      </c>
      <c r="W322" s="19">
        <f>offset('StockBond Returns'!$O$7,($B$10-1871)*12+($B$11-2)+C322-1,0)</f>
        <v>0.01201317593</v>
      </c>
      <c r="X322" s="19">
        <f>offset('StockBond Returns'!$P$7,($B$10-1871)*12+($B$11-2)+C322-1,0)</f>
        <v>0.003513328373</v>
      </c>
      <c r="Y322" s="19">
        <f>offset('StockBond Returns'!$Q$7,($B$10-1871)*12+($B$11-2)+C322-1,0)</f>
        <v>0.06426001455</v>
      </c>
      <c r="Z322" s="19">
        <f>offset('StockBond Returns'!$R$7,($B$10-1871)*12+($B$11-2)+C322-1,0)</f>
        <v>0</v>
      </c>
      <c r="AA322" s="19">
        <f>offset('StockBond Returns'!$S$7,($B$10-1871)*12+($B$11-2)+C322-1,0)</f>
        <v>0</v>
      </c>
      <c r="AB322" s="19">
        <f>offset('StockBond Returns'!$T$7,($B$10-1871)*12+($B$11-2)+C322-1,0)</f>
        <v>0.002978406552</v>
      </c>
      <c r="AC322" s="19">
        <f>offset('StockBond Returns'!$U$7,($B$10-1871)*12+($B$11-2)+C322-1,0)</f>
        <v>0.0106</v>
      </c>
      <c r="AD322" s="19">
        <f>offset('StockBond Returns'!$V$7,($B$10-1871)*12+($B$11-2)+C322-1,0)</f>
        <v>0.0413</v>
      </c>
    </row>
    <row r="323">
      <c r="A323" s="180">
        <f t="shared" si="18"/>
        <v>1954</v>
      </c>
      <c r="B323" s="180">
        <f t="shared" si="19"/>
        <v>8</v>
      </c>
      <c r="C323" s="180">
        <f t="shared" si="20"/>
        <v>300</v>
      </c>
      <c r="D323" s="117">
        <f t="shared" si="4"/>
        <v>63024.65362</v>
      </c>
      <c r="E323" s="117">
        <f t="shared" si="5"/>
        <v>255155.2925</v>
      </c>
      <c r="F323" s="117">
        <f>$B$15*$B$18*'Cash Flow Assist'!P310</f>
        <v>3333.333333</v>
      </c>
      <c r="G323" s="117">
        <f>$B$15*'Parameters &amp; Main Results'!B335</f>
        <v>61.05375603</v>
      </c>
      <c r="H323" s="45">
        <f>offset('StockBond Returns'!$W$7,($B$10-1871)*12+($B$11-2)+C323-1,0)</f>
        <v>-0.0229308333</v>
      </c>
      <c r="I323" s="19">
        <f t="shared" si="6"/>
        <v>-0.02691891505</v>
      </c>
      <c r="J323" s="19"/>
      <c r="K323" s="19">
        <f t="shared" si="7"/>
        <v>1</v>
      </c>
      <c r="L323" s="174">
        <f t="shared" si="8"/>
        <v>0.9</v>
      </c>
      <c r="M323" s="174">
        <f t="shared" si="9"/>
        <v>0.1</v>
      </c>
      <c r="N323" s="174">
        <f t="shared" si="10"/>
        <v>0</v>
      </c>
      <c r="O323" s="174">
        <f t="shared" si="11"/>
        <v>0</v>
      </c>
      <c r="P323" s="174">
        <f t="shared" si="12"/>
        <v>0</v>
      </c>
      <c r="Q323" s="174">
        <f t="shared" si="13"/>
        <v>0</v>
      </c>
      <c r="R323" s="174">
        <f t="shared" si="14"/>
        <v>0</v>
      </c>
      <c r="S323" s="174">
        <f t="shared" si="15"/>
        <v>0</v>
      </c>
      <c r="T323" s="174">
        <f t="shared" si="16"/>
        <v>0</v>
      </c>
      <c r="U323" s="19">
        <f t="shared" si="17"/>
        <v>0.0005</v>
      </c>
      <c r="V323" s="19">
        <f>offset('StockBond Returns'!$N$7,($B$10-1871)*12+($B$11-2)+C323-1,0)</f>
        <v>-0.02953596956</v>
      </c>
      <c r="W323" s="19">
        <f>offset('StockBond Returns'!$O$7,($B$10-1871)*12+($B$11-2)+C323-1,0)</f>
        <v>-0.002948757853</v>
      </c>
      <c r="X323" s="19">
        <f>offset('StockBond Returns'!$P$7,($B$10-1871)*12+($B$11-2)+C323-1,0)</f>
        <v>0.0009726629408</v>
      </c>
      <c r="Y323" s="19">
        <f>offset('StockBond Returns'!$Q$7,($B$10-1871)*12+($B$11-2)+C323-1,0)</f>
        <v>-0.02953596956</v>
      </c>
      <c r="Z323" s="19">
        <f>offset('StockBond Returns'!$R$7,($B$10-1871)*12+($B$11-2)+C323-1,0)</f>
        <v>0</v>
      </c>
      <c r="AA323" s="19">
        <f>offset('StockBond Returns'!$S$7,($B$10-1871)*12+($B$11-2)+C323-1,0)</f>
        <v>0</v>
      </c>
      <c r="AB323" s="19">
        <f>offset('StockBond Returns'!$T$7,($B$10-1871)*12+($B$11-2)+C323-1,0)</f>
        <v>0.0003724394786</v>
      </c>
      <c r="AC323" s="19">
        <f>offset('StockBond Returns'!$U$7,($B$10-1871)*12+($B$11-2)+C323-1,0)</f>
        <v>0.0269</v>
      </c>
      <c r="AD323" s="19">
        <f>offset('StockBond Returns'!$V$7,($B$10-1871)*12+($B$11-2)+C323-1,0)</f>
        <v>-0.0138</v>
      </c>
    </row>
    <row r="324">
      <c r="A324" s="180">
        <f t="shared" si="18"/>
        <v>1954</v>
      </c>
      <c r="B324" s="180">
        <f t="shared" si="19"/>
        <v>9</v>
      </c>
      <c r="C324" s="180">
        <f t="shared" si="20"/>
        <v>301</v>
      </c>
      <c r="D324" s="117">
        <f t="shared" si="4"/>
        <v>64469.45588</v>
      </c>
      <c r="E324" s="117">
        <f t="shared" si="5"/>
        <v>272782.5133</v>
      </c>
      <c r="F324" s="117">
        <f>$B$15*$B$18*'Cash Flow Assist'!P311</f>
        <v>3333.333333</v>
      </c>
      <c r="G324" s="117">
        <f>$B$15*'Parameters &amp; Main Results'!B336</f>
        <v>727.6197537</v>
      </c>
      <c r="H324" s="45">
        <f>offset('StockBond Returns'!$W$7,($B$10-1871)*12+($B$11-2)+C324-1,0)</f>
        <v>0.06704049825</v>
      </c>
      <c r="I324" s="19">
        <f t="shared" si="6"/>
        <v>0.08011470229</v>
      </c>
      <c r="J324" s="19"/>
      <c r="K324" s="19">
        <f t="shared" si="7"/>
        <v>1</v>
      </c>
      <c r="L324" s="174">
        <f t="shared" si="8"/>
        <v>0.9</v>
      </c>
      <c r="M324" s="174">
        <f t="shared" si="9"/>
        <v>0.1</v>
      </c>
      <c r="N324" s="174">
        <f t="shared" si="10"/>
        <v>0</v>
      </c>
      <c r="O324" s="174">
        <f t="shared" si="11"/>
        <v>0</v>
      </c>
      <c r="P324" s="174">
        <f t="shared" si="12"/>
        <v>0</v>
      </c>
      <c r="Q324" s="174">
        <f t="shared" si="13"/>
        <v>0</v>
      </c>
      <c r="R324" s="174">
        <f t="shared" si="14"/>
        <v>0</v>
      </c>
      <c r="S324" s="174">
        <f t="shared" si="15"/>
        <v>0</v>
      </c>
      <c r="T324" s="174">
        <f t="shared" si="16"/>
        <v>0</v>
      </c>
      <c r="U324" s="19">
        <f t="shared" si="17"/>
        <v>0.0005</v>
      </c>
      <c r="V324" s="19">
        <f>offset('StockBond Returns'!$N$7,($B$10-1871)*12+($B$11-2)+C324-1,0)</f>
        <v>0.08887250499</v>
      </c>
      <c r="W324" s="19">
        <f>offset('StockBond Returns'!$O$7,($B$10-1871)*12+($B$11-2)+C324-1,0)</f>
        <v>0.001711144726</v>
      </c>
      <c r="X324" s="19">
        <f>offset('StockBond Returns'!$P$7,($B$10-1871)*12+($B$11-2)+C324-1,0)</f>
        <v>0.002259791123</v>
      </c>
      <c r="Y324" s="19">
        <f>offset('StockBond Returns'!$Q$7,($B$10-1871)*12+($B$11-2)+C324-1,0)</f>
        <v>0.08887250499</v>
      </c>
      <c r="Z324" s="19">
        <f>offset('StockBond Returns'!$R$7,($B$10-1871)*12+($B$11-2)+C324-1,0)</f>
        <v>0</v>
      </c>
      <c r="AA324" s="19">
        <f>offset('StockBond Returns'!$S$7,($B$10-1871)*12+($B$11-2)+C324-1,0)</f>
        <v>0</v>
      </c>
      <c r="AB324" s="19">
        <f>offset('StockBond Returns'!$T$7,($B$10-1871)*12+($B$11-2)+C324-1,0)</f>
        <v>0.001491980604</v>
      </c>
      <c r="AC324" s="19">
        <f>offset('StockBond Returns'!$U$7,($B$10-1871)*12+($B$11-2)+C324-1,0)</f>
        <v>-0.0253</v>
      </c>
      <c r="AD324" s="19">
        <f>offset('StockBond Returns'!$V$7,($B$10-1871)*12+($B$11-2)+C324-1,0)</f>
        <v>0.0068</v>
      </c>
    </row>
    <row r="325">
      <c r="A325" s="180">
        <f t="shared" si="18"/>
        <v>1954</v>
      </c>
      <c r="B325" s="180">
        <f t="shared" si="19"/>
        <v>10</v>
      </c>
      <c r="C325" s="180">
        <f t="shared" si="20"/>
        <v>302</v>
      </c>
      <c r="D325" s="117">
        <f t="shared" si="4"/>
        <v>61311.40597</v>
      </c>
      <c r="E325" s="117">
        <f t="shared" si="5"/>
        <v>267231.7941</v>
      </c>
      <c r="F325" s="117">
        <f>$B$15*$B$18*'Cash Flow Assist'!P312</f>
        <v>3333.333333</v>
      </c>
      <c r="G325" s="117">
        <f>$B$15*'Parameters &amp; Main Results'!B337</f>
        <v>727.5192507</v>
      </c>
      <c r="H325" s="45">
        <f>offset('StockBond Returns'!$W$7,($B$10-1871)*12+($B$11-2)+C325-1,0)</f>
        <v>-0.008926662124</v>
      </c>
      <c r="I325" s="19">
        <f t="shared" si="6"/>
        <v>-0.01089992246</v>
      </c>
      <c r="J325" s="19"/>
      <c r="K325" s="19">
        <f t="shared" si="7"/>
        <v>1</v>
      </c>
      <c r="L325" s="174">
        <f t="shared" si="8"/>
        <v>0.9</v>
      </c>
      <c r="M325" s="174">
        <f t="shared" si="9"/>
        <v>0.1</v>
      </c>
      <c r="N325" s="174">
        <f t="shared" si="10"/>
        <v>0</v>
      </c>
      <c r="O325" s="174">
        <f t="shared" si="11"/>
        <v>0</v>
      </c>
      <c r="P325" s="174">
        <f t="shared" si="12"/>
        <v>0</v>
      </c>
      <c r="Q325" s="174">
        <f t="shared" si="13"/>
        <v>0</v>
      </c>
      <c r="R325" s="174">
        <f t="shared" si="14"/>
        <v>0</v>
      </c>
      <c r="S325" s="174">
        <f t="shared" si="15"/>
        <v>0</v>
      </c>
      <c r="T325" s="174">
        <f t="shared" si="16"/>
        <v>0</v>
      </c>
      <c r="U325" s="19">
        <f t="shared" si="17"/>
        <v>0.0005</v>
      </c>
      <c r="V325" s="19">
        <f>offset('StockBond Returns'!$N$7,($B$10-1871)*12+($B$11-2)+C325-1,0)</f>
        <v>-0.01217376268</v>
      </c>
      <c r="W325" s="19">
        <f>offset('StockBond Returns'!$O$7,($B$10-1871)*12+($B$11-2)+C325-1,0)</f>
        <v>0.0009813062054</v>
      </c>
      <c r="X325" s="19">
        <f>offset('StockBond Returns'!$P$7,($B$10-1871)*12+($B$11-2)+C325-1,0)</f>
        <v>0.004212765096</v>
      </c>
      <c r="Y325" s="19">
        <f>offset('StockBond Returns'!$Q$7,($B$10-1871)*12+($B$11-2)+C325-1,0)</f>
        <v>-0.01217376268</v>
      </c>
      <c r="Z325" s="19">
        <f>offset('StockBond Returns'!$R$7,($B$10-1871)*12+($B$11-2)+C325-1,0)</f>
        <v>0</v>
      </c>
      <c r="AA325" s="19">
        <f>offset('StockBond Returns'!$S$7,($B$10-1871)*12+($B$11-2)+C325-1,0)</f>
        <v>0</v>
      </c>
      <c r="AB325" s="19">
        <f>offset('StockBond Returns'!$T$7,($B$10-1871)*12+($B$11-2)+C325-1,0)</f>
        <v>0.003368263473</v>
      </c>
      <c r="AC325" s="19">
        <f>offset('StockBond Returns'!$U$7,($B$10-1871)*12+($B$11-2)+C325-1,0)</f>
        <v>0.0062</v>
      </c>
      <c r="AD325" s="19">
        <f>offset('StockBond Returns'!$V$7,($B$10-1871)*12+($B$11-2)+C325-1,0)</f>
        <v>0.0067</v>
      </c>
    </row>
    <row r="326">
      <c r="A326" s="180">
        <f t="shared" si="18"/>
        <v>1954</v>
      </c>
      <c r="B326" s="180">
        <f t="shared" si="19"/>
        <v>11</v>
      </c>
      <c r="C326" s="180">
        <f t="shared" si="20"/>
        <v>303</v>
      </c>
      <c r="D326" s="117">
        <f t="shared" si="4"/>
        <v>62259.79242</v>
      </c>
      <c r="E326" s="117">
        <f t="shared" si="5"/>
        <v>284095.9615</v>
      </c>
      <c r="F326" s="117">
        <f>$B$15*$B$18*'Cash Flow Assist'!P313</f>
        <v>3333.333333</v>
      </c>
      <c r="G326" s="117">
        <f>$B$15*'Parameters &amp; Main Results'!B338</f>
        <v>727.4189135</v>
      </c>
      <c r="H326" s="45">
        <f>offset('StockBond Returns'!$W$7,($B$10-1871)*12+($B$11-2)+C326-1,0)</f>
        <v>0.06054460616</v>
      </c>
      <c r="I326" s="19">
        <f t="shared" si="6"/>
        <v>0.07357587919</v>
      </c>
      <c r="J326" s="19"/>
      <c r="K326" s="19">
        <f t="shared" si="7"/>
        <v>1</v>
      </c>
      <c r="L326" s="174">
        <f t="shared" si="8"/>
        <v>0.9</v>
      </c>
      <c r="M326" s="174">
        <f t="shared" si="9"/>
        <v>0.1</v>
      </c>
      <c r="N326" s="174">
        <f t="shared" si="10"/>
        <v>0</v>
      </c>
      <c r="O326" s="174">
        <f t="shared" si="11"/>
        <v>0</v>
      </c>
      <c r="P326" s="174">
        <f t="shared" si="12"/>
        <v>0</v>
      </c>
      <c r="Q326" s="174">
        <f t="shared" si="13"/>
        <v>0</v>
      </c>
      <c r="R326" s="174">
        <f t="shared" si="14"/>
        <v>0</v>
      </c>
      <c r="S326" s="174">
        <f t="shared" si="15"/>
        <v>0</v>
      </c>
      <c r="T326" s="174">
        <f t="shared" si="16"/>
        <v>0</v>
      </c>
      <c r="U326" s="19">
        <f t="shared" si="17"/>
        <v>0.0005</v>
      </c>
      <c r="V326" s="19">
        <f>offset('StockBond Returns'!$N$7,($B$10-1871)*12+($B$11-2)+C326-1,0)</f>
        <v>0.08230506121</v>
      </c>
      <c r="W326" s="19">
        <f>offset('StockBond Returns'!$O$7,($B$10-1871)*12+($B$11-2)+C326-1,0)</f>
        <v>-0.004570092331</v>
      </c>
      <c r="X326" s="19">
        <f>offset('StockBond Returns'!$P$7,($B$10-1871)*12+($B$11-2)+C326-1,0)</f>
        <v>-0.001425641028</v>
      </c>
      <c r="Y326" s="19">
        <f>offset('StockBond Returns'!$Q$7,($B$10-1871)*12+($B$11-2)+C326-1,0)</f>
        <v>0.08230506121</v>
      </c>
      <c r="Z326" s="19">
        <f>offset('StockBond Returns'!$R$7,($B$10-1871)*12+($B$11-2)+C326-1,0)</f>
        <v>0</v>
      </c>
      <c r="AA326" s="19">
        <f>offset('StockBond Returns'!$S$7,($B$10-1871)*12+($B$11-2)+C326-1,0)</f>
        <v>0</v>
      </c>
      <c r="AB326" s="19">
        <f>offset('StockBond Returns'!$T$7,($B$10-1871)*12+($B$11-2)+C326-1,0)</f>
        <v>-0.002240477969</v>
      </c>
      <c r="AC326" s="19">
        <f>offset('StockBond Returns'!$U$7,($B$10-1871)*12+($B$11-2)+C326-1,0)</f>
        <v>-0.0262</v>
      </c>
      <c r="AD326" s="19">
        <f>offset('StockBond Returns'!$V$7,($B$10-1871)*12+($B$11-2)+C326-1,0)</f>
        <v>0.044</v>
      </c>
    </row>
    <row r="327">
      <c r="A327" s="180">
        <f t="shared" si="18"/>
        <v>1954</v>
      </c>
      <c r="B327" s="180">
        <f t="shared" si="19"/>
        <v>12</v>
      </c>
      <c r="C327" s="180">
        <f t="shared" si="20"/>
        <v>304</v>
      </c>
      <c r="D327" s="117">
        <f t="shared" si="4"/>
        <v>62104.34012</v>
      </c>
      <c r="E327" s="117">
        <f t="shared" si="5"/>
        <v>295378.5048</v>
      </c>
      <c r="F327" s="117">
        <f>$B$15*$B$18*'Cash Flow Assist'!P314</f>
        <v>3333.333333</v>
      </c>
      <c r="G327" s="117">
        <f>$B$15*'Parameters &amp; Main Results'!B339</f>
        <v>727.3187416</v>
      </c>
      <c r="H327" s="45">
        <f>offset('StockBond Returns'!$W$7,($B$10-1871)*12+($B$11-2)+C327-1,0)</f>
        <v>0.04107975026</v>
      </c>
      <c r="I327" s="19">
        <f t="shared" si="6"/>
        <v>0.04933944557</v>
      </c>
      <c r="J327" s="19"/>
      <c r="K327" s="19">
        <f t="shared" si="7"/>
        <v>1</v>
      </c>
      <c r="L327" s="174">
        <f t="shared" si="8"/>
        <v>0.9</v>
      </c>
      <c r="M327" s="174">
        <f t="shared" si="9"/>
        <v>0.1</v>
      </c>
      <c r="N327" s="174">
        <f t="shared" si="10"/>
        <v>0</v>
      </c>
      <c r="O327" s="174">
        <f t="shared" si="11"/>
        <v>0</v>
      </c>
      <c r="P327" s="174">
        <f t="shared" si="12"/>
        <v>0</v>
      </c>
      <c r="Q327" s="174">
        <f t="shared" si="13"/>
        <v>0</v>
      </c>
      <c r="R327" s="174">
        <f t="shared" si="14"/>
        <v>0</v>
      </c>
      <c r="S327" s="174">
        <f t="shared" si="15"/>
        <v>0</v>
      </c>
      <c r="T327" s="174">
        <f t="shared" si="16"/>
        <v>0</v>
      </c>
      <c r="U327" s="19">
        <f t="shared" si="17"/>
        <v>0.0005</v>
      </c>
      <c r="V327" s="19">
        <f>offset('StockBond Returns'!$N$7,($B$10-1871)*12+($B$11-2)+C327-1,0)</f>
        <v>0.05488757578</v>
      </c>
      <c r="W327" s="19">
        <f>offset('StockBond Returns'!$O$7,($B$10-1871)*12+($B$11-2)+C327-1,0)</f>
        <v>-0.0001770596073</v>
      </c>
      <c r="X327" s="19">
        <f>offset('StockBond Returns'!$P$7,($B$10-1871)*12+($B$11-2)+C327-1,0)</f>
        <v>0.00114884199</v>
      </c>
      <c r="Y327" s="19">
        <f>offset('StockBond Returns'!$Q$7,($B$10-1871)*12+($B$11-2)+C327-1,0)</f>
        <v>0.05488757578</v>
      </c>
      <c r="Z327" s="19">
        <f>offset('StockBond Returns'!$R$7,($B$10-1871)*12+($B$11-2)+C327-1,0)</f>
        <v>0</v>
      </c>
      <c r="AA327" s="19">
        <f>offset('StockBond Returns'!$S$7,($B$10-1871)*12+($B$11-2)+C327-1,0)</f>
        <v>0</v>
      </c>
      <c r="AB327" s="19">
        <f>offset('StockBond Returns'!$T$7,($B$10-1871)*12+($B$11-2)+C327-1,0)</f>
        <v>0.0003735524841</v>
      </c>
      <c r="AC327" s="19">
        <f>offset('StockBond Returns'!$U$7,($B$10-1871)*12+($B$11-2)+C327-1,0)</f>
        <v>0.0212</v>
      </c>
      <c r="AD327" s="19">
        <f>offset('StockBond Returns'!$V$7,($B$10-1871)*12+($B$11-2)+C327-1,0)</f>
        <v>0.0566</v>
      </c>
    </row>
    <row r="328">
      <c r="A328" s="180">
        <f t="shared" si="18"/>
        <v>1955</v>
      </c>
      <c r="B328" s="180">
        <f t="shared" si="19"/>
        <v>1</v>
      </c>
      <c r="C328" s="180">
        <f t="shared" si="20"/>
        <v>305</v>
      </c>
      <c r="D328" s="117">
        <f t="shared" si="4"/>
        <v>60354.90561</v>
      </c>
      <c r="E328" s="117">
        <f t="shared" si="5"/>
        <v>298219.7811</v>
      </c>
      <c r="F328" s="117">
        <f>$B$15*$B$18*'Cash Flow Assist'!P315</f>
        <v>3333.333333</v>
      </c>
      <c r="G328" s="117">
        <f>$B$15*'Parameters &amp; Main Results'!B340</f>
        <v>727.218735</v>
      </c>
      <c r="H328" s="45">
        <f>offset('StockBond Returns'!$W$7,($B$10-1871)*12+($B$11-2)+C328-1,0)</f>
        <v>0.01439841406</v>
      </c>
      <c r="I328" s="19">
        <f t="shared" si="6"/>
        <v>0.0186062317</v>
      </c>
      <c r="J328" s="19"/>
      <c r="K328" s="19">
        <f t="shared" si="7"/>
        <v>1</v>
      </c>
      <c r="L328" s="174">
        <f t="shared" si="8"/>
        <v>0.9</v>
      </c>
      <c r="M328" s="174">
        <f t="shared" si="9"/>
        <v>0.1</v>
      </c>
      <c r="N328" s="174">
        <f t="shared" si="10"/>
        <v>0</v>
      </c>
      <c r="O328" s="174">
        <f t="shared" si="11"/>
        <v>0</v>
      </c>
      <c r="P328" s="174">
        <f t="shared" si="12"/>
        <v>0</v>
      </c>
      <c r="Q328" s="174">
        <f t="shared" si="13"/>
        <v>0</v>
      </c>
      <c r="R328" s="174">
        <f t="shared" si="14"/>
        <v>0</v>
      </c>
      <c r="S328" s="174">
        <f t="shared" si="15"/>
        <v>0</v>
      </c>
      <c r="T328" s="174">
        <f t="shared" si="16"/>
        <v>0</v>
      </c>
      <c r="U328" s="19">
        <f t="shared" si="17"/>
        <v>0.0005</v>
      </c>
      <c r="V328" s="19">
        <f>offset('StockBond Returns'!$N$7,($B$10-1871)*12+($B$11-2)+C328-1,0)</f>
        <v>0.02145311013</v>
      </c>
      <c r="W328" s="19">
        <f>offset('StockBond Returns'!$O$7,($B$10-1871)*12+($B$11-2)+C328-1,0)</f>
        <v>-0.006599007455</v>
      </c>
      <c r="X328" s="19">
        <f>offset('StockBond Returns'!$P$7,($B$10-1871)*12+($B$11-2)+C328-1,0)</f>
        <v>0.0009583333304</v>
      </c>
      <c r="Y328" s="19">
        <f>offset('StockBond Returns'!$Q$7,($B$10-1871)*12+($B$11-2)+C328-1,0)</f>
        <v>0.02145311013</v>
      </c>
      <c r="Z328" s="19">
        <f>offset('StockBond Returns'!$R$7,($B$10-1871)*12+($B$11-2)+C328-1,0)</f>
        <v>0</v>
      </c>
      <c r="AA328" s="19">
        <f>offset('StockBond Returns'!$S$7,($B$10-1871)*12+($B$11-2)+C328-1,0)</f>
        <v>0</v>
      </c>
      <c r="AB328" s="19">
        <f>offset('StockBond Returns'!$T$7,($B$10-1871)*12+($B$11-2)+C328-1,0)</f>
        <v>-0.002836879433</v>
      </c>
      <c r="AC328" s="19">
        <f>offset('StockBond Returns'!$U$7,($B$10-1871)*12+($B$11-2)+C328-1,0)</f>
        <v>0.0036</v>
      </c>
      <c r="AD328" s="19">
        <f>offset('StockBond Returns'!$V$7,($B$10-1871)*12+($B$11-2)+C328-1,0)</f>
        <v>0.0214</v>
      </c>
    </row>
    <row r="329">
      <c r="A329" s="180">
        <f t="shared" si="18"/>
        <v>1955</v>
      </c>
      <c r="B329" s="180">
        <f t="shared" si="19"/>
        <v>2</v>
      </c>
      <c r="C329" s="180">
        <f t="shared" si="20"/>
        <v>306</v>
      </c>
      <c r="D329" s="117">
        <f t="shared" si="4"/>
        <v>57937.16028</v>
      </c>
      <c r="E329" s="117">
        <f t="shared" si="5"/>
        <v>296961.1489</v>
      </c>
      <c r="F329" s="117">
        <f>$B$15*$B$18*'Cash Flow Assist'!P316</f>
        <v>3333.333333</v>
      </c>
      <c r="G329" s="117">
        <f>$B$15*'Parameters &amp; Main Results'!B341</f>
        <v>727.1188932</v>
      </c>
      <c r="H329" s="45">
        <f>offset('StockBond Returns'!$W$7,($B$10-1871)*12+($B$11-2)+C329-1,0)</f>
        <v>0.003263608341</v>
      </c>
      <c r="I329" s="19">
        <f t="shared" si="6"/>
        <v>0.004558593896</v>
      </c>
      <c r="J329" s="19"/>
      <c r="K329" s="19">
        <f t="shared" si="7"/>
        <v>1</v>
      </c>
      <c r="L329" s="174">
        <f t="shared" si="8"/>
        <v>0.9</v>
      </c>
      <c r="M329" s="174">
        <f t="shared" si="9"/>
        <v>0.1</v>
      </c>
      <c r="N329" s="174">
        <f t="shared" si="10"/>
        <v>0</v>
      </c>
      <c r="O329" s="174">
        <f t="shared" si="11"/>
        <v>0</v>
      </c>
      <c r="P329" s="174">
        <f t="shared" si="12"/>
        <v>0</v>
      </c>
      <c r="Q329" s="174">
        <f t="shared" si="13"/>
        <v>0</v>
      </c>
      <c r="R329" s="174">
        <f t="shared" si="14"/>
        <v>0</v>
      </c>
      <c r="S329" s="174">
        <f t="shared" si="15"/>
        <v>0</v>
      </c>
      <c r="T329" s="174">
        <f t="shared" si="16"/>
        <v>0</v>
      </c>
      <c r="U329" s="19">
        <f t="shared" si="17"/>
        <v>0.0005</v>
      </c>
      <c r="V329" s="19">
        <f>offset('StockBond Returns'!$N$7,($B$10-1871)*12+($B$11-2)+C329-1,0)</f>
        <v>0.005463584266</v>
      </c>
      <c r="W329" s="19">
        <f>offset('StockBond Returns'!$O$7,($B$10-1871)*12+($B$11-2)+C329-1,0)</f>
        <v>-0.003169652767</v>
      </c>
      <c r="X329" s="19">
        <f>offset('StockBond Returns'!$P$7,($B$10-1871)*12+($B$11-2)+C329-1,0)</f>
        <v>-0.0008495090705</v>
      </c>
      <c r="Y329" s="19">
        <f>offset('StockBond Returns'!$Q$7,($B$10-1871)*12+($B$11-2)+C329-1,0)</f>
        <v>0.005463584266</v>
      </c>
      <c r="Z329" s="19">
        <f>offset('StockBond Returns'!$R$7,($B$10-1871)*12+($B$11-2)+C329-1,0)</f>
        <v>0</v>
      </c>
      <c r="AA329" s="19">
        <f>offset('StockBond Returns'!$S$7,($B$10-1871)*12+($B$11-2)+C329-1,0)</f>
        <v>0</v>
      </c>
      <c r="AB329" s="19">
        <f>offset('StockBond Returns'!$T$7,($B$10-1871)*12+($B$11-2)+C329-1,0)</f>
        <v>-0.001864280388</v>
      </c>
      <c r="AC329" s="19">
        <f>offset('StockBond Returns'!$U$7,($B$10-1871)*12+($B$11-2)+C329-1,0)</f>
        <v>0.0159</v>
      </c>
      <c r="AD329" s="19">
        <f>offset('StockBond Returns'!$V$7,($B$10-1871)*12+($B$11-2)+C329-1,0)</f>
        <v>0.0058</v>
      </c>
    </row>
    <row r="330">
      <c r="A330" s="180">
        <f t="shared" si="18"/>
        <v>1955</v>
      </c>
      <c r="B330" s="180">
        <f t="shared" si="19"/>
        <v>3</v>
      </c>
      <c r="C330" s="180">
        <f t="shared" si="20"/>
        <v>307</v>
      </c>
      <c r="D330" s="117">
        <f t="shared" si="4"/>
        <v>55344.86761</v>
      </c>
      <c r="E330" s="117">
        <f t="shared" si="5"/>
        <v>294353.4083</v>
      </c>
      <c r="F330" s="117">
        <f>$B$15*$B$18*'Cash Flow Assist'!P317</f>
        <v>3333.333333</v>
      </c>
      <c r="G330" s="117">
        <f>$B$15*'Parameters &amp; Main Results'!B342</f>
        <v>727.019216</v>
      </c>
      <c r="H330" s="45">
        <f>offset('StockBond Returns'!$W$7,($B$10-1871)*12+($B$11-2)+C330-1,0)</f>
        <v>0.0002534110616</v>
      </c>
      <c r="I330" s="19">
        <f t="shared" si="6"/>
        <v>-0.000004846157286</v>
      </c>
      <c r="J330" s="19"/>
      <c r="K330" s="19">
        <f t="shared" si="7"/>
        <v>1</v>
      </c>
      <c r="L330" s="174">
        <f t="shared" si="8"/>
        <v>0.9</v>
      </c>
      <c r="M330" s="174">
        <f t="shared" si="9"/>
        <v>0.1</v>
      </c>
      <c r="N330" s="174">
        <f t="shared" si="10"/>
        <v>0</v>
      </c>
      <c r="O330" s="174">
        <f t="shared" si="11"/>
        <v>0</v>
      </c>
      <c r="P330" s="174">
        <f t="shared" si="12"/>
        <v>0</v>
      </c>
      <c r="Q330" s="174">
        <f t="shared" si="13"/>
        <v>0</v>
      </c>
      <c r="R330" s="174">
        <f t="shared" si="14"/>
        <v>0</v>
      </c>
      <c r="S330" s="174">
        <f t="shared" si="15"/>
        <v>0</v>
      </c>
      <c r="T330" s="174">
        <f t="shared" si="16"/>
        <v>0</v>
      </c>
      <c r="U330" s="19">
        <f t="shared" si="17"/>
        <v>0.0005</v>
      </c>
      <c r="V330" s="19">
        <f>offset('StockBond Returns'!$N$7,($B$10-1871)*12+($B$11-2)+C330-1,0)</f>
        <v>-0.0001353509698</v>
      </c>
      <c r="W330" s="19">
        <f>offset('StockBond Returns'!$O$7,($B$10-1871)*12+($B$11-2)+C330-1,0)</f>
        <v>0.001586363822</v>
      </c>
      <c r="X330" s="19">
        <f>offset('StockBond Returns'!$P$7,($B$10-1871)*12+($B$11-2)+C330-1,0)</f>
        <v>0.002095912651</v>
      </c>
      <c r="Y330" s="19">
        <f>offset('StockBond Returns'!$Q$7,($B$10-1871)*12+($B$11-2)+C330-1,0)</f>
        <v>-0.0001353509698</v>
      </c>
      <c r="Z330" s="19">
        <f>offset('StockBond Returns'!$R$7,($B$10-1871)*12+($B$11-2)+C330-1,0)</f>
        <v>0</v>
      </c>
      <c r="AA330" s="19">
        <f>offset('StockBond Returns'!$S$7,($B$10-1871)*12+($B$11-2)+C330-1,0)</f>
        <v>0</v>
      </c>
      <c r="AB330" s="19">
        <f>offset('StockBond Returns'!$T$7,($B$10-1871)*12+($B$11-2)+C330-1,0)</f>
        <v>0.001119820829</v>
      </c>
      <c r="AC330" s="19">
        <f>offset('StockBond Returns'!$U$7,($B$10-1871)*12+($B$11-2)+C330-1,0)</f>
        <v>-0.0074</v>
      </c>
      <c r="AD330" s="19">
        <f>offset('StockBond Returns'!$V$7,($B$10-1871)*12+($B$11-2)+C330-1,0)</f>
        <v>0.0197</v>
      </c>
    </row>
    <row r="331">
      <c r="A331" s="180">
        <f t="shared" si="18"/>
        <v>1955</v>
      </c>
      <c r="B331" s="180">
        <f t="shared" si="19"/>
        <v>4</v>
      </c>
      <c r="C331" s="180">
        <f t="shared" si="20"/>
        <v>308</v>
      </c>
      <c r="D331" s="117">
        <f t="shared" si="4"/>
        <v>54294.28651</v>
      </c>
      <c r="E331" s="117">
        <f t="shared" si="5"/>
        <v>302353.1308</v>
      </c>
      <c r="F331" s="117">
        <f>$B$15*$B$18*'Cash Flow Assist'!P318</f>
        <v>3333.333333</v>
      </c>
      <c r="G331" s="117">
        <f>$B$15*'Parameters &amp; Main Results'!B343</f>
        <v>726.9197033</v>
      </c>
      <c r="H331" s="45">
        <f>offset('StockBond Returns'!$W$7,($B$10-1871)*12+($B$11-2)+C331-1,0)</f>
        <v>0.02950091283</v>
      </c>
      <c r="I331" s="19">
        <f t="shared" si="6"/>
        <v>0.03635388331</v>
      </c>
      <c r="J331" s="19"/>
      <c r="K331" s="19">
        <f t="shared" si="7"/>
        <v>1</v>
      </c>
      <c r="L331" s="174">
        <f t="shared" si="8"/>
        <v>0.9</v>
      </c>
      <c r="M331" s="174">
        <f t="shared" si="9"/>
        <v>0.1</v>
      </c>
      <c r="N331" s="174">
        <f t="shared" si="10"/>
        <v>0</v>
      </c>
      <c r="O331" s="174">
        <f t="shared" si="11"/>
        <v>0</v>
      </c>
      <c r="P331" s="174">
        <f t="shared" si="12"/>
        <v>0</v>
      </c>
      <c r="Q331" s="174">
        <f t="shared" si="13"/>
        <v>0</v>
      </c>
      <c r="R331" s="174">
        <f t="shared" si="14"/>
        <v>0</v>
      </c>
      <c r="S331" s="174">
        <f t="shared" si="15"/>
        <v>0</v>
      </c>
      <c r="T331" s="174">
        <f t="shared" si="16"/>
        <v>0</v>
      </c>
      <c r="U331" s="19">
        <f t="shared" si="17"/>
        <v>0.0005</v>
      </c>
      <c r="V331" s="19">
        <f>offset('StockBond Returns'!$N$7,($B$10-1871)*12+($B$11-2)+C331-1,0)</f>
        <v>0.04096419696</v>
      </c>
      <c r="W331" s="19">
        <f>offset('StockBond Returns'!$O$7,($B$10-1871)*12+($B$11-2)+C331-1,0)</f>
        <v>-0.004722272911</v>
      </c>
      <c r="X331" s="19">
        <f>offset('StockBond Returns'!$P$7,($B$10-1871)*12+($B$11-2)+C331-1,0)</f>
        <v>0.001066666669</v>
      </c>
      <c r="Y331" s="19">
        <f>offset('StockBond Returns'!$Q$7,($B$10-1871)*12+($B$11-2)+C331-1,0)</f>
        <v>0.04096419696</v>
      </c>
      <c r="Z331" s="19">
        <f>offset('StockBond Returns'!$R$7,($B$10-1871)*12+($B$11-2)+C331-1,0)</f>
        <v>0</v>
      </c>
      <c r="AA331" s="19">
        <f>offset('StockBond Returns'!$S$7,($B$10-1871)*12+($B$11-2)+C331-1,0)</f>
        <v>0</v>
      </c>
      <c r="AB331" s="19">
        <f>offset('StockBond Returns'!$T$7,($B$10-1871)*12+($B$11-2)+C331-1,0)</f>
        <v>0</v>
      </c>
      <c r="AC331" s="19">
        <f>offset('StockBond Returns'!$U$7,($B$10-1871)*12+($B$11-2)+C331-1,0)</f>
        <v>-0.0162</v>
      </c>
      <c r="AD331" s="19">
        <f>offset('StockBond Returns'!$V$7,($B$10-1871)*12+($B$11-2)+C331-1,0)</f>
        <v>0.0068</v>
      </c>
    </row>
    <row r="332">
      <c r="A332" s="180">
        <f t="shared" si="18"/>
        <v>1955</v>
      </c>
      <c r="B332" s="180">
        <f t="shared" si="19"/>
        <v>5</v>
      </c>
      <c r="C332" s="180">
        <f t="shared" si="20"/>
        <v>309</v>
      </c>
      <c r="D332" s="117">
        <f t="shared" si="4"/>
        <v>51825.17801</v>
      </c>
      <c r="E332" s="117">
        <f t="shared" si="5"/>
        <v>300575.2758</v>
      </c>
      <c r="F332" s="117">
        <f>$B$15*$B$18*'Cash Flow Assist'!P319</f>
        <v>3333.333333</v>
      </c>
      <c r="G332" s="117">
        <f>$B$15*'Parameters &amp; Main Results'!B344</f>
        <v>726.8203546</v>
      </c>
      <c r="H332" s="45">
        <f>offset('StockBond Returns'!$W$7,($B$10-1871)*12+($B$11-2)+C332-1,0)</f>
        <v>0.002658355453</v>
      </c>
      <c r="I332" s="19">
        <f t="shared" si="6"/>
        <v>0.002764528133</v>
      </c>
      <c r="J332" s="19"/>
      <c r="K332" s="19">
        <f t="shared" si="7"/>
        <v>1</v>
      </c>
      <c r="L332" s="174">
        <f t="shared" si="8"/>
        <v>0.9</v>
      </c>
      <c r="M332" s="174">
        <f t="shared" si="9"/>
        <v>0.1</v>
      </c>
      <c r="N332" s="174">
        <f t="shared" si="10"/>
        <v>0</v>
      </c>
      <c r="O332" s="174">
        <f t="shared" si="11"/>
        <v>0</v>
      </c>
      <c r="P332" s="174">
        <f t="shared" si="12"/>
        <v>0</v>
      </c>
      <c r="Q332" s="174">
        <f t="shared" si="13"/>
        <v>0</v>
      </c>
      <c r="R332" s="174">
        <f t="shared" si="14"/>
        <v>0</v>
      </c>
      <c r="S332" s="174">
        <f t="shared" si="15"/>
        <v>0</v>
      </c>
      <c r="T332" s="174">
        <f t="shared" si="16"/>
        <v>0</v>
      </c>
      <c r="U332" s="19">
        <f t="shared" si="17"/>
        <v>0.0005</v>
      </c>
      <c r="V332" s="19">
        <f>offset('StockBond Returns'!$N$7,($B$10-1871)*12+($B$11-2)+C332-1,0)</f>
        <v>0.002876976587</v>
      </c>
      <c r="W332" s="19">
        <f>offset('StockBond Returns'!$O$7,($B$10-1871)*12+($B$11-2)+C332-1,0)</f>
        <v>0.00216915872</v>
      </c>
      <c r="X332" s="19">
        <f>offset('StockBond Returns'!$P$7,($B$10-1871)*12+($B$11-2)+C332-1,0)</f>
        <v>0.00207309488</v>
      </c>
      <c r="Y332" s="19">
        <f>offset('StockBond Returns'!$Q$7,($B$10-1871)*12+($B$11-2)+C332-1,0)</f>
        <v>0.002876976587</v>
      </c>
      <c r="Z332" s="19">
        <f>offset('StockBond Returns'!$R$7,($B$10-1871)*12+($B$11-2)+C332-1,0)</f>
        <v>0</v>
      </c>
      <c r="AA332" s="19">
        <f>offset('StockBond Returns'!$S$7,($B$10-1871)*12+($B$11-2)+C332-1,0)</f>
        <v>0</v>
      </c>
      <c r="AB332" s="19">
        <f>offset('StockBond Returns'!$T$7,($B$10-1871)*12+($B$11-2)+C332-1,0)</f>
        <v>0.0007471049682</v>
      </c>
      <c r="AC332" s="19">
        <f>offset('StockBond Returns'!$U$7,($B$10-1871)*12+($B$11-2)+C332-1,0)</f>
        <v>-0.0028</v>
      </c>
      <c r="AD332" s="19">
        <f>offset('StockBond Returns'!$V$7,($B$10-1871)*12+($B$11-2)+C332-1,0)</f>
        <v>-0.0096</v>
      </c>
    </row>
    <row r="333">
      <c r="A333" s="180">
        <f t="shared" si="18"/>
        <v>1955</v>
      </c>
      <c r="B333" s="180">
        <f t="shared" si="19"/>
        <v>6</v>
      </c>
      <c r="C333" s="180">
        <f t="shared" si="20"/>
        <v>310</v>
      </c>
      <c r="D333" s="117">
        <f t="shared" si="4"/>
        <v>52506.62736</v>
      </c>
      <c r="E333" s="117">
        <f t="shared" si="5"/>
        <v>321690.9109</v>
      </c>
      <c r="F333" s="117">
        <f>$B$15*$B$18*'Cash Flow Assist'!P320</f>
        <v>3333.333333</v>
      </c>
      <c r="G333" s="117">
        <f>$B$15*'Parameters &amp; Main Results'!B345</f>
        <v>726.7211697</v>
      </c>
      <c r="H333" s="45">
        <f>offset('StockBond Returns'!$W$7,($B$10-1871)*12+($B$11-2)+C333-1,0)</f>
        <v>0.06680530918</v>
      </c>
      <c r="I333" s="19">
        <f t="shared" si="6"/>
        <v>0.07961322821</v>
      </c>
      <c r="J333" s="19"/>
      <c r="K333" s="19">
        <f t="shared" si="7"/>
        <v>1</v>
      </c>
      <c r="L333" s="174">
        <f t="shared" si="8"/>
        <v>0.9</v>
      </c>
      <c r="M333" s="174">
        <f t="shared" si="9"/>
        <v>0.1</v>
      </c>
      <c r="N333" s="174">
        <f t="shared" si="10"/>
        <v>0</v>
      </c>
      <c r="O333" s="174">
        <f t="shared" si="11"/>
        <v>0</v>
      </c>
      <c r="P333" s="174">
        <f t="shared" si="12"/>
        <v>0</v>
      </c>
      <c r="Q333" s="174">
        <f t="shared" si="13"/>
        <v>0</v>
      </c>
      <c r="R333" s="174">
        <f t="shared" si="14"/>
        <v>0</v>
      </c>
      <c r="S333" s="174">
        <f t="shared" si="15"/>
        <v>0</v>
      </c>
      <c r="T333" s="174">
        <f t="shared" si="16"/>
        <v>0</v>
      </c>
      <c r="U333" s="19">
        <f t="shared" si="17"/>
        <v>0.0005</v>
      </c>
      <c r="V333" s="19">
        <f>offset('StockBond Returns'!$N$7,($B$10-1871)*12+($B$11-2)+C333-1,0)</f>
        <v>0.08819350756</v>
      </c>
      <c r="W333" s="19">
        <f>offset('StockBond Returns'!$O$7,($B$10-1871)*12+($B$11-2)+C333-1,0)</f>
        <v>0.002807380682</v>
      </c>
      <c r="X333" s="19">
        <f>offset('StockBond Returns'!$P$7,($B$10-1871)*12+($B$11-2)+C333-1,0)</f>
        <v>0.003457397355</v>
      </c>
      <c r="Y333" s="19">
        <f>offset('StockBond Returns'!$Q$7,($B$10-1871)*12+($B$11-2)+C333-1,0)</f>
        <v>0.08819350756</v>
      </c>
      <c r="Z333" s="19">
        <f>offset('StockBond Returns'!$R$7,($B$10-1871)*12+($B$11-2)+C333-1,0)</f>
        <v>0</v>
      </c>
      <c r="AA333" s="19">
        <f>offset('StockBond Returns'!$S$7,($B$10-1871)*12+($B$11-2)+C333-1,0)</f>
        <v>0</v>
      </c>
      <c r="AB333" s="19">
        <f>offset('StockBond Returns'!$T$7,($B$10-1871)*12+($B$11-2)+C333-1,0)</f>
        <v>0.002246349682</v>
      </c>
      <c r="AC333" s="19">
        <f>offset('StockBond Returns'!$U$7,($B$10-1871)*12+($B$11-2)+C333-1,0)</f>
        <v>-0.0465</v>
      </c>
      <c r="AD333" s="19">
        <f>offset('StockBond Returns'!$V$7,($B$10-1871)*12+($B$11-2)+C333-1,0)</f>
        <v>0.0184</v>
      </c>
    </row>
    <row r="334">
      <c r="A334" s="180">
        <f t="shared" si="18"/>
        <v>1955</v>
      </c>
      <c r="B334" s="180">
        <f t="shared" si="19"/>
        <v>7</v>
      </c>
      <c r="C334" s="180">
        <f t="shared" si="20"/>
        <v>311</v>
      </c>
      <c r="D334" s="117">
        <f t="shared" si="4"/>
        <v>52104.86315</v>
      </c>
      <c r="E334" s="117">
        <f t="shared" si="5"/>
        <v>336639.6106</v>
      </c>
      <c r="F334" s="117">
        <f>$B$15*$B$18*'Cash Flow Assist'!P321</f>
        <v>3333.333333</v>
      </c>
      <c r="G334" s="117">
        <f>$B$15*'Parameters &amp; Main Results'!B346</f>
        <v>726.6221483</v>
      </c>
      <c r="H334" s="45">
        <f>offset('StockBond Returns'!$W$7,($B$10-1871)*12+($B$11-2)+C334-1,0)</f>
        <v>0.04418738853</v>
      </c>
      <c r="I334" s="19">
        <f t="shared" si="6"/>
        <v>0.05501811402</v>
      </c>
      <c r="J334" s="19"/>
      <c r="K334" s="19">
        <f t="shared" si="7"/>
        <v>1</v>
      </c>
      <c r="L334" s="174">
        <f t="shared" si="8"/>
        <v>0.9</v>
      </c>
      <c r="M334" s="174">
        <f t="shared" si="9"/>
        <v>0.1</v>
      </c>
      <c r="N334" s="174">
        <f t="shared" si="10"/>
        <v>0</v>
      </c>
      <c r="O334" s="174">
        <f t="shared" si="11"/>
        <v>0</v>
      </c>
      <c r="P334" s="174">
        <f t="shared" si="12"/>
        <v>0</v>
      </c>
      <c r="Q334" s="174">
        <f t="shared" si="13"/>
        <v>0</v>
      </c>
      <c r="R334" s="174">
        <f t="shared" si="14"/>
        <v>0</v>
      </c>
      <c r="S334" s="174">
        <f t="shared" si="15"/>
        <v>0</v>
      </c>
      <c r="T334" s="174">
        <f t="shared" si="16"/>
        <v>0</v>
      </c>
      <c r="U334" s="19">
        <f t="shared" si="17"/>
        <v>0.0005</v>
      </c>
      <c r="V334" s="19">
        <f>offset('StockBond Returns'!$N$7,($B$10-1871)*12+($B$11-2)+C334-1,0)</f>
        <v>0.06228026435</v>
      </c>
      <c r="W334" s="19">
        <f>offset('StockBond Returns'!$O$7,($B$10-1871)*12+($B$11-2)+C334-1,0)</f>
        <v>-0.009924572246</v>
      </c>
      <c r="X334" s="19">
        <f>offset('StockBond Returns'!$P$7,($B$10-1871)*12+($B$11-2)+C334-1,0)</f>
        <v>-0.0006956558289</v>
      </c>
      <c r="Y334" s="19">
        <f>offset('StockBond Returns'!$Q$7,($B$10-1871)*12+($B$11-2)+C334-1,0)</f>
        <v>0.06228026435</v>
      </c>
      <c r="Z334" s="19">
        <f>offset('StockBond Returns'!$R$7,($B$10-1871)*12+($B$11-2)+C334-1,0)</f>
        <v>0</v>
      </c>
      <c r="AA334" s="19">
        <f>offset('StockBond Returns'!$S$7,($B$10-1871)*12+($B$11-2)+C334-1,0)</f>
        <v>0</v>
      </c>
      <c r="AB334" s="19">
        <f>offset('StockBond Returns'!$T$7,($B$10-1871)*12+($B$11-2)+C334-1,0)</f>
        <v>-0.001868460389</v>
      </c>
      <c r="AC334" s="19">
        <f>offset('StockBond Returns'!$U$7,($B$10-1871)*12+($B$11-2)+C334-1,0)</f>
        <v>-0.0115</v>
      </c>
      <c r="AD334" s="19">
        <f>offset('StockBond Returns'!$V$7,($B$10-1871)*12+($B$11-2)+C334-1,0)</f>
        <v>0.0039</v>
      </c>
    </row>
    <row r="335">
      <c r="A335" s="180">
        <f t="shared" si="18"/>
        <v>1955</v>
      </c>
      <c r="B335" s="180">
        <f t="shared" si="19"/>
        <v>8</v>
      </c>
      <c r="C335" s="180">
        <f t="shared" si="20"/>
        <v>312</v>
      </c>
      <c r="D335" s="117">
        <f t="shared" si="4"/>
        <v>49349.75188</v>
      </c>
      <c r="E335" s="117">
        <f t="shared" si="5"/>
        <v>332978.8201</v>
      </c>
      <c r="F335" s="117">
        <f>$B$15*$B$18*'Cash Flow Assist'!P322</f>
        <v>3333.333333</v>
      </c>
      <c r="G335" s="117">
        <f>$B$15*'Parameters &amp; Main Results'!B347</f>
        <v>726.5232902</v>
      </c>
      <c r="H335" s="45">
        <f>offset('StockBond Returns'!$W$7,($B$10-1871)*12+($B$11-2)+C335-1,0)</f>
        <v>-0.002996102334</v>
      </c>
      <c r="I335" s="19">
        <f t="shared" si="6"/>
        <v>-0.003155320063</v>
      </c>
      <c r="J335" s="19"/>
      <c r="K335" s="19">
        <f t="shared" si="7"/>
        <v>1</v>
      </c>
      <c r="L335" s="174">
        <f t="shared" si="8"/>
        <v>0.9</v>
      </c>
      <c r="M335" s="174">
        <f t="shared" si="9"/>
        <v>0.1</v>
      </c>
      <c r="N335" s="174">
        <f t="shared" si="10"/>
        <v>0</v>
      </c>
      <c r="O335" s="174">
        <f t="shared" si="11"/>
        <v>0</v>
      </c>
      <c r="P335" s="174">
        <f t="shared" si="12"/>
        <v>0</v>
      </c>
      <c r="Q335" s="174">
        <f t="shared" si="13"/>
        <v>0</v>
      </c>
      <c r="R335" s="174">
        <f t="shared" si="14"/>
        <v>0</v>
      </c>
      <c r="S335" s="174">
        <f t="shared" si="15"/>
        <v>0</v>
      </c>
      <c r="T335" s="174">
        <f t="shared" si="16"/>
        <v>0</v>
      </c>
      <c r="U335" s="19">
        <f t="shared" si="17"/>
        <v>0.0005</v>
      </c>
      <c r="V335" s="19">
        <f>offset('StockBond Returns'!$N$7,($B$10-1871)*12+($B$11-2)+C335-1,0)</f>
        <v>-0.003219798549</v>
      </c>
      <c r="W335" s="19">
        <f>offset('StockBond Returns'!$O$7,($B$10-1871)*12+($B$11-2)+C335-1,0)</f>
        <v>-0.00215834702</v>
      </c>
      <c r="X335" s="19">
        <f>offset('StockBond Returns'!$P$7,($B$10-1871)*12+($B$11-2)+C335-1,0)</f>
        <v>0.002832335328</v>
      </c>
      <c r="Y335" s="19">
        <f>offset('StockBond Returns'!$Q$7,($B$10-1871)*12+($B$11-2)+C335-1,0)</f>
        <v>-0.003219798549</v>
      </c>
      <c r="Z335" s="19">
        <f>offset('StockBond Returns'!$R$7,($B$10-1871)*12+($B$11-2)+C335-1,0)</f>
        <v>0</v>
      </c>
      <c r="AA335" s="19">
        <f>offset('StockBond Returns'!$S$7,($B$10-1871)*12+($B$11-2)+C335-1,0)</f>
        <v>0</v>
      </c>
      <c r="AB335" s="19">
        <f>offset('StockBond Returns'!$T$7,($B$10-1871)*12+($B$11-2)+C335-1,0)</f>
        <v>0.001497005988</v>
      </c>
      <c r="AC335" s="19">
        <f>offset('StockBond Returns'!$U$7,($B$10-1871)*12+($B$11-2)+C335-1,0)</f>
        <v>-0.0044</v>
      </c>
      <c r="AD335" s="19">
        <f>offset('StockBond Returns'!$V$7,($B$10-1871)*12+($B$11-2)+C335-1,0)</f>
        <v>0.0072</v>
      </c>
    </row>
    <row r="336">
      <c r="A336" s="180">
        <f t="shared" si="18"/>
        <v>1955</v>
      </c>
      <c r="B336" s="180">
        <f t="shared" si="19"/>
        <v>9</v>
      </c>
      <c r="C336" s="180">
        <f t="shared" si="20"/>
        <v>313</v>
      </c>
      <c r="D336" s="117">
        <f t="shared" si="4"/>
        <v>47317.45671</v>
      </c>
      <c r="E336" s="117">
        <f t="shared" si="5"/>
        <v>333397.7424</v>
      </c>
      <c r="F336" s="117">
        <f>$B$15*$B$18*'Cash Flow Assist'!P323</f>
        <v>3333.333333</v>
      </c>
      <c r="G336" s="117">
        <f>$B$15*'Parameters &amp; Main Results'!B348</f>
        <v>993.0912618</v>
      </c>
      <c r="H336" s="45">
        <f>offset('StockBond Returns'!$W$7,($B$10-1871)*12+($B$11-2)+C336-1,0)</f>
        <v>0.006550736342</v>
      </c>
      <c r="I336" s="19">
        <f t="shared" si="6"/>
        <v>0.008344955889</v>
      </c>
      <c r="J336" s="19"/>
      <c r="K336" s="19">
        <f t="shared" si="7"/>
        <v>1</v>
      </c>
      <c r="L336" s="174">
        <f t="shared" si="8"/>
        <v>0.9</v>
      </c>
      <c r="M336" s="174">
        <f t="shared" si="9"/>
        <v>0.1</v>
      </c>
      <c r="N336" s="174">
        <f t="shared" si="10"/>
        <v>0</v>
      </c>
      <c r="O336" s="174">
        <f t="shared" si="11"/>
        <v>0</v>
      </c>
      <c r="P336" s="174">
        <f t="shared" si="12"/>
        <v>0</v>
      </c>
      <c r="Q336" s="174">
        <f t="shared" si="13"/>
        <v>0</v>
      </c>
      <c r="R336" s="174">
        <f t="shared" si="14"/>
        <v>0</v>
      </c>
      <c r="S336" s="174">
        <f t="shared" si="15"/>
        <v>0</v>
      </c>
      <c r="T336" s="174">
        <f t="shared" si="16"/>
        <v>0</v>
      </c>
      <c r="U336" s="19">
        <f t="shared" si="17"/>
        <v>0.0005</v>
      </c>
      <c r="V336" s="19">
        <f>offset('StockBond Returns'!$N$7,($B$10-1871)*12+($B$11-2)+C336-1,0)</f>
        <v>0.009582768921</v>
      </c>
      <c r="W336" s="19">
        <f>offset('StockBond Returns'!$O$7,($B$10-1871)*12+($B$11-2)+C336-1,0)</f>
        <v>-0.002378694728</v>
      </c>
      <c r="X336" s="19">
        <f>offset('StockBond Returns'!$P$7,($B$10-1871)*12+($B$11-2)+C336-1,0)</f>
        <v>-0.003266045934</v>
      </c>
      <c r="Y336" s="19">
        <f>offset('StockBond Returns'!$Q$7,($B$10-1871)*12+($B$11-2)+C336-1,0)</f>
        <v>0.009582768921</v>
      </c>
      <c r="Z336" s="19">
        <f>offset('StockBond Returns'!$R$7,($B$10-1871)*12+($B$11-2)+C336-1,0)</f>
        <v>0</v>
      </c>
      <c r="AA336" s="19">
        <f>offset('StockBond Returns'!$S$7,($B$10-1871)*12+($B$11-2)+C336-1,0)</f>
        <v>0</v>
      </c>
      <c r="AB336" s="19">
        <f>offset('StockBond Returns'!$T$7,($B$10-1871)*12+($B$11-2)+C336-1,0)</f>
        <v>-0.004841713222</v>
      </c>
      <c r="AC336" s="19">
        <f>offset('StockBond Returns'!$U$7,($B$10-1871)*12+($B$11-2)+C336-1,0)</f>
        <v>0.0028</v>
      </c>
      <c r="AD336" s="19">
        <f>offset('StockBond Returns'!$V$7,($B$10-1871)*12+($B$11-2)+C336-1,0)</f>
        <v>-0.0098</v>
      </c>
    </row>
    <row r="337">
      <c r="A337" s="180">
        <f t="shared" si="18"/>
        <v>1955</v>
      </c>
      <c r="B337" s="180">
        <f t="shared" si="19"/>
        <v>10</v>
      </c>
      <c r="C337" s="180">
        <f t="shared" si="20"/>
        <v>314</v>
      </c>
      <c r="D337" s="117">
        <f t="shared" si="4"/>
        <v>44215.35759</v>
      </c>
      <c r="E337" s="117">
        <f t="shared" si="5"/>
        <v>323572.9576</v>
      </c>
      <c r="F337" s="117">
        <f>$B$15*$B$18*'Cash Flow Assist'!P324</f>
        <v>3333.333333</v>
      </c>
      <c r="G337" s="117">
        <f>$B$15*'Parameters &amp; Main Results'!B349</f>
        <v>992.9927295</v>
      </c>
      <c r="H337" s="45">
        <f>offset('StockBond Returns'!$W$7,($B$10-1871)*12+($B$11-2)+C337-1,0)</f>
        <v>-0.01693657983</v>
      </c>
      <c r="I337" s="19">
        <f t="shared" si="6"/>
        <v>-0.02260769334</v>
      </c>
      <c r="J337" s="19"/>
      <c r="K337" s="19">
        <f t="shared" si="7"/>
        <v>1</v>
      </c>
      <c r="L337" s="174">
        <f t="shared" si="8"/>
        <v>0.9</v>
      </c>
      <c r="M337" s="174">
        <f t="shared" si="9"/>
        <v>0.1</v>
      </c>
      <c r="N337" s="174">
        <f t="shared" si="10"/>
        <v>0</v>
      </c>
      <c r="O337" s="174">
        <f t="shared" si="11"/>
        <v>0</v>
      </c>
      <c r="P337" s="174">
        <f t="shared" si="12"/>
        <v>0</v>
      </c>
      <c r="Q337" s="174">
        <f t="shared" si="13"/>
        <v>0</v>
      </c>
      <c r="R337" s="174">
        <f t="shared" si="14"/>
        <v>0</v>
      </c>
      <c r="S337" s="174">
        <f t="shared" si="15"/>
        <v>0</v>
      </c>
      <c r="T337" s="174">
        <f t="shared" si="16"/>
        <v>0</v>
      </c>
      <c r="U337" s="19">
        <f t="shared" si="17"/>
        <v>0.0005</v>
      </c>
      <c r="V337" s="19">
        <f>offset('StockBond Returns'!$N$7,($B$10-1871)*12+($B$11-2)+C337-1,0)</f>
        <v>-0.02634676901</v>
      </c>
      <c r="W337" s="19">
        <f>offset('StockBond Returns'!$O$7,($B$10-1871)*12+($B$11-2)+C337-1,0)</f>
        <v>0.01146065441</v>
      </c>
      <c r="X337" s="19">
        <f>offset('StockBond Returns'!$P$7,($B$10-1871)*12+($B$11-2)+C337-1,0)</f>
        <v>0.002845497764</v>
      </c>
      <c r="Y337" s="19">
        <f>offset('StockBond Returns'!$Q$7,($B$10-1871)*12+($B$11-2)+C337-1,0)</f>
        <v>-0.02634676901</v>
      </c>
      <c r="Z337" s="19">
        <f>offset('StockBond Returns'!$R$7,($B$10-1871)*12+($B$11-2)+C337-1,0)</f>
        <v>0</v>
      </c>
      <c r="AA337" s="19">
        <f>offset('StockBond Returns'!$S$7,($B$10-1871)*12+($B$11-2)+C337-1,0)</f>
        <v>0</v>
      </c>
      <c r="AB337" s="19">
        <f>offset('StockBond Returns'!$T$7,($B$10-1871)*12+($B$11-2)+C337-1,0)</f>
        <v>0.001118568233</v>
      </c>
      <c r="AC337" s="19">
        <f>offset('StockBond Returns'!$U$7,($B$10-1871)*12+($B$11-2)+C337-1,0)</f>
        <v>0.0152</v>
      </c>
      <c r="AD337" s="19">
        <f>offset('StockBond Returns'!$V$7,($B$10-1871)*12+($B$11-2)+C337-1,0)</f>
        <v>-0.0011</v>
      </c>
    </row>
    <row r="338">
      <c r="A338" s="180">
        <f t="shared" si="18"/>
        <v>1955</v>
      </c>
      <c r="B338" s="180">
        <f t="shared" si="19"/>
        <v>11</v>
      </c>
      <c r="C338" s="180">
        <f t="shared" si="20"/>
        <v>315</v>
      </c>
      <c r="D338" s="117">
        <f t="shared" si="4"/>
        <v>44245.39748</v>
      </c>
      <c r="E338" s="117">
        <f t="shared" si="5"/>
        <v>343101.8994</v>
      </c>
      <c r="F338" s="117">
        <f>$B$15*$B$18*'Cash Flow Assist'!P325</f>
        <v>3333.333333</v>
      </c>
      <c r="G338" s="117">
        <f>$B$15*'Parameters &amp; Main Results'!B350</f>
        <v>992.8943596</v>
      </c>
      <c r="H338" s="45">
        <f>offset('StockBond Returns'!$W$7,($B$10-1871)*12+($B$11-2)+C338-1,0)</f>
        <v>0.05660856057</v>
      </c>
      <c r="I338" s="19">
        <f t="shared" si="6"/>
        <v>0.06807959829</v>
      </c>
      <c r="J338" s="19"/>
      <c r="K338" s="19">
        <f t="shared" si="7"/>
        <v>1</v>
      </c>
      <c r="L338" s="174">
        <f t="shared" si="8"/>
        <v>0.9</v>
      </c>
      <c r="M338" s="174">
        <f t="shared" si="9"/>
        <v>0.1</v>
      </c>
      <c r="N338" s="174">
        <f t="shared" si="10"/>
        <v>0</v>
      </c>
      <c r="O338" s="174">
        <f t="shared" si="11"/>
        <v>0</v>
      </c>
      <c r="P338" s="174">
        <f t="shared" si="12"/>
        <v>0</v>
      </c>
      <c r="Q338" s="174">
        <f t="shared" si="13"/>
        <v>0</v>
      </c>
      <c r="R338" s="174">
        <f t="shared" si="14"/>
        <v>0</v>
      </c>
      <c r="S338" s="174">
        <f t="shared" si="15"/>
        <v>0</v>
      </c>
      <c r="T338" s="174">
        <f t="shared" si="16"/>
        <v>0</v>
      </c>
      <c r="U338" s="19">
        <f t="shared" si="17"/>
        <v>0.0005</v>
      </c>
      <c r="V338" s="19">
        <f>offset('StockBond Returns'!$N$7,($B$10-1871)*12+($B$11-2)+C338-1,0)</f>
        <v>0.07576862344</v>
      </c>
      <c r="W338" s="19">
        <f>offset('StockBond Returns'!$O$7,($B$10-1871)*12+($B$11-2)+C338-1,0)</f>
        <v>-0.000704961378</v>
      </c>
      <c r="X338" s="19">
        <f>offset('StockBond Returns'!$P$7,($B$10-1871)*12+($B$11-2)+C338-1,0)</f>
        <v>-0.0003779575902</v>
      </c>
      <c r="Y338" s="19">
        <f>offset('StockBond Returns'!$Q$7,($B$10-1871)*12+($B$11-2)+C338-1,0)</f>
        <v>0.07576862344</v>
      </c>
      <c r="Z338" s="19">
        <f>offset('StockBond Returns'!$R$7,($B$10-1871)*12+($B$11-2)+C338-1,0)</f>
        <v>0</v>
      </c>
      <c r="AA338" s="19">
        <f>offset('StockBond Returns'!$S$7,($B$10-1871)*12+($B$11-2)+C338-1,0)</f>
        <v>0</v>
      </c>
      <c r="AB338" s="19">
        <f>offset('StockBond Returns'!$T$7,($B$10-1871)*12+($B$11-2)+C338-1,0)</f>
        <v>-0.002232142857</v>
      </c>
      <c r="AC338" s="19">
        <f>offset('StockBond Returns'!$U$7,($B$10-1871)*12+($B$11-2)+C338-1,0)</f>
        <v>-0.0219</v>
      </c>
      <c r="AD338" s="19">
        <f>offset('StockBond Returns'!$V$7,($B$10-1871)*12+($B$11-2)+C338-1,0)</f>
        <v>0.0033</v>
      </c>
    </row>
    <row r="339">
      <c r="A339" s="180">
        <f t="shared" si="18"/>
        <v>1955</v>
      </c>
      <c r="B339" s="180">
        <f t="shared" si="19"/>
        <v>12</v>
      </c>
      <c r="C339" s="180">
        <f t="shared" si="20"/>
        <v>316</v>
      </c>
      <c r="D339" s="117">
        <f t="shared" si="4"/>
        <v>41944.88251</v>
      </c>
      <c r="E339" s="117">
        <f t="shared" si="5"/>
        <v>341378.8329</v>
      </c>
      <c r="F339" s="117">
        <f>$B$15*$B$18*'Cash Flow Assist'!P326</f>
        <v>3333.333333</v>
      </c>
      <c r="G339" s="117">
        <f>$B$15*'Parameters &amp; Main Results'!B351</f>
        <v>992.7961519</v>
      </c>
      <c r="H339" s="45">
        <f>offset('StockBond Returns'!$W$7,($B$10-1871)*12+($B$11-2)+C339-1,0)</f>
        <v>0.0009550732295</v>
      </c>
      <c r="I339" s="19">
        <f t="shared" si="6"/>
        <v>0.001812032584</v>
      </c>
      <c r="J339" s="19"/>
      <c r="K339" s="19">
        <f t="shared" si="7"/>
        <v>1</v>
      </c>
      <c r="L339" s="174">
        <f t="shared" si="8"/>
        <v>0.9</v>
      </c>
      <c r="M339" s="174">
        <f t="shared" si="9"/>
        <v>0.1</v>
      </c>
      <c r="N339" s="174">
        <f t="shared" si="10"/>
        <v>0</v>
      </c>
      <c r="O339" s="174">
        <f t="shared" si="11"/>
        <v>0</v>
      </c>
      <c r="P339" s="174">
        <f t="shared" si="12"/>
        <v>0</v>
      </c>
      <c r="Q339" s="174">
        <f t="shared" si="13"/>
        <v>0</v>
      </c>
      <c r="R339" s="174">
        <f t="shared" si="14"/>
        <v>0</v>
      </c>
      <c r="S339" s="174">
        <f t="shared" si="15"/>
        <v>0</v>
      </c>
      <c r="T339" s="174">
        <f t="shared" si="16"/>
        <v>0</v>
      </c>
      <c r="U339" s="19">
        <f t="shared" si="17"/>
        <v>0.0005</v>
      </c>
      <c r="V339" s="19">
        <f>offset('StockBond Returns'!$N$7,($B$10-1871)*12+($B$11-2)+C339-1,0)</f>
        <v>0.002425005488</v>
      </c>
      <c r="W339" s="19">
        <f>offset('StockBond Returns'!$O$7,($B$10-1871)*12+($B$11-2)+C339-1,0)</f>
        <v>-0.003288056879</v>
      </c>
      <c r="X339" s="19">
        <f>offset('StockBond Returns'!$P$7,($B$10-1871)*12+($B$11-2)+C339-1,0)</f>
        <v>0.002239523635</v>
      </c>
      <c r="Y339" s="19">
        <f>offset('StockBond Returns'!$Q$7,($B$10-1871)*12+($B$11-2)+C339-1,0)</f>
        <v>0.002425005488</v>
      </c>
      <c r="Z339" s="19">
        <f>offset('StockBond Returns'!$R$7,($B$10-1871)*12+($B$11-2)+C339-1,0)</f>
        <v>0</v>
      </c>
      <c r="AA339" s="19">
        <f>offset('StockBond Returns'!$S$7,($B$10-1871)*12+($B$11-2)+C339-1,0)</f>
        <v>0</v>
      </c>
      <c r="AB339" s="19">
        <f>offset('StockBond Returns'!$T$7,($B$10-1871)*12+($B$11-2)+C339-1,0)</f>
        <v>0.0003721622627</v>
      </c>
      <c r="AC339" s="19">
        <f>offset('StockBond Returns'!$U$7,($B$10-1871)*12+($B$11-2)+C339-1,0)</f>
        <v>0.0211</v>
      </c>
      <c r="AD339" s="19">
        <f>offset('StockBond Returns'!$V$7,($B$10-1871)*12+($B$11-2)+C339-1,0)</f>
        <v>-0.0231</v>
      </c>
    </row>
    <row r="340">
      <c r="A340" s="180">
        <f t="shared" si="18"/>
        <v>1956</v>
      </c>
      <c r="B340" s="180">
        <f t="shared" si="19"/>
        <v>1</v>
      </c>
      <c r="C340" s="180">
        <f t="shared" si="20"/>
        <v>317</v>
      </c>
      <c r="D340" s="117">
        <f t="shared" si="4"/>
        <v>38701.27063</v>
      </c>
      <c r="E340" s="117">
        <f t="shared" si="5"/>
        <v>329496.3396</v>
      </c>
      <c r="F340" s="117">
        <f>$B$15*$B$18*'Cash Flow Assist'!P327</f>
        <v>3333.333333</v>
      </c>
      <c r="G340" s="117">
        <f>$B$15*'Parameters &amp; Main Results'!B352</f>
        <v>992.6981062</v>
      </c>
      <c r="H340" s="45">
        <f>offset('StockBond Returns'!$W$7,($B$10-1871)*12+($B$11-2)+C340-1,0)</f>
        <v>-0.02279999546</v>
      </c>
      <c r="I340" s="19">
        <f t="shared" si="6"/>
        <v>-0.02814390299</v>
      </c>
      <c r="J340" s="19"/>
      <c r="K340" s="19">
        <f t="shared" si="7"/>
        <v>1</v>
      </c>
      <c r="L340" s="174">
        <f t="shared" si="8"/>
        <v>0.9</v>
      </c>
      <c r="M340" s="174">
        <f t="shared" si="9"/>
        <v>0.1</v>
      </c>
      <c r="N340" s="174">
        <f t="shared" si="10"/>
        <v>0</v>
      </c>
      <c r="O340" s="174">
        <f t="shared" si="11"/>
        <v>0</v>
      </c>
      <c r="P340" s="174">
        <f t="shared" si="12"/>
        <v>0</v>
      </c>
      <c r="Q340" s="174">
        <f t="shared" si="13"/>
        <v>0</v>
      </c>
      <c r="R340" s="174">
        <f t="shared" si="14"/>
        <v>0</v>
      </c>
      <c r="S340" s="174">
        <f t="shared" si="15"/>
        <v>0</v>
      </c>
      <c r="T340" s="174">
        <f t="shared" si="16"/>
        <v>0</v>
      </c>
      <c r="U340" s="19">
        <f t="shared" si="17"/>
        <v>0.0005</v>
      </c>
      <c r="V340" s="19">
        <f>offset('StockBond Returns'!$N$7,($B$10-1871)*12+($B$11-2)+C340-1,0)</f>
        <v>-0.03166484135</v>
      </c>
      <c r="W340" s="19">
        <f>offset('StockBond Returns'!$O$7,($B$10-1871)*12+($B$11-2)+C340-1,0)</f>
        <v>0.003961208874</v>
      </c>
      <c r="X340" s="19">
        <f>offset('StockBond Returns'!$P$7,($B$10-1871)*12+($B$11-2)+C340-1,0)</f>
        <v>0.003610690766</v>
      </c>
      <c r="Y340" s="19">
        <f>offset('StockBond Returns'!$Q$7,($B$10-1871)*12+($B$11-2)+C340-1,0)</f>
        <v>-0.03166484135</v>
      </c>
      <c r="Z340" s="19">
        <f>offset('StockBond Returns'!$R$7,($B$10-1871)*12+($B$11-2)+C340-1,0)</f>
        <v>0</v>
      </c>
      <c r="AA340" s="19">
        <f>offset('StockBond Returns'!$S$7,($B$10-1871)*12+($B$11-2)+C340-1,0)</f>
        <v>0</v>
      </c>
      <c r="AB340" s="19">
        <f>offset('StockBond Returns'!$T$7,($B$10-1871)*12+($B$11-2)+C340-1,0)</f>
        <v>0.002915464261</v>
      </c>
      <c r="AC340" s="19">
        <f>offset('StockBond Returns'!$U$7,($B$10-1871)*12+($B$11-2)+C340-1,0)</f>
        <v>0.0041</v>
      </c>
      <c r="AD340" s="19">
        <f>offset('StockBond Returns'!$V$7,($B$10-1871)*12+($B$11-2)+C340-1,0)</f>
        <v>0.0093</v>
      </c>
    </row>
    <row r="341">
      <c r="A341" s="180">
        <f t="shared" si="18"/>
        <v>1956</v>
      </c>
      <c r="B341" s="180">
        <f t="shared" si="19"/>
        <v>2</v>
      </c>
      <c r="C341" s="180">
        <f t="shared" si="20"/>
        <v>318</v>
      </c>
      <c r="D341" s="117">
        <f t="shared" si="4"/>
        <v>37415.96791</v>
      </c>
      <c r="E341" s="117">
        <f t="shared" si="5"/>
        <v>338133.4146</v>
      </c>
      <c r="F341" s="117">
        <f>$B$15*$B$18*'Cash Flow Assist'!P328</f>
        <v>3333.333333</v>
      </c>
      <c r="G341" s="117">
        <f>$B$15*'Parameters &amp; Main Results'!B353</f>
        <v>992.6002221</v>
      </c>
      <c r="H341" s="45">
        <f>offset('StockBond Returns'!$W$7,($B$10-1871)*12+($B$11-2)+C341-1,0)</f>
        <v>0.02902680961</v>
      </c>
      <c r="I341" s="19">
        <f t="shared" si="6"/>
        <v>0.03355531102</v>
      </c>
      <c r="J341" s="19"/>
      <c r="K341" s="19">
        <f t="shared" si="7"/>
        <v>1</v>
      </c>
      <c r="L341" s="174">
        <f t="shared" si="8"/>
        <v>0.9</v>
      </c>
      <c r="M341" s="174">
        <f t="shared" si="9"/>
        <v>0.1</v>
      </c>
      <c r="N341" s="174">
        <f t="shared" si="10"/>
        <v>0</v>
      </c>
      <c r="O341" s="174">
        <f t="shared" si="11"/>
        <v>0</v>
      </c>
      <c r="P341" s="174">
        <f t="shared" si="12"/>
        <v>0</v>
      </c>
      <c r="Q341" s="174">
        <f t="shared" si="13"/>
        <v>0</v>
      </c>
      <c r="R341" s="174">
        <f t="shared" si="14"/>
        <v>0</v>
      </c>
      <c r="S341" s="174">
        <f t="shared" si="15"/>
        <v>0</v>
      </c>
      <c r="T341" s="174">
        <f t="shared" si="16"/>
        <v>0</v>
      </c>
      <c r="U341" s="19">
        <f t="shared" si="17"/>
        <v>0.0005</v>
      </c>
      <c r="V341" s="19">
        <f>offset('StockBond Returns'!$N$7,($B$10-1871)*12+($B$11-2)+C341-1,0)</f>
        <v>0.03661597862</v>
      </c>
      <c r="W341" s="19">
        <f>offset('StockBond Returns'!$O$7,($B$10-1871)*12+($B$11-2)+C341-1,0)</f>
        <v>0.006425969225</v>
      </c>
      <c r="X341" s="19">
        <f>offset('StockBond Returns'!$P$7,($B$10-1871)*12+($B$11-2)+C341-1,0)</f>
        <v>0.0008891877646</v>
      </c>
      <c r="Y341" s="19">
        <f>offset('StockBond Returns'!$Q$7,($B$10-1871)*12+($B$11-2)+C341-1,0)</f>
        <v>0.03661597862</v>
      </c>
      <c r="Z341" s="19">
        <f>offset('StockBond Returns'!$R$7,($B$10-1871)*12+($B$11-2)+C341-1,0)</f>
        <v>0</v>
      </c>
      <c r="AA341" s="19">
        <f>offset('StockBond Returns'!$S$7,($B$10-1871)*12+($B$11-2)+C341-1,0)</f>
        <v>0</v>
      </c>
      <c r="AB341" s="19">
        <f>offset('StockBond Returns'!$T$7,($B$10-1871)*12+($B$11-2)+C341-1,0)</f>
        <v>-0.001116902457</v>
      </c>
      <c r="AC341" s="19">
        <f>offset('StockBond Returns'!$U$7,($B$10-1871)*12+($B$11-2)+C341-1,0)</f>
        <v>-0.0098</v>
      </c>
      <c r="AD341" s="19">
        <f>offset('StockBond Returns'!$V$7,($B$10-1871)*12+($B$11-2)+C341-1,0)</f>
        <v>-0.0039</v>
      </c>
    </row>
    <row r="342">
      <c r="A342" s="180">
        <f t="shared" si="18"/>
        <v>1956</v>
      </c>
      <c r="B342" s="180">
        <f t="shared" si="19"/>
        <v>3</v>
      </c>
      <c r="C342" s="180">
        <f t="shared" si="20"/>
        <v>319</v>
      </c>
      <c r="D342" s="117">
        <f t="shared" si="4"/>
        <v>36874.4958</v>
      </c>
      <c r="E342" s="117">
        <f t="shared" si="5"/>
        <v>357066.3345</v>
      </c>
      <c r="F342" s="117">
        <f>$B$15*$B$18*'Cash Flow Assist'!P329</f>
        <v>3333.333333</v>
      </c>
      <c r="G342" s="117">
        <f>$B$15*'Parameters &amp; Main Results'!B354</f>
        <v>992.5024994</v>
      </c>
      <c r="H342" s="45">
        <f>offset('StockBond Returns'!$W$7,($B$10-1871)*12+($B$11-2)+C342-1,0)</f>
        <v>0.05130011947</v>
      </c>
      <c r="I342" s="19">
        <f t="shared" si="6"/>
        <v>0.0633538433</v>
      </c>
      <c r="J342" s="19"/>
      <c r="K342" s="19">
        <f t="shared" si="7"/>
        <v>1</v>
      </c>
      <c r="L342" s="174">
        <f t="shared" si="8"/>
        <v>0.9</v>
      </c>
      <c r="M342" s="174">
        <f t="shared" si="9"/>
        <v>0.1</v>
      </c>
      <c r="N342" s="174">
        <f t="shared" si="10"/>
        <v>0</v>
      </c>
      <c r="O342" s="174">
        <f t="shared" si="11"/>
        <v>0</v>
      </c>
      <c r="P342" s="174">
        <f t="shared" si="12"/>
        <v>0</v>
      </c>
      <c r="Q342" s="174">
        <f t="shared" si="13"/>
        <v>0</v>
      </c>
      <c r="R342" s="174">
        <f t="shared" si="14"/>
        <v>0</v>
      </c>
      <c r="S342" s="174">
        <f t="shared" si="15"/>
        <v>0</v>
      </c>
      <c r="T342" s="174">
        <f t="shared" si="16"/>
        <v>0</v>
      </c>
      <c r="U342" s="19">
        <f t="shared" si="17"/>
        <v>0.0005</v>
      </c>
      <c r="V342" s="19">
        <f>offset('StockBond Returns'!$N$7,($B$10-1871)*12+($B$11-2)+C342-1,0)</f>
        <v>0.07143132586</v>
      </c>
      <c r="W342" s="19">
        <f>offset('StockBond Returns'!$O$7,($B$10-1871)*12+($B$11-2)+C342-1,0)</f>
        <v>-0.008926833032</v>
      </c>
      <c r="X342" s="19">
        <f>offset('StockBond Returns'!$P$7,($B$10-1871)*12+($B$11-2)+C342-1,0)</f>
        <v>0.000815520019</v>
      </c>
      <c r="Y342" s="19">
        <f>offset('StockBond Returns'!$Q$7,($B$10-1871)*12+($B$11-2)+C342-1,0)</f>
        <v>0.07143132586</v>
      </c>
      <c r="Z342" s="19">
        <f>offset('StockBond Returns'!$R$7,($B$10-1871)*12+($B$11-2)+C342-1,0)</f>
        <v>0</v>
      </c>
      <c r="AA342" s="19">
        <f>offset('StockBond Returns'!$S$7,($B$10-1871)*12+($B$11-2)+C342-1,0)</f>
        <v>0</v>
      </c>
      <c r="AB342" s="19">
        <f>offset('StockBond Returns'!$T$7,($B$10-1871)*12+($B$11-2)+C342-1,0)</f>
        <v>-0.001115656378</v>
      </c>
      <c r="AC342" s="19">
        <f>offset('StockBond Returns'!$U$7,($B$10-1871)*12+($B$11-2)+C342-1,0)</f>
        <v>-0.0211</v>
      </c>
      <c r="AD342" s="19">
        <f>offset('StockBond Returns'!$V$7,($B$10-1871)*12+($B$11-2)+C342-1,0)</f>
        <v>-0.0045</v>
      </c>
    </row>
    <row r="343">
      <c r="A343" s="180">
        <f t="shared" si="18"/>
        <v>1956</v>
      </c>
      <c r="B343" s="180">
        <f t="shared" si="19"/>
        <v>4</v>
      </c>
      <c r="C343" s="180">
        <f t="shared" si="20"/>
        <v>320</v>
      </c>
      <c r="D343" s="117">
        <f t="shared" si="4"/>
        <v>34368.36087</v>
      </c>
      <c r="E343" s="117">
        <f t="shared" si="5"/>
        <v>353937.2597</v>
      </c>
      <c r="F343" s="117">
        <f>$B$15*$B$18*'Cash Flow Assist'!P330</f>
        <v>3333.333333</v>
      </c>
      <c r="G343" s="117">
        <f>$B$15*'Parameters &amp; Main Results'!B355</f>
        <v>992.4049378</v>
      </c>
      <c r="H343" s="45">
        <f>offset('StockBond Returns'!$W$7,($B$10-1871)*12+($B$11-2)+C343-1,0)</f>
        <v>-0.00478394077</v>
      </c>
      <c r="I343" s="19">
        <f t="shared" si="6"/>
        <v>-0.002221849219</v>
      </c>
      <c r="J343" s="19"/>
      <c r="K343" s="19">
        <f t="shared" si="7"/>
        <v>1</v>
      </c>
      <c r="L343" s="174">
        <f t="shared" si="8"/>
        <v>0.9</v>
      </c>
      <c r="M343" s="174">
        <f t="shared" si="9"/>
        <v>0.1</v>
      </c>
      <c r="N343" s="174">
        <f t="shared" si="10"/>
        <v>0</v>
      </c>
      <c r="O343" s="174">
        <f t="shared" si="11"/>
        <v>0</v>
      </c>
      <c r="P343" s="174">
        <f t="shared" si="12"/>
        <v>0</v>
      </c>
      <c r="Q343" s="174">
        <f t="shared" si="13"/>
        <v>0</v>
      </c>
      <c r="R343" s="174">
        <f t="shared" si="14"/>
        <v>0</v>
      </c>
      <c r="S343" s="174">
        <f t="shared" si="15"/>
        <v>0</v>
      </c>
      <c r="T343" s="174">
        <f t="shared" si="16"/>
        <v>0</v>
      </c>
      <c r="U343" s="19">
        <f t="shared" si="17"/>
        <v>0.0005</v>
      </c>
      <c r="V343" s="19">
        <f>offset('StockBond Returns'!$N$7,($B$10-1871)*12+($B$11-2)+C343-1,0)</f>
        <v>-0.0004721215174</v>
      </c>
      <c r="W343" s="19">
        <f>offset('StockBond Returns'!$O$7,($B$10-1871)*12+($B$11-2)+C343-1,0)</f>
        <v>-0.01755273186</v>
      </c>
      <c r="X343" s="19">
        <f>offset('StockBond Returns'!$P$7,($B$10-1871)*12+($B$11-2)+C343-1,0)</f>
        <v>0.0003868826614</v>
      </c>
      <c r="Y343" s="19">
        <f>offset('StockBond Returns'!$Q$7,($B$10-1871)*12+($B$11-2)+C343-1,0)</f>
        <v>-0.0004721215174</v>
      </c>
      <c r="Z343" s="19">
        <f>offset('StockBond Returns'!$R$7,($B$10-1871)*12+($B$11-2)+C343-1,0)</f>
        <v>0</v>
      </c>
      <c r="AA343" s="19">
        <f>offset('StockBond Returns'!$S$7,($B$10-1871)*12+($B$11-2)+C343-1,0)</f>
        <v>0</v>
      </c>
      <c r="AB343" s="19">
        <f>offset('StockBond Returns'!$T$7,($B$10-1871)*12+($B$11-2)+C343-1,0)</f>
        <v>-0.001485332343</v>
      </c>
      <c r="AC343" s="19">
        <f>offset('StockBond Returns'!$U$7,($B$10-1871)*12+($B$11-2)+C343-1,0)</f>
        <v>0.0004</v>
      </c>
      <c r="AD343" s="19">
        <f>offset('StockBond Returns'!$V$7,($B$10-1871)*12+($B$11-2)+C343-1,0)</f>
        <v>-0.0022</v>
      </c>
    </row>
    <row r="344">
      <c r="A344" s="180">
        <f t="shared" si="18"/>
        <v>1956</v>
      </c>
      <c r="B344" s="180">
        <f t="shared" si="19"/>
        <v>5</v>
      </c>
      <c r="C344" s="180">
        <f t="shared" si="20"/>
        <v>321</v>
      </c>
      <c r="D344" s="117">
        <f t="shared" si="4"/>
        <v>30501.89706</v>
      </c>
      <c r="E344" s="117">
        <f t="shared" si="5"/>
        <v>330919.244</v>
      </c>
      <c r="F344" s="117">
        <f>$B$15*$B$18*'Cash Flow Assist'!P331</f>
        <v>3333.333333</v>
      </c>
      <c r="G344" s="117">
        <f>$B$15*'Parameters &amp; Main Results'!B356</f>
        <v>992.3075371</v>
      </c>
      <c r="H344" s="45">
        <f>offset('StockBond Returns'!$W$7,($B$10-1871)*12+($B$11-2)+C344-1,0)</f>
        <v>-0.04762925199</v>
      </c>
      <c r="I344" s="19">
        <f t="shared" si="6"/>
        <v>-0.05880890605</v>
      </c>
      <c r="J344" s="19"/>
      <c r="K344" s="19">
        <f t="shared" si="7"/>
        <v>1</v>
      </c>
      <c r="L344" s="174">
        <f t="shared" si="8"/>
        <v>0.9</v>
      </c>
      <c r="M344" s="174">
        <f t="shared" si="9"/>
        <v>0.1</v>
      </c>
      <c r="N344" s="174">
        <f t="shared" si="10"/>
        <v>0</v>
      </c>
      <c r="O344" s="174">
        <f t="shared" si="11"/>
        <v>0</v>
      </c>
      <c r="P344" s="174">
        <f t="shared" si="12"/>
        <v>0</v>
      </c>
      <c r="Q344" s="174">
        <f t="shared" si="13"/>
        <v>0</v>
      </c>
      <c r="R344" s="174">
        <f t="shared" si="14"/>
        <v>0</v>
      </c>
      <c r="S344" s="174">
        <f t="shared" si="15"/>
        <v>0</v>
      </c>
      <c r="T344" s="174">
        <f t="shared" si="16"/>
        <v>0</v>
      </c>
      <c r="U344" s="19">
        <f t="shared" si="17"/>
        <v>0.0005</v>
      </c>
      <c r="V344" s="19">
        <f>offset('StockBond Returns'!$N$7,($B$10-1871)*12+($B$11-2)+C344-1,0)</f>
        <v>-0.06622034208</v>
      </c>
      <c r="W344" s="19">
        <f>offset('StockBond Returns'!$O$7,($B$10-1871)*12+($B$11-2)+C344-1,0)</f>
        <v>0.008310684955</v>
      </c>
      <c r="X344" s="19">
        <f>offset('StockBond Returns'!$P$7,($B$10-1871)*12+($B$11-2)+C344-1,0)</f>
        <v>-0.001540942166</v>
      </c>
      <c r="Y344" s="19">
        <f>offset('StockBond Returns'!$Q$7,($B$10-1871)*12+($B$11-2)+C344-1,0)</f>
        <v>-0.06622034208</v>
      </c>
      <c r="Z344" s="19">
        <f>offset('StockBond Returns'!$R$7,($B$10-1871)*12+($B$11-2)+C344-1,0)</f>
        <v>0</v>
      </c>
      <c r="AA344" s="19">
        <f>offset('StockBond Returns'!$S$7,($B$10-1871)*12+($B$11-2)+C344-1,0)</f>
        <v>0</v>
      </c>
      <c r="AB344" s="19">
        <f>offset('StockBond Returns'!$T$7,($B$10-1871)*12+($B$11-2)+C344-1,0)</f>
        <v>-0.003699593045</v>
      </c>
      <c r="AC344" s="19">
        <f>offset('StockBond Returns'!$U$7,($B$10-1871)*12+($B$11-2)+C344-1,0)</f>
        <v>0.0146</v>
      </c>
      <c r="AD344" s="19">
        <f>offset('StockBond Returns'!$V$7,($B$10-1871)*12+($B$11-2)+C344-1,0)</f>
        <v>-0.0134</v>
      </c>
    </row>
    <row r="345">
      <c r="A345" s="180">
        <f t="shared" si="18"/>
        <v>1956</v>
      </c>
      <c r="B345" s="180">
        <f t="shared" si="19"/>
        <v>6</v>
      </c>
      <c r="C345" s="180">
        <f t="shared" si="20"/>
        <v>322</v>
      </c>
      <c r="D345" s="117">
        <f t="shared" si="4"/>
        <v>28990.81755</v>
      </c>
      <c r="E345" s="117">
        <f t="shared" si="5"/>
        <v>339934.4926</v>
      </c>
      <c r="F345" s="117">
        <f>$B$15*$B$18*'Cash Flow Assist'!P332</f>
        <v>3333.333333</v>
      </c>
      <c r="G345" s="117">
        <f>$B$15*'Parameters &amp; Main Results'!B357</f>
        <v>992.2102971</v>
      </c>
      <c r="H345" s="45">
        <f>offset('StockBond Returns'!$W$7,($B$10-1871)*12+($B$11-2)+C345-1,0)</f>
        <v>0.02947516725</v>
      </c>
      <c r="I345" s="19">
        <f t="shared" si="6"/>
        <v>0.03456216602</v>
      </c>
      <c r="J345" s="19"/>
      <c r="K345" s="19">
        <f t="shared" si="7"/>
        <v>1</v>
      </c>
      <c r="L345" s="174">
        <f t="shared" si="8"/>
        <v>0.9</v>
      </c>
      <c r="M345" s="174">
        <f t="shared" si="9"/>
        <v>0.1</v>
      </c>
      <c r="N345" s="174">
        <f t="shared" si="10"/>
        <v>0</v>
      </c>
      <c r="O345" s="174">
        <f t="shared" si="11"/>
        <v>0</v>
      </c>
      <c r="P345" s="174">
        <f t="shared" si="12"/>
        <v>0</v>
      </c>
      <c r="Q345" s="174">
        <f t="shared" si="13"/>
        <v>0</v>
      </c>
      <c r="R345" s="174">
        <f t="shared" si="14"/>
        <v>0</v>
      </c>
      <c r="S345" s="174">
        <f t="shared" si="15"/>
        <v>0</v>
      </c>
      <c r="T345" s="174">
        <f t="shared" si="16"/>
        <v>0</v>
      </c>
      <c r="U345" s="19">
        <f t="shared" si="17"/>
        <v>0.0005</v>
      </c>
      <c r="V345" s="19">
        <f>offset('StockBond Returns'!$N$7,($B$10-1871)*12+($B$11-2)+C345-1,0)</f>
        <v>0.0379951652</v>
      </c>
      <c r="W345" s="19">
        <f>offset('StockBond Returns'!$O$7,($B$10-1871)*12+($B$11-2)+C345-1,0)</f>
        <v>0.004081840069</v>
      </c>
      <c r="X345" s="19">
        <f>offset('StockBond Returns'!$P$7,($B$10-1871)*12+($B$11-2)+C345-1,0)</f>
        <v>-0.002254502762</v>
      </c>
      <c r="Y345" s="19">
        <f>offset('StockBond Returns'!$Q$7,($B$10-1871)*12+($B$11-2)+C345-1,0)</f>
        <v>0.0379951652</v>
      </c>
      <c r="Z345" s="19">
        <f>offset('StockBond Returns'!$R$7,($B$10-1871)*12+($B$11-2)+C345-1,0)</f>
        <v>0</v>
      </c>
      <c r="AA345" s="19">
        <f>offset('StockBond Returns'!$S$7,($B$10-1871)*12+($B$11-2)+C345-1,0)</f>
        <v>0</v>
      </c>
      <c r="AB345" s="19">
        <f>offset('StockBond Returns'!$T$7,($B$10-1871)*12+($B$11-2)+C345-1,0)</f>
        <v>-0.004419889503</v>
      </c>
      <c r="AC345" s="19">
        <f>offset('StockBond Returns'!$U$7,($B$10-1871)*12+($B$11-2)+C345-1,0)</f>
        <v>-0.0148</v>
      </c>
      <c r="AD345" s="19">
        <f>offset('StockBond Returns'!$V$7,($B$10-1871)*12+($B$11-2)+C345-1,0)</f>
        <v>-0.011</v>
      </c>
    </row>
    <row r="346">
      <c r="A346" s="180">
        <f t="shared" si="18"/>
        <v>1956</v>
      </c>
      <c r="B346" s="180">
        <f t="shared" si="19"/>
        <v>7</v>
      </c>
      <c r="C346" s="180">
        <f t="shared" si="20"/>
        <v>323</v>
      </c>
      <c r="D346" s="117">
        <f t="shared" si="4"/>
        <v>27555.10973</v>
      </c>
      <c r="E346" s="117">
        <f t="shared" si="5"/>
        <v>352165.955</v>
      </c>
      <c r="F346" s="117">
        <f>$B$15*$B$18*'Cash Flow Assist'!P333</f>
        <v>3333.333333</v>
      </c>
      <c r="G346" s="117">
        <f>$B$15*'Parameters &amp; Main Results'!B358</f>
        <v>992.1132173</v>
      </c>
      <c r="H346" s="45">
        <f>offset('StockBond Returns'!$W$7,($B$10-1871)*12+($B$11-2)+C346-1,0)</f>
        <v>0.03397846086</v>
      </c>
      <c r="I346" s="19">
        <f t="shared" si="6"/>
        <v>0.04316638922</v>
      </c>
      <c r="J346" s="19"/>
      <c r="K346" s="19">
        <f t="shared" si="7"/>
        <v>1</v>
      </c>
      <c r="L346" s="174">
        <f t="shared" si="8"/>
        <v>0.9</v>
      </c>
      <c r="M346" s="174">
        <f t="shared" si="9"/>
        <v>0.1</v>
      </c>
      <c r="N346" s="174">
        <f t="shared" si="10"/>
        <v>0</v>
      </c>
      <c r="O346" s="174">
        <f t="shared" si="11"/>
        <v>0</v>
      </c>
      <c r="P346" s="174">
        <f t="shared" si="12"/>
        <v>0</v>
      </c>
      <c r="Q346" s="174">
        <f t="shared" si="13"/>
        <v>0</v>
      </c>
      <c r="R346" s="174">
        <f t="shared" si="14"/>
        <v>0</v>
      </c>
      <c r="S346" s="174">
        <f t="shared" si="15"/>
        <v>0</v>
      </c>
      <c r="T346" s="174">
        <f t="shared" si="16"/>
        <v>0</v>
      </c>
      <c r="U346" s="19">
        <f t="shared" si="17"/>
        <v>0.0005</v>
      </c>
      <c r="V346" s="19">
        <f>offset('StockBond Returns'!$N$7,($B$10-1871)*12+($B$11-2)+C346-1,0)</f>
        <v>0.04933334145</v>
      </c>
      <c r="W346" s="19">
        <f>offset('StockBond Returns'!$O$7,($B$10-1871)*12+($B$11-2)+C346-1,0)</f>
        <v>-0.01191951423</v>
      </c>
      <c r="X346" s="19">
        <f>offset('StockBond Returns'!$P$7,($B$10-1871)*12+($B$11-2)+C346-1,0)</f>
        <v>-0.003065729205</v>
      </c>
      <c r="Y346" s="19">
        <f>offset('StockBond Returns'!$Q$7,($B$10-1871)*12+($B$11-2)+C346-1,0)</f>
        <v>0.04933334145</v>
      </c>
      <c r="Z346" s="19">
        <f>offset('StockBond Returns'!$R$7,($B$10-1871)*12+($B$11-2)+C346-1,0)</f>
        <v>0</v>
      </c>
      <c r="AA346" s="19">
        <f>offset('StockBond Returns'!$S$7,($B$10-1871)*12+($B$11-2)+C346-1,0)</f>
        <v>0</v>
      </c>
      <c r="AB346" s="19">
        <f>offset('StockBond Returns'!$T$7,($B$10-1871)*12+($B$11-2)+C346-1,0)</f>
        <v>-0.00513008428</v>
      </c>
      <c r="AC346" s="19">
        <f>offset('StockBond Returns'!$U$7,($B$10-1871)*12+($B$11-2)+C346-1,0)</f>
        <v>-0.0168</v>
      </c>
      <c r="AD346" s="19">
        <f>offset('StockBond Returns'!$V$7,($B$10-1871)*12+($B$11-2)+C346-1,0)</f>
        <v>-0.0001</v>
      </c>
    </row>
    <row r="347">
      <c r="A347" s="180">
        <f t="shared" si="18"/>
        <v>1956</v>
      </c>
      <c r="B347" s="180">
        <f t="shared" si="19"/>
        <v>8</v>
      </c>
      <c r="C347" s="180">
        <f t="shared" si="20"/>
        <v>324</v>
      </c>
      <c r="D347" s="117">
        <f t="shared" si="4"/>
        <v>24429.80523</v>
      </c>
      <c r="E347" s="117">
        <f t="shared" si="5"/>
        <v>337939.9613</v>
      </c>
      <c r="F347" s="117">
        <f>$B$15*$B$18*'Cash Flow Assist'!P334</f>
        <v>3333.333333</v>
      </c>
      <c r="G347" s="117">
        <f>$B$15*'Parameters &amp; Main Results'!B359</f>
        <v>992.0162976</v>
      </c>
      <c r="H347" s="45">
        <f>offset('StockBond Returns'!$W$7,($B$10-1871)*12+($B$11-2)+C347-1,0)</f>
        <v>-0.03109359529</v>
      </c>
      <c r="I347" s="19">
        <f t="shared" si="6"/>
        <v>-0.03397324082</v>
      </c>
      <c r="J347" s="19"/>
      <c r="K347" s="19">
        <f t="shared" si="7"/>
        <v>1</v>
      </c>
      <c r="L347" s="174">
        <f t="shared" si="8"/>
        <v>0.9</v>
      </c>
      <c r="M347" s="174">
        <f t="shared" si="9"/>
        <v>0.1</v>
      </c>
      <c r="N347" s="174">
        <f t="shared" si="10"/>
        <v>0</v>
      </c>
      <c r="O347" s="174">
        <f t="shared" si="11"/>
        <v>0</v>
      </c>
      <c r="P347" s="174">
        <f t="shared" si="12"/>
        <v>0</v>
      </c>
      <c r="Q347" s="174">
        <f t="shared" si="13"/>
        <v>0</v>
      </c>
      <c r="R347" s="174">
        <f t="shared" si="14"/>
        <v>0</v>
      </c>
      <c r="S347" s="174">
        <f t="shared" si="15"/>
        <v>0</v>
      </c>
      <c r="T347" s="174">
        <f t="shared" si="16"/>
        <v>0</v>
      </c>
      <c r="U347" s="19">
        <f t="shared" si="17"/>
        <v>0.0005</v>
      </c>
      <c r="V347" s="19">
        <f>offset('StockBond Returns'!$N$7,($B$10-1871)*12+($B$11-2)+C347-1,0)</f>
        <v>-0.03585133783</v>
      </c>
      <c r="W347" s="19">
        <f>offset('StockBond Returns'!$O$7,($B$10-1871)*12+($B$11-2)+C347-1,0)</f>
        <v>-0.01665370099</v>
      </c>
      <c r="X347" s="19">
        <f>offset('StockBond Returns'!$P$7,($B$10-1871)*12+($B$11-2)+C347-1,0)</f>
        <v>0.001191257781</v>
      </c>
      <c r="Y347" s="19">
        <f>offset('StockBond Returns'!$Q$7,($B$10-1871)*12+($B$11-2)+C347-1,0)</f>
        <v>-0.03585133783</v>
      </c>
      <c r="Z347" s="19">
        <f>offset('StockBond Returns'!$R$7,($B$10-1871)*12+($B$11-2)+C347-1,0)</f>
        <v>0</v>
      </c>
      <c r="AA347" s="19">
        <f>offset('StockBond Returns'!$S$7,($B$10-1871)*12+($B$11-2)+C347-1,0)</f>
        <v>0</v>
      </c>
      <c r="AB347" s="19">
        <f>offset('StockBond Returns'!$T$7,($B$10-1871)*12+($B$11-2)+C347-1,0)</f>
        <v>-0.0007323324789</v>
      </c>
      <c r="AC347" s="19">
        <f>offset('StockBond Returns'!$U$7,($B$10-1871)*12+($B$11-2)+C347-1,0)</f>
        <v>0.0191</v>
      </c>
      <c r="AD347" s="19">
        <f>offset('StockBond Returns'!$V$7,($B$10-1871)*12+($B$11-2)+C347-1,0)</f>
        <v>-0.0078</v>
      </c>
    </row>
    <row r="348">
      <c r="A348" s="180">
        <f t="shared" si="18"/>
        <v>1956</v>
      </c>
      <c r="B348" s="180">
        <f t="shared" si="19"/>
        <v>9</v>
      </c>
      <c r="C348" s="180">
        <f t="shared" si="20"/>
        <v>325</v>
      </c>
      <c r="D348" s="117">
        <f t="shared" si="4"/>
        <v>21350.61657</v>
      </c>
      <c r="E348" s="117">
        <f t="shared" si="5"/>
        <v>322346.0859</v>
      </c>
      <c r="F348" s="117">
        <f>$B$15*$B$18*'Cash Flow Assist'!P335</f>
        <v>3333.333333</v>
      </c>
      <c r="G348" s="117">
        <f>$B$15*'Parameters &amp; Main Results'!B360</f>
        <v>991.9195377</v>
      </c>
      <c r="H348" s="45">
        <f>offset('StockBond Returns'!$W$7,($B$10-1871)*12+($B$11-2)+C348-1,0)</f>
        <v>-0.03340102291</v>
      </c>
      <c r="I348" s="19">
        <f t="shared" si="6"/>
        <v>-0.03948903154</v>
      </c>
      <c r="J348" s="19"/>
      <c r="K348" s="19">
        <f t="shared" si="7"/>
        <v>1</v>
      </c>
      <c r="L348" s="174">
        <f t="shared" si="8"/>
        <v>0.9</v>
      </c>
      <c r="M348" s="174">
        <f t="shared" si="9"/>
        <v>0.1</v>
      </c>
      <c r="N348" s="174">
        <f t="shared" si="10"/>
        <v>0</v>
      </c>
      <c r="O348" s="174">
        <f t="shared" si="11"/>
        <v>0</v>
      </c>
      <c r="P348" s="174">
        <f t="shared" si="12"/>
        <v>0</v>
      </c>
      <c r="Q348" s="174">
        <f t="shared" si="13"/>
        <v>0</v>
      </c>
      <c r="R348" s="174">
        <f t="shared" si="14"/>
        <v>0</v>
      </c>
      <c r="S348" s="174">
        <f t="shared" si="15"/>
        <v>0</v>
      </c>
      <c r="T348" s="174">
        <f t="shared" si="16"/>
        <v>0</v>
      </c>
      <c r="U348" s="19">
        <f t="shared" si="17"/>
        <v>0.0005</v>
      </c>
      <c r="V348" s="19">
        <f>offset('StockBond Returns'!$N$7,($B$10-1871)*12+($B$11-2)+C348-1,0)</f>
        <v>-0.0435060373</v>
      </c>
      <c r="W348" s="19">
        <f>offset('StockBond Returns'!$O$7,($B$10-1871)*12+($B$11-2)+C348-1,0)</f>
        <v>-0.002919313082</v>
      </c>
      <c r="X348" s="19">
        <f>offset('StockBond Returns'!$P$7,($B$10-1871)*12+($B$11-2)+C348-1,0)</f>
        <v>0.0007009750184</v>
      </c>
      <c r="Y348" s="19">
        <f>offset('StockBond Returns'!$Q$7,($B$10-1871)*12+($B$11-2)+C348-1,0)</f>
        <v>-0.0435060373</v>
      </c>
      <c r="Z348" s="19">
        <f>offset('StockBond Returns'!$R$7,($B$10-1871)*12+($B$11-2)+C348-1,0)</f>
        <v>0</v>
      </c>
      <c r="AA348" s="19">
        <f>offset('StockBond Returns'!$S$7,($B$10-1871)*12+($B$11-2)+C348-1,0)</f>
        <v>0</v>
      </c>
      <c r="AB348" s="19">
        <f>offset('StockBond Returns'!$T$7,($B$10-1871)*12+($B$11-2)+C348-1,0)</f>
        <v>-0.001462522852</v>
      </c>
      <c r="AC348" s="19">
        <f>offset('StockBond Returns'!$U$7,($B$10-1871)*12+($B$11-2)+C348-1,0)</f>
        <v>0.0154</v>
      </c>
      <c r="AD348" s="19">
        <f>offset('StockBond Returns'!$V$7,($B$10-1871)*12+($B$11-2)+C348-1,0)</f>
        <v>0.0176</v>
      </c>
    </row>
    <row r="349">
      <c r="A349" s="180">
        <f t="shared" si="18"/>
        <v>1956</v>
      </c>
      <c r="B349" s="180">
        <f t="shared" si="19"/>
        <v>10</v>
      </c>
      <c r="C349" s="180">
        <f t="shared" si="20"/>
        <v>326</v>
      </c>
      <c r="D349" s="117">
        <f t="shared" si="4"/>
        <v>19046.9172</v>
      </c>
      <c r="E349" s="117">
        <f t="shared" si="5"/>
        <v>320747.7441</v>
      </c>
      <c r="F349" s="117">
        <f>$B$15*$B$18*'Cash Flow Assist'!P336</f>
        <v>3333.333333</v>
      </c>
      <c r="G349" s="117">
        <f>$B$15*'Parameters &amp; Main Results'!B361</f>
        <v>991.8229374</v>
      </c>
      <c r="H349" s="45">
        <f>offset('StockBond Returns'!$W$7,($B$10-1871)*12+($B$11-2)+C349-1,0)</f>
        <v>0.001989100882</v>
      </c>
      <c r="I349" s="19">
        <f t="shared" si="6"/>
        <v>0.002322368619</v>
      </c>
      <c r="J349" s="19"/>
      <c r="K349" s="19">
        <f t="shared" si="7"/>
        <v>1</v>
      </c>
      <c r="L349" s="174">
        <f t="shared" si="8"/>
        <v>0.9</v>
      </c>
      <c r="M349" s="174">
        <f t="shared" si="9"/>
        <v>0.1</v>
      </c>
      <c r="N349" s="174">
        <f t="shared" si="10"/>
        <v>0</v>
      </c>
      <c r="O349" s="174">
        <f t="shared" si="11"/>
        <v>0</v>
      </c>
      <c r="P349" s="174">
        <f t="shared" si="12"/>
        <v>0</v>
      </c>
      <c r="Q349" s="174">
        <f t="shared" si="13"/>
        <v>0</v>
      </c>
      <c r="R349" s="174">
        <f t="shared" si="14"/>
        <v>0</v>
      </c>
      <c r="S349" s="174">
        <f t="shared" si="15"/>
        <v>0</v>
      </c>
      <c r="T349" s="174">
        <f t="shared" si="16"/>
        <v>0</v>
      </c>
      <c r="U349" s="19">
        <f t="shared" si="17"/>
        <v>0.0005</v>
      </c>
      <c r="V349" s="19">
        <f>offset('StockBond Returns'!$N$7,($B$10-1871)*12+($B$11-2)+C349-1,0)</f>
        <v>0.002586213776</v>
      </c>
      <c r="W349" s="19">
        <f>offset('StockBond Returns'!$O$7,($B$10-1871)*12+($B$11-2)+C349-1,0)</f>
        <v>0.0003644288645</v>
      </c>
      <c r="X349" s="19">
        <f>offset('StockBond Returns'!$P$7,($B$10-1871)*12+($B$11-2)+C349-1,0)</f>
        <v>-0.003463164909</v>
      </c>
      <c r="Y349" s="19">
        <f>offset('StockBond Returns'!$Q$7,($B$10-1871)*12+($B$11-2)+C349-1,0)</f>
        <v>0.002586213776</v>
      </c>
      <c r="Z349" s="19">
        <f>offset('StockBond Returns'!$R$7,($B$10-1871)*12+($B$11-2)+C349-1,0)</f>
        <v>0</v>
      </c>
      <c r="AA349" s="19">
        <f>offset('StockBond Returns'!$S$7,($B$10-1871)*12+($B$11-2)+C349-1,0)</f>
        <v>0</v>
      </c>
      <c r="AB349" s="19">
        <f>offset('StockBond Returns'!$T$7,($B$10-1871)*12+($B$11-2)+C349-1,0)</f>
        <v>-0.005816066885</v>
      </c>
      <c r="AC349" s="19">
        <f>offset('StockBond Returns'!$U$7,($B$10-1871)*12+($B$11-2)+C349-1,0)</f>
        <v>-0.0011</v>
      </c>
      <c r="AD349" s="19">
        <f>offset('StockBond Returns'!$V$7,($B$10-1871)*12+($B$11-2)+C349-1,0)</f>
        <v>-0.0001</v>
      </c>
    </row>
    <row r="350">
      <c r="A350" s="180">
        <f t="shared" si="18"/>
        <v>1956</v>
      </c>
      <c r="B350" s="180">
        <f t="shared" si="19"/>
        <v>11</v>
      </c>
      <c r="C350" s="180">
        <f t="shared" si="20"/>
        <v>327</v>
      </c>
      <c r="D350" s="117">
        <f t="shared" si="4"/>
        <v>16564.89182</v>
      </c>
      <c r="E350" s="117">
        <f t="shared" si="5"/>
        <v>315824.6966</v>
      </c>
      <c r="F350" s="117">
        <f>$B$15*$B$18*'Cash Flow Assist'!P337</f>
        <v>3333.333333</v>
      </c>
      <c r="G350" s="117">
        <f>$B$15*'Parameters &amp; Main Results'!B362</f>
        <v>991.7264963</v>
      </c>
      <c r="H350" s="45">
        <f>offset('StockBond Returns'!$W$7,($B$10-1871)*12+($B$11-2)+C350-1,0)</f>
        <v>-0.008405623465</v>
      </c>
      <c r="I350" s="19">
        <f t="shared" si="6"/>
        <v>-0.008107383504</v>
      </c>
      <c r="J350" s="19"/>
      <c r="K350" s="19">
        <f t="shared" si="7"/>
        <v>1</v>
      </c>
      <c r="L350" s="174">
        <f t="shared" si="8"/>
        <v>0.9</v>
      </c>
      <c r="M350" s="174">
        <f t="shared" si="9"/>
        <v>0.1</v>
      </c>
      <c r="N350" s="174">
        <f t="shared" si="10"/>
        <v>0</v>
      </c>
      <c r="O350" s="174">
        <f t="shared" si="11"/>
        <v>0</v>
      </c>
      <c r="P350" s="174">
        <f t="shared" si="12"/>
        <v>0</v>
      </c>
      <c r="Q350" s="174">
        <f t="shared" si="13"/>
        <v>0</v>
      </c>
      <c r="R350" s="174">
        <f t="shared" si="14"/>
        <v>0</v>
      </c>
      <c r="S350" s="174">
        <f t="shared" si="15"/>
        <v>0</v>
      </c>
      <c r="T350" s="174">
        <f t="shared" si="16"/>
        <v>0</v>
      </c>
      <c r="U350" s="19">
        <f t="shared" si="17"/>
        <v>0.0005</v>
      </c>
      <c r="V350" s="19">
        <f>offset('StockBond Returns'!$N$7,($B$10-1871)*12+($B$11-2)+C350-1,0)</f>
        <v>-0.007866890197</v>
      </c>
      <c r="W350" s="19">
        <f>offset('StockBond Returns'!$O$7,($B$10-1871)*12+($B$11-2)+C350-1,0)</f>
        <v>-0.009855156605</v>
      </c>
      <c r="X350" s="19">
        <f>offset('StockBond Returns'!$P$7,($B$10-1871)*12+($B$11-2)+C350-1,0)</f>
        <v>0.002416666665</v>
      </c>
      <c r="Y350" s="19">
        <f>offset('StockBond Returns'!$Q$7,($B$10-1871)*12+($B$11-2)+C350-1,0)</f>
        <v>-0.007866890197</v>
      </c>
      <c r="Z350" s="19">
        <f>offset('StockBond Returns'!$R$7,($B$10-1871)*12+($B$11-2)+C350-1,0)</f>
        <v>0</v>
      </c>
      <c r="AA350" s="19">
        <f>offset('StockBond Returns'!$S$7,($B$10-1871)*12+($B$11-2)+C350-1,0)</f>
        <v>0</v>
      </c>
      <c r="AB350" s="19">
        <f>offset('StockBond Returns'!$T$7,($B$10-1871)*12+($B$11-2)+C350-1,0)</f>
        <v>0</v>
      </c>
      <c r="AC350" s="19">
        <f>offset('StockBond Returns'!$U$7,($B$10-1871)*12+($B$11-2)+C350-1,0)</f>
        <v>-0.0016</v>
      </c>
      <c r="AD350" s="19">
        <f>offset('StockBond Returns'!$V$7,($B$10-1871)*12+($B$11-2)+C350-1,0)</f>
        <v>0.0176</v>
      </c>
    </row>
    <row r="351">
      <c r="A351" s="180">
        <f t="shared" si="18"/>
        <v>1956</v>
      </c>
      <c r="B351" s="180">
        <f t="shared" si="19"/>
        <v>12</v>
      </c>
      <c r="C351" s="180">
        <f t="shared" si="20"/>
        <v>328</v>
      </c>
      <c r="D351" s="117">
        <f t="shared" si="4"/>
        <v>14549.26053</v>
      </c>
      <c r="E351" s="117">
        <f t="shared" si="5"/>
        <v>322726.6987</v>
      </c>
      <c r="F351" s="117">
        <f>$B$15*$B$18*'Cash Flow Assist'!P338</f>
        <v>3333.333333</v>
      </c>
      <c r="G351" s="117">
        <f>$B$15*'Parameters &amp; Main Results'!B363</f>
        <v>991.6302143</v>
      </c>
      <c r="H351" s="45">
        <f>offset('StockBond Returns'!$W$7,($B$10-1871)*12+($B$11-2)+C351-1,0)</f>
        <v>0.02292536767</v>
      </c>
      <c r="I351" s="19">
        <f t="shared" si="6"/>
        <v>0.02948710281</v>
      </c>
      <c r="J351" s="19"/>
      <c r="K351" s="19">
        <f t="shared" si="7"/>
        <v>1</v>
      </c>
      <c r="L351" s="174">
        <f t="shared" si="8"/>
        <v>0.9</v>
      </c>
      <c r="M351" s="174">
        <f t="shared" si="9"/>
        <v>0.1</v>
      </c>
      <c r="N351" s="174">
        <f t="shared" si="10"/>
        <v>0</v>
      </c>
      <c r="O351" s="174">
        <f t="shared" si="11"/>
        <v>0</v>
      </c>
      <c r="P351" s="174">
        <f t="shared" si="12"/>
        <v>0</v>
      </c>
      <c r="Q351" s="174">
        <f t="shared" si="13"/>
        <v>0</v>
      </c>
      <c r="R351" s="174">
        <f t="shared" si="14"/>
        <v>0</v>
      </c>
      <c r="S351" s="174">
        <f t="shared" si="15"/>
        <v>0</v>
      </c>
      <c r="T351" s="174">
        <f t="shared" si="16"/>
        <v>0</v>
      </c>
      <c r="U351" s="19">
        <f t="shared" si="17"/>
        <v>0.0005</v>
      </c>
      <c r="V351" s="19">
        <f>offset('StockBond Returns'!$N$7,($B$10-1871)*12+($B$11-2)+C351-1,0)</f>
        <v>0.03390325957</v>
      </c>
      <c r="W351" s="19">
        <f>offset('StockBond Returns'!$O$7,($B$10-1871)*12+($B$11-2)+C351-1,0)</f>
        <v>-0.009841641352</v>
      </c>
      <c r="X351" s="19">
        <f>offset('StockBond Returns'!$P$7,($B$10-1871)*12+($B$11-2)+C351-1,0)</f>
        <v>-0.001862260224</v>
      </c>
      <c r="Y351" s="19">
        <f>offset('StockBond Returns'!$Q$7,($B$10-1871)*12+($B$11-2)+C351-1,0)</f>
        <v>0.03390325957</v>
      </c>
      <c r="Z351" s="19">
        <f>offset('StockBond Returns'!$R$7,($B$10-1871)*12+($B$11-2)+C351-1,0)</f>
        <v>0</v>
      </c>
      <c r="AA351" s="19">
        <f>offset('StockBond Returns'!$S$7,($B$10-1871)*12+($B$11-2)+C351-1,0)</f>
        <v>0</v>
      </c>
      <c r="AB351" s="19">
        <f>offset('StockBond Returns'!$T$7,($B$10-1871)*12+($B$11-2)+C351-1,0)</f>
        <v>-0.00434310532</v>
      </c>
      <c r="AC351" s="19">
        <f>offset('StockBond Returns'!$U$7,($B$10-1871)*12+($B$11-2)+C351-1,0)</f>
        <v>-0.0004</v>
      </c>
      <c r="AD351" s="19">
        <f>offset('StockBond Returns'!$V$7,($B$10-1871)*12+($B$11-2)+C351-1,0)</f>
        <v>-0.0208</v>
      </c>
    </row>
    <row r="352">
      <c r="A352" s="180">
        <f t="shared" si="18"/>
        <v>1957</v>
      </c>
      <c r="B352" s="180">
        <f t="shared" si="19"/>
        <v>1</v>
      </c>
      <c r="C352" s="180">
        <f t="shared" si="20"/>
        <v>329</v>
      </c>
      <c r="D352" s="117">
        <f t="shared" si="4"/>
        <v>11844.29178</v>
      </c>
      <c r="E352" s="117">
        <f t="shared" si="5"/>
        <v>308851.1083</v>
      </c>
      <c r="F352" s="117">
        <f>$B$15*$B$18*'Cash Flow Assist'!P339</f>
        <v>3333.333333</v>
      </c>
      <c r="G352" s="117">
        <f>$B$15*'Parameters &amp; Main Results'!B364</f>
        <v>991.534091</v>
      </c>
      <c r="H352" s="45">
        <f>offset('StockBond Returns'!$W$7,($B$10-1871)*12+($B$11-2)+C352-1,0)</f>
        <v>-0.02974979805</v>
      </c>
      <c r="I352" s="19">
        <f t="shared" si="6"/>
        <v>-0.03599979671</v>
      </c>
      <c r="J352" s="19"/>
      <c r="K352" s="19">
        <f t="shared" si="7"/>
        <v>1</v>
      </c>
      <c r="L352" s="174">
        <f t="shared" si="8"/>
        <v>0.9</v>
      </c>
      <c r="M352" s="174">
        <f t="shared" si="9"/>
        <v>0.1</v>
      </c>
      <c r="N352" s="174">
        <f t="shared" si="10"/>
        <v>0</v>
      </c>
      <c r="O352" s="174">
        <f t="shared" si="11"/>
        <v>0</v>
      </c>
      <c r="P352" s="174">
        <f t="shared" si="12"/>
        <v>0</v>
      </c>
      <c r="Q352" s="174">
        <f t="shared" si="13"/>
        <v>0</v>
      </c>
      <c r="R352" s="174">
        <f t="shared" si="14"/>
        <v>0</v>
      </c>
      <c r="S352" s="174">
        <f t="shared" si="15"/>
        <v>0</v>
      </c>
      <c r="T352" s="174">
        <f t="shared" si="16"/>
        <v>0</v>
      </c>
      <c r="U352" s="19">
        <f t="shared" si="17"/>
        <v>0.0005</v>
      </c>
      <c r="V352" s="19">
        <f>offset('StockBond Returns'!$N$7,($B$10-1871)*12+($B$11-2)+C352-1,0)</f>
        <v>-0.04012479581</v>
      </c>
      <c r="W352" s="19">
        <f>offset('StockBond Returns'!$O$7,($B$10-1871)*12+($B$11-2)+C352-1,0)</f>
        <v>0.001541861895</v>
      </c>
      <c r="X352" s="19">
        <f>offset('StockBond Returns'!$P$7,($B$10-1871)*12+($B$11-2)+C352-1,0)</f>
        <v>0.001225524033</v>
      </c>
      <c r="Y352" s="19">
        <f>offset('StockBond Returns'!$Q$7,($B$10-1871)*12+($B$11-2)+C352-1,0)</f>
        <v>-0.04012479581</v>
      </c>
      <c r="Z352" s="19">
        <f>offset('StockBond Returns'!$R$7,($B$10-1871)*12+($B$11-2)+C352-1,0)</f>
        <v>0</v>
      </c>
      <c r="AA352" s="19">
        <f>offset('StockBond Returns'!$S$7,($B$10-1871)*12+($B$11-2)+C352-1,0)</f>
        <v>0</v>
      </c>
      <c r="AB352" s="19">
        <f>offset('StockBond Returns'!$T$7,($B$10-1871)*12+($B$11-2)+C352-1,0)</f>
        <v>-0.00002720783914</v>
      </c>
      <c r="AC352" s="19">
        <f>offset('StockBond Returns'!$U$7,($B$10-1871)*12+($B$11-2)+C352-1,0)</f>
        <v>0.0332</v>
      </c>
      <c r="AD352" s="19">
        <f>offset('StockBond Returns'!$V$7,($B$10-1871)*12+($B$11-2)+C352-1,0)</f>
        <v>0.0279</v>
      </c>
    </row>
    <row r="353">
      <c r="A353" s="180">
        <f t="shared" si="18"/>
        <v>1957</v>
      </c>
      <c r="B353" s="180">
        <f t="shared" si="19"/>
        <v>2</v>
      </c>
      <c r="C353" s="180">
        <f t="shared" si="20"/>
        <v>330</v>
      </c>
      <c r="D353" s="117">
        <f t="shared" si="4"/>
        <v>9278.974641</v>
      </c>
      <c r="E353" s="117">
        <f t="shared" si="5"/>
        <v>297361.5992</v>
      </c>
      <c r="F353" s="117">
        <f>$B$15*$B$18*'Cash Flow Assist'!P340</f>
        <v>3333.333333</v>
      </c>
      <c r="G353" s="117">
        <f>$B$15*'Parameters &amp; Main Results'!B365</f>
        <v>991.4381262</v>
      </c>
      <c r="H353" s="45">
        <f>offset('StockBond Returns'!$W$7,($B$10-1871)*12+($B$11-2)+C353-1,0)</f>
        <v>-0.02351216635</v>
      </c>
      <c r="I353" s="19">
        <f t="shared" si="6"/>
        <v>-0.02984449876</v>
      </c>
      <c r="J353" s="19"/>
      <c r="K353" s="19">
        <f t="shared" si="7"/>
        <v>1</v>
      </c>
      <c r="L353" s="174">
        <f t="shared" si="8"/>
        <v>0.9</v>
      </c>
      <c r="M353" s="174">
        <f t="shared" si="9"/>
        <v>0.1</v>
      </c>
      <c r="N353" s="174">
        <f t="shared" si="10"/>
        <v>0</v>
      </c>
      <c r="O353" s="174">
        <f t="shared" si="11"/>
        <v>0</v>
      </c>
      <c r="P353" s="174">
        <f t="shared" si="12"/>
        <v>0</v>
      </c>
      <c r="Q353" s="174">
        <f t="shared" si="13"/>
        <v>0</v>
      </c>
      <c r="R353" s="174">
        <f t="shared" si="14"/>
        <v>0</v>
      </c>
      <c r="S353" s="174">
        <f t="shared" si="15"/>
        <v>0</v>
      </c>
      <c r="T353" s="174">
        <f t="shared" si="16"/>
        <v>0</v>
      </c>
      <c r="U353" s="19">
        <f t="shared" si="17"/>
        <v>0.0005</v>
      </c>
      <c r="V353" s="19">
        <f>offset('StockBond Returns'!$N$7,($B$10-1871)*12+($B$11-2)+C353-1,0)</f>
        <v>-0.03402438703</v>
      </c>
      <c r="W353" s="19">
        <f>offset('StockBond Returns'!$O$7,($B$10-1871)*12+($B$11-2)+C353-1,0)</f>
        <v>0.00819116236</v>
      </c>
      <c r="X353" s="19">
        <f>offset('StockBond Returns'!$P$7,($B$10-1871)*12+($B$11-2)+C353-1,0)</f>
        <v>-0.002096711632</v>
      </c>
      <c r="Y353" s="19">
        <f>offset('StockBond Returns'!$Q$7,($B$10-1871)*12+($B$11-2)+C353-1,0)</f>
        <v>-0.03402438703</v>
      </c>
      <c r="Z353" s="19">
        <f>offset('StockBond Returns'!$R$7,($B$10-1871)*12+($B$11-2)+C353-1,0)</f>
        <v>0</v>
      </c>
      <c r="AA353" s="19">
        <f>offset('StockBond Returns'!$S$7,($B$10-1871)*12+($B$11-2)+C353-1,0)</f>
        <v>0</v>
      </c>
      <c r="AB353" s="19">
        <f>offset('StockBond Returns'!$T$7,($B$10-1871)*12+($B$11-2)+C353-1,0)</f>
        <v>-0.004676258993</v>
      </c>
      <c r="AC353" s="19">
        <f>offset('StockBond Returns'!$U$7,($B$10-1871)*12+($B$11-2)+C353-1,0)</f>
        <v>-0.0064</v>
      </c>
      <c r="AD353" s="19">
        <f>offset('StockBond Returns'!$V$7,($B$10-1871)*12+($B$11-2)+C353-1,0)</f>
        <v>-0.0079</v>
      </c>
    </row>
    <row r="354">
      <c r="A354" s="180">
        <f t="shared" si="18"/>
        <v>1957</v>
      </c>
      <c r="B354" s="180">
        <f t="shared" si="19"/>
        <v>3</v>
      </c>
      <c r="C354" s="180">
        <f t="shared" si="20"/>
        <v>331</v>
      </c>
      <c r="D354" s="117">
        <f t="shared" si="4"/>
        <v>7035.807876</v>
      </c>
      <c r="E354" s="117">
        <f t="shared" si="5"/>
        <v>300371.0346</v>
      </c>
      <c r="F354" s="117">
        <f>$B$15*$B$18*'Cash Flow Assist'!P341</f>
        <v>3333.333333</v>
      </c>
      <c r="G354" s="117">
        <f>$B$15*'Parameters &amp; Main Results'!B366</f>
        <v>991.3423197</v>
      </c>
      <c r="H354" s="45">
        <f>offset('StockBond Returns'!$W$7,($B$10-1871)*12+($B$11-2)+C354-1,0)</f>
        <v>0.0142459972</v>
      </c>
      <c r="I354" s="19">
        <f t="shared" si="6"/>
        <v>0.01813922281</v>
      </c>
      <c r="J354" s="19"/>
      <c r="K354" s="19">
        <f t="shared" si="7"/>
        <v>1</v>
      </c>
      <c r="L354" s="174">
        <f t="shared" si="8"/>
        <v>0.9</v>
      </c>
      <c r="M354" s="174">
        <f t="shared" si="9"/>
        <v>0.1</v>
      </c>
      <c r="N354" s="174">
        <f t="shared" si="10"/>
        <v>0</v>
      </c>
      <c r="O354" s="174">
        <f t="shared" si="11"/>
        <v>0</v>
      </c>
      <c r="P354" s="174">
        <f t="shared" si="12"/>
        <v>0</v>
      </c>
      <c r="Q354" s="174">
        <f t="shared" si="13"/>
        <v>0</v>
      </c>
      <c r="R354" s="174">
        <f t="shared" si="14"/>
        <v>0</v>
      </c>
      <c r="S354" s="174">
        <f t="shared" si="15"/>
        <v>0</v>
      </c>
      <c r="T354" s="174">
        <f t="shared" si="16"/>
        <v>0</v>
      </c>
      <c r="U354" s="19">
        <f t="shared" si="17"/>
        <v>0.0005</v>
      </c>
      <c r="V354" s="19">
        <f>offset('StockBond Returns'!$N$7,($B$10-1871)*12+($B$11-2)+C354-1,0)</f>
        <v>0.02077637323</v>
      </c>
      <c r="W354" s="19">
        <f>offset('StockBond Returns'!$O$7,($B$10-1871)*12+($B$11-2)+C354-1,0)</f>
        <v>-0.005178464216</v>
      </c>
      <c r="X354" s="19">
        <f>offset('StockBond Returns'!$P$7,($B$10-1871)*12+($B$11-2)+C354-1,0)</f>
        <v>0.0004241445339</v>
      </c>
      <c r="Y354" s="19">
        <f>offset('StockBond Returns'!$Q$7,($B$10-1871)*12+($B$11-2)+C354-1,0)</f>
        <v>0.02077637323</v>
      </c>
      <c r="Z354" s="19">
        <f>offset('StockBond Returns'!$R$7,($B$10-1871)*12+($B$11-2)+C354-1,0)</f>
        <v>0</v>
      </c>
      <c r="AA354" s="19">
        <f>offset('StockBond Returns'!$S$7,($B$10-1871)*12+($B$11-2)+C354-1,0)</f>
        <v>0</v>
      </c>
      <c r="AB354" s="19">
        <f>offset('StockBond Returns'!$T$7,($B$10-1871)*12+($B$11-2)+C354-1,0)</f>
        <v>-0.002153625269</v>
      </c>
      <c r="AC354" s="19">
        <f>offset('StockBond Returns'!$U$7,($B$10-1871)*12+($B$11-2)+C354-1,0)</f>
        <v>0.0031</v>
      </c>
      <c r="AD354" s="19">
        <f>offset('StockBond Returns'!$V$7,($B$10-1871)*12+($B$11-2)+C354-1,0)</f>
        <v>-0.0049</v>
      </c>
    </row>
    <row r="355">
      <c r="A355" s="180">
        <f t="shared" si="18"/>
        <v>1957</v>
      </c>
      <c r="B355" s="180">
        <f t="shared" si="19"/>
        <v>4</v>
      </c>
      <c r="C355" s="180">
        <f t="shared" si="20"/>
        <v>332</v>
      </c>
      <c r="D355" s="117">
        <f t="shared" si="4"/>
        <v>4819.517626</v>
      </c>
      <c r="E355" s="117">
        <f t="shared" si="5"/>
        <v>307942.2383</v>
      </c>
      <c r="F355" s="117">
        <f>$B$15*$B$18*'Cash Flow Assist'!P342</f>
        <v>3333.333333</v>
      </c>
      <c r="G355" s="117">
        <f>$B$15*'Parameters &amp; Main Results'!B367</f>
        <v>991.2466711</v>
      </c>
      <c r="H355" s="45">
        <f>offset('StockBond Returns'!$W$7,($B$10-1871)*12+($B$11-2)+C355-1,0)</f>
        <v>0.02680099769</v>
      </c>
      <c r="I355" s="19">
        <f t="shared" si="6"/>
        <v>0.03326284395</v>
      </c>
      <c r="J355" s="19"/>
      <c r="K355" s="19">
        <f t="shared" si="7"/>
        <v>1</v>
      </c>
      <c r="L355" s="174">
        <f t="shared" si="8"/>
        <v>0.9</v>
      </c>
      <c r="M355" s="174">
        <f t="shared" si="9"/>
        <v>0.1</v>
      </c>
      <c r="N355" s="174">
        <f t="shared" si="10"/>
        <v>0</v>
      </c>
      <c r="O355" s="174">
        <f t="shared" si="11"/>
        <v>0</v>
      </c>
      <c r="P355" s="174">
        <f t="shared" si="12"/>
        <v>0</v>
      </c>
      <c r="Q355" s="174">
        <f t="shared" si="13"/>
        <v>0</v>
      </c>
      <c r="R355" s="174">
        <f t="shared" si="14"/>
        <v>0</v>
      </c>
      <c r="S355" s="174">
        <f t="shared" si="15"/>
        <v>0</v>
      </c>
      <c r="T355" s="174">
        <f t="shared" si="16"/>
        <v>0</v>
      </c>
      <c r="U355" s="19">
        <f t="shared" si="17"/>
        <v>0.0005</v>
      </c>
      <c r="V355" s="19">
        <f>offset('StockBond Returns'!$N$7,($B$10-1871)*12+($B$11-2)+C355-1,0)</f>
        <v>0.03761240813</v>
      </c>
      <c r="W355" s="19">
        <f>offset('StockBond Returns'!$O$7,($B$10-1871)*12+($B$11-2)+C355-1,0)</f>
        <v>-0.005466566978</v>
      </c>
      <c r="X355" s="19">
        <f>offset('StockBond Returns'!$P$7,($B$10-1871)*12+($B$11-2)+C355-1,0)</f>
        <v>0.00005396825534</v>
      </c>
      <c r="Y355" s="19">
        <f>offset('StockBond Returns'!$Q$7,($B$10-1871)*12+($B$11-2)+C355-1,0)</f>
        <v>0.03761240813</v>
      </c>
      <c r="Z355" s="19">
        <f>offset('StockBond Returns'!$R$7,($B$10-1871)*12+($B$11-2)+C355-1,0)</f>
        <v>0</v>
      </c>
      <c r="AA355" s="19">
        <f>offset('StockBond Returns'!$S$7,($B$10-1871)*12+($B$11-2)+C355-1,0)</f>
        <v>0</v>
      </c>
      <c r="AB355" s="19">
        <f>offset('StockBond Returns'!$T$7,($B$10-1871)*12+($B$11-2)+C355-1,0)</f>
        <v>-0.002506265664</v>
      </c>
      <c r="AC355" s="19">
        <f>offset('StockBond Returns'!$U$7,($B$10-1871)*12+($B$11-2)+C355-1,0)</f>
        <v>-0.016</v>
      </c>
      <c r="AD355" s="19">
        <f>offset('StockBond Returns'!$V$7,($B$10-1871)*12+($B$11-2)+C355-1,0)</f>
        <v>-0.0143</v>
      </c>
    </row>
    <row r="356">
      <c r="A356" s="180">
        <f t="shared" si="18"/>
        <v>1957</v>
      </c>
      <c r="B356" s="180">
        <f t="shared" si="19"/>
        <v>5</v>
      </c>
      <c r="C356" s="180">
        <f t="shared" si="20"/>
        <v>333</v>
      </c>
      <c r="D356" s="117">
        <f t="shared" si="4"/>
        <v>2541.021763</v>
      </c>
      <c r="E356" s="117">
        <f t="shared" si="5"/>
        <v>315611.2344</v>
      </c>
      <c r="F356" s="117">
        <f>$B$15*$B$18*'Cash Flow Assist'!P343</f>
        <v>3333.333333</v>
      </c>
      <c r="G356" s="117">
        <f>$B$15*'Parameters &amp; Main Results'!B368</f>
        <v>991.1511802</v>
      </c>
      <c r="H356" s="45">
        <f>offset('StockBond Returns'!$W$7,($B$10-1871)*12+($B$11-2)+C356-1,0)</f>
        <v>0.02570757635</v>
      </c>
      <c r="I356" s="19">
        <f t="shared" si="6"/>
        <v>0.03275908495</v>
      </c>
      <c r="J356" s="19"/>
      <c r="K356" s="19">
        <f t="shared" si="7"/>
        <v>1</v>
      </c>
      <c r="L356" s="174">
        <f t="shared" si="8"/>
        <v>0.9</v>
      </c>
      <c r="M356" s="174">
        <f t="shared" si="9"/>
        <v>0.1</v>
      </c>
      <c r="N356" s="174">
        <f t="shared" si="10"/>
        <v>0</v>
      </c>
      <c r="O356" s="174">
        <f t="shared" si="11"/>
        <v>0</v>
      </c>
      <c r="P356" s="174">
        <f t="shared" si="12"/>
        <v>0</v>
      </c>
      <c r="Q356" s="174">
        <f t="shared" si="13"/>
        <v>0</v>
      </c>
      <c r="R356" s="174">
        <f t="shared" si="14"/>
        <v>0</v>
      </c>
      <c r="S356" s="174">
        <f t="shared" si="15"/>
        <v>0</v>
      </c>
      <c r="T356" s="174">
        <f t="shared" si="16"/>
        <v>0</v>
      </c>
      <c r="U356" s="19">
        <f t="shared" si="17"/>
        <v>0.0005</v>
      </c>
      <c r="V356" s="19">
        <f>offset('StockBond Returns'!$N$7,($B$10-1871)*12+($B$11-2)+C356-1,0)</f>
        <v>0.03750175734</v>
      </c>
      <c r="W356" s="19">
        <f>offset('StockBond Returns'!$O$7,($B$10-1871)*12+($B$11-2)+C356-1,0)</f>
        <v>-0.009508299966</v>
      </c>
      <c r="X356" s="19">
        <f>offset('StockBond Returns'!$P$7,($B$10-1871)*12+($B$11-2)+C356-1,0)</f>
        <v>0.00005193749784</v>
      </c>
      <c r="Y356" s="19">
        <f>offset('StockBond Returns'!$Q$7,($B$10-1871)*12+($B$11-2)+C356-1,0)</f>
        <v>0.03750175734</v>
      </c>
      <c r="Z356" s="19">
        <f>offset('StockBond Returns'!$R$7,($B$10-1871)*12+($B$11-2)+C356-1,0)</f>
        <v>0</v>
      </c>
      <c r="AA356" s="19">
        <f>offset('StockBond Returns'!$S$7,($B$10-1871)*12+($B$11-2)+C356-1,0)</f>
        <v>0</v>
      </c>
      <c r="AB356" s="19">
        <f>offset('StockBond Returns'!$T$7,($B$10-1871)*12+($B$11-2)+C356-1,0)</f>
        <v>-0.0025</v>
      </c>
      <c r="AC356" s="19">
        <f>offset('StockBond Returns'!$U$7,($B$10-1871)*12+($B$11-2)+C356-1,0)</f>
        <v>-0.0102</v>
      </c>
      <c r="AD356" s="19">
        <f>offset('StockBond Returns'!$V$7,($B$10-1871)*12+($B$11-2)+C356-1,0)</f>
        <v>-0.0212</v>
      </c>
    </row>
    <row r="357">
      <c r="A357" s="180">
        <f t="shared" si="18"/>
        <v>1957</v>
      </c>
      <c r="B357" s="180">
        <f t="shared" si="19"/>
        <v>6</v>
      </c>
      <c r="C357" s="180">
        <f t="shared" si="20"/>
        <v>334</v>
      </c>
      <c r="D357" s="117">
        <f t="shared" si="4"/>
        <v>197.5556406</v>
      </c>
      <c r="E357" s="117">
        <f t="shared" si="5"/>
        <v>312108.0772</v>
      </c>
      <c r="F357" s="117">
        <f>$B$15*$B$18*'Cash Flow Assist'!P344</f>
        <v>3333.333333</v>
      </c>
      <c r="G357" s="117">
        <f>$B$15*'Parameters &amp; Main Results'!B369</f>
        <v>991.0558468</v>
      </c>
      <c r="H357" s="45">
        <f>offset('StockBond Returns'!$W$7,($B$10-1871)*12+($B$11-2)+C357-1,0)</f>
        <v>-0.005980731011</v>
      </c>
      <c r="I357" s="19">
        <f t="shared" si="6"/>
        <v>-0.003705696553</v>
      </c>
      <c r="J357" s="19"/>
      <c r="K357" s="19">
        <f t="shared" si="7"/>
        <v>1</v>
      </c>
      <c r="L357" s="174">
        <f t="shared" si="8"/>
        <v>0.9</v>
      </c>
      <c r="M357" s="174">
        <f t="shared" si="9"/>
        <v>0.1</v>
      </c>
      <c r="N357" s="174">
        <f t="shared" si="10"/>
        <v>0</v>
      </c>
      <c r="O357" s="174">
        <f t="shared" si="11"/>
        <v>0</v>
      </c>
      <c r="P357" s="174">
        <f t="shared" si="12"/>
        <v>0</v>
      </c>
      <c r="Q357" s="174">
        <f t="shared" si="13"/>
        <v>0</v>
      </c>
      <c r="R357" s="174">
        <f t="shared" si="14"/>
        <v>0</v>
      </c>
      <c r="S357" s="174">
        <f t="shared" si="15"/>
        <v>0</v>
      </c>
      <c r="T357" s="174">
        <f t="shared" si="16"/>
        <v>0</v>
      </c>
      <c r="U357" s="19">
        <f t="shared" si="17"/>
        <v>0.0005</v>
      </c>
      <c r="V357" s="19">
        <f>offset('StockBond Returns'!$N$7,($B$10-1871)*12+($B$11-2)+C357-1,0)</f>
        <v>-0.002147340248</v>
      </c>
      <c r="W357" s="19">
        <f>offset('StockBond Returns'!$O$7,($B$10-1871)*12+($B$11-2)+C357-1,0)</f>
        <v>-0.01731423663</v>
      </c>
      <c r="X357" s="19">
        <f>offset('StockBond Returns'!$P$7,($B$10-1871)*12+($B$11-2)+C357-1,0)</f>
        <v>-0.001373176805</v>
      </c>
      <c r="Y357" s="19">
        <f>offset('StockBond Returns'!$Q$7,($B$10-1871)*12+($B$11-2)+C357-1,0)</f>
        <v>-0.002147340248</v>
      </c>
      <c r="Z357" s="19">
        <f>offset('StockBond Returns'!$R$7,($B$10-1871)*12+($B$11-2)+C357-1,0)</f>
        <v>0</v>
      </c>
      <c r="AA357" s="19">
        <f>offset('StockBond Returns'!$S$7,($B$10-1871)*12+($B$11-2)+C357-1,0)</f>
        <v>0</v>
      </c>
      <c r="AB357" s="19">
        <f>offset('StockBond Returns'!$T$7,($B$10-1871)*12+($B$11-2)+C357-1,0)</f>
        <v>-0.00391319815</v>
      </c>
      <c r="AC357" s="19">
        <f>offset('StockBond Returns'!$U$7,($B$10-1871)*12+($B$11-2)+C357-1,0)</f>
        <v>0.0054</v>
      </c>
      <c r="AD357" s="19">
        <f>offset('StockBond Returns'!$V$7,($B$10-1871)*12+($B$11-2)+C357-1,0)</f>
        <v>0.0003</v>
      </c>
    </row>
    <row r="358">
      <c r="A358" s="180">
        <f t="shared" si="18"/>
        <v>1957</v>
      </c>
      <c r="B358" s="180">
        <f t="shared" si="19"/>
        <v>7</v>
      </c>
      <c r="C358" s="180">
        <f t="shared" si="20"/>
        <v>335</v>
      </c>
      <c r="D358" s="117">
        <f t="shared" si="4"/>
        <v>-2157.858579</v>
      </c>
      <c r="E358" s="117">
        <f t="shared" si="5"/>
        <v>312669.9082</v>
      </c>
      <c r="F358" s="117">
        <f>$B$15*$B$18*'Cash Flow Assist'!P345</f>
        <v>3333.333333</v>
      </c>
      <c r="G358" s="117">
        <f>$B$15*'Parameters &amp; Main Results'!B370</f>
        <v>990.9606706</v>
      </c>
      <c r="H358" s="45">
        <f>offset('StockBond Returns'!$W$7,($B$10-1871)*12+($B$11-2)+C358-1,0)</f>
        <v>0.006080498614</v>
      </c>
      <c r="I358" s="19">
        <f t="shared" si="6"/>
        <v>0.00937548486</v>
      </c>
      <c r="J358" s="19"/>
      <c r="K358" s="19">
        <f t="shared" si="7"/>
        <v>1</v>
      </c>
      <c r="L358" s="174">
        <f t="shared" si="8"/>
        <v>0.9</v>
      </c>
      <c r="M358" s="174">
        <f t="shared" si="9"/>
        <v>0.1</v>
      </c>
      <c r="N358" s="174">
        <f t="shared" si="10"/>
        <v>0</v>
      </c>
      <c r="O358" s="174">
        <f t="shared" si="11"/>
        <v>0</v>
      </c>
      <c r="P358" s="174">
        <f t="shared" si="12"/>
        <v>0</v>
      </c>
      <c r="Q358" s="174">
        <f t="shared" si="13"/>
        <v>0</v>
      </c>
      <c r="R358" s="174">
        <f t="shared" si="14"/>
        <v>0</v>
      </c>
      <c r="S358" s="174">
        <f t="shared" si="15"/>
        <v>0</v>
      </c>
      <c r="T358" s="174">
        <f t="shared" si="16"/>
        <v>0</v>
      </c>
      <c r="U358" s="19">
        <f t="shared" si="17"/>
        <v>0.0005</v>
      </c>
      <c r="V358" s="19">
        <f>offset('StockBond Returns'!$N$7,($B$10-1871)*12+($B$11-2)+C358-1,0)</f>
        <v>0.01161380902</v>
      </c>
      <c r="W358" s="19">
        <f>offset('StockBond Returns'!$O$7,($B$10-1871)*12+($B$11-2)+C358-1,0)</f>
        <v>-0.01035276595</v>
      </c>
      <c r="X358" s="19">
        <f>offset('StockBond Returns'!$P$7,($B$10-1871)*12+($B$11-2)+C358-1,0)</f>
        <v>-0.0001039996432</v>
      </c>
      <c r="Y358" s="19">
        <f>offset('StockBond Returns'!$Q$7,($B$10-1871)*12+($B$11-2)+C358-1,0)</f>
        <v>0.01161380902</v>
      </c>
      <c r="Z358" s="19">
        <f>offset('StockBond Returns'!$R$7,($B$10-1871)*12+($B$11-2)+C358-1,0)</f>
        <v>0</v>
      </c>
      <c r="AA358" s="19">
        <f>offset('StockBond Returns'!$S$7,($B$10-1871)*12+($B$11-2)+C358-1,0)</f>
        <v>0</v>
      </c>
      <c r="AB358" s="19">
        <f>offset('StockBond Returns'!$T$7,($B$10-1871)*12+($B$11-2)+C358-1,0)</f>
        <v>-0.002837885775</v>
      </c>
      <c r="AC358" s="19">
        <f>offset('StockBond Returns'!$U$7,($B$10-1871)*12+($B$11-2)+C358-1,0)</f>
        <v>-0.0076</v>
      </c>
      <c r="AD358" s="19">
        <f>offset('StockBond Returns'!$V$7,($B$10-1871)*12+($B$11-2)+C358-1,0)</f>
        <v>0.0043</v>
      </c>
    </row>
    <row r="359">
      <c r="A359" s="180">
        <f t="shared" si="18"/>
        <v>1957</v>
      </c>
      <c r="B359" s="180">
        <f t="shared" si="19"/>
        <v>8</v>
      </c>
      <c r="C359" s="180">
        <f t="shared" si="20"/>
        <v>336</v>
      </c>
      <c r="D359" s="117">
        <f t="shared" si="4"/>
        <v>-4310.877216</v>
      </c>
      <c r="E359" s="117">
        <f t="shared" si="5"/>
        <v>294648.4026</v>
      </c>
      <c r="F359" s="117">
        <f>$B$15*$B$18*'Cash Flow Assist'!P346</f>
        <v>3333.333333</v>
      </c>
      <c r="G359" s="117">
        <f>$B$15*'Parameters &amp; Main Results'!B371</f>
        <v>990.8656512</v>
      </c>
      <c r="H359" s="45">
        <f>offset('StockBond Returns'!$W$7,($B$10-1871)*12+($B$11-2)+C359-1,0)</f>
        <v>-0.0420967358</v>
      </c>
      <c r="I359" s="19">
        <f t="shared" si="6"/>
        <v>-0.05052417506</v>
      </c>
      <c r="J359" s="19"/>
      <c r="K359" s="19">
        <f t="shared" si="7"/>
        <v>1</v>
      </c>
      <c r="L359" s="174">
        <f t="shared" si="8"/>
        <v>0.9</v>
      </c>
      <c r="M359" s="174">
        <f t="shared" si="9"/>
        <v>0.1</v>
      </c>
      <c r="N359" s="174">
        <f t="shared" si="10"/>
        <v>0</v>
      </c>
      <c r="O359" s="174">
        <f t="shared" si="11"/>
        <v>0</v>
      </c>
      <c r="P359" s="174">
        <f t="shared" si="12"/>
        <v>0</v>
      </c>
      <c r="Q359" s="174">
        <f t="shared" si="13"/>
        <v>0</v>
      </c>
      <c r="R359" s="174">
        <f t="shared" si="14"/>
        <v>0</v>
      </c>
      <c r="S359" s="174">
        <f t="shared" si="15"/>
        <v>0</v>
      </c>
      <c r="T359" s="174">
        <f t="shared" si="16"/>
        <v>0</v>
      </c>
      <c r="U359" s="19">
        <f t="shared" si="17"/>
        <v>0.0005</v>
      </c>
      <c r="V359" s="19">
        <f>offset('StockBond Returns'!$N$7,($B$10-1871)*12+($B$11-2)+C359-1,0)</f>
        <v>-0.05610080123</v>
      </c>
      <c r="W359" s="19">
        <f>offset('StockBond Returns'!$O$7,($B$10-1871)*12+($B$11-2)+C359-1,0)</f>
        <v>0.00008212713415</v>
      </c>
      <c r="X359" s="19">
        <f>offset('StockBond Returns'!$P$7,($B$10-1871)*12+($B$11-2)+C359-1,0)</f>
        <v>-0.0005575082534</v>
      </c>
      <c r="Y359" s="19">
        <f>offset('StockBond Returns'!$Q$7,($B$10-1871)*12+($B$11-2)+C359-1,0)</f>
        <v>-0.05610080123</v>
      </c>
      <c r="Z359" s="19">
        <f>offset('StockBond Returns'!$R$7,($B$10-1871)*12+($B$11-2)+C359-1,0)</f>
        <v>0</v>
      </c>
      <c r="AA359" s="19">
        <f>offset('StockBond Returns'!$S$7,($B$10-1871)*12+($B$11-2)+C359-1,0)</f>
        <v>0</v>
      </c>
      <c r="AB359" s="19">
        <f>offset('StockBond Returns'!$T$7,($B$10-1871)*12+($B$11-2)+C359-1,0)</f>
        <v>-0.003182461103</v>
      </c>
      <c r="AC359" s="19">
        <f>offset('StockBond Returns'!$U$7,($B$10-1871)*12+($B$11-2)+C359-1,0)</f>
        <v>0.0005</v>
      </c>
      <c r="AD359" s="19">
        <f>offset('StockBond Returns'!$V$7,($B$10-1871)*12+($B$11-2)+C359-1,0)</f>
        <v>-0.0041</v>
      </c>
    </row>
    <row r="360">
      <c r="A360" s="180">
        <f t="shared" si="18"/>
        <v>1957</v>
      </c>
      <c r="B360" s="180">
        <f t="shared" si="19"/>
        <v>9</v>
      </c>
      <c r="C360" s="180">
        <f t="shared" si="20"/>
        <v>337</v>
      </c>
      <c r="D360" s="117">
        <f t="shared" si="4"/>
        <v>-6358.198327</v>
      </c>
      <c r="E360" s="117">
        <f t="shared" si="5"/>
        <v>276586.3271</v>
      </c>
      <c r="F360" s="117">
        <f>$B$15*$B$18*'Cash Flow Assist'!P347</f>
        <v>3333.333333</v>
      </c>
      <c r="G360" s="117">
        <f>$B$15*'Parameters &amp; Main Results'!B372</f>
        <v>990.7707886</v>
      </c>
      <c r="H360" s="45">
        <f>offset('StockBond Returns'!$W$7,($B$10-1871)*12+($B$11-2)+C360-1,0)</f>
        <v>-0.04437425508</v>
      </c>
      <c r="I360" s="19">
        <f t="shared" si="6"/>
        <v>-0.05377762199</v>
      </c>
      <c r="J360" s="19"/>
      <c r="K360" s="19">
        <f t="shared" si="7"/>
        <v>1</v>
      </c>
      <c r="L360" s="174">
        <f t="shared" si="8"/>
        <v>0.9</v>
      </c>
      <c r="M360" s="174">
        <f t="shared" si="9"/>
        <v>0.1</v>
      </c>
      <c r="N360" s="174">
        <f t="shared" si="10"/>
        <v>0</v>
      </c>
      <c r="O360" s="174">
        <f t="shared" si="11"/>
        <v>0</v>
      </c>
      <c r="P360" s="174">
        <f t="shared" si="12"/>
        <v>0</v>
      </c>
      <c r="Q360" s="174">
        <f t="shared" si="13"/>
        <v>0</v>
      </c>
      <c r="R360" s="174">
        <f t="shared" si="14"/>
        <v>0</v>
      </c>
      <c r="S360" s="174">
        <f t="shared" si="15"/>
        <v>0</v>
      </c>
      <c r="T360" s="174">
        <f t="shared" si="16"/>
        <v>0</v>
      </c>
      <c r="U360" s="19">
        <f t="shared" si="17"/>
        <v>0.0005</v>
      </c>
      <c r="V360" s="19">
        <f>offset('StockBond Returns'!$N$7,($B$10-1871)*12+($B$11-2)+C360-1,0)</f>
        <v>-0.0600048666</v>
      </c>
      <c r="W360" s="19">
        <f>offset('StockBond Returns'!$O$7,($B$10-1871)*12+($B$11-2)+C360-1,0)</f>
        <v>0.002684246131</v>
      </c>
      <c r="X360" s="19">
        <f>offset('StockBond Returns'!$P$7,($B$10-1871)*12+($B$11-2)+C360-1,0)</f>
        <v>0.001391937384</v>
      </c>
      <c r="Y360" s="19">
        <f>offset('StockBond Returns'!$Q$7,($B$10-1871)*12+($B$11-2)+C360-1,0)</f>
        <v>-0.0600048666</v>
      </c>
      <c r="Z360" s="19">
        <f>offset('StockBond Returns'!$R$7,($B$10-1871)*12+($B$11-2)+C360-1,0)</f>
        <v>0</v>
      </c>
      <c r="AA360" s="19">
        <f>offset('StockBond Returns'!$S$7,($B$10-1871)*12+($B$11-2)+C360-1,0)</f>
        <v>0</v>
      </c>
      <c r="AB360" s="19">
        <f>offset('StockBond Returns'!$T$7,($B$10-1871)*12+($B$11-2)+C360-1,0)</f>
        <v>-0.001412429379</v>
      </c>
      <c r="AC360" s="19">
        <f>offset('StockBond Returns'!$U$7,($B$10-1871)*12+($B$11-2)+C360-1,0)</f>
        <v>0.0008</v>
      </c>
      <c r="AD360" s="19">
        <f>offset('StockBond Returns'!$V$7,($B$10-1871)*12+($B$11-2)+C360-1,0)</f>
        <v>0.0092</v>
      </c>
    </row>
    <row r="361">
      <c r="A361" s="180">
        <f t="shared" si="18"/>
        <v>1957</v>
      </c>
      <c r="B361" s="180">
        <f t="shared" si="19"/>
        <v>10</v>
      </c>
      <c r="C361" s="180">
        <f t="shared" si="20"/>
        <v>338</v>
      </c>
      <c r="D361" s="117">
        <f t="shared" si="4"/>
        <v>-8512.35946</v>
      </c>
      <c r="E361" s="117">
        <f t="shared" si="5"/>
        <v>267163.5939</v>
      </c>
      <c r="F361" s="117">
        <f>$B$15*$B$18*'Cash Flow Assist'!P348</f>
        <v>3333.333333</v>
      </c>
      <c r="G361" s="117">
        <f>$B$15*'Parameters &amp; Main Results'!B373</f>
        <v>990.6760824</v>
      </c>
      <c r="H361" s="45">
        <f>offset('StockBond Returns'!$W$7,($B$10-1871)*12+($B$11-2)+C361-1,0)</f>
        <v>-0.02166408993</v>
      </c>
      <c r="I361" s="19">
        <f t="shared" si="6"/>
        <v>-0.02581673405</v>
      </c>
      <c r="J361" s="19"/>
      <c r="K361" s="19">
        <f t="shared" si="7"/>
        <v>1</v>
      </c>
      <c r="L361" s="174">
        <f t="shared" si="8"/>
        <v>0.9</v>
      </c>
      <c r="M361" s="174">
        <f t="shared" si="9"/>
        <v>0.1</v>
      </c>
      <c r="N361" s="174">
        <f t="shared" si="10"/>
        <v>0</v>
      </c>
      <c r="O361" s="174">
        <f t="shared" si="11"/>
        <v>0</v>
      </c>
      <c r="P361" s="174">
        <f t="shared" si="12"/>
        <v>0</v>
      </c>
      <c r="Q361" s="174">
        <f t="shared" si="13"/>
        <v>0</v>
      </c>
      <c r="R361" s="174">
        <f t="shared" si="14"/>
        <v>0</v>
      </c>
      <c r="S361" s="174">
        <f t="shared" si="15"/>
        <v>0</v>
      </c>
      <c r="T361" s="174">
        <f t="shared" si="16"/>
        <v>0</v>
      </c>
      <c r="U361" s="19">
        <f t="shared" si="17"/>
        <v>0.0005</v>
      </c>
      <c r="V361" s="19">
        <f>offset('StockBond Returns'!$N$7,($B$10-1871)*12+($B$11-2)+C361-1,0)</f>
        <v>-0.0285434968</v>
      </c>
      <c r="W361" s="19">
        <f>offset('StockBond Returns'!$O$7,($B$10-1871)*12+($B$11-2)+C361-1,0)</f>
        <v>-0.0008592026599</v>
      </c>
      <c r="X361" s="19">
        <f>offset('StockBond Returns'!$P$7,($B$10-1871)*12+($B$11-2)+C361-1,0)</f>
        <v>0.002941666666</v>
      </c>
      <c r="Y361" s="19">
        <f>offset('StockBond Returns'!$Q$7,($B$10-1871)*12+($B$11-2)+C361-1,0)</f>
        <v>-0.0285434968</v>
      </c>
      <c r="Z361" s="19">
        <f>offset('StockBond Returns'!$R$7,($B$10-1871)*12+($B$11-2)+C361-1,0)</f>
        <v>0</v>
      </c>
      <c r="AA361" s="19">
        <f>offset('StockBond Returns'!$S$7,($B$10-1871)*12+($B$11-2)+C361-1,0)</f>
        <v>0</v>
      </c>
      <c r="AB361" s="19">
        <f>offset('StockBond Returns'!$T$7,($B$10-1871)*12+($B$11-2)+C361-1,0)</f>
        <v>0</v>
      </c>
      <c r="AC361" s="19">
        <f>offset('StockBond Returns'!$U$7,($B$10-1871)*12+($B$11-2)+C361-1,0)</f>
        <v>-0.0252</v>
      </c>
      <c r="AD361" s="19">
        <f>offset('StockBond Returns'!$V$7,($B$10-1871)*12+($B$11-2)+C361-1,0)</f>
        <v>-0.018</v>
      </c>
    </row>
    <row r="362">
      <c r="A362" s="180">
        <f t="shared" si="18"/>
        <v>1957</v>
      </c>
      <c r="B362" s="180">
        <f t="shared" si="19"/>
        <v>11</v>
      </c>
      <c r="C362" s="180">
        <f t="shared" si="20"/>
        <v>339</v>
      </c>
      <c r="D362" s="117">
        <f t="shared" si="4"/>
        <v>-11045.73367</v>
      </c>
      <c r="E362" s="117">
        <f t="shared" si="5"/>
        <v>269292.3286</v>
      </c>
      <c r="F362" s="117">
        <f>$B$15*$B$18*'Cash Flow Assist'!P349</f>
        <v>3333.333333</v>
      </c>
      <c r="G362" s="117">
        <f>$B$15*'Parameters &amp; Main Results'!B374</f>
        <v>990.5815324</v>
      </c>
      <c r="H362" s="45">
        <f>offset('StockBond Returns'!$W$7,($B$10-1871)*12+($B$11-2)+C362-1,0)</f>
        <v>0.01756061306</v>
      </c>
      <c r="I362" s="19">
        <f t="shared" si="6"/>
        <v>0.01688494904</v>
      </c>
      <c r="J362" s="19"/>
      <c r="K362" s="19">
        <f t="shared" si="7"/>
        <v>1</v>
      </c>
      <c r="L362" s="174">
        <f t="shared" si="8"/>
        <v>0.9</v>
      </c>
      <c r="M362" s="174">
        <f t="shared" si="9"/>
        <v>0.1</v>
      </c>
      <c r="N362" s="174">
        <f t="shared" si="10"/>
        <v>0</v>
      </c>
      <c r="O362" s="174">
        <f t="shared" si="11"/>
        <v>0</v>
      </c>
      <c r="P362" s="174">
        <f t="shared" si="12"/>
        <v>0</v>
      </c>
      <c r="Q362" s="174">
        <f t="shared" si="13"/>
        <v>0</v>
      </c>
      <c r="R362" s="174">
        <f t="shared" si="14"/>
        <v>0</v>
      </c>
      <c r="S362" s="174">
        <f t="shared" si="15"/>
        <v>0</v>
      </c>
      <c r="T362" s="174">
        <f t="shared" si="16"/>
        <v>0</v>
      </c>
      <c r="U362" s="19">
        <f t="shared" si="17"/>
        <v>0.0005</v>
      </c>
      <c r="V362" s="19">
        <f>offset('StockBond Returns'!$N$7,($B$10-1871)*12+($B$11-2)+C362-1,0)</f>
        <v>0.01647617303</v>
      </c>
      <c r="W362" s="19">
        <f>offset('StockBond Returns'!$O$7,($B$10-1871)*12+($B$11-2)+C362-1,0)</f>
        <v>0.02098059984</v>
      </c>
      <c r="X362" s="19">
        <f>offset('StockBond Returns'!$P$7,($B$10-1871)*12+($B$11-2)+C362-1,0)</f>
        <v>-0.0001940161903</v>
      </c>
      <c r="Y362" s="19">
        <f>offset('StockBond Returns'!$Q$7,($B$10-1871)*12+($B$11-2)+C362-1,0)</f>
        <v>0.01647617303</v>
      </c>
      <c r="Z362" s="19">
        <f>offset('StockBond Returns'!$R$7,($B$10-1871)*12+($B$11-2)+C362-1,0)</f>
        <v>0</v>
      </c>
      <c r="AA362" s="19">
        <f>offset('StockBond Returns'!$S$7,($B$10-1871)*12+($B$11-2)+C362-1,0)</f>
        <v>0</v>
      </c>
      <c r="AB362" s="19">
        <f>offset('StockBond Returns'!$T$7,($B$10-1871)*12+($B$11-2)+C362-1,0)</f>
        <v>-0.003167898627</v>
      </c>
      <c r="AC362" s="19">
        <f>offset('StockBond Returns'!$U$7,($B$10-1871)*12+($B$11-2)+C362-1,0)</f>
        <v>0.004</v>
      </c>
      <c r="AD362" s="19">
        <f>offset('StockBond Returns'!$V$7,($B$10-1871)*12+($B$11-2)+C362-1,0)</f>
        <v>-0.0287</v>
      </c>
    </row>
    <row r="363">
      <c r="A363" s="180">
        <f t="shared" si="18"/>
        <v>1957</v>
      </c>
      <c r="B363" s="180">
        <f t="shared" si="19"/>
        <v>12</v>
      </c>
      <c r="C363" s="180">
        <f t="shared" si="20"/>
        <v>340</v>
      </c>
      <c r="D363" s="117">
        <f t="shared" si="4"/>
        <v>-13135.32998</v>
      </c>
      <c r="E363" s="117">
        <f t="shared" si="5"/>
        <v>258529.6919</v>
      </c>
      <c r="F363" s="117">
        <f>$B$15*$B$18*'Cash Flow Assist'!P350</f>
        <v>3333.333333</v>
      </c>
      <c r="G363" s="117">
        <f>$B$15*'Parameters &amp; Main Results'!B375</f>
        <v>990.4871382</v>
      </c>
      <c r="H363" s="45">
        <f>offset('StockBond Returns'!$W$7,($B$10-1871)*12+($B$11-2)+C363-1,0)</f>
        <v>-0.01891536584</v>
      </c>
      <c r="I363" s="19">
        <f t="shared" si="6"/>
        <v>-0.03154076329</v>
      </c>
      <c r="J363" s="19"/>
      <c r="K363" s="19">
        <f t="shared" si="7"/>
        <v>1</v>
      </c>
      <c r="L363" s="174">
        <f t="shared" si="8"/>
        <v>0.9</v>
      </c>
      <c r="M363" s="174">
        <f t="shared" si="9"/>
        <v>0.1</v>
      </c>
      <c r="N363" s="174">
        <f t="shared" si="10"/>
        <v>0</v>
      </c>
      <c r="O363" s="174">
        <f t="shared" si="11"/>
        <v>0</v>
      </c>
      <c r="P363" s="174">
        <f t="shared" si="12"/>
        <v>0</v>
      </c>
      <c r="Q363" s="174">
        <f t="shared" si="13"/>
        <v>0</v>
      </c>
      <c r="R363" s="174">
        <f t="shared" si="14"/>
        <v>0</v>
      </c>
      <c r="S363" s="174">
        <f t="shared" si="15"/>
        <v>0</v>
      </c>
      <c r="T363" s="174">
        <f t="shared" si="16"/>
        <v>0</v>
      </c>
      <c r="U363" s="19">
        <f t="shared" si="17"/>
        <v>0.0005</v>
      </c>
      <c r="V363" s="19">
        <f>offset('StockBond Returns'!$N$7,($B$10-1871)*12+($B$11-2)+C363-1,0)</f>
        <v>-0.03991602825</v>
      </c>
      <c r="W363" s="19">
        <f>offset('StockBond Returns'!$O$7,($B$10-1871)*12+($B$11-2)+C363-1,0)</f>
        <v>0.04425328804</v>
      </c>
      <c r="X363" s="19">
        <f>offset('StockBond Returns'!$P$7,($B$10-1871)*12+($B$11-2)+C363-1,0)</f>
        <v>0.000645038634</v>
      </c>
      <c r="Y363" s="19">
        <f>offset('StockBond Returns'!$Q$7,($B$10-1871)*12+($B$11-2)+C363-1,0)</f>
        <v>-0.03991602825</v>
      </c>
      <c r="Z363" s="19">
        <f>offset('StockBond Returns'!$R$7,($B$10-1871)*12+($B$11-2)+C363-1,0)</f>
        <v>0</v>
      </c>
      <c r="AA363" s="19">
        <f>offset('StockBond Returns'!$S$7,($B$10-1871)*12+($B$11-2)+C363-1,0)</f>
        <v>0</v>
      </c>
      <c r="AB363" s="19">
        <f>offset('StockBond Returns'!$T$7,($B$10-1871)*12+($B$11-2)+C363-1,0)</f>
        <v>-0.00210748156</v>
      </c>
      <c r="AC363" s="19">
        <f>offset('StockBond Returns'!$U$7,($B$10-1871)*12+($B$11-2)+C363-1,0)</f>
        <v>-0.0098</v>
      </c>
      <c r="AD363" s="19">
        <f>offset('StockBond Returns'!$V$7,($B$10-1871)*12+($B$11-2)+C363-1,0)</f>
        <v>-0.0162</v>
      </c>
    </row>
    <row r="364">
      <c r="A364" s="180">
        <f t="shared" si="18"/>
        <v>1958</v>
      </c>
      <c r="B364" s="180">
        <f t="shared" si="19"/>
        <v>1</v>
      </c>
      <c r="C364" s="180">
        <f t="shared" si="20"/>
        <v>341</v>
      </c>
      <c r="D364" s="117">
        <f t="shared" si="4"/>
        <v>-15970.7705</v>
      </c>
      <c r="E364" s="117">
        <f t="shared" si="5"/>
        <v>265625.3693</v>
      </c>
      <c r="F364" s="117">
        <f>$B$15*$B$18*'Cash Flow Assist'!P351</f>
        <v>3333.333333</v>
      </c>
      <c r="G364" s="117">
        <f>$B$15*'Parameters &amp; Main Results'!B376</f>
        <v>990.3928997</v>
      </c>
      <c r="H364" s="45">
        <f>offset('StockBond Returns'!$W$7,($B$10-1871)*12+($B$11-2)+C364-1,0)</f>
        <v>0.03181880645</v>
      </c>
      <c r="I364" s="19">
        <f t="shared" si="6"/>
        <v>0.0368427242</v>
      </c>
      <c r="J364" s="19"/>
      <c r="K364" s="19">
        <f t="shared" si="7"/>
        <v>1</v>
      </c>
      <c r="L364" s="174">
        <f t="shared" si="8"/>
        <v>0.9</v>
      </c>
      <c r="M364" s="174">
        <f t="shared" si="9"/>
        <v>0.1</v>
      </c>
      <c r="N364" s="174">
        <f t="shared" si="10"/>
        <v>0</v>
      </c>
      <c r="O364" s="174">
        <f t="shared" si="11"/>
        <v>0</v>
      </c>
      <c r="P364" s="174">
        <f t="shared" si="12"/>
        <v>0</v>
      </c>
      <c r="Q364" s="174">
        <f t="shared" si="13"/>
        <v>0</v>
      </c>
      <c r="R364" s="174">
        <f t="shared" si="14"/>
        <v>0</v>
      </c>
      <c r="S364" s="174">
        <f t="shared" si="15"/>
        <v>0</v>
      </c>
      <c r="T364" s="174">
        <f t="shared" si="16"/>
        <v>0</v>
      </c>
      <c r="U364" s="19">
        <f t="shared" si="17"/>
        <v>0.0005</v>
      </c>
      <c r="V364" s="19">
        <f>offset('StockBond Returns'!$N$7,($B$10-1871)*12+($B$11-2)+C364-1,0)</f>
        <v>0.04023366937</v>
      </c>
      <c r="W364" s="19">
        <f>offset('StockBond Returns'!$O$7,($B$10-1871)*12+($B$11-2)+C364-1,0)</f>
        <v>0.006740884334</v>
      </c>
      <c r="X364" s="19">
        <f>offset('StockBond Returns'!$P$7,($B$10-1871)*12+($B$11-2)+C364-1,0)</f>
        <v>-0.003417458097</v>
      </c>
      <c r="Y364" s="19">
        <f>offset('StockBond Returns'!$Q$7,($B$10-1871)*12+($B$11-2)+C364-1,0)</f>
        <v>0.04023366937</v>
      </c>
      <c r="Z364" s="19">
        <f>offset('StockBond Returns'!$R$7,($B$10-1871)*12+($B$11-2)+C364-1,0)</f>
        <v>0</v>
      </c>
      <c r="AA364" s="19">
        <f>offset('StockBond Returns'!$S$7,($B$10-1871)*12+($B$11-2)+C364-1,0)</f>
        <v>0</v>
      </c>
      <c r="AB364" s="19">
        <f>offset('StockBond Returns'!$T$7,($B$10-1871)*12+($B$11-2)+C364-1,0)</f>
        <v>-0.00593575419</v>
      </c>
      <c r="AC364" s="19">
        <f>offset('StockBond Returns'!$U$7,($B$10-1871)*12+($B$11-2)+C364-1,0)</f>
        <v>0.0439</v>
      </c>
      <c r="AD364" s="19">
        <f>offset('StockBond Returns'!$V$7,($B$10-1871)*12+($B$11-2)+C364-1,0)</f>
        <v>0.0419</v>
      </c>
    </row>
    <row r="365">
      <c r="A365" s="180">
        <f t="shared" si="18"/>
        <v>1958</v>
      </c>
      <c r="B365" s="180">
        <f t="shared" si="19"/>
        <v>2</v>
      </c>
      <c r="C365" s="180">
        <f t="shared" si="20"/>
        <v>342</v>
      </c>
      <c r="D365" s="117">
        <f t="shared" si="4"/>
        <v>-18067.59093</v>
      </c>
      <c r="E365" s="117">
        <f t="shared" si="5"/>
        <v>258835.6695</v>
      </c>
      <c r="F365" s="117">
        <f>$B$15*$B$18*'Cash Flow Assist'!P352</f>
        <v>3333.333333</v>
      </c>
      <c r="G365" s="117">
        <f>$B$15*'Parameters &amp; Main Results'!B377</f>
        <v>990.2988166</v>
      </c>
      <c r="H365" s="45">
        <f>offset('StockBond Returns'!$W$7,($B$10-1871)*12+($B$11-2)+C365-1,0)</f>
        <v>-0.01344417993</v>
      </c>
      <c r="I365" s="19">
        <f t="shared" si="6"/>
        <v>-0.01688934167</v>
      </c>
      <c r="J365" s="19"/>
      <c r="K365" s="19">
        <f t="shared" si="7"/>
        <v>1</v>
      </c>
      <c r="L365" s="174">
        <f t="shared" si="8"/>
        <v>0.9</v>
      </c>
      <c r="M365" s="174">
        <f t="shared" si="9"/>
        <v>0.1</v>
      </c>
      <c r="N365" s="174">
        <f t="shared" si="10"/>
        <v>0</v>
      </c>
      <c r="O365" s="174">
        <f t="shared" si="11"/>
        <v>0</v>
      </c>
      <c r="P365" s="174">
        <f t="shared" si="12"/>
        <v>0</v>
      </c>
      <c r="Q365" s="174">
        <f t="shared" si="13"/>
        <v>0</v>
      </c>
      <c r="R365" s="174">
        <f t="shared" si="14"/>
        <v>0</v>
      </c>
      <c r="S365" s="174">
        <f t="shared" si="15"/>
        <v>0</v>
      </c>
      <c r="T365" s="174">
        <f t="shared" si="16"/>
        <v>0</v>
      </c>
      <c r="U365" s="19">
        <f t="shared" si="17"/>
        <v>0.0005</v>
      </c>
      <c r="V365" s="19">
        <f>offset('StockBond Returns'!$N$7,($B$10-1871)*12+($B$11-2)+C365-1,0)</f>
        <v>-0.0191444495</v>
      </c>
      <c r="W365" s="19">
        <f>offset('StockBond Returns'!$O$7,($B$10-1871)*12+($B$11-2)+C365-1,0)</f>
        <v>0.003823295427</v>
      </c>
      <c r="X365" s="19">
        <f>offset('StockBond Returns'!$P$7,($B$10-1871)*12+($B$11-2)+C365-1,0)</f>
        <v>-0.00006150987296</v>
      </c>
      <c r="Y365" s="19">
        <f>offset('StockBond Returns'!$Q$7,($B$10-1871)*12+($B$11-2)+C365-1,0)</f>
        <v>-0.0191444495</v>
      </c>
      <c r="Z365" s="19">
        <f>offset('StockBond Returns'!$R$7,($B$10-1871)*12+($B$11-2)+C365-1,0)</f>
        <v>0</v>
      </c>
      <c r="AA365" s="19">
        <f>offset('StockBond Returns'!$S$7,($B$10-1871)*12+($B$11-2)+C365-1,0)</f>
        <v>0</v>
      </c>
      <c r="AB365" s="19">
        <f>offset('StockBond Returns'!$T$7,($B$10-1871)*12+($B$11-2)+C365-1,0)</f>
        <v>-0.002090592334</v>
      </c>
      <c r="AC365" s="19">
        <f>offset('StockBond Returns'!$U$7,($B$10-1871)*12+($B$11-2)+C365-1,0)</f>
        <v>0.0065</v>
      </c>
      <c r="AD365" s="19">
        <f>offset('StockBond Returns'!$V$7,($B$10-1871)*12+($B$11-2)+C365-1,0)</f>
        <v>0.0033</v>
      </c>
    </row>
    <row r="366">
      <c r="A366" s="180">
        <f t="shared" si="18"/>
        <v>1958</v>
      </c>
      <c r="B366" s="180">
        <f t="shared" si="19"/>
        <v>3</v>
      </c>
      <c r="C366" s="180">
        <f t="shared" si="20"/>
        <v>343</v>
      </c>
      <c r="D366" s="117">
        <f t="shared" si="4"/>
        <v>-20856.79265</v>
      </c>
      <c r="E366" s="117">
        <f t="shared" si="5"/>
        <v>263094.1879</v>
      </c>
      <c r="F366" s="117">
        <f>$B$15*$B$18*'Cash Flow Assist'!P353</f>
        <v>3333.333333</v>
      </c>
      <c r="G366" s="117">
        <f>$B$15*'Parameters &amp; Main Results'!B378</f>
        <v>990.2048886</v>
      </c>
      <c r="H366" s="45">
        <f>offset('StockBond Returns'!$W$7,($B$10-1871)*12+($B$11-2)+C366-1,0)</f>
        <v>0.02185485327</v>
      </c>
      <c r="I366" s="19">
        <f t="shared" si="6"/>
        <v>0.02573816285</v>
      </c>
      <c r="J366" s="19"/>
      <c r="K366" s="19">
        <f t="shared" si="7"/>
        <v>1</v>
      </c>
      <c r="L366" s="174">
        <f t="shared" si="8"/>
        <v>0.9</v>
      </c>
      <c r="M366" s="174">
        <f t="shared" si="9"/>
        <v>0.1</v>
      </c>
      <c r="N366" s="174">
        <f t="shared" si="10"/>
        <v>0</v>
      </c>
      <c r="O366" s="174">
        <f t="shared" si="11"/>
        <v>0</v>
      </c>
      <c r="P366" s="174">
        <f t="shared" si="12"/>
        <v>0</v>
      </c>
      <c r="Q366" s="174">
        <f t="shared" si="13"/>
        <v>0</v>
      </c>
      <c r="R366" s="174">
        <f t="shared" si="14"/>
        <v>0</v>
      </c>
      <c r="S366" s="174">
        <f t="shared" si="15"/>
        <v>0</v>
      </c>
      <c r="T366" s="174">
        <f t="shared" si="16"/>
        <v>0</v>
      </c>
      <c r="U366" s="19">
        <f t="shared" si="17"/>
        <v>0.0005</v>
      </c>
      <c r="V366" s="19">
        <f>offset('StockBond Returns'!$N$7,($B$10-1871)*12+($B$11-2)+C366-1,0)</f>
        <v>0.02836870257</v>
      </c>
      <c r="W366" s="19">
        <f>offset('StockBond Returns'!$O$7,($B$10-1871)*12+($B$11-2)+C366-1,0)</f>
        <v>0.002479972048</v>
      </c>
      <c r="X366" s="19">
        <f>offset('StockBond Returns'!$P$7,($B$10-1871)*12+($B$11-2)+C366-1,0)</f>
        <v>-0.004620973329</v>
      </c>
      <c r="Y366" s="19">
        <f>offset('StockBond Returns'!$Q$7,($B$10-1871)*12+($B$11-2)+C366-1,0)</f>
        <v>0.02836870257</v>
      </c>
      <c r="Z366" s="19">
        <f>offset('StockBond Returns'!$R$7,($B$10-1871)*12+($B$11-2)+C366-1,0)</f>
        <v>0</v>
      </c>
      <c r="AA366" s="19">
        <f>offset('StockBond Returns'!$S$7,($B$10-1871)*12+($B$11-2)+C366-1,0)</f>
        <v>0</v>
      </c>
      <c r="AB366" s="19">
        <f>offset('StockBond Returns'!$T$7,($B$10-1871)*12+($B$11-2)+C366-1,0)</f>
        <v>-0.005888465535</v>
      </c>
      <c r="AC366" s="19">
        <f>offset('StockBond Returns'!$U$7,($B$10-1871)*12+($B$11-2)+C366-1,0)</f>
        <v>0.0065</v>
      </c>
      <c r="AD366" s="19">
        <f>offset('StockBond Returns'!$V$7,($B$10-1871)*12+($B$11-2)+C366-1,0)</f>
        <v>-0.0097</v>
      </c>
    </row>
    <row r="367">
      <c r="A367" s="180">
        <f t="shared" si="18"/>
        <v>1958</v>
      </c>
      <c r="B367" s="180">
        <f t="shared" si="19"/>
        <v>4</v>
      </c>
      <c r="C367" s="180">
        <f t="shared" si="20"/>
        <v>344</v>
      </c>
      <c r="D367" s="117">
        <f t="shared" si="4"/>
        <v>-23817.87543</v>
      </c>
      <c r="E367" s="117">
        <f t="shared" si="5"/>
        <v>268645.4754</v>
      </c>
      <c r="F367" s="117">
        <f>$B$15*$B$18*'Cash Flow Assist'!P354</f>
        <v>3333.333333</v>
      </c>
      <c r="G367" s="117">
        <f>$B$15*'Parameters &amp; Main Results'!B379</f>
        <v>990.1111154</v>
      </c>
      <c r="H367" s="45">
        <f>offset('StockBond Returns'!$W$7,($B$10-1871)*12+($B$11-2)+C367-1,0)</f>
        <v>0.02663190357</v>
      </c>
      <c r="I367" s="19">
        <f t="shared" si="6"/>
        <v>0.03027605178</v>
      </c>
      <c r="J367" s="19"/>
      <c r="K367" s="19">
        <f t="shared" si="7"/>
        <v>1</v>
      </c>
      <c r="L367" s="174">
        <f t="shared" si="8"/>
        <v>0.9</v>
      </c>
      <c r="M367" s="174">
        <f t="shared" si="9"/>
        <v>0.1</v>
      </c>
      <c r="N367" s="174">
        <f t="shared" si="10"/>
        <v>0</v>
      </c>
      <c r="O367" s="174">
        <f t="shared" si="11"/>
        <v>0</v>
      </c>
      <c r="P367" s="174">
        <f t="shared" si="12"/>
        <v>0</v>
      </c>
      <c r="Q367" s="174">
        <f t="shared" si="13"/>
        <v>0</v>
      </c>
      <c r="R367" s="174">
        <f t="shared" si="14"/>
        <v>0</v>
      </c>
      <c r="S367" s="174">
        <f t="shared" si="15"/>
        <v>0</v>
      </c>
      <c r="T367" s="174">
        <f t="shared" si="16"/>
        <v>0</v>
      </c>
      <c r="U367" s="19">
        <f t="shared" si="17"/>
        <v>0.0005</v>
      </c>
      <c r="V367" s="19">
        <f>offset('StockBond Returns'!$N$7,($B$10-1871)*12+($B$11-2)+C367-1,0)</f>
        <v>0.03274715058</v>
      </c>
      <c r="W367" s="19">
        <f>offset('StockBond Returns'!$O$7,($B$10-1871)*12+($B$11-2)+C367-1,0)</f>
        <v>0.008452829184</v>
      </c>
      <c r="X367" s="19">
        <f>offset('StockBond Returns'!$P$7,($B$10-1871)*12+($B$11-2)+C367-1,0)</f>
        <v>-0.001338084541</v>
      </c>
      <c r="Y367" s="19">
        <f>offset('StockBond Returns'!$Q$7,($B$10-1871)*12+($B$11-2)+C367-1,0)</f>
        <v>0.03274715058</v>
      </c>
      <c r="Z367" s="19">
        <f>offset('StockBond Returns'!$R$7,($B$10-1871)*12+($B$11-2)+C367-1,0)</f>
        <v>0</v>
      </c>
      <c r="AA367" s="19">
        <f>offset('StockBond Returns'!$S$7,($B$10-1871)*12+($B$11-2)+C367-1,0)</f>
        <v>0</v>
      </c>
      <c r="AB367" s="19">
        <f>offset('StockBond Returns'!$T$7,($B$10-1871)*12+($B$11-2)+C367-1,0)</f>
        <v>-0.002418797512</v>
      </c>
      <c r="AC367" s="19">
        <f>offset('StockBond Returns'!$U$7,($B$10-1871)*12+($B$11-2)+C367-1,0)</f>
        <v>-0.0062</v>
      </c>
      <c r="AD367" s="19">
        <f>offset('StockBond Returns'!$V$7,($B$10-1871)*12+($B$11-2)+C367-1,0)</f>
        <v>0.0161</v>
      </c>
    </row>
    <row r="368">
      <c r="A368" s="180">
        <f t="shared" si="18"/>
        <v>1958</v>
      </c>
      <c r="B368" s="180">
        <f t="shared" si="19"/>
        <v>5</v>
      </c>
      <c r="C368" s="180">
        <f t="shared" si="20"/>
        <v>345</v>
      </c>
      <c r="D368" s="117">
        <f t="shared" si="4"/>
        <v>-26512.55031</v>
      </c>
      <c r="E368" s="117">
        <f t="shared" si="5"/>
        <v>270646.7313</v>
      </c>
      <c r="F368" s="117">
        <f>$B$15*$B$18*'Cash Flow Assist'!P355</f>
        <v>3333.333333</v>
      </c>
      <c r="G368" s="117">
        <f>$B$15*'Parameters &amp; Main Results'!B380</f>
        <v>990.0174969</v>
      </c>
      <c r="H368" s="45">
        <f>offset('StockBond Returns'!$W$7,($B$10-1871)*12+($B$11-2)+C368-1,0)</f>
        <v>0.01343054449</v>
      </c>
      <c r="I368" s="19">
        <f t="shared" si="6"/>
        <v>0.01631444438</v>
      </c>
      <c r="J368" s="19"/>
      <c r="K368" s="19">
        <f t="shared" si="7"/>
        <v>1</v>
      </c>
      <c r="L368" s="174">
        <f t="shared" si="8"/>
        <v>0.9</v>
      </c>
      <c r="M368" s="174">
        <f t="shared" si="9"/>
        <v>0.1</v>
      </c>
      <c r="N368" s="174">
        <f t="shared" si="10"/>
        <v>0</v>
      </c>
      <c r="O368" s="174">
        <f t="shared" si="11"/>
        <v>0</v>
      </c>
      <c r="P368" s="174">
        <f t="shared" si="12"/>
        <v>0</v>
      </c>
      <c r="Q368" s="174">
        <f t="shared" si="13"/>
        <v>0</v>
      </c>
      <c r="R368" s="174">
        <f t="shared" si="14"/>
        <v>0</v>
      </c>
      <c r="S368" s="174">
        <f t="shared" si="15"/>
        <v>0</v>
      </c>
      <c r="T368" s="174">
        <f t="shared" si="16"/>
        <v>0</v>
      </c>
      <c r="U368" s="19">
        <f t="shared" si="17"/>
        <v>0.0005</v>
      </c>
      <c r="V368" s="19">
        <f>offset('StockBond Returns'!$N$7,($B$10-1871)*12+($B$11-2)+C368-1,0)</f>
        <v>0.01827871097</v>
      </c>
      <c r="W368" s="19">
        <f>offset('StockBond Returns'!$O$7,($B$10-1871)*12+($B$11-2)+C368-1,0)</f>
        <v>-0.0009472882806</v>
      </c>
      <c r="X368" s="19">
        <f>offset('StockBond Returns'!$P$7,($B$10-1871)*12+($B$11-2)+C368-1,0)</f>
        <v>0.0009416666641</v>
      </c>
      <c r="Y368" s="19">
        <f>offset('StockBond Returns'!$Q$7,($B$10-1871)*12+($B$11-2)+C368-1,0)</f>
        <v>0.01827871097</v>
      </c>
      <c r="Z368" s="19">
        <f>offset('StockBond Returns'!$R$7,($B$10-1871)*12+($B$11-2)+C368-1,0)</f>
        <v>0</v>
      </c>
      <c r="AA368" s="19">
        <f>offset('StockBond Returns'!$S$7,($B$10-1871)*12+($B$11-2)+C368-1,0)</f>
        <v>0</v>
      </c>
      <c r="AB368" s="19">
        <f>offset('StockBond Returns'!$T$7,($B$10-1871)*12+($B$11-2)+C368-1,0)</f>
        <v>0</v>
      </c>
      <c r="AC368" s="19">
        <f>offset('StockBond Returns'!$U$7,($B$10-1871)*12+($B$11-2)+C368-1,0)</f>
        <v>0.0216</v>
      </c>
      <c r="AD368" s="19">
        <f>offset('StockBond Returns'!$V$7,($B$10-1871)*12+($B$11-2)+C368-1,0)</f>
        <v>-0.0026</v>
      </c>
    </row>
    <row r="369">
      <c r="A369" s="180">
        <f t="shared" si="18"/>
        <v>1958</v>
      </c>
      <c r="B369" s="180">
        <f t="shared" si="19"/>
        <v>6</v>
      </c>
      <c r="C369" s="180">
        <f t="shared" si="20"/>
        <v>346</v>
      </c>
      <c r="D369" s="117">
        <f t="shared" si="4"/>
        <v>-29507.92562</v>
      </c>
      <c r="E369" s="117">
        <f t="shared" si="5"/>
        <v>275618.0881</v>
      </c>
      <c r="F369" s="117">
        <f>$B$15*$B$18*'Cash Flow Assist'!P356</f>
        <v>3333.333333</v>
      </c>
      <c r="G369" s="117">
        <f>$B$15*'Parameters &amp; Main Results'!B381</f>
        <v>989.9240328</v>
      </c>
      <c r="H369" s="45">
        <f>offset('StockBond Returns'!$W$7,($B$10-1871)*12+($B$11-2)+C369-1,0)</f>
        <v>0.02259380819</v>
      </c>
      <c r="I369" s="19">
        <f t="shared" si="6"/>
        <v>0.02726304688</v>
      </c>
      <c r="J369" s="19"/>
      <c r="K369" s="19">
        <f t="shared" si="7"/>
        <v>1</v>
      </c>
      <c r="L369" s="174">
        <f t="shared" si="8"/>
        <v>0.9</v>
      </c>
      <c r="M369" s="174">
        <f t="shared" si="9"/>
        <v>0.1</v>
      </c>
      <c r="N369" s="174">
        <f t="shared" si="10"/>
        <v>0</v>
      </c>
      <c r="O369" s="174">
        <f t="shared" si="11"/>
        <v>0</v>
      </c>
      <c r="P369" s="174">
        <f t="shared" si="12"/>
        <v>0</v>
      </c>
      <c r="Q369" s="174">
        <f t="shared" si="13"/>
        <v>0</v>
      </c>
      <c r="R369" s="174">
        <f t="shared" si="14"/>
        <v>0</v>
      </c>
      <c r="S369" s="174">
        <f t="shared" si="15"/>
        <v>0</v>
      </c>
      <c r="T369" s="174">
        <f t="shared" si="16"/>
        <v>0</v>
      </c>
      <c r="U369" s="19">
        <f t="shared" si="17"/>
        <v>0.0005</v>
      </c>
      <c r="V369" s="19">
        <f>offset('StockBond Returns'!$N$7,($B$10-1871)*12+($B$11-2)+C369-1,0)</f>
        <v>0.03041753934</v>
      </c>
      <c r="W369" s="19">
        <f>offset('StockBond Returns'!$O$7,($B$10-1871)*12+($B$11-2)+C369-1,0)</f>
        <v>-0.0007107186081</v>
      </c>
      <c r="X369" s="19">
        <f>offset('StockBond Returns'!$P$7,($B$10-1871)*12+($B$11-2)+C369-1,0)</f>
        <v>0.001796823475</v>
      </c>
      <c r="Y369" s="19">
        <f>offset('StockBond Returns'!$Q$7,($B$10-1871)*12+($B$11-2)+C369-1,0)</f>
        <v>0.03041753934</v>
      </c>
      <c r="Z369" s="19">
        <f>offset('StockBond Returns'!$R$7,($B$10-1871)*12+($B$11-2)+C369-1,0)</f>
        <v>0</v>
      </c>
      <c r="AA369" s="19">
        <f>offset('StockBond Returns'!$S$7,($B$10-1871)*12+($B$11-2)+C369-1,0)</f>
        <v>0</v>
      </c>
      <c r="AB369" s="19">
        <f>offset('StockBond Returns'!$T$7,($B$10-1871)*12+($B$11-2)+C369-1,0)</f>
        <v>0.001037703217</v>
      </c>
      <c r="AC369" s="19">
        <f>offset('StockBond Returns'!$U$7,($B$10-1871)*12+($B$11-2)+C369-1,0)</f>
        <v>-0.0019</v>
      </c>
      <c r="AD369" s="19">
        <f>offset('StockBond Returns'!$V$7,($B$10-1871)*12+($B$11-2)+C369-1,0)</f>
        <v>0.004</v>
      </c>
    </row>
    <row r="370">
      <c r="A370" s="180">
        <f t="shared" si="18"/>
        <v>1958</v>
      </c>
      <c r="B370" s="180">
        <f t="shared" si="19"/>
        <v>7</v>
      </c>
      <c r="C370" s="180">
        <f t="shared" si="20"/>
        <v>347</v>
      </c>
      <c r="D370" s="117">
        <f t="shared" si="4"/>
        <v>-32846.7405</v>
      </c>
      <c r="E370" s="117">
        <f t="shared" si="5"/>
        <v>284392.8159</v>
      </c>
      <c r="F370" s="117">
        <f>$B$15*$B$18*'Cash Flow Assist'!P357</f>
        <v>3333.333333</v>
      </c>
      <c r="G370" s="117">
        <f>$B$15*'Parameters &amp; Main Results'!B382</f>
        <v>989.8307228</v>
      </c>
      <c r="H370" s="45">
        <f>offset('StockBond Returns'!$W$7,($B$10-1871)*12+($B$11-2)+C370-1,0)</f>
        <v>0.03124859119</v>
      </c>
      <c r="I370" s="19">
        <f t="shared" si="6"/>
        <v>0.04068519734</v>
      </c>
      <c r="J370" s="19"/>
      <c r="K370" s="19">
        <f t="shared" si="7"/>
        <v>1</v>
      </c>
      <c r="L370" s="174">
        <f t="shared" si="8"/>
        <v>0.9</v>
      </c>
      <c r="M370" s="174">
        <f t="shared" si="9"/>
        <v>0.1</v>
      </c>
      <c r="N370" s="174">
        <f t="shared" si="10"/>
        <v>0</v>
      </c>
      <c r="O370" s="174">
        <f t="shared" si="11"/>
        <v>0</v>
      </c>
      <c r="P370" s="174">
        <f t="shared" si="12"/>
        <v>0</v>
      </c>
      <c r="Q370" s="174">
        <f t="shared" si="13"/>
        <v>0</v>
      </c>
      <c r="R370" s="174">
        <f t="shared" si="14"/>
        <v>0</v>
      </c>
      <c r="S370" s="174">
        <f t="shared" si="15"/>
        <v>0</v>
      </c>
      <c r="T370" s="174">
        <f t="shared" si="16"/>
        <v>0</v>
      </c>
      <c r="U370" s="19">
        <f t="shared" si="17"/>
        <v>0.0005</v>
      </c>
      <c r="V370" s="19">
        <f>offset('StockBond Returns'!$N$7,($B$10-1871)*12+($B$11-2)+C370-1,0)</f>
        <v>0.04701793477</v>
      </c>
      <c r="W370" s="19">
        <f>offset('StockBond Returns'!$O$7,($B$10-1871)*12+($B$11-2)+C370-1,0)</f>
        <v>-0.01589277288</v>
      </c>
      <c r="X370" s="19">
        <f>offset('StockBond Returns'!$P$7,($B$10-1871)*12+($B$11-2)+C370-1,0)</f>
        <v>0.001384426563</v>
      </c>
      <c r="Y370" s="19">
        <f>offset('StockBond Returns'!$Q$7,($B$10-1871)*12+($B$11-2)+C370-1,0)</f>
        <v>0.04701793477</v>
      </c>
      <c r="Z370" s="19">
        <f>offset('StockBond Returns'!$R$7,($B$10-1871)*12+($B$11-2)+C370-1,0)</f>
        <v>0</v>
      </c>
      <c r="AA370" s="19">
        <f>offset('StockBond Returns'!$S$7,($B$10-1871)*12+($B$11-2)+C370-1,0)</f>
        <v>0</v>
      </c>
      <c r="AB370" s="19">
        <f>offset('StockBond Returns'!$T$7,($B$10-1871)*12+($B$11-2)+C370-1,0)</f>
        <v>0.0006922810661</v>
      </c>
      <c r="AC370" s="19">
        <f>offset('StockBond Returns'!$U$7,($B$10-1871)*12+($B$11-2)+C370-1,0)</f>
        <v>0.0048</v>
      </c>
      <c r="AD370" s="19">
        <f>offset('StockBond Returns'!$V$7,($B$10-1871)*12+($B$11-2)+C370-1,0)</f>
        <v>0.031</v>
      </c>
    </row>
    <row r="371">
      <c r="A371" s="180">
        <f t="shared" si="18"/>
        <v>1958</v>
      </c>
      <c r="B371" s="180">
        <f t="shared" si="19"/>
        <v>8</v>
      </c>
      <c r="C371" s="180">
        <f t="shared" si="20"/>
        <v>348</v>
      </c>
      <c r="D371" s="117">
        <f t="shared" si="4"/>
        <v>-35299.30614</v>
      </c>
      <c r="E371" s="117">
        <f t="shared" si="5"/>
        <v>284619.5833</v>
      </c>
      <c r="F371" s="117">
        <f>$B$15*$B$18*'Cash Flow Assist'!P358</f>
        <v>3333.333333</v>
      </c>
      <c r="G371" s="117">
        <f>$B$15*'Parameters &amp; Main Results'!B383</f>
        <v>989.7375666</v>
      </c>
      <c r="H371" s="45">
        <f>offset('StockBond Returns'!$W$7,($B$10-1871)*12+($B$11-2)+C371-1,0)</f>
        <v>0.003096585322</v>
      </c>
      <c r="I371" s="19">
        <f t="shared" si="6"/>
        <v>0.009113172397</v>
      </c>
      <c r="J371" s="19"/>
      <c r="K371" s="19">
        <f t="shared" si="7"/>
        <v>1</v>
      </c>
      <c r="L371" s="174">
        <f t="shared" si="8"/>
        <v>0.9</v>
      </c>
      <c r="M371" s="174">
        <f t="shared" si="9"/>
        <v>0.1</v>
      </c>
      <c r="N371" s="174">
        <f t="shared" si="10"/>
        <v>0</v>
      </c>
      <c r="O371" s="174">
        <f t="shared" si="11"/>
        <v>0</v>
      </c>
      <c r="P371" s="174">
        <f t="shared" si="12"/>
        <v>0</v>
      </c>
      <c r="Q371" s="174">
        <f t="shared" si="13"/>
        <v>0</v>
      </c>
      <c r="R371" s="174">
        <f t="shared" si="14"/>
        <v>0</v>
      </c>
      <c r="S371" s="174">
        <f t="shared" si="15"/>
        <v>0</v>
      </c>
      <c r="T371" s="174">
        <f t="shared" si="16"/>
        <v>0</v>
      </c>
      <c r="U371" s="19">
        <f t="shared" si="17"/>
        <v>0.0005</v>
      </c>
      <c r="V371" s="19">
        <f>offset('StockBond Returns'!$N$7,($B$10-1871)*12+($B$11-2)+C371-1,0)</f>
        <v>0.01316589711</v>
      </c>
      <c r="W371" s="19">
        <f>offset('StockBond Returns'!$O$7,($B$10-1871)*12+($B$11-2)+C371-1,0)</f>
        <v>-0.02694468338</v>
      </c>
      <c r="X371" s="19">
        <f>offset('StockBond Returns'!$P$7,($B$10-1871)*12+($B$11-2)+C371-1,0)</f>
        <v>-0.0009706893593</v>
      </c>
      <c r="Y371" s="19">
        <f>offset('StockBond Returns'!$Q$7,($B$10-1871)*12+($B$11-2)+C371-1,0)</f>
        <v>0.01316589711</v>
      </c>
      <c r="Z371" s="19">
        <f>offset('StockBond Returns'!$R$7,($B$10-1871)*12+($B$11-2)+C371-1,0)</f>
        <v>0</v>
      </c>
      <c r="AA371" s="19">
        <f>offset('StockBond Returns'!$S$7,($B$10-1871)*12+($B$11-2)+C371-1,0)</f>
        <v>0</v>
      </c>
      <c r="AB371" s="19">
        <f>offset('StockBond Returns'!$T$7,($B$10-1871)*12+($B$11-2)+C371-1,0)</f>
        <v>-0.001727712509</v>
      </c>
      <c r="AC371" s="19">
        <f>offset('StockBond Returns'!$U$7,($B$10-1871)*12+($B$11-2)+C371-1,0)</f>
        <v>0.0118</v>
      </c>
      <c r="AD371" s="19">
        <f>offset('StockBond Returns'!$V$7,($B$10-1871)*12+($B$11-2)+C371-1,0)</f>
        <v>0.0038</v>
      </c>
    </row>
    <row r="372">
      <c r="A372" s="180">
        <f t="shared" si="18"/>
        <v>1958</v>
      </c>
      <c r="B372" s="180">
        <f t="shared" si="19"/>
        <v>9</v>
      </c>
      <c r="C372" s="180">
        <f t="shared" si="20"/>
        <v>349</v>
      </c>
      <c r="D372" s="117">
        <f t="shared" si="4"/>
        <v>-38990.44533</v>
      </c>
      <c r="E372" s="117">
        <f t="shared" si="5"/>
        <v>295200.6587</v>
      </c>
      <c r="F372" s="117">
        <f>$B$15*$B$18*'Cash Flow Assist'!P359</f>
        <v>3333.333333</v>
      </c>
      <c r="G372" s="117">
        <f>$B$15*'Parameters &amp; Main Results'!B384</f>
        <v>989.644564</v>
      </c>
      <c r="H372" s="45">
        <f>offset('StockBond Returns'!$W$7,($B$10-1871)*12+($B$11-2)+C372-1,0)</f>
        <v>0.03579551585</v>
      </c>
      <c r="I372" s="19">
        <f t="shared" si="6"/>
        <v>0.04578770059</v>
      </c>
      <c r="J372" s="19"/>
      <c r="K372" s="19">
        <f t="shared" si="7"/>
        <v>1</v>
      </c>
      <c r="L372" s="174">
        <f t="shared" si="8"/>
        <v>0.9</v>
      </c>
      <c r="M372" s="174">
        <f t="shared" si="9"/>
        <v>0.1</v>
      </c>
      <c r="N372" s="174">
        <f t="shared" si="10"/>
        <v>0</v>
      </c>
      <c r="O372" s="174">
        <f t="shared" si="11"/>
        <v>0</v>
      </c>
      <c r="P372" s="174">
        <f t="shared" si="12"/>
        <v>0</v>
      </c>
      <c r="Q372" s="174">
        <f t="shared" si="13"/>
        <v>0</v>
      </c>
      <c r="R372" s="174">
        <f t="shared" si="14"/>
        <v>0</v>
      </c>
      <c r="S372" s="174">
        <f t="shared" si="15"/>
        <v>0</v>
      </c>
      <c r="T372" s="174">
        <f t="shared" si="16"/>
        <v>0</v>
      </c>
      <c r="U372" s="19">
        <f t="shared" si="17"/>
        <v>0.0005</v>
      </c>
      <c r="V372" s="19">
        <f>offset('StockBond Returns'!$N$7,($B$10-1871)*12+($B$11-2)+C372-1,0)</f>
        <v>0.05249082374</v>
      </c>
      <c r="W372" s="19">
        <f>offset('StockBond Returns'!$O$7,($B$10-1871)*12+($B$11-2)+C372-1,0)</f>
        <v>-0.01412374118</v>
      </c>
      <c r="X372" s="19">
        <f>offset('StockBond Returns'!$P$7,($B$10-1871)*12+($B$11-2)+C372-1,0)</f>
        <v>0.002447497982</v>
      </c>
      <c r="Y372" s="19">
        <f>offset('StockBond Returns'!$Q$7,($B$10-1871)*12+($B$11-2)+C372-1,0)</f>
        <v>0.05249082374</v>
      </c>
      <c r="Z372" s="19">
        <f>offset('StockBond Returns'!$R$7,($B$10-1871)*12+($B$11-2)+C372-1,0)</f>
        <v>0</v>
      </c>
      <c r="AA372" s="19">
        <f>offset('StockBond Returns'!$S$7,($B$10-1871)*12+($B$11-2)+C372-1,0)</f>
        <v>0</v>
      </c>
      <c r="AB372" s="19">
        <f>offset('StockBond Returns'!$T$7,($B$10-1871)*12+($B$11-2)+C372-1,0)</f>
        <v>0.001037703217</v>
      </c>
      <c r="AC372" s="19">
        <f>offset('StockBond Returns'!$U$7,($B$10-1871)*12+($B$11-2)+C372-1,0)</f>
        <v>0.0013</v>
      </c>
      <c r="AD372" s="19">
        <f>offset('StockBond Returns'!$V$7,($B$10-1871)*12+($B$11-2)+C372-1,0)</f>
        <v>0.0286</v>
      </c>
    </row>
    <row r="373">
      <c r="A373" s="180">
        <f t="shared" si="18"/>
        <v>1958</v>
      </c>
      <c r="B373" s="180">
        <f t="shared" si="19"/>
        <v>10</v>
      </c>
      <c r="C373" s="180">
        <f t="shared" si="20"/>
        <v>350</v>
      </c>
      <c r="D373" s="117">
        <f t="shared" si="4"/>
        <v>-42207.48844</v>
      </c>
      <c r="E373" s="117">
        <f t="shared" si="5"/>
        <v>300294.1895</v>
      </c>
      <c r="F373" s="117">
        <f>$B$15*$B$18*'Cash Flow Assist'!P360</f>
        <v>3333.333333</v>
      </c>
      <c r="G373" s="117">
        <f>$B$15*'Parameters &amp; Main Results'!B385</f>
        <v>989.5517148</v>
      </c>
      <c r="H373" s="45">
        <f>offset('StockBond Returns'!$W$7,($B$10-1871)*12+($B$11-2)+C373-1,0)</f>
        <v>0.02112683735</v>
      </c>
      <c r="I373" s="19">
        <f t="shared" si="6"/>
        <v>0.02539572406</v>
      </c>
      <c r="J373" s="19"/>
      <c r="K373" s="19">
        <f t="shared" si="7"/>
        <v>1</v>
      </c>
      <c r="L373" s="174">
        <f t="shared" si="8"/>
        <v>0.9</v>
      </c>
      <c r="M373" s="174">
        <f t="shared" si="9"/>
        <v>0.1</v>
      </c>
      <c r="N373" s="174">
        <f t="shared" si="10"/>
        <v>0</v>
      </c>
      <c r="O373" s="174">
        <f t="shared" si="11"/>
        <v>0</v>
      </c>
      <c r="P373" s="174">
        <f t="shared" si="12"/>
        <v>0</v>
      </c>
      <c r="Q373" s="174">
        <f t="shared" si="13"/>
        <v>0</v>
      </c>
      <c r="R373" s="174">
        <f t="shared" si="14"/>
        <v>0</v>
      </c>
      <c r="S373" s="174">
        <f t="shared" si="15"/>
        <v>0</v>
      </c>
      <c r="T373" s="174">
        <f t="shared" si="16"/>
        <v>0</v>
      </c>
      <c r="U373" s="19">
        <f t="shared" si="17"/>
        <v>0.0005</v>
      </c>
      <c r="V373" s="19">
        <f>offset('StockBond Returns'!$N$7,($B$10-1871)*12+($B$11-2)+C373-1,0)</f>
        <v>0.0282833152</v>
      </c>
      <c r="W373" s="19">
        <f>offset('StockBond Returns'!$O$7,($B$10-1871)*12+($B$11-2)+C373-1,0)</f>
        <v>-0.0001759295417</v>
      </c>
      <c r="X373" s="19">
        <f>offset('StockBond Returns'!$P$7,($B$10-1871)*12+($B$11-2)+C373-1,0)</f>
        <v>0.002033333333</v>
      </c>
      <c r="Y373" s="19">
        <f>offset('StockBond Returns'!$Q$7,($B$10-1871)*12+($B$11-2)+C373-1,0)</f>
        <v>0.0282833152</v>
      </c>
      <c r="Z373" s="19">
        <f>offset('StockBond Returns'!$R$7,($B$10-1871)*12+($B$11-2)+C373-1,0)</f>
        <v>0</v>
      </c>
      <c r="AA373" s="19">
        <f>offset('StockBond Returns'!$S$7,($B$10-1871)*12+($B$11-2)+C373-1,0)</f>
        <v>0</v>
      </c>
      <c r="AB373" s="19">
        <f>offset('StockBond Returns'!$T$7,($B$10-1871)*12+($B$11-2)+C373-1,0)</f>
        <v>0</v>
      </c>
      <c r="AC373" s="19">
        <f>offset('StockBond Returns'!$U$7,($B$10-1871)*12+($B$11-2)+C373-1,0)</f>
        <v>0.0108</v>
      </c>
      <c r="AD373" s="19">
        <f>offset('StockBond Returns'!$V$7,($B$10-1871)*12+($B$11-2)+C373-1,0)</f>
        <v>-0.0123</v>
      </c>
    </row>
    <row r="374">
      <c r="A374" s="180">
        <f t="shared" si="18"/>
        <v>1958</v>
      </c>
      <c r="B374" s="180">
        <f t="shared" si="19"/>
        <v>11</v>
      </c>
      <c r="C374" s="180">
        <f t="shared" si="20"/>
        <v>351</v>
      </c>
      <c r="D374" s="117">
        <f t="shared" si="4"/>
        <v>-45420.85286</v>
      </c>
      <c r="E374" s="117">
        <f t="shared" si="5"/>
        <v>304527.9924</v>
      </c>
      <c r="F374" s="117">
        <f>$B$15*$B$18*'Cash Flow Assist'!P361</f>
        <v>3333.333333</v>
      </c>
      <c r="G374" s="117">
        <f>$B$15*'Parameters &amp; Main Results'!B386</f>
        <v>989.4590186</v>
      </c>
      <c r="H374" s="45">
        <f>offset('StockBond Returns'!$W$7,($B$10-1871)*12+($B$11-2)+C374-1,0)</f>
        <v>0.0195165772</v>
      </c>
      <c r="I374" s="19">
        <f t="shared" si="6"/>
        <v>0.02207642309</v>
      </c>
      <c r="J374" s="19"/>
      <c r="K374" s="19">
        <f t="shared" si="7"/>
        <v>1</v>
      </c>
      <c r="L374" s="174">
        <f t="shared" si="8"/>
        <v>0.9</v>
      </c>
      <c r="M374" s="174">
        <f t="shared" si="9"/>
        <v>0.1</v>
      </c>
      <c r="N374" s="174">
        <f t="shared" si="10"/>
        <v>0</v>
      </c>
      <c r="O374" s="174">
        <f t="shared" si="11"/>
        <v>0</v>
      </c>
      <c r="P374" s="174">
        <f t="shared" si="12"/>
        <v>0</v>
      </c>
      <c r="Q374" s="174">
        <f t="shared" si="13"/>
        <v>0</v>
      </c>
      <c r="R374" s="174">
        <f t="shared" si="14"/>
        <v>0</v>
      </c>
      <c r="S374" s="174">
        <f t="shared" si="15"/>
        <v>0</v>
      </c>
      <c r="T374" s="174">
        <f t="shared" si="16"/>
        <v>0</v>
      </c>
      <c r="U374" s="19">
        <f t="shared" si="17"/>
        <v>0.0005</v>
      </c>
      <c r="V374" s="19">
        <f>offset('StockBond Returns'!$N$7,($B$10-1871)*12+($B$11-2)+C374-1,0)</f>
        <v>0.02382465369</v>
      </c>
      <c r="W374" s="19">
        <f>offset('StockBond Returns'!$O$7,($B$10-1871)*12+($B$11-2)+C374-1,0)</f>
        <v>0.006759014402</v>
      </c>
      <c r="X374" s="19">
        <f>offset('StockBond Returns'!$P$7,($B$10-1871)*12+($B$11-2)+C374-1,0)</f>
        <v>0.0008069458852</v>
      </c>
      <c r="Y374" s="19">
        <f>offset('StockBond Returns'!$Q$7,($B$10-1871)*12+($B$11-2)+C374-1,0)</f>
        <v>0.02382465369</v>
      </c>
      <c r="Z374" s="19">
        <f>offset('StockBond Returns'!$R$7,($B$10-1871)*12+($B$11-2)+C374-1,0)</f>
        <v>0</v>
      </c>
      <c r="AA374" s="19">
        <f>offset('StockBond Returns'!$S$7,($B$10-1871)*12+($B$11-2)+C374-1,0)</f>
        <v>0</v>
      </c>
      <c r="AB374" s="19">
        <f>offset('StockBond Returns'!$T$7,($B$10-1871)*12+($B$11-2)+C374-1,0)</f>
        <v>-0.001381692573</v>
      </c>
      <c r="AC374" s="19">
        <f>offset('StockBond Returns'!$U$7,($B$10-1871)*12+($B$11-2)+C374-1,0)</f>
        <v>0.0197</v>
      </c>
      <c r="AD374" s="19">
        <f>offset('StockBond Returns'!$V$7,($B$10-1871)*12+($B$11-2)+C374-1,0)</f>
        <v>-0.012</v>
      </c>
    </row>
    <row r="375">
      <c r="A375" s="180">
        <f t="shared" si="18"/>
        <v>1958</v>
      </c>
      <c r="B375" s="180">
        <f t="shared" si="19"/>
        <v>12</v>
      </c>
      <c r="C375" s="180">
        <f t="shared" si="20"/>
        <v>352</v>
      </c>
      <c r="D375" s="117">
        <f t="shared" si="4"/>
        <v>-49610.74161</v>
      </c>
      <c r="E375" s="117">
        <f t="shared" si="5"/>
        <v>316651.3404</v>
      </c>
      <c r="F375" s="117">
        <f>$B$15*$B$18*'Cash Flow Assist'!P362</f>
        <v>3333.333333</v>
      </c>
      <c r="G375" s="117">
        <f>$B$15*'Parameters &amp; Main Results'!B387</f>
        <v>989.3664754</v>
      </c>
      <c r="H375" s="45">
        <f>offset('StockBond Returns'!$W$7,($B$10-1871)*12+($B$11-2)+C375-1,0)</f>
        <v>0.03864605569</v>
      </c>
      <c r="I375" s="19">
        <f t="shared" si="6"/>
        <v>0.0478758429</v>
      </c>
      <c r="J375" s="19"/>
      <c r="K375" s="19">
        <f t="shared" si="7"/>
        <v>1</v>
      </c>
      <c r="L375" s="174">
        <f t="shared" si="8"/>
        <v>0.9</v>
      </c>
      <c r="M375" s="174">
        <f t="shared" si="9"/>
        <v>0.1</v>
      </c>
      <c r="N375" s="174">
        <f t="shared" si="10"/>
        <v>0</v>
      </c>
      <c r="O375" s="174">
        <f t="shared" si="11"/>
        <v>0</v>
      </c>
      <c r="P375" s="174">
        <f t="shared" si="12"/>
        <v>0</v>
      </c>
      <c r="Q375" s="174">
        <f t="shared" si="13"/>
        <v>0</v>
      </c>
      <c r="R375" s="174">
        <f t="shared" si="14"/>
        <v>0</v>
      </c>
      <c r="S375" s="174">
        <f t="shared" si="15"/>
        <v>0</v>
      </c>
      <c r="T375" s="174">
        <f t="shared" si="16"/>
        <v>0</v>
      </c>
      <c r="U375" s="19">
        <f t="shared" si="17"/>
        <v>0.0005</v>
      </c>
      <c r="V375" s="19">
        <f>offset('StockBond Returns'!$N$7,($B$10-1871)*12+($B$11-2)+C375-1,0)</f>
        <v>0.05407070104</v>
      </c>
      <c r="W375" s="19">
        <f>offset('StockBond Returns'!$O$7,($B$10-1871)*12+($B$11-2)+C375-1,0)</f>
        <v>-0.007461213676</v>
      </c>
      <c r="X375" s="19">
        <f>offset('StockBond Returns'!$P$7,($B$10-1871)*12+($B$11-2)+C375-1,0)</f>
        <v>0.00153309458</v>
      </c>
      <c r="Y375" s="19">
        <f>offset('StockBond Returns'!$Q$7,($B$10-1871)*12+($B$11-2)+C375-1,0)</f>
        <v>0.05407070104</v>
      </c>
      <c r="Z375" s="19">
        <f>offset('StockBond Returns'!$R$7,($B$10-1871)*12+($B$11-2)+C375-1,0)</f>
        <v>0</v>
      </c>
      <c r="AA375" s="19">
        <f>offset('StockBond Returns'!$S$7,($B$10-1871)*12+($B$11-2)+C375-1,0)</f>
        <v>0</v>
      </c>
      <c r="AB375" s="19">
        <f>offset('StockBond Returns'!$T$7,($B$10-1871)*12+($B$11-2)+C375-1,0)</f>
        <v>-0.0006903693476</v>
      </c>
      <c r="AC375" s="19">
        <f>offset('StockBond Returns'!$U$7,($B$10-1871)*12+($B$11-2)+C375-1,0)</f>
        <v>-0.0203</v>
      </c>
      <c r="AD375" s="19">
        <f>offset('StockBond Returns'!$V$7,($B$10-1871)*12+($B$11-2)+C375-1,0)</f>
        <v>0.0003</v>
      </c>
    </row>
    <row r="376">
      <c r="A376" s="180">
        <f t="shared" si="18"/>
        <v>1959</v>
      </c>
      <c r="B376" s="180">
        <f t="shared" si="19"/>
        <v>1</v>
      </c>
      <c r="C376" s="180">
        <f t="shared" si="20"/>
        <v>353</v>
      </c>
      <c r="D376" s="117">
        <f t="shared" si="4"/>
        <v>-52174.56628</v>
      </c>
      <c r="E376" s="117">
        <f t="shared" si="5"/>
        <v>315790.0514</v>
      </c>
      <c r="F376" s="117">
        <f>$B$15*$B$18*'Cash Flow Assist'!P363</f>
        <v>3333.333333</v>
      </c>
      <c r="G376" s="117">
        <f>$B$15*'Parameters &amp; Main Results'!B388</f>
        <v>989.2740847</v>
      </c>
      <c r="H376" s="45">
        <f>offset('StockBond Returns'!$W$7,($B$10-1871)*12+($B$11-2)+C376-1,0)</f>
        <v>0.004229934868</v>
      </c>
      <c r="I376" s="19">
        <f t="shared" si="6"/>
        <v>0.004717581515</v>
      </c>
      <c r="J376" s="19"/>
      <c r="K376" s="19">
        <f t="shared" si="7"/>
        <v>1</v>
      </c>
      <c r="L376" s="174">
        <f t="shared" si="8"/>
        <v>0.9</v>
      </c>
      <c r="M376" s="174">
        <f t="shared" si="9"/>
        <v>0.1</v>
      </c>
      <c r="N376" s="174">
        <f t="shared" si="10"/>
        <v>0</v>
      </c>
      <c r="O376" s="174">
        <f t="shared" si="11"/>
        <v>0</v>
      </c>
      <c r="P376" s="174">
        <f t="shared" si="12"/>
        <v>0</v>
      </c>
      <c r="Q376" s="174">
        <f t="shared" si="13"/>
        <v>0</v>
      </c>
      <c r="R376" s="174">
        <f t="shared" si="14"/>
        <v>0</v>
      </c>
      <c r="S376" s="174">
        <f t="shared" si="15"/>
        <v>0</v>
      </c>
      <c r="T376" s="174">
        <f t="shared" si="16"/>
        <v>0</v>
      </c>
      <c r="U376" s="19">
        <f t="shared" si="17"/>
        <v>0.0005</v>
      </c>
      <c r="V376" s="19">
        <f>offset('StockBond Returns'!$N$7,($B$10-1871)*12+($B$11-2)+C376-1,0)</f>
        <v>0.005084345946</v>
      </c>
      <c r="W376" s="19">
        <f>offset('StockBond Returns'!$O$7,($B$10-1871)*12+($B$11-2)+C376-1,0)</f>
        <v>0.001833368298</v>
      </c>
      <c r="X376" s="19">
        <f>offset('StockBond Returns'!$P$7,($B$10-1871)*12+($B$11-2)+C376-1,0)</f>
        <v>0.0009263156391</v>
      </c>
      <c r="Y376" s="19">
        <f>offset('StockBond Returns'!$Q$7,($B$10-1871)*12+($B$11-2)+C376-1,0)</f>
        <v>0.005084345946</v>
      </c>
      <c r="Z376" s="19">
        <f>offset('StockBond Returns'!$R$7,($B$10-1871)*12+($B$11-2)+C376-1,0)</f>
        <v>0</v>
      </c>
      <c r="AA376" s="19">
        <f>offset('StockBond Returns'!$S$7,($B$10-1871)*12+($B$11-2)+C376-1,0)</f>
        <v>0</v>
      </c>
      <c r="AB376" s="19">
        <f>offset('StockBond Returns'!$T$7,($B$10-1871)*12+($B$11-2)+C376-1,0)</f>
        <v>-0.001378834885</v>
      </c>
      <c r="AC376" s="19">
        <f>offset('StockBond Returns'!$U$7,($B$10-1871)*12+($B$11-2)+C376-1,0)</f>
        <v>0.0302</v>
      </c>
      <c r="AD376" s="19">
        <f>offset('StockBond Returns'!$V$7,($B$10-1871)*12+($B$11-2)+C376-1,0)</f>
        <v>0.0293</v>
      </c>
    </row>
    <row r="377">
      <c r="A377" s="180">
        <f t="shared" si="18"/>
        <v>1959</v>
      </c>
      <c r="B377" s="180">
        <f t="shared" si="19"/>
        <v>2</v>
      </c>
      <c r="C377" s="180">
        <f t="shared" si="20"/>
        <v>354</v>
      </c>
      <c r="D377" s="117">
        <f t="shared" si="4"/>
        <v>-54748.85126</v>
      </c>
      <c r="E377" s="117">
        <f t="shared" si="5"/>
        <v>314498.2419</v>
      </c>
      <c r="F377" s="117">
        <f>$B$15*$B$18*'Cash Flow Assist'!P364</f>
        <v>3333.333333</v>
      </c>
      <c r="G377" s="117">
        <f>$B$15*'Parameters &amp; Main Results'!B389</f>
        <v>989.1818463</v>
      </c>
      <c r="H377" s="45">
        <f>offset('StockBond Returns'!$W$7,($B$10-1871)*12+($B$11-2)+C377-1,0)</f>
        <v>0.004221183132</v>
      </c>
      <c r="I377" s="19">
        <f t="shared" si="6"/>
        <v>0.003357332028</v>
      </c>
      <c r="J377" s="19"/>
      <c r="K377" s="19">
        <f t="shared" si="7"/>
        <v>1</v>
      </c>
      <c r="L377" s="174">
        <f t="shared" si="8"/>
        <v>0.9</v>
      </c>
      <c r="M377" s="174">
        <f t="shared" si="9"/>
        <v>0.1</v>
      </c>
      <c r="N377" s="174">
        <f t="shared" si="10"/>
        <v>0</v>
      </c>
      <c r="O377" s="174">
        <f t="shared" si="11"/>
        <v>0</v>
      </c>
      <c r="P377" s="174">
        <f t="shared" si="12"/>
        <v>0</v>
      </c>
      <c r="Q377" s="174">
        <f t="shared" si="13"/>
        <v>0</v>
      </c>
      <c r="R377" s="174">
        <f t="shared" si="14"/>
        <v>0</v>
      </c>
      <c r="S377" s="174">
        <f t="shared" si="15"/>
        <v>0</v>
      </c>
      <c r="T377" s="174">
        <f t="shared" si="16"/>
        <v>0</v>
      </c>
      <c r="U377" s="19">
        <f t="shared" si="17"/>
        <v>0.0005</v>
      </c>
      <c r="V377" s="19">
        <f>offset('StockBond Returns'!$N$7,($B$10-1871)*12+($B$11-2)+C377-1,0)</f>
        <v>0.002823097958</v>
      </c>
      <c r="W377" s="19">
        <f>offset('StockBond Returns'!$O$7,($B$10-1871)*12+($B$11-2)+C377-1,0)</f>
        <v>0.008582105318</v>
      </c>
      <c r="X377" s="19">
        <f>offset('StockBond Returns'!$P$7,($B$10-1871)*12+($B$11-2)+C377-1,0)</f>
        <v>0.002695637929</v>
      </c>
      <c r="Y377" s="19">
        <f>offset('StockBond Returns'!$Q$7,($B$10-1871)*12+($B$11-2)+C377-1,0)</f>
        <v>0.002823097958</v>
      </c>
      <c r="Z377" s="19">
        <f>offset('StockBond Returns'!$R$7,($B$10-1871)*12+($B$11-2)+C377-1,0)</f>
        <v>0</v>
      </c>
      <c r="AA377" s="19">
        <f>offset('StockBond Returns'!$S$7,($B$10-1871)*12+($B$11-2)+C377-1,0)</f>
        <v>0</v>
      </c>
      <c r="AB377" s="19">
        <f>offset('StockBond Returns'!$T$7,($B$10-1871)*12+($B$11-2)+C377-1,0)</f>
        <v>0.0003448275862</v>
      </c>
      <c r="AC377" s="19">
        <f>offset('StockBond Returns'!$U$7,($B$10-1871)*12+($B$11-2)+C377-1,0)</f>
        <v>0.0146</v>
      </c>
      <c r="AD377" s="19">
        <f>offset('StockBond Returns'!$V$7,($B$10-1871)*12+($B$11-2)+C377-1,0)</f>
        <v>0.0115</v>
      </c>
    </row>
    <row r="378">
      <c r="A378" s="180">
        <f t="shared" si="18"/>
        <v>1959</v>
      </c>
      <c r="B378" s="180">
        <f t="shared" si="19"/>
        <v>3</v>
      </c>
      <c r="C378" s="180">
        <f t="shared" si="20"/>
        <v>355</v>
      </c>
      <c r="D378" s="117">
        <f t="shared" si="4"/>
        <v>-57299.43247</v>
      </c>
      <c r="E378" s="117">
        <f t="shared" si="5"/>
        <v>313391.582</v>
      </c>
      <c r="F378" s="117">
        <f>$B$15*$B$18*'Cash Flow Assist'!P365</f>
        <v>3333.333333</v>
      </c>
      <c r="G378" s="117">
        <f>$B$15*'Parameters &amp; Main Results'!B390</f>
        <v>989.08976</v>
      </c>
      <c r="H378" s="45">
        <f>offset('StockBond Returns'!$W$7,($B$10-1871)*12+($B$11-2)+C378-1,0)</f>
        <v>0.003614055905</v>
      </c>
      <c r="I378" s="19">
        <f t="shared" si="6"/>
        <v>0.003964657502</v>
      </c>
      <c r="J378" s="19"/>
      <c r="K378" s="19">
        <f t="shared" si="7"/>
        <v>1</v>
      </c>
      <c r="L378" s="174">
        <f t="shared" si="8"/>
        <v>0.9</v>
      </c>
      <c r="M378" s="174">
        <f t="shared" si="9"/>
        <v>0.1</v>
      </c>
      <c r="N378" s="174">
        <f t="shared" si="10"/>
        <v>0</v>
      </c>
      <c r="O378" s="174">
        <f t="shared" si="11"/>
        <v>0</v>
      </c>
      <c r="P378" s="174">
        <f t="shared" si="12"/>
        <v>0</v>
      </c>
      <c r="Q378" s="174">
        <f t="shared" si="13"/>
        <v>0</v>
      </c>
      <c r="R378" s="174">
        <f t="shared" si="14"/>
        <v>0</v>
      </c>
      <c r="S378" s="174">
        <f t="shared" si="15"/>
        <v>0</v>
      </c>
      <c r="T378" s="174">
        <f t="shared" si="16"/>
        <v>0</v>
      </c>
      <c r="U378" s="19">
        <f t="shared" si="17"/>
        <v>0.0005</v>
      </c>
      <c r="V378" s="19">
        <f>offset('StockBond Returns'!$N$7,($B$10-1871)*12+($B$11-2)+C378-1,0)</f>
        <v>0.004240058568</v>
      </c>
      <c r="W378" s="19">
        <f>offset('StockBond Returns'!$O$7,($B$10-1871)*12+($B$11-2)+C378-1,0)</f>
        <v>0.001902714583</v>
      </c>
      <c r="X378" s="19">
        <f>offset('StockBond Returns'!$P$7,($B$10-1871)*12+($B$11-2)+C378-1,0)</f>
        <v>0.003287884018</v>
      </c>
      <c r="Y378" s="19">
        <f>offset('StockBond Returns'!$Q$7,($B$10-1871)*12+($B$11-2)+C378-1,0)</f>
        <v>0.004240058568</v>
      </c>
      <c r="Z378" s="19">
        <f>offset('StockBond Returns'!$R$7,($B$10-1871)*12+($B$11-2)+C378-1,0)</f>
        <v>0</v>
      </c>
      <c r="AA378" s="19">
        <f>offset('StockBond Returns'!$S$7,($B$10-1871)*12+($B$11-2)+C378-1,0)</f>
        <v>0</v>
      </c>
      <c r="AB378" s="19">
        <f>offset('StockBond Returns'!$T$7,($B$10-1871)*12+($B$11-2)+C378-1,0)</f>
        <v>0.001035554021</v>
      </c>
      <c r="AC378" s="19">
        <f>offset('StockBond Returns'!$U$7,($B$10-1871)*12+($B$11-2)+C378-1,0)</f>
        <v>0.0149</v>
      </c>
      <c r="AD378" s="19">
        <f>offset('StockBond Returns'!$V$7,($B$10-1871)*12+($B$11-2)+C378-1,0)</f>
        <v>-0.0035</v>
      </c>
    </row>
    <row r="379">
      <c r="A379" s="180">
        <f t="shared" si="18"/>
        <v>1959</v>
      </c>
      <c r="B379" s="180">
        <f t="shared" si="19"/>
        <v>4</v>
      </c>
      <c r="C379" s="180">
        <f t="shared" si="20"/>
        <v>356</v>
      </c>
      <c r="D379" s="117">
        <f t="shared" si="4"/>
        <v>-61368.43526</v>
      </c>
      <c r="E379" s="117">
        <f t="shared" si="5"/>
        <v>322310.1208</v>
      </c>
      <c r="F379" s="117">
        <f>$B$15*$B$18*'Cash Flow Assist'!P366</f>
        <v>3333.333333</v>
      </c>
      <c r="G379" s="117">
        <f>$B$15*'Parameters &amp; Main Results'!B391</f>
        <v>988.9978256</v>
      </c>
      <c r="H379" s="45">
        <f>offset('StockBond Returns'!$W$7,($B$10-1871)*12+($B$11-2)+C379-1,0)</f>
        <v>0.02891613559</v>
      </c>
      <c r="I379" s="19">
        <f t="shared" si="6"/>
        <v>0.03620952916</v>
      </c>
      <c r="J379" s="19"/>
      <c r="K379" s="19">
        <f t="shared" si="7"/>
        <v>1</v>
      </c>
      <c r="L379" s="174">
        <f t="shared" si="8"/>
        <v>0.9</v>
      </c>
      <c r="M379" s="174">
        <f t="shared" si="9"/>
        <v>0.1</v>
      </c>
      <c r="N379" s="174">
        <f t="shared" si="10"/>
        <v>0</v>
      </c>
      <c r="O379" s="174">
        <f t="shared" si="11"/>
        <v>0</v>
      </c>
      <c r="P379" s="174">
        <f t="shared" si="12"/>
        <v>0</v>
      </c>
      <c r="Q379" s="174">
        <f t="shared" si="13"/>
        <v>0</v>
      </c>
      <c r="R379" s="174">
        <f t="shared" si="14"/>
        <v>0</v>
      </c>
      <c r="S379" s="174">
        <f t="shared" si="15"/>
        <v>0</v>
      </c>
      <c r="T379" s="174">
        <f t="shared" si="16"/>
        <v>0</v>
      </c>
      <c r="U379" s="19">
        <f t="shared" si="17"/>
        <v>0.0005</v>
      </c>
      <c r="V379" s="19">
        <f>offset('StockBond Returns'!$N$7,($B$10-1871)*12+($B$11-2)+C379-1,0)</f>
        <v>0.04111345821</v>
      </c>
      <c r="W379" s="19">
        <f>offset('StockBond Returns'!$O$7,($B$10-1871)*12+($B$11-2)+C379-1,0)</f>
        <v>-0.007509165605</v>
      </c>
      <c r="X379" s="19">
        <f>offset('StockBond Returns'!$P$7,($B$10-1871)*12+($B$11-2)+C379-1,0)</f>
        <v>0.001987462621</v>
      </c>
      <c r="Y379" s="19">
        <f>offset('StockBond Returns'!$Q$7,($B$10-1871)*12+($B$11-2)+C379-1,0)</f>
        <v>0.04111345821</v>
      </c>
      <c r="Z379" s="19">
        <f>offset('StockBond Returns'!$R$7,($B$10-1871)*12+($B$11-2)+C379-1,0)</f>
        <v>0</v>
      </c>
      <c r="AA379" s="19">
        <f>offset('StockBond Returns'!$S$7,($B$10-1871)*12+($B$11-2)+C379-1,0)</f>
        <v>0</v>
      </c>
      <c r="AB379" s="19">
        <f>offset('StockBond Returns'!$T$7,($B$10-1871)*12+($B$11-2)+C379-1,0)</f>
        <v>-0.0003450655625</v>
      </c>
      <c r="AC379" s="19">
        <f>offset('StockBond Returns'!$U$7,($B$10-1871)*12+($B$11-2)+C379-1,0)</f>
        <v>-0.006</v>
      </c>
      <c r="AD379" s="19">
        <f>offset('StockBond Returns'!$V$7,($B$10-1871)*12+($B$11-2)+C379-1,0)</f>
        <v>-0.0123</v>
      </c>
    </row>
    <row r="380">
      <c r="A380" s="180">
        <f t="shared" si="18"/>
        <v>1959</v>
      </c>
      <c r="B380" s="180">
        <f t="shared" si="19"/>
        <v>5</v>
      </c>
      <c r="C380" s="180">
        <f t="shared" si="20"/>
        <v>357</v>
      </c>
      <c r="D380" s="117">
        <f t="shared" si="4"/>
        <v>-64416.58961</v>
      </c>
      <c r="E380" s="117">
        <f t="shared" si="5"/>
        <v>325096.9122</v>
      </c>
      <c r="F380" s="117">
        <f>$B$15*$B$18*'Cash Flow Assist'!P367</f>
        <v>3333.333333</v>
      </c>
      <c r="G380" s="117">
        <f>$B$15*'Parameters &amp; Main Results'!B392</f>
        <v>988.9060427</v>
      </c>
      <c r="H380" s="45">
        <f>offset('StockBond Returns'!$W$7,($B$10-1871)*12+($B$11-2)+C380-1,0)</f>
        <v>0.01104529024</v>
      </c>
      <c r="I380" s="19">
        <f t="shared" si="6"/>
        <v>0.01603677749</v>
      </c>
      <c r="J380" s="19"/>
      <c r="K380" s="19">
        <f t="shared" si="7"/>
        <v>1</v>
      </c>
      <c r="L380" s="174">
        <f t="shared" si="8"/>
        <v>0.9</v>
      </c>
      <c r="M380" s="174">
        <f t="shared" si="9"/>
        <v>0.1</v>
      </c>
      <c r="N380" s="174">
        <f t="shared" si="10"/>
        <v>0</v>
      </c>
      <c r="O380" s="174">
        <f t="shared" si="11"/>
        <v>0</v>
      </c>
      <c r="P380" s="174">
        <f t="shared" si="12"/>
        <v>0</v>
      </c>
      <c r="Q380" s="174">
        <f t="shared" si="13"/>
        <v>0</v>
      </c>
      <c r="R380" s="174">
        <f t="shared" si="14"/>
        <v>0</v>
      </c>
      <c r="S380" s="174">
        <f t="shared" si="15"/>
        <v>0</v>
      </c>
      <c r="T380" s="174">
        <f t="shared" si="16"/>
        <v>0</v>
      </c>
      <c r="U380" s="19">
        <f t="shared" si="17"/>
        <v>0.0005</v>
      </c>
      <c r="V380" s="19">
        <f>offset('StockBond Returns'!$N$7,($B$10-1871)*12+($B$11-2)+C380-1,0)</f>
        <v>0.01940610233</v>
      </c>
      <c r="W380" s="19">
        <f>offset('StockBond Returns'!$O$7,($B$10-1871)*12+($B$11-2)+C380-1,0)</f>
        <v>-0.01387047937</v>
      </c>
      <c r="X380" s="19">
        <f>offset('StockBond Returns'!$P$7,($B$10-1871)*12+($B$11-2)+C380-1,0)</f>
        <v>0.0003871384287</v>
      </c>
      <c r="Y380" s="19">
        <f>offset('StockBond Returns'!$Q$7,($B$10-1871)*12+($B$11-2)+C380-1,0)</f>
        <v>0.01940610233</v>
      </c>
      <c r="Z380" s="19">
        <f>offset('StockBond Returns'!$R$7,($B$10-1871)*12+($B$11-2)+C380-1,0)</f>
        <v>0</v>
      </c>
      <c r="AA380" s="19">
        <f>offset('StockBond Returns'!$S$7,($B$10-1871)*12+($B$11-2)+C380-1,0)</f>
        <v>0</v>
      </c>
      <c r="AB380" s="19">
        <f>offset('StockBond Returns'!$T$7,($B$10-1871)*12+($B$11-2)+C380-1,0)</f>
        <v>-0.002066115702</v>
      </c>
      <c r="AC380" s="19">
        <f>offset('StockBond Returns'!$U$7,($B$10-1871)*12+($B$11-2)+C380-1,0)</f>
        <v>-0.0216</v>
      </c>
      <c r="AD380" s="19">
        <f>offset('StockBond Returns'!$V$7,($B$10-1871)*12+($B$11-2)+C380-1,0)</f>
        <v>0.0181</v>
      </c>
    </row>
    <row r="381">
      <c r="A381" s="180">
        <f t="shared" si="18"/>
        <v>1959</v>
      </c>
      <c r="B381" s="180">
        <f t="shared" si="19"/>
        <v>6</v>
      </c>
      <c r="C381" s="180">
        <f t="shared" si="20"/>
        <v>358</v>
      </c>
      <c r="D381" s="117">
        <f t="shared" si="4"/>
        <v>-66565.42562</v>
      </c>
      <c r="E381" s="117">
        <f t="shared" si="5"/>
        <v>321699.7494</v>
      </c>
      <c r="F381" s="117">
        <f>$B$15*$B$18*'Cash Flow Assist'!P368</f>
        <v>3333.333333</v>
      </c>
      <c r="G381" s="117">
        <f>$B$15*'Parameters &amp; Main Results'!B393</f>
        <v>988.8144112</v>
      </c>
      <c r="H381" s="45">
        <f>offset('StockBond Returns'!$W$7,($B$10-1871)*12+($B$11-2)+C381-1,0)</f>
        <v>-0.002931091406</v>
      </c>
      <c r="I381" s="19">
        <f t="shared" si="6"/>
        <v>-0.003261459462</v>
      </c>
      <c r="J381" s="19"/>
      <c r="K381" s="19">
        <f t="shared" si="7"/>
        <v>1</v>
      </c>
      <c r="L381" s="174">
        <f t="shared" si="8"/>
        <v>0.9</v>
      </c>
      <c r="M381" s="174">
        <f t="shared" si="9"/>
        <v>0.1</v>
      </c>
      <c r="N381" s="174">
        <f t="shared" si="10"/>
        <v>0</v>
      </c>
      <c r="O381" s="174">
        <f t="shared" si="11"/>
        <v>0</v>
      </c>
      <c r="P381" s="174">
        <f t="shared" si="12"/>
        <v>0</v>
      </c>
      <c r="Q381" s="174">
        <f t="shared" si="13"/>
        <v>0</v>
      </c>
      <c r="R381" s="174">
        <f t="shared" si="14"/>
        <v>0</v>
      </c>
      <c r="S381" s="174">
        <f t="shared" si="15"/>
        <v>0</v>
      </c>
      <c r="T381" s="174">
        <f t="shared" si="16"/>
        <v>0</v>
      </c>
      <c r="U381" s="19">
        <f t="shared" si="17"/>
        <v>0.0005</v>
      </c>
      <c r="V381" s="19">
        <f>offset('StockBond Returns'!$N$7,($B$10-1871)*12+($B$11-2)+C381-1,0)</f>
        <v>-0.003440038166</v>
      </c>
      <c r="W381" s="19">
        <f>offset('StockBond Returns'!$O$7,($B$10-1871)*12+($B$11-2)+C381-1,0)</f>
        <v>-0.001237584458</v>
      </c>
      <c r="X381" s="19">
        <f>offset('StockBond Returns'!$P$7,($B$10-1871)*12+($B$11-2)+C381-1,0)</f>
        <v>-0.00004369632337</v>
      </c>
      <c r="Y381" s="19">
        <f>offset('StockBond Returns'!$Q$7,($B$10-1871)*12+($B$11-2)+C381-1,0)</f>
        <v>-0.003440038166</v>
      </c>
      <c r="Z381" s="19">
        <f>offset('StockBond Returns'!$R$7,($B$10-1871)*12+($B$11-2)+C381-1,0)</f>
        <v>0</v>
      </c>
      <c r="AA381" s="19">
        <f>offset('StockBond Returns'!$S$7,($B$10-1871)*12+($B$11-2)+C381-1,0)</f>
        <v>0</v>
      </c>
      <c r="AB381" s="19">
        <f>offset('StockBond Returns'!$T$7,($B$10-1871)*12+($B$11-2)+C381-1,0)</f>
        <v>-0.002404671934</v>
      </c>
      <c r="AC381" s="19">
        <f>offset('StockBond Returns'!$U$7,($B$10-1871)*12+($B$11-2)+C381-1,0)</f>
        <v>0.0067</v>
      </c>
      <c r="AD381" s="19">
        <f>offset('StockBond Returns'!$V$7,($B$10-1871)*12+($B$11-2)+C381-1,0)</f>
        <v>0.0131</v>
      </c>
    </row>
    <row r="382">
      <c r="A382" s="180">
        <f t="shared" si="18"/>
        <v>1959</v>
      </c>
      <c r="B382" s="180">
        <f t="shared" si="19"/>
        <v>7</v>
      </c>
      <c r="C382" s="180">
        <f t="shared" si="20"/>
        <v>359</v>
      </c>
      <c r="D382" s="117">
        <f t="shared" si="4"/>
        <v>-70725.45165</v>
      </c>
      <c r="E382" s="117">
        <f t="shared" si="5"/>
        <v>329619.1125</v>
      </c>
      <c r="F382" s="117">
        <f>$B$15*$B$18*'Cash Flow Assist'!P369</f>
        <v>3333.333333</v>
      </c>
      <c r="G382" s="117">
        <f>$B$15*'Parameters &amp; Main Results'!B394</f>
        <v>988.7229308</v>
      </c>
      <c r="H382" s="45">
        <f>offset('StockBond Returns'!$W$7,($B$10-1871)*12+($B$11-2)+C382-1,0)</f>
        <v>0.02634472039</v>
      </c>
      <c r="I382" s="19">
        <f t="shared" si="6"/>
        <v>0.03213968461</v>
      </c>
      <c r="J382" s="19"/>
      <c r="K382" s="19">
        <f t="shared" si="7"/>
        <v>1</v>
      </c>
      <c r="L382" s="174">
        <f t="shared" si="8"/>
        <v>0.9</v>
      </c>
      <c r="M382" s="174">
        <f t="shared" si="9"/>
        <v>0.1</v>
      </c>
      <c r="N382" s="174">
        <f t="shared" si="10"/>
        <v>0</v>
      </c>
      <c r="O382" s="174">
        <f t="shared" si="11"/>
        <v>0</v>
      </c>
      <c r="P382" s="174">
        <f t="shared" si="12"/>
        <v>0</v>
      </c>
      <c r="Q382" s="174">
        <f t="shared" si="13"/>
        <v>0</v>
      </c>
      <c r="R382" s="174">
        <f t="shared" si="14"/>
        <v>0</v>
      </c>
      <c r="S382" s="174">
        <f t="shared" si="15"/>
        <v>0</v>
      </c>
      <c r="T382" s="174">
        <f t="shared" si="16"/>
        <v>0</v>
      </c>
      <c r="U382" s="19">
        <f t="shared" si="17"/>
        <v>0.0005</v>
      </c>
      <c r="V382" s="19">
        <f>offset('StockBond Returns'!$N$7,($B$10-1871)*12+($B$11-2)+C382-1,0)</f>
        <v>0.03604466076</v>
      </c>
      <c r="W382" s="19">
        <f>offset('StockBond Returns'!$O$7,($B$10-1871)*12+($B$11-2)+C382-1,0)</f>
        <v>-0.002588434032</v>
      </c>
      <c r="X382" s="19">
        <f>offset('StockBond Returns'!$P$7,($B$10-1871)*12+($B$11-2)+C382-1,0)</f>
        <v>0.001299116635</v>
      </c>
      <c r="Y382" s="19">
        <f>offset('StockBond Returns'!$Q$7,($B$10-1871)*12+($B$11-2)+C382-1,0)</f>
        <v>0.03604466076</v>
      </c>
      <c r="Z382" s="19">
        <f>offset('StockBond Returns'!$R$7,($B$10-1871)*12+($B$11-2)+C382-1,0)</f>
        <v>0</v>
      </c>
      <c r="AA382" s="19">
        <f>offset('StockBond Returns'!$S$7,($B$10-1871)*12+($B$11-2)+C382-1,0)</f>
        <v>0</v>
      </c>
      <c r="AB382" s="19">
        <f>offset('StockBond Returns'!$T$7,($B$10-1871)*12+($B$11-2)+C382-1,0)</f>
        <v>-0.001372212693</v>
      </c>
      <c r="AC382" s="19">
        <f>offset('StockBond Returns'!$U$7,($B$10-1871)*12+($B$11-2)+C382-1,0)</f>
        <v>-0.003</v>
      </c>
      <c r="AD382" s="19">
        <f>offset('StockBond Returns'!$V$7,($B$10-1871)*12+($B$11-2)+C382-1,0)</f>
        <v>0.0023</v>
      </c>
    </row>
    <row r="383">
      <c r="A383" s="180">
        <f t="shared" si="18"/>
        <v>1959</v>
      </c>
      <c r="B383" s="180">
        <f t="shared" si="19"/>
        <v>8</v>
      </c>
      <c r="C383" s="180">
        <f t="shared" si="20"/>
        <v>360</v>
      </c>
      <c r="D383" s="117">
        <f t="shared" si="4"/>
        <v>-72328.04444</v>
      </c>
      <c r="E383" s="117">
        <f t="shared" si="5"/>
        <v>323274.224</v>
      </c>
      <c r="F383" s="117">
        <f>$B$15*$B$18*'Cash Flow Assist'!P370</f>
        <v>3333.333333</v>
      </c>
      <c r="G383" s="117">
        <f>$B$15*'Parameters &amp; Main Results'!B395</f>
        <v>988.6316012</v>
      </c>
      <c r="H383" s="45">
        <f>offset('StockBond Returns'!$W$7,($B$10-1871)*12+($B$11-2)+C383-1,0)</f>
        <v>-0.01015611583</v>
      </c>
      <c r="I383" s="19">
        <f t="shared" si="6"/>
        <v>-0.01222272986</v>
      </c>
      <c r="J383" s="19"/>
      <c r="K383" s="19">
        <f t="shared" si="7"/>
        <v>1</v>
      </c>
      <c r="L383" s="174">
        <f t="shared" si="8"/>
        <v>0.9</v>
      </c>
      <c r="M383" s="174">
        <f t="shared" si="9"/>
        <v>0.1</v>
      </c>
      <c r="N383" s="174">
        <f t="shared" si="10"/>
        <v>0</v>
      </c>
      <c r="O383" s="174">
        <f t="shared" si="11"/>
        <v>0</v>
      </c>
      <c r="P383" s="174">
        <f t="shared" si="12"/>
        <v>0</v>
      </c>
      <c r="Q383" s="174">
        <f t="shared" si="13"/>
        <v>0</v>
      </c>
      <c r="R383" s="174">
        <f t="shared" si="14"/>
        <v>0</v>
      </c>
      <c r="S383" s="174">
        <f t="shared" si="15"/>
        <v>0</v>
      </c>
      <c r="T383" s="174">
        <f t="shared" si="16"/>
        <v>0</v>
      </c>
      <c r="U383" s="19">
        <f t="shared" si="17"/>
        <v>0.0005</v>
      </c>
      <c r="V383" s="19">
        <f>offset('StockBond Returns'!$N$7,($B$10-1871)*12+($B$11-2)+C383-1,0)</f>
        <v>-0.01355880588</v>
      </c>
      <c r="W383" s="19">
        <f>offset('StockBond Returns'!$O$7,($B$10-1871)*12+($B$11-2)+C383-1,0)</f>
        <v>0.0002186209946</v>
      </c>
      <c r="X383" s="19">
        <f>offset('StockBond Returns'!$P$7,($B$10-1871)*12+($B$11-2)+C383-1,0)</f>
        <v>0.001635823624</v>
      </c>
      <c r="Y383" s="19">
        <f>offset('StockBond Returns'!$Q$7,($B$10-1871)*12+($B$11-2)+C383-1,0)</f>
        <v>-0.01355880588</v>
      </c>
      <c r="Z383" s="19">
        <f>offset('StockBond Returns'!$R$7,($B$10-1871)*12+($B$11-2)+C383-1,0)</f>
        <v>0</v>
      </c>
      <c r="AA383" s="19">
        <f>offset('StockBond Returns'!$S$7,($B$10-1871)*12+($B$11-2)+C383-1,0)</f>
        <v>0</v>
      </c>
      <c r="AB383" s="19">
        <f>offset('StockBond Returns'!$T$7,($B$10-1871)*12+($B$11-2)+C383-1,0)</f>
        <v>-0.001028101439</v>
      </c>
      <c r="AC383" s="19">
        <f>offset('StockBond Returns'!$U$7,($B$10-1871)*12+($B$11-2)+C383-1,0)</f>
        <v>-0.0077</v>
      </c>
      <c r="AD383" s="19">
        <f>offset('StockBond Returns'!$V$7,($B$10-1871)*12+($B$11-2)+C383-1,0)</f>
        <v>0.0042</v>
      </c>
    </row>
  </sheetData>
  <mergeCells count="7">
    <mergeCell ref="A1:J1"/>
    <mergeCell ref="K1:T1"/>
    <mergeCell ref="A2:J2"/>
    <mergeCell ref="K2:T2"/>
    <mergeCell ref="A3:T3"/>
    <mergeCell ref="E8:F9"/>
    <mergeCell ref="G8:H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0"/>
    <col customWidth="1" min="2" max="3" width="10.14"/>
    <col customWidth="1" min="4" max="4" width="27.43"/>
    <col customWidth="1" min="5" max="10" width="10.14"/>
  </cols>
  <sheetData>
    <row r="1">
      <c r="A1" s="1" t="str">
        <f>'Parameters &amp; Main Results'!A1</f>
        <v>https://earlyretirementnow.com/2017/01/25/the-ultimate-guide-to-safe-withdrawal-rates-part-7-toolbox</v>
      </c>
      <c r="K1" s="1" t="str">
        <f>'Parameters &amp; Main Results'!K1</f>
        <v/>
      </c>
      <c r="U1" s="1"/>
    </row>
    <row r="2">
      <c r="A2" s="1" t="str">
        <f>'Parameters &amp; Main Results'!A2</f>
        <v>https://earlyretirementnow.com/2018/08/29/google-sheet-updates-swr-series-part-28</v>
      </c>
      <c r="K2" s="1" t="str">
        <f>'Parameters &amp; Main Results'!K2</f>
        <v/>
      </c>
      <c r="U2" s="2"/>
    </row>
    <row r="3">
      <c r="A3" s="2" t="s">
        <v>90</v>
      </c>
    </row>
    <row r="4">
      <c r="A4" s="181" t="s">
        <v>186</v>
      </c>
      <c r="B4" s="182"/>
      <c r="C4" s="79"/>
      <c r="D4" s="183"/>
      <c r="E4" s="184" t="s">
        <v>10</v>
      </c>
      <c r="F4" s="184" t="s">
        <v>11</v>
      </c>
      <c r="G4" s="184" t="s">
        <v>187</v>
      </c>
      <c r="H4" s="184" t="s">
        <v>188</v>
      </c>
      <c r="I4" s="185" t="s">
        <v>189</v>
      </c>
      <c r="J4" s="186">
        <v>39295.0</v>
      </c>
    </row>
    <row r="5">
      <c r="A5" s="187" t="s">
        <v>190</v>
      </c>
      <c r="B5" s="188">
        <v>0.0175</v>
      </c>
      <c r="C5" s="79"/>
      <c r="D5" s="189" t="s">
        <v>191</v>
      </c>
      <c r="E5" s="190">
        <f>min(J27:J2496)</f>
        <v>-0.4673701277</v>
      </c>
      <c r="F5" s="191">
        <f>min(J676:J2496)</f>
        <v>-0.3486775469</v>
      </c>
      <c r="G5" s="192">
        <f>min(J$712:J$735)</f>
        <v>0.0858646963</v>
      </c>
      <c r="H5" s="191">
        <f>min(J$1144:J$1203)</f>
        <v>-0.3486775469</v>
      </c>
      <c r="I5" s="193">
        <f>min(J$1552:J$1587)</f>
        <v>0.1929230647</v>
      </c>
      <c r="J5" s="194">
        <f>min(J$1648:J$1671)</f>
        <v>0.1852196277</v>
      </c>
    </row>
    <row r="6">
      <c r="A6" s="195" t="s">
        <v>192</v>
      </c>
      <c r="B6" s="196">
        <v>0.5</v>
      </c>
      <c r="C6" s="79"/>
      <c r="D6" s="197" t="s">
        <v>193</v>
      </c>
      <c r="E6" s="48">
        <f>min(K27:K2496)</f>
        <v>-0.5047725809</v>
      </c>
      <c r="F6" s="198">
        <f>min(K676:K2496)</f>
        <v>-0.3618804089</v>
      </c>
      <c r="G6" s="199">
        <f>min(K$712:K$735)</f>
        <v>-0.1760358905</v>
      </c>
      <c r="H6" s="198">
        <f>min(K$1144:K$1203)</f>
        <v>-0.3618804089</v>
      </c>
      <c r="I6" s="200">
        <f>min(K$1552:K$1587)</f>
        <v>-0.09741659386</v>
      </c>
      <c r="J6" s="201">
        <f>min(K$1648:K$1671)</f>
        <v>-0.1032451294</v>
      </c>
    </row>
    <row r="7">
      <c r="A7" s="202" t="s">
        <v>194</v>
      </c>
      <c r="B7" s="203">
        <v>37.0</v>
      </c>
      <c r="C7" s="79"/>
      <c r="D7" s="197" t="s">
        <v>195</v>
      </c>
      <c r="E7" s="48">
        <f>min(L27:L2496)</f>
        <v>-0.3435080882</v>
      </c>
      <c r="F7" s="198">
        <f>min(L676:L2496)</f>
        <v>-0.235781623</v>
      </c>
      <c r="G7" s="199">
        <f>min(L$712:L$735)</f>
        <v>-0.01422096316</v>
      </c>
      <c r="H7" s="198">
        <f>min(L$1144:L$1203)</f>
        <v>-0.235781623</v>
      </c>
      <c r="I7" s="204">
        <f>min(L$1552:L$1587)</f>
        <v>0.0658259673</v>
      </c>
      <c r="J7" s="201">
        <f>min(L$1648:L$1671)</f>
        <v>0.1158441395</v>
      </c>
    </row>
    <row r="8">
      <c r="A8" s="205" t="s">
        <v>196</v>
      </c>
      <c r="B8" s="206">
        <f>B5+B6/B7</f>
        <v>0.03101351351</v>
      </c>
      <c r="C8" s="79"/>
      <c r="D8" s="197" t="s">
        <v>197</v>
      </c>
      <c r="E8" s="48">
        <f>stdev(M39:M2496)</f>
        <v>0.03488804158</v>
      </c>
      <c r="F8" s="199">
        <f>stdev(M676:M2496)</f>
        <v>0.0346907804</v>
      </c>
      <c r="G8" s="198">
        <f>STDEV(M$712:M$735)</f>
        <v>0.01921327397</v>
      </c>
      <c r="H8" s="207">
        <f>STDEV(M$1144:M$1203)</f>
        <v>0.01558172314</v>
      </c>
      <c r="I8" s="208">
        <f>STDEV(M$1552:M$1587)</f>
        <v>0.03595302757</v>
      </c>
      <c r="J8" s="209">
        <f>STDEV(M$1648:M$1671)</f>
        <v>0.02088697318</v>
      </c>
    </row>
    <row r="9">
      <c r="A9" s="205" t="s">
        <v>198</v>
      </c>
      <c r="B9" s="210">
        <f>'Parameters &amp; Main Results'!B32</f>
        <v>720</v>
      </c>
      <c r="C9" s="79"/>
      <c r="D9" s="211" t="s">
        <v>199</v>
      </c>
      <c r="E9" s="212"/>
      <c r="F9" s="213"/>
      <c r="G9" s="79"/>
      <c r="H9" s="79"/>
      <c r="I9" s="79"/>
      <c r="J9" s="214"/>
    </row>
    <row r="10">
      <c r="A10" s="215" t="s">
        <v>200</v>
      </c>
      <c r="B10" s="216">
        <f>'Parameters &amp; Main Results'!B33</f>
        <v>0.25</v>
      </c>
      <c r="C10" s="217"/>
      <c r="D10" s="197" t="s">
        <v>201</v>
      </c>
      <c r="E10" s="48">
        <f>MIN(E$16:E$2496)</f>
        <v>0.02850036877</v>
      </c>
      <c r="F10" s="198">
        <f>MIN(E$676:E$2496)</f>
        <v>0.02850036877</v>
      </c>
      <c r="G10" s="199">
        <f>MIN(E$712:E$735)</f>
        <v>0.03252440491</v>
      </c>
      <c r="H10" s="207">
        <f>MIN(E$1144:E$1203)</f>
        <v>0.03833830207</v>
      </c>
      <c r="I10" s="198">
        <f>MIN(E$1552:E$1587)</f>
        <v>0.02850036877</v>
      </c>
      <c r="J10" s="218">
        <f>min(E$1648:E$1671)</f>
        <v>0.0354188245</v>
      </c>
      <c r="K10" s="5"/>
      <c r="L10" s="5"/>
      <c r="M10" s="5"/>
      <c r="N10" s="5"/>
    </row>
    <row r="11">
      <c r="A11" s="219" t="s">
        <v>202</v>
      </c>
      <c r="B11" s="220">
        <f>pmt(B8/12,B9,-1,B10,1)*12</f>
        <v>0.03521915523</v>
      </c>
      <c r="C11" s="217"/>
      <c r="D11" s="197" t="s">
        <v>203</v>
      </c>
      <c r="E11" s="48">
        <f>AVERAGE(E$16:E$2496)</f>
        <v>0.05262861424</v>
      </c>
      <c r="F11" s="207">
        <f>AVERAGE(E$676:E$2496)</f>
        <v>0.04967974548</v>
      </c>
      <c r="G11" s="221">
        <f>AVERAGE(E$712:E$735)</f>
        <v>0.03868778341</v>
      </c>
      <c r="H11" s="222">
        <f>AVERAGE(E$1144:E$1203)</f>
        <v>0.04103474032</v>
      </c>
      <c r="I11" s="198">
        <f>AVERAGE(E$1552:E$1587)</f>
        <v>0.03076235926</v>
      </c>
      <c r="J11" s="223">
        <f>AVERAGE(E$1648:E$1671)</f>
        <v>0.0393250596</v>
      </c>
      <c r="K11" s="5"/>
      <c r="L11" s="5"/>
      <c r="M11" s="5"/>
      <c r="N11" s="5"/>
    </row>
    <row r="12">
      <c r="A12" s="70"/>
      <c r="B12" s="70"/>
      <c r="C12" s="70"/>
      <c r="D12" s="224" t="s">
        <v>204</v>
      </c>
      <c r="E12" s="50">
        <f>max(E$16:E$2496)</f>
        <v>0.1196884118</v>
      </c>
      <c r="F12" s="225">
        <f>max(E$676:E$2496)</f>
        <v>0.1141721231</v>
      </c>
      <c r="G12" s="226">
        <f>max(E$712:E$735)</f>
        <v>0.04898807292</v>
      </c>
      <c r="H12" s="227">
        <f>max(E$1144:E$1203)</f>
        <v>0.04605903059</v>
      </c>
      <c r="I12" s="225">
        <f>max(E$1552:E$1587)</f>
        <v>0.03567778712</v>
      </c>
      <c r="J12" s="228">
        <f>max(E$1648:E$1671)</f>
        <v>0.0529489707</v>
      </c>
      <c r="K12" s="5"/>
      <c r="L12" s="5"/>
      <c r="M12" s="5"/>
      <c r="N12" s="5"/>
    </row>
    <row r="13">
      <c r="A13" s="70"/>
      <c r="B13" s="70"/>
      <c r="C13" s="70"/>
      <c r="D13" s="5"/>
      <c r="E13" s="5"/>
      <c r="F13" s="5"/>
      <c r="G13" s="5"/>
      <c r="H13" s="5"/>
      <c r="I13" s="5"/>
      <c r="J13" s="5"/>
      <c r="K13" s="5"/>
      <c r="L13" s="5"/>
      <c r="M13" s="5"/>
      <c r="N13" s="5"/>
    </row>
    <row r="14">
      <c r="A14" s="70"/>
      <c r="B14" s="70"/>
      <c r="C14" s="70"/>
      <c r="D14" s="5"/>
      <c r="E14" s="5"/>
      <c r="F14" s="5"/>
      <c r="G14" s="5"/>
      <c r="H14" s="5"/>
      <c r="I14" s="5"/>
      <c r="J14" s="5"/>
      <c r="K14" s="5"/>
      <c r="L14" s="5"/>
      <c r="M14" s="5"/>
      <c r="N14" s="5"/>
    </row>
    <row r="15" ht="46.5" customHeight="1">
      <c r="A15" s="229" t="s">
        <v>111</v>
      </c>
      <c r="B15" s="229" t="s">
        <v>58</v>
      </c>
      <c r="C15" s="229" t="s">
        <v>205</v>
      </c>
      <c r="D15" s="229" t="s">
        <v>138</v>
      </c>
      <c r="E15" s="229" t="s">
        <v>206</v>
      </c>
      <c r="F15" s="229" t="s">
        <v>141</v>
      </c>
      <c r="G15" s="229" t="s">
        <v>109</v>
      </c>
      <c r="H15" s="229" t="s">
        <v>207</v>
      </c>
      <c r="I15" s="229" t="s">
        <v>208</v>
      </c>
      <c r="J15" s="229" t="s">
        <v>209</v>
      </c>
      <c r="K15" s="229" t="s">
        <v>210</v>
      </c>
      <c r="L15" s="229" t="s">
        <v>211</v>
      </c>
      <c r="M15" s="229" t="s">
        <v>212</v>
      </c>
      <c r="N15" s="229" t="s">
        <v>213</v>
      </c>
    </row>
    <row r="16">
      <c r="A16" s="230">
        <v>1.0</v>
      </c>
      <c r="B16" s="230">
        <v>1871.0</v>
      </c>
      <c r="C16" s="79"/>
      <c r="D16" s="231">
        <f>'StockBond Returns'!M6</f>
        <v>11.09725</v>
      </c>
      <c r="E16" s="45">
        <f t="shared" ref="E16:E1806" si="1">$B$5+$B$6/D16</f>
        <v>0.06255620762</v>
      </c>
      <c r="F16" s="147">
        <v>100.0</v>
      </c>
      <c r="G16" s="232">
        <f>'StockBond Returns'!C6</f>
        <v>1871</v>
      </c>
      <c r="H16" s="147">
        <f t="shared" ref="H16:H1806" si="2">F16*E16/12</f>
        <v>0.5213017302</v>
      </c>
      <c r="I16" s="79"/>
      <c r="J16" s="79"/>
      <c r="K16" s="79"/>
      <c r="L16" s="79"/>
      <c r="M16" s="79"/>
      <c r="N16" s="79"/>
    </row>
    <row r="17">
      <c r="A17" s="71">
        <f t="shared" ref="A17:A27" si="3">A16+1</f>
        <v>2</v>
      </c>
      <c r="B17" s="230">
        <v>1871.0</v>
      </c>
      <c r="C17" s="45">
        <f>'StockBond Returns'!W7</f>
        <v>-0.01052137892</v>
      </c>
      <c r="D17" s="231">
        <f>'StockBond Returns'!M7</f>
        <v>10.91933677</v>
      </c>
      <c r="E17" s="45">
        <f t="shared" si="1"/>
        <v>0.06329032688</v>
      </c>
      <c r="F17" s="147">
        <f t="shared" ref="F17:F1806" si="4">(F16-H16)*(1+C17)</f>
        <v>98.43204519</v>
      </c>
      <c r="G17" s="232">
        <f>'StockBond Returns'!C7</f>
        <v>1871.083333</v>
      </c>
      <c r="H17" s="147">
        <f t="shared" si="2"/>
        <v>0.519149693</v>
      </c>
      <c r="I17" s="79"/>
      <c r="J17" s="79"/>
      <c r="K17" s="79"/>
      <c r="L17" s="79"/>
      <c r="M17" s="79"/>
      <c r="N17" s="79"/>
    </row>
    <row r="18">
      <c r="A18" s="71">
        <f t="shared" si="3"/>
        <v>3</v>
      </c>
      <c r="B18" s="230">
        <v>1871.0</v>
      </c>
      <c r="C18" s="45">
        <f>'StockBond Returns'!W8</f>
        <v>0.009882056812</v>
      </c>
      <c r="D18" s="231">
        <f>'StockBond Returns'!M8</f>
        <v>11.1932198</v>
      </c>
      <c r="E18" s="45">
        <f t="shared" si="1"/>
        <v>0.06216989918</v>
      </c>
      <c r="F18" s="147">
        <f t="shared" si="4"/>
        <v>98.88047629</v>
      </c>
      <c r="G18" s="232">
        <f>'StockBond Returns'!C8</f>
        <v>1871.166667</v>
      </c>
      <c r="H18" s="147">
        <f t="shared" si="2"/>
        <v>0.5122824369</v>
      </c>
      <c r="I18" s="79"/>
      <c r="J18" s="79"/>
      <c r="K18" s="79"/>
      <c r="L18" s="79"/>
      <c r="M18" s="79"/>
      <c r="N18" s="79"/>
    </row>
    <row r="19">
      <c r="A19" s="71">
        <f t="shared" si="3"/>
        <v>4</v>
      </c>
      <c r="B19" s="230">
        <v>1871.0</v>
      </c>
      <c r="C19" s="45">
        <f>'StockBond Returns'!W9</f>
        <v>0.06845142258</v>
      </c>
      <c r="D19" s="231">
        <f>'StockBond Returns'!M9</f>
        <v>12.08019752</v>
      </c>
      <c r="E19" s="45">
        <f t="shared" si="1"/>
        <v>0.05889005171</v>
      </c>
      <c r="F19" s="147">
        <f t="shared" si="4"/>
        <v>105.1016367</v>
      </c>
      <c r="G19" s="232">
        <f>'StockBond Returns'!C9</f>
        <v>1871.25</v>
      </c>
      <c r="H19" s="147">
        <f t="shared" si="2"/>
        <v>0.5157867348</v>
      </c>
      <c r="I19" s="79"/>
      <c r="J19" s="79"/>
      <c r="K19" s="79"/>
      <c r="L19" s="79"/>
      <c r="M19" s="79"/>
      <c r="N19" s="79"/>
    </row>
    <row r="20">
      <c r="A20" s="71">
        <f t="shared" si="3"/>
        <v>5</v>
      </c>
      <c r="B20" s="230">
        <v>1871.0</v>
      </c>
      <c r="C20" s="45">
        <f>'StockBond Returns'!W10</f>
        <v>0.04872975431</v>
      </c>
      <c r="D20" s="231">
        <f>'StockBond Returns'!M10</f>
        <v>12.59776749</v>
      </c>
      <c r="E20" s="45">
        <f t="shared" si="1"/>
        <v>0.05718957201</v>
      </c>
      <c r="F20" s="147">
        <f t="shared" si="4"/>
        <v>109.6822927</v>
      </c>
      <c r="G20" s="232">
        <f>'StockBond Returns'!C10</f>
        <v>1871.333333</v>
      </c>
      <c r="H20" s="147">
        <f t="shared" si="2"/>
        <v>0.5227236147</v>
      </c>
      <c r="I20" s="79"/>
      <c r="J20" s="79"/>
      <c r="K20" s="79"/>
      <c r="L20" s="79"/>
      <c r="M20" s="79"/>
      <c r="N20" s="79"/>
    </row>
    <row r="21">
      <c r="A21" s="71">
        <f t="shared" si="3"/>
        <v>6</v>
      </c>
      <c r="B21" s="230">
        <v>1871.0</v>
      </c>
      <c r="C21" s="45">
        <f>'StockBond Returns'!W11</f>
        <v>0.01593495767</v>
      </c>
      <c r="D21" s="231">
        <f>'StockBond Returns'!M11</f>
        <v>12.60602298</v>
      </c>
      <c r="E21" s="45">
        <f t="shared" si="1"/>
        <v>0.05716357992</v>
      </c>
      <c r="F21" s="147">
        <f t="shared" si="4"/>
        <v>110.8990222</v>
      </c>
      <c r="G21" s="232">
        <f>'StockBond Returns'!C11</f>
        <v>1871.416667</v>
      </c>
      <c r="H21" s="147">
        <f t="shared" si="2"/>
        <v>0.5282820932</v>
      </c>
      <c r="I21" s="79"/>
      <c r="J21" s="79"/>
      <c r="K21" s="79"/>
      <c r="L21" s="79"/>
      <c r="M21" s="79"/>
      <c r="N21" s="79"/>
    </row>
    <row r="22">
      <c r="A22" s="71">
        <f t="shared" si="3"/>
        <v>7</v>
      </c>
      <c r="B22" s="230">
        <v>1871.0</v>
      </c>
      <c r="C22" s="45">
        <f>'StockBond Returns'!W12</f>
        <v>-0.01345061437</v>
      </c>
      <c r="D22" s="231">
        <f>'StockBond Returns'!M12</f>
        <v>12.28616144</v>
      </c>
      <c r="E22" s="45">
        <f t="shared" si="1"/>
        <v>0.05819619323</v>
      </c>
      <c r="F22" s="147">
        <f t="shared" si="4"/>
        <v>108.8861858</v>
      </c>
      <c r="G22" s="232">
        <f>'StockBond Returns'!C12</f>
        <v>1871.5</v>
      </c>
      <c r="H22" s="147">
        <f t="shared" si="2"/>
        <v>0.5280634593</v>
      </c>
      <c r="I22" s="79"/>
      <c r="J22" s="79"/>
      <c r="K22" s="79"/>
      <c r="L22" s="79"/>
      <c r="M22" s="79"/>
      <c r="N22" s="79"/>
    </row>
    <row r="23">
      <c r="A23" s="71">
        <f t="shared" si="3"/>
        <v>8</v>
      </c>
      <c r="B23" s="230">
        <v>1871.0</v>
      </c>
      <c r="C23" s="45">
        <f>'StockBond Returns'!W13</f>
        <v>0.02933162035</v>
      </c>
      <c r="D23" s="231">
        <f>'StockBond Returns'!M13</f>
        <v>12.54666051</v>
      </c>
      <c r="E23" s="45">
        <f t="shared" si="1"/>
        <v>0.05735124166</v>
      </c>
      <c r="F23" s="147">
        <f t="shared" si="4"/>
        <v>111.5364417</v>
      </c>
      <c r="G23" s="232">
        <f>'StockBond Returns'!C13</f>
        <v>1871.583333</v>
      </c>
      <c r="H23" s="147">
        <f t="shared" si="2"/>
        <v>0.5330627851</v>
      </c>
      <c r="I23" s="79"/>
      <c r="J23" s="79"/>
      <c r="K23" s="79"/>
      <c r="L23" s="79"/>
      <c r="M23" s="79"/>
      <c r="N23" s="79"/>
    </row>
    <row r="24">
      <c r="A24" s="71">
        <f t="shared" si="3"/>
        <v>9</v>
      </c>
      <c r="B24" s="230">
        <v>1871.0</v>
      </c>
      <c r="C24" s="45">
        <f>'StockBond Returns'!W14</f>
        <v>-0.009532667303</v>
      </c>
      <c r="D24" s="231">
        <f>'StockBond Returns'!M14</f>
        <v>12.30542294</v>
      </c>
      <c r="E24" s="45">
        <f t="shared" si="1"/>
        <v>0.05813249207</v>
      </c>
      <c r="F24" s="147">
        <f t="shared" si="4"/>
        <v>109.9452206</v>
      </c>
      <c r="G24" s="232">
        <f>'StockBond Returns'!C14</f>
        <v>1871.666667</v>
      </c>
      <c r="H24" s="147">
        <f t="shared" si="2"/>
        <v>0.5326158055</v>
      </c>
      <c r="I24" s="79"/>
      <c r="J24" s="79"/>
      <c r="K24" s="79"/>
      <c r="L24" s="79"/>
      <c r="M24" s="79"/>
      <c r="N24" s="79"/>
    </row>
    <row r="25">
      <c r="A25" s="71">
        <f t="shared" si="3"/>
        <v>10</v>
      </c>
      <c r="B25" s="230">
        <v>1871.0</v>
      </c>
      <c r="C25" s="45">
        <f>'StockBond Returns'!W15</f>
        <v>-0.05097865541</v>
      </c>
      <c r="D25" s="231">
        <f>'StockBond Returns'!M15</f>
        <v>11.47066276</v>
      </c>
      <c r="E25" s="45">
        <f t="shared" si="1"/>
        <v>0.06108946039</v>
      </c>
      <c r="F25" s="147">
        <f t="shared" si="4"/>
        <v>103.8348973</v>
      </c>
      <c r="G25" s="232">
        <f>'StockBond Returns'!C15</f>
        <v>1871.75</v>
      </c>
      <c r="H25" s="147">
        <f t="shared" si="2"/>
        <v>0.5286014873</v>
      </c>
      <c r="I25" s="79"/>
      <c r="J25" s="79"/>
      <c r="K25" s="79"/>
      <c r="L25" s="79"/>
      <c r="M25" s="79"/>
      <c r="N25" s="79"/>
    </row>
    <row r="26">
      <c r="A26" s="71">
        <f t="shared" si="3"/>
        <v>11</v>
      </c>
      <c r="B26" s="230">
        <v>1871.0</v>
      </c>
      <c r="C26" s="45">
        <f>'StockBond Returns'!W16</f>
        <v>0.0129301113</v>
      </c>
      <c r="D26" s="231">
        <f>'StockBond Returns'!M16</f>
        <v>11.59512551</v>
      </c>
      <c r="E26" s="45">
        <f t="shared" si="1"/>
        <v>0.06062156859</v>
      </c>
      <c r="F26" s="147">
        <f t="shared" si="4"/>
        <v>104.6420578</v>
      </c>
      <c r="G26" s="232">
        <f>'StockBond Returns'!C16</f>
        <v>1871.833333</v>
      </c>
      <c r="H26" s="147">
        <f t="shared" si="2"/>
        <v>0.5286304735</v>
      </c>
      <c r="I26" s="79"/>
      <c r="J26" s="79"/>
      <c r="K26" s="79"/>
      <c r="L26" s="79"/>
      <c r="M26" s="79"/>
      <c r="N26" s="79"/>
    </row>
    <row r="27">
      <c r="A27" s="71">
        <f t="shared" si="3"/>
        <v>12</v>
      </c>
      <c r="B27" s="230">
        <v>1871.0</v>
      </c>
      <c r="C27" s="45">
        <f>'StockBond Returns'!W17</f>
        <v>0.000323362999</v>
      </c>
      <c r="D27" s="231">
        <f>'StockBond Returns'!M17</f>
        <v>11.606941</v>
      </c>
      <c r="E27" s="45">
        <f t="shared" si="1"/>
        <v>0.06057767223</v>
      </c>
      <c r="F27" s="147">
        <f t="shared" si="4"/>
        <v>104.1470937</v>
      </c>
      <c r="G27" s="232">
        <f>'StockBond Returns'!C17</f>
        <v>1871.916667</v>
      </c>
      <c r="H27" s="147">
        <f t="shared" si="2"/>
        <v>0.5257490422</v>
      </c>
      <c r="I27" s="147">
        <f t="shared" ref="I27:I1806" si="5">sum(H16:H27)</f>
        <v>6.296249356</v>
      </c>
      <c r="J27" s="45">
        <f t="shared" ref="J27:J1806" si="6">if(isnumber(offset(A27,120,0)),offset(I27,360,0)/I27-1,"")</f>
        <v>0.3790860981</v>
      </c>
      <c r="K27" s="45">
        <f t="shared" ref="K27:K1806" si="7">if(isnumber(offset(A27,120,0)), min(I27:offset(I27,360,0))/I27-1,"")</f>
        <v>-0.01119819317</v>
      </c>
      <c r="L27" s="45">
        <f t="shared" ref="L27:L1806" si="8">if(isnumber(offset(A27,120,0)), AVERAGE(I27:offset(I27,360,0))/I27-1,"")</f>
        <v>0.1885580656</v>
      </c>
      <c r="M27" s="233"/>
      <c r="N27" s="233"/>
    </row>
    <row r="28">
      <c r="A28" s="180">
        <f t="shared" ref="A28:A1806" si="9">A16</f>
        <v>1</v>
      </c>
      <c r="B28" s="180">
        <f t="shared" ref="B28:B1806" si="10">B16+1</f>
        <v>1872</v>
      </c>
      <c r="C28" s="45">
        <f>'StockBond Returns'!W18</f>
        <v>0.01478572761</v>
      </c>
      <c r="D28" s="231">
        <f>'StockBond Returns'!M18</f>
        <v>11.90273721</v>
      </c>
      <c r="E28" s="45">
        <f t="shared" si="1"/>
        <v>0.05950714434</v>
      </c>
      <c r="F28" s="147">
        <f t="shared" si="4"/>
        <v>105.1534616</v>
      </c>
      <c r="G28" s="232">
        <f>'StockBond Returns'!C18</f>
        <v>1872</v>
      </c>
      <c r="H28" s="147">
        <f t="shared" si="2"/>
        <v>0.5214485183</v>
      </c>
      <c r="I28" s="147">
        <f t="shared" si="5"/>
        <v>6.296396144</v>
      </c>
      <c r="J28" s="45">
        <f t="shared" si="6"/>
        <v>0.3837102859</v>
      </c>
      <c r="K28" s="45">
        <f t="shared" si="7"/>
        <v>-0.01122124515</v>
      </c>
      <c r="L28" s="45">
        <f t="shared" si="8"/>
        <v>0.1895933307</v>
      </c>
      <c r="M28" s="233"/>
      <c r="N28" s="233"/>
    </row>
    <row r="29">
      <c r="A29" s="180">
        <f t="shared" si="9"/>
        <v>2</v>
      </c>
      <c r="B29" s="180">
        <f t="shared" si="10"/>
        <v>1872</v>
      </c>
      <c r="C29" s="45">
        <f>'StockBond Returns'!W19</f>
        <v>0.007007723182</v>
      </c>
      <c r="D29" s="231">
        <f>'StockBond Returns'!M19</f>
        <v>11.97712516</v>
      </c>
      <c r="E29" s="45">
        <f t="shared" si="1"/>
        <v>0.05924624489</v>
      </c>
      <c r="F29" s="147">
        <f t="shared" si="4"/>
        <v>105.3652453</v>
      </c>
      <c r="G29" s="232">
        <f>'StockBond Returns'!C19</f>
        <v>1872.083333</v>
      </c>
      <c r="H29" s="147">
        <f t="shared" si="2"/>
        <v>0.5202079272</v>
      </c>
      <c r="I29" s="147">
        <f t="shared" si="5"/>
        <v>6.297454378</v>
      </c>
      <c r="J29" s="45">
        <f t="shared" si="6"/>
        <v>0.3871412192</v>
      </c>
      <c r="K29" s="45">
        <f t="shared" si="7"/>
        <v>-0.01138740111</v>
      </c>
      <c r="L29" s="45">
        <f t="shared" si="8"/>
        <v>0.1904663084</v>
      </c>
      <c r="M29" s="233"/>
      <c r="N29" s="233"/>
    </row>
    <row r="30">
      <c r="A30" s="180">
        <f t="shared" si="9"/>
        <v>3</v>
      </c>
      <c r="B30" s="180">
        <f t="shared" si="10"/>
        <v>1872</v>
      </c>
      <c r="C30" s="45">
        <f>'StockBond Returns'!W20</f>
        <v>0.01310054118</v>
      </c>
      <c r="D30" s="231">
        <f>'StockBond Returns'!M20</f>
        <v>12.16637776</v>
      </c>
      <c r="E30" s="45">
        <f t="shared" si="1"/>
        <v>0.05859686629</v>
      </c>
      <c r="F30" s="147">
        <f t="shared" si="4"/>
        <v>106.2185641</v>
      </c>
      <c r="G30" s="232">
        <f>'StockBond Returns'!C20</f>
        <v>1872.166667</v>
      </c>
      <c r="H30" s="147">
        <f t="shared" si="2"/>
        <v>0.5186729166</v>
      </c>
      <c r="I30" s="147">
        <f t="shared" si="5"/>
        <v>6.303844858</v>
      </c>
      <c r="J30" s="45">
        <f t="shared" si="6"/>
        <v>0.3887156658</v>
      </c>
      <c r="K30" s="45">
        <f t="shared" si="7"/>
        <v>-0.01238960038</v>
      </c>
      <c r="L30" s="45">
        <f t="shared" si="8"/>
        <v>0.1903390641</v>
      </c>
      <c r="M30" s="233"/>
      <c r="N30" s="233"/>
    </row>
    <row r="31">
      <c r="A31" s="180">
        <f t="shared" si="9"/>
        <v>4</v>
      </c>
      <c r="B31" s="180">
        <f t="shared" si="10"/>
        <v>1872</v>
      </c>
      <c r="C31" s="45">
        <f>'StockBond Returns'!W21</f>
        <v>0.009203801465</v>
      </c>
      <c r="D31" s="231">
        <f>'StockBond Returns'!M21</f>
        <v>12.26713077</v>
      </c>
      <c r="E31" s="45">
        <f t="shared" si="1"/>
        <v>0.05825932746</v>
      </c>
      <c r="F31" s="147">
        <f t="shared" si="4"/>
        <v>106.672732</v>
      </c>
      <c r="G31" s="232">
        <f>'StockBond Returns'!C21</f>
        <v>1872.25</v>
      </c>
      <c r="H31" s="147">
        <f t="shared" si="2"/>
        <v>0.5178901354</v>
      </c>
      <c r="I31" s="147">
        <f t="shared" si="5"/>
        <v>6.305948258</v>
      </c>
      <c r="J31" s="45">
        <f t="shared" si="6"/>
        <v>0.3885311674</v>
      </c>
      <c r="K31" s="45">
        <f t="shared" si="7"/>
        <v>-0.0127190259</v>
      </c>
      <c r="L31" s="45">
        <f t="shared" si="8"/>
        <v>0.1910192044</v>
      </c>
      <c r="M31" s="233"/>
      <c r="N31" s="233"/>
    </row>
    <row r="32">
      <c r="A32" s="180">
        <f t="shared" si="9"/>
        <v>5</v>
      </c>
      <c r="B32" s="180">
        <f t="shared" si="10"/>
        <v>1872</v>
      </c>
      <c r="C32" s="45">
        <f>'StockBond Returns'!W22</f>
        <v>0.009334704479</v>
      </c>
      <c r="D32" s="231">
        <f>'StockBond Returns'!M22</f>
        <v>12.29016392</v>
      </c>
      <c r="E32" s="45">
        <f t="shared" si="1"/>
        <v>0.05818293989</v>
      </c>
      <c r="F32" s="147">
        <f t="shared" si="4"/>
        <v>107.145766</v>
      </c>
      <c r="G32" s="232">
        <f>'StockBond Returns'!C22</f>
        <v>1872.333333</v>
      </c>
      <c r="H32" s="147">
        <f t="shared" si="2"/>
        <v>0.5195046383</v>
      </c>
      <c r="I32" s="147">
        <f t="shared" si="5"/>
        <v>6.302729282</v>
      </c>
      <c r="J32" s="45">
        <f t="shared" si="6"/>
        <v>0.3900122276</v>
      </c>
      <c r="K32" s="45">
        <f t="shared" si="7"/>
        <v>-0.01221479448</v>
      </c>
      <c r="L32" s="45">
        <f t="shared" si="8"/>
        <v>0.192706442</v>
      </c>
      <c r="M32" s="233"/>
      <c r="N32" s="233"/>
    </row>
    <row r="33">
      <c r="A33" s="180">
        <f t="shared" si="9"/>
        <v>6</v>
      </c>
      <c r="B33" s="180">
        <f t="shared" si="10"/>
        <v>1872</v>
      </c>
      <c r="C33" s="45">
        <f>'StockBond Returns'!W23</f>
        <v>0.007143879638</v>
      </c>
      <c r="D33" s="231">
        <f>'StockBond Returns'!M23</f>
        <v>12.27704757</v>
      </c>
      <c r="E33" s="45">
        <f t="shared" si="1"/>
        <v>0.05822640406</v>
      </c>
      <c r="F33" s="147">
        <f t="shared" si="4"/>
        <v>107.3879865</v>
      </c>
      <c r="G33" s="232">
        <f>'StockBond Returns'!C23</f>
        <v>1872.416667</v>
      </c>
      <c r="H33" s="147">
        <f t="shared" si="2"/>
        <v>0.5210680244</v>
      </c>
      <c r="I33" s="147">
        <f t="shared" si="5"/>
        <v>6.295515213</v>
      </c>
      <c r="J33" s="45">
        <f t="shared" si="6"/>
        <v>0.3883003816</v>
      </c>
      <c r="K33" s="45">
        <f t="shared" si="7"/>
        <v>-0.01108288546</v>
      </c>
      <c r="L33" s="45">
        <f t="shared" si="8"/>
        <v>0.1951456216</v>
      </c>
      <c r="M33" s="233"/>
      <c r="N33" s="233"/>
    </row>
    <row r="34">
      <c r="A34" s="180">
        <f t="shared" si="9"/>
        <v>7</v>
      </c>
      <c r="B34" s="180">
        <f t="shared" si="10"/>
        <v>1872</v>
      </c>
      <c r="C34" s="45">
        <f>'StockBond Returns'!W24</f>
        <v>0.008012513209</v>
      </c>
      <c r="D34" s="231">
        <f>'StockBond Returns'!M24</f>
        <v>12.3738556</v>
      </c>
      <c r="E34" s="45">
        <f t="shared" si="1"/>
        <v>0.05790777718</v>
      </c>
      <c r="F34" s="147">
        <f t="shared" si="4"/>
        <v>107.7231911</v>
      </c>
      <c r="G34" s="232">
        <f>'StockBond Returns'!C24</f>
        <v>1872.5</v>
      </c>
      <c r="H34" s="147">
        <f t="shared" si="2"/>
        <v>0.5198342122</v>
      </c>
      <c r="I34" s="147">
        <f t="shared" si="5"/>
        <v>6.287285966</v>
      </c>
      <c r="J34" s="45">
        <f t="shared" si="6"/>
        <v>0.3888830866</v>
      </c>
      <c r="K34" s="45">
        <f t="shared" si="7"/>
        <v>-0.009788520392</v>
      </c>
      <c r="L34" s="45">
        <f t="shared" si="8"/>
        <v>0.197783526</v>
      </c>
      <c r="M34" s="233"/>
      <c r="N34" s="233"/>
    </row>
    <row r="35">
      <c r="A35" s="180">
        <f t="shared" si="9"/>
        <v>8</v>
      </c>
      <c r="B35" s="180">
        <f t="shared" si="10"/>
        <v>1872</v>
      </c>
      <c r="C35" s="45">
        <f>'StockBond Returns'!W25</f>
        <v>-0.01206339589</v>
      </c>
      <c r="D35" s="231">
        <f>'StockBond Returns'!M25</f>
        <v>12.12469398</v>
      </c>
      <c r="E35" s="45">
        <f t="shared" si="1"/>
        <v>0.0587381542</v>
      </c>
      <c r="F35" s="147">
        <f t="shared" si="4"/>
        <v>105.9101203</v>
      </c>
      <c r="G35" s="232">
        <f>'StockBond Returns'!C25</f>
        <v>1872.583333</v>
      </c>
      <c r="H35" s="147">
        <f t="shared" si="2"/>
        <v>0.5184137482</v>
      </c>
      <c r="I35" s="147">
        <f t="shared" si="5"/>
        <v>6.272636929</v>
      </c>
      <c r="J35" s="45">
        <f t="shared" si="6"/>
        <v>0.3922173968</v>
      </c>
      <c r="K35" s="45">
        <f t="shared" si="7"/>
        <v>-0.007475993041</v>
      </c>
      <c r="L35" s="45">
        <f t="shared" si="8"/>
        <v>0.2016608201</v>
      </c>
      <c r="M35" s="233"/>
      <c r="N35" s="233"/>
    </row>
    <row r="36">
      <c r="A36" s="180">
        <f t="shared" si="9"/>
        <v>9</v>
      </c>
      <c r="B36" s="180">
        <f t="shared" si="10"/>
        <v>1872</v>
      </c>
      <c r="C36" s="45">
        <f>'StockBond Returns'!W26</f>
        <v>-0.01679137083</v>
      </c>
      <c r="D36" s="231">
        <f>'StockBond Returns'!M26</f>
        <v>11.8512146</v>
      </c>
      <c r="E36" s="45">
        <f t="shared" si="1"/>
        <v>0.05968976846</v>
      </c>
      <c r="F36" s="147">
        <f t="shared" si="4"/>
        <v>103.6220353</v>
      </c>
      <c r="G36" s="232">
        <f>'StockBond Returns'!C26</f>
        <v>1872.666667</v>
      </c>
      <c r="H36" s="147">
        <f t="shared" si="2"/>
        <v>0.5154312748</v>
      </c>
      <c r="I36" s="147">
        <f t="shared" si="5"/>
        <v>6.255452398</v>
      </c>
      <c r="J36" s="45">
        <f t="shared" si="6"/>
        <v>0.3976387208</v>
      </c>
      <c r="K36" s="45">
        <f t="shared" si="7"/>
        <v>-0.004749402192</v>
      </c>
      <c r="L36" s="45">
        <f t="shared" si="8"/>
        <v>0.2060558191</v>
      </c>
      <c r="M36" s="233"/>
      <c r="N36" s="233"/>
    </row>
    <row r="37">
      <c r="A37" s="180">
        <f t="shared" si="9"/>
        <v>10</v>
      </c>
      <c r="B37" s="180">
        <f t="shared" si="10"/>
        <v>1872</v>
      </c>
      <c r="C37" s="45">
        <f>'StockBond Returns'!W27</f>
        <v>0.0324756264</v>
      </c>
      <c r="D37" s="231">
        <f>'StockBond Returns'!M27</f>
        <v>12.14152655</v>
      </c>
      <c r="E37" s="45">
        <f t="shared" si="1"/>
        <v>0.05868098313</v>
      </c>
      <c r="F37" s="147">
        <f t="shared" si="4"/>
        <v>106.4550556</v>
      </c>
      <c r="G37" s="232">
        <f>'StockBond Returns'!C27</f>
        <v>1872.75</v>
      </c>
      <c r="H37" s="147">
        <f t="shared" si="2"/>
        <v>0.5205739436</v>
      </c>
      <c r="I37" s="147">
        <f t="shared" si="5"/>
        <v>6.247424855</v>
      </c>
      <c r="J37" s="45">
        <f t="shared" si="6"/>
        <v>0.3971481193</v>
      </c>
      <c r="K37" s="45">
        <f t="shared" si="7"/>
        <v>-0.003470568445</v>
      </c>
      <c r="L37" s="45">
        <f t="shared" si="8"/>
        <v>0.2087020981</v>
      </c>
      <c r="M37" s="233"/>
      <c r="N37" s="233"/>
    </row>
    <row r="38">
      <c r="A38" s="180">
        <f t="shared" si="9"/>
        <v>11</v>
      </c>
      <c r="B38" s="180">
        <f t="shared" si="10"/>
        <v>1872</v>
      </c>
      <c r="C38" s="45">
        <f>'StockBond Returns'!W28</f>
        <v>-0.02507732018</v>
      </c>
      <c r="D38" s="231">
        <f>'StockBond Returns'!M28</f>
        <v>11.74011766</v>
      </c>
      <c r="E38" s="45">
        <f t="shared" si="1"/>
        <v>0.06008901099</v>
      </c>
      <c r="F38" s="147">
        <f t="shared" si="4"/>
        <v>103.2779288</v>
      </c>
      <c r="G38" s="232">
        <f>'StockBond Returns'!C28</f>
        <v>1872.833333</v>
      </c>
      <c r="H38" s="147">
        <f t="shared" si="2"/>
        <v>0.5171557163</v>
      </c>
      <c r="I38" s="147">
        <f t="shared" si="5"/>
        <v>6.235950098</v>
      </c>
      <c r="J38" s="45">
        <f t="shared" si="6"/>
        <v>0.3981476199</v>
      </c>
      <c r="K38" s="45">
        <f t="shared" si="7"/>
        <v>-0.001636856977</v>
      </c>
      <c r="L38" s="45">
        <f t="shared" si="8"/>
        <v>0.2120240327</v>
      </c>
      <c r="M38" s="233"/>
      <c r="N38" s="233"/>
    </row>
    <row r="39">
      <c r="A39" s="180">
        <f t="shared" si="9"/>
        <v>12</v>
      </c>
      <c r="B39" s="180">
        <f t="shared" si="10"/>
        <v>1872</v>
      </c>
      <c r="C39" s="45">
        <f>'StockBond Returns'!W29</f>
        <v>0.03874306678</v>
      </c>
      <c r="D39" s="231">
        <f>'StockBond Returns'!M29</f>
        <v>12.17533903</v>
      </c>
      <c r="E39" s="45">
        <f t="shared" si="1"/>
        <v>0.05856661825</v>
      </c>
      <c r="F39" s="147">
        <f t="shared" si="4"/>
        <v>106.7420405</v>
      </c>
      <c r="G39" s="232">
        <f>'StockBond Returns'!C29</f>
        <v>1872.916667</v>
      </c>
      <c r="H39" s="147">
        <f t="shared" si="2"/>
        <v>0.5209600283</v>
      </c>
      <c r="I39" s="147">
        <f t="shared" si="5"/>
        <v>6.231161084</v>
      </c>
      <c r="J39" s="45">
        <f t="shared" si="6"/>
        <v>0.3974627854</v>
      </c>
      <c r="K39" s="45">
        <f t="shared" si="7"/>
        <v>-0.0008695561561</v>
      </c>
      <c r="L39" s="45">
        <f t="shared" si="8"/>
        <v>0.2140544205</v>
      </c>
      <c r="M39" s="45">
        <f t="shared" ref="M39:M1806" si="11">I39/I27-1</f>
        <v>-0.01033762616</v>
      </c>
      <c r="N39" s="233">
        <f t="shared" ref="N39:N1806" si="12">if(isnumber(offset(M39,360,0)), STDEV(M39:offset(M39,360,0)),"")</f>
        <v>0.02622208073</v>
      </c>
    </row>
    <row r="40">
      <c r="A40" s="180">
        <f t="shared" si="9"/>
        <v>1</v>
      </c>
      <c r="B40" s="180">
        <f t="shared" si="10"/>
        <v>1873</v>
      </c>
      <c r="C40" s="45">
        <f>'StockBond Returns'!W30</f>
        <v>0.006236264916</v>
      </c>
      <c r="D40" s="231">
        <f>'StockBond Returns'!M30</f>
        <v>12.24853128</v>
      </c>
      <c r="E40" s="45">
        <f t="shared" si="1"/>
        <v>0.05832122081</v>
      </c>
      <c r="F40" s="147">
        <f t="shared" si="4"/>
        <v>106.8835033</v>
      </c>
      <c r="G40" s="232">
        <f>'StockBond Returns'!C30</f>
        <v>1873</v>
      </c>
      <c r="H40" s="147">
        <f t="shared" si="2"/>
        <v>0.5194646998</v>
      </c>
      <c r="I40" s="147">
        <f t="shared" si="5"/>
        <v>6.229177265</v>
      </c>
      <c r="J40" s="45">
        <f t="shared" si="6"/>
        <v>0.3955231317</v>
      </c>
      <c r="K40" s="45">
        <f t="shared" si="7"/>
        <v>-0.0005513610876</v>
      </c>
      <c r="L40" s="45">
        <f t="shared" si="8"/>
        <v>0.2155358126</v>
      </c>
      <c r="M40" s="45">
        <f t="shared" si="11"/>
        <v>-0.01067577027</v>
      </c>
      <c r="N40" s="233">
        <f t="shared" si="12"/>
        <v>0.02620692002</v>
      </c>
    </row>
    <row r="41">
      <c r="A41" s="180">
        <f t="shared" si="9"/>
        <v>2</v>
      </c>
      <c r="B41" s="180">
        <f t="shared" si="10"/>
        <v>1873</v>
      </c>
      <c r="C41" s="45">
        <f>'StockBond Returns'!W31</f>
        <v>-0.009180243368</v>
      </c>
      <c r="D41" s="231">
        <f>'StockBond Returns'!M31</f>
        <v>12.0830497</v>
      </c>
      <c r="E41" s="45">
        <f t="shared" si="1"/>
        <v>0.05888028167</v>
      </c>
      <c r="F41" s="147">
        <f t="shared" si="4"/>
        <v>105.3875908</v>
      </c>
      <c r="G41" s="232">
        <f>'StockBond Returns'!C31</f>
        <v>1873.083333</v>
      </c>
      <c r="H41" s="147">
        <f t="shared" si="2"/>
        <v>0.5171042528</v>
      </c>
      <c r="I41" s="147">
        <f t="shared" si="5"/>
        <v>6.226073591</v>
      </c>
      <c r="J41" s="45">
        <f t="shared" si="6"/>
        <v>0.3937221961</v>
      </c>
      <c r="K41" s="45">
        <f t="shared" si="7"/>
        <v>-0.00005313967456</v>
      </c>
      <c r="L41" s="45">
        <f t="shared" si="8"/>
        <v>0.217231015</v>
      </c>
      <c r="M41" s="45">
        <f t="shared" si="11"/>
        <v>-0.01133486376</v>
      </c>
      <c r="N41" s="233">
        <f t="shared" si="12"/>
        <v>0.02619835555</v>
      </c>
    </row>
    <row r="42">
      <c r="A42" s="180">
        <f t="shared" si="9"/>
        <v>3</v>
      </c>
      <c r="B42" s="180">
        <f t="shared" si="10"/>
        <v>1873</v>
      </c>
      <c r="C42" s="45">
        <f>'StockBond Returns'!W32</f>
        <v>-0.000006226578631</v>
      </c>
      <c r="D42" s="231">
        <f>'StockBond Returns'!M32</f>
        <v>11.95811165</v>
      </c>
      <c r="E42" s="45">
        <f t="shared" si="1"/>
        <v>0.05931262181</v>
      </c>
      <c r="F42" s="147">
        <f t="shared" si="4"/>
        <v>104.8698336</v>
      </c>
      <c r="G42" s="232">
        <f>'StockBond Returns'!C32</f>
        <v>1873.166667</v>
      </c>
      <c r="H42" s="147">
        <f t="shared" si="2"/>
        <v>0.518342065</v>
      </c>
      <c r="I42" s="147">
        <f t="shared" si="5"/>
        <v>6.225742739</v>
      </c>
      <c r="J42" s="45">
        <f t="shared" si="6"/>
        <v>0.3924933897</v>
      </c>
      <c r="K42" s="45">
        <f t="shared" si="7"/>
        <v>0</v>
      </c>
      <c r="L42" s="45">
        <f t="shared" si="8"/>
        <v>0.2183827938</v>
      </c>
      <c r="M42" s="45">
        <f t="shared" si="11"/>
        <v>-0.01238960038</v>
      </c>
      <c r="N42" s="233">
        <f t="shared" si="12"/>
        <v>0.02619456493</v>
      </c>
    </row>
    <row r="43">
      <c r="A43" s="180">
        <f t="shared" si="9"/>
        <v>4</v>
      </c>
      <c r="B43" s="180">
        <f t="shared" si="10"/>
        <v>1873</v>
      </c>
      <c r="C43" s="45">
        <f>'StockBond Returns'!W33</f>
        <v>-0.003805752848</v>
      </c>
      <c r="D43" s="231">
        <f>'StockBond Returns'!M33</f>
        <v>11.77320324</v>
      </c>
      <c r="E43" s="45">
        <f t="shared" si="1"/>
        <v>0.05996932545</v>
      </c>
      <c r="F43" s="147">
        <f t="shared" si="4"/>
        <v>103.9543556</v>
      </c>
      <c r="G43" s="232">
        <f>'StockBond Returns'!C33</f>
        <v>1873.25</v>
      </c>
      <c r="H43" s="147">
        <f t="shared" si="2"/>
        <v>0.5195060484</v>
      </c>
      <c r="I43" s="147">
        <f t="shared" si="5"/>
        <v>6.227358652</v>
      </c>
      <c r="J43" s="45">
        <f t="shared" si="6"/>
        <v>0.3896661008</v>
      </c>
      <c r="K43" s="45">
        <f t="shared" si="7"/>
        <v>0</v>
      </c>
      <c r="L43" s="45">
        <f t="shared" si="8"/>
        <v>0.2191467667</v>
      </c>
      <c r="M43" s="45">
        <f t="shared" si="11"/>
        <v>-0.01246277373</v>
      </c>
      <c r="N43" s="233">
        <f t="shared" si="12"/>
        <v>0.02619274245</v>
      </c>
    </row>
    <row r="44">
      <c r="A44" s="180">
        <f t="shared" si="9"/>
        <v>5</v>
      </c>
      <c r="B44" s="180">
        <f t="shared" si="10"/>
        <v>1873</v>
      </c>
      <c r="C44" s="45">
        <f>'StockBond Returns'!W34</f>
        <v>0.03306841979</v>
      </c>
      <c r="D44" s="231">
        <f>'StockBond Returns'!M34</f>
        <v>12.05017428</v>
      </c>
      <c r="E44" s="45">
        <f t="shared" si="1"/>
        <v>0.05899317581</v>
      </c>
      <c r="F44" s="147">
        <f t="shared" si="4"/>
        <v>106.8552765</v>
      </c>
      <c r="G44" s="232">
        <f>'StockBond Returns'!C34</f>
        <v>1873.333333</v>
      </c>
      <c r="H44" s="147">
        <f t="shared" si="2"/>
        <v>0.5253110096</v>
      </c>
      <c r="I44" s="147">
        <f t="shared" si="5"/>
        <v>6.233165023</v>
      </c>
      <c r="J44" s="45">
        <f t="shared" si="6"/>
        <v>0.3876936726</v>
      </c>
      <c r="K44" s="45">
        <f t="shared" si="7"/>
        <v>0</v>
      </c>
      <c r="L44" s="45">
        <f t="shared" si="8"/>
        <v>0.2190876207</v>
      </c>
      <c r="M44" s="45">
        <f t="shared" si="11"/>
        <v>-0.0110371643</v>
      </c>
      <c r="N44" s="233">
        <f t="shared" si="12"/>
        <v>0.02619331175</v>
      </c>
    </row>
    <row r="45">
      <c r="A45" s="180">
        <f t="shared" si="9"/>
        <v>6</v>
      </c>
      <c r="B45" s="180">
        <f t="shared" si="10"/>
        <v>1873</v>
      </c>
      <c r="C45" s="45">
        <f>'StockBond Returns'!W35</f>
        <v>0.02928277223</v>
      </c>
      <c r="D45" s="231">
        <f>'StockBond Returns'!M35</f>
        <v>12.23861457</v>
      </c>
      <c r="E45" s="45">
        <f t="shared" si="1"/>
        <v>0.05835429745</v>
      </c>
      <c r="F45" s="147">
        <f t="shared" si="4"/>
        <v>109.4436017</v>
      </c>
      <c r="G45" s="232">
        <f>'StockBond Returns'!C35</f>
        <v>1873.416667</v>
      </c>
      <c r="H45" s="147">
        <f t="shared" si="2"/>
        <v>0.5322087072</v>
      </c>
      <c r="I45" s="147">
        <f t="shared" si="5"/>
        <v>6.244305706</v>
      </c>
      <c r="J45" s="45">
        <f t="shared" si="6"/>
        <v>0.3851353228</v>
      </c>
      <c r="K45" s="45">
        <f t="shared" si="7"/>
        <v>0</v>
      </c>
      <c r="L45" s="45">
        <f t="shared" si="8"/>
        <v>0.2179844032</v>
      </c>
      <c r="M45" s="45">
        <f t="shared" si="11"/>
        <v>-0.008134283722</v>
      </c>
      <c r="N45" s="233">
        <f t="shared" si="12"/>
        <v>0.02619180738</v>
      </c>
    </row>
    <row r="46">
      <c r="A46" s="180">
        <f t="shared" si="9"/>
        <v>7</v>
      </c>
      <c r="B46" s="180">
        <f t="shared" si="10"/>
        <v>1873</v>
      </c>
      <c r="C46" s="45">
        <f>'StockBond Returns'!W36</f>
        <v>-0.002682368396</v>
      </c>
      <c r="D46" s="231">
        <f>'StockBond Returns'!M36</f>
        <v>12.17073427</v>
      </c>
      <c r="E46" s="45">
        <f t="shared" si="1"/>
        <v>0.05858215568</v>
      </c>
      <c r="F46" s="147">
        <f t="shared" si="4"/>
        <v>108.6192525</v>
      </c>
      <c r="G46" s="232">
        <f>'StockBond Returns'!C36</f>
        <v>1873.5</v>
      </c>
      <c r="H46" s="147">
        <f t="shared" si="2"/>
        <v>0.5302624966</v>
      </c>
      <c r="I46" s="147">
        <f t="shared" si="5"/>
        <v>6.254733991</v>
      </c>
      <c r="J46" s="45">
        <f t="shared" si="6"/>
        <v>0.3824578436</v>
      </c>
      <c r="K46" s="45">
        <f t="shared" si="7"/>
        <v>0</v>
      </c>
      <c r="L46" s="45">
        <f t="shared" si="8"/>
        <v>0.2170177617</v>
      </c>
      <c r="M46" s="45">
        <f t="shared" si="11"/>
        <v>-0.005177428781</v>
      </c>
      <c r="N46" s="233">
        <f t="shared" si="12"/>
        <v>0.02619535785</v>
      </c>
    </row>
    <row r="47">
      <c r="A47" s="180">
        <f t="shared" si="9"/>
        <v>8</v>
      </c>
      <c r="B47" s="180">
        <f t="shared" si="10"/>
        <v>1873</v>
      </c>
      <c r="C47" s="45">
        <f>'StockBond Returns'!W37</f>
        <v>0.004960226722</v>
      </c>
      <c r="D47" s="231">
        <f>'StockBond Returns'!M37</f>
        <v>12.13352636</v>
      </c>
      <c r="E47" s="45">
        <f t="shared" si="1"/>
        <v>0.05870813564</v>
      </c>
      <c r="F47" s="147">
        <f t="shared" si="4"/>
        <v>108.6251359</v>
      </c>
      <c r="G47" s="232">
        <f>'StockBond Returns'!C37</f>
        <v>1873.583333</v>
      </c>
      <c r="H47" s="147">
        <f t="shared" si="2"/>
        <v>0.531431601</v>
      </c>
      <c r="I47" s="147">
        <f t="shared" si="5"/>
        <v>6.267751843</v>
      </c>
      <c r="J47" s="45">
        <f t="shared" si="6"/>
        <v>0.3776488623</v>
      </c>
      <c r="K47" s="45">
        <f t="shared" si="7"/>
        <v>0</v>
      </c>
      <c r="L47" s="45">
        <f t="shared" si="8"/>
        <v>0.2155419399</v>
      </c>
      <c r="M47" s="45">
        <f t="shared" si="11"/>
        <v>-0.0007787929913</v>
      </c>
      <c r="N47" s="233">
        <f t="shared" si="12"/>
        <v>0.02620793583</v>
      </c>
    </row>
    <row r="48">
      <c r="A48" s="180">
        <f t="shared" si="9"/>
        <v>9</v>
      </c>
      <c r="B48" s="180">
        <f t="shared" si="10"/>
        <v>1873</v>
      </c>
      <c r="C48" s="45">
        <f>'StockBond Returns'!W38</f>
        <v>-0.05838772857</v>
      </c>
      <c r="D48" s="231">
        <f>'StockBond Returns'!M38</f>
        <v>11.15895646</v>
      </c>
      <c r="E48" s="45">
        <f t="shared" si="1"/>
        <v>0.06230705716</v>
      </c>
      <c r="F48" s="147">
        <f t="shared" si="4"/>
        <v>101.7823584</v>
      </c>
      <c r="G48" s="232">
        <f>'StockBond Returns'!C38</f>
        <v>1873.666667</v>
      </c>
      <c r="H48" s="147">
        <f t="shared" si="2"/>
        <v>0.5284799354</v>
      </c>
      <c r="I48" s="147">
        <f t="shared" si="5"/>
        <v>6.280800504</v>
      </c>
      <c r="J48" s="45">
        <f t="shared" si="6"/>
        <v>0.3717055392</v>
      </c>
      <c r="K48" s="45">
        <f t="shared" si="7"/>
        <v>0</v>
      </c>
      <c r="L48" s="45">
        <f t="shared" si="8"/>
        <v>0.2140520041</v>
      </c>
      <c r="M48" s="45">
        <f t="shared" si="11"/>
        <v>0.004052161868</v>
      </c>
      <c r="N48" s="233">
        <f t="shared" si="12"/>
        <v>0.0262357553</v>
      </c>
    </row>
    <row r="49">
      <c r="A49" s="180">
        <f t="shared" si="9"/>
        <v>10</v>
      </c>
      <c r="B49" s="180">
        <f t="shared" si="10"/>
        <v>1873</v>
      </c>
      <c r="C49" s="45">
        <f>'StockBond Returns'!W39</f>
        <v>-0.04318714008</v>
      </c>
      <c r="D49" s="231">
        <f>'StockBond Returns'!M39</f>
        <v>10.3967598</v>
      </c>
      <c r="E49" s="45">
        <f t="shared" si="1"/>
        <v>0.06559190648</v>
      </c>
      <c r="F49" s="147">
        <f t="shared" si="4"/>
        <v>96.88101306</v>
      </c>
      <c r="G49" s="232">
        <f>'StockBond Returns'!C39</f>
        <v>1873.75</v>
      </c>
      <c r="H49" s="147">
        <f t="shared" si="2"/>
        <v>0.5295508624</v>
      </c>
      <c r="I49" s="147">
        <f t="shared" si="5"/>
        <v>6.289777423</v>
      </c>
      <c r="J49" s="45">
        <f t="shared" si="6"/>
        <v>0.3707361566</v>
      </c>
      <c r="K49" s="45">
        <f t="shared" si="7"/>
        <v>0</v>
      </c>
      <c r="L49" s="45">
        <f t="shared" si="8"/>
        <v>0.2133502039</v>
      </c>
      <c r="M49" s="45">
        <f t="shared" si="11"/>
        <v>0.006779204114</v>
      </c>
      <c r="N49" s="233">
        <f t="shared" si="12"/>
        <v>0.02626234739</v>
      </c>
    </row>
    <row r="50">
      <c r="A50" s="180">
        <f t="shared" si="9"/>
        <v>11</v>
      </c>
      <c r="B50" s="180">
        <f t="shared" si="10"/>
        <v>1873</v>
      </c>
      <c r="C50" s="45">
        <f>'StockBond Returns'!W40</f>
        <v>0.009569324511</v>
      </c>
      <c r="D50" s="231">
        <f>'StockBond Returns'!M40</f>
        <v>10.30833226</v>
      </c>
      <c r="E50" s="45">
        <f t="shared" si="1"/>
        <v>0.06600445129</v>
      </c>
      <c r="F50" s="147">
        <f t="shared" si="4"/>
        <v>97.27348061</v>
      </c>
      <c r="G50" s="232">
        <f>'StockBond Returns'!C40</f>
        <v>1873.833333</v>
      </c>
      <c r="H50" s="147">
        <f t="shared" si="2"/>
        <v>0.5350402261</v>
      </c>
      <c r="I50" s="147">
        <f t="shared" si="5"/>
        <v>6.307661933</v>
      </c>
      <c r="J50" s="45">
        <f t="shared" si="6"/>
        <v>0.367735048</v>
      </c>
      <c r="K50" s="45">
        <f t="shared" si="7"/>
        <v>0</v>
      </c>
      <c r="L50" s="45">
        <f t="shared" si="8"/>
        <v>0.2109364268</v>
      </c>
      <c r="M50" s="45">
        <f t="shared" si="11"/>
        <v>0.01149974487</v>
      </c>
      <c r="N50" s="233">
        <f t="shared" si="12"/>
        <v>0.02628632913</v>
      </c>
    </row>
    <row r="51">
      <c r="A51" s="180">
        <f t="shared" si="9"/>
        <v>12</v>
      </c>
      <c r="B51" s="180">
        <f t="shared" si="10"/>
        <v>1873</v>
      </c>
      <c r="C51" s="45">
        <f>'StockBond Returns'!W41</f>
        <v>0.06394143022</v>
      </c>
      <c r="D51" s="231">
        <f>'StockBond Returns'!M41</f>
        <v>10.97444469</v>
      </c>
      <c r="E51" s="45">
        <f t="shared" si="1"/>
        <v>0.06306039181</v>
      </c>
      <c r="F51" s="147">
        <f t="shared" si="4"/>
        <v>102.9240346</v>
      </c>
      <c r="G51" s="232">
        <f>'StockBond Returns'!C41</f>
        <v>1873.916667</v>
      </c>
      <c r="H51" s="147">
        <f t="shared" si="2"/>
        <v>0.5408691625</v>
      </c>
      <c r="I51" s="147">
        <f t="shared" si="5"/>
        <v>6.327571067</v>
      </c>
      <c r="J51" s="45">
        <f t="shared" si="6"/>
        <v>0.3660511536</v>
      </c>
      <c r="K51" s="45">
        <f t="shared" si="7"/>
        <v>0</v>
      </c>
      <c r="L51" s="45">
        <f t="shared" si="8"/>
        <v>0.208149032</v>
      </c>
      <c r="M51" s="45">
        <f t="shared" si="11"/>
        <v>0.01547223415</v>
      </c>
      <c r="N51" s="233">
        <f t="shared" si="12"/>
        <v>0.02630453398</v>
      </c>
    </row>
    <row r="52">
      <c r="A52" s="180">
        <f t="shared" si="9"/>
        <v>1</v>
      </c>
      <c r="B52" s="180">
        <f t="shared" si="10"/>
        <v>1874</v>
      </c>
      <c r="C52" s="45">
        <f>'StockBond Returns'!W42</f>
        <v>0.02505497742</v>
      </c>
      <c r="D52" s="231">
        <f>'StockBond Returns'!M42</f>
        <v>11.3380005</v>
      </c>
      <c r="E52" s="45">
        <f t="shared" si="1"/>
        <v>0.0615994865</v>
      </c>
      <c r="F52" s="147">
        <f t="shared" si="4"/>
        <v>104.9483734</v>
      </c>
      <c r="G52" s="232">
        <f>'StockBond Returns'!C42</f>
        <v>1874</v>
      </c>
      <c r="H52" s="147">
        <f t="shared" si="2"/>
        <v>0.5387304923</v>
      </c>
      <c r="I52" s="147">
        <f t="shared" si="5"/>
        <v>6.346836859</v>
      </c>
      <c r="J52" s="45">
        <f t="shared" si="6"/>
        <v>0.3633513511</v>
      </c>
      <c r="K52" s="45">
        <f t="shared" si="7"/>
        <v>0</v>
      </c>
      <c r="L52" s="45">
        <f t="shared" si="8"/>
        <v>0.2054966235</v>
      </c>
      <c r="M52" s="45">
        <f t="shared" si="11"/>
        <v>0.01888846462</v>
      </c>
      <c r="N52" s="233">
        <f t="shared" si="12"/>
        <v>0.02631666539</v>
      </c>
    </row>
    <row r="53">
      <c r="A53" s="180">
        <f t="shared" si="9"/>
        <v>2</v>
      </c>
      <c r="B53" s="180">
        <f t="shared" si="10"/>
        <v>1874</v>
      </c>
      <c r="C53" s="45">
        <f>'StockBond Returns'!W43</f>
        <v>0.03108759135</v>
      </c>
      <c r="D53" s="231">
        <f>'StockBond Returns'!M43</f>
        <v>11.63337352</v>
      </c>
      <c r="E53" s="45">
        <f t="shared" si="1"/>
        <v>0.06047979422</v>
      </c>
      <c r="F53" s="147">
        <f t="shared" si="4"/>
        <v>107.6554872</v>
      </c>
      <c r="G53" s="232">
        <f>'StockBond Returns'!C43</f>
        <v>1874.083333</v>
      </c>
      <c r="H53" s="147">
        <f t="shared" si="2"/>
        <v>0.5425818093</v>
      </c>
      <c r="I53" s="147">
        <f t="shared" si="5"/>
        <v>6.372314416</v>
      </c>
      <c r="J53" s="45">
        <f t="shared" si="6"/>
        <v>0.357886543</v>
      </c>
      <c r="K53" s="45">
        <f t="shared" si="7"/>
        <v>0</v>
      </c>
      <c r="L53" s="45">
        <f t="shared" si="8"/>
        <v>0.2016793013</v>
      </c>
      <c r="M53" s="45">
        <f t="shared" si="11"/>
        <v>0.02348845114</v>
      </c>
      <c r="N53" s="233">
        <f t="shared" si="12"/>
        <v>0.02632370618</v>
      </c>
    </row>
    <row r="54">
      <c r="A54" s="180">
        <f t="shared" si="9"/>
        <v>3</v>
      </c>
      <c r="B54" s="180">
        <f t="shared" si="10"/>
        <v>1874</v>
      </c>
      <c r="C54" s="45">
        <f>'StockBond Returns'!W44</f>
        <v>-0.003921501948</v>
      </c>
      <c r="D54" s="231">
        <f>'StockBond Returns'!M44</f>
        <v>11.44821086</v>
      </c>
      <c r="E54" s="45">
        <f t="shared" si="1"/>
        <v>0.06117494678</v>
      </c>
      <c r="F54" s="147">
        <f t="shared" si="4"/>
        <v>106.6928619</v>
      </c>
      <c r="G54" s="232">
        <f>'StockBond Returns'!C44</f>
        <v>1874.166667</v>
      </c>
      <c r="H54" s="147">
        <f t="shared" si="2"/>
        <v>0.5439108457</v>
      </c>
      <c r="I54" s="147">
        <f t="shared" si="5"/>
        <v>6.397883197</v>
      </c>
      <c r="J54" s="45">
        <f t="shared" si="6"/>
        <v>0.3517638487</v>
      </c>
      <c r="K54" s="45">
        <f t="shared" si="7"/>
        <v>0</v>
      </c>
      <c r="L54" s="45">
        <f t="shared" si="8"/>
        <v>0.1978623431</v>
      </c>
      <c r="M54" s="45">
        <f t="shared" si="11"/>
        <v>0.02764978649</v>
      </c>
      <c r="N54" s="233">
        <f t="shared" si="12"/>
        <v>0.02632506278</v>
      </c>
    </row>
    <row r="55">
      <c r="A55" s="180">
        <f t="shared" si="9"/>
        <v>4</v>
      </c>
      <c r="B55" s="180">
        <f t="shared" si="10"/>
        <v>1874</v>
      </c>
      <c r="C55" s="45">
        <f>'StockBond Returns'!W45</f>
        <v>-0.0003681211797</v>
      </c>
      <c r="D55" s="231">
        <f>'StockBond Returns'!M45</f>
        <v>11.2590769</v>
      </c>
      <c r="E55" s="45">
        <f t="shared" si="1"/>
        <v>0.061908614</v>
      </c>
      <c r="F55" s="147">
        <f t="shared" si="4"/>
        <v>106.1098754</v>
      </c>
      <c r="G55" s="232">
        <f>'StockBond Returns'!C45</f>
        <v>1874.25</v>
      </c>
      <c r="H55" s="147">
        <f t="shared" si="2"/>
        <v>0.5474262763</v>
      </c>
      <c r="I55" s="147">
        <f t="shared" si="5"/>
        <v>6.425803425</v>
      </c>
      <c r="J55" s="45">
        <f t="shared" si="6"/>
        <v>0.3469697024</v>
      </c>
      <c r="K55" s="45">
        <f t="shared" si="7"/>
        <v>0</v>
      </c>
      <c r="L55" s="45">
        <f t="shared" si="8"/>
        <v>0.1936307813</v>
      </c>
      <c r="M55" s="45">
        <f t="shared" si="11"/>
        <v>0.03186660405</v>
      </c>
      <c r="N55" s="233">
        <f t="shared" si="12"/>
        <v>0.0263165229</v>
      </c>
    </row>
    <row r="56">
      <c r="A56" s="180">
        <f t="shared" si="9"/>
        <v>5</v>
      </c>
      <c r="B56" s="180">
        <f t="shared" si="10"/>
        <v>1874</v>
      </c>
      <c r="C56" s="45">
        <f>'StockBond Returns'!W46</f>
        <v>-0.005413676729</v>
      </c>
      <c r="D56" s="231">
        <f>'StockBond Returns'!M46</f>
        <v>11.03703844</v>
      </c>
      <c r="E56" s="45">
        <f t="shared" si="1"/>
        <v>0.06280200766</v>
      </c>
      <c r="F56" s="147">
        <f t="shared" si="4"/>
        <v>104.9909681</v>
      </c>
      <c r="G56" s="232">
        <f>'StockBond Returns'!C46</f>
        <v>1874.333333</v>
      </c>
      <c r="H56" s="147">
        <f t="shared" si="2"/>
        <v>0.5494702987</v>
      </c>
      <c r="I56" s="147">
        <f t="shared" si="5"/>
        <v>6.449962714</v>
      </c>
      <c r="J56" s="45">
        <f t="shared" si="6"/>
        <v>0.3426528112</v>
      </c>
      <c r="K56" s="45">
        <f t="shared" si="7"/>
        <v>0</v>
      </c>
      <c r="L56" s="45">
        <f t="shared" si="8"/>
        <v>0.1901194132</v>
      </c>
      <c r="M56" s="45">
        <f t="shared" si="11"/>
        <v>0.03478131727</v>
      </c>
      <c r="N56" s="233">
        <f t="shared" si="12"/>
        <v>0.02629822874</v>
      </c>
    </row>
    <row r="57">
      <c r="A57" s="180">
        <f t="shared" si="9"/>
        <v>6</v>
      </c>
      <c r="B57" s="180">
        <f t="shared" si="10"/>
        <v>1874</v>
      </c>
      <c r="C57" s="45">
        <f>'StockBond Returns'!W47</f>
        <v>0.02596754701</v>
      </c>
      <c r="D57" s="231">
        <f>'StockBond Returns'!M47</f>
        <v>11.20551394</v>
      </c>
      <c r="E57" s="45">
        <f t="shared" si="1"/>
        <v>0.06212088956</v>
      </c>
      <c r="F57" s="147">
        <f t="shared" si="4"/>
        <v>107.1535873</v>
      </c>
      <c r="G57" s="232">
        <f>'StockBond Returns'!C47</f>
        <v>1874.416667</v>
      </c>
      <c r="H57" s="147">
        <f t="shared" si="2"/>
        <v>0.5547063471</v>
      </c>
      <c r="I57" s="147">
        <f t="shared" si="5"/>
        <v>6.472460353</v>
      </c>
      <c r="J57" s="45">
        <f t="shared" si="6"/>
        <v>0.3398388173</v>
      </c>
      <c r="K57" s="45">
        <f t="shared" si="7"/>
        <v>0</v>
      </c>
      <c r="L57" s="45">
        <f t="shared" si="8"/>
        <v>0.1869336847</v>
      </c>
      <c r="M57" s="45">
        <f t="shared" si="11"/>
        <v>0.03653803289</v>
      </c>
      <c r="N57" s="233">
        <f t="shared" si="12"/>
        <v>0.0262713406</v>
      </c>
    </row>
    <row r="58">
      <c r="A58" s="180">
        <f t="shared" si="9"/>
        <v>7</v>
      </c>
      <c r="B58" s="180">
        <f t="shared" si="10"/>
        <v>1874</v>
      </c>
      <c r="C58" s="45">
        <f>'StockBond Returns'!W48</f>
        <v>-0.01144030193</v>
      </c>
      <c r="D58" s="231">
        <f>'StockBond Returns'!M48</f>
        <v>11.07504741</v>
      </c>
      <c r="E58" s="45">
        <f t="shared" si="1"/>
        <v>0.0626465336</v>
      </c>
      <c r="F58" s="147">
        <f t="shared" si="4"/>
        <v>105.3793576</v>
      </c>
      <c r="G58" s="232">
        <f>'StockBond Returns'!C48</f>
        <v>1874.5</v>
      </c>
      <c r="H58" s="147">
        <f t="shared" si="2"/>
        <v>0.5501376222</v>
      </c>
      <c r="I58" s="147">
        <f t="shared" si="5"/>
        <v>6.492335479</v>
      </c>
      <c r="J58" s="45">
        <f t="shared" si="6"/>
        <v>0.3386695198</v>
      </c>
      <c r="K58" s="45">
        <f t="shared" si="7"/>
        <v>0</v>
      </c>
      <c r="L58" s="45">
        <f t="shared" si="8"/>
        <v>0.184246722</v>
      </c>
      <c r="M58" s="45">
        <f t="shared" si="11"/>
        <v>0.03798746497</v>
      </c>
      <c r="N58" s="233">
        <f t="shared" si="12"/>
        <v>0.0262377</v>
      </c>
    </row>
    <row r="59">
      <c r="A59" s="180">
        <f t="shared" si="9"/>
        <v>8</v>
      </c>
      <c r="B59" s="180">
        <f t="shared" si="10"/>
        <v>1874</v>
      </c>
      <c r="C59" s="45">
        <f>'StockBond Returns'!W49</f>
        <v>0.01560912866</v>
      </c>
      <c r="D59" s="231">
        <f>'StockBond Returns'!M49</f>
        <v>11.15872692</v>
      </c>
      <c r="E59" s="45">
        <f t="shared" si="1"/>
        <v>0.06230797887</v>
      </c>
      <c r="F59" s="147">
        <f t="shared" si="4"/>
        <v>106.4655128</v>
      </c>
      <c r="G59" s="232">
        <f>'StockBond Returns'!C49</f>
        <v>1874.583333</v>
      </c>
      <c r="H59" s="147">
        <f t="shared" si="2"/>
        <v>0.5528042433</v>
      </c>
      <c r="I59" s="147">
        <f t="shared" si="5"/>
        <v>6.513708121</v>
      </c>
      <c r="J59" s="45">
        <f t="shared" si="6"/>
        <v>0.3344632683</v>
      </c>
      <c r="K59" s="45">
        <f t="shared" si="7"/>
        <v>0</v>
      </c>
      <c r="L59" s="45">
        <f t="shared" si="8"/>
        <v>0.1812965767</v>
      </c>
      <c r="M59" s="45">
        <f t="shared" si="11"/>
        <v>0.03924154688</v>
      </c>
      <c r="N59" s="233">
        <f t="shared" si="12"/>
        <v>0.02619885279</v>
      </c>
    </row>
    <row r="60">
      <c r="A60" s="180">
        <f t="shared" si="9"/>
        <v>9</v>
      </c>
      <c r="B60" s="180">
        <f t="shared" si="10"/>
        <v>1874</v>
      </c>
      <c r="C60" s="45">
        <f>'StockBond Returns'!W50</f>
        <v>0.01687400134</v>
      </c>
      <c r="D60" s="231">
        <f>'StockBond Returns'!M50</f>
        <v>11.30698992</v>
      </c>
      <c r="E60" s="45">
        <f t="shared" si="1"/>
        <v>0.06172043387</v>
      </c>
      <c r="F60" s="147">
        <f t="shared" si="4"/>
        <v>107.6998797</v>
      </c>
      <c r="G60" s="232">
        <f>'StockBond Returns'!C50</f>
        <v>1874.666667</v>
      </c>
      <c r="H60" s="147">
        <f t="shared" si="2"/>
        <v>0.5539402752</v>
      </c>
      <c r="I60" s="147">
        <f t="shared" si="5"/>
        <v>6.539168461</v>
      </c>
      <c r="J60" s="45">
        <f t="shared" si="6"/>
        <v>0.3332655716</v>
      </c>
      <c r="K60" s="45">
        <f t="shared" si="7"/>
        <v>0</v>
      </c>
      <c r="L60" s="45">
        <f t="shared" si="8"/>
        <v>0.1776311414</v>
      </c>
      <c r="M60" s="45">
        <f t="shared" si="11"/>
        <v>0.04113615084</v>
      </c>
      <c r="N60" s="233">
        <f t="shared" si="12"/>
        <v>0.02615524893</v>
      </c>
    </row>
    <row r="61">
      <c r="A61" s="180">
        <f t="shared" si="9"/>
        <v>10</v>
      </c>
      <c r="B61" s="180">
        <f t="shared" si="10"/>
        <v>1874</v>
      </c>
      <c r="C61" s="45">
        <f>'StockBond Returns'!W51</f>
        <v>0.01978560548</v>
      </c>
      <c r="D61" s="231">
        <f>'StockBond Returns'!M51</f>
        <v>11.42478883</v>
      </c>
      <c r="E61" s="45">
        <f t="shared" si="1"/>
        <v>0.06126448505</v>
      </c>
      <c r="F61" s="147">
        <f t="shared" si="4"/>
        <v>109.2658867</v>
      </c>
      <c r="G61" s="232">
        <f>'StockBond Returns'!C51</f>
        <v>1874.75</v>
      </c>
      <c r="H61" s="147">
        <f t="shared" si="2"/>
        <v>0.5578431903</v>
      </c>
      <c r="I61" s="147">
        <f t="shared" si="5"/>
        <v>6.567460789</v>
      </c>
      <c r="J61" s="45">
        <f t="shared" si="6"/>
        <v>0.332196091</v>
      </c>
      <c r="K61" s="45">
        <f t="shared" si="7"/>
        <v>0</v>
      </c>
      <c r="L61" s="45">
        <f t="shared" si="8"/>
        <v>0.1734901032</v>
      </c>
      <c r="M61" s="45">
        <f t="shared" si="11"/>
        <v>0.04414836128</v>
      </c>
      <c r="N61" s="233">
        <f t="shared" si="12"/>
        <v>0.02610624177</v>
      </c>
    </row>
    <row r="62">
      <c r="A62" s="180">
        <f t="shared" si="9"/>
        <v>11</v>
      </c>
      <c r="B62" s="180">
        <f t="shared" si="10"/>
        <v>1874</v>
      </c>
      <c r="C62" s="45">
        <f>'StockBond Returns'!W52</f>
        <v>0.0208168854</v>
      </c>
      <c r="D62" s="231">
        <f>'StockBond Returns'!M52</f>
        <v>11.54270432</v>
      </c>
      <c r="E62" s="45">
        <f t="shared" si="1"/>
        <v>0.06081740519</v>
      </c>
      <c r="F62" s="147">
        <f t="shared" si="4"/>
        <v>110.9710064</v>
      </c>
      <c r="G62" s="232">
        <f>'StockBond Returns'!C52</f>
        <v>1874.833333</v>
      </c>
      <c r="H62" s="147">
        <f t="shared" si="2"/>
        <v>0.5624140551</v>
      </c>
      <c r="I62" s="147">
        <f t="shared" si="5"/>
        <v>6.594834618</v>
      </c>
      <c r="J62" s="45">
        <f t="shared" si="6"/>
        <v>0.3306095842</v>
      </c>
      <c r="K62" s="45">
        <f t="shared" si="7"/>
        <v>0</v>
      </c>
      <c r="L62" s="45">
        <f t="shared" si="8"/>
        <v>0.1695464964</v>
      </c>
      <c r="M62" s="45">
        <f t="shared" si="11"/>
        <v>0.04552759617</v>
      </c>
      <c r="N62" s="233">
        <f t="shared" si="12"/>
        <v>0.02604797888</v>
      </c>
    </row>
    <row r="63">
      <c r="A63" s="180">
        <f t="shared" si="9"/>
        <v>12</v>
      </c>
      <c r="B63" s="180">
        <f t="shared" si="10"/>
        <v>1874</v>
      </c>
      <c r="C63" s="45">
        <f>'StockBond Returns'!W53</f>
        <v>0.006935393465</v>
      </c>
      <c r="D63" s="231">
        <f>'StockBond Returns'!M53</f>
        <v>11.47116792</v>
      </c>
      <c r="E63" s="45">
        <f t="shared" si="1"/>
        <v>0.06108754082</v>
      </c>
      <c r="F63" s="147">
        <f t="shared" si="4"/>
        <v>111.1743194</v>
      </c>
      <c r="G63" s="232">
        <f>'StockBond Returns'!C53</f>
        <v>1874.916667</v>
      </c>
      <c r="H63" s="147">
        <f t="shared" si="2"/>
        <v>0.5659471478</v>
      </c>
      <c r="I63" s="147">
        <f t="shared" si="5"/>
        <v>6.619912603</v>
      </c>
      <c r="J63" s="45">
        <f t="shared" si="6"/>
        <v>0.3291412428</v>
      </c>
      <c r="K63" s="45">
        <f t="shared" si="7"/>
        <v>0</v>
      </c>
      <c r="L63" s="45">
        <f t="shared" si="8"/>
        <v>0.1660381864</v>
      </c>
      <c r="M63" s="45">
        <f t="shared" si="11"/>
        <v>0.04620122528</v>
      </c>
      <c r="N63" s="233">
        <f t="shared" si="12"/>
        <v>0.02598488418</v>
      </c>
    </row>
    <row r="64">
      <c r="A64" s="180">
        <f t="shared" si="9"/>
        <v>1</v>
      </c>
      <c r="B64" s="180">
        <f t="shared" si="10"/>
        <v>1875</v>
      </c>
      <c r="C64" s="45">
        <f>'StockBond Returns'!W54</f>
        <v>0.00175860546</v>
      </c>
      <c r="D64" s="231">
        <f>'StockBond Returns'!M54</f>
        <v>11.43317201</v>
      </c>
      <c r="E64" s="45">
        <f t="shared" si="1"/>
        <v>0.06123239549</v>
      </c>
      <c r="F64" s="147">
        <f t="shared" si="4"/>
        <v>110.8028887</v>
      </c>
      <c r="G64" s="232">
        <f>'StockBond Returns'!C54</f>
        <v>1875</v>
      </c>
      <c r="H64" s="147">
        <f t="shared" si="2"/>
        <v>0.5653938586</v>
      </c>
      <c r="I64" s="147">
        <f t="shared" si="5"/>
        <v>6.64657597</v>
      </c>
      <c r="J64" s="45">
        <f t="shared" si="6"/>
        <v>0.3284961223</v>
      </c>
      <c r="K64" s="45">
        <f t="shared" si="7"/>
        <v>-0.001218704991</v>
      </c>
      <c r="L64" s="45">
        <f t="shared" si="8"/>
        <v>0.1622815883</v>
      </c>
      <c r="M64" s="45">
        <f t="shared" si="11"/>
        <v>0.04722653453</v>
      </c>
      <c r="N64" s="233">
        <f t="shared" si="12"/>
        <v>0.02592126325</v>
      </c>
    </row>
    <row r="65">
      <c r="A65" s="180">
        <f t="shared" si="9"/>
        <v>2</v>
      </c>
      <c r="B65" s="180">
        <f t="shared" si="10"/>
        <v>1875</v>
      </c>
      <c r="C65" s="45">
        <f>'StockBond Returns'!W55</f>
        <v>0.005251666727</v>
      </c>
      <c r="D65" s="231">
        <f>'StockBond Returns'!M55</f>
        <v>11.37073193</v>
      </c>
      <c r="E65" s="45">
        <f t="shared" si="1"/>
        <v>0.06147254311</v>
      </c>
      <c r="F65" s="147">
        <f t="shared" si="4"/>
        <v>110.8164254</v>
      </c>
      <c r="G65" s="232">
        <f>'StockBond Returns'!C55</f>
        <v>1875.083333</v>
      </c>
      <c r="H65" s="147">
        <f t="shared" si="2"/>
        <v>0.5676806242</v>
      </c>
      <c r="I65" s="147">
        <f t="shared" si="5"/>
        <v>6.671674784</v>
      </c>
      <c r="J65" s="45">
        <f t="shared" si="6"/>
        <v>0.3303339971</v>
      </c>
      <c r="K65" s="45">
        <f t="shared" si="7"/>
        <v>-0.004976116394</v>
      </c>
      <c r="L65" s="45">
        <f t="shared" si="8"/>
        <v>0.1588345631</v>
      </c>
      <c r="M65" s="45">
        <f t="shared" si="11"/>
        <v>0.04697827964</v>
      </c>
      <c r="N65" s="233">
        <f t="shared" si="12"/>
        <v>0.02586060872</v>
      </c>
    </row>
    <row r="66">
      <c r="A66" s="180">
        <f t="shared" si="9"/>
        <v>3</v>
      </c>
      <c r="B66" s="180">
        <f t="shared" si="10"/>
        <v>1875</v>
      </c>
      <c r="C66" s="45">
        <f>'StockBond Returns'!W56</f>
        <v>0.01390812672</v>
      </c>
      <c r="D66" s="231">
        <f>'StockBond Returns'!M56</f>
        <v>11.46986634</v>
      </c>
      <c r="E66" s="45">
        <f t="shared" si="1"/>
        <v>0.06109248706</v>
      </c>
      <c r="F66" s="147">
        <f t="shared" si="4"/>
        <v>111.7820983</v>
      </c>
      <c r="G66" s="232">
        <f>'StockBond Returns'!C56</f>
        <v>1875.166667</v>
      </c>
      <c r="H66" s="147">
        <f t="shared" si="2"/>
        <v>0.5690871997</v>
      </c>
      <c r="I66" s="147">
        <f t="shared" si="5"/>
        <v>6.696851138</v>
      </c>
      <c r="J66" s="45">
        <f t="shared" si="6"/>
        <v>0.3332165989</v>
      </c>
      <c r="K66" s="45">
        <f t="shared" si="7"/>
        <v>-0.008716840655</v>
      </c>
      <c r="L66" s="45">
        <f t="shared" si="8"/>
        <v>0.1554114554</v>
      </c>
      <c r="M66" s="45">
        <f t="shared" si="11"/>
        <v>0.04672919663</v>
      </c>
      <c r="N66" s="233">
        <f t="shared" si="12"/>
        <v>0.02581419546</v>
      </c>
    </row>
    <row r="67">
      <c r="A67" s="180">
        <f t="shared" si="9"/>
        <v>4</v>
      </c>
      <c r="B67" s="180">
        <f t="shared" si="10"/>
        <v>1875</v>
      </c>
      <c r="C67" s="45">
        <f>'StockBond Returns'!W57</f>
        <v>0.01005689834</v>
      </c>
      <c r="D67" s="231">
        <f>'StockBond Returns'!M57</f>
        <v>11.51039244</v>
      </c>
      <c r="E67" s="45">
        <f t="shared" si="1"/>
        <v>0.06093900546</v>
      </c>
      <c r="F67" s="147">
        <f t="shared" si="4"/>
        <v>112.3314691</v>
      </c>
      <c r="G67" s="232">
        <f>'StockBond Returns'!C57</f>
        <v>1875.25</v>
      </c>
      <c r="H67" s="147">
        <f t="shared" si="2"/>
        <v>0.5704473339</v>
      </c>
      <c r="I67" s="147">
        <f t="shared" si="5"/>
        <v>6.719872196</v>
      </c>
      <c r="J67" s="45">
        <f t="shared" si="6"/>
        <v>0.3356898928</v>
      </c>
      <c r="K67" s="45">
        <f t="shared" si="7"/>
        <v>-0.01211279612</v>
      </c>
      <c r="L67" s="45">
        <f t="shared" si="8"/>
        <v>0.152392605</v>
      </c>
      <c r="M67" s="45">
        <f t="shared" si="11"/>
        <v>0.04576373602</v>
      </c>
      <c r="N67" s="233">
        <f t="shared" si="12"/>
        <v>0.02578092879</v>
      </c>
    </row>
    <row r="68">
      <c r="A68" s="180">
        <f t="shared" si="9"/>
        <v>5</v>
      </c>
      <c r="B68" s="180">
        <f t="shared" si="10"/>
        <v>1875</v>
      </c>
      <c r="C68" s="45">
        <f>'StockBond Returns'!W58</f>
        <v>0.004758282017</v>
      </c>
      <c r="D68" s="231">
        <f>'StockBond Returns'!M58</f>
        <v>11.34649877</v>
      </c>
      <c r="E68" s="45">
        <f t="shared" si="1"/>
        <v>0.06156645699</v>
      </c>
      <c r="F68" s="147">
        <f t="shared" si="4"/>
        <v>112.2928122</v>
      </c>
      <c r="G68" s="232">
        <f>'StockBond Returns'!C58</f>
        <v>1875.333333</v>
      </c>
      <c r="H68" s="147">
        <f t="shared" si="2"/>
        <v>0.5761225494</v>
      </c>
      <c r="I68" s="147">
        <f t="shared" si="5"/>
        <v>6.746524447</v>
      </c>
      <c r="J68" s="45">
        <f t="shared" si="6"/>
        <v>0.3364636478</v>
      </c>
      <c r="K68" s="45">
        <f t="shared" si="7"/>
        <v>-0.01601546002</v>
      </c>
      <c r="L68" s="45">
        <f t="shared" si="8"/>
        <v>0.1487830354</v>
      </c>
      <c r="M68" s="45">
        <f t="shared" si="11"/>
        <v>0.04597882908</v>
      </c>
      <c r="N68" s="233">
        <f t="shared" si="12"/>
        <v>0.02576435188</v>
      </c>
    </row>
    <row r="69">
      <c r="A69" s="180">
        <f t="shared" si="9"/>
        <v>6</v>
      </c>
      <c r="B69" s="180">
        <f t="shared" si="10"/>
        <v>1875</v>
      </c>
      <c r="C69" s="45">
        <f>'StockBond Returns'!W59</f>
        <v>0.008056560101</v>
      </c>
      <c r="D69" s="231">
        <f>'StockBond Returns'!M59</f>
        <v>11.27131295</v>
      </c>
      <c r="E69" s="45">
        <f t="shared" si="1"/>
        <v>0.06186040435</v>
      </c>
      <c r="F69" s="147">
        <f t="shared" si="4"/>
        <v>112.6167419</v>
      </c>
      <c r="G69" s="232">
        <f>'StockBond Returns'!C59</f>
        <v>1875.416667</v>
      </c>
      <c r="H69" s="147">
        <f t="shared" si="2"/>
        <v>0.5805430991</v>
      </c>
      <c r="I69" s="147">
        <f t="shared" si="5"/>
        <v>6.772361199</v>
      </c>
      <c r="J69" s="45">
        <f t="shared" si="6"/>
        <v>0.3377091988</v>
      </c>
      <c r="K69" s="45">
        <f t="shared" si="7"/>
        <v>-0.01976938924</v>
      </c>
      <c r="L69" s="45">
        <f t="shared" si="8"/>
        <v>0.1453464457</v>
      </c>
      <c r="M69" s="45">
        <f t="shared" si="11"/>
        <v>0.04633490651</v>
      </c>
      <c r="N69" s="233">
        <f t="shared" si="12"/>
        <v>0.02575938249</v>
      </c>
    </row>
    <row r="70">
      <c r="A70" s="180">
        <f t="shared" si="9"/>
        <v>7</v>
      </c>
      <c r="B70" s="180">
        <f t="shared" si="10"/>
        <v>1875</v>
      </c>
      <c r="C70" s="45">
        <f>'StockBond Returns'!W60</f>
        <v>-0.002893450124</v>
      </c>
      <c r="D70" s="231">
        <f>'StockBond Returns'!M60</f>
        <v>11.2915678</v>
      </c>
      <c r="E70" s="45">
        <f t="shared" si="1"/>
        <v>0.06178083051</v>
      </c>
      <c r="F70" s="147">
        <f t="shared" si="4"/>
        <v>111.7120276</v>
      </c>
      <c r="G70" s="232">
        <f>'StockBond Returns'!C60</f>
        <v>1875.5</v>
      </c>
      <c r="H70" s="147">
        <f t="shared" si="2"/>
        <v>0.5751384871</v>
      </c>
      <c r="I70" s="147">
        <f t="shared" si="5"/>
        <v>6.797362064</v>
      </c>
      <c r="J70" s="45">
        <f t="shared" si="6"/>
        <v>0.3392747638</v>
      </c>
      <c r="K70" s="45">
        <f t="shared" si="7"/>
        <v>-0.02337470154</v>
      </c>
      <c r="L70" s="45">
        <f t="shared" si="8"/>
        <v>0.142083841</v>
      </c>
      <c r="M70" s="45">
        <f t="shared" si="11"/>
        <v>0.04698256671</v>
      </c>
      <c r="N70" s="233">
        <f t="shared" si="12"/>
        <v>0.02576383455</v>
      </c>
    </row>
    <row r="71">
      <c r="A71" s="180">
        <f t="shared" si="9"/>
        <v>8</v>
      </c>
      <c r="B71" s="180">
        <f t="shared" si="10"/>
        <v>1875</v>
      </c>
      <c r="C71" s="45">
        <f>'StockBond Returns'!W61</f>
        <v>0.0002859233208</v>
      </c>
      <c r="D71" s="231">
        <f>'StockBond Returns'!M61</f>
        <v>11.25261821</v>
      </c>
      <c r="E71" s="45">
        <f t="shared" si="1"/>
        <v>0.06193410331</v>
      </c>
      <c r="F71" s="147">
        <f t="shared" si="4"/>
        <v>111.1686658</v>
      </c>
      <c r="G71" s="232">
        <f>'StockBond Returns'!C61</f>
        <v>1875.583333</v>
      </c>
      <c r="H71" s="147">
        <f t="shared" si="2"/>
        <v>0.5737609692</v>
      </c>
      <c r="I71" s="147">
        <f t="shared" si="5"/>
        <v>6.81831879</v>
      </c>
      <c r="J71" s="45">
        <f t="shared" si="6"/>
        <v>0.3450502535</v>
      </c>
      <c r="K71" s="45">
        <f t="shared" si="7"/>
        <v>-0.02637644866</v>
      </c>
      <c r="L71" s="45">
        <f t="shared" si="8"/>
        <v>0.1395378739</v>
      </c>
      <c r="M71" s="45">
        <f t="shared" si="11"/>
        <v>0.04676455603</v>
      </c>
      <c r="N71" s="233">
        <f t="shared" si="12"/>
        <v>0.025799512</v>
      </c>
    </row>
    <row r="72">
      <c r="A72" s="180">
        <f t="shared" si="9"/>
        <v>9</v>
      </c>
      <c r="B72" s="180">
        <f t="shared" si="10"/>
        <v>1875</v>
      </c>
      <c r="C72" s="45">
        <f>'StockBond Returns'!W62</f>
        <v>0.004345614048</v>
      </c>
      <c r="D72" s="231">
        <f>'StockBond Returns'!M62</f>
        <v>11.22017097</v>
      </c>
      <c r="E72" s="45">
        <f t="shared" si="1"/>
        <v>0.06206260081</v>
      </c>
      <c r="F72" s="147">
        <f t="shared" si="4"/>
        <v>111.0755076</v>
      </c>
      <c r="G72" s="232">
        <f>'StockBond Returns'!C62</f>
        <v>1875.666667</v>
      </c>
      <c r="H72" s="147">
        <f t="shared" si="2"/>
        <v>0.5744695739</v>
      </c>
      <c r="I72" s="147">
        <f t="shared" si="5"/>
        <v>6.838848088</v>
      </c>
      <c r="J72" s="45">
        <f t="shared" si="6"/>
        <v>0.3486604385</v>
      </c>
      <c r="K72" s="45">
        <f t="shared" si="7"/>
        <v>-0.02929913511</v>
      </c>
      <c r="L72" s="45">
        <f t="shared" si="8"/>
        <v>0.1370912689</v>
      </c>
      <c r="M72" s="45">
        <f t="shared" si="11"/>
        <v>0.04582839991</v>
      </c>
      <c r="N72" s="233">
        <f t="shared" si="12"/>
        <v>0.02585011422</v>
      </c>
    </row>
    <row r="73">
      <c r="A73" s="180">
        <f t="shared" si="9"/>
        <v>10</v>
      </c>
      <c r="B73" s="180">
        <f t="shared" si="10"/>
        <v>1875</v>
      </c>
      <c r="C73" s="45">
        <f>'StockBond Returns'!W63</f>
        <v>-0.005131645116</v>
      </c>
      <c r="D73" s="231">
        <f>'StockBond Returns'!M63</f>
        <v>11.06249861</v>
      </c>
      <c r="E73" s="45">
        <f t="shared" si="1"/>
        <v>0.06269774579</v>
      </c>
      <c r="F73" s="147">
        <f t="shared" si="4"/>
        <v>109.9339859</v>
      </c>
      <c r="G73" s="232">
        <f>'StockBond Returns'!C63</f>
        <v>1875.75</v>
      </c>
      <c r="H73" s="147">
        <f t="shared" si="2"/>
        <v>0.5743844251</v>
      </c>
      <c r="I73" s="147">
        <f t="shared" si="5"/>
        <v>6.855389323</v>
      </c>
      <c r="J73" s="45">
        <f t="shared" si="6"/>
        <v>0.3525594012</v>
      </c>
      <c r="K73" s="45">
        <f t="shared" si="7"/>
        <v>-0.03164132024</v>
      </c>
      <c r="L73" s="45">
        <f t="shared" si="8"/>
        <v>0.1353309063</v>
      </c>
      <c r="M73" s="45">
        <f t="shared" si="11"/>
        <v>0.04384168303</v>
      </c>
      <c r="N73" s="233">
        <f t="shared" si="12"/>
        <v>0.02591409274</v>
      </c>
    </row>
    <row r="74">
      <c r="A74" s="180">
        <f t="shared" si="9"/>
        <v>11</v>
      </c>
      <c r="B74" s="180">
        <f t="shared" si="10"/>
        <v>1875</v>
      </c>
      <c r="C74" s="45">
        <f>'StockBond Returns'!W64</f>
        <v>0.02571300863</v>
      </c>
      <c r="D74" s="231">
        <f>'StockBond Returns'!M64</f>
        <v>11.32506793</v>
      </c>
      <c r="E74" s="45">
        <f t="shared" si="1"/>
        <v>0.06164984555</v>
      </c>
      <c r="F74" s="147">
        <f t="shared" si="4"/>
        <v>112.1715658</v>
      </c>
      <c r="G74" s="232">
        <f>'StockBond Returns'!C64</f>
        <v>1875.833333</v>
      </c>
      <c r="H74" s="147">
        <f t="shared" si="2"/>
        <v>0.5762799758</v>
      </c>
      <c r="I74" s="147">
        <f t="shared" si="5"/>
        <v>6.869255244</v>
      </c>
      <c r="J74" s="45">
        <f t="shared" si="6"/>
        <v>0.3564565335</v>
      </c>
      <c r="K74" s="45">
        <f t="shared" si="7"/>
        <v>-0.03359599862</v>
      </c>
      <c r="L74" s="45">
        <f t="shared" si="8"/>
        <v>0.1340321923</v>
      </c>
      <c r="M74" s="45">
        <f t="shared" si="11"/>
        <v>0.04161144924</v>
      </c>
      <c r="N74" s="233">
        <f t="shared" si="12"/>
        <v>0.0259962881</v>
      </c>
    </row>
    <row r="75">
      <c r="A75" s="180">
        <f t="shared" si="9"/>
        <v>12</v>
      </c>
      <c r="B75" s="180">
        <f t="shared" si="10"/>
        <v>1875</v>
      </c>
      <c r="C75" s="45">
        <f>'StockBond Returns'!W65</f>
        <v>0.01538246902</v>
      </c>
      <c r="D75" s="231">
        <f>'StockBond Returns'!M65</f>
        <v>11.43214828</v>
      </c>
      <c r="E75" s="45">
        <f t="shared" si="1"/>
        <v>0.06123631165</v>
      </c>
      <c r="F75" s="147">
        <f t="shared" si="4"/>
        <v>113.3118969</v>
      </c>
      <c r="G75" s="232">
        <f>'StockBond Returns'!C65</f>
        <v>1875.916667</v>
      </c>
      <c r="H75" s="147">
        <f t="shared" si="2"/>
        <v>0.5782335527</v>
      </c>
      <c r="I75" s="147">
        <f t="shared" si="5"/>
        <v>6.881541649</v>
      </c>
      <c r="J75" s="45">
        <f t="shared" si="6"/>
        <v>0.3599382986</v>
      </c>
      <c r="K75" s="45">
        <f t="shared" si="7"/>
        <v>-0.03532143042</v>
      </c>
      <c r="L75" s="45">
        <f t="shared" si="8"/>
        <v>0.1330094794</v>
      </c>
      <c r="M75" s="45">
        <f t="shared" si="11"/>
        <v>0.03952152561</v>
      </c>
      <c r="N75" s="233">
        <f t="shared" si="12"/>
        <v>0.02609568862</v>
      </c>
    </row>
    <row r="76">
      <c r="A76" s="180">
        <f t="shared" si="9"/>
        <v>1</v>
      </c>
      <c r="B76" s="180">
        <f t="shared" si="10"/>
        <v>1876</v>
      </c>
      <c r="C76" s="45">
        <f>'StockBond Returns'!W66</f>
        <v>0.02725324455</v>
      </c>
      <c r="D76" s="231">
        <f>'StockBond Returns'!M66</f>
        <v>11.8065897</v>
      </c>
      <c r="E76" s="45">
        <f t="shared" si="1"/>
        <v>0.05984923146</v>
      </c>
      <c r="F76" s="147">
        <f t="shared" si="4"/>
        <v>115.8060214</v>
      </c>
      <c r="G76" s="232">
        <f>'StockBond Returns'!C66</f>
        <v>1876</v>
      </c>
      <c r="H76" s="147">
        <f t="shared" si="2"/>
        <v>0.5775751152</v>
      </c>
      <c r="I76" s="147">
        <f t="shared" si="5"/>
        <v>6.893722905</v>
      </c>
      <c r="J76" s="45">
        <f t="shared" si="6"/>
        <v>0.3638312335</v>
      </c>
      <c r="K76" s="45">
        <f t="shared" si="7"/>
        <v>-0.0370260242</v>
      </c>
      <c r="L76" s="45">
        <f t="shared" si="8"/>
        <v>0.1320201812</v>
      </c>
      <c r="M76" s="45">
        <f t="shared" si="11"/>
        <v>0.03718409854</v>
      </c>
      <c r="N76" s="233">
        <f t="shared" si="12"/>
        <v>0.02620790898</v>
      </c>
    </row>
    <row r="77">
      <c r="A77" s="180">
        <f t="shared" si="9"/>
        <v>2</v>
      </c>
      <c r="B77" s="180">
        <f t="shared" si="10"/>
        <v>1876</v>
      </c>
      <c r="C77" s="45">
        <f>'StockBond Returns'!W67</f>
        <v>0.01811696792</v>
      </c>
      <c r="D77" s="231">
        <f>'StockBond Returns'!M67</f>
        <v>11.98398123</v>
      </c>
      <c r="E77" s="45">
        <f t="shared" si="1"/>
        <v>0.05922236174</v>
      </c>
      <c r="F77" s="147">
        <f t="shared" si="4"/>
        <v>117.3160364</v>
      </c>
      <c r="G77" s="232">
        <f>'StockBond Returns'!C67</f>
        <v>1876.083333</v>
      </c>
      <c r="H77" s="147">
        <f t="shared" si="2"/>
        <v>0.5789777288</v>
      </c>
      <c r="I77" s="147">
        <f t="shared" si="5"/>
        <v>6.90502001</v>
      </c>
      <c r="J77" s="45">
        <f t="shared" si="6"/>
        <v>0.3669494289</v>
      </c>
      <c r="K77" s="45">
        <f t="shared" si="7"/>
        <v>-0.03860151821</v>
      </c>
      <c r="L77" s="45">
        <f t="shared" si="8"/>
        <v>0.1311891281</v>
      </c>
      <c r="M77" s="45">
        <f t="shared" si="11"/>
        <v>0.03497550958</v>
      </c>
      <c r="N77" s="233">
        <f t="shared" si="12"/>
        <v>0.02631893649</v>
      </c>
    </row>
    <row r="78">
      <c r="A78" s="180">
        <f t="shared" si="9"/>
        <v>3</v>
      </c>
      <c r="B78" s="180">
        <f t="shared" si="10"/>
        <v>1876</v>
      </c>
      <c r="C78" s="45">
        <f>'StockBond Returns'!W68</f>
        <v>0.002008875405</v>
      </c>
      <c r="D78" s="231">
        <f>'StockBond Returns'!M68</f>
        <v>11.96671149</v>
      </c>
      <c r="E78" s="45">
        <f t="shared" si="1"/>
        <v>0.0592825733</v>
      </c>
      <c r="F78" s="147">
        <f t="shared" si="4"/>
        <v>116.9715689</v>
      </c>
      <c r="G78" s="232">
        <f>'StockBond Returns'!C68</f>
        <v>1876.166667</v>
      </c>
      <c r="H78" s="147">
        <f t="shared" si="2"/>
        <v>0.5778646338</v>
      </c>
      <c r="I78" s="147">
        <f t="shared" si="5"/>
        <v>6.913797444</v>
      </c>
      <c r="J78" s="45">
        <f t="shared" si="6"/>
        <v>0.368850518</v>
      </c>
      <c r="K78" s="45">
        <f t="shared" si="7"/>
        <v>-0.03982206479</v>
      </c>
      <c r="L78" s="45">
        <f t="shared" si="8"/>
        <v>0.1307782866</v>
      </c>
      <c r="M78" s="45">
        <f t="shared" si="11"/>
        <v>0.0323952707</v>
      </c>
      <c r="N78" s="233">
        <f t="shared" si="12"/>
        <v>0.02641653198</v>
      </c>
    </row>
    <row r="79">
      <c r="A79" s="180">
        <f t="shared" si="9"/>
        <v>4</v>
      </c>
      <c r="B79" s="180">
        <f t="shared" si="10"/>
        <v>1876</v>
      </c>
      <c r="C79" s="45">
        <f>'StockBond Returns'!W69</f>
        <v>-0.0163441786</v>
      </c>
      <c r="D79" s="231">
        <f>'StockBond Returns'!M69</f>
        <v>11.62532006</v>
      </c>
      <c r="E79" s="45">
        <f t="shared" si="1"/>
        <v>0.06050956855</v>
      </c>
      <c r="F79" s="147">
        <f t="shared" si="4"/>
        <v>114.4913447</v>
      </c>
      <c r="G79" s="232">
        <f>'StockBond Returns'!C69</f>
        <v>1876.25</v>
      </c>
      <c r="H79" s="147">
        <f t="shared" si="2"/>
        <v>0.5773184894</v>
      </c>
      <c r="I79" s="147">
        <f t="shared" si="5"/>
        <v>6.920668599</v>
      </c>
      <c r="J79" s="45">
        <f t="shared" si="6"/>
        <v>0.3714888732</v>
      </c>
      <c r="K79" s="45">
        <f t="shared" si="7"/>
        <v>-0.04077537324</v>
      </c>
      <c r="L79" s="45">
        <f t="shared" si="8"/>
        <v>0.1306874036</v>
      </c>
      <c r="M79" s="45">
        <f t="shared" si="11"/>
        <v>0.02988098545</v>
      </c>
      <c r="N79" s="233">
        <f t="shared" si="12"/>
        <v>0.02650719285</v>
      </c>
    </row>
    <row r="80">
      <c r="A80" s="180">
        <f t="shared" si="9"/>
        <v>5</v>
      </c>
      <c r="B80" s="180">
        <f t="shared" si="10"/>
        <v>1876</v>
      </c>
      <c r="C80" s="45">
        <f>'StockBond Returns'!W70</f>
        <v>0.01273132861</v>
      </c>
      <c r="D80" s="231">
        <f>'StockBond Returns'!M70</f>
        <v>11.62229976</v>
      </c>
      <c r="E80" s="45">
        <f t="shared" si="1"/>
        <v>0.06052074549</v>
      </c>
      <c r="F80" s="147">
        <f t="shared" si="4"/>
        <v>115.3643032</v>
      </c>
      <c r="G80" s="232">
        <f>'StockBond Returns'!C70</f>
        <v>1876.333333</v>
      </c>
      <c r="H80" s="147">
        <f t="shared" si="2"/>
        <v>0.5818278025</v>
      </c>
      <c r="I80" s="147">
        <f t="shared" si="5"/>
        <v>6.926373853</v>
      </c>
      <c r="J80" s="45">
        <f t="shared" si="6"/>
        <v>0.3736416948</v>
      </c>
      <c r="K80" s="45">
        <f t="shared" si="7"/>
        <v>-0.04156548642</v>
      </c>
      <c r="L80" s="45">
        <f t="shared" si="8"/>
        <v>0.1307933568</v>
      </c>
      <c r="M80" s="45">
        <f t="shared" si="11"/>
        <v>0.02665808257</v>
      </c>
      <c r="N80" s="233">
        <f t="shared" si="12"/>
        <v>0.02659192816</v>
      </c>
    </row>
    <row r="81">
      <c r="A81" s="180">
        <f t="shared" si="9"/>
        <v>6</v>
      </c>
      <c r="B81" s="180">
        <f t="shared" si="10"/>
        <v>1876</v>
      </c>
      <c r="C81" s="45">
        <f>'StockBond Returns'!W71</f>
        <v>0.03126343576</v>
      </c>
      <c r="D81" s="231">
        <f>'StockBond Returns'!M71</f>
        <v>11.89703965</v>
      </c>
      <c r="E81" s="45">
        <f t="shared" si="1"/>
        <v>0.0595272618</v>
      </c>
      <c r="F81" s="147">
        <f t="shared" si="4"/>
        <v>118.3709699</v>
      </c>
      <c r="G81" s="232">
        <f>'StockBond Returns'!C71</f>
        <v>1876.416667</v>
      </c>
      <c r="H81" s="147">
        <f t="shared" si="2"/>
        <v>0.5871916429</v>
      </c>
      <c r="I81" s="147">
        <f t="shared" si="5"/>
        <v>6.933022396</v>
      </c>
      <c r="J81" s="45">
        <f t="shared" si="6"/>
        <v>0.3753702606</v>
      </c>
      <c r="K81" s="45">
        <f t="shared" si="7"/>
        <v>-0.04248459405</v>
      </c>
      <c r="L81" s="45">
        <f t="shared" si="8"/>
        <v>0.1307514259</v>
      </c>
      <c r="M81" s="45">
        <f t="shared" si="11"/>
        <v>0.0237230698</v>
      </c>
      <c r="N81" s="233">
        <f t="shared" si="12"/>
        <v>0.02667008396</v>
      </c>
    </row>
    <row r="82">
      <c r="A82" s="180">
        <f t="shared" si="9"/>
        <v>7</v>
      </c>
      <c r="B82" s="180">
        <f t="shared" si="10"/>
        <v>1876</v>
      </c>
      <c r="C82" s="45">
        <f>'StockBond Returns'!W72</f>
        <v>-0.009162049735</v>
      </c>
      <c r="D82" s="231">
        <f>'StockBond Returns'!M72</f>
        <v>11.76923261</v>
      </c>
      <c r="E82" s="45">
        <f t="shared" si="1"/>
        <v>0.05998365349</v>
      </c>
      <c r="F82" s="147">
        <f t="shared" si="4"/>
        <v>116.7046374</v>
      </c>
      <c r="G82" s="232">
        <f>'StockBond Returns'!C72</f>
        <v>1876.5</v>
      </c>
      <c r="H82" s="147">
        <f t="shared" si="2"/>
        <v>0.5833642109</v>
      </c>
      <c r="I82" s="147">
        <f t="shared" si="5"/>
        <v>6.94124812</v>
      </c>
      <c r="J82" s="45">
        <f t="shared" si="6"/>
        <v>0.3774510956</v>
      </c>
      <c r="K82" s="45">
        <f t="shared" si="7"/>
        <v>-0.04361929737</v>
      </c>
      <c r="L82" s="45">
        <f t="shared" si="8"/>
        <v>0.1304602829</v>
      </c>
      <c r="M82" s="45">
        <f t="shared" si="11"/>
        <v>0.02116792587</v>
      </c>
      <c r="N82" s="233">
        <f t="shared" si="12"/>
        <v>0.0267426426</v>
      </c>
    </row>
    <row r="83">
      <c r="A83" s="180">
        <f t="shared" si="9"/>
        <v>8</v>
      </c>
      <c r="B83" s="180">
        <f t="shared" si="10"/>
        <v>1876</v>
      </c>
      <c r="C83" s="45">
        <f>'StockBond Returns'!W73</f>
        <v>-0.04093176268</v>
      </c>
      <c r="D83" s="231">
        <f>'StockBond Returns'!M73</f>
        <v>11.1814286</v>
      </c>
      <c r="E83" s="45">
        <f t="shared" si="1"/>
        <v>0.06221700512</v>
      </c>
      <c r="F83" s="147">
        <f t="shared" si="4"/>
        <v>111.3682248</v>
      </c>
      <c r="G83" s="232">
        <f>'StockBond Returns'!C73</f>
        <v>1876.583333</v>
      </c>
      <c r="H83" s="147">
        <f t="shared" si="2"/>
        <v>0.5774164511</v>
      </c>
      <c r="I83" s="147">
        <f t="shared" si="5"/>
        <v>6.944903602</v>
      </c>
      <c r="J83" s="45">
        <f t="shared" si="6"/>
        <v>0.3806567248</v>
      </c>
      <c r="K83" s="45">
        <f t="shared" si="7"/>
        <v>-0.04412269275</v>
      </c>
      <c r="L83" s="45">
        <f t="shared" si="8"/>
        <v>0.1309211687</v>
      </c>
      <c r="M83" s="45">
        <f t="shared" si="11"/>
        <v>0.01856539951</v>
      </c>
      <c r="N83" s="233">
        <f t="shared" si="12"/>
        <v>0.02679964185</v>
      </c>
    </row>
    <row r="84">
      <c r="A84" s="180">
        <f t="shared" si="9"/>
        <v>9</v>
      </c>
      <c r="B84" s="180">
        <f t="shared" si="10"/>
        <v>1876</v>
      </c>
      <c r="C84" s="45">
        <f>'StockBond Returns'!W74</f>
        <v>-0.05336019782</v>
      </c>
      <c r="D84" s="231">
        <f>'StockBond Returns'!M74</f>
        <v>10.431435</v>
      </c>
      <c r="E84" s="45">
        <f t="shared" si="1"/>
        <v>0.06543204387</v>
      </c>
      <c r="F84" s="147">
        <f t="shared" si="4"/>
        <v>104.8789889</v>
      </c>
      <c r="G84" s="232">
        <f>'StockBond Returns'!C74</f>
        <v>1876.666667</v>
      </c>
      <c r="H84" s="147">
        <f t="shared" si="2"/>
        <v>0.5718705502</v>
      </c>
      <c r="I84" s="147">
        <f t="shared" si="5"/>
        <v>6.942304578</v>
      </c>
      <c r="J84" s="45">
        <f t="shared" si="6"/>
        <v>0.3845189033</v>
      </c>
      <c r="K84" s="45">
        <f t="shared" si="7"/>
        <v>-0.0437648364</v>
      </c>
      <c r="L84" s="45">
        <f t="shared" si="8"/>
        <v>0.1324086693</v>
      </c>
      <c r="M84" s="45">
        <f t="shared" si="11"/>
        <v>0.01512776547</v>
      </c>
      <c r="N84" s="233">
        <f t="shared" si="12"/>
        <v>0.02684714688</v>
      </c>
    </row>
    <row r="85">
      <c r="A85" s="180">
        <f t="shared" si="9"/>
        <v>10</v>
      </c>
      <c r="B85" s="180">
        <f t="shared" si="10"/>
        <v>1876</v>
      </c>
      <c r="C85" s="45">
        <f>'StockBond Returns'!W75</f>
        <v>-0.02002688477</v>
      </c>
      <c r="D85" s="231">
        <f>'StockBond Returns'!M75</f>
        <v>10.19530167</v>
      </c>
      <c r="E85" s="45">
        <f t="shared" si="1"/>
        <v>0.06654219769</v>
      </c>
      <c r="F85" s="147">
        <f t="shared" si="4"/>
        <v>102.2181717</v>
      </c>
      <c r="G85" s="232">
        <f>'StockBond Returns'!C75</f>
        <v>1876.75</v>
      </c>
      <c r="H85" s="147">
        <f t="shared" si="2"/>
        <v>0.5668184825</v>
      </c>
      <c r="I85" s="147">
        <f t="shared" si="5"/>
        <v>6.934738636</v>
      </c>
      <c r="J85" s="45">
        <f t="shared" si="6"/>
        <v>0.3880218211</v>
      </c>
      <c r="K85" s="45">
        <f t="shared" si="7"/>
        <v>-0.04272156415</v>
      </c>
      <c r="L85" s="45">
        <f t="shared" si="8"/>
        <v>0.134715981</v>
      </c>
      <c r="M85" s="45">
        <f t="shared" si="11"/>
        <v>0.01157473468</v>
      </c>
      <c r="N85" s="233">
        <f t="shared" si="12"/>
        <v>0.02688439171</v>
      </c>
    </row>
    <row r="86">
      <c r="A86" s="180">
        <f t="shared" si="9"/>
        <v>11</v>
      </c>
      <c r="B86" s="180">
        <f t="shared" si="10"/>
        <v>1876</v>
      </c>
      <c r="C86" s="45">
        <f>'StockBond Returns'!W76</f>
        <v>-0.01573068783</v>
      </c>
      <c r="D86" s="231">
        <f>'StockBond Returns'!M76</f>
        <v>9.95866577</v>
      </c>
      <c r="E86" s="45">
        <f t="shared" si="1"/>
        <v>0.06770752895</v>
      </c>
      <c r="F86" s="147">
        <f t="shared" si="4"/>
        <v>100.0523075</v>
      </c>
      <c r="G86" s="232">
        <f>'StockBond Returns'!C76</f>
        <v>1876.833333</v>
      </c>
      <c r="H86" s="147">
        <f t="shared" si="2"/>
        <v>0.5645245424</v>
      </c>
      <c r="I86" s="147">
        <f t="shared" si="5"/>
        <v>6.922983202</v>
      </c>
      <c r="J86" s="45">
        <f t="shared" si="6"/>
        <v>0.3927944083</v>
      </c>
      <c r="K86" s="45">
        <f t="shared" si="7"/>
        <v>-0.04109607662</v>
      </c>
      <c r="L86" s="45">
        <f t="shared" si="8"/>
        <v>0.1377261323</v>
      </c>
      <c r="M86" s="45">
        <f t="shared" si="11"/>
        <v>0.007821511435</v>
      </c>
      <c r="N86" s="233">
        <f t="shared" si="12"/>
        <v>0.02691368601</v>
      </c>
    </row>
    <row r="87">
      <c r="A87" s="180">
        <f t="shared" si="9"/>
        <v>12</v>
      </c>
      <c r="B87" s="180">
        <f t="shared" si="10"/>
        <v>1876</v>
      </c>
      <c r="C87" s="45">
        <f>'StockBond Returns'!W77</f>
        <v>-0.01799399156</v>
      </c>
      <c r="D87" s="231">
        <f>'StockBond Returns'!M77</f>
        <v>9.74339121</v>
      </c>
      <c r="E87" s="45">
        <f t="shared" si="1"/>
        <v>0.0688168351</v>
      </c>
      <c r="F87" s="147">
        <f t="shared" si="4"/>
        <v>97.69760066</v>
      </c>
      <c r="G87" s="232">
        <f>'StockBond Returns'!C77</f>
        <v>1876.916667</v>
      </c>
      <c r="H87" s="147">
        <f t="shared" si="2"/>
        <v>0.5602699728</v>
      </c>
      <c r="I87" s="147">
        <f t="shared" si="5"/>
        <v>6.905019623</v>
      </c>
      <c r="J87" s="45">
        <f t="shared" si="6"/>
        <v>0.3989181026</v>
      </c>
      <c r="K87" s="45">
        <f t="shared" si="7"/>
        <v>-0.03860146428</v>
      </c>
      <c r="L87" s="45">
        <f t="shared" si="8"/>
        <v>0.1417837849</v>
      </c>
      <c r="M87" s="45">
        <f t="shared" si="11"/>
        <v>0.0034117317</v>
      </c>
      <c r="N87" s="233">
        <f t="shared" si="12"/>
        <v>0.02693613885</v>
      </c>
    </row>
    <row r="88">
      <c r="A88" s="180">
        <f t="shared" si="9"/>
        <v>1</v>
      </c>
      <c r="B88" s="180">
        <f t="shared" si="10"/>
        <v>1877</v>
      </c>
      <c r="C88" s="45">
        <f>'StockBond Returns'!W78</f>
        <v>-0.02357359761</v>
      </c>
      <c r="D88" s="231">
        <f>'StockBond Returns'!M78</f>
        <v>9.5389593</v>
      </c>
      <c r="E88" s="45">
        <f t="shared" si="1"/>
        <v>0.06991661949</v>
      </c>
      <c r="F88" s="147">
        <f t="shared" si="4"/>
        <v>94.84745434</v>
      </c>
      <c r="G88" s="232">
        <f>'StockBond Returns'!C78</f>
        <v>1877</v>
      </c>
      <c r="H88" s="147">
        <f t="shared" si="2"/>
        <v>0.5526177813</v>
      </c>
      <c r="I88" s="147">
        <f t="shared" si="5"/>
        <v>6.880062289</v>
      </c>
      <c r="J88" s="45">
        <f t="shared" si="6"/>
        <v>0.4057281761</v>
      </c>
      <c r="K88" s="45">
        <f t="shared" si="7"/>
        <v>-0.03511400396</v>
      </c>
      <c r="L88" s="45">
        <f t="shared" si="8"/>
        <v>0.1470394426</v>
      </c>
      <c r="M88" s="45">
        <f t="shared" si="11"/>
        <v>-0.001981602226</v>
      </c>
      <c r="N88" s="233">
        <f t="shared" si="12"/>
        <v>0.02694894554</v>
      </c>
    </row>
    <row r="89">
      <c r="A89" s="180">
        <f t="shared" si="9"/>
        <v>2</v>
      </c>
      <c r="B89" s="180">
        <f t="shared" si="10"/>
        <v>1877</v>
      </c>
      <c r="C89" s="45">
        <f>'StockBond Returns'!W79</f>
        <v>-0.01523067098</v>
      </c>
      <c r="D89" s="231">
        <f>'StockBond Returns'!M79</f>
        <v>9.24341217</v>
      </c>
      <c r="E89" s="45">
        <f t="shared" si="1"/>
        <v>0.07159257867</v>
      </c>
      <c r="F89" s="147">
        <f t="shared" si="4"/>
        <v>92.85866293</v>
      </c>
      <c r="G89" s="232">
        <f>'StockBond Returns'!C79</f>
        <v>1877.083333</v>
      </c>
      <c r="H89" s="147">
        <f t="shared" si="2"/>
        <v>0.5539992609</v>
      </c>
      <c r="I89" s="147">
        <f t="shared" si="5"/>
        <v>6.855083821</v>
      </c>
      <c r="J89" s="45">
        <f t="shared" si="6"/>
        <v>0.4116036663</v>
      </c>
      <c r="K89" s="45">
        <f t="shared" si="7"/>
        <v>-0.03159816455</v>
      </c>
      <c r="L89" s="45">
        <f t="shared" si="8"/>
        <v>0.1523490932</v>
      </c>
      <c r="M89" s="45">
        <f t="shared" si="11"/>
        <v>-0.00723186739</v>
      </c>
      <c r="N89" s="233">
        <f t="shared" si="12"/>
        <v>0.02695008794</v>
      </c>
    </row>
    <row r="90">
      <c r="A90" s="180">
        <f t="shared" si="9"/>
        <v>3</v>
      </c>
      <c r="B90" s="180">
        <f t="shared" si="10"/>
        <v>1877</v>
      </c>
      <c r="C90" s="45">
        <f>'StockBond Returns'!W80</f>
        <v>0.009098426857</v>
      </c>
      <c r="D90" s="231">
        <f>'StockBond Returns'!M80</f>
        <v>9.19873789</v>
      </c>
      <c r="E90" s="45">
        <f t="shared" si="1"/>
        <v>0.07185528286</v>
      </c>
      <c r="F90" s="147">
        <f t="shared" si="4"/>
        <v>93.1444909</v>
      </c>
      <c r="G90" s="232">
        <f>'StockBond Returns'!C80</f>
        <v>1877.166667</v>
      </c>
      <c r="H90" s="147">
        <f t="shared" si="2"/>
        <v>0.5577436451</v>
      </c>
      <c r="I90" s="147">
        <f t="shared" si="5"/>
        <v>6.834962832</v>
      </c>
      <c r="J90" s="45">
        <f t="shared" si="6"/>
        <v>0.41659074</v>
      </c>
      <c r="K90" s="45">
        <f t="shared" si="7"/>
        <v>-0.02874735133</v>
      </c>
      <c r="L90" s="45">
        <f t="shared" si="8"/>
        <v>0.1568872527</v>
      </c>
      <c r="M90" s="45">
        <f t="shared" si="11"/>
        <v>-0.01140250528</v>
      </c>
      <c r="N90" s="233">
        <f t="shared" si="12"/>
        <v>0.02693959442</v>
      </c>
    </row>
    <row r="91">
      <c r="A91" s="180">
        <f t="shared" si="9"/>
        <v>4</v>
      </c>
      <c r="B91" s="180">
        <f t="shared" si="10"/>
        <v>1877</v>
      </c>
      <c r="C91" s="45">
        <f>'StockBond Returns'!W81</f>
        <v>-0.07212324508</v>
      </c>
      <c r="D91" s="231">
        <f>'StockBond Returns'!M81</f>
        <v>8.3355525</v>
      </c>
      <c r="E91" s="45">
        <f t="shared" si="1"/>
        <v>0.07748402625</v>
      </c>
      <c r="F91" s="147">
        <f t="shared" si="4"/>
        <v>85.90909059</v>
      </c>
      <c r="G91" s="232">
        <f>'StockBond Returns'!C81</f>
        <v>1877.25</v>
      </c>
      <c r="H91" s="147">
        <f t="shared" si="2"/>
        <v>0.5547151859</v>
      </c>
      <c r="I91" s="147">
        <f t="shared" si="5"/>
        <v>6.812359529</v>
      </c>
      <c r="J91" s="45">
        <f t="shared" si="6"/>
        <v>0.4221668533</v>
      </c>
      <c r="K91" s="45">
        <f t="shared" si="7"/>
        <v>-0.02552475008</v>
      </c>
      <c r="L91" s="45">
        <f t="shared" si="8"/>
        <v>0.1618860329</v>
      </c>
      <c r="M91" s="45">
        <f t="shared" si="11"/>
        <v>-0.01565008774</v>
      </c>
      <c r="N91" s="233">
        <f t="shared" si="12"/>
        <v>0.02691736878</v>
      </c>
    </row>
    <row r="92">
      <c r="A92" s="180">
        <f t="shared" si="9"/>
        <v>5</v>
      </c>
      <c r="B92" s="180">
        <f t="shared" si="10"/>
        <v>1877</v>
      </c>
      <c r="C92" s="45">
        <f>'StockBond Returns'!W82</f>
        <v>-0.009323804413</v>
      </c>
      <c r="D92" s="231">
        <f>'StockBond Returns'!M82</f>
        <v>8.20708741</v>
      </c>
      <c r="E92" s="45">
        <f t="shared" si="1"/>
        <v>0.07842295293</v>
      </c>
      <c r="F92" s="147">
        <f t="shared" si="4"/>
        <v>84.5585479</v>
      </c>
      <c r="G92" s="232">
        <f>'StockBond Returns'!C82</f>
        <v>1877.333333</v>
      </c>
      <c r="H92" s="147">
        <f t="shared" si="2"/>
        <v>0.5526109185</v>
      </c>
      <c r="I92" s="147">
        <f t="shared" si="5"/>
        <v>6.783142645</v>
      </c>
      <c r="J92" s="45">
        <f t="shared" si="6"/>
        <v>0.4290837684</v>
      </c>
      <c r="K92" s="45">
        <f t="shared" si="7"/>
        <v>-0.02132741386</v>
      </c>
      <c r="L92" s="45">
        <f t="shared" si="8"/>
        <v>0.1680672657</v>
      </c>
      <c r="M92" s="45">
        <f t="shared" si="11"/>
        <v>-0.02067910438</v>
      </c>
      <c r="N92" s="233">
        <f t="shared" si="12"/>
        <v>0.02688224201</v>
      </c>
    </row>
    <row r="93">
      <c r="A93" s="180">
        <f t="shared" si="9"/>
        <v>6</v>
      </c>
      <c r="B93" s="180">
        <f t="shared" si="10"/>
        <v>1877</v>
      </c>
      <c r="C93" s="45">
        <f>'StockBond Returns'!W83</f>
        <v>0.001477410494</v>
      </c>
      <c r="D93" s="231">
        <f>'StockBond Returns'!M83</f>
        <v>8.0702526</v>
      </c>
      <c r="E93" s="45">
        <f t="shared" si="1"/>
        <v>0.07945592936</v>
      </c>
      <c r="F93" s="147">
        <f t="shared" si="4"/>
        <v>84.13004824</v>
      </c>
      <c r="G93" s="232">
        <f>'StockBond Returns'!C83</f>
        <v>1877.416667</v>
      </c>
      <c r="H93" s="147">
        <f t="shared" si="2"/>
        <v>0.5570525975</v>
      </c>
      <c r="I93" s="147">
        <f t="shared" si="5"/>
        <v>6.753003599</v>
      </c>
      <c r="J93" s="45">
        <f t="shared" si="6"/>
        <v>0.4352992333</v>
      </c>
      <c r="K93" s="45">
        <f t="shared" si="7"/>
        <v>-0.01695954154</v>
      </c>
      <c r="L93" s="45">
        <f t="shared" si="8"/>
        <v>0.1744738694</v>
      </c>
      <c r="M93" s="45">
        <f t="shared" si="11"/>
        <v>-0.02596541403</v>
      </c>
      <c r="N93" s="233">
        <f t="shared" si="12"/>
        <v>0.02682974588</v>
      </c>
    </row>
    <row r="94">
      <c r="A94" s="180">
        <f t="shared" si="9"/>
        <v>7</v>
      </c>
      <c r="B94" s="180">
        <f t="shared" si="10"/>
        <v>1877</v>
      </c>
      <c r="C94" s="45">
        <f>'StockBond Returns'!W84</f>
        <v>0.02606321988</v>
      </c>
      <c r="D94" s="231">
        <f>'StockBond Returns'!M84</f>
        <v>8.33729412</v>
      </c>
      <c r="E94" s="45">
        <f t="shared" si="1"/>
        <v>0.07747149588</v>
      </c>
      <c r="F94" s="147">
        <f t="shared" si="4"/>
        <v>85.751177</v>
      </c>
      <c r="G94" s="232">
        <f>'StockBond Returns'!C84</f>
        <v>1877.5</v>
      </c>
      <c r="H94" s="147">
        <f t="shared" si="2"/>
        <v>0.5536059963</v>
      </c>
      <c r="I94" s="147">
        <f t="shared" si="5"/>
        <v>6.723245385</v>
      </c>
      <c r="J94" s="45">
        <f t="shared" si="6"/>
        <v>0.4405305525</v>
      </c>
      <c r="K94" s="45">
        <f t="shared" si="7"/>
        <v>-0.01260843917</v>
      </c>
      <c r="L94" s="45">
        <f t="shared" si="8"/>
        <v>0.1808803337</v>
      </c>
      <c r="M94" s="45">
        <f t="shared" si="11"/>
        <v>-0.03140684955</v>
      </c>
      <c r="N94" s="233">
        <f t="shared" si="12"/>
        <v>0.02675643136</v>
      </c>
    </row>
    <row r="95">
      <c r="A95" s="180">
        <f t="shared" si="9"/>
        <v>8</v>
      </c>
      <c r="B95" s="180">
        <f t="shared" si="10"/>
        <v>1877</v>
      </c>
      <c r="C95" s="45">
        <f>'StockBond Returns'!W85</f>
        <v>0.09535750301</v>
      </c>
      <c r="D95" s="231">
        <f>'StockBond Returns'!M85</f>
        <v>9.28321758</v>
      </c>
      <c r="E95" s="45">
        <f t="shared" si="1"/>
        <v>0.07136063568</v>
      </c>
      <c r="F95" s="147">
        <f t="shared" si="4"/>
        <v>93.32179864</v>
      </c>
      <c r="G95" s="232">
        <f>'StockBond Returns'!C85</f>
        <v>1877.583333</v>
      </c>
      <c r="H95" s="147">
        <f t="shared" si="2"/>
        <v>0.5549585728</v>
      </c>
      <c r="I95" s="147">
        <f t="shared" si="5"/>
        <v>6.700787506</v>
      </c>
      <c r="J95" s="45">
        <f t="shared" si="6"/>
        <v>0.44277542</v>
      </c>
      <c r="K95" s="45">
        <f t="shared" si="7"/>
        <v>-0.009299168501</v>
      </c>
      <c r="L95" s="45">
        <f t="shared" si="8"/>
        <v>0.1860553281</v>
      </c>
      <c r="M95" s="45">
        <f t="shared" si="11"/>
        <v>-0.03515039368</v>
      </c>
      <c r="N95" s="233">
        <f t="shared" si="12"/>
        <v>0.0266601161</v>
      </c>
    </row>
    <row r="96">
      <c r="A96" s="180">
        <f t="shared" si="9"/>
        <v>9</v>
      </c>
      <c r="B96" s="180">
        <f t="shared" si="10"/>
        <v>1877</v>
      </c>
      <c r="C96" s="45">
        <f>'StockBond Returns'!W86</f>
        <v>0.05398341787</v>
      </c>
      <c r="D96" s="231">
        <f>'StockBond Returns'!M86</f>
        <v>9.96138132</v>
      </c>
      <c r="E96" s="45">
        <f t="shared" si="1"/>
        <v>0.06769384199</v>
      </c>
      <c r="F96" s="147">
        <f t="shared" si="4"/>
        <v>97.77471116</v>
      </c>
      <c r="G96" s="232">
        <f>'StockBond Returns'!C86</f>
        <v>1877.666667</v>
      </c>
      <c r="H96" s="147">
        <f t="shared" si="2"/>
        <v>0.551562154</v>
      </c>
      <c r="I96" s="147">
        <f t="shared" si="5"/>
        <v>6.68047911</v>
      </c>
      <c r="J96" s="45">
        <f t="shared" si="6"/>
        <v>0.4438535306</v>
      </c>
      <c r="K96" s="45">
        <f t="shared" si="7"/>
        <v>-0.006287476567</v>
      </c>
      <c r="L96" s="45">
        <f t="shared" si="8"/>
        <v>0.1908819803</v>
      </c>
      <c r="M96" s="45">
        <f t="shared" si="11"/>
        <v>-0.0377144888</v>
      </c>
      <c r="N96" s="233">
        <f t="shared" si="12"/>
        <v>0.02654828395</v>
      </c>
    </row>
    <row r="97">
      <c r="A97" s="180">
        <f t="shared" si="9"/>
        <v>10</v>
      </c>
      <c r="B97" s="180">
        <f t="shared" si="10"/>
        <v>1877</v>
      </c>
      <c r="C97" s="45">
        <f>'StockBond Returns'!W87</f>
        <v>0.02027096155</v>
      </c>
      <c r="D97" s="231">
        <f>'StockBond Returns'!M87</f>
        <v>10.20271248</v>
      </c>
      <c r="E97" s="45">
        <f t="shared" si="1"/>
        <v>0.06650657555</v>
      </c>
      <c r="F97" s="147">
        <f t="shared" si="4"/>
        <v>99.19395572</v>
      </c>
      <c r="G97" s="232">
        <f>'StockBond Returns'!C87</f>
        <v>1877.75</v>
      </c>
      <c r="H97" s="147">
        <f t="shared" si="2"/>
        <v>0.5497541925</v>
      </c>
      <c r="I97" s="147">
        <f t="shared" si="5"/>
        <v>6.66341482</v>
      </c>
      <c r="J97" s="45">
        <f t="shared" si="6"/>
        <v>0.4444343027</v>
      </c>
      <c r="K97" s="45">
        <f t="shared" si="7"/>
        <v>-0.00374268548</v>
      </c>
      <c r="L97" s="45">
        <f t="shared" si="8"/>
        <v>0.1951557273</v>
      </c>
      <c r="M97" s="45">
        <f t="shared" si="11"/>
        <v>-0.03912531241</v>
      </c>
      <c r="N97" s="233">
        <f t="shared" si="12"/>
        <v>0.02642638149</v>
      </c>
    </row>
    <row r="98">
      <c r="A98" s="180">
        <f t="shared" si="9"/>
        <v>11</v>
      </c>
      <c r="B98" s="180">
        <f t="shared" si="10"/>
        <v>1877</v>
      </c>
      <c r="C98" s="45">
        <f>'StockBond Returns'!W88</f>
        <v>0.01362876504</v>
      </c>
      <c r="D98" s="231">
        <f>'StockBond Returns'!M88</f>
        <v>10.26094399</v>
      </c>
      <c r="E98" s="45">
        <f t="shared" si="1"/>
        <v>0.06622846012</v>
      </c>
      <c r="F98" s="147">
        <f t="shared" si="4"/>
        <v>99.98860017</v>
      </c>
      <c r="G98" s="232">
        <f>'StockBond Returns'!C88</f>
        <v>1877.833333</v>
      </c>
      <c r="H98" s="147">
        <f t="shared" si="2"/>
        <v>0.5518409182</v>
      </c>
      <c r="I98" s="147">
        <f t="shared" si="5"/>
        <v>6.650731196</v>
      </c>
      <c r="J98" s="45">
        <f t="shared" si="6"/>
        <v>0.4449220726</v>
      </c>
      <c r="K98" s="45">
        <f t="shared" si="7"/>
        <v>-0.001842720948</v>
      </c>
      <c r="L98" s="45">
        <f t="shared" si="8"/>
        <v>0.1986621997</v>
      </c>
      <c r="M98" s="45">
        <f t="shared" si="11"/>
        <v>-0.03932582219</v>
      </c>
      <c r="N98" s="233">
        <f t="shared" si="12"/>
        <v>0.02630079446</v>
      </c>
    </row>
    <row r="99">
      <c r="A99" s="180">
        <f t="shared" si="9"/>
        <v>12</v>
      </c>
      <c r="B99" s="180">
        <f t="shared" si="10"/>
        <v>1877</v>
      </c>
      <c r="C99" s="45">
        <f>'StockBond Returns'!W89</f>
        <v>-0.00005623967062</v>
      </c>
      <c r="D99" s="231">
        <f>'StockBond Returns'!M89</f>
        <v>10.22933468</v>
      </c>
      <c r="E99" s="45">
        <f t="shared" si="1"/>
        <v>0.06637903423</v>
      </c>
      <c r="F99" s="147">
        <f t="shared" si="4"/>
        <v>99.43116696</v>
      </c>
      <c r="G99" s="232">
        <f>'StockBond Returns'!C89</f>
        <v>1877.916667</v>
      </c>
      <c r="H99" s="147">
        <f t="shared" si="2"/>
        <v>0.5500120696</v>
      </c>
      <c r="I99" s="147">
        <f t="shared" si="5"/>
        <v>6.640473293</v>
      </c>
      <c r="J99" s="45">
        <f t="shared" si="6"/>
        <v>0.4455320281</v>
      </c>
      <c r="K99" s="45">
        <f t="shared" si="7"/>
        <v>-0.0003008126692</v>
      </c>
      <c r="L99" s="45">
        <f t="shared" si="8"/>
        <v>0.2017437206</v>
      </c>
      <c r="M99" s="45">
        <f t="shared" si="11"/>
        <v>-0.0383121764</v>
      </c>
      <c r="N99" s="233">
        <f t="shared" si="12"/>
        <v>0.02617837543</v>
      </c>
    </row>
    <row r="100">
      <c r="A100" s="180">
        <f t="shared" si="9"/>
        <v>1</v>
      </c>
      <c r="B100" s="180">
        <f t="shared" si="10"/>
        <v>1878</v>
      </c>
      <c r="C100" s="45">
        <f>'StockBond Returns'!W90</f>
        <v>0.0349109555</v>
      </c>
      <c r="D100" s="231">
        <f>'StockBond Returns'!M90</f>
        <v>10.55260483</v>
      </c>
      <c r="E100" s="45">
        <f t="shared" si="1"/>
        <v>0.06488166624</v>
      </c>
      <c r="F100" s="147">
        <f t="shared" si="4"/>
        <v>102.3331905</v>
      </c>
      <c r="G100" s="232">
        <f>'StockBond Returns'!C90</f>
        <v>1878</v>
      </c>
      <c r="H100" s="147">
        <f t="shared" si="2"/>
        <v>0.5532956592</v>
      </c>
      <c r="I100" s="147">
        <f t="shared" si="5"/>
        <v>6.641151171</v>
      </c>
      <c r="J100" s="45">
        <f t="shared" si="6"/>
        <v>0.4443442298</v>
      </c>
      <c r="K100" s="45">
        <f t="shared" si="7"/>
        <v>-0.0004028543206</v>
      </c>
      <c r="L100" s="45">
        <f t="shared" si="8"/>
        <v>0.202852209</v>
      </c>
      <c r="M100" s="45">
        <f t="shared" si="11"/>
        <v>-0.03472513881</v>
      </c>
      <c r="N100" s="233">
        <f t="shared" si="12"/>
        <v>0.02606462982</v>
      </c>
    </row>
    <row r="101">
      <c r="A101" s="180">
        <f t="shared" si="9"/>
        <v>2</v>
      </c>
      <c r="B101" s="180">
        <f t="shared" si="10"/>
        <v>1878</v>
      </c>
      <c r="C101" s="45">
        <f>'StockBond Returns'!W91</f>
        <v>-0.0001473400344</v>
      </c>
      <c r="D101" s="231">
        <f>'StockBond Returns'!M91</f>
        <v>10.46079345</v>
      </c>
      <c r="E101" s="45">
        <f t="shared" si="1"/>
        <v>0.06529752152</v>
      </c>
      <c r="F101" s="147">
        <f t="shared" si="4"/>
        <v>101.7648986</v>
      </c>
      <c r="G101" s="232">
        <f>'StockBond Returns'!C91</f>
        <v>1878.083333</v>
      </c>
      <c r="H101" s="147">
        <f t="shared" si="2"/>
        <v>0.5537496379</v>
      </c>
      <c r="I101" s="147">
        <f t="shared" si="5"/>
        <v>6.640901548</v>
      </c>
      <c r="J101" s="45">
        <f t="shared" si="6"/>
        <v>0.4449462471</v>
      </c>
      <c r="K101" s="45">
        <f t="shared" si="7"/>
        <v>-0.0003652807339</v>
      </c>
      <c r="L101" s="45">
        <f t="shared" si="8"/>
        <v>0.2041298566</v>
      </c>
      <c r="M101" s="45">
        <f t="shared" si="11"/>
        <v>-0.03124429676</v>
      </c>
      <c r="N101" s="233">
        <f t="shared" si="12"/>
        <v>0.02596922919</v>
      </c>
    </row>
    <row r="102">
      <c r="A102" s="180">
        <f t="shared" si="9"/>
        <v>3</v>
      </c>
      <c r="B102" s="180">
        <f t="shared" si="10"/>
        <v>1878</v>
      </c>
      <c r="C102" s="45">
        <f>'StockBond Returns'!W92</f>
        <v>0.03559824301</v>
      </c>
      <c r="D102" s="231">
        <f>'StockBond Returns'!M92</f>
        <v>10.85129094</v>
      </c>
      <c r="E102" s="45">
        <f t="shared" si="1"/>
        <v>0.06357746698</v>
      </c>
      <c r="F102" s="147">
        <f t="shared" si="4"/>
        <v>104.814088</v>
      </c>
      <c r="G102" s="232">
        <f>'StockBond Returns'!C92</f>
        <v>1878.166667</v>
      </c>
      <c r="H102" s="147">
        <f t="shared" si="2"/>
        <v>0.5553178517</v>
      </c>
      <c r="I102" s="147">
        <f t="shared" si="5"/>
        <v>6.638475754</v>
      </c>
      <c r="J102" s="45">
        <f t="shared" si="6"/>
        <v>0.4469999881</v>
      </c>
      <c r="K102" s="45">
        <f t="shared" si="7"/>
        <v>0</v>
      </c>
      <c r="L102" s="45">
        <f t="shared" si="8"/>
        <v>0.2058070777</v>
      </c>
      <c r="M102" s="45">
        <f t="shared" si="11"/>
        <v>-0.02874735133</v>
      </c>
      <c r="N102" s="233">
        <f t="shared" si="12"/>
        <v>0.02588922086</v>
      </c>
    </row>
    <row r="103">
      <c r="A103" s="180">
        <f t="shared" si="9"/>
        <v>4</v>
      </c>
      <c r="B103" s="180">
        <f t="shared" si="10"/>
        <v>1878</v>
      </c>
      <c r="C103" s="45">
        <f>'StockBond Returns'!W93</f>
        <v>0.03605267967</v>
      </c>
      <c r="D103" s="231">
        <f>'StockBond Returns'!M93</f>
        <v>11.30357396</v>
      </c>
      <c r="E103" s="45">
        <f t="shared" si="1"/>
        <v>0.06173379736</v>
      </c>
      <c r="F103" s="147">
        <f t="shared" si="4"/>
        <v>108.0175782</v>
      </c>
      <c r="G103" s="232">
        <f>'StockBond Returns'!C93</f>
        <v>1878.25</v>
      </c>
      <c r="H103" s="147">
        <f t="shared" si="2"/>
        <v>0.555694607</v>
      </c>
      <c r="I103" s="147">
        <f t="shared" si="5"/>
        <v>6.639455175</v>
      </c>
      <c r="J103" s="45">
        <f t="shared" si="6"/>
        <v>0.4484045071</v>
      </c>
      <c r="K103" s="45">
        <f t="shared" si="7"/>
        <v>0</v>
      </c>
      <c r="L103" s="45">
        <f t="shared" si="8"/>
        <v>0.2068717291</v>
      </c>
      <c r="M103" s="45">
        <f t="shared" si="11"/>
        <v>-0.02538097887</v>
      </c>
      <c r="N103" s="233">
        <f t="shared" si="12"/>
        <v>0.02581914364</v>
      </c>
    </row>
    <row r="104">
      <c r="A104" s="180">
        <f t="shared" si="9"/>
        <v>5</v>
      </c>
      <c r="B104" s="180">
        <f t="shared" si="10"/>
        <v>1878</v>
      </c>
      <c r="C104" s="45">
        <f>'StockBond Returns'!W94</f>
        <v>0.04503284946</v>
      </c>
      <c r="D104" s="231">
        <f>'StockBond Returns'!M94</f>
        <v>11.72030619</v>
      </c>
      <c r="E104" s="45">
        <f t="shared" si="1"/>
        <v>0.0601610015</v>
      </c>
      <c r="F104" s="147">
        <f t="shared" si="4"/>
        <v>112.3011984</v>
      </c>
      <c r="G104" s="232">
        <f>'StockBond Returns'!C94</f>
        <v>1878.333333</v>
      </c>
      <c r="H104" s="147">
        <f t="shared" si="2"/>
        <v>0.563012714</v>
      </c>
      <c r="I104" s="147">
        <f t="shared" si="5"/>
        <v>6.649856971</v>
      </c>
      <c r="J104" s="45">
        <f t="shared" si="6"/>
        <v>0.4498271576</v>
      </c>
      <c r="K104" s="45">
        <f t="shared" si="7"/>
        <v>0</v>
      </c>
      <c r="L104" s="45">
        <f t="shared" si="8"/>
        <v>0.2062343157</v>
      </c>
      <c r="M104" s="45">
        <f t="shared" si="11"/>
        <v>-0.01964954606</v>
      </c>
      <c r="N104" s="233">
        <f t="shared" si="12"/>
        <v>0.02575907543</v>
      </c>
    </row>
    <row r="105">
      <c r="A105" s="180">
        <f t="shared" si="9"/>
        <v>6</v>
      </c>
      <c r="B105" s="180">
        <f t="shared" si="10"/>
        <v>1878</v>
      </c>
      <c r="C105" s="45">
        <f>'StockBond Returns'!W95</f>
        <v>0.04064529974</v>
      </c>
      <c r="D105" s="231">
        <f>'StockBond Returns'!M95</f>
        <v>12.24488775</v>
      </c>
      <c r="E105" s="45">
        <f t="shared" si="1"/>
        <v>0.05833336738</v>
      </c>
      <c r="F105" s="147">
        <f t="shared" si="4"/>
        <v>116.2798178</v>
      </c>
      <c r="G105" s="232">
        <f>'StockBond Returns'!C95</f>
        <v>1878.416667</v>
      </c>
      <c r="H105" s="147">
        <f t="shared" si="2"/>
        <v>0.565249444</v>
      </c>
      <c r="I105" s="147">
        <f t="shared" si="5"/>
        <v>6.658053817</v>
      </c>
      <c r="J105" s="45">
        <f t="shared" si="6"/>
        <v>0.4516588869</v>
      </c>
      <c r="K105" s="45">
        <f t="shared" si="7"/>
        <v>0</v>
      </c>
      <c r="L105" s="45">
        <f t="shared" si="8"/>
        <v>0.2060038425</v>
      </c>
      <c r="M105" s="45">
        <f t="shared" si="11"/>
        <v>-0.0140603778</v>
      </c>
      <c r="N105" s="233">
        <f t="shared" si="12"/>
        <v>0.02571580777</v>
      </c>
    </row>
    <row r="106">
      <c r="A106" s="180">
        <f t="shared" si="9"/>
        <v>7</v>
      </c>
      <c r="B106" s="180">
        <f t="shared" si="10"/>
        <v>1878</v>
      </c>
      <c r="C106" s="45">
        <f>'StockBond Returns'!W96</f>
        <v>0.003543589415</v>
      </c>
      <c r="D106" s="231">
        <f>'StockBond Returns'!M96</f>
        <v>12.31465968</v>
      </c>
      <c r="E106" s="45">
        <f t="shared" si="1"/>
        <v>0.05810201524</v>
      </c>
      <c r="F106" s="147">
        <f t="shared" si="4"/>
        <v>116.1246132</v>
      </c>
      <c r="G106" s="232">
        <f>'StockBond Returns'!C96</f>
        <v>1878.5</v>
      </c>
      <c r="H106" s="147">
        <f t="shared" si="2"/>
        <v>0.5622561707</v>
      </c>
      <c r="I106" s="147">
        <f t="shared" si="5"/>
        <v>6.666703992</v>
      </c>
      <c r="J106" s="45">
        <f t="shared" si="6"/>
        <v>0.4527532049</v>
      </c>
      <c r="K106" s="45">
        <f t="shared" si="7"/>
        <v>0</v>
      </c>
      <c r="L106" s="45">
        <f t="shared" si="8"/>
        <v>0.205696788</v>
      </c>
      <c r="M106" s="45">
        <f t="shared" si="11"/>
        <v>-0.008409836285</v>
      </c>
      <c r="N106" s="233">
        <f t="shared" si="12"/>
        <v>0.02568592401</v>
      </c>
    </row>
    <row r="107">
      <c r="A107" s="180">
        <f t="shared" si="9"/>
        <v>8</v>
      </c>
      <c r="B107" s="180">
        <f t="shared" si="10"/>
        <v>1878</v>
      </c>
      <c r="C107" s="45">
        <f>'StockBond Returns'!W97</f>
        <v>-0.01517289036</v>
      </c>
      <c r="D107" s="231">
        <f>'StockBond Returns'!M97</f>
        <v>12.03652943</v>
      </c>
      <c r="E107" s="45">
        <f t="shared" si="1"/>
        <v>0.05904021331</v>
      </c>
      <c r="F107" s="147">
        <f t="shared" si="4"/>
        <v>113.8089421</v>
      </c>
      <c r="G107" s="232">
        <f>'StockBond Returns'!C97</f>
        <v>1878.583333</v>
      </c>
      <c r="H107" s="147">
        <f t="shared" si="2"/>
        <v>0.5599420181</v>
      </c>
      <c r="I107" s="147">
        <f t="shared" si="5"/>
        <v>6.671687437</v>
      </c>
      <c r="J107" s="45">
        <f t="shared" si="6"/>
        <v>0.4556935458</v>
      </c>
      <c r="K107" s="45">
        <f t="shared" si="7"/>
        <v>0</v>
      </c>
      <c r="L107" s="45">
        <f t="shared" si="8"/>
        <v>0.2060605657</v>
      </c>
      <c r="M107" s="45">
        <f t="shared" si="11"/>
        <v>-0.004342783481</v>
      </c>
      <c r="N107" s="233">
        <f t="shared" si="12"/>
        <v>0.0256654361</v>
      </c>
    </row>
    <row r="108">
      <c r="A108" s="180">
        <f t="shared" si="9"/>
        <v>9</v>
      </c>
      <c r="B108" s="180">
        <f t="shared" si="10"/>
        <v>1878</v>
      </c>
      <c r="C108" s="45">
        <f>'StockBond Returns'!W98</f>
        <v>0.02010691452</v>
      </c>
      <c r="D108" s="231">
        <f>'StockBond Returns'!M98</f>
        <v>12.28764189</v>
      </c>
      <c r="E108" s="45">
        <f t="shared" si="1"/>
        <v>0.05819129004</v>
      </c>
      <c r="F108" s="147">
        <f t="shared" si="4"/>
        <v>115.526088</v>
      </c>
      <c r="G108" s="232">
        <f>'StockBond Returns'!C98</f>
        <v>1878.666667</v>
      </c>
      <c r="H108" s="147">
        <f t="shared" si="2"/>
        <v>0.5602176747</v>
      </c>
      <c r="I108" s="147">
        <f t="shared" si="5"/>
        <v>6.680342958</v>
      </c>
      <c r="J108" s="45">
        <f t="shared" si="6"/>
        <v>0.4578306944</v>
      </c>
      <c r="K108" s="45">
        <f t="shared" si="7"/>
        <v>0</v>
      </c>
      <c r="L108" s="45">
        <f t="shared" si="8"/>
        <v>0.2057697273</v>
      </c>
      <c r="M108" s="45">
        <f t="shared" si="11"/>
        <v>-0.00002038063041</v>
      </c>
      <c r="N108" s="233">
        <f t="shared" si="12"/>
        <v>0.02565020435</v>
      </c>
    </row>
    <row r="109">
      <c r="A109" s="180">
        <f t="shared" si="9"/>
        <v>10</v>
      </c>
      <c r="B109" s="180">
        <f t="shared" si="10"/>
        <v>1878</v>
      </c>
      <c r="C109" s="45">
        <f>'StockBond Returns'!W99</f>
        <v>0.005013096542</v>
      </c>
      <c r="D109" s="231">
        <f>'StockBond Returns'!M99</f>
        <v>12.28427225</v>
      </c>
      <c r="E109" s="45">
        <f t="shared" si="1"/>
        <v>0.05820245187</v>
      </c>
      <c r="F109" s="147">
        <f t="shared" si="4"/>
        <v>115.5422054</v>
      </c>
      <c r="G109" s="232">
        <f>'StockBond Returns'!C99</f>
        <v>1878.75</v>
      </c>
      <c r="H109" s="147">
        <f t="shared" si="2"/>
        <v>0.5604033039</v>
      </c>
      <c r="I109" s="147">
        <f t="shared" si="5"/>
        <v>6.690992069</v>
      </c>
      <c r="J109" s="45">
        <f t="shared" si="6"/>
        <v>0.4598836508</v>
      </c>
      <c r="K109" s="45">
        <f t="shared" si="7"/>
        <v>0</v>
      </c>
      <c r="L109" s="45">
        <f t="shared" si="8"/>
        <v>0.2051289978</v>
      </c>
      <c r="M109" s="45">
        <f t="shared" si="11"/>
        <v>0.004138606064</v>
      </c>
      <c r="N109" s="233">
        <f t="shared" si="12"/>
        <v>0.02564162397</v>
      </c>
    </row>
    <row r="110">
      <c r="A110" s="180">
        <f t="shared" si="9"/>
        <v>11</v>
      </c>
      <c r="B110" s="180">
        <f t="shared" si="10"/>
        <v>1878</v>
      </c>
      <c r="C110" s="45">
        <f>'StockBond Returns'!W100</f>
        <v>0.01316319583</v>
      </c>
      <c r="D110" s="231">
        <f>'StockBond Returns'!M100</f>
        <v>12.36797155</v>
      </c>
      <c r="E110" s="45">
        <f t="shared" si="1"/>
        <v>0.05792700114</v>
      </c>
      <c r="F110" s="147">
        <f t="shared" si="4"/>
        <v>116.49533</v>
      </c>
      <c r="G110" s="232">
        <f>'StockBond Returns'!C100</f>
        <v>1878.833333</v>
      </c>
      <c r="H110" s="147">
        <f t="shared" si="2"/>
        <v>0.5623520931</v>
      </c>
      <c r="I110" s="147">
        <f t="shared" si="5"/>
        <v>6.701503244</v>
      </c>
      <c r="J110" s="45">
        <f t="shared" si="6"/>
        <v>0.4615423282</v>
      </c>
      <c r="K110" s="45">
        <f t="shared" si="7"/>
        <v>0</v>
      </c>
      <c r="L110" s="45">
        <f t="shared" si="8"/>
        <v>0.2045216323</v>
      </c>
      <c r="M110" s="45">
        <f t="shared" si="11"/>
        <v>0.007634055043</v>
      </c>
      <c r="N110" s="233">
        <f t="shared" si="12"/>
        <v>0.02563981611</v>
      </c>
    </row>
    <row r="111">
      <c r="A111" s="180">
        <f t="shared" si="9"/>
        <v>12</v>
      </c>
      <c r="B111" s="180">
        <f t="shared" si="10"/>
        <v>1878</v>
      </c>
      <c r="C111" s="45">
        <f>'StockBond Returns'!W101</f>
        <v>0.02230867374</v>
      </c>
      <c r="D111" s="231">
        <f>'StockBond Returns'!M101</f>
        <v>12.55129772</v>
      </c>
      <c r="E111" s="45">
        <f t="shared" si="1"/>
        <v>0.0573365182</v>
      </c>
      <c r="F111" s="147">
        <f t="shared" si="4"/>
        <v>118.5192889</v>
      </c>
      <c r="G111" s="232">
        <f>'StockBond Returns'!C101</f>
        <v>1878.916667</v>
      </c>
      <c r="H111" s="147">
        <f t="shared" si="2"/>
        <v>0.5662902806</v>
      </c>
      <c r="I111" s="147">
        <f t="shared" si="5"/>
        <v>6.717781455</v>
      </c>
      <c r="J111" s="45">
        <f t="shared" si="6"/>
        <v>0.4613981781</v>
      </c>
      <c r="K111" s="45">
        <f t="shared" si="7"/>
        <v>0</v>
      </c>
      <c r="L111" s="45">
        <f t="shared" si="8"/>
        <v>0.202887716</v>
      </c>
      <c r="M111" s="45">
        <f t="shared" si="11"/>
        <v>0.01164196568</v>
      </c>
      <c r="N111" s="233">
        <f t="shared" si="12"/>
        <v>0.02564368018</v>
      </c>
    </row>
    <row r="112">
      <c r="A112" s="180">
        <f t="shared" si="9"/>
        <v>1</v>
      </c>
      <c r="B112" s="180">
        <f t="shared" si="10"/>
        <v>1879</v>
      </c>
      <c r="C112" s="45">
        <f>'StockBond Returns'!W102</f>
        <v>0.02006656859</v>
      </c>
      <c r="D112" s="231">
        <f>'StockBond Returns'!M102</f>
        <v>12.88238905</v>
      </c>
      <c r="E112" s="45">
        <f t="shared" si="1"/>
        <v>0.0563126766</v>
      </c>
      <c r="F112" s="147">
        <f t="shared" si="4"/>
        <v>120.3199106</v>
      </c>
      <c r="G112" s="232">
        <f>'StockBond Returns'!C102</f>
        <v>1879</v>
      </c>
      <c r="H112" s="147">
        <f t="shared" si="2"/>
        <v>0.5646280178</v>
      </c>
      <c r="I112" s="147">
        <f t="shared" si="5"/>
        <v>6.729113813</v>
      </c>
      <c r="J112" s="45">
        <f t="shared" si="6"/>
        <v>0.4620080919</v>
      </c>
      <c r="K112" s="45">
        <f t="shared" si="7"/>
        <v>0</v>
      </c>
      <c r="L112" s="45">
        <f t="shared" si="8"/>
        <v>0.202146424</v>
      </c>
      <c r="M112" s="45">
        <f t="shared" si="11"/>
        <v>0.01324508967</v>
      </c>
      <c r="N112" s="233">
        <f t="shared" si="12"/>
        <v>0.02565242497</v>
      </c>
    </row>
    <row r="113">
      <c r="A113" s="180">
        <f t="shared" si="9"/>
        <v>2</v>
      </c>
      <c r="B113" s="180">
        <f t="shared" si="10"/>
        <v>1879</v>
      </c>
      <c r="C113" s="45">
        <f>'StockBond Returns'!W103</f>
        <v>0.0190374697</v>
      </c>
      <c r="D113" s="231">
        <f>'StockBond Returns'!M103</f>
        <v>13.15958666</v>
      </c>
      <c r="E113" s="45">
        <f t="shared" si="1"/>
        <v>0.05549511435</v>
      </c>
      <c r="F113" s="147">
        <f t="shared" si="4"/>
        <v>122.0351201</v>
      </c>
      <c r="G113" s="232">
        <f>'StockBond Returns'!C103</f>
        <v>1879.083333</v>
      </c>
      <c r="H113" s="147">
        <f t="shared" si="2"/>
        <v>0.5643627456</v>
      </c>
      <c r="I113" s="147">
        <f t="shared" si="5"/>
        <v>6.739726921</v>
      </c>
      <c r="J113" s="45">
        <f t="shared" si="6"/>
        <v>0.4614896851</v>
      </c>
      <c r="K113" s="45">
        <f t="shared" si="7"/>
        <v>0</v>
      </c>
      <c r="L113" s="45">
        <f t="shared" si="8"/>
        <v>0.2015361203</v>
      </c>
      <c r="M113" s="45">
        <f t="shared" si="11"/>
        <v>0.01488131888</v>
      </c>
      <c r="N113" s="233">
        <f t="shared" si="12"/>
        <v>0.0256624212</v>
      </c>
    </row>
    <row r="114">
      <c r="A114" s="180">
        <f t="shared" si="9"/>
        <v>3</v>
      </c>
      <c r="B114" s="180">
        <f t="shared" si="10"/>
        <v>1879</v>
      </c>
      <c r="C114" s="45">
        <f>'StockBond Returns'!W104</f>
        <v>0.003956975021</v>
      </c>
      <c r="D114" s="231">
        <f>'StockBond Returns'!M104</f>
        <v>13.11326306</v>
      </c>
      <c r="E114" s="45">
        <f t="shared" si="1"/>
        <v>0.05562933499</v>
      </c>
      <c r="F114" s="147">
        <f t="shared" si="4"/>
        <v>121.9514141</v>
      </c>
      <c r="G114" s="232">
        <f>'StockBond Returns'!C104</f>
        <v>1879.166667</v>
      </c>
      <c r="H114" s="147">
        <f t="shared" si="2"/>
        <v>0.5653396725</v>
      </c>
      <c r="I114" s="147">
        <f t="shared" si="5"/>
        <v>6.749748742</v>
      </c>
      <c r="J114" s="45">
        <f t="shared" si="6"/>
        <v>0.4602666868</v>
      </c>
      <c r="K114" s="45">
        <f t="shared" si="7"/>
        <v>0</v>
      </c>
      <c r="L114" s="45">
        <f t="shared" si="8"/>
        <v>0.201031206</v>
      </c>
      <c r="M114" s="45">
        <f t="shared" si="11"/>
        <v>0.01676182785</v>
      </c>
      <c r="N114" s="233">
        <f t="shared" si="12"/>
        <v>0.02567156403</v>
      </c>
    </row>
    <row r="115">
      <c r="A115" s="180">
        <f t="shared" si="9"/>
        <v>4</v>
      </c>
      <c r="B115" s="180">
        <f t="shared" si="10"/>
        <v>1879</v>
      </c>
      <c r="C115" s="45">
        <f>'StockBond Returns'!W105</f>
        <v>0.04051611072</v>
      </c>
      <c r="D115" s="231">
        <f>'StockBond Returns'!M105</f>
        <v>13.64775044</v>
      </c>
      <c r="E115" s="45">
        <f t="shared" si="1"/>
        <v>0.05413607436</v>
      </c>
      <c r="F115" s="147">
        <f t="shared" si="4"/>
        <v>126.3041661</v>
      </c>
      <c r="G115" s="232">
        <f>'StockBond Returns'!C105</f>
        <v>1879.25</v>
      </c>
      <c r="H115" s="147">
        <f t="shared" si="2"/>
        <v>0.5698009774</v>
      </c>
      <c r="I115" s="147">
        <f t="shared" si="5"/>
        <v>6.763855112</v>
      </c>
      <c r="J115" s="45">
        <f t="shared" si="6"/>
        <v>0.4572476511</v>
      </c>
      <c r="K115" s="45">
        <f t="shared" si="7"/>
        <v>0</v>
      </c>
      <c r="L115" s="45">
        <f t="shared" si="8"/>
        <v>0.1997987843</v>
      </c>
      <c r="M115" s="45">
        <f t="shared" si="11"/>
        <v>0.01873646763</v>
      </c>
      <c r="N115" s="233">
        <f t="shared" si="12"/>
        <v>0.02567855963</v>
      </c>
    </row>
    <row r="116">
      <c r="A116" s="180">
        <f t="shared" si="9"/>
        <v>5</v>
      </c>
      <c r="B116" s="180">
        <f t="shared" si="10"/>
        <v>1879</v>
      </c>
      <c r="C116" s="45">
        <f>'StockBond Returns'!W106</f>
        <v>0.04423759609</v>
      </c>
      <c r="D116" s="231">
        <f>'StockBond Returns'!M106</f>
        <v>14.24887786</v>
      </c>
      <c r="E116" s="45">
        <f t="shared" si="1"/>
        <v>0.05259048256</v>
      </c>
      <c r="F116" s="147">
        <f t="shared" si="4"/>
        <v>131.2965512</v>
      </c>
      <c r="G116" s="232">
        <f>'StockBond Returns'!C106</f>
        <v>1879.333333</v>
      </c>
      <c r="H116" s="147">
        <f t="shared" si="2"/>
        <v>0.5754124154</v>
      </c>
      <c r="I116" s="147">
        <f t="shared" si="5"/>
        <v>6.776254814</v>
      </c>
      <c r="J116" s="45">
        <f t="shared" si="6"/>
        <v>0.4535187541</v>
      </c>
      <c r="K116" s="45">
        <f t="shared" si="7"/>
        <v>0</v>
      </c>
      <c r="L116" s="45">
        <f t="shared" si="8"/>
        <v>0.1988646557</v>
      </c>
      <c r="M116" s="45">
        <f t="shared" si="11"/>
        <v>0.01900760325</v>
      </c>
      <c r="N116" s="233">
        <f t="shared" si="12"/>
        <v>0.02568078714</v>
      </c>
    </row>
    <row r="117">
      <c r="A117" s="180">
        <f t="shared" si="9"/>
        <v>6</v>
      </c>
      <c r="B117" s="180">
        <f t="shared" si="10"/>
        <v>1879</v>
      </c>
      <c r="C117" s="45">
        <f>'StockBond Returns'!W107</f>
        <v>0.02123917806</v>
      </c>
      <c r="D117" s="231">
        <f>'StockBond Returns'!M107</f>
        <v>14.52039379</v>
      </c>
      <c r="E117" s="45">
        <f t="shared" si="1"/>
        <v>0.05193432783</v>
      </c>
      <c r="F117" s="147">
        <f t="shared" si="4"/>
        <v>133.4975483</v>
      </c>
      <c r="G117" s="232">
        <f>'StockBond Returns'!C107</f>
        <v>1879.416667</v>
      </c>
      <c r="H117" s="147">
        <f t="shared" si="2"/>
        <v>0.5777587866</v>
      </c>
      <c r="I117" s="147">
        <f t="shared" si="5"/>
        <v>6.788764156</v>
      </c>
      <c r="J117" s="45">
        <f t="shared" si="6"/>
        <v>0.4501540592</v>
      </c>
      <c r="K117" s="45">
        <f t="shared" si="7"/>
        <v>0</v>
      </c>
      <c r="L117" s="45">
        <f t="shared" si="8"/>
        <v>0.1979076316</v>
      </c>
      <c r="M117" s="45">
        <f t="shared" si="11"/>
        <v>0.01963191385</v>
      </c>
      <c r="N117" s="233">
        <f t="shared" si="12"/>
        <v>0.0256805155</v>
      </c>
    </row>
    <row r="118">
      <c r="A118" s="180">
        <f t="shared" si="9"/>
        <v>7</v>
      </c>
      <c r="B118" s="180">
        <f t="shared" si="10"/>
        <v>1879</v>
      </c>
      <c r="C118" s="45">
        <f>'StockBond Returns'!W108</f>
        <v>0.001752398391</v>
      </c>
      <c r="D118" s="231">
        <f>'StockBond Returns'!M108</f>
        <v>14.53900355</v>
      </c>
      <c r="E118" s="45">
        <f t="shared" si="1"/>
        <v>0.05189025228</v>
      </c>
      <c r="F118" s="147">
        <f t="shared" si="4"/>
        <v>133.152718</v>
      </c>
      <c r="G118" s="232">
        <f>'StockBond Returns'!C108</f>
        <v>1879.5</v>
      </c>
      <c r="H118" s="147">
        <f t="shared" si="2"/>
        <v>0.5757773439</v>
      </c>
      <c r="I118" s="147">
        <f t="shared" si="5"/>
        <v>6.80228533</v>
      </c>
      <c r="J118" s="45">
        <f t="shared" si="6"/>
        <v>0.4466074382</v>
      </c>
      <c r="K118" s="45">
        <f t="shared" si="7"/>
        <v>-0.0000166600148</v>
      </c>
      <c r="L118" s="45">
        <f t="shared" si="8"/>
        <v>0.1967691488</v>
      </c>
      <c r="M118" s="45">
        <f t="shared" si="11"/>
        <v>0.02033708681</v>
      </c>
      <c r="N118" s="233">
        <f t="shared" si="12"/>
        <v>0.02567862292</v>
      </c>
    </row>
    <row r="119">
      <c r="A119" s="180">
        <f t="shared" si="9"/>
        <v>8</v>
      </c>
      <c r="B119" s="180">
        <f t="shared" si="10"/>
        <v>1879</v>
      </c>
      <c r="C119" s="45">
        <f>'StockBond Returns'!W109</f>
        <v>0.01009890705</v>
      </c>
      <c r="D119" s="231">
        <f>'StockBond Returns'!M109</f>
        <v>14.63595699</v>
      </c>
      <c r="E119" s="45">
        <f t="shared" si="1"/>
        <v>0.05166243983</v>
      </c>
      <c r="F119" s="147">
        <f t="shared" si="4"/>
        <v>133.9158228</v>
      </c>
      <c r="G119" s="232">
        <f>'StockBond Returns'!C109</f>
        <v>1879.583333</v>
      </c>
      <c r="H119" s="147">
        <f t="shared" si="2"/>
        <v>0.5765348448</v>
      </c>
      <c r="I119" s="147">
        <f t="shared" si="5"/>
        <v>6.818878156</v>
      </c>
      <c r="J119" s="45">
        <f t="shared" si="6"/>
        <v>0.4415623323</v>
      </c>
      <c r="K119" s="45">
        <f t="shared" si="7"/>
        <v>-0.002449985539</v>
      </c>
      <c r="L119" s="45">
        <f t="shared" si="8"/>
        <v>0.1950868764</v>
      </c>
      <c r="M119" s="45">
        <f t="shared" si="11"/>
        <v>0.02206199265</v>
      </c>
      <c r="N119" s="233">
        <f t="shared" si="12"/>
        <v>0.02567572006</v>
      </c>
    </row>
    <row r="120">
      <c r="A120" s="180">
        <f t="shared" si="9"/>
        <v>9</v>
      </c>
      <c r="B120" s="180">
        <f t="shared" si="10"/>
        <v>1879</v>
      </c>
      <c r="C120" s="45">
        <f>'StockBond Returns'!W110</f>
        <v>-0.001886522094</v>
      </c>
      <c r="D120" s="231">
        <f>'StockBond Returns'!M110</f>
        <v>14.62065293</v>
      </c>
      <c r="E120" s="45">
        <f t="shared" si="1"/>
        <v>0.05169819911</v>
      </c>
      <c r="F120" s="147">
        <f t="shared" si="4"/>
        <v>133.0877405</v>
      </c>
      <c r="G120" s="232">
        <f>'StockBond Returns'!C110</f>
        <v>1879.666667</v>
      </c>
      <c r="H120" s="147">
        <f t="shared" si="2"/>
        <v>0.5733663754</v>
      </c>
      <c r="I120" s="147">
        <f t="shared" si="5"/>
        <v>6.832026857</v>
      </c>
      <c r="J120" s="45">
        <f t="shared" si="6"/>
        <v>0.4367804348</v>
      </c>
      <c r="K120" s="45">
        <f t="shared" si="7"/>
        <v>-0.004369838446</v>
      </c>
      <c r="L120" s="45">
        <f t="shared" si="8"/>
        <v>0.1940020996</v>
      </c>
      <c r="M120" s="45">
        <f t="shared" si="11"/>
        <v>0.0227060048</v>
      </c>
      <c r="N120" s="233">
        <f t="shared" si="12"/>
        <v>0.02567256279</v>
      </c>
    </row>
    <row r="121">
      <c r="A121" s="180">
        <f t="shared" si="9"/>
        <v>10</v>
      </c>
      <c r="B121" s="180">
        <f t="shared" si="10"/>
        <v>1879</v>
      </c>
      <c r="C121" s="45">
        <f>'StockBond Returns'!W111</f>
        <v>0.02763235877</v>
      </c>
      <c r="D121" s="231">
        <f>'StockBond Returns'!M111</f>
        <v>15.31216952</v>
      </c>
      <c r="E121" s="45">
        <f t="shared" si="1"/>
        <v>0.05015376597</v>
      </c>
      <c r="F121" s="147">
        <f t="shared" si="4"/>
        <v>136.1760588</v>
      </c>
      <c r="G121" s="232">
        <f>'StockBond Returns'!C111</f>
        <v>1879.75</v>
      </c>
      <c r="H121" s="147">
        <f t="shared" si="2"/>
        <v>0.569145182</v>
      </c>
      <c r="I121" s="147">
        <f t="shared" si="5"/>
        <v>6.840768735</v>
      </c>
      <c r="J121" s="45">
        <f t="shared" si="6"/>
        <v>0.4324908047</v>
      </c>
      <c r="K121" s="45">
        <f t="shared" si="7"/>
        <v>-0.00564216292</v>
      </c>
      <c r="L121" s="45">
        <f t="shared" si="8"/>
        <v>0.1936778493</v>
      </c>
      <c r="M121" s="45">
        <f t="shared" si="11"/>
        <v>0.02238482192</v>
      </c>
      <c r="N121" s="233">
        <f t="shared" si="12"/>
        <v>0.02567242353</v>
      </c>
    </row>
    <row r="122">
      <c r="A122" s="180">
        <f t="shared" si="9"/>
        <v>11</v>
      </c>
      <c r="B122" s="180">
        <f t="shared" si="10"/>
        <v>1879</v>
      </c>
      <c r="C122" s="45">
        <f>'StockBond Returns'!W112</f>
        <v>-0.007342107728</v>
      </c>
      <c r="D122" s="231">
        <f>'StockBond Returns'!M112</f>
        <v>15.28088057</v>
      </c>
      <c r="E122" s="45">
        <f t="shared" si="1"/>
        <v>0.05022062743</v>
      </c>
      <c r="F122" s="147">
        <f t="shared" si="4"/>
        <v>134.6112731</v>
      </c>
      <c r="G122" s="232">
        <f>'StockBond Returns'!C112</f>
        <v>1879.833333</v>
      </c>
      <c r="H122" s="147">
        <f t="shared" si="2"/>
        <v>0.563355216</v>
      </c>
      <c r="I122" s="147">
        <f t="shared" si="5"/>
        <v>6.841771858</v>
      </c>
      <c r="J122" s="45">
        <f t="shared" si="6"/>
        <v>0.4288513098</v>
      </c>
      <c r="K122" s="45">
        <f t="shared" si="7"/>
        <v>-0.005787953105</v>
      </c>
      <c r="L122" s="45">
        <f t="shared" si="8"/>
        <v>0.1946911953</v>
      </c>
      <c r="M122" s="45">
        <f t="shared" si="11"/>
        <v>0.02093091788</v>
      </c>
      <c r="N122" s="233">
        <f t="shared" si="12"/>
        <v>0.02567922127</v>
      </c>
    </row>
    <row r="123">
      <c r="A123" s="180">
        <f t="shared" si="9"/>
        <v>12</v>
      </c>
      <c r="B123" s="180">
        <f t="shared" si="10"/>
        <v>1879</v>
      </c>
      <c r="C123" s="45">
        <f>'StockBond Returns'!W113</f>
        <v>-0.02630066034</v>
      </c>
      <c r="D123" s="231">
        <f>'StockBond Returns'!M113</f>
        <v>14.77235427</v>
      </c>
      <c r="E123" s="45">
        <f t="shared" si="1"/>
        <v>0.05134700846</v>
      </c>
      <c r="F123" s="147">
        <f t="shared" si="4"/>
        <v>130.5223691</v>
      </c>
      <c r="G123" s="232">
        <f>'StockBond Returns'!C113</f>
        <v>1879.916667</v>
      </c>
      <c r="H123" s="147">
        <f t="shared" si="2"/>
        <v>0.5584944325</v>
      </c>
      <c r="I123" s="147">
        <f t="shared" si="5"/>
        <v>6.83397601</v>
      </c>
      <c r="J123" s="45">
        <f t="shared" si="6"/>
        <v>0.4268420458</v>
      </c>
      <c r="K123" s="45">
        <f t="shared" si="7"/>
        <v>-0.004653807179</v>
      </c>
      <c r="L123" s="45">
        <f t="shared" si="8"/>
        <v>0.1972332654</v>
      </c>
      <c r="M123" s="45">
        <f t="shared" si="11"/>
        <v>0.01729656671</v>
      </c>
      <c r="N123" s="233">
        <f t="shared" si="12"/>
        <v>0.02569619441</v>
      </c>
    </row>
    <row r="124">
      <c r="A124" s="180">
        <f t="shared" si="9"/>
        <v>1</v>
      </c>
      <c r="B124" s="180">
        <f t="shared" si="10"/>
        <v>1880</v>
      </c>
      <c r="C124" s="45">
        <f>'StockBond Returns'!W114</f>
        <v>0.002990968656</v>
      </c>
      <c r="D124" s="231">
        <f>'StockBond Returns'!M114</f>
        <v>14.87444793</v>
      </c>
      <c r="E124" s="45">
        <f t="shared" si="1"/>
        <v>0.05111469295</v>
      </c>
      <c r="F124" s="147">
        <f t="shared" si="4"/>
        <v>130.3525925</v>
      </c>
      <c r="G124" s="232">
        <f>'StockBond Returns'!C114</f>
        <v>1880</v>
      </c>
      <c r="H124" s="147">
        <f t="shared" si="2"/>
        <v>0.5552443952</v>
      </c>
      <c r="I124" s="147">
        <f t="shared" si="5"/>
        <v>6.824592387</v>
      </c>
      <c r="J124" s="45">
        <f t="shared" si="6"/>
        <v>0.4246795263</v>
      </c>
      <c r="K124" s="45">
        <f t="shared" si="7"/>
        <v>-0.003285234159</v>
      </c>
      <c r="L124" s="45">
        <f t="shared" si="8"/>
        <v>0.2000520163</v>
      </c>
      <c r="M124" s="45">
        <f t="shared" si="11"/>
        <v>0.01418887785</v>
      </c>
      <c r="N124" s="233">
        <f t="shared" si="12"/>
        <v>0.02572715444</v>
      </c>
    </row>
    <row r="125">
      <c r="A125" s="180">
        <f t="shared" si="9"/>
        <v>2</v>
      </c>
      <c r="B125" s="180">
        <f t="shared" si="10"/>
        <v>1880</v>
      </c>
      <c r="C125" s="45">
        <f>'StockBond Returns'!W115</f>
        <v>0.02343932882</v>
      </c>
      <c r="D125" s="231">
        <f>'StockBond Returns'!M115</f>
        <v>15.14560029</v>
      </c>
      <c r="E125" s="45">
        <f t="shared" si="1"/>
        <v>0.0505128876</v>
      </c>
      <c r="F125" s="147">
        <f t="shared" si="4"/>
        <v>132.8397109</v>
      </c>
      <c r="G125" s="232">
        <f>'StockBond Returns'!C115</f>
        <v>1880.083333</v>
      </c>
      <c r="H125" s="147">
        <f t="shared" si="2"/>
        <v>0.5591764486</v>
      </c>
      <c r="I125" s="147">
        <f t="shared" si="5"/>
        <v>6.81940609</v>
      </c>
      <c r="J125" s="45">
        <f t="shared" si="6"/>
        <v>0.4220300453</v>
      </c>
      <c r="K125" s="45">
        <f t="shared" si="7"/>
        <v>-0.002527212308</v>
      </c>
      <c r="L125" s="45">
        <f t="shared" si="8"/>
        <v>0.2021316319</v>
      </c>
      <c r="M125" s="45">
        <f t="shared" si="11"/>
        <v>0.01182231419</v>
      </c>
      <c r="N125" s="233">
        <f t="shared" si="12"/>
        <v>0.02576958415</v>
      </c>
    </row>
    <row r="126">
      <c r="A126" s="180">
        <f t="shared" si="9"/>
        <v>3</v>
      </c>
      <c r="B126" s="180">
        <f t="shared" si="10"/>
        <v>1880</v>
      </c>
      <c r="C126" s="45">
        <f>'StockBond Returns'!W116</f>
        <v>0.008131944986</v>
      </c>
      <c r="D126" s="231">
        <f>'StockBond Returns'!M116</f>
        <v>15.23147787</v>
      </c>
      <c r="E126" s="45">
        <f t="shared" si="1"/>
        <v>0.0503267555</v>
      </c>
      <c r="F126" s="147">
        <f t="shared" si="4"/>
        <v>133.3562324</v>
      </c>
      <c r="G126" s="232">
        <f>'StockBond Returns'!C116</f>
        <v>1880.166667</v>
      </c>
      <c r="H126" s="147">
        <f t="shared" si="2"/>
        <v>0.5592822087</v>
      </c>
      <c r="I126" s="147">
        <f t="shared" si="5"/>
        <v>6.813348627</v>
      </c>
      <c r="J126" s="45">
        <f t="shared" si="6"/>
        <v>0.4188082723</v>
      </c>
      <c r="K126" s="45">
        <f t="shared" si="7"/>
        <v>-0.001640400902</v>
      </c>
      <c r="L126" s="45">
        <f t="shared" si="8"/>
        <v>0.2043580679</v>
      </c>
      <c r="M126" s="45">
        <f t="shared" si="11"/>
        <v>0.009422555867</v>
      </c>
      <c r="N126" s="233">
        <f t="shared" si="12"/>
        <v>0.02582382195</v>
      </c>
    </row>
    <row r="127">
      <c r="A127" s="180">
        <f t="shared" si="9"/>
        <v>4</v>
      </c>
      <c r="B127" s="180">
        <f t="shared" si="10"/>
        <v>1880</v>
      </c>
      <c r="C127" s="45">
        <f>'StockBond Returns'!W117</f>
        <v>0.02650764563</v>
      </c>
      <c r="D127" s="231">
        <f>'StockBond Returns'!M117</f>
        <v>15.47045391</v>
      </c>
      <c r="E127" s="45">
        <f t="shared" si="1"/>
        <v>0.04981967225</v>
      </c>
      <c r="F127" s="147">
        <f t="shared" si="4"/>
        <v>136.3170847</v>
      </c>
      <c r="G127" s="232">
        <f>'StockBond Returns'!C117</f>
        <v>1880.25</v>
      </c>
      <c r="H127" s="147">
        <f t="shared" si="2"/>
        <v>0.5659393736</v>
      </c>
      <c r="I127" s="147">
        <f t="shared" si="5"/>
        <v>6.809487023</v>
      </c>
      <c r="J127" s="45">
        <f t="shared" si="6"/>
        <v>0.4149354711</v>
      </c>
      <c r="K127" s="45">
        <f t="shared" si="7"/>
        <v>-0.001074239431</v>
      </c>
      <c r="L127" s="45">
        <f t="shared" si="8"/>
        <v>0.2061888842</v>
      </c>
      <c r="M127" s="45">
        <f t="shared" si="11"/>
        <v>0.006746435241</v>
      </c>
      <c r="N127" s="233">
        <f t="shared" si="12"/>
        <v>0.02588879769</v>
      </c>
    </row>
    <row r="128">
      <c r="A128" s="180">
        <f t="shared" si="9"/>
        <v>5</v>
      </c>
      <c r="B128" s="180">
        <f t="shared" si="10"/>
        <v>1880</v>
      </c>
      <c r="C128" s="45">
        <f>'StockBond Returns'!W118</f>
        <v>-0.02486348167</v>
      </c>
      <c r="D128" s="231">
        <f>'StockBond Returns'!M118</f>
        <v>14.64609845</v>
      </c>
      <c r="E128" s="45">
        <f t="shared" si="1"/>
        <v>0.05163878459</v>
      </c>
      <c r="F128" s="147">
        <f t="shared" si="4"/>
        <v>132.3758992</v>
      </c>
      <c r="G128" s="232">
        <f>'StockBond Returns'!C118</f>
        <v>1880.333333</v>
      </c>
      <c r="H128" s="147">
        <f t="shared" si="2"/>
        <v>0.5696442121</v>
      </c>
      <c r="I128" s="147">
        <f t="shared" si="5"/>
        <v>6.803718819</v>
      </c>
      <c r="J128" s="45">
        <f t="shared" si="6"/>
        <v>0.412010345</v>
      </c>
      <c r="K128" s="45">
        <f t="shared" si="7"/>
        <v>-0.0002273486238</v>
      </c>
      <c r="L128" s="45">
        <f t="shared" si="8"/>
        <v>0.2083504474</v>
      </c>
      <c r="M128" s="45">
        <f t="shared" si="11"/>
        <v>0.004052977114</v>
      </c>
      <c r="N128" s="233">
        <f t="shared" si="12"/>
        <v>0.02596029293</v>
      </c>
    </row>
    <row r="129">
      <c r="A129" s="180">
        <f t="shared" si="9"/>
        <v>6</v>
      </c>
      <c r="B129" s="180">
        <f t="shared" si="10"/>
        <v>1880</v>
      </c>
      <c r="C129" s="45">
        <f>'StockBond Returns'!W119</f>
        <v>0.02958037315</v>
      </c>
      <c r="D129" s="231">
        <f>'StockBond Returns'!M119</f>
        <v>14.94647435</v>
      </c>
      <c r="E129" s="45">
        <f t="shared" si="1"/>
        <v>0.05095270519</v>
      </c>
      <c r="F129" s="147">
        <f t="shared" si="4"/>
        <v>135.7051332</v>
      </c>
      <c r="G129" s="232">
        <f>'StockBond Returns'!C119</f>
        <v>1880.416667</v>
      </c>
      <c r="H129" s="147">
        <f t="shared" si="2"/>
        <v>0.5762119705</v>
      </c>
      <c r="I129" s="147">
        <f t="shared" si="5"/>
        <v>6.802172003</v>
      </c>
      <c r="J129" s="45">
        <f t="shared" si="6"/>
        <v>0.4085088017</v>
      </c>
      <c r="K129" s="45">
        <f t="shared" si="7"/>
        <v>0</v>
      </c>
      <c r="L129" s="45">
        <f t="shared" si="8"/>
        <v>0.2097562001</v>
      </c>
      <c r="M129" s="45">
        <f t="shared" si="11"/>
        <v>0.00197500557</v>
      </c>
      <c r="N129" s="233">
        <f t="shared" si="12"/>
        <v>0.0260381623</v>
      </c>
    </row>
    <row r="130">
      <c r="A130" s="180">
        <f t="shared" si="9"/>
        <v>7</v>
      </c>
      <c r="B130" s="180">
        <f t="shared" si="10"/>
        <v>1880</v>
      </c>
      <c r="C130" s="45">
        <f>'StockBond Returns'!W120</f>
        <v>0.03775702076</v>
      </c>
      <c r="D130" s="231">
        <f>'StockBond Returns'!M120</f>
        <v>15.59623014</v>
      </c>
      <c r="E130" s="45">
        <f t="shared" si="1"/>
        <v>0.04955902936</v>
      </c>
      <c r="F130" s="147">
        <f t="shared" si="4"/>
        <v>140.2309867</v>
      </c>
      <c r="G130" s="232">
        <f>'StockBond Returns'!C120</f>
        <v>1880.5</v>
      </c>
      <c r="H130" s="147">
        <f t="shared" si="2"/>
        <v>0.5791426325</v>
      </c>
      <c r="I130" s="147">
        <f t="shared" si="5"/>
        <v>6.805537292</v>
      </c>
      <c r="J130" s="45">
        <f t="shared" si="6"/>
        <v>0.4037388952</v>
      </c>
      <c r="K130" s="45">
        <f t="shared" si="7"/>
        <v>0</v>
      </c>
      <c r="L130" s="45">
        <f t="shared" si="8"/>
        <v>0.2102777446</v>
      </c>
      <c r="M130" s="45">
        <f t="shared" si="11"/>
        <v>0.0004780690962</v>
      </c>
      <c r="N130" s="233">
        <f t="shared" si="12"/>
        <v>0.02612361674</v>
      </c>
    </row>
    <row r="131">
      <c r="A131" s="180">
        <f t="shared" si="9"/>
        <v>8</v>
      </c>
      <c r="B131" s="180">
        <f t="shared" si="10"/>
        <v>1880</v>
      </c>
      <c r="C131" s="45">
        <f>'StockBond Returns'!W121</f>
        <v>0.03464402407</v>
      </c>
      <c r="D131" s="231">
        <f>'StockBond Returns'!M121</f>
        <v>16.12306963</v>
      </c>
      <c r="E131" s="45">
        <f t="shared" si="1"/>
        <v>0.04851146441</v>
      </c>
      <c r="F131" s="147">
        <f t="shared" si="4"/>
        <v>144.489946</v>
      </c>
      <c r="G131" s="232">
        <f>'StockBond Returns'!C121</f>
        <v>1880.583333</v>
      </c>
      <c r="H131" s="147">
        <f t="shared" si="2"/>
        <v>0.5841182392</v>
      </c>
      <c r="I131" s="147">
        <f t="shared" si="5"/>
        <v>6.813120686</v>
      </c>
      <c r="J131" s="45">
        <f t="shared" si="6"/>
        <v>0.3991846383</v>
      </c>
      <c r="K131" s="45">
        <f t="shared" si="7"/>
        <v>0</v>
      </c>
      <c r="L131" s="45">
        <f t="shared" si="8"/>
        <v>0.2100394939</v>
      </c>
      <c r="M131" s="45">
        <f t="shared" si="11"/>
        <v>-0.0008443426861</v>
      </c>
      <c r="N131" s="233">
        <f t="shared" si="12"/>
        <v>0.02621142171</v>
      </c>
    </row>
    <row r="132">
      <c r="A132" s="180">
        <f t="shared" si="9"/>
        <v>9</v>
      </c>
      <c r="B132" s="180">
        <f t="shared" si="10"/>
        <v>1880</v>
      </c>
      <c r="C132" s="45">
        <f>'StockBond Returns'!W122</f>
        <v>-0.00943136086</v>
      </c>
      <c r="D132" s="231">
        <f>'StockBond Returns'!M122</f>
        <v>15.86488571</v>
      </c>
      <c r="E132" s="45">
        <f t="shared" si="1"/>
        <v>0.04901614258</v>
      </c>
      <c r="F132" s="147">
        <f t="shared" si="4"/>
        <v>142.5485999</v>
      </c>
      <c r="G132" s="232">
        <f>'StockBond Returns'!C122</f>
        <v>1880.666667</v>
      </c>
      <c r="H132" s="147">
        <f t="shared" si="2"/>
        <v>0.5822652082</v>
      </c>
      <c r="I132" s="147">
        <f t="shared" si="5"/>
        <v>6.822019519</v>
      </c>
      <c r="J132" s="45">
        <f t="shared" si="6"/>
        <v>0.3955517765</v>
      </c>
      <c r="K132" s="45">
        <f t="shared" si="7"/>
        <v>0</v>
      </c>
      <c r="L132" s="45">
        <f t="shared" si="8"/>
        <v>0.2095604092</v>
      </c>
      <c r="M132" s="45">
        <f t="shared" si="11"/>
        <v>-0.001464768521</v>
      </c>
      <c r="N132" s="233">
        <f t="shared" si="12"/>
        <v>0.02629652363</v>
      </c>
    </row>
    <row r="133">
      <c r="A133" s="180">
        <f t="shared" si="9"/>
        <v>10</v>
      </c>
      <c r="B133" s="180">
        <f t="shared" si="10"/>
        <v>1880</v>
      </c>
      <c r="C133" s="45">
        <f>'StockBond Returns'!W123</f>
        <v>0.02290894073</v>
      </c>
      <c r="D133" s="231">
        <f>'StockBond Returns'!M123</f>
        <v>16.26369561</v>
      </c>
      <c r="E133" s="45">
        <f t="shared" si="1"/>
        <v>0.04824332009</v>
      </c>
      <c r="F133" s="147">
        <f t="shared" si="4"/>
        <v>145.2186331</v>
      </c>
      <c r="G133" s="232">
        <f>'StockBond Returns'!C123</f>
        <v>1880.75</v>
      </c>
      <c r="H133" s="147">
        <f t="shared" si="2"/>
        <v>0.5838190832</v>
      </c>
      <c r="I133" s="147">
        <f t="shared" si="5"/>
        <v>6.83669342</v>
      </c>
      <c r="J133" s="45">
        <f t="shared" si="6"/>
        <v>0.3929774995</v>
      </c>
      <c r="K133" s="45">
        <f t="shared" si="7"/>
        <v>0</v>
      </c>
      <c r="L133" s="45">
        <f t="shared" si="8"/>
        <v>0.2080588014</v>
      </c>
      <c r="M133" s="45">
        <f t="shared" si="11"/>
        <v>-0.0005957392988</v>
      </c>
      <c r="N133" s="233">
        <f t="shared" si="12"/>
        <v>0.02637180475</v>
      </c>
    </row>
    <row r="134">
      <c r="A134" s="180">
        <f t="shared" si="9"/>
        <v>11</v>
      </c>
      <c r="B134" s="180">
        <f t="shared" si="10"/>
        <v>1880</v>
      </c>
      <c r="C134" s="45">
        <f>'StockBond Returns'!W124</f>
        <v>0.03954610047</v>
      </c>
      <c r="D134" s="231">
        <f>'StockBond Returns'!M124</f>
        <v>16.89981422</v>
      </c>
      <c r="E134" s="45">
        <f t="shared" si="1"/>
        <v>0.04708612405</v>
      </c>
      <c r="F134" s="147">
        <f t="shared" si="4"/>
        <v>150.3545569</v>
      </c>
      <c r="G134" s="232">
        <f>'StockBond Returns'!C124</f>
        <v>1880.833333</v>
      </c>
      <c r="H134" s="147">
        <f t="shared" si="2"/>
        <v>0.5899677764</v>
      </c>
      <c r="I134" s="147">
        <f t="shared" si="5"/>
        <v>6.863305981</v>
      </c>
      <c r="J134" s="45">
        <f t="shared" si="6"/>
        <v>0.3895812464</v>
      </c>
      <c r="K134" s="45">
        <f t="shared" si="7"/>
        <v>0</v>
      </c>
      <c r="L134" s="45">
        <f t="shared" si="8"/>
        <v>0.2044644508</v>
      </c>
      <c r="M134" s="45">
        <f t="shared" si="11"/>
        <v>0.003147448215</v>
      </c>
      <c r="N134" s="233">
        <f t="shared" si="12"/>
        <v>0.02643286373</v>
      </c>
    </row>
    <row r="135">
      <c r="A135" s="180">
        <f t="shared" si="9"/>
        <v>12</v>
      </c>
      <c r="B135" s="180">
        <f t="shared" si="10"/>
        <v>1880</v>
      </c>
      <c r="C135" s="45">
        <f>'StockBond Returns'!W125</f>
        <v>0.02577042545</v>
      </c>
      <c r="D135" s="231">
        <f>'StockBond Returns'!M125</f>
        <v>17.33208891</v>
      </c>
      <c r="E135" s="45">
        <f t="shared" si="1"/>
        <v>0.04634822497</v>
      </c>
      <c r="F135" s="147">
        <f t="shared" si="4"/>
        <v>153.6240863</v>
      </c>
      <c r="G135" s="232">
        <f>'StockBond Returns'!C125</f>
        <v>1880.916667</v>
      </c>
      <c r="H135" s="147">
        <f t="shared" si="2"/>
        <v>0.5933503092</v>
      </c>
      <c r="I135" s="147">
        <f t="shared" si="5"/>
        <v>6.898161857</v>
      </c>
      <c r="J135" s="45">
        <f t="shared" si="6"/>
        <v>0.384666673</v>
      </c>
      <c r="K135" s="45">
        <f t="shared" si="7"/>
        <v>0</v>
      </c>
      <c r="L135" s="45">
        <f t="shared" si="8"/>
        <v>0.199457941</v>
      </c>
      <c r="M135" s="45">
        <f t="shared" si="11"/>
        <v>0.009392167504</v>
      </c>
      <c r="N135" s="233">
        <f t="shared" si="12"/>
        <v>0.02648346606</v>
      </c>
    </row>
    <row r="136">
      <c r="A136" s="180">
        <f t="shared" si="9"/>
        <v>1</v>
      </c>
      <c r="B136" s="180">
        <f t="shared" si="10"/>
        <v>1881</v>
      </c>
      <c r="C136" s="45">
        <f>'StockBond Returns'!W126</f>
        <v>0.06011676585</v>
      </c>
      <c r="D136" s="231">
        <f>'StockBond Returns'!M126</f>
        <v>18.48021972</v>
      </c>
      <c r="E136" s="45">
        <f t="shared" si="1"/>
        <v>0.04455595537</v>
      </c>
      <c r="F136" s="147">
        <f t="shared" si="4"/>
        <v>162.2304489</v>
      </c>
      <c r="G136" s="232">
        <f>'StockBond Returns'!C126</f>
        <v>1881</v>
      </c>
      <c r="H136" s="147">
        <f t="shared" si="2"/>
        <v>0.6023610534</v>
      </c>
      <c r="I136" s="147">
        <f t="shared" si="5"/>
        <v>6.945278516</v>
      </c>
      <c r="J136" s="45">
        <f t="shared" si="6"/>
        <v>0.3776661035</v>
      </c>
      <c r="K136" s="45">
        <f t="shared" si="7"/>
        <v>0</v>
      </c>
      <c r="L136" s="45">
        <f t="shared" si="8"/>
        <v>0.1923857963</v>
      </c>
      <c r="M136" s="45">
        <f t="shared" si="11"/>
        <v>0.01768400533</v>
      </c>
      <c r="N136" s="233">
        <f t="shared" si="12"/>
        <v>0.02652314157</v>
      </c>
    </row>
    <row r="137">
      <c r="A137" s="180">
        <f t="shared" si="9"/>
        <v>2</v>
      </c>
      <c r="B137" s="180">
        <f t="shared" si="10"/>
        <v>1881</v>
      </c>
      <c r="C137" s="45">
        <f>'StockBond Returns'!W127</f>
        <v>-0.008732380244</v>
      </c>
      <c r="D137" s="231">
        <f>'StockBond Returns'!M127</f>
        <v>18.1393169</v>
      </c>
      <c r="E137" s="45">
        <f t="shared" si="1"/>
        <v>0.04506443381</v>
      </c>
      <c r="F137" s="147">
        <f t="shared" si="4"/>
        <v>160.2166899</v>
      </c>
      <c r="G137" s="232">
        <f>'StockBond Returns'!C127</f>
        <v>1881.083333</v>
      </c>
      <c r="H137" s="147">
        <f t="shared" si="2"/>
        <v>0.6016728681</v>
      </c>
      <c r="I137" s="147">
        <f t="shared" si="5"/>
        <v>6.987774935</v>
      </c>
      <c r="J137" s="45">
        <f t="shared" si="6"/>
        <v>0.3737099361</v>
      </c>
      <c r="K137" s="45">
        <f t="shared" si="7"/>
        <v>0</v>
      </c>
      <c r="L137" s="45">
        <f t="shared" si="8"/>
        <v>0.1861863106</v>
      </c>
      <c r="M137" s="45">
        <f t="shared" si="11"/>
        <v>0.02468966395</v>
      </c>
      <c r="N137" s="233">
        <f t="shared" si="12"/>
        <v>0.0265460367</v>
      </c>
    </row>
    <row r="138">
      <c r="A138" s="180">
        <f t="shared" si="9"/>
        <v>3</v>
      </c>
      <c r="B138" s="180">
        <f t="shared" si="10"/>
        <v>1881</v>
      </c>
      <c r="C138" s="45">
        <f>'StockBond Returns'!W128</f>
        <v>0.01330126409</v>
      </c>
      <c r="D138" s="231">
        <f>'StockBond Returns'!M128</f>
        <v>18.27568216</v>
      </c>
      <c r="E138" s="45">
        <f t="shared" si="1"/>
        <v>0.04485875989</v>
      </c>
      <c r="F138" s="147">
        <f t="shared" si="4"/>
        <v>161.7380985</v>
      </c>
      <c r="G138" s="232">
        <f>'StockBond Returns'!C128</f>
        <v>1881.166667</v>
      </c>
      <c r="H138" s="147">
        <f t="shared" si="2"/>
        <v>0.6046142106</v>
      </c>
      <c r="I138" s="147">
        <f t="shared" si="5"/>
        <v>7.033106937</v>
      </c>
      <c r="J138" s="45">
        <f t="shared" si="6"/>
        <v>0.3693597318</v>
      </c>
      <c r="K138" s="45">
        <f t="shared" si="7"/>
        <v>0</v>
      </c>
      <c r="L138" s="45">
        <f t="shared" si="8"/>
        <v>0.1795817397</v>
      </c>
      <c r="M138" s="45">
        <f t="shared" si="11"/>
        <v>0.03225408274</v>
      </c>
      <c r="N138" s="233">
        <f t="shared" si="12"/>
        <v>0.02654924538</v>
      </c>
    </row>
    <row r="139">
      <c r="A139" s="180">
        <f t="shared" si="9"/>
        <v>4</v>
      </c>
      <c r="B139" s="180">
        <f t="shared" si="10"/>
        <v>1881</v>
      </c>
      <c r="C139" s="45">
        <f>'StockBond Returns'!W129</f>
        <v>-0.005849905671</v>
      </c>
      <c r="D139" s="231">
        <f>'StockBond Returns'!M129</f>
        <v>17.97723545</v>
      </c>
      <c r="E139" s="45">
        <f t="shared" si="1"/>
        <v>0.04531295274</v>
      </c>
      <c r="F139" s="147">
        <f t="shared" si="4"/>
        <v>160.1908686</v>
      </c>
      <c r="G139" s="232">
        <f>'StockBond Returns'!C129</f>
        <v>1881.25</v>
      </c>
      <c r="H139" s="147">
        <f t="shared" si="2"/>
        <v>0.6048934384</v>
      </c>
      <c r="I139" s="147">
        <f t="shared" si="5"/>
        <v>7.072061002</v>
      </c>
      <c r="J139" s="45">
        <f t="shared" si="6"/>
        <v>0.3679715363</v>
      </c>
      <c r="K139" s="45">
        <f t="shared" si="7"/>
        <v>0</v>
      </c>
      <c r="L139" s="45">
        <f t="shared" si="8"/>
        <v>0.174118981</v>
      </c>
      <c r="M139" s="45">
        <f t="shared" si="11"/>
        <v>0.03856002338</v>
      </c>
      <c r="N139" s="233">
        <f t="shared" si="12"/>
        <v>0.02652953333</v>
      </c>
    </row>
    <row r="140">
      <c r="A140" s="180">
        <f t="shared" si="9"/>
        <v>5</v>
      </c>
      <c r="B140" s="180">
        <f t="shared" si="10"/>
        <v>1881</v>
      </c>
      <c r="C140" s="45">
        <f>'StockBond Returns'!W130</f>
        <v>0.05163265841</v>
      </c>
      <c r="D140" s="231">
        <f>'StockBond Returns'!M130</f>
        <v>18.87842779</v>
      </c>
      <c r="E140" s="45">
        <f t="shared" si="1"/>
        <v>0.04398525638</v>
      </c>
      <c r="F140" s="147">
        <f t="shared" si="4"/>
        <v>167.8258233</v>
      </c>
      <c r="G140" s="232">
        <f>'StockBond Returns'!C130</f>
        <v>1881.333333</v>
      </c>
      <c r="H140" s="147">
        <f t="shared" si="2"/>
        <v>0.6151551555</v>
      </c>
      <c r="I140" s="147">
        <f t="shared" si="5"/>
        <v>7.117571945</v>
      </c>
      <c r="J140" s="45">
        <f t="shared" si="6"/>
        <v>0.3647187325</v>
      </c>
      <c r="K140" s="45">
        <f t="shared" si="7"/>
        <v>0</v>
      </c>
      <c r="L140" s="45">
        <f t="shared" si="8"/>
        <v>0.1676394818</v>
      </c>
      <c r="M140" s="45">
        <f t="shared" si="11"/>
        <v>0.0461296438</v>
      </c>
      <c r="N140" s="233">
        <f t="shared" si="12"/>
        <v>0.02649091342</v>
      </c>
    </row>
    <row r="141">
      <c r="A141" s="180">
        <f t="shared" si="9"/>
        <v>6</v>
      </c>
      <c r="B141" s="180">
        <f t="shared" si="10"/>
        <v>1881</v>
      </c>
      <c r="C141" s="45">
        <f>'StockBond Returns'!W131</f>
        <v>0.01356757747</v>
      </c>
      <c r="D141" s="231">
        <f>'StockBond Returns'!M131</f>
        <v>19.02177017</v>
      </c>
      <c r="E141" s="45">
        <f t="shared" si="1"/>
        <v>0.04378567139</v>
      </c>
      <c r="F141" s="147">
        <f t="shared" si="4"/>
        <v>169.4793119</v>
      </c>
      <c r="G141" s="232">
        <f>'StockBond Returns'!C131</f>
        <v>1881.416667</v>
      </c>
      <c r="H141" s="147">
        <f t="shared" si="2"/>
        <v>0.6183971215</v>
      </c>
      <c r="I141" s="147">
        <f t="shared" si="5"/>
        <v>7.159757096</v>
      </c>
      <c r="J141" s="45">
        <f t="shared" si="6"/>
        <v>0.362413444</v>
      </c>
      <c r="K141" s="45">
        <f t="shared" si="7"/>
        <v>0</v>
      </c>
      <c r="L141" s="45">
        <f t="shared" si="8"/>
        <v>0.1617800091</v>
      </c>
      <c r="M141" s="45">
        <f t="shared" si="11"/>
        <v>0.0525692518</v>
      </c>
      <c r="N141" s="233">
        <f t="shared" si="12"/>
        <v>0.02642977203</v>
      </c>
    </row>
    <row r="142">
      <c r="A142" s="180">
        <f t="shared" si="9"/>
        <v>7</v>
      </c>
      <c r="B142" s="180">
        <f t="shared" si="10"/>
        <v>1881</v>
      </c>
      <c r="C142" s="45">
        <f>'StockBond Returns'!W132</f>
        <v>-0.0351140484</v>
      </c>
      <c r="D142" s="231">
        <f>'StockBond Returns'!M132</f>
        <v>18.12720848</v>
      </c>
      <c r="E142" s="45">
        <f t="shared" si="1"/>
        <v>0.045082846</v>
      </c>
      <c r="F142" s="147">
        <f t="shared" si="4"/>
        <v>162.9315244</v>
      </c>
      <c r="G142" s="232">
        <f>'StockBond Returns'!C132</f>
        <v>1881.5</v>
      </c>
      <c r="H142" s="147">
        <f t="shared" si="2"/>
        <v>0.6121180688</v>
      </c>
      <c r="I142" s="147">
        <f t="shared" si="5"/>
        <v>7.192732533</v>
      </c>
      <c r="J142" s="45">
        <f t="shared" si="6"/>
        <v>0.3616755743</v>
      </c>
      <c r="K142" s="45">
        <f t="shared" si="7"/>
        <v>0</v>
      </c>
      <c r="L142" s="45">
        <f t="shared" si="8"/>
        <v>0.1574683424</v>
      </c>
      <c r="M142" s="45">
        <f t="shared" si="11"/>
        <v>0.05689414722</v>
      </c>
      <c r="N142" s="233">
        <f t="shared" si="12"/>
        <v>0.02635020806</v>
      </c>
    </row>
    <row r="143">
      <c r="A143" s="180">
        <f t="shared" si="9"/>
        <v>8</v>
      </c>
      <c r="B143" s="180">
        <f t="shared" si="10"/>
        <v>1881</v>
      </c>
      <c r="C143" s="45">
        <f>'StockBond Returns'!W133</f>
        <v>-0.03515959073</v>
      </c>
      <c r="D143" s="231">
        <f>'StockBond Returns'!M133</f>
        <v>17.29906883</v>
      </c>
      <c r="E143" s="45">
        <f t="shared" si="1"/>
        <v>0.04640328982</v>
      </c>
      <c r="F143" s="147">
        <f t="shared" si="4"/>
        <v>156.6123225</v>
      </c>
      <c r="G143" s="232">
        <f>'StockBond Returns'!C133</f>
        <v>1881.583333</v>
      </c>
      <c r="H143" s="147">
        <f t="shared" si="2"/>
        <v>0.6056105824</v>
      </c>
      <c r="I143" s="147">
        <f t="shared" si="5"/>
        <v>7.214224876</v>
      </c>
      <c r="J143" s="45">
        <f t="shared" si="6"/>
        <v>0.3607417501</v>
      </c>
      <c r="K143" s="45">
        <f t="shared" si="7"/>
        <v>-0.002023500443</v>
      </c>
      <c r="L143" s="45">
        <f t="shared" si="8"/>
        <v>0.1550275941</v>
      </c>
      <c r="M143" s="45">
        <f t="shared" si="11"/>
        <v>0.05887231531</v>
      </c>
      <c r="N143" s="233">
        <f t="shared" si="12"/>
        <v>0.02625812777</v>
      </c>
    </row>
    <row r="144">
      <c r="A144" s="180">
        <f t="shared" si="9"/>
        <v>9</v>
      </c>
      <c r="B144" s="180">
        <f t="shared" si="10"/>
        <v>1881</v>
      </c>
      <c r="C144" s="45">
        <f>'StockBond Returns'!W134</f>
        <v>-0.02619549563</v>
      </c>
      <c r="D144" s="231">
        <f>'StockBond Returns'!M134</f>
        <v>16.73634334</v>
      </c>
      <c r="E144" s="45">
        <f t="shared" si="1"/>
        <v>0.04737510413</v>
      </c>
      <c r="F144" s="147">
        <f t="shared" si="4"/>
        <v>151.9200387</v>
      </c>
      <c r="G144" s="232">
        <f>'StockBond Returns'!C134</f>
        <v>1881.666667</v>
      </c>
      <c r="H144" s="147">
        <f t="shared" si="2"/>
        <v>0.5997689712</v>
      </c>
      <c r="I144" s="147">
        <f t="shared" si="5"/>
        <v>7.231728639</v>
      </c>
      <c r="J144" s="45">
        <f t="shared" si="6"/>
        <v>0.3592257721</v>
      </c>
      <c r="K144" s="45">
        <f t="shared" si="7"/>
        <v>-0.004439014774</v>
      </c>
      <c r="L144" s="45">
        <f t="shared" si="8"/>
        <v>0.1532337414</v>
      </c>
      <c r="M144" s="45">
        <f t="shared" si="11"/>
        <v>0.06005686709</v>
      </c>
      <c r="N144" s="233">
        <f t="shared" si="12"/>
        <v>0.02616138992</v>
      </c>
    </row>
    <row r="145">
      <c r="A145" s="180">
        <f t="shared" si="9"/>
        <v>10</v>
      </c>
      <c r="B145" s="180">
        <f t="shared" si="10"/>
        <v>1881</v>
      </c>
      <c r="C145" s="45">
        <f>'StockBond Returns'!W135</f>
        <v>-0.01928653227</v>
      </c>
      <c r="D145" s="231">
        <f>'StockBond Returns'!M135</f>
        <v>16.2746817</v>
      </c>
      <c r="E145" s="45">
        <f t="shared" si="1"/>
        <v>0.04822256707</v>
      </c>
      <c r="F145" s="147">
        <f t="shared" si="4"/>
        <v>148.4018265</v>
      </c>
      <c r="G145" s="232">
        <f>'StockBond Returns'!C135</f>
        <v>1881.75</v>
      </c>
      <c r="H145" s="147">
        <f t="shared" si="2"/>
        <v>0.5963597526</v>
      </c>
      <c r="I145" s="147">
        <f t="shared" si="5"/>
        <v>7.244269308</v>
      </c>
      <c r="J145" s="45">
        <f t="shared" si="6"/>
        <v>0.3571977701</v>
      </c>
      <c r="K145" s="45">
        <f t="shared" si="7"/>
        <v>-0.006162446177</v>
      </c>
      <c r="L145" s="45">
        <f t="shared" si="8"/>
        <v>0.152231623</v>
      </c>
      <c r="M145" s="45">
        <f t="shared" si="11"/>
        <v>0.05961593753</v>
      </c>
      <c r="N145" s="233">
        <f t="shared" si="12"/>
        <v>0.02605781894</v>
      </c>
    </row>
    <row r="146">
      <c r="A146" s="180">
        <f t="shared" si="9"/>
        <v>11</v>
      </c>
      <c r="B146" s="180">
        <f t="shared" si="10"/>
        <v>1881</v>
      </c>
      <c r="C146" s="45">
        <f>'StockBond Returns'!W136</f>
        <v>0.01921752543</v>
      </c>
      <c r="D146" s="231">
        <f>'StockBond Returns'!M136</f>
        <v>16.48423281</v>
      </c>
      <c r="E146" s="45">
        <f t="shared" si="1"/>
        <v>0.04783201519</v>
      </c>
      <c r="F146" s="147">
        <f t="shared" si="4"/>
        <v>150.6459221</v>
      </c>
      <c r="G146" s="232">
        <f>'StockBond Returns'!C136</f>
        <v>1881.833333</v>
      </c>
      <c r="H146" s="147">
        <f t="shared" si="2"/>
        <v>0.6004748361</v>
      </c>
      <c r="I146" s="147">
        <f t="shared" si="5"/>
        <v>7.254776368</v>
      </c>
      <c r="J146" s="45">
        <f t="shared" si="6"/>
        <v>0.3553202544</v>
      </c>
      <c r="K146" s="45">
        <f t="shared" si="7"/>
        <v>-0.007601816594</v>
      </c>
      <c r="L146" s="45">
        <f t="shared" si="8"/>
        <v>0.1515511297</v>
      </c>
      <c r="M146" s="45">
        <f t="shared" si="11"/>
        <v>0.05703816619</v>
      </c>
      <c r="N146" s="233">
        <f t="shared" si="12"/>
        <v>0.02595275351</v>
      </c>
    </row>
    <row r="147">
      <c r="A147" s="180">
        <f t="shared" si="9"/>
        <v>12</v>
      </c>
      <c r="B147" s="180">
        <f t="shared" si="10"/>
        <v>1881</v>
      </c>
      <c r="C147" s="45">
        <f>'StockBond Returns'!W137</f>
        <v>-0.01437640066</v>
      </c>
      <c r="D147" s="231">
        <f>'StockBond Returns'!M137</f>
        <v>15.98026268</v>
      </c>
      <c r="E147" s="45">
        <f t="shared" si="1"/>
        <v>0.04878859707</v>
      </c>
      <c r="F147" s="147">
        <f t="shared" si="4"/>
        <v>147.8883338</v>
      </c>
      <c r="G147" s="232">
        <f>'StockBond Returns'!C137</f>
        <v>1881.916667</v>
      </c>
      <c r="H147" s="147">
        <f t="shared" si="2"/>
        <v>0.6012720273</v>
      </c>
      <c r="I147" s="147">
        <f t="shared" si="5"/>
        <v>7.262698086</v>
      </c>
      <c r="J147" s="45">
        <f t="shared" si="6"/>
        <v>0.3544802904</v>
      </c>
      <c r="K147" s="45">
        <f t="shared" si="7"/>
        <v>-0.00868426536</v>
      </c>
      <c r="L147" s="45">
        <f t="shared" si="8"/>
        <v>0.1512800477</v>
      </c>
      <c r="M147" s="45">
        <f t="shared" si="11"/>
        <v>0.05284541534</v>
      </c>
      <c r="N147" s="233">
        <f t="shared" si="12"/>
        <v>0.02585788952</v>
      </c>
    </row>
    <row r="148">
      <c r="A148" s="180">
        <f t="shared" si="9"/>
        <v>1</v>
      </c>
      <c r="B148" s="180">
        <f t="shared" si="10"/>
        <v>1882</v>
      </c>
      <c r="C148" s="45">
        <f>'StockBond Returns'!W138</f>
        <v>-0.009255933331</v>
      </c>
      <c r="D148" s="231">
        <f>'StockBond Returns'!M138</f>
        <v>15.67505634</v>
      </c>
      <c r="E148" s="45">
        <f t="shared" si="1"/>
        <v>0.04939781199</v>
      </c>
      <c r="F148" s="147">
        <f t="shared" si="4"/>
        <v>145.9237825</v>
      </c>
      <c r="G148" s="232">
        <f>'StockBond Returns'!C138</f>
        <v>1882</v>
      </c>
      <c r="H148" s="147">
        <f t="shared" si="2"/>
        <v>0.6006929644</v>
      </c>
      <c r="I148" s="147">
        <f t="shared" si="5"/>
        <v>7.261029997</v>
      </c>
      <c r="J148" s="45">
        <f t="shared" si="6"/>
        <v>0.3547452457</v>
      </c>
      <c r="K148" s="45">
        <f t="shared" si="7"/>
        <v>-0.008456528688</v>
      </c>
      <c r="L148" s="45">
        <f t="shared" si="8"/>
        <v>0.1525265707</v>
      </c>
      <c r="M148" s="45">
        <f t="shared" si="11"/>
        <v>0.04546275295</v>
      </c>
      <c r="N148" s="233">
        <f t="shared" si="12"/>
        <v>0.02577883966</v>
      </c>
    </row>
    <row r="149">
      <c r="A149" s="180">
        <f t="shared" si="9"/>
        <v>2</v>
      </c>
      <c r="B149" s="180">
        <f t="shared" si="10"/>
        <v>1882</v>
      </c>
      <c r="C149" s="45">
        <f>'StockBond Returns'!W139</f>
        <v>-0.02088881747</v>
      </c>
      <c r="D149" s="231">
        <f>'StockBond Returns'!M139</f>
        <v>15.16485397</v>
      </c>
      <c r="E149" s="45">
        <f t="shared" si="1"/>
        <v>0.05047097361</v>
      </c>
      <c r="F149" s="147">
        <f t="shared" si="4"/>
        <v>142.2874621</v>
      </c>
      <c r="G149" s="232">
        <f>'StockBond Returns'!C139</f>
        <v>1882.083333</v>
      </c>
      <c r="H149" s="147">
        <f t="shared" si="2"/>
        <v>0.5984488952</v>
      </c>
      <c r="I149" s="147">
        <f t="shared" si="5"/>
        <v>7.257806024</v>
      </c>
      <c r="J149" s="45">
        <f t="shared" si="6"/>
        <v>0.353156905</v>
      </c>
      <c r="K149" s="45">
        <f t="shared" si="7"/>
        <v>-0.008016077499</v>
      </c>
      <c r="L149" s="45">
        <f t="shared" si="8"/>
        <v>0.1540155753</v>
      </c>
      <c r="M149" s="45">
        <f t="shared" si="11"/>
        <v>0.03864335807</v>
      </c>
      <c r="N149" s="233">
        <f t="shared" si="12"/>
        <v>0.02572204796</v>
      </c>
    </row>
    <row r="150">
      <c r="A150" s="180">
        <f t="shared" si="9"/>
        <v>3</v>
      </c>
      <c r="B150" s="180">
        <f t="shared" si="10"/>
        <v>1882</v>
      </c>
      <c r="C150" s="45">
        <f>'StockBond Returns'!W140</f>
        <v>0.003924519663</v>
      </c>
      <c r="D150" s="231">
        <f>'StockBond Returns'!M140</f>
        <v>15.09637013</v>
      </c>
      <c r="E150" s="45">
        <f t="shared" si="1"/>
        <v>0.05062054459</v>
      </c>
      <c r="F150" s="147">
        <f t="shared" si="4"/>
        <v>142.2450745</v>
      </c>
      <c r="G150" s="232">
        <f>'StockBond Returns'!C140</f>
        <v>1882.166667</v>
      </c>
      <c r="H150" s="147">
        <f t="shared" si="2"/>
        <v>0.6000435946</v>
      </c>
      <c r="I150" s="147">
        <f t="shared" si="5"/>
        <v>7.253235408</v>
      </c>
      <c r="J150" s="45">
        <f t="shared" si="6"/>
        <v>0.3517736852</v>
      </c>
      <c r="K150" s="45">
        <f t="shared" si="7"/>
        <v>-0.007390980243</v>
      </c>
      <c r="L150" s="45">
        <f t="shared" si="8"/>
        <v>0.1557154734</v>
      </c>
      <c r="M150" s="45">
        <f t="shared" si="11"/>
        <v>0.03129889437</v>
      </c>
      <c r="N150" s="233">
        <f t="shared" si="12"/>
        <v>0.02568272719</v>
      </c>
    </row>
    <row r="151">
      <c r="A151" s="180">
        <f t="shared" si="9"/>
        <v>4</v>
      </c>
      <c r="B151" s="180">
        <f t="shared" si="10"/>
        <v>1882</v>
      </c>
      <c r="C151" s="45">
        <f>'StockBond Returns'!W141</f>
        <v>-0.002915883569</v>
      </c>
      <c r="D151" s="231">
        <f>'StockBond Returns'!M141</f>
        <v>14.9216426</v>
      </c>
      <c r="E151" s="45">
        <f t="shared" si="1"/>
        <v>0.05100837528</v>
      </c>
      <c r="F151" s="147">
        <f t="shared" si="4"/>
        <v>141.2320105</v>
      </c>
      <c r="G151" s="232">
        <f>'StockBond Returns'!C141</f>
        <v>1882.25</v>
      </c>
      <c r="H151" s="147">
        <f t="shared" si="2"/>
        <v>0.600334616</v>
      </c>
      <c r="I151" s="147">
        <f t="shared" si="5"/>
        <v>7.248676586</v>
      </c>
      <c r="J151" s="45">
        <f t="shared" si="6"/>
        <v>0.3484446999</v>
      </c>
      <c r="K151" s="45">
        <f t="shared" si="7"/>
        <v>-0.006766710667</v>
      </c>
      <c r="L151" s="45">
        <f t="shared" si="8"/>
        <v>0.1574058021</v>
      </c>
      <c r="M151" s="45">
        <f t="shared" si="11"/>
        <v>0.02497370765</v>
      </c>
      <c r="N151" s="233">
        <f t="shared" si="12"/>
        <v>0.0256595965</v>
      </c>
    </row>
    <row r="152">
      <c r="A152" s="180">
        <f t="shared" si="9"/>
        <v>5</v>
      </c>
      <c r="B152" s="180">
        <f t="shared" si="10"/>
        <v>1882</v>
      </c>
      <c r="C152" s="45">
        <f>'StockBond Returns'!W142</f>
        <v>-0.01287283362</v>
      </c>
      <c r="D152" s="231">
        <f>'StockBond Returns'!M142</f>
        <v>14.55995996</v>
      </c>
      <c r="E152" s="45">
        <f t="shared" si="1"/>
        <v>0.05184075378</v>
      </c>
      <c r="F152" s="147">
        <f t="shared" si="4"/>
        <v>138.8213477</v>
      </c>
      <c r="G152" s="232">
        <f>'StockBond Returns'!C142</f>
        <v>1882.333333</v>
      </c>
      <c r="H152" s="147">
        <f t="shared" si="2"/>
        <v>0.5997169421</v>
      </c>
      <c r="I152" s="147">
        <f t="shared" si="5"/>
        <v>7.233238372</v>
      </c>
      <c r="J152" s="45">
        <f t="shared" si="6"/>
        <v>0.3471037603</v>
      </c>
      <c r="K152" s="45">
        <f t="shared" si="7"/>
        <v>-0.004646809903</v>
      </c>
      <c r="L152" s="45">
        <f t="shared" si="8"/>
        <v>0.1608316973</v>
      </c>
      <c r="M152" s="45">
        <f t="shared" si="11"/>
        <v>0.01625082653</v>
      </c>
      <c r="N152" s="233">
        <f t="shared" si="12"/>
        <v>0.02565133734</v>
      </c>
    </row>
    <row r="153">
      <c r="A153" s="180">
        <f t="shared" si="9"/>
        <v>6</v>
      </c>
      <c r="B153" s="180">
        <f t="shared" si="10"/>
        <v>1882</v>
      </c>
      <c r="C153" s="45">
        <f>'StockBond Returns'!W143</f>
        <v>-0.009695503115</v>
      </c>
      <c r="D153" s="231">
        <f>'StockBond Returns'!M143</f>
        <v>14.33320648</v>
      </c>
      <c r="E153" s="45">
        <f t="shared" si="1"/>
        <v>0.05238402966</v>
      </c>
      <c r="F153" s="147">
        <f t="shared" si="4"/>
        <v>136.8815025</v>
      </c>
      <c r="G153" s="232">
        <f>'StockBond Returns'!C143</f>
        <v>1882.416667</v>
      </c>
      <c r="H153" s="147">
        <f t="shared" si="2"/>
        <v>0.5975337239</v>
      </c>
      <c r="I153" s="147">
        <f t="shared" si="5"/>
        <v>7.212374975</v>
      </c>
      <c r="J153" s="45">
        <f t="shared" si="6"/>
        <v>0.3466062354</v>
      </c>
      <c r="K153" s="45">
        <f t="shared" si="7"/>
        <v>-0.00176752958</v>
      </c>
      <c r="L153" s="45">
        <f t="shared" si="8"/>
        <v>0.165141776</v>
      </c>
      <c r="M153" s="45">
        <f t="shared" si="11"/>
        <v>0.00734911501</v>
      </c>
      <c r="N153" s="233">
        <f t="shared" si="12"/>
        <v>0.02566147124</v>
      </c>
    </row>
    <row r="154">
      <c r="A154" s="180">
        <f t="shared" si="9"/>
        <v>7</v>
      </c>
      <c r="B154" s="180">
        <f t="shared" si="10"/>
        <v>1882</v>
      </c>
      <c r="C154" s="45">
        <f>'StockBond Returns'!W144</f>
        <v>0.05453194344</v>
      </c>
      <c r="D154" s="231">
        <f>'StockBond Returns'!M144</f>
        <v>15.25478428</v>
      </c>
      <c r="E154" s="45">
        <f t="shared" si="1"/>
        <v>0.05027660246</v>
      </c>
      <c r="F154" s="147">
        <f t="shared" si="4"/>
        <v>143.7157985</v>
      </c>
      <c r="G154" s="232">
        <f>'StockBond Returns'!C144</f>
        <v>1882.5</v>
      </c>
      <c r="H154" s="147">
        <f t="shared" si="2"/>
        <v>0.6021285055</v>
      </c>
      <c r="I154" s="147">
        <f t="shared" si="5"/>
        <v>7.202385411</v>
      </c>
      <c r="J154" s="45">
        <f t="shared" si="6"/>
        <v>0.3444285908</v>
      </c>
      <c r="K154" s="45">
        <f t="shared" si="7"/>
        <v>-0.0003830012857</v>
      </c>
      <c r="L154" s="45">
        <f t="shared" si="8"/>
        <v>0.1677080579</v>
      </c>
      <c r="M154" s="45">
        <f t="shared" si="11"/>
        <v>0.001342032218</v>
      </c>
      <c r="N154" s="233">
        <f t="shared" si="12"/>
        <v>0.02568663435</v>
      </c>
    </row>
    <row r="155">
      <c r="A155" s="180">
        <f t="shared" si="9"/>
        <v>8</v>
      </c>
      <c r="B155" s="180">
        <f t="shared" si="10"/>
        <v>1882</v>
      </c>
      <c r="C155" s="45">
        <f>'StockBond Returns'!W145</f>
        <v>0.01693955727</v>
      </c>
      <c r="D155" s="231">
        <f>'StockBond Returns'!M145</f>
        <v>15.52467567</v>
      </c>
      <c r="E155" s="45">
        <f t="shared" si="1"/>
        <v>0.04970679199</v>
      </c>
      <c r="F155" s="147">
        <f t="shared" si="4"/>
        <v>145.5379522</v>
      </c>
      <c r="G155" s="232">
        <f>'StockBond Returns'!C145</f>
        <v>1882.583333</v>
      </c>
      <c r="H155" s="147">
        <f t="shared" si="2"/>
        <v>0.6028520595</v>
      </c>
      <c r="I155" s="147">
        <f t="shared" si="5"/>
        <v>7.199626888</v>
      </c>
      <c r="J155" s="45">
        <f t="shared" si="6"/>
        <v>0.342347476</v>
      </c>
      <c r="K155" s="45">
        <f t="shared" si="7"/>
        <v>0</v>
      </c>
      <c r="L155" s="45">
        <f t="shared" si="8"/>
        <v>0.1691027326</v>
      </c>
      <c r="M155" s="45">
        <f t="shared" si="11"/>
        <v>-0.002023500443</v>
      </c>
      <c r="N155" s="233">
        <f t="shared" si="12"/>
        <v>0.02571848584</v>
      </c>
    </row>
    <row r="156">
      <c r="A156" s="180">
        <f t="shared" si="9"/>
        <v>9</v>
      </c>
      <c r="B156" s="180">
        <f t="shared" si="10"/>
        <v>1882</v>
      </c>
      <c r="C156" s="45">
        <f>'StockBond Returns'!W146</f>
        <v>0.03926653307</v>
      </c>
      <c r="D156" s="231">
        <f>'StockBond Returns'!M146</f>
        <v>16.08600312</v>
      </c>
      <c r="E156" s="45">
        <f t="shared" si="1"/>
        <v>0.04858292323</v>
      </c>
      <c r="F156" s="147">
        <f t="shared" si="4"/>
        <v>150.626199</v>
      </c>
      <c r="G156" s="232">
        <f>'StockBond Returns'!C146</f>
        <v>1882.666667</v>
      </c>
      <c r="H156" s="147">
        <f t="shared" si="2"/>
        <v>0.6098217551</v>
      </c>
      <c r="I156" s="147">
        <f t="shared" si="5"/>
        <v>7.209679672</v>
      </c>
      <c r="J156" s="45">
        <f t="shared" si="6"/>
        <v>0.3383231325</v>
      </c>
      <c r="K156" s="45">
        <f t="shared" si="7"/>
        <v>0</v>
      </c>
      <c r="L156" s="45">
        <f t="shared" si="8"/>
        <v>0.1684136452</v>
      </c>
      <c r="M156" s="45">
        <f t="shared" si="11"/>
        <v>-0.00304892059</v>
      </c>
      <c r="N156" s="233">
        <f t="shared" si="12"/>
        <v>0.025754773</v>
      </c>
    </row>
    <row r="157">
      <c r="A157" s="180">
        <f t="shared" si="9"/>
        <v>10</v>
      </c>
      <c r="B157" s="180">
        <f t="shared" si="10"/>
        <v>1882</v>
      </c>
      <c r="C157" s="45">
        <f>'StockBond Returns'!W147</f>
        <v>-0.008397993408</v>
      </c>
      <c r="D157" s="231">
        <f>'StockBond Returns'!M147</f>
        <v>15.78205664</v>
      </c>
      <c r="E157" s="45">
        <f t="shared" si="1"/>
        <v>0.04918154895</v>
      </c>
      <c r="F157" s="147">
        <f t="shared" si="4"/>
        <v>148.7565407</v>
      </c>
      <c r="G157" s="232">
        <f>'StockBond Returns'!C147</f>
        <v>1882.75</v>
      </c>
      <c r="H157" s="147">
        <f t="shared" si="2"/>
        <v>0.6096730907</v>
      </c>
      <c r="I157" s="147">
        <f t="shared" si="5"/>
        <v>7.22299301</v>
      </c>
      <c r="J157" s="45">
        <f t="shared" si="6"/>
        <v>0.333546569</v>
      </c>
      <c r="K157" s="45">
        <f t="shared" si="7"/>
        <v>0</v>
      </c>
      <c r="L157" s="45">
        <f t="shared" si="8"/>
        <v>0.167189096</v>
      </c>
      <c r="M157" s="45">
        <f t="shared" si="11"/>
        <v>-0.002936983266</v>
      </c>
      <c r="N157" s="233">
        <f t="shared" si="12"/>
        <v>0.02579567823</v>
      </c>
    </row>
    <row r="158">
      <c r="A158" s="180">
        <f t="shared" si="9"/>
        <v>11</v>
      </c>
      <c r="B158" s="180">
        <f t="shared" si="10"/>
        <v>1882</v>
      </c>
      <c r="C158" s="45">
        <f>'StockBond Returns'!W148</f>
        <v>-0.01863474008</v>
      </c>
      <c r="D158" s="231">
        <f>'StockBond Returns'!M148</f>
        <v>15.21646606</v>
      </c>
      <c r="E158" s="45">
        <f t="shared" si="1"/>
        <v>0.05035914075</v>
      </c>
      <c r="F158" s="147">
        <f t="shared" si="4"/>
        <v>145.3861892</v>
      </c>
      <c r="G158" s="232">
        <f>'StockBond Returns'!C148</f>
        <v>1882.833333</v>
      </c>
      <c r="H158" s="147">
        <f t="shared" si="2"/>
        <v>0.6101269639</v>
      </c>
      <c r="I158" s="147">
        <f t="shared" si="5"/>
        <v>7.232645138</v>
      </c>
      <c r="J158" s="45">
        <f t="shared" si="6"/>
        <v>0.3287270976</v>
      </c>
      <c r="K158" s="45">
        <f t="shared" si="7"/>
        <v>0</v>
      </c>
      <c r="L158" s="45">
        <f t="shared" si="8"/>
        <v>0.166545754</v>
      </c>
      <c r="M158" s="45">
        <f t="shared" si="11"/>
        <v>-0.003050573644</v>
      </c>
      <c r="N158" s="233">
        <f t="shared" si="12"/>
        <v>0.02584442405</v>
      </c>
    </row>
    <row r="159">
      <c r="A159" s="180">
        <f t="shared" si="9"/>
        <v>12</v>
      </c>
      <c r="B159" s="180">
        <f t="shared" si="10"/>
        <v>1882</v>
      </c>
      <c r="C159" s="45">
        <f>'StockBond Returns'!W149</f>
        <v>0.01963139203</v>
      </c>
      <c r="D159" s="231">
        <f>'StockBond Returns'!M149</f>
        <v>15.39266404</v>
      </c>
      <c r="E159" s="45">
        <f t="shared" si="1"/>
        <v>0.04998300611</v>
      </c>
      <c r="F159" s="147">
        <f t="shared" si="4"/>
        <v>147.6182179</v>
      </c>
      <c r="G159" s="232">
        <f>'StockBond Returns'!C149</f>
        <v>1882.916667</v>
      </c>
      <c r="H159" s="147">
        <f t="shared" si="2"/>
        <v>0.6148668572</v>
      </c>
      <c r="I159" s="147">
        <f t="shared" si="5"/>
        <v>7.246239968</v>
      </c>
      <c r="J159" s="45">
        <f t="shared" si="6"/>
        <v>0.3227952299</v>
      </c>
      <c r="K159" s="45">
        <f t="shared" si="7"/>
        <v>0</v>
      </c>
      <c r="L159" s="45">
        <f t="shared" si="8"/>
        <v>0.1652565385</v>
      </c>
      <c r="M159" s="45">
        <f t="shared" si="11"/>
        <v>-0.002266116178</v>
      </c>
      <c r="N159" s="233">
        <f t="shared" si="12"/>
        <v>0.02590380979</v>
      </c>
    </row>
    <row r="160">
      <c r="A160" s="180">
        <f t="shared" si="9"/>
        <v>1</v>
      </c>
      <c r="B160" s="180">
        <f t="shared" si="10"/>
        <v>1883</v>
      </c>
      <c r="C160" s="45">
        <f>'StockBond Returns'!W150</f>
        <v>-0.001621232348</v>
      </c>
      <c r="D160" s="231">
        <f>'StockBond Returns'!M150</f>
        <v>15.29417639</v>
      </c>
      <c r="E160" s="45">
        <f t="shared" si="1"/>
        <v>0.05019218213</v>
      </c>
      <c r="F160" s="147">
        <f t="shared" si="4"/>
        <v>146.7650245</v>
      </c>
      <c r="G160" s="232">
        <f>'StockBond Returns'!C150</f>
        <v>1883</v>
      </c>
      <c r="H160" s="147">
        <f t="shared" si="2"/>
        <v>0.6138714031</v>
      </c>
      <c r="I160" s="147">
        <f t="shared" si="5"/>
        <v>7.259418407</v>
      </c>
      <c r="J160" s="45">
        <f t="shared" si="6"/>
        <v>0.3168622227</v>
      </c>
      <c r="K160" s="45">
        <f t="shared" si="7"/>
        <v>0</v>
      </c>
      <c r="L160" s="45">
        <f t="shared" si="8"/>
        <v>0.1640239448</v>
      </c>
      <c r="M160" s="45">
        <f t="shared" si="11"/>
        <v>-0.0002219506069</v>
      </c>
      <c r="N160" s="233">
        <f t="shared" si="12"/>
        <v>0.0259741603</v>
      </c>
    </row>
    <row r="161">
      <c r="A161" s="180">
        <f t="shared" si="9"/>
        <v>2</v>
      </c>
      <c r="B161" s="180">
        <f t="shared" si="10"/>
        <v>1883</v>
      </c>
      <c r="C161" s="45">
        <f>'StockBond Returns'!W151</f>
        <v>-0.02283330374</v>
      </c>
      <c r="D161" s="231">
        <f>'StockBond Returns'!M151</f>
        <v>14.76356593</v>
      </c>
      <c r="E161" s="45">
        <f t="shared" si="1"/>
        <v>0.05136715665</v>
      </c>
      <c r="F161" s="147">
        <f t="shared" si="4"/>
        <v>142.8140394</v>
      </c>
      <c r="G161" s="232">
        <f>'StockBond Returns'!C151</f>
        <v>1883.083333</v>
      </c>
      <c r="H161" s="147">
        <f t="shared" si="2"/>
        <v>0.611329261</v>
      </c>
      <c r="I161" s="147">
        <f t="shared" si="5"/>
        <v>7.272298773</v>
      </c>
      <c r="J161" s="45">
        <f t="shared" si="6"/>
        <v>0.3111775929</v>
      </c>
      <c r="K161" s="45">
        <f t="shared" si="7"/>
        <v>0</v>
      </c>
      <c r="L161" s="45">
        <f t="shared" si="8"/>
        <v>0.1628291724</v>
      </c>
      <c r="M161" s="45">
        <f t="shared" si="11"/>
        <v>0.00199684983</v>
      </c>
      <c r="N161" s="233">
        <f t="shared" si="12"/>
        <v>0.02605032579</v>
      </c>
    </row>
    <row r="162">
      <c r="A162" s="180">
        <f t="shared" si="9"/>
        <v>3</v>
      </c>
      <c r="B162" s="180">
        <f t="shared" si="10"/>
        <v>1883</v>
      </c>
      <c r="C162" s="45">
        <f>'StockBond Returns'!W152</f>
        <v>0.02459043366</v>
      </c>
      <c r="D162" s="231">
        <f>'StockBond Returns'!M152</f>
        <v>15.06931563</v>
      </c>
      <c r="E162" s="45">
        <f t="shared" si="1"/>
        <v>0.05068000713</v>
      </c>
      <c r="F162" s="147">
        <f t="shared" si="4"/>
        <v>145.6995364</v>
      </c>
      <c r="G162" s="232">
        <f>'StockBond Returns'!C152</f>
        <v>1883.166667</v>
      </c>
      <c r="H162" s="147">
        <f t="shared" si="2"/>
        <v>0.6153377954</v>
      </c>
      <c r="I162" s="147">
        <f t="shared" si="5"/>
        <v>7.287592973</v>
      </c>
      <c r="J162" s="45">
        <f t="shared" si="6"/>
        <v>0.3053191825</v>
      </c>
      <c r="K162" s="45">
        <f t="shared" si="7"/>
        <v>0</v>
      </c>
      <c r="L162" s="45">
        <f t="shared" si="8"/>
        <v>0.161240359</v>
      </c>
      <c r="M162" s="45">
        <f t="shared" si="11"/>
        <v>0.004736860662</v>
      </c>
      <c r="N162" s="233">
        <f t="shared" si="12"/>
        <v>0.02613109975</v>
      </c>
    </row>
    <row r="163">
      <c r="A163" s="180">
        <f t="shared" si="9"/>
        <v>4</v>
      </c>
      <c r="B163" s="180">
        <f t="shared" si="10"/>
        <v>1883</v>
      </c>
      <c r="C163" s="45">
        <f>'StockBond Returns'!W153</f>
        <v>0.03029029057</v>
      </c>
      <c r="D163" s="231">
        <f>'StockBond Returns'!M153</f>
        <v>15.51187086</v>
      </c>
      <c r="E163" s="45">
        <f t="shared" si="1"/>
        <v>0.0497333782</v>
      </c>
      <c r="F163" s="147">
        <f t="shared" si="4"/>
        <v>149.4788412</v>
      </c>
      <c r="G163" s="232">
        <f>'StockBond Returns'!C153</f>
        <v>1883.25</v>
      </c>
      <c r="H163" s="147">
        <f t="shared" si="2"/>
        <v>0.6195073117</v>
      </c>
      <c r="I163" s="147">
        <f t="shared" si="5"/>
        <v>7.306765669</v>
      </c>
      <c r="J163" s="45">
        <f t="shared" si="6"/>
        <v>0.2993895331</v>
      </c>
      <c r="K163" s="45">
        <f t="shared" si="7"/>
        <v>0</v>
      </c>
      <c r="L163" s="45">
        <f t="shared" si="8"/>
        <v>0.1590299077</v>
      </c>
      <c r="M163" s="45">
        <f t="shared" si="11"/>
        <v>0.008013750232</v>
      </c>
      <c r="N163" s="233">
        <f t="shared" si="12"/>
        <v>0.02620850945</v>
      </c>
    </row>
    <row r="164">
      <c r="A164" s="180">
        <f t="shared" si="9"/>
        <v>5</v>
      </c>
      <c r="B164" s="180">
        <f t="shared" si="10"/>
        <v>1883</v>
      </c>
      <c r="C164" s="45">
        <f>'StockBond Returns'!W154</f>
        <v>-0.001392495111</v>
      </c>
      <c r="D164" s="231">
        <f>'StockBond Returns'!M154</f>
        <v>15.33390296</v>
      </c>
      <c r="E164" s="45">
        <f t="shared" si="1"/>
        <v>0.0501074843</v>
      </c>
      <c r="F164" s="147">
        <f t="shared" si="4"/>
        <v>148.652048</v>
      </c>
      <c r="G164" s="232">
        <f>'StockBond Returns'!C154</f>
        <v>1883.333333</v>
      </c>
      <c r="H164" s="147">
        <f t="shared" si="2"/>
        <v>0.6207150133</v>
      </c>
      <c r="I164" s="147">
        <f t="shared" si="5"/>
        <v>7.32776374</v>
      </c>
      <c r="J164" s="45">
        <f t="shared" si="6"/>
        <v>0.2935858203</v>
      </c>
      <c r="K164" s="45">
        <f t="shared" si="7"/>
        <v>0</v>
      </c>
      <c r="L164" s="45">
        <f t="shared" si="8"/>
        <v>0.1565298448</v>
      </c>
      <c r="M164" s="45">
        <f t="shared" si="11"/>
        <v>0.01306819484</v>
      </c>
      <c r="N164" s="233">
        <f t="shared" si="12"/>
        <v>0.0262806483</v>
      </c>
    </row>
    <row r="165">
      <c r="A165" s="180">
        <f t="shared" si="9"/>
        <v>6</v>
      </c>
      <c r="B165" s="180">
        <f t="shared" si="10"/>
        <v>1883</v>
      </c>
      <c r="C165" s="45">
        <f>'StockBond Returns'!W155</f>
        <v>0.04315954836</v>
      </c>
      <c r="D165" s="231">
        <f>'StockBond Returns'!M155</f>
        <v>15.93481261</v>
      </c>
      <c r="E165" s="45">
        <f t="shared" si="1"/>
        <v>0.04887783997</v>
      </c>
      <c r="F165" s="147">
        <f t="shared" si="4"/>
        <v>154.4202984</v>
      </c>
      <c r="G165" s="232">
        <f>'StockBond Returns'!C155</f>
        <v>1883.416667</v>
      </c>
      <c r="H165" s="147">
        <f t="shared" si="2"/>
        <v>0.6289775529</v>
      </c>
      <c r="I165" s="147">
        <f t="shared" si="5"/>
        <v>7.359207569</v>
      </c>
      <c r="J165" s="45">
        <f t="shared" si="6"/>
        <v>0.2851163766</v>
      </c>
      <c r="K165" s="45">
        <f t="shared" si="7"/>
        <v>0</v>
      </c>
      <c r="L165" s="45">
        <f t="shared" si="8"/>
        <v>0.1523899492</v>
      </c>
      <c r="M165" s="45">
        <f t="shared" si="11"/>
        <v>0.02035842499</v>
      </c>
      <c r="N165" s="233">
        <f t="shared" si="12"/>
        <v>0.02634812336</v>
      </c>
    </row>
    <row r="166">
      <c r="A166" s="180">
        <f t="shared" si="9"/>
        <v>7</v>
      </c>
      <c r="B166" s="180">
        <f t="shared" si="10"/>
        <v>1883</v>
      </c>
      <c r="C166" s="45">
        <f>'StockBond Returns'!W156</f>
        <v>0.009776792161</v>
      </c>
      <c r="D166" s="231">
        <f>'StockBond Returns'!M156</f>
        <v>15.95462823</v>
      </c>
      <c r="E166" s="45">
        <f t="shared" si="1"/>
        <v>0.04883886875</v>
      </c>
      <c r="F166" s="147">
        <f t="shared" si="4"/>
        <v>155.2949067</v>
      </c>
      <c r="G166" s="232">
        <f>'StockBond Returns'!C156</f>
        <v>1883.5</v>
      </c>
      <c r="H166" s="147">
        <f t="shared" si="2"/>
        <v>0.6320356303</v>
      </c>
      <c r="I166" s="147">
        <f t="shared" si="5"/>
        <v>7.389114694</v>
      </c>
      <c r="J166" s="45">
        <f t="shared" si="6"/>
        <v>0.2760842353</v>
      </c>
      <c r="K166" s="45">
        <f t="shared" si="7"/>
        <v>0</v>
      </c>
      <c r="L166" s="45">
        <f t="shared" si="8"/>
        <v>0.1485016883</v>
      </c>
      <c r="M166" s="45">
        <f t="shared" si="11"/>
        <v>0.02592603314</v>
      </c>
      <c r="N166" s="233">
        <f t="shared" si="12"/>
        <v>0.02640942547</v>
      </c>
    </row>
    <row r="167">
      <c r="A167" s="180">
        <f t="shared" si="9"/>
        <v>8</v>
      </c>
      <c r="B167" s="180">
        <f t="shared" si="10"/>
        <v>1883</v>
      </c>
      <c r="C167" s="45">
        <f>'StockBond Returns'!W157</f>
        <v>-0.02926134577</v>
      </c>
      <c r="D167" s="231">
        <f>'StockBond Returns'!M157</f>
        <v>15.19958909</v>
      </c>
      <c r="E167" s="45">
        <f t="shared" si="1"/>
        <v>0.05039562613</v>
      </c>
      <c r="F167" s="147">
        <f t="shared" si="4"/>
        <v>150.1372273</v>
      </c>
      <c r="G167" s="232">
        <f>'StockBond Returns'!C157</f>
        <v>1883.583333</v>
      </c>
      <c r="H167" s="147">
        <f t="shared" si="2"/>
        <v>0.6305216311</v>
      </c>
      <c r="I167" s="147">
        <f t="shared" si="5"/>
        <v>7.416784266</v>
      </c>
      <c r="J167" s="45">
        <f t="shared" si="6"/>
        <v>0.2677660771</v>
      </c>
      <c r="K167" s="45">
        <f t="shared" si="7"/>
        <v>0</v>
      </c>
      <c r="L167" s="45">
        <f t="shared" si="8"/>
        <v>0.1449690766</v>
      </c>
      <c r="M167" s="45">
        <f t="shared" si="11"/>
        <v>0.0301623099</v>
      </c>
      <c r="N167" s="233">
        <f t="shared" si="12"/>
        <v>0.02646510138</v>
      </c>
    </row>
    <row r="168">
      <c r="A168" s="180">
        <f t="shared" si="9"/>
        <v>9</v>
      </c>
      <c r="B168" s="180">
        <f t="shared" si="10"/>
        <v>1883</v>
      </c>
      <c r="C168" s="45">
        <f>'StockBond Returns'!W158</f>
        <v>0.02616584916</v>
      </c>
      <c r="D168" s="231">
        <f>'StockBond Returns'!M158</f>
        <v>15.50337842</v>
      </c>
      <c r="E168" s="45">
        <f t="shared" si="1"/>
        <v>0.049751035</v>
      </c>
      <c r="F168" s="147">
        <f t="shared" si="4"/>
        <v>153.4186756</v>
      </c>
      <c r="G168" s="232">
        <f>'StockBond Returns'!C158</f>
        <v>1883.666667</v>
      </c>
      <c r="H168" s="147">
        <f t="shared" si="2"/>
        <v>0.6360614914</v>
      </c>
      <c r="I168" s="147">
        <f t="shared" si="5"/>
        <v>7.443024002</v>
      </c>
      <c r="J168" s="45">
        <f t="shared" si="6"/>
        <v>0.259628152</v>
      </c>
      <c r="K168" s="45">
        <f t="shared" si="7"/>
        <v>0</v>
      </c>
      <c r="L168" s="45">
        <f t="shared" si="8"/>
        <v>0.1416615445</v>
      </c>
      <c r="M168" s="45">
        <f t="shared" si="11"/>
        <v>0.03236542264</v>
      </c>
      <c r="N168" s="233">
        <f t="shared" si="12"/>
        <v>0.02651637123</v>
      </c>
    </row>
    <row r="169">
      <c r="A169" s="180">
        <f t="shared" si="9"/>
        <v>10</v>
      </c>
      <c r="B169" s="180">
        <f t="shared" si="10"/>
        <v>1883</v>
      </c>
      <c r="C169" s="45">
        <f>'StockBond Returns'!W159</f>
        <v>-0.01465065815</v>
      </c>
      <c r="D169" s="231">
        <f>'StockBond Returns'!M159</f>
        <v>15.05896471</v>
      </c>
      <c r="E169" s="45">
        <f t="shared" si="1"/>
        <v>0.05070281371</v>
      </c>
      <c r="F169" s="147">
        <f t="shared" si="4"/>
        <v>150.5442482</v>
      </c>
      <c r="G169" s="232">
        <f>'StockBond Returns'!C159</f>
        <v>1883.75</v>
      </c>
      <c r="H169" s="147">
        <f t="shared" si="2"/>
        <v>0.6360847477</v>
      </c>
      <c r="I169" s="147">
        <f t="shared" si="5"/>
        <v>7.469435659</v>
      </c>
      <c r="J169" s="45">
        <f t="shared" si="6"/>
        <v>0.2512493612</v>
      </c>
      <c r="K169" s="45">
        <f t="shared" si="7"/>
        <v>0</v>
      </c>
      <c r="L169" s="45">
        <f t="shared" si="8"/>
        <v>0.1383304467</v>
      </c>
      <c r="M169" s="45">
        <f t="shared" si="11"/>
        <v>0.03411918693</v>
      </c>
      <c r="N169" s="233">
        <f t="shared" si="12"/>
        <v>0.02656683892</v>
      </c>
    </row>
    <row r="170">
      <c r="A170" s="180">
        <f t="shared" si="9"/>
        <v>11</v>
      </c>
      <c r="B170" s="180">
        <f t="shared" si="10"/>
        <v>1883</v>
      </c>
      <c r="C170" s="45">
        <f>'StockBond Returns'!W160</f>
        <v>0.02811787415</v>
      </c>
      <c r="D170" s="231">
        <f>'StockBond Returns'!M160</f>
        <v>15.40398512</v>
      </c>
      <c r="E170" s="45">
        <f t="shared" si="1"/>
        <v>0.04995913289</v>
      </c>
      <c r="F170" s="147">
        <f t="shared" si="4"/>
        <v>154.1232623</v>
      </c>
      <c r="G170" s="232">
        <f>'StockBond Returns'!C160</f>
        <v>1883.833333</v>
      </c>
      <c r="H170" s="147">
        <f t="shared" si="2"/>
        <v>0.6416553787</v>
      </c>
      <c r="I170" s="147">
        <f t="shared" si="5"/>
        <v>7.500964074</v>
      </c>
      <c r="J170" s="45">
        <f t="shared" si="6"/>
        <v>0.2420830792</v>
      </c>
      <c r="K170" s="45">
        <f t="shared" si="7"/>
        <v>0</v>
      </c>
      <c r="L170" s="45">
        <f t="shared" si="8"/>
        <v>0.1342279947</v>
      </c>
      <c r="M170" s="45">
        <f t="shared" si="11"/>
        <v>0.03709831334</v>
      </c>
      <c r="N170" s="233">
        <f t="shared" si="12"/>
        <v>0.02661500408</v>
      </c>
    </row>
    <row r="171">
      <c r="A171" s="180">
        <f t="shared" si="9"/>
        <v>12</v>
      </c>
      <c r="B171" s="180">
        <f t="shared" si="10"/>
        <v>1883</v>
      </c>
      <c r="C171" s="45">
        <f>'StockBond Returns'!W161</f>
        <v>-0.01757525496</v>
      </c>
      <c r="D171" s="231">
        <f>'StockBond Returns'!M161</f>
        <v>14.91481523</v>
      </c>
      <c r="E171" s="45">
        <f t="shared" si="1"/>
        <v>0.05102371399</v>
      </c>
      <c r="F171" s="147">
        <f t="shared" si="4"/>
        <v>150.7841286</v>
      </c>
      <c r="G171" s="232">
        <f>'StockBond Returns'!C161</f>
        <v>1883.916667</v>
      </c>
      <c r="H171" s="147">
        <f t="shared" si="2"/>
        <v>0.641130521</v>
      </c>
      <c r="I171" s="147">
        <f t="shared" si="5"/>
        <v>7.527227738</v>
      </c>
      <c r="J171" s="45">
        <f t="shared" si="6"/>
        <v>0.2342818107</v>
      </c>
      <c r="K171" s="45">
        <f t="shared" si="7"/>
        <v>0</v>
      </c>
      <c r="L171" s="45">
        <f t="shared" si="8"/>
        <v>0.1309291429</v>
      </c>
      <c r="M171" s="45">
        <f t="shared" si="11"/>
        <v>0.03877704446</v>
      </c>
      <c r="N171" s="233">
        <f t="shared" si="12"/>
        <v>0.02665433762</v>
      </c>
    </row>
    <row r="172">
      <c r="A172" s="180">
        <f t="shared" si="9"/>
        <v>1</v>
      </c>
      <c r="B172" s="180">
        <f t="shared" si="10"/>
        <v>1884</v>
      </c>
      <c r="C172" s="45">
        <f>'StockBond Returns'!W162</f>
        <v>-0.01899380945</v>
      </c>
      <c r="D172" s="231">
        <f>'StockBond Returns'!M162</f>
        <v>14.44675302</v>
      </c>
      <c r="E172" s="45">
        <f t="shared" si="1"/>
        <v>0.05210985311</v>
      </c>
      <c r="F172" s="147">
        <f t="shared" si="4"/>
        <v>147.2912106</v>
      </c>
      <c r="G172" s="232">
        <f>'StockBond Returns'!C162</f>
        <v>1884</v>
      </c>
      <c r="H172" s="147">
        <f t="shared" si="2"/>
        <v>0.639610279</v>
      </c>
      <c r="I172" s="147">
        <f t="shared" si="5"/>
        <v>7.552966613</v>
      </c>
      <c r="J172" s="45">
        <f t="shared" si="6"/>
        <v>0.2273280595</v>
      </c>
      <c r="K172" s="45">
        <f t="shared" si="7"/>
        <v>0</v>
      </c>
      <c r="L172" s="45">
        <f t="shared" si="8"/>
        <v>0.1277143385</v>
      </c>
      <c r="M172" s="45">
        <f t="shared" si="11"/>
        <v>0.04043687664</v>
      </c>
      <c r="N172" s="233">
        <f t="shared" si="12"/>
        <v>0.02668539769</v>
      </c>
    </row>
    <row r="173">
      <c r="A173" s="180">
        <f t="shared" si="9"/>
        <v>2</v>
      </c>
      <c r="B173" s="180">
        <f t="shared" si="10"/>
        <v>1884</v>
      </c>
      <c r="C173" s="45">
        <f>'StockBond Returns'!W163</f>
        <v>0.02421235924</v>
      </c>
      <c r="D173" s="231">
        <f>'StockBond Returns'!M163</f>
        <v>14.81096976</v>
      </c>
      <c r="E173" s="45">
        <f t="shared" si="1"/>
        <v>0.05125876179</v>
      </c>
      <c r="F173" s="147">
        <f t="shared" si="4"/>
        <v>150.2023815</v>
      </c>
      <c r="G173" s="232">
        <f>'StockBond Returns'!C163</f>
        <v>1884.083333</v>
      </c>
      <c r="H173" s="147">
        <f t="shared" si="2"/>
        <v>0.6415990079</v>
      </c>
      <c r="I173" s="147">
        <f t="shared" si="5"/>
        <v>7.58323636</v>
      </c>
      <c r="J173" s="45">
        <f t="shared" si="6"/>
        <v>0.2202560719</v>
      </c>
      <c r="K173" s="45">
        <f t="shared" si="7"/>
        <v>0</v>
      </c>
      <c r="L173" s="45">
        <f t="shared" si="8"/>
        <v>0.1238340644</v>
      </c>
      <c r="M173" s="45">
        <f t="shared" si="11"/>
        <v>0.04275643745</v>
      </c>
      <c r="N173" s="233">
        <f t="shared" si="12"/>
        <v>0.02670665387</v>
      </c>
    </row>
    <row r="174">
      <c r="A174" s="180">
        <f t="shared" si="9"/>
        <v>3</v>
      </c>
      <c r="B174" s="180">
        <f t="shared" si="10"/>
        <v>1884</v>
      </c>
      <c r="C174" s="45">
        <f>'StockBond Returns'!W164</f>
        <v>0.001982869588</v>
      </c>
      <c r="D174" s="231">
        <f>'StockBond Returns'!M164</f>
        <v>14.72740427</v>
      </c>
      <c r="E174" s="45">
        <f t="shared" si="1"/>
        <v>0.05145031404</v>
      </c>
      <c r="F174" s="147">
        <f t="shared" si="4"/>
        <v>149.857342</v>
      </c>
      <c r="G174" s="232">
        <f>'StockBond Returns'!C164</f>
        <v>1884.166667</v>
      </c>
      <c r="H174" s="147">
        <f t="shared" si="2"/>
        <v>0.6425172758</v>
      </c>
      <c r="I174" s="147">
        <f t="shared" si="5"/>
        <v>7.610415841</v>
      </c>
      <c r="J174" s="45">
        <f t="shared" si="6"/>
        <v>0.2136603682</v>
      </c>
      <c r="K174" s="45">
        <f t="shared" si="7"/>
        <v>0</v>
      </c>
      <c r="L174" s="45">
        <f t="shared" si="8"/>
        <v>0.1204222063</v>
      </c>
      <c r="M174" s="45">
        <f t="shared" si="11"/>
        <v>0.04429759845</v>
      </c>
      <c r="N174" s="233">
        <f t="shared" si="12"/>
        <v>0.02671638099</v>
      </c>
    </row>
    <row r="175">
      <c r="A175" s="180">
        <f t="shared" si="9"/>
        <v>4</v>
      </c>
      <c r="B175" s="180">
        <f t="shared" si="10"/>
        <v>1884</v>
      </c>
      <c r="C175" s="45">
        <f>'StockBond Returns'!W165</f>
        <v>-0.006444028424</v>
      </c>
      <c r="D175" s="231">
        <f>'StockBond Returns'!M165</f>
        <v>14.42578828</v>
      </c>
      <c r="E175" s="45">
        <f t="shared" si="1"/>
        <v>0.05216015099</v>
      </c>
      <c r="F175" s="147">
        <f t="shared" si="4"/>
        <v>148.2532802</v>
      </c>
      <c r="G175" s="232">
        <f>'StockBond Returns'!C165</f>
        <v>1884.25</v>
      </c>
      <c r="H175" s="147">
        <f t="shared" si="2"/>
        <v>0.6444094567</v>
      </c>
      <c r="I175" s="147">
        <f t="shared" si="5"/>
        <v>7.635317986</v>
      </c>
      <c r="J175" s="45">
        <f t="shared" si="6"/>
        <v>0.2075653473</v>
      </c>
      <c r="K175" s="45">
        <f t="shared" si="7"/>
        <v>0</v>
      </c>
      <c r="L175" s="45">
        <f t="shared" si="8"/>
        <v>0.1173520223</v>
      </c>
      <c r="M175" s="45">
        <f t="shared" si="11"/>
        <v>0.04496549243</v>
      </c>
      <c r="N175" s="233">
        <f t="shared" si="12"/>
        <v>0.02671832115</v>
      </c>
    </row>
    <row r="176">
      <c r="A176" s="180">
        <f t="shared" si="9"/>
        <v>5</v>
      </c>
      <c r="B176" s="180">
        <f t="shared" si="10"/>
        <v>1884</v>
      </c>
      <c r="C176" s="45">
        <f>'StockBond Returns'!W166</f>
        <v>-0.04515136529</v>
      </c>
      <c r="D176" s="231">
        <f>'StockBond Returns'!M166</f>
        <v>13.46591903</v>
      </c>
      <c r="E176" s="45">
        <f t="shared" si="1"/>
        <v>0.05463077428</v>
      </c>
      <c r="F176" s="147">
        <f t="shared" si="4"/>
        <v>140.9441287</v>
      </c>
      <c r="G176" s="232">
        <f>'StockBond Returns'!C166</f>
        <v>1884.333333</v>
      </c>
      <c r="H176" s="147">
        <f t="shared" si="2"/>
        <v>0.6416572401</v>
      </c>
      <c r="I176" s="147">
        <f t="shared" si="5"/>
        <v>7.656260212</v>
      </c>
      <c r="J176" s="45">
        <f t="shared" si="6"/>
        <v>0.2014597963</v>
      </c>
      <c r="K176" s="45">
        <f t="shared" si="7"/>
        <v>0</v>
      </c>
      <c r="L176" s="45">
        <f t="shared" si="8"/>
        <v>0.1148613582</v>
      </c>
      <c r="M176" s="45">
        <f t="shared" si="11"/>
        <v>0.04482902064</v>
      </c>
      <c r="N176" s="233">
        <f t="shared" si="12"/>
        <v>0.02671884354</v>
      </c>
    </row>
    <row r="177">
      <c r="A177" s="180">
        <f t="shared" si="9"/>
        <v>6</v>
      </c>
      <c r="B177" s="180">
        <f t="shared" si="10"/>
        <v>1884</v>
      </c>
      <c r="C177" s="45">
        <f>'StockBond Returns'!W167</f>
        <v>-0.02765034204</v>
      </c>
      <c r="D177" s="231">
        <f>'StockBond Returns'!M167</f>
        <v>12.91787337</v>
      </c>
      <c r="E177" s="45">
        <f t="shared" si="1"/>
        <v>0.05620606141</v>
      </c>
      <c r="F177" s="147">
        <f t="shared" si="4"/>
        <v>136.4230601</v>
      </c>
      <c r="G177" s="232">
        <f>'StockBond Returns'!C167</f>
        <v>1884.416667</v>
      </c>
      <c r="H177" s="147">
        <f t="shared" si="2"/>
        <v>0.6389835747</v>
      </c>
      <c r="I177" s="147">
        <f t="shared" si="5"/>
        <v>7.666266234</v>
      </c>
      <c r="J177" s="45">
        <f t="shared" si="6"/>
        <v>0.1974909838</v>
      </c>
      <c r="K177" s="45">
        <f t="shared" si="7"/>
        <v>0</v>
      </c>
      <c r="L177" s="45">
        <f t="shared" si="8"/>
        <v>0.1139569215</v>
      </c>
      <c r="M177" s="45">
        <f t="shared" si="11"/>
        <v>0.04172441964</v>
      </c>
      <c r="N177" s="233">
        <f t="shared" si="12"/>
        <v>0.02671723888</v>
      </c>
    </row>
    <row r="178">
      <c r="A178" s="180">
        <f t="shared" si="9"/>
        <v>7</v>
      </c>
      <c r="B178" s="180">
        <f t="shared" si="10"/>
        <v>1884</v>
      </c>
      <c r="C178" s="45">
        <f>'StockBond Returns'!W168</f>
        <v>0.01577505242</v>
      </c>
      <c r="D178" s="231">
        <f>'StockBond Returns'!M168</f>
        <v>13.05504525</v>
      </c>
      <c r="E178" s="45">
        <f t="shared" si="1"/>
        <v>0.05579936936</v>
      </c>
      <c r="F178" s="147">
        <f t="shared" si="4"/>
        <v>137.9260775</v>
      </c>
      <c r="G178" s="232">
        <f>'StockBond Returns'!C168</f>
        <v>1884.5</v>
      </c>
      <c r="H178" s="147">
        <f t="shared" si="2"/>
        <v>0.6413490118</v>
      </c>
      <c r="I178" s="147">
        <f t="shared" si="5"/>
        <v>7.675579616</v>
      </c>
      <c r="J178" s="45">
        <f t="shared" si="6"/>
        <v>0.1938978642</v>
      </c>
      <c r="K178" s="45">
        <f t="shared" si="7"/>
        <v>-0.0003007524656</v>
      </c>
      <c r="L178" s="45">
        <f t="shared" si="8"/>
        <v>0.1131457447</v>
      </c>
      <c r="M178" s="45">
        <f t="shared" si="11"/>
        <v>0.03876850387</v>
      </c>
      <c r="N178" s="233">
        <f t="shared" si="12"/>
        <v>0.02672129689</v>
      </c>
    </row>
    <row r="179">
      <c r="A179" s="180">
        <f t="shared" si="9"/>
        <v>8</v>
      </c>
      <c r="B179" s="180">
        <f t="shared" si="10"/>
        <v>1884</v>
      </c>
      <c r="C179" s="45">
        <f>'StockBond Returns'!W169</f>
        <v>0.05397387793</v>
      </c>
      <c r="D179" s="231">
        <f>'StockBond Returns'!M169</f>
        <v>13.88846865</v>
      </c>
      <c r="E179" s="45">
        <f t="shared" si="1"/>
        <v>0.05350108929</v>
      </c>
      <c r="F179" s="147">
        <f t="shared" si="4"/>
        <v>144.6945176</v>
      </c>
      <c r="G179" s="232">
        <f>'StockBond Returns'!C169</f>
        <v>1884.583333</v>
      </c>
      <c r="H179" s="147">
        <f t="shared" si="2"/>
        <v>0.6451095257</v>
      </c>
      <c r="I179" s="147">
        <f t="shared" si="5"/>
        <v>7.69016751</v>
      </c>
      <c r="J179" s="45">
        <f t="shared" si="6"/>
        <v>0.1889015602</v>
      </c>
      <c r="K179" s="45">
        <f t="shared" si="7"/>
        <v>-0.002197136023</v>
      </c>
      <c r="L179" s="45">
        <f t="shared" si="8"/>
        <v>0.1115626861</v>
      </c>
      <c r="M179" s="45">
        <f t="shared" si="11"/>
        <v>0.03686007774</v>
      </c>
      <c r="N179" s="233">
        <f t="shared" si="12"/>
        <v>0.0267323498</v>
      </c>
    </row>
    <row r="180">
      <c r="A180" s="180">
        <f t="shared" si="9"/>
        <v>9</v>
      </c>
      <c r="B180" s="180">
        <f t="shared" si="10"/>
        <v>1884</v>
      </c>
      <c r="C180" s="45">
        <f>'StockBond Returns'!W170</f>
        <v>-0.009062505735</v>
      </c>
      <c r="D180" s="231">
        <f>'StockBond Returns'!M170</f>
        <v>13.56353788</v>
      </c>
      <c r="E180" s="45">
        <f t="shared" si="1"/>
        <v>0.05436353844</v>
      </c>
      <c r="F180" s="147">
        <f t="shared" si="4"/>
        <v>142.7439595</v>
      </c>
      <c r="G180" s="232">
        <f>'StockBond Returns'!C170</f>
        <v>1884.666667</v>
      </c>
      <c r="H180" s="147">
        <f t="shared" si="2"/>
        <v>0.6466722276</v>
      </c>
      <c r="I180" s="147">
        <f t="shared" si="5"/>
        <v>7.700778247</v>
      </c>
      <c r="J180" s="45">
        <f t="shared" si="6"/>
        <v>0.1847827851</v>
      </c>
      <c r="K180" s="45">
        <f t="shared" si="7"/>
        <v>-0.003571987057</v>
      </c>
      <c r="L180" s="45">
        <f t="shared" si="8"/>
        <v>0.1105467684</v>
      </c>
      <c r="M180" s="45">
        <f t="shared" si="11"/>
        <v>0.03463031215</v>
      </c>
      <c r="N180" s="233">
        <f t="shared" si="12"/>
        <v>0.02674544189</v>
      </c>
    </row>
    <row r="181">
      <c r="A181" s="180">
        <f t="shared" si="9"/>
        <v>10</v>
      </c>
      <c r="B181" s="180">
        <f t="shared" si="10"/>
        <v>1884</v>
      </c>
      <c r="C181" s="45">
        <f>'StockBond Returns'!W171</f>
        <v>-0.008535359247</v>
      </c>
      <c r="D181" s="231">
        <f>'StockBond Returns'!M171</f>
        <v>13.2699629</v>
      </c>
      <c r="E181" s="45">
        <f t="shared" si="1"/>
        <v>0.05517908047</v>
      </c>
      <c r="F181" s="147">
        <f t="shared" si="4"/>
        <v>140.8844359</v>
      </c>
      <c r="G181" s="232">
        <f>'StockBond Returns'!C171</f>
        <v>1884.75</v>
      </c>
      <c r="H181" s="147">
        <f t="shared" si="2"/>
        <v>0.6478228022</v>
      </c>
      <c r="I181" s="147">
        <f t="shared" si="5"/>
        <v>7.712516301</v>
      </c>
      <c r="J181" s="45">
        <f t="shared" si="6"/>
        <v>0.1809693137</v>
      </c>
      <c r="K181" s="45">
        <f t="shared" si="7"/>
        <v>-0.005088499415</v>
      </c>
      <c r="L181" s="45">
        <f t="shared" si="8"/>
        <v>0.1093620891</v>
      </c>
      <c r="M181" s="45">
        <f t="shared" si="11"/>
        <v>0.03254337449</v>
      </c>
      <c r="N181" s="233">
        <f t="shared" si="12"/>
        <v>0.02675932182</v>
      </c>
    </row>
    <row r="182">
      <c r="A182" s="180">
        <f t="shared" si="9"/>
        <v>11</v>
      </c>
      <c r="B182" s="180">
        <f t="shared" si="10"/>
        <v>1884</v>
      </c>
      <c r="C182" s="45">
        <f>'StockBond Returns'!W172</f>
        <v>0.01513432977</v>
      </c>
      <c r="D182" s="231">
        <f>'StockBond Returns'!M172</f>
        <v>13.31024874</v>
      </c>
      <c r="E182" s="45">
        <f t="shared" si="1"/>
        <v>0.05506503802</v>
      </c>
      <c r="F182" s="147">
        <f t="shared" si="4"/>
        <v>142.3590003</v>
      </c>
      <c r="G182" s="232">
        <f>'StockBond Returns'!C172</f>
        <v>1884.833333</v>
      </c>
      <c r="H182" s="147">
        <f t="shared" si="2"/>
        <v>0.6532503135</v>
      </c>
      <c r="I182" s="147">
        <f t="shared" si="5"/>
        <v>7.724111236</v>
      </c>
      <c r="J182" s="45">
        <f t="shared" si="6"/>
        <v>0.1768634187</v>
      </c>
      <c r="K182" s="45">
        <f t="shared" si="7"/>
        <v>-0.006581996029</v>
      </c>
      <c r="L182" s="45">
        <f t="shared" si="8"/>
        <v>0.1081908713</v>
      </c>
      <c r="M182" s="45">
        <f t="shared" si="11"/>
        <v>0.02974913087</v>
      </c>
      <c r="N182" s="233">
        <f t="shared" si="12"/>
        <v>0.02677431544</v>
      </c>
    </row>
    <row r="183">
      <c r="A183" s="180">
        <f t="shared" si="9"/>
        <v>12</v>
      </c>
      <c r="B183" s="180">
        <f t="shared" si="10"/>
        <v>1884</v>
      </c>
      <c r="C183" s="45">
        <f>'StockBond Returns'!W173</f>
        <v>0.01582374339</v>
      </c>
      <c r="D183" s="231">
        <f>'StockBond Returns'!M173</f>
        <v>13.43074525</v>
      </c>
      <c r="E183" s="45">
        <f t="shared" si="1"/>
        <v>0.05472801607</v>
      </c>
      <c r="F183" s="147">
        <f t="shared" si="4"/>
        <v>143.9480654</v>
      </c>
      <c r="G183" s="232">
        <f>'StockBond Returns'!C173</f>
        <v>1884.916667</v>
      </c>
      <c r="H183" s="147">
        <f t="shared" si="2"/>
        <v>0.6564993362</v>
      </c>
      <c r="I183" s="147">
        <f t="shared" si="5"/>
        <v>7.739480051</v>
      </c>
      <c r="J183" s="45">
        <f t="shared" si="6"/>
        <v>0.1717895777</v>
      </c>
      <c r="K183" s="45">
        <f t="shared" si="7"/>
        <v>-0.008554694152</v>
      </c>
      <c r="L183" s="45">
        <f t="shared" si="8"/>
        <v>0.106471633</v>
      </c>
      <c r="M183" s="45">
        <f t="shared" si="11"/>
        <v>0.02819793964</v>
      </c>
      <c r="N183" s="233">
        <f t="shared" si="12"/>
        <v>0.02679407687</v>
      </c>
    </row>
    <row r="184">
      <c r="A184" s="180">
        <f t="shared" si="9"/>
        <v>1</v>
      </c>
      <c r="B184" s="180">
        <f t="shared" si="10"/>
        <v>1885</v>
      </c>
      <c r="C184" s="45">
        <f>'StockBond Returns'!W174</f>
        <v>-0.01521871681</v>
      </c>
      <c r="D184" s="231">
        <f>'StockBond Returns'!M174</f>
        <v>13.12981743</v>
      </c>
      <c r="E184" s="45">
        <f t="shared" si="1"/>
        <v>0.05558126066</v>
      </c>
      <c r="F184" s="147">
        <f t="shared" si="4"/>
        <v>141.1108523</v>
      </c>
      <c r="G184" s="232">
        <f>'StockBond Returns'!C174</f>
        <v>1885</v>
      </c>
      <c r="H184" s="147">
        <f t="shared" si="2"/>
        <v>0.6535932552</v>
      </c>
      <c r="I184" s="147">
        <f t="shared" si="5"/>
        <v>7.753463027</v>
      </c>
      <c r="J184" s="45">
        <f t="shared" si="6"/>
        <v>0.1666228512</v>
      </c>
      <c r="K184" s="45">
        <f t="shared" si="7"/>
        <v>-0.01034271533</v>
      </c>
      <c r="L184" s="45">
        <f t="shared" si="8"/>
        <v>0.1049427225</v>
      </c>
      <c r="M184" s="45">
        <f t="shared" si="11"/>
        <v>0.02654538594</v>
      </c>
      <c r="N184" s="233">
        <f t="shared" si="12"/>
        <v>0.02681780393</v>
      </c>
    </row>
    <row r="185">
      <c r="A185" s="180">
        <f t="shared" si="9"/>
        <v>2</v>
      </c>
      <c r="B185" s="180">
        <f t="shared" si="10"/>
        <v>1885</v>
      </c>
      <c r="C185" s="45">
        <f>'StockBond Returns'!W175</f>
        <v>0.01654163919</v>
      </c>
      <c r="D185" s="231">
        <f>'StockBond Returns'!M175</f>
        <v>13.38481759</v>
      </c>
      <c r="E185" s="45">
        <f t="shared" si="1"/>
        <v>0.05485575749</v>
      </c>
      <c r="F185" s="147">
        <f t="shared" si="4"/>
        <v>142.7806523</v>
      </c>
      <c r="G185" s="232">
        <f>'StockBond Returns'!C175</f>
        <v>1885.083333</v>
      </c>
      <c r="H185" s="147">
        <f t="shared" si="2"/>
        <v>0.6526950698</v>
      </c>
      <c r="I185" s="147">
        <f t="shared" si="5"/>
        <v>7.764559089</v>
      </c>
      <c r="J185" s="45">
        <f t="shared" si="6"/>
        <v>0.1616943529</v>
      </c>
      <c r="K185" s="45">
        <f t="shared" si="7"/>
        <v>-0.01175700021</v>
      </c>
      <c r="L185" s="45">
        <f t="shared" si="8"/>
        <v>0.1038155527</v>
      </c>
      <c r="M185" s="45">
        <f t="shared" si="11"/>
        <v>0.02391099528</v>
      </c>
      <c r="N185" s="233">
        <f t="shared" si="12"/>
        <v>0.02684754411</v>
      </c>
    </row>
    <row r="186">
      <c r="A186" s="180">
        <f t="shared" si="9"/>
        <v>3</v>
      </c>
      <c r="B186" s="180">
        <f t="shared" si="10"/>
        <v>1885</v>
      </c>
      <c r="C186" s="45">
        <f>'StockBond Returns'!W176</f>
        <v>0.02997954982</v>
      </c>
      <c r="D186" s="231">
        <f>'StockBond Returns'!M176</f>
        <v>13.73419409</v>
      </c>
      <c r="E186" s="45">
        <f t="shared" si="1"/>
        <v>0.05390548522</v>
      </c>
      <c r="F186" s="147">
        <f t="shared" si="4"/>
        <v>146.3888894</v>
      </c>
      <c r="G186" s="232">
        <f>'StockBond Returns'!C176</f>
        <v>1885.166667</v>
      </c>
      <c r="H186" s="147">
        <f t="shared" si="2"/>
        <v>0.6575970096</v>
      </c>
      <c r="I186" s="147">
        <f t="shared" si="5"/>
        <v>7.779638823</v>
      </c>
      <c r="J186" s="45">
        <f t="shared" si="6"/>
        <v>0.1568298244</v>
      </c>
      <c r="K186" s="45">
        <f t="shared" si="7"/>
        <v>-0.01367257003</v>
      </c>
      <c r="L186" s="45">
        <f t="shared" si="8"/>
        <v>0.1021157628</v>
      </c>
      <c r="M186" s="45">
        <f t="shared" si="11"/>
        <v>0.02223570771</v>
      </c>
      <c r="N186" s="233">
        <f t="shared" si="12"/>
        <v>0.02688302982</v>
      </c>
    </row>
    <row r="187">
      <c r="A187" s="180">
        <f t="shared" si="9"/>
        <v>4</v>
      </c>
      <c r="B187" s="180">
        <f t="shared" si="10"/>
        <v>1885</v>
      </c>
      <c r="C187" s="45">
        <f>'StockBond Returns'!W177</f>
        <v>-0.01043241293</v>
      </c>
      <c r="D187" s="231">
        <f>'StockBond Returns'!M177</f>
        <v>13.54854854</v>
      </c>
      <c r="E187" s="45">
        <f t="shared" si="1"/>
        <v>0.05440432215</v>
      </c>
      <c r="F187" s="147">
        <f t="shared" si="4"/>
        <v>144.2109634</v>
      </c>
      <c r="G187" s="232">
        <f>'StockBond Returns'!C177</f>
        <v>1885.25</v>
      </c>
      <c r="H187" s="147">
        <f t="shared" si="2"/>
        <v>0.6538083091</v>
      </c>
      <c r="I187" s="147">
        <f t="shared" si="5"/>
        <v>7.789037675</v>
      </c>
      <c r="J187" s="45">
        <f t="shared" si="6"/>
        <v>0.1528291377</v>
      </c>
      <c r="K187" s="45">
        <f t="shared" si="7"/>
        <v>-0.01486274864</v>
      </c>
      <c r="L187" s="45">
        <f t="shared" si="8"/>
        <v>0.1012125571</v>
      </c>
      <c r="M187" s="45">
        <f t="shared" si="11"/>
        <v>0.02013271615</v>
      </c>
      <c r="N187" s="233">
        <f t="shared" si="12"/>
        <v>0.02692230199</v>
      </c>
    </row>
    <row r="188">
      <c r="A188" s="180">
        <f t="shared" si="9"/>
        <v>5</v>
      </c>
      <c r="B188" s="180">
        <f t="shared" si="10"/>
        <v>1885</v>
      </c>
      <c r="C188" s="45">
        <f>'StockBond Returns'!W178</f>
        <v>0.01918066015</v>
      </c>
      <c r="D188" s="231">
        <f>'StockBond Returns'!M178</f>
        <v>13.71137187</v>
      </c>
      <c r="E188" s="45">
        <f t="shared" si="1"/>
        <v>0.0539660812</v>
      </c>
      <c r="F188" s="147">
        <f t="shared" si="4"/>
        <v>146.3106761</v>
      </c>
      <c r="G188" s="232">
        <f>'StockBond Returns'!C178</f>
        <v>1885.333333</v>
      </c>
      <c r="H188" s="147">
        <f t="shared" si="2"/>
        <v>0.6579844855</v>
      </c>
      <c r="I188" s="147">
        <f t="shared" si="5"/>
        <v>7.805364921</v>
      </c>
      <c r="J188" s="45">
        <f t="shared" si="6"/>
        <v>0.1477207386</v>
      </c>
      <c r="K188" s="45">
        <f t="shared" si="7"/>
        <v>-0.0169234566</v>
      </c>
      <c r="L188" s="45">
        <f t="shared" si="8"/>
        <v>0.09932403621</v>
      </c>
      <c r="M188" s="45">
        <f t="shared" si="11"/>
        <v>0.0194748747</v>
      </c>
      <c r="N188" s="233">
        <f t="shared" si="12"/>
        <v>0.02696425236</v>
      </c>
    </row>
    <row r="189">
      <c r="A189" s="180">
        <f t="shared" si="9"/>
        <v>6</v>
      </c>
      <c r="B189" s="180">
        <f t="shared" si="10"/>
        <v>1885</v>
      </c>
      <c r="C189" s="45">
        <f>'StockBond Returns'!W179</f>
        <v>0.02634493107</v>
      </c>
      <c r="D189" s="231">
        <f>'StockBond Returns'!M179</f>
        <v>13.97878437</v>
      </c>
      <c r="E189" s="45">
        <f t="shared" si="1"/>
        <v>0.05326848936</v>
      </c>
      <c r="F189" s="147">
        <f t="shared" si="4"/>
        <v>149.4899017</v>
      </c>
      <c r="G189" s="232">
        <f>'StockBond Returns'!C179</f>
        <v>1885.416667</v>
      </c>
      <c r="H189" s="147">
        <f t="shared" si="2"/>
        <v>0.6635917699</v>
      </c>
      <c r="I189" s="147">
        <f t="shared" si="5"/>
        <v>7.829973116</v>
      </c>
      <c r="J189" s="45">
        <f t="shared" si="6"/>
        <v>0.1415036077</v>
      </c>
      <c r="K189" s="45">
        <f t="shared" si="7"/>
        <v>-0.02001308912</v>
      </c>
      <c r="L189" s="45">
        <f t="shared" si="8"/>
        <v>0.09626974139</v>
      </c>
      <c r="M189" s="45">
        <f t="shared" si="11"/>
        <v>0.02135418687</v>
      </c>
      <c r="N189" s="233">
        <f t="shared" si="12"/>
        <v>0.02700738579</v>
      </c>
    </row>
    <row r="190">
      <c r="A190" s="180">
        <f t="shared" si="9"/>
        <v>7</v>
      </c>
      <c r="B190" s="180">
        <f t="shared" si="10"/>
        <v>1885</v>
      </c>
      <c r="C190" s="45">
        <f>'StockBond Returns'!W180</f>
        <v>0.01952241898</v>
      </c>
      <c r="D190" s="231">
        <f>'StockBond Returns'!M180</f>
        <v>14.32665878</v>
      </c>
      <c r="E190" s="45">
        <f t="shared" si="1"/>
        <v>0.05239997268</v>
      </c>
      <c r="F190" s="147">
        <f t="shared" si="4"/>
        <v>151.7317595</v>
      </c>
      <c r="G190" s="232">
        <f>'StockBond Returns'!C180</f>
        <v>1885.5</v>
      </c>
      <c r="H190" s="147">
        <f t="shared" si="2"/>
        <v>0.6625616711</v>
      </c>
      <c r="I190" s="147">
        <f t="shared" si="5"/>
        <v>7.851185775</v>
      </c>
      <c r="J190" s="45">
        <f t="shared" si="6"/>
        <v>0.1360803711</v>
      </c>
      <c r="K190" s="45">
        <f t="shared" si="7"/>
        <v>-0.0226608584</v>
      </c>
      <c r="L190" s="45">
        <f t="shared" si="8"/>
        <v>0.0936922326</v>
      </c>
      <c r="M190" s="45">
        <f t="shared" si="11"/>
        <v>0.02287855359</v>
      </c>
      <c r="N190" s="233">
        <f t="shared" si="12"/>
        <v>0.0270478201</v>
      </c>
    </row>
    <row r="191">
      <c r="A191" s="180">
        <f t="shared" si="9"/>
        <v>8</v>
      </c>
      <c r="B191" s="180">
        <f t="shared" si="10"/>
        <v>1885</v>
      </c>
      <c r="C191" s="45">
        <f>'StockBond Returns'!W181</f>
        <v>0.0463860511</v>
      </c>
      <c r="D191" s="231">
        <f>'StockBond Returns'!M181</f>
        <v>15.1304108</v>
      </c>
      <c r="E191" s="45">
        <f t="shared" si="1"/>
        <v>0.05054602939</v>
      </c>
      <c r="F191" s="147">
        <f t="shared" si="4"/>
        <v>158.0767014</v>
      </c>
      <c r="G191" s="232">
        <f>'StockBond Returns'!C181</f>
        <v>1885.583333</v>
      </c>
      <c r="H191" s="147">
        <f t="shared" si="2"/>
        <v>0.6658457995</v>
      </c>
      <c r="I191" s="147">
        <f t="shared" si="5"/>
        <v>7.871922049</v>
      </c>
      <c r="J191" s="45">
        <f t="shared" si="6"/>
        <v>0.1317004263</v>
      </c>
      <c r="K191" s="45">
        <f t="shared" si="7"/>
        <v>-0.02523537221</v>
      </c>
      <c r="L191" s="45">
        <f t="shared" si="8"/>
        <v>0.09118333874</v>
      </c>
      <c r="M191" s="45">
        <f t="shared" si="11"/>
        <v>0.02363466577</v>
      </c>
      <c r="N191" s="233">
        <f t="shared" si="12"/>
        <v>0.02708155336</v>
      </c>
    </row>
    <row r="192">
      <c r="A192" s="180">
        <f t="shared" si="9"/>
        <v>9</v>
      </c>
      <c r="B192" s="180">
        <f t="shared" si="10"/>
        <v>1885</v>
      </c>
      <c r="C192" s="45">
        <f>'StockBond Returns'!W182</f>
        <v>0.006722017175</v>
      </c>
      <c r="D192" s="231">
        <f>'StockBond Returns'!M182</f>
        <v>15.11628503</v>
      </c>
      <c r="E192" s="45">
        <f t="shared" si="1"/>
        <v>0.05057691003</v>
      </c>
      <c r="F192" s="147">
        <f t="shared" si="4"/>
        <v>158.4689741</v>
      </c>
      <c r="G192" s="232">
        <f>'StockBond Returns'!C182</f>
        <v>1885.666667</v>
      </c>
      <c r="H192" s="147">
        <f t="shared" si="2"/>
        <v>0.6679059203</v>
      </c>
      <c r="I192" s="147">
        <f t="shared" si="5"/>
        <v>7.893155742</v>
      </c>
      <c r="J192" s="45">
        <f t="shared" si="6"/>
        <v>0.1273846916</v>
      </c>
      <c r="K192" s="45">
        <f t="shared" si="7"/>
        <v>-0.02785762537</v>
      </c>
      <c r="L192" s="45">
        <f t="shared" si="8"/>
        <v>0.08860822105</v>
      </c>
      <c r="M192" s="45">
        <f t="shared" si="11"/>
        <v>0.02498156541</v>
      </c>
      <c r="N192" s="233">
        <f t="shared" si="12"/>
        <v>0.02711025512</v>
      </c>
    </row>
    <row r="193">
      <c r="A193" s="180">
        <f t="shared" si="9"/>
        <v>10</v>
      </c>
      <c r="B193" s="180">
        <f t="shared" si="10"/>
        <v>1885</v>
      </c>
      <c r="C193" s="45">
        <f>'StockBond Returns'!W183</f>
        <v>0.04748601076</v>
      </c>
      <c r="D193" s="231">
        <f>'StockBond Returns'!M183</f>
        <v>15.99102396</v>
      </c>
      <c r="E193" s="45">
        <f t="shared" si="1"/>
        <v>0.04876754117</v>
      </c>
      <c r="F193" s="147">
        <f t="shared" si="4"/>
        <v>165.2944114</v>
      </c>
      <c r="G193" s="232">
        <f>'StockBond Returns'!C183</f>
        <v>1885.75</v>
      </c>
      <c r="H193" s="147">
        <f t="shared" si="2"/>
        <v>0.6717501676</v>
      </c>
      <c r="I193" s="147">
        <f t="shared" si="5"/>
        <v>7.917083107</v>
      </c>
      <c r="J193" s="45">
        <f t="shared" si="6"/>
        <v>0.1224744479</v>
      </c>
      <c r="K193" s="45">
        <f t="shared" si="7"/>
        <v>-0.03079567787</v>
      </c>
      <c r="L193" s="45">
        <f t="shared" si="8"/>
        <v>0.08566581649</v>
      </c>
      <c r="M193" s="45">
        <f t="shared" si="11"/>
        <v>0.02652400311</v>
      </c>
      <c r="N193" s="233">
        <f t="shared" si="12"/>
        <v>0.02713454192</v>
      </c>
    </row>
    <row r="194">
      <c r="A194" s="180">
        <f t="shared" si="9"/>
        <v>11</v>
      </c>
      <c r="B194" s="180">
        <f t="shared" si="10"/>
        <v>1885</v>
      </c>
      <c r="C194" s="45">
        <f>'StockBond Returns'!W184</f>
        <v>0.03955578998</v>
      </c>
      <c r="D194" s="231">
        <f>'StockBond Returns'!M184</f>
        <v>16.8240345</v>
      </c>
      <c r="E194" s="45">
        <f t="shared" si="1"/>
        <v>0.04721938746</v>
      </c>
      <c r="F194" s="147">
        <f t="shared" si="4"/>
        <v>171.1344406</v>
      </c>
      <c r="G194" s="232">
        <f>'StockBond Returns'!C184</f>
        <v>1885.833333</v>
      </c>
      <c r="H194" s="147">
        <f t="shared" si="2"/>
        <v>0.6734052882</v>
      </c>
      <c r="I194" s="147">
        <f t="shared" si="5"/>
        <v>7.937238082</v>
      </c>
      <c r="J194" s="45">
        <f t="shared" si="6"/>
        <v>0.118482311</v>
      </c>
      <c r="K194" s="45">
        <f t="shared" si="7"/>
        <v>-0.03325677182</v>
      </c>
      <c r="L194" s="45">
        <f t="shared" si="8"/>
        <v>0.08324423256</v>
      </c>
      <c r="M194" s="45">
        <f t="shared" si="11"/>
        <v>0.02759241029</v>
      </c>
      <c r="N194" s="233">
        <f t="shared" si="12"/>
        <v>0.02715207368</v>
      </c>
    </row>
    <row r="195">
      <c r="A195" s="180">
        <f t="shared" si="9"/>
        <v>12</v>
      </c>
      <c r="B195" s="180">
        <f t="shared" si="10"/>
        <v>1885</v>
      </c>
      <c r="C195" s="45">
        <f>'StockBond Returns'!W185</f>
        <v>-0.02418770478</v>
      </c>
      <c r="D195" s="231">
        <f>'StockBond Returns'!M185</f>
        <v>16.30447595</v>
      </c>
      <c r="E195" s="45">
        <f t="shared" si="1"/>
        <v>0.04816642568</v>
      </c>
      <c r="F195" s="147">
        <f t="shared" si="4"/>
        <v>166.3379741</v>
      </c>
      <c r="G195" s="232">
        <f>'StockBond Returns'!C185</f>
        <v>1885.916667</v>
      </c>
      <c r="H195" s="147">
        <f t="shared" si="2"/>
        <v>0.6676588057</v>
      </c>
      <c r="I195" s="147">
        <f t="shared" si="5"/>
        <v>7.948397552</v>
      </c>
      <c r="J195" s="45">
        <f t="shared" si="6"/>
        <v>0.1159384085</v>
      </c>
      <c r="K195" s="45">
        <f t="shared" si="7"/>
        <v>-0.0346140695</v>
      </c>
      <c r="L195" s="45">
        <f t="shared" si="8"/>
        <v>0.08204841685</v>
      </c>
      <c r="M195" s="45">
        <f t="shared" si="11"/>
        <v>0.02699373849</v>
      </c>
      <c r="N195" s="233">
        <f t="shared" si="12"/>
        <v>0.02716244682</v>
      </c>
    </row>
    <row r="196">
      <c r="A196" s="180">
        <f t="shared" si="9"/>
        <v>1</v>
      </c>
      <c r="B196" s="180">
        <f t="shared" si="10"/>
        <v>1886</v>
      </c>
      <c r="C196" s="45">
        <f>'StockBond Returns'!W186</f>
        <v>0.0261181227</v>
      </c>
      <c r="D196" s="231">
        <f>'StockBond Returns'!M186</f>
        <v>16.69231747</v>
      </c>
      <c r="E196" s="45">
        <f t="shared" si="1"/>
        <v>0.0474538995</v>
      </c>
      <c r="F196" s="147">
        <f t="shared" si="4"/>
        <v>169.9973129</v>
      </c>
      <c r="G196" s="232">
        <f>'StockBond Returns'!C186</f>
        <v>1886</v>
      </c>
      <c r="H196" s="147">
        <f t="shared" si="2"/>
        <v>0.6722529503</v>
      </c>
      <c r="I196" s="147">
        <f t="shared" si="5"/>
        <v>7.967057247</v>
      </c>
      <c r="J196" s="45">
        <f t="shared" si="6"/>
        <v>0.111980058</v>
      </c>
      <c r="K196" s="45">
        <f t="shared" si="7"/>
        <v>-0.03687510599</v>
      </c>
      <c r="L196" s="45">
        <f t="shared" si="8"/>
        <v>0.0798308263</v>
      </c>
      <c r="M196" s="45">
        <f t="shared" si="11"/>
        <v>0.02754823474</v>
      </c>
      <c r="N196" s="233">
        <f t="shared" si="12"/>
        <v>0.02716985962</v>
      </c>
    </row>
    <row r="197">
      <c r="A197" s="180">
        <f t="shared" si="9"/>
        <v>2</v>
      </c>
      <c r="B197" s="180">
        <f t="shared" si="10"/>
        <v>1886</v>
      </c>
      <c r="C197" s="45">
        <f>'StockBond Returns'!W187</f>
        <v>0.02225346708</v>
      </c>
      <c r="D197" s="231">
        <f>'StockBond Returns'!M187</f>
        <v>17.00664826</v>
      </c>
      <c r="E197" s="45">
        <f t="shared" si="1"/>
        <v>0.04690026702</v>
      </c>
      <c r="F197" s="147">
        <f t="shared" si="4"/>
        <v>173.0931296</v>
      </c>
      <c r="G197" s="232">
        <f>'StockBond Returns'!C187</f>
        <v>1886.083333</v>
      </c>
      <c r="H197" s="147">
        <f t="shared" si="2"/>
        <v>0.6765094999</v>
      </c>
      <c r="I197" s="147">
        <f t="shared" si="5"/>
        <v>7.990871677</v>
      </c>
      <c r="J197" s="45">
        <f t="shared" si="6"/>
        <v>0.1073815698</v>
      </c>
      <c r="K197" s="45">
        <f t="shared" si="7"/>
        <v>-0.03974541494</v>
      </c>
      <c r="L197" s="45">
        <f t="shared" si="8"/>
        <v>0.07691842112</v>
      </c>
      <c r="M197" s="45">
        <f t="shared" si="11"/>
        <v>0.02914686914</v>
      </c>
      <c r="N197" s="233">
        <f t="shared" si="12"/>
        <v>0.02717133611</v>
      </c>
    </row>
    <row r="198">
      <c r="A198" s="180">
        <f t="shared" si="9"/>
        <v>3</v>
      </c>
      <c r="B198" s="180">
        <f t="shared" si="10"/>
        <v>1886</v>
      </c>
      <c r="C198" s="45">
        <f>'StockBond Returns'!W188</f>
        <v>0.001247736013</v>
      </c>
      <c r="D198" s="231">
        <f>'StockBond Returns'!M188</f>
        <v>16.8432661</v>
      </c>
      <c r="E198" s="45">
        <f t="shared" si="1"/>
        <v>0.04718545394</v>
      </c>
      <c r="F198" s="147">
        <f t="shared" si="4"/>
        <v>172.6317506</v>
      </c>
      <c r="G198" s="232">
        <f>'StockBond Returns'!C188</f>
        <v>1886.166667</v>
      </c>
      <c r="H198" s="147">
        <f t="shared" si="2"/>
        <v>0.6788089595</v>
      </c>
      <c r="I198" s="147">
        <f t="shared" si="5"/>
        <v>8.012083627</v>
      </c>
      <c r="J198" s="45">
        <f t="shared" si="6"/>
        <v>0.1026901466</v>
      </c>
      <c r="K198" s="45">
        <f t="shared" si="7"/>
        <v>-0.04228768399</v>
      </c>
      <c r="L198" s="45">
        <f t="shared" si="8"/>
        <v>0.07435907919</v>
      </c>
      <c r="M198" s="45">
        <f t="shared" si="11"/>
        <v>0.02987861122</v>
      </c>
      <c r="N198" s="233">
        <f t="shared" si="12"/>
        <v>0.0271667568</v>
      </c>
    </row>
    <row r="199">
      <c r="A199" s="180">
        <f t="shared" si="9"/>
        <v>4</v>
      </c>
      <c r="B199" s="180">
        <f t="shared" si="10"/>
        <v>1886</v>
      </c>
      <c r="C199" s="45">
        <f>'StockBond Returns'!W189</f>
        <v>0.004288292382</v>
      </c>
      <c r="D199" s="231">
        <f>'StockBond Returns'!M189</f>
        <v>16.80171613</v>
      </c>
      <c r="E199" s="45">
        <f t="shared" si="1"/>
        <v>0.04725886488</v>
      </c>
      <c r="F199" s="147">
        <f t="shared" si="4"/>
        <v>172.6903261</v>
      </c>
      <c r="G199" s="232">
        <f>'StockBond Returns'!C189</f>
        <v>1886.25</v>
      </c>
      <c r="H199" s="147">
        <f t="shared" si="2"/>
        <v>0.6800957322</v>
      </c>
      <c r="I199" s="147">
        <f t="shared" si="5"/>
        <v>8.03837105</v>
      </c>
      <c r="J199" s="45">
        <f t="shared" si="6"/>
        <v>0.09712481289</v>
      </c>
      <c r="K199" s="45">
        <f t="shared" si="7"/>
        <v>-0.04541963555</v>
      </c>
      <c r="L199" s="45">
        <f t="shared" si="8"/>
        <v>0.07112376707</v>
      </c>
      <c r="M199" s="45">
        <f t="shared" si="11"/>
        <v>0.03201080606</v>
      </c>
      <c r="N199" s="233">
        <f t="shared" si="12"/>
        <v>0.0271585881</v>
      </c>
    </row>
    <row r="200">
      <c r="A200" s="180">
        <f t="shared" si="9"/>
        <v>5</v>
      </c>
      <c r="B200" s="180">
        <f t="shared" si="10"/>
        <v>1886</v>
      </c>
      <c r="C200" s="45">
        <f>'StockBond Returns'!W190</f>
        <v>0.01292765467</v>
      </c>
      <c r="D200" s="231">
        <f>'StockBond Returns'!M190</f>
        <v>16.86319552</v>
      </c>
      <c r="E200" s="45">
        <f t="shared" si="1"/>
        <v>0.0471503708</v>
      </c>
      <c r="F200" s="147">
        <f t="shared" si="4"/>
        <v>174.2339192</v>
      </c>
      <c r="G200" s="232">
        <f>'StockBond Returns'!C190</f>
        <v>1886.333333</v>
      </c>
      <c r="H200" s="147">
        <f t="shared" si="2"/>
        <v>0.6845994914</v>
      </c>
      <c r="I200" s="147">
        <f t="shared" si="5"/>
        <v>8.064986056</v>
      </c>
      <c r="J200" s="45">
        <f t="shared" si="6"/>
        <v>0.09199893043</v>
      </c>
      <c r="K200" s="45">
        <f t="shared" si="7"/>
        <v>-0.04856981608</v>
      </c>
      <c r="L200" s="45">
        <f t="shared" si="8"/>
        <v>0.06785297148</v>
      </c>
      <c r="M200" s="45">
        <f t="shared" si="11"/>
        <v>0.03326188301</v>
      </c>
      <c r="N200" s="233">
        <f t="shared" si="12"/>
        <v>0.0271418248</v>
      </c>
    </row>
    <row r="201">
      <c r="A201" s="180">
        <f t="shared" si="9"/>
        <v>6</v>
      </c>
      <c r="B201" s="180">
        <f t="shared" si="10"/>
        <v>1886</v>
      </c>
      <c r="C201" s="45">
        <f>'StockBond Returns'!W191</f>
        <v>0.05198677703</v>
      </c>
      <c r="D201" s="231">
        <f>'StockBond Returns'!M191</f>
        <v>17.83149406</v>
      </c>
      <c r="E201" s="45">
        <f t="shared" si="1"/>
        <v>0.04554027516</v>
      </c>
      <c r="F201" s="147">
        <f t="shared" si="4"/>
        <v>182.5715895</v>
      </c>
      <c r="G201" s="232">
        <f>'StockBond Returns'!C191</f>
        <v>1886.416667</v>
      </c>
      <c r="H201" s="147">
        <f t="shared" si="2"/>
        <v>0.6928633686</v>
      </c>
      <c r="I201" s="147">
        <f t="shared" si="5"/>
        <v>8.094257654</v>
      </c>
      <c r="J201" s="45">
        <f t="shared" si="6"/>
        <v>0.08643669344</v>
      </c>
      <c r="K201" s="45">
        <f t="shared" si="7"/>
        <v>-0.0520105124</v>
      </c>
      <c r="L201" s="45">
        <f t="shared" si="8"/>
        <v>0.06424070501</v>
      </c>
      <c r="M201" s="45">
        <f t="shared" si="11"/>
        <v>0.03375293049</v>
      </c>
      <c r="N201" s="233">
        <f t="shared" si="12"/>
        <v>0.02711905016</v>
      </c>
    </row>
    <row r="202">
      <c r="A202" s="180">
        <f t="shared" si="9"/>
        <v>7</v>
      </c>
      <c r="B202" s="180">
        <f t="shared" si="10"/>
        <v>1886</v>
      </c>
      <c r="C202" s="45">
        <f>'StockBond Returns'!W192</f>
        <v>0.0012449154</v>
      </c>
      <c r="D202" s="231">
        <f>'StockBond Returns'!M192</f>
        <v>17.84584504</v>
      </c>
      <c r="E202" s="45">
        <f t="shared" si="1"/>
        <v>0.04551772619</v>
      </c>
      <c r="F202" s="147">
        <f t="shared" si="4"/>
        <v>182.1051498</v>
      </c>
      <c r="G202" s="232">
        <f>'StockBond Returns'!C192</f>
        <v>1886.5</v>
      </c>
      <c r="H202" s="147">
        <f t="shared" si="2"/>
        <v>0.6907510288</v>
      </c>
      <c r="I202" s="147">
        <f t="shared" si="5"/>
        <v>8.122447012</v>
      </c>
      <c r="J202" s="45">
        <f t="shared" si="6"/>
        <v>0.08141283158</v>
      </c>
      <c r="K202" s="45">
        <f t="shared" si="7"/>
        <v>-0.05530055722</v>
      </c>
      <c r="L202" s="45">
        <f t="shared" si="8"/>
        <v>0.06078233856</v>
      </c>
      <c r="M202" s="45">
        <f t="shared" si="11"/>
        <v>0.03455035257</v>
      </c>
      <c r="N202" s="233">
        <f t="shared" si="12"/>
        <v>0.0270923001</v>
      </c>
    </row>
    <row r="203">
      <c r="A203" s="180">
        <f t="shared" si="9"/>
        <v>8</v>
      </c>
      <c r="B203" s="180">
        <f t="shared" si="10"/>
        <v>1886</v>
      </c>
      <c r="C203" s="45">
        <f>'StockBond Returns'!W193</f>
        <v>-0.00423575611</v>
      </c>
      <c r="D203" s="231">
        <f>'StockBond Returns'!M193</f>
        <v>17.7239128</v>
      </c>
      <c r="E203" s="45">
        <f t="shared" si="1"/>
        <v>0.04571047506</v>
      </c>
      <c r="F203" s="147">
        <f t="shared" si="4"/>
        <v>180.6459716</v>
      </c>
      <c r="G203" s="232">
        <f>'StockBond Returns'!C193</f>
        <v>1886.583333</v>
      </c>
      <c r="H203" s="147">
        <f t="shared" si="2"/>
        <v>0.6881177649</v>
      </c>
      <c r="I203" s="147">
        <f t="shared" si="5"/>
        <v>8.144718977</v>
      </c>
      <c r="J203" s="45">
        <f t="shared" si="6"/>
        <v>0.07695048436</v>
      </c>
      <c r="K203" s="45">
        <f t="shared" si="7"/>
        <v>-0.05788386468</v>
      </c>
      <c r="L203" s="45">
        <f t="shared" si="8"/>
        <v>0.05810233323</v>
      </c>
      <c r="M203" s="45">
        <f t="shared" si="11"/>
        <v>0.03465442449</v>
      </c>
      <c r="N203" s="233">
        <f t="shared" si="12"/>
        <v>0.02706268152</v>
      </c>
    </row>
    <row r="204">
      <c r="A204" s="180">
        <f t="shared" si="9"/>
        <v>9</v>
      </c>
      <c r="B204" s="180">
        <f t="shared" si="10"/>
        <v>1886</v>
      </c>
      <c r="C204" s="45">
        <f>'StockBond Returns'!W194</f>
        <v>0.02486989914</v>
      </c>
      <c r="D204" s="231">
        <f>'StockBond Returns'!M194</f>
        <v>18.14714393</v>
      </c>
      <c r="E204" s="45">
        <f t="shared" si="1"/>
        <v>0.04505254501</v>
      </c>
      <c r="F204" s="147">
        <f t="shared" si="4"/>
        <v>184.4333875</v>
      </c>
      <c r="G204" s="232">
        <f>'StockBond Returns'!C194</f>
        <v>1886.666667</v>
      </c>
      <c r="H204" s="147">
        <f t="shared" si="2"/>
        <v>0.692432791</v>
      </c>
      <c r="I204" s="147">
        <f t="shared" si="5"/>
        <v>8.169245848</v>
      </c>
      <c r="J204" s="45">
        <f t="shared" si="6"/>
        <v>0.07223691362</v>
      </c>
      <c r="K204" s="45">
        <f t="shared" si="7"/>
        <v>-0.06071241961</v>
      </c>
      <c r="L204" s="45">
        <f t="shared" si="8"/>
        <v>0.05513396705</v>
      </c>
      <c r="M204" s="45">
        <f t="shared" si="11"/>
        <v>0.03497841866</v>
      </c>
      <c r="N204" s="233">
        <f t="shared" si="12"/>
        <v>0.02703247678</v>
      </c>
    </row>
    <row r="205">
      <c r="A205" s="180">
        <f t="shared" si="9"/>
        <v>10</v>
      </c>
      <c r="B205" s="180">
        <f t="shared" si="10"/>
        <v>1886</v>
      </c>
      <c r="C205" s="45">
        <f>'StockBond Returns'!W195</f>
        <v>0.0237730097</v>
      </c>
      <c r="D205" s="231">
        <f>'StockBond Returns'!M195</f>
        <v>18.56238134</v>
      </c>
      <c r="E205" s="45">
        <f t="shared" si="1"/>
        <v>0.04443619912</v>
      </c>
      <c r="F205" s="147">
        <f t="shared" si="4"/>
        <v>188.1090302</v>
      </c>
      <c r="G205" s="232">
        <f>'StockBond Returns'!C195</f>
        <v>1886.75</v>
      </c>
      <c r="H205" s="147">
        <f t="shared" si="2"/>
        <v>0.6965708603</v>
      </c>
      <c r="I205" s="147">
        <f t="shared" si="5"/>
        <v>8.194066541</v>
      </c>
      <c r="J205" s="45">
        <f t="shared" si="6"/>
        <v>0.06754415807</v>
      </c>
      <c r="K205" s="45">
        <f t="shared" si="7"/>
        <v>-0.06355762086</v>
      </c>
      <c r="L205" s="45">
        <f t="shared" si="8"/>
        <v>0.05213334866</v>
      </c>
      <c r="M205" s="45">
        <f t="shared" si="11"/>
        <v>0.03498554073</v>
      </c>
      <c r="N205" s="233">
        <f t="shared" si="12"/>
        <v>0.02700049938</v>
      </c>
    </row>
    <row r="206">
      <c r="A206" s="180">
        <f t="shared" si="9"/>
        <v>11</v>
      </c>
      <c r="B206" s="180">
        <f t="shared" si="10"/>
        <v>1886</v>
      </c>
      <c r="C206" s="45">
        <f>'StockBond Returns'!W196</f>
        <v>0.0209253855</v>
      </c>
      <c r="D206" s="231">
        <f>'StockBond Returns'!M196</f>
        <v>18.96831263</v>
      </c>
      <c r="E206" s="45">
        <f t="shared" si="1"/>
        <v>0.04385975112</v>
      </c>
      <c r="F206" s="147">
        <f t="shared" si="4"/>
        <v>191.3341373</v>
      </c>
      <c r="G206" s="232">
        <f>'StockBond Returns'!C196</f>
        <v>1886.833333</v>
      </c>
      <c r="H206" s="147">
        <f t="shared" si="2"/>
        <v>0.6993223035</v>
      </c>
      <c r="I206" s="147">
        <f t="shared" si="5"/>
        <v>8.219983556</v>
      </c>
      <c r="J206" s="45">
        <f t="shared" si="6"/>
        <v>0.06257198449</v>
      </c>
      <c r="K206" s="45">
        <f t="shared" si="7"/>
        <v>-0.06651015614</v>
      </c>
      <c r="L206" s="45">
        <f t="shared" si="8"/>
        <v>0.04899811157</v>
      </c>
      <c r="M206" s="45">
        <f t="shared" si="11"/>
        <v>0.0356226525</v>
      </c>
      <c r="N206" s="233">
        <f t="shared" si="12"/>
        <v>0.02696868355</v>
      </c>
    </row>
    <row r="207">
      <c r="A207" s="180">
        <f t="shared" si="9"/>
        <v>12</v>
      </c>
      <c r="B207" s="180">
        <f t="shared" si="10"/>
        <v>1886</v>
      </c>
      <c r="C207" s="45">
        <f>'StockBond Returns'!W197</f>
        <v>-0.02722653782</v>
      </c>
      <c r="D207" s="231">
        <f>'StockBond Returns'!M197</f>
        <v>18.19405756</v>
      </c>
      <c r="E207" s="45">
        <f t="shared" si="1"/>
        <v>0.04498150039</v>
      </c>
      <c r="F207" s="147">
        <f t="shared" si="4"/>
        <v>185.444489</v>
      </c>
      <c r="G207" s="232">
        <f>'StockBond Returns'!C197</f>
        <v>1886.916667</v>
      </c>
      <c r="H207" s="147">
        <f t="shared" si="2"/>
        <v>0.6951309463</v>
      </c>
      <c r="I207" s="147">
        <f t="shared" si="5"/>
        <v>8.247455697</v>
      </c>
      <c r="J207" s="45">
        <f t="shared" si="6"/>
        <v>0.05732194191</v>
      </c>
      <c r="K207" s="45">
        <f t="shared" si="7"/>
        <v>-0.0696195956</v>
      </c>
      <c r="L207" s="45">
        <f t="shared" si="8"/>
        <v>0.0456719296</v>
      </c>
      <c r="M207" s="45">
        <f t="shared" si="11"/>
        <v>0.03762496065</v>
      </c>
      <c r="N207" s="233">
        <f t="shared" si="12"/>
        <v>0.02693545698</v>
      </c>
    </row>
    <row r="208">
      <c r="A208" s="180">
        <f t="shared" si="9"/>
        <v>1</v>
      </c>
      <c r="B208" s="180">
        <f t="shared" si="10"/>
        <v>1887</v>
      </c>
      <c r="C208" s="45">
        <f>'StockBond Returns'!W198</f>
        <v>-0.03100880529</v>
      </c>
      <c r="D208" s="231">
        <f>'StockBond Returns'!M198</f>
        <v>17.5122221</v>
      </c>
      <c r="E208" s="45">
        <f t="shared" si="1"/>
        <v>0.04605148805</v>
      </c>
      <c r="F208" s="147">
        <f t="shared" si="4"/>
        <v>179.0205012</v>
      </c>
      <c r="G208" s="232">
        <f>'StockBond Returns'!C198</f>
        <v>1887</v>
      </c>
      <c r="H208" s="147">
        <f t="shared" si="2"/>
        <v>0.6870133726</v>
      </c>
      <c r="I208" s="147">
        <f t="shared" si="5"/>
        <v>8.262216119</v>
      </c>
      <c r="J208" s="45">
        <f t="shared" si="6"/>
        <v>0.05409775555</v>
      </c>
      <c r="K208" s="45">
        <f t="shared" si="7"/>
        <v>-0.07128171717</v>
      </c>
      <c r="L208" s="45">
        <f t="shared" si="8"/>
        <v>0.04395864411</v>
      </c>
      <c r="M208" s="45">
        <f t="shared" si="11"/>
        <v>0.0370474145</v>
      </c>
      <c r="N208" s="233">
        <f t="shared" si="12"/>
        <v>0.02689456652</v>
      </c>
    </row>
    <row r="209">
      <c r="A209" s="180">
        <f t="shared" si="9"/>
        <v>2</v>
      </c>
      <c r="B209" s="180">
        <f t="shared" si="10"/>
        <v>1887</v>
      </c>
      <c r="C209" s="45">
        <f>'StockBond Returns'!W199</f>
        <v>-0.01245808781</v>
      </c>
      <c r="D209" s="231">
        <f>'StockBond Returns'!M199</f>
        <v>17.1253666</v>
      </c>
      <c r="E209" s="45">
        <f t="shared" si="1"/>
        <v>0.04669645527</v>
      </c>
      <c r="F209" s="147">
        <f t="shared" si="4"/>
        <v>176.1117936</v>
      </c>
      <c r="G209" s="232">
        <f>'StockBond Returns'!C199</f>
        <v>1887.083333</v>
      </c>
      <c r="H209" s="147">
        <f t="shared" si="2"/>
        <v>0.6853163743</v>
      </c>
      <c r="I209" s="147">
        <f t="shared" si="5"/>
        <v>8.271022993</v>
      </c>
      <c r="J209" s="45">
        <f t="shared" si="6"/>
        <v>0.05124771639</v>
      </c>
      <c r="K209" s="45">
        <f t="shared" si="7"/>
        <v>-0.07227060394</v>
      </c>
      <c r="L209" s="45">
        <f t="shared" si="8"/>
        <v>0.04299196093</v>
      </c>
      <c r="M209" s="45">
        <f t="shared" si="11"/>
        <v>0.03505891819</v>
      </c>
      <c r="N209" s="233">
        <f t="shared" si="12"/>
        <v>0.0268558036</v>
      </c>
    </row>
    <row r="210">
      <c r="A210" s="180">
        <f t="shared" si="9"/>
        <v>3</v>
      </c>
      <c r="B210" s="180">
        <f t="shared" si="10"/>
        <v>1887</v>
      </c>
      <c r="C210" s="45">
        <f>'StockBond Returns'!W200</f>
        <v>0.02119104502</v>
      </c>
      <c r="D210" s="231">
        <f>'StockBond Returns'!M200</f>
        <v>17.47321371</v>
      </c>
      <c r="E210" s="45">
        <f t="shared" si="1"/>
        <v>0.04611522833</v>
      </c>
      <c r="F210" s="147">
        <f t="shared" si="4"/>
        <v>179.1439476</v>
      </c>
      <c r="G210" s="232">
        <f>'StockBond Returns'!C200</f>
        <v>1887.166667</v>
      </c>
      <c r="H210" s="147">
        <f t="shared" si="2"/>
        <v>0.6884386705</v>
      </c>
      <c r="I210" s="147">
        <f t="shared" si="5"/>
        <v>8.280652704</v>
      </c>
      <c r="J210" s="45">
        <f t="shared" si="6"/>
        <v>0.04825326177</v>
      </c>
      <c r="K210" s="45">
        <f t="shared" si="7"/>
        <v>-0.07334947614</v>
      </c>
      <c r="L210" s="45">
        <f t="shared" si="8"/>
        <v>0.04191593488</v>
      </c>
      <c r="M210" s="45">
        <f t="shared" si="11"/>
        <v>0.03352050352</v>
      </c>
      <c r="N210" s="233">
        <f t="shared" si="12"/>
        <v>0.02682319496</v>
      </c>
    </row>
    <row r="211">
      <c r="A211" s="180">
        <f t="shared" si="9"/>
        <v>4</v>
      </c>
      <c r="B211" s="180">
        <f t="shared" si="10"/>
        <v>1887</v>
      </c>
      <c r="C211" s="45">
        <f>'StockBond Returns'!W201</f>
        <v>0.02060577785</v>
      </c>
      <c r="D211" s="231">
        <f>'StockBond Returns'!M201</f>
        <v>17.82298364</v>
      </c>
      <c r="E211" s="45">
        <f t="shared" si="1"/>
        <v>0.04555366431</v>
      </c>
      <c r="F211" s="147">
        <f t="shared" si="4"/>
        <v>182.1327235</v>
      </c>
      <c r="G211" s="232">
        <f>'StockBond Returns'!C201</f>
        <v>1887.25</v>
      </c>
      <c r="H211" s="147">
        <f t="shared" si="2"/>
        <v>0.6914010787</v>
      </c>
      <c r="I211" s="147">
        <f t="shared" si="5"/>
        <v>8.291958051</v>
      </c>
      <c r="J211" s="45">
        <f t="shared" si="6"/>
        <v>0.04441139068</v>
      </c>
      <c r="K211" s="45">
        <f t="shared" si="7"/>
        <v>-0.07461288162</v>
      </c>
      <c r="L211" s="45">
        <f t="shared" si="8"/>
        <v>0.04062217527</v>
      </c>
      <c r="M211" s="45">
        <f t="shared" si="11"/>
        <v>0.03154706338</v>
      </c>
      <c r="N211" s="233">
        <f t="shared" si="12"/>
        <v>0.02679589572</v>
      </c>
    </row>
    <row r="212">
      <c r="A212" s="180">
        <f t="shared" si="9"/>
        <v>5</v>
      </c>
      <c r="B212" s="180">
        <f t="shared" si="10"/>
        <v>1887</v>
      </c>
      <c r="C212" s="45">
        <f>'StockBond Returns'!W202</f>
        <v>0.01605980621</v>
      </c>
      <c r="D212" s="231">
        <f>'StockBond Returns'!M202</f>
        <v>18.07544543</v>
      </c>
      <c r="E212" s="45">
        <f t="shared" si="1"/>
        <v>0.04516183561</v>
      </c>
      <c r="F212" s="147">
        <f t="shared" si="4"/>
        <v>184.3552349</v>
      </c>
      <c r="G212" s="232">
        <f>'StockBond Returns'!C202</f>
        <v>1887.333333</v>
      </c>
      <c r="H212" s="147">
        <f t="shared" si="2"/>
        <v>0.6938184008</v>
      </c>
      <c r="I212" s="147">
        <f t="shared" si="5"/>
        <v>8.30117696</v>
      </c>
      <c r="J212" s="45">
        <f t="shared" si="6"/>
        <v>0.04032040325</v>
      </c>
      <c r="K212" s="45">
        <f t="shared" si="7"/>
        <v>-0.07564057446</v>
      </c>
      <c r="L212" s="45">
        <f t="shared" si="8"/>
        <v>0.03958127482</v>
      </c>
      <c r="M212" s="45">
        <f t="shared" si="11"/>
        <v>0.02928596565</v>
      </c>
      <c r="N212" s="233">
        <f t="shared" si="12"/>
        <v>0.02677706151</v>
      </c>
    </row>
    <row r="213">
      <c r="A213" s="180">
        <f t="shared" si="9"/>
        <v>6</v>
      </c>
      <c r="B213" s="180">
        <f t="shared" si="10"/>
        <v>1887</v>
      </c>
      <c r="C213" s="45">
        <f>'StockBond Returns'!W203</f>
        <v>-0.006915029655</v>
      </c>
      <c r="D213" s="231">
        <f>'StockBond Returns'!M203</f>
        <v>17.70769566</v>
      </c>
      <c r="E213" s="45">
        <f t="shared" si="1"/>
        <v>0.0457363109</v>
      </c>
      <c r="F213" s="147">
        <f t="shared" si="4"/>
        <v>182.3913923</v>
      </c>
      <c r="G213" s="232">
        <f>'StockBond Returns'!C203</f>
        <v>1887.416667</v>
      </c>
      <c r="H213" s="147">
        <f t="shared" si="2"/>
        <v>0.6951591187</v>
      </c>
      <c r="I213" s="147">
        <f t="shared" si="5"/>
        <v>8.30347271</v>
      </c>
      <c r="J213" s="45">
        <f t="shared" si="6"/>
        <v>0.03703760174</v>
      </c>
      <c r="K213" s="45">
        <f t="shared" si="7"/>
        <v>-0.07589614202</v>
      </c>
      <c r="L213" s="45">
        <f t="shared" si="8"/>
        <v>0.03939721374</v>
      </c>
      <c r="M213" s="45">
        <f t="shared" si="11"/>
        <v>0.02584734326</v>
      </c>
      <c r="N213" s="233">
        <f t="shared" si="12"/>
        <v>0.02676725841</v>
      </c>
    </row>
    <row r="214">
      <c r="A214" s="180">
        <f t="shared" si="9"/>
        <v>7</v>
      </c>
      <c r="B214" s="180">
        <f t="shared" si="10"/>
        <v>1887</v>
      </c>
      <c r="C214" s="45">
        <f>'StockBond Returns'!W204</f>
        <v>-0.006385363176</v>
      </c>
      <c r="D214" s="231">
        <f>'StockBond Returns'!M204</f>
        <v>17.43146054</v>
      </c>
      <c r="E214" s="45">
        <f t="shared" si="1"/>
        <v>0.04618376972</v>
      </c>
      <c r="F214" s="147">
        <f t="shared" si="4"/>
        <v>180.5360368</v>
      </c>
      <c r="G214" s="232">
        <f>'StockBond Returns'!C204</f>
        <v>1887.5</v>
      </c>
      <c r="H214" s="147">
        <f t="shared" si="2"/>
        <v>0.6948195623</v>
      </c>
      <c r="I214" s="147">
        <f t="shared" si="5"/>
        <v>8.307541244</v>
      </c>
      <c r="J214" s="45">
        <f t="shared" si="6"/>
        <v>0.03412104055</v>
      </c>
      <c r="K214" s="45">
        <f t="shared" si="7"/>
        <v>-0.07634871246</v>
      </c>
      <c r="L214" s="45">
        <f t="shared" si="8"/>
        <v>0.0389840543</v>
      </c>
      <c r="M214" s="45">
        <f t="shared" si="11"/>
        <v>0.02278798885</v>
      </c>
      <c r="N214" s="233">
        <f t="shared" si="12"/>
        <v>0.02676859168</v>
      </c>
    </row>
    <row r="215">
      <c r="A215" s="180">
        <f t="shared" si="9"/>
        <v>8</v>
      </c>
      <c r="B215" s="180">
        <f t="shared" si="10"/>
        <v>1887</v>
      </c>
      <c r="C215" s="45">
        <f>'StockBond Returns'!W205</f>
        <v>-0.02875831045</v>
      </c>
      <c r="D215" s="231">
        <f>'StockBond Returns'!M205</f>
        <v>16.73984961</v>
      </c>
      <c r="E215" s="45">
        <f t="shared" si="1"/>
        <v>0.04736884659</v>
      </c>
      <c r="F215" s="147">
        <f t="shared" si="4"/>
        <v>174.6692876</v>
      </c>
      <c r="G215" s="232">
        <f>'StockBond Returns'!C205</f>
        <v>1887.583333</v>
      </c>
      <c r="H215" s="147">
        <f t="shared" si="2"/>
        <v>0.6894902243</v>
      </c>
      <c r="I215" s="147">
        <f t="shared" si="5"/>
        <v>8.308913703</v>
      </c>
      <c r="J215" s="45">
        <f t="shared" si="6"/>
        <v>0.03143968223</v>
      </c>
      <c r="K215" s="45">
        <f t="shared" si="7"/>
        <v>-0.0765012804</v>
      </c>
      <c r="L215" s="45">
        <f t="shared" si="8"/>
        <v>0.03889998389</v>
      </c>
      <c r="M215" s="45">
        <f t="shared" si="11"/>
        <v>0.02015965515</v>
      </c>
      <c r="N215" s="233">
        <f t="shared" si="12"/>
        <v>0.02677891104</v>
      </c>
    </row>
    <row r="216">
      <c r="A216" s="180">
        <f t="shared" si="9"/>
        <v>9</v>
      </c>
      <c r="B216" s="180">
        <f t="shared" si="10"/>
        <v>1887</v>
      </c>
      <c r="C216" s="45">
        <f>'StockBond Returns'!W206</f>
        <v>0.001890989713</v>
      </c>
      <c r="D216" s="231">
        <f>'StockBond Returns'!M206</f>
        <v>16.67662967</v>
      </c>
      <c r="E216" s="45">
        <f t="shared" si="1"/>
        <v>0.04748207731</v>
      </c>
      <c r="F216" s="147">
        <f t="shared" si="4"/>
        <v>174.3087914</v>
      </c>
      <c r="G216" s="232">
        <f>'StockBond Returns'!C206</f>
        <v>1887.666667</v>
      </c>
      <c r="H216" s="147">
        <f t="shared" si="2"/>
        <v>0.6897119592</v>
      </c>
      <c r="I216" s="147">
        <f t="shared" si="5"/>
        <v>8.306192871</v>
      </c>
      <c r="J216" s="45">
        <f t="shared" si="6"/>
        <v>0.02942433666</v>
      </c>
      <c r="K216" s="45">
        <f t="shared" si="7"/>
        <v>-0.07619877301</v>
      </c>
      <c r="L216" s="45">
        <f t="shared" si="8"/>
        <v>0.03932089335</v>
      </c>
      <c r="M216" s="45">
        <f t="shared" si="11"/>
        <v>0.01676372898</v>
      </c>
      <c r="N216" s="233">
        <f t="shared" si="12"/>
        <v>0.02679627301</v>
      </c>
    </row>
    <row r="217">
      <c r="A217" s="180">
        <f t="shared" si="9"/>
        <v>10</v>
      </c>
      <c r="B217" s="180">
        <f t="shared" si="10"/>
        <v>1887</v>
      </c>
      <c r="C217" s="45">
        <f>'StockBond Returns'!W207</f>
        <v>-0.03247149536</v>
      </c>
      <c r="D217" s="231">
        <f>'StockBond Returns'!M207</f>
        <v>15.88066681</v>
      </c>
      <c r="E217" s="45">
        <f t="shared" si="1"/>
        <v>0.04898482403</v>
      </c>
      <c r="F217" s="147">
        <f t="shared" si="4"/>
        <v>167.9814083</v>
      </c>
      <c r="G217" s="232">
        <f>'StockBond Returns'!C207</f>
        <v>1887.75</v>
      </c>
      <c r="H217" s="147">
        <f t="shared" si="2"/>
        <v>0.685711644</v>
      </c>
      <c r="I217" s="147">
        <f t="shared" si="5"/>
        <v>8.295333655</v>
      </c>
      <c r="J217" s="45">
        <f t="shared" si="6"/>
        <v>0.02851239229</v>
      </c>
      <c r="K217" s="45">
        <f t="shared" si="7"/>
        <v>-0.07498944765</v>
      </c>
      <c r="L217" s="45">
        <f t="shared" si="8"/>
        <v>0.0407567981</v>
      </c>
      <c r="M217" s="45">
        <f t="shared" si="11"/>
        <v>0.01235859067</v>
      </c>
      <c r="N217" s="233">
        <f t="shared" si="12"/>
        <v>0.02682114843</v>
      </c>
    </row>
    <row r="218">
      <c r="A218" s="180">
        <f t="shared" si="9"/>
        <v>11</v>
      </c>
      <c r="B218" s="180">
        <f t="shared" si="10"/>
        <v>1887</v>
      </c>
      <c r="C218" s="45">
        <f>'StockBond Returns'!W208</f>
        <v>0.008483682812</v>
      </c>
      <c r="D218" s="231">
        <f>'StockBond Returns'!M208</f>
        <v>15.9507122</v>
      </c>
      <c r="E218" s="45">
        <f t="shared" si="1"/>
        <v>0.04884656269</v>
      </c>
      <c r="F218" s="147">
        <f t="shared" si="4"/>
        <v>168.7149803</v>
      </c>
      <c r="G218" s="232">
        <f>'StockBond Returns'!C208</f>
        <v>1887.833333</v>
      </c>
      <c r="H218" s="147">
        <f t="shared" si="2"/>
        <v>0.6867622386</v>
      </c>
      <c r="I218" s="147">
        <f t="shared" si="5"/>
        <v>8.28277359</v>
      </c>
      <c r="J218" s="45">
        <f t="shared" si="6"/>
        <v>0.02864921925</v>
      </c>
      <c r="K218" s="45">
        <f t="shared" si="7"/>
        <v>-0.07358675416</v>
      </c>
      <c r="L218" s="45">
        <f t="shared" si="8"/>
        <v>0.04241017027</v>
      </c>
      <c r="M218" s="45">
        <f t="shared" si="11"/>
        <v>0.007638705575</v>
      </c>
      <c r="N218" s="233">
        <f t="shared" si="12"/>
        <v>0.0268510375</v>
      </c>
    </row>
    <row r="219">
      <c r="A219" s="180">
        <f t="shared" si="9"/>
        <v>12</v>
      </c>
      <c r="B219" s="180">
        <f t="shared" si="10"/>
        <v>1887</v>
      </c>
      <c r="C219" s="45">
        <f>'StockBond Returns'!W209</f>
        <v>-0.02586416773</v>
      </c>
      <c r="D219" s="231">
        <f>'StockBond Returns'!M209</f>
        <v>15.45551345</v>
      </c>
      <c r="E219" s="45">
        <f t="shared" si="1"/>
        <v>0.04985091488</v>
      </c>
      <c r="F219" s="147">
        <f t="shared" si="4"/>
        <v>163.6823081</v>
      </c>
      <c r="G219" s="232">
        <f>'StockBond Returns'!C209</f>
        <v>1887.916667</v>
      </c>
      <c r="H219" s="147">
        <f t="shared" si="2"/>
        <v>0.6799760672</v>
      </c>
      <c r="I219" s="147">
        <f t="shared" si="5"/>
        <v>8.267618711</v>
      </c>
      <c r="J219" s="45">
        <f t="shared" si="6"/>
        <v>0.02888101076</v>
      </c>
      <c r="K219" s="45">
        <f t="shared" si="7"/>
        <v>-0.07188860126</v>
      </c>
      <c r="L219" s="45">
        <f t="shared" si="8"/>
        <v>0.04439587534</v>
      </c>
      <c r="M219" s="45">
        <f t="shared" si="11"/>
        <v>0.002444755729</v>
      </c>
      <c r="N219" s="233">
        <f t="shared" si="12"/>
        <v>0.0268845745</v>
      </c>
    </row>
    <row r="220">
      <c r="A220" s="180">
        <f t="shared" si="9"/>
        <v>1</v>
      </c>
      <c r="B220" s="180">
        <f t="shared" si="10"/>
        <v>1888</v>
      </c>
      <c r="C220" s="45">
        <f>'StockBond Returns'!W210</f>
        <v>-0.001802897762</v>
      </c>
      <c r="D220" s="231">
        <f>'StockBond Returns'!M210</f>
        <v>15.35866251</v>
      </c>
      <c r="E220" s="45">
        <f t="shared" si="1"/>
        <v>0.05005491809</v>
      </c>
      <c r="F220" s="147">
        <f t="shared" si="4"/>
        <v>162.7084555</v>
      </c>
      <c r="G220" s="232">
        <f>'StockBond Returns'!C210</f>
        <v>1888</v>
      </c>
      <c r="H220" s="147">
        <f t="shared" si="2"/>
        <v>0.6786965342</v>
      </c>
      <c r="I220" s="147">
        <f t="shared" si="5"/>
        <v>8.259301873</v>
      </c>
      <c r="J220" s="45">
        <f t="shared" si="6"/>
        <v>0.02666953292</v>
      </c>
      <c r="K220" s="45">
        <f t="shared" si="7"/>
        <v>-0.07095402439</v>
      </c>
      <c r="L220" s="45">
        <f t="shared" si="8"/>
        <v>0.0455186342</v>
      </c>
      <c r="M220" s="45">
        <f t="shared" si="11"/>
        <v>-0.0003527196562</v>
      </c>
      <c r="N220" s="233">
        <f t="shared" si="12"/>
        <v>0.02692479258</v>
      </c>
    </row>
    <row r="221">
      <c r="A221" s="180">
        <f t="shared" si="9"/>
        <v>2</v>
      </c>
      <c r="B221" s="180">
        <f t="shared" si="10"/>
        <v>1888</v>
      </c>
      <c r="C221" s="45">
        <f>'StockBond Returns'!W211</f>
        <v>0.01336942113</v>
      </c>
      <c r="D221" s="231">
        <f>'StockBond Returns'!M211</f>
        <v>15.41817832</v>
      </c>
      <c r="E221" s="45">
        <f t="shared" si="1"/>
        <v>0.04992925264</v>
      </c>
      <c r="F221" s="147">
        <f t="shared" si="4"/>
        <v>164.196003</v>
      </c>
      <c r="G221" s="232">
        <f>'StockBond Returns'!C211</f>
        <v>1888.083333</v>
      </c>
      <c r="H221" s="147">
        <f t="shared" si="2"/>
        <v>0.6831819764</v>
      </c>
      <c r="I221" s="147">
        <f t="shared" si="5"/>
        <v>8.257167475</v>
      </c>
      <c r="J221" s="45">
        <f t="shared" si="6"/>
        <v>0.02541715349</v>
      </c>
      <c r="K221" s="45">
        <f t="shared" si="7"/>
        <v>-0.070713875</v>
      </c>
      <c r="L221" s="45">
        <f t="shared" si="8"/>
        <v>0.04585858224</v>
      </c>
      <c r="M221" s="45">
        <f t="shared" si="11"/>
        <v>-0.001675187975</v>
      </c>
      <c r="N221" s="233">
        <f t="shared" si="12"/>
        <v>0.02696414501</v>
      </c>
    </row>
    <row r="222">
      <c r="A222" s="180">
        <f t="shared" si="9"/>
        <v>3</v>
      </c>
      <c r="B222" s="180">
        <f t="shared" si="10"/>
        <v>1888</v>
      </c>
      <c r="C222" s="45">
        <f>'StockBond Returns'!W212</f>
        <v>-0.02833274313</v>
      </c>
      <c r="D222" s="231">
        <f>'StockBond Returns'!M212</f>
        <v>14.80897237</v>
      </c>
      <c r="E222" s="45">
        <f t="shared" si="1"/>
        <v>0.05126331507</v>
      </c>
      <c r="F222" s="147">
        <f t="shared" si="4"/>
        <v>158.8800543</v>
      </c>
      <c r="G222" s="232">
        <f>'StockBond Returns'!C212</f>
        <v>1888.166667</v>
      </c>
      <c r="H222" s="147">
        <f t="shared" si="2"/>
        <v>0.6787265234</v>
      </c>
      <c r="I222" s="147">
        <f t="shared" si="5"/>
        <v>8.247455328</v>
      </c>
      <c r="J222" s="45">
        <f t="shared" si="6"/>
        <v>0.02448560315</v>
      </c>
      <c r="K222" s="45">
        <f t="shared" si="7"/>
        <v>-0.069619554</v>
      </c>
      <c r="L222" s="45">
        <f t="shared" si="8"/>
        <v>0.04715474329</v>
      </c>
      <c r="M222" s="45">
        <f t="shared" si="11"/>
        <v>-0.004009028943</v>
      </c>
      <c r="N222" s="233">
        <f t="shared" si="12"/>
        <v>0.02700402796</v>
      </c>
    </row>
    <row r="223">
      <c r="A223" s="180">
        <f t="shared" si="9"/>
        <v>4</v>
      </c>
      <c r="B223" s="180">
        <f t="shared" si="10"/>
        <v>1888</v>
      </c>
      <c r="C223" s="45">
        <f>'StockBond Returns'!W213</f>
        <v>0.01780857026</v>
      </c>
      <c r="D223" s="231">
        <f>'StockBond Returns'!M213</f>
        <v>15.02010868</v>
      </c>
      <c r="E223" s="45">
        <f t="shared" si="1"/>
        <v>0.0507887072</v>
      </c>
      <c r="F223" s="147">
        <f t="shared" si="4"/>
        <v>161.0186672</v>
      </c>
      <c r="G223" s="232">
        <f>'StockBond Returns'!C213</f>
        <v>1888.25</v>
      </c>
      <c r="H223" s="147">
        <f t="shared" si="2"/>
        <v>0.6814941619</v>
      </c>
      <c r="I223" s="147">
        <f t="shared" si="5"/>
        <v>8.237548411</v>
      </c>
      <c r="J223" s="45">
        <f t="shared" si="6"/>
        <v>0.0248344623</v>
      </c>
      <c r="K223" s="45">
        <f t="shared" si="7"/>
        <v>-0.06850062866</v>
      </c>
      <c r="L223" s="45">
        <f t="shared" si="8"/>
        <v>0.04847956972</v>
      </c>
      <c r="M223" s="45">
        <f t="shared" si="11"/>
        <v>-0.006561735998</v>
      </c>
      <c r="N223" s="233">
        <f t="shared" si="12"/>
        <v>0.02703874199</v>
      </c>
    </row>
    <row r="224">
      <c r="A224" s="180">
        <f t="shared" si="9"/>
        <v>5</v>
      </c>
      <c r="B224" s="180">
        <f t="shared" si="10"/>
        <v>1888</v>
      </c>
      <c r="C224" s="45">
        <f>'StockBond Returns'!W214</f>
        <v>0.02905150379</v>
      </c>
      <c r="D224" s="231">
        <f>'StockBond Returns'!M214</f>
        <v>15.38791696</v>
      </c>
      <c r="E224" s="45">
        <f t="shared" si="1"/>
        <v>0.04999302692</v>
      </c>
      <c r="F224" s="147">
        <f t="shared" si="4"/>
        <v>164.995209</v>
      </c>
      <c r="G224" s="232">
        <f>'StockBond Returns'!C214</f>
        <v>1888.333333</v>
      </c>
      <c r="H224" s="147">
        <f t="shared" si="2"/>
        <v>0.6873841606</v>
      </c>
      <c r="I224" s="147">
        <f t="shared" si="5"/>
        <v>8.231114171</v>
      </c>
      <c r="J224" s="45">
        <f t="shared" si="6"/>
        <v>0.02436017794</v>
      </c>
      <c r="K224" s="45">
        <f t="shared" si="7"/>
        <v>-0.06777247806</v>
      </c>
      <c r="L224" s="45">
        <f t="shared" si="8"/>
        <v>0.04936447779</v>
      </c>
      <c r="M224" s="45">
        <f t="shared" si="11"/>
        <v>-0.008440103098</v>
      </c>
      <c r="N224" s="233">
        <f t="shared" si="12"/>
        <v>0.02706753172</v>
      </c>
    </row>
    <row r="225">
      <c r="A225" s="180">
        <f t="shared" si="9"/>
        <v>6</v>
      </c>
      <c r="B225" s="180">
        <f t="shared" si="10"/>
        <v>1888</v>
      </c>
      <c r="C225" s="45">
        <f>'StockBond Returns'!W215</f>
        <v>-0.006234765294</v>
      </c>
      <c r="D225" s="231">
        <f>'StockBond Returns'!M215</f>
        <v>15.07762882</v>
      </c>
      <c r="E225" s="45">
        <f t="shared" si="1"/>
        <v>0.05066171302</v>
      </c>
      <c r="F225" s="147">
        <f t="shared" si="4"/>
        <v>163.2834042</v>
      </c>
      <c r="G225" s="232">
        <f>'StockBond Returns'!C215</f>
        <v>1888.416667</v>
      </c>
      <c r="H225" s="147">
        <f t="shared" si="2"/>
        <v>0.6893514136</v>
      </c>
      <c r="I225" s="147">
        <f t="shared" si="5"/>
        <v>8.225306466</v>
      </c>
      <c r="J225" s="45">
        <f t="shared" si="6"/>
        <v>0.0243209407</v>
      </c>
      <c r="K225" s="45">
        <f t="shared" si="7"/>
        <v>-0.06711425303</v>
      </c>
      <c r="L225" s="45">
        <f t="shared" si="8"/>
        <v>0.05017082574</v>
      </c>
      <c r="M225" s="45">
        <f t="shared" si="11"/>
        <v>-0.00941368117</v>
      </c>
      <c r="N225" s="233">
        <f t="shared" si="12"/>
        <v>0.02708941353</v>
      </c>
    </row>
    <row r="226">
      <c r="A226" s="180">
        <f t="shared" si="9"/>
        <v>7</v>
      </c>
      <c r="B226" s="180">
        <f t="shared" si="10"/>
        <v>1888</v>
      </c>
      <c r="C226" s="45">
        <f>'StockBond Returns'!W216</f>
        <v>0.0101992828</v>
      </c>
      <c r="D226" s="231">
        <f>'StockBond Returns'!M216</f>
        <v>15.27964252</v>
      </c>
      <c r="E226" s="45">
        <f t="shared" si="1"/>
        <v>0.05022327866</v>
      </c>
      <c r="F226" s="147">
        <f t="shared" si="4"/>
        <v>164.2523955</v>
      </c>
      <c r="G226" s="232">
        <f>'StockBond Returns'!C216</f>
        <v>1888.5</v>
      </c>
      <c r="H226" s="147">
        <f t="shared" si="2"/>
        <v>0.6874411523</v>
      </c>
      <c r="I226" s="147">
        <f t="shared" si="5"/>
        <v>8.217928056</v>
      </c>
      <c r="J226" s="45">
        <f t="shared" si="6"/>
        <v>0.02321328697</v>
      </c>
      <c r="K226" s="45">
        <f t="shared" si="7"/>
        <v>-0.066276668</v>
      </c>
      <c r="L226" s="45">
        <f t="shared" si="8"/>
        <v>0.05117553001</v>
      </c>
      <c r="M226" s="45">
        <f t="shared" si="11"/>
        <v>-0.01078696881</v>
      </c>
      <c r="N226" s="233">
        <f t="shared" si="12"/>
        <v>0.02710943173</v>
      </c>
    </row>
    <row r="227">
      <c r="A227" s="180">
        <f t="shared" si="9"/>
        <v>8</v>
      </c>
      <c r="B227" s="180">
        <f t="shared" si="10"/>
        <v>1888</v>
      </c>
      <c r="C227" s="45">
        <f>'StockBond Returns'!W217</f>
        <v>0.02036766313</v>
      </c>
      <c r="D227" s="231">
        <f>'StockBond Returns'!M217</f>
        <v>15.60291167</v>
      </c>
      <c r="E227" s="45">
        <f t="shared" si="1"/>
        <v>0.04954530094</v>
      </c>
      <c r="F227" s="147">
        <f t="shared" si="4"/>
        <v>166.8963902</v>
      </c>
      <c r="G227" s="232">
        <f>'StockBond Returns'!C217</f>
        <v>1888.583333</v>
      </c>
      <c r="H227" s="147">
        <f t="shared" si="2"/>
        <v>0.6890776565</v>
      </c>
      <c r="I227" s="147">
        <f t="shared" si="5"/>
        <v>8.217515488</v>
      </c>
      <c r="J227" s="45">
        <f t="shared" si="6"/>
        <v>0.02066890618</v>
      </c>
      <c r="K227" s="45">
        <f t="shared" si="7"/>
        <v>-0.06622978958</v>
      </c>
      <c r="L227" s="45">
        <f t="shared" si="8"/>
        <v>0.05128542073</v>
      </c>
      <c r="M227" s="45">
        <f t="shared" si="11"/>
        <v>-0.01100001981</v>
      </c>
      <c r="N227" s="233">
        <f t="shared" si="12"/>
        <v>0.0271280551</v>
      </c>
    </row>
    <row r="228">
      <c r="A228" s="180">
        <f t="shared" si="9"/>
        <v>9</v>
      </c>
      <c r="B228" s="180">
        <f t="shared" si="10"/>
        <v>1888</v>
      </c>
      <c r="C228" s="45">
        <f>'StockBond Returns'!W218</f>
        <v>0.02372401169</v>
      </c>
      <c r="D228" s="231">
        <f>'StockBond Returns'!M218</f>
        <v>15.98782882</v>
      </c>
      <c r="E228" s="45">
        <f t="shared" si="1"/>
        <v>0.04877378993</v>
      </c>
      <c r="F228" s="147">
        <f t="shared" si="4"/>
        <v>170.1504168</v>
      </c>
      <c r="G228" s="232">
        <f>'StockBond Returns'!C218</f>
        <v>1888.666667</v>
      </c>
      <c r="H228" s="147">
        <f t="shared" si="2"/>
        <v>0.6915733904</v>
      </c>
      <c r="I228" s="147">
        <f t="shared" si="5"/>
        <v>8.219376919</v>
      </c>
      <c r="J228" s="45">
        <f t="shared" si="6"/>
        <v>0.0163839999</v>
      </c>
      <c r="K228" s="45">
        <f t="shared" si="7"/>
        <v>-0.06644125926</v>
      </c>
      <c r="L228" s="45">
        <f t="shared" si="8"/>
        <v>0.05109334991</v>
      </c>
      <c r="M228" s="45">
        <f t="shared" si="11"/>
        <v>-0.01045195478</v>
      </c>
      <c r="N228" s="233">
        <f t="shared" si="12"/>
        <v>0.02715032865</v>
      </c>
    </row>
    <row r="229">
      <c r="A229" s="180">
        <f t="shared" si="9"/>
        <v>10</v>
      </c>
      <c r="B229" s="180">
        <f t="shared" si="10"/>
        <v>1888</v>
      </c>
      <c r="C229" s="45">
        <f>'StockBond Returns'!W219</f>
        <v>-0.01500252838</v>
      </c>
      <c r="D229" s="231">
        <f>'StockBond Returns'!M219</f>
        <v>15.71594187</v>
      </c>
      <c r="E229" s="45">
        <f t="shared" si="1"/>
        <v>0.0493148288</v>
      </c>
      <c r="F229" s="147">
        <f t="shared" si="4"/>
        <v>166.9165323</v>
      </c>
      <c r="G229" s="232">
        <f>'StockBond Returns'!C219</f>
        <v>1888.75</v>
      </c>
      <c r="H229" s="147">
        <f t="shared" si="2"/>
        <v>0.6859550177</v>
      </c>
      <c r="I229" s="147">
        <f t="shared" si="5"/>
        <v>8.219620293</v>
      </c>
      <c r="J229" s="45">
        <f t="shared" si="6"/>
        <v>0.01059821984</v>
      </c>
      <c r="K229" s="45">
        <f t="shared" si="7"/>
        <v>-0.06646890089</v>
      </c>
      <c r="L229" s="45">
        <f t="shared" si="8"/>
        <v>0.05109166819</v>
      </c>
      <c r="M229" s="45">
        <f t="shared" si="11"/>
        <v>-0.009127223252</v>
      </c>
      <c r="N229" s="233">
        <f t="shared" si="12"/>
        <v>0.02718216534</v>
      </c>
    </row>
    <row r="230">
      <c r="A230" s="180">
        <f t="shared" si="9"/>
        <v>11</v>
      </c>
      <c r="B230" s="180">
        <f t="shared" si="10"/>
        <v>1888</v>
      </c>
      <c r="C230" s="45">
        <f>'StockBond Returns'!W220</f>
        <v>-0.02406406608</v>
      </c>
      <c r="D230" s="231">
        <f>'StockBond Returns'!M220</f>
        <v>15.22374902</v>
      </c>
      <c r="E230" s="45">
        <f t="shared" si="1"/>
        <v>0.05034342111</v>
      </c>
      <c r="F230" s="147">
        <f t="shared" si="4"/>
        <v>162.2303937</v>
      </c>
      <c r="G230" s="232">
        <f>'StockBond Returns'!C220</f>
        <v>1888.833333</v>
      </c>
      <c r="H230" s="147">
        <f t="shared" si="2"/>
        <v>0.6806027521</v>
      </c>
      <c r="I230" s="147">
        <f t="shared" si="5"/>
        <v>8.213460806</v>
      </c>
      <c r="J230" s="45">
        <f t="shared" si="6"/>
        <v>0.005548791566</v>
      </c>
      <c r="K230" s="45">
        <f t="shared" si="7"/>
        <v>-0.0657688218</v>
      </c>
      <c r="L230" s="45">
        <f t="shared" si="8"/>
        <v>0.05189320225</v>
      </c>
      <c r="M230" s="45">
        <f t="shared" si="11"/>
        <v>-0.008368305992</v>
      </c>
      <c r="N230" s="233">
        <f t="shared" si="12"/>
        <v>0.02722818265</v>
      </c>
    </row>
    <row r="231">
      <c r="A231" s="180">
        <f t="shared" si="9"/>
        <v>12</v>
      </c>
      <c r="B231" s="180">
        <f t="shared" si="10"/>
        <v>1888</v>
      </c>
      <c r="C231" s="45">
        <f>'StockBond Returns'!W221</f>
        <v>-0.0104400032</v>
      </c>
      <c r="D231" s="231">
        <f>'StockBond Returns'!M221</f>
        <v>14.9467483</v>
      </c>
      <c r="E231" s="45">
        <f t="shared" si="1"/>
        <v>0.05095209205</v>
      </c>
      <c r="F231" s="147">
        <f t="shared" si="4"/>
        <v>159.8632106</v>
      </c>
      <c r="G231" s="232">
        <f>'StockBond Returns'!C221</f>
        <v>1888.916667</v>
      </c>
      <c r="H231" s="147">
        <f t="shared" si="2"/>
        <v>0.6787804184</v>
      </c>
      <c r="I231" s="147">
        <f t="shared" si="5"/>
        <v>8.212265158</v>
      </c>
      <c r="J231" s="45">
        <f t="shared" si="6"/>
        <v>0.0003756197244</v>
      </c>
      <c r="K231" s="45">
        <f t="shared" si="7"/>
        <v>-0.06563280423</v>
      </c>
      <c r="L231" s="45">
        <f t="shared" si="8"/>
        <v>0.05204698779</v>
      </c>
      <c r="M231" s="45">
        <f t="shared" si="11"/>
        <v>-0.006695223318</v>
      </c>
      <c r="N231" s="233">
        <f t="shared" si="12"/>
        <v>0.02728691015</v>
      </c>
    </row>
    <row r="232">
      <c r="A232" s="180">
        <f t="shared" si="9"/>
        <v>1</v>
      </c>
      <c r="B232" s="180">
        <f t="shared" si="10"/>
        <v>1889</v>
      </c>
      <c r="C232" s="45">
        <f>'StockBond Returns'!W222</f>
        <v>0.05217545731</v>
      </c>
      <c r="D232" s="231">
        <f>'StockBond Returns'!M222</f>
        <v>15.80228607</v>
      </c>
      <c r="E232" s="45">
        <f t="shared" si="1"/>
        <v>0.04914099155</v>
      </c>
      <c r="F232" s="147">
        <f t="shared" si="4"/>
        <v>167.4899506</v>
      </c>
      <c r="G232" s="232">
        <f>'StockBond Returns'!C222</f>
        <v>1889</v>
      </c>
      <c r="H232" s="147">
        <f t="shared" si="2"/>
        <v>0.6858851872</v>
      </c>
      <c r="I232" s="147">
        <f t="shared" si="5"/>
        <v>8.219453811</v>
      </c>
      <c r="J232" s="45">
        <f t="shared" si="6"/>
        <v>-0.00440405472</v>
      </c>
      <c r="K232" s="45">
        <f t="shared" si="7"/>
        <v>-0.06644999253</v>
      </c>
      <c r="L232" s="45">
        <f t="shared" si="8"/>
        <v>0.05111710098</v>
      </c>
      <c r="M232" s="45">
        <f t="shared" si="11"/>
        <v>-0.00482462838</v>
      </c>
      <c r="N232" s="233">
        <f t="shared" si="12"/>
        <v>0.02734938583</v>
      </c>
    </row>
    <row r="233">
      <c r="A233" s="180">
        <f t="shared" si="9"/>
        <v>2</v>
      </c>
      <c r="B233" s="180">
        <f t="shared" si="10"/>
        <v>1889</v>
      </c>
      <c r="C233" s="45">
        <f>'StockBond Returns'!W223</f>
        <v>0.02629906905</v>
      </c>
      <c r="D233" s="231">
        <f>'StockBond Returns'!M223</f>
        <v>16.19272045</v>
      </c>
      <c r="E233" s="45">
        <f t="shared" si="1"/>
        <v>0.04837807275</v>
      </c>
      <c r="F233" s="147">
        <f t="shared" si="4"/>
        <v>171.190857</v>
      </c>
      <c r="G233" s="232">
        <f>'StockBond Returns'!C223</f>
        <v>1889.083333</v>
      </c>
      <c r="H233" s="147">
        <f t="shared" si="2"/>
        <v>0.6901569779</v>
      </c>
      <c r="I233" s="147">
        <f t="shared" si="5"/>
        <v>8.226428812</v>
      </c>
      <c r="J233" s="45">
        <f t="shared" si="6"/>
        <v>-0.01024568912</v>
      </c>
      <c r="K233" s="45">
        <f t="shared" si="7"/>
        <v>-0.06724152831</v>
      </c>
      <c r="L233" s="45">
        <f t="shared" si="8"/>
        <v>0.05019985002</v>
      </c>
      <c r="M233" s="45">
        <f t="shared" si="11"/>
        <v>-0.003722664325</v>
      </c>
      <c r="N233" s="233">
        <f t="shared" si="12"/>
        <v>0.02742574618</v>
      </c>
    </row>
    <row r="234">
      <c r="A234" s="180">
        <f t="shared" si="9"/>
        <v>3</v>
      </c>
      <c r="B234" s="180">
        <f t="shared" si="10"/>
        <v>1889</v>
      </c>
      <c r="C234" s="45">
        <f>'StockBond Returns'!W224</f>
        <v>0.001933114289</v>
      </c>
      <c r="D234" s="231">
        <f>'StockBond Returns'!M224</f>
        <v>16.06504536</v>
      </c>
      <c r="E234" s="45">
        <f t="shared" si="1"/>
        <v>0.04862347266</v>
      </c>
      <c r="F234" s="147">
        <f t="shared" si="4"/>
        <v>170.8302974</v>
      </c>
      <c r="G234" s="232">
        <f>'StockBond Returns'!C224</f>
        <v>1889.166667</v>
      </c>
      <c r="H234" s="147">
        <f t="shared" si="2"/>
        <v>0.6921968579</v>
      </c>
      <c r="I234" s="147">
        <f t="shared" si="5"/>
        <v>8.239899147</v>
      </c>
      <c r="J234" s="45">
        <f t="shared" si="6"/>
        <v>-0.01828971701</v>
      </c>
      <c r="K234" s="45">
        <f t="shared" si="7"/>
        <v>-0.06876637327</v>
      </c>
      <c r="L234" s="45">
        <f t="shared" si="8"/>
        <v>0.04843687992</v>
      </c>
      <c r="M234" s="45">
        <f t="shared" si="11"/>
        <v>-0.000916183338</v>
      </c>
      <c r="N234" s="233">
        <f t="shared" si="12"/>
        <v>0.02751984882</v>
      </c>
    </row>
    <row r="235">
      <c r="A235" s="180">
        <f t="shared" si="9"/>
        <v>4</v>
      </c>
      <c r="B235" s="180">
        <f t="shared" si="10"/>
        <v>1889</v>
      </c>
      <c r="C235" s="45">
        <f>'StockBond Returns'!W225</f>
        <v>-0.00009890241172</v>
      </c>
      <c r="D235" s="231">
        <f>'StockBond Returns'!M225</f>
        <v>16.05010453</v>
      </c>
      <c r="E235" s="45">
        <f t="shared" si="1"/>
        <v>0.04865244509</v>
      </c>
      <c r="F235" s="147">
        <f t="shared" si="4"/>
        <v>170.1212735</v>
      </c>
      <c r="G235" s="232">
        <f>'StockBond Returns'!C225</f>
        <v>1889.25</v>
      </c>
      <c r="H235" s="147">
        <f t="shared" si="2"/>
        <v>0.6897346597</v>
      </c>
      <c r="I235" s="147">
        <f t="shared" si="5"/>
        <v>8.248139644</v>
      </c>
      <c r="J235" s="45">
        <f t="shared" si="6"/>
        <v>-0.02569778531</v>
      </c>
      <c r="K235" s="45">
        <f t="shared" si="7"/>
        <v>-0.0696967441</v>
      </c>
      <c r="L235" s="45">
        <f t="shared" si="8"/>
        <v>0.04732099693</v>
      </c>
      <c r="M235" s="45">
        <f t="shared" si="11"/>
        <v>0.001285726383</v>
      </c>
      <c r="N235" s="233">
        <f t="shared" si="12"/>
        <v>0.02763921346</v>
      </c>
    </row>
    <row r="236">
      <c r="A236" s="180">
        <f t="shared" si="9"/>
        <v>5</v>
      </c>
      <c r="B236" s="180">
        <f t="shared" si="10"/>
        <v>1889</v>
      </c>
      <c r="C236" s="45">
        <f>'StockBond Returns'!W226</f>
        <v>0.04964336876</v>
      </c>
      <c r="D236" s="231">
        <f>'StockBond Returns'!M226</f>
        <v>16.91542108</v>
      </c>
      <c r="E236" s="45">
        <f t="shared" si="1"/>
        <v>0.04705882668</v>
      </c>
      <c r="F236" s="147">
        <f t="shared" si="4"/>
        <v>177.8426912</v>
      </c>
      <c r="G236" s="232">
        <f>'StockBond Returns'!C226</f>
        <v>1889.333333</v>
      </c>
      <c r="H236" s="147">
        <f t="shared" si="2"/>
        <v>0.6974223651</v>
      </c>
      <c r="I236" s="147">
        <f t="shared" si="5"/>
        <v>8.258177849</v>
      </c>
      <c r="J236" s="45">
        <f t="shared" si="6"/>
        <v>-0.03309548293</v>
      </c>
      <c r="K236" s="45">
        <f t="shared" si="7"/>
        <v>-0.07082757157</v>
      </c>
      <c r="L236" s="45">
        <f t="shared" si="8"/>
        <v>0.04595961881</v>
      </c>
      <c r="M236" s="45">
        <f t="shared" si="11"/>
        <v>0.003287972629</v>
      </c>
      <c r="N236" s="233">
        <f t="shared" si="12"/>
        <v>0.02778247589</v>
      </c>
    </row>
    <row r="237">
      <c r="A237" s="180">
        <f t="shared" si="9"/>
        <v>6</v>
      </c>
      <c r="B237" s="180">
        <f t="shared" si="10"/>
        <v>1889</v>
      </c>
      <c r="C237" s="45">
        <f>'StockBond Returns'!W227</f>
        <v>0.0161038892</v>
      </c>
      <c r="D237" s="231">
        <f>'StockBond Returns'!M227</f>
        <v>17.21930294</v>
      </c>
      <c r="E237" s="45">
        <f t="shared" si="1"/>
        <v>0.04653718006</v>
      </c>
      <c r="F237" s="147">
        <f t="shared" si="4"/>
        <v>179.9979966</v>
      </c>
      <c r="G237" s="232">
        <f>'StockBond Returns'!C227</f>
        <v>1889.416667</v>
      </c>
      <c r="H237" s="147">
        <f t="shared" si="2"/>
        <v>0.6980499315</v>
      </c>
      <c r="I237" s="147">
        <f t="shared" si="5"/>
        <v>8.266876367</v>
      </c>
      <c r="J237" s="45">
        <f t="shared" si="6"/>
        <v>-0.04332630592</v>
      </c>
      <c r="K237" s="45">
        <f t="shared" si="7"/>
        <v>-0.07180525924</v>
      </c>
      <c r="L237" s="45">
        <f t="shared" si="8"/>
        <v>0.04474194335</v>
      </c>
      <c r="M237" s="45">
        <f t="shared" si="11"/>
        <v>0.005053903025</v>
      </c>
      <c r="N237" s="233">
        <f t="shared" si="12"/>
        <v>0.02797133578</v>
      </c>
    </row>
    <row r="238">
      <c r="A238" s="180">
        <f t="shared" si="9"/>
        <v>7</v>
      </c>
      <c r="B238" s="180">
        <f t="shared" si="10"/>
        <v>1889</v>
      </c>
      <c r="C238" s="45">
        <f>'StockBond Returns'!W228</f>
        <v>-0.01432263973</v>
      </c>
      <c r="D238" s="231">
        <f>'StockBond Returns'!M228</f>
        <v>16.88921449</v>
      </c>
      <c r="E238" s="45">
        <f t="shared" si="1"/>
        <v>0.04710469241</v>
      </c>
      <c r="F238" s="147">
        <f t="shared" si="4"/>
        <v>176.7318981</v>
      </c>
      <c r="G238" s="232">
        <f>'StockBond Returns'!C228</f>
        <v>1889.5</v>
      </c>
      <c r="H238" s="147">
        <f t="shared" si="2"/>
        <v>0.6937418083</v>
      </c>
      <c r="I238" s="147">
        <f t="shared" si="5"/>
        <v>8.273177023</v>
      </c>
      <c r="J238" s="45">
        <f t="shared" si="6"/>
        <v>-0.04838252037</v>
      </c>
      <c r="K238" s="45">
        <f t="shared" si="7"/>
        <v>-0.0725121504</v>
      </c>
      <c r="L238" s="45">
        <f t="shared" si="8"/>
        <v>0.04381437862</v>
      </c>
      <c r="M238" s="45">
        <f t="shared" si="11"/>
        <v>0.006722980153</v>
      </c>
      <c r="N238" s="233">
        <f t="shared" si="12"/>
        <v>0.02817186687</v>
      </c>
    </row>
    <row r="239">
      <c r="A239" s="180">
        <f t="shared" si="9"/>
        <v>8</v>
      </c>
      <c r="B239" s="180">
        <f t="shared" si="10"/>
        <v>1889</v>
      </c>
      <c r="C239" s="45">
        <f>'StockBond Returns'!W229</f>
        <v>0.0125835002</v>
      </c>
      <c r="D239" s="231">
        <f>'StockBond Returns'!M229</f>
        <v>17.13185398</v>
      </c>
      <c r="E239" s="45">
        <f t="shared" si="1"/>
        <v>0.04668539935</v>
      </c>
      <c r="F239" s="147">
        <f t="shared" si="4"/>
        <v>178.2533325</v>
      </c>
      <c r="G239" s="232">
        <f>'StockBond Returns'!C229</f>
        <v>1889.583333</v>
      </c>
      <c r="H239" s="147">
        <f t="shared" si="2"/>
        <v>0.6934856677</v>
      </c>
      <c r="I239" s="147">
        <f t="shared" si="5"/>
        <v>8.277585034</v>
      </c>
      <c r="J239" s="45">
        <f t="shared" si="6"/>
        <v>-0.05768210454</v>
      </c>
      <c r="K239" s="45">
        <f t="shared" si="7"/>
        <v>-0.07300605978</v>
      </c>
      <c r="L239" s="45">
        <f t="shared" si="8"/>
        <v>0.04310021351</v>
      </c>
      <c r="M239" s="45">
        <f t="shared" si="11"/>
        <v>0.007309940118</v>
      </c>
      <c r="N239" s="233">
        <f t="shared" si="12"/>
        <v>0.02840980563</v>
      </c>
    </row>
    <row r="240">
      <c r="A240" s="180">
        <f t="shared" si="9"/>
        <v>9</v>
      </c>
      <c r="B240" s="180">
        <f t="shared" si="10"/>
        <v>1889</v>
      </c>
      <c r="C240" s="45">
        <f>'StockBond Returns'!W230</f>
        <v>0.008660402906</v>
      </c>
      <c r="D240" s="231">
        <f>'StockBond Returns'!M230</f>
        <v>17.35078803</v>
      </c>
      <c r="E240" s="45">
        <f t="shared" si="1"/>
        <v>0.04631713494</v>
      </c>
      <c r="F240" s="147">
        <f t="shared" si="4"/>
        <v>179.0975866</v>
      </c>
      <c r="G240" s="232">
        <f>'StockBond Returns'!C230</f>
        <v>1889.666667</v>
      </c>
      <c r="H240" s="147">
        <f t="shared" si="2"/>
        <v>0.691273924</v>
      </c>
      <c r="I240" s="147">
        <f t="shared" si="5"/>
        <v>8.277285568</v>
      </c>
      <c r="J240" s="45">
        <f t="shared" si="6"/>
        <v>-0.06542863427</v>
      </c>
      <c r="K240" s="45">
        <f t="shared" si="7"/>
        <v>-0.07297252178</v>
      </c>
      <c r="L240" s="45">
        <f t="shared" si="8"/>
        <v>0.04295660917</v>
      </c>
      <c r="M240" s="45">
        <f t="shared" si="11"/>
        <v>0.007045381796</v>
      </c>
      <c r="N240" s="233">
        <f t="shared" si="12"/>
        <v>0.02867153396</v>
      </c>
    </row>
    <row r="241">
      <c r="A241" s="180">
        <f t="shared" si="9"/>
        <v>10</v>
      </c>
      <c r="B241" s="180">
        <f t="shared" si="10"/>
        <v>1889</v>
      </c>
      <c r="C241" s="45">
        <f>'StockBond Returns'!W231</f>
        <v>-0.01242657154</v>
      </c>
      <c r="D241" s="231">
        <f>'StockBond Returns'!M231</f>
        <v>17.0532144</v>
      </c>
      <c r="E241" s="45">
        <f t="shared" si="1"/>
        <v>0.04681998556</v>
      </c>
      <c r="F241" s="147">
        <f t="shared" si="4"/>
        <v>176.1893339</v>
      </c>
      <c r="G241" s="232">
        <f>'StockBond Returns'!C231</f>
        <v>1889.75</v>
      </c>
      <c r="H241" s="147">
        <f t="shared" si="2"/>
        <v>0.6874318391</v>
      </c>
      <c r="I241" s="147">
        <f t="shared" si="5"/>
        <v>8.278762389</v>
      </c>
      <c r="J241" s="45">
        <f t="shared" si="6"/>
        <v>-0.07080395436</v>
      </c>
      <c r="K241" s="45">
        <f t="shared" si="7"/>
        <v>-0.07313789119</v>
      </c>
      <c r="L241" s="45">
        <f t="shared" si="8"/>
        <v>0.04257492086</v>
      </c>
      <c r="M241" s="45">
        <f t="shared" si="11"/>
        <v>0.007195234581</v>
      </c>
      <c r="N241" s="233">
        <f t="shared" si="12"/>
        <v>0.02892875108</v>
      </c>
    </row>
    <row r="242">
      <c r="A242" s="180">
        <f t="shared" si="9"/>
        <v>11</v>
      </c>
      <c r="B242" s="180">
        <f t="shared" si="10"/>
        <v>1889</v>
      </c>
      <c r="C242" s="45">
        <f>'StockBond Returns'!W232</f>
        <v>-0.004105991403</v>
      </c>
      <c r="D242" s="231">
        <f>'StockBond Returns'!M232</f>
        <v>16.90602117</v>
      </c>
      <c r="E242" s="45">
        <f t="shared" si="1"/>
        <v>0.04707526168</v>
      </c>
      <c r="F242" s="147">
        <f t="shared" si="4"/>
        <v>174.7812928</v>
      </c>
      <c r="G242" s="232">
        <f>'StockBond Returns'!C232</f>
        <v>1889.833333</v>
      </c>
      <c r="H242" s="147">
        <f t="shared" si="2"/>
        <v>0.6856562577</v>
      </c>
      <c r="I242" s="147">
        <f t="shared" si="5"/>
        <v>8.283815895</v>
      </c>
      <c r="J242" s="45">
        <f t="shared" si="6"/>
        <v>-0.07591663511</v>
      </c>
      <c r="K242" s="45">
        <f t="shared" si="7"/>
        <v>-0.07591663511</v>
      </c>
      <c r="L242" s="45">
        <f t="shared" si="8"/>
        <v>0.04173029708</v>
      </c>
      <c r="M242" s="45">
        <f t="shared" si="11"/>
        <v>0.008565827482</v>
      </c>
      <c r="N242" s="233">
        <f t="shared" si="12"/>
        <v>0.02917639999</v>
      </c>
    </row>
    <row r="243">
      <c r="A243" s="180">
        <f t="shared" si="9"/>
        <v>12</v>
      </c>
      <c r="B243" s="180">
        <f t="shared" si="10"/>
        <v>1889</v>
      </c>
      <c r="C243" s="45">
        <f>'StockBond Returns'!W233</f>
        <v>-0.01301467441</v>
      </c>
      <c r="D243" s="231">
        <f>'StockBond Returns'!M233</f>
        <v>16.61033808</v>
      </c>
      <c r="E243" s="45">
        <f t="shared" si="1"/>
        <v>0.04760173529</v>
      </c>
      <c r="F243" s="147">
        <f t="shared" si="4"/>
        <v>171.8298385</v>
      </c>
      <c r="G243" s="232">
        <f>'StockBond Returns'!C233</f>
        <v>1889.916667</v>
      </c>
      <c r="H243" s="147">
        <f t="shared" si="2"/>
        <v>0.6816165406</v>
      </c>
      <c r="I243" s="147">
        <f t="shared" si="5"/>
        <v>8.286652017</v>
      </c>
      <c r="J243" s="45">
        <f t="shared" si="6"/>
        <v>-0.08323596816</v>
      </c>
      <c r="K243" s="45">
        <f t="shared" si="7"/>
        <v>-0.08323596816</v>
      </c>
      <c r="L243" s="45">
        <f t="shared" si="8"/>
        <v>0.04114414046</v>
      </c>
      <c r="M243" s="45">
        <f t="shared" si="11"/>
        <v>0.009058019658</v>
      </c>
      <c r="N243" s="233">
        <f t="shared" si="12"/>
        <v>0.02943385944</v>
      </c>
    </row>
    <row r="244">
      <c r="A244" s="180">
        <f t="shared" si="9"/>
        <v>1</v>
      </c>
      <c r="B244" s="180">
        <f t="shared" si="10"/>
        <v>1890</v>
      </c>
      <c r="C244" s="45">
        <f>'StockBond Returns'!W234</f>
        <v>0.03363098034</v>
      </c>
      <c r="D244" s="231">
        <f>'StockBond Returns'!M234</f>
        <v>17.22007198</v>
      </c>
      <c r="E244" s="45">
        <f t="shared" si="1"/>
        <v>0.04653588328</v>
      </c>
      <c r="F244" s="147">
        <f t="shared" si="4"/>
        <v>176.9041044</v>
      </c>
      <c r="G244" s="232">
        <f>'StockBond Returns'!C234</f>
        <v>1890</v>
      </c>
      <c r="H244" s="147">
        <f t="shared" si="2"/>
        <v>0.6860323962</v>
      </c>
      <c r="I244" s="147">
        <f t="shared" si="5"/>
        <v>8.286799226</v>
      </c>
      <c r="J244" s="45">
        <f t="shared" si="6"/>
        <v>-0.08718279833</v>
      </c>
      <c r="K244" s="45">
        <f t="shared" si="7"/>
        <v>-0.08718279833</v>
      </c>
      <c r="L244" s="45">
        <f t="shared" si="8"/>
        <v>0.0408841909</v>
      </c>
      <c r="M244" s="45">
        <f t="shared" si="11"/>
        <v>0.008193417318</v>
      </c>
      <c r="N244" s="233">
        <f t="shared" si="12"/>
        <v>0.02968925041</v>
      </c>
    </row>
    <row r="245">
      <c r="A245" s="180">
        <f t="shared" si="9"/>
        <v>2</v>
      </c>
      <c r="B245" s="180">
        <f t="shared" si="10"/>
        <v>1890</v>
      </c>
      <c r="C245" s="45">
        <f>'StockBond Returns'!W235</f>
        <v>-0.009939372459</v>
      </c>
      <c r="D245" s="231">
        <f>'StockBond Returns'!M235</f>
        <v>17.02681498</v>
      </c>
      <c r="E245" s="45">
        <f t="shared" si="1"/>
        <v>0.04686544507</v>
      </c>
      <c r="F245" s="147">
        <f t="shared" si="4"/>
        <v>174.466575</v>
      </c>
      <c r="G245" s="232">
        <f>'StockBond Returns'!C235</f>
        <v>1890.083333</v>
      </c>
      <c r="H245" s="147">
        <f t="shared" si="2"/>
        <v>0.6813711405</v>
      </c>
      <c r="I245" s="147">
        <f t="shared" si="5"/>
        <v>8.278013388</v>
      </c>
      <c r="J245" s="45">
        <f t="shared" si="6"/>
        <v>-0.09430812783</v>
      </c>
      <c r="K245" s="45">
        <f t="shared" si="7"/>
        <v>-0.09430812783</v>
      </c>
      <c r="L245" s="45">
        <f t="shared" si="8"/>
        <v>0.04172474793</v>
      </c>
      <c r="M245" s="45">
        <f t="shared" si="11"/>
        <v>0.006270591697</v>
      </c>
      <c r="N245" s="233">
        <f t="shared" si="12"/>
        <v>0.02996649444</v>
      </c>
    </row>
    <row r="246">
      <c r="A246" s="180">
        <f t="shared" si="9"/>
        <v>3</v>
      </c>
      <c r="B246" s="180">
        <f t="shared" si="10"/>
        <v>1890</v>
      </c>
      <c r="C246" s="45">
        <f>'StockBond Returns'!W236</f>
        <v>-0.004321418379</v>
      </c>
      <c r="D246" s="231">
        <f>'StockBond Returns'!M236</f>
        <v>16.90112229</v>
      </c>
      <c r="E246" s="45">
        <f t="shared" si="1"/>
        <v>0.04708383422</v>
      </c>
      <c r="F246" s="147">
        <f t="shared" si="4"/>
        <v>173.0342053</v>
      </c>
      <c r="G246" s="232">
        <f>'StockBond Returns'!C236</f>
        <v>1890.166667</v>
      </c>
      <c r="H246" s="147">
        <f t="shared" si="2"/>
        <v>0.678926153</v>
      </c>
      <c r="I246" s="147">
        <f t="shared" si="5"/>
        <v>8.264742683</v>
      </c>
      <c r="J246" s="45">
        <f t="shared" si="6"/>
        <v>-0.09983285529</v>
      </c>
      <c r="K246" s="45">
        <f t="shared" si="7"/>
        <v>-0.09983285529</v>
      </c>
      <c r="L246" s="45">
        <f t="shared" si="8"/>
        <v>0.04311645309</v>
      </c>
      <c r="M246" s="45">
        <f t="shared" si="11"/>
        <v>0.003015029226</v>
      </c>
      <c r="N246" s="233">
        <f t="shared" si="12"/>
        <v>0.03024874564</v>
      </c>
    </row>
    <row r="247">
      <c r="A247" s="180">
        <f t="shared" si="9"/>
        <v>4</v>
      </c>
      <c r="B247" s="180">
        <f t="shared" si="10"/>
        <v>1890</v>
      </c>
      <c r="C247" s="45">
        <f>'StockBond Returns'!W237</f>
        <v>0.01762212869</v>
      </c>
      <c r="D247" s="231">
        <f>'StockBond Returns'!M237</f>
        <v>17.25785454</v>
      </c>
      <c r="E247" s="45">
        <f t="shared" si="1"/>
        <v>0.04647231512</v>
      </c>
      <c r="F247" s="147">
        <f t="shared" si="4"/>
        <v>175.392546</v>
      </c>
      <c r="G247" s="232">
        <f>'StockBond Returns'!C237</f>
        <v>1890.25</v>
      </c>
      <c r="H247" s="147">
        <f t="shared" si="2"/>
        <v>0.6792414723</v>
      </c>
      <c r="I247" s="147">
        <f t="shared" si="5"/>
        <v>8.254249496</v>
      </c>
      <c r="J247" s="45">
        <f t="shared" si="6"/>
        <v>-0.1068369342</v>
      </c>
      <c r="K247" s="45">
        <f t="shared" si="7"/>
        <v>-0.1068369342</v>
      </c>
      <c r="L247" s="45">
        <f t="shared" si="8"/>
        <v>0.04414304278</v>
      </c>
      <c r="M247" s="45">
        <f t="shared" si="11"/>
        <v>0.0007407551242</v>
      </c>
      <c r="N247" s="233">
        <f t="shared" si="12"/>
        <v>0.03054510904</v>
      </c>
    </row>
    <row r="248">
      <c r="A248" s="180">
        <f t="shared" si="9"/>
        <v>5</v>
      </c>
      <c r="B248" s="180">
        <f t="shared" si="10"/>
        <v>1890</v>
      </c>
      <c r="C248" s="45">
        <f>'StockBond Returns'!W238</f>
        <v>0.02229504674</v>
      </c>
      <c r="D248" s="231">
        <f>'StockBond Returns'!M238</f>
        <v>17.78643049</v>
      </c>
      <c r="E248" s="45">
        <f t="shared" si="1"/>
        <v>0.0456113178</v>
      </c>
      <c r="F248" s="147">
        <f t="shared" si="4"/>
        <v>178.6085458</v>
      </c>
      <c r="G248" s="232">
        <f>'StockBond Returns'!C238</f>
        <v>1890.333333</v>
      </c>
      <c r="H248" s="147">
        <f t="shared" si="2"/>
        <v>0.6788809288</v>
      </c>
      <c r="I248" s="147">
        <f t="shared" si="5"/>
        <v>8.23570806</v>
      </c>
      <c r="J248" s="45">
        <f t="shared" si="6"/>
        <v>-0.1130410788</v>
      </c>
      <c r="K248" s="45">
        <f t="shared" si="7"/>
        <v>-0.1130410788</v>
      </c>
      <c r="L248" s="45">
        <f t="shared" si="8"/>
        <v>0.04617440144</v>
      </c>
      <c r="M248" s="45">
        <f t="shared" si="11"/>
        <v>-0.002720913685</v>
      </c>
      <c r="N248" s="233">
        <f t="shared" si="12"/>
        <v>0.03085659128</v>
      </c>
    </row>
    <row r="249">
      <c r="A249" s="180">
        <f t="shared" si="9"/>
        <v>6</v>
      </c>
      <c r="B249" s="180">
        <f t="shared" si="10"/>
        <v>1890</v>
      </c>
      <c r="C249" s="45">
        <f>'StockBond Returns'!W239</f>
        <v>-0.001950878274</v>
      </c>
      <c r="D249" s="231">
        <f>'StockBond Returns'!M239</f>
        <v>17.68436084</v>
      </c>
      <c r="E249" s="45">
        <f t="shared" si="1"/>
        <v>0.0457735692</v>
      </c>
      <c r="F249" s="147">
        <f t="shared" si="4"/>
        <v>177.5825458</v>
      </c>
      <c r="G249" s="232">
        <f>'StockBond Returns'!C239</f>
        <v>1890.416667</v>
      </c>
      <c r="H249" s="147">
        <f t="shared" si="2"/>
        <v>0.6773822457</v>
      </c>
      <c r="I249" s="147">
        <f t="shared" si="5"/>
        <v>8.215040374</v>
      </c>
      <c r="J249" s="45">
        <f t="shared" si="6"/>
        <v>-0.1164988777</v>
      </c>
      <c r="K249" s="45">
        <f t="shared" si="7"/>
        <v>-0.1164988777</v>
      </c>
      <c r="L249" s="45">
        <f t="shared" si="8"/>
        <v>0.04847672293</v>
      </c>
      <c r="M249" s="45">
        <f t="shared" si="11"/>
        <v>-0.006270323949</v>
      </c>
      <c r="N249" s="233">
        <f t="shared" si="12"/>
        <v>0.03114259368</v>
      </c>
    </row>
    <row r="250">
      <c r="A250" s="180">
        <f t="shared" si="9"/>
        <v>7</v>
      </c>
      <c r="B250" s="180">
        <f t="shared" si="10"/>
        <v>1890</v>
      </c>
      <c r="C250" s="45">
        <f>'StockBond Returns'!W240</f>
        <v>-0.00160726722</v>
      </c>
      <c r="D250" s="231">
        <f>'StockBond Returns'!M240</f>
        <v>17.58929544</v>
      </c>
      <c r="E250" s="45">
        <f t="shared" si="1"/>
        <v>0.04592638022</v>
      </c>
      <c r="F250" s="147">
        <f t="shared" si="4"/>
        <v>176.6208297</v>
      </c>
      <c r="G250" s="232">
        <f>'StockBond Returns'!C240</f>
        <v>1890.5</v>
      </c>
      <c r="H250" s="147">
        <f t="shared" si="2"/>
        <v>0.6759629482</v>
      </c>
      <c r="I250" s="147">
        <f t="shared" si="5"/>
        <v>8.197261514</v>
      </c>
      <c r="J250" s="45">
        <f t="shared" si="6"/>
        <v>-0.1245748084</v>
      </c>
      <c r="K250" s="45">
        <f t="shared" si="7"/>
        <v>-0.1245748084</v>
      </c>
      <c r="L250" s="45">
        <f t="shared" si="8"/>
        <v>0.05039965048</v>
      </c>
      <c r="M250" s="45">
        <f t="shared" si="11"/>
        <v>-0.009176101122</v>
      </c>
      <c r="N250" s="233">
        <f t="shared" si="12"/>
        <v>0.03146938606</v>
      </c>
    </row>
    <row r="251">
      <c r="A251" s="180">
        <f t="shared" si="9"/>
        <v>8</v>
      </c>
      <c r="B251" s="180">
        <f t="shared" si="10"/>
        <v>1890</v>
      </c>
      <c r="C251" s="45">
        <f>'StockBond Returns'!W241</f>
        <v>-0.04756974048</v>
      </c>
      <c r="D251" s="231">
        <f>'StockBond Returns'!M241</f>
        <v>16.59679113</v>
      </c>
      <c r="E251" s="45">
        <f t="shared" si="1"/>
        <v>0.04762630551</v>
      </c>
      <c r="F251" s="147">
        <f t="shared" si="4"/>
        <v>167.5752151</v>
      </c>
      <c r="G251" s="232">
        <f>'StockBond Returns'!C241</f>
        <v>1890.583333</v>
      </c>
      <c r="H251" s="147">
        <f t="shared" si="2"/>
        <v>0.6650823657</v>
      </c>
      <c r="I251" s="147">
        <f t="shared" si="5"/>
        <v>8.168858212</v>
      </c>
      <c r="J251" s="45">
        <f t="shared" si="6"/>
        <v>-0.1269311724</v>
      </c>
      <c r="K251" s="45">
        <f t="shared" si="7"/>
        <v>-0.1269311724</v>
      </c>
      <c r="L251" s="45">
        <f t="shared" si="8"/>
        <v>0.05369067193</v>
      </c>
      <c r="M251" s="45">
        <f t="shared" si="11"/>
        <v>-0.01313508973</v>
      </c>
      <c r="N251" s="233">
        <f t="shared" si="12"/>
        <v>0.0317690085</v>
      </c>
    </row>
    <row r="252">
      <c r="A252" s="180">
        <f t="shared" si="9"/>
        <v>9</v>
      </c>
      <c r="B252" s="180">
        <f t="shared" si="10"/>
        <v>1890</v>
      </c>
      <c r="C252" s="45">
        <f>'StockBond Returns'!W242</f>
        <v>-0.01833599766</v>
      </c>
      <c r="D252" s="231">
        <f>'StockBond Returns'!M242</f>
        <v>16.169702</v>
      </c>
      <c r="E252" s="45">
        <f t="shared" si="1"/>
        <v>0.04842202936</v>
      </c>
      <c r="F252" s="147">
        <f t="shared" si="4"/>
        <v>163.8496689</v>
      </c>
      <c r="G252" s="232">
        <f>'StockBond Returns'!C242</f>
        <v>1890.666667</v>
      </c>
      <c r="H252" s="147">
        <f t="shared" si="2"/>
        <v>0.6611611232</v>
      </c>
      <c r="I252" s="147">
        <f t="shared" si="5"/>
        <v>8.138745411</v>
      </c>
      <c r="J252" s="45">
        <f t="shared" si="6"/>
        <v>-0.1300356313</v>
      </c>
      <c r="K252" s="45">
        <f t="shared" si="7"/>
        <v>-0.1300356313</v>
      </c>
      <c r="L252" s="45">
        <f t="shared" si="8"/>
        <v>0.05721879665</v>
      </c>
      <c r="M252" s="45">
        <f t="shared" si="11"/>
        <v>-0.01673738998</v>
      </c>
      <c r="N252" s="233">
        <f t="shared" si="12"/>
        <v>0.03205494109</v>
      </c>
    </row>
    <row r="253">
      <c r="A253" s="180">
        <f t="shared" si="9"/>
        <v>10</v>
      </c>
      <c r="B253" s="180">
        <f t="shared" si="10"/>
        <v>1890</v>
      </c>
      <c r="C253" s="45">
        <f>'StockBond Returns'!W243</f>
        <v>-0.03453010102</v>
      </c>
      <c r="D253" s="231">
        <f>'StockBond Returns'!M243</f>
        <v>15.48284916</v>
      </c>
      <c r="E253" s="45">
        <f t="shared" si="1"/>
        <v>0.04979379779</v>
      </c>
      <c r="F253" s="147">
        <f t="shared" si="4"/>
        <v>157.5535921</v>
      </c>
      <c r="G253" s="232">
        <f>'StockBond Returns'!C243</f>
        <v>1890.75</v>
      </c>
      <c r="H253" s="147">
        <f t="shared" si="2"/>
        <v>0.6537659756</v>
      </c>
      <c r="I253" s="147">
        <f t="shared" si="5"/>
        <v>8.105079548</v>
      </c>
      <c r="J253" s="45">
        <f t="shared" si="6"/>
        <v>-0.1330900273</v>
      </c>
      <c r="K253" s="45">
        <f t="shared" si="7"/>
        <v>-0.1330900273</v>
      </c>
      <c r="L253" s="45">
        <f t="shared" si="8"/>
        <v>0.06122996311</v>
      </c>
      <c r="M253" s="45">
        <f t="shared" si="11"/>
        <v>-0.02097932436</v>
      </c>
      <c r="N253" s="233">
        <f t="shared" si="12"/>
        <v>0.03234693304</v>
      </c>
    </row>
    <row r="254">
      <c r="A254" s="180">
        <f t="shared" si="9"/>
        <v>11</v>
      </c>
      <c r="B254" s="180">
        <f t="shared" si="10"/>
        <v>1890</v>
      </c>
      <c r="C254" s="45">
        <f>'StockBond Returns'!W244</f>
        <v>-0.02859109695</v>
      </c>
      <c r="D254" s="231">
        <f>'StockBond Returns'!M244</f>
        <v>14.74504349</v>
      </c>
      <c r="E254" s="45">
        <f t="shared" si="1"/>
        <v>0.05140969992</v>
      </c>
      <c r="F254" s="147">
        <f t="shared" si="4"/>
        <v>152.413888</v>
      </c>
      <c r="G254" s="232">
        <f>'StockBond Returns'!C244</f>
        <v>1890.833333</v>
      </c>
      <c r="H254" s="147">
        <f t="shared" si="2"/>
        <v>0.6529626871</v>
      </c>
      <c r="I254" s="147">
        <f t="shared" si="5"/>
        <v>8.072385977</v>
      </c>
      <c r="J254" s="45">
        <f t="shared" si="6"/>
        <v>-0.1364980948</v>
      </c>
      <c r="K254" s="45">
        <f t="shared" si="7"/>
        <v>-0.1364980948</v>
      </c>
      <c r="L254" s="45">
        <f t="shared" si="8"/>
        <v>0.06513866798</v>
      </c>
      <c r="M254" s="45">
        <f t="shared" si="11"/>
        <v>-0.02552325164</v>
      </c>
      <c r="N254" s="233">
        <f t="shared" si="12"/>
        <v>0.03264977772</v>
      </c>
    </row>
    <row r="255">
      <c r="A255" s="180">
        <f t="shared" si="9"/>
        <v>12</v>
      </c>
      <c r="B255" s="180">
        <f t="shared" si="10"/>
        <v>1890</v>
      </c>
      <c r="C255" s="45">
        <f>'StockBond Returns'!W245</f>
        <v>-0.01610743643</v>
      </c>
      <c r="D255" s="231">
        <f>'StockBond Returns'!M245</f>
        <v>14.44299123</v>
      </c>
      <c r="E255" s="45">
        <f t="shared" si="1"/>
        <v>0.05211886752</v>
      </c>
      <c r="F255" s="147">
        <f t="shared" si="4"/>
        <v>149.3164459</v>
      </c>
      <c r="G255" s="232">
        <f>'StockBond Returns'!C245</f>
        <v>1890.916667</v>
      </c>
      <c r="H255" s="147">
        <f t="shared" si="2"/>
        <v>0.6485170051</v>
      </c>
      <c r="I255" s="147">
        <f t="shared" si="5"/>
        <v>8.039286442</v>
      </c>
      <c r="J255" s="45">
        <f t="shared" si="6"/>
        <v>-0.1396811513</v>
      </c>
      <c r="K255" s="45">
        <f t="shared" si="7"/>
        <v>-0.1396811513</v>
      </c>
      <c r="L255" s="45">
        <f t="shared" si="8"/>
        <v>0.06912574801</v>
      </c>
      <c r="M255" s="45">
        <f t="shared" si="11"/>
        <v>-0.0298510876</v>
      </c>
      <c r="N255" s="233">
        <f t="shared" si="12"/>
        <v>0.0329425172</v>
      </c>
    </row>
    <row r="256">
      <c r="A256" s="180">
        <f t="shared" si="9"/>
        <v>1</v>
      </c>
      <c r="B256" s="180">
        <f t="shared" si="10"/>
        <v>1891</v>
      </c>
      <c r="C256" s="45">
        <f>'StockBond Returns'!W246</f>
        <v>0.05175840785</v>
      </c>
      <c r="D256" s="231">
        <f>'StockBond Returns'!M246</f>
        <v>15.42898009</v>
      </c>
      <c r="E256" s="45">
        <f t="shared" si="1"/>
        <v>0.04990654904</v>
      </c>
      <c r="F256" s="147">
        <f t="shared" si="4"/>
        <v>156.3627442</v>
      </c>
      <c r="G256" s="232">
        <f>'StockBond Returns'!C246</f>
        <v>1891</v>
      </c>
      <c r="H256" s="147">
        <f t="shared" si="2"/>
        <v>0.6502937467</v>
      </c>
      <c r="I256" s="147">
        <f t="shared" si="5"/>
        <v>8.003547792</v>
      </c>
      <c r="J256" s="45">
        <f t="shared" si="6"/>
        <v>-0.144018173</v>
      </c>
      <c r="K256" s="45">
        <f t="shared" si="7"/>
        <v>-0.144018173</v>
      </c>
      <c r="L256" s="45">
        <f t="shared" si="8"/>
        <v>0.07348845796</v>
      </c>
      <c r="M256" s="45">
        <f t="shared" si="11"/>
        <v>-0.03418104217</v>
      </c>
      <c r="N256" s="233">
        <f t="shared" si="12"/>
        <v>0.03325795046</v>
      </c>
    </row>
    <row r="257">
      <c r="A257" s="180">
        <f t="shared" si="9"/>
        <v>2</v>
      </c>
      <c r="B257" s="180">
        <f t="shared" si="10"/>
        <v>1891</v>
      </c>
      <c r="C257" s="45">
        <f>'StockBond Returns'!W247</f>
        <v>0.0006183456687</v>
      </c>
      <c r="D257" s="231">
        <f>'StockBond Returns'!M247</f>
        <v>15.47652233</v>
      </c>
      <c r="E257" s="45">
        <f t="shared" si="1"/>
        <v>0.04980699955</v>
      </c>
      <c r="F257" s="147">
        <f t="shared" si="4"/>
        <v>155.8087345</v>
      </c>
      <c r="G257" s="232">
        <f>'StockBond Returns'!C247</f>
        <v>1891.083333</v>
      </c>
      <c r="H257" s="147">
        <f t="shared" si="2"/>
        <v>0.6466971309</v>
      </c>
      <c r="I257" s="147">
        <f t="shared" si="5"/>
        <v>7.968873782</v>
      </c>
      <c r="J257" s="45">
        <f t="shared" si="6"/>
        <v>-0.1445996187</v>
      </c>
      <c r="K257" s="45">
        <f t="shared" si="7"/>
        <v>-0.1445996187</v>
      </c>
      <c r="L257" s="45">
        <f t="shared" si="8"/>
        <v>0.0777467941</v>
      </c>
      <c r="M257" s="45">
        <f t="shared" si="11"/>
        <v>-0.03734466127</v>
      </c>
      <c r="N257" s="233">
        <f t="shared" si="12"/>
        <v>0.03353365868</v>
      </c>
    </row>
    <row r="258">
      <c r="A258" s="180">
        <f t="shared" si="9"/>
        <v>3</v>
      </c>
      <c r="B258" s="180">
        <f t="shared" si="10"/>
        <v>1891</v>
      </c>
      <c r="C258" s="45">
        <f>'StockBond Returns'!W248</f>
        <v>-0.02126188213</v>
      </c>
      <c r="D258" s="231">
        <f>'StockBond Returns'!M248</f>
        <v>15.05162336</v>
      </c>
      <c r="E258" s="45">
        <f t="shared" si="1"/>
        <v>0.05071900821</v>
      </c>
      <c r="F258" s="147">
        <f t="shared" si="4"/>
        <v>151.8630004</v>
      </c>
      <c r="G258" s="232">
        <f>'StockBond Returns'!C248</f>
        <v>1891.166667</v>
      </c>
      <c r="H258" s="147">
        <f t="shared" si="2"/>
        <v>0.6418617306</v>
      </c>
      <c r="I258" s="147">
        <f t="shared" si="5"/>
        <v>7.93180936</v>
      </c>
      <c r="J258" s="45">
        <f t="shared" si="6"/>
        <v>-0.1449022857</v>
      </c>
      <c r="K258" s="45">
        <f t="shared" si="7"/>
        <v>-0.1449022857</v>
      </c>
      <c r="L258" s="45">
        <f t="shared" si="8"/>
        <v>0.08236864384</v>
      </c>
      <c r="M258" s="45">
        <f t="shared" si="11"/>
        <v>-0.04028356794</v>
      </c>
      <c r="N258" s="233">
        <f t="shared" si="12"/>
        <v>0.03378087352</v>
      </c>
    </row>
    <row r="259">
      <c r="A259" s="180">
        <f t="shared" si="9"/>
        <v>4</v>
      </c>
      <c r="B259" s="180">
        <f t="shared" si="10"/>
        <v>1891</v>
      </c>
      <c r="C259" s="45">
        <f>'StockBond Returns'!W249</f>
        <v>0.01719791833</v>
      </c>
      <c r="D259" s="231">
        <f>'StockBond Returns'!M249</f>
        <v>15.40894513</v>
      </c>
      <c r="E259" s="45">
        <f t="shared" si="1"/>
        <v>0.04994868456</v>
      </c>
      <c r="F259" s="147">
        <f t="shared" si="4"/>
        <v>153.8218275</v>
      </c>
      <c r="G259" s="232">
        <f>'StockBond Returns'!C249</f>
        <v>1891.25</v>
      </c>
      <c r="H259" s="147">
        <f t="shared" si="2"/>
        <v>0.6402664951</v>
      </c>
      <c r="I259" s="147">
        <f t="shared" si="5"/>
        <v>7.892834383</v>
      </c>
      <c r="J259" s="45">
        <f t="shared" si="6"/>
        <v>-0.1460975886</v>
      </c>
      <c r="K259" s="45">
        <f t="shared" si="7"/>
        <v>-0.1460975886</v>
      </c>
      <c r="L259" s="45">
        <f t="shared" si="8"/>
        <v>0.08729502109</v>
      </c>
      <c r="M259" s="45">
        <f t="shared" si="11"/>
        <v>-0.04378533911</v>
      </c>
      <c r="N259" s="233">
        <f t="shared" si="12"/>
        <v>0.03400040485</v>
      </c>
    </row>
    <row r="260">
      <c r="A260" s="180">
        <f t="shared" si="9"/>
        <v>5</v>
      </c>
      <c r="B260" s="180">
        <f t="shared" si="10"/>
        <v>1891</v>
      </c>
      <c r="C260" s="45">
        <f>'StockBond Returns'!W250</f>
        <v>0.01217132202</v>
      </c>
      <c r="D260" s="231">
        <f>'StockBond Returns'!M250</f>
        <v>15.56649523</v>
      </c>
      <c r="E260" s="45">
        <f t="shared" si="1"/>
        <v>0.04962026809</v>
      </c>
      <c r="F260" s="147">
        <f t="shared" si="4"/>
        <v>155.0459831</v>
      </c>
      <c r="G260" s="232">
        <f>'StockBond Returns'!C250</f>
        <v>1891.333333</v>
      </c>
      <c r="H260" s="147">
        <f t="shared" si="2"/>
        <v>0.6411186041</v>
      </c>
      <c r="I260" s="147">
        <f t="shared" si="5"/>
        <v>7.855072058</v>
      </c>
      <c r="J260" s="45">
        <f t="shared" si="6"/>
        <v>-0.1456708437</v>
      </c>
      <c r="K260" s="45">
        <f t="shared" si="7"/>
        <v>-0.1456708437</v>
      </c>
      <c r="L260" s="45">
        <f t="shared" si="8"/>
        <v>0.09210522541</v>
      </c>
      <c r="M260" s="45">
        <f t="shared" si="11"/>
        <v>-0.04621776281</v>
      </c>
      <c r="N260" s="233">
        <f t="shared" si="12"/>
        <v>0.03417835097</v>
      </c>
    </row>
    <row r="261">
      <c r="A261" s="180">
        <f t="shared" si="9"/>
        <v>6</v>
      </c>
      <c r="B261" s="180">
        <f t="shared" si="10"/>
        <v>1891</v>
      </c>
      <c r="C261" s="45">
        <f>'StockBond Returns'!W251</f>
        <v>0.01229337244</v>
      </c>
      <c r="D261" s="231">
        <f>'StockBond Returns'!M251</f>
        <v>15.6582114</v>
      </c>
      <c r="E261" s="45">
        <f t="shared" si="1"/>
        <v>0.04943212732</v>
      </c>
      <c r="F261" s="147">
        <f t="shared" si="4"/>
        <v>156.303021</v>
      </c>
      <c r="G261" s="232">
        <f>'StockBond Returns'!C251</f>
        <v>1891.416667</v>
      </c>
      <c r="H261" s="147">
        <f t="shared" si="2"/>
        <v>0.643865903</v>
      </c>
      <c r="I261" s="147">
        <f t="shared" si="5"/>
        <v>7.821555715</v>
      </c>
      <c r="J261" s="45">
        <f t="shared" si="6"/>
        <v>-0.1466811378</v>
      </c>
      <c r="K261" s="45">
        <f t="shared" si="7"/>
        <v>-0.1466811378</v>
      </c>
      <c r="L261" s="45">
        <f t="shared" si="8"/>
        <v>0.09636684356</v>
      </c>
      <c r="M261" s="45">
        <f t="shared" si="11"/>
        <v>-0.04789807971</v>
      </c>
      <c r="N261" s="233">
        <f t="shared" si="12"/>
        <v>0.03434164476</v>
      </c>
    </row>
    <row r="262">
      <c r="A262" s="180">
        <f t="shared" si="9"/>
        <v>7</v>
      </c>
      <c r="B262" s="180">
        <f t="shared" si="10"/>
        <v>1891</v>
      </c>
      <c r="C262" s="45">
        <f>'StockBond Returns'!W252</f>
        <v>-0.006932912116</v>
      </c>
      <c r="D262" s="231">
        <f>'StockBond Returns'!M252</f>
        <v>15.61791924</v>
      </c>
      <c r="E262" s="45">
        <f t="shared" si="1"/>
        <v>0.04951450797</v>
      </c>
      <c r="F262" s="147">
        <f t="shared" si="4"/>
        <v>154.5799839</v>
      </c>
      <c r="G262" s="232">
        <f>'StockBond Returns'!C252</f>
        <v>1891.5</v>
      </c>
      <c r="H262" s="147">
        <f t="shared" si="2"/>
        <v>0.6378293203</v>
      </c>
      <c r="I262" s="147">
        <f t="shared" si="5"/>
        <v>7.783422087</v>
      </c>
      <c r="J262" s="45">
        <f t="shared" si="6"/>
        <v>-0.147053103</v>
      </c>
      <c r="K262" s="45">
        <f t="shared" si="7"/>
        <v>-0.147053103</v>
      </c>
      <c r="L262" s="45">
        <f t="shared" si="8"/>
        <v>0.1013173961</v>
      </c>
      <c r="M262" s="45">
        <f t="shared" si="11"/>
        <v>-0.05048508283</v>
      </c>
      <c r="N262" s="233">
        <f t="shared" si="12"/>
        <v>0.03446544025</v>
      </c>
    </row>
    <row r="263">
      <c r="A263" s="180">
        <f t="shared" si="9"/>
        <v>8</v>
      </c>
      <c r="B263" s="180">
        <f t="shared" si="10"/>
        <v>1891</v>
      </c>
      <c r="C263" s="45">
        <f>'StockBond Returns'!W253</f>
        <v>0.02795976117</v>
      </c>
      <c r="D263" s="231">
        <f>'StockBond Returns'!M253</f>
        <v>16.16399851</v>
      </c>
      <c r="E263" s="45">
        <f t="shared" si="1"/>
        <v>0.04843294024</v>
      </c>
      <c r="F263" s="147">
        <f t="shared" si="4"/>
        <v>158.2463404</v>
      </c>
      <c r="G263" s="232">
        <f>'StockBond Returns'!C253</f>
        <v>1891.583333</v>
      </c>
      <c r="H263" s="147">
        <f t="shared" si="2"/>
        <v>0.6386946292</v>
      </c>
      <c r="I263" s="147">
        <f t="shared" si="5"/>
        <v>7.757034351</v>
      </c>
      <c r="J263" s="45">
        <f t="shared" si="6"/>
        <v>-0.1477744088</v>
      </c>
      <c r="K263" s="45">
        <f t="shared" si="7"/>
        <v>-0.1477744088</v>
      </c>
      <c r="L263" s="45">
        <f t="shared" si="8"/>
        <v>0.1046450668</v>
      </c>
      <c r="M263" s="45">
        <f t="shared" si="11"/>
        <v>-0.05041388286</v>
      </c>
      <c r="N263" s="233">
        <f t="shared" si="12"/>
        <v>0.03456944505</v>
      </c>
    </row>
    <row r="264">
      <c r="A264" s="180">
        <f t="shared" si="9"/>
        <v>9</v>
      </c>
      <c r="B264" s="180">
        <f t="shared" si="10"/>
        <v>1891</v>
      </c>
      <c r="C264" s="45">
        <f>'StockBond Returns'!W254</f>
        <v>0.07966377283</v>
      </c>
      <c r="D264" s="231">
        <f>'StockBond Returns'!M254</f>
        <v>17.71126141</v>
      </c>
      <c r="E264" s="45">
        <f t="shared" si="1"/>
        <v>0.04573062618</v>
      </c>
      <c r="F264" s="147">
        <f t="shared" si="4"/>
        <v>170.1632655</v>
      </c>
      <c r="G264" s="232">
        <f>'StockBond Returns'!C254</f>
        <v>1891.666667</v>
      </c>
      <c r="H264" s="147">
        <f t="shared" si="2"/>
        <v>0.6484727236</v>
      </c>
      <c r="I264" s="147">
        <f t="shared" si="5"/>
        <v>7.744345951</v>
      </c>
      <c r="J264" s="45">
        <f t="shared" si="6"/>
        <v>-0.1497014485</v>
      </c>
      <c r="K264" s="45">
        <f t="shared" si="7"/>
        <v>-0.1497014485</v>
      </c>
      <c r="L264" s="45">
        <f t="shared" si="8"/>
        <v>0.1060357023</v>
      </c>
      <c r="M264" s="45">
        <f t="shared" si="11"/>
        <v>-0.04845949098</v>
      </c>
      <c r="N264" s="233">
        <f t="shared" si="12"/>
        <v>0.03465660397</v>
      </c>
    </row>
    <row r="265">
      <c r="A265" s="180">
        <f t="shared" si="9"/>
        <v>10</v>
      </c>
      <c r="B265" s="180">
        <f t="shared" si="10"/>
        <v>1891</v>
      </c>
      <c r="C265" s="45">
        <f>'StockBond Returns'!W255</f>
        <v>0.0004708102136</v>
      </c>
      <c r="D265" s="231">
        <f>'StockBond Returns'!M255</f>
        <v>17.71656859</v>
      </c>
      <c r="E265" s="45">
        <f t="shared" si="1"/>
        <v>0.0457221694</v>
      </c>
      <c r="F265" s="147">
        <f t="shared" si="4"/>
        <v>169.5946021</v>
      </c>
      <c r="G265" s="232">
        <f>'StockBond Returns'!C255</f>
        <v>1891.75</v>
      </c>
      <c r="H265" s="147">
        <f t="shared" si="2"/>
        <v>0.6461860938</v>
      </c>
      <c r="I265" s="147">
        <f t="shared" si="5"/>
        <v>7.73676607</v>
      </c>
      <c r="J265" s="45">
        <f t="shared" si="6"/>
        <v>-0.1532852506</v>
      </c>
      <c r="K265" s="45">
        <f t="shared" si="7"/>
        <v>-0.1532852506</v>
      </c>
      <c r="L265" s="45">
        <f t="shared" si="8"/>
        <v>0.1066919832</v>
      </c>
      <c r="M265" s="45">
        <f t="shared" si="11"/>
        <v>-0.04544230269</v>
      </c>
      <c r="N265" s="233">
        <f t="shared" si="12"/>
        <v>0.03473870999</v>
      </c>
    </row>
    <row r="266">
      <c r="A266" s="180">
        <f t="shared" si="9"/>
        <v>11</v>
      </c>
      <c r="B266" s="180">
        <f t="shared" si="10"/>
        <v>1891</v>
      </c>
      <c r="C266" s="45">
        <f>'StockBond Returns'!W256</f>
        <v>0.004733459807</v>
      </c>
      <c r="D266" s="231">
        <f>'StockBond Returns'!M256</f>
        <v>17.67173917</v>
      </c>
      <c r="E266" s="45">
        <f t="shared" si="1"/>
        <v>0.04579376301</v>
      </c>
      <c r="F266" s="147">
        <f t="shared" si="4"/>
        <v>169.7481265</v>
      </c>
      <c r="G266" s="232">
        <f>'StockBond Returns'!C256</f>
        <v>1891.833333</v>
      </c>
      <c r="H266" s="147">
        <f t="shared" si="2"/>
        <v>0.6477837897</v>
      </c>
      <c r="I266" s="147">
        <f t="shared" si="5"/>
        <v>7.731587172</v>
      </c>
      <c r="J266" s="45">
        <f t="shared" si="6"/>
        <v>-0.1580869503</v>
      </c>
      <c r="K266" s="45">
        <f t="shared" si="7"/>
        <v>-0.1580869503</v>
      </c>
      <c r="L266" s="45">
        <f t="shared" si="8"/>
        <v>0.1069935162</v>
      </c>
      <c r="M266" s="45">
        <f t="shared" si="11"/>
        <v>-0.04221785306</v>
      </c>
      <c r="N266" s="233">
        <f t="shared" si="12"/>
        <v>0.03482317708</v>
      </c>
    </row>
    <row r="267">
      <c r="A267" s="180">
        <f t="shared" si="9"/>
        <v>12</v>
      </c>
      <c r="B267" s="180">
        <f t="shared" si="10"/>
        <v>1891</v>
      </c>
      <c r="C267" s="45">
        <f>'StockBond Returns'!W257</f>
        <v>0.02812598737</v>
      </c>
      <c r="D267" s="231">
        <f>'StockBond Returns'!M257</f>
        <v>18.206303</v>
      </c>
      <c r="E267" s="45">
        <f t="shared" si="1"/>
        <v>0.04496301652</v>
      </c>
      <c r="F267" s="147">
        <f t="shared" si="4"/>
        <v>173.8564568</v>
      </c>
      <c r="G267" s="232">
        <f>'StockBond Returns'!C257</f>
        <v>1891.916667</v>
      </c>
      <c r="H267" s="147">
        <f t="shared" si="2"/>
        <v>0.651425895</v>
      </c>
      <c r="I267" s="147">
        <f t="shared" si="5"/>
        <v>7.734496062</v>
      </c>
      <c r="J267" s="45">
        <f t="shared" si="6"/>
        <v>-0.161086233</v>
      </c>
      <c r="K267" s="45">
        <f t="shared" si="7"/>
        <v>-0.161086233</v>
      </c>
      <c r="L267" s="45">
        <f t="shared" si="8"/>
        <v>0.1061320032</v>
      </c>
      <c r="M267" s="45">
        <f t="shared" si="11"/>
        <v>-0.03791261598</v>
      </c>
      <c r="N267" s="233">
        <f t="shared" si="12"/>
        <v>0.03489703678</v>
      </c>
    </row>
    <row r="268">
      <c r="A268" s="180">
        <f t="shared" si="9"/>
        <v>1</v>
      </c>
      <c r="B268" s="180">
        <f t="shared" si="10"/>
        <v>1892</v>
      </c>
      <c r="C268" s="45">
        <f>'StockBond Returns'!W258</f>
        <v>0.04181001434</v>
      </c>
      <c r="D268" s="231">
        <f>'StockBond Returns'!M258</f>
        <v>19.0163884</v>
      </c>
      <c r="E268" s="45">
        <f t="shared" si="1"/>
        <v>0.04379311042</v>
      </c>
      <c r="F268" s="147">
        <f t="shared" si="4"/>
        <v>180.4467358</v>
      </c>
      <c r="G268" s="232">
        <f>'StockBond Returns'!C258</f>
        <v>1892</v>
      </c>
      <c r="H268" s="147">
        <f t="shared" si="2"/>
        <v>0.6585269853</v>
      </c>
      <c r="I268" s="147">
        <f t="shared" si="5"/>
        <v>7.742729301</v>
      </c>
      <c r="J268" s="45">
        <f t="shared" si="6"/>
        <v>-0.1666025345</v>
      </c>
      <c r="K268" s="45">
        <f t="shared" si="7"/>
        <v>-0.1666025345</v>
      </c>
      <c r="L268" s="45">
        <f t="shared" si="8"/>
        <v>0.1044972394</v>
      </c>
      <c r="M268" s="45">
        <f t="shared" si="11"/>
        <v>-0.03258785955</v>
      </c>
      <c r="N268" s="233">
        <f t="shared" si="12"/>
        <v>0.03496632856</v>
      </c>
    </row>
    <row r="269">
      <c r="A269" s="180">
        <f t="shared" si="9"/>
        <v>2</v>
      </c>
      <c r="B269" s="180">
        <f t="shared" si="10"/>
        <v>1892</v>
      </c>
      <c r="C269" s="45">
        <f>'StockBond Returns'!W259</f>
        <v>0.004623909058</v>
      </c>
      <c r="D269" s="231">
        <f>'StockBond Returns'!M259</f>
        <v>19.03642504</v>
      </c>
      <c r="E269" s="45">
        <f t="shared" si="1"/>
        <v>0.04376543581</v>
      </c>
      <c r="F269" s="147">
        <f t="shared" si="4"/>
        <v>180.6195331</v>
      </c>
      <c r="G269" s="232">
        <f>'StockBond Returns'!C259</f>
        <v>1892.083333</v>
      </c>
      <c r="H269" s="147">
        <f t="shared" si="2"/>
        <v>0.6587410485</v>
      </c>
      <c r="I269" s="147">
        <f t="shared" si="5"/>
        <v>7.754773218</v>
      </c>
      <c r="J269" s="45">
        <f t="shared" si="6"/>
        <v>-0.1741751891</v>
      </c>
      <c r="K269" s="45">
        <f t="shared" si="7"/>
        <v>-0.1741751891</v>
      </c>
      <c r="L269" s="45">
        <f t="shared" si="8"/>
        <v>0.1023036701</v>
      </c>
      <c r="M269" s="45">
        <f t="shared" si="11"/>
        <v>-0.02686710444</v>
      </c>
      <c r="N269" s="233">
        <f t="shared" si="12"/>
        <v>0.03505851535</v>
      </c>
    </row>
    <row r="270">
      <c r="A270" s="180">
        <f t="shared" si="9"/>
        <v>3</v>
      </c>
      <c r="B270" s="180">
        <f t="shared" si="10"/>
        <v>1892</v>
      </c>
      <c r="C270" s="45">
        <f>'StockBond Returns'!W260</f>
        <v>0.03938825369</v>
      </c>
      <c r="D270" s="231">
        <f>'StockBond Returns'!M260</f>
        <v>19.73805485</v>
      </c>
      <c r="E270" s="45">
        <f t="shared" si="1"/>
        <v>0.0428317768</v>
      </c>
      <c r="F270" s="147">
        <f t="shared" si="4"/>
        <v>187.0491334</v>
      </c>
      <c r="G270" s="232">
        <f>'StockBond Returns'!C260</f>
        <v>1892.166667</v>
      </c>
      <c r="H270" s="147">
        <f t="shared" si="2"/>
        <v>0.6676372277</v>
      </c>
      <c r="I270" s="147">
        <f t="shared" si="5"/>
        <v>7.780548715</v>
      </c>
      <c r="J270" s="45">
        <f t="shared" si="6"/>
        <v>-0.1835944038</v>
      </c>
      <c r="K270" s="45">
        <f t="shared" si="7"/>
        <v>-0.1835944038</v>
      </c>
      <c r="L270" s="45">
        <f t="shared" si="8"/>
        <v>0.09815255003</v>
      </c>
      <c r="M270" s="45">
        <f t="shared" si="11"/>
        <v>-0.01907013114</v>
      </c>
      <c r="N270" s="233">
        <f t="shared" si="12"/>
        <v>0.0351746647</v>
      </c>
    </row>
    <row r="271">
      <c r="A271" s="180">
        <f t="shared" si="9"/>
        <v>4</v>
      </c>
      <c r="B271" s="180">
        <f t="shared" si="10"/>
        <v>1892</v>
      </c>
      <c r="C271" s="45">
        <f>'StockBond Returns'!W261</f>
        <v>0.01238589187</v>
      </c>
      <c r="D271" s="231">
        <f>'StockBond Returns'!M261</f>
        <v>19.94326524</v>
      </c>
      <c r="E271" s="45">
        <f t="shared" si="1"/>
        <v>0.0425711202</v>
      </c>
      <c r="F271" s="147">
        <f t="shared" si="4"/>
        <v>188.6899972</v>
      </c>
      <c r="G271" s="232">
        <f>'StockBond Returns'!C261</f>
        <v>1892.25</v>
      </c>
      <c r="H271" s="147">
        <f t="shared" si="2"/>
        <v>0.6693953793</v>
      </c>
      <c r="I271" s="147">
        <f t="shared" si="5"/>
        <v>7.8096776</v>
      </c>
      <c r="J271" s="45">
        <f t="shared" si="6"/>
        <v>-0.1915170872</v>
      </c>
      <c r="K271" s="45">
        <f t="shared" si="7"/>
        <v>-0.1915170872</v>
      </c>
      <c r="L271" s="45">
        <f t="shared" si="8"/>
        <v>0.09353642535</v>
      </c>
      <c r="M271" s="45">
        <f t="shared" si="11"/>
        <v>-0.01053573143</v>
      </c>
      <c r="N271" s="233">
        <f t="shared" si="12"/>
        <v>0.03529972057</v>
      </c>
    </row>
    <row r="272">
      <c r="A272" s="180">
        <f t="shared" si="9"/>
        <v>5</v>
      </c>
      <c r="B272" s="180">
        <f t="shared" si="10"/>
        <v>1892</v>
      </c>
      <c r="C272" s="45">
        <f>'StockBond Returns'!W262</f>
        <v>0.005306688614</v>
      </c>
      <c r="D272" s="231">
        <f>'StockBond Returns'!M262</f>
        <v>19.91146521</v>
      </c>
      <c r="E272" s="45">
        <f t="shared" si="1"/>
        <v>0.04261116057</v>
      </c>
      <c r="F272" s="147">
        <f t="shared" si="4"/>
        <v>189.0183686</v>
      </c>
      <c r="G272" s="232">
        <f>'StockBond Returns'!C262</f>
        <v>1892.333333</v>
      </c>
      <c r="H272" s="147">
        <f t="shared" si="2"/>
        <v>0.6711910046</v>
      </c>
      <c r="I272" s="147">
        <f t="shared" si="5"/>
        <v>7.83975</v>
      </c>
      <c r="J272" s="45">
        <f t="shared" si="6"/>
        <v>-0.1997772952</v>
      </c>
      <c r="K272" s="45">
        <f t="shared" si="7"/>
        <v>-0.1997772952</v>
      </c>
      <c r="L272" s="45">
        <f t="shared" si="8"/>
        <v>0.08879896845</v>
      </c>
      <c r="M272" s="45">
        <f t="shared" si="11"/>
        <v>-0.001950594199</v>
      </c>
      <c r="N272" s="233">
        <f t="shared" si="12"/>
        <v>0.03543943649</v>
      </c>
    </row>
    <row r="273">
      <c r="A273" s="180">
        <f t="shared" si="9"/>
        <v>6</v>
      </c>
      <c r="B273" s="180">
        <f t="shared" si="10"/>
        <v>1892</v>
      </c>
      <c r="C273" s="45">
        <f>'StockBond Returns'!W263</f>
        <v>0.0007356456985</v>
      </c>
      <c r="D273" s="231">
        <f>'StockBond Returns'!M263</f>
        <v>19.7692844</v>
      </c>
      <c r="E273" s="45">
        <f t="shared" si="1"/>
        <v>0.04279176018</v>
      </c>
      <c r="F273" s="147">
        <f t="shared" si="4"/>
        <v>188.4857344</v>
      </c>
      <c r="G273" s="232">
        <f>'StockBond Returns'!C263</f>
        <v>1892.416667</v>
      </c>
      <c r="H273" s="147">
        <f t="shared" si="2"/>
        <v>0.672136362</v>
      </c>
      <c r="I273" s="147">
        <f t="shared" si="5"/>
        <v>7.868020459</v>
      </c>
      <c r="J273" s="45">
        <f t="shared" si="6"/>
        <v>-0.2071876876</v>
      </c>
      <c r="K273" s="45">
        <f t="shared" si="7"/>
        <v>-0.2071876876</v>
      </c>
      <c r="L273" s="45">
        <f t="shared" si="8"/>
        <v>0.08432284824</v>
      </c>
      <c r="M273" s="45">
        <f t="shared" si="11"/>
        <v>0.005940601274</v>
      </c>
      <c r="N273" s="233">
        <f t="shared" si="12"/>
        <v>0.03557951194</v>
      </c>
    </row>
    <row r="274">
      <c r="A274" s="180">
        <f t="shared" si="9"/>
        <v>7</v>
      </c>
      <c r="B274" s="180">
        <f t="shared" si="10"/>
        <v>1892</v>
      </c>
      <c r="C274" s="45">
        <f>'StockBond Returns'!W264</f>
        <v>-0.02571481265</v>
      </c>
      <c r="D274" s="231">
        <f>'StockBond Returns'!M264</f>
        <v>19.21188643</v>
      </c>
      <c r="E274" s="45">
        <f t="shared" si="1"/>
        <v>0.04352555464</v>
      </c>
      <c r="F274" s="147">
        <f t="shared" si="4"/>
        <v>182.9840066</v>
      </c>
      <c r="G274" s="232">
        <f>'StockBond Returns'!C264</f>
        <v>1892.5</v>
      </c>
      <c r="H274" s="147">
        <f t="shared" si="2"/>
        <v>0.663706698</v>
      </c>
      <c r="I274" s="147">
        <f t="shared" si="5"/>
        <v>7.893897837</v>
      </c>
      <c r="J274" s="45">
        <f t="shared" si="6"/>
        <v>-0.2152105407</v>
      </c>
      <c r="K274" s="45">
        <f t="shared" si="7"/>
        <v>-0.2152105407</v>
      </c>
      <c r="L274" s="45">
        <f t="shared" si="8"/>
        <v>0.08018120545</v>
      </c>
      <c r="M274" s="45">
        <f t="shared" si="11"/>
        <v>0.01419372457</v>
      </c>
      <c r="N274" s="233">
        <f t="shared" si="12"/>
        <v>0.0357202984</v>
      </c>
    </row>
    <row r="275">
      <c r="A275" s="180">
        <f t="shared" si="9"/>
        <v>8</v>
      </c>
      <c r="B275" s="180">
        <f t="shared" si="10"/>
        <v>1892</v>
      </c>
      <c r="C275" s="45">
        <f>'StockBond Returns'!W265</f>
        <v>-0.0001234585098</v>
      </c>
      <c r="D275" s="231">
        <f>'StockBond Returns'!M265</f>
        <v>19.2043038</v>
      </c>
      <c r="E275" s="45">
        <f t="shared" si="1"/>
        <v>0.04353583057</v>
      </c>
      <c r="F275" s="147">
        <f t="shared" si="4"/>
        <v>182.2977909</v>
      </c>
      <c r="G275" s="232">
        <f>'StockBond Returns'!C265</f>
        <v>1892.583333</v>
      </c>
      <c r="H275" s="147">
        <f t="shared" si="2"/>
        <v>0.6613738114</v>
      </c>
      <c r="I275" s="147">
        <f t="shared" si="5"/>
        <v>7.916577019</v>
      </c>
      <c r="J275" s="45">
        <f t="shared" si="6"/>
        <v>-0.2225613867</v>
      </c>
      <c r="K275" s="45">
        <f t="shared" si="7"/>
        <v>-0.2225613867</v>
      </c>
      <c r="L275" s="45">
        <f t="shared" si="8"/>
        <v>0.0764781555</v>
      </c>
      <c r="M275" s="45">
        <f t="shared" si="11"/>
        <v>0.02056748249</v>
      </c>
      <c r="N275" s="233">
        <f t="shared" si="12"/>
        <v>0.03585944752</v>
      </c>
    </row>
    <row r="276">
      <c r="A276" s="180">
        <f t="shared" si="9"/>
        <v>9</v>
      </c>
      <c r="B276" s="180">
        <f t="shared" si="10"/>
        <v>1892</v>
      </c>
      <c r="C276" s="45">
        <f>'StockBond Returns'!W266</f>
        <v>-0.01811981922</v>
      </c>
      <c r="D276" s="231">
        <f>'StockBond Returns'!M266</f>
        <v>18.69427181</v>
      </c>
      <c r="E276" s="45">
        <f t="shared" si="1"/>
        <v>0.04424616081</v>
      </c>
      <c r="F276" s="147">
        <f t="shared" si="4"/>
        <v>178.345198</v>
      </c>
      <c r="G276" s="232">
        <f>'StockBond Returns'!C266</f>
        <v>1892.666667</v>
      </c>
      <c r="H276" s="147">
        <f t="shared" si="2"/>
        <v>0.6575908592</v>
      </c>
      <c r="I276" s="147">
        <f t="shared" si="5"/>
        <v>7.925695155</v>
      </c>
      <c r="J276" s="45">
        <f t="shared" si="6"/>
        <v>-0.2295691609</v>
      </c>
      <c r="K276" s="45">
        <f t="shared" si="7"/>
        <v>-0.2295691609</v>
      </c>
      <c r="L276" s="45">
        <f t="shared" si="8"/>
        <v>0.07460697974</v>
      </c>
      <c r="M276" s="45">
        <f t="shared" si="11"/>
        <v>0.02341698117</v>
      </c>
      <c r="N276" s="233">
        <f t="shared" si="12"/>
        <v>0.03600353118</v>
      </c>
    </row>
    <row r="277">
      <c r="A277" s="180">
        <f t="shared" si="9"/>
        <v>10</v>
      </c>
      <c r="B277" s="180">
        <f t="shared" si="10"/>
        <v>1892</v>
      </c>
      <c r="C277" s="45">
        <f>'StockBond Returns'!W267</f>
        <v>0.01784763588</v>
      </c>
      <c r="D277" s="231">
        <f>'StockBond Returns'!M267</f>
        <v>19.04021492</v>
      </c>
      <c r="E277" s="45">
        <f t="shared" si="1"/>
        <v>0.04376020778</v>
      </c>
      <c r="F277" s="147">
        <f t="shared" si="4"/>
        <v>180.8589109</v>
      </c>
      <c r="G277" s="232">
        <f>'StockBond Returns'!C267</f>
        <v>1892.75</v>
      </c>
      <c r="H277" s="147">
        <f t="shared" si="2"/>
        <v>0.6595352932</v>
      </c>
      <c r="I277" s="147">
        <f t="shared" si="5"/>
        <v>7.939044354</v>
      </c>
      <c r="J277" s="45">
        <f t="shared" si="6"/>
        <v>-0.2339909783</v>
      </c>
      <c r="K277" s="45">
        <f t="shared" si="7"/>
        <v>-0.2339909783</v>
      </c>
      <c r="L277" s="45">
        <f t="shared" si="8"/>
        <v>0.07215655255</v>
      </c>
      <c r="M277" s="45">
        <f t="shared" si="11"/>
        <v>0.02614506923</v>
      </c>
      <c r="N277" s="233">
        <f t="shared" si="12"/>
        <v>0.03613365775</v>
      </c>
    </row>
    <row r="278">
      <c r="A278" s="180">
        <f t="shared" si="9"/>
        <v>11</v>
      </c>
      <c r="B278" s="180">
        <f t="shared" si="10"/>
        <v>1892</v>
      </c>
      <c r="C278" s="45">
        <f>'StockBond Returns'!W268</f>
        <v>-0.02467423965</v>
      </c>
      <c r="D278" s="231">
        <f>'StockBond Returns'!M268</f>
        <v>18.46331269</v>
      </c>
      <c r="E278" s="45">
        <f t="shared" si="1"/>
        <v>0.04458073077</v>
      </c>
      <c r="F278" s="147">
        <f t="shared" si="4"/>
        <v>175.753093</v>
      </c>
      <c r="G278" s="232">
        <f>'StockBond Returns'!C268</f>
        <v>1892.833333</v>
      </c>
      <c r="H278" s="147">
        <f t="shared" si="2"/>
        <v>0.6529334433</v>
      </c>
      <c r="I278" s="147">
        <f t="shared" si="5"/>
        <v>7.944194008</v>
      </c>
      <c r="J278" s="45">
        <f t="shared" si="6"/>
        <v>-0.2397600725</v>
      </c>
      <c r="K278" s="45">
        <f t="shared" si="7"/>
        <v>-0.2397600725</v>
      </c>
      <c r="L278" s="45">
        <f t="shared" si="8"/>
        <v>0.07079919034</v>
      </c>
      <c r="M278" s="45">
        <f t="shared" si="11"/>
        <v>0.02749847229</v>
      </c>
      <c r="N278" s="233">
        <f t="shared" si="12"/>
        <v>0.03625737904</v>
      </c>
    </row>
    <row r="279">
      <c r="A279" s="180">
        <f t="shared" si="9"/>
        <v>12</v>
      </c>
      <c r="B279" s="180">
        <f t="shared" si="10"/>
        <v>1892</v>
      </c>
      <c r="C279" s="45">
        <f>'StockBond Returns'!W269</f>
        <v>-0.01837869333</v>
      </c>
      <c r="D279" s="231">
        <f>'StockBond Returns'!M269</f>
        <v>18.01300925</v>
      </c>
      <c r="E279" s="45">
        <f t="shared" si="1"/>
        <v>0.04525771627</v>
      </c>
      <c r="F279" s="147">
        <f t="shared" si="4"/>
        <v>171.8820474</v>
      </c>
      <c r="G279" s="232">
        <f>'StockBond Returns'!C269</f>
        <v>1892.916667</v>
      </c>
      <c r="H279" s="147">
        <f t="shared" si="2"/>
        <v>0.6482490779</v>
      </c>
      <c r="I279" s="147">
        <f t="shared" si="5"/>
        <v>7.941017191</v>
      </c>
      <c r="J279" s="45">
        <f t="shared" si="6"/>
        <v>-0.246420774</v>
      </c>
      <c r="K279" s="45">
        <f t="shared" si="7"/>
        <v>-0.246420774</v>
      </c>
      <c r="L279" s="45">
        <f t="shared" si="8"/>
        <v>0.07054385114</v>
      </c>
      <c r="M279" s="45">
        <f t="shared" si="11"/>
        <v>0.02670130374</v>
      </c>
      <c r="N279" s="233">
        <f t="shared" si="12"/>
        <v>0.03640394544</v>
      </c>
    </row>
    <row r="280">
      <c r="A280" s="180">
        <f t="shared" si="9"/>
        <v>1</v>
      </c>
      <c r="B280" s="180">
        <f t="shared" si="10"/>
        <v>1893</v>
      </c>
      <c r="C280" s="45">
        <f>'StockBond Returns'!W270</f>
        <v>-0.02154123142</v>
      </c>
      <c r="D280" s="231">
        <f>'StockBond Returns'!M270</f>
        <v>17.65664371</v>
      </c>
      <c r="E280" s="45">
        <f t="shared" si="1"/>
        <v>0.04581795262</v>
      </c>
      <c r="F280" s="147">
        <f t="shared" si="4"/>
        <v>167.5452115</v>
      </c>
      <c r="G280" s="232">
        <f>'StockBond Returns'!C270</f>
        <v>1893</v>
      </c>
      <c r="H280" s="147">
        <f t="shared" si="2"/>
        <v>0.63971488</v>
      </c>
      <c r="I280" s="147">
        <f t="shared" si="5"/>
        <v>7.922205085</v>
      </c>
      <c r="J280" s="45">
        <f t="shared" si="6"/>
        <v>-0.2505561863</v>
      </c>
      <c r="K280" s="45">
        <f t="shared" si="7"/>
        <v>-0.2505561863</v>
      </c>
      <c r="L280" s="45">
        <f t="shared" si="8"/>
        <v>0.07238533027</v>
      </c>
      <c r="M280" s="45">
        <f t="shared" si="11"/>
        <v>0.02317991211</v>
      </c>
      <c r="N280" s="233">
        <f t="shared" si="12"/>
        <v>0.03656139265</v>
      </c>
    </row>
    <row r="281">
      <c r="A281" s="180">
        <f t="shared" si="9"/>
        <v>2</v>
      </c>
      <c r="B281" s="180">
        <f t="shared" si="10"/>
        <v>1893</v>
      </c>
      <c r="C281" s="45">
        <f>'StockBond Returns'!W271</f>
        <v>-0.0232056571</v>
      </c>
      <c r="D281" s="231">
        <f>'StockBond Returns'!M271</f>
        <v>17.12519385</v>
      </c>
      <c r="E281" s="45">
        <f t="shared" si="1"/>
        <v>0.04669674979</v>
      </c>
      <c r="F281" s="147">
        <f t="shared" si="4"/>
        <v>163.0323449</v>
      </c>
      <c r="G281" s="232">
        <f>'StockBond Returns'!C271</f>
        <v>1893.083333</v>
      </c>
      <c r="H281" s="147">
        <f t="shared" si="2"/>
        <v>0.6344233847</v>
      </c>
      <c r="I281" s="147">
        <f t="shared" si="5"/>
        <v>7.897887421</v>
      </c>
      <c r="J281" s="45">
        <f t="shared" si="6"/>
        <v>-0.252940039</v>
      </c>
      <c r="K281" s="45">
        <f t="shared" si="7"/>
        <v>-0.252940039</v>
      </c>
      <c r="L281" s="45">
        <f t="shared" si="8"/>
        <v>0.07497801996</v>
      </c>
      <c r="M281" s="45">
        <f t="shared" si="11"/>
        <v>0.01845498239</v>
      </c>
      <c r="N281" s="233">
        <f t="shared" si="12"/>
        <v>0.03671790505</v>
      </c>
    </row>
    <row r="282">
      <c r="A282" s="180">
        <f t="shared" si="9"/>
        <v>3</v>
      </c>
      <c r="B282" s="180">
        <f t="shared" si="10"/>
        <v>1893</v>
      </c>
      <c r="C282" s="45">
        <f>'StockBond Returns'!W272</f>
        <v>0.001435708699</v>
      </c>
      <c r="D282" s="231">
        <f>'StockBond Returns'!M272</f>
        <v>16.89958903</v>
      </c>
      <c r="E282" s="45">
        <f t="shared" si="1"/>
        <v>0.04708651829</v>
      </c>
      <c r="F282" s="147">
        <f t="shared" si="4"/>
        <v>162.6310776</v>
      </c>
      <c r="G282" s="232">
        <f>'StockBond Returns'!C272</f>
        <v>1893.166667</v>
      </c>
      <c r="H282" s="147">
        <f t="shared" si="2"/>
        <v>0.6381442675</v>
      </c>
      <c r="I282" s="147">
        <f t="shared" si="5"/>
        <v>7.868394461</v>
      </c>
      <c r="J282" s="45">
        <f t="shared" si="6"/>
        <v>-0.252913017</v>
      </c>
      <c r="K282" s="45">
        <f t="shared" si="7"/>
        <v>-0.252913017</v>
      </c>
      <c r="L282" s="45">
        <f t="shared" si="8"/>
        <v>0.07829636744</v>
      </c>
      <c r="M282" s="45">
        <f t="shared" si="11"/>
        <v>0.01129043067</v>
      </c>
      <c r="N282" s="233">
        <f t="shared" si="12"/>
        <v>0.03686053958</v>
      </c>
    </row>
    <row r="283">
      <c r="A283" s="180">
        <f t="shared" si="9"/>
        <v>4</v>
      </c>
      <c r="B283" s="180">
        <f t="shared" si="10"/>
        <v>1893</v>
      </c>
      <c r="C283" s="45">
        <f>'StockBond Returns'!W273</f>
        <v>0.01518767055</v>
      </c>
      <c r="D283" s="231">
        <f>'StockBond Returns'!M273</f>
        <v>17.10254158</v>
      </c>
      <c r="E283" s="45">
        <f t="shared" si="1"/>
        <v>0.04673542081</v>
      </c>
      <c r="F283" s="147">
        <f t="shared" si="4"/>
        <v>164.4532286</v>
      </c>
      <c r="G283" s="232">
        <f>'StockBond Returns'!C273</f>
        <v>1893.25</v>
      </c>
      <c r="H283" s="147">
        <f t="shared" si="2"/>
        <v>0.6404825703</v>
      </c>
      <c r="I283" s="147">
        <f t="shared" si="5"/>
        <v>7.839481652</v>
      </c>
      <c r="J283" s="45">
        <f t="shared" si="6"/>
        <v>-0.2523363347</v>
      </c>
      <c r="K283" s="45">
        <f t="shared" si="7"/>
        <v>-0.2523363347</v>
      </c>
      <c r="L283" s="45">
        <f t="shared" si="8"/>
        <v>0.08156402562</v>
      </c>
      <c r="M283" s="45">
        <f t="shared" si="11"/>
        <v>0.003816297435</v>
      </c>
      <c r="N283" s="233">
        <f t="shared" si="12"/>
        <v>0.03699914863</v>
      </c>
    </row>
    <row r="284">
      <c r="A284" s="180">
        <f t="shared" si="9"/>
        <v>5</v>
      </c>
      <c r="B284" s="180">
        <f t="shared" si="10"/>
        <v>1893</v>
      </c>
      <c r="C284" s="45">
        <f>'StockBond Returns'!W274</f>
        <v>-0.05235599145</v>
      </c>
      <c r="D284" s="231">
        <f>'StockBond Returns'!M274</f>
        <v>15.78098731</v>
      </c>
      <c r="E284" s="45">
        <f t="shared" si="1"/>
        <v>0.04918369571</v>
      </c>
      <c r="F284" s="147">
        <f t="shared" si="4"/>
        <v>155.2361673</v>
      </c>
      <c r="G284" s="232">
        <f>'StockBond Returns'!C274</f>
        <v>1893.333333</v>
      </c>
      <c r="H284" s="147">
        <f t="shared" si="2"/>
        <v>0.6362573681</v>
      </c>
      <c r="I284" s="147">
        <f t="shared" si="5"/>
        <v>7.804548016</v>
      </c>
      <c r="J284" s="45">
        <f t="shared" si="6"/>
        <v>-0.2531059551</v>
      </c>
      <c r="K284" s="45">
        <f t="shared" si="7"/>
        <v>-0.2531059551</v>
      </c>
      <c r="L284" s="45">
        <f t="shared" si="8"/>
        <v>0.08569164907</v>
      </c>
      <c r="M284" s="45">
        <f t="shared" si="11"/>
        <v>-0.00449019222</v>
      </c>
      <c r="N284" s="233">
        <f t="shared" si="12"/>
        <v>0.03714062665</v>
      </c>
    </row>
    <row r="285">
      <c r="A285" s="180">
        <f t="shared" si="9"/>
        <v>6</v>
      </c>
      <c r="B285" s="180">
        <f t="shared" si="10"/>
        <v>1893</v>
      </c>
      <c r="C285" s="45">
        <f>'StockBond Returns'!W275</f>
        <v>-0.01124260205</v>
      </c>
      <c r="D285" s="231">
        <f>'StockBond Returns'!M275</f>
        <v>15.41650386</v>
      </c>
      <c r="E285" s="45">
        <f t="shared" si="1"/>
        <v>0.04993277494</v>
      </c>
      <c r="F285" s="147">
        <f t="shared" si="4"/>
        <v>152.8618047</v>
      </c>
      <c r="G285" s="232">
        <f>'StockBond Returns'!C275</f>
        <v>1893.416667</v>
      </c>
      <c r="H285" s="147">
        <f t="shared" si="2"/>
        <v>0.6360678408</v>
      </c>
      <c r="I285" s="147">
        <f t="shared" si="5"/>
        <v>7.768479494</v>
      </c>
      <c r="J285" s="45">
        <f t="shared" si="6"/>
        <v>-0.2527727726</v>
      </c>
      <c r="K285" s="45">
        <f t="shared" si="7"/>
        <v>-0.2527727726</v>
      </c>
      <c r="L285" s="45">
        <f t="shared" si="8"/>
        <v>0.09001937856</v>
      </c>
      <c r="M285" s="45">
        <f t="shared" si="11"/>
        <v>-0.01265133527</v>
      </c>
      <c r="N285" s="233">
        <f t="shared" si="12"/>
        <v>0.03727899848</v>
      </c>
    </row>
    <row r="286">
      <c r="A286" s="180">
        <f t="shared" si="9"/>
        <v>7</v>
      </c>
      <c r="B286" s="180">
        <f t="shared" si="10"/>
        <v>1893</v>
      </c>
      <c r="C286" s="45">
        <f>'StockBond Returns'!W276</f>
        <v>-0.04441459868</v>
      </c>
      <c r="D286" s="231">
        <f>'StockBond Returns'!M276</f>
        <v>14.34985418</v>
      </c>
      <c r="E286" s="45">
        <f t="shared" si="1"/>
        <v>0.05234355964</v>
      </c>
      <c r="F286" s="147">
        <f t="shared" si="4"/>
        <v>145.4646918</v>
      </c>
      <c r="G286" s="232">
        <f>'StockBond Returns'!C276</f>
        <v>1893.5</v>
      </c>
      <c r="H286" s="147">
        <f t="shared" si="2"/>
        <v>0.6345116478</v>
      </c>
      <c r="I286" s="147">
        <f t="shared" si="5"/>
        <v>7.739284444</v>
      </c>
      <c r="J286" s="45">
        <f t="shared" si="6"/>
        <v>-0.2519896143</v>
      </c>
      <c r="K286" s="45">
        <f t="shared" si="7"/>
        <v>-0.2519896143</v>
      </c>
      <c r="L286" s="45">
        <f t="shared" si="8"/>
        <v>0.09342279762</v>
      </c>
      <c r="M286" s="45">
        <f t="shared" si="11"/>
        <v>-0.01958644459</v>
      </c>
      <c r="N286" s="233">
        <f t="shared" si="12"/>
        <v>0.03739906481</v>
      </c>
    </row>
    <row r="287">
      <c r="A287" s="180">
        <f t="shared" si="9"/>
        <v>8</v>
      </c>
      <c r="B287" s="180">
        <f t="shared" si="10"/>
        <v>1893</v>
      </c>
      <c r="C287" s="45">
        <f>'StockBond Returns'!W277</f>
        <v>0.0282012963</v>
      </c>
      <c r="D287" s="231">
        <f>'StockBond Returns'!M277</f>
        <v>14.58805654</v>
      </c>
      <c r="E287" s="45">
        <f t="shared" si="1"/>
        <v>0.05177461353</v>
      </c>
      <c r="F287" s="147">
        <f t="shared" si="4"/>
        <v>148.914579</v>
      </c>
      <c r="G287" s="232">
        <f>'StockBond Returns'!C277</f>
        <v>1893.583333</v>
      </c>
      <c r="H287" s="147">
        <f t="shared" si="2"/>
        <v>0.6424995647</v>
      </c>
      <c r="I287" s="147">
        <f t="shared" si="5"/>
        <v>7.720410198</v>
      </c>
      <c r="J287" s="45">
        <f t="shared" si="6"/>
        <v>-0.2543577608</v>
      </c>
      <c r="K287" s="45">
        <f t="shared" si="7"/>
        <v>-0.2543577608</v>
      </c>
      <c r="L287" s="45">
        <f t="shared" si="8"/>
        <v>0.09538454676</v>
      </c>
      <c r="M287" s="45">
        <f t="shared" si="11"/>
        <v>-0.02477924752</v>
      </c>
      <c r="N287" s="233">
        <f t="shared" si="12"/>
        <v>0.03751078301</v>
      </c>
    </row>
    <row r="288">
      <c r="A288" s="180">
        <f t="shared" si="9"/>
        <v>9</v>
      </c>
      <c r="B288" s="180">
        <f t="shared" si="10"/>
        <v>1893</v>
      </c>
      <c r="C288" s="45">
        <f>'StockBond Returns'!W278</f>
        <v>0.01907709169</v>
      </c>
      <c r="D288" s="231">
        <f>'StockBond Returns'!M278</f>
        <v>15.01206908</v>
      </c>
      <c r="E288" s="45">
        <f t="shared" si="1"/>
        <v>0.05080653472</v>
      </c>
      <c r="F288" s="147">
        <f t="shared" si="4"/>
        <v>151.1006795</v>
      </c>
      <c r="G288" s="232">
        <f>'StockBond Returns'!C278</f>
        <v>1893.666667</v>
      </c>
      <c r="H288" s="147">
        <f t="shared" si="2"/>
        <v>0.6397418266</v>
      </c>
      <c r="I288" s="147">
        <f t="shared" si="5"/>
        <v>7.702561165</v>
      </c>
      <c r="J288" s="45">
        <f t="shared" si="6"/>
        <v>-0.2558560222</v>
      </c>
      <c r="K288" s="45">
        <f t="shared" si="7"/>
        <v>-0.2558560222</v>
      </c>
      <c r="L288" s="45">
        <f t="shared" si="8"/>
        <v>0.09720770388</v>
      </c>
      <c r="M288" s="45">
        <f t="shared" si="11"/>
        <v>-0.02815323897</v>
      </c>
      <c r="N288" s="233">
        <f t="shared" si="12"/>
        <v>0.03760325858</v>
      </c>
    </row>
    <row r="289">
      <c r="A289" s="180">
        <f t="shared" si="9"/>
        <v>10</v>
      </c>
      <c r="B289" s="180">
        <f t="shared" si="10"/>
        <v>1893</v>
      </c>
      <c r="C289" s="45">
        <f>'StockBond Returns'!W279</f>
        <v>0.01166729145</v>
      </c>
      <c r="D289" s="231">
        <f>'StockBond Returns'!M279</f>
        <v>15.27179415</v>
      </c>
      <c r="E289" s="45">
        <f t="shared" si="1"/>
        <v>0.05024009557</v>
      </c>
      <c r="F289" s="147">
        <f t="shared" si="4"/>
        <v>152.2164093</v>
      </c>
      <c r="G289" s="232">
        <f>'StockBond Returns'!C279</f>
        <v>1893.75</v>
      </c>
      <c r="H289" s="147">
        <f t="shared" si="2"/>
        <v>0.6372805792</v>
      </c>
      <c r="I289" s="147">
        <f t="shared" si="5"/>
        <v>7.680306451</v>
      </c>
      <c r="J289" s="45">
        <f t="shared" si="6"/>
        <v>-0.2590499615</v>
      </c>
      <c r="K289" s="45">
        <f t="shared" si="7"/>
        <v>-0.2590499615</v>
      </c>
      <c r="L289" s="45">
        <f t="shared" si="8"/>
        <v>0.09966139319</v>
      </c>
      <c r="M289" s="45">
        <f t="shared" si="11"/>
        <v>-0.03259056023</v>
      </c>
      <c r="N289" s="233">
        <f t="shared" si="12"/>
        <v>0.0377024845</v>
      </c>
    </row>
    <row r="290">
      <c r="A290" s="180">
        <f t="shared" si="9"/>
        <v>11</v>
      </c>
      <c r="B290" s="180">
        <f t="shared" si="10"/>
        <v>1893</v>
      </c>
      <c r="C290" s="45">
        <f>'StockBond Returns'!W280</f>
        <v>0.04678031403</v>
      </c>
      <c r="D290" s="231">
        <f>'StockBond Returns'!M280</f>
        <v>15.9424114</v>
      </c>
      <c r="E290" s="45">
        <f t="shared" si="1"/>
        <v>0.04886288404</v>
      </c>
      <c r="F290" s="147">
        <f t="shared" si="4"/>
        <v>158.6700479</v>
      </c>
      <c r="G290" s="232">
        <f>'StockBond Returns'!C280</f>
        <v>1893.833333</v>
      </c>
      <c r="H290" s="147">
        <f t="shared" si="2"/>
        <v>0.6460896794</v>
      </c>
      <c r="I290" s="147">
        <f t="shared" si="5"/>
        <v>7.673462687</v>
      </c>
      <c r="J290" s="45">
        <f t="shared" si="6"/>
        <v>-0.2615712129</v>
      </c>
      <c r="K290" s="45">
        <f t="shared" si="7"/>
        <v>-0.2615712129</v>
      </c>
      <c r="L290" s="45">
        <f t="shared" si="8"/>
        <v>0.09991510833</v>
      </c>
      <c r="M290" s="45">
        <f t="shared" si="11"/>
        <v>-0.03407914264</v>
      </c>
      <c r="N290" s="233">
        <f t="shared" si="12"/>
        <v>0.03778453199</v>
      </c>
    </row>
    <row r="291">
      <c r="A291" s="180">
        <f t="shared" si="9"/>
        <v>12</v>
      </c>
      <c r="B291" s="180">
        <f t="shared" si="10"/>
        <v>1893</v>
      </c>
      <c r="C291" s="45">
        <f>'StockBond Returns'!W281</f>
        <v>-0.006322491706</v>
      </c>
      <c r="D291" s="231">
        <f>'StockBond Returns'!M281</f>
        <v>15.61269434</v>
      </c>
      <c r="E291" s="45">
        <f t="shared" si="1"/>
        <v>0.04952522186</v>
      </c>
      <c r="F291" s="147">
        <f t="shared" si="4"/>
        <v>157.0248531</v>
      </c>
      <c r="G291" s="232">
        <f>'StockBond Returns'!C281</f>
        <v>1893.916667</v>
      </c>
      <c r="H291" s="147">
        <f t="shared" si="2"/>
        <v>0.6480575572</v>
      </c>
      <c r="I291" s="147">
        <f t="shared" si="5"/>
        <v>7.673271166</v>
      </c>
      <c r="J291" s="45">
        <f t="shared" si="6"/>
        <v>-0.2640720872</v>
      </c>
      <c r="K291" s="45">
        <f t="shared" si="7"/>
        <v>-0.2640720872</v>
      </c>
      <c r="L291" s="45">
        <f t="shared" si="8"/>
        <v>0.09921099084</v>
      </c>
      <c r="M291" s="45">
        <f t="shared" si="11"/>
        <v>-0.0337168423</v>
      </c>
      <c r="N291" s="233">
        <f t="shared" si="12"/>
        <v>0.03784364288</v>
      </c>
    </row>
    <row r="292">
      <c r="A292" s="180">
        <f t="shared" si="9"/>
        <v>1</v>
      </c>
      <c r="B292" s="180">
        <f t="shared" si="10"/>
        <v>1894</v>
      </c>
      <c r="C292" s="45">
        <f>'StockBond Returns'!W282</f>
        <v>0.01272867999</v>
      </c>
      <c r="D292" s="231">
        <f>'StockBond Returns'!M282</f>
        <v>15.73986935</v>
      </c>
      <c r="E292" s="45">
        <f t="shared" si="1"/>
        <v>0.04926646444</v>
      </c>
      <c r="F292" s="147">
        <f t="shared" si="4"/>
        <v>158.3672657</v>
      </c>
      <c r="G292" s="232">
        <f>'StockBond Returns'!C282</f>
        <v>1894</v>
      </c>
      <c r="H292" s="147">
        <f t="shared" si="2"/>
        <v>0.6501829388</v>
      </c>
      <c r="I292" s="147">
        <f t="shared" si="5"/>
        <v>7.683739225</v>
      </c>
      <c r="J292" s="45">
        <f t="shared" si="6"/>
        <v>-0.2687911634</v>
      </c>
      <c r="K292" s="45">
        <f t="shared" si="7"/>
        <v>-0.2687911634</v>
      </c>
      <c r="L292" s="45">
        <f t="shared" si="8"/>
        <v>0.09697266406</v>
      </c>
      <c r="M292" s="45">
        <f t="shared" si="11"/>
        <v>-0.03010094509</v>
      </c>
      <c r="N292" s="233">
        <f t="shared" si="12"/>
        <v>0.03789430987</v>
      </c>
    </row>
    <row r="293">
      <c r="A293" s="180">
        <f t="shared" si="9"/>
        <v>2</v>
      </c>
      <c r="B293" s="180">
        <f t="shared" si="10"/>
        <v>1894</v>
      </c>
      <c r="C293" s="45">
        <f>'StockBond Returns'!W283</f>
        <v>0.03053910434</v>
      </c>
      <c r="D293" s="231">
        <f>'StockBond Returns'!M283</f>
        <v>16.2027366</v>
      </c>
      <c r="E293" s="45">
        <f t="shared" si="1"/>
        <v>0.04835898465</v>
      </c>
      <c r="F293" s="147">
        <f t="shared" si="4"/>
        <v>162.5336212</v>
      </c>
      <c r="G293" s="232">
        <f>'StockBond Returns'!C283</f>
        <v>1894.083333</v>
      </c>
      <c r="H293" s="147">
        <f t="shared" si="2"/>
        <v>0.6549967412</v>
      </c>
      <c r="I293" s="147">
        <f t="shared" si="5"/>
        <v>7.704312582</v>
      </c>
      <c r="J293" s="45">
        <f t="shared" si="6"/>
        <v>-0.2733776982</v>
      </c>
      <c r="K293" s="45">
        <f t="shared" si="7"/>
        <v>-0.2733776982</v>
      </c>
      <c r="L293" s="45">
        <f t="shared" si="8"/>
        <v>0.09329346061</v>
      </c>
      <c r="M293" s="45">
        <f t="shared" si="11"/>
        <v>-0.02450969855</v>
      </c>
      <c r="N293" s="233">
        <f t="shared" si="12"/>
        <v>0.03794291174</v>
      </c>
    </row>
    <row r="294">
      <c r="A294" s="180">
        <f t="shared" si="9"/>
        <v>3</v>
      </c>
      <c r="B294" s="180">
        <f t="shared" si="10"/>
        <v>1894</v>
      </c>
      <c r="C294" s="45">
        <f>'StockBond Returns'!W284</f>
        <v>0.05637343485</v>
      </c>
      <c r="D294" s="231">
        <f>'StockBond Returns'!M284</f>
        <v>17.18762209</v>
      </c>
      <c r="E294" s="45">
        <f t="shared" si="1"/>
        <v>0.04659070245</v>
      </c>
      <c r="F294" s="147">
        <f t="shared" si="4"/>
        <v>171.0042786</v>
      </c>
      <c r="G294" s="232">
        <f>'StockBond Returns'!C284</f>
        <v>1894.166667</v>
      </c>
      <c r="H294" s="147">
        <f t="shared" si="2"/>
        <v>0.6639341218</v>
      </c>
      <c r="I294" s="147">
        <f t="shared" si="5"/>
        <v>7.730102436</v>
      </c>
      <c r="J294" s="45">
        <f t="shared" si="6"/>
        <v>-0.2791355249</v>
      </c>
      <c r="K294" s="45">
        <f t="shared" si="7"/>
        <v>-0.2791355249</v>
      </c>
      <c r="L294" s="45">
        <f t="shared" si="8"/>
        <v>0.08888193106</v>
      </c>
      <c r="M294" s="45">
        <f t="shared" si="11"/>
        <v>-0.01757563453</v>
      </c>
      <c r="N294" s="233">
        <f t="shared" si="12"/>
        <v>0.03800138974</v>
      </c>
    </row>
    <row r="295">
      <c r="A295" s="180">
        <f t="shared" si="9"/>
        <v>4</v>
      </c>
      <c r="B295" s="180">
        <f t="shared" si="10"/>
        <v>1894</v>
      </c>
      <c r="C295" s="45">
        <f>'StockBond Returns'!W285</f>
        <v>0.013703637</v>
      </c>
      <c r="D295" s="231">
        <f>'StockBond Returns'!M285</f>
        <v>17.43484908</v>
      </c>
      <c r="E295" s="45">
        <f t="shared" si="1"/>
        <v>0.0461781949</v>
      </c>
      <c r="F295" s="147">
        <f t="shared" si="4"/>
        <v>172.6746267</v>
      </c>
      <c r="G295" s="232">
        <f>'StockBond Returns'!C285</f>
        <v>1894.25</v>
      </c>
      <c r="H295" s="147">
        <f t="shared" si="2"/>
        <v>0.6644835473</v>
      </c>
      <c r="I295" s="147">
        <f t="shared" si="5"/>
        <v>7.754103413</v>
      </c>
      <c r="J295" s="45">
        <f t="shared" si="6"/>
        <v>-0.2853833607</v>
      </c>
      <c r="K295" s="45">
        <f t="shared" si="7"/>
        <v>-0.2853833607</v>
      </c>
      <c r="L295" s="45">
        <f t="shared" si="8"/>
        <v>0.08472959535</v>
      </c>
      <c r="M295" s="45">
        <f t="shared" si="11"/>
        <v>-0.01089080159</v>
      </c>
      <c r="N295" s="233">
        <f t="shared" si="12"/>
        <v>0.03807369914</v>
      </c>
    </row>
    <row r="296">
      <c r="A296" s="180">
        <f t="shared" si="9"/>
        <v>5</v>
      </c>
      <c r="B296" s="180">
        <f t="shared" si="10"/>
        <v>1894</v>
      </c>
      <c r="C296" s="45">
        <f>'StockBond Returns'!W286</f>
        <v>-0.02557917383</v>
      </c>
      <c r="D296" s="231">
        <f>'StockBond Returns'!M286</f>
        <v>16.80875192</v>
      </c>
      <c r="E296" s="45">
        <f t="shared" si="1"/>
        <v>0.04724640844</v>
      </c>
      <c r="F296" s="147">
        <f t="shared" si="4"/>
        <v>167.6102658</v>
      </c>
      <c r="G296" s="232">
        <f>'StockBond Returns'!C286</f>
        <v>1894.333333</v>
      </c>
      <c r="H296" s="147">
        <f t="shared" si="2"/>
        <v>0.6599152565</v>
      </c>
      <c r="I296" s="147">
        <f t="shared" si="5"/>
        <v>7.777761301</v>
      </c>
      <c r="J296" s="45">
        <f t="shared" si="6"/>
        <v>-0.2896179516</v>
      </c>
      <c r="K296" s="45">
        <f t="shared" si="7"/>
        <v>-0.2896179516</v>
      </c>
      <c r="L296" s="45">
        <f t="shared" si="8"/>
        <v>0.08063629549</v>
      </c>
      <c r="M296" s="45">
        <f t="shared" si="11"/>
        <v>-0.003432192913</v>
      </c>
      <c r="N296" s="233">
        <f t="shared" si="12"/>
        <v>0.03814003217</v>
      </c>
    </row>
    <row r="297">
      <c r="A297" s="180">
        <f t="shared" si="9"/>
        <v>6</v>
      </c>
      <c r="B297" s="180">
        <f t="shared" si="10"/>
        <v>1894</v>
      </c>
      <c r="C297" s="45">
        <f>'StockBond Returns'!W287</f>
        <v>-0.005625425062</v>
      </c>
      <c r="D297" s="231">
        <f>'StockBond Returns'!M287</f>
        <v>16.6063197</v>
      </c>
      <c r="E297" s="45">
        <f t="shared" si="1"/>
        <v>0.04760901928</v>
      </c>
      <c r="F297" s="147">
        <f t="shared" si="4"/>
        <v>166.0111839</v>
      </c>
      <c r="G297" s="232">
        <f>'StockBond Returns'!C287</f>
        <v>1894.416667</v>
      </c>
      <c r="H297" s="147">
        <f t="shared" si="2"/>
        <v>0.6586358045</v>
      </c>
      <c r="I297" s="147">
        <f t="shared" si="5"/>
        <v>7.800329265</v>
      </c>
      <c r="J297" s="45">
        <f t="shared" si="6"/>
        <v>-0.2944112175</v>
      </c>
      <c r="K297" s="45">
        <f t="shared" si="7"/>
        <v>-0.2944112175</v>
      </c>
      <c r="L297" s="45">
        <f t="shared" si="8"/>
        <v>0.07670226238</v>
      </c>
      <c r="M297" s="45">
        <f t="shared" si="11"/>
        <v>0.004099871862</v>
      </c>
      <c r="N297" s="233">
        <f t="shared" si="12"/>
        <v>0.03820364533</v>
      </c>
    </row>
    <row r="298">
      <c r="A298" s="180">
        <f t="shared" si="9"/>
        <v>7</v>
      </c>
      <c r="B298" s="180">
        <f t="shared" si="10"/>
        <v>1894</v>
      </c>
      <c r="C298" s="45">
        <f>'StockBond Returns'!W288</f>
        <v>-0.0125844229</v>
      </c>
      <c r="D298" s="231">
        <f>'StockBond Returns'!M288</f>
        <v>16.28967971</v>
      </c>
      <c r="E298" s="45">
        <f t="shared" si="1"/>
        <v>0.04819428061</v>
      </c>
      <c r="F298" s="147">
        <f t="shared" si="4"/>
        <v>163.2716817</v>
      </c>
      <c r="G298" s="232">
        <f>'StockBond Returns'!C288</f>
        <v>1894.5</v>
      </c>
      <c r="H298" s="147">
        <f t="shared" si="2"/>
        <v>0.6557301035</v>
      </c>
      <c r="I298" s="147">
        <f t="shared" si="5"/>
        <v>7.821547721</v>
      </c>
      <c r="J298" s="45">
        <f t="shared" si="6"/>
        <v>-0.2998912912</v>
      </c>
      <c r="K298" s="45">
        <f t="shared" si="7"/>
        <v>-0.2998912912</v>
      </c>
      <c r="L298" s="45">
        <f t="shared" si="8"/>
        <v>0.07295815325</v>
      </c>
      <c r="M298" s="45">
        <f t="shared" si="11"/>
        <v>0.01062931296</v>
      </c>
      <c r="N298" s="233">
        <f t="shared" si="12"/>
        <v>0.03826815045</v>
      </c>
    </row>
    <row r="299">
      <c r="A299" s="180">
        <f t="shared" si="9"/>
        <v>8</v>
      </c>
      <c r="B299" s="180">
        <f t="shared" si="10"/>
        <v>1894</v>
      </c>
      <c r="C299" s="45">
        <f>'StockBond Returns'!W289</f>
        <v>0.003089077885</v>
      </c>
      <c r="D299" s="231">
        <f>'StockBond Returns'!M289</f>
        <v>16.45777707</v>
      </c>
      <c r="E299" s="45">
        <f t="shared" si="1"/>
        <v>0.04788077365</v>
      </c>
      <c r="F299" s="147">
        <f t="shared" si="4"/>
        <v>163.1182849</v>
      </c>
      <c r="G299" s="232">
        <f>'StockBond Returns'!C289</f>
        <v>1894.583333</v>
      </c>
      <c r="H299" s="147">
        <f t="shared" si="2"/>
        <v>0.6508524732</v>
      </c>
      <c r="I299" s="147">
        <f t="shared" si="5"/>
        <v>7.829900629</v>
      </c>
      <c r="J299" s="45">
        <f t="shared" si="6"/>
        <v>-0.3027127113</v>
      </c>
      <c r="K299" s="45">
        <f t="shared" si="7"/>
        <v>-0.3027127113</v>
      </c>
      <c r="L299" s="45">
        <f t="shared" si="8"/>
        <v>0.07097794127</v>
      </c>
      <c r="M299" s="45">
        <f t="shared" si="11"/>
        <v>0.01418194485</v>
      </c>
      <c r="N299" s="233">
        <f t="shared" si="12"/>
        <v>0.03831588415</v>
      </c>
    </row>
    <row r="300">
      <c r="A300" s="180">
        <f t="shared" si="9"/>
        <v>9</v>
      </c>
      <c r="B300" s="180">
        <f t="shared" si="10"/>
        <v>1894</v>
      </c>
      <c r="C300" s="45">
        <f>'StockBond Returns'!W290</f>
        <v>0.0023961374</v>
      </c>
      <c r="D300" s="231">
        <f>'StockBond Returns'!M290</f>
        <v>16.52231544</v>
      </c>
      <c r="E300" s="45">
        <f t="shared" si="1"/>
        <v>0.0477621023</v>
      </c>
      <c r="F300" s="147">
        <f t="shared" si="4"/>
        <v>162.8567267</v>
      </c>
      <c r="G300" s="232">
        <f>'StockBond Returns'!C290</f>
        <v>1894.666667</v>
      </c>
      <c r="H300" s="147">
        <f t="shared" si="2"/>
        <v>0.6481983035</v>
      </c>
      <c r="I300" s="147">
        <f t="shared" si="5"/>
        <v>7.838357106</v>
      </c>
      <c r="J300" s="45">
        <f t="shared" si="6"/>
        <v>-0.3042493887</v>
      </c>
      <c r="K300" s="45">
        <f t="shared" si="7"/>
        <v>-0.3042493887</v>
      </c>
      <c r="L300" s="45">
        <f t="shared" si="8"/>
        <v>0.06898270023</v>
      </c>
      <c r="M300" s="45">
        <f t="shared" si="11"/>
        <v>0.01762997245</v>
      </c>
      <c r="N300" s="233">
        <f t="shared" si="12"/>
        <v>0.03834819259</v>
      </c>
    </row>
    <row r="301">
      <c r="A301" s="180">
        <f t="shared" si="9"/>
        <v>10</v>
      </c>
      <c r="B301" s="180">
        <f t="shared" si="10"/>
        <v>1894</v>
      </c>
      <c r="C301" s="45">
        <f>'StockBond Returns'!W291</f>
        <v>0.007181162085</v>
      </c>
      <c r="D301" s="231">
        <f>'StockBond Returns'!M291</f>
        <v>16.50290421</v>
      </c>
      <c r="E301" s="45">
        <f t="shared" si="1"/>
        <v>0.04779769752</v>
      </c>
      <c r="F301" s="147">
        <f t="shared" si="4"/>
        <v>163.3733742</v>
      </c>
      <c r="G301" s="232">
        <f>'StockBond Returns'!C291</f>
        <v>1894.75</v>
      </c>
      <c r="H301" s="147">
        <f t="shared" si="2"/>
        <v>0.6507392601</v>
      </c>
      <c r="I301" s="147">
        <f t="shared" si="5"/>
        <v>7.851815787</v>
      </c>
      <c r="J301" s="45">
        <f t="shared" si="6"/>
        <v>-0.3073227033</v>
      </c>
      <c r="K301" s="45">
        <f t="shared" si="7"/>
        <v>-0.3073227033</v>
      </c>
      <c r="L301" s="45">
        <f t="shared" si="8"/>
        <v>0.06630381157</v>
      </c>
      <c r="M301" s="45">
        <f t="shared" si="11"/>
        <v>0.02233105376</v>
      </c>
      <c r="N301" s="233">
        <f t="shared" si="12"/>
        <v>0.03836196946</v>
      </c>
    </row>
    <row r="302">
      <c r="A302" s="180">
        <f t="shared" si="9"/>
        <v>11</v>
      </c>
      <c r="B302" s="180">
        <f t="shared" si="10"/>
        <v>1894</v>
      </c>
      <c r="C302" s="45">
        <f>'StockBond Returns'!W292</f>
        <v>0.005140057507</v>
      </c>
      <c r="D302" s="231">
        <f>'StockBond Returns'!M292</f>
        <v>16.54278445</v>
      </c>
      <c r="E302" s="45">
        <f t="shared" si="1"/>
        <v>0.04772465786</v>
      </c>
      <c r="F302" s="147">
        <f t="shared" si="4"/>
        <v>163.5590386</v>
      </c>
      <c r="G302" s="232">
        <f>'StockBond Returns'!C292</f>
        <v>1894.833333</v>
      </c>
      <c r="H302" s="147">
        <f t="shared" si="2"/>
        <v>0.6504832631</v>
      </c>
      <c r="I302" s="147">
        <f t="shared" si="5"/>
        <v>7.856209371</v>
      </c>
      <c r="J302" s="45">
        <f t="shared" si="6"/>
        <v>-0.3097589664</v>
      </c>
      <c r="K302" s="45">
        <f t="shared" si="7"/>
        <v>-0.3097589664</v>
      </c>
      <c r="L302" s="45">
        <f t="shared" si="8"/>
        <v>0.06485097245</v>
      </c>
      <c r="M302" s="45">
        <f t="shared" si="11"/>
        <v>0.0238154131</v>
      </c>
      <c r="N302" s="233">
        <f t="shared" si="12"/>
        <v>0.0383615312</v>
      </c>
    </row>
    <row r="303">
      <c r="A303" s="180">
        <f t="shared" si="9"/>
        <v>12</v>
      </c>
      <c r="B303" s="180">
        <f t="shared" si="10"/>
        <v>1894</v>
      </c>
      <c r="C303" s="45">
        <f>'StockBond Returns'!W293</f>
        <v>0.01104769749</v>
      </c>
      <c r="D303" s="231">
        <f>'StockBond Returns'!M293</f>
        <v>16.67246633</v>
      </c>
      <c r="E303" s="45">
        <f t="shared" si="1"/>
        <v>0.04748956424</v>
      </c>
      <c r="F303" s="147">
        <f t="shared" si="4"/>
        <v>164.7083198</v>
      </c>
      <c r="G303" s="232">
        <f>'StockBond Returns'!C293</f>
        <v>1894.916667</v>
      </c>
      <c r="H303" s="147">
        <f t="shared" si="2"/>
        <v>0.6518271944</v>
      </c>
      <c r="I303" s="147">
        <f t="shared" si="5"/>
        <v>7.859979008</v>
      </c>
      <c r="J303" s="45">
        <f t="shared" si="6"/>
        <v>-0.3116810009</v>
      </c>
      <c r="K303" s="45">
        <f t="shared" si="7"/>
        <v>-0.3116810009</v>
      </c>
      <c r="L303" s="45">
        <f t="shared" si="8"/>
        <v>0.06347821737</v>
      </c>
      <c r="M303" s="45">
        <f t="shared" si="11"/>
        <v>0.02433223557</v>
      </c>
      <c r="N303" s="233">
        <f t="shared" si="12"/>
        <v>0.03835416439</v>
      </c>
    </row>
    <row r="304">
      <c r="A304" s="180">
        <f t="shared" si="9"/>
        <v>1</v>
      </c>
      <c r="B304" s="180">
        <f t="shared" si="10"/>
        <v>1895</v>
      </c>
      <c r="C304" s="45">
        <f>'StockBond Returns'!W294</f>
        <v>-0.01009484735</v>
      </c>
      <c r="D304" s="231">
        <f>'StockBond Returns'!M294</f>
        <v>16.52444394</v>
      </c>
      <c r="E304" s="45">
        <f t="shared" si="1"/>
        <v>0.04775820426</v>
      </c>
      <c r="F304" s="147">
        <f t="shared" si="4"/>
        <v>162.4003673</v>
      </c>
      <c r="G304" s="232">
        <f>'StockBond Returns'!C294</f>
        <v>1895</v>
      </c>
      <c r="H304" s="147">
        <f t="shared" si="2"/>
        <v>0.6463291596</v>
      </c>
      <c r="I304" s="147">
        <f t="shared" si="5"/>
        <v>7.856125229</v>
      </c>
      <c r="J304" s="45">
        <f t="shared" si="6"/>
        <v>-0.3129282777</v>
      </c>
      <c r="K304" s="45">
        <f t="shared" si="7"/>
        <v>-0.3129282777</v>
      </c>
      <c r="L304" s="45">
        <f t="shared" si="8"/>
        <v>0.0631317046</v>
      </c>
      <c r="M304" s="45">
        <f t="shared" si="11"/>
        <v>0.02243517102</v>
      </c>
      <c r="N304" s="233">
        <f t="shared" si="12"/>
        <v>0.03833890509</v>
      </c>
    </row>
    <row r="305">
      <c r="A305" s="180">
        <f t="shared" si="9"/>
        <v>2</v>
      </c>
      <c r="B305" s="180">
        <f t="shared" si="10"/>
        <v>1895</v>
      </c>
      <c r="C305" s="45">
        <f>'StockBond Returns'!W295</f>
        <v>0.005550085708</v>
      </c>
      <c r="D305" s="231">
        <f>'StockBond Returns'!M295</f>
        <v>16.33123769</v>
      </c>
      <c r="E305" s="45">
        <f t="shared" si="1"/>
        <v>0.0481161731</v>
      </c>
      <c r="F305" s="147">
        <f t="shared" si="4"/>
        <v>162.651787</v>
      </c>
      <c r="G305" s="232">
        <f>'StockBond Returns'!C295</f>
        <v>1895.083333</v>
      </c>
      <c r="H305" s="147">
        <f t="shared" si="2"/>
        <v>0.6521817946</v>
      </c>
      <c r="I305" s="147">
        <f t="shared" si="5"/>
        <v>7.853310282</v>
      </c>
      <c r="J305" s="45">
        <f t="shared" si="6"/>
        <v>-0.3146715184</v>
      </c>
      <c r="K305" s="45">
        <f t="shared" si="7"/>
        <v>-0.3146715184</v>
      </c>
      <c r="L305" s="45">
        <f t="shared" si="8"/>
        <v>0.06264011518</v>
      </c>
      <c r="M305" s="45">
        <f t="shared" si="11"/>
        <v>0.01933951912</v>
      </c>
      <c r="N305" s="233">
        <f t="shared" si="12"/>
        <v>0.03832616353</v>
      </c>
    </row>
    <row r="306">
      <c r="A306" s="180">
        <f t="shared" si="9"/>
        <v>3</v>
      </c>
      <c r="B306" s="180">
        <f t="shared" si="10"/>
        <v>1895</v>
      </c>
      <c r="C306" s="45">
        <f>'StockBond Returns'!W296</f>
        <v>0.005515615964</v>
      </c>
      <c r="D306" s="231">
        <f>'StockBond Returns'!M296</f>
        <v>16.36462543</v>
      </c>
      <c r="E306" s="45">
        <f t="shared" si="1"/>
        <v>0.0480537088</v>
      </c>
      <c r="F306" s="147">
        <f t="shared" si="4"/>
        <v>162.8931328</v>
      </c>
      <c r="G306" s="232">
        <f>'StockBond Returns'!C296</f>
        <v>1895.166667</v>
      </c>
      <c r="H306" s="147">
        <f t="shared" si="2"/>
        <v>0.6523015973</v>
      </c>
      <c r="I306" s="147">
        <f t="shared" si="5"/>
        <v>7.841677758</v>
      </c>
      <c r="J306" s="45">
        <f t="shared" si="6"/>
        <v>-0.3163982208</v>
      </c>
      <c r="K306" s="45">
        <f t="shared" si="7"/>
        <v>-0.3163982208</v>
      </c>
      <c r="L306" s="45">
        <f t="shared" si="8"/>
        <v>0.06333590131</v>
      </c>
      <c r="M306" s="45">
        <f t="shared" si="11"/>
        <v>0.01443387363</v>
      </c>
      <c r="N306" s="233">
        <f t="shared" si="12"/>
        <v>0.03831872279</v>
      </c>
    </row>
    <row r="307">
      <c r="A307" s="180">
        <f t="shared" si="9"/>
        <v>4</v>
      </c>
      <c r="B307" s="180">
        <f t="shared" si="10"/>
        <v>1895</v>
      </c>
      <c r="C307" s="45">
        <f>'StockBond Returns'!W297</f>
        <v>-0.005014509043</v>
      </c>
      <c r="D307" s="231">
        <f>'StockBond Returns'!M297</f>
        <v>16.38754382</v>
      </c>
      <c r="E307" s="45">
        <f t="shared" si="1"/>
        <v>0.04801097867</v>
      </c>
      <c r="F307" s="147">
        <f t="shared" si="4"/>
        <v>161.4272731</v>
      </c>
      <c r="G307" s="232">
        <f>'StockBond Returns'!C297</f>
        <v>1895.25</v>
      </c>
      <c r="H307" s="147">
        <f t="shared" si="2"/>
        <v>0.6458567803</v>
      </c>
      <c r="I307" s="147">
        <f t="shared" si="5"/>
        <v>7.823050991</v>
      </c>
      <c r="J307" s="45">
        <f t="shared" si="6"/>
        <v>-0.3166050492</v>
      </c>
      <c r="K307" s="45">
        <f t="shared" si="7"/>
        <v>-0.3166050492</v>
      </c>
      <c r="L307" s="45">
        <f t="shared" si="8"/>
        <v>0.06498409742</v>
      </c>
      <c r="M307" s="45">
        <f t="shared" si="11"/>
        <v>0.008891753706</v>
      </c>
      <c r="N307" s="233">
        <f t="shared" si="12"/>
        <v>0.03831550685</v>
      </c>
    </row>
    <row r="308">
      <c r="A308" s="180">
        <f t="shared" si="9"/>
        <v>5</v>
      </c>
      <c r="B308" s="180">
        <f t="shared" si="10"/>
        <v>1895</v>
      </c>
      <c r="C308" s="45">
        <f>'StockBond Returns'!W298</f>
        <v>0.03231394803</v>
      </c>
      <c r="D308" s="231">
        <f>'StockBond Returns'!M298</f>
        <v>17.08036955</v>
      </c>
      <c r="E308" s="45">
        <f t="shared" si="1"/>
        <v>0.04677337131</v>
      </c>
      <c r="F308" s="147">
        <f t="shared" si="4"/>
        <v>165.9768986</v>
      </c>
      <c r="G308" s="232">
        <f>'StockBond Returns'!C298</f>
        <v>1895.333333</v>
      </c>
      <c r="H308" s="147">
        <f t="shared" si="2"/>
        <v>0.6469415923</v>
      </c>
      <c r="I308" s="147">
        <f t="shared" si="5"/>
        <v>7.810077326</v>
      </c>
      <c r="J308" s="45">
        <f t="shared" si="6"/>
        <v>-0.3172409435</v>
      </c>
      <c r="K308" s="45">
        <f t="shared" si="7"/>
        <v>-0.3172409435</v>
      </c>
      <c r="L308" s="45">
        <f t="shared" si="8"/>
        <v>0.06586980422</v>
      </c>
      <c r="M308" s="45">
        <f t="shared" si="11"/>
        <v>0.004154926327</v>
      </c>
      <c r="N308" s="233">
        <f t="shared" si="12"/>
        <v>0.03832058496</v>
      </c>
    </row>
    <row r="309">
      <c r="A309" s="180">
        <f t="shared" si="9"/>
        <v>6</v>
      </c>
      <c r="B309" s="180">
        <f t="shared" si="10"/>
        <v>1895</v>
      </c>
      <c r="C309" s="45">
        <f>'StockBond Returns'!W299</f>
        <v>0.007375130193</v>
      </c>
      <c r="D309" s="231">
        <f>'StockBond Returns'!M299</f>
        <v>17.20741354</v>
      </c>
      <c r="E309" s="45">
        <f t="shared" si="1"/>
        <v>0.0465572432</v>
      </c>
      <c r="F309" s="147">
        <f t="shared" si="4"/>
        <v>166.549287</v>
      </c>
      <c r="G309" s="232">
        <f>'StockBond Returns'!C299</f>
        <v>1895.416667</v>
      </c>
      <c r="H309" s="147">
        <f t="shared" si="2"/>
        <v>0.6461729715</v>
      </c>
      <c r="I309" s="147">
        <f t="shared" si="5"/>
        <v>7.797614493</v>
      </c>
      <c r="J309" s="45">
        <f t="shared" si="6"/>
        <v>-0.3182404579</v>
      </c>
      <c r="K309" s="45">
        <f t="shared" si="7"/>
        <v>-0.3182404579</v>
      </c>
      <c r="L309" s="45">
        <f t="shared" si="8"/>
        <v>0.06668739115</v>
      </c>
      <c r="M309" s="45">
        <f t="shared" si="11"/>
        <v>-0.0003480329347</v>
      </c>
      <c r="N309" s="233">
        <f t="shared" si="12"/>
        <v>0.03833018951</v>
      </c>
    </row>
    <row r="310">
      <c r="A310" s="180">
        <f t="shared" si="9"/>
        <v>7</v>
      </c>
      <c r="B310" s="180">
        <f t="shared" si="10"/>
        <v>1895</v>
      </c>
      <c r="C310" s="45">
        <f>'StockBond Returns'!W300</f>
        <v>0.01982034751</v>
      </c>
      <c r="D310" s="231">
        <f>'StockBond Returns'!M300</f>
        <v>17.54601465</v>
      </c>
      <c r="E310" s="45">
        <f t="shared" si="1"/>
        <v>0.04599649963</v>
      </c>
      <c r="F310" s="147">
        <f t="shared" si="4"/>
        <v>169.1913714</v>
      </c>
      <c r="G310" s="232">
        <f>'StockBond Returns'!C300</f>
        <v>1895.5</v>
      </c>
      <c r="H310" s="147">
        <f t="shared" si="2"/>
        <v>0.6485175709</v>
      </c>
      <c r="I310" s="147">
        <f t="shared" si="5"/>
        <v>7.790401961</v>
      </c>
      <c r="J310" s="45">
        <f t="shared" si="6"/>
        <v>-0.3185674598</v>
      </c>
      <c r="K310" s="45">
        <f t="shared" si="7"/>
        <v>-0.3185674598</v>
      </c>
      <c r="L310" s="45">
        <f t="shared" si="8"/>
        <v>0.06678993182</v>
      </c>
      <c r="M310" s="45">
        <f t="shared" si="11"/>
        <v>-0.003982045617</v>
      </c>
      <c r="N310" s="233">
        <f t="shared" si="12"/>
        <v>0.03833859744</v>
      </c>
    </row>
    <row r="311">
      <c r="A311" s="180">
        <f t="shared" si="9"/>
        <v>8</v>
      </c>
      <c r="B311" s="180">
        <f t="shared" si="10"/>
        <v>1895</v>
      </c>
      <c r="C311" s="45">
        <f>'StockBond Returns'!W301</f>
        <v>0.02471776001</v>
      </c>
      <c r="D311" s="231">
        <f>'StockBond Returns'!M301</f>
        <v>18.07407255</v>
      </c>
      <c r="E311" s="45">
        <f t="shared" si="1"/>
        <v>0.04516393676</v>
      </c>
      <c r="F311" s="147">
        <f t="shared" si="4"/>
        <v>172.7088556</v>
      </c>
      <c r="G311" s="232">
        <f>'StockBond Returns'!C301</f>
        <v>1895.583333</v>
      </c>
      <c r="H311" s="147">
        <f t="shared" si="2"/>
        <v>0.6500176527</v>
      </c>
      <c r="I311" s="147">
        <f t="shared" si="5"/>
        <v>7.78956714</v>
      </c>
      <c r="J311" s="45">
        <f t="shared" si="6"/>
        <v>-0.3199648187</v>
      </c>
      <c r="K311" s="45">
        <f t="shared" si="7"/>
        <v>-0.3199648187</v>
      </c>
      <c r="L311" s="45">
        <f t="shared" si="8"/>
        <v>0.06601763542</v>
      </c>
      <c r="M311" s="45">
        <f t="shared" si="11"/>
        <v>-0.005151213378</v>
      </c>
      <c r="N311" s="233">
        <f t="shared" si="12"/>
        <v>0.0383482878</v>
      </c>
    </row>
    <row r="312">
      <c r="A312" s="180">
        <f t="shared" si="9"/>
        <v>9</v>
      </c>
      <c r="B312" s="180">
        <f t="shared" si="10"/>
        <v>1895</v>
      </c>
      <c r="C312" s="45">
        <f>'StockBond Returns'!W302</f>
        <v>0.008432010379</v>
      </c>
      <c r="D312" s="231">
        <f>'StockBond Returns'!M302</f>
        <v>18.20033595</v>
      </c>
      <c r="E312" s="45">
        <f t="shared" si="1"/>
        <v>0.04497202037</v>
      </c>
      <c r="F312" s="147">
        <f t="shared" si="4"/>
        <v>173.5096399</v>
      </c>
      <c r="G312" s="232">
        <f>'StockBond Returns'!C302</f>
        <v>1895.666667</v>
      </c>
      <c r="H312" s="147">
        <f t="shared" si="2"/>
        <v>0.6502565882</v>
      </c>
      <c r="I312" s="147">
        <f t="shared" si="5"/>
        <v>7.791625425</v>
      </c>
      <c r="J312" s="45">
        <f t="shared" si="6"/>
        <v>-0.322431179</v>
      </c>
      <c r="K312" s="45">
        <f t="shared" si="7"/>
        <v>-0.322431179</v>
      </c>
      <c r="L312" s="45">
        <f t="shared" si="8"/>
        <v>0.0648436001</v>
      </c>
      <c r="M312" s="45">
        <f t="shared" si="11"/>
        <v>-0.005961922937</v>
      </c>
      <c r="N312" s="233">
        <f t="shared" si="12"/>
        <v>0.03836145345</v>
      </c>
    </row>
    <row r="313">
      <c r="A313" s="180">
        <f t="shared" si="9"/>
        <v>10</v>
      </c>
      <c r="B313" s="180">
        <f t="shared" si="10"/>
        <v>1895</v>
      </c>
      <c r="C313" s="45">
        <f>'StockBond Returns'!W303</f>
        <v>-0.01752015311</v>
      </c>
      <c r="D313" s="231">
        <f>'StockBond Returns'!M303</f>
        <v>17.94470662</v>
      </c>
      <c r="E313" s="45">
        <f t="shared" si="1"/>
        <v>0.04536336999</v>
      </c>
      <c r="F313" s="147">
        <f t="shared" si="4"/>
        <v>169.8308604</v>
      </c>
      <c r="G313" s="232">
        <f>'StockBond Returns'!C303</f>
        <v>1895.75</v>
      </c>
      <c r="H313" s="147">
        <f t="shared" si="2"/>
        <v>0.6420083465</v>
      </c>
      <c r="I313" s="147">
        <f t="shared" si="5"/>
        <v>7.782894511</v>
      </c>
      <c r="J313" s="45">
        <f t="shared" si="6"/>
        <v>-0.3234332916</v>
      </c>
      <c r="K313" s="45">
        <f t="shared" si="7"/>
        <v>-0.3234332916</v>
      </c>
      <c r="L313" s="45">
        <f t="shared" si="8"/>
        <v>0.06513910562</v>
      </c>
      <c r="M313" s="45">
        <f t="shared" si="11"/>
        <v>-0.008777749955</v>
      </c>
      <c r="N313" s="233">
        <f t="shared" si="12"/>
        <v>0.03837468649</v>
      </c>
    </row>
    <row r="314">
      <c r="A314" s="180">
        <f t="shared" si="9"/>
        <v>11</v>
      </c>
      <c r="B314" s="180">
        <f t="shared" si="10"/>
        <v>1895</v>
      </c>
      <c r="C314" s="45">
        <f>'StockBond Returns'!W304</f>
        <v>-0.01547057677</v>
      </c>
      <c r="D314" s="231">
        <f>'StockBond Returns'!M304</f>
        <v>17.34299899</v>
      </c>
      <c r="E314" s="45">
        <f t="shared" si="1"/>
        <v>0.04633007721</v>
      </c>
      <c r="F314" s="147">
        <f t="shared" si="4"/>
        <v>166.5714029</v>
      </c>
      <c r="G314" s="232">
        <f>'StockBond Returns'!C304</f>
        <v>1895.833333</v>
      </c>
      <c r="H314" s="147">
        <f t="shared" si="2"/>
        <v>0.6431054967</v>
      </c>
      <c r="I314" s="147">
        <f t="shared" si="5"/>
        <v>7.775516745</v>
      </c>
      <c r="J314" s="45">
        <f t="shared" si="6"/>
        <v>-0.3241765628</v>
      </c>
      <c r="K314" s="45">
        <f t="shared" si="7"/>
        <v>-0.3241765628</v>
      </c>
      <c r="L314" s="45">
        <f t="shared" si="8"/>
        <v>0.06524913398</v>
      </c>
      <c r="M314" s="45">
        <f t="shared" si="11"/>
        <v>-0.01027119084</v>
      </c>
      <c r="N314" s="233">
        <f t="shared" si="12"/>
        <v>0.03838746128</v>
      </c>
    </row>
    <row r="315">
      <c r="A315" s="180">
        <f t="shared" si="9"/>
        <v>12</v>
      </c>
      <c r="B315" s="180">
        <f t="shared" si="10"/>
        <v>1895</v>
      </c>
      <c r="C315" s="45">
        <f>'StockBond Returns'!W305</f>
        <v>-0.02875787683</v>
      </c>
      <c r="D315" s="231">
        <f>'StockBond Returns'!M305</f>
        <v>16.54841516</v>
      </c>
      <c r="E315" s="45">
        <f t="shared" si="1"/>
        <v>0.04771437371</v>
      </c>
      <c r="F315" s="147">
        <f t="shared" si="4"/>
        <v>161.1565519</v>
      </c>
      <c r="G315" s="232">
        <f>'StockBond Returns'!C305</f>
        <v>1895.916667</v>
      </c>
      <c r="H315" s="147">
        <f t="shared" si="2"/>
        <v>0.6407903287</v>
      </c>
      <c r="I315" s="147">
        <f t="shared" si="5"/>
        <v>7.764479879</v>
      </c>
      <c r="J315" s="45">
        <f t="shared" si="6"/>
        <v>-0.3245247536</v>
      </c>
      <c r="K315" s="45">
        <f t="shared" si="7"/>
        <v>-0.3245247536</v>
      </c>
      <c r="L315" s="45">
        <f t="shared" si="8"/>
        <v>0.06586044056</v>
      </c>
      <c r="M315" s="45">
        <f t="shared" si="11"/>
        <v>-0.01215004881</v>
      </c>
      <c r="N315" s="233">
        <f t="shared" si="12"/>
        <v>0.03839990849</v>
      </c>
    </row>
    <row r="316">
      <c r="A316" s="180">
        <f t="shared" si="9"/>
        <v>1</v>
      </c>
      <c r="B316" s="180">
        <f t="shared" si="10"/>
        <v>1896</v>
      </c>
      <c r="C316" s="45">
        <f>'StockBond Returns'!W306</f>
        <v>-0.0002787202886</v>
      </c>
      <c r="D316" s="231">
        <f>'StockBond Returns'!M306</f>
        <v>16.57622483</v>
      </c>
      <c r="E316" s="45">
        <f t="shared" si="1"/>
        <v>0.04766368354</v>
      </c>
      <c r="F316" s="147">
        <f t="shared" si="4"/>
        <v>160.4710226</v>
      </c>
      <c r="G316" s="232">
        <f>'StockBond Returns'!C306</f>
        <v>1896</v>
      </c>
      <c r="H316" s="147">
        <f t="shared" si="2"/>
        <v>0.6373866697</v>
      </c>
      <c r="I316" s="147">
        <f t="shared" si="5"/>
        <v>7.755537389</v>
      </c>
      <c r="J316" s="45">
        <f t="shared" si="6"/>
        <v>-0.3250847821</v>
      </c>
      <c r="K316" s="45">
        <f t="shared" si="7"/>
        <v>-0.3250847821</v>
      </c>
      <c r="L316" s="45">
        <f t="shared" si="8"/>
        <v>0.06618572058</v>
      </c>
      <c r="M316" s="45">
        <f t="shared" si="11"/>
        <v>-0.01280374693</v>
      </c>
      <c r="N316" s="233">
        <f t="shared" si="12"/>
        <v>0.03841196592</v>
      </c>
    </row>
    <row r="317">
      <c r="A317" s="180">
        <f t="shared" si="9"/>
        <v>2</v>
      </c>
      <c r="B317" s="180">
        <f t="shared" si="10"/>
        <v>1896</v>
      </c>
      <c r="C317" s="45">
        <f>'StockBond Returns'!W307</f>
        <v>0.04830225953</v>
      </c>
      <c r="D317" s="231">
        <f>'StockBond Returns'!M307</f>
        <v>17.51540335</v>
      </c>
      <c r="E317" s="45">
        <f t="shared" si="1"/>
        <v>0.04604630236</v>
      </c>
      <c r="F317" s="147">
        <f t="shared" si="4"/>
        <v>167.5539617</v>
      </c>
      <c r="G317" s="232">
        <f>'StockBond Returns'!C307</f>
        <v>1896.083333</v>
      </c>
      <c r="H317" s="147">
        <f t="shared" si="2"/>
        <v>0.6429366984</v>
      </c>
      <c r="I317" s="147">
        <f t="shared" si="5"/>
        <v>7.746292293</v>
      </c>
      <c r="J317" s="45">
        <f t="shared" si="6"/>
        <v>-0.3250006897</v>
      </c>
      <c r="K317" s="45">
        <f t="shared" si="7"/>
        <v>-0.3250006897</v>
      </c>
      <c r="L317" s="45">
        <f t="shared" si="8"/>
        <v>0.066554614</v>
      </c>
      <c r="M317" s="45">
        <f t="shared" si="11"/>
        <v>-0.01362711838</v>
      </c>
      <c r="N317" s="233">
        <f t="shared" si="12"/>
        <v>0.03842171289</v>
      </c>
    </row>
    <row r="318">
      <c r="A318" s="180">
        <f t="shared" si="9"/>
        <v>3</v>
      </c>
      <c r="B318" s="180">
        <f t="shared" si="10"/>
        <v>1896</v>
      </c>
      <c r="C318" s="45">
        <f>'StockBond Returns'!W308</f>
        <v>-0.005810048716</v>
      </c>
      <c r="D318" s="231">
        <f>'StockBond Returns'!M308</f>
        <v>17.23236271</v>
      </c>
      <c r="E318" s="45">
        <f t="shared" si="1"/>
        <v>0.04651517386</v>
      </c>
      <c r="F318" s="147">
        <f t="shared" si="4"/>
        <v>165.9412638</v>
      </c>
      <c r="G318" s="232">
        <f>'StockBond Returns'!C308</f>
        <v>1896.166667</v>
      </c>
      <c r="H318" s="147">
        <f t="shared" si="2"/>
        <v>0.6432322279</v>
      </c>
      <c r="I318" s="147">
        <f t="shared" si="5"/>
        <v>7.737222924</v>
      </c>
      <c r="J318" s="45">
        <f t="shared" si="6"/>
        <v>-0.3243426675</v>
      </c>
      <c r="K318" s="45">
        <f t="shared" si="7"/>
        <v>-0.3243426675</v>
      </c>
      <c r="L318" s="45">
        <f t="shared" si="8"/>
        <v>0.06690309812</v>
      </c>
      <c r="M318" s="45">
        <f t="shared" si="11"/>
        <v>-0.01332047005</v>
      </c>
      <c r="N318" s="233">
        <f t="shared" si="12"/>
        <v>0.03842745139</v>
      </c>
    </row>
    <row r="319">
      <c r="A319" s="180">
        <f t="shared" si="9"/>
        <v>4</v>
      </c>
      <c r="B319" s="180">
        <f t="shared" si="10"/>
        <v>1896</v>
      </c>
      <c r="C319" s="45">
        <f>'StockBond Returns'!W309</f>
        <v>0.02721390062</v>
      </c>
      <c r="D319" s="231">
        <f>'StockBond Returns'!M309</f>
        <v>17.64369938</v>
      </c>
      <c r="E319" s="45">
        <f t="shared" si="1"/>
        <v>0.04583872813</v>
      </c>
      <c r="F319" s="147">
        <f t="shared" si="4"/>
        <v>169.7964358</v>
      </c>
      <c r="G319" s="232">
        <f>'StockBond Returns'!C309</f>
        <v>1896.25</v>
      </c>
      <c r="H319" s="147">
        <f t="shared" si="2"/>
        <v>0.6486043881</v>
      </c>
      <c r="I319" s="147">
        <f t="shared" si="5"/>
        <v>7.739970532</v>
      </c>
      <c r="J319" s="45">
        <f t="shared" si="6"/>
        <v>-0.3260408193</v>
      </c>
      <c r="K319" s="45">
        <f t="shared" si="7"/>
        <v>-0.3260408193</v>
      </c>
      <c r="L319" s="45">
        <f t="shared" si="8"/>
        <v>0.06562218198</v>
      </c>
      <c r="M319" s="45">
        <f t="shared" si="11"/>
        <v>-0.01061995622</v>
      </c>
      <c r="N319" s="233">
        <f t="shared" si="12"/>
        <v>0.03843273987</v>
      </c>
    </row>
    <row r="320">
      <c r="A320" s="180">
        <f t="shared" si="9"/>
        <v>5</v>
      </c>
      <c r="B320" s="180">
        <f t="shared" si="10"/>
        <v>1896</v>
      </c>
      <c r="C320" s="45">
        <f>'StockBond Returns'!W310</f>
        <v>0.01301530175</v>
      </c>
      <c r="D320" s="231">
        <f>'StockBond Returns'!M310</f>
        <v>17.82826689</v>
      </c>
      <c r="E320" s="45">
        <f t="shared" si="1"/>
        <v>0.04554535085</v>
      </c>
      <c r="F320" s="147">
        <f t="shared" si="4"/>
        <v>171.3493414</v>
      </c>
      <c r="G320" s="232">
        <f>'StockBond Returns'!C310</f>
        <v>1896.333333</v>
      </c>
      <c r="H320" s="147">
        <f t="shared" si="2"/>
        <v>0.6503471562</v>
      </c>
      <c r="I320" s="147">
        <f t="shared" si="5"/>
        <v>7.743376095</v>
      </c>
      <c r="J320" s="45">
        <f t="shared" si="6"/>
        <v>-0.3286945548</v>
      </c>
      <c r="K320" s="45">
        <f t="shared" si="7"/>
        <v>-0.3286945548</v>
      </c>
      <c r="L320" s="45">
        <f t="shared" si="8"/>
        <v>0.06424422468</v>
      </c>
      <c r="M320" s="45">
        <f t="shared" si="11"/>
        <v>-0.00854040597</v>
      </c>
      <c r="N320" s="233">
        <f t="shared" si="12"/>
        <v>0.03843877268</v>
      </c>
    </row>
    <row r="321">
      <c r="A321" s="180">
        <f t="shared" si="9"/>
        <v>6</v>
      </c>
      <c r="B321" s="180">
        <f t="shared" si="10"/>
        <v>1896</v>
      </c>
      <c r="C321" s="45">
        <f>'StockBond Returns'!W311</f>
        <v>0.004919512407</v>
      </c>
      <c r="D321" s="231">
        <f>'StockBond Returns'!M311</f>
        <v>17.77757862</v>
      </c>
      <c r="E321" s="45">
        <f t="shared" si="1"/>
        <v>0.04562531508</v>
      </c>
      <c r="F321" s="147">
        <f t="shared" si="4"/>
        <v>171.5387501</v>
      </c>
      <c r="G321" s="232">
        <f>'StockBond Returns'!C311</f>
        <v>1896.416667</v>
      </c>
      <c r="H321" s="147">
        <f t="shared" si="2"/>
        <v>0.6522091268</v>
      </c>
      <c r="I321" s="147">
        <f t="shared" si="5"/>
        <v>7.749412251</v>
      </c>
      <c r="J321" s="45">
        <f t="shared" si="6"/>
        <v>-0.3315063989</v>
      </c>
      <c r="K321" s="45">
        <f t="shared" si="7"/>
        <v>-0.3315063989</v>
      </c>
      <c r="L321" s="45">
        <f t="shared" si="8"/>
        <v>0.06249912328</v>
      </c>
      <c r="M321" s="45">
        <f t="shared" si="11"/>
        <v>-0.006181665266</v>
      </c>
      <c r="N321" s="233">
        <f t="shared" si="12"/>
        <v>0.03844469404</v>
      </c>
    </row>
    <row r="322">
      <c r="A322" s="180">
        <f t="shared" si="9"/>
        <v>7</v>
      </c>
      <c r="B322" s="180">
        <f t="shared" si="10"/>
        <v>1896</v>
      </c>
      <c r="C322" s="45">
        <f>'StockBond Returns'!W312</f>
        <v>-0.05085915003</v>
      </c>
      <c r="D322" s="231">
        <f>'StockBond Returns'!M312</f>
        <v>16.6371001</v>
      </c>
      <c r="E322" s="45">
        <f t="shared" si="1"/>
        <v>0.0475533144</v>
      </c>
      <c r="F322" s="147">
        <f t="shared" si="4"/>
        <v>162.1953968</v>
      </c>
      <c r="G322" s="232">
        <f>'StockBond Returns'!C312</f>
        <v>1896.5</v>
      </c>
      <c r="H322" s="147">
        <f t="shared" si="2"/>
        <v>0.642744058</v>
      </c>
      <c r="I322" s="147">
        <f t="shared" si="5"/>
        <v>7.743638738</v>
      </c>
      <c r="J322" s="45">
        <f t="shared" si="6"/>
        <v>-0.3332126418</v>
      </c>
      <c r="K322" s="45">
        <f t="shared" si="7"/>
        <v>-0.3332126418</v>
      </c>
      <c r="L322" s="45">
        <f t="shared" si="8"/>
        <v>0.06236621082</v>
      </c>
      <c r="M322" s="45">
        <f t="shared" si="11"/>
        <v>-0.006002671392</v>
      </c>
      <c r="N322" s="233">
        <f t="shared" si="12"/>
        <v>0.03845160688</v>
      </c>
    </row>
    <row r="323">
      <c r="A323" s="180">
        <f t="shared" si="9"/>
        <v>8</v>
      </c>
      <c r="B323" s="180">
        <f t="shared" si="10"/>
        <v>1896</v>
      </c>
      <c r="C323" s="45">
        <f>'StockBond Returns'!W313</f>
        <v>-0.04446678269</v>
      </c>
      <c r="D323" s="231">
        <f>'StockBond Returns'!M313</f>
        <v>15.70337055</v>
      </c>
      <c r="E323" s="45">
        <f t="shared" si="1"/>
        <v>0.04934029813</v>
      </c>
      <c r="F323" s="147">
        <f t="shared" si="4"/>
        <v>154.368926</v>
      </c>
      <c r="G323" s="232">
        <f>'StockBond Returns'!C313</f>
        <v>1896.583333</v>
      </c>
      <c r="H323" s="147">
        <f t="shared" si="2"/>
        <v>0.6347174026</v>
      </c>
      <c r="I323" s="147">
        <f t="shared" si="5"/>
        <v>7.728338488</v>
      </c>
      <c r="J323" s="45">
        <f t="shared" si="6"/>
        <v>-0.3344558586</v>
      </c>
      <c r="K323" s="45">
        <f t="shared" si="7"/>
        <v>-0.3344558586</v>
      </c>
      <c r="L323" s="45">
        <f t="shared" si="8"/>
        <v>0.0635374856</v>
      </c>
      <c r="M323" s="45">
        <f t="shared" si="11"/>
        <v>-0.007860340823</v>
      </c>
      <c r="N323" s="233">
        <f t="shared" si="12"/>
        <v>0.03846021987</v>
      </c>
    </row>
    <row r="324">
      <c r="A324" s="180">
        <f t="shared" si="9"/>
        <v>9</v>
      </c>
      <c r="B324" s="180">
        <f t="shared" si="10"/>
        <v>1896</v>
      </c>
      <c r="C324" s="45">
        <f>'StockBond Returns'!W314</f>
        <v>0.0498841957</v>
      </c>
      <c r="D324" s="231">
        <f>'StockBond Returns'!M314</f>
        <v>16.54433994</v>
      </c>
      <c r="E324" s="45">
        <f t="shared" si="1"/>
        <v>0.04772181615</v>
      </c>
      <c r="F324" s="147">
        <f t="shared" si="4"/>
        <v>161.4031159</v>
      </c>
      <c r="G324" s="232">
        <f>'StockBond Returns'!C314</f>
        <v>1896.666667</v>
      </c>
      <c r="H324" s="147">
        <f t="shared" si="2"/>
        <v>0.6418708187</v>
      </c>
      <c r="I324" s="147">
        <f t="shared" si="5"/>
        <v>7.719952718</v>
      </c>
      <c r="J324" s="45">
        <f t="shared" si="6"/>
        <v>-0.3355603675</v>
      </c>
      <c r="K324" s="45">
        <f t="shared" si="7"/>
        <v>-0.3355603675</v>
      </c>
      <c r="L324" s="45">
        <f t="shared" si="8"/>
        <v>0.06376021009</v>
      </c>
      <c r="M324" s="45">
        <f t="shared" si="11"/>
        <v>-0.009198684859</v>
      </c>
      <c r="N324" s="233">
        <f t="shared" si="12"/>
        <v>0.03846874869</v>
      </c>
    </row>
    <row r="325">
      <c r="A325" s="180">
        <f t="shared" si="9"/>
        <v>10</v>
      </c>
      <c r="B325" s="180">
        <f t="shared" si="10"/>
        <v>1896</v>
      </c>
      <c r="C325" s="45">
        <f>'StockBond Returns'!W315</f>
        <v>-0.007233264843</v>
      </c>
      <c r="D325" s="231">
        <f>'StockBond Returns'!M315</f>
        <v>16.4388668</v>
      </c>
      <c r="E325" s="45">
        <f t="shared" si="1"/>
        <v>0.04791572184</v>
      </c>
      <c r="F325" s="147">
        <f t="shared" si="4"/>
        <v>159.5984165</v>
      </c>
      <c r="G325" s="232">
        <f>'StockBond Returns'!C315</f>
        <v>1896.75</v>
      </c>
      <c r="H325" s="147">
        <f t="shared" si="2"/>
        <v>0.6372727775</v>
      </c>
      <c r="I325" s="147">
        <f t="shared" si="5"/>
        <v>7.715217149</v>
      </c>
      <c r="J325" s="45">
        <f t="shared" si="6"/>
        <v>-0.3374034174</v>
      </c>
      <c r="K325" s="45">
        <f t="shared" si="7"/>
        <v>-0.3374034174</v>
      </c>
      <c r="L325" s="45">
        <f t="shared" si="8"/>
        <v>0.06347680602</v>
      </c>
      <c r="M325" s="45">
        <f t="shared" si="11"/>
        <v>-0.008695654561</v>
      </c>
      <c r="N325" s="233">
        <f t="shared" si="12"/>
        <v>0.03847847521</v>
      </c>
    </row>
    <row r="326">
      <c r="A326" s="180">
        <f t="shared" si="9"/>
        <v>11</v>
      </c>
      <c r="B326" s="180">
        <f t="shared" si="10"/>
        <v>1896</v>
      </c>
      <c r="C326" s="45">
        <f>'StockBond Returns'!W316</f>
        <v>0.02994423729</v>
      </c>
      <c r="D326" s="231">
        <f>'StockBond Returns'!M316</f>
        <v>17.08942524</v>
      </c>
      <c r="E326" s="45">
        <f t="shared" si="1"/>
        <v>0.04675785935</v>
      </c>
      <c r="F326" s="147">
        <f t="shared" si="4"/>
        <v>163.7211139</v>
      </c>
      <c r="G326" s="232">
        <f>'StockBond Returns'!C316</f>
        <v>1896.833333</v>
      </c>
      <c r="H326" s="147">
        <f t="shared" si="2"/>
        <v>0.6379374013</v>
      </c>
      <c r="I326" s="147">
        <f t="shared" si="5"/>
        <v>7.710049054</v>
      </c>
      <c r="J326" s="45">
        <f t="shared" si="6"/>
        <v>-0.3395397314</v>
      </c>
      <c r="K326" s="45">
        <f t="shared" si="7"/>
        <v>-0.3395397314</v>
      </c>
      <c r="L326" s="45">
        <f t="shared" si="8"/>
        <v>0.06324725127</v>
      </c>
      <c r="M326" s="45">
        <f t="shared" si="11"/>
        <v>-0.008419722224</v>
      </c>
      <c r="N326" s="233">
        <f t="shared" si="12"/>
        <v>0.03849026388</v>
      </c>
    </row>
    <row r="327">
      <c r="A327" s="180">
        <f t="shared" si="9"/>
        <v>12</v>
      </c>
      <c r="B327" s="180">
        <f t="shared" si="10"/>
        <v>1896</v>
      </c>
      <c r="C327" s="45">
        <f>'StockBond Returns'!W317</f>
        <v>-0.02380284035</v>
      </c>
      <c r="D327" s="231">
        <f>'StockBond Returns'!M317</f>
        <v>16.50140418</v>
      </c>
      <c r="E327" s="45">
        <f t="shared" si="1"/>
        <v>0.04780045168</v>
      </c>
      <c r="F327" s="147">
        <f t="shared" si="4"/>
        <v>159.2013337</v>
      </c>
      <c r="G327" s="232">
        <f>'StockBond Returns'!C317</f>
        <v>1896.916667</v>
      </c>
      <c r="H327" s="147">
        <f t="shared" si="2"/>
        <v>0.6341579715</v>
      </c>
      <c r="I327" s="147">
        <f t="shared" si="5"/>
        <v>7.703416697</v>
      </c>
      <c r="J327" s="45">
        <f t="shared" si="6"/>
        <v>-0.3415588421</v>
      </c>
      <c r="K327" s="45">
        <f t="shared" si="7"/>
        <v>-0.3415588421</v>
      </c>
      <c r="L327" s="45">
        <f t="shared" si="8"/>
        <v>0.06321413656</v>
      </c>
      <c r="M327" s="45">
        <f t="shared" si="11"/>
        <v>-0.007864426667</v>
      </c>
      <c r="N327" s="233">
        <f t="shared" si="12"/>
        <v>0.03850455216</v>
      </c>
    </row>
    <row r="328">
      <c r="A328" s="180">
        <f t="shared" si="9"/>
        <v>1</v>
      </c>
      <c r="B328" s="180">
        <f t="shared" si="10"/>
        <v>1897</v>
      </c>
      <c r="C328" s="45">
        <f>'StockBond Returns'!W318</f>
        <v>0.03777274957</v>
      </c>
      <c r="D328" s="231">
        <f>'StockBond Returns'!M318</f>
        <v>17.02652128</v>
      </c>
      <c r="E328" s="45">
        <f t="shared" si="1"/>
        <v>0.04686595161</v>
      </c>
      <c r="F328" s="147">
        <f t="shared" si="4"/>
        <v>164.5566939</v>
      </c>
      <c r="G328" s="232">
        <f>'StockBond Returns'!C318</f>
        <v>1897</v>
      </c>
      <c r="H328" s="147">
        <f t="shared" si="2"/>
        <v>0.6426755045</v>
      </c>
      <c r="I328" s="147">
        <f t="shared" si="5"/>
        <v>7.708705531</v>
      </c>
      <c r="J328" s="45">
        <f t="shared" si="6"/>
        <v>-0.3451678256</v>
      </c>
      <c r="K328" s="45">
        <f t="shared" si="7"/>
        <v>-0.3451678256</v>
      </c>
      <c r="L328" s="45">
        <f t="shared" si="8"/>
        <v>0.0615304372</v>
      </c>
      <c r="M328" s="45">
        <f t="shared" si="11"/>
        <v>-0.006038505862</v>
      </c>
      <c r="N328" s="233">
        <f t="shared" si="12"/>
        <v>0.03852278584</v>
      </c>
    </row>
    <row r="329">
      <c r="A329" s="180">
        <f t="shared" si="9"/>
        <v>2</v>
      </c>
      <c r="B329" s="180">
        <f t="shared" si="10"/>
        <v>1897</v>
      </c>
      <c r="C329" s="45">
        <f>'StockBond Returns'!W319</f>
        <v>-0.002760063881</v>
      </c>
      <c r="D329" s="231">
        <f>'StockBond Returns'!M319</f>
        <v>16.89402588</v>
      </c>
      <c r="E329" s="45">
        <f t="shared" si="1"/>
        <v>0.04709626104</v>
      </c>
      <c r="F329" s="147">
        <f t="shared" si="4"/>
        <v>163.4616053</v>
      </c>
      <c r="G329" s="232">
        <f>'StockBond Returns'!C319</f>
        <v>1897.083333</v>
      </c>
      <c r="H329" s="147">
        <f t="shared" si="2"/>
        <v>0.6415358693</v>
      </c>
      <c r="I329" s="147">
        <f t="shared" si="5"/>
        <v>7.707304702</v>
      </c>
      <c r="J329" s="45">
        <f t="shared" si="6"/>
        <v>-0.3480224352</v>
      </c>
      <c r="K329" s="45">
        <f t="shared" si="7"/>
        <v>-0.3480224352</v>
      </c>
      <c r="L329" s="45">
        <f t="shared" si="8"/>
        <v>0.06075881947</v>
      </c>
      <c r="M329" s="45">
        <f t="shared" si="11"/>
        <v>-0.005033064778</v>
      </c>
      <c r="N329" s="233">
        <f t="shared" si="12"/>
        <v>0.03854602272</v>
      </c>
    </row>
    <row r="330">
      <c r="A330" s="180">
        <f t="shared" si="9"/>
        <v>3</v>
      </c>
      <c r="B330" s="180">
        <f t="shared" si="10"/>
        <v>1897</v>
      </c>
      <c r="C330" s="45">
        <f>'StockBond Returns'!W320</f>
        <v>0.006513614618</v>
      </c>
      <c r="D330" s="231">
        <f>'StockBond Returns'!M320</f>
        <v>16.95803072</v>
      </c>
      <c r="E330" s="45">
        <f t="shared" si="1"/>
        <v>0.04698455562</v>
      </c>
      <c r="F330" s="147">
        <f t="shared" si="4"/>
        <v>163.8806166</v>
      </c>
      <c r="G330" s="232">
        <f>'StockBond Returns'!C320</f>
        <v>1897.166667</v>
      </c>
      <c r="H330" s="147">
        <f t="shared" si="2"/>
        <v>0.6416548287</v>
      </c>
      <c r="I330" s="147">
        <f t="shared" si="5"/>
        <v>7.705727303</v>
      </c>
      <c r="J330" s="45">
        <f t="shared" si="6"/>
        <v>-0.3507087082</v>
      </c>
      <c r="K330" s="45">
        <f t="shared" si="7"/>
        <v>-0.3507087082</v>
      </c>
      <c r="L330" s="45">
        <f t="shared" si="8"/>
        <v>0.06000390256</v>
      </c>
      <c r="M330" s="45">
        <f t="shared" si="11"/>
        <v>-0.004070662185</v>
      </c>
      <c r="N330" s="233">
        <f t="shared" si="12"/>
        <v>0.03857652464</v>
      </c>
    </row>
    <row r="331">
      <c r="A331" s="180">
        <f t="shared" si="9"/>
        <v>4</v>
      </c>
      <c r="B331" s="180">
        <f t="shared" si="10"/>
        <v>1897</v>
      </c>
      <c r="C331" s="45">
        <f>'StockBond Returns'!W321</f>
        <v>-0.004086142324</v>
      </c>
      <c r="D331" s="231">
        <f>'StockBond Returns'!M321</f>
        <v>16.69685743</v>
      </c>
      <c r="E331" s="45">
        <f t="shared" si="1"/>
        <v>0.04744575489</v>
      </c>
      <c r="F331" s="147">
        <f t="shared" si="4"/>
        <v>162.5719441</v>
      </c>
      <c r="G331" s="232">
        <f>'StockBond Returns'!C321</f>
        <v>1897.25</v>
      </c>
      <c r="H331" s="147">
        <f t="shared" si="2"/>
        <v>0.642779051</v>
      </c>
      <c r="I331" s="147">
        <f t="shared" si="5"/>
        <v>7.699901966</v>
      </c>
      <c r="J331" s="45">
        <f t="shared" si="6"/>
        <v>-0.3524007751</v>
      </c>
      <c r="K331" s="45">
        <f t="shared" si="7"/>
        <v>-0.3524007751</v>
      </c>
      <c r="L331" s="45">
        <f t="shared" si="8"/>
        <v>0.05982757012</v>
      </c>
      <c r="M331" s="45">
        <f t="shared" si="11"/>
        <v>-0.005176836973</v>
      </c>
      <c r="N331" s="233">
        <f t="shared" si="12"/>
        <v>0.03860866389</v>
      </c>
    </row>
    <row r="332">
      <c r="A332" s="180">
        <f t="shared" si="9"/>
        <v>5</v>
      </c>
      <c r="B332" s="180">
        <f t="shared" si="10"/>
        <v>1897</v>
      </c>
      <c r="C332" s="45">
        <f>'StockBond Returns'!W322</f>
        <v>0.01974243297</v>
      </c>
      <c r="D332" s="231">
        <f>'StockBond Returns'!M322</f>
        <v>17.04775513</v>
      </c>
      <c r="E332" s="45">
        <f t="shared" si="1"/>
        <v>0.04682937482</v>
      </c>
      <c r="F332" s="147">
        <f t="shared" si="4"/>
        <v>165.1260407</v>
      </c>
      <c r="G332" s="232">
        <f>'StockBond Returns'!C322</f>
        <v>1897.333333</v>
      </c>
      <c r="H332" s="147">
        <f t="shared" si="2"/>
        <v>0.6443957712</v>
      </c>
      <c r="I332" s="147">
        <f t="shared" si="5"/>
        <v>7.693950581</v>
      </c>
      <c r="J332" s="45">
        <f t="shared" si="6"/>
        <v>-0.3539392698</v>
      </c>
      <c r="K332" s="45">
        <f t="shared" si="7"/>
        <v>-0.3539392698</v>
      </c>
      <c r="L332" s="45">
        <f t="shared" si="8"/>
        <v>0.05966477858</v>
      </c>
      <c r="M332" s="45">
        <f t="shared" si="11"/>
        <v>-0.006382941221</v>
      </c>
      <c r="N332" s="233">
        <f t="shared" si="12"/>
        <v>0.03864038082</v>
      </c>
    </row>
    <row r="333">
      <c r="A333" s="180">
        <f t="shared" si="9"/>
        <v>6</v>
      </c>
      <c r="B333" s="180">
        <f t="shared" si="10"/>
        <v>1897</v>
      </c>
      <c r="C333" s="45">
        <f>'StockBond Returns'!W323</f>
        <v>0.04158660691</v>
      </c>
      <c r="D333" s="231">
        <f>'StockBond Returns'!M323</f>
        <v>17.85049728</v>
      </c>
      <c r="E333" s="45">
        <f t="shared" si="1"/>
        <v>0.04551042414</v>
      </c>
      <c r="F333" s="147">
        <f t="shared" si="4"/>
        <v>171.3218785</v>
      </c>
      <c r="G333" s="232">
        <f>'StockBond Returns'!C323</f>
        <v>1897.416667</v>
      </c>
      <c r="H333" s="147">
        <f t="shared" si="2"/>
        <v>0.6497442796</v>
      </c>
      <c r="I333" s="147">
        <f t="shared" si="5"/>
        <v>7.691485734</v>
      </c>
      <c r="J333" s="45">
        <f t="shared" si="6"/>
        <v>-0.3555346766</v>
      </c>
      <c r="K333" s="45">
        <f t="shared" si="7"/>
        <v>-0.3555346766</v>
      </c>
      <c r="L333" s="45">
        <f t="shared" si="8"/>
        <v>0.05901861509</v>
      </c>
      <c r="M333" s="45">
        <f t="shared" si="11"/>
        <v>-0.00747495618</v>
      </c>
      <c r="N333" s="233">
        <f t="shared" si="12"/>
        <v>0.03867111721</v>
      </c>
    </row>
    <row r="334">
      <c r="A334" s="180">
        <f t="shared" si="9"/>
        <v>7</v>
      </c>
      <c r="B334" s="180">
        <f t="shared" si="10"/>
        <v>1897</v>
      </c>
      <c r="C334" s="45">
        <f>'StockBond Returns'!W324</f>
        <v>0.03898887955</v>
      </c>
      <c r="D334" s="231">
        <f>'StockBond Returns'!M324</f>
        <v>18.65197576</v>
      </c>
      <c r="E334" s="45">
        <f t="shared" si="1"/>
        <v>0.04430681159</v>
      </c>
      <c r="F334" s="147">
        <f t="shared" si="4"/>
        <v>177.3264495</v>
      </c>
      <c r="G334" s="232">
        <f>'StockBond Returns'!C324</f>
        <v>1897.5</v>
      </c>
      <c r="H334" s="147">
        <f t="shared" si="2"/>
        <v>0.654730799</v>
      </c>
      <c r="I334" s="147">
        <f t="shared" si="5"/>
        <v>7.703472475</v>
      </c>
      <c r="J334" s="45">
        <f t="shared" si="6"/>
        <v>-0.3592043516</v>
      </c>
      <c r="K334" s="45">
        <f t="shared" si="7"/>
        <v>-0.3592043516</v>
      </c>
      <c r="L334" s="45">
        <f t="shared" si="8"/>
        <v>0.05638004757</v>
      </c>
      <c r="M334" s="45">
        <f t="shared" si="11"/>
        <v>-0.00518700116</v>
      </c>
      <c r="N334" s="233">
        <f t="shared" si="12"/>
        <v>0.03870382964</v>
      </c>
    </row>
    <row r="335">
      <c r="A335" s="180">
        <f t="shared" si="9"/>
        <v>8</v>
      </c>
      <c r="B335" s="180">
        <f t="shared" si="10"/>
        <v>1897</v>
      </c>
      <c r="C335" s="45">
        <f>'StockBond Returns'!W325</f>
        <v>0.005156167058</v>
      </c>
      <c r="D335" s="231">
        <f>'StockBond Returns'!M325</f>
        <v>19.00639601</v>
      </c>
      <c r="E335" s="45">
        <f t="shared" si="1"/>
        <v>0.04380693372</v>
      </c>
      <c r="F335" s="147">
        <f t="shared" si="4"/>
        <v>177.5826676</v>
      </c>
      <c r="G335" s="232">
        <f>'StockBond Returns'!C325</f>
        <v>1897.583333</v>
      </c>
      <c r="H335" s="147">
        <f t="shared" si="2"/>
        <v>0.6482793457</v>
      </c>
      <c r="I335" s="147">
        <f t="shared" si="5"/>
        <v>7.717034418</v>
      </c>
      <c r="J335" s="45">
        <f t="shared" si="6"/>
        <v>-0.3617281926</v>
      </c>
      <c r="K335" s="45">
        <f t="shared" si="7"/>
        <v>-0.3617281926</v>
      </c>
      <c r="L335" s="45">
        <f t="shared" si="8"/>
        <v>0.05352641261</v>
      </c>
      <c r="M335" s="45">
        <f t="shared" si="11"/>
        <v>-0.001462677899</v>
      </c>
      <c r="N335" s="233">
        <f t="shared" si="12"/>
        <v>0.03873170636</v>
      </c>
    </row>
    <row r="336">
      <c r="A336" s="180">
        <f t="shared" si="9"/>
        <v>9</v>
      </c>
      <c r="B336" s="180">
        <f t="shared" si="10"/>
        <v>1897</v>
      </c>
      <c r="C336" s="45">
        <f>'StockBond Returns'!W326</f>
        <v>0.01008522887</v>
      </c>
      <c r="D336" s="231">
        <f>'StockBond Returns'!M326</f>
        <v>19.37237029</v>
      </c>
      <c r="E336" s="45">
        <f t="shared" si="1"/>
        <v>0.04330995472</v>
      </c>
      <c r="F336" s="147">
        <f t="shared" si="4"/>
        <v>178.718812</v>
      </c>
      <c r="G336" s="232">
        <f>'StockBond Returns'!C326</f>
        <v>1897.666667</v>
      </c>
      <c r="H336" s="147">
        <f t="shared" si="2"/>
        <v>0.6450253048</v>
      </c>
      <c r="I336" s="147">
        <f t="shared" si="5"/>
        <v>7.720188904</v>
      </c>
      <c r="J336" s="45">
        <f t="shared" si="6"/>
        <v>-0.3635818689</v>
      </c>
      <c r="K336" s="45">
        <f t="shared" si="7"/>
        <v>-0.3635818689</v>
      </c>
      <c r="L336" s="45">
        <f t="shared" si="8"/>
        <v>0.05208991929</v>
      </c>
      <c r="M336" s="45">
        <f t="shared" si="11"/>
        <v>0.00003059417652</v>
      </c>
      <c r="N336" s="233">
        <f t="shared" si="12"/>
        <v>0.03875608608</v>
      </c>
    </row>
    <row r="337">
      <c r="A337" s="180">
        <f t="shared" si="9"/>
        <v>10</v>
      </c>
      <c r="B337" s="180">
        <f t="shared" si="10"/>
        <v>1897</v>
      </c>
      <c r="C337" s="45">
        <f>'StockBond Returns'!W327</f>
        <v>-0.00411773775</v>
      </c>
      <c r="D337" s="231">
        <f>'StockBond Returns'!M327</f>
        <v>19.02803122</v>
      </c>
      <c r="E337" s="45">
        <f t="shared" si="1"/>
        <v>0.04377702226</v>
      </c>
      <c r="F337" s="147">
        <f t="shared" si="4"/>
        <v>177.3405256</v>
      </c>
      <c r="G337" s="232">
        <f>'StockBond Returns'!C327</f>
        <v>1897.75</v>
      </c>
      <c r="H337" s="147">
        <f t="shared" si="2"/>
        <v>0.6469533447</v>
      </c>
      <c r="I337" s="147">
        <f t="shared" si="5"/>
        <v>7.729869471</v>
      </c>
      <c r="J337" s="45">
        <f t="shared" si="6"/>
        <v>-0.366505695</v>
      </c>
      <c r="K337" s="45">
        <f t="shared" si="7"/>
        <v>-0.366505695</v>
      </c>
      <c r="L337" s="45">
        <f t="shared" si="8"/>
        <v>0.0497605435</v>
      </c>
      <c r="M337" s="45">
        <f t="shared" si="11"/>
        <v>0.00189914575</v>
      </c>
      <c r="N337" s="233">
        <f t="shared" si="12"/>
        <v>0.03877866473</v>
      </c>
    </row>
    <row r="338">
      <c r="A338" s="180">
        <f t="shared" si="9"/>
        <v>11</v>
      </c>
      <c r="B338" s="180">
        <f t="shared" si="10"/>
        <v>1897</v>
      </c>
      <c r="C338" s="45">
        <f>'StockBond Returns'!W328</f>
        <v>-0.02178875272</v>
      </c>
      <c r="D338" s="231">
        <f>'StockBond Returns'!M328</f>
        <v>18.3584481</v>
      </c>
      <c r="E338" s="45">
        <f t="shared" si="1"/>
        <v>0.04473541757</v>
      </c>
      <c r="F338" s="147">
        <f t="shared" si="4"/>
        <v>172.8436397</v>
      </c>
      <c r="G338" s="232">
        <f>'StockBond Returns'!C328</f>
        <v>1897.833333</v>
      </c>
      <c r="H338" s="147">
        <f t="shared" si="2"/>
        <v>0.6443526997</v>
      </c>
      <c r="I338" s="147">
        <f t="shared" si="5"/>
        <v>7.73628477</v>
      </c>
      <c r="J338" s="45">
        <f t="shared" si="6"/>
        <v>-0.3677352357</v>
      </c>
      <c r="K338" s="45">
        <f t="shared" si="7"/>
        <v>-0.3677352357</v>
      </c>
      <c r="L338" s="45">
        <f t="shared" si="8"/>
        <v>0.04787367163</v>
      </c>
      <c r="M338" s="45">
        <f t="shared" si="11"/>
        <v>0.003402794909</v>
      </c>
      <c r="N338" s="233">
        <f t="shared" si="12"/>
        <v>0.03879373824</v>
      </c>
    </row>
    <row r="339">
      <c r="A339" s="180">
        <f t="shared" si="9"/>
        <v>12</v>
      </c>
      <c r="B339" s="180">
        <f t="shared" si="10"/>
        <v>1897</v>
      </c>
      <c r="C339" s="45">
        <f>'StockBond Returns'!W329</f>
        <v>0.02095653792</v>
      </c>
      <c r="D339" s="231">
        <f>'StockBond Returns'!M329</f>
        <v>18.74875766</v>
      </c>
      <c r="E339" s="45">
        <f t="shared" si="1"/>
        <v>0.04416843367</v>
      </c>
      <c r="F339" s="147">
        <f t="shared" si="4"/>
        <v>175.8079879</v>
      </c>
      <c r="G339" s="232">
        <f>'StockBond Returns'!C329</f>
        <v>1897.916667</v>
      </c>
      <c r="H339" s="147">
        <f t="shared" si="2"/>
        <v>0.6470969542</v>
      </c>
      <c r="I339" s="147">
        <f t="shared" si="5"/>
        <v>7.749223752</v>
      </c>
      <c r="J339" s="45">
        <f t="shared" si="6"/>
        <v>-0.3694570348</v>
      </c>
      <c r="K339" s="45">
        <f t="shared" si="7"/>
        <v>-0.3694570348</v>
      </c>
      <c r="L339" s="45">
        <f t="shared" si="8"/>
        <v>0.04510522147</v>
      </c>
      <c r="M339" s="45">
        <f t="shared" si="11"/>
        <v>0.005946329717</v>
      </c>
      <c r="N339" s="233">
        <f t="shared" si="12"/>
        <v>0.03880191297</v>
      </c>
    </row>
    <row r="340">
      <c r="A340" s="180">
        <f t="shared" si="9"/>
        <v>1</v>
      </c>
      <c r="B340" s="180">
        <f t="shared" si="10"/>
        <v>1898</v>
      </c>
      <c r="C340" s="45">
        <f>'StockBond Returns'!W330</f>
        <v>0.02345218316</v>
      </c>
      <c r="D340" s="231">
        <f>'StockBond Returns'!M330</f>
        <v>19.24900002</v>
      </c>
      <c r="E340" s="45">
        <f t="shared" si="1"/>
        <v>0.04347537532</v>
      </c>
      <c r="F340" s="147">
        <f t="shared" si="4"/>
        <v>179.2687962</v>
      </c>
      <c r="G340" s="232">
        <f>'StockBond Returns'!C330</f>
        <v>1898</v>
      </c>
      <c r="H340" s="147">
        <f t="shared" si="2"/>
        <v>0.6494815165</v>
      </c>
      <c r="I340" s="147">
        <f t="shared" si="5"/>
        <v>7.756029764</v>
      </c>
      <c r="J340" s="45">
        <f t="shared" si="6"/>
        <v>-0.36978902</v>
      </c>
      <c r="K340" s="45">
        <f t="shared" si="7"/>
        <v>-0.370010344</v>
      </c>
      <c r="L340" s="45">
        <f t="shared" si="8"/>
        <v>0.04316621319</v>
      </c>
      <c r="M340" s="45">
        <f t="shared" si="11"/>
        <v>0.006139063509</v>
      </c>
      <c r="N340" s="233">
        <f t="shared" si="12"/>
        <v>0.03879915682</v>
      </c>
    </row>
    <row r="341">
      <c r="A341" s="180">
        <f t="shared" si="9"/>
        <v>2</v>
      </c>
      <c r="B341" s="180">
        <f t="shared" si="10"/>
        <v>1898</v>
      </c>
      <c r="C341" s="45">
        <f>'StockBond Returns'!W331</f>
        <v>-0.01843967869</v>
      </c>
      <c r="D341" s="231">
        <f>'StockBond Returns'!M331</f>
        <v>18.91813189</v>
      </c>
      <c r="E341" s="45">
        <f t="shared" si="1"/>
        <v>0.04392967091</v>
      </c>
      <c r="F341" s="147">
        <f t="shared" si="4"/>
        <v>175.3256319</v>
      </c>
      <c r="G341" s="232">
        <f>'StockBond Returns'!C331</f>
        <v>1898.083333</v>
      </c>
      <c r="H341" s="147">
        <f t="shared" si="2"/>
        <v>0.6418331093</v>
      </c>
      <c r="I341" s="147">
        <f t="shared" si="5"/>
        <v>7.756327004</v>
      </c>
      <c r="J341" s="45">
        <f t="shared" si="6"/>
        <v>-0.3706731928</v>
      </c>
      <c r="K341" s="45">
        <f t="shared" si="7"/>
        <v>-0.3706731928</v>
      </c>
      <c r="L341" s="45">
        <f t="shared" si="8"/>
        <v>0.0420995473</v>
      </c>
      <c r="M341" s="45">
        <f t="shared" si="11"/>
        <v>0.006360498761</v>
      </c>
      <c r="N341" s="233">
        <f t="shared" si="12"/>
        <v>0.03879228159</v>
      </c>
    </row>
    <row r="342">
      <c r="A342" s="180">
        <f t="shared" si="9"/>
        <v>3</v>
      </c>
      <c r="B342" s="180">
        <f t="shared" si="10"/>
        <v>1898</v>
      </c>
      <c r="C342" s="45">
        <f>'StockBond Returns'!W332</f>
        <v>-0.03945176516</v>
      </c>
      <c r="D342" s="231">
        <f>'StockBond Returns'!M332</f>
        <v>18.04217492</v>
      </c>
      <c r="E342" s="45">
        <f t="shared" si="1"/>
        <v>0.04521284517</v>
      </c>
      <c r="F342" s="147">
        <f t="shared" si="4"/>
        <v>167.7922146</v>
      </c>
      <c r="G342" s="232">
        <f>'StockBond Returns'!C332</f>
        <v>1898.166667</v>
      </c>
      <c r="H342" s="147">
        <f t="shared" si="2"/>
        <v>0.6321969516</v>
      </c>
      <c r="I342" s="147">
        <f t="shared" si="5"/>
        <v>7.746869127</v>
      </c>
      <c r="J342" s="45">
        <f t="shared" si="6"/>
        <v>-0.3695931201</v>
      </c>
      <c r="K342" s="45">
        <f t="shared" si="7"/>
        <v>-0.3699048701</v>
      </c>
      <c r="L342" s="45">
        <f t="shared" si="8"/>
        <v>0.04234462404</v>
      </c>
      <c r="M342" s="45">
        <f t="shared" si="11"/>
        <v>0.005339122774</v>
      </c>
      <c r="N342" s="233">
        <f t="shared" si="12"/>
        <v>0.03878076205</v>
      </c>
    </row>
    <row r="343">
      <c r="A343" s="180">
        <f t="shared" si="9"/>
        <v>4</v>
      </c>
      <c r="B343" s="180">
        <f t="shared" si="10"/>
        <v>1898</v>
      </c>
      <c r="C343" s="45">
        <f>'StockBond Returns'!W333</f>
        <v>-0.01390234146</v>
      </c>
      <c r="D343" s="231">
        <f>'StockBond Returns'!M333</f>
        <v>17.70508943</v>
      </c>
      <c r="E343" s="45">
        <f t="shared" si="1"/>
        <v>0.04574046735</v>
      </c>
      <c r="F343" s="147">
        <f t="shared" si="4"/>
        <v>164.836102</v>
      </c>
      <c r="G343" s="232">
        <f>'StockBond Returns'!C333</f>
        <v>1898.25</v>
      </c>
      <c r="H343" s="147">
        <f t="shared" si="2"/>
        <v>0.6283066952</v>
      </c>
      <c r="I343" s="147">
        <f t="shared" si="5"/>
        <v>7.732396771</v>
      </c>
      <c r="J343" s="45">
        <f t="shared" si="6"/>
        <v>-0.3678477777</v>
      </c>
      <c r="K343" s="45">
        <f t="shared" si="7"/>
        <v>-0.3687255513</v>
      </c>
      <c r="L343" s="45">
        <f t="shared" si="8"/>
        <v>0.04327137688</v>
      </c>
      <c r="M343" s="45">
        <f t="shared" si="11"/>
        <v>0.004220158334</v>
      </c>
      <c r="N343" s="233">
        <f t="shared" si="12"/>
        <v>0.03876825161</v>
      </c>
    </row>
    <row r="344">
      <c r="A344" s="180">
        <f t="shared" si="9"/>
        <v>5</v>
      </c>
      <c r="B344" s="180">
        <f t="shared" si="10"/>
        <v>1898</v>
      </c>
      <c r="C344" s="45">
        <f>'StockBond Returns'!W334</f>
        <v>-0.01379976875</v>
      </c>
      <c r="D344" s="231">
        <f>'StockBond Returns'!M334</f>
        <v>17.59563527</v>
      </c>
      <c r="E344" s="45">
        <f t="shared" si="1"/>
        <v>0.045916138</v>
      </c>
      <c r="F344" s="147">
        <f t="shared" si="4"/>
        <v>161.9417657</v>
      </c>
      <c r="G344" s="232">
        <f>'StockBond Returns'!C334</f>
        <v>1898.333333</v>
      </c>
      <c r="H344" s="147">
        <f t="shared" si="2"/>
        <v>0.6196450385</v>
      </c>
      <c r="I344" s="147">
        <f t="shared" si="5"/>
        <v>7.707646039</v>
      </c>
      <c r="J344" s="45">
        <f t="shared" si="6"/>
        <v>-0.3653392402</v>
      </c>
      <c r="K344" s="45">
        <f t="shared" si="7"/>
        <v>-0.3666984077</v>
      </c>
      <c r="L344" s="45">
        <f t="shared" si="8"/>
        <v>0.04560060644</v>
      </c>
      <c r="M344" s="45">
        <f t="shared" si="11"/>
        <v>0.001780029344</v>
      </c>
      <c r="N344" s="233">
        <f t="shared" si="12"/>
        <v>0.03875616158</v>
      </c>
    </row>
    <row r="345">
      <c r="A345" s="180">
        <f t="shared" si="9"/>
        <v>6</v>
      </c>
      <c r="B345" s="180">
        <f t="shared" si="10"/>
        <v>1898</v>
      </c>
      <c r="C345" s="45">
        <f>'StockBond Returns'!W335</f>
        <v>0.1089567235</v>
      </c>
      <c r="D345" s="231">
        <f>'StockBond Returns'!M335</f>
        <v>19.54481748</v>
      </c>
      <c r="E345" s="45">
        <f t="shared" si="1"/>
        <v>0.04308222918</v>
      </c>
      <c r="F345" s="147">
        <f t="shared" si="4"/>
        <v>178.8992504</v>
      </c>
      <c r="G345" s="232">
        <f>'StockBond Returns'!C335</f>
        <v>1898.416667</v>
      </c>
      <c r="H345" s="147">
        <f t="shared" si="2"/>
        <v>0.642281542</v>
      </c>
      <c r="I345" s="147">
        <f t="shared" si="5"/>
        <v>7.700183301</v>
      </c>
      <c r="J345" s="45">
        <f t="shared" si="6"/>
        <v>-0.3642091323</v>
      </c>
      <c r="K345" s="45">
        <f t="shared" si="7"/>
        <v>-0.3660846348</v>
      </c>
      <c r="L345" s="45">
        <f t="shared" si="8"/>
        <v>0.04560239028</v>
      </c>
      <c r="M345" s="45">
        <f t="shared" si="11"/>
        <v>0.0011308046</v>
      </c>
      <c r="N345" s="233">
        <f t="shared" si="12"/>
        <v>0.0387470596</v>
      </c>
    </row>
    <row r="346">
      <c r="A346" s="180">
        <f t="shared" si="9"/>
        <v>7</v>
      </c>
      <c r="B346" s="180">
        <f t="shared" si="10"/>
        <v>1898</v>
      </c>
      <c r="C346" s="45">
        <f>'StockBond Returns'!W336</f>
        <v>0.02687871834</v>
      </c>
      <c r="D346" s="231">
        <f>'StockBond Returns'!M336</f>
        <v>19.85894301</v>
      </c>
      <c r="E346" s="45">
        <f t="shared" si="1"/>
        <v>0.04267757364</v>
      </c>
      <c r="F346" s="147">
        <f t="shared" si="4"/>
        <v>183.0482877</v>
      </c>
      <c r="G346" s="232">
        <f>'StockBond Returns'!C336</f>
        <v>1898.5</v>
      </c>
      <c r="H346" s="147">
        <f t="shared" si="2"/>
        <v>0.6510047314</v>
      </c>
      <c r="I346" s="147">
        <f t="shared" si="5"/>
        <v>7.696457234</v>
      </c>
      <c r="J346" s="45">
        <f t="shared" si="6"/>
        <v>-0.3631964162</v>
      </c>
      <c r="K346" s="45">
        <f t="shared" si="7"/>
        <v>-0.3657777389</v>
      </c>
      <c r="L346" s="45">
        <f t="shared" si="8"/>
        <v>0.04510116995</v>
      </c>
      <c r="M346" s="45">
        <f t="shared" si="11"/>
        <v>-0.0009106595867</v>
      </c>
      <c r="N346" s="233">
        <f t="shared" si="12"/>
        <v>0.03874036237</v>
      </c>
    </row>
    <row r="347">
      <c r="A347" s="180">
        <f t="shared" si="9"/>
        <v>8</v>
      </c>
      <c r="B347" s="180">
        <f t="shared" si="10"/>
        <v>1898</v>
      </c>
      <c r="C347" s="45">
        <f>'StockBond Returns'!W337</f>
        <v>0.03185758314</v>
      </c>
      <c r="D347" s="231">
        <f>'StockBond Returns'!M337</f>
        <v>20.54491518</v>
      </c>
      <c r="E347" s="45">
        <f t="shared" si="1"/>
        <v>0.04183692209</v>
      </c>
      <c r="F347" s="147">
        <f t="shared" si="4"/>
        <v>188.2080196</v>
      </c>
      <c r="G347" s="232">
        <f>'StockBond Returns'!C337</f>
        <v>1898.583333</v>
      </c>
      <c r="H347" s="147">
        <f t="shared" si="2"/>
        <v>0.6561703542</v>
      </c>
      <c r="I347" s="147">
        <f t="shared" si="5"/>
        <v>7.704348242</v>
      </c>
      <c r="J347" s="45">
        <f t="shared" si="6"/>
        <v>-0.3628612964</v>
      </c>
      <c r="K347" s="45">
        <f t="shared" si="7"/>
        <v>-0.366427327</v>
      </c>
      <c r="L347" s="45">
        <f t="shared" si="8"/>
        <v>0.04302842941</v>
      </c>
      <c r="M347" s="45">
        <f t="shared" si="11"/>
        <v>-0.001643918492</v>
      </c>
      <c r="N347" s="233">
        <f t="shared" si="12"/>
        <v>0.03873817863</v>
      </c>
    </row>
    <row r="348">
      <c r="A348" s="180">
        <f t="shared" si="9"/>
        <v>9</v>
      </c>
      <c r="B348" s="180">
        <f t="shared" si="10"/>
        <v>1898</v>
      </c>
      <c r="C348" s="45">
        <f>'StockBond Returns'!W338</f>
        <v>0.001519354588</v>
      </c>
      <c r="D348" s="231">
        <f>'StockBond Returns'!M338</f>
        <v>20.44273286</v>
      </c>
      <c r="E348" s="45">
        <f t="shared" si="1"/>
        <v>0.04195856938</v>
      </c>
      <c r="F348" s="147">
        <f t="shared" si="4"/>
        <v>187.836807</v>
      </c>
      <c r="G348" s="232">
        <f>'StockBond Returns'!C338</f>
        <v>1898.666667</v>
      </c>
      <c r="H348" s="147">
        <f t="shared" si="2"/>
        <v>0.6567803082</v>
      </c>
      <c r="I348" s="147">
        <f t="shared" si="5"/>
        <v>7.716103246</v>
      </c>
      <c r="J348" s="45">
        <f t="shared" si="6"/>
        <v>-0.3627386886</v>
      </c>
      <c r="K348" s="45">
        <f t="shared" si="7"/>
        <v>-0.3673925356</v>
      </c>
      <c r="L348" s="45">
        <f t="shared" si="8"/>
        <v>0.0404388442</v>
      </c>
      <c r="M348" s="45">
        <f t="shared" si="11"/>
        <v>-0.0005292173871</v>
      </c>
      <c r="N348" s="233">
        <f t="shared" si="12"/>
        <v>0.03874060833</v>
      </c>
    </row>
    <row r="349">
      <c r="A349" s="180">
        <f t="shared" si="9"/>
        <v>10</v>
      </c>
      <c r="B349" s="180">
        <f t="shared" si="10"/>
        <v>1898</v>
      </c>
      <c r="C349" s="45">
        <f>'StockBond Returns'!W339</f>
        <v>-0.01224393945</v>
      </c>
      <c r="D349" s="231">
        <f>'StockBond Returns'!M339</f>
        <v>19.94719983</v>
      </c>
      <c r="E349" s="45">
        <f t="shared" si="1"/>
        <v>0.04256617491</v>
      </c>
      <c r="F349" s="147">
        <f t="shared" si="4"/>
        <v>184.8882058</v>
      </c>
      <c r="G349" s="232">
        <f>'StockBond Returns'!C339</f>
        <v>1898.75</v>
      </c>
      <c r="H349" s="147">
        <f t="shared" si="2"/>
        <v>0.6558319755</v>
      </c>
      <c r="I349" s="147">
        <f t="shared" si="5"/>
        <v>7.724981876</v>
      </c>
      <c r="J349" s="45">
        <f t="shared" si="6"/>
        <v>-0.3609713313</v>
      </c>
      <c r="K349" s="45">
        <f t="shared" si="7"/>
        <v>-0.3681196167</v>
      </c>
      <c r="L349" s="45">
        <f t="shared" si="8"/>
        <v>0.03824628939</v>
      </c>
      <c r="M349" s="45">
        <f t="shared" si="11"/>
        <v>-0.0006322997717</v>
      </c>
      <c r="N349" s="233">
        <f t="shared" si="12"/>
        <v>0.03875179595</v>
      </c>
    </row>
    <row r="350">
      <c r="A350" s="180">
        <f t="shared" si="9"/>
        <v>11</v>
      </c>
      <c r="B350" s="180">
        <f t="shared" si="10"/>
        <v>1898</v>
      </c>
      <c r="C350" s="45">
        <f>'StockBond Returns'!W340</f>
        <v>0.02686169237</v>
      </c>
      <c r="D350" s="231">
        <f>'StockBond Returns'!M340</f>
        <v>20.52741632</v>
      </c>
      <c r="E350" s="45">
        <f t="shared" si="1"/>
        <v>0.04185766841</v>
      </c>
      <c r="F350" s="147">
        <f t="shared" si="4"/>
        <v>189.1811671</v>
      </c>
      <c r="G350" s="232">
        <f>'StockBond Returns'!C340</f>
        <v>1898.833333</v>
      </c>
      <c r="H350" s="147">
        <f t="shared" si="2"/>
        <v>0.6598902136</v>
      </c>
      <c r="I350" s="147">
        <f t="shared" si="5"/>
        <v>7.74051939</v>
      </c>
      <c r="J350" s="45">
        <f t="shared" si="6"/>
        <v>-0.3595512608</v>
      </c>
      <c r="K350" s="45">
        <f t="shared" si="7"/>
        <v>-0.3693879876</v>
      </c>
      <c r="L350" s="45">
        <f t="shared" si="8"/>
        <v>0.03517179524</v>
      </c>
      <c r="M350" s="45">
        <f t="shared" si="11"/>
        <v>0.0005473713659</v>
      </c>
      <c r="N350" s="233">
        <f t="shared" si="12"/>
        <v>0.0387727618</v>
      </c>
    </row>
    <row r="351">
      <c r="A351" s="180">
        <f t="shared" si="9"/>
        <v>12</v>
      </c>
      <c r="B351" s="180">
        <f t="shared" si="10"/>
        <v>1898</v>
      </c>
      <c r="C351" s="45">
        <f>'StockBond Returns'!W341</f>
        <v>0.03695789062</v>
      </c>
      <c r="D351" s="231">
        <f>'StockBond Returns'!M341</f>
        <v>21.40363199</v>
      </c>
      <c r="E351" s="45">
        <f t="shared" si="1"/>
        <v>0.04086052125</v>
      </c>
      <c r="F351" s="147">
        <f t="shared" si="4"/>
        <v>195.4886256</v>
      </c>
      <c r="G351" s="232">
        <f>'StockBond Returns'!C341</f>
        <v>1898.916667</v>
      </c>
      <c r="H351" s="147">
        <f t="shared" si="2"/>
        <v>0.6656472619</v>
      </c>
      <c r="I351" s="147">
        <f t="shared" si="5"/>
        <v>7.759069698</v>
      </c>
      <c r="J351" s="45">
        <f t="shared" si="6"/>
        <v>-0.3582430293</v>
      </c>
      <c r="K351" s="45">
        <f t="shared" si="7"/>
        <v>-0.3708956487</v>
      </c>
      <c r="L351" s="45">
        <f t="shared" si="8"/>
        <v>0.03171117639</v>
      </c>
      <c r="M351" s="45">
        <f t="shared" si="11"/>
        <v>0.001270571869</v>
      </c>
      <c r="N351" s="233">
        <f t="shared" si="12"/>
        <v>0.03880466172</v>
      </c>
    </row>
    <row r="352">
      <c r="A352" s="180">
        <f t="shared" si="9"/>
        <v>1</v>
      </c>
      <c r="B352" s="180">
        <f t="shared" si="10"/>
        <v>1899</v>
      </c>
      <c r="C352" s="45">
        <f>'StockBond Returns'!W342</f>
        <v>0.06165383109</v>
      </c>
      <c r="D352" s="231">
        <f>'StockBond Returns'!M342</f>
        <v>22.93280742</v>
      </c>
      <c r="E352" s="45">
        <f t="shared" si="1"/>
        <v>0.03930282557</v>
      </c>
      <c r="F352" s="147">
        <f t="shared" si="4"/>
        <v>206.8345614</v>
      </c>
      <c r="G352" s="232">
        <f>'StockBond Returns'!C342</f>
        <v>1899</v>
      </c>
      <c r="H352" s="147">
        <f t="shared" si="2"/>
        <v>0.6774318907</v>
      </c>
      <c r="I352" s="147">
        <f t="shared" si="5"/>
        <v>7.787020072</v>
      </c>
      <c r="J352" s="45">
        <f t="shared" si="6"/>
        <v>-0.3567529289</v>
      </c>
      <c r="K352" s="45">
        <f t="shared" si="7"/>
        <v>-0.3731537271</v>
      </c>
      <c r="L352" s="45">
        <f t="shared" si="8"/>
        <v>0.02702970697</v>
      </c>
      <c r="M352" s="45">
        <f t="shared" si="11"/>
        <v>0.003995640657</v>
      </c>
      <c r="N352" s="233">
        <f t="shared" si="12"/>
        <v>0.03885035213</v>
      </c>
    </row>
    <row r="353">
      <c r="A353" s="180">
        <f t="shared" si="9"/>
        <v>2</v>
      </c>
      <c r="B353" s="180">
        <f t="shared" si="10"/>
        <v>1899</v>
      </c>
      <c r="C353" s="45">
        <f>'StockBond Returns'!W343</f>
        <v>0.001131342469</v>
      </c>
      <c r="D353" s="231">
        <f>'StockBond Returns'!M343</f>
        <v>23.04811755</v>
      </c>
      <c r="E353" s="45">
        <f t="shared" si="1"/>
        <v>0.03919374566</v>
      </c>
      <c r="F353" s="147">
        <f t="shared" si="4"/>
        <v>206.3903638</v>
      </c>
      <c r="G353" s="232">
        <f>'StockBond Returns'!C343</f>
        <v>1899.083333</v>
      </c>
      <c r="H353" s="147">
        <f t="shared" si="2"/>
        <v>0.6741009521</v>
      </c>
      <c r="I353" s="147">
        <f t="shared" si="5"/>
        <v>7.819287915</v>
      </c>
      <c r="J353" s="45">
        <f t="shared" si="6"/>
        <v>-0.3556976162</v>
      </c>
      <c r="K353" s="45">
        <f t="shared" si="7"/>
        <v>-0.3757405326</v>
      </c>
      <c r="L353" s="45">
        <f t="shared" si="8"/>
        <v>0.02181758448</v>
      </c>
      <c r="M353" s="45">
        <f t="shared" si="11"/>
        <v>0.00811736155</v>
      </c>
      <c r="N353" s="233">
        <f t="shared" si="12"/>
        <v>0.03891491272</v>
      </c>
    </row>
    <row r="354">
      <c r="A354" s="180">
        <f t="shared" si="9"/>
        <v>3</v>
      </c>
      <c r="B354" s="180">
        <f t="shared" si="10"/>
        <v>1899</v>
      </c>
      <c r="C354" s="45">
        <f>'StockBond Returns'!W344</f>
        <v>0.01400316829</v>
      </c>
      <c r="D354" s="231">
        <f>'StockBond Returns'!M344</f>
        <v>23.27968225</v>
      </c>
      <c r="E354" s="45">
        <f t="shared" si="1"/>
        <v>0.03897795638</v>
      </c>
      <c r="F354" s="147">
        <f t="shared" si="4"/>
        <v>208.5969423</v>
      </c>
      <c r="G354" s="232">
        <f>'StockBond Returns'!C344</f>
        <v>1899.166667</v>
      </c>
      <c r="H354" s="147">
        <f t="shared" si="2"/>
        <v>0.6775568766</v>
      </c>
      <c r="I354" s="147">
        <f t="shared" si="5"/>
        <v>7.86464784</v>
      </c>
      <c r="J354" s="45">
        <f t="shared" si="6"/>
        <v>-0.3557229331</v>
      </c>
      <c r="K354" s="45">
        <f t="shared" si="7"/>
        <v>-0.3793409942</v>
      </c>
      <c r="L354" s="45">
        <f t="shared" si="8"/>
        <v>0.01495477226</v>
      </c>
      <c r="M354" s="45">
        <f t="shared" si="11"/>
        <v>0.01520339517</v>
      </c>
      <c r="N354" s="233">
        <f t="shared" si="12"/>
        <v>0.03899221855</v>
      </c>
    </row>
    <row r="355">
      <c r="A355" s="180">
        <f t="shared" si="9"/>
        <v>4</v>
      </c>
      <c r="B355" s="180">
        <f t="shared" si="10"/>
        <v>1899</v>
      </c>
      <c r="C355" s="45">
        <f>'StockBond Returns'!W345</f>
        <v>0.00003146777159</v>
      </c>
      <c r="D355" s="231">
        <f>'StockBond Returns'!M345</f>
        <v>23.15242153</v>
      </c>
      <c r="E355" s="45">
        <f t="shared" si="1"/>
        <v>0.03909601316</v>
      </c>
      <c r="F355" s="147">
        <f t="shared" si="4"/>
        <v>207.9259282</v>
      </c>
      <c r="G355" s="232">
        <f>'StockBond Returns'!C345</f>
        <v>1899.25</v>
      </c>
      <c r="H355" s="147">
        <f t="shared" si="2"/>
        <v>0.677422902</v>
      </c>
      <c r="I355" s="147">
        <f t="shared" si="5"/>
        <v>7.913764047</v>
      </c>
      <c r="J355" s="45">
        <f t="shared" si="6"/>
        <v>-0.3563601858</v>
      </c>
      <c r="K355" s="45">
        <f t="shared" si="7"/>
        <v>-0.3831930696</v>
      </c>
      <c r="L355" s="45">
        <f t="shared" si="8"/>
        <v>0.007685573529</v>
      </c>
      <c r="M355" s="45">
        <f t="shared" si="11"/>
        <v>0.02345550554</v>
      </c>
      <c r="N355" s="233">
        <f t="shared" si="12"/>
        <v>0.03907355729</v>
      </c>
    </row>
    <row r="356">
      <c r="A356" s="180">
        <f t="shared" si="9"/>
        <v>5</v>
      </c>
      <c r="B356" s="180">
        <f t="shared" si="10"/>
        <v>1899</v>
      </c>
      <c r="C356" s="45">
        <f>'StockBond Returns'!W346</f>
        <v>-0.02932780157</v>
      </c>
      <c r="D356" s="231">
        <f>'StockBond Returns'!M346</f>
        <v>22.09126936</v>
      </c>
      <c r="E356" s="45">
        <f t="shared" si="1"/>
        <v>0.04013337574</v>
      </c>
      <c r="F356" s="147">
        <f t="shared" si="4"/>
        <v>201.1703622</v>
      </c>
      <c r="G356" s="232">
        <f>'StockBond Returns'!C346</f>
        <v>1899.333333</v>
      </c>
      <c r="H356" s="147">
        <f t="shared" si="2"/>
        <v>0.6728038113</v>
      </c>
      <c r="I356" s="147">
        <f t="shared" si="5"/>
        <v>7.96692282</v>
      </c>
      <c r="J356" s="45">
        <f t="shared" si="6"/>
        <v>-0.3577976889</v>
      </c>
      <c r="K356" s="45">
        <f t="shared" si="7"/>
        <v>-0.3873086736</v>
      </c>
      <c r="L356" s="45">
        <f t="shared" si="8"/>
        <v>-0.00001078885865</v>
      </c>
      <c r="M356" s="45">
        <f t="shared" si="11"/>
        <v>0.03363890602</v>
      </c>
      <c r="N356" s="233">
        <f t="shared" si="12"/>
        <v>0.0391510352</v>
      </c>
    </row>
    <row r="357">
      <c r="A357" s="180">
        <f t="shared" si="9"/>
        <v>6</v>
      </c>
      <c r="B357" s="180">
        <f t="shared" si="10"/>
        <v>1899</v>
      </c>
      <c r="C357" s="45">
        <f>'StockBond Returns'!W347</f>
        <v>-0.02556409201</v>
      </c>
      <c r="D357" s="231">
        <f>'StockBond Returns'!M347</f>
        <v>21.21209193</v>
      </c>
      <c r="E357" s="45">
        <f t="shared" si="1"/>
        <v>0.04107146111</v>
      </c>
      <c r="F357" s="147">
        <f t="shared" si="4"/>
        <v>195.3720204</v>
      </c>
      <c r="G357" s="232">
        <f>'StockBond Returns'!C347</f>
        <v>1899.416667</v>
      </c>
      <c r="H357" s="147">
        <f t="shared" si="2"/>
        <v>0.6686845282</v>
      </c>
      <c r="I357" s="147">
        <f t="shared" si="5"/>
        <v>7.993325806</v>
      </c>
      <c r="J357" s="45">
        <f t="shared" si="6"/>
        <v>-0.3554632657</v>
      </c>
      <c r="K357" s="45">
        <f t="shared" si="7"/>
        <v>-0.3893324721</v>
      </c>
      <c r="L357" s="45">
        <f t="shared" si="8"/>
        <v>-0.00428939505</v>
      </c>
      <c r="M357" s="45">
        <f t="shared" si="11"/>
        <v>0.03806954886</v>
      </c>
      <c r="N357" s="233">
        <f t="shared" si="12"/>
        <v>0.03922637432</v>
      </c>
    </row>
    <row r="358">
      <c r="A358" s="180">
        <f t="shared" si="9"/>
        <v>7</v>
      </c>
      <c r="B358" s="180">
        <f t="shared" si="10"/>
        <v>1899</v>
      </c>
      <c r="C358" s="45">
        <f>'StockBond Returns'!W348</f>
        <v>0.01364643806</v>
      </c>
      <c r="D358" s="231">
        <f>'StockBond Returns'!M348</f>
        <v>21.56142563</v>
      </c>
      <c r="E358" s="45">
        <f t="shared" si="1"/>
        <v>0.04068956124</v>
      </c>
      <c r="F358" s="147">
        <f t="shared" si="4"/>
        <v>197.3603429</v>
      </c>
      <c r="G358" s="232">
        <f>'StockBond Returns'!C348</f>
        <v>1899.5</v>
      </c>
      <c r="H358" s="147">
        <f t="shared" si="2"/>
        <v>0.6692088132</v>
      </c>
      <c r="I358" s="147">
        <f t="shared" si="5"/>
        <v>8.011529887</v>
      </c>
      <c r="J358" s="45">
        <f t="shared" si="6"/>
        <v>-0.3517738104</v>
      </c>
      <c r="K358" s="45">
        <f t="shared" si="7"/>
        <v>-0.3907200525</v>
      </c>
      <c r="L358" s="45">
        <f t="shared" si="8"/>
        <v>-0.007520032328</v>
      </c>
      <c r="M358" s="45">
        <f t="shared" si="11"/>
        <v>0.04093736171</v>
      </c>
      <c r="N358" s="233">
        <f t="shared" si="12"/>
        <v>0.03932173769</v>
      </c>
    </row>
    <row r="359">
      <c r="A359" s="180">
        <f t="shared" si="9"/>
        <v>8</v>
      </c>
      <c r="B359" s="180">
        <f t="shared" si="10"/>
        <v>1899</v>
      </c>
      <c r="C359" s="45">
        <f>'StockBond Returns'!W349</f>
        <v>0.0090080273</v>
      </c>
      <c r="D359" s="231">
        <f>'StockBond Returns'!M349</f>
        <v>21.72623737</v>
      </c>
      <c r="E359" s="45">
        <f t="shared" si="1"/>
        <v>0.04051364896</v>
      </c>
      <c r="F359" s="147">
        <f t="shared" si="4"/>
        <v>198.4629332</v>
      </c>
      <c r="G359" s="232">
        <f>'StockBond Returns'!C349</f>
        <v>1899.583333</v>
      </c>
      <c r="H359" s="147">
        <f t="shared" si="2"/>
        <v>0.6700381338</v>
      </c>
      <c r="I359" s="147">
        <f t="shared" si="5"/>
        <v>8.025397667</v>
      </c>
      <c r="J359" s="45">
        <f t="shared" si="6"/>
        <v>-0.3469219867</v>
      </c>
      <c r="K359" s="45">
        <f t="shared" si="7"/>
        <v>-0.3917728801</v>
      </c>
      <c r="L359" s="45">
        <f t="shared" si="8"/>
        <v>-0.01019124048</v>
      </c>
      <c r="M359" s="45">
        <f t="shared" si="11"/>
        <v>0.04167119848</v>
      </c>
      <c r="N359" s="233">
        <f t="shared" si="12"/>
        <v>0.03945028103</v>
      </c>
    </row>
    <row r="360">
      <c r="A360" s="180">
        <f t="shared" si="9"/>
        <v>9</v>
      </c>
      <c r="B360" s="180">
        <f t="shared" si="10"/>
        <v>1899</v>
      </c>
      <c r="C360" s="45">
        <f>'StockBond Returns'!W350</f>
        <v>-0.04305776381</v>
      </c>
      <c r="D360" s="231">
        <f>'StockBond Returns'!M350</f>
        <v>20.59114051</v>
      </c>
      <c r="E360" s="45">
        <f t="shared" si="1"/>
        <v>0.0417822878</v>
      </c>
      <c r="F360" s="147">
        <f t="shared" si="4"/>
        <v>189.2763753</v>
      </c>
      <c r="G360" s="232">
        <f>'StockBond Returns'!C350</f>
        <v>1899.666667</v>
      </c>
      <c r="H360" s="147">
        <f t="shared" si="2"/>
        <v>0.6590333322</v>
      </c>
      <c r="I360" s="147">
        <f t="shared" si="5"/>
        <v>8.027650691</v>
      </c>
      <c r="J360" s="45">
        <f t="shared" si="6"/>
        <v>-0.3417082637</v>
      </c>
      <c r="K360" s="45">
        <f t="shared" si="7"/>
        <v>-0.3919435838</v>
      </c>
      <c r="L360" s="45">
        <f t="shared" si="8"/>
        <v>-0.01141482102</v>
      </c>
      <c r="M360" s="45">
        <f t="shared" si="11"/>
        <v>0.04037626707</v>
      </c>
      <c r="N360" s="233">
        <f t="shared" si="12"/>
        <v>0.03961695599</v>
      </c>
    </row>
    <row r="361">
      <c r="A361" s="180">
        <f t="shared" si="9"/>
        <v>10</v>
      </c>
      <c r="B361" s="180">
        <f t="shared" si="10"/>
        <v>1899</v>
      </c>
      <c r="C361" s="45">
        <f>'StockBond Returns'!W351</f>
        <v>-0.01326511486</v>
      </c>
      <c r="D361" s="231">
        <f>'StockBond Returns'!M351</f>
        <v>20.15371346</v>
      </c>
      <c r="E361" s="45">
        <f t="shared" si="1"/>
        <v>0.04230932365</v>
      </c>
      <c r="F361" s="147">
        <f t="shared" si="4"/>
        <v>186.1153113</v>
      </c>
      <c r="G361" s="232">
        <f>'StockBond Returns'!C351</f>
        <v>1899.75</v>
      </c>
      <c r="H361" s="147">
        <f t="shared" si="2"/>
        <v>0.6562010784</v>
      </c>
      <c r="I361" s="147">
        <f t="shared" si="5"/>
        <v>8.028019794</v>
      </c>
      <c r="J361" s="45">
        <f t="shared" si="6"/>
        <v>-0.3391211195</v>
      </c>
      <c r="K361" s="45">
        <f t="shared" si="7"/>
        <v>-0.3919715403</v>
      </c>
      <c r="L361" s="45">
        <f t="shared" si="8"/>
        <v>-0.01239953935</v>
      </c>
      <c r="M361" s="45">
        <f t="shared" si="11"/>
        <v>0.03922830142</v>
      </c>
      <c r="N361" s="233">
        <f t="shared" si="12"/>
        <v>0.03978797148</v>
      </c>
    </row>
    <row r="362">
      <c r="A362" s="180">
        <f t="shared" si="9"/>
        <v>11</v>
      </c>
      <c r="B362" s="180">
        <f t="shared" si="10"/>
        <v>1899</v>
      </c>
      <c r="C362" s="45">
        <f>'StockBond Returns'!W352</f>
        <v>0.005746103615</v>
      </c>
      <c r="D362" s="231">
        <f>'StockBond Returns'!M352</f>
        <v>20.19645752</v>
      </c>
      <c r="E362" s="45">
        <f t="shared" si="1"/>
        <v>0.04225681686</v>
      </c>
      <c r="F362" s="147">
        <f t="shared" si="4"/>
        <v>186.5247774</v>
      </c>
      <c r="G362" s="232">
        <f>'StockBond Returns'!C352</f>
        <v>1899.833333</v>
      </c>
      <c r="H362" s="147">
        <f t="shared" si="2"/>
        <v>0.6568286133</v>
      </c>
      <c r="I362" s="147">
        <f t="shared" si="5"/>
        <v>8.024958194</v>
      </c>
      <c r="J362" s="45">
        <f t="shared" si="6"/>
        <v>-0.3386945402</v>
      </c>
      <c r="K362" s="45">
        <f t="shared" si="7"/>
        <v>-0.3917395715</v>
      </c>
      <c r="L362" s="45">
        <f t="shared" si="8"/>
        <v>-0.01296202893</v>
      </c>
      <c r="M362" s="45">
        <f t="shared" si="11"/>
        <v>0.03674673352</v>
      </c>
      <c r="N362" s="233">
        <f t="shared" si="12"/>
        <v>0.03993683393</v>
      </c>
    </row>
    <row r="363">
      <c r="A363" s="180">
        <f t="shared" si="9"/>
        <v>12</v>
      </c>
      <c r="B363" s="180">
        <f t="shared" si="10"/>
        <v>1899</v>
      </c>
      <c r="C363" s="45">
        <f>'StockBond Returns'!W353</f>
        <v>-0.05416594999</v>
      </c>
      <c r="D363" s="231">
        <f>'StockBond Returns'!M353</f>
        <v>18.51264964</v>
      </c>
      <c r="E363" s="45">
        <f t="shared" si="1"/>
        <v>0.04450855954</v>
      </c>
      <c r="F363" s="147">
        <f t="shared" si="4"/>
        <v>175.8002348</v>
      </c>
      <c r="G363" s="232">
        <f>'StockBond Returns'!C353</f>
        <v>1899.916667</v>
      </c>
      <c r="H363" s="147">
        <f t="shared" si="2"/>
        <v>0.6520512681</v>
      </c>
      <c r="I363" s="147">
        <f t="shared" si="5"/>
        <v>8.0113622</v>
      </c>
      <c r="J363" s="45">
        <f t="shared" si="6"/>
        <v>-0.3369623969</v>
      </c>
      <c r="K363" s="45">
        <f t="shared" si="7"/>
        <v>-0.3907072995</v>
      </c>
      <c r="L363" s="45">
        <f t="shared" si="8"/>
        <v>-0.01222505267</v>
      </c>
      <c r="M363" s="45">
        <f t="shared" si="11"/>
        <v>0.03251581848</v>
      </c>
      <c r="N363" s="233">
        <f t="shared" si="12"/>
        <v>0.04007245315</v>
      </c>
    </row>
    <row r="364">
      <c r="A364" s="180">
        <f t="shared" si="9"/>
        <v>1</v>
      </c>
      <c r="B364" s="180">
        <f t="shared" si="10"/>
        <v>1900</v>
      </c>
      <c r="C364" s="45">
        <f>'StockBond Returns'!W354</f>
        <v>0.01288983608</v>
      </c>
      <c r="D364" s="231">
        <f>'StockBond Returns'!M354</f>
        <v>18.67427536</v>
      </c>
      <c r="E364" s="45">
        <f t="shared" si="1"/>
        <v>0.04427480065</v>
      </c>
      <c r="F364" s="147">
        <f t="shared" si="4"/>
        <v>177.4058149</v>
      </c>
      <c r="G364" s="232">
        <f>'StockBond Returns'!C354</f>
        <v>1900</v>
      </c>
      <c r="H364" s="147">
        <f t="shared" si="2"/>
        <v>0.6545505907</v>
      </c>
      <c r="I364" s="147">
        <f t="shared" si="5"/>
        <v>7.9884809</v>
      </c>
      <c r="J364" s="45">
        <f t="shared" si="6"/>
        <v>-0.3342524371</v>
      </c>
      <c r="K364" s="45">
        <f t="shared" si="7"/>
        <v>-0.3889621105</v>
      </c>
      <c r="L364" s="45">
        <f t="shared" si="8"/>
        <v>-0.01032962333</v>
      </c>
      <c r="M364" s="45">
        <f t="shared" si="11"/>
        <v>0.02587136362</v>
      </c>
      <c r="N364" s="233">
        <f t="shared" si="12"/>
        <v>0.04019467551</v>
      </c>
    </row>
    <row r="365">
      <c r="A365" s="180">
        <f t="shared" si="9"/>
        <v>2</v>
      </c>
      <c r="B365" s="180">
        <f t="shared" si="10"/>
        <v>1900</v>
      </c>
      <c r="C365" s="45">
        <f>'StockBond Returns'!W355</f>
        <v>0.005264072199</v>
      </c>
      <c r="D365" s="231">
        <f>'StockBond Returns'!M355</f>
        <v>18.70379742</v>
      </c>
      <c r="E365" s="45">
        <f t="shared" si="1"/>
        <v>0.04423253932</v>
      </c>
      <c r="F365" s="147">
        <f t="shared" si="4"/>
        <v>177.6816957</v>
      </c>
      <c r="G365" s="232">
        <f>'StockBond Returns'!C355</f>
        <v>1900.083333</v>
      </c>
      <c r="H365" s="147">
        <f t="shared" si="2"/>
        <v>0.6549427161</v>
      </c>
      <c r="I365" s="147">
        <f t="shared" si="5"/>
        <v>7.969322664</v>
      </c>
      <c r="J365" s="45">
        <f t="shared" si="6"/>
        <v>-0.3311239316</v>
      </c>
      <c r="K365" s="45">
        <f t="shared" si="7"/>
        <v>-0.3874931766</v>
      </c>
      <c r="L365" s="45">
        <f t="shared" si="8"/>
        <v>-0.008874357773</v>
      </c>
      <c r="M365" s="45">
        <f t="shared" si="11"/>
        <v>0.01918777652</v>
      </c>
      <c r="N365" s="233">
        <f t="shared" si="12"/>
        <v>0.04031713937</v>
      </c>
    </row>
    <row r="366">
      <c r="A366" s="180">
        <f t="shared" si="9"/>
        <v>3</v>
      </c>
      <c r="B366" s="180">
        <f t="shared" si="10"/>
        <v>1900</v>
      </c>
      <c r="C366" s="45">
        <f>'StockBond Returns'!W356</f>
        <v>0.0113269017</v>
      </c>
      <c r="D366" s="231">
        <f>'StockBond Returns'!M356</f>
        <v>18.77579342</v>
      </c>
      <c r="E366" s="45">
        <f t="shared" si="1"/>
        <v>0.04413003309</v>
      </c>
      <c r="F366" s="147">
        <f t="shared" si="4"/>
        <v>179.0319177</v>
      </c>
      <c r="G366" s="232">
        <f>'StockBond Returns'!C356</f>
        <v>1900.166667</v>
      </c>
      <c r="H366" s="147">
        <f t="shared" si="2"/>
        <v>0.6583903708</v>
      </c>
      <c r="I366" s="147">
        <f t="shared" si="5"/>
        <v>7.950156158</v>
      </c>
      <c r="J366" s="45">
        <f t="shared" si="6"/>
        <v>-0.3273421876</v>
      </c>
      <c r="K366" s="45">
        <f t="shared" si="7"/>
        <v>-0.3860165244</v>
      </c>
      <c r="L366" s="45">
        <f t="shared" si="8"/>
        <v>-0.00739836177</v>
      </c>
      <c r="M366" s="45">
        <f t="shared" si="11"/>
        <v>0.01087249168</v>
      </c>
      <c r="N366" s="233">
        <f t="shared" si="12"/>
        <v>0.04044262594</v>
      </c>
    </row>
    <row r="367">
      <c r="A367" s="180">
        <f t="shared" si="9"/>
        <v>4</v>
      </c>
      <c r="B367" s="180">
        <f t="shared" si="10"/>
        <v>1900</v>
      </c>
      <c r="C367" s="45">
        <f>'StockBond Returns'!W357</f>
        <v>0.008458632046</v>
      </c>
      <c r="D367" s="231">
        <f>'StockBond Returns'!M357</f>
        <v>18.93640203</v>
      </c>
      <c r="E367" s="45">
        <f t="shared" si="1"/>
        <v>0.04390417114</v>
      </c>
      <c r="F367" s="147">
        <f t="shared" si="4"/>
        <v>179.8823233</v>
      </c>
      <c r="G367" s="232">
        <f>'StockBond Returns'!C357</f>
        <v>1900.25</v>
      </c>
      <c r="H367" s="147">
        <f t="shared" si="2"/>
        <v>0.6581320257</v>
      </c>
      <c r="I367" s="147">
        <f t="shared" si="5"/>
        <v>7.930865282</v>
      </c>
      <c r="J367" s="45">
        <f t="shared" si="6"/>
        <v>-0.3236022679</v>
      </c>
      <c r="K367" s="45">
        <f t="shared" si="7"/>
        <v>-0.3845230834</v>
      </c>
      <c r="L367" s="45">
        <f t="shared" si="8"/>
        <v>-0.005887120682</v>
      </c>
      <c r="M367" s="45">
        <f t="shared" si="11"/>
        <v>0.00216094831</v>
      </c>
      <c r="N367" s="233">
        <f t="shared" si="12"/>
        <v>0.04057309802</v>
      </c>
    </row>
    <row r="368">
      <c r="A368" s="180">
        <f t="shared" si="9"/>
        <v>5</v>
      </c>
      <c r="B368" s="180">
        <f t="shared" si="10"/>
        <v>1900</v>
      </c>
      <c r="C368" s="45">
        <f>'StockBond Returns'!W358</f>
        <v>-0.006849923502</v>
      </c>
      <c r="D368" s="231">
        <f>'StockBond Returns'!M358</f>
        <v>18.40319702</v>
      </c>
      <c r="E368" s="45">
        <f t="shared" si="1"/>
        <v>0.04466919237</v>
      </c>
      <c r="F368" s="147">
        <f t="shared" si="4"/>
        <v>177.9965193</v>
      </c>
      <c r="G368" s="232">
        <f>'StockBond Returns'!C358</f>
        <v>1900.333333</v>
      </c>
      <c r="H368" s="147">
        <f t="shared" si="2"/>
        <v>0.6625800634</v>
      </c>
      <c r="I368" s="147">
        <f t="shared" si="5"/>
        <v>7.920641534</v>
      </c>
      <c r="J368" s="45">
        <f t="shared" si="6"/>
        <v>-0.3196898647</v>
      </c>
      <c r="K368" s="45">
        <f t="shared" si="7"/>
        <v>-0.3837286426</v>
      </c>
      <c r="L368" s="45">
        <f t="shared" si="8"/>
        <v>-0.005493089947</v>
      </c>
      <c r="M368" s="45">
        <f t="shared" si="11"/>
        <v>-0.005809179622</v>
      </c>
      <c r="N368" s="233">
        <f t="shared" si="12"/>
        <v>0.04071437305</v>
      </c>
    </row>
    <row r="369">
      <c r="A369" s="180">
        <f t="shared" si="9"/>
        <v>6</v>
      </c>
      <c r="B369" s="180">
        <f t="shared" si="10"/>
        <v>1900</v>
      </c>
      <c r="C369" s="45">
        <f>'StockBond Returns'!W359</f>
        <v>-0.007357726994</v>
      </c>
      <c r="D369" s="231">
        <f>'StockBond Returns'!M359</f>
        <v>17.99271158</v>
      </c>
      <c r="E369" s="45">
        <f t="shared" si="1"/>
        <v>0.0452890299</v>
      </c>
      <c r="F369" s="147">
        <f t="shared" si="4"/>
        <v>176.0291645</v>
      </c>
      <c r="G369" s="232">
        <f>'StockBond Returns'!C359</f>
        <v>1900.416667</v>
      </c>
      <c r="H369" s="147">
        <f t="shared" si="2"/>
        <v>0.6643491745</v>
      </c>
      <c r="I369" s="147">
        <f t="shared" si="5"/>
        <v>7.91630618</v>
      </c>
      <c r="J369" s="45">
        <f t="shared" si="6"/>
        <v>-0.3190549043</v>
      </c>
      <c r="K369" s="45">
        <f t="shared" si="7"/>
        <v>-0.3833911425</v>
      </c>
      <c r="L369" s="45">
        <f t="shared" si="8"/>
        <v>-0.005833775301</v>
      </c>
      <c r="M369" s="45">
        <f t="shared" si="11"/>
        <v>-0.009635491833</v>
      </c>
      <c r="N369" s="233">
        <f t="shared" si="12"/>
        <v>0.04083134973</v>
      </c>
    </row>
    <row r="370">
      <c r="A370" s="180">
        <f t="shared" si="9"/>
        <v>7</v>
      </c>
      <c r="B370" s="180">
        <f t="shared" si="10"/>
        <v>1900</v>
      </c>
      <c r="C370" s="45">
        <f>'StockBond Returns'!W360</f>
        <v>-0.01022852269</v>
      </c>
      <c r="D370" s="231">
        <f>'StockBond Returns'!M360</f>
        <v>17.68954547</v>
      </c>
      <c r="E370" s="45">
        <f t="shared" si="1"/>
        <v>0.0457652825</v>
      </c>
      <c r="F370" s="147">
        <f t="shared" si="4"/>
        <v>173.5710923</v>
      </c>
      <c r="G370" s="232">
        <f>'StockBond Returns'!C360</f>
        <v>1900.5</v>
      </c>
      <c r="H370" s="147">
        <f t="shared" si="2"/>
        <v>0.6619608396</v>
      </c>
      <c r="I370" s="147">
        <f t="shared" si="5"/>
        <v>7.909058207</v>
      </c>
      <c r="J370" s="45">
        <f t="shared" si="6"/>
        <v>-0.3180084086</v>
      </c>
      <c r="K370" s="45">
        <f t="shared" si="7"/>
        <v>-0.3828260734</v>
      </c>
      <c r="L370" s="45">
        <f t="shared" si="8"/>
        <v>-0.005806155478</v>
      </c>
      <c r="M370" s="45">
        <f t="shared" si="11"/>
        <v>-0.01279052593</v>
      </c>
      <c r="N370" s="233">
        <f t="shared" si="12"/>
        <v>0.0409200938</v>
      </c>
    </row>
    <row r="371">
      <c r="A371" s="180">
        <f t="shared" si="9"/>
        <v>8</v>
      </c>
      <c r="B371" s="180">
        <f t="shared" si="10"/>
        <v>1900</v>
      </c>
      <c r="C371" s="45">
        <f>'StockBond Returns'!W361</f>
        <v>0.02374954546</v>
      </c>
      <c r="D371" s="231">
        <f>'StockBond Returns'!M361</f>
        <v>18.06961467</v>
      </c>
      <c r="E371" s="45">
        <f t="shared" si="1"/>
        <v>0.04517076161</v>
      </c>
      <c r="F371" s="147">
        <f t="shared" si="4"/>
        <v>177.0156448</v>
      </c>
      <c r="G371" s="232">
        <f>'StockBond Returns'!C361</f>
        <v>1900.583333</v>
      </c>
      <c r="H371" s="147">
        <f t="shared" si="2"/>
        <v>0.6663276244</v>
      </c>
      <c r="I371" s="147">
        <f t="shared" si="5"/>
        <v>7.905347697</v>
      </c>
      <c r="J371" s="45">
        <f t="shared" si="6"/>
        <v>-0.3183974655</v>
      </c>
      <c r="K371" s="45">
        <f t="shared" si="7"/>
        <v>-0.3825363923</v>
      </c>
      <c r="L371" s="45">
        <f t="shared" si="8"/>
        <v>-0.006222801304</v>
      </c>
      <c r="M371" s="45">
        <f t="shared" si="11"/>
        <v>-0.01495875655</v>
      </c>
      <c r="N371" s="233">
        <f t="shared" si="12"/>
        <v>0.04097571979</v>
      </c>
    </row>
    <row r="372">
      <c r="A372" s="180">
        <f t="shared" si="9"/>
        <v>9</v>
      </c>
      <c r="B372" s="180">
        <f t="shared" si="10"/>
        <v>1900</v>
      </c>
      <c r="C372" s="45">
        <f>'StockBond Returns'!W362</f>
        <v>-0.009648462106</v>
      </c>
      <c r="D372" s="231">
        <f>'StockBond Returns'!M362</f>
        <v>17.34187415</v>
      </c>
      <c r="E372" s="45">
        <f t="shared" si="1"/>
        <v>0.04633194721</v>
      </c>
      <c r="F372" s="147">
        <f t="shared" si="4"/>
        <v>174.6478175</v>
      </c>
      <c r="G372" s="232">
        <f>'StockBond Returns'!C362</f>
        <v>1900.666667</v>
      </c>
      <c r="H372" s="147">
        <f t="shared" si="2"/>
        <v>0.6743144549</v>
      </c>
      <c r="I372" s="147">
        <f t="shared" si="5"/>
        <v>7.92062882</v>
      </c>
      <c r="J372" s="45">
        <f t="shared" si="6"/>
        <v>-0.3210331772</v>
      </c>
      <c r="K372" s="45">
        <f t="shared" si="7"/>
        <v>-0.3837276534</v>
      </c>
      <c r="L372" s="45">
        <f t="shared" si="8"/>
        <v>-0.009024021584</v>
      </c>
      <c r="M372" s="45">
        <f t="shared" si="11"/>
        <v>-0.01333165522</v>
      </c>
      <c r="N372" s="233">
        <f t="shared" si="12"/>
        <v>0.04100595722</v>
      </c>
    </row>
    <row r="373">
      <c r="A373" s="180">
        <f t="shared" si="9"/>
        <v>10</v>
      </c>
      <c r="B373" s="180">
        <f t="shared" si="10"/>
        <v>1900</v>
      </c>
      <c r="C373" s="45">
        <f>'StockBond Returns'!W363</f>
        <v>-0.002222697865</v>
      </c>
      <c r="D373" s="231">
        <f>'StockBond Returns'!M363</f>
        <v>17.46986904</v>
      </c>
      <c r="E373" s="45">
        <f t="shared" si="1"/>
        <v>0.04612070682</v>
      </c>
      <c r="F373" s="147">
        <f t="shared" si="4"/>
        <v>173.5868125</v>
      </c>
      <c r="G373" s="232">
        <f>'StockBond Returns'!C363</f>
        <v>1900.75</v>
      </c>
      <c r="H373" s="147">
        <f t="shared" si="2"/>
        <v>0.6671622072</v>
      </c>
      <c r="I373" s="147">
        <f t="shared" si="5"/>
        <v>7.931589949</v>
      </c>
      <c r="J373" s="45">
        <f t="shared" si="6"/>
        <v>-0.321134747</v>
      </c>
      <c r="K373" s="45">
        <f t="shared" si="7"/>
        <v>-0.3845793163</v>
      </c>
      <c r="L373" s="45">
        <f t="shared" si="8"/>
        <v>-0.01127925114</v>
      </c>
      <c r="M373" s="45">
        <f t="shared" si="11"/>
        <v>-0.01201166013</v>
      </c>
      <c r="N373" s="233">
        <f t="shared" si="12"/>
        <v>0.04103083005</v>
      </c>
    </row>
    <row r="374">
      <c r="A374" s="180">
        <f t="shared" si="9"/>
        <v>11</v>
      </c>
      <c r="B374" s="180">
        <f t="shared" si="10"/>
        <v>1900</v>
      </c>
      <c r="C374" s="45">
        <f>'StockBond Returns'!W364</f>
        <v>0.03506254746</v>
      </c>
      <c r="D374" s="231">
        <f>'StockBond Returns'!M364</f>
        <v>18.01106535</v>
      </c>
      <c r="E374" s="45">
        <f t="shared" si="1"/>
        <v>0.04526071211</v>
      </c>
      <c r="F374" s="147">
        <f t="shared" si="4"/>
        <v>178.9826537</v>
      </c>
      <c r="G374" s="232">
        <f>'StockBond Returns'!C364</f>
        <v>1900.833333</v>
      </c>
      <c r="H374" s="147">
        <f t="shared" si="2"/>
        <v>0.6750735302</v>
      </c>
      <c r="I374" s="147">
        <f t="shared" si="5"/>
        <v>7.949834866</v>
      </c>
      <c r="J374" s="45">
        <f t="shared" si="6"/>
        <v>-0.3212373114</v>
      </c>
      <c r="K374" s="45">
        <f t="shared" si="7"/>
        <v>-0.3859917103</v>
      </c>
      <c r="L374" s="45">
        <f t="shared" si="8"/>
        <v>-0.01443186765</v>
      </c>
      <c r="M374" s="45">
        <f t="shared" si="11"/>
        <v>-0.009361211152</v>
      </c>
      <c r="N374" s="233">
        <f t="shared" si="12"/>
        <v>0.04105920534</v>
      </c>
    </row>
    <row r="375">
      <c r="A375" s="180">
        <f t="shared" si="9"/>
        <v>12</v>
      </c>
      <c r="B375" s="180">
        <f t="shared" si="10"/>
        <v>1900</v>
      </c>
      <c r="C375" s="45">
        <f>'StockBond Returns'!W365</f>
        <v>0.07798192465</v>
      </c>
      <c r="D375" s="231">
        <f>'StockBond Returns'!M365</f>
        <v>19.56644127</v>
      </c>
      <c r="E375" s="45">
        <f t="shared" si="1"/>
        <v>0.04305395706</v>
      </c>
      <c r="F375" s="147">
        <f t="shared" si="4"/>
        <v>192.2123485</v>
      </c>
      <c r="G375" s="232">
        <f>'StockBond Returns'!C365</f>
        <v>1900.916667</v>
      </c>
      <c r="H375" s="147">
        <f t="shared" si="2"/>
        <v>0.689625183</v>
      </c>
      <c r="I375" s="147">
        <f t="shared" si="5"/>
        <v>7.98740878</v>
      </c>
      <c r="J375" s="45">
        <f t="shared" si="6"/>
        <v>-0.3231225011</v>
      </c>
      <c r="K375" s="45">
        <f t="shared" si="7"/>
        <v>-0.3888800932</v>
      </c>
      <c r="L375" s="45">
        <f t="shared" si="8"/>
        <v>-0.01995016662</v>
      </c>
      <c r="M375" s="45">
        <f t="shared" si="11"/>
        <v>-0.002989930904</v>
      </c>
      <c r="N375" s="233">
        <f t="shared" si="12"/>
        <v>0.04108920799</v>
      </c>
    </row>
    <row r="376">
      <c r="A376" s="180">
        <f t="shared" si="9"/>
        <v>1</v>
      </c>
      <c r="B376" s="180">
        <f t="shared" si="10"/>
        <v>1901</v>
      </c>
      <c r="C376" s="45">
        <f>'StockBond Returns'!W366</f>
        <v>0.06146354193</v>
      </c>
      <c r="D376" s="231">
        <f>'StockBond Returns'!M366</f>
        <v>20.97858183</v>
      </c>
      <c r="E376" s="45">
        <f t="shared" si="1"/>
        <v>0.04133383224</v>
      </c>
      <c r="F376" s="147">
        <f t="shared" si="4"/>
        <v>203.2943882</v>
      </c>
      <c r="G376" s="232">
        <f>'StockBond Returns'!C366</f>
        <v>1901</v>
      </c>
      <c r="H376" s="147">
        <f t="shared" si="2"/>
        <v>0.7002446781</v>
      </c>
      <c r="I376" s="147">
        <f t="shared" si="5"/>
        <v>8.033102868</v>
      </c>
      <c r="J376" s="45">
        <f t="shared" si="6"/>
        <v>-0.325912426</v>
      </c>
      <c r="K376" s="45">
        <f t="shared" si="7"/>
        <v>-0.39235628</v>
      </c>
      <c r="L376" s="45">
        <f t="shared" si="8"/>
        <v>-0.02641195712</v>
      </c>
      <c r="M376" s="45">
        <f t="shared" si="11"/>
        <v>0.005585788895</v>
      </c>
      <c r="N376" s="233">
        <f t="shared" si="12"/>
        <v>0.04111728264</v>
      </c>
    </row>
    <row r="377">
      <c r="A377" s="180">
        <f t="shared" si="9"/>
        <v>2</v>
      </c>
      <c r="B377" s="180">
        <f t="shared" si="10"/>
        <v>1901</v>
      </c>
      <c r="C377" s="45">
        <f>'StockBond Returns'!W367</f>
        <v>0.03471053559</v>
      </c>
      <c r="D377" s="231">
        <f>'StockBond Returns'!M367</f>
        <v>21.67914985</v>
      </c>
      <c r="E377" s="45">
        <f t="shared" si="1"/>
        <v>0.04056363503</v>
      </c>
      <c r="F377" s="147">
        <f t="shared" si="4"/>
        <v>209.6262948</v>
      </c>
      <c r="G377" s="232">
        <f>'StockBond Returns'!C367</f>
        <v>1901.083333</v>
      </c>
      <c r="H377" s="147">
        <f t="shared" si="2"/>
        <v>0.7086003762</v>
      </c>
      <c r="I377" s="147">
        <f t="shared" si="5"/>
        <v>8.086760528</v>
      </c>
      <c r="J377" s="45">
        <f t="shared" si="6"/>
        <v>-0.3287989463</v>
      </c>
      <c r="K377" s="45">
        <f t="shared" si="7"/>
        <v>-0.3963881467</v>
      </c>
      <c r="L377" s="45">
        <f t="shared" si="8"/>
        <v>-0.03376437526</v>
      </c>
      <c r="M377" s="45">
        <f t="shared" si="11"/>
        <v>0.01473624157</v>
      </c>
      <c r="N377" s="233">
        <f t="shared" si="12"/>
        <v>0.0411377486</v>
      </c>
    </row>
    <row r="378">
      <c r="A378" s="180">
        <f t="shared" si="9"/>
        <v>3</v>
      </c>
      <c r="B378" s="180">
        <f t="shared" si="10"/>
        <v>1901</v>
      </c>
      <c r="C378" s="45">
        <f>'StockBond Returns'!W368</f>
        <v>0.02867417662</v>
      </c>
      <c r="D378" s="231">
        <f>'StockBond Returns'!M368</f>
        <v>22.34758395</v>
      </c>
      <c r="E378" s="45">
        <f t="shared" si="1"/>
        <v>0.03987378327</v>
      </c>
      <c r="F378" s="147">
        <f t="shared" si="4"/>
        <v>214.9082372</v>
      </c>
      <c r="G378" s="232">
        <f>'StockBond Returns'!C368</f>
        <v>1901.166667</v>
      </c>
      <c r="H378" s="147">
        <f t="shared" si="2"/>
        <v>0.714100373</v>
      </c>
      <c r="I378" s="147">
        <f t="shared" si="5"/>
        <v>8.14247053</v>
      </c>
      <c r="J378" s="45">
        <f t="shared" si="6"/>
        <v>-0.3334974751</v>
      </c>
      <c r="K378" s="45">
        <f t="shared" si="7"/>
        <v>-0.4005180011</v>
      </c>
      <c r="L378" s="45">
        <f t="shared" si="8"/>
        <v>-0.04128012978</v>
      </c>
      <c r="M378" s="45">
        <f t="shared" si="11"/>
        <v>0.02419001188</v>
      </c>
      <c r="N378" s="233">
        <f t="shared" si="12"/>
        <v>0.04113789613</v>
      </c>
    </row>
    <row r="379">
      <c r="A379" s="180">
        <f t="shared" si="9"/>
        <v>4</v>
      </c>
      <c r="B379" s="180">
        <f t="shared" si="10"/>
        <v>1901</v>
      </c>
      <c r="C379" s="45">
        <f>'StockBond Returns'!W369</f>
        <v>0.08093235652</v>
      </c>
      <c r="D379" s="231">
        <f>'StockBond Returns'!M369</f>
        <v>24.40971699</v>
      </c>
      <c r="E379" s="45">
        <f t="shared" si="1"/>
        <v>0.03798364593</v>
      </c>
      <c r="F379" s="147">
        <f t="shared" si="4"/>
        <v>231.5293731</v>
      </c>
      <c r="G379" s="232">
        <f>'StockBond Returns'!C369</f>
        <v>1901.25</v>
      </c>
      <c r="H379" s="147">
        <f t="shared" si="2"/>
        <v>0.7328608109</v>
      </c>
      <c r="I379" s="147">
        <f t="shared" si="5"/>
        <v>8.217199315</v>
      </c>
      <c r="J379" s="45">
        <f t="shared" si="6"/>
        <v>-0.3398436617</v>
      </c>
      <c r="K379" s="45">
        <f t="shared" si="7"/>
        <v>-0.4059698053</v>
      </c>
      <c r="L379" s="45">
        <f t="shared" si="8"/>
        <v>-0.05091511552</v>
      </c>
      <c r="M379" s="45">
        <f t="shared" si="11"/>
        <v>0.03610375707</v>
      </c>
      <c r="N379" s="233">
        <f t="shared" si="12"/>
        <v>0.04111190094</v>
      </c>
    </row>
    <row r="380">
      <c r="A380" s="180">
        <f t="shared" si="9"/>
        <v>5</v>
      </c>
      <c r="B380" s="180">
        <f t="shared" si="10"/>
        <v>1901</v>
      </c>
      <c r="C380" s="45">
        <f>'StockBond Returns'!W370</f>
        <v>-0.03633232941</v>
      </c>
      <c r="D380" s="231">
        <f>'StockBond Returns'!M370</f>
        <v>23.06401268</v>
      </c>
      <c r="E380" s="45">
        <f t="shared" si="1"/>
        <v>0.03917879488</v>
      </c>
      <c r="F380" s="147">
        <f t="shared" si="4"/>
        <v>222.4111374</v>
      </c>
      <c r="G380" s="232">
        <f>'StockBond Returns'!C370</f>
        <v>1901.333333</v>
      </c>
      <c r="H380" s="147">
        <f t="shared" si="2"/>
        <v>0.7261500276</v>
      </c>
      <c r="I380" s="147">
        <f t="shared" si="5"/>
        <v>8.280769279</v>
      </c>
      <c r="J380" s="45">
        <f t="shared" si="6"/>
        <v>-0.3438317885</v>
      </c>
      <c r="K380" s="45">
        <f t="shared" si="7"/>
        <v>-0.4105300674</v>
      </c>
      <c r="L380" s="45">
        <f t="shared" si="8"/>
        <v>-0.05913224528</v>
      </c>
      <c r="M380" s="45">
        <f t="shared" si="11"/>
        <v>0.04546699205</v>
      </c>
      <c r="N380" s="233">
        <f t="shared" si="12"/>
        <v>0.04104762802</v>
      </c>
    </row>
    <row r="381">
      <c r="A381" s="180">
        <f t="shared" si="9"/>
        <v>6</v>
      </c>
      <c r="B381" s="180">
        <f t="shared" si="10"/>
        <v>1901</v>
      </c>
      <c r="C381" s="45">
        <f>'StockBond Returns'!W371</f>
        <v>0.07819843754</v>
      </c>
      <c r="D381" s="231">
        <f>'StockBond Returns'!M371</f>
        <v>25.23846621</v>
      </c>
      <c r="E381" s="45">
        <f t="shared" si="1"/>
        <v>0.03731102955</v>
      </c>
      <c r="F381" s="147">
        <f t="shared" si="4"/>
        <v>239.020407</v>
      </c>
      <c r="G381" s="232">
        <f>'StockBond Returns'!C371</f>
        <v>1901.416667</v>
      </c>
      <c r="H381" s="147">
        <f t="shared" si="2"/>
        <v>0.7431747892</v>
      </c>
      <c r="I381" s="147">
        <f t="shared" si="5"/>
        <v>8.359594894</v>
      </c>
      <c r="J381" s="45">
        <f t="shared" si="6"/>
        <v>-0.3482075107</v>
      </c>
      <c r="K381" s="45">
        <f t="shared" si="7"/>
        <v>-0.4160883905</v>
      </c>
      <c r="L381" s="45">
        <f t="shared" si="8"/>
        <v>-0.06894246799</v>
      </c>
      <c r="M381" s="45">
        <f t="shared" si="11"/>
        <v>0.0559969137</v>
      </c>
      <c r="N381" s="233">
        <f t="shared" si="12"/>
        <v>0.04095306548</v>
      </c>
    </row>
    <row r="382">
      <c r="A382" s="180">
        <f t="shared" si="9"/>
        <v>7</v>
      </c>
      <c r="B382" s="180">
        <f t="shared" si="10"/>
        <v>1901</v>
      </c>
      <c r="C382" s="45">
        <f>'StockBond Returns'!W372</f>
        <v>-0.0604324814</v>
      </c>
      <c r="D382" s="231">
        <f>'StockBond Returns'!M372</f>
        <v>23.14484855</v>
      </c>
      <c r="E382" s="45">
        <f t="shared" si="1"/>
        <v>0.03910307936</v>
      </c>
      <c r="F382" s="147">
        <f t="shared" si="4"/>
        <v>223.8775478</v>
      </c>
      <c r="G382" s="232">
        <f>'StockBond Returns'!C372</f>
        <v>1901.5</v>
      </c>
      <c r="H382" s="147">
        <f t="shared" si="2"/>
        <v>0.7295251266</v>
      </c>
      <c r="I382" s="147">
        <f t="shared" si="5"/>
        <v>8.427159181</v>
      </c>
      <c r="J382" s="45">
        <f t="shared" si="6"/>
        <v>-0.352733186</v>
      </c>
      <c r="K382" s="45">
        <f t="shared" si="7"/>
        <v>-0.4207698698</v>
      </c>
      <c r="L382" s="45">
        <f t="shared" si="8"/>
        <v>-0.07736206199</v>
      </c>
      <c r="M382" s="45">
        <f t="shared" si="11"/>
        <v>0.06550729063</v>
      </c>
      <c r="N382" s="233">
        <f t="shared" si="12"/>
        <v>0.04081366595</v>
      </c>
    </row>
    <row r="383">
      <c r="A383" s="180">
        <f t="shared" si="9"/>
        <v>8</v>
      </c>
      <c r="B383" s="180">
        <f t="shared" si="10"/>
        <v>1901</v>
      </c>
      <c r="C383" s="45">
        <f>'StockBond Returns'!W373</f>
        <v>-0.001757946828</v>
      </c>
      <c r="D383" s="231">
        <f>'StockBond Returns'!M373</f>
        <v>22.96236588</v>
      </c>
      <c r="E383" s="45">
        <f t="shared" si="1"/>
        <v>0.03927475974</v>
      </c>
      <c r="F383" s="147">
        <f t="shared" si="4"/>
        <v>222.7557403</v>
      </c>
      <c r="G383" s="232">
        <f>'StockBond Returns'!C373</f>
        <v>1901.583333</v>
      </c>
      <c r="H383" s="147">
        <f t="shared" si="2"/>
        <v>0.7290565151</v>
      </c>
      <c r="I383" s="147">
        <f t="shared" si="5"/>
        <v>8.489888072</v>
      </c>
      <c r="J383" s="45">
        <f t="shared" si="6"/>
        <v>-0.3570358817</v>
      </c>
      <c r="K383" s="45">
        <f t="shared" si="7"/>
        <v>-0.4250496039</v>
      </c>
      <c r="L383" s="45">
        <f t="shared" si="8"/>
        <v>-0.08514767127</v>
      </c>
      <c r="M383" s="45">
        <f t="shared" si="11"/>
        <v>0.07394239914</v>
      </c>
      <c r="N383" s="233">
        <f t="shared" si="12"/>
        <v>0.04062889122</v>
      </c>
    </row>
    <row r="384">
      <c r="A384" s="180">
        <f t="shared" si="9"/>
        <v>9</v>
      </c>
      <c r="B384" s="180">
        <f t="shared" si="10"/>
        <v>1901</v>
      </c>
      <c r="C384" s="45">
        <f>'StockBond Returns'!W374</f>
        <v>-0.01146611235</v>
      </c>
      <c r="D384" s="231">
        <f>'StockBond Returns'!M374</f>
        <v>22.59046832</v>
      </c>
      <c r="E384" s="45">
        <f t="shared" si="1"/>
        <v>0.03963322862</v>
      </c>
      <c r="F384" s="147">
        <f t="shared" si="4"/>
        <v>219.4809009</v>
      </c>
      <c r="G384" s="232">
        <f>'StockBond Returns'!C374</f>
        <v>1901.666667</v>
      </c>
      <c r="H384" s="147">
        <f t="shared" si="2"/>
        <v>0.724894727</v>
      </c>
      <c r="I384" s="147">
        <f t="shared" si="5"/>
        <v>8.540468344</v>
      </c>
      <c r="J384" s="45">
        <f t="shared" si="6"/>
        <v>-0.3595492256</v>
      </c>
      <c r="K384" s="45">
        <f t="shared" si="7"/>
        <v>-0.4284547038</v>
      </c>
      <c r="L384" s="45">
        <f t="shared" si="8"/>
        <v>-0.09154539001</v>
      </c>
      <c r="M384" s="45">
        <f t="shared" si="11"/>
        <v>0.07825635291</v>
      </c>
      <c r="N384" s="233">
        <f t="shared" si="12"/>
        <v>0.040402691</v>
      </c>
    </row>
    <row r="385">
      <c r="A385" s="180">
        <f t="shared" si="9"/>
        <v>10</v>
      </c>
      <c r="B385" s="180">
        <f t="shared" si="10"/>
        <v>1901</v>
      </c>
      <c r="C385" s="45">
        <f>'StockBond Returns'!W375</f>
        <v>-0.003166291713</v>
      </c>
      <c r="D385" s="231">
        <f>'StockBond Returns'!M375</f>
        <v>22.25290162</v>
      </c>
      <c r="E385" s="45">
        <f t="shared" si="1"/>
        <v>0.03996897994</v>
      </c>
      <c r="F385" s="147">
        <f t="shared" si="4"/>
        <v>218.0633609</v>
      </c>
      <c r="G385" s="232">
        <f>'StockBond Returns'!C375</f>
        <v>1901.75</v>
      </c>
      <c r="H385" s="147">
        <f t="shared" si="2"/>
        <v>0.7263141746</v>
      </c>
      <c r="I385" s="147">
        <f t="shared" si="5"/>
        <v>8.599620311</v>
      </c>
      <c r="J385" s="45">
        <f t="shared" si="6"/>
        <v>-0.3623641934</v>
      </c>
      <c r="K385" s="45">
        <f t="shared" si="7"/>
        <v>-0.4323860435</v>
      </c>
      <c r="L385" s="45">
        <f t="shared" si="8"/>
        <v>-0.0987788651</v>
      </c>
      <c r="M385" s="45">
        <f t="shared" si="11"/>
        <v>0.08422401651</v>
      </c>
      <c r="N385" s="233">
        <f t="shared" si="12"/>
        <v>0.04015079905</v>
      </c>
    </row>
    <row r="386">
      <c r="A386" s="180">
        <f t="shared" si="9"/>
        <v>11</v>
      </c>
      <c r="B386" s="180">
        <f t="shared" si="10"/>
        <v>1901</v>
      </c>
      <c r="C386" s="45">
        <f>'StockBond Returns'!W376</f>
        <v>0.006600416617</v>
      </c>
      <c r="D386" s="231">
        <f>'StockBond Returns'!M376</f>
        <v>22.37507478</v>
      </c>
      <c r="E386" s="45">
        <f t="shared" si="1"/>
        <v>0.03984629403</v>
      </c>
      <c r="F386" s="147">
        <f t="shared" si="4"/>
        <v>218.7715617</v>
      </c>
      <c r="G386" s="232">
        <f>'StockBond Returns'!C376</f>
        <v>1901.833333</v>
      </c>
      <c r="H386" s="147">
        <f t="shared" si="2"/>
        <v>0.7264363312</v>
      </c>
      <c r="I386" s="147">
        <f t="shared" si="5"/>
        <v>8.650983112</v>
      </c>
      <c r="J386" s="45">
        <f t="shared" si="6"/>
        <v>-0.3640344697</v>
      </c>
      <c r="K386" s="45">
        <f t="shared" si="7"/>
        <v>-0.4357560932</v>
      </c>
      <c r="L386" s="45">
        <f t="shared" si="8"/>
        <v>-0.1051215735</v>
      </c>
      <c r="M386" s="45">
        <f t="shared" si="11"/>
        <v>0.08819658003</v>
      </c>
      <c r="N386" s="233">
        <f t="shared" si="12"/>
        <v>0.03986016405</v>
      </c>
    </row>
    <row r="387">
      <c r="A387" s="180">
        <f t="shared" si="9"/>
        <v>12</v>
      </c>
      <c r="B387" s="180">
        <f t="shared" si="10"/>
        <v>1901</v>
      </c>
      <c r="C387" s="45">
        <f>'StockBond Returns'!W377</f>
        <v>-0.02079398228</v>
      </c>
      <c r="D387" s="231">
        <f>'StockBond Returns'!M377</f>
        <v>21.68021514</v>
      </c>
      <c r="E387" s="45">
        <f t="shared" si="1"/>
        <v>0.04056250177</v>
      </c>
      <c r="F387" s="147">
        <f t="shared" si="4"/>
        <v>213.5110989</v>
      </c>
      <c r="G387" s="232">
        <f>'StockBond Returns'!C377</f>
        <v>1901.916667</v>
      </c>
      <c r="H387" s="147">
        <f t="shared" si="2"/>
        <v>0.7217120273</v>
      </c>
      <c r="I387" s="147">
        <f t="shared" si="5"/>
        <v>8.683069957</v>
      </c>
      <c r="J387" s="45">
        <f t="shared" si="6"/>
        <v>-0.3647459005</v>
      </c>
      <c r="K387" s="45">
        <f t="shared" si="7"/>
        <v>-0.4378411629</v>
      </c>
      <c r="L387" s="45">
        <f t="shared" si="8"/>
        <v>-0.1094285883</v>
      </c>
      <c r="M387" s="45">
        <f t="shared" si="11"/>
        <v>0.08709472564</v>
      </c>
      <c r="N387" s="233">
        <f t="shared" si="12"/>
        <v>0.03954040452</v>
      </c>
    </row>
    <row r="388">
      <c r="A388" s="180">
        <f t="shared" si="9"/>
        <v>1</v>
      </c>
      <c r="B388" s="180">
        <f t="shared" si="10"/>
        <v>1902</v>
      </c>
      <c r="C388" s="45">
        <f>'StockBond Returns'!W378</f>
        <v>0.03163719294</v>
      </c>
      <c r="D388" s="231">
        <f>'StockBond Returns'!M378</f>
        <v>22.3402908</v>
      </c>
      <c r="E388" s="45">
        <f t="shared" si="1"/>
        <v>0.03988108736</v>
      </c>
      <c r="F388" s="147">
        <f t="shared" si="4"/>
        <v>219.5214458</v>
      </c>
      <c r="G388" s="232">
        <f>'StockBond Returns'!C378</f>
        <v>1902</v>
      </c>
      <c r="H388" s="147">
        <f t="shared" si="2"/>
        <v>0.7295628297</v>
      </c>
      <c r="I388" s="147">
        <f t="shared" si="5"/>
        <v>8.712388108</v>
      </c>
      <c r="J388" s="45">
        <f t="shared" si="6"/>
        <v>-0.3675194999</v>
      </c>
      <c r="K388" s="45">
        <f t="shared" si="7"/>
        <v>-0.4397328897</v>
      </c>
      <c r="L388" s="45">
        <f t="shared" si="8"/>
        <v>-0.1134341978</v>
      </c>
      <c r="M388" s="45">
        <f t="shared" si="11"/>
        <v>0.08456075463</v>
      </c>
      <c r="N388" s="233">
        <f t="shared" si="12"/>
        <v>0.03921900879</v>
      </c>
    </row>
    <row r="389">
      <c r="A389" s="180">
        <f t="shared" si="9"/>
        <v>2</v>
      </c>
      <c r="B389" s="180">
        <f t="shared" si="10"/>
        <v>1902</v>
      </c>
      <c r="C389" s="45">
        <f>'StockBond Returns'!W379</f>
        <v>0.009251228662</v>
      </c>
      <c r="D389" s="231">
        <f>'StockBond Returns'!M379</f>
        <v>22.45995745</v>
      </c>
      <c r="E389" s="45">
        <f t="shared" si="1"/>
        <v>0.03976184093</v>
      </c>
      <c r="F389" s="147">
        <f t="shared" si="4"/>
        <v>220.8159767</v>
      </c>
      <c r="G389" s="232">
        <f>'StockBond Returns'!C379</f>
        <v>1902.083333</v>
      </c>
      <c r="H389" s="147">
        <f t="shared" si="2"/>
        <v>0.7316708117</v>
      </c>
      <c r="I389" s="147">
        <f t="shared" si="5"/>
        <v>8.735458544</v>
      </c>
      <c r="J389" s="45">
        <f t="shared" si="6"/>
        <v>-0.3687711182</v>
      </c>
      <c r="K389" s="45">
        <f t="shared" si="7"/>
        <v>-0.4412125609</v>
      </c>
      <c r="L389" s="45">
        <f t="shared" si="8"/>
        <v>-0.116789838</v>
      </c>
      <c r="M389" s="45">
        <f t="shared" si="11"/>
        <v>0.08021729019</v>
      </c>
      <c r="N389" s="233">
        <f t="shared" si="12"/>
        <v>0.03890823642</v>
      </c>
    </row>
    <row r="390">
      <c r="A390" s="180">
        <f t="shared" si="9"/>
        <v>3</v>
      </c>
      <c r="B390" s="180">
        <f t="shared" si="10"/>
        <v>1902</v>
      </c>
      <c r="C390" s="45">
        <f>'StockBond Returns'!W380</f>
        <v>0.003759854638</v>
      </c>
      <c r="D390" s="231">
        <f>'StockBond Returns'!M380</f>
        <v>22.41065229</v>
      </c>
      <c r="E390" s="45">
        <f t="shared" si="1"/>
        <v>0.03981081869</v>
      </c>
      <c r="F390" s="147">
        <f t="shared" si="4"/>
        <v>220.9117909</v>
      </c>
      <c r="G390" s="232">
        <f>'StockBond Returns'!C380</f>
        <v>1902.166667</v>
      </c>
      <c r="H390" s="147">
        <f t="shared" si="2"/>
        <v>0.7328899378</v>
      </c>
      <c r="I390" s="147">
        <f t="shared" si="5"/>
        <v>8.754248109</v>
      </c>
      <c r="J390" s="45">
        <f t="shared" si="6"/>
        <v>-0.3688978436</v>
      </c>
      <c r="K390" s="45">
        <f t="shared" si="7"/>
        <v>-0.4424119069</v>
      </c>
      <c r="L390" s="45">
        <f t="shared" si="8"/>
        <v>-0.1197014366</v>
      </c>
      <c r="M390" s="45">
        <f t="shared" si="11"/>
        <v>0.0751341471</v>
      </c>
      <c r="N390" s="233">
        <f t="shared" si="12"/>
        <v>0.03862876995</v>
      </c>
    </row>
    <row r="391">
      <c r="A391" s="180">
        <f t="shared" si="9"/>
        <v>4</v>
      </c>
      <c r="B391" s="180">
        <f t="shared" si="10"/>
        <v>1902</v>
      </c>
      <c r="C391" s="45">
        <f>'StockBond Returns'!W381</f>
        <v>0.01598462952</v>
      </c>
      <c r="D391" s="231">
        <f>'StockBond Returns'!M381</f>
        <v>22.8231087</v>
      </c>
      <c r="E391" s="45">
        <f t="shared" si="1"/>
        <v>0.03940762032</v>
      </c>
      <c r="F391" s="147">
        <f t="shared" si="4"/>
        <v>223.6983791</v>
      </c>
      <c r="G391" s="232">
        <f>'StockBond Returns'!C381</f>
        <v>1902.25</v>
      </c>
      <c r="H391" s="147">
        <f t="shared" si="2"/>
        <v>0.7346183992</v>
      </c>
      <c r="I391" s="147">
        <f t="shared" si="5"/>
        <v>8.756005697</v>
      </c>
      <c r="J391" s="45">
        <f t="shared" si="6"/>
        <v>-0.3661810933</v>
      </c>
      <c r="K391" s="45">
        <f t="shared" si="7"/>
        <v>-0.4425238313</v>
      </c>
      <c r="L391" s="45">
        <f t="shared" si="8"/>
        <v>-0.1208919345</v>
      </c>
      <c r="M391" s="45">
        <f t="shared" si="11"/>
        <v>0.06557056256</v>
      </c>
      <c r="N391" s="233">
        <f t="shared" si="12"/>
        <v>0.0383926875</v>
      </c>
    </row>
    <row r="392">
      <c r="A392" s="180">
        <f t="shared" si="9"/>
        <v>5</v>
      </c>
      <c r="B392" s="180">
        <f t="shared" si="10"/>
        <v>1902</v>
      </c>
      <c r="C392" s="45">
        <f>'StockBond Returns'!W382</f>
        <v>-0.01131030404</v>
      </c>
      <c r="D392" s="231">
        <f>'StockBond Returns'!M382</f>
        <v>22.42795449</v>
      </c>
      <c r="E392" s="45">
        <f t="shared" si="1"/>
        <v>0.03979360686</v>
      </c>
      <c r="F392" s="147">
        <f t="shared" si="4"/>
        <v>220.4419728</v>
      </c>
      <c r="G392" s="232">
        <f>'StockBond Returns'!C382</f>
        <v>1902.333333</v>
      </c>
      <c r="H392" s="147">
        <f t="shared" si="2"/>
        <v>0.7310151</v>
      </c>
      <c r="I392" s="147">
        <f t="shared" si="5"/>
        <v>8.760870769</v>
      </c>
      <c r="J392" s="45">
        <f t="shared" si="6"/>
        <v>-0.363687231</v>
      </c>
      <c r="K392" s="45">
        <f t="shared" si="7"/>
        <v>-0.442833408</v>
      </c>
      <c r="L392" s="45">
        <f t="shared" si="8"/>
        <v>-0.1223860249</v>
      </c>
      <c r="M392" s="45">
        <f t="shared" si="11"/>
        <v>0.05797788511</v>
      </c>
      <c r="N392" s="233">
        <f t="shared" si="12"/>
        <v>0.03822137339</v>
      </c>
    </row>
    <row r="393">
      <c r="A393" s="180">
        <f t="shared" si="9"/>
        <v>6</v>
      </c>
      <c r="B393" s="180">
        <f t="shared" si="10"/>
        <v>1902</v>
      </c>
      <c r="C393" s="45">
        <f>'StockBond Returns'!W383</f>
        <v>-0.0201402953</v>
      </c>
      <c r="D393" s="231">
        <f>'StockBond Returns'!M383</f>
        <v>21.9637423</v>
      </c>
      <c r="E393" s="45">
        <f t="shared" si="1"/>
        <v>0.04026479086</v>
      </c>
      <c r="F393" s="147">
        <f t="shared" si="4"/>
        <v>215.2859141</v>
      </c>
      <c r="G393" s="232">
        <f>'StockBond Returns'!C383</f>
        <v>1902.416667</v>
      </c>
      <c r="H393" s="147">
        <f t="shared" si="2"/>
        <v>0.7223701923</v>
      </c>
      <c r="I393" s="147">
        <f t="shared" si="5"/>
        <v>8.740066173</v>
      </c>
      <c r="J393" s="45">
        <f t="shared" si="6"/>
        <v>-0.3586373394</v>
      </c>
      <c r="K393" s="45">
        <f t="shared" si="7"/>
        <v>-0.441507145</v>
      </c>
      <c r="L393" s="45">
        <f t="shared" si="8"/>
        <v>-0.1212970274</v>
      </c>
      <c r="M393" s="45">
        <f t="shared" si="11"/>
        <v>0.04551312393</v>
      </c>
      <c r="N393" s="233">
        <f t="shared" si="12"/>
        <v>0.03809947931</v>
      </c>
    </row>
    <row r="394">
      <c r="A394" s="180">
        <f t="shared" si="9"/>
        <v>7</v>
      </c>
      <c r="B394" s="180">
        <f t="shared" si="10"/>
        <v>1902</v>
      </c>
      <c r="C394" s="45">
        <f>'StockBond Returns'!W384</f>
        <v>0.01332351755</v>
      </c>
      <c r="D394" s="231">
        <f>'StockBond Returns'!M384</f>
        <v>22.38568659</v>
      </c>
      <c r="E394" s="45">
        <f t="shared" si="1"/>
        <v>0.03983570089</v>
      </c>
      <c r="F394" s="147">
        <f t="shared" si="4"/>
        <v>217.4222851</v>
      </c>
      <c r="G394" s="232">
        <f>'StockBond Returns'!C384</f>
        <v>1902.5</v>
      </c>
      <c r="H394" s="147">
        <f t="shared" si="2"/>
        <v>0.721764093</v>
      </c>
      <c r="I394" s="147">
        <f t="shared" si="5"/>
        <v>8.732305139</v>
      </c>
      <c r="J394" s="45">
        <f t="shared" si="6"/>
        <v>-0.3550930872</v>
      </c>
      <c r="K394" s="45">
        <f t="shared" si="7"/>
        <v>-0.4410107719</v>
      </c>
      <c r="L394" s="45">
        <f t="shared" si="8"/>
        <v>-0.1215021596</v>
      </c>
      <c r="M394" s="45">
        <f t="shared" si="11"/>
        <v>0.03620982483</v>
      </c>
      <c r="N394" s="233">
        <f t="shared" si="12"/>
        <v>0.03804888971</v>
      </c>
    </row>
    <row r="395">
      <c r="A395" s="180">
        <f t="shared" si="9"/>
        <v>8</v>
      </c>
      <c r="B395" s="180">
        <f t="shared" si="10"/>
        <v>1902</v>
      </c>
      <c r="C395" s="45">
        <f>'StockBond Returns'!W385</f>
        <v>0.03514098703</v>
      </c>
      <c r="D395" s="231">
        <f>'StockBond Returns'!M385</f>
        <v>23.22114901</v>
      </c>
      <c r="E395" s="45">
        <f t="shared" si="1"/>
        <v>0.03903209558</v>
      </c>
      <c r="F395" s="147">
        <f t="shared" si="4"/>
        <v>224.3155912</v>
      </c>
      <c r="G395" s="232">
        <f>'StockBond Returns'!C385</f>
        <v>1902.583333</v>
      </c>
      <c r="H395" s="147">
        <f t="shared" si="2"/>
        <v>0.7296256329</v>
      </c>
      <c r="I395" s="147">
        <f t="shared" si="5"/>
        <v>8.732874257</v>
      </c>
      <c r="J395" s="45">
        <f t="shared" si="6"/>
        <v>-0.3520132236</v>
      </c>
      <c r="K395" s="45">
        <f t="shared" si="7"/>
        <v>-0.441047201</v>
      </c>
      <c r="L395" s="45">
        <f t="shared" si="8"/>
        <v>-0.1225343363</v>
      </c>
      <c r="M395" s="45">
        <f t="shared" si="11"/>
        <v>0.02862065822</v>
      </c>
      <c r="N395" s="233">
        <f t="shared" si="12"/>
        <v>0.03805053403</v>
      </c>
    </row>
    <row r="396">
      <c r="A396" s="180">
        <f t="shared" si="9"/>
        <v>9</v>
      </c>
      <c r="B396" s="180">
        <f t="shared" si="10"/>
        <v>1902</v>
      </c>
      <c r="C396" s="45">
        <f>'StockBond Returns'!W386</f>
        <v>0.00167821993</v>
      </c>
      <c r="D396" s="231">
        <f>'StockBond Returns'!M386</f>
        <v>22.85656638</v>
      </c>
      <c r="E396" s="45">
        <f t="shared" si="1"/>
        <v>0.03937555172</v>
      </c>
      <c r="F396" s="147">
        <f t="shared" si="4"/>
        <v>223.961192</v>
      </c>
      <c r="G396" s="232">
        <f>'StockBond Returns'!C386</f>
        <v>1902.666667</v>
      </c>
      <c r="H396" s="147">
        <f t="shared" si="2"/>
        <v>0.7348829581</v>
      </c>
      <c r="I396" s="147">
        <f t="shared" si="5"/>
        <v>8.742862488</v>
      </c>
      <c r="J396" s="45">
        <f t="shared" si="6"/>
        <v>-0.3493259334</v>
      </c>
      <c r="K396" s="45">
        <f t="shared" si="7"/>
        <v>-0.4416857733</v>
      </c>
      <c r="L396" s="45">
        <f t="shared" si="8"/>
        <v>-0.1245012889</v>
      </c>
      <c r="M396" s="45">
        <f t="shared" si="11"/>
        <v>0.02369824882</v>
      </c>
      <c r="N396" s="233">
        <f t="shared" si="12"/>
        <v>0.03809083032</v>
      </c>
    </row>
    <row r="397">
      <c r="A397" s="180">
        <f t="shared" si="9"/>
        <v>10</v>
      </c>
      <c r="B397" s="180">
        <f t="shared" si="10"/>
        <v>1902</v>
      </c>
      <c r="C397" s="45">
        <f>'StockBond Returns'!W387</f>
        <v>-0.08355913242</v>
      </c>
      <c r="D397" s="231">
        <f>'StockBond Returns'!M387</f>
        <v>20.6044254</v>
      </c>
      <c r="E397" s="45">
        <f t="shared" si="1"/>
        <v>0.04176663158</v>
      </c>
      <c r="F397" s="147">
        <f t="shared" si="4"/>
        <v>204.5737123</v>
      </c>
      <c r="G397" s="232">
        <f>'StockBond Returns'!C387</f>
        <v>1902.75</v>
      </c>
      <c r="H397" s="147">
        <f t="shared" si="2"/>
        <v>0.7120295726</v>
      </c>
      <c r="I397" s="147">
        <f t="shared" si="5"/>
        <v>8.728577886</v>
      </c>
      <c r="J397" s="45">
        <f t="shared" si="6"/>
        <v>-0.3445805747</v>
      </c>
      <c r="K397" s="45">
        <f t="shared" si="7"/>
        <v>-0.4407720738</v>
      </c>
      <c r="L397" s="45">
        <f t="shared" si="8"/>
        <v>-0.1240275569</v>
      </c>
      <c r="M397" s="45">
        <f t="shared" si="11"/>
        <v>0.01499572886</v>
      </c>
      <c r="N397" s="233">
        <f t="shared" si="12"/>
        <v>0.03815867565</v>
      </c>
    </row>
    <row r="398">
      <c r="A398" s="180">
        <f t="shared" si="9"/>
        <v>11</v>
      </c>
      <c r="B398" s="180">
        <f t="shared" si="10"/>
        <v>1902</v>
      </c>
      <c r="C398" s="45">
        <f>'StockBond Returns'!W388</f>
        <v>0.004385445946</v>
      </c>
      <c r="D398" s="231">
        <f>'StockBond Returns'!M388</f>
        <v>20.40854126</v>
      </c>
      <c r="E398" s="45">
        <f t="shared" si="1"/>
        <v>0.04199954623</v>
      </c>
      <c r="F398" s="147">
        <f t="shared" si="4"/>
        <v>204.7557071</v>
      </c>
      <c r="G398" s="232">
        <f>'StockBond Returns'!C388</f>
        <v>1902.833333</v>
      </c>
      <c r="H398" s="147">
        <f t="shared" si="2"/>
        <v>0.7166372321</v>
      </c>
      <c r="I398" s="147">
        <f t="shared" si="5"/>
        <v>8.718778787</v>
      </c>
      <c r="J398" s="45">
        <f t="shared" si="6"/>
        <v>-0.3403257681</v>
      </c>
      <c r="K398" s="45">
        <f t="shared" si="7"/>
        <v>-0.4401435535</v>
      </c>
      <c r="L398" s="45">
        <f t="shared" si="8"/>
        <v>-0.1239888891</v>
      </c>
      <c r="M398" s="45">
        <f t="shared" si="11"/>
        <v>0.007836759537</v>
      </c>
      <c r="N398" s="233">
        <f t="shared" si="12"/>
        <v>0.03825624494</v>
      </c>
    </row>
    <row r="399">
      <c r="A399" s="180">
        <f t="shared" si="9"/>
        <v>12</v>
      </c>
      <c r="B399" s="180">
        <f t="shared" si="10"/>
        <v>1902</v>
      </c>
      <c r="C399" s="45">
        <f>'StockBond Returns'!W389</f>
        <v>-0.02714331126</v>
      </c>
      <c r="D399" s="231">
        <f>'StockBond Returns'!M389</f>
        <v>19.63323213</v>
      </c>
      <c r="E399" s="45">
        <f t="shared" si="1"/>
        <v>0.04296702431</v>
      </c>
      <c r="F399" s="147">
        <f t="shared" si="4"/>
        <v>198.5007739</v>
      </c>
      <c r="G399" s="232">
        <f>'StockBond Returns'!C389</f>
        <v>1902.916667</v>
      </c>
      <c r="H399" s="147">
        <f t="shared" si="2"/>
        <v>0.7107489648</v>
      </c>
      <c r="I399" s="147">
        <f t="shared" si="5"/>
        <v>8.707815724</v>
      </c>
      <c r="J399" s="45">
        <f t="shared" si="6"/>
        <v>-0.3359669836</v>
      </c>
      <c r="K399" s="45">
        <f t="shared" si="7"/>
        <v>-0.4394386992</v>
      </c>
      <c r="L399" s="45">
        <f t="shared" si="8"/>
        <v>-0.1238201429</v>
      </c>
      <c r="M399" s="45">
        <f t="shared" si="11"/>
        <v>0.002849886936</v>
      </c>
      <c r="N399" s="233">
        <f t="shared" si="12"/>
        <v>0.03837905512</v>
      </c>
    </row>
    <row r="400">
      <c r="A400" s="180">
        <f t="shared" si="9"/>
        <v>1</v>
      </c>
      <c r="B400" s="180">
        <f t="shared" si="10"/>
        <v>1903</v>
      </c>
      <c r="C400" s="45">
        <f>'StockBond Returns'!W390</f>
        <v>0.02975792415</v>
      </c>
      <c r="D400" s="231">
        <f>'StockBond Returns'!M390</f>
        <v>20.31813205</v>
      </c>
      <c r="E400" s="45">
        <f t="shared" si="1"/>
        <v>0.0421085614</v>
      </c>
      <c r="F400" s="147">
        <f t="shared" si="4"/>
        <v>203.6758455</v>
      </c>
      <c r="G400" s="232">
        <f>'StockBond Returns'!C390</f>
        <v>1903</v>
      </c>
      <c r="H400" s="147">
        <f t="shared" si="2"/>
        <v>0.7147080704</v>
      </c>
      <c r="I400" s="147">
        <f t="shared" si="5"/>
        <v>8.692960965</v>
      </c>
      <c r="J400" s="45">
        <f t="shared" si="6"/>
        <v>-0.3294965224</v>
      </c>
      <c r="K400" s="45">
        <f t="shared" si="7"/>
        <v>-0.4384807974</v>
      </c>
      <c r="L400" s="45">
        <f t="shared" si="8"/>
        <v>-0.1232403701</v>
      </c>
      <c r="M400" s="45">
        <f t="shared" si="11"/>
        <v>-0.002229829874</v>
      </c>
      <c r="N400" s="233">
        <f t="shared" si="12"/>
        <v>0.03855348931</v>
      </c>
    </row>
    <row r="401">
      <c r="A401" s="180">
        <f t="shared" si="9"/>
        <v>2</v>
      </c>
      <c r="B401" s="180">
        <f t="shared" si="10"/>
        <v>1903</v>
      </c>
      <c r="C401" s="45">
        <f>'StockBond Returns'!W391</f>
        <v>-0.0006177765689</v>
      </c>
      <c r="D401" s="231">
        <f>'StockBond Returns'!M391</f>
        <v>20.10705152</v>
      </c>
      <c r="E401" s="45">
        <f t="shared" si="1"/>
        <v>0.04236689804</v>
      </c>
      <c r="F401" s="147">
        <f t="shared" si="4"/>
        <v>202.8357528</v>
      </c>
      <c r="G401" s="232">
        <f>'StockBond Returns'!C391</f>
        <v>1903.083333</v>
      </c>
      <c r="H401" s="147">
        <f t="shared" si="2"/>
        <v>0.7161268047</v>
      </c>
      <c r="I401" s="147">
        <f t="shared" si="5"/>
        <v>8.677416958</v>
      </c>
      <c r="J401" s="45">
        <f t="shared" si="6"/>
        <v>-0.3245228681</v>
      </c>
      <c r="K401" s="45">
        <f t="shared" si="7"/>
        <v>-0.4374749383</v>
      </c>
      <c r="L401" s="45">
        <f t="shared" si="8"/>
        <v>-0.1225737329</v>
      </c>
      <c r="M401" s="45">
        <f t="shared" si="11"/>
        <v>-0.006644366225</v>
      </c>
      <c r="N401" s="233">
        <f t="shared" si="12"/>
        <v>0.03875926021</v>
      </c>
    </row>
    <row r="402">
      <c r="A402" s="180">
        <f t="shared" si="9"/>
        <v>3</v>
      </c>
      <c r="B402" s="180">
        <f t="shared" si="10"/>
        <v>1903</v>
      </c>
      <c r="C402" s="45">
        <f>'StockBond Returns'!W392</f>
        <v>0.009040503161</v>
      </c>
      <c r="D402" s="231">
        <f>'StockBond Returns'!M392</f>
        <v>19.88456038</v>
      </c>
      <c r="E402" s="45">
        <f t="shared" si="1"/>
        <v>0.04264513725</v>
      </c>
      <c r="F402" s="147">
        <f t="shared" si="4"/>
        <v>203.9468891</v>
      </c>
      <c r="G402" s="232">
        <f>'StockBond Returns'!C392</f>
        <v>1903.166667</v>
      </c>
      <c r="H402" s="147">
        <f t="shared" si="2"/>
        <v>0.7247785898</v>
      </c>
      <c r="I402" s="147">
        <f t="shared" si="5"/>
        <v>8.66930561</v>
      </c>
      <c r="J402" s="45">
        <f t="shared" si="6"/>
        <v>-0.3210293711</v>
      </c>
      <c r="K402" s="45">
        <f t="shared" si="7"/>
        <v>-0.4369486175</v>
      </c>
      <c r="L402" s="45">
        <f t="shared" si="8"/>
        <v>-0.1226446477</v>
      </c>
      <c r="M402" s="45">
        <f t="shared" si="11"/>
        <v>-0.009703003327</v>
      </c>
      <c r="N402" s="233">
        <f t="shared" si="12"/>
        <v>0.03897924452</v>
      </c>
    </row>
    <row r="403">
      <c r="A403" s="180">
        <f t="shared" si="9"/>
        <v>4</v>
      </c>
      <c r="B403" s="180">
        <f t="shared" si="10"/>
        <v>1903</v>
      </c>
      <c r="C403" s="45">
        <f>'StockBond Returns'!W393</f>
        <v>-0.03129328655</v>
      </c>
      <c r="D403" s="231">
        <f>'StockBond Returns'!M393</f>
        <v>18.9800226</v>
      </c>
      <c r="E403" s="45">
        <f t="shared" si="1"/>
        <v>0.04384348813</v>
      </c>
      <c r="F403" s="147">
        <f t="shared" si="4"/>
        <v>196.8626228</v>
      </c>
      <c r="G403" s="232">
        <f>'StockBond Returns'!C393</f>
        <v>1903.25</v>
      </c>
      <c r="H403" s="147">
        <f t="shared" si="2"/>
        <v>0.7192620053</v>
      </c>
      <c r="I403" s="147">
        <f t="shared" si="5"/>
        <v>8.653949216</v>
      </c>
      <c r="J403" s="45">
        <f t="shared" si="6"/>
        <v>-0.3187394438</v>
      </c>
      <c r="K403" s="45">
        <f t="shared" si="7"/>
        <v>-0.4359494853</v>
      </c>
      <c r="L403" s="45">
        <f t="shared" si="8"/>
        <v>-0.1219756348</v>
      </c>
      <c r="M403" s="45">
        <f t="shared" si="11"/>
        <v>-0.01165559781</v>
      </c>
      <c r="N403" s="233">
        <f t="shared" si="12"/>
        <v>0.03918119898</v>
      </c>
    </row>
    <row r="404">
      <c r="A404" s="180">
        <f t="shared" si="9"/>
        <v>5</v>
      </c>
      <c r="B404" s="180">
        <f t="shared" si="10"/>
        <v>1903</v>
      </c>
      <c r="C404" s="45">
        <f>'StockBond Returns'!W394</f>
        <v>0.01336271329</v>
      </c>
      <c r="D404" s="231">
        <f>'StockBond Returns'!M394</f>
        <v>18.95485872</v>
      </c>
      <c r="E404" s="45">
        <f t="shared" si="1"/>
        <v>0.04387846092</v>
      </c>
      <c r="F404" s="147">
        <f t="shared" si="4"/>
        <v>198.7643683</v>
      </c>
      <c r="G404" s="232">
        <f>'StockBond Returns'!C394</f>
        <v>1903.333333</v>
      </c>
      <c r="H404" s="147">
        <f t="shared" si="2"/>
        <v>0.7267895471</v>
      </c>
      <c r="I404" s="147">
        <f t="shared" si="5"/>
        <v>8.649723663</v>
      </c>
      <c r="J404" s="45">
        <f t="shared" si="6"/>
        <v>-0.3179462855</v>
      </c>
      <c r="K404" s="45">
        <f t="shared" si="7"/>
        <v>-0.435673936</v>
      </c>
      <c r="L404" s="45">
        <f t="shared" si="8"/>
        <v>-0.1224287943</v>
      </c>
      <c r="M404" s="45">
        <f t="shared" si="11"/>
        <v>-0.01268676471</v>
      </c>
      <c r="N404" s="233">
        <f t="shared" si="12"/>
        <v>0.03936056905</v>
      </c>
    </row>
    <row r="405">
      <c r="A405" s="180">
        <f t="shared" si="9"/>
        <v>6</v>
      </c>
      <c r="B405" s="180">
        <f t="shared" si="10"/>
        <v>1903</v>
      </c>
      <c r="C405" s="45">
        <f>'StockBond Returns'!W395</f>
        <v>-0.03995027045</v>
      </c>
      <c r="D405" s="231">
        <f>'StockBond Returns'!M395</f>
        <v>17.81855172</v>
      </c>
      <c r="E405" s="45">
        <f t="shared" si="1"/>
        <v>0.04556064196</v>
      </c>
      <c r="F405" s="147">
        <f t="shared" si="4"/>
        <v>190.1259239</v>
      </c>
      <c r="G405" s="232">
        <f>'StockBond Returns'!C395</f>
        <v>1903.416667</v>
      </c>
      <c r="H405" s="147">
        <f t="shared" si="2"/>
        <v>0.7218549287</v>
      </c>
      <c r="I405" s="147">
        <f t="shared" si="5"/>
        <v>8.6492084</v>
      </c>
      <c r="J405" s="45">
        <f t="shared" si="6"/>
        <v>-0.3171858676</v>
      </c>
      <c r="K405" s="45">
        <f t="shared" si="7"/>
        <v>-0.4356403171</v>
      </c>
      <c r="L405" s="45">
        <f t="shared" si="8"/>
        <v>-0.1232553105</v>
      </c>
      <c r="M405" s="45">
        <f t="shared" si="11"/>
        <v>-0.01039554747</v>
      </c>
      <c r="N405" s="233">
        <f t="shared" si="12"/>
        <v>0.03951544713</v>
      </c>
    </row>
    <row r="406">
      <c r="A406" s="180">
        <f t="shared" si="9"/>
        <v>7</v>
      </c>
      <c r="B406" s="180">
        <f t="shared" si="10"/>
        <v>1903</v>
      </c>
      <c r="C406" s="45">
        <f>'StockBond Returns'!W396</f>
        <v>-0.02243491599</v>
      </c>
      <c r="D406" s="231">
        <f>'StockBond Returns'!M396</f>
        <v>17.16515912</v>
      </c>
      <c r="E406" s="45">
        <f t="shared" si="1"/>
        <v>0.04662877163</v>
      </c>
      <c r="F406" s="147">
        <f t="shared" si="4"/>
        <v>185.1548046</v>
      </c>
      <c r="G406" s="232">
        <f>'StockBond Returns'!C396</f>
        <v>1903.5</v>
      </c>
      <c r="H406" s="147">
        <f t="shared" si="2"/>
        <v>0.7194617582</v>
      </c>
      <c r="I406" s="147">
        <f t="shared" si="5"/>
        <v>8.646906065</v>
      </c>
      <c r="J406" s="45">
        <f t="shared" si="6"/>
        <v>-0.3164155926</v>
      </c>
      <c r="K406" s="45">
        <f t="shared" si="7"/>
        <v>-0.4354900501</v>
      </c>
      <c r="L406" s="45">
        <f t="shared" si="8"/>
        <v>-0.1238991026</v>
      </c>
      <c r="M406" s="45">
        <f t="shared" si="11"/>
        <v>-0.009779671299</v>
      </c>
      <c r="N406" s="233">
        <f t="shared" si="12"/>
        <v>0.03965096759</v>
      </c>
    </row>
    <row r="407">
      <c r="A407" s="180">
        <f t="shared" si="9"/>
        <v>8</v>
      </c>
      <c r="B407" s="180">
        <f t="shared" si="10"/>
        <v>1903</v>
      </c>
      <c r="C407" s="45">
        <f>'StockBond Returns'!W397</f>
        <v>-0.03102612138</v>
      </c>
      <c r="D407" s="231">
        <f>'StockBond Returns'!M397</f>
        <v>16.29911879</v>
      </c>
      <c r="E407" s="45">
        <f t="shared" si="1"/>
        <v>0.04817650506</v>
      </c>
      <c r="F407" s="147">
        <f t="shared" si="4"/>
        <v>178.7130295</v>
      </c>
      <c r="G407" s="232">
        <f>'StockBond Returns'!C397</f>
        <v>1903.583333</v>
      </c>
      <c r="H407" s="147">
        <f t="shared" si="2"/>
        <v>0.7174807641</v>
      </c>
      <c r="I407" s="147">
        <f t="shared" si="5"/>
        <v>8.634761196</v>
      </c>
      <c r="J407" s="45">
        <f t="shared" si="6"/>
        <v>-0.3150575117</v>
      </c>
      <c r="K407" s="45">
        <f t="shared" si="7"/>
        <v>-0.4346960618</v>
      </c>
      <c r="L407" s="45">
        <f t="shared" si="8"/>
        <v>-0.1235434905</v>
      </c>
      <c r="M407" s="45">
        <f t="shared" si="11"/>
        <v>-0.01123491049</v>
      </c>
      <c r="N407" s="233">
        <f t="shared" si="12"/>
        <v>0.0397666682</v>
      </c>
    </row>
    <row r="408">
      <c r="A408" s="180">
        <f t="shared" si="9"/>
        <v>9</v>
      </c>
      <c r="B408" s="180">
        <f t="shared" si="10"/>
        <v>1903</v>
      </c>
      <c r="C408" s="45">
        <f>'StockBond Returns'!W398</f>
        <v>-0.02428723816</v>
      </c>
      <c r="D408" s="231">
        <f>'StockBond Returns'!M398</f>
        <v>15.65435912</v>
      </c>
      <c r="E408" s="45">
        <f t="shared" si="1"/>
        <v>0.04943998529</v>
      </c>
      <c r="F408" s="147">
        <f t="shared" si="4"/>
        <v>173.6725284</v>
      </c>
      <c r="G408" s="232">
        <f>'StockBond Returns'!C398</f>
        <v>1903.666667</v>
      </c>
      <c r="H408" s="147">
        <f t="shared" si="2"/>
        <v>0.7155306043</v>
      </c>
      <c r="I408" s="147">
        <f t="shared" si="5"/>
        <v>8.615408842</v>
      </c>
      <c r="J408" s="45">
        <f t="shared" si="6"/>
        <v>-0.3136738321</v>
      </c>
      <c r="K408" s="45">
        <f t="shared" si="7"/>
        <v>-0.4334262484</v>
      </c>
      <c r="L408" s="45">
        <f t="shared" si="8"/>
        <v>-0.1224498757</v>
      </c>
      <c r="M408" s="45">
        <f t="shared" si="11"/>
        <v>-0.01457802245</v>
      </c>
      <c r="N408" s="233">
        <f t="shared" si="12"/>
        <v>0.03985983374</v>
      </c>
    </row>
    <row r="409">
      <c r="A409" s="180">
        <f t="shared" si="9"/>
        <v>10</v>
      </c>
      <c r="B409" s="180">
        <f t="shared" si="10"/>
        <v>1903</v>
      </c>
      <c r="C409" s="45">
        <f>'StockBond Returns'!W399</f>
        <v>-0.00890273516</v>
      </c>
      <c r="D409" s="231">
        <f>'StockBond Returns'!M399</f>
        <v>15.25294383</v>
      </c>
      <c r="E409" s="45">
        <f t="shared" si="1"/>
        <v>0.05028055735</v>
      </c>
      <c r="F409" s="147">
        <f t="shared" si="4"/>
        <v>171.4172075</v>
      </c>
      <c r="G409" s="232">
        <f>'StockBond Returns'!C399</f>
        <v>1903.75</v>
      </c>
      <c r="H409" s="147">
        <f t="shared" si="2"/>
        <v>0.718246061</v>
      </c>
      <c r="I409" s="147">
        <f t="shared" si="5"/>
        <v>8.621625331</v>
      </c>
      <c r="J409" s="45">
        <f t="shared" si="6"/>
        <v>-0.3149553686</v>
      </c>
      <c r="K409" s="45">
        <f t="shared" si="7"/>
        <v>-0.4338347676</v>
      </c>
      <c r="L409" s="45">
        <f t="shared" si="8"/>
        <v>-0.1239530748</v>
      </c>
      <c r="M409" s="45">
        <f t="shared" si="11"/>
        <v>-0.01225314784</v>
      </c>
      <c r="N409" s="233">
        <f t="shared" si="12"/>
        <v>0.03992866364</v>
      </c>
    </row>
    <row r="410">
      <c r="A410" s="180">
        <f t="shared" si="9"/>
        <v>11</v>
      </c>
      <c r="B410" s="180">
        <f t="shared" si="10"/>
        <v>1903</v>
      </c>
      <c r="C410" s="45">
        <f>'StockBond Returns'!W400</f>
        <v>0.01643028343</v>
      </c>
      <c r="D410" s="231">
        <f>'StockBond Returns'!M400</f>
        <v>15.40787753</v>
      </c>
      <c r="E410" s="45">
        <f t="shared" si="1"/>
        <v>0.04995093291</v>
      </c>
      <c r="F410" s="147">
        <f t="shared" si="4"/>
        <v>173.5035937</v>
      </c>
      <c r="G410" s="232">
        <f>'StockBond Returns'!C400</f>
        <v>1903.833333</v>
      </c>
      <c r="H410" s="147">
        <f t="shared" si="2"/>
        <v>0.7222221976</v>
      </c>
      <c r="I410" s="147">
        <f t="shared" si="5"/>
        <v>8.627210296</v>
      </c>
      <c r="J410" s="45">
        <f t="shared" si="6"/>
        <v>-0.3165811206</v>
      </c>
      <c r="K410" s="45">
        <f t="shared" si="7"/>
        <v>-0.4342012839</v>
      </c>
      <c r="L410" s="45">
        <f t="shared" si="8"/>
        <v>-0.1253953608</v>
      </c>
      <c r="M410" s="45">
        <f t="shared" si="11"/>
        <v>-0.01050244455</v>
      </c>
      <c r="N410" s="233">
        <f t="shared" si="12"/>
        <v>0.0399766005</v>
      </c>
    </row>
    <row r="411">
      <c r="A411" s="180">
        <f t="shared" si="9"/>
        <v>12</v>
      </c>
      <c r="B411" s="180">
        <f t="shared" si="10"/>
        <v>1903</v>
      </c>
      <c r="C411" s="45">
        <f>'StockBond Returns'!W401</f>
        <v>0.03796537269</v>
      </c>
      <c r="D411" s="231">
        <f>'StockBond Returns'!M401</f>
        <v>16.04289414</v>
      </c>
      <c r="E411" s="45">
        <f t="shared" si="1"/>
        <v>0.04866644638</v>
      </c>
      <c r="F411" s="147">
        <f t="shared" si="4"/>
        <v>179.3410807</v>
      </c>
      <c r="G411" s="232">
        <f>'StockBond Returns'!C401</f>
        <v>1903.916667</v>
      </c>
      <c r="H411" s="147">
        <f t="shared" si="2"/>
        <v>0.727324424</v>
      </c>
      <c r="I411" s="147">
        <f t="shared" si="5"/>
        <v>8.643785755</v>
      </c>
      <c r="J411" s="45">
        <f t="shared" si="6"/>
        <v>-0.3192257404</v>
      </c>
      <c r="K411" s="45">
        <f t="shared" si="7"/>
        <v>-0.4352862684</v>
      </c>
      <c r="L411" s="45">
        <f t="shared" si="8"/>
        <v>-0.1279514863</v>
      </c>
      <c r="M411" s="45">
        <f t="shared" si="11"/>
        <v>-0.007353160781</v>
      </c>
      <c r="N411" s="233">
        <f t="shared" si="12"/>
        <v>0.04000696436</v>
      </c>
    </row>
    <row r="412">
      <c r="A412" s="180">
        <f t="shared" si="9"/>
        <v>1</v>
      </c>
      <c r="B412" s="180">
        <f t="shared" si="10"/>
        <v>1904</v>
      </c>
      <c r="C412" s="45">
        <f>'StockBond Returns'!W402</f>
        <v>-0.007920170235</v>
      </c>
      <c r="D412" s="231">
        <f>'StockBond Returns'!M402</f>
        <v>15.86183391</v>
      </c>
      <c r="E412" s="45">
        <f t="shared" si="1"/>
        <v>0.04902220625</v>
      </c>
      <c r="F412" s="147">
        <f t="shared" si="4"/>
        <v>177.1991049</v>
      </c>
      <c r="G412" s="232">
        <f>'StockBond Returns'!C402</f>
        <v>1904</v>
      </c>
      <c r="H412" s="147">
        <f t="shared" si="2"/>
        <v>0.7238909224</v>
      </c>
      <c r="I412" s="147">
        <f t="shared" si="5"/>
        <v>8.652968607</v>
      </c>
      <c r="J412" s="45">
        <f t="shared" si="6"/>
        <v>-0.3211529099</v>
      </c>
      <c r="K412" s="45">
        <f t="shared" si="7"/>
        <v>-0.4358855636</v>
      </c>
      <c r="L412" s="45">
        <f t="shared" si="8"/>
        <v>-0.1297636171</v>
      </c>
      <c r="M412" s="45">
        <f t="shared" si="11"/>
        <v>-0.004600544952</v>
      </c>
      <c r="N412" s="233">
        <f t="shared" si="12"/>
        <v>0.04001966707</v>
      </c>
    </row>
    <row r="413">
      <c r="A413" s="180">
        <f t="shared" si="9"/>
        <v>2</v>
      </c>
      <c r="B413" s="180">
        <f t="shared" si="10"/>
        <v>1904</v>
      </c>
      <c r="C413" s="45">
        <f>'StockBond Returns'!W403</f>
        <v>-0.04127756159</v>
      </c>
      <c r="D413" s="231">
        <f>'StockBond Returns'!M403</f>
        <v>15.02149838</v>
      </c>
      <c r="E413" s="45">
        <f t="shared" si="1"/>
        <v>0.05078562753</v>
      </c>
      <c r="F413" s="147">
        <f t="shared" si="4"/>
        <v>169.1907475</v>
      </c>
      <c r="G413" s="232">
        <f>'StockBond Returns'!C403</f>
        <v>1904.083333</v>
      </c>
      <c r="H413" s="147">
        <f t="shared" si="2"/>
        <v>0.7160381903</v>
      </c>
      <c r="I413" s="147">
        <f t="shared" si="5"/>
        <v>8.652879993</v>
      </c>
      <c r="J413" s="45">
        <f t="shared" si="6"/>
        <v>-0.3231427283</v>
      </c>
      <c r="K413" s="45">
        <f t="shared" si="7"/>
        <v>-0.4358797865</v>
      </c>
      <c r="L413" s="45">
        <f t="shared" si="8"/>
        <v>-0.1306498656</v>
      </c>
      <c r="M413" s="45">
        <f t="shared" si="11"/>
        <v>-0.002827680782</v>
      </c>
      <c r="N413" s="233">
        <f t="shared" si="12"/>
        <v>0.04002208652</v>
      </c>
    </row>
    <row r="414">
      <c r="A414" s="180">
        <f t="shared" si="9"/>
        <v>3</v>
      </c>
      <c r="B414" s="180">
        <f t="shared" si="10"/>
        <v>1904</v>
      </c>
      <c r="C414" s="45">
        <f>'StockBond Returns'!W404</f>
        <v>0.01292366872</v>
      </c>
      <c r="D414" s="231">
        <f>'StockBond Returns'!M404</f>
        <v>15.08193018</v>
      </c>
      <c r="E414" s="45">
        <f t="shared" si="1"/>
        <v>0.05065225532</v>
      </c>
      <c r="F414" s="147">
        <f t="shared" si="4"/>
        <v>170.6520206</v>
      </c>
      <c r="G414" s="232">
        <f>'StockBond Returns'!C404</f>
        <v>1904.166667</v>
      </c>
      <c r="H414" s="147">
        <f t="shared" si="2"/>
        <v>0.72032581</v>
      </c>
      <c r="I414" s="147">
        <f t="shared" si="5"/>
        <v>8.648427213</v>
      </c>
      <c r="J414" s="45">
        <f t="shared" si="6"/>
        <v>-0.3245024129</v>
      </c>
      <c r="K414" s="45">
        <f t="shared" si="7"/>
        <v>-0.4355893402</v>
      </c>
      <c r="L414" s="45">
        <f t="shared" si="8"/>
        <v>-0.1311025917</v>
      </c>
      <c r="M414" s="45">
        <f t="shared" si="11"/>
        <v>-0.002408312501</v>
      </c>
      <c r="N414" s="233">
        <f t="shared" si="12"/>
        <v>0.04001991647</v>
      </c>
    </row>
    <row r="415">
      <c r="A415" s="180">
        <f t="shared" si="9"/>
        <v>4</v>
      </c>
      <c r="B415" s="180">
        <f t="shared" si="10"/>
        <v>1904</v>
      </c>
      <c r="C415" s="45">
        <f>'StockBond Returns'!W405</f>
        <v>0.03343757433</v>
      </c>
      <c r="D415" s="231">
        <f>'StockBond Returns'!M405</f>
        <v>15.56549061</v>
      </c>
      <c r="E415" s="45">
        <f t="shared" si="1"/>
        <v>0.04962234118</v>
      </c>
      <c r="F415" s="147">
        <f t="shared" si="4"/>
        <v>175.6137985</v>
      </c>
      <c r="G415" s="232">
        <f>'StockBond Returns'!C405</f>
        <v>1904.25</v>
      </c>
      <c r="H415" s="147">
        <f t="shared" si="2"/>
        <v>0.7261973188</v>
      </c>
      <c r="I415" s="147">
        <f t="shared" si="5"/>
        <v>8.655362526</v>
      </c>
      <c r="J415" s="45">
        <f t="shared" si="6"/>
        <v>-0.3264832137</v>
      </c>
      <c r="K415" s="45">
        <f t="shared" si="7"/>
        <v>-0.4360415876</v>
      </c>
      <c r="L415" s="45">
        <f t="shared" si="8"/>
        <v>-0.1327009823</v>
      </c>
      <c r="M415" s="45">
        <f t="shared" si="11"/>
        <v>0.0001633139095</v>
      </c>
      <c r="N415" s="233">
        <f t="shared" si="12"/>
        <v>0.0400168286</v>
      </c>
    </row>
    <row r="416">
      <c r="A416" s="180">
        <f t="shared" si="9"/>
        <v>5</v>
      </c>
      <c r="B416" s="180">
        <f t="shared" si="10"/>
        <v>1904</v>
      </c>
      <c r="C416" s="45">
        <f>'StockBond Returns'!W406</f>
        <v>0.009797309961</v>
      </c>
      <c r="D416" s="231">
        <f>'StockBond Returns'!M406</f>
        <v>15.5258209</v>
      </c>
      <c r="E416" s="45">
        <f t="shared" si="1"/>
        <v>0.04970441632</v>
      </c>
      <c r="F416" s="147">
        <f t="shared" si="4"/>
        <v>176.6010292</v>
      </c>
      <c r="G416" s="232">
        <f>'StockBond Returns'!C406</f>
        <v>1904.333333</v>
      </c>
      <c r="H416" s="147">
        <f t="shared" si="2"/>
        <v>0.7314875899</v>
      </c>
      <c r="I416" s="147">
        <f t="shared" si="5"/>
        <v>8.660060569</v>
      </c>
      <c r="J416" s="45">
        <f t="shared" si="6"/>
        <v>-0.3295937735</v>
      </c>
      <c r="K416" s="45">
        <f t="shared" si="7"/>
        <v>-0.4363475324</v>
      </c>
      <c r="L416" s="45">
        <f t="shared" si="8"/>
        <v>-0.1340829874</v>
      </c>
      <c r="M416" s="45">
        <f t="shared" si="11"/>
        <v>0.001195056216</v>
      </c>
      <c r="N416" s="233">
        <f t="shared" si="12"/>
        <v>0.04001233562</v>
      </c>
    </row>
    <row r="417">
      <c r="A417" s="180">
        <f t="shared" si="9"/>
        <v>6</v>
      </c>
      <c r="B417" s="180">
        <f t="shared" si="10"/>
        <v>1904</v>
      </c>
      <c r="C417" s="45">
        <f>'StockBond Returns'!W407</f>
        <v>0.005236659669</v>
      </c>
      <c r="D417" s="231">
        <f>'StockBond Returns'!M407</f>
        <v>15.47443364</v>
      </c>
      <c r="E417" s="45">
        <f t="shared" si="1"/>
        <v>0.04981136025</v>
      </c>
      <c r="F417" s="147">
        <f t="shared" si="4"/>
        <v>176.7905106</v>
      </c>
      <c r="G417" s="232">
        <f>'StockBond Returns'!C407</f>
        <v>1904.416667</v>
      </c>
      <c r="H417" s="147">
        <f t="shared" si="2"/>
        <v>0.7338479842</v>
      </c>
      <c r="I417" s="147">
        <f t="shared" si="5"/>
        <v>8.672053625</v>
      </c>
      <c r="J417" s="45">
        <f t="shared" si="6"/>
        <v>-0.333781364</v>
      </c>
      <c r="K417" s="45">
        <f t="shared" si="7"/>
        <v>-0.4371270381</v>
      </c>
      <c r="L417" s="45">
        <f t="shared" si="8"/>
        <v>-0.1362012825</v>
      </c>
      <c r="M417" s="45">
        <f t="shared" si="11"/>
        <v>0.002641308201</v>
      </c>
      <c r="N417" s="233">
        <f t="shared" si="12"/>
        <v>0.04000965256</v>
      </c>
    </row>
    <row r="418">
      <c r="A418" s="180">
        <f t="shared" si="9"/>
        <v>7</v>
      </c>
      <c r="B418" s="180">
        <f t="shared" si="10"/>
        <v>1904</v>
      </c>
      <c r="C418" s="45">
        <f>'StockBond Returns'!W408</f>
        <v>0.03403898247</v>
      </c>
      <c r="D418" s="231">
        <f>'StockBond Returns'!M408</f>
        <v>16.03640163</v>
      </c>
      <c r="E418" s="45">
        <f t="shared" si="1"/>
        <v>0.04867906445</v>
      </c>
      <c r="F418" s="147">
        <f t="shared" si="4"/>
        <v>182.0494522</v>
      </c>
      <c r="G418" s="232">
        <f>'StockBond Returns'!C408</f>
        <v>1904.5</v>
      </c>
      <c r="H418" s="147">
        <f t="shared" si="2"/>
        <v>0.7384997516</v>
      </c>
      <c r="I418" s="147">
        <f t="shared" si="5"/>
        <v>8.691091618</v>
      </c>
      <c r="J418" s="45">
        <f t="shared" si="6"/>
        <v>-0.3378186257</v>
      </c>
      <c r="K418" s="45">
        <f t="shared" si="7"/>
        <v>-0.4383600215</v>
      </c>
      <c r="L418" s="45">
        <f t="shared" si="8"/>
        <v>-0.1390231669</v>
      </c>
      <c r="M418" s="45">
        <f t="shared" si="11"/>
        <v>0.005109984173</v>
      </c>
      <c r="N418" s="233">
        <f t="shared" si="12"/>
        <v>0.04000932088</v>
      </c>
    </row>
    <row r="419">
      <c r="A419" s="180">
        <f t="shared" si="9"/>
        <v>8</v>
      </c>
      <c r="B419" s="180">
        <f t="shared" si="10"/>
        <v>1904</v>
      </c>
      <c r="C419" s="45">
        <f>'StockBond Returns'!W409</f>
        <v>0.01491586904</v>
      </c>
      <c r="D419" s="231">
        <f>'StockBond Returns'!M409</f>
        <v>17.02568509</v>
      </c>
      <c r="E419" s="45">
        <f t="shared" si="1"/>
        <v>0.04686739387</v>
      </c>
      <c r="F419" s="147">
        <f t="shared" si="4"/>
        <v>184.0153629</v>
      </c>
      <c r="G419" s="232">
        <f>'StockBond Returns'!C409</f>
        <v>1904.583333</v>
      </c>
      <c r="H419" s="147">
        <f t="shared" si="2"/>
        <v>0.7186933743</v>
      </c>
      <c r="I419" s="147">
        <f t="shared" si="5"/>
        <v>8.692304228</v>
      </c>
      <c r="J419" s="45">
        <f t="shared" si="6"/>
        <v>-0.3408088788</v>
      </c>
      <c r="K419" s="45">
        <f t="shared" si="7"/>
        <v>-0.4384383725</v>
      </c>
      <c r="L419" s="45">
        <f t="shared" si="8"/>
        <v>-0.140086959</v>
      </c>
      <c r="M419" s="45">
        <f t="shared" si="11"/>
        <v>0.006664113912</v>
      </c>
      <c r="N419" s="233">
        <f t="shared" si="12"/>
        <v>0.04001164377</v>
      </c>
    </row>
    <row r="420">
      <c r="A420" s="180">
        <f t="shared" si="9"/>
        <v>9</v>
      </c>
      <c r="B420" s="180">
        <f t="shared" si="10"/>
        <v>1904</v>
      </c>
      <c r="C420" s="45">
        <f>'StockBond Returns'!W410</f>
        <v>0.02516136235</v>
      </c>
      <c r="D420" s="231">
        <f>'StockBond Returns'!M410</f>
        <v>16.74260005</v>
      </c>
      <c r="E420" s="45">
        <f t="shared" si="1"/>
        <v>0.0473639398</v>
      </c>
      <c r="F420" s="147">
        <f t="shared" si="4"/>
        <v>187.9086634</v>
      </c>
      <c r="G420" s="232">
        <f>'StockBond Returns'!C410</f>
        <v>1904.666667</v>
      </c>
      <c r="H420" s="147">
        <f t="shared" si="2"/>
        <v>0.741674552</v>
      </c>
      <c r="I420" s="147">
        <f t="shared" si="5"/>
        <v>8.718448176</v>
      </c>
      <c r="J420" s="45">
        <f t="shared" si="6"/>
        <v>-0.3446178677</v>
      </c>
      <c r="K420" s="45">
        <f t="shared" si="7"/>
        <v>-0.4401223233</v>
      </c>
      <c r="L420" s="45">
        <f t="shared" si="8"/>
        <v>-0.1436118876</v>
      </c>
      <c r="M420" s="45">
        <f t="shared" si="11"/>
        <v>0.01195988904</v>
      </c>
      <c r="N420" s="233">
        <f t="shared" si="12"/>
        <v>0.04001522805</v>
      </c>
    </row>
    <row r="421">
      <c r="A421" s="180">
        <f t="shared" si="9"/>
        <v>10</v>
      </c>
      <c r="B421" s="180">
        <f t="shared" si="10"/>
        <v>1904</v>
      </c>
      <c r="C421" s="45">
        <f>'StockBond Returns'!W411</f>
        <v>0.04714927306</v>
      </c>
      <c r="D421" s="231">
        <f>'StockBond Returns'!M411</f>
        <v>17.63319737</v>
      </c>
      <c r="E421" s="45">
        <f t="shared" si="1"/>
        <v>0.04585560616</v>
      </c>
      <c r="F421" s="147">
        <f t="shared" si="4"/>
        <v>195.9917764</v>
      </c>
      <c r="G421" s="232">
        <f>'StockBond Returns'!C411</f>
        <v>1904.75</v>
      </c>
      <c r="H421" s="147">
        <f t="shared" si="2"/>
        <v>0.7489434757</v>
      </c>
      <c r="I421" s="147">
        <f t="shared" si="5"/>
        <v>8.749145591</v>
      </c>
      <c r="J421" s="45">
        <f t="shared" si="6"/>
        <v>-0.3494706566</v>
      </c>
      <c r="K421" s="45">
        <f t="shared" si="7"/>
        <v>-0.4420867205</v>
      </c>
      <c r="L421" s="45">
        <f t="shared" si="8"/>
        <v>-0.1475749704</v>
      </c>
      <c r="M421" s="45">
        <f t="shared" si="11"/>
        <v>0.0147907448</v>
      </c>
      <c r="N421" s="233">
        <f t="shared" si="12"/>
        <v>0.04001471136</v>
      </c>
    </row>
    <row r="422">
      <c r="A422" s="180">
        <f t="shared" si="9"/>
        <v>11</v>
      </c>
      <c r="B422" s="180">
        <f t="shared" si="10"/>
        <v>1904</v>
      </c>
      <c r="C422" s="45">
        <f>'StockBond Returns'!W412</f>
        <v>0.01830740404</v>
      </c>
      <c r="D422" s="231">
        <f>'StockBond Returns'!M412</f>
        <v>18.07620022</v>
      </c>
      <c r="E422" s="45">
        <f t="shared" si="1"/>
        <v>0.04516068056</v>
      </c>
      <c r="F422" s="147">
        <f t="shared" si="4"/>
        <v>198.8172223</v>
      </c>
      <c r="G422" s="232">
        <f>'StockBond Returns'!C412</f>
        <v>1904.833333</v>
      </c>
      <c r="H422" s="147">
        <f t="shared" si="2"/>
        <v>0.7482267555</v>
      </c>
      <c r="I422" s="147">
        <f t="shared" si="5"/>
        <v>8.775150149</v>
      </c>
      <c r="J422" s="45">
        <f t="shared" si="6"/>
        <v>-0.3536284462</v>
      </c>
      <c r="K422" s="45">
        <f t="shared" si="7"/>
        <v>-0.4437400584</v>
      </c>
      <c r="L422" s="45">
        <f t="shared" si="8"/>
        <v>-0.151072445</v>
      </c>
      <c r="M422" s="45">
        <f t="shared" si="11"/>
        <v>0.01714805221</v>
      </c>
      <c r="N422" s="233">
        <f t="shared" si="12"/>
        <v>0.04001147371</v>
      </c>
    </row>
    <row r="423">
      <c r="A423" s="180">
        <f t="shared" si="9"/>
        <v>12</v>
      </c>
      <c r="B423" s="180">
        <f t="shared" si="10"/>
        <v>1904</v>
      </c>
      <c r="C423" s="45">
        <f>'StockBond Returns'!W413</f>
        <v>0.01030661574</v>
      </c>
      <c r="D423" s="231">
        <f>'StockBond Returns'!M413</f>
        <v>18.15967912</v>
      </c>
      <c r="E423" s="45">
        <f t="shared" si="1"/>
        <v>0.04503352615</v>
      </c>
      <c r="F423" s="147">
        <f t="shared" si="4"/>
        <v>200.1104166</v>
      </c>
      <c r="G423" s="232">
        <f>'StockBond Returns'!C413</f>
        <v>1904.916667</v>
      </c>
      <c r="H423" s="147">
        <f t="shared" si="2"/>
        <v>0.7509731399</v>
      </c>
      <c r="I423" s="147">
        <f t="shared" si="5"/>
        <v>8.798798865</v>
      </c>
      <c r="J423" s="45">
        <f t="shared" si="6"/>
        <v>-0.3574261402</v>
      </c>
      <c r="K423" s="45">
        <f t="shared" si="7"/>
        <v>-0.4452351299</v>
      </c>
      <c r="L423" s="45">
        <f t="shared" si="8"/>
        <v>-0.1543367802</v>
      </c>
      <c r="M423" s="45">
        <f t="shared" si="11"/>
        <v>0.01793347425</v>
      </c>
      <c r="N423" s="233">
        <f t="shared" si="12"/>
        <v>0.04000515484</v>
      </c>
    </row>
    <row r="424">
      <c r="A424" s="180">
        <f t="shared" si="9"/>
        <v>1</v>
      </c>
      <c r="B424" s="180">
        <f t="shared" si="10"/>
        <v>1905</v>
      </c>
      <c r="C424" s="45">
        <f>'StockBond Returns'!W414</f>
        <v>0.01934024444</v>
      </c>
      <c r="D424" s="231">
        <f>'StockBond Returns'!M414</f>
        <v>18.45985203</v>
      </c>
      <c r="E424" s="45">
        <f t="shared" si="1"/>
        <v>0.04458580758</v>
      </c>
      <c r="F424" s="147">
        <f t="shared" si="4"/>
        <v>203.2151038</v>
      </c>
      <c r="G424" s="232">
        <f>'StockBond Returns'!C414</f>
        <v>1905</v>
      </c>
      <c r="H424" s="147">
        <f t="shared" si="2"/>
        <v>0.7550424596</v>
      </c>
      <c r="I424" s="147">
        <f t="shared" si="5"/>
        <v>8.829950402</v>
      </c>
      <c r="J424" s="45">
        <f t="shared" si="6"/>
        <v>-0.3623294831</v>
      </c>
      <c r="K424" s="45">
        <f t="shared" si="7"/>
        <v>-0.4471923072</v>
      </c>
      <c r="L424" s="45">
        <f t="shared" si="8"/>
        <v>-0.1583141396</v>
      </c>
      <c r="M424" s="45">
        <f t="shared" si="11"/>
        <v>0.02045330365</v>
      </c>
      <c r="N424" s="233">
        <f t="shared" si="12"/>
        <v>0.04000086864</v>
      </c>
    </row>
    <row r="425">
      <c r="A425" s="180">
        <f t="shared" si="9"/>
        <v>2</v>
      </c>
      <c r="B425" s="180">
        <f t="shared" si="10"/>
        <v>1905</v>
      </c>
      <c r="C425" s="45">
        <f>'StockBond Returns'!W415</f>
        <v>0.03578283419</v>
      </c>
      <c r="D425" s="231">
        <f>'StockBond Returns'!M415</f>
        <v>19.16899638</v>
      </c>
      <c r="E425" s="45">
        <f t="shared" si="1"/>
        <v>0.04358378603</v>
      </c>
      <c r="F425" s="147">
        <f t="shared" si="4"/>
        <v>209.7046562</v>
      </c>
      <c r="G425" s="232">
        <f>'StockBond Returns'!C415</f>
        <v>1905.083333</v>
      </c>
      <c r="H425" s="147">
        <f t="shared" si="2"/>
        <v>0.761643572</v>
      </c>
      <c r="I425" s="147">
        <f t="shared" si="5"/>
        <v>8.875555783</v>
      </c>
      <c r="J425" s="45">
        <f t="shared" si="6"/>
        <v>-0.3682448489</v>
      </c>
      <c r="K425" s="45">
        <f t="shared" si="7"/>
        <v>-0.450032806</v>
      </c>
      <c r="L425" s="45">
        <f t="shared" si="8"/>
        <v>-0.1636448201</v>
      </c>
      <c r="M425" s="45">
        <f t="shared" si="11"/>
        <v>0.02573429779</v>
      </c>
      <c r="N425" s="233">
        <f t="shared" si="12"/>
        <v>0.03999261879</v>
      </c>
    </row>
    <row r="426">
      <c r="A426" s="180">
        <f t="shared" si="9"/>
        <v>3</v>
      </c>
      <c r="B426" s="180">
        <f t="shared" si="10"/>
        <v>1905</v>
      </c>
      <c r="C426" s="45">
        <f>'StockBond Returns'!W416</f>
        <v>0.03955629443</v>
      </c>
      <c r="D426" s="231">
        <f>'StockBond Returns'!M416</f>
        <v>19.83150607</v>
      </c>
      <c r="E426" s="45">
        <f t="shared" si="1"/>
        <v>0.04271240688</v>
      </c>
      <c r="F426" s="147">
        <f t="shared" si="4"/>
        <v>217.2080239</v>
      </c>
      <c r="G426" s="232">
        <f>'StockBond Returns'!C416</f>
        <v>1905.166667</v>
      </c>
      <c r="H426" s="147">
        <f t="shared" si="2"/>
        <v>0.7731231245</v>
      </c>
      <c r="I426" s="147">
        <f t="shared" si="5"/>
        <v>8.928353098</v>
      </c>
      <c r="J426" s="45">
        <f t="shared" si="6"/>
        <v>-0.3750523744</v>
      </c>
      <c r="K426" s="45">
        <f t="shared" si="7"/>
        <v>-0.4532850061</v>
      </c>
      <c r="L426" s="45">
        <f t="shared" si="8"/>
        <v>-0.169613105</v>
      </c>
      <c r="M426" s="45">
        <f t="shared" si="11"/>
        <v>0.03236725916</v>
      </c>
      <c r="N426" s="233">
        <f t="shared" si="12"/>
        <v>0.03997509128</v>
      </c>
    </row>
    <row r="427">
      <c r="A427" s="180">
        <f t="shared" si="9"/>
        <v>4</v>
      </c>
      <c r="B427" s="180">
        <f t="shared" si="10"/>
        <v>1905</v>
      </c>
      <c r="C427" s="45">
        <f>'StockBond Returns'!W417</f>
        <v>-0.006419495367</v>
      </c>
      <c r="D427" s="231">
        <f>'StockBond Returns'!M417</f>
        <v>19.48292752</v>
      </c>
      <c r="E427" s="45">
        <f t="shared" si="1"/>
        <v>0.04316349433</v>
      </c>
      <c r="F427" s="147">
        <f t="shared" si="4"/>
        <v>215.0454979</v>
      </c>
      <c r="G427" s="232">
        <f>'StockBond Returns'!C417</f>
        <v>1905.25</v>
      </c>
      <c r="H427" s="147">
        <f t="shared" si="2"/>
        <v>0.7735095943</v>
      </c>
      <c r="I427" s="147">
        <f t="shared" si="5"/>
        <v>8.975665374</v>
      </c>
      <c r="J427" s="45">
        <f t="shared" si="6"/>
        <v>-0.3808747124</v>
      </c>
      <c r="K427" s="45">
        <f t="shared" si="7"/>
        <v>-0.4561668349</v>
      </c>
      <c r="L427" s="45">
        <f t="shared" si="8"/>
        <v>-0.1750306701</v>
      </c>
      <c r="M427" s="45">
        <f t="shared" si="11"/>
        <v>0.037006289</v>
      </c>
      <c r="N427" s="233">
        <f t="shared" si="12"/>
        <v>0.03994115669</v>
      </c>
    </row>
    <row r="428">
      <c r="A428" s="180">
        <f t="shared" si="9"/>
        <v>5</v>
      </c>
      <c r="B428" s="180">
        <f t="shared" si="10"/>
        <v>1905</v>
      </c>
      <c r="C428" s="45">
        <f>'StockBond Returns'!W418</f>
        <v>-0.02452041147</v>
      </c>
      <c r="D428" s="231">
        <f>'StockBond Returns'!M418</f>
        <v>18.62948751</v>
      </c>
      <c r="E428" s="45">
        <f t="shared" si="1"/>
        <v>0.04433917095</v>
      </c>
      <c r="F428" s="147">
        <f t="shared" si="4"/>
        <v>209.017951</v>
      </c>
      <c r="G428" s="232">
        <f>'StockBond Returns'!C418</f>
        <v>1905.333333</v>
      </c>
      <c r="H428" s="147">
        <f t="shared" si="2"/>
        <v>0.7723068885</v>
      </c>
      <c r="I428" s="147">
        <f t="shared" si="5"/>
        <v>9.016484672</v>
      </c>
      <c r="J428" s="45">
        <f t="shared" si="6"/>
        <v>-0.3859258567</v>
      </c>
      <c r="K428" s="45">
        <f t="shared" si="7"/>
        <v>-0.4586288685</v>
      </c>
      <c r="L428" s="45">
        <f t="shared" si="8"/>
        <v>-0.1798219653</v>
      </c>
      <c r="M428" s="45">
        <f t="shared" si="11"/>
        <v>0.04115722979</v>
      </c>
      <c r="N428" s="233">
        <f t="shared" si="12"/>
        <v>0.0398894197</v>
      </c>
    </row>
    <row r="429">
      <c r="A429" s="180">
        <f t="shared" si="9"/>
        <v>6</v>
      </c>
      <c r="B429" s="180">
        <f t="shared" si="10"/>
        <v>1905</v>
      </c>
      <c r="C429" s="45">
        <f>'StockBond Returns'!W419</f>
        <v>0.01304670629</v>
      </c>
      <c r="D429" s="231">
        <f>'StockBond Returns'!M419</f>
        <v>18.73586239</v>
      </c>
      <c r="E429" s="45">
        <f t="shared" si="1"/>
        <v>0.04418678866</v>
      </c>
      <c r="F429" s="147">
        <f t="shared" si="4"/>
        <v>210.9625639</v>
      </c>
      <c r="G429" s="232">
        <f>'StockBond Returns'!C419</f>
        <v>1905.416667</v>
      </c>
      <c r="H429" s="147">
        <f t="shared" si="2"/>
        <v>0.7768131855</v>
      </c>
      <c r="I429" s="147">
        <f t="shared" si="5"/>
        <v>9.059449874</v>
      </c>
      <c r="J429" s="45">
        <f t="shared" si="6"/>
        <v>-0.3908438974</v>
      </c>
      <c r="K429" s="45">
        <f t="shared" si="7"/>
        <v>-0.4611963665</v>
      </c>
      <c r="L429" s="45">
        <f t="shared" si="8"/>
        <v>-0.1847812612</v>
      </c>
      <c r="M429" s="45">
        <f t="shared" si="11"/>
        <v>0.04467180041</v>
      </c>
      <c r="N429" s="233">
        <f t="shared" si="12"/>
        <v>0.03981756764</v>
      </c>
    </row>
    <row r="430">
      <c r="A430" s="180">
        <f t="shared" si="9"/>
        <v>7</v>
      </c>
      <c r="B430" s="180">
        <f t="shared" si="10"/>
        <v>1905</v>
      </c>
      <c r="C430" s="45">
        <f>'StockBond Returns'!W420</f>
        <v>0.02632336397</v>
      </c>
      <c r="D430" s="231">
        <f>'StockBond Returns'!M420</f>
        <v>19.20588331</v>
      </c>
      <c r="E430" s="45">
        <f t="shared" si="1"/>
        <v>0.04353368936</v>
      </c>
      <c r="F430" s="147">
        <f t="shared" si="4"/>
        <v>215.7185467</v>
      </c>
      <c r="G430" s="232">
        <f>'StockBond Returns'!C420</f>
        <v>1905.5</v>
      </c>
      <c r="H430" s="147">
        <f t="shared" si="2"/>
        <v>0.7825853502</v>
      </c>
      <c r="I430" s="147">
        <f t="shared" si="5"/>
        <v>9.103535472</v>
      </c>
      <c r="J430" s="45">
        <f t="shared" si="6"/>
        <v>-0.3950822147</v>
      </c>
      <c r="K430" s="45">
        <f t="shared" si="7"/>
        <v>-0.4638056254</v>
      </c>
      <c r="L430" s="45">
        <f t="shared" si="8"/>
        <v>-0.1898101086</v>
      </c>
      <c r="M430" s="45">
        <f t="shared" si="11"/>
        <v>0.04745593214</v>
      </c>
      <c r="N430" s="233">
        <f t="shared" si="12"/>
        <v>0.03972662838</v>
      </c>
    </row>
    <row r="431">
      <c r="A431" s="180">
        <f t="shared" si="9"/>
        <v>8</v>
      </c>
      <c r="B431" s="180">
        <f t="shared" si="10"/>
        <v>1905</v>
      </c>
      <c r="C431" s="45">
        <f>'StockBond Returns'!W421</f>
        <v>0.01964513621</v>
      </c>
      <c r="D431" s="231">
        <f>'StockBond Returns'!M421</f>
        <v>19.57330843</v>
      </c>
      <c r="E431" s="45">
        <f t="shared" si="1"/>
        <v>0.04304499163</v>
      </c>
      <c r="F431" s="147">
        <f t="shared" si="4"/>
        <v>219.1584076</v>
      </c>
      <c r="G431" s="232">
        <f>'StockBond Returns'!C421</f>
        <v>1905.583333</v>
      </c>
      <c r="H431" s="147">
        <f t="shared" si="2"/>
        <v>0.7861393184</v>
      </c>
      <c r="I431" s="147">
        <f t="shared" si="5"/>
        <v>9.170981416</v>
      </c>
      <c r="J431" s="45">
        <f t="shared" si="6"/>
        <v>-0.4007448338</v>
      </c>
      <c r="K431" s="45">
        <f t="shared" si="7"/>
        <v>-0.4677489477</v>
      </c>
      <c r="L431" s="45">
        <f t="shared" si="8"/>
        <v>-0.1968581946</v>
      </c>
      <c r="M431" s="45">
        <f t="shared" si="11"/>
        <v>0.05506907896</v>
      </c>
      <c r="N431" s="233">
        <f t="shared" si="12"/>
        <v>0.03961780401</v>
      </c>
    </row>
    <row r="432">
      <c r="A432" s="180">
        <f t="shared" si="9"/>
        <v>9</v>
      </c>
      <c r="B432" s="180">
        <f t="shared" si="10"/>
        <v>1905</v>
      </c>
      <c r="C432" s="45">
        <f>'StockBond Returns'!W422</f>
        <v>0.01881735966</v>
      </c>
      <c r="D432" s="231">
        <f>'StockBond Returns'!M422</f>
        <v>19.74349242</v>
      </c>
      <c r="E432" s="45">
        <f t="shared" si="1"/>
        <v>0.04282480016</v>
      </c>
      <c r="F432" s="147">
        <f t="shared" si="4"/>
        <v>222.4814578</v>
      </c>
      <c r="G432" s="232">
        <f>'StockBond Returns'!C422</f>
        <v>1905.666667</v>
      </c>
      <c r="H432" s="147">
        <f t="shared" si="2"/>
        <v>0.7939769975</v>
      </c>
      <c r="I432" s="147">
        <f t="shared" si="5"/>
        <v>9.223283862</v>
      </c>
      <c r="J432" s="45">
        <f t="shared" si="6"/>
        <v>-0.4059190791</v>
      </c>
      <c r="K432" s="45">
        <f t="shared" si="7"/>
        <v>-0.470767182</v>
      </c>
      <c r="L432" s="45">
        <f t="shared" si="8"/>
        <v>-0.2025212895</v>
      </c>
      <c r="M432" s="45">
        <f t="shared" si="11"/>
        <v>0.0579043054</v>
      </c>
      <c r="N432" s="233">
        <f t="shared" si="12"/>
        <v>0.03947219029</v>
      </c>
    </row>
    <row r="433">
      <c r="A433" s="180">
        <f t="shared" si="9"/>
        <v>10</v>
      </c>
      <c r="B433" s="180">
        <f t="shared" si="10"/>
        <v>1905</v>
      </c>
      <c r="C433" s="45">
        <f>'StockBond Returns'!W423</f>
        <v>0.01327717892</v>
      </c>
      <c r="D433" s="231">
        <f>'StockBond Returns'!M423</f>
        <v>19.89739481</v>
      </c>
      <c r="E433" s="45">
        <f t="shared" si="1"/>
        <v>0.04262891787</v>
      </c>
      <c r="F433" s="147">
        <f t="shared" si="4"/>
        <v>224.6308652</v>
      </c>
      <c r="G433" s="232">
        <f>'StockBond Returns'!C423</f>
        <v>1905.75</v>
      </c>
      <c r="H433" s="147">
        <f t="shared" si="2"/>
        <v>0.7979808918</v>
      </c>
      <c r="I433" s="147">
        <f t="shared" si="5"/>
        <v>9.272321278</v>
      </c>
      <c r="J433" s="45">
        <f t="shared" si="6"/>
        <v>-0.4094713737</v>
      </c>
      <c r="K433" s="45">
        <f t="shared" si="7"/>
        <v>-0.4735660723</v>
      </c>
      <c r="L433" s="45">
        <f t="shared" si="8"/>
        <v>-0.2078584396</v>
      </c>
      <c r="M433" s="45">
        <f t="shared" si="11"/>
        <v>0.05979734614</v>
      </c>
      <c r="N433" s="233">
        <f t="shared" si="12"/>
        <v>0.03930455065</v>
      </c>
    </row>
    <row r="434">
      <c r="A434" s="180">
        <f t="shared" si="9"/>
        <v>11</v>
      </c>
      <c r="B434" s="180">
        <f t="shared" si="10"/>
        <v>1905</v>
      </c>
      <c r="C434" s="45">
        <f>'StockBond Returns'!W424</f>
        <v>-0.01530340305</v>
      </c>
      <c r="D434" s="231">
        <f>'StockBond Returns'!M424</f>
        <v>19.44352569</v>
      </c>
      <c r="E434" s="45">
        <f t="shared" si="1"/>
        <v>0.04321550078</v>
      </c>
      <c r="F434" s="147">
        <f t="shared" si="4"/>
        <v>220.4074794</v>
      </c>
      <c r="G434" s="232">
        <f>'StockBond Returns'!C424</f>
        <v>1905.833333</v>
      </c>
      <c r="H434" s="147">
        <f t="shared" si="2"/>
        <v>0.7937516332</v>
      </c>
      <c r="I434" s="147">
        <f t="shared" si="5"/>
        <v>9.317846156</v>
      </c>
      <c r="J434" s="45">
        <f t="shared" si="6"/>
        <v>-0.4127939994</v>
      </c>
      <c r="K434" s="45">
        <f t="shared" si="7"/>
        <v>-0.4761381088</v>
      </c>
      <c r="L434" s="45">
        <f t="shared" si="8"/>
        <v>-0.2128586029</v>
      </c>
      <c r="M434" s="45">
        <f t="shared" si="11"/>
        <v>0.06184464058</v>
      </c>
      <c r="N434" s="233">
        <f t="shared" si="12"/>
        <v>0.03912047517</v>
      </c>
    </row>
    <row r="435">
      <c r="A435" s="180">
        <f t="shared" si="9"/>
        <v>12</v>
      </c>
      <c r="B435" s="180">
        <f t="shared" si="10"/>
        <v>1905</v>
      </c>
      <c r="C435" s="45">
        <f>'StockBond Returns'!W425</f>
        <v>0.004999013914</v>
      </c>
      <c r="D435" s="231">
        <f>'StockBond Returns'!M425</f>
        <v>19.57796081</v>
      </c>
      <c r="E435" s="45">
        <f t="shared" si="1"/>
        <v>0.04303892128</v>
      </c>
      <c r="F435" s="147">
        <f t="shared" si="4"/>
        <v>220.7115799</v>
      </c>
      <c r="G435" s="232">
        <f>'StockBond Returns'!C425</f>
        <v>1905.916667</v>
      </c>
      <c r="H435" s="147">
        <f t="shared" si="2"/>
        <v>0.791599026</v>
      </c>
      <c r="I435" s="147">
        <f t="shared" si="5"/>
        <v>9.358472042</v>
      </c>
      <c r="J435" s="45">
        <f t="shared" si="6"/>
        <v>-0.4156466687</v>
      </c>
      <c r="K435" s="45">
        <f t="shared" si="7"/>
        <v>-0.4784122357</v>
      </c>
      <c r="L435" s="45">
        <f t="shared" si="8"/>
        <v>-0.2174149982</v>
      </c>
      <c r="M435" s="45">
        <f t="shared" si="11"/>
        <v>0.06360790669</v>
      </c>
      <c r="N435" s="233">
        <f t="shared" si="12"/>
        <v>0.03891915901</v>
      </c>
    </row>
    <row r="436">
      <c r="A436" s="180">
        <f t="shared" si="9"/>
        <v>1</v>
      </c>
      <c r="B436" s="180">
        <f t="shared" si="10"/>
        <v>1906</v>
      </c>
      <c r="C436" s="45">
        <f>'StockBond Returns'!W426</f>
        <v>0.02909627946</v>
      </c>
      <c r="D436" s="231">
        <f>'StockBond Returns'!M426</f>
        <v>20.13240226</v>
      </c>
      <c r="E436" s="45">
        <f t="shared" si="1"/>
        <v>0.04233558562</v>
      </c>
      <c r="F436" s="147">
        <f t="shared" si="4"/>
        <v>226.3188341</v>
      </c>
      <c r="G436" s="232">
        <f>'StockBond Returns'!C426</f>
        <v>1906</v>
      </c>
      <c r="H436" s="147">
        <f t="shared" si="2"/>
        <v>0.7984450314</v>
      </c>
      <c r="I436" s="147">
        <f t="shared" si="5"/>
        <v>9.401874613</v>
      </c>
      <c r="J436" s="45">
        <f t="shared" si="6"/>
        <v>-0.4180583434</v>
      </c>
      <c r="K436" s="45">
        <f t="shared" si="7"/>
        <v>-0.48082008</v>
      </c>
      <c r="L436" s="45">
        <f t="shared" si="8"/>
        <v>-0.222172972</v>
      </c>
      <c r="M436" s="45">
        <f t="shared" si="11"/>
        <v>0.06477094272</v>
      </c>
      <c r="N436" s="233">
        <f t="shared" si="12"/>
        <v>0.03870033955</v>
      </c>
    </row>
    <row r="437">
      <c r="A437" s="180">
        <f t="shared" si="9"/>
        <v>2</v>
      </c>
      <c r="B437" s="180">
        <f t="shared" si="10"/>
        <v>1906</v>
      </c>
      <c r="C437" s="45">
        <f>'StockBond Returns'!W427</f>
        <v>-0.004099335398</v>
      </c>
      <c r="D437" s="231">
        <f>'StockBond Returns'!M427</f>
        <v>19.86675256</v>
      </c>
      <c r="E437" s="45">
        <f t="shared" si="1"/>
        <v>0.04266767642</v>
      </c>
      <c r="F437" s="147">
        <f t="shared" si="4"/>
        <v>224.5959053</v>
      </c>
      <c r="G437" s="232">
        <f>'StockBond Returns'!C427</f>
        <v>1906.083333</v>
      </c>
      <c r="H437" s="147">
        <f t="shared" si="2"/>
        <v>0.7985821178</v>
      </c>
      <c r="I437" s="147">
        <f t="shared" si="5"/>
        <v>9.438813159</v>
      </c>
      <c r="J437" s="45">
        <f t="shared" si="6"/>
        <v>-0.4197481861</v>
      </c>
      <c r="K437" s="45">
        <f t="shared" si="7"/>
        <v>-0.4828518769</v>
      </c>
      <c r="L437" s="45">
        <f t="shared" si="8"/>
        <v>-0.2263688743</v>
      </c>
      <c r="M437" s="45">
        <f t="shared" si="11"/>
        <v>0.06346164563</v>
      </c>
      <c r="N437" s="233">
        <f t="shared" si="12"/>
        <v>0.03846829209</v>
      </c>
    </row>
    <row r="438">
      <c r="A438" s="180">
        <f t="shared" si="9"/>
        <v>3</v>
      </c>
      <c r="B438" s="180">
        <f t="shared" si="10"/>
        <v>1906</v>
      </c>
      <c r="C438" s="45">
        <f>'StockBond Returns'!W428</f>
        <v>-0.01514780468</v>
      </c>
      <c r="D438" s="231">
        <f>'StockBond Returns'!M428</f>
        <v>19.25945302</v>
      </c>
      <c r="E438" s="45">
        <f t="shared" si="1"/>
        <v>0.04346127727</v>
      </c>
      <c r="F438" s="147">
        <f t="shared" si="4"/>
        <v>220.4072851</v>
      </c>
      <c r="G438" s="232">
        <f>'StockBond Returns'!C428</f>
        <v>1906.166667</v>
      </c>
      <c r="H438" s="147">
        <f t="shared" si="2"/>
        <v>0.7982651774</v>
      </c>
      <c r="I438" s="147">
        <f t="shared" si="5"/>
        <v>9.463955212</v>
      </c>
      <c r="J438" s="45">
        <f t="shared" si="6"/>
        <v>-0.4199645791</v>
      </c>
      <c r="K438" s="45">
        <f t="shared" si="7"/>
        <v>-0.4842257386</v>
      </c>
      <c r="L438" s="45">
        <f t="shared" si="8"/>
        <v>-0.2295800894</v>
      </c>
      <c r="M438" s="45">
        <f t="shared" si="11"/>
        <v>0.05998890371</v>
      </c>
      <c r="N438" s="233">
        <f t="shared" si="12"/>
        <v>0.03823912562</v>
      </c>
    </row>
    <row r="439">
      <c r="A439" s="180">
        <f t="shared" si="9"/>
        <v>4</v>
      </c>
      <c r="B439" s="180">
        <f t="shared" si="10"/>
        <v>1906</v>
      </c>
      <c r="C439" s="45">
        <f>'StockBond Returns'!W429</f>
        <v>-0.004777479892</v>
      </c>
      <c r="D439" s="231">
        <f>'StockBond Returns'!M429</f>
        <v>18.876205</v>
      </c>
      <c r="E439" s="45">
        <f t="shared" si="1"/>
        <v>0.04398837518</v>
      </c>
      <c r="F439" s="147">
        <f t="shared" si="4"/>
        <v>218.5598422</v>
      </c>
      <c r="G439" s="232">
        <f>'StockBond Returns'!C429</f>
        <v>1906.25</v>
      </c>
      <c r="H439" s="147">
        <f t="shared" si="2"/>
        <v>0.8011743615</v>
      </c>
      <c r="I439" s="147">
        <f t="shared" si="5"/>
        <v>9.491619979</v>
      </c>
      <c r="J439" s="45">
        <f t="shared" si="6"/>
        <v>-0.4211822396</v>
      </c>
      <c r="K439" s="45">
        <f t="shared" si="7"/>
        <v>-0.485729041</v>
      </c>
      <c r="L439" s="45">
        <f t="shared" si="8"/>
        <v>-0.2329842312</v>
      </c>
      <c r="M439" s="45">
        <f t="shared" si="11"/>
        <v>0.05748371674</v>
      </c>
      <c r="N439" s="233">
        <f t="shared" si="12"/>
        <v>0.03802804713</v>
      </c>
    </row>
    <row r="440">
      <c r="A440" s="180">
        <f t="shared" si="9"/>
        <v>5</v>
      </c>
      <c r="B440" s="180">
        <f t="shared" si="10"/>
        <v>1906</v>
      </c>
      <c r="C440" s="45">
        <f>'StockBond Returns'!W430</f>
        <v>-0.03058546655</v>
      </c>
      <c r="D440" s="231">
        <f>'StockBond Returns'!M430</f>
        <v>18.05404446</v>
      </c>
      <c r="E440" s="45">
        <f t="shared" si="1"/>
        <v>0.0451946255</v>
      </c>
      <c r="F440" s="147">
        <f t="shared" si="4"/>
        <v>211.0984174</v>
      </c>
      <c r="G440" s="232">
        <f>'StockBond Returns'!C430</f>
        <v>1906.333333</v>
      </c>
      <c r="H440" s="147">
        <f t="shared" si="2"/>
        <v>0.7950428264</v>
      </c>
      <c r="I440" s="147">
        <f t="shared" si="5"/>
        <v>9.514355917</v>
      </c>
      <c r="J440" s="45">
        <f t="shared" si="6"/>
        <v>-0.4217854934</v>
      </c>
      <c r="K440" s="45">
        <f t="shared" si="7"/>
        <v>-0.4869579663</v>
      </c>
      <c r="L440" s="45">
        <f t="shared" si="8"/>
        <v>-0.2359788883</v>
      </c>
      <c r="M440" s="45">
        <f t="shared" si="11"/>
        <v>0.05521788848</v>
      </c>
      <c r="N440" s="233">
        <f t="shared" si="12"/>
        <v>0.03783141785</v>
      </c>
    </row>
    <row r="441">
      <c r="A441" s="180">
        <f t="shared" si="9"/>
        <v>6</v>
      </c>
      <c r="B441" s="180">
        <f t="shared" si="10"/>
        <v>1906</v>
      </c>
      <c r="C441" s="45">
        <f>'StockBond Returns'!W431</f>
        <v>0.01147160613</v>
      </c>
      <c r="D441" s="231">
        <f>'StockBond Returns'!M431</f>
        <v>18.17266638</v>
      </c>
      <c r="E441" s="45">
        <f t="shared" si="1"/>
        <v>0.04501384907</v>
      </c>
      <c r="F441" s="147">
        <f t="shared" si="4"/>
        <v>212.715892</v>
      </c>
      <c r="G441" s="232">
        <f>'StockBond Returns'!C431</f>
        <v>1906.416667</v>
      </c>
      <c r="H441" s="147">
        <f t="shared" si="2"/>
        <v>0.7979300883</v>
      </c>
      <c r="I441" s="147">
        <f t="shared" si="5"/>
        <v>9.53547282</v>
      </c>
      <c r="J441" s="45">
        <f t="shared" si="6"/>
        <v>-0.4223437775</v>
      </c>
      <c r="K441" s="45">
        <f t="shared" si="7"/>
        <v>-0.48809413</v>
      </c>
      <c r="L441" s="45">
        <f t="shared" si="8"/>
        <v>-0.2388346538</v>
      </c>
      <c r="M441" s="45">
        <f t="shared" si="11"/>
        <v>0.05254435459</v>
      </c>
      <c r="N441" s="233">
        <f t="shared" si="12"/>
        <v>0.03764935046</v>
      </c>
    </row>
    <row r="442">
      <c r="A442" s="180">
        <f t="shared" si="9"/>
        <v>7</v>
      </c>
      <c r="B442" s="180">
        <f t="shared" si="10"/>
        <v>1906</v>
      </c>
      <c r="C442" s="45">
        <f>'StockBond Returns'!W432</f>
        <v>0.01763383644</v>
      </c>
      <c r="D442" s="231">
        <f>'StockBond Returns'!M432</f>
        <v>18.19520014</v>
      </c>
      <c r="E442" s="45">
        <f t="shared" si="1"/>
        <v>0.04497977467</v>
      </c>
      <c r="F442" s="147">
        <f t="shared" si="4"/>
        <v>215.6548886</v>
      </c>
      <c r="G442" s="232">
        <f>'StockBond Returns'!C432</f>
        <v>1906.5</v>
      </c>
      <c r="H442" s="147">
        <f t="shared" si="2"/>
        <v>0.8083423582</v>
      </c>
      <c r="I442" s="147">
        <f t="shared" si="5"/>
        <v>9.561229828</v>
      </c>
      <c r="J442" s="45">
        <f t="shared" si="6"/>
        <v>-0.4232322638</v>
      </c>
      <c r="K442" s="45">
        <f t="shared" si="7"/>
        <v>-0.4894731539</v>
      </c>
      <c r="L442" s="45">
        <f t="shared" si="8"/>
        <v>-0.2420500842</v>
      </c>
      <c r="M442" s="45">
        <f t="shared" si="11"/>
        <v>0.05027654995</v>
      </c>
      <c r="N442" s="233">
        <f t="shared" si="12"/>
        <v>0.03748380426</v>
      </c>
    </row>
    <row r="443">
      <c r="A443" s="180">
        <f t="shared" si="9"/>
        <v>8</v>
      </c>
      <c r="B443" s="180">
        <f t="shared" si="10"/>
        <v>1906</v>
      </c>
      <c r="C443" s="45">
        <f>'StockBond Returns'!W433</f>
        <v>0.03584843619</v>
      </c>
      <c r="D443" s="231">
        <f>'StockBond Returns'!M433</f>
        <v>18.96725148</v>
      </c>
      <c r="E443" s="45">
        <f t="shared" si="1"/>
        <v>0.04386122585</v>
      </c>
      <c r="F443" s="147">
        <f t="shared" si="4"/>
        <v>222.548459</v>
      </c>
      <c r="G443" s="232">
        <f>'StockBond Returns'!C433</f>
        <v>1906.583333</v>
      </c>
      <c r="H443" s="147">
        <f t="shared" si="2"/>
        <v>0.8134373518</v>
      </c>
      <c r="I443" s="147">
        <f t="shared" si="5"/>
        <v>9.588527861</v>
      </c>
      <c r="J443" s="45">
        <f t="shared" si="6"/>
        <v>-0.4241105743</v>
      </c>
      <c r="K443" s="45">
        <f t="shared" si="7"/>
        <v>-0.4909265969</v>
      </c>
      <c r="L443" s="45">
        <f t="shared" si="8"/>
        <v>-0.2453748629</v>
      </c>
      <c r="M443" s="45">
        <f t="shared" si="11"/>
        <v>0.04552909075</v>
      </c>
      <c r="N443" s="233">
        <f t="shared" si="12"/>
        <v>0.03733355654</v>
      </c>
    </row>
    <row r="444">
      <c r="A444" s="180">
        <f t="shared" si="9"/>
        <v>9</v>
      </c>
      <c r="B444" s="180">
        <f t="shared" si="10"/>
        <v>1906</v>
      </c>
      <c r="C444" s="45">
        <f>'StockBond Returns'!W434</f>
        <v>0.01574400291</v>
      </c>
      <c r="D444" s="231">
        <f>'StockBond Returns'!M434</f>
        <v>19.20099368</v>
      </c>
      <c r="E444" s="45">
        <f t="shared" si="1"/>
        <v>0.04354031897</v>
      </c>
      <c r="F444" s="147">
        <f t="shared" si="4"/>
        <v>225.2260185</v>
      </c>
      <c r="G444" s="232">
        <f>'StockBond Returns'!C434</f>
        <v>1906.666667</v>
      </c>
      <c r="H444" s="147">
        <f t="shared" si="2"/>
        <v>0.817201057</v>
      </c>
      <c r="I444" s="147">
        <f t="shared" si="5"/>
        <v>9.611751921</v>
      </c>
      <c r="J444" s="45">
        <f t="shared" si="6"/>
        <v>-0.4247716939</v>
      </c>
      <c r="K444" s="45">
        <f t="shared" si="7"/>
        <v>-0.4921566277</v>
      </c>
      <c r="L444" s="45">
        <f t="shared" si="8"/>
        <v>-0.2483681593</v>
      </c>
      <c r="M444" s="45">
        <f t="shared" si="11"/>
        <v>0.04211819402</v>
      </c>
      <c r="N444" s="233">
        <f t="shared" si="12"/>
        <v>0.03721300854</v>
      </c>
    </row>
    <row r="445">
      <c r="A445" s="180">
        <f t="shared" si="9"/>
        <v>10</v>
      </c>
      <c r="B445" s="180">
        <f t="shared" si="10"/>
        <v>1906</v>
      </c>
      <c r="C445" s="45">
        <f>'StockBond Returns'!W435</f>
        <v>-0.02375480815</v>
      </c>
      <c r="D445" s="231">
        <f>'StockBond Returns'!M435</f>
        <v>18.54172124</v>
      </c>
      <c r="E445" s="45">
        <f t="shared" si="1"/>
        <v>0.04446621277</v>
      </c>
      <c r="F445" s="147">
        <f t="shared" si="4"/>
        <v>219.078029</v>
      </c>
      <c r="G445" s="232">
        <f>'StockBond Returns'!C435</f>
        <v>1906.75</v>
      </c>
      <c r="H445" s="147">
        <f t="shared" si="2"/>
        <v>0.8117975208</v>
      </c>
      <c r="I445" s="147">
        <f t="shared" si="5"/>
        <v>9.62556855</v>
      </c>
      <c r="J445" s="45">
        <f t="shared" si="6"/>
        <v>-0.4245698184</v>
      </c>
      <c r="K445" s="45">
        <f t="shared" si="7"/>
        <v>-0.4928855907</v>
      </c>
      <c r="L445" s="45">
        <f t="shared" si="8"/>
        <v>-0.250619176</v>
      </c>
      <c r="M445" s="45">
        <f t="shared" si="11"/>
        <v>0.03809696207</v>
      </c>
      <c r="N445" s="233">
        <f t="shared" si="12"/>
        <v>0.03711253692</v>
      </c>
    </row>
    <row r="446">
      <c r="A446" s="180">
        <f t="shared" si="9"/>
        <v>11</v>
      </c>
      <c r="B446" s="180">
        <f t="shared" si="10"/>
        <v>1906</v>
      </c>
      <c r="C446" s="45">
        <f>'StockBond Returns'!W436</f>
        <v>-0.01113337641</v>
      </c>
      <c r="D446" s="231">
        <f>'StockBond Returns'!M436</f>
        <v>18.14185165</v>
      </c>
      <c r="E446" s="45">
        <f t="shared" si="1"/>
        <v>0.04506058255</v>
      </c>
      <c r="F446" s="147">
        <f t="shared" si="4"/>
        <v>215.8361914</v>
      </c>
      <c r="G446" s="232">
        <f>'StockBond Returns'!C436</f>
        <v>1906.833333</v>
      </c>
      <c r="H446" s="147">
        <f t="shared" si="2"/>
        <v>0.8104753765</v>
      </c>
      <c r="I446" s="147">
        <f t="shared" si="5"/>
        <v>9.642292293</v>
      </c>
      <c r="J446" s="45">
        <f t="shared" si="6"/>
        <v>-0.4243532265</v>
      </c>
      <c r="K446" s="45">
        <f t="shared" si="7"/>
        <v>-0.4937651379</v>
      </c>
      <c r="L446" s="45">
        <f t="shared" si="8"/>
        <v>-0.2530896031</v>
      </c>
      <c r="M446" s="45">
        <f t="shared" si="11"/>
        <v>0.03481986419</v>
      </c>
      <c r="N446" s="233">
        <f t="shared" si="12"/>
        <v>0.0370354778</v>
      </c>
    </row>
    <row r="447">
      <c r="A447" s="180">
        <f t="shared" si="9"/>
        <v>12</v>
      </c>
      <c r="B447" s="180">
        <f t="shared" si="10"/>
        <v>1906</v>
      </c>
      <c r="C447" s="45">
        <f>'StockBond Returns'!W437</f>
        <v>-0.01467030322</v>
      </c>
      <c r="D447" s="231">
        <f>'StockBond Returns'!M437</f>
        <v>17.66000367</v>
      </c>
      <c r="E447" s="45">
        <f t="shared" si="1"/>
        <v>0.0458125649</v>
      </c>
      <c r="F447" s="147">
        <f t="shared" si="4"/>
        <v>211.8712235</v>
      </c>
      <c r="G447" s="232">
        <f>'StockBond Returns'!C437</f>
        <v>1906.916667</v>
      </c>
      <c r="H447" s="147">
        <f t="shared" si="2"/>
        <v>0.8088636815</v>
      </c>
      <c r="I447" s="147">
        <f t="shared" si="5"/>
        <v>9.659556949</v>
      </c>
      <c r="J447" s="45">
        <f t="shared" si="6"/>
        <v>-0.4243504183</v>
      </c>
      <c r="K447" s="45">
        <f t="shared" si="7"/>
        <v>-0.4946699383</v>
      </c>
      <c r="L447" s="45">
        <f t="shared" si="8"/>
        <v>-0.255595101</v>
      </c>
      <c r="M447" s="45">
        <f t="shared" si="11"/>
        <v>0.03217244287</v>
      </c>
      <c r="N447" s="233">
        <f t="shared" si="12"/>
        <v>0.03697719507</v>
      </c>
    </row>
    <row r="448">
      <c r="A448" s="180">
        <f t="shared" si="9"/>
        <v>1</v>
      </c>
      <c r="B448" s="180">
        <f t="shared" si="10"/>
        <v>1907</v>
      </c>
      <c r="C448" s="45">
        <f>'StockBond Returns'!W438</f>
        <v>-0.009952734286</v>
      </c>
      <c r="D448" s="231">
        <f>'StockBond Returns'!M438</f>
        <v>17.21891385</v>
      </c>
      <c r="E448" s="45">
        <f t="shared" si="1"/>
        <v>0.0465378362</v>
      </c>
      <c r="F448" s="147">
        <f t="shared" si="4"/>
        <v>208.9617123</v>
      </c>
      <c r="G448" s="232">
        <f>'StockBond Returns'!C438</f>
        <v>1907</v>
      </c>
      <c r="H448" s="147">
        <f t="shared" si="2"/>
        <v>0.8103854949</v>
      </c>
      <c r="I448" s="147">
        <f t="shared" si="5"/>
        <v>9.671497412</v>
      </c>
      <c r="J448" s="45">
        <f t="shared" si="6"/>
        <v>-0.4241721629</v>
      </c>
      <c r="K448" s="45">
        <f t="shared" si="7"/>
        <v>-0.4952938205</v>
      </c>
      <c r="L448" s="45">
        <f t="shared" si="8"/>
        <v>-0.257685718</v>
      </c>
      <c r="M448" s="45">
        <f t="shared" si="11"/>
        <v>0.0286775574</v>
      </c>
      <c r="N448" s="233">
        <f t="shared" si="12"/>
        <v>0.03693167453</v>
      </c>
    </row>
    <row r="449">
      <c r="A449" s="180">
        <f t="shared" si="9"/>
        <v>2</v>
      </c>
      <c r="B449" s="180">
        <f t="shared" si="10"/>
        <v>1907</v>
      </c>
      <c r="C449" s="45">
        <f>'StockBond Returns'!W439</f>
        <v>-0.04128651891</v>
      </c>
      <c r="D449" s="231">
        <f>'StockBond Returns'!M439</f>
        <v>16.21707129</v>
      </c>
      <c r="E449" s="45">
        <f t="shared" si="1"/>
        <v>0.04833170759</v>
      </c>
      <c r="F449" s="147">
        <f t="shared" si="4"/>
        <v>199.5574831</v>
      </c>
      <c r="G449" s="232">
        <f>'StockBond Returns'!C439</f>
        <v>1907.083333</v>
      </c>
      <c r="H449" s="147">
        <f t="shared" si="2"/>
        <v>0.80374616</v>
      </c>
      <c r="I449" s="147">
        <f t="shared" si="5"/>
        <v>9.676661455</v>
      </c>
      <c r="J449" s="45">
        <f t="shared" si="6"/>
        <v>-0.423404119</v>
      </c>
      <c r="K449" s="45">
        <f t="shared" si="7"/>
        <v>-0.4955631617</v>
      </c>
      <c r="L449" s="45">
        <f t="shared" si="8"/>
        <v>-0.2592532474</v>
      </c>
      <c r="M449" s="45">
        <f t="shared" si="11"/>
        <v>0.02519896211</v>
      </c>
      <c r="N449" s="233">
        <f t="shared" si="12"/>
        <v>0.036900968</v>
      </c>
    </row>
    <row r="450">
      <c r="A450" s="180">
        <f t="shared" si="9"/>
        <v>3</v>
      </c>
      <c r="B450" s="180">
        <f t="shared" si="10"/>
        <v>1907</v>
      </c>
      <c r="C450" s="45">
        <f>'StockBond Returns'!W440</f>
        <v>-0.05826376838</v>
      </c>
      <c r="D450" s="231">
        <f>'StockBond Returns'!M440</f>
        <v>14.68754526</v>
      </c>
      <c r="E450" s="45">
        <f t="shared" si="1"/>
        <v>0.05154244829</v>
      </c>
      <c r="F450" s="147">
        <f t="shared" si="4"/>
        <v>187.1735952</v>
      </c>
      <c r="G450" s="232">
        <f>'StockBond Returns'!C440</f>
        <v>1907.166667</v>
      </c>
      <c r="H450" s="147">
        <f t="shared" si="2"/>
        <v>0.8039487794</v>
      </c>
      <c r="I450" s="147">
        <f t="shared" si="5"/>
        <v>9.682345057</v>
      </c>
      <c r="J450" s="45">
        <f t="shared" si="6"/>
        <v>-0.4234319038</v>
      </c>
      <c r="K450" s="45">
        <f t="shared" si="7"/>
        <v>-0.4958592695</v>
      </c>
      <c r="L450" s="45">
        <f t="shared" si="8"/>
        <v>-0.2608593862</v>
      </c>
      <c r="M450" s="45">
        <f t="shared" si="11"/>
        <v>0.02307595919</v>
      </c>
      <c r="N450" s="233">
        <f t="shared" si="12"/>
        <v>0.03687710833</v>
      </c>
    </row>
    <row r="451">
      <c r="A451" s="180">
        <f t="shared" si="9"/>
        <v>4</v>
      </c>
      <c r="B451" s="180">
        <f t="shared" si="10"/>
        <v>1907</v>
      </c>
      <c r="C451" s="45">
        <f>'StockBond Returns'!W441</f>
        <v>0.007492794007</v>
      </c>
      <c r="D451" s="231">
        <f>'StockBond Returns'!M441</f>
        <v>14.66970991</v>
      </c>
      <c r="E451" s="45">
        <f t="shared" si="1"/>
        <v>0.0515838369</v>
      </c>
      <c r="F451" s="147">
        <f t="shared" si="4"/>
        <v>187.7660758</v>
      </c>
      <c r="G451" s="232">
        <f>'StockBond Returns'!C441</f>
        <v>1907.25</v>
      </c>
      <c r="H451" s="147">
        <f t="shared" si="2"/>
        <v>0.8071412193</v>
      </c>
      <c r="I451" s="147">
        <f t="shared" si="5"/>
        <v>9.688311914</v>
      </c>
      <c r="J451" s="45">
        <f t="shared" si="6"/>
        <v>-0.4237627186</v>
      </c>
      <c r="K451" s="45">
        <f t="shared" si="7"/>
        <v>-0.4961697608</v>
      </c>
      <c r="L451" s="45">
        <f t="shared" si="8"/>
        <v>-0.2624867616</v>
      </c>
      <c r="M451" s="45">
        <f t="shared" si="11"/>
        <v>0.02072269383</v>
      </c>
      <c r="N451" s="233">
        <f t="shared" si="12"/>
        <v>0.03685784908</v>
      </c>
    </row>
    <row r="452">
      <c r="A452" s="180">
        <f t="shared" si="9"/>
        <v>5</v>
      </c>
      <c r="B452" s="180">
        <f t="shared" si="10"/>
        <v>1907</v>
      </c>
      <c r="C452" s="45">
        <f>'StockBond Returns'!W442</f>
        <v>-0.04433560922</v>
      </c>
      <c r="D452" s="231">
        <f>'StockBond Returns'!M442</f>
        <v>13.79010715</v>
      </c>
      <c r="E452" s="45">
        <f t="shared" si="1"/>
        <v>0.05375787636</v>
      </c>
      <c r="F452" s="147">
        <f t="shared" si="4"/>
        <v>178.6699963</v>
      </c>
      <c r="G452" s="232">
        <f>'StockBond Returns'!C442</f>
        <v>1907.333333</v>
      </c>
      <c r="H452" s="147">
        <f t="shared" si="2"/>
        <v>0.8004099643</v>
      </c>
      <c r="I452" s="147">
        <f t="shared" si="5"/>
        <v>9.693679052</v>
      </c>
      <c r="J452" s="45">
        <f t="shared" si="6"/>
        <v>-0.423921106</v>
      </c>
      <c r="K452" s="45">
        <f t="shared" si="7"/>
        <v>-0.4964487185</v>
      </c>
      <c r="L452" s="45">
        <f t="shared" si="8"/>
        <v>-0.2640678664</v>
      </c>
      <c r="M452" s="45">
        <f t="shared" si="11"/>
        <v>0.01884763787</v>
      </c>
      <c r="N452" s="233">
        <f t="shared" si="12"/>
        <v>0.03684283719</v>
      </c>
    </row>
    <row r="453">
      <c r="A453" s="180">
        <f t="shared" si="9"/>
        <v>6</v>
      </c>
      <c r="B453" s="180">
        <f t="shared" si="10"/>
        <v>1907</v>
      </c>
      <c r="C453" s="45">
        <f>'StockBond Returns'!W443</f>
        <v>-0.03206726554</v>
      </c>
      <c r="D453" s="231">
        <f>'StockBond Returns'!M443</f>
        <v>13.14426995</v>
      </c>
      <c r="E453" s="45">
        <f t="shared" si="1"/>
        <v>0.05553938917</v>
      </c>
      <c r="F453" s="147">
        <f t="shared" si="4"/>
        <v>172.1657951</v>
      </c>
      <c r="G453" s="232">
        <f>'StockBond Returns'!C443</f>
        <v>1907.416667</v>
      </c>
      <c r="H453" s="147">
        <f t="shared" si="2"/>
        <v>0.7968319247</v>
      </c>
      <c r="I453" s="147">
        <f t="shared" si="5"/>
        <v>9.692580889</v>
      </c>
      <c r="J453" s="45">
        <f t="shared" si="6"/>
        <v>-0.424479637</v>
      </c>
      <c r="K453" s="45">
        <f t="shared" si="7"/>
        <v>-0.4963916664</v>
      </c>
      <c r="L453" s="45">
        <f t="shared" si="8"/>
        <v>-0.2651606435</v>
      </c>
      <c r="M453" s="45">
        <f t="shared" si="11"/>
        <v>0.01647616972</v>
      </c>
      <c r="N453" s="233">
        <f t="shared" si="12"/>
        <v>0.03682748223</v>
      </c>
    </row>
    <row r="454">
      <c r="A454" s="180">
        <f t="shared" si="9"/>
        <v>7</v>
      </c>
      <c r="B454" s="180">
        <f t="shared" si="10"/>
        <v>1907</v>
      </c>
      <c r="C454" s="45">
        <f>'StockBond Returns'!W444</f>
        <v>0.03259993051</v>
      </c>
      <c r="D454" s="231">
        <f>'StockBond Returns'!M444</f>
        <v>13.58500736</v>
      </c>
      <c r="E454" s="45">
        <f t="shared" si="1"/>
        <v>0.05430528002</v>
      </c>
      <c r="F454" s="147">
        <f t="shared" si="4"/>
        <v>176.9555795</v>
      </c>
      <c r="G454" s="232">
        <f>'StockBond Returns'!C444</f>
        <v>1907.5</v>
      </c>
      <c r="H454" s="147">
        <f t="shared" si="2"/>
        <v>0.800801858</v>
      </c>
      <c r="I454" s="147">
        <f t="shared" si="5"/>
        <v>9.685040388</v>
      </c>
      <c r="J454" s="45">
        <f t="shared" si="6"/>
        <v>-0.4242212851</v>
      </c>
      <c r="K454" s="45">
        <f t="shared" si="7"/>
        <v>-0.4959995711</v>
      </c>
      <c r="L454" s="45">
        <f t="shared" si="8"/>
        <v>-0.2657658031</v>
      </c>
      <c r="M454" s="45">
        <f t="shared" si="11"/>
        <v>0.0129492296</v>
      </c>
      <c r="N454" s="233">
        <f t="shared" si="12"/>
        <v>0.03681505493</v>
      </c>
    </row>
    <row r="455">
      <c r="A455" s="180">
        <f t="shared" si="9"/>
        <v>8</v>
      </c>
      <c r="B455" s="180">
        <f t="shared" si="10"/>
        <v>1907</v>
      </c>
      <c r="C455" s="45">
        <f>'StockBond Returns'!W445</f>
        <v>-0.05609670312</v>
      </c>
      <c r="D455" s="231">
        <f>'StockBond Returns'!M445</f>
        <v>12.5134716</v>
      </c>
      <c r="E455" s="45">
        <f t="shared" si="1"/>
        <v>0.05745693729</v>
      </c>
      <c r="F455" s="147">
        <f t="shared" si="4"/>
        <v>166.2730754</v>
      </c>
      <c r="G455" s="232">
        <f>'StockBond Returns'!C445</f>
        <v>1907.583333</v>
      </c>
      <c r="H455" s="147">
        <f t="shared" si="2"/>
        <v>0.796128472</v>
      </c>
      <c r="I455" s="147">
        <f t="shared" si="5"/>
        <v>9.667731509</v>
      </c>
      <c r="J455" s="45">
        <f t="shared" si="6"/>
        <v>-0.4237580705</v>
      </c>
      <c r="K455" s="45">
        <f t="shared" si="7"/>
        <v>-0.4950972206</v>
      </c>
      <c r="L455" s="45">
        <f t="shared" si="8"/>
        <v>-0.265630052</v>
      </c>
      <c r="M455" s="45">
        <f t="shared" si="11"/>
        <v>0.008260251023</v>
      </c>
      <c r="N455" s="233">
        <f t="shared" si="12"/>
        <v>0.03680633581</v>
      </c>
    </row>
    <row r="456">
      <c r="A456" s="180">
        <f t="shared" si="9"/>
        <v>9</v>
      </c>
      <c r="B456" s="180">
        <f t="shared" si="10"/>
        <v>1907</v>
      </c>
      <c r="C456" s="45">
        <f>'StockBond Returns'!W446</f>
        <v>-0.006841786663</v>
      </c>
      <c r="D456" s="231">
        <f>'StockBond Returns'!M446</f>
        <v>12.32856966</v>
      </c>
      <c r="E456" s="45">
        <f t="shared" si="1"/>
        <v>0.05805620512</v>
      </c>
      <c r="F456" s="147">
        <f t="shared" si="4"/>
        <v>164.3447889</v>
      </c>
      <c r="G456" s="232">
        <f>'StockBond Returns'!C446</f>
        <v>1907.666667</v>
      </c>
      <c r="H456" s="147">
        <f t="shared" si="2"/>
        <v>0.795102898</v>
      </c>
      <c r="I456" s="147">
        <f t="shared" si="5"/>
        <v>9.64563335</v>
      </c>
      <c r="J456" s="45">
        <f t="shared" si="6"/>
        <v>-0.423780999</v>
      </c>
      <c r="K456" s="45">
        <f t="shared" si="7"/>
        <v>-0.4939404876</v>
      </c>
      <c r="L456" s="45">
        <f t="shared" si="8"/>
        <v>-0.2651278643</v>
      </c>
      <c r="M456" s="45">
        <f t="shared" si="11"/>
        <v>0.003525000313</v>
      </c>
      <c r="N456" s="233">
        <f t="shared" si="12"/>
        <v>0.03680083686</v>
      </c>
    </row>
    <row r="457">
      <c r="A457" s="180">
        <f t="shared" si="9"/>
        <v>10</v>
      </c>
      <c r="B457" s="180">
        <f t="shared" si="10"/>
        <v>1907</v>
      </c>
      <c r="C457" s="45">
        <f>'StockBond Returns'!W447</f>
        <v>-0.08829163248</v>
      </c>
      <c r="D457" s="231">
        <f>'StockBond Returns'!M447</f>
        <v>10.83184015</v>
      </c>
      <c r="E457" s="45">
        <f t="shared" si="1"/>
        <v>0.06366020852</v>
      </c>
      <c r="F457" s="147">
        <f t="shared" si="4"/>
        <v>149.1096173</v>
      </c>
      <c r="G457" s="232">
        <f>'StockBond Returns'!C447</f>
        <v>1907.75</v>
      </c>
      <c r="H457" s="147">
        <f t="shared" si="2"/>
        <v>0.7910291106</v>
      </c>
      <c r="I457" s="147">
        <f t="shared" si="5"/>
        <v>9.624864939</v>
      </c>
      <c r="J457" s="45">
        <f t="shared" si="6"/>
        <v>-0.4240583675</v>
      </c>
      <c r="K457" s="45">
        <f t="shared" si="7"/>
        <v>-0.4928485189</v>
      </c>
      <c r="L457" s="45">
        <f t="shared" si="8"/>
        <v>-0.2647228208</v>
      </c>
      <c r="M457" s="45">
        <f t="shared" si="11"/>
        <v>-0.00007309809359</v>
      </c>
      <c r="N457" s="233">
        <f t="shared" si="12"/>
        <v>0.03679681783</v>
      </c>
    </row>
    <row r="458">
      <c r="A458" s="180">
        <f t="shared" si="9"/>
        <v>11</v>
      </c>
      <c r="B458" s="180">
        <f t="shared" si="10"/>
        <v>1907</v>
      </c>
      <c r="C458" s="45">
        <f>'StockBond Returns'!W448</f>
        <v>-0.005499105794</v>
      </c>
      <c r="D458" s="231">
        <f>'StockBond Returns'!M448</f>
        <v>10.59117756</v>
      </c>
      <c r="E458" s="45">
        <f t="shared" si="1"/>
        <v>0.06470910373</v>
      </c>
      <c r="F458" s="147">
        <f t="shared" si="4"/>
        <v>147.5029685</v>
      </c>
      <c r="G458" s="232">
        <f>'StockBond Returns'!C448</f>
        <v>1907.833333</v>
      </c>
      <c r="H458" s="147">
        <f t="shared" si="2"/>
        <v>0.7953987409</v>
      </c>
      <c r="I458" s="147">
        <f t="shared" si="5"/>
        <v>9.609788304</v>
      </c>
      <c r="J458" s="45">
        <f t="shared" si="6"/>
        <v>-0.4256071907</v>
      </c>
      <c r="K458" s="45">
        <f t="shared" si="7"/>
        <v>-0.4920528574</v>
      </c>
      <c r="L458" s="45">
        <f t="shared" si="8"/>
        <v>-0.26475257</v>
      </c>
      <c r="M458" s="45">
        <f t="shared" si="11"/>
        <v>-0.003370981576</v>
      </c>
      <c r="N458" s="233">
        <f t="shared" si="12"/>
        <v>0.03679075479</v>
      </c>
    </row>
    <row r="459">
      <c r="A459" s="180">
        <f t="shared" si="9"/>
        <v>12</v>
      </c>
      <c r="B459" s="180">
        <f t="shared" si="10"/>
        <v>1907</v>
      </c>
      <c r="C459" s="45">
        <f>'StockBond Returns'!W449</f>
        <v>0.05943895615</v>
      </c>
      <c r="D459" s="231">
        <f>'StockBond Returns'!M449</f>
        <v>11.33330624</v>
      </c>
      <c r="E459" s="45">
        <f t="shared" si="1"/>
        <v>0.06161775253</v>
      </c>
      <c r="F459" s="147">
        <f t="shared" si="4"/>
        <v>155.4277146</v>
      </c>
      <c r="G459" s="232">
        <f>'StockBond Returns'!C449</f>
        <v>1907.916667</v>
      </c>
      <c r="H459" s="147">
        <f t="shared" si="2"/>
        <v>0.7980922045</v>
      </c>
      <c r="I459" s="147">
        <f t="shared" si="5"/>
        <v>9.599016827</v>
      </c>
      <c r="J459" s="45">
        <f t="shared" si="6"/>
        <v>-0.4272709217</v>
      </c>
      <c r="K459" s="45">
        <f t="shared" si="7"/>
        <v>-0.4914828677</v>
      </c>
      <c r="L459" s="45">
        <f t="shared" si="8"/>
        <v>-0.2651142011</v>
      </c>
      <c r="M459" s="45">
        <f t="shared" si="11"/>
        <v>-0.006267380845</v>
      </c>
      <c r="N459" s="233">
        <f t="shared" si="12"/>
        <v>0.03678465847</v>
      </c>
    </row>
    <row r="460">
      <c r="A460" s="180">
        <f t="shared" si="9"/>
        <v>1</v>
      </c>
      <c r="B460" s="180">
        <f t="shared" si="10"/>
        <v>1908</v>
      </c>
      <c r="C460" s="45">
        <f>'StockBond Returns'!W450</f>
        <v>0.04784940958</v>
      </c>
      <c r="D460" s="231">
        <f>'StockBond Returns'!M450</f>
        <v>11.90296863</v>
      </c>
      <c r="E460" s="45">
        <f t="shared" si="1"/>
        <v>0.05950632763</v>
      </c>
      <c r="F460" s="147">
        <f t="shared" si="4"/>
        <v>162.0285585</v>
      </c>
      <c r="G460" s="232">
        <f>'StockBond Returns'!C450</f>
        <v>1908</v>
      </c>
      <c r="H460" s="147">
        <f t="shared" si="2"/>
        <v>0.8034770407</v>
      </c>
      <c r="I460" s="147">
        <f t="shared" si="5"/>
        <v>9.592108372</v>
      </c>
      <c r="J460" s="45">
        <f t="shared" si="6"/>
        <v>-0.4289885838</v>
      </c>
      <c r="K460" s="45">
        <f t="shared" si="7"/>
        <v>-0.4911166221</v>
      </c>
      <c r="L460" s="45">
        <f t="shared" si="8"/>
        <v>-0.2657752487</v>
      </c>
      <c r="M460" s="45">
        <f t="shared" si="11"/>
        <v>-0.008208557218</v>
      </c>
      <c r="N460" s="233">
        <f t="shared" si="12"/>
        <v>0.0367799038</v>
      </c>
    </row>
    <row r="461">
      <c r="A461" s="180">
        <f t="shared" si="9"/>
        <v>2</v>
      </c>
      <c r="B461" s="180">
        <f t="shared" si="10"/>
        <v>1908</v>
      </c>
      <c r="C461" s="45">
        <f>'StockBond Returns'!W451</f>
        <v>-0.01116046624</v>
      </c>
      <c r="D461" s="231">
        <f>'StockBond Returns'!M451</f>
        <v>11.5548463</v>
      </c>
      <c r="E461" s="45">
        <f t="shared" si="1"/>
        <v>0.06077188671</v>
      </c>
      <c r="F461" s="147">
        <f t="shared" si="4"/>
        <v>159.4257344</v>
      </c>
      <c r="G461" s="232">
        <f>'StockBond Returns'!C451</f>
        <v>1908.083333</v>
      </c>
      <c r="H461" s="147">
        <f t="shared" si="2"/>
        <v>0.8073835558</v>
      </c>
      <c r="I461" s="147">
        <f t="shared" si="5"/>
        <v>9.595745768</v>
      </c>
      <c r="J461" s="45">
        <f t="shared" si="6"/>
        <v>-0.4311843576</v>
      </c>
      <c r="K461" s="45">
        <f t="shared" si="7"/>
        <v>-0.4913095212</v>
      </c>
      <c r="L461" s="45">
        <f t="shared" si="8"/>
        <v>-0.2672469329</v>
      </c>
      <c r="M461" s="45">
        <f t="shared" si="11"/>
        <v>-0.008361942458</v>
      </c>
      <c r="N461" s="233">
        <f t="shared" si="12"/>
        <v>0.0367772528</v>
      </c>
    </row>
    <row r="462">
      <c r="A462" s="180">
        <f t="shared" si="9"/>
        <v>3</v>
      </c>
      <c r="B462" s="180">
        <f t="shared" si="10"/>
        <v>1908</v>
      </c>
      <c r="C462" s="45">
        <f>'StockBond Returns'!W452</f>
        <v>0.0399804155</v>
      </c>
      <c r="D462" s="231">
        <f>'StockBond Returns'!M452</f>
        <v>11.98466266</v>
      </c>
      <c r="E462" s="45">
        <f t="shared" si="1"/>
        <v>0.05921998947</v>
      </c>
      <c r="F462" s="147">
        <f t="shared" si="4"/>
        <v>164.9599784</v>
      </c>
      <c r="G462" s="232">
        <f>'StockBond Returns'!C452</f>
        <v>1908.166667</v>
      </c>
      <c r="H462" s="147">
        <f t="shared" si="2"/>
        <v>0.8140773488</v>
      </c>
      <c r="I462" s="147">
        <f t="shared" si="5"/>
        <v>9.605874338</v>
      </c>
      <c r="J462" s="45">
        <f t="shared" si="6"/>
        <v>-0.4333705056</v>
      </c>
      <c r="K462" s="45">
        <f t="shared" si="7"/>
        <v>-0.4918458916</v>
      </c>
      <c r="L462" s="45">
        <f t="shared" si="8"/>
        <v>-0.2692171096</v>
      </c>
      <c r="M462" s="45">
        <f t="shared" si="11"/>
        <v>-0.007897954311</v>
      </c>
      <c r="N462" s="233">
        <f t="shared" si="12"/>
        <v>0.03677608391</v>
      </c>
    </row>
    <row r="463">
      <c r="A463" s="180">
        <f t="shared" si="9"/>
        <v>4</v>
      </c>
      <c r="B463" s="180">
        <f t="shared" si="10"/>
        <v>1908</v>
      </c>
      <c r="C463" s="45">
        <f>'StockBond Returns'!W453</f>
        <v>0.03689857792</v>
      </c>
      <c r="D463" s="231">
        <f>'StockBond Returns'!M453</f>
        <v>12.44888916</v>
      </c>
      <c r="E463" s="45">
        <f t="shared" si="1"/>
        <v>0.05766422619</v>
      </c>
      <c r="F463" s="147">
        <f t="shared" si="4"/>
        <v>170.2026514</v>
      </c>
      <c r="G463" s="232">
        <f>'StockBond Returns'!C453</f>
        <v>1908.25</v>
      </c>
      <c r="H463" s="147">
        <f t="shared" si="2"/>
        <v>0.8178836823</v>
      </c>
      <c r="I463" s="147">
        <f t="shared" si="5"/>
        <v>9.616616801</v>
      </c>
      <c r="J463" s="45">
        <f t="shared" si="6"/>
        <v>-0.4345194206</v>
      </c>
      <c r="K463" s="45">
        <f t="shared" si="7"/>
        <v>-0.4924135368</v>
      </c>
      <c r="L463" s="45">
        <f t="shared" si="8"/>
        <v>-0.2712340079</v>
      </c>
      <c r="M463" s="45">
        <f t="shared" si="11"/>
        <v>-0.007400165707</v>
      </c>
      <c r="N463" s="233">
        <f t="shared" si="12"/>
        <v>0.03677506889</v>
      </c>
    </row>
    <row r="464">
      <c r="A464" s="180">
        <f t="shared" si="9"/>
        <v>5</v>
      </c>
      <c r="B464" s="180">
        <f t="shared" si="10"/>
        <v>1908</v>
      </c>
      <c r="C464" s="45">
        <f>'StockBond Returns'!W454</f>
        <v>0.04865317544</v>
      </c>
      <c r="D464" s="231">
        <f>'StockBond Returns'!M454</f>
        <v>13.07845136</v>
      </c>
      <c r="E464" s="45">
        <f t="shared" si="1"/>
        <v>0.05573082613</v>
      </c>
      <c r="F464" s="147">
        <f t="shared" si="4"/>
        <v>177.6258745</v>
      </c>
      <c r="G464" s="232">
        <f>'StockBond Returns'!C454</f>
        <v>1908.333333</v>
      </c>
      <c r="H464" s="147">
        <f t="shared" si="2"/>
        <v>0.8249363942</v>
      </c>
      <c r="I464" s="147">
        <f t="shared" si="5"/>
        <v>9.641143231</v>
      </c>
      <c r="J464" s="45">
        <f t="shared" si="6"/>
        <v>-0.4368014157</v>
      </c>
      <c r="K464" s="45">
        <f t="shared" si="7"/>
        <v>-0.4937048032</v>
      </c>
      <c r="L464" s="45">
        <f t="shared" si="8"/>
        <v>-0.2742908697</v>
      </c>
      <c r="M464" s="45">
        <f t="shared" si="11"/>
        <v>-0.005419595736</v>
      </c>
      <c r="N464" s="233">
        <f t="shared" si="12"/>
        <v>0.03677478848</v>
      </c>
    </row>
    <row r="465">
      <c r="A465" s="180">
        <f t="shared" si="9"/>
        <v>6</v>
      </c>
      <c r="B465" s="180">
        <f t="shared" si="10"/>
        <v>1908</v>
      </c>
      <c r="C465" s="45">
        <f>'StockBond Returns'!W455</f>
        <v>-0.001640233161</v>
      </c>
      <c r="D465" s="231">
        <f>'StockBond Returns'!M455</f>
        <v>13.05168413</v>
      </c>
      <c r="E465" s="45">
        <f t="shared" si="1"/>
        <v>0.05580923236</v>
      </c>
      <c r="F465" s="147">
        <f t="shared" si="4"/>
        <v>176.5109434</v>
      </c>
      <c r="G465" s="232">
        <f>'StockBond Returns'!C455</f>
        <v>1908.416667</v>
      </c>
      <c r="H465" s="147">
        <f t="shared" si="2"/>
        <v>0.8209116877</v>
      </c>
      <c r="I465" s="147">
        <f t="shared" si="5"/>
        <v>9.665222994</v>
      </c>
      <c r="J465" s="45">
        <f t="shared" si="6"/>
        <v>-0.4375377816</v>
      </c>
      <c r="K465" s="45">
        <f t="shared" si="7"/>
        <v>-0.4949661779</v>
      </c>
      <c r="L465" s="45">
        <f t="shared" si="8"/>
        <v>-0.2773040031</v>
      </c>
      <c r="M465" s="45">
        <f t="shared" si="11"/>
        <v>-0.00282256041</v>
      </c>
      <c r="N465" s="233">
        <f t="shared" si="12"/>
        <v>0.03677125744</v>
      </c>
    </row>
    <row r="466">
      <c r="A466" s="180">
        <f t="shared" si="9"/>
        <v>7</v>
      </c>
      <c r="B466" s="180">
        <f t="shared" si="10"/>
        <v>1908</v>
      </c>
      <c r="C466" s="45">
        <f>'StockBond Returns'!W456</f>
        <v>0.01976832493</v>
      </c>
      <c r="D466" s="231">
        <f>'StockBond Returns'!M456</f>
        <v>13.3454871</v>
      </c>
      <c r="E466" s="45">
        <f t="shared" si="1"/>
        <v>0.05496584866</v>
      </c>
      <c r="F466" s="147">
        <f t="shared" si="4"/>
        <v>179.1631293</v>
      </c>
      <c r="G466" s="232">
        <f>'StockBond Returns'!C456</f>
        <v>1908.5</v>
      </c>
      <c r="H466" s="147">
        <f t="shared" si="2"/>
        <v>0.8206544544</v>
      </c>
      <c r="I466" s="147">
        <f t="shared" si="5"/>
        <v>9.68507559</v>
      </c>
      <c r="J466" s="45">
        <f t="shared" si="6"/>
        <v>-0.4382091167</v>
      </c>
      <c r="K466" s="45">
        <f t="shared" si="7"/>
        <v>-0.496001403</v>
      </c>
      <c r="L466" s="45">
        <f t="shared" si="8"/>
        <v>-0.2799935924</v>
      </c>
      <c r="M466" s="45">
        <f t="shared" si="11"/>
        <v>0.000003634633652</v>
      </c>
      <c r="N466" s="233">
        <f t="shared" si="12"/>
        <v>0.03676433413</v>
      </c>
    </row>
    <row r="467">
      <c r="A467" s="180">
        <f t="shared" si="9"/>
        <v>8</v>
      </c>
      <c r="B467" s="180">
        <f t="shared" si="10"/>
        <v>1908</v>
      </c>
      <c r="C467" s="45">
        <f>'StockBond Returns'!W457</f>
        <v>0.03482455236</v>
      </c>
      <c r="D467" s="231">
        <f>'StockBond Returns'!M457</f>
        <v>13.8842329</v>
      </c>
      <c r="E467" s="45">
        <f t="shared" si="1"/>
        <v>0.05351207237</v>
      </c>
      <c r="F467" s="147">
        <f t="shared" si="4"/>
        <v>184.5531717</v>
      </c>
      <c r="G467" s="232">
        <f>'StockBond Returns'!C457</f>
        <v>1908.583333</v>
      </c>
      <c r="H467" s="147">
        <f t="shared" si="2"/>
        <v>0.8229852235</v>
      </c>
      <c r="I467" s="147">
        <f t="shared" si="5"/>
        <v>9.711932341</v>
      </c>
      <c r="J467" s="45">
        <f t="shared" si="6"/>
        <v>-0.4394106866</v>
      </c>
      <c r="K467" s="45">
        <f t="shared" si="7"/>
        <v>-0.4973951282</v>
      </c>
      <c r="L467" s="45">
        <f t="shared" si="8"/>
        <v>-0.2831941956</v>
      </c>
      <c r="M467" s="45">
        <f t="shared" si="11"/>
        <v>0.00457199632</v>
      </c>
      <c r="N467" s="233">
        <f t="shared" si="12"/>
        <v>0.03675312251</v>
      </c>
    </row>
    <row r="468">
      <c r="A468" s="180">
        <f t="shared" si="9"/>
        <v>9</v>
      </c>
      <c r="B468" s="180">
        <f t="shared" si="10"/>
        <v>1908</v>
      </c>
      <c r="C468" s="45">
        <f>'StockBond Returns'!W458</f>
        <v>-0.005675255893</v>
      </c>
      <c r="D468" s="231">
        <f>'StockBond Returns'!M458</f>
        <v>13.70144227</v>
      </c>
      <c r="E468" s="45">
        <f t="shared" si="1"/>
        <v>0.05399250861</v>
      </c>
      <c r="F468" s="147">
        <f t="shared" si="4"/>
        <v>182.6874707</v>
      </c>
      <c r="G468" s="232">
        <f>'StockBond Returns'!C458</f>
        <v>1908.666667</v>
      </c>
      <c r="H468" s="147">
        <f t="shared" si="2"/>
        <v>0.8219795695</v>
      </c>
      <c r="I468" s="147">
        <f t="shared" si="5"/>
        <v>9.738809013</v>
      </c>
      <c r="J468" s="45">
        <f t="shared" si="6"/>
        <v>-0.4399253805</v>
      </c>
      <c r="K468" s="45">
        <f t="shared" si="7"/>
        <v>-0.4987821916</v>
      </c>
      <c r="L468" s="45">
        <f t="shared" si="8"/>
        <v>-0.2863833851</v>
      </c>
      <c r="M468" s="45">
        <f t="shared" si="11"/>
        <v>0.009659880273</v>
      </c>
      <c r="N468" s="233">
        <f t="shared" si="12"/>
        <v>0.0367339666</v>
      </c>
    </row>
    <row r="469">
      <c r="A469" s="180">
        <f t="shared" si="9"/>
        <v>10</v>
      </c>
      <c r="B469" s="180">
        <f t="shared" si="10"/>
        <v>1908</v>
      </c>
      <c r="C469" s="45">
        <f>'StockBond Returns'!W459</f>
        <v>0.001929082541</v>
      </c>
      <c r="D469" s="231">
        <f>'StockBond Returns'!M459</f>
        <v>13.69081036</v>
      </c>
      <c r="E469" s="45">
        <f t="shared" si="1"/>
        <v>0.0540208477</v>
      </c>
      <c r="F469" s="147">
        <f t="shared" si="4"/>
        <v>182.2163247</v>
      </c>
      <c r="G469" s="232">
        <f>'StockBond Returns'!C459</f>
        <v>1908.75</v>
      </c>
      <c r="H469" s="147">
        <f t="shared" si="2"/>
        <v>0.8202900268</v>
      </c>
      <c r="I469" s="147">
        <f t="shared" si="5"/>
        <v>9.768069929</v>
      </c>
      <c r="J469" s="45">
        <f t="shared" si="6"/>
        <v>-0.440568192</v>
      </c>
      <c r="K469" s="45">
        <f t="shared" si="7"/>
        <v>-0.5002836236</v>
      </c>
      <c r="L469" s="45">
        <f t="shared" si="8"/>
        <v>-0.2897331846</v>
      </c>
      <c r="M469" s="45">
        <f t="shared" si="11"/>
        <v>0.01487864928</v>
      </c>
      <c r="N469" s="233">
        <f t="shared" si="12"/>
        <v>0.03670554356</v>
      </c>
    </row>
    <row r="470">
      <c r="A470" s="180">
        <f t="shared" si="9"/>
        <v>11</v>
      </c>
      <c r="B470" s="180">
        <f t="shared" si="10"/>
        <v>1908</v>
      </c>
      <c r="C470" s="45">
        <f>'StockBond Returns'!W460</f>
        <v>0.04278952779</v>
      </c>
      <c r="D470" s="231">
        <f>'StockBond Returns'!M460</f>
        <v>14.43501409</v>
      </c>
      <c r="E470" s="45">
        <f t="shared" si="1"/>
        <v>0.05213799875</v>
      </c>
      <c r="F470" s="147">
        <f t="shared" si="4"/>
        <v>189.1578853</v>
      </c>
      <c r="G470" s="232">
        <f>'StockBond Returns'!C460</f>
        <v>1908.833333</v>
      </c>
      <c r="H470" s="147">
        <f t="shared" si="2"/>
        <v>0.8218594656</v>
      </c>
      <c r="I470" s="147">
        <f t="shared" si="5"/>
        <v>9.794530654</v>
      </c>
      <c r="J470" s="45">
        <f t="shared" si="6"/>
        <v>-0.4406677762</v>
      </c>
      <c r="K470" s="45">
        <f t="shared" si="7"/>
        <v>-0.5016336482</v>
      </c>
      <c r="L470" s="45">
        <f t="shared" si="8"/>
        <v>-0.2928652312</v>
      </c>
      <c r="M470" s="45">
        <f t="shared" si="11"/>
        <v>0.01922439333</v>
      </c>
      <c r="N470" s="233">
        <f t="shared" si="12"/>
        <v>0.03666865908</v>
      </c>
    </row>
    <row r="471">
      <c r="A471" s="180">
        <f t="shared" si="9"/>
        <v>12</v>
      </c>
      <c r="B471" s="180">
        <f t="shared" si="10"/>
        <v>1908</v>
      </c>
      <c r="C471" s="45">
        <f>'StockBond Returns'!W461</f>
        <v>0.009995328781</v>
      </c>
      <c r="D471" s="231">
        <f>'StockBond Returns'!M461</f>
        <v>14.58248291</v>
      </c>
      <c r="E471" s="45">
        <f t="shared" si="1"/>
        <v>0.05178771376</v>
      </c>
      <c r="F471" s="147">
        <f t="shared" si="4"/>
        <v>190.2185063</v>
      </c>
      <c r="G471" s="232">
        <f>'StockBond Returns'!C461</f>
        <v>1908.916667</v>
      </c>
      <c r="H471" s="147">
        <f t="shared" si="2"/>
        <v>0.8209151299</v>
      </c>
      <c r="I471" s="147">
        <f t="shared" si="5"/>
        <v>9.817353579</v>
      </c>
      <c r="J471" s="45">
        <f t="shared" si="6"/>
        <v>-0.440608851</v>
      </c>
      <c r="K471" s="45">
        <f t="shared" si="7"/>
        <v>-0.502792227</v>
      </c>
      <c r="L471" s="45">
        <f t="shared" si="8"/>
        <v>-0.2957232284</v>
      </c>
      <c r="M471" s="45">
        <f t="shared" si="11"/>
        <v>0.0227457412</v>
      </c>
      <c r="N471" s="233">
        <f t="shared" si="12"/>
        <v>0.03662679186</v>
      </c>
    </row>
    <row r="472">
      <c r="A472" s="180">
        <f t="shared" si="9"/>
        <v>1</v>
      </c>
      <c r="B472" s="180">
        <f t="shared" si="10"/>
        <v>1909</v>
      </c>
      <c r="C472" s="45">
        <f>'StockBond Returns'!W462</f>
        <v>0.01657637354</v>
      </c>
      <c r="D472" s="231">
        <f>'StockBond Returns'!M462</f>
        <v>14.76441846</v>
      </c>
      <c r="E472" s="45">
        <f t="shared" si="1"/>
        <v>0.05136520108</v>
      </c>
      <c r="F472" s="147">
        <f t="shared" si="4"/>
        <v>192.5371164</v>
      </c>
      <c r="G472" s="232">
        <f>'StockBond Returns'!C462</f>
        <v>1909</v>
      </c>
      <c r="H472" s="147">
        <f t="shared" si="2"/>
        <v>0.8241423084</v>
      </c>
      <c r="I472" s="147">
        <f t="shared" si="5"/>
        <v>9.838018847</v>
      </c>
      <c r="J472" s="45">
        <f t="shared" si="6"/>
        <v>-0.4412804752</v>
      </c>
      <c r="K472" s="45">
        <f t="shared" si="7"/>
        <v>-0.5038366377</v>
      </c>
      <c r="L472" s="45">
        <f t="shared" si="8"/>
        <v>-0.2984191631</v>
      </c>
      <c r="M472" s="45">
        <f t="shared" si="11"/>
        <v>0.02563674896</v>
      </c>
      <c r="N472" s="233">
        <f t="shared" si="12"/>
        <v>0.036581151</v>
      </c>
    </row>
    <row r="473">
      <c r="A473" s="180">
        <f t="shared" si="9"/>
        <v>2</v>
      </c>
      <c r="B473" s="180">
        <f t="shared" si="10"/>
        <v>1909</v>
      </c>
      <c r="C473" s="45">
        <f>'StockBond Returns'!W463</f>
        <v>-0.02847618785</v>
      </c>
      <c r="D473" s="231">
        <f>'StockBond Returns'!M463</f>
        <v>14.16715752</v>
      </c>
      <c r="E473" s="45">
        <f t="shared" si="1"/>
        <v>0.0527928948</v>
      </c>
      <c r="F473" s="147">
        <f t="shared" si="4"/>
        <v>186.2537194</v>
      </c>
      <c r="G473" s="232">
        <f>'StockBond Returns'!C463</f>
        <v>1909.083333</v>
      </c>
      <c r="H473" s="147">
        <f t="shared" si="2"/>
        <v>0.8194060848</v>
      </c>
      <c r="I473" s="147">
        <f t="shared" si="5"/>
        <v>9.850041376</v>
      </c>
      <c r="J473" s="45">
        <f t="shared" si="6"/>
        <v>-0.4417212242</v>
      </c>
      <c r="K473" s="45">
        <f t="shared" si="7"/>
        <v>-0.504442233</v>
      </c>
      <c r="L473" s="45">
        <f t="shared" si="8"/>
        <v>-0.3004957054</v>
      </c>
      <c r="M473" s="45">
        <f t="shared" si="11"/>
        <v>0.02650086962</v>
      </c>
      <c r="N473" s="233">
        <f t="shared" si="12"/>
        <v>0.0365331468</v>
      </c>
    </row>
    <row r="474">
      <c r="A474" s="180">
        <f t="shared" si="9"/>
        <v>3</v>
      </c>
      <c r="B474" s="180">
        <f t="shared" si="10"/>
        <v>1909</v>
      </c>
      <c r="C474" s="45">
        <f>'StockBond Returns'!W464</f>
        <v>0.01370610946</v>
      </c>
      <c r="D474" s="231">
        <f>'StockBond Returns'!M464</f>
        <v>14.33605838</v>
      </c>
      <c r="E474" s="45">
        <f t="shared" si="1"/>
        <v>0.05237709011</v>
      </c>
      <c r="F474" s="147">
        <f t="shared" si="4"/>
        <v>187.9758964</v>
      </c>
      <c r="G474" s="232">
        <f>'StockBond Returns'!C464</f>
        <v>1909.166667</v>
      </c>
      <c r="H474" s="147">
        <f t="shared" si="2"/>
        <v>0.8204692052</v>
      </c>
      <c r="I474" s="147">
        <f t="shared" si="5"/>
        <v>9.856433232</v>
      </c>
      <c r="J474" s="45">
        <f t="shared" si="6"/>
        <v>-0.442329823</v>
      </c>
      <c r="K474" s="45">
        <f t="shared" si="7"/>
        <v>-0.5047636001</v>
      </c>
      <c r="L474" s="45">
        <f t="shared" si="8"/>
        <v>-0.3021728251</v>
      </c>
      <c r="M474" s="45">
        <f t="shared" si="11"/>
        <v>0.02608392383</v>
      </c>
      <c r="N474" s="233">
        <f t="shared" si="12"/>
        <v>0.03648696846</v>
      </c>
    </row>
    <row r="475">
      <c r="A475" s="180">
        <f t="shared" si="9"/>
        <v>4</v>
      </c>
      <c r="B475" s="180">
        <f t="shared" si="10"/>
        <v>1909</v>
      </c>
      <c r="C475" s="45">
        <f>'StockBond Returns'!W465</f>
        <v>0.01571440871</v>
      </c>
      <c r="D475" s="231">
        <f>'StockBond Returns'!M465</f>
        <v>14.6451986</v>
      </c>
      <c r="E475" s="45">
        <f t="shared" si="1"/>
        <v>0.05164088219</v>
      </c>
      <c r="F475" s="147">
        <f t="shared" si="4"/>
        <v>190.096464</v>
      </c>
      <c r="G475" s="232">
        <f>'StockBond Returns'!C465</f>
        <v>1909.25</v>
      </c>
      <c r="H475" s="147">
        <f t="shared" si="2"/>
        <v>0.8180624252</v>
      </c>
      <c r="I475" s="147">
        <f t="shared" si="5"/>
        <v>9.856611975</v>
      </c>
      <c r="J475" s="45">
        <f t="shared" si="6"/>
        <v>-0.4426936479</v>
      </c>
      <c r="K475" s="45">
        <f t="shared" si="7"/>
        <v>-0.5047725809</v>
      </c>
      <c r="L475" s="45">
        <f t="shared" si="8"/>
        <v>-0.3034117276</v>
      </c>
      <c r="M475" s="45">
        <f t="shared" si="11"/>
        <v>0.02495630005</v>
      </c>
      <c r="N475" s="233">
        <f t="shared" si="12"/>
        <v>0.03644269823</v>
      </c>
    </row>
    <row r="476">
      <c r="A476" s="180">
        <f t="shared" si="9"/>
        <v>5</v>
      </c>
      <c r="B476" s="180">
        <f t="shared" si="10"/>
        <v>1909</v>
      </c>
      <c r="C476" s="45">
        <f>'StockBond Returns'!W466</f>
        <v>0.01779713694</v>
      </c>
      <c r="D476" s="231">
        <f>'StockBond Returns'!M466</f>
        <v>14.95350979</v>
      </c>
      <c r="E476" s="45">
        <f t="shared" si="1"/>
        <v>0.05093696611</v>
      </c>
      <c r="F476" s="147">
        <f t="shared" si="4"/>
        <v>192.6470152</v>
      </c>
      <c r="G476" s="232">
        <f>'StockBond Returns'!C466</f>
        <v>1909.333333</v>
      </c>
      <c r="H476" s="147">
        <f t="shared" si="2"/>
        <v>0.8177378737</v>
      </c>
      <c r="I476" s="147">
        <f t="shared" si="5"/>
        <v>9.849413455</v>
      </c>
      <c r="J476" s="45">
        <f t="shared" si="6"/>
        <v>-0.4426535145</v>
      </c>
      <c r="K476" s="45">
        <f t="shared" si="7"/>
        <v>-0.5044106401</v>
      </c>
      <c r="L476" s="45">
        <f t="shared" si="8"/>
        <v>-0.3041308322</v>
      </c>
      <c r="M476" s="45">
        <f t="shared" si="11"/>
        <v>0.02160223317</v>
      </c>
      <c r="N476" s="233">
        <f t="shared" si="12"/>
        <v>0.03640397145</v>
      </c>
    </row>
    <row r="477">
      <c r="A477" s="180">
        <f t="shared" si="9"/>
        <v>6</v>
      </c>
      <c r="B477" s="180">
        <f t="shared" si="10"/>
        <v>1909</v>
      </c>
      <c r="C477" s="45">
        <f>'StockBond Returns'!W467</f>
        <v>0.006256202268</v>
      </c>
      <c r="D477" s="231">
        <f>'StockBond Returns'!M467</f>
        <v>15.04044468</v>
      </c>
      <c r="E477" s="45">
        <f t="shared" si="1"/>
        <v>0.05074369795</v>
      </c>
      <c r="F477" s="147">
        <f t="shared" si="4"/>
        <v>193.0294001</v>
      </c>
      <c r="G477" s="232">
        <f>'StockBond Returns'!C467</f>
        <v>1909.416667</v>
      </c>
      <c r="H477" s="147">
        <f t="shared" si="2"/>
        <v>0.8162521313</v>
      </c>
      <c r="I477" s="147">
        <f t="shared" si="5"/>
        <v>9.844753898</v>
      </c>
      <c r="J477" s="45">
        <f t="shared" si="6"/>
        <v>-0.4438758272</v>
      </c>
      <c r="K477" s="45">
        <f t="shared" si="7"/>
        <v>-0.5041760759</v>
      </c>
      <c r="L477" s="45">
        <f t="shared" si="8"/>
        <v>-0.3050323589</v>
      </c>
      <c r="M477" s="45">
        <f t="shared" si="11"/>
        <v>0.01857493663</v>
      </c>
      <c r="N477" s="233">
        <f t="shared" si="12"/>
        <v>0.03636768528</v>
      </c>
    </row>
    <row r="478">
      <c r="A478" s="180">
        <f t="shared" si="9"/>
        <v>7</v>
      </c>
      <c r="B478" s="180">
        <f t="shared" si="10"/>
        <v>1909</v>
      </c>
      <c r="C478" s="45">
        <f>'StockBond Returns'!W468</f>
        <v>0.01242490457</v>
      </c>
      <c r="D478" s="231">
        <f>'StockBond Returns'!M468</f>
        <v>15.23150324</v>
      </c>
      <c r="E478" s="45">
        <f t="shared" si="1"/>
        <v>0.05032670083</v>
      </c>
      <c r="F478" s="147">
        <f t="shared" si="4"/>
        <v>194.601378</v>
      </c>
      <c r="G478" s="232">
        <f>'StockBond Returns'!C468</f>
        <v>1909.5</v>
      </c>
      <c r="H478" s="147">
        <f t="shared" si="2"/>
        <v>0.8161371109</v>
      </c>
      <c r="I478" s="147">
        <f t="shared" si="5"/>
        <v>9.840236555</v>
      </c>
      <c r="J478" s="45">
        <f t="shared" si="6"/>
        <v>-0.4453511151</v>
      </c>
      <c r="K478" s="45">
        <f t="shared" si="7"/>
        <v>-0.5039484587</v>
      </c>
      <c r="L478" s="45">
        <f t="shared" si="8"/>
        <v>-0.3059482524</v>
      </c>
      <c r="M478" s="45">
        <f t="shared" si="11"/>
        <v>0.01602062507</v>
      </c>
      <c r="N478" s="233">
        <f t="shared" si="12"/>
        <v>0.0363330459</v>
      </c>
    </row>
    <row r="479">
      <c r="A479" s="180">
        <f t="shared" si="9"/>
        <v>8</v>
      </c>
      <c r="B479" s="180">
        <f t="shared" si="10"/>
        <v>1909</v>
      </c>
      <c r="C479" s="45">
        <f>'StockBond Returns'!W469</f>
        <v>0.007776411334</v>
      </c>
      <c r="D479" s="231">
        <f>'StockBond Returns'!M469</f>
        <v>15.41758071</v>
      </c>
      <c r="E479" s="45">
        <f t="shared" si="1"/>
        <v>0.04993050965</v>
      </c>
      <c r="F479" s="147">
        <f t="shared" si="4"/>
        <v>195.2921946</v>
      </c>
      <c r="G479" s="232">
        <f>'StockBond Returns'!C469</f>
        <v>1909.583333</v>
      </c>
      <c r="H479" s="147">
        <f t="shared" si="2"/>
        <v>0.8125865674</v>
      </c>
      <c r="I479" s="147">
        <f t="shared" si="5"/>
        <v>9.829837899</v>
      </c>
      <c r="J479" s="45">
        <f t="shared" si="6"/>
        <v>-0.4465365975</v>
      </c>
      <c r="K479" s="45">
        <f t="shared" si="7"/>
        <v>-0.5034237024</v>
      </c>
      <c r="L479" s="45">
        <f t="shared" si="8"/>
        <v>-0.3064539122</v>
      </c>
      <c r="M479" s="45">
        <f t="shared" si="11"/>
        <v>0.01214027787</v>
      </c>
      <c r="N479" s="233">
        <f t="shared" si="12"/>
        <v>0.03629954743</v>
      </c>
    </row>
    <row r="480">
      <c r="A480" s="180">
        <f t="shared" si="9"/>
        <v>9</v>
      </c>
      <c r="B480" s="180">
        <f t="shared" si="10"/>
        <v>1909</v>
      </c>
      <c r="C480" s="45">
        <f>'StockBond Returns'!W470</f>
        <v>-0.008053337241</v>
      </c>
      <c r="D480" s="231">
        <f>'StockBond Returns'!M470</f>
        <v>15.25444644</v>
      </c>
      <c r="E480" s="45">
        <f t="shared" si="1"/>
        <v>0.05027732837</v>
      </c>
      <c r="F480" s="147">
        <f t="shared" si="4"/>
        <v>192.9133982</v>
      </c>
      <c r="G480" s="232">
        <f>'StockBond Returns'!C470</f>
        <v>1909.666667</v>
      </c>
      <c r="H480" s="147">
        <f t="shared" si="2"/>
        <v>0.808264189</v>
      </c>
      <c r="I480" s="147">
        <f t="shared" si="5"/>
        <v>9.816122518</v>
      </c>
      <c r="J480" s="45">
        <f t="shared" si="6"/>
        <v>-0.4475035737</v>
      </c>
      <c r="K480" s="45">
        <f t="shared" si="7"/>
        <v>-0.5027298712</v>
      </c>
      <c r="L480" s="45">
        <f t="shared" si="8"/>
        <v>-0.3067283613</v>
      </c>
      <c r="M480" s="45">
        <f t="shared" si="11"/>
        <v>0.00793870228</v>
      </c>
      <c r="N480" s="233">
        <f t="shared" si="12"/>
        <v>0.03626981114</v>
      </c>
    </row>
    <row r="481">
      <c r="A481" s="180">
        <f t="shared" si="9"/>
        <v>10</v>
      </c>
      <c r="B481" s="180">
        <f t="shared" si="10"/>
        <v>1909</v>
      </c>
      <c r="C481" s="45">
        <f>'StockBond Returns'!W471</f>
        <v>-0.01310527545</v>
      </c>
      <c r="D481" s="231">
        <f>'StockBond Returns'!M471</f>
        <v>14.9888453</v>
      </c>
      <c r="E481" s="45">
        <f t="shared" si="1"/>
        <v>0.05085814</v>
      </c>
      <c r="F481" s="147">
        <f t="shared" si="4"/>
        <v>189.5875433</v>
      </c>
      <c r="G481" s="232">
        <f>'StockBond Returns'!C471</f>
        <v>1909.75</v>
      </c>
      <c r="H481" s="147">
        <f t="shared" si="2"/>
        <v>0.8035058184</v>
      </c>
      <c r="I481" s="147">
        <f t="shared" si="5"/>
        <v>9.79933831</v>
      </c>
      <c r="J481" s="45">
        <f t="shared" si="6"/>
        <v>-0.448581136</v>
      </c>
      <c r="K481" s="45">
        <f t="shared" si="7"/>
        <v>-0.5018781519</v>
      </c>
      <c r="L481" s="45">
        <f t="shared" si="8"/>
        <v>-0.3067882842</v>
      </c>
      <c r="M481" s="45">
        <f t="shared" si="11"/>
        <v>0.00320108075</v>
      </c>
      <c r="N481" s="233">
        <f t="shared" si="12"/>
        <v>0.03624494162</v>
      </c>
    </row>
    <row r="482">
      <c r="A482" s="180">
        <f t="shared" si="9"/>
        <v>11</v>
      </c>
      <c r="B482" s="180">
        <f t="shared" si="10"/>
        <v>1909</v>
      </c>
      <c r="C482" s="45">
        <f>'StockBond Returns'!W472</f>
        <v>-0.01281036319</v>
      </c>
      <c r="D482" s="231">
        <f>'StockBond Returns'!M472</f>
        <v>14.74563118</v>
      </c>
      <c r="E482" s="45">
        <f t="shared" si="1"/>
        <v>0.05140834844</v>
      </c>
      <c r="F482" s="147">
        <f t="shared" si="4"/>
        <v>186.3656454</v>
      </c>
      <c r="G482" s="232">
        <f>'StockBond Returns'!C472</f>
        <v>1909.833333</v>
      </c>
      <c r="H482" s="147">
        <f t="shared" si="2"/>
        <v>0.7983958364</v>
      </c>
      <c r="I482" s="147">
        <f t="shared" si="5"/>
        <v>9.775874681</v>
      </c>
      <c r="J482" s="45">
        <f t="shared" si="6"/>
        <v>-0.4491723457</v>
      </c>
      <c r="K482" s="45">
        <f t="shared" si="7"/>
        <v>-0.5006825815</v>
      </c>
      <c r="L482" s="45">
        <f t="shared" si="8"/>
        <v>-0.306375361</v>
      </c>
      <c r="M482" s="45">
        <f t="shared" si="11"/>
        <v>-0.001904733768</v>
      </c>
      <c r="N482" s="233">
        <f t="shared" si="12"/>
        <v>0.03622672156</v>
      </c>
    </row>
    <row r="483">
      <c r="A483" s="180">
        <f t="shared" si="9"/>
        <v>12</v>
      </c>
      <c r="B483" s="180">
        <f t="shared" si="10"/>
        <v>1909</v>
      </c>
      <c r="C483" s="45">
        <f>'StockBond Returns'!W473</f>
        <v>0.001569299482</v>
      </c>
      <c r="D483" s="231">
        <f>'StockBond Returns'!M473</f>
        <v>14.75063849</v>
      </c>
      <c r="E483" s="45">
        <f t="shared" si="1"/>
        <v>0.05139683778</v>
      </c>
      <c r="F483" s="147">
        <f t="shared" si="4"/>
        <v>185.8584602</v>
      </c>
      <c r="G483" s="232">
        <f>'StockBond Returns'!C473</f>
        <v>1909.916667</v>
      </c>
      <c r="H483" s="147">
        <f t="shared" si="2"/>
        <v>0.7960447605</v>
      </c>
      <c r="I483" s="147">
        <f t="shared" si="5"/>
        <v>9.751004311</v>
      </c>
      <c r="J483" s="45">
        <f t="shared" si="6"/>
        <v>-0.449961395</v>
      </c>
      <c r="K483" s="45">
        <f t="shared" si="7"/>
        <v>-0.4994090502</v>
      </c>
      <c r="L483" s="45">
        <f t="shared" si="8"/>
        <v>-0.3058597362</v>
      </c>
      <c r="M483" s="45">
        <f t="shared" si="11"/>
        <v>-0.006758365933</v>
      </c>
      <c r="N483" s="233">
        <f t="shared" si="12"/>
        <v>0.0362167126</v>
      </c>
    </row>
    <row r="484">
      <c r="A484" s="180">
        <f t="shared" si="9"/>
        <v>1</v>
      </c>
      <c r="B484" s="180">
        <f t="shared" si="10"/>
        <v>1910</v>
      </c>
      <c r="C484" s="45">
        <f>'StockBond Returns'!W474</f>
        <v>-0.004907717793</v>
      </c>
      <c r="D484" s="231">
        <f>'StockBond Returns'!M474</f>
        <v>14.54788504</v>
      </c>
      <c r="E484" s="45">
        <f t="shared" si="1"/>
        <v>0.05186925702</v>
      </c>
      <c r="F484" s="147">
        <f t="shared" si="4"/>
        <v>184.1541813</v>
      </c>
      <c r="G484" s="232">
        <f>'StockBond Returns'!C474</f>
        <v>1910</v>
      </c>
      <c r="H484" s="147">
        <f t="shared" si="2"/>
        <v>0.7959950467</v>
      </c>
      <c r="I484" s="147">
        <f t="shared" si="5"/>
        <v>9.72285705</v>
      </c>
      <c r="J484" s="45">
        <f t="shared" si="6"/>
        <v>-0.4499350492</v>
      </c>
      <c r="K484" s="45">
        <f t="shared" si="7"/>
        <v>-0.4979598605</v>
      </c>
      <c r="L484" s="45">
        <f t="shared" si="8"/>
        <v>-0.3051046061</v>
      </c>
      <c r="M484" s="45">
        <f t="shared" si="11"/>
        <v>-0.01170579149</v>
      </c>
      <c r="N484" s="233">
        <f t="shared" si="12"/>
        <v>0.03621377953</v>
      </c>
    </row>
    <row r="485">
      <c r="A485" s="180">
        <f t="shared" si="9"/>
        <v>2</v>
      </c>
      <c r="B485" s="180">
        <f t="shared" si="10"/>
        <v>1910</v>
      </c>
      <c r="C485" s="45">
        <f>'StockBond Returns'!W475</f>
        <v>-0.02346470132</v>
      </c>
      <c r="D485" s="231">
        <f>'StockBond Returns'!M475</f>
        <v>14.0020379</v>
      </c>
      <c r="E485" s="45">
        <f t="shared" si="1"/>
        <v>0.05320908775</v>
      </c>
      <c r="F485" s="147">
        <f t="shared" si="4"/>
        <v>179.0557412</v>
      </c>
      <c r="G485" s="232">
        <f>'StockBond Returns'!C475</f>
        <v>1910.083333</v>
      </c>
      <c r="H485" s="147">
        <f t="shared" si="2"/>
        <v>0.793949387</v>
      </c>
      <c r="I485" s="147">
        <f t="shared" si="5"/>
        <v>9.697400352</v>
      </c>
      <c r="J485" s="45">
        <f t="shared" si="6"/>
        <v>-0.450407557</v>
      </c>
      <c r="K485" s="45">
        <f t="shared" si="7"/>
        <v>-0.4966419522</v>
      </c>
      <c r="L485" s="45">
        <f t="shared" si="8"/>
        <v>-0.3045353706</v>
      </c>
      <c r="M485" s="45">
        <f t="shared" si="11"/>
        <v>-0.01549648557</v>
      </c>
      <c r="N485" s="233">
        <f t="shared" si="12"/>
        <v>0.03621734311</v>
      </c>
    </row>
    <row r="486">
      <c r="A486" s="180">
        <f t="shared" si="9"/>
        <v>3</v>
      </c>
      <c r="B486" s="180">
        <f t="shared" si="10"/>
        <v>1910</v>
      </c>
      <c r="C486" s="45">
        <f>'StockBond Returns'!W476</f>
        <v>0.001631202777</v>
      </c>
      <c r="D486" s="231">
        <f>'StockBond Returns'!M476</f>
        <v>14.05000697</v>
      </c>
      <c r="E486" s="45">
        <f t="shared" si="1"/>
        <v>0.05308717096</v>
      </c>
      <c r="F486" s="147">
        <f t="shared" si="4"/>
        <v>178.5525729</v>
      </c>
      <c r="G486" s="232">
        <f>'StockBond Returns'!C476</f>
        <v>1910.166667</v>
      </c>
      <c r="H486" s="147">
        <f t="shared" si="2"/>
        <v>0.7899042469</v>
      </c>
      <c r="I486" s="147">
        <f t="shared" si="5"/>
        <v>9.666835393</v>
      </c>
      <c r="J486" s="45">
        <f t="shared" si="6"/>
        <v>-0.4498336204</v>
      </c>
      <c r="K486" s="45">
        <f t="shared" si="7"/>
        <v>-0.4950504161</v>
      </c>
      <c r="L486" s="45">
        <f t="shared" si="8"/>
        <v>-0.3035912598</v>
      </c>
      <c r="M486" s="45">
        <f t="shared" si="11"/>
        <v>-0.01923594816</v>
      </c>
      <c r="N486" s="233">
        <f t="shared" si="12"/>
        <v>0.03622394896</v>
      </c>
    </row>
    <row r="487">
      <c r="A487" s="180">
        <f t="shared" si="9"/>
        <v>4</v>
      </c>
      <c r="B487" s="180">
        <f t="shared" si="10"/>
        <v>1910</v>
      </c>
      <c r="C487" s="45">
        <f>'StockBond Returns'!W477</f>
        <v>-0.02390261712</v>
      </c>
      <c r="D487" s="231">
        <f>'StockBond Returns'!M477</f>
        <v>13.55988362</v>
      </c>
      <c r="E487" s="45">
        <f t="shared" si="1"/>
        <v>0.05437347281</v>
      </c>
      <c r="F487" s="147">
        <f t="shared" si="4"/>
        <v>173.5136757</v>
      </c>
      <c r="G487" s="232">
        <f>'StockBond Returns'!C477</f>
        <v>1910.25</v>
      </c>
      <c r="H487" s="147">
        <f t="shared" si="2"/>
        <v>0.7862117605</v>
      </c>
      <c r="I487" s="147">
        <f t="shared" si="5"/>
        <v>9.634984729</v>
      </c>
      <c r="J487" s="45">
        <f t="shared" si="6"/>
        <v>-0.4495438828</v>
      </c>
      <c r="K487" s="45">
        <f t="shared" si="7"/>
        <v>-0.4933811888</v>
      </c>
      <c r="L487" s="45">
        <f t="shared" si="8"/>
        <v>-0.3025435512</v>
      </c>
      <c r="M487" s="45">
        <f t="shared" si="11"/>
        <v>-0.02248513453</v>
      </c>
      <c r="N487" s="233">
        <f t="shared" si="12"/>
        <v>0.03623324754</v>
      </c>
    </row>
    <row r="488">
      <c r="A488" s="180">
        <f t="shared" si="9"/>
        <v>5</v>
      </c>
      <c r="B488" s="180">
        <f t="shared" si="10"/>
        <v>1910</v>
      </c>
      <c r="C488" s="45">
        <f>'StockBond Returns'!W478</f>
        <v>0.009425573202</v>
      </c>
      <c r="D488" s="231">
        <f>'StockBond Returns'!M478</f>
        <v>13.56879229</v>
      </c>
      <c r="E488" s="45">
        <f t="shared" si="1"/>
        <v>0.05434926332</v>
      </c>
      <c r="F488" s="147">
        <f t="shared" si="4"/>
        <v>174.3555193</v>
      </c>
      <c r="G488" s="232">
        <f>'StockBond Returns'!C478</f>
        <v>1910.333333</v>
      </c>
      <c r="H488" s="147">
        <f t="shared" si="2"/>
        <v>0.7896745023</v>
      </c>
      <c r="I488" s="147">
        <f t="shared" si="5"/>
        <v>9.606921357</v>
      </c>
      <c r="J488" s="45">
        <f t="shared" si="6"/>
        <v>-0.4504428669</v>
      </c>
      <c r="K488" s="45">
        <f t="shared" si="7"/>
        <v>-0.4919012733</v>
      </c>
      <c r="L488" s="45">
        <f t="shared" si="8"/>
        <v>-0.3017620241</v>
      </c>
      <c r="M488" s="45">
        <f t="shared" si="11"/>
        <v>-0.0246199531</v>
      </c>
      <c r="N488" s="233">
        <f t="shared" si="12"/>
        <v>0.03624702691</v>
      </c>
    </row>
    <row r="489">
      <c r="A489" s="180">
        <f t="shared" si="9"/>
        <v>6</v>
      </c>
      <c r="B489" s="180">
        <f t="shared" si="10"/>
        <v>1910</v>
      </c>
      <c r="C489" s="45">
        <f>'StockBond Returns'!W479</f>
        <v>-0.02266673544</v>
      </c>
      <c r="D489" s="231">
        <f>'StockBond Returns'!M479</f>
        <v>13.0196573</v>
      </c>
      <c r="E489" s="45">
        <f t="shared" si="1"/>
        <v>0.05590346858</v>
      </c>
      <c r="F489" s="147">
        <f t="shared" si="4"/>
        <v>169.6316737</v>
      </c>
      <c r="G489" s="232">
        <f>'StockBond Returns'!C479</f>
        <v>1910.416667</v>
      </c>
      <c r="H489" s="147">
        <f t="shared" si="2"/>
        <v>0.7902499116</v>
      </c>
      <c r="I489" s="147">
        <f t="shared" si="5"/>
        <v>9.580919138</v>
      </c>
      <c r="J489" s="45">
        <f t="shared" si="6"/>
        <v>-0.4504478552</v>
      </c>
      <c r="K489" s="45">
        <f t="shared" si="7"/>
        <v>-0.4905223143</v>
      </c>
      <c r="L489" s="45">
        <f t="shared" si="8"/>
        <v>-0.3011223309</v>
      </c>
      <c r="M489" s="45">
        <f t="shared" si="11"/>
        <v>-0.02679952829</v>
      </c>
      <c r="N489" s="233">
        <f t="shared" si="12"/>
        <v>0.03626008033</v>
      </c>
    </row>
    <row r="490">
      <c r="A490" s="180">
        <f t="shared" si="9"/>
        <v>7</v>
      </c>
      <c r="B490" s="180">
        <f t="shared" si="10"/>
        <v>1910</v>
      </c>
      <c r="C490" s="45">
        <f>'StockBond Returns'!W480</f>
        <v>-0.03405316139</v>
      </c>
      <c r="D490" s="231">
        <f>'StockBond Returns'!M480</f>
        <v>12.34258126</v>
      </c>
      <c r="E490" s="45">
        <f t="shared" si="1"/>
        <v>0.05801016473</v>
      </c>
      <c r="F490" s="147">
        <f t="shared" si="4"/>
        <v>163.0918395</v>
      </c>
      <c r="G490" s="232">
        <f>'StockBond Returns'!C480</f>
        <v>1910.5</v>
      </c>
      <c r="H490" s="147">
        <f t="shared" si="2"/>
        <v>0.7884153729</v>
      </c>
      <c r="I490" s="147">
        <f t="shared" si="5"/>
        <v>9.5531974</v>
      </c>
      <c r="J490" s="45">
        <f t="shared" si="6"/>
        <v>-0.4507425902</v>
      </c>
      <c r="K490" s="45">
        <f t="shared" si="7"/>
        <v>-0.4890438975</v>
      </c>
      <c r="L490" s="45">
        <f t="shared" si="8"/>
        <v>-0.3003509406</v>
      </c>
      <c r="M490" s="45">
        <f t="shared" si="11"/>
        <v>-0.0291699446</v>
      </c>
      <c r="N490" s="233">
        <f t="shared" si="12"/>
        <v>0.03627243488</v>
      </c>
    </row>
    <row r="491">
      <c r="A491" s="180">
        <f t="shared" si="9"/>
        <v>8</v>
      </c>
      <c r="B491" s="180">
        <f t="shared" si="10"/>
        <v>1910</v>
      </c>
      <c r="C491" s="45">
        <f>'StockBond Returns'!W481</f>
        <v>0.03245313593</v>
      </c>
      <c r="D491" s="231">
        <f>'StockBond Returns'!M481</f>
        <v>12.74505515</v>
      </c>
      <c r="E491" s="45">
        <f t="shared" si="1"/>
        <v>0.05673090125</v>
      </c>
      <c r="F491" s="147">
        <f t="shared" si="4"/>
        <v>167.5706792</v>
      </c>
      <c r="G491" s="232">
        <f>'StockBond Returns'!C481</f>
        <v>1910.583333</v>
      </c>
      <c r="H491" s="147">
        <f t="shared" si="2"/>
        <v>0.7922029712</v>
      </c>
      <c r="I491" s="147">
        <f t="shared" si="5"/>
        <v>9.532813803</v>
      </c>
      <c r="J491" s="45">
        <f t="shared" si="6"/>
        <v>-0.450727825</v>
      </c>
      <c r="K491" s="45">
        <f t="shared" si="7"/>
        <v>-0.4879513426</v>
      </c>
      <c r="L491" s="45">
        <f t="shared" si="8"/>
        <v>-0.3001093885</v>
      </c>
      <c r="M491" s="45">
        <f t="shared" si="11"/>
        <v>-0.03021658122</v>
      </c>
      <c r="N491" s="233">
        <f t="shared" si="12"/>
        <v>0.03628161898</v>
      </c>
    </row>
    <row r="492">
      <c r="A492" s="180">
        <f t="shared" si="9"/>
        <v>9</v>
      </c>
      <c r="B492" s="180">
        <f t="shared" si="10"/>
        <v>1910</v>
      </c>
      <c r="C492" s="45">
        <f>'StockBond Returns'!W482</f>
        <v>0.01995282479</v>
      </c>
      <c r="D492" s="231">
        <f>'StockBond Returns'!M482</f>
        <v>12.9371611</v>
      </c>
      <c r="E492" s="45">
        <f t="shared" si="1"/>
        <v>0.0561483554</v>
      </c>
      <c r="F492" s="147">
        <f t="shared" si="4"/>
        <v>170.106178</v>
      </c>
      <c r="G492" s="232">
        <f>'StockBond Returns'!C482</f>
        <v>1910.666667</v>
      </c>
      <c r="H492" s="147">
        <f t="shared" si="2"/>
        <v>0.7959318446</v>
      </c>
      <c r="I492" s="147">
        <f t="shared" si="5"/>
        <v>9.520481459</v>
      </c>
      <c r="J492" s="45">
        <f t="shared" si="6"/>
        <v>-0.4509117407</v>
      </c>
      <c r="K492" s="45">
        <f t="shared" si="7"/>
        <v>-0.487288061</v>
      </c>
      <c r="L492" s="45">
        <f t="shared" si="8"/>
        <v>-0.3004554373</v>
      </c>
      <c r="M492" s="45">
        <f t="shared" si="11"/>
        <v>-0.03011790639</v>
      </c>
      <c r="N492" s="233">
        <f t="shared" si="12"/>
        <v>0.03628795638</v>
      </c>
    </row>
    <row r="493">
      <c r="A493" s="180">
        <f t="shared" si="9"/>
        <v>10</v>
      </c>
      <c r="B493" s="180">
        <f t="shared" si="10"/>
        <v>1910</v>
      </c>
      <c r="C493" s="45">
        <f>'StockBond Returns'!W483</f>
        <v>0.06983360253</v>
      </c>
      <c r="D493" s="231">
        <f>'StockBond Returns'!M483</f>
        <v>13.91886666</v>
      </c>
      <c r="E493" s="45">
        <f t="shared" si="1"/>
        <v>0.05342246497</v>
      </c>
      <c r="F493" s="147">
        <f t="shared" si="4"/>
        <v>181.1337906</v>
      </c>
      <c r="G493" s="232">
        <f>'StockBond Returns'!C483</f>
        <v>1910.75</v>
      </c>
      <c r="H493" s="147">
        <f t="shared" si="2"/>
        <v>0.806384465</v>
      </c>
      <c r="I493" s="147">
        <f t="shared" si="5"/>
        <v>9.523360106</v>
      </c>
      <c r="J493" s="45">
        <f t="shared" si="6"/>
        <v>-0.4518380096</v>
      </c>
      <c r="K493" s="45">
        <f t="shared" si="7"/>
        <v>-0.4874430395</v>
      </c>
      <c r="L493" s="45">
        <f t="shared" si="8"/>
        <v>-0.3019176816</v>
      </c>
      <c r="M493" s="45">
        <f t="shared" si="11"/>
        <v>-0.02816294278</v>
      </c>
      <c r="N493" s="233">
        <f t="shared" si="12"/>
        <v>0.03629169582</v>
      </c>
    </row>
    <row r="494">
      <c r="A494" s="180">
        <f t="shared" si="9"/>
        <v>11</v>
      </c>
      <c r="B494" s="180">
        <f t="shared" si="10"/>
        <v>1910</v>
      </c>
      <c r="C494" s="45">
        <f>'StockBond Returns'!W484</f>
        <v>0.02359943621</v>
      </c>
      <c r="D494" s="231">
        <f>'StockBond Returns'!M484</f>
        <v>14.16452318</v>
      </c>
      <c r="E494" s="45">
        <f t="shared" si="1"/>
        <v>0.05279945863</v>
      </c>
      <c r="F494" s="147">
        <f t="shared" si="4"/>
        <v>184.5830312</v>
      </c>
      <c r="G494" s="232">
        <f>'StockBond Returns'!C484</f>
        <v>1910.833333</v>
      </c>
      <c r="H494" s="147">
        <f t="shared" si="2"/>
        <v>0.81215701</v>
      </c>
      <c r="I494" s="147">
        <f t="shared" si="5"/>
        <v>9.537121279</v>
      </c>
      <c r="J494" s="45">
        <f t="shared" si="6"/>
        <v>-0.4530370022</v>
      </c>
      <c r="K494" s="45">
        <f t="shared" si="7"/>
        <v>-0.4881826112</v>
      </c>
      <c r="L494" s="45">
        <f t="shared" si="8"/>
        <v>-0.3041759023</v>
      </c>
      <c r="M494" s="45">
        <f t="shared" si="11"/>
        <v>-0.024422715</v>
      </c>
      <c r="N494" s="233">
        <f t="shared" si="12"/>
        <v>0.03629421502</v>
      </c>
    </row>
    <row r="495">
      <c r="A495" s="180">
        <f t="shared" si="9"/>
        <v>12</v>
      </c>
      <c r="B495" s="180">
        <f t="shared" si="10"/>
        <v>1910</v>
      </c>
      <c r="C495" s="45">
        <f>'StockBond Returns'!W485</f>
        <v>-0.01774987778</v>
      </c>
      <c r="D495" s="231">
        <f>'StockBond Returns'!M485</f>
        <v>13.74147842</v>
      </c>
      <c r="E495" s="45">
        <f t="shared" si="1"/>
        <v>0.05388618675</v>
      </c>
      <c r="F495" s="147">
        <f t="shared" si="4"/>
        <v>180.5089636</v>
      </c>
      <c r="G495" s="232">
        <f>'StockBond Returns'!C485</f>
        <v>1910.916667</v>
      </c>
      <c r="H495" s="147">
        <f t="shared" si="2"/>
        <v>0.8105783104</v>
      </c>
      <c r="I495" s="147">
        <f t="shared" si="5"/>
        <v>9.551654829</v>
      </c>
      <c r="J495" s="45">
        <f t="shared" si="6"/>
        <v>-0.4540315554</v>
      </c>
      <c r="K495" s="45">
        <f t="shared" si="7"/>
        <v>-0.4889613793</v>
      </c>
      <c r="L495" s="45">
        <f t="shared" si="8"/>
        <v>-0.3064881404</v>
      </c>
      <c r="M495" s="45">
        <f t="shared" si="11"/>
        <v>-0.02044399487</v>
      </c>
      <c r="N495" s="233">
        <f t="shared" si="12"/>
        <v>0.03629595066</v>
      </c>
    </row>
    <row r="496">
      <c r="A496" s="180">
        <f t="shared" si="9"/>
        <v>1</v>
      </c>
      <c r="B496" s="180">
        <f t="shared" si="10"/>
        <v>1911</v>
      </c>
      <c r="C496" s="45">
        <f>'StockBond Returns'!W486</f>
        <v>0.02215303026</v>
      </c>
      <c r="D496" s="231">
        <f>'StockBond Returns'!M486</f>
        <v>14.04921518</v>
      </c>
      <c r="E496" s="45">
        <f t="shared" si="1"/>
        <v>0.05308917659</v>
      </c>
      <c r="F496" s="147">
        <f t="shared" si="4"/>
        <v>183.6792491</v>
      </c>
      <c r="G496" s="232">
        <f>'StockBond Returns'!C486</f>
        <v>1911</v>
      </c>
      <c r="H496" s="147">
        <f t="shared" si="2"/>
        <v>0.8126150076</v>
      </c>
      <c r="I496" s="147">
        <f t="shared" si="5"/>
        <v>9.56827479</v>
      </c>
      <c r="J496" s="45">
        <f t="shared" si="6"/>
        <v>-0.455326601</v>
      </c>
      <c r="K496" s="45">
        <f t="shared" si="7"/>
        <v>-0.4898490463</v>
      </c>
      <c r="L496" s="45">
        <f t="shared" si="8"/>
        <v>-0.3089492418</v>
      </c>
      <c r="M496" s="45">
        <f t="shared" si="11"/>
        <v>-0.01589885141</v>
      </c>
      <c r="N496" s="233">
        <f t="shared" si="12"/>
        <v>0.03629745777</v>
      </c>
    </row>
    <row r="497">
      <c r="A497" s="180">
        <f t="shared" si="9"/>
        <v>2</v>
      </c>
      <c r="B497" s="180">
        <f t="shared" si="10"/>
        <v>1911</v>
      </c>
      <c r="C497" s="45">
        <f>'StockBond Returns'!W487</f>
        <v>0.05176525396</v>
      </c>
      <c r="D497" s="231">
        <f>'StockBond Returns'!M487</f>
        <v>14.72148847</v>
      </c>
      <c r="E497" s="45">
        <f t="shared" si="1"/>
        <v>0.05146395691</v>
      </c>
      <c r="F497" s="147">
        <f t="shared" si="4"/>
        <v>192.3327718</v>
      </c>
      <c r="G497" s="232">
        <f>'StockBond Returns'!C487</f>
        <v>1911.083333</v>
      </c>
      <c r="H497" s="147">
        <f t="shared" si="2"/>
        <v>0.8248504568</v>
      </c>
      <c r="I497" s="147">
        <f t="shared" si="5"/>
        <v>9.59917586</v>
      </c>
      <c r="J497" s="45">
        <f t="shared" si="6"/>
        <v>-0.4572609674</v>
      </c>
      <c r="K497" s="45">
        <f t="shared" si="7"/>
        <v>-0.4914912925</v>
      </c>
      <c r="L497" s="45">
        <f t="shared" si="8"/>
        <v>-0.312431563</v>
      </c>
      <c r="M497" s="45">
        <f t="shared" si="11"/>
        <v>-0.01012895089</v>
      </c>
      <c r="N497" s="233">
        <f t="shared" si="12"/>
        <v>0.03629747594</v>
      </c>
    </row>
    <row r="498">
      <c r="A498" s="180">
        <f t="shared" si="9"/>
        <v>3</v>
      </c>
      <c r="B498" s="180">
        <f t="shared" si="10"/>
        <v>1911</v>
      </c>
      <c r="C498" s="45">
        <f>'StockBond Returns'!W488</f>
        <v>-0.0155354439</v>
      </c>
      <c r="D498" s="231">
        <f>'StockBond Returns'!M488</f>
        <v>14.37062322</v>
      </c>
      <c r="E498" s="45">
        <f t="shared" si="1"/>
        <v>0.05229320224</v>
      </c>
      <c r="F498" s="147">
        <f t="shared" si="4"/>
        <v>188.5327608</v>
      </c>
      <c r="G498" s="232">
        <f>'StockBond Returns'!C488</f>
        <v>1911.166667</v>
      </c>
      <c r="H498" s="147">
        <f t="shared" si="2"/>
        <v>0.8215818158</v>
      </c>
      <c r="I498" s="147">
        <f t="shared" si="5"/>
        <v>9.630853429</v>
      </c>
      <c r="J498" s="45">
        <f t="shared" si="6"/>
        <v>-0.4592255245</v>
      </c>
      <c r="K498" s="45">
        <f t="shared" si="7"/>
        <v>-0.493163867</v>
      </c>
      <c r="L498" s="45">
        <f t="shared" si="8"/>
        <v>-0.315956078</v>
      </c>
      <c r="M498" s="45">
        <f t="shared" si="11"/>
        <v>-0.003722207247</v>
      </c>
      <c r="N498" s="233">
        <f t="shared" si="12"/>
        <v>0.0362944384</v>
      </c>
    </row>
    <row r="499">
      <c r="A499" s="180">
        <f t="shared" si="9"/>
        <v>4</v>
      </c>
      <c r="B499" s="180">
        <f t="shared" si="10"/>
        <v>1911</v>
      </c>
      <c r="C499" s="45">
        <f>'StockBond Returns'!W489</f>
        <v>0.03214209961</v>
      </c>
      <c r="D499" s="231">
        <f>'StockBond Returns'!M489</f>
        <v>14.75293542</v>
      </c>
      <c r="E499" s="45">
        <f t="shared" si="1"/>
        <v>0.05139156027</v>
      </c>
      <c r="F499" s="147">
        <f t="shared" si="4"/>
        <v>193.7446104</v>
      </c>
      <c r="G499" s="232">
        <f>'StockBond Returns'!C489</f>
        <v>1911.25</v>
      </c>
      <c r="H499" s="147">
        <f t="shared" si="2"/>
        <v>0.8297364853</v>
      </c>
      <c r="I499" s="147">
        <f t="shared" si="5"/>
        <v>9.674378153</v>
      </c>
      <c r="J499" s="45">
        <f t="shared" si="6"/>
        <v>-0.4616371399</v>
      </c>
      <c r="K499" s="45">
        <f t="shared" si="7"/>
        <v>-0.4954441069</v>
      </c>
      <c r="L499" s="45">
        <f t="shared" si="8"/>
        <v>-0.3202998809</v>
      </c>
      <c r="M499" s="45">
        <f t="shared" si="11"/>
        <v>0.004088581958</v>
      </c>
      <c r="N499" s="233">
        <f t="shared" si="12"/>
        <v>0.03628531915</v>
      </c>
    </row>
    <row r="500">
      <c r="A500" s="180">
        <f t="shared" si="9"/>
        <v>5</v>
      </c>
      <c r="B500" s="180">
        <f t="shared" si="10"/>
        <v>1911</v>
      </c>
      <c r="C500" s="45">
        <f>'StockBond Returns'!W490</f>
        <v>0.01627021899</v>
      </c>
      <c r="D500" s="231">
        <f>'StockBond Returns'!M490</f>
        <v>15.04766059</v>
      </c>
      <c r="E500" s="45">
        <f t="shared" si="1"/>
        <v>0.05072775637</v>
      </c>
      <c r="F500" s="147">
        <f t="shared" si="4"/>
        <v>196.0536412</v>
      </c>
      <c r="G500" s="232">
        <f>'StockBond Returns'!C490</f>
        <v>1911.333333</v>
      </c>
      <c r="H500" s="147">
        <f t="shared" si="2"/>
        <v>0.828780112</v>
      </c>
      <c r="I500" s="147">
        <f t="shared" si="5"/>
        <v>9.713483763</v>
      </c>
      <c r="J500" s="45">
        <f t="shared" si="6"/>
        <v>-0.4628628483</v>
      </c>
      <c r="K500" s="45">
        <f t="shared" si="7"/>
        <v>-0.4974754034</v>
      </c>
      <c r="L500" s="45">
        <f t="shared" si="8"/>
        <v>-0.3243073088</v>
      </c>
      <c r="M500" s="45">
        <f t="shared" si="11"/>
        <v>0.01109225339</v>
      </c>
      <c r="N500" s="233">
        <f t="shared" si="12"/>
        <v>0.03626661415</v>
      </c>
    </row>
    <row r="501">
      <c r="A501" s="180">
        <f t="shared" si="9"/>
        <v>6</v>
      </c>
      <c r="B501" s="180">
        <f t="shared" si="10"/>
        <v>1911</v>
      </c>
      <c r="C501" s="45">
        <f>'StockBond Returns'!W491</f>
        <v>0.01954669657</v>
      </c>
      <c r="D501" s="231">
        <f>'StockBond Returns'!M491</f>
        <v>15.32835568</v>
      </c>
      <c r="E501" s="45">
        <f t="shared" si="1"/>
        <v>0.05011928484</v>
      </c>
      <c r="F501" s="147">
        <f t="shared" si="4"/>
        <v>199.0408622</v>
      </c>
      <c r="G501" s="232">
        <f>'StockBond Returns'!C491</f>
        <v>1911.416667</v>
      </c>
      <c r="H501" s="147">
        <f t="shared" si="2"/>
        <v>0.8313154721</v>
      </c>
      <c r="I501" s="147">
        <f t="shared" si="5"/>
        <v>9.754549324</v>
      </c>
      <c r="J501" s="45">
        <f t="shared" si="6"/>
        <v>-0.464680001</v>
      </c>
      <c r="K501" s="45">
        <f t="shared" si="7"/>
        <v>-0.4995909757</v>
      </c>
      <c r="L501" s="45">
        <f t="shared" si="8"/>
        <v>-0.3284274398</v>
      </c>
      <c r="M501" s="45">
        <f t="shared" si="11"/>
        <v>0.01812249783</v>
      </c>
      <c r="N501" s="233">
        <f t="shared" si="12"/>
        <v>0.0362359103</v>
      </c>
    </row>
    <row r="502">
      <c r="A502" s="180">
        <f t="shared" si="9"/>
        <v>7</v>
      </c>
      <c r="B502" s="180">
        <f t="shared" si="10"/>
        <v>1911</v>
      </c>
      <c r="C502" s="45">
        <f>'StockBond Returns'!W492</f>
        <v>-0.01024332911</v>
      </c>
      <c r="D502" s="231">
        <f>'StockBond Returns'!M492</f>
        <v>15.08311058</v>
      </c>
      <c r="E502" s="45">
        <f t="shared" si="1"/>
        <v>0.05064966083</v>
      </c>
      <c r="F502" s="147">
        <f t="shared" si="4"/>
        <v>196.1792211</v>
      </c>
      <c r="G502" s="232">
        <f>'StockBond Returns'!C492</f>
        <v>1911.5</v>
      </c>
      <c r="H502" s="147">
        <f t="shared" si="2"/>
        <v>0.8280342508</v>
      </c>
      <c r="I502" s="147">
        <f t="shared" si="5"/>
        <v>9.794168202</v>
      </c>
      <c r="J502" s="45">
        <f t="shared" si="6"/>
        <v>-0.4659775657</v>
      </c>
      <c r="K502" s="45">
        <f t="shared" si="7"/>
        <v>-0.5016152052</v>
      </c>
      <c r="L502" s="45">
        <f t="shared" si="8"/>
        <v>-0.3324236427</v>
      </c>
      <c r="M502" s="45">
        <f t="shared" si="11"/>
        <v>0.02522409955</v>
      </c>
      <c r="N502" s="233">
        <f t="shared" si="12"/>
        <v>0.03619203607</v>
      </c>
    </row>
    <row r="503">
      <c r="A503" s="180">
        <f t="shared" si="9"/>
        <v>8</v>
      </c>
      <c r="B503" s="180">
        <f t="shared" si="10"/>
        <v>1911</v>
      </c>
      <c r="C503" s="45">
        <f>'StockBond Returns'!W493</f>
        <v>-0.06404424998</v>
      </c>
      <c r="D503" s="231">
        <f>'StockBond Returns'!M493</f>
        <v>13.89979067</v>
      </c>
      <c r="E503" s="45">
        <f t="shared" si="1"/>
        <v>0.05347176475</v>
      </c>
      <c r="F503" s="147">
        <f t="shared" si="4"/>
        <v>182.8400666</v>
      </c>
      <c r="G503" s="232">
        <f>'StockBond Returns'!C493</f>
        <v>1911.583333</v>
      </c>
      <c r="H503" s="147">
        <f t="shared" si="2"/>
        <v>0.8147317523</v>
      </c>
      <c r="I503" s="147">
        <f t="shared" si="5"/>
        <v>9.816696983</v>
      </c>
      <c r="J503" s="45">
        <f t="shared" si="6"/>
        <v>-0.4667195772</v>
      </c>
      <c r="K503" s="45">
        <f t="shared" si="7"/>
        <v>-0.502758971</v>
      </c>
      <c r="L503" s="45">
        <f t="shared" si="8"/>
        <v>-0.3352421886</v>
      </c>
      <c r="M503" s="45">
        <f t="shared" si="11"/>
        <v>0.02977957875</v>
      </c>
      <c r="N503" s="233">
        <f t="shared" si="12"/>
        <v>0.03612967097</v>
      </c>
    </row>
    <row r="504">
      <c r="A504" s="180">
        <f t="shared" si="9"/>
        <v>9</v>
      </c>
      <c r="B504" s="180">
        <f t="shared" si="10"/>
        <v>1911</v>
      </c>
      <c r="C504" s="45">
        <f>'StockBond Returns'!W494</f>
        <v>-0.04732046314</v>
      </c>
      <c r="D504" s="231">
        <f>'StockBond Returns'!M494</f>
        <v>12.99795398</v>
      </c>
      <c r="E504" s="45">
        <f t="shared" si="1"/>
        <v>0.05596759273</v>
      </c>
      <c r="F504" s="147">
        <f t="shared" si="4"/>
        <v>173.4118117</v>
      </c>
      <c r="G504" s="232">
        <f>'StockBond Returns'!C494</f>
        <v>1911.666667</v>
      </c>
      <c r="H504" s="147">
        <f t="shared" si="2"/>
        <v>0.8087868043</v>
      </c>
      <c r="I504" s="147">
        <f t="shared" si="5"/>
        <v>9.829551942</v>
      </c>
      <c r="J504" s="45">
        <f t="shared" si="6"/>
        <v>-0.4670361</v>
      </c>
      <c r="K504" s="45">
        <f t="shared" si="7"/>
        <v>-0.5034092563</v>
      </c>
      <c r="L504" s="45">
        <f t="shared" si="8"/>
        <v>-0.3374016563</v>
      </c>
      <c r="M504" s="45">
        <f t="shared" si="11"/>
        <v>0.03246374511</v>
      </c>
      <c r="N504" s="233">
        <f t="shared" si="12"/>
        <v>0.03605426227</v>
      </c>
    </row>
    <row r="505">
      <c r="A505" s="180">
        <f t="shared" si="9"/>
        <v>10</v>
      </c>
      <c r="B505" s="180">
        <f t="shared" si="10"/>
        <v>1911</v>
      </c>
      <c r="C505" s="45">
        <f>'StockBond Returns'!W495</f>
        <v>0.008260013553</v>
      </c>
      <c r="D505" s="231">
        <f>'StockBond Returns'!M495</f>
        <v>13.06647285</v>
      </c>
      <c r="E505" s="45">
        <f t="shared" si="1"/>
        <v>0.05576587372</v>
      </c>
      <c r="F505" s="147">
        <f t="shared" si="4"/>
        <v>174.0287282</v>
      </c>
      <c r="G505" s="232">
        <f>'StockBond Returns'!C495</f>
        <v>1911.75</v>
      </c>
      <c r="H505" s="147">
        <f t="shared" si="2"/>
        <v>0.8087386734</v>
      </c>
      <c r="I505" s="147">
        <f t="shared" si="5"/>
        <v>9.831906151</v>
      </c>
      <c r="J505" s="45">
        <f t="shared" si="6"/>
        <v>-0.4670941566</v>
      </c>
      <c r="K505" s="45">
        <f t="shared" si="7"/>
        <v>-0.5035281628</v>
      </c>
      <c r="L505" s="45">
        <f t="shared" si="8"/>
        <v>-0.338853539</v>
      </c>
      <c r="M505" s="45">
        <f t="shared" si="11"/>
        <v>0.03239886361</v>
      </c>
      <c r="N505" s="233">
        <f t="shared" si="12"/>
        <v>0.03597066194</v>
      </c>
    </row>
    <row r="506">
      <c r="A506" s="180">
        <f t="shared" si="9"/>
        <v>11</v>
      </c>
      <c r="B506" s="180">
        <f t="shared" si="10"/>
        <v>1911</v>
      </c>
      <c r="C506" s="45">
        <f>'StockBond Returns'!W496</f>
        <v>0.04423820514</v>
      </c>
      <c r="D506" s="231">
        <f>'StockBond Returns'!M496</f>
        <v>13.72799759</v>
      </c>
      <c r="E506" s="45">
        <f t="shared" si="1"/>
        <v>0.05392191782</v>
      </c>
      <c r="F506" s="147">
        <f t="shared" si="4"/>
        <v>180.882931</v>
      </c>
      <c r="G506" s="232">
        <f>'StockBond Returns'!C496</f>
        <v>1911.833333</v>
      </c>
      <c r="H506" s="147">
        <f t="shared" si="2"/>
        <v>0.8127962115</v>
      </c>
      <c r="I506" s="147">
        <f t="shared" si="5"/>
        <v>9.832545352</v>
      </c>
      <c r="J506" s="45">
        <f t="shared" si="6"/>
        <v>-0.4669901546</v>
      </c>
      <c r="K506" s="45">
        <f t="shared" si="7"/>
        <v>-0.5035604379</v>
      </c>
      <c r="L506" s="45">
        <f t="shared" si="8"/>
        <v>-0.3401899408</v>
      </c>
      <c r="M506" s="45">
        <f t="shared" si="11"/>
        <v>0.03097623113</v>
      </c>
      <c r="N506" s="233">
        <f t="shared" si="12"/>
        <v>0.03588881623</v>
      </c>
    </row>
    <row r="507">
      <c r="A507" s="180">
        <f t="shared" si="9"/>
        <v>12</v>
      </c>
      <c r="B507" s="180">
        <f t="shared" si="10"/>
        <v>1911</v>
      </c>
      <c r="C507" s="45">
        <f>'StockBond Returns'!W497</f>
        <v>0.01743196941</v>
      </c>
      <c r="D507" s="231">
        <f>'StockBond Returns'!M497</f>
        <v>13.92925842</v>
      </c>
      <c r="E507" s="45">
        <f t="shared" si="1"/>
        <v>0.05339566543</v>
      </c>
      <c r="F507" s="147">
        <f t="shared" si="4"/>
        <v>183.2091118</v>
      </c>
      <c r="G507" s="232">
        <f>'StockBond Returns'!C497</f>
        <v>1911.916667</v>
      </c>
      <c r="H507" s="147">
        <f t="shared" si="2"/>
        <v>0.81521437</v>
      </c>
      <c r="I507" s="147">
        <f t="shared" si="5"/>
        <v>9.837181412</v>
      </c>
      <c r="J507" s="45">
        <f t="shared" si="6"/>
        <v>-0.4673610277</v>
      </c>
      <c r="K507" s="45">
        <f t="shared" si="7"/>
        <v>-0.5037943995</v>
      </c>
      <c r="L507" s="45">
        <f t="shared" si="8"/>
        <v>-0.341794219</v>
      </c>
      <c r="M507" s="45">
        <f t="shared" si="11"/>
        <v>0.02989289166</v>
      </c>
      <c r="N507" s="233">
        <f t="shared" si="12"/>
        <v>0.03581243448</v>
      </c>
    </row>
    <row r="508">
      <c r="A508" s="180">
        <f t="shared" si="9"/>
        <v>1</v>
      </c>
      <c r="B508" s="180">
        <f t="shared" si="10"/>
        <v>1912</v>
      </c>
      <c r="C508" s="45">
        <f>'StockBond Returns'!W498</f>
        <v>-0.005654733819</v>
      </c>
      <c r="D508" s="231">
        <f>'StockBond Returns'!M498</f>
        <v>13.79495263</v>
      </c>
      <c r="E508" s="45">
        <f t="shared" si="1"/>
        <v>0.05374514077</v>
      </c>
      <c r="F508" s="147">
        <f t="shared" si="4"/>
        <v>181.3625085</v>
      </c>
      <c r="G508" s="232">
        <f>'StockBond Returns'!C498</f>
        <v>1912</v>
      </c>
      <c r="H508" s="147">
        <f t="shared" si="2"/>
        <v>0.8122794626</v>
      </c>
      <c r="I508" s="147">
        <f t="shared" si="5"/>
        <v>9.836845867</v>
      </c>
      <c r="J508" s="45">
        <f t="shared" si="6"/>
        <v>-0.4673701277</v>
      </c>
      <c r="K508" s="45">
        <f t="shared" si="7"/>
        <v>-0.5037774735</v>
      </c>
      <c r="L508" s="45">
        <f t="shared" si="8"/>
        <v>-0.3430665155</v>
      </c>
      <c r="M508" s="45">
        <f t="shared" si="11"/>
        <v>0.02806891346</v>
      </c>
      <c r="N508" s="233">
        <f t="shared" si="12"/>
        <v>0.03574111078</v>
      </c>
    </row>
    <row r="509">
      <c r="A509" s="180">
        <f t="shared" si="9"/>
        <v>2</v>
      </c>
      <c r="B509" s="180">
        <f t="shared" si="10"/>
        <v>1912</v>
      </c>
      <c r="C509" s="45">
        <f>'StockBond Returns'!W499</f>
        <v>-0.01257062971</v>
      </c>
      <c r="D509" s="231">
        <f>'StockBond Returns'!M499</f>
        <v>13.53163437</v>
      </c>
      <c r="E509" s="45">
        <f t="shared" si="1"/>
        <v>0.05445045154</v>
      </c>
      <c r="F509" s="147">
        <f t="shared" si="4"/>
        <v>178.280599</v>
      </c>
      <c r="G509" s="232">
        <f>'StockBond Returns'!C499</f>
        <v>1912.083333</v>
      </c>
      <c r="H509" s="147">
        <f t="shared" si="2"/>
        <v>0.8089549263</v>
      </c>
      <c r="I509" s="147">
        <f t="shared" si="5"/>
        <v>9.820950337</v>
      </c>
      <c r="J509" s="45">
        <f t="shared" si="6"/>
        <v>-0.4664904263</v>
      </c>
      <c r="K509" s="45">
        <f t="shared" si="7"/>
        <v>-0.502974321</v>
      </c>
      <c r="L509" s="45">
        <f t="shared" si="8"/>
        <v>-0.3432999478</v>
      </c>
      <c r="M509" s="45">
        <f t="shared" si="11"/>
        <v>0.02310349138</v>
      </c>
      <c r="N509" s="233">
        <f t="shared" si="12"/>
        <v>0.03567718507</v>
      </c>
    </row>
    <row r="510">
      <c r="A510" s="180">
        <f t="shared" si="9"/>
        <v>3</v>
      </c>
      <c r="B510" s="180">
        <f t="shared" si="10"/>
        <v>1912</v>
      </c>
      <c r="C510" s="45">
        <f>'StockBond Returns'!W500</f>
        <v>0.005508879736</v>
      </c>
      <c r="D510" s="231">
        <f>'StockBond Returns'!M500</f>
        <v>13.63976917</v>
      </c>
      <c r="E510" s="45">
        <f t="shared" si="1"/>
        <v>0.05415751185</v>
      </c>
      <c r="F510" s="147">
        <f t="shared" si="4"/>
        <v>178.449314</v>
      </c>
      <c r="G510" s="232">
        <f>'StockBond Returns'!C500</f>
        <v>1912.166667</v>
      </c>
      <c r="H510" s="147">
        <f t="shared" si="2"/>
        <v>0.8053642365</v>
      </c>
      <c r="I510" s="147">
        <f t="shared" si="5"/>
        <v>9.804732757</v>
      </c>
      <c r="J510" s="45">
        <f t="shared" si="6"/>
        <v>-0.4656096073</v>
      </c>
      <c r="K510" s="45">
        <f t="shared" si="7"/>
        <v>-0.5021522126</v>
      </c>
      <c r="L510" s="45">
        <f t="shared" si="8"/>
        <v>-0.3435080882</v>
      </c>
      <c r="M510" s="45">
        <f t="shared" si="11"/>
        <v>0.01805440503</v>
      </c>
      <c r="N510" s="233">
        <f t="shared" si="12"/>
        <v>0.03563133152</v>
      </c>
    </row>
    <row r="511">
      <c r="A511" s="180">
        <f t="shared" si="9"/>
        <v>4</v>
      </c>
      <c r="B511" s="180">
        <f t="shared" si="10"/>
        <v>1912</v>
      </c>
      <c r="C511" s="45">
        <f>'StockBond Returns'!W501</f>
        <v>-0.00212831245</v>
      </c>
      <c r="D511" s="231">
        <f>'StockBond Returns'!M501</f>
        <v>13.65439269</v>
      </c>
      <c r="E511" s="45">
        <f t="shared" si="1"/>
        <v>0.05411825255</v>
      </c>
      <c r="F511" s="147">
        <f t="shared" si="4"/>
        <v>177.2658679</v>
      </c>
      <c r="G511" s="232">
        <f>'StockBond Returns'!C501</f>
        <v>1912.25</v>
      </c>
      <c r="H511" s="147">
        <f t="shared" si="2"/>
        <v>0.7994432509</v>
      </c>
      <c r="I511" s="147">
        <f t="shared" si="5"/>
        <v>9.774439523</v>
      </c>
      <c r="J511" s="45">
        <f t="shared" si="6"/>
        <v>-0.4638764311</v>
      </c>
      <c r="K511" s="45">
        <f t="shared" si="7"/>
        <v>-0.5006092679</v>
      </c>
      <c r="L511" s="45">
        <f t="shared" si="8"/>
        <v>-0.3427670303</v>
      </c>
      <c r="M511" s="45">
        <f t="shared" si="11"/>
        <v>0.01034292518</v>
      </c>
      <c r="N511" s="233">
        <f t="shared" si="12"/>
        <v>0.0356015497</v>
      </c>
    </row>
    <row r="512">
      <c r="A512" s="180">
        <f t="shared" si="9"/>
        <v>5</v>
      </c>
      <c r="B512" s="180">
        <f t="shared" si="10"/>
        <v>1912</v>
      </c>
      <c r="C512" s="45">
        <f>'StockBond Returns'!W502</f>
        <v>0.001187900727</v>
      </c>
      <c r="D512" s="231">
        <f>'StockBond Returns'!M502</f>
        <v>13.61701321</v>
      </c>
      <c r="E512" s="45">
        <f t="shared" si="1"/>
        <v>0.05421877175</v>
      </c>
      <c r="F512" s="147">
        <f t="shared" si="4"/>
        <v>176.6760493</v>
      </c>
      <c r="G512" s="232">
        <f>'StockBond Returns'!C502</f>
        <v>1912.333333</v>
      </c>
      <c r="H512" s="147">
        <f t="shared" si="2"/>
        <v>0.7982631992</v>
      </c>
      <c r="I512" s="147">
        <f t="shared" si="5"/>
        <v>9.74392261</v>
      </c>
      <c r="J512" s="45">
        <f t="shared" si="6"/>
        <v>-0.4623485558</v>
      </c>
      <c r="K512" s="45">
        <f t="shared" si="7"/>
        <v>-0.4990452301</v>
      </c>
      <c r="L512" s="45">
        <f t="shared" si="8"/>
        <v>-0.3419980671</v>
      </c>
      <c r="M512" s="45">
        <f t="shared" si="11"/>
        <v>0.003133669393</v>
      </c>
      <c r="N512" s="233">
        <f t="shared" si="12"/>
        <v>0.0355882868</v>
      </c>
    </row>
    <row r="513">
      <c r="A513" s="180">
        <f t="shared" si="9"/>
        <v>6</v>
      </c>
      <c r="B513" s="180">
        <f t="shared" si="10"/>
        <v>1912</v>
      </c>
      <c r="C513" s="45">
        <f>'StockBond Returns'!W503</f>
        <v>0.01464293234</v>
      </c>
      <c r="D513" s="231">
        <f>'StockBond Returns'!M503</f>
        <v>13.7854174</v>
      </c>
      <c r="E513" s="45">
        <f t="shared" si="1"/>
        <v>0.05377021116</v>
      </c>
      <c r="F513" s="147">
        <f t="shared" si="4"/>
        <v>178.4531526</v>
      </c>
      <c r="G513" s="232">
        <f>'StockBond Returns'!C503</f>
        <v>1912.416667</v>
      </c>
      <c r="H513" s="147">
        <f t="shared" si="2"/>
        <v>0.7996219748</v>
      </c>
      <c r="I513" s="147">
        <f t="shared" si="5"/>
        <v>9.712229113</v>
      </c>
      <c r="J513" s="45">
        <f t="shared" si="6"/>
        <v>-0.460562322</v>
      </c>
      <c r="K513" s="45">
        <f t="shared" si="7"/>
        <v>-0.497410486</v>
      </c>
      <c r="L513" s="45">
        <f t="shared" si="8"/>
        <v>-0.3411356733</v>
      </c>
      <c r="M513" s="45">
        <f t="shared" si="11"/>
        <v>-0.004338510139</v>
      </c>
      <c r="N513" s="233">
        <f t="shared" si="12"/>
        <v>0.03558862462</v>
      </c>
    </row>
    <row r="514">
      <c r="A514" s="180">
        <f t="shared" si="9"/>
        <v>7</v>
      </c>
      <c r="B514" s="180">
        <f t="shared" si="10"/>
        <v>1912</v>
      </c>
      <c r="C514" s="45">
        <f>'StockBond Returns'!W504</f>
        <v>0.004448578952</v>
      </c>
      <c r="D514" s="231">
        <f>'StockBond Returns'!M504</f>
        <v>13.80287665</v>
      </c>
      <c r="E514" s="45">
        <f t="shared" si="1"/>
        <v>0.05372433299</v>
      </c>
      <c r="F514" s="147">
        <f t="shared" si="4"/>
        <v>178.4438364</v>
      </c>
      <c r="G514" s="232">
        <f>'StockBond Returns'!C504</f>
        <v>1912.5</v>
      </c>
      <c r="H514" s="147">
        <f t="shared" si="2"/>
        <v>0.7988980072</v>
      </c>
      <c r="I514" s="147">
        <f t="shared" si="5"/>
        <v>9.683092869</v>
      </c>
      <c r="J514" s="45">
        <f t="shared" si="6"/>
        <v>-0.4593141134</v>
      </c>
      <c r="K514" s="45">
        <f t="shared" si="7"/>
        <v>-0.4958982037</v>
      </c>
      <c r="L514" s="45">
        <f t="shared" si="8"/>
        <v>-0.3404338364</v>
      </c>
      <c r="M514" s="45">
        <f t="shared" si="11"/>
        <v>-0.01134096642</v>
      </c>
      <c r="N514" s="233">
        <f t="shared" si="12"/>
        <v>0.03559624602</v>
      </c>
    </row>
    <row r="515">
      <c r="A515" s="180">
        <f t="shared" si="9"/>
        <v>8</v>
      </c>
      <c r="B515" s="180">
        <f t="shared" si="10"/>
        <v>1912</v>
      </c>
      <c r="C515" s="45">
        <f>'StockBond Returns'!W505</f>
        <v>0.009758474864</v>
      </c>
      <c r="D515" s="231">
        <f>'StockBond Returns'!M505</f>
        <v>13.98476176</v>
      </c>
      <c r="E515" s="45">
        <f t="shared" si="1"/>
        <v>0.05325320113</v>
      </c>
      <c r="F515" s="147">
        <f t="shared" si="4"/>
        <v>179.3784821</v>
      </c>
      <c r="G515" s="232">
        <f>'StockBond Returns'!C505</f>
        <v>1912.583333</v>
      </c>
      <c r="H515" s="147">
        <f t="shared" si="2"/>
        <v>0.7960398653</v>
      </c>
      <c r="I515" s="147">
        <f t="shared" si="5"/>
        <v>9.664400982</v>
      </c>
      <c r="J515" s="45">
        <f t="shared" si="6"/>
        <v>-0.4583749704</v>
      </c>
      <c r="K515" s="45">
        <f t="shared" si="7"/>
        <v>-0.494923222</v>
      </c>
      <c r="L515" s="45">
        <f t="shared" si="8"/>
        <v>-0.3404332659</v>
      </c>
      <c r="M515" s="45">
        <f t="shared" si="11"/>
        <v>-0.01551397592</v>
      </c>
      <c r="N515" s="233">
        <f t="shared" si="12"/>
        <v>0.03560871809</v>
      </c>
    </row>
    <row r="516">
      <c r="A516" s="180">
        <f t="shared" si="9"/>
        <v>9</v>
      </c>
      <c r="B516" s="180">
        <f t="shared" si="10"/>
        <v>1912</v>
      </c>
      <c r="C516" s="45">
        <f>'StockBond Returns'!W506</f>
        <v>-0.001855335764</v>
      </c>
      <c r="D516" s="231">
        <f>'StockBond Returns'!M506</f>
        <v>13.926285</v>
      </c>
      <c r="E516" s="45">
        <f t="shared" si="1"/>
        <v>0.05340332957</v>
      </c>
      <c r="F516" s="147">
        <f t="shared" si="4"/>
        <v>178.2511118</v>
      </c>
      <c r="G516" s="232">
        <f>'StockBond Returns'!C506</f>
        <v>1912.666667</v>
      </c>
      <c r="H516" s="147">
        <f t="shared" si="2"/>
        <v>0.7932669058</v>
      </c>
      <c r="I516" s="147">
        <f t="shared" si="5"/>
        <v>9.648881084</v>
      </c>
      <c r="J516" s="45">
        <f t="shared" si="6"/>
        <v>-0.4576057338</v>
      </c>
      <c r="K516" s="45">
        <f t="shared" si="7"/>
        <v>-0.4941108231</v>
      </c>
      <c r="L516" s="45">
        <f t="shared" si="8"/>
        <v>-0.3406444367</v>
      </c>
      <c r="M516" s="45">
        <f t="shared" si="11"/>
        <v>-0.01838037581</v>
      </c>
      <c r="N516" s="233">
        <f t="shared" si="12"/>
        <v>0.0356219054</v>
      </c>
    </row>
    <row r="517">
      <c r="A517" s="180">
        <f t="shared" si="9"/>
        <v>10</v>
      </c>
      <c r="B517" s="180">
        <f t="shared" si="10"/>
        <v>1912</v>
      </c>
      <c r="C517" s="45">
        <f>'StockBond Returns'!W507</f>
        <v>0.001909179957</v>
      </c>
      <c r="D517" s="231">
        <f>'StockBond Returns'!M507</f>
        <v>13.9050927</v>
      </c>
      <c r="E517" s="45">
        <f t="shared" si="1"/>
        <v>0.05345804867</v>
      </c>
      <c r="F517" s="147">
        <f t="shared" si="4"/>
        <v>177.7966439</v>
      </c>
      <c r="G517" s="232">
        <f>'StockBond Returns'!C507</f>
        <v>1912.75</v>
      </c>
      <c r="H517" s="147">
        <f t="shared" si="2"/>
        <v>0.7920551366</v>
      </c>
      <c r="I517" s="147">
        <f t="shared" si="5"/>
        <v>9.632197547</v>
      </c>
      <c r="J517" s="45">
        <f t="shared" si="6"/>
        <v>-0.4567745165</v>
      </c>
      <c r="K517" s="45">
        <f t="shared" si="7"/>
        <v>-0.4932345931</v>
      </c>
      <c r="L517" s="45">
        <f t="shared" si="8"/>
        <v>-0.3407724951</v>
      </c>
      <c r="M517" s="45">
        <f t="shared" si="11"/>
        <v>-0.02031229762</v>
      </c>
      <c r="N517" s="233">
        <f t="shared" si="12"/>
        <v>0.03563521305</v>
      </c>
    </row>
    <row r="518">
      <c r="A518" s="180">
        <f t="shared" si="9"/>
        <v>11</v>
      </c>
      <c r="B518" s="180">
        <f t="shared" si="10"/>
        <v>1912</v>
      </c>
      <c r="C518" s="45">
        <f>'StockBond Returns'!W508</f>
        <v>-0.004678117573</v>
      </c>
      <c r="D518" s="231">
        <f>'StockBond Returns'!M508</f>
        <v>13.74954102</v>
      </c>
      <c r="E518" s="45">
        <f t="shared" si="1"/>
        <v>0.05386485024</v>
      </c>
      <c r="F518" s="147">
        <f t="shared" si="4"/>
        <v>176.1765404</v>
      </c>
      <c r="G518" s="232">
        <f>'StockBond Returns'!C508</f>
        <v>1912.833333</v>
      </c>
      <c r="H518" s="147">
        <f t="shared" si="2"/>
        <v>0.7908102471</v>
      </c>
      <c r="I518" s="147">
        <f t="shared" si="5"/>
        <v>9.610211583</v>
      </c>
      <c r="J518" s="45">
        <f t="shared" si="6"/>
        <v>-0.4558010375</v>
      </c>
      <c r="K518" s="45">
        <f t="shared" si="7"/>
        <v>-0.4920752298</v>
      </c>
      <c r="L518" s="45">
        <f t="shared" si="8"/>
        <v>-0.3405332775</v>
      </c>
      <c r="M518" s="45">
        <f t="shared" si="11"/>
        <v>-0.02261202586</v>
      </c>
      <c r="N518" s="233">
        <f t="shared" si="12"/>
        <v>0.03564746003</v>
      </c>
    </row>
    <row r="519">
      <c r="A519" s="180">
        <f t="shared" si="9"/>
        <v>12</v>
      </c>
      <c r="B519" s="180">
        <f t="shared" si="10"/>
        <v>1912</v>
      </c>
      <c r="C519" s="45">
        <f>'StockBond Returns'!W509</f>
        <v>-0.01406998212</v>
      </c>
      <c r="D519" s="231">
        <f>'StockBond Returns'!M509</f>
        <v>13.38899945</v>
      </c>
      <c r="E519" s="45">
        <f t="shared" si="1"/>
        <v>0.05484408996</v>
      </c>
      <c r="F519" s="147">
        <f t="shared" si="4"/>
        <v>172.9180561</v>
      </c>
      <c r="G519" s="232">
        <f>'StockBond Returns'!C509</f>
        <v>1912.916667</v>
      </c>
      <c r="H519" s="147">
        <f t="shared" si="2"/>
        <v>0.7902944521</v>
      </c>
      <c r="I519" s="147">
        <f t="shared" si="5"/>
        <v>9.585291665</v>
      </c>
      <c r="J519" s="45">
        <f t="shared" si="6"/>
        <v>-0.4543455576</v>
      </c>
      <c r="K519" s="45">
        <f t="shared" si="7"/>
        <v>-0.4907547229</v>
      </c>
      <c r="L519" s="45">
        <f t="shared" si="8"/>
        <v>-0.3400845673</v>
      </c>
      <c r="M519" s="45">
        <f t="shared" si="11"/>
        <v>-0.02560588617</v>
      </c>
      <c r="N519" s="233">
        <f t="shared" si="12"/>
        <v>0.03565973854</v>
      </c>
    </row>
    <row r="520">
      <c r="A520" s="180">
        <f t="shared" si="9"/>
        <v>1</v>
      </c>
      <c r="B520" s="180">
        <f t="shared" si="10"/>
        <v>1913</v>
      </c>
      <c r="C520" s="45">
        <f>'StockBond Returns'!W510</f>
        <v>-0.01237387443</v>
      </c>
      <c r="D520" s="231">
        <f>'StockBond Returns'!M510</f>
        <v>13.14808879</v>
      </c>
      <c r="E520" s="45">
        <f t="shared" si="1"/>
        <v>0.0555283407</v>
      </c>
      <c r="F520" s="147">
        <f t="shared" si="4"/>
        <v>169.9978743</v>
      </c>
      <c r="G520" s="232">
        <f>'StockBond Returns'!C510</f>
        <v>1913</v>
      </c>
      <c r="H520" s="147">
        <f t="shared" si="2"/>
        <v>0.786641657</v>
      </c>
      <c r="I520" s="147">
        <f t="shared" si="5"/>
        <v>9.559653859</v>
      </c>
      <c r="J520" s="45">
        <f t="shared" si="6"/>
        <v>-0.4528525245</v>
      </c>
      <c r="K520" s="45">
        <f t="shared" si="7"/>
        <v>-0.4893889903</v>
      </c>
      <c r="L520" s="45">
        <f t="shared" si="8"/>
        <v>-0.3395766241</v>
      </c>
      <c r="M520" s="45">
        <f t="shared" si="11"/>
        <v>-0.02817895206</v>
      </c>
      <c r="N520" s="233">
        <f t="shared" si="12"/>
        <v>0.03567103475</v>
      </c>
    </row>
    <row r="521">
      <c r="A521" s="180">
        <f t="shared" si="9"/>
        <v>2</v>
      </c>
      <c r="B521" s="180">
        <f t="shared" si="10"/>
        <v>1913</v>
      </c>
      <c r="C521" s="45">
        <f>'StockBond Returns'!W511</f>
        <v>-0.02253851187</v>
      </c>
      <c r="D521" s="231">
        <f>'StockBond Returns'!M511</f>
        <v>12.68296052</v>
      </c>
      <c r="E521" s="45">
        <f t="shared" si="1"/>
        <v>0.0569229722</v>
      </c>
      <c r="F521" s="147">
        <f t="shared" si="4"/>
        <v>165.3974633</v>
      </c>
      <c r="G521" s="232">
        <f>'StockBond Returns'!C511</f>
        <v>1913.083333</v>
      </c>
      <c r="H521" s="147">
        <f t="shared" si="2"/>
        <v>0.7845762672</v>
      </c>
      <c r="I521" s="147">
        <f t="shared" si="5"/>
        <v>9.5352752</v>
      </c>
      <c r="J521" s="45">
        <f t="shared" si="6"/>
        <v>-0.4508905199</v>
      </c>
      <c r="K521" s="45">
        <f t="shared" si="7"/>
        <v>-0.4880835207</v>
      </c>
      <c r="L521" s="45">
        <f t="shared" si="8"/>
        <v>-0.3391442185</v>
      </c>
      <c r="M521" s="45">
        <f t="shared" si="11"/>
        <v>-0.02908833941</v>
      </c>
      <c r="N521" s="233">
        <f t="shared" si="12"/>
        <v>0.03568216679</v>
      </c>
    </row>
    <row r="522">
      <c r="A522" s="180">
        <f t="shared" si="9"/>
        <v>3</v>
      </c>
      <c r="B522" s="180">
        <f t="shared" si="10"/>
        <v>1913</v>
      </c>
      <c r="C522" s="45">
        <f>'StockBond Returns'!W512</f>
        <v>-0.01079239904</v>
      </c>
      <c r="D522" s="231">
        <f>'StockBond Returns'!M512</f>
        <v>12.44345352</v>
      </c>
      <c r="E522" s="45">
        <f t="shared" si="1"/>
        <v>0.05768177102</v>
      </c>
      <c r="F522" s="147">
        <f t="shared" si="4"/>
        <v>162.8363191</v>
      </c>
      <c r="G522" s="232">
        <f>'StockBond Returns'!C512</f>
        <v>1913.166667</v>
      </c>
      <c r="H522" s="147">
        <f t="shared" si="2"/>
        <v>0.7827239392</v>
      </c>
      <c r="I522" s="147">
        <f t="shared" si="5"/>
        <v>9.512634902</v>
      </c>
      <c r="J522" s="45">
        <f t="shared" si="6"/>
        <v>-0.4494800665</v>
      </c>
      <c r="K522" s="45">
        <f t="shared" si="7"/>
        <v>-0.4868651473</v>
      </c>
      <c r="L522" s="45">
        <f t="shared" si="8"/>
        <v>-0.338823056</v>
      </c>
      <c r="M522" s="45">
        <f t="shared" si="11"/>
        <v>-0.0297915162</v>
      </c>
      <c r="N522" s="233">
        <f t="shared" si="12"/>
        <v>0.03569276939</v>
      </c>
    </row>
    <row r="523">
      <c r="A523" s="180">
        <f t="shared" si="9"/>
        <v>4</v>
      </c>
      <c r="B523" s="180">
        <f t="shared" si="10"/>
        <v>1913</v>
      </c>
      <c r="C523" s="45">
        <f>'StockBond Returns'!W513</f>
        <v>0.002217483943</v>
      </c>
      <c r="D523" s="231">
        <f>'StockBond Returns'!M513</f>
        <v>12.43306708</v>
      </c>
      <c r="E523" s="45">
        <f t="shared" si="1"/>
        <v>0.0577153384</v>
      </c>
      <c r="F523" s="147">
        <f t="shared" si="4"/>
        <v>162.4129464</v>
      </c>
      <c r="G523" s="232">
        <f>'StockBond Returns'!C513</f>
        <v>1913.25</v>
      </c>
      <c r="H523" s="147">
        <f t="shared" si="2"/>
        <v>0.7811431801</v>
      </c>
      <c r="I523" s="147">
        <f t="shared" si="5"/>
        <v>9.494334832</v>
      </c>
      <c r="J523" s="45">
        <f t="shared" si="6"/>
        <v>-0.448406752</v>
      </c>
      <c r="K523" s="45">
        <f t="shared" si="7"/>
        <v>-0.4858760939</v>
      </c>
      <c r="L523" s="45">
        <f t="shared" si="8"/>
        <v>-0.3387961188</v>
      </c>
      <c r="M523" s="45">
        <f t="shared" si="11"/>
        <v>-0.02865685449</v>
      </c>
      <c r="N523" s="233">
        <f t="shared" si="12"/>
        <v>0.03570246765</v>
      </c>
    </row>
    <row r="524">
      <c r="A524" s="180">
        <f t="shared" si="9"/>
        <v>5</v>
      </c>
      <c r="B524" s="180">
        <f t="shared" si="10"/>
        <v>1913</v>
      </c>
      <c r="C524" s="45">
        <f>'StockBond Returns'!W514</f>
        <v>-0.004763724143</v>
      </c>
      <c r="D524" s="231">
        <f>'StockBond Returns'!M514</f>
        <v>12.22140106</v>
      </c>
      <c r="E524" s="45">
        <f t="shared" si="1"/>
        <v>0.05841183961</v>
      </c>
      <c r="F524" s="147">
        <f t="shared" si="4"/>
        <v>160.8618339</v>
      </c>
      <c r="G524" s="232">
        <f>'StockBond Returns'!C514</f>
        <v>1913.333333</v>
      </c>
      <c r="H524" s="147">
        <f t="shared" si="2"/>
        <v>0.7830196367</v>
      </c>
      <c r="I524" s="147">
        <f t="shared" si="5"/>
        <v>9.479091269</v>
      </c>
      <c r="J524" s="45">
        <f t="shared" si="6"/>
        <v>-0.4473587492</v>
      </c>
      <c r="K524" s="45">
        <f t="shared" si="7"/>
        <v>-0.4850493185</v>
      </c>
      <c r="L524" s="45">
        <f t="shared" si="8"/>
        <v>-0.3389764959</v>
      </c>
      <c r="M524" s="45">
        <f t="shared" si="11"/>
        <v>-0.02717913016</v>
      </c>
      <c r="N524" s="233">
        <f t="shared" si="12"/>
        <v>0.035713697</v>
      </c>
    </row>
    <row r="525">
      <c r="A525" s="180">
        <f t="shared" si="9"/>
        <v>6</v>
      </c>
      <c r="B525" s="180">
        <f t="shared" si="10"/>
        <v>1913</v>
      </c>
      <c r="C525" s="45">
        <f>'StockBond Returns'!W515</f>
        <v>-0.04408767302</v>
      </c>
      <c r="D525" s="231">
        <f>'StockBond Returns'!M515</f>
        <v>11.49196285</v>
      </c>
      <c r="E525" s="45">
        <f t="shared" si="1"/>
        <v>0.06100866832</v>
      </c>
      <c r="F525" s="147">
        <f t="shared" si="4"/>
        <v>153.0213118</v>
      </c>
      <c r="G525" s="232">
        <f>'StockBond Returns'!C515</f>
        <v>1913.416667</v>
      </c>
      <c r="H525" s="147">
        <f t="shared" si="2"/>
        <v>0.7779688716</v>
      </c>
      <c r="I525" s="147">
        <f t="shared" si="5"/>
        <v>9.457438166</v>
      </c>
      <c r="J525" s="45">
        <f t="shared" si="6"/>
        <v>-0.4458704563</v>
      </c>
      <c r="K525" s="45">
        <f t="shared" si="7"/>
        <v>-0.4838703226</v>
      </c>
      <c r="L525" s="45">
        <f t="shared" si="8"/>
        <v>-0.3387045021</v>
      </c>
      <c r="M525" s="45">
        <f t="shared" si="11"/>
        <v>-0.02623403379</v>
      </c>
      <c r="N525" s="233">
        <f t="shared" si="12"/>
        <v>0.03572625687</v>
      </c>
    </row>
    <row r="526">
      <c r="A526" s="180">
        <f t="shared" si="9"/>
        <v>7</v>
      </c>
      <c r="B526" s="180">
        <f t="shared" si="10"/>
        <v>1913</v>
      </c>
      <c r="C526" s="45">
        <f>'StockBond Returns'!W516</f>
        <v>-0.00182399532</v>
      </c>
      <c r="D526" s="231">
        <f>'StockBond Returns'!M516</f>
        <v>11.5340228</v>
      </c>
      <c r="E526" s="45">
        <f t="shared" si="1"/>
        <v>0.06085000968</v>
      </c>
      <c r="F526" s="147">
        <f t="shared" si="4"/>
        <v>151.9656518</v>
      </c>
      <c r="G526" s="232">
        <f>'StockBond Returns'!C516</f>
        <v>1913.5</v>
      </c>
      <c r="H526" s="147">
        <f t="shared" si="2"/>
        <v>0.7705926153</v>
      </c>
      <c r="I526" s="147">
        <f t="shared" si="5"/>
        <v>9.429132774</v>
      </c>
      <c r="J526" s="45">
        <f t="shared" si="6"/>
        <v>-0.4438894972</v>
      </c>
      <c r="K526" s="45">
        <f t="shared" si="7"/>
        <v>-0.4823209487</v>
      </c>
      <c r="L526" s="45">
        <f t="shared" si="8"/>
        <v>-0.33795728</v>
      </c>
      <c r="M526" s="45">
        <f t="shared" si="11"/>
        <v>-0.02622716714</v>
      </c>
      <c r="N526" s="233">
        <f t="shared" si="12"/>
        <v>0.03574118053</v>
      </c>
    </row>
    <row r="527">
      <c r="A527" s="180">
        <f t="shared" si="9"/>
        <v>8</v>
      </c>
      <c r="B527" s="180">
        <f t="shared" si="10"/>
        <v>1913</v>
      </c>
      <c r="C527" s="45">
        <f>'StockBond Returns'!W517</f>
        <v>0.02311933067</v>
      </c>
      <c r="D527" s="231">
        <f>'StockBond Returns'!M517</f>
        <v>11.84684054</v>
      </c>
      <c r="E527" s="45">
        <f t="shared" si="1"/>
        <v>0.05970534566</v>
      </c>
      <c r="F527" s="147">
        <f t="shared" si="4"/>
        <v>154.6905878</v>
      </c>
      <c r="G527" s="232">
        <f>'StockBond Returns'!C517</f>
        <v>1913.583333</v>
      </c>
      <c r="H527" s="147">
        <f t="shared" si="2"/>
        <v>0.7696545844</v>
      </c>
      <c r="I527" s="147">
        <f t="shared" si="5"/>
        <v>9.402747493</v>
      </c>
      <c r="J527" s="45">
        <f t="shared" si="6"/>
        <v>-0.4418669687</v>
      </c>
      <c r="K527" s="45">
        <f t="shared" si="7"/>
        <v>-0.4808682767</v>
      </c>
      <c r="L527" s="45">
        <f t="shared" si="8"/>
        <v>-0.3373312871</v>
      </c>
      <c r="M527" s="45">
        <f t="shared" si="11"/>
        <v>-0.02707394794</v>
      </c>
      <c r="N527" s="233">
        <f t="shared" si="12"/>
        <v>0.03575762697</v>
      </c>
    </row>
    <row r="528">
      <c r="A528" s="180">
        <f t="shared" si="9"/>
        <v>9</v>
      </c>
      <c r="B528" s="180">
        <f t="shared" si="10"/>
        <v>1913</v>
      </c>
      <c r="C528" s="45">
        <f>'StockBond Returns'!W518</f>
        <v>-0.00003171994754</v>
      </c>
      <c r="D528" s="231">
        <f>'StockBond Returns'!M518</f>
        <v>11.84331683</v>
      </c>
      <c r="E528" s="45">
        <f t="shared" si="1"/>
        <v>0.0597179029</v>
      </c>
      <c r="F528" s="147">
        <f t="shared" si="4"/>
        <v>153.9160508</v>
      </c>
      <c r="G528" s="232">
        <f>'StockBond Returns'!C518</f>
        <v>1913.666667</v>
      </c>
      <c r="H528" s="147">
        <f t="shared" si="2"/>
        <v>0.7659619815</v>
      </c>
      <c r="I528" s="147">
        <f t="shared" si="5"/>
        <v>9.375442569</v>
      </c>
      <c r="J528" s="45">
        <f t="shared" si="6"/>
        <v>-0.4397913893</v>
      </c>
      <c r="K528" s="45">
        <f t="shared" si="7"/>
        <v>-0.4793563639</v>
      </c>
      <c r="L528" s="45">
        <f t="shared" si="8"/>
        <v>-0.3366276651</v>
      </c>
      <c r="M528" s="45">
        <f t="shared" si="11"/>
        <v>-0.02833888328</v>
      </c>
      <c r="N528" s="233">
        <f t="shared" si="12"/>
        <v>0.03577509654</v>
      </c>
    </row>
    <row r="529">
      <c r="A529" s="180">
        <f t="shared" si="9"/>
        <v>10</v>
      </c>
      <c r="B529" s="180">
        <f t="shared" si="10"/>
        <v>1913</v>
      </c>
      <c r="C529" s="45">
        <f>'StockBond Returns'!W519</f>
        <v>-0.02164582083</v>
      </c>
      <c r="D529" s="231">
        <f>'StockBond Returns'!M519</f>
        <v>11.47149024</v>
      </c>
      <c r="E529" s="45">
        <f t="shared" si="1"/>
        <v>0.06108631612</v>
      </c>
      <c r="F529" s="147">
        <f t="shared" si="4"/>
        <v>149.8350294</v>
      </c>
      <c r="G529" s="232">
        <f>'StockBond Returns'!C519</f>
        <v>1913.75</v>
      </c>
      <c r="H529" s="147">
        <f t="shared" si="2"/>
        <v>0.7627391646</v>
      </c>
      <c r="I529" s="147">
        <f t="shared" si="5"/>
        <v>9.346126597</v>
      </c>
      <c r="J529" s="45">
        <f t="shared" si="6"/>
        <v>-0.4374836711</v>
      </c>
      <c r="K529" s="45">
        <f t="shared" si="7"/>
        <v>-0.4777232623</v>
      </c>
      <c r="L529" s="45">
        <f t="shared" si="8"/>
        <v>-0.3357674218</v>
      </c>
      <c r="M529" s="45">
        <f t="shared" si="11"/>
        <v>-0.02969944799</v>
      </c>
      <c r="N529" s="233">
        <f t="shared" si="12"/>
        <v>0.03579362041</v>
      </c>
    </row>
    <row r="530">
      <c r="A530" s="180">
        <f t="shared" si="9"/>
        <v>11</v>
      </c>
      <c r="B530" s="180">
        <f t="shared" si="10"/>
        <v>1913</v>
      </c>
      <c r="C530" s="45">
        <f>'StockBond Returns'!W520</f>
        <v>-0.02166260719</v>
      </c>
      <c r="D530" s="231">
        <f>'StockBond Returns'!M520</f>
        <v>11.07253785</v>
      </c>
      <c r="E530" s="45">
        <f t="shared" si="1"/>
        <v>0.06265676594</v>
      </c>
      <c r="F530" s="147">
        <f t="shared" si="4"/>
        <v>145.8429958</v>
      </c>
      <c r="G530" s="232">
        <f>'StockBond Returns'!C520</f>
        <v>1913.833333</v>
      </c>
      <c r="H530" s="147">
        <f t="shared" si="2"/>
        <v>0.7615042043</v>
      </c>
      <c r="I530" s="147">
        <f t="shared" si="5"/>
        <v>9.316820554</v>
      </c>
      <c r="J530" s="45">
        <f t="shared" si="6"/>
        <v>-0.4351644646</v>
      </c>
      <c r="K530" s="45">
        <f t="shared" si="7"/>
        <v>-0.4760804417</v>
      </c>
      <c r="L530" s="45">
        <f t="shared" si="8"/>
        <v>-0.3348922344</v>
      </c>
      <c r="M530" s="45">
        <f t="shared" si="11"/>
        <v>-0.03052909147</v>
      </c>
      <c r="N530" s="233">
        <f t="shared" si="12"/>
        <v>0.03581361675</v>
      </c>
    </row>
    <row r="531">
      <c r="A531" s="180">
        <f t="shared" si="9"/>
        <v>12</v>
      </c>
      <c r="B531" s="180">
        <f t="shared" si="10"/>
        <v>1913</v>
      </c>
      <c r="C531" s="45">
        <f>'StockBond Returns'!W521</f>
        <v>0.01544764221</v>
      </c>
      <c r="D531" s="231">
        <f>'StockBond Returns'!M521</f>
        <v>11.17404087</v>
      </c>
      <c r="E531" s="45">
        <f t="shared" si="1"/>
        <v>0.06224656982</v>
      </c>
      <c r="F531" s="147">
        <f t="shared" si="4"/>
        <v>147.3226586</v>
      </c>
      <c r="G531" s="232">
        <f>'StockBond Returns'!C521</f>
        <v>1913.916667</v>
      </c>
      <c r="H531" s="147">
        <f t="shared" si="2"/>
        <v>0.7641941795</v>
      </c>
      <c r="I531" s="147">
        <f t="shared" si="5"/>
        <v>9.290720281</v>
      </c>
      <c r="J531" s="45">
        <f t="shared" si="6"/>
        <v>-0.4329753258</v>
      </c>
      <c r="K531" s="45">
        <f t="shared" si="7"/>
        <v>-0.4746086028</v>
      </c>
      <c r="L531" s="45">
        <f t="shared" si="8"/>
        <v>-0.3342309173</v>
      </c>
      <c r="M531" s="45">
        <f t="shared" si="11"/>
        <v>-0.03073160353</v>
      </c>
      <c r="N531" s="233">
        <f t="shared" si="12"/>
        <v>0.03583455969</v>
      </c>
    </row>
    <row r="532">
      <c r="A532" s="180">
        <f t="shared" si="9"/>
        <v>1</v>
      </c>
      <c r="B532" s="180">
        <f t="shared" si="10"/>
        <v>1914</v>
      </c>
      <c r="C532" s="45">
        <f>'StockBond Returns'!W522</f>
        <v>0.03704621756</v>
      </c>
      <c r="D532" s="231">
        <f>'StockBond Returns'!M522</f>
        <v>11.63609211</v>
      </c>
      <c r="E532" s="45">
        <f t="shared" si="1"/>
        <v>0.06046975267</v>
      </c>
      <c r="F532" s="147">
        <f t="shared" si="4"/>
        <v>151.9879012</v>
      </c>
      <c r="G532" s="232">
        <f>'StockBond Returns'!C522</f>
        <v>1914</v>
      </c>
      <c r="H532" s="147">
        <f t="shared" si="2"/>
        <v>0.7658892327</v>
      </c>
      <c r="I532" s="147">
        <f t="shared" si="5"/>
        <v>9.269967857</v>
      </c>
      <c r="J532" s="45">
        <f t="shared" si="6"/>
        <v>-0.4310652433</v>
      </c>
      <c r="K532" s="45">
        <f t="shared" si="7"/>
        <v>-0.4734324234</v>
      </c>
      <c r="L532" s="45">
        <f t="shared" si="8"/>
        <v>-0.3339407661</v>
      </c>
      <c r="M532" s="45">
        <f t="shared" si="11"/>
        <v>-0.03030298023</v>
      </c>
      <c r="N532" s="233">
        <f t="shared" si="12"/>
        <v>0.03585720826</v>
      </c>
    </row>
    <row r="533">
      <c r="A533" s="180">
        <f t="shared" si="9"/>
        <v>2</v>
      </c>
      <c r="B533" s="180">
        <f t="shared" si="10"/>
        <v>1914</v>
      </c>
      <c r="C533" s="45">
        <f>'StockBond Returns'!W523</f>
        <v>0.02472450746</v>
      </c>
      <c r="D533" s="231">
        <f>'StockBond Returns'!M523</f>
        <v>11.91023388</v>
      </c>
      <c r="E533" s="45">
        <f t="shared" si="1"/>
        <v>0.05948070374</v>
      </c>
      <c r="F533" s="147">
        <f t="shared" si="4"/>
        <v>154.9609017</v>
      </c>
      <c r="G533" s="232">
        <f>'StockBond Returns'!C523</f>
        <v>1914.083333</v>
      </c>
      <c r="H533" s="147">
        <f t="shared" si="2"/>
        <v>0.7680986238</v>
      </c>
      <c r="I533" s="147">
        <f t="shared" si="5"/>
        <v>9.253490214</v>
      </c>
      <c r="J533" s="45">
        <f t="shared" si="6"/>
        <v>-0.4298892378</v>
      </c>
      <c r="K533" s="45">
        <f t="shared" si="7"/>
        <v>-0.4724947672</v>
      </c>
      <c r="L533" s="45">
        <f t="shared" si="8"/>
        <v>-0.3339504793</v>
      </c>
      <c r="M533" s="45">
        <f t="shared" si="11"/>
        <v>-0.0295518462</v>
      </c>
      <c r="N533" s="233">
        <f t="shared" si="12"/>
        <v>0.03587838396</v>
      </c>
    </row>
    <row r="534">
      <c r="A534" s="180">
        <f t="shared" si="9"/>
        <v>3</v>
      </c>
      <c r="B534" s="180">
        <f t="shared" si="10"/>
        <v>1914</v>
      </c>
      <c r="C534" s="45">
        <f>'StockBond Returns'!W524</f>
        <v>-0.01157986716</v>
      </c>
      <c r="D534" s="231">
        <f>'StockBond Returns'!M524</f>
        <v>11.68552602</v>
      </c>
      <c r="E534" s="45">
        <f t="shared" si="1"/>
        <v>0.06028797541</v>
      </c>
      <c r="F534" s="147">
        <f t="shared" si="4"/>
        <v>152.4072709</v>
      </c>
      <c r="G534" s="232">
        <f>'StockBond Returns'!C524</f>
        <v>1914.166667</v>
      </c>
      <c r="H534" s="147">
        <f t="shared" si="2"/>
        <v>0.7656938167</v>
      </c>
      <c r="I534" s="147">
        <f t="shared" si="5"/>
        <v>9.236460091</v>
      </c>
      <c r="J534" s="45">
        <f t="shared" si="6"/>
        <v>-0.4282811688</v>
      </c>
      <c r="K534" s="45">
        <f t="shared" si="7"/>
        <v>-0.4715221566</v>
      </c>
      <c r="L534" s="45">
        <f t="shared" si="8"/>
        <v>-0.3339139036</v>
      </c>
      <c r="M534" s="45">
        <f t="shared" si="11"/>
        <v>-0.02903241995</v>
      </c>
      <c r="N534" s="233">
        <f t="shared" si="12"/>
        <v>0.03590152668</v>
      </c>
    </row>
    <row r="535">
      <c r="A535" s="180">
        <f t="shared" si="9"/>
        <v>4</v>
      </c>
      <c r="B535" s="180">
        <f t="shared" si="10"/>
        <v>1914</v>
      </c>
      <c r="C535" s="45">
        <f>'StockBond Returns'!W525</f>
        <v>-0.006057090547</v>
      </c>
      <c r="D535" s="231">
        <f>'StockBond Returns'!M525</f>
        <v>11.52266254</v>
      </c>
      <c r="E535" s="45">
        <f t="shared" si="1"/>
        <v>0.0608927487</v>
      </c>
      <c r="F535" s="147">
        <f t="shared" si="4"/>
        <v>150.7230703</v>
      </c>
      <c r="G535" s="232">
        <f>'StockBond Returns'!C525</f>
        <v>1914.25</v>
      </c>
      <c r="H535" s="147">
        <f t="shared" si="2"/>
        <v>0.7648285037</v>
      </c>
      <c r="I535" s="147">
        <f t="shared" si="5"/>
        <v>9.220145415</v>
      </c>
      <c r="J535" s="45">
        <f t="shared" si="6"/>
        <v>-0.4269901611</v>
      </c>
      <c r="K535" s="45">
        <f t="shared" si="7"/>
        <v>-0.4705870363</v>
      </c>
      <c r="L535" s="45">
        <f t="shared" si="8"/>
        <v>-0.3339229909</v>
      </c>
      <c r="M535" s="45">
        <f t="shared" si="11"/>
        <v>-0.02887926556</v>
      </c>
      <c r="N535" s="233">
        <f t="shared" si="12"/>
        <v>0.03592576438</v>
      </c>
    </row>
    <row r="536">
      <c r="A536" s="180">
        <f t="shared" si="9"/>
        <v>5</v>
      </c>
      <c r="B536" s="180">
        <f t="shared" si="10"/>
        <v>1914</v>
      </c>
      <c r="C536" s="45">
        <f>'StockBond Returns'!W526</f>
        <v>-0.001895878897</v>
      </c>
      <c r="D536" s="231">
        <f>'StockBond Returns'!M526</f>
        <v>11.47900869</v>
      </c>
      <c r="E536" s="45">
        <f t="shared" si="1"/>
        <v>0.06105776823</v>
      </c>
      <c r="F536" s="147">
        <f t="shared" si="4"/>
        <v>149.6739391</v>
      </c>
      <c r="G536" s="232">
        <f>'StockBond Returns'!C526</f>
        <v>1914.333333</v>
      </c>
      <c r="H536" s="147">
        <f t="shared" si="2"/>
        <v>0.7615630572</v>
      </c>
      <c r="I536" s="147">
        <f t="shared" si="5"/>
        <v>9.198688835</v>
      </c>
      <c r="J536" s="45">
        <f t="shared" si="6"/>
        <v>-0.424954703</v>
      </c>
      <c r="K536" s="45">
        <f t="shared" si="7"/>
        <v>-0.4693521439</v>
      </c>
      <c r="L536" s="45">
        <f t="shared" si="8"/>
        <v>-0.3335529413</v>
      </c>
      <c r="M536" s="45">
        <f t="shared" si="11"/>
        <v>-0.0295811514</v>
      </c>
      <c r="N536" s="233">
        <f t="shared" si="12"/>
        <v>0.03595179026</v>
      </c>
    </row>
    <row r="537">
      <c r="A537" s="180">
        <f t="shared" si="9"/>
        <v>6</v>
      </c>
      <c r="B537" s="180">
        <f t="shared" si="10"/>
        <v>1914</v>
      </c>
      <c r="C537" s="45">
        <f>'StockBond Returns'!W527</f>
        <v>-0.0006605035255</v>
      </c>
      <c r="D537" s="231">
        <f>'StockBond Returns'!M527</f>
        <v>11.42871517</v>
      </c>
      <c r="E537" s="45">
        <f t="shared" si="1"/>
        <v>0.06124944975</v>
      </c>
      <c r="F537" s="147">
        <f t="shared" si="4"/>
        <v>148.8140189</v>
      </c>
      <c r="G537" s="232">
        <f>'StockBond Returns'!C527</f>
        <v>1914.416667</v>
      </c>
      <c r="H537" s="147">
        <f t="shared" si="2"/>
        <v>0.7595647312</v>
      </c>
      <c r="I537" s="147">
        <f t="shared" si="5"/>
        <v>9.180284695</v>
      </c>
      <c r="J537" s="45">
        <f t="shared" si="6"/>
        <v>-0.4233875169</v>
      </c>
      <c r="K537" s="45">
        <f t="shared" si="7"/>
        <v>-0.4682883297</v>
      </c>
      <c r="L537" s="45">
        <f t="shared" si="8"/>
        <v>-0.333395256</v>
      </c>
      <c r="M537" s="45">
        <f t="shared" si="11"/>
        <v>-0.02930534318</v>
      </c>
      <c r="N537" s="233">
        <f t="shared" si="12"/>
        <v>0.03597756701</v>
      </c>
    </row>
    <row r="538">
      <c r="A538" s="180">
        <f t="shared" si="9"/>
        <v>7</v>
      </c>
      <c r="B538" s="180">
        <f t="shared" si="10"/>
        <v>1914</v>
      </c>
      <c r="C538" s="45">
        <f>'StockBond Returns'!W528</f>
        <v>-0.04867540671</v>
      </c>
      <c r="D538" s="231">
        <f>'StockBond Returns'!M528</f>
        <v>10.69434518</v>
      </c>
      <c r="E538" s="45">
        <f t="shared" si="1"/>
        <v>0.06425368071</v>
      </c>
      <c r="F538" s="147">
        <f t="shared" si="4"/>
        <v>140.8478434</v>
      </c>
      <c r="G538" s="232">
        <f>'StockBond Returns'!C528</f>
        <v>1914.5</v>
      </c>
      <c r="H538" s="147">
        <f t="shared" si="2"/>
        <v>0.7541660301</v>
      </c>
      <c r="I538" s="147">
        <f t="shared" si="5"/>
        <v>9.16385811</v>
      </c>
      <c r="J538" s="45">
        <f t="shared" si="6"/>
        <v>-0.4220902391</v>
      </c>
      <c r="K538" s="45">
        <f t="shared" si="7"/>
        <v>-0.467335215</v>
      </c>
      <c r="L538" s="45">
        <f t="shared" si="8"/>
        <v>-0.3333745307</v>
      </c>
      <c r="M538" s="45">
        <f t="shared" si="11"/>
        <v>-0.02813351669</v>
      </c>
      <c r="N538" s="233">
        <f t="shared" si="12"/>
        <v>0.03600298201</v>
      </c>
    </row>
    <row r="539">
      <c r="A539" s="180">
        <f t="shared" si="9"/>
        <v>8</v>
      </c>
      <c r="B539" s="180">
        <f t="shared" si="10"/>
        <v>1914</v>
      </c>
      <c r="C539" s="45">
        <f>'StockBond Returns'!W529</f>
        <v>-0.08008823846</v>
      </c>
      <c r="D539" s="231">
        <f>'StockBond Returns'!M529</f>
        <v>9.57672452</v>
      </c>
      <c r="E539" s="45">
        <f t="shared" si="1"/>
        <v>0.0697099178</v>
      </c>
      <c r="F539" s="147">
        <f t="shared" si="4"/>
        <v>128.8738216</v>
      </c>
      <c r="G539" s="232">
        <f>'StockBond Returns'!C529</f>
        <v>1914.583333</v>
      </c>
      <c r="H539" s="147">
        <f t="shared" si="2"/>
        <v>0.7486486257</v>
      </c>
      <c r="I539" s="147">
        <f t="shared" si="5"/>
        <v>9.142852151</v>
      </c>
      <c r="J539" s="45">
        <f t="shared" si="6"/>
        <v>-0.42058814</v>
      </c>
      <c r="K539" s="45">
        <f t="shared" si="7"/>
        <v>-0.4661114028</v>
      </c>
      <c r="L539" s="45">
        <f t="shared" si="8"/>
        <v>-0.3330143685</v>
      </c>
      <c r="M539" s="45">
        <f t="shared" si="11"/>
        <v>-0.02764036175</v>
      </c>
      <c r="N539" s="233">
        <f t="shared" si="12"/>
        <v>0.03602789519</v>
      </c>
    </row>
    <row r="540">
      <c r="A540" s="180">
        <f t="shared" si="9"/>
        <v>9</v>
      </c>
      <c r="B540" s="180">
        <f t="shared" si="10"/>
        <v>1914</v>
      </c>
      <c r="C540" s="45">
        <f>'StockBond Returns'!W530</f>
        <v>0.004044319708</v>
      </c>
      <c r="D540" s="231">
        <f>'StockBond Returns'!M530</f>
        <v>9.58443829</v>
      </c>
      <c r="E540" s="45">
        <f t="shared" si="1"/>
        <v>0.06966789809</v>
      </c>
      <c r="F540" s="147">
        <f t="shared" si="4"/>
        <v>128.6433521</v>
      </c>
      <c r="G540" s="232">
        <f>'StockBond Returns'!C530</f>
        <v>1914.666667</v>
      </c>
      <c r="H540" s="147">
        <f t="shared" si="2"/>
        <v>0.7468593287</v>
      </c>
      <c r="I540" s="147">
        <f t="shared" si="5"/>
        <v>9.123749498</v>
      </c>
      <c r="J540" s="45">
        <f t="shared" si="6"/>
        <v>-0.4192446941</v>
      </c>
      <c r="K540" s="45">
        <f t="shared" si="7"/>
        <v>-0.4649935851</v>
      </c>
      <c r="L540" s="45">
        <f t="shared" si="8"/>
        <v>-0.3327850242</v>
      </c>
      <c r="M540" s="45">
        <f t="shared" si="11"/>
        <v>-0.02684599354</v>
      </c>
      <c r="N540" s="233">
        <f t="shared" si="12"/>
        <v>0.0360516602</v>
      </c>
    </row>
    <row r="541">
      <c r="A541" s="180">
        <f t="shared" si="9"/>
        <v>10</v>
      </c>
      <c r="B541" s="180">
        <f t="shared" si="10"/>
        <v>1914</v>
      </c>
      <c r="C541" s="45">
        <f>'StockBond Returns'!W531</f>
        <v>-0.02747872528</v>
      </c>
      <c r="D541" s="231">
        <f>'StockBond Returns'!M531</f>
        <v>9.15903252</v>
      </c>
      <c r="E541" s="45">
        <f t="shared" si="1"/>
        <v>0.07209091874</v>
      </c>
      <c r="F541" s="147">
        <f t="shared" si="4"/>
        <v>124.3820602</v>
      </c>
      <c r="G541" s="232">
        <f>'StockBond Returns'!C531</f>
        <v>1914.75</v>
      </c>
      <c r="H541" s="147">
        <f t="shared" si="2"/>
        <v>0.7472347494</v>
      </c>
      <c r="I541" s="147">
        <f t="shared" si="5"/>
        <v>9.108245083</v>
      </c>
      <c r="J541" s="45">
        <f t="shared" si="6"/>
        <v>-0.4181622965</v>
      </c>
      <c r="K541" s="45">
        <f t="shared" si="7"/>
        <v>-0.464082876</v>
      </c>
      <c r="L541" s="45">
        <f t="shared" si="8"/>
        <v>-0.3328123241</v>
      </c>
      <c r="M541" s="45">
        <f t="shared" si="11"/>
        <v>-0.02545241725</v>
      </c>
      <c r="N541" s="233">
        <f t="shared" si="12"/>
        <v>0.03607404979</v>
      </c>
    </row>
    <row r="542">
      <c r="A542" s="180">
        <f t="shared" si="9"/>
        <v>11</v>
      </c>
      <c r="B542" s="180">
        <f t="shared" si="10"/>
        <v>1914</v>
      </c>
      <c r="C542" s="45">
        <f>'StockBond Returns'!W532</f>
        <v>0.02289213605</v>
      </c>
      <c r="D542" s="231">
        <f>'StockBond Returns'!M532</f>
        <v>9.42551356</v>
      </c>
      <c r="E542" s="45">
        <f t="shared" si="1"/>
        <v>0.07054750737</v>
      </c>
      <c r="F542" s="147">
        <f t="shared" si="4"/>
        <v>126.4650907</v>
      </c>
      <c r="G542" s="232">
        <f>'StockBond Returns'!C532</f>
        <v>1914.833333</v>
      </c>
      <c r="H542" s="147">
        <f t="shared" si="2"/>
        <v>0.7434830763</v>
      </c>
      <c r="I542" s="147">
        <f t="shared" si="5"/>
        <v>9.090223955</v>
      </c>
      <c r="J542" s="45">
        <f t="shared" si="6"/>
        <v>-0.4168764193</v>
      </c>
      <c r="K542" s="45">
        <f t="shared" si="7"/>
        <v>-0.4630204345</v>
      </c>
      <c r="L542" s="45">
        <f t="shared" si="8"/>
        <v>-0.3326499162</v>
      </c>
      <c r="M542" s="45">
        <f t="shared" si="11"/>
        <v>-0.02432123682</v>
      </c>
      <c r="N542" s="233">
        <f t="shared" si="12"/>
        <v>0.03609562009</v>
      </c>
    </row>
    <row r="543">
      <c r="A543" s="180">
        <f t="shared" si="9"/>
        <v>12</v>
      </c>
      <c r="B543" s="180">
        <f t="shared" si="10"/>
        <v>1914</v>
      </c>
      <c r="C543" s="45">
        <f>'StockBond Returns'!W533</f>
        <v>0.06400686582</v>
      </c>
      <c r="D543" s="231">
        <f>'StockBond Returns'!M533</f>
        <v>10.17221799</v>
      </c>
      <c r="E543" s="45">
        <f t="shared" si="1"/>
        <v>0.0666534885</v>
      </c>
      <c r="F543" s="147">
        <f t="shared" si="4"/>
        <v>133.7686537</v>
      </c>
      <c r="G543" s="232">
        <f>'StockBond Returns'!C533</f>
        <v>1914.916667</v>
      </c>
      <c r="H543" s="147">
        <f t="shared" si="2"/>
        <v>0.7430122849</v>
      </c>
      <c r="I543" s="147">
        <f t="shared" si="5"/>
        <v>9.06904206</v>
      </c>
      <c r="J543" s="45">
        <f t="shared" si="6"/>
        <v>-0.4156265489</v>
      </c>
      <c r="K543" s="45">
        <f t="shared" si="7"/>
        <v>-0.4617662508</v>
      </c>
      <c r="L543" s="45">
        <f t="shared" si="8"/>
        <v>-0.3322490256</v>
      </c>
      <c r="M543" s="45">
        <f t="shared" si="11"/>
        <v>-0.023860176</v>
      </c>
      <c r="N543" s="233">
        <f t="shared" si="12"/>
        <v>0.03611524319</v>
      </c>
    </row>
    <row r="544">
      <c r="A544" s="180">
        <f t="shared" si="9"/>
        <v>1</v>
      </c>
      <c r="B544" s="180">
        <f t="shared" si="10"/>
        <v>1915</v>
      </c>
      <c r="C544" s="45">
        <f>'StockBond Returns'!W534</f>
        <v>0.0181024364</v>
      </c>
      <c r="D544" s="231">
        <f>'StockBond Returns'!M534</f>
        <v>10.3598342</v>
      </c>
      <c r="E544" s="45">
        <f t="shared" si="1"/>
        <v>0.06576332066</v>
      </c>
      <c r="F544" s="147">
        <f t="shared" si="4"/>
        <v>135.4337296</v>
      </c>
      <c r="G544" s="232">
        <f>'StockBond Returns'!C534</f>
        <v>1915</v>
      </c>
      <c r="H544" s="147">
        <f t="shared" si="2"/>
        <v>0.7422143157</v>
      </c>
      <c r="I544" s="147">
        <f t="shared" si="5"/>
        <v>9.045367143</v>
      </c>
      <c r="J544" s="45">
        <f t="shared" si="6"/>
        <v>-0.4139440693</v>
      </c>
      <c r="K544" s="45">
        <f t="shared" si="7"/>
        <v>-0.4603575032</v>
      </c>
      <c r="L544" s="45">
        <f t="shared" si="8"/>
        <v>-0.3316551955</v>
      </c>
      <c r="M544" s="45">
        <f t="shared" si="11"/>
        <v>-0.02422885573</v>
      </c>
      <c r="N544" s="233">
        <f t="shared" si="12"/>
        <v>0.03613335518</v>
      </c>
    </row>
    <row r="545">
      <c r="A545" s="180">
        <f t="shared" si="9"/>
        <v>2</v>
      </c>
      <c r="B545" s="180">
        <f t="shared" si="10"/>
        <v>1915</v>
      </c>
      <c r="C545" s="45">
        <f>'StockBond Returns'!W535</f>
        <v>0.004127701605</v>
      </c>
      <c r="D545" s="231">
        <f>'StockBond Returns'!M535</f>
        <v>10.32978621</v>
      </c>
      <c r="E545" s="45">
        <f t="shared" si="1"/>
        <v>0.06590371232</v>
      </c>
      <c r="F545" s="147">
        <f t="shared" si="4"/>
        <v>135.2474817</v>
      </c>
      <c r="G545" s="232">
        <f>'StockBond Returns'!C535</f>
        <v>1915.083333</v>
      </c>
      <c r="H545" s="147">
        <f t="shared" si="2"/>
        <v>0.7427759269</v>
      </c>
      <c r="I545" s="147">
        <f t="shared" si="5"/>
        <v>9.020044446</v>
      </c>
      <c r="J545" s="45">
        <f t="shared" si="6"/>
        <v>-0.412011743</v>
      </c>
      <c r="K545" s="45">
        <f t="shared" si="7"/>
        <v>-0.4588425214</v>
      </c>
      <c r="L545" s="45">
        <f t="shared" si="8"/>
        <v>-0.3309279808</v>
      </c>
      <c r="M545" s="45">
        <f t="shared" si="11"/>
        <v>-0.02522786126</v>
      </c>
      <c r="N545" s="233">
        <f t="shared" si="12"/>
        <v>0.03615144346</v>
      </c>
    </row>
    <row r="546">
      <c r="A546" s="180">
        <f t="shared" si="9"/>
        <v>3</v>
      </c>
      <c r="B546" s="180">
        <f t="shared" si="10"/>
        <v>1915</v>
      </c>
      <c r="C546" s="45">
        <f>'StockBond Returns'!W536</f>
        <v>0.03583434586</v>
      </c>
      <c r="D546" s="231">
        <f>'StockBond Returns'!M536</f>
        <v>10.70701319</v>
      </c>
      <c r="E546" s="45">
        <f t="shared" si="1"/>
        <v>0.06419836407</v>
      </c>
      <c r="F546" s="147">
        <f t="shared" si="4"/>
        <v>139.3245939</v>
      </c>
      <c r="G546" s="232">
        <f>'StockBond Returns'!C536</f>
        <v>1915.166667</v>
      </c>
      <c r="H546" s="147">
        <f t="shared" si="2"/>
        <v>0.7453675834</v>
      </c>
      <c r="I546" s="147">
        <f t="shared" si="5"/>
        <v>8.999718213</v>
      </c>
      <c r="J546" s="45">
        <f t="shared" si="6"/>
        <v>-0.410534439</v>
      </c>
      <c r="K546" s="45">
        <f t="shared" si="7"/>
        <v>-0.457620295</v>
      </c>
      <c r="L546" s="45">
        <f t="shared" si="8"/>
        <v>-0.330560325</v>
      </c>
      <c r="M546" s="45">
        <f t="shared" si="11"/>
        <v>-0.02563123487</v>
      </c>
      <c r="N546" s="233">
        <f t="shared" si="12"/>
        <v>0.03616752629</v>
      </c>
    </row>
    <row r="547">
      <c r="A547" s="180">
        <f t="shared" si="9"/>
        <v>4</v>
      </c>
      <c r="B547" s="180">
        <f t="shared" si="10"/>
        <v>1915</v>
      </c>
      <c r="C547" s="45">
        <f>'StockBond Returns'!W537</f>
        <v>0.05079696451</v>
      </c>
      <c r="D547" s="231">
        <f>'StockBond Returns'!M537</f>
        <v>11.40112379</v>
      </c>
      <c r="E547" s="45">
        <f t="shared" si="1"/>
        <v>0.06135532595</v>
      </c>
      <c r="F547" s="147">
        <f t="shared" si="4"/>
        <v>145.6186303</v>
      </c>
      <c r="G547" s="232">
        <f>'StockBond Returns'!C537</f>
        <v>1915.25</v>
      </c>
      <c r="H547" s="147">
        <f t="shared" si="2"/>
        <v>0.7445398774</v>
      </c>
      <c r="I547" s="147">
        <f t="shared" si="5"/>
        <v>8.979429587</v>
      </c>
      <c r="J547" s="45">
        <f t="shared" si="6"/>
        <v>-0.4083922418</v>
      </c>
      <c r="K547" s="45">
        <f t="shared" si="7"/>
        <v>-0.4563948119</v>
      </c>
      <c r="L547" s="45">
        <f t="shared" si="8"/>
        <v>-0.3301852948</v>
      </c>
      <c r="M547" s="45">
        <f t="shared" si="11"/>
        <v>-0.0261075956</v>
      </c>
      <c r="N547" s="233">
        <f t="shared" si="12"/>
        <v>0.03618467377</v>
      </c>
    </row>
    <row r="548">
      <c r="A548" s="180">
        <f t="shared" si="9"/>
        <v>5</v>
      </c>
      <c r="B548" s="180">
        <f t="shared" si="10"/>
        <v>1915</v>
      </c>
      <c r="C548" s="45">
        <f>'StockBond Returns'!W538</f>
        <v>-0.02397173593</v>
      </c>
      <c r="D548" s="231">
        <f>'StockBond Returns'!M538</f>
        <v>11.02692988</v>
      </c>
      <c r="E548" s="45">
        <f t="shared" si="1"/>
        <v>0.06284353673</v>
      </c>
      <c r="F548" s="147">
        <f t="shared" si="4"/>
        <v>141.401207</v>
      </c>
      <c r="G548" s="232">
        <f>'StockBond Returns'!C538</f>
        <v>1915.333333</v>
      </c>
      <c r="H548" s="147">
        <f t="shared" si="2"/>
        <v>0.7405126622</v>
      </c>
      <c r="I548" s="147">
        <f t="shared" si="5"/>
        <v>8.958379192</v>
      </c>
      <c r="J548" s="45">
        <f t="shared" si="6"/>
        <v>-0.4066626681</v>
      </c>
      <c r="K548" s="45">
        <f t="shared" si="7"/>
        <v>-0.4551174487</v>
      </c>
      <c r="L548" s="45">
        <f t="shared" si="8"/>
        <v>-0.3297443631</v>
      </c>
      <c r="M548" s="45">
        <f t="shared" si="11"/>
        <v>-0.02612433659</v>
      </c>
      <c r="N548" s="233">
        <f t="shared" si="12"/>
        <v>0.0362001801</v>
      </c>
    </row>
    <row r="549">
      <c r="A549" s="180">
        <f t="shared" si="9"/>
        <v>6</v>
      </c>
      <c r="B549" s="180">
        <f t="shared" si="10"/>
        <v>1915</v>
      </c>
      <c r="C549" s="45">
        <f>'StockBond Returns'!W539</f>
        <v>0.01171815824</v>
      </c>
      <c r="D549" s="231">
        <f>'StockBond Returns'!M539</f>
        <v>11.15426219</v>
      </c>
      <c r="E549" s="45">
        <f t="shared" si="1"/>
        <v>0.06232591421</v>
      </c>
      <c r="F549" s="147">
        <f t="shared" si="4"/>
        <v>142.3089786</v>
      </c>
      <c r="G549" s="232">
        <f>'StockBond Returns'!C539</f>
        <v>1915.416667</v>
      </c>
      <c r="H549" s="147">
        <f t="shared" si="2"/>
        <v>0.7391280995</v>
      </c>
      <c r="I549" s="147">
        <f t="shared" si="5"/>
        <v>8.93794256</v>
      </c>
      <c r="J549" s="45">
        <f t="shared" si="6"/>
        <v>-0.4051958271</v>
      </c>
      <c r="K549" s="45">
        <f t="shared" si="7"/>
        <v>-0.4538715732</v>
      </c>
      <c r="L549" s="45">
        <f t="shared" si="8"/>
        <v>-0.3293405815</v>
      </c>
      <c r="M549" s="45">
        <f t="shared" si="11"/>
        <v>-0.02639810668</v>
      </c>
      <c r="N549" s="233">
        <f t="shared" si="12"/>
        <v>0.03621457583</v>
      </c>
    </row>
    <row r="550">
      <c r="A550" s="180">
        <f t="shared" si="9"/>
        <v>7</v>
      </c>
      <c r="B550" s="180">
        <f t="shared" si="10"/>
        <v>1915</v>
      </c>
      <c r="C550" s="45">
        <f>'StockBond Returns'!W540</f>
        <v>-0.001927716966</v>
      </c>
      <c r="D550" s="231">
        <f>'StockBond Returns'!M540</f>
        <v>11.11362939</v>
      </c>
      <c r="E550" s="45">
        <f t="shared" si="1"/>
        <v>0.06248980328</v>
      </c>
      <c r="F550" s="147">
        <f t="shared" si="4"/>
        <v>141.2969439</v>
      </c>
      <c r="G550" s="232">
        <f>'StockBond Returns'!C540</f>
        <v>1915.5</v>
      </c>
      <c r="H550" s="147">
        <f t="shared" si="2"/>
        <v>0.7358015192</v>
      </c>
      <c r="I550" s="147">
        <f t="shared" si="5"/>
        <v>8.919578049</v>
      </c>
      <c r="J550" s="45">
        <f t="shared" si="6"/>
        <v>-0.4039381609</v>
      </c>
      <c r="K550" s="45">
        <f t="shared" si="7"/>
        <v>-0.4527471499</v>
      </c>
      <c r="L550" s="45">
        <f t="shared" si="8"/>
        <v>-0.3290844071</v>
      </c>
      <c r="M550" s="45">
        <f t="shared" si="11"/>
        <v>-0.02665690122</v>
      </c>
      <c r="N550" s="233">
        <f t="shared" si="12"/>
        <v>0.03622792333</v>
      </c>
    </row>
    <row r="551">
      <c r="A551" s="180">
        <f t="shared" si="9"/>
        <v>8</v>
      </c>
      <c r="B551" s="180">
        <f t="shared" si="10"/>
        <v>1915</v>
      </c>
      <c r="C551" s="45">
        <f>'StockBond Returns'!W541</f>
        <v>0.03827099319</v>
      </c>
      <c r="D551" s="231">
        <f>'StockBond Returns'!M541</f>
        <v>11.58483164</v>
      </c>
      <c r="E551" s="45">
        <f t="shared" si="1"/>
        <v>0.06065988489</v>
      </c>
      <c r="F551" s="147">
        <f t="shared" si="4"/>
        <v>145.9405569</v>
      </c>
      <c r="G551" s="232">
        <f>'StockBond Returns'!C541</f>
        <v>1915.583333</v>
      </c>
      <c r="H551" s="147">
        <f t="shared" si="2"/>
        <v>0.7377281153</v>
      </c>
      <c r="I551" s="147">
        <f t="shared" si="5"/>
        <v>8.908657539</v>
      </c>
      <c r="J551" s="45">
        <f t="shared" si="6"/>
        <v>-0.4031043317</v>
      </c>
      <c r="K551" s="45">
        <f t="shared" si="7"/>
        <v>-0.4520763103</v>
      </c>
      <c r="L551" s="45">
        <f t="shared" si="8"/>
        <v>-0.329382006</v>
      </c>
      <c r="M551" s="45">
        <f t="shared" si="11"/>
        <v>-0.02561504968</v>
      </c>
      <c r="N551" s="233">
        <f t="shared" si="12"/>
        <v>0.03624067488</v>
      </c>
    </row>
    <row r="552">
      <c r="A552" s="180">
        <f t="shared" si="9"/>
        <v>9</v>
      </c>
      <c r="B552" s="180">
        <f t="shared" si="10"/>
        <v>1915</v>
      </c>
      <c r="C552" s="45">
        <f>'StockBond Returns'!W542</f>
        <v>0.02988322327</v>
      </c>
      <c r="D552" s="231">
        <f>'StockBond Returns'!M542</f>
        <v>12.01157076</v>
      </c>
      <c r="E552" s="45">
        <f t="shared" si="1"/>
        <v>0.05912652912</v>
      </c>
      <c r="F552" s="147">
        <f t="shared" si="4"/>
        <v>149.5419574</v>
      </c>
      <c r="G552" s="232">
        <f>'StockBond Returns'!C542</f>
        <v>1915.666667</v>
      </c>
      <c r="H552" s="147">
        <f t="shared" si="2"/>
        <v>0.7368247414</v>
      </c>
      <c r="I552" s="147">
        <f t="shared" si="5"/>
        <v>8.898622952</v>
      </c>
      <c r="J552" s="45">
        <f t="shared" si="6"/>
        <v>-0.4025528814</v>
      </c>
      <c r="K552" s="45">
        <f t="shared" si="7"/>
        <v>-0.4514584407</v>
      </c>
      <c r="L552" s="45">
        <f t="shared" si="8"/>
        <v>-0.3297440081</v>
      </c>
      <c r="M552" s="45">
        <f t="shared" si="11"/>
        <v>-0.02467478382</v>
      </c>
      <c r="N552" s="233">
        <f t="shared" si="12"/>
        <v>0.03625330295</v>
      </c>
    </row>
    <row r="553">
      <c r="A553" s="180">
        <f t="shared" si="9"/>
        <v>10</v>
      </c>
      <c r="B553" s="180">
        <f t="shared" si="10"/>
        <v>1915</v>
      </c>
      <c r="C553" s="45">
        <f>'StockBond Returns'!W543</f>
        <v>0.03410350744</v>
      </c>
      <c r="D553" s="231">
        <f>'StockBond Returns'!M543</f>
        <v>12.54907613</v>
      </c>
      <c r="E553" s="45">
        <f t="shared" si="1"/>
        <v>0.05734357054</v>
      </c>
      <c r="F553" s="147">
        <f t="shared" si="4"/>
        <v>153.8799096</v>
      </c>
      <c r="G553" s="232">
        <f>'StockBond Returns'!C543</f>
        <v>1915.75</v>
      </c>
      <c r="H553" s="147">
        <f t="shared" si="2"/>
        <v>0.7353352875</v>
      </c>
      <c r="I553" s="147">
        <f t="shared" si="5"/>
        <v>8.88672349</v>
      </c>
      <c r="J553" s="45">
        <f t="shared" si="6"/>
        <v>-0.4014000194</v>
      </c>
      <c r="K553" s="45">
        <f t="shared" si="7"/>
        <v>-0.450723935</v>
      </c>
      <c r="L553" s="45">
        <f t="shared" si="8"/>
        <v>-0.3299621454</v>
      </c>
      <c r="M553" s="45">
        <f t="shared" si="11"/>
        <v>-0.02432099611</v>
      </c>
      <c r="N553" s="233">
        <f t="shared" si="12"/>
        <v>0.03626702445</v>
      </c>
    </row>
    <row r="554">
      <c r="A554" s="180">
        <f t="shared" si="9"/>
        <v>11</v>
      </c>
      <c r="B554" s="180">
        <f t="shared" si="10"/>
        <v>1915</v>
      </c>
      <c r="C554" s="45">
        <f>'StockBond Returns'!W544</f>
        <v>0.02057257161</v>
      </c>
      <c r="D554" s="231">
        <f>'StockBond Returns'!M544</f>
        <v>12.85771445</v>
      </c>
      <c r="E554" s="45">
        <f t="shared" si="1"/>
        <v>0.05638716007</v>
      </c>
      <c r="F554" s="147">
        <f t="shared" si="4"/>
        <v>156.295152</v>
      </c>
      <c r="G554" s="232">
        <f>'StockBond Returns'!C544</f>
        <v>1915.833333</v>
      </c>
      <c r="H554" s="147">
        <f t="shared" si="2"/>
        <v>0.7344199796</v>
      </c>
      <c r="I554" s="147">
        <f t="shared" si="5"/>
        <v>8.877660393</v>
      </c>
      <c r="J554" s="45">
        <f t="shared" si="6"/>
        <v>-0.400320918</v>
      </c>
      <c r="K554" s="45">
        <f t="shared" si="7"/>
        <v>-0.4501631856</v>
      </c>
      <c r="L554" s="45">
        <f t="shared" si="8"/>
        <v>-0.3303898619</v>
      </c>
      <c r="M554" s="45">
        <f t="shared" si="11"/>
        <v>-0.02338375413</v>
      </c>
      <c r="N554" s="233">
        <f t="shared" si="12"/>
        <v>0.03628166269</v>
      </c>
    </row>
    <row r="555">
      <c r="A555" s="180">
        <f t="shared" si="9"/>
        <v>12</v>
      </c>
      <c r="B555" s="180">
        <f t="shared" si="10"/>
        <v>1915</v>
      </c>
      <c r="C555" s="45">
        <f>'StockBond Returns'!W545</f>
        <v>0.007007348734</v>
      </c>
      <c r="D555" s="231">
        <f>'StockBond Returns'!M545</f>
        <v>12.8784446</v>
      </c>
      <c r="E555" s="45">
        <f t="shared" si="1"/>
        <v>0.05632456426</v>
      </c>
      <c r="F555" s="147">
        <f t="shared" si="4"/>
        <v>156.6508003</v>
      </c>
      <c r="G555" s="232">
        <f>'StockBond Returns'!C545</f>
        <v>1915.916667</v>
      </c>
      <c r="H555" s="147">
        <f t="shared" si="2"/>
        <v>0.7352740059</v>
      </c>
      <c r="I555" s="147">
        <f t="shared" si="5"/>
        <v>8.869922114</v>
      </c>
      <c r="J555" s="45">
        <f t="shared" si="6"/>
        <v>-0.3994370074</v>
      </c>
      <c r="K555" s="45">
        <f t="shared" si="7"/>
        <v>-0.4496834982</v>
      </c>
      <c r="L555" s="45">
        <f t="shared" si="8"/>
        <v>-0.3309145724</v>
      </c>
      <c r="M555" s="45">
        <f t="shared" si="11"/>
        <v>-0.02195600649</v>
      </c>
      <c r="N555" s="233">
        <f t="shared" si="12"/>
        <v>0.03629794241</v>
      </c>
    </row>
    <row r="556">
      <c r="A556" s="180">
        <f t="shared" si="9"/>
        <v>1</v>
      </c>
      <c r="B556" s="180">
        <f t="shared" si="10"/>
        <v>1916</v>
      </c>
      <c r="C556" s="45">
        <f>'StockBond Returns'!W546</f>
        <v>-0.01850188114</v>
      </c>
      <c r="D556" s="231">
        <f>'StockBond Returns'!M546</f>
        <v>12.54356369</v>
      </c>
      <c r="E556" s="45">
        <f t="shared" si="1"/>
        <v>0.05736108034</v>
      </c>
      <c r="F556" s="147">
        <f t="shared" si="4"/>
        <v>153.0307958</v>
      </c>
      <c r="G556" s="232">
        <f>'StockBond Returns'!C546</f>
        <v>1916</v>
      </c>
      <c r="H556" s="147">
        <f t="shared" si="2"/>
        <v>0.731500981</v>
      </c>
      <c r="I556" s="147">
        <f t="shared" si="5"/>
        <v>8.859208779</v>
      </c>
      <c r="J556" s="45">
        <f t="shared" si="6"/>
        <v>-0.3983214711</v>
      </c>
      <c r="K556" s="45">
        <f t="shared" si="7"/>
        <v>-0.449018007</v>
      </c>
      <c r="L556" s="45">
        <f t="shared" si="8"/>
        <v>-0.3312121889</v>
      </c>
      <c r="M556" s="45">
        <f t="shared" si="11"/>
        <v>-0.02058052051</v>
      </c>
      <c r="N556" s="233">
        <f t="shared" si="12"/>
        <v>0.03631536771</v>
      </c>
    </row>
    <row r="557">
      <c r="A557" s="180">
        <f t="shared" si="9"/>
        <v>2</v>
      </c>
      <c r="B557" s="180">
        <f t="shared" si="10"/>
        <v>1916</v>
      </c>
      <c r="C557" s="45">
        <f>'StockBond Returns'!W547</f>
        <v>-0.004388450076</v>
      </c>
      <c r="D557" s="231">
        <f>'StockBond Returns'!M547</f>
        <v>12.35465233</v>
      </c>
      <c r="E557" s="45">
        <f t="shared" si="1"/>
        <v>0.05797058441</v>
      </c>
      <c r="F557" s="147">
        <f t="shared" si="4"/>
        <v>151.630937</v>
      </c>
      <c r="G557" s="232">
        <f>'StockBond Returns'!C547</f>
        <v>1916.083333</v>
      </c>
      <c r="H557" s="147">
        <f t="shared" si="2"/>
        <v>0.7325111692</v>
      </c>
      <c r="I557" s="147">
        <f t="shared" si="5"/>
        <v>8.848944022</v>
      </c>
      <c r="J557" s="45">
        <f t="shared" si="6"/>
        <v>-0.3977418563</v>
      </c>
      <c r="K557" s="45">
        <f t="shared" si="7"/>
        <v>-0.448378869</v>
      </c>
      <c r="L557" s="45">
        <f t="shared" si="8"/>
        <v>-0.3315413876</v>
      </c>
      <c r="M557" s="45">
        <f t="shared" si="11"/>
        <v>-0.01896891151</v>
      </c>
      <c r="N557" s="233">
        <f t="shared" si="12"/>
        <v>0.03633200244</v>
      </c>
    </row>
    <row r="558">
      <c r="A558" s="180">
        <f t="shared" si="9"/>
        <v>3</v>
      </c>
      <c r="B558" s="180">
        <f t="shared" si="10"/>
        <v>1916</v>
      </c>
      <c r="C558" s="45">
        <f>'StockBond Returns'!W548</f>
        <v>-0.006960440756</v>
      </c>
      <c r="D558" s="231">
        <f>'StockBond Returns'!M548</f>
        <v>12.1770528</v>
      </c>
      <c r="E558" s="45">
        <f t="shared" si="1"/>
        <v>0.05856083863</v>
      </c>
      <c r="F558" s="147">
        <f t="shared" si="4"/>
        <v>149.8481062</v>
      </c>
      <c r="G558" s="232">
        <f>'StockBond Returns'!C548</f>
        <v>1916.166667</v>
      </c>
      <c r="H558" s="147">
        <f t="shared" si="2"/>
        <v>0.7312692307</v>
      </c>
      <c r="I558" s="147">
        <f t="shared" si="5"/>
        <v>8.834845669</v>
      </c>
      <c r="J558" s="45">
        <f t="shared" si="6"/>
        <v>-0.3968024268</v>
      </c>
      <c r="K558" s="45">
        <f t="shared" si="7"/>
        <v>-0.4474986103</v>
      </c>
      <c r="L558" s="45">
        <f t="shared" si="8"/>
        <v>-0.3315782797</v>
      </c>
      <c r="M558" s="45">
        <f t="shared" si="11"/>
        <v>-0.01831974519</v>
      </c>
      <c r="N558" s="233">
        <f t="shared" si="12"/>
        <v>0.036348451</v>
      </c>
    </row>
    <row r="559">
      <c r="A559" s="180">
        <f t="shared" si="9"/>
        <v>4</v>
      </c>
      <c r="B559" s="180">
        <f t="shared" si="10"/>
        <v>1916</v>
      </c>
      <c r="C559" s="45">
        <f>'StockBond Returns'!W549</f>
        <v>-0.01420954221</v>
      </c>
      <c r="D559" s="231">
        <f>'StockBond Returns'!M549</f>
        <v>11.90648178</v>
      </c>
      <c r="E559" s="45">
        <f t="shared" si="1"/>
        <v>0.05949393316</v>
      </c>
      <c r="F559" s="147">
        <f t="shared" si="4"/>
        <v>146.997955</v>
      </c>
      <c r="G559" s="232">
        <f>'StockBond Returns'!C549</f>
        <v>1916.25</v>
      </c>
      <c r="H559" s="147">
        <f t="shared" si="2"/>
        <v>0.7287905425</v>
      </c>
      <c r="I559" s="147">
        <f t="shared" si="5"/>
        <v>8.819096334</v>
      </c>
      <c r="J559" s="45">
        <f t="shared" si="6"/>
        <v>-0.3962644497</v>
      </c>
      <c r="K559" s="45">
        <f t="shared" si="7"/>
        <v>-0.4465119413</v>
      </c>
      <c r="L559" s="45">
        <f t="shared" si="8"/>
        <v>-0.3314872299</v>
      </c>
      <c r="M559" s="45">
        <f t="shared" si="11"/>
        <v>-0.01785561671</v>
      </c>
      <c r="N559" s="233">
        <f t="shared" si="12"/>
        <v>0.03636147877</v>
      </c>
    </row>
    <row r="560">
      <c r="A560" s="180">
        <f t="shared" si="9"/>
        <v>5</v>
      </c>
      <c r="B560" s="180">
        <f t="shared" si="10"/>
        <v>1916</v>
      </c>
      <c r="C560" s="45">
        <f>'StockBond Returns'!W550</f>
        <v>0.01151688967</v>
      </c>
      <c r="D560" s="231">
        <f>'StockBond Returns'!M550</f>
        <v>12.02625667</v>
      </c>
      <c r="E560" s="45">
        <f t="shared" si="1"/>
        <v>0.05907569672</v>
      </c>
      <c r="F560" s="147">
        <f t="shared" si="4"/>
        <v>147.9537303</v>
      </c>
      <c r="G560" s="232">
        <f>'StockBond Returns'!C550</f>
        <v>1916.333333</v>
      </c>
      <c r="H560" s="147">
        <f t="shared" si="2"/>
        <v>0.728372475</v>
      </c>
      <c r="I560" s="147">
        <f t="shared" si="5"/>
        <v>8.806956147</v>
      </c>
      <c r="J560" s="45">
        <f t="shared" si="6"/>
        <v>-0.395946858</v>
      </c>
      <c r="K560" s="45">
        <f t="shared" si="7"/>
        <v>-0.4457489707</v>
      </c>
      <c r="L560" s="45">
        <f t="shared" si="8"/>
        <v>-0.3316663246</v>
      </c>
      <c r="M560" s="45">
        <f t="shared" si="11"/>
        <v>-0.01690295108</v>
      </c>
      <c r="N560" s="233">
        <f t="shared" si="12"/>
        <v>0.03637254207</v>
      </c>
    </row>
    <row r="561">
      <c r="A561" s="180">
        <f t="shared" si="9"/>
        <v>6</v>
      </c>
      <c r="B561" s="180">
        <f t="shared" si="10"/>
        <v>1916</v>
      </c>
      <c r="C561" s="45">
        <f>'StockBond Returns'!W551</f>
        <v>-0.000006116499415</v>
      </c>
      <c r="D561" s="231">
        <f>'StockBond Returns'!M551</f>
        <v>11.99596122</v>
      </c>
      <c r="E561" s="45">
        <f t="shared" si="1"/>
        <v>0.05918069493</v>
      </c>
      <c r="F561" s="147">
        <f t="shared" si="4"/>
        <v>147.2244573</v>
      </c>
      <c r="G561" s="232">
        <f>'StockBond Returns'!C551</f>
        <v>1916.416667</v>
      </c>
      <c r="H561" s="147">
        <f t="shared" si="2"/>
        <v>0.7260704746</v>
      </c>
      <c r="I561" s="147">
        <f t="shared" si="5"/>
        <v>8.793898522</v>
      </c>
      <c r="J561" s="45">
        <f t="shared" si="6"/>
        <v>-0.3960404374</v>
      </c>
      <c r="K561" s="45">
        <f t="shared" si="7"/>
        <v>-0.4449259908</v>
      </c>
      <c r="L561" s="45">
        <f t="shared" si="8"/>
        <v>-0.3317751271</v>
      </c>
      <c r="M561" s="45">
        <f t="shared" si="11"/>
        <v>-0.01611601746</v>
      </c>
      <c r="N561" s="233">
        <f t="shared" si="12"/>
        <v>0.03638137259</v>
      </c>
    </row>
    <row r="562">
      <c r="A562" s="180">
        <f t="shared" si="9"/>
        <v>7</v>
      </c>
      <c r="B562" s="180">
        <f t="shared" si="10"/>
        <v>1916</v>
      </c>
      <c r="C562" s="45">
        <f>'StockBond Returns'!W552</f>
        <v>-0.007802545721</v>
      </c>
      <c r="D562" s="231">
        <f>'StockBond Returns'!M552</f>
        <v>11.79116528</v>
      </c>
      <c r="E562" s="45">
        <f t="shared" si="1"/>
        <v>0.05990462992</v>
      </c>
      <c r="F562" s="147">
        <f t="shared" si="4"/>
        <v>145.3553265</v>
      </c>
      <c r="G562" s="232">
        <f>'StockBond Returns'!C552</f>
        <v>1916.5</v>
      </c>
      <c r="H562" s="147">
        <f t="shared" si="2"/>
        <v>0.72562142</v>
      </c>
      <c r="I562" s="147">
        <f t="shared" si="5"/>
        <v>8.783718423</v>
      </c>
      <c r="J562" s="45">
        <f t="shared" si="6"/>
        <v>-0.397228552</v>
      </c>
      <c r="K562" s="45">
        <f t="shared" si="7"/>
        <v>-0.4442826745</v>
      </c>
      <c r="L562" s="45">
        <f t="shared" si="8"/>
        <v>-0.3321042385</v>
      </c>
      <c r="M562" s="45">
        <f t="shared" si="11"/>
        <v>-0.01523162036</v>
      </c>
      <c r="N562" s="233">
        <f t="shared" si="12"/>
        <v>0.03638687958</v>
      </c>
    </row>
    <row r="563">
      <c r="A563" s="180">
        <f t="shared" si="9"/>
        <v>8</v>
      </c>
      <c r="B563" s="180">
        <f t="shared" si="10"/>
        <v>1916</v>
      </c>
      <c r="C563" s="45">
        <f>'StockBond Returns'!W553</f>
        <v>0.001236402201</v>
      </c>
      <c r="D563" s="231">
        <f>'StockBond Returns'!M553</f>
        <v>11.73208264</v>
      </c>
      <c r="E563" s="45">
        <f t="shared" si="1"/>
        <v>0.06011817917</v>
      </c>
      <c r="F563" s="147">
        <f t="shared" si="4"/>
        <v>144.8085256</v>
      </c>
      <c r="G563" s="232">
        <f>'StockBond Returns'!C553</f>
        <v>1916.583333</v>
      </c>
      <c r="H563" s="147">
        <f t="shared" si="2"/>
        <v>0.7254687404</v>
      </c>
      <c r="I563" s="147">
        <f t="shared" si="5"/>
        <v>8.771459048</v>
      </c>
      <c r="J563" s="45">
        <f t="shared" si="6"/>
        <v>-0.3968334846</v>
      </c>
      <c r="K563" s="45">
        <f t="shared" si="7"/>
        <v>-0.4435059797</v>
      </c>
      <c r="L563" s="45">
        <f t="shared" si="8"/>
        <v>-0.3322738915</v>
      </c>
      <c r="M563" s="45">
        <f t="shared" si="11"/>
        <v>-0.01540057979</v>
      </c>
      <c r="N563" s="233">
        <f t="shared" si="12"/>
        <v>0.03639152649</v>
      </c>
    </row>
    <row r="564">
      <c r="A564" s="180">
        <f t="shared" si="9"/>
        <v>9</v>
      </c>
      <c r="B564" s="180">
        <f t="shared" si="10"/>
        <v>1916</v>
      </c>
      <c r="C564" s="45">
        <f>'StockBond Returns'!W554</f>
        <v>0.01683768189</v>
      </c>
      <c r="D564" s="231">
        <f>'StockBond Returns'!M554</f>
        <v>11.94455242</v>
      </c>
      <c r="E564" s="45">
        <f t="shared" si="1"/>
        <v>0.05936008671</v>
      </c>
      <c r="F564" s="147">
        <f t="shared" si="4"/>
        <v>146.5090815</v>
      </c>
      <c r="G564" s="232">
        <f>'StockBond Returns'!C554</f>
        <v>1916.666667</v>
      </c>
      <c r="H564" s="147">
        <f t="shared" si="2"/>
        <v>0.7247326484</v>
      </c>
      <c r="I564" s="147">
        <f t="shared" si="5"/>
        <v>8.759366955</v>
      </c>
      <c r="J564" s="45">
        <f t="shared" si="6"/>
        <v>-0.3991575816</v>
      </c>
      <c r="K564" s="45">
        <f t="shared" si="7"/>
        <v>-0.4427377532</v>
      </c>
      <c r="L564" s="45">
        <f t="shared" si="8"/>
        <v>-0.3324616356</v>
      </c>
      <c r="M564" s="45">
        <f t="shared" si="11"/>
        <v>-0.01564916254</v>
      </c>
      <c r="N564" s="233">
        <f t="shared" si="12"/>
        <v>0.0363929046</v>
      </c>
    </row>
    <row r="565">
      <c r="A565" s="180">
        <f t="shared" si="9"/>
        <v>10</v>
      </c>
      <c r="B565" s="180">
        <f t="shared" si="10"/>
        <v>1916</v>
      </c>
      <c r="C565" s="45">
        <f>'StockBond Returns'!W555</f>
        <v>0.009235304032</v>
      </c>
      <c r="D565" s="231">
        <f>'StockBond Returns'!M555</f>
        <v>12.04574176</v>
      </c>
      <c r="E565" s="45">
        <f t="shared" si="1"/>
        <v>0.05900844423</v>
      </c>
      <c r="F565" s="147">
        <f t="shared" si="4"/>
        <v>147.1307116</v>
      </c>
      <c r="G565" s="232">
        <f>'StockBond Returns'!C555</f>
        <v>1916.75</v>
      </c>
      <c r="H565" s="147">
        <f t="shared" si="2"/>
        <v>0.7234961992</v>
      </c>
      <c r="I565" s="147">
        <f t="shared" si="5"/>
        <v>8.747527866</v>
      </c>
      <c r="J565" s="45">
        <f t="shared" si="6"/>
        <v>-0.4024125718</v>
      </c>
      <c r="K565" s="45">
        <f t="shared" si="7"/>
        <v>-0.4419835428</v>
      </c>
      <c r="L565" s="45">
        <f t="shared" si="8"/>
        <v>-0.3326766404</v>
      </c>
      <c r="M565" s="45">
        <f t="shared" si="11"/>
        <v>-0.01566332332</v>
      </c>
      <c r="N565" s="233">
        <f t="shared" si="12"/>
        <v>0.03639295438</v>
      </c>
    </row>
    <row r="566">
      <c r="A566" s="180">
        <f t="shared" si="9"/>
        <v>11</v>
      </c>
      <c r="B566" s="180">
        <f t="shared" si="10"/>
        <v>1916</v>
      </c>
      <c r="C566" s="45">
        <f>'StockBond Returns'!W556</f>
        <v>0.002212954159</v>
      </c>
      <c r="D566" s="231">
        <f>'StockBond Returns'!M556</f>
        <v>12.0532304</v>
      </c>
      <c r="E566" s="45">
        <f t="shared" si="1"/>
        <v>0.05898265514</v>
      </c>
      <c r="F566" s="147">
        <f t="shared" si="4"/>
        <v>146.7312079</v>
      </c>
      <c r="G566" s="232">
        <f>'StockBond Returns'!C556</f>
        <v>1916.833333</v>
      </c>
      <c r="H566" s="147">
        <f t="shared" si="2"/>
        <v>0.7212163527</v>
      </c>
      <c r="I566" s="147">
        <f t="shared" si="5"/>
        <v>8.73432424</v>
      </c>
      <c r="J566" s="45">
        <f t="shared" si="6"/>
        <v>-0.4063031214</v>
      </c>
      <c r="K566" s="45">
        <f t="shared" si="7"/>
        <v>-0.4411399926</v>
      </c>
      <c r="L566" s="45">
        <f t="shared" si="8"/>
        <v>-0.3327975326</v>
      </c>
      <c r="M566" s="45">
        <f t="shared" si="11"/>
        <v>-0.01614571262</v>
      </c>
      <c r="N566" s="233">
        <f t="shared" si="12"/>
        <v>0.03639664411</v>
      </c>
    </row>
    <row r="567">
      <c r="A567" s="180">
        <f t="shared" si="9"/>
        <v>12</v>
      </c>
      <c r="B567" s="180">
        <f t="shared" si="10"/>
        <v>1916</v>
      </c>
      <c r="C567" s="45">
        <f>'StockBond Returns'!W557</f>
        <v>-0.03323754552</v>
      </c>
      <c r="D567" s="231">
        <f>'StockBond Returns'!M557</f>
        <v>11.41355919</v>
      </c>
      <c r="E567" s="45">
        <f t="shared" si="1"/>
        <v>0.06130754431</v>
      </c>
      <c r="F567" s="147">
        <f t="shared" si="4"/>
        <v>141.1569778</v>
      </c>
      <c r="G567" s="232">
        <f>'StockBond Returns'!C557</f>
        <v>1916.916667</v>
      </c>
      <c r="H567" s="147">
        <f t="shared" si="2"/>
        <v>0.7211656393</v>
      </c>
      <c r="I567" s="147">
        <f t="shared" si="5"/>
        <v>8.720215873</v>
      </c>
      <c r="J567" s="45">
        <f t="shared" si="6"/>
        <v>-0.410028468</v>
      </c>
      <c r="K567" s="45">
        <f t="shared" si="7"/>
        <v>-0.4402358175</v>
      </c>
      <c r="L567" s="45">
        <f t="shared" si="8"/>
        <v>-0.3328583657</v>
      </c>
      <c r="M567" s="45">
        <f t="shared" si="11"/>
        <v>-0.01687796567</v>
      </c>
      <c r="N567" s="233">
        <f t="shared" si="12"/>
        <v>0.03640908828</v>
      </c>
    </row>
    <row r="568">
      <c r="A568" s="180">
        <f t="shared" si="9"/>
        <v>1</v>
      </c>
      <c r="B568" s="180">
        <f t="shared" si="10"/>
        <v>1917</v>
      </c>
      <c r="C568" s="45">
        <f>'StockBond Returns'!W558</f>
        <v>-0.02333519045</v>
      </c>
      <c r="D568" s="231">
        <f>'StockBond Returns'!M558</f>
        <v>10.98087516</v>
      </c>
      <c r="E568" s="45">
        <f t="shared" si="1"/>
        <v>0.06303371136</v>
      </c>
      <c r="F568" s="147">
        <f t="shared" si="4"/>
        <v>137.1587157</v>
      </c>
      <c r="G568" s="232">
        <f>'StockBond Returns'!C558</f>
        <v>1917</v>
      </c>
      <c r="H568" s="147">
        <f t="shared" si="2"/>
        <v>0.7204685748</v>
      </c>
      <c r="I568" s="147">
        <f t="shared" si="5"/>
        <v>8.709183467</v>
      </c>
      <c r="J568" s="45">
        <f t="shared" si="6"/>
        <v>-0.4143834383</v>
      </c>
      <c r="K568" s="45">
        <f t="shared" si="7"/>
        <v>-0.4395267331</v>
      </c>
      <c r="L568" s="45">
        <f t="shared" si="8"/>
        <v>-0.3331646459</v>
      </c>
      <c r="M568" s="45">
        <f t="shared" si="11"/>
        <v>-0.0169343918</v>
      </c>
      <c r="N568" s="233">
        <f t="shared" si="12"/>
        <v>0.03643678759</v>
      </c>
    </row>
    <row r="569">
      <c r="A569" s="180">
        <f t="shared" si="9"/>
        <v>2</v>
      </c>
      <c r="B569" s="180">
        <f t="shared" si="10"/>
        <v>1917</v>
      </c>
      <c r="C569" s="45">
        <f>'StockBond Returns'!W559</f>
        <v>-0.05979061492</v>
      </c>
      <c r="D569" s="231">
        <f>'StockBond Returns'!M559</f>
        <v>10.06318774</v>
      </c>
      <c r="E569" s="45">
        <f t="shared" si="1"/>
        <v>0.06718604511</v>
      </c>
      <c r="F569" s="147">
        <f t="shared" si="4"/>
        <v>128.2805205</v>
      </c>
      <c r="G569" s="232">
        <f>'StockBond Returns'!C559</f>
        <v>1917.083333</v>
      </c>
      <c r="H569" s="147">
        <f t="shared" si="2"/>
        <v>0.7182217362</v>
      </c>
      <c r="I569" s="147">
        <f t="shared" si="5"/>
        <v>8.694894034</v>
      </c>
      <c r="J569" s="45">
        <f t="shared" si="6"/>
        <v>-0.418697716</v>
      </c>
      <c r="K569" s="45">
        <f t="shared" si="7"/>
        <v>-0.4386056356</v>
      </c>
      <c r="L569" s="45">
        <f t="shared" si="8"/>
        <v>-0.3332331299</v>
      </c>
      <c r="M569" s="45">
        <f t="shared" si="11"/>
        <v>-0.0174088555</v>
      </c>
      <c r="N569" s="233">
        <f t="shared" si="12"/>
        <v>0.03648423013</v>
      </c>
    </row>
    <row r="570">
      <c r="A570" s="180">
        <f t="shared" si="9"/>
        <v>3</v>
      </c>
      <c r="B570" s="180">
        <f t="shared" si="10"/>
        <v>1917</v>
      </c>
      <c r="C570" s="45">
        <f>'StockBond Returns'!W560</f>
        <v>0.02268634438</v>
      </c>
      <c r="D570" s="231">
        <f>'StockBond Returns'!M560</f>
        <v>10.32715708</v>
      </c>
      <c r="E570" s="45">
        <f t="shared" si="1"/>
        <v>0.06591603513</v>
      </c>
      <c r="F570" s="147">
        <f t="shared" si="4"/>
        <v>130.456221</v>
      </c>
      <c r="G570" s="232">
        <f>'StockBond Returns'!C560</f>
        <v>1917.166667</v>
      </c>
      <c r="H570" s="147">
        <f t="shared" si="2"/>
        <v>0.7165964037</v>
      </c>
      <c r="I570" s="147">
        <f t="shared" si="5"/>
        <v>8.680221207</v>
      </c>
      <c r="J570" s="45">
        <f t="shared" si="6"/>
        <v>-0.4233910055</v>
      </c>
      <c r="K570" s="45">
        <f t="shared" si="7"/>
        <v>-0.4376566688</v>
      </c>
      <c r="L570" s="45">
        <f t="shared" si="8"/>
        <v>-0.3332835547</v>
      </c>
      <c r="M570" s="45">
        <f t="shared" si="11"/>
        <v>-0.01750165966</v>
      </c>
      <c r="N570" s="233">
        <f t="shared" si="12"/>
        <v>0.03655915915</v>
      </c>
    </row>
    <row r="571">
      <c r="A571" s="180">
        <f t="shared" si="9"/>
        <v>4</v>
      </c>
      <c r="B571" s="180">
        <f t="shared" si="10"/>
        <v>1917</v>
      </c>
      <c r="C571" s="45">
        <f>'StockBond Returns'!W561</f>
        <v>-0.05458760502</v>
      </c>
      <c r="D571" s="231">
        <f>'StockBond Returns'!M561</f>
        <v>9.6445312</v>
      </c>
      <c r="E571" s="45">
        <f t="shared" si="1"/>
        <v>0.06934285163</v>
      </c>
      <c r="F571" s="147">
        <f t="shared" si="4"/>
        <v>122.6574492</v>
      </c>
      <c r="G571" s="232">
        <f>'StockBond Returns'!C561</f>
        <v>1917.25</v>
      </c>
      <c r="H571" s="147">
        <f t="shared" si="2"/>
        <v>0.7087847749</v>
      </c>
      <c r="I571" s="147">
        <f t="shared" si="5"/>
        <v>8.660215439</v>
      </c>
      <c r="J571" s="45">
        <f t="shared" si="6"/>
        <v>-0.4277672186</v>
      </c>
      <c r="K571" s="45">
        <f t="shared" si="7"/>
        <v>-0.4363576122</v>
      </c>
      <c r="L571" s="45">
        <f t="shared" si="8"/>
        <v>-0.332934738</v>
      </c>
      <c r="M571" s="45">
        <f t="shared" si="11"/>
        <v>-0.01801555269</v>
      </c>
      <c r="N571" s="233">
        <f t="shared" si="12"/>
        <v>0.03666453499</v>
      </c>
    </row>
    <row r="572">
      <c r="A572" s="180">
        <f t="shared" si="9"/>
        <v>5</v>
      </c>
      <c r="B572" s="180">
        <f t="shared" si="10"/>
        <v>1917</v>
      </c>
      <c r="C572" s="45">
        <f>'StockBond Returns'!W562</f>
        <v>-0.04059764029</v>
      </c>
      <c r="D572" s="231">
        <f>'StockBond Returns'!M562</f>
        <v>9.13898881</v>
      </c>
      <c r="E572" s="45">
        <f t="shared" si="1"/>
        <v>0.07221064802</v>
      </c>
      <c r="F572" s="147">
        <f t="shared" si="4"/>
        <v>116.9978364</v>
      </c>
      <c r="G572" s="232">
        <f>'StockBond Returns'!C562</f>
        <v>1917.333333</v>
      </c>
      <c r="H572" s="147">
        <f t="shared" si="2"/>
        <v>0.7040407985</v>
      </c>
      <c r="I572" s="147">
        <f t="shared" si="5"/>
        <v>8.635883763</v>
      </c>
      <c r="J572" s="45">
        <f t="shared" si="6"/>
        <v>-0.4314674289</v>
      </c>
      <c r="K572" s="45">
        <f t="shared" si="7"/>
        <v>-0.4347695449</v>
      </c>
      <c r="L572" s="45">
        <f t="shared" si="8"/>
        <v>-0.3322582813</v>
      </c>
      <c r="M572" s="45">
        <f t="shared" si="11"/>
        <v>-0.01942468898</v>
      </c>
      <c r="N572" s="233">
        <f t="shared" si="12"/>
        <v>0.03680236301</v>
      </c>
    </row>
    <row r="573">
      <c r="A573" s="180">
        <f t="shared" si="9"/>
        <v>6</v>
      </c>
      <c r="B573" s="180">
        <f t="shared" si="10"/>
        <v>1917</v>
      </c>
      <c r="C573" s="45">
        <f>'StockBond Returns'!W563</f>
        <v>0.00276141941</v>
      </c>
      <c r="D573" s="231">
        <f>'StockBond Returns'!M563</f>
        <v>9.14822026</v>
      </c>
      <c r="E573" s="45">
        <f t="shared" si="1"/>
        <v>0.07215543961</v>
      </c>
      <c r="F573" s="147">
        <f t="shared" si="4"/>
        <v>116.6149315</v>
      </c>
      <c r="G573" s="232">
        <f>'StockBond Returns'!C563</f>
        <v>1917.416667</v>
      </c>
      <c r="H573" s="147">
        <f t="shared" si="2"/>
        <v>0.7012001375</v>
      </c>
      <c r="I573" s="147">
        <f t="shared" si="5"/>
        <v>8.611013426</v>
      </c>
      <c r="J573" s="45">
        <f t="shared" si="6"/>
        <v>-0.4350414803</v>
      </c>
      <c r="K573" s="45">
        <f t="shared" si="7"/>
        <v>-0.4350414803</v>
      </c>
      <c r="L573" s="45">
        <f t="shared" si="8"/>
        <v>-0.3315428107</v>
      </c>
      <c r="M573" s="45">
        <f t="shared" si="11"/>
        <v>-0.02079681676</v>
      </c>
      <c r="N573" s="233">
        <f t="shared" si="12"/>
        <v>0.03697195959</v>
      </c>
    </row>
    <row r="574">
      <c r="A574" s="180">
        <f t="shared" si="9"/>
        <v>7</v>
      </c>
      <c r="B574" s="180">
        <f t="shared" si="10"/>
        <v>1917</v>
      </c>
      <c r="C574" s="45">
        <f>'StockBond Returns'!W564</f>
        <v>0.0001979554271</v>
      </c>
      <c r="D574" s="231">
        <f>'StockBond Returns'!M564</f>
        <v>9.00347238</v>
      </c>
      <c r="E574" s="45">
        <f t="shared" si="1"/>
        <v>0.07303412938</v>
      </c>
      <c r="F574" s="147">
        <f t="shared" si="4"/>
        <v>115.9366772</v>
      </c>
      <c r="G574" s="232">
        <f>'StockBond Returns'!C564</f>
        <v>1917.5</v>
      </c>
      <c r="H574" s="147">
        <f t="shared" si="2"/>
        <v>0.7056111899</v>
      </c>
      <c r="I574" s="147">
        <f t="shared" si="5"/>
        <v>8.591003196</v>
      </c>
      <c r="J574" s="45">
        <f t="shared" si="6"/>
        <v>-0.4379257005</v>
      </c>
      <c r="K574" s="45">
        <f t="shared" si="7"/>
        <v>-0.4379257005</v>
      </c>
      <c r="L574" s="45">
        <f t="shared" si="8"/>
        <v>-0.3312053778</v>
      </c>
      <c r="M574" s="45">
        <f t="shared" si="11"/>
        <v>-0.02194005065</v>
      </c>
      <c r="N574" s="233">
        <f t="shared" si="12"/>
        <v>0.03715993043</v>
      </c>
    </row>
    <row r="575">
      <c r="A575" s="180">
        <f t="shared" si="9"/>
        <v>8</v>
      </c>
      <c r="B575" s="180">
        <f t="shared" si="10"/>
        <v>1917</v>
      </c>
      <c r="C575" s="45">
        <f>'StockBond Returns'!W565</f>
        <v>-0.03228292199</v>
      </c>
      <c r="D575" s="231">
        <f>'StockBond Returns'!M565</f>
        <v>8.57268047</v>
      </c>
      <c r="E575" s="45">
        <f t="shared" si="1"/>
        <v>0.07582481471</v>
      </c>
      <c r="F575" s="147">
        <f t="shared" si="4"/>
        <v>111.5110704</v>
      </c>
      <c r="G575" s="232">
        <f>'StockBond Returns'!C565</f>
        <v>1917.583333</v>
      </c>
      <c r="H575" s="147">
        <f t="shared" si="2"/>
        <v>0.7046088546</v>
      </c>
      <c r="I575" s="147">
        <f t="shared" si="5"/>
        <v>8.57014331</v>
      </c>
      <c r="J575" s="45">
        <f t="shared" si="6"/>
        <v>-0.4425619521</v>
      </c>
      <c r="K575" s="45">
        <f t="shared" si="7"/>
        <v>-0.4425619521</v>
      </c>
      <c r="L575" s="45">
        <f t="shared" si="8"/>
        <v>-0.3308101952</v>
      </c>
      <c r="M575" s="45">
        <f t="shared" si="11"/>
        <v>-0.02295122589</v>
      </c>
      <c r="N575" s="233">
        <f t="shared" si="12"/>
        <v>0.03739624104</v>
      </c>
    </row>
    <row r="576">
      <c r="A576" s="180">
        <f t="shared" si="9"/>
        <v>9</v>
      </c>
      <c r="B576" s="180">
        <f t="shared" si="10"/>
        <v>1917</v>
      </c>
      <c r="C576" s="45">
        <f>'StockBond Returns'!W566</f>
        <v>-0.04997155832</v>
      </c>
      <c r="D576" s="231">
        <f>'StockBond Returns'!M566</f>
        <v>7.95082326</v>
      </c>
      <c r="E576" s="45">
        <f t="shared" si="1"/>
        <v>0.08038656956</v>
      </c>
      <c r="F576" s="147">
        <f t="shared" si="4"/>
        <v>105.26929</v>
      </c>
      <c r="G576" s="232">
        <f>'StockBond Returns'!C566</f>
        <v>1917.666667</v>
      </c>
      <c r="H576" s="147">
        <f t="shared" si="2"/>
        <v>0.7051864255</v>
      </c>
      <c r="I576" s="147">
        <f t="shared" si="5"/>
        <v>8.550597087</v>
      </c>
      <c r="J576" s="45">
        <f t="shared" si="6"/>
        <v>-0.4445166511</v>
      </c>
      <c r="K576" s="45">
        <f t="shared" si="7"/>
        <v>-0.4445166511</v>
      </c>
      <c r="L576" s="45">
        <f t="shared" si="8"/>
        <v>-0.3305181423</v>
      </c>
      <c r="M576" s="45">
        <f t="shared" si="11"/>
        <v>-0.02383389906</v>
      </c>
      <c r="N576" s="233">
        <f t="shared" si="12"/>
        <v>0.03763250333</v>
      </c>
    </row>
    <row r="577">
      <c r="A577" s="180">
        <f t="shared" si="9"/>
        <v>10</v>
      </c>
      <c r="B577" s="180">
        <f t="shared" si="10"/>
        <v>1917</v>
      </c>
      <c r="C577" s="45">
        <f>'StockBond Returns'!W567</f>
        <v>-0.05055264119</v>
      </c>
      <c r="D577" s="231">
        <f>'StockBond Returns'!M567</f>
        <v>7.38713371</v>
      </c>
      <c r="E577" s="45">
        <f t="shared" si="1"/>
        <v>0.08518525109</v>
      </c>
      <c r="F577" s="147">
        <f t="shared" si="4"/>
        <v>99.278112</v>
      </c>
      <c r="G577" s="232">
        <f>'StockBond Returns'!C567</f>
        <v>1917.75</v>
      </c>
      <c r="H577" s="147">
        <f t="shared" si="2"/>
        <v>0.7047525749</v>
      </c>
      <c r="I577" s="147">
        <f t="shared" si="5"/>
        <v>8.531853462</v>
      </c>
      <c r="J577" s="45">
        <f t="shared" si="6"/>
        <v>-0.4464309347</v>
      </c>
      <c r="K577" s="45">
        <f t="shared" si="7"/>
        <v>-0.4464309347</v>
      </c>
      <c r="L577" s="45">
        <f t="shared" si="8"/>
        <v>-0.3302900943</v>
      </c>
      <c r="M577" s="45">
        <f t="shared" si="11"/>
        <v>-0.02465546921</v>
      </c>
      <c r="N577" s="233">
        <f t="shared" si="12"/>
        <v>0.03785982194</v>
      </c>
    </row>
    <row r="578">
      <c r="A578" s="180">
        <f t="shared" si="9"/>
        <v>11</v>
      </c>
      <c r="B578" s="180">
        <f t="shared" si="10"/>
        <v>1917</v>
      </c>
      <c r="C578" s="45">
        <f>'StockBond Returns'!W568</f>
        <v>-0.05655539455</v>
      </c>
      <c r="D578" s="231">
        <f>'StockBond Returns'!M568</f>
        <v>6.7530136</v>
      </c>
      <c r="E578" s="45">
        <f t="shared" si="1"/>
        <v>0.09154101778</v>
      </c>
      <c r="F578" s="147">
        <f t="shared" si="4"/>
        <v>92.99850419</v>
      </c>
      <c r="G578" s="232">
        <f>'StockBond Returns'!C568</f>
        <v>1917.833333</v>
      </c>
      <c r="H578" s="147">
        <f t="shared" si="2"/>
        <v>0.7094314771</v>
      </c>
      <c r="I578" s="147">
        <f t="shared" si="5"/>
        <v>8.520068587</v>
      </c>
      <c r="J578" s="45">
        <f t="shared" si="6"/>
        <v>-0.4487553466</v>
      </c>
      <c r="K578" s="45">
        <f t="shared" si="7"/>
        <v>-0.4487553466</v>
      </c>
      <c r="L578" s="45">
        <f t="shared" si="8"/>
        <v>-0.3306106793</v>
      </c>
      <c r="M578" s="45">
        <f t="shared" si="11"/>
        <v>-0.02453030674</v>
      </c>
      <c r="N578" s="233">
        <f t="shared" si="12"/>
        <v>0.0380718092</v>
      </c>
    </row>
    <row r="579">
      <c r="A579" s="180">
        <f t="shared" si="9"/>
        <v>12</v>
      </c>
      <c r="B579" s="180">
        <f t="shared" si="10"/>
        <v>1917</v>
      </c>
      <c r="C579" s="45">
        <f>'StockBond Returns'!W569</f>
        <v>-0.03643941864</v>
      </c>
      <c r="D579" s="231">
        <f>'StockBond Returns'!M569</f>
        <v>6.4125939</v>
      </c>
      <c r="E579" s="45">
        <f t="shared" si="1"/>
        <v>0.09547156779</v>
      </c>
      <c r="F579" s="147">
        <f t="shared" si="4"/>
        <v>88.92611256</v>
      </c>
      <c r="G579" s="232">
        <f>'StockBond Returns'!C569</f>
        <v>1917.916667</v>
      </c>
      <c r="H579" s="147">
        <f t="shared" si="2"/>
        <v>0.7074929486</v>
      </c>
      <c r="I579" s="147">
        <f t="shared" si="5"/>
        <v>8.506395896</v>
      </c>
      <c r="J579" s="45">
        <f t="shared" si="6"/>
        <v>-0.4511409319</v>
      </c>
      <c r="K579" s="45">
        <f t="shared" si="7"/>
        <v>-0.4511409319</v>
      </c>
      <c r="L579" s="45">
        <f t="shared" si="8"/>
        <v>-0.3307888918</v>
      </c>
      <c r="M579" s="45">
        <f t="shared" si="11"/>
        <v>-0.02452003252</v>
      </c>
      <c r="N579" s="233">
        <f t="shared" si="12"/>
        <v>0.03827196316</v>
      </c>
    </row>
    <row r="580">
      <c r="A580" s="180">
        <f t="shared" si="9"/>
        <v>1</v>
      </c>
      <c r="B580" s="180">
        <f t="shared" si="10"/>
        <v>1918</v>
      </c>
      <c r="C580" s="45">
        <f>'StockBond Returns'!W570</f>
        <v>0.03844420907</v>
      </c>
      <c r="D580" s="231">
        <f>'StockBond Returns'!M570</f>
        <v>6.81564225</v>
      </c>
      <c r="E580" s="45">
        <f t="shared" si="1"/>
        <v>0.09086065798</v>
      </c>
      <c r="F580" s="147">
        <f t="shared" si="4"/>
        <v>91.61011466</v>
      </c>
      <c r="G580" s="232">
        <f>'StockBond Returns'!C570</f>
        <v>1918</v>
      </c>
      <c r="H580" s="147">
        <f t="shared" si="2"/>
        <v>0.6936462746</v>
      </c>
      <c r="I580" s="147">
        <f t="shared" si="5"/>
        <v>8.479573596</v>
      </c>
      <c r="J580" s="45">
        <f t="shared" si="6"/>
        <v>-0.4528481437</v>
      </c>
      <c r="K580" s="45">
        <f t="shared" si="7"/>
        <v>-0.4528481437</v>
      </c>
      <c r="L580" s="45">
        <f t="shared" si="8"/>
        <v>-0.3299352551</v>
      </c>
      <c r="M580" s="45">
        <f t="shared" si="11"/>
        <v>-0.02636410998</v>
      </c>
      <c r="N580" s="233">
        <f t="shared" si="12"/>
        <v>0.03845864057</v>
      </c>
    </row>
    <row r="581">
      <c r="A581" s="180">
        <f t="shared" si="9"/>
        <v>2</v>
      </c>
      <c r="B581" s="180">
        <f t="shared" si="10"/>
        <v>1918</v>
      </c>
      <c r="C581" s="45">
        <f>'StockBond Returns'!W571</f>
        <v>0.01536851973</v>
      </c>
      <c r="D581" s="231">
        <f>'StockBond Returns'!M571</f>
        <v>6.73549263</v>
      </c>
      <c r="E581" s="45">
        <f t="shared" si="1"/>
        <v>0.09173361994</v>
      </c>
      <c r="F581" s="147">
        <f t="shared" si="4"/>
        <v>92.31371993</v>
      </c>
      <c r="G581" s="232">
        <f>'StockBond Returns'!C571</f>
        <v>1918.083333</v>
      </c>
      <c r="H581" s="147">
        <f t="shared" si="2"/>
        <v>0.7056893082</v>
      </c>
      <c r="I581" s="147">
        <f t="shared" si="5"/>
        <v>8.467041168</v>
      </c>
      <c r="J581" s="45">
        <f t="shared" si="6"/>
        <v>-0.4555042884</v>
      </c>
      <c r="K581" s="45">
        <f t="shared" si="7"/>
        <v>-0.4555042884</v>
      </c>
      <c r="L581" s="45">
        <f t="shared" si="8"/>
        <v>-0.3302093486</v>
      </c>
      <c r="M581" s="45">
        <f t="shared" si="11"/>
        <v>-0.0262053643</v>
      </c>
      <c r="N581" s="233">
        <f t="shared" si="12"/>
        <v>0.03863019291</v>
      </c>
    </row>
    <row r="582">
      <c r="A582" s="180">
        <f t="shared" si="9"/>
        <v>3</v>
      </c>
      <c r="B582" s="180">
        <f t="shared" si="10"/>
        <v>1918</v>
      </c>
      <c r="C582" s="45">
        <f>'StockBond Returns'!W572</f>
        <v>-0.01535982281</v>
      </c>
      <c r="D582" s="231">
        <f>'StockBond Returns'!M572</f>
        <v>6.6237171</v>
      </c>
      <c r="E582" s="45">
        <f t="shared" si="1"/>
        <v>0.09298631568</v>
      </c>
      <c r="F582" s="147">
        <f t="shared" si="4"/>
        <v>90.2009475</v>
      </c>
      <c r="G582" s="232">
        <f>'StockBond Returns'!C572</f>
        <v>1918.166667</v>
      </c>
      <c r="H582" s="147">
        <f t="shared" si="2"/>
        <v>0.6989544816</v>
      </c>
      <c r="I582" s="147">
        <f t="shared" si="5"/>
        <v>8.449399246</v>
      </c>
      <c r="J582" s="45">
        <f t="shared" si="6"/>
        <v>-0.4570804039</v>
      </c>
      <c r="K582" s="45">
        <f t="shared" si="7"/>
        <v>-0.4570804039</v>
      </c>
      <c r="L582" s="45">
        <f t="shared" si="8"/>
        <v>-0.3300827938</v>
      </c>
      <c r="M582" s="45">
        <f t="shared" si="11"/>
        <v>-0.02659171411</v>
      </c>
      <c r="N582" s="233">
        <f t="shared" si="12"/>
        <v>0.03877921609</v>
      </c>
    </row>
    <row r="583">
      <c r="A583" s="180">
        <f t="shared" si="9"/>
        <v>4</v>
      </c>
      <c r="B583" s="180">
        <f t="shared" si="10"/>
        <v>1918</v>
      </c>
      <c r="C583" s="45">
        <f>'StockBond Returns'!W573</f>
        <v>0.001539220291</v>
      </c>
      <c r="D583" s="231">
        <f>'StockBond Returns'!M573</f>
        <v>6.54360906</v>
      </c>
      <c r="E583" s="45">
        <f t="shared" si="1"/>
        <v>0.09391043275</v>
      </c>
      <c r="F583" s="147">
        <f t="shared" si="4"/>
        <v>89.6397563</v>
      </c>
      <c r="G583" s="232">
        <f>'StockBond Returns'!C573</f>
        <v>1918.25</v>
      </c>
      <c r="H583" s="147">
        <f t="shared" si="2"/>
        <v>0.7015090255</v>
      </c>
      <c r="I583" s="147">
        <f t="shared" si="5"/>
        <v>8.442123497</v>
      </c>
      <c r="J583" s="45">
        <f t="shared" si="6"/>
        <v>-0.4591519229</v>
      </c>
      <c r="K583" s="45">
        <f t="shared" si="7"/>
        <v>-0.4591519229</v>
      </c>
      <c r="L583" s="45">
        <f t="shared" si="8"/>
        <v>-0.3307797095</v>
      </c>
      <c r="M583" s="45">
        <f t="shared" si="11"/>
        <v>-0.0251832006</v>
      </c>
      <c r="N583" s="233">
        <f t="shared" si="12"/>
        <v>0.03890540734</v>
      </c>
    </row>
    <row r="584">
      <c r="A584" s="180">
        <f t="shared" si="9"/>
        <v>5</v>
      </c>
      <c r="B584" s="180">
        <f t="shared" si="10"/>
        <v>1918</v>
      </c>
      <c r="C584" s="45">
        <f>'StockBond Returns'!W574</f>
        <v>-0.003140801803</v>
      </c>
      <c r="D584" s="231">
        <f>'StockBond Returns'!M574</f>
        <v>6.54697418</v>
      </c>
      <c r="E584" s="45">
        <f t="shared" si="1"/>
        <v>0.09387115807</v>
      </c>
      <c r="F584" s="147">
        <f t="shared" si="4"/>
        <v>88.65890987</v>
      </c>
      <c r="G584" s="232">
        <f>'StockBond Returns'!C574</f>
        <v>1918.333333</v>
      </c>
      <c r="H584" s="147">
        <f t="shared" si="2"/>
        <v>0.6935428786</v>
      </c>
      <c r="I584" s="147">
        <f t="shared" si="5"/>
        <v>8.431625577</v>
      </c>
      <c r="J584" s="45">
        <f t="shared" si="6"/>
        <v>-0.4614579268</v>
      </c>
      <c r="K584" s="45">
        <f t="shared" si="7"/>
        <v>-0.4614579268</v>
      </c>
      <c r="L584" s="45">
        <f t="shared" si="8"/>
        <v>-0.3312282126</v>
      </c>
      <c r="M584" s="45">
        <f t="shared" si="11"/>
        <v>-0.02365226208</v>
      </c>
      <c r="N584" s="233">
        <f t="shared" si="12"/>
        <v>0.03901694196</v>
      </c>
    </row>
    <row r="585">
      <c r="A585" s="180">
        <f t="shared" si="9"/>
        <v>6</v>
      </c>
      <c r="B585" s="180">
        <f t="shared" si="10"/>
        <v>1918</v>
      </c>
      <c r="C585" s="45">
        <f>'StockBond Returns'!W575</f>
        <v>0.01093428468</v>
      </c>
      <c r="D585" s="231">
        <f>'StockBond Returns'!M575</f>
        <v>6.55523753</v>
      </c>
      <c r="E585" s="45">
        <f t="shared" si="1"/>
        <v>0.09377488672</v>
      </c>
      <c r="F585" s="147">
        <f t="shared" si="4"/>
        <v>88.92720536</v>
      </c>
      <c r="G585" s="232">
        <f>'StockBond Returns'!C575</f>
        <v>1918.416667</v>
      </c>
      <c r="H585" s="147">
        <f t="shared" si="2"/>
        <v>0.6949282174</v>
      </c>
      <c r="I585" s="147">
        <f t="shared" si="5"/>
        <v>8.425353656</v>
      </c>
      <c r="J585" s="45">
        <f t="shared" si="6"/>
        <v>-0.4634147518</v>
      </c>
      <c r="K585" s="45">
        <f t="shared" si="7"/>
        <v>-0.4634147518</v>
      </c>
      <c r="L585" s="45">
        <f t="shared" si="8"/>
        <v>-0.3320161315</v>
      </c>
      <c r="M585" s="45">
        <f t="shared" si="11"/>
        <v>-0.02156073391</v>
      </c>
      <c r="N585" s="233">
        <f t="shared" si="12"/>
        <v>0.03911120919</v>
      </c>
    </row>
    <row r="586">
      <c r="A586" s="180">
        <f t="shared" si="9"/>
        <v>7</v>
      </c>
      <c r="B586" s="180">
        <f t="shared" si="10"/>
        <v>1918</v>
      </c>
      <c r="C586" s="45">
        <f>'StockBond Returns'!W576</f>
        <v>-0.02540612276</v>
      </c>
      <c r="D586" s="231">
        <f>'StockBond Returns'!M576</f>
        <v>6.35783487</v>
      </c>
      <c r="E586" s="45">
        <f t="shared" si="1"/>
        <v>0.09614312462</v>
      </c>
      <c r="F586" s="147">
        <f t="shared" si="4"/>
        <v>85.99063707</v>
      </c>
      <c r="G586" s="232">
        <f>'StockBond Returns'!C576</f>
        <v>1918.5</v>
      </c>
      <c r="H586" s="147">
        <f t="shared" si="2"/>
        <v>0.6889507114</v>
      </c>
      <c r="I586" s="147">
        <f t="shared" si="5"/>
        <v>8.408693178</v>
      </c>
      <c r="J586" s="45">
        <f t="shared" si="6"/>
        <v>-0.4647549788</v>
      </c>
      <c r="K586" s="45">
        <f t="shared" si="7"/>
        <v>-0.4647549788</v>
      </c>
      <c r="L586" s="45">
        <f t="shared" si="8"/>
        <v>-0.3319855268</v>
      </c>
      <c r="M586" s="45">
        <f t="shared" si="11"/>
        <v>-0.02122103944</v>
      </c>
      <c r="N586" s="233">
        <f t="shared" si="12"/>
        <v>0.03919552083</v>
      </c>
    </row>
    <row r="587">
      <c r="A587" s="180">
        <f t="shared" si="9"/>
        <v>8</v>
      </c>
      <c r="B587" s="180">
        <f t="shared" si="10"/>
        <v>1918</v>
      </c>
      <c r="C587" s="45">
        <f>'StockBond Returns'!W577</f>
        <v>0.002421766438</v>
      </c>
      <c r="D587" s="231">
        <f>'StockBond Returns'!M577</f>
        <v>6.37841129</v>
      </c>
      <c r="E587" s="45">
        <f t="shared" si="1"/>
        <v>0.09588942603</v>
      </c>
      <c r="F587" s="147">
        <f t="shared" si="4"/>
        <v>85.50826712</v>
      </c>
      <c r="G587" s="232">
        <f>'StockBond Returns'!C577</f>
        <v>1918.583333</v>
      </c>
      <c r="H587" s="147">
        <f t="shared" si="2"/>
        <v>0.6832782213</v>
      </c>
      <c r="I587" s="147">
        <f t="shared" si="5"/>
        <v>8.387362545</v>
      </c>
      <c r="J587" s="45">
        <f t="shared" si="6"/>
        <v>-0.4654583347</v>
      </c>
      <c r="K587" s="45">
        <f t="shared" si="7"/>
        <v>-0.4654583347</v>
      </c>
      <c r="L587" s="45">
        <f t="shared" si="8"/>
        <v>-0.331583044</v>
      </c>
      <c r="M587" s="45">
        <f t="shared" si="11"/>
        <v>-0.02132762062</v>
      </c>
      <c r="N587" s="233">
        <f t="shared" si="12"/>
        <v>0.03925866946</v>
      </c>
    </row>
    <row r="588">
      <c r="A588" s="180">
        <f t="shared" si="9"/>
        <v>9</v>
      </c>
      <c r="B588" s="180">
        <f t="shared" si="10"/>
        <v>1918</v>
      </c>
      <c r="C588" s="45">
        <f>'StockBond Returns'!W578</f>
        <v>-0.02688013075</v>
      </c>
      <c r="D588" s="231">
        <f>'StockBond Returns'!M578</f>
        <v>6.23651488</v>
      </c>
      <c r="E588" s="45">
        <f t="shared" si="1"/>
        <v>0.09767298277</v>
      </c>
      <c r="F588" s="147">
        <f t="shared" si="4"/>
        <v>82.54488211</v>
      </c>
      <c r="G588" s="232">
        <f>'StockBond Returns'!C578</f>
        <v>1918.666667</v>
      </c>
      <c r="H588" s="147">
        <f t="shared" si="2"/>
        <v>0.6718670707</v>
      </c>
      <c r="I588" s="147">
        <f t="shared" si="5"/>
        <v>8.35404319</v>
      </c>
      <c r="J588" s="45">
        <f t="shared" si="6"/>
        <v>-0.464930749</v>
      </c>
      <c r="K588" s="45">
        <f t="shared" si="7"/>
        <v>-0.464930749</v>
      </c>
      <c r="L588" s="45">
        <f t="shared" si="8"/>
        <v>-0.3302160678</v>
      </c>
      <c r="M588" s="45">
        <f t="shared" si="11"/>
        <v>-0.02298715459</v>
      </c>
      <c r="N588" s="233">
        <f t="shared" si="12"/>
        <v>0.03931379444</v>
      </c>
    </row>
    <row r="589">
      <c r="A589" s="180">
        <f t="shared" si="9"/>
        <v>10</v>
      </c>
      <c r="B589" s="180">
        <f t="shared" si="10"/>
        <v>1918</v>
      </c>
      <c r="C589" s="45">
        <f>'StockBond Returns'!W579</f>
        <v>0.023703716</v>
      </c>
      <c r="D589" s="231">
        <f>'StockBond Returns'!M579</f>
        <v>6.52492905</v>
      </c>
      <c r="E589" s="45">
        <f t="shared" si="1"/>
        <v>0.09412918572</v>
      </c>
      <c r="F589" s="147">
        <f t="shared" si="4"/>
        <v>83.81370974</v>
      </c>
      <c r="G589" s="232">
        <f>'StockBond Returns'!C579</f>
        <v>1918.75</v>
      </c>
      <c r="H589" s="147">
        <f t="shared" si="2"/>
        <v>0.6574430208</v>
      </c>
      <c r="I589" s="147">
        <f t="shared" si="5"/>
        <v>8.306733636</v>
      </c>
      <c r="J589" s="45">
        <f t="shared" si="6"/>
        <v>-0.4633381731</v>
      </c>
      <c r="K589" s="45">
        <f t="shared" si="7"/>
        <v>-0.4633381731</v>
      </c>
      <c r="L589" s="45">
        <f t="shared" si="8"/>
        <v>-0.3277006919</v>
      </c>
      <c r="M589" s="45">
        <f t="shared" si="11"/>
        <v>-0.02638580558</v>
      </c>
      <c r="N589" s="233">
        <f t="shared" si="12"/>
        <v>0.03936082689</v>
      </c>
    </row>
    <row r="590">
      <c r="A590" s="180">
        <f t="shared" si="9"/>
        <v>11</v>
      </c>
      <c r="B590" s="180">
        <f t="shared" si="10"/>
        <v>1918</v>
      </c>
      <c r="C590" s="45">
        <f>'StockBond Returns'!W580</f>
        <v>-0.02307180756</v>
      </c>
      <c r="D590" s="231">
        <f>'StockBond Returns'!M580</f>
        <v>6.23070559</v>
      </c>
      <c r="E590" s="45">
        <f t="shared" si="1"/>
        <v>0.09774773323</v>
      </c>
      <c r="F590" s="147">
        <f t="shared" si="4"/>
        <v>81.23770133</v>
      </c>
      <c r="G590" s="232">
        <f>'StockBond Returns'!C580</f>
        <v>1918.833333</v>
      </c>
      <c r="H590" s="147">
        <f t="shared" si="2"/>
        <v>0.6617334298</v>
      </c>
      <c r="I590" s="147">
        <f t="shared" si="5"/>
        <v>8.259035588</v>
      </c>
      <c r="J590" s="45">
        <f t="shared" si="6"/>
        <v>-0.4606198669</v>
      </c>
      <c r="K590" s="45">
        <f t="shared" si="7"/>
        <v>-0.4606198669</v>
      </c>
      <c r="L590" s="45">
        <f t="shared" si="8"/>
        <v>-0.3251099443</v>
      </c>
      <c r="M590" s="45">
        <f t="shared" si="11"/>
        <v>-0.03063742923</v>
      </c>
      <c r="N590" s="233">
        <f t="shared" si="12"/>
        <v>0.03939521352</v>
      </c>
    </row>
    <row r="591">
      <c r="A591" s="180">
        <f t="shared" si="9"/>
        <v>12</v>
      </c>
      <c r="B591" s="180">
        <f t="shared" si="10"/>
        <v>1918</v>
      </c>
      <c r="C591" s="45">
        <f>'StockBond Returns'!W581</f>
        <v>0.0003576462498</v>
      </c>
      <c r="D591" s="231">
        <f>'StockBond Returns'!M581</f>
        <v>6.14824732</v>
      </c>
      <c r="E591" s="45">
        <f t="shared" si="1"/>
        <v>0.09882398942</v>
      </c>
      <c r="F591" s="147">
        <f t="shared" si="4"/>
        <v>80.6047856</v>
      </c>
      <c r="G591" s="232">
        <f>'StockBond Returns'!C581</f>
        <v>1918.916667</v>
      </c>
      <c r="H591" s="147">
        <f t="shared" si="2"/>
        <v>0.6638072066</v>
      </c>
      <c r="I591" s="147">
        <f t="shared" si="5"/>
        <v>8.215349846</v>
      </c>
      <c r="J591" s="45">
        <f t="shared" si="6"/>
        <v>-0.4575249368</v>
      </c>
      <c r="K591" s="45">
        <f t="shared" si="7"/>
        <v>-0.4577516724</v>
      </c>
      <c r="L591" s="45">
        <f t="shared" si="8"/>
        <v>-0.3228032778</v>
      </c>
      <c r="M591" s="45">
        <f t="shared" si="11"/>
        <v>-0.0342149664</v>
      </c>
      <c r="N591" s="233">
        <f t="shared" si="12"/>
        <v>0.03941448013</v>
      </c>
    </row>
    <row r="592">
      <c r="A592" s="180">
        <f t="shared" si="9"/>
        <v>1</v>
      </c>
      <c r="B592" s="180">
        <f t="shared" si="10"/>
        <v>1919</v>
      </c>
      <c r="C592" s="45">
        <f>'StockBond Returns'!W582</f>
        <v>-0.007073150931</v>
      </c>
      <c r="D592" s="231">
        <f>'StockBond Returns'!M582</f>
        <v>6.0596239</v>
      </c>
      <c r="E592" s="45">
        <f t="shared" si="1"/>
        <v>0.1000133718</v>
      </c>
      <c r="F592" s="147">
        <f t="shared" si="4"/>
        <v>79.37554378</v>
      </c>
      <c r="G592" s="232">
        <f>'StockBond Returns'!C582</f>
        <v>1919</v>
      </c>
      <c r="H592" s="147">
        <f t="shared" si="2"/>
        <v>0.6615513145</v>
      </c>
      <c r="I592" s="147">
        <f t="shared" si="5"/>
        <v>8.183254886</v>
      </c>
      <c r="J592" s="45">
        <f t="shared" si="6"/>
        <v>-0.4547763144</v>
      </c>
      <c r="K592" s="45">
        <f t="shared" si="7"/>
        <v>-0.4556249589</v>
      </c>
      <c r="L592" s="45">
        <f t="shared" si="8"/>
        <v>-0.3214179254</v>
      </c>
      <c r="M592" s="45">
        <f t="shared" si="11"/>
        <v>-0.03494500123</v>
      </c>
      <c r="N592" s="233">
        <f t="shared" si="12"/>
        <v>0.03941933138</v>
      </c>
    </row>
    <row r="593">
      <c r="A593" s="180">
        <f t="shared" si="9"/>
        <v>2</v>
      </c>
      <c r="B593" s="180">
        <f t="shared" si="10"/>
        <v>1919</v>
      </c>
      <c r="C593" s="45">
        <f>'StockBond Returns'!W583</f>
        <v>0.04813247036</v>
      </c>
      <c r="D593" s="231">
        <f>'StockBond Returns'!M583</f>
        <v>6.31610525</v>
      </c>
      <c r="E593" s="45">
        <f t="shared" si="1"/>
        <v>0.0966627087</v>
      </c>
      <c r="F593" s="147">
        <f t="shared" si="4"/>
        <v>82.50269138</v>
      </c>
      <c r="G593" s="232">
        <f>'StockBond Returns'!C583</f>
        <v>1919.083333</v>
      </c>
      <c r="H593" s="147">
        <f t="shared" si="2"/>
        <v>0.6645778019</v>
      </c>
      <c r="I593" s="147">
        <f t="shared" si="5"/>
        <v>8.14214338</v>
      </c>
      <c r="J593" s="45">
        <f t="shared" si="6"/>
        <v>-0.4507809313</v>
      </c>
      <c r="K593" s="45">
        <f t="shared" si="7"/>
        <v>-0.4528762873</v>
      </c>
      <c r="L593" s="45">
        <f t="shared" si="8"/>
        <v>-0.3192542998</v>
      </c>
      <c r="M593" s="45">
        <f t="shared" si="11"/>
        <v>-0.03837205721</v>
      </c>
      <c r="N593" s="233">
        <f t="shared" si="12"/>
        <v>0.03941487283</v>
      </c>
    </row>
    <row r="594">
      <c r="A594" s="180">
        <f t="shared" si="9"/>
        <v>3</v>
      </c>
      <c r="B594" s="180">
        <f t="shared" si="10"/>
        <v>1919</v>
      </c>
      <c r="C594" s="45">
        <f>'StockBond Returns'!W584</f>
        <v>-0.00356865557</v>
      </c>
      <c r="D594" s="231">
        <f>'StockBond Returns'!M584</f>
        <v>6.44632712</v>
      </c>
      <c r="E594" s="45">
        <f t="shared" si="1"/>
        <v>0.09506354754</v>
      </c>
      <c r="F594" s="147">
        <f t="shared" si="4"/>
        <v>81.54606154</v>
      </c>
      <c r="G594" s="232">
        <f>'StockBond Returns'!C584</f>
        <v>1919.166667</v>
      </c>
      <c r="H594" s="147">
        <f t="shared" si="2"/>
        <v>0.6460048248</v>
      </c>
      <c r="I594" s="147">
        <f t="shared" si="5"/>
        <v>8.089193723</v>
      </c>
      <c r="J594" s="45">
        <f t="shared" si="6"/>
        <v>-0.4460844173</v>
      </c>
      <c r="K594" s="45">
        <f t="shared" si="7"/>
        <v>-0.4492949647</v>
      </c>
      <c r="L594" s="45">
        <f t="shared" si="8"/>
        <v>-0.3160521472</v>
      </c>
      <c r="M594" s="45">
        <f t="shared" si="11"/>
        <v>-0.04263090338</v>
      </c>
      <c r="N594" s="233">
        <f t="shared" si="12"/>
        <v>0.03940290687</v>
      </c>
    </row>
    <row r="595">
      <c r="A595" s="180">
        <f t="shared" si="9"/>
        <v>4</v>
      </c>
      <c r="B595" s="180">
        <f t="shared" si="10"/>
        <v>1919</v>
      </c>
      <c r="C595" s="45">
        <f>'StockBond Returns'!W585</f>
        <v>0.0256618183</v>
      </c>
      <c r="D595" s="231">
        <f>'StockBond Returns'!M585</f>
        <v>6.55432828</v>
      </c>
      <c r="E595" s="45">
        <f t="shared" si="1"/>
        <v>0.09378546796</v>
      </c>
      <c r="F595" s="147">
        <f t="shared" si="4"/>
        <v>82.97609927</v>
      </c>
      <c r="G595" s="232">
        <f>'StockBond Returns'!C585</f>
        <v>1919.25</v>
      </c>
      <c r="H595" s="147">
        <f t="shared" si="2"/>
        <v>0.6484960249</v>
      </c>
      <c r="I595" s="147">
        <f t="shared" si="5"/>
        <v>8.036180723</v>
      </c>
      <c r="J595" s="45">
        <f t="shared" si="6"/>
        <v>-0.4409420741</v>
      </c>
      <c r="K595" s="45">
        <f t="shared" si="7"/>
        <v>-0.4456620789</v>
      </c>
      <c r="L595" s="45">
        <f t="shared" si="8"/>
        <v>-0.3127800063</v>
      </c>
      <c r="M595" s="45">
        <f t="shared" si="11"/>
        <v>-0.04808538683</v>
      </c>
      <c r="N595" s="233">
        <f t="shared" si="12"/>
        <v>0.03938452125</v>
      </c>
    </row>
    <row r="596">
      <c r="A596" s="180">
        <f t="shared" si="9"/>
        <v>5</v>
      </c>
      <c r="B596" s="180">
        <f t="shared" si="10"/>
        <v>1919</v>
      </c>
      <c r="C596" s="45">
        <f>'StockBond Returns'!W586</f>
        <v>0.05423552924</v>
      </c>
      <c r="D596" s="231">
        <f>'StockBond Returns'!M586</f>
        <v>7.01308841</v>
      </c>
      <c r="E596" s="45">
        <f t="shared" si="1"/>
        <v>0.08879526548</v>
      </c>
      <c r="F596" s="147">
        <f t="shared" si="4"/>
        <v>86.79268438</v>
      </c>
      <c r="G596" s="232">
        <f>'StockBond Returns'!C586</f>
        <v>1919.333333</v>
      </c>
      <c r="H596" s="147">
        <f t="shared" si="2"/>
        <v>0.6422316209</v>
      </c>
      <c r="I596" s="147">
        <f t="shared" si="5"/>
        <v>7.984869465</v>
      </c>
      <c r="J596" s="45">
        <f t="shared" si="6"/>
        <v>-0.4356522927</v>
      </c>
      <c r="K596" s="45">
        <f t="shared" si="7"/>
        <v>-0.4420998697</v>
      </c>
      <c r="L596" s="45">
        <f t="shared" si="8"/>
        <v>-0.3095884826</v>
      </c>
      <c r="M596" s="45">
        <f t="shared" si="11"/>
        <v>-0.05298576267</v>
      </c>
      <c r="N596" s="233">
        <f t="shared" si="12"/>
        <v>0.03936050425</v>
      </c>
    </row>
    <row r="597">
      <c r="A597" s="180">
        <f t="shared" si="9"/>
        <v>6</v>
      </c>
      <c r="B597" s="180">
        <f t="shared" si="10"/>
        <v>1919</v>
      </c>
      <c r="C597" s="45">
        <f>'StockBond Returns'!W587</f>
        <v>-0.01733526363</v>
      </c>
      <c r="D597" s="231">
        <f>'StockBond Returns'!M587</f>
        <v>7.12164083</v>
      </c>
      <c r="E597" s="45">
        <f t="shared" si="1"/>
        <v>0.08770853929</v>
      </c>
      <c r="F597" s="147">
        <f t="shared" si="4"/>
        <v>84.65701194</v>
      </c>
      <c r="G597" s="232">
        <f>'StockBond Returns'!C587</f>
        <v>1919.416667</v>
      </c>
      <c r="H597" s="147">
        <f t="shared" si="2"/>
        <v>0.6187619048</v>
      </c>
      <c r="I597" s="147">
        <f t="shared" si="5"/>
        <v>7.908703152</v>
      </c>
      <c r="J597" s="45">
        <f t="shared" si="6"/>
        <v>-0.4281268053</v>
      </c>
      <c r="K597" s="45">
        <f t="shared" si="7"/>
        <v>-0.4367269034</v>
      </c>
      <c r="L597" s="45">
        <f t="shared" si="8"/>
        <v>-0.3041519641</v>
      </c>
      <c r="M597" s="45">
        <f t="shared" si="11"/>
        <v>-0.0613209279</v>
      </c>
      <c r="N597" s="233">
        <f t="shared" si="12"/>
        <v>0.03933418727</v>
      </c>
    </row>
    <row r="598">
      <c r="A598" s="180">
        <f t="shared" si="9"/>
        <v>7</v>
      </c>
      <c r="B598" s="180">
        <f t="shared" si="10"/>
        <v>1919</v>
      </c>
      <c r="C598" s="45">
        <f>'StockBond Returns'!W588</f>
        <v>0.01990018785</v>
      </c>
      <c r="D598" s="231">
        <f>'StockBond Returns'!M588</f>
        <v>6.7618242</v>
      </c>
      <c r="E598" s="45">
        <f t="shared" si="1"/>
        <v>0.09144454295</v>
      </c>
      <c r="F598" s="147">
        <f t="shared" si="4"/>
        <v>85.710627</v>
      </c>
      <c r="G598" s="232">
        <f>'StockBond Returns'!C588</f>
        <v>1919.5</v>
      </c>
      <c r="H598" s="147">
        <f t="shared" si="2"/>
        <v>0.653147426</v>
      </c>
      <c r="I598" s="147">
        <f t="shared" si="5"/>
        <v>7.872899867</v>
      </c>
      <c r="J598" s="45">
        <f t="shared" si="6"/>
        <v>-0.4231315533</v>
      </c>
      <c r="K598" s="45">
        <f t="shared" si="7"/>
        <v>-0.4341653279</v>
      </c>
      <c r="L598" s="45">
        <f t="shared" si="8"/>
        <v>-0.3021721896</v>
      </c>
      <c r="M598" s="45">
        <f t="shared" si="11"/>
        <v>-0.06371897506</v>
      </c>
      <c r="N598" s="233">
        <f t="shared" si="12"/>
        <v>0.03929946348</v>
      </c>
    </row>
    <row r="599">
      <c r="A599" s="180">
        <f t="shared" si="9"/>
        <v>8</v>
      </c>
      <c r="B599" s="180">
        <f t="shared" si="10"/>
        <v>1919</v>
      </c>
      <c r="C599" s="45">
        <f>'StockBond Returns'!W589</f>
        <v>-0.07157446535</v>
      </c>
      <c r="D599" s="231">
        <f>'StockBond Returns'!M589</f>
        <v>6.64282595</v>
      </c>
      <c r="E599" s="45">
        <f t="shared" si="1"/>
        <v>0.09276917065</v>
      </c>
      <c r="F599" s="147">
        <f t="shared" si="4"/>
        <v>78.96953595</v>
      </c>
      <c r="G599" s="232">
        <f>'StockBond Returns'!C589</f>
        <v>1919.583333</v>
      </c>
      <c r="H599" s="147">
        <f t="shared" si="2"/>
        <v>0.610494863</v>
      </c>
      <c r="I599" s="147">
        <f t="shared" si="5"/>
        <v>7.800116509</v>
      </c>
      <c r="J599" s="45">
        <f t="shared" si="6"/>
        <v>-0.4149060035</v>
      </c>
      <c r="K599" s="45">
        <f t="shared" si="7"/>
        <v>-0.4288854904</v>
      </c>
      <c r="L599" s="45">
        <f t="shared" si="8"/>
        <v>-0.296835888</v>
      </c>
      <c r="M599" s="45">
        <f t="shared" si="11"/>
        <v>-0.07001557792</v>
      </c>
      <c r="N599" s="233">
        <f t="shared" si="12"/>
        <v>0.03927655499</v>
      </c>
    </row>
    <row r="600">
      <c r="A600" s="180">
        <f t="shared" si="9"/>
        <v>9</v>
      </c>
      <c r="B600" s="180">
        <f t="shared" si="10"/>
        <v>1919</v>
      </c>
      <c r="C600" s="45">
        <f>'StockBond Returns'!W590</f>
        <v>0.01460760257</v>
      </c>
      <c r="D600" s="231">
        <f>'StockBond Returns'!M590</f>
        <v>6.73958603</v>
      </c>
      <c r="E600" s="45">
        <f t="shared" si="1"/>
        <v>0.09168853291</v>
      </c>
      <c r="F600" s="147">
        <f t="shared" si="4"/>
        <v>79.50367882</v>
      </c>
      <c r="G600" s="232">
        <f>'StockBond Returns'!C590</f>
        <v>1919.666667</v>
      </c>
      <c r="H600" s="147">
        <f t="shared" si="2"/>
        <v>0.6074646393</v>
      </c>
      <c r="I600" s="147">
        <f t="shared" si="5"/>
        <v>7.735714077</v>
      </c>
      <c r="J600" s="45">
        <f t="shared" si="6"/>
        <v>-0.4072339939</v>
      </c>
      <c r="K600" s="45">
        <f t="shared" si="7"/>
        <v>-0.4241307693</v>
      </c>
      <c r="L600" s="45">
        <f t="shared" si="8"/>
        <v>-0.2921329433</v>
      </c>
      <c r="M600" s="45">
        <f t="shared" si="11"/>
        <v>-0.0740155513</v>
      </c>
      <c r="N600" s="233">
        <f t="shared" si="12"/>
        <v>0.03925341518</v>
      </c>
    </row>
    <row r="601">
      <c r="A601" s="180">
        <f t="shared" si="9"/>
        <v>10</v>
      </c>
      <c r="B601" s="180">
        <f t="shared" si="10"/>
        <v>1919</v>
      </c>
      <c r="C601" s="45">
        <f>'StockBond Returns'!W591</f>
        <v>0.04430719187</v>
      </c>
      <c r="D601" s="231">
        <f>'StockBond Returns'!M591</f>
        <v>6.94702898</v>
      </c>
      <c r="E601" s="45">
        <f t="shared" si="1"/>
        <v>0.0894732135</v>
      </c>
      <c r="F601" s="147">
        <f t="shared" si="4"/>
        <v>82.39188388</v>
      </c>
      <c r="G601" s="232">
        <f>'StockBond Returns'!C591</f>
        <v>1919.75</v>
      </c>
      <c r="H601" s="147">
        <f t="shared" si="2"/>
        <v>0.6143222181</v>
      </c>
      <c r="I601" s="147">
        <f t="shared" si="5"/>
        <v>7.692593275</v>
      </c>
      <c r="J601" s="45">
        <f t="shared" si="6"/>
        <v>-0.4008417528</v>
      </c>
      <c r="K601" s="45">
        <f t="shared" si="7"/>
        <v>-0.4209027365</v>
      </c>
      <c r="L601" s="45">
        <f t="shared" si="8"/>
        <v>-0.2892908898</v>
      </c>
      <c r="M601" s="45">
        <f t="shared" si="11"/>
        <v>-0.07393283424</v>
      </c>
      <c r="N601" s="233">
        <f t="shared" si="12"/>
        <v>0.03924076581</v>
      </c>
    </row>
    <row r="602">
      <c r="A602" s="180">
        <f t="shared" si="9"/>
        <v>11</v>
      </c>
      <c r="B602" s="180">
        <f t="shared" si="10"/>
        <v>1919</v>
      </c>
      <c r="C602" s="45">
        <f>'StockBond Returns'!W592</f>
        <v>-0.06273095423</v>
      </c>
      <c r="D602" s="231">
        <f>'StockBond Returns'!M592</f>
        <v>6.23395643</v>
      </c>
      <c r="E602" s="45">
        <f t="shared" si="1"/>
        <v>0.0977058862</v>
      </c>
      <c r="F602" s="147">
        <f t="shared" si="4"/>
        <v>76.64757718</v>
      </c>
      <c r="G602" s="232">
        <f>'StockBond Returns'!C592</f>
        <v>1919.833333</v>
      </c>
      <c r="H602" s="147">
        <f t="shared" si="2"/>
        <v>0.6240766211</v>
      </c>
      <c r="I602" s="147">
        <f t="shared" si="5"/>
        <v>7.654936466</v>
      </c>
      <c r="J602" s="45">
        <f t="shared" si="6"/>
        <v>-0.3950984237</v>
      </c>
      <c r="K602" s="45">
        <f t="shared" si="7"/>
        <v>-0.4180539924</v>
      </c>
      <c r="L602" s="45">
        <f t="shared" si="8"/>
        <v>-0.286902792</v>
      </c>
      <c r="M602" s="45">
        <f t="shared" si="11"/>
        <v>-0.07314402703</v>
      </c>
      <c r="N602" s="233">
        <f t="shared" si="12"/>
        <v>0.03924755748</v>
      </c>
    </row>
    <row r="603">
      <c r="A603" s="180">
        <f t="shared" si="9"/>
        <v>12</v>
      </c>
      <c r="B603" s="180">
        <f t="shared" si="10"/>
        <v>1919</v>
      </c>
      <c r="C603" s="45">
        <f>'StockBond Returns'!W593</f>
        <v>-0.02158352076</v>
      </c>
      <c r="D603" s="231">
        <f>'StockBond Returns'!M593</f>
        <v>6.23220069</v>
      </c>
      <c r="E603" s="45">
        <f t="shared" si="1"/>
        <v>0.09772848186</v>
      </c>
      <c r="F603" s="147">
        <f t="shared" si="4"/>
        <v>74.38264576</v>
      </c>
      <c r="G603" s="232">
        <f>'StockBond Returns'!C593</f>
        <v>1919.916667</v>
      </c>
      <c r="H603" s="147">
        <f t="shared" si="2"/>
        <v>0.6057752539</v>
      </c>
      <c r="I603" s="147">
        <f t="shared" si="5"/>
        <v>7.596904513</v>
      </c>
      <c r="J603" s="45">
        <f t="shared" si="6"/>
        <v>-0.3878379749</v>
      </c>
      <c r="K603" s="45">
        <f t="shared" si="7"/>
        <v>-0.4136085682</v>
      </c>
      <c r="L603" s="45">
        <f t="shared" si="8"/>
        <v>-0.2825510214</v>
      </c>
      <c r="M603" s="45">
        <f t="shared" si="11"/>
        <v>-0.07527924489</v>
      </c>
      <c r="N603" s="233">
        <f t="shared" si="12"/>
        <v>0.03927194503</v>
      </c>
    </row>
    <row r="604">
      <c r="A604" s="180">
        <f t="shared" si="9"/>
        <v>1</v>
      </c>
      <c r="B604" s="180">
        <f t="shared" si="10"/>
        <v>1920</v>
      </c>
      <c r="C604" s="45">
        <f>'StockBond Returns'!W594</f>
        <v>-0.03822047506</v>
      </c>
      <c r="D604" s="231">
        <f>'StockBond Returns'!M594</f>
        <v>5.62614988</v>
      </c>
      <c r="E604" s="45">
        <f t="shared" si="1"/>
        <v>0.1063707217</v>
      </c>
      <c r="F604" s="147">
        <f t="shared" si="4"/>
        <v>70.95708347</v>
      </c>
      <c r="G604" s="232">
        <f>'StockBond Returns'!C594</f>
        <v>1920</v>
      </c>
      <c r="H604" s="147">
        <f t="shared" si="2"/>
        <v>0.6289796813</v>
      </c>
      <c r="I604" s="147">
        <f t="shared" si="5"/>
        <v>7.56433288</v>
      </c>
      <c r="J604" s="45">
        <f t="shared" si="6"/>
        <v>-0.3826320472</v>
      </c>
      <c r="K604" s="45">
        <f t="shared" si="7"/>
        <v>-0.4110835965</v>
      </c>
      <c r="L604" s="45">
        <f t="shared" si="8"/>
        <v>-0.2805335729</v>
      </c>
      <c r="M604" s="45">
        <f t="shared" si="11"/>
        <v>-0.07563274207</v>
      </c>
      <c r="N604" s="233">
        <f t="shared" si="12"/>
        <v>0.03929903016</v>
      </c>
    </row>
    <row r="605">
      <c r="A605" s="180">
        <f t="shared" si="9"/>
        <v>2</v>
      </c>
      <c r="B605" s="180">
        <f t="shared" si="10"/>
        <v>1920</v>
      </c>
      <c r="C605" s="45">
        <f>'StockBond Returns'!W595</f>
        <v>-0.06302350154</v>
      </c>
      <c r="D605" s="231">
        <f>'StockBond Returns'!M595</f>
        <v>5.47514854</v>
      </c>
      <c r="E605" s="45">
        <f t="shared" si="1"/>
        <v>0.1088217233</v>
      </c>
      <c r="F605" s="147">
        <f t="shared" si="4"/>
        <v>65.89578043</v>
      </c>
      <c r="G605" s="232">
        <f>'StockBond Returns'!C595</f>
        <v>1920.083333</v>
      </c>
      <c r="H605" s="147">
        <f t="shared" si="2"/>
        <v>0.5975743654</v>
      </c>
      <c r="I605" s="147">
        <f t="shared" si="5"/>
        <v>7.497329444</v>
      </c>
      <c r="J605" s="45">
        <f t="shared" si="6"/>
        <v>-0.3747307098</v>
      </c>
      <c r="K605" s="45">
        <f t="shared" si="7"/>
        <v>-0.405820466</v>
      </c>
      <c r="L605" s="45">
        <f t="shared" si="8"/>
        <v>-0.2751665117</v>
      </c>
      <c r="M605" s="45">
        <f t="shared" si="11"/>
        <v>-0.07919461821</v>
      </c>
      <c r="N605" s="233">
        <f t="shared" si="12"/>
        <v>0.03932913826</v>
      </c>
    </row>
    <row r="606">
      <c r="A606" s="180">
        <f t="shared" si="9"/>
        <v>3</v>
      </c>
      <c r="B606" s="180">
        <f t="shared" si="10"/>
        <v>1920</v>
      </c>
      <c r="C606" s="45">
        <f>'StockBond Returns'!W596</f>
        <v>0.06698399773</v>
      </c>
      <c r="D606" s="231">
        <f>'StockBond Returns'!M596</f>
        <v>5.96442694</v>
      </c>
      <c r="E606" s="45">
        <f t="shared" si="1"/>
        <v>0.1013303503</v>
      </c>
      <c r="F606" s="147">
        <f t="shared" si="4"/>
        <v>69.67214095</v>
      </c>
      <c r="G606" s="232">
        <f>'StockBond Returns'!C596</f>
        <v>1920.166667</v>
      </c>
      <c r="H606" s="147">
        <f t="shared" si="2"/>
        <v>0.5883252043</v>
      </c>
      <c r="I606" s="147">
        <f t="shared" si="5"/>
        <v>7.439649823</v>
      </c>
      <c r="J606" s="45">
        <f t="shared" si="6"/>
        <v>-0.3675304954</v>
      </c>
      <c r="K606" s="45">
        <f t="shared" si="7"/>
        <v>-0.4012137908</v>
      </c>
      <c r="L606" s="45">
        <f t="shared" si="8"/>
        <v>-0.2705864426</v>
      </c>
      <c r="M606" s="45">
        <f t="shared" si="11"/>
        <v>-0.0802977308</v>
      </c>
      <c r="N606" s="233">
        <f t="shared" si="12"/>
        <v>0.03934938398</v>
      </c>
    </row>
    <row r="607">
      <c r="A607" s="180">
        <f t="shared" si="9"/>
        <v>4</v>
      </c>
      <c r="B607" s="180">
        <f t="shared" si="10"/>
        <v>1920</v>
      </c>
      <c r="C607" s="45">
        <f>'StockBond Returns'!W597</f>
        <v>-0.08174180604</v>
      </c>
      <c r="D607" s="231">
        <f>'StockBond Returns'!M597</f>
        <v>5.40835658</v>
      </c>
      <c r="E607" s="45">
        <f t="shared" si="1"/>
        <v>0.1099495256</v>
      </c>
      <c r="F607" s="147">
        <f t="shared" si="4"/>
        <v>63.43677988</v>
      </c>
      <c r="G607" s="232">
        <f>'StockBond Returns'!C597</f>
        <v>1920.25</v>
      </c>
      <c r="H607" s="147">
        <f t="shared" si="2"/>
        <v>0.5812369877</v>
      </c>
      <c r="I607" s="147">
        <f t="shared" si="5"/>
        <v>7.372390786</v>
      </c>
      <c r="J607" s="45">
        <f t="shared" si="6"/>
        <v>-0.3599487129</v>
      </c>
      <c r="K607" s="45">
        <f t="shared" si="7"/>
        <v>-0.3957510061</v>
      </c>
      <c r="L607" s="45">
        <f t="shared" si="8"/>
        <v>-0.2649542915</v>
      </c>
      <c r="M607" s="45">
        <f t="shared" si="11"/>
        <v>-0.08260017534</v>
      </c>
      <c r="N607" s="233">
        <f t="shared" si="12"/>
        <v>0.03936223603</v>
      </c>
    </row>
    <row r="608">
      <c r="A608" s="180">
        <f t="shared" si="9"/>
        <v>5</v>
      </c>
      <c r="B608" s="180">
        <f t="shared" si="10"/>
        <v>1920</v>
      </c>
      <c r="C608" s="45">
        <f>'StockBond Returns'!W598</f>
        <v>-0.04503294849</v>
      </c>
      <c r="D608" s="231">
        <f>'StockBond Returns'!M598</f>
        <v>5.13519397</v>
      </c>
      <c r="E608" s="45">
        <f t="shared" si="1"/>
        <v>0.1148673055</v>
      </c>
      <c r="F608" s="147">
        <f t="shared" si="4"/>
        <v>60.02497247</v>
      </c>
      <c r="G608" s="232">
        <f>'StockBond Returns'!C598</f>
        <v>1920.333333</v>
      </c>
      <c r="H608" s="147">
        <f t="shared" si="2"/>
        <v>0.5745755707</v>
      </c>
      <c r="I608" s="147">
        <f t="shared" si="5"/>
        <v>7.304734736</v>
      </c>
      <c r="J608" s="45">
        <f t="shared" si="6"/>
        <v>-0.3518706693</v>
      </c>
      <c r="K608" s="45">
        <f t="shared" si="7"/>
        <v>-0.3901544853</v>
      </c>
      <c r="L608" s="45">
        <f t="shared" si="8"/>
        <v>-0.259146706</v>
      </c>
      <c r="M608" s="45">
        <f t="shared" si="11"/>
        <v>-0.08517793962</v>
      </c>
      <c r="N608" s="233">
        <f t="shared" si="12"/>
        <v>0.0393626188</v>
      </c>
    </row>
    <row r="609">
      <c r="A609" s="180">
        <f t="shared" si="9"/>
        <v>6</v>
      </c>
      <c r="B609" s="180">
        <f t="shared" si="10"/>
        <v>1920</v>
      </c>
      <c r="C609" s="45">
        <f>'StockBond Returns'!W599</f>
        <v>-0.01530335337</v>
      </c>
      <c r="D609" s="231">
        <f>'StockBond Returns'!M599</f>
        <v>5.01218061</v>
      </c>
      <c r="E609" s="45">
        <f t="shared" si="1"/>
        <v>0.1172569798</v>
      </c>
      <c r="F609" s="147">
        <f t="shared" si="4"/>
        <v>58.54060646</v>
      </c>
      <c r="G609" s="232">
        <f>'StockBond Returns'!C599</f>
        <v>1920.416667</v>
      </c>
      <c r="H609" s="147">
        <f t="shared" si="2"/>
        <v>0.5720245593</v>
      </c>
      <c r="I609" s="147">
        <f t="shared" si="5"/>
        <v>7.25799739</v>
      </c>
      <c r="J609" s="45">
        <f t="shared" si="6"/>
        <v>-0.3460882114</v>
      </c>
      <c r="K609" s="45">
        <f t="shared" si="7"/>
        <v>-0.3862274295</v>
      </c>
      <c r="L609" s="45">
        <f t="shared" si="8"/>
        <v>-0.255352566</v>
      </c>
      <c r="M609" s="45">
        <f t="shared" si="11"/>
        <v>-0.08227717613</v>
      </c>
      <c r="N609" s="233">
        <f t="shared" si="12"/>
        <v>0.03934126398</v>
      </c>
    </row>
    <row r="610">
      <c r="A610" s="180">
        <f t="shared" si="9"/>
        <v>7</v>
      </c>
      <c r="B610" s="180">
        <f t="shared" si="10"/>
        <v>1920</v>
      </c>
      <c r="C610" s="45">
        <f>'StockBond Returns'!W600</f>
        <v>-0.008764585021</v>
      </c>
      <c r="D610" s="231">
        <f>'StockBond Returns'!M600</f>
        <v>4.91173225</v>
      </c>
      <c r="E610" s="45">
        <f t="shared" si="1"/>
        <v>0.1192970798</v>
      </c>
      <c r="F610" s="147">
        <f t="shared" si="4"/>
        <v>57.46051134</v>
      </c>
      <c r="G610" s="232">
        <f>'StockBond Returns'!C600</f>
        <v>1920.5</v>
      </c>
      <c r="H610" s="147">
        <f t="shared" si="2"/>
        <v>0.5712392674</v>
      </c>
      <c r="I610" s="147">
        <f t="shared" si="5"/>
        <v>7.176089232</v>
      </c>
      <c r="J610" s="45">
        <f t="shared" si="6"/>
        <v>-0.3369475759</v>
      </c>
      <c r="K610" s="45">
        <f t="shared" si="7"/>
        <v>-0.3792218057</v>
      </c>
      <c r="L610" s="45">
        <f t="shared" si="8"/>
        <v>-0.2478181222</v>
      </c>
      <c r="M610" s="45">
        <f t="shared" si="11"/>
        <v>-0.08850749372</v>
      </c>
      <c r="N610" s="233">
        <f t="shared" si="12"/>
        <v>0.0393227485</v>
      </c>
    </row>
    <row r="611">
      <c r="A611" s="180">
        <f t="shared" si="9"/>
        <v>8</v>
      </c>
      <c r="B611" s="180">
        <f t="shared" si="10"/>
        <v>1920</v>
      </c>
      <c r="C611" s="45">
        <f>'StockBond Returns'!W601</f>
        <v>0.04175955203</v>
      </c>
      <c r="D611" s="231">
        <f>'StockBond Returns'!M601</f>
        <v>5.14502949</v>
      </c>
      <c r="E611" s="45">
        <f t="shared" si="1"/>
        <v>0.1146811728</v>
      </c>
      <c r="F611" s="147">
        <f t="shared" si="4"/>
        <v>59.26494259</v>
      </c>
      <c r="G611" s="232">
        <f>'StockBond Returns'!C601</f>
        <v>1920.583333</v>
      </c>
      <c r="H611" s="147">
        <f t="shared" si="2"/>
        <v>0.5663810936</v>
      </c>
      <c r="I611" s="147">
        <f t="shared" si="5"/>
        <v>7.131975462</v>
      </c>
      <c r="J611" s="45">
        <f t="shared" si="6"/>
        <v>-0.3315731704</v>
      </c>
      <c r="K611" s="45">
        <f t="shared" si="7"/>
        <v>-0.3753820749</v>
      </c>
      <c r="L611" s="45">
        <f t="shared" si="8"/>
        <v>-0.2441012327</v>
      </c>
      <c r="M611" s="45">
        <f t="shared" si="11"/>
        <v>-0.08565782909</v>
      </c>
      <c r="N611" s="233">
        <f t="shared" si="12"/>
        <v>0.03925644426</v>
      </c>
    </row>
    <row r="612">
      <c r="A612" s="180">
        <f t="shared" si="9"/>
        <v>9</v>
      </c>
      <c r="B612" s="180">
        <f t="shared" si="10"/>
        <v>1920</v>
      </c>
      <c r="C612" s="45">
        <f>'StockBond Returns'!W602</f>
        <v>0.02087553023</v>
      </c>
      <c r="D612" s="231">
        <f>'StockBond Returns'!M602</f>
        <v>5.32920152</v>
      </c>
      <c r="E612" s="45">
        <f t="shared" si="1"/>
        <v>0.1113226858</v>
      </c>
      <c r="F612" s="147">
        <f t="shared" si="4"/>
        <v>59.92392509</v>
      </c>
      <c r="G612" s="232">
        <f>'StockBond Returns'!C602</f>
        <v>1920.666667</v>
      </c>
      <c r="H612" s="147">
        <f t="shared" si="2"/>
        <v>0.5559076906</v>
      </c>
      <c r="I612" s="147">
        <f t="shared" si="5"/>
        <v>7.080418513</v>
      </c>
      <c r="J612" s="45">
        <f t="shared" si="6"/>
        <v>-0.3260656606</v>
      </c>
      <c r="K612" s="45">
        <f t="shared" si="7"/>
        <v>-0.3708338417</v>
      </c>
      <c r="L612" s="45">
        <f t="shared" si="8"/>
        <v>-0.2395204614</v>
      </c>
      <c r="M612" s="45">
        <f t="shared" si="11"/>
        <v>-0.08471041685</v>
      </c>
      <c r="N612" s="233">
        <f t="shared" si="12"/>
        <v>0.03918529604</v>
      </c>
    </row>
    <row r="613">
      <c r="A613" s="180">
        <f t="shared" si="9"/>
        <v>10</v>
      </c>
      <c r="B613" s="180">
        <f t="shared" si="10"/>
        <v>1920</v>
      </c>
      <c r="C613" s="45">
        <f>'StockBond Returns'!W603</f>
        <v>0.02621697812</v>
      </c>
      <c r="D613" s="231">
        <f>'StockBond Returns'!M603</f>
        <v>5.38472411</v>
      </c>
      <c r="E613" s="45">
        <f t="shared" si="1"/>
        <v>0.1103552679</v>
      </c>
      <c r="F613" s="147">
        <f t="shared" si="4"/>
        <v>60.92446741</v>
      </c>
      <c r="G613" s="232">
        <f>'StockBond Returns'!C603</f>
        <v>1920.75</v>
      </c>
      <c r="H613" s="147">
        <f t="shared" si="2"/>
        <v>0.5602779938</v>
      </c>
      <c r="I613" s="147">
        <f t="shared" si="5"/>
        <v>7.026374289</v>
      </c>
      <c r="J613" s="45">
        <f t="shared" si="6"/>
        <v>-0.3197161883</v>
      </c>
      <c r="K613" s="45">
        <f t="shared" si="7"/>
        <v>-0.3659945326</v>
      </c>
      <c r="L613" s="45">
        <f t="shared" si="8"/>
        <v>-0.2345780861</v>
      </c>
      <c r="M613" s="45">
        <f t="shared" si="11"/>
        <v>-0.08660525287</v>
      </c>
      <c r="N613" s="233">
        <f t="shared" si="12"/>
        <v>0.03910231761</v>
      </c>
    </row>
    <row r="614">
      <c r="A614" s="180">
        <f t="shared" si="9"/>
        <v>11</v>
      </c>
      <c r="B614" s="180">
        <f t="shared" si="10"/>
        <v>1920</v>
      </c>
      <c r="C614" s="45">
        <f>'StockBond Returns'!W604</f>
        <v>-0.05336161414</v>
      </c>
      <c r="D614" s="231">
        <f>'StockBond Returns'!M604</f>
        <v>4.9103175</v>
      </c>
      <c r="E614" s="45">
        <f t="shared" si="1"/>
        <v>0.1193264094</v>
      </c>
      <c r="F614" s="147">
        <f t="shared" si="4"/>
        <v>57.14305884</v>
      </c>
      <c r="G614" s="232">
        <f>'StockBond Returns'!C604</f>
        <v>1920.833333</v>
      </c>
      <c r="H614" s="147">
        <f t="shared" si="2"/>
        <v>0.5682230027</v>
      </c>
      <c r="I614" s="147">
        <f t="shared" si="5"/>
        <v>6.970520671</v>
      </c>
      <c r="J614" s="45">
        <f t="shared" si="6"/>
        <v>-0.3132929089</v>
      </c>
      <c r="K614" s="45">
        <f t="shared" si="7"/>
        <v>-0.3609143527</v>
      </c>
      <c r="L614" s="45">
        <f t="shared" si="8"/>
        <v>-0.2293349317</v>
      </c>
      <c r="M614" s="45">
        <f t="shared" si="11"/>
        <v>-0.08940842273</v>
      </c>
      <c r="N614" s="233">
        <f t="shared" si="12"/>
        <v>0.03899488277</v>
      </c>
    </row>
    <row r="615">
      <c r="A615" s="180">
        <f t="shared" si="9"/>
        <v>12</v>
      </c>
      <c r="B615" s="180">
        <f t="shared" si="10"/>
        <v>1920</v>
      </c>
      <c r="C615" s="45">
        <f>'StockBond Returns'!W605</f>
        <v>-0.02246248266</v>
      </c>
      <c r="D615" s="231">
        <f>'StockBond Returns'!M605</f>
        <v>4.8929227</v>
      </c>
      <c r="E615" s="45">
        <f t="shared" si="1"/>
        <v>0.1196884118</v>
      </c>
      <c r="F615" s="147">
        <f t="shared" si="4"/>
        <v>55.30402456</v>
      </c>
      <c r="G615" s="232">
        <f>'StockBond Returns'!C605</f>
        <v>1920.916667</v>
      </c>
      <c r="H615" s="147">
        <f t="shared" si="2"/>
        <v>0.5516042391</v>
      </c>
      <c r="I615" s="147">
        <f t="shared" si="5"/>
        <v>6.916349656</v>
      </c>
      <c r="J615" s="45">
        <f t="shared" si="6"/>
        <v>-0.30785949</v>
      </c>
      <c r="K615" s="45">
        <f t="shared" si="7"/>
        <v>-0.3559088339</v>
      </c>
      <c r="L615" s="45">
        <f t="shared" si="8"/>
        <v>-0.2241733342</v>
      </c>
      <c r="M615" s="45">
        <f t="shared" si="11"/>
        <v>-0.08958317911</v>
      </c>
      <c r="N615" s="233">
        <f t="shared" si="12"/>
        <v>0.03885528477</v>
      </c>
    </row>
    <row r="616">
      <c r="A616" s="180">
        <f t="shared" si="9"/>
        <v>1</v>
      </c>
      <c r="B616" s="180">
        <f t="shared" si="10"/>
        <v>1921</v>
      </c>
      <c r="C616" s="45">
        <f>'StockBond Returns'!W606</f>
        <v>0.06180782255</v>
      </c>
      <c r="D616" s="231">
        <f>'StockBond Returns'!M606</f>
        <v>5.05986784</v>
      </c>
      <c r="E616" s="45">
        <f t="shared" si="1"/>
        <v>0.1163168102</v>
      </c>
      <c r="F616" s="147">
        <f t="shared" si="4"/>
        <v>58.1365482</v>
      </c>
      <c r="G616" s="232">
        <f>'StockBond Returns'!C606</f>
        <v>1921</v>
      </c>
      <c r="H616" s="147">
        <f t="shared" si="2"/>
        <v>0.5635214869</v>
      </c>
      <c r="I616" s="147">
        <f t="shared" si="5"/>
        <v>6.850891461</v>
      </c>
      <c r="J616" s="45">
        <f t="shared" si="6"/>
        <v>-0.3004231629</v>
      </c>
      <c r="K616" s="45">
        <f t="shared" si="7"/>
        <v>-0.3497547377</v>
      </c>
      <c r="L616" s="45">
        <f t="shared" si="8"/>
        <v>-0.2176192097</v>
      </c>
      <c r="M616" s="45">
        <f t="shared" si="11"/>
        <v>-0.0943165022</v>
      </c>
      <c r="N616" s="233">
        <f t="shared" si="12"/>
        <v>0.03870239118</v>
      </c>
    </row>
    <row r="617">
      <c r="A617" s="180">
        <f t="shared" si="9"/>
        <v>2</v>
      </c>
      <c r="B617" s="180">
        <f t="shared" si="10"/>
        <v>1921</v>
      </c>
      <c r="C617" s="45">
        <f>'StockBond Returns'!W607</f>
        <v>0.03063161291</v>
      </c>
      <c r="D617" s="231">
        <f>'StockBond Returns'!M607</f>
        <v>5.18609614</v>
      </c>
      <c r="E617" s="45">
        <f t="shared" si="1"/>
        <v>0.1139116334</v>
      </c>
      <c r="F617" s="147">
        <f t="shared" si="4"/>
        <v>59.33658139</v>
      </c>
      <c r="G617" s="232">
        <f>'StockBond Returns'!C607</f>
        <v>1921.083333</v>
      </c>
      <c r="H617" s="147">
        <f t="shared" si="2"/>
        <v>0.5632605757</v>
      </c>
      <c r="I617" s="147">
        <f t="shared" si="5"/>
        <v>6.816577672</v>
      </c>
      <c r="J617" s="45">
        <f t="shared" si="6"/>
        <v>-0.2963824252</v>
      </c>
      <c r="K617" s="45">
        <f t="shared" si="7"/>
        <v>-0.3464814854</v>
      </c>
      <c r="L617" s="45">
        <f t="shared" si="8"/>
        <v>-0.214515752</v>
      </c>
      <c r="M617" s="45">
        <f t="shared" si="11"/>
        <v>-0.09079923418</v>
      </c>
      <c r="N617" s="233">
        <f t="shared" si="12"/>
        <v>0.03851065523</v>
      </c>
    </row>
    <row r="618">
      <c r="A618" s="180">
        <f t="shared" si="9"/>
        <v>3</v>
      </c>
      <c r="B618" s="180">
        <f t="shared" si="10"/>
        <v>1921</v>
      </c>
      <c r="C618" s="45">
        <f>'StockBond Returns'!W608</f>
        <v>-0.006757922034</v>
      </c>
      <c r="D618" s="231">
        <f>'StockBond Returns'!M608</f>
        <v>5.18525396</v>
      </c>
      <c r="E618" s="45">
        <f t="shared" si="1"/>
        <v>0.1139272924</v>
      </c>
      <c r="F618" s="147">
        <f t="shared" si="4"/>
        <v>58.37613529</v>
      </c>
      <c r="G618" s="232">
        <f>'StockBond Returns'!C608</f>
        <v>1921.166667</v>
      </c>
      <c r="H618" s="147">
        <f t="shared" si="2"/>
        <v>0.5542195864</v>
      </c>
      <c r="I618" s="147">
        <f t="shared" si="5"/>
        <v>6.782472054</v>
      </c>
      <c r="J618" s="45">
        <f t="shared" si="6"/>
        <v>-0.2925620541</v>
      </c>
      <c r="K618" s="45">
        <f t="shared" si="7"/>
        <v>-0.3431952716</v>
      </c>
      <c r="L618" s="45">
        <f t="shared" si="8"/>
        <v>-0.2113902999</v>
      </c>
      <c r="M618" s="45">
        <f t="shared" si="11"/>
        <v>-0.08833450296</v>
      </c>
      <c r="N618" s="233">
        <f t="shared" si="12"/>
        <v>0.03832727969</v>
      </c>
    </row>
    <row r="619">
      <c r="A619" s="180">
        <f t="shared" si="9"/>
        <v>4</v>
      </c>
      <c r="B619" s="180">
        <f t="shared" si="10"/>
        <v>1921</v>
      </c>
      <c r="C619" s="45">
        <f>'StockBond Returns'!W609</f>
        <v>0.03388072592</v>
      </c>
      <c r="D619" s="231">
        <f>'StockBond Returns'!M609</f>
        <v>5.51939488</v>
      </c>
      <c r="E619" s="45">
        <f t="shared" si="1"/>
        <v>0.1080896409</v>
      </c>
      <c r="F619" s="147">
        <f t="shared" si="4"/>
        <v>59.78096418</v>
      </c>
      <c r="G619" s="232">
        <f>'StockBond Returns'!C609</f>
        <v>1921.25</v>
      </c>
      <c r="H619" s="147">
        <f t="shared" si="2"/>
        <v>0.5384752458</v>
      </c>
      <c r="I619" s="147">
        <f t="shared" si="5"/>
        <v>6.739710312</v>
      </c>
      <c r="J619" s="45">
        <f t="shared" si="6"/>
        <v>-0.2874714843</v>
      </c>
      <c r="K619" s="45">
        <f t="shared" si="7"/>
        <v>-0.3390280132</v>
      </c>
      <c r="L619" s="45">
        <f t="shared" si="8"/>
        <v>-0.207200668</v>
      </c>
      <c r="M619" s="45">
        <f t="shared" si="11"/>
        <v>-0.08581754444</v>
      </c>
      <c r="N619" s="233">
        <f t="shared" si="12"/>
        <v>0.03814990309</v>
      </c>
    </row>
    <row r="620">
      <c r="A620" s="180">
        <f t="shared" si="9"/>
        <v>5</v>
      </c>
      <c r="B620" s="180">
        <f t="shared" si="10"/>
        <v>1921</v>
      </c>
      <c r="C620" s="45">
        <f>'StockBond Returns'!W610</f>
        <v>0.01324831864</v>
      </c>
      <c r="D620" s="231">
        <f>'StockBond Returns'!M610</f>
        <v>5.45930563</v>
      </c>
      <c r="E620" s="45">
        <f t="shared" si="1"/>
        <v>0.109086739</v>
      </c>
      <c r="F620" s="147">
        <f t="shared" si="4"/>
        <v>60.02735231</v>
      </c>
      <c r="G620" s="232">
        <f>'StockBond Returns'!C610</f>
        <v>1921.333333</v>
      </c>
      <c r="H620" s="147">
        <f t="shared" si="2"/>
        <v>0.545682343</v>
      </c>
      <c r="I620" s="147">
        <f t="shared" si="5"/>
        <v>6.710817084</v>
      </c>
      <c r="J620" s="45">
        <f t="shared" si="6"/>
        <v>-0.2842769298</v>
      </c>
      <c r="K620" s="45">
        <f t="shared" si="7"/>
        <v>-0.3361822176</v>
      </c>
      <c r="L620" s="45">
        <f t="shared" si="8"/>
        <v>-0.2045866908</v>
      </c>
      <c r="M620" s="45">
        <f t="shared" si="11"/>
        <v>-0.08130584793</v>
      </c>
      <c r="N620" s="233">
        <f t="shared" si="12"/>
        <v>0.03797673179</v>
      </c>
    </row>
    <row r="621">
      <c r="A621" s="180">
        <f t="shared" si="9"/>
        <v>6</v>
      </c>
      <c r="B621" s="180">
        <f t="shared" si="10"/>
        <v>1921</v>
      </c>
      <c r="C621" s="45">
        <f>'StockBond Returns'!W611</f>
        <v>-0.04517542906</v>
      </c>
      <c r="D621" s="231">
        <f>'StockBond Returns'!M611</f>
        <v>5.22781735</v>
      </c>
      <c r="E621" s="45">
        <f t="shared" si="1"/>
        <v>0.1131422091</v>
      </c>
      <c r="F621" s="147">
        <f t="shared" si="4"/>
        <v>56.79456</v>
      </c>
      <c r="G621" s="232">
        <f>'StockBond Returns'!C611</f>
        <v>1921.416667</v>
      </c>
      <c r="H621" s="147">
        <f t="shared" si="2"/>
        <v>0.5354884985</v>
      </c>
      <c r="I621" s="147">
        <f t="shared" si="5"/>
        <v>6.674281023</v>
      </c>
      <c r="J621" s="45">
        <f t="shared" si="6"/>
        <v>-0.2801463216</v>
      </c>
      <c r="K621" s="45">
        <f t="shared" si="7"/>
        <v>-0.332548375</v>
      </c>
      <c r="L621" s="45">
        <f t="shared" si="8"/>
        <v>-0.2010236661</v>
      </c>
      <c r="M621" s="45">
        <f t="shared" si="11"/>
        <v>-0.08042388766</v>
      </c>
      <c r="N621" s="233">
        <f t="shared" si="12"/>
        <v>0.03782053638</v>
      </c>
    </row>
    <row r="622">
      <c r="A622" s="180">
        <f t="shared" si="9"/>
        <v>7</v>
      </c>
      <c r="B622" s="180">
        <f t="shared" si="10"/>
        <v>1921</v>
      </c>
      <c r="C622" s="45">
        <f>'StockBond Returns'!W612</f>
        <v>0.02041178587</v>
      </c>
      <c r="D622" s="231">
        <f>'StockBond Returns'!M612</f>
        <v>5.29098916</v>
      </c>
      <c r="E622" s="45">
        <f t="shared" si="1"/>
        <v>0.1120002881</v>
      </c>
      <c r="F622" s="147">
        <f t="shared" si="4"/>
        <v>57.40741962</v>
      </c>
      <c r="G622" s="232">
        <f>'StockBond Returns'!C612</f>
        <v>1921.5</v>
      </c>
      <c r="H622" s="147">
        <f t="shared" si="2"/>
        <v>0.5358039615</v>
      </c>
      <c r="I622" s="147">
        <f t="shared" si="5"/>
        <v>6.638845718</v>
      </c>
      <c r="J622" s="45">
        <f t="shared" si="6"/>
        <v>-0.2755523882</v>
      </c>
      <c r="K622" s="45">
        <f t="shared" si="7"/>
        <v>-0.328985805</v>
      </c>
      <c r="L622" s="45">
        <f t="shared" si="8"/>
        <v>-0.1975371622</v>
      </c>
      <c r="M622" s="45">
        <f t="shared" si="11"/>
        <v>-0.07486577949</v>
      </c>
      <c r="N622" s="233">
        <f t="shared" si="12"/>
        <v>0.03766387185</v>
      </c>
    </row>
    <row r="623">
      <c r="A623" s="180">
        <f t="shared" si="9"/>
        <v>8</v>
      </c>
      <c r="B623" s="180">
        <f t="shared" si="10"/>
        <v>1921</v>
      </c>
      <c r="C623" s="45">
        <f>'StockBond Returns'!W613</f>
        <v>-0.008888469465</v>
      </c>
      <c r="D623" s="231">
        <f>'StockBond Returns'!M613</f>
        <v>5.14953187</v>
      </c>
      <c r="E623" s="45">
        <f t="shared" si="1"/>
        <v>0.1145962046</v>
      </c>
      <c r="F623" s="147">
        <f t="shared" si="4"/>
        <v>56.36611404</v>
      </c>
      <c r="G623" s="232">
        <f>'StockBond Returns'!C613</f>
        <v>1921.583333</v>
      </c>
      <c r="H623" s="147">
        <f t="shared" si="2"/>
        <v>0.5382785614</v>
      </c>
      <c r="I623" s="147">
        <f t="shared" si="5"/>
        <v>6.610743185</v>
      </c>
      <c r="J623" s="45">
        <f t="shared" si="6"/>
        <v>-0.2712481734</v>
      </c>
      <c r="K623" s="45">
        <f t="shared" si="7"/>
        <v>-0.3261332969</v>
      </c>
      <c r="L623" s="45">
        <f t="shared" si="8"/>
        <v>-0.1948890165</v>
      </c>
      <c r="M623" s="45">
        <f t="shared" si="11"/>
        <v>-0.07308385727</v>
      </c>
      <c r="N623" s="233">
        <f t="shared" si="12"/>
        <v>0.03753185997</v>
      </c>
    </row>
    <row r="624">
      <c r="A624" s="180">
        <f t="shared" si="9"/>
        <v>9</v>
      </c>
      <c r="B624" s="180">
        <f t="shared" si="10"/>
        <v>1921</v>
      </c>
      <c r="C624" s="45">
        <f>'StockBond Returns'!W614</f>
        <v>0.03943493587</v>
      </c>
      <c r="D624" s="231">
        <f>'StockBond Returns'!M614</f>
        <v>5.42682518</v>
      </c>
      <c r="E624" s="45">
        <f t="shared" si="1"/>
        <v>0.1096349009</v>
      </c>
      <c r="F624" s="147">
        <f t="shared" si="4"/>
        <v>58.02940259</v>
      </c>
      <c r="G624" s="232">
        <f>'StockBond Returns'!C614</f>
        <v>1921.666667</v>
      </c>
      <c r="H624" s="147">
        <f t="shared" si="2"/>
        <v>0.5301706501</v>
      </c>
      <c r="I624" s="147">
        <f t="shared" si="5"/>
        <v>6.585006145</v>
      </c>
      <c r="J624" s="45">
        <f t="shared" si="6"/>
        <v>-0.267461544</v>
      </c>
      <c r="K624" s="45">
        <f t="shared" si="7"/>
        <v>-0.3234995356</v>
      </c>
      <c r="L624" s="45">
        <f t="shared" si="8"/>
        <v>-0.1924940134</v>
      </c>
      <c r="M624" s="45">
        <f t="shared" si="11"/>
        <v>-0.06996936234</v>
      </c>
      <c r="N624" s="233">
        <f t="shared" si="12"/>
        <v>0.03740676767</v>
      </c>
    </row>
    <row r="625">
      <c r="A625" s="180">
        <f t="shared" si="9"/>
        <v>10</v>
      </c>
      <c r="B625" s="180">
        <f t="shared" si="10"/>
        <v>1921</v>
      </c>
      <c r="C625" s="45">
        <f>'StockBond Returns'!W615</f>
        <v>0.02813546054</v>
      </c>
      <c r="D625" s="231">
        <f>'StockBond Returns'!M615</f>
        <v>5.59955601</v>
      </c>
      <c r="E625" s="45">
        <f t="shared" si="1"/>
        <v>0.1067927938</v>
      </c>
      <c r="F625" s="147">
        <f t="shared" si="4"/>
        <v>59.11699932</v>
      </c>
      <c r="G625" s="232">
        <f>'StockBond Returns'!C615</f>
        <v>1921.75</v>
      </c>
      <c r="H625" s="147">
        <f t="shared" si="2"/>
        <v>0.526105793</v>
      </c>
      <c r="I625" s="147">
        <f t="shared" si="5"/>
        <v>6.550833944</v>
      </c>
      <c r="J625" s="45">
        <f t="shared" si="6"/>
        <v>-0.2630799311</v>
      </c>
      <c r="K625" s="45">
        <f t="shared" si="7"/>
        <v>-0.3199705941</v>
      </c>
      <c r="L625" s="45">
        <f t="shared" si="8"/>
        <v>-0.1890248894</v>
      </c>
      <c r="M625" s="45">
        <f t="shared" si="11"/>
        <v>-0.0676793358</v>
      </c>
      <c r="N625" s="233">
        <f t="shared" si="12"/>
        <v>0.03729240884</v>
      </c>
    </row>
    <row r="626">
      <c r="A626" s="180">
        <f t="shared" si="9"/>
        <v>11</v>
      </c>
      <c r="B626" s="180">
        <f t="shared" si="10"/>
        <v>1921</v>
      </c>
      <c r="C626" s="45">
        <f>'StockBond Returns'!W616</f>
        <v>0.06305352115</v>
      </c>
      <c r="D626" s="231">
        <f>'StockBond Returns'!M616</f>
        <v>5.9539686</v>
      </c>
      <c r="E626" s="45">
        <f t="shared" si="1"/>
        <v>0.1014776011</v>
      </c>
      <c r="F626" s="147">
        <f t="shared" si="4"/>
        <v>62.28525567</v>
      </c>
      <c r="G626" s="232">
        <f>'StockBond Returns'!C616</f>
        <v>1921.833333</v>
      </c>
      <c r="H626" s="147">
        <f t="shared" si="2"/>
        <v>0.526713194</v>
      </c>
      <c r="I626" s="147">
        <f t="shared" si="5"/>
        <v>6.509324135</v>
      </c>
      <c r="J626" s="45">
        <f t="shared" si="6"/>
        <v>-0.2579468232</v>
      </c>
      <c r="K626" s="45">
        <f t="shared" si="7"/>
        <v>-0.3156340624</v>
      </c>
      <c r="L626" s="45">
        <f t="shared" si="8"/>
        <v>-0.1845855188</v>
      </c>
      <c r="M626" s="45">
        <f t="shared" si="11"/>
        <v>-0.06616385733</v>
      </c>
      <c r="N626" s="233">
        <f t="shared" si="12"/>
        <v>0.03718511174</v>
      </c>
    </row>
    <row r="627">
      <c r="A627" s="180">
        <f t="shared" si="9"/>
        <v>12</v>
      </c>
      <c r="B627" s="180">
        <f t="shared" si="10"/>
        <v>1921</v>
      </c>
      <c r="C627" s="45">
        <f>'StockBond Returns'!W617</f>
        <v>0.0260739042</v>
      </c>
      <c r="D627" s="231">
        <f>'StockBond Returns'!M617</f>
        <v>6.02215372</v>
      </c>
      <c r="E627" s="45">
        <f t="shared" si="1"/>
        <v>0.1005267747</v>
      </c>
      <c r="F627" s="147">
        <f t="shared" si="4"/>
        <v>63.36882879</v>
      </c>
      <c r="G627" s="232">
        <f>'StockBond Returns'!C617</f>
        <v>1921.916667</v>
      </c>
      <c r="H627" s="147">
        <f t="shared" si="2"/>
        <v>0.5308553312</v>
      </c>
      <c r="I627" s="147">
        <f t="shared" si="5"/>
        <v>6.488575227</v>
      </c>
      <c r="J627" s="45">
        <f t="shared" si="6"/>
        <v>-0.2542608287</v>
      </c>
      <c r="K627" s="45">
        <f t="shared" si="7"/>
        <v>-0.3134456242</v>
      </c>
      <c r="L627" s="45">
        <f t="shared" si="8"/>
        <v>-0.1826912005</v>
      </c>
      <c r="M627" s="45">
        <f t="shared" si="11"/>
        <v>-0.06184974004</v>
      </c>
      <c r="N627" s="233">
        <f t="shared" si="12"/>
        <v>0.03708528632</v>
      </c>
    </row>
    <row r="628">
      <c r="A628" s="180">
        <f t="shared" si="9"/>
        <v>1</v>
      </c>
      <c r="B628" s="180">
        <f t="shared" si="10"/>
        <v>1922</v>
      </c>
      <c r="C628" s="45">
        <f>'StockBond Returns'!W618</f>
        <v>0.03520383658</v>
      </c>
      <c r="D628" s="231">
        <f>'StockBond Returns'!M618</f>
        <v>6.26176669</v>
      </c>
      <c r="E628" s="45">
        <f t="shared" si="1"/>
        <v>0.09734966939</v>
      </c>
      <c r="F628" s="147">
        <f t="shared" si="4"/>
        <v>65.05011121</v>
      </c>
      <c r="G628" s="232">
        <f>'StockBond Returns'!C618</f>
        <v>1922</v>
      </c>
      <c r="H628" s="147">
        <f t="shared" si="2"/>
        <v>0.527717235</v>
      </c>
      <c r="I628" s="147">
        <f t="shared" si="5"/>
        <v>6.452770976</v>
      </c>
      <c r="J628" s="45">
        <f t="shared" si="6"/>
        <v>-0.2495796551</v>
      </c>
      <c r="K628" s="45">
        <f t="shared" si="7"/>
        <v>-0.3096361653</v>
      </c>
      <c r="L628" s="45">
        <f t="shared" si="8"/>
        <v>-0.178862956</v>
      </c>
      <c r="M628" s="45">
        <f t="shared" si="11"/>
        <v>-0.05811221621</v>
      </c>
      <c r="N628" s="233">
        <f t="shared" si="12"/>
        <v>0.03700073698</v>
      </c>
    </row>
    <row r="629">
      <c r="A629" s="180">
        <f t="shared" si="9"/>
        <v>2</v>
      </c>
      <c r="B629" s="180">
        <f t="shared" si="10"/>
        <v>1922</v>
      </c>
      <c r="C629" s="45">
        <f>'StockBond Returns'!W619</f>
        <v>0.02657380269</v>
      </c>
      <c r="D629" s="231">
        <f>'StockBond Returns'!M619</f>
        <v>6.6029176</v>
      </c>
      <c r="E629" s="45">
        <f t="shared" si="1"/>
        <v>0.09322410112</v>
      </c>
      <c r="F629" s="147">
        <f t="shared" si="4"/>
        <v>66.23699934</v>
      </c>
      <c r="G629" s="232">
        <f>'StockBond Returns'!C619</f>
        <v>1922.083333</v>
      </c>
      <c r="H629" s="147">
        <f t="shared" si="2"/>
        <v>0.514573727</v>
      </c>
      <c r="I629" s="147">
        <f t="shared" si="5"/>
        <v>6.404084127</v>
      </c>
      <c r="J629" s="45">
        <f t="shared" si="6"/>
        <v>-0.243217146</v>
      </c>
      <c r="K629" s="45">
        <f t="shared" si="7"/>
        <v>-0.3043876959</v>
      </c>
      <c r="L629" s="45">
        <f t="shared" si="8"/>
        <v>-0.1733150786</v>
      </c>
      <c r="M629" s="45">
        <f t="shared" si="11"/>
        <v>-0.06051329049</v>
      </c>
      <c r="N629" s="233">
        <f t="shared" si="12"/>
        <v>0.03692920816</v>
      </c>
    </row>
    <row r="630">
      <c r="A630" s="180">
        <f t="shared" si="9"/>
        <v>3</v>
      </c>
      <c r="B630" s="180">
        <f t="shared" si="10"/>
        <v>1922</v>
      </c>
      <c r="C630" s="45">
        <f>'StockBond Returns'!W620</f>
        <v>0.04321957763</v>
      </c>
      <c r="D630" s="231">
        <f>'StockBond Returns'!M620</f>
        <v>7.10235085</v>
      </c>
      <c r="E630" s="45">
        <f t="shared" si="1"/>
        <v>0.08789922563</v>
      </c>
      <c r="F630" s="147">
        <f t="shared" si="4"/>
        <v>68.56292109</v>
      </c>
      <c r="G630" s="232">
        <f>'StockBond Returns'!C620</f>
        <v>1922.166667</v>
      </c>
      <c r="H630" s="147">
        <f t="shared" si="2"/>
        <v>0.5022189726</v>
      </c>
      <c r="I630" s="147">
        <f t="shared" si="5"/>
        <v>6.352083513</v>
      </c>
      <c r="J630" s="45">
        <f t="shared" si="6"/>
        <v>-0.2360419511</v>
      </c>
      <c r="K630" s="45">
        <f t="shared" si="7"/>
        <v>-0.2986931444</v>
      </c>
      <c r="L630" s="45">
        <f t="shared" si="8"/>
        <v>-0.1672240487</v>
      </c>
      <c r="M630" s="45">
        <f t="shared" si="11"/>
        <v>-0.06345599913</v>
      </c>
      <c r="N630" s="233">
        <f t="shared" si="12"/>
        <v>0.03684895704</v>
      </c>
    </row>
    <row r="631">
      <c r="A631" s="180">
        <f t="shared" si="9"/>
        <v>4</v>
      </c>
      <c r="B631" s="180">
        <f t="shared" si="10"/>
        <v>1922</v>
      </c>
      <c r="C631" s="45">
        <f>'StockBond Returns'!W621</f>
        <v>0.04980947106</v>
      </c>
      <c r="D631" s="231">
        <f>'StockBond Returns'!M621</f>
        <v>7.51448444</v>
      </c>
      <c r="E631" s="45">
        <f t="shared" si="1"/>
        <v>0.08403816426</v>
      </c>
      <c r="F631" s="147">
        <f t="shared" si="4"/>
        <v>71.45076969</v>
      </c>
      <c r="G631" s="232">
        <f>'StockBond Returns'!C621</f>
        <v>1922.25</v>
      </c>
      <c r="H631" s="147">
        <f t="shared" si="2"/>
        <v>0.5003826267</v>
      </c>
      <c r="I631" s="147">
        <f t="shared" si="5"/>
        <v>6.313990894</v>
      </c>
      <c r="J631" s="45">
        <f t="shared" si="6"/>
        <v>-0.2303998566</v>
      </c>
      <c r="K631" s="45">
        <f t="shared" si="7"/>
        <v>-0.2944621255</v>
      </c>
      <c r="L631" s="45">
        <f t="shared" si="8"/>
        <v>-0.162854809</v>
      </c>
      <c r="M631" s="45">
        <f t="shared" si="11"/>
        <v>-0.06316583329</v>
      </c>
      <c r="N631" s="233">
        <f t="shared" si="12"/>
        <v>0.03675656827</v>
      </c>
    </row>
    <row r="632">
      <c r="A632" s="180">
        <f t="shared" si="9"/>
        <v>5</v>
      </c>
      <c r="B632" s="180">
        <f t="shared" si="10"/>
        <v>1922</v>
      </c>
      <c r="C632" s="45">
        <f>'StockBond Returns'!W622</f>
        <v>0.04299891293</v>
      </c>
      <c r="D632" s="231">
        <f>'StockBond Returns'!M622</f>
        <v>7.76047013</v>
      </c>
      <c r="E632" s="45">
        <f t="shared" si="1"/>
        <v>0.08192908633</v>
      </c>
      <c r="F632" s="147">
        <f t="shared" si="4"/>
        <v>74.00117658</v>
      </c>
      <c r="G632" s="232">
        <f>'StockBond Returns'!C622</f>
        <v>1922.333333</v>
      </c>
      <c r="H632" s="147">
        <f t="shared" si="2"/>
        <v>0.5052373987</v>
      </c>
      <c r="I632" s="147">
        <f t="shared" si="5"/>
        <v>6.27354595</v>
      </c>
      <c r="J632" s="45">
        <f t="shared" si="6"/>
        <v>-0.2240482362</v>
      </c>
      <c r="K632" s="45">
        <f t="shared" si="7"/>
        <v>-0.289913591</v>
      </c>
      <c r="L632" s="45">
        <f t="shared" si="8"/>
        <v>-0.1580963056</v>
      </c>
      <c r="M632" s="45">
        <f t="shared" si="11"/>
        <v>-0.06515914962</v>
      </c>
      <c r="N632" s="233">
        <f t="shared" si="12"/>
        <v>0.03666666203</v>
      </c>
    </row>
    <row r="633">
      <c r="A633" s="180">
        <f t="shared" si="9"/>
        <v>6</v>
      </c>
      <c r="B633" s="180">
        <f t="shared" si="10"/>
        <v>1922</v>
      </c>
      <c r="C633" s="45">
        <f>'StockBond Returns'!W623</f>
        <v>-0.02692243872</v>
      </c>
      <c r="D633" s="231">
        <f>'StockBond Returns'!M623</f>
        <v>7.53428479</v>
      </c>
      <c r="E633" s="45">
        <f t="shared" si="1"/>
        <v>0.08386329976</v>
      </c>
      <c r="F633" s="147">
        <f t="shared" si="4"/>
        <v>71.51724926</v>
      </c>
      <c r="G633" s="232">
        <f>'StockBond Returns'!C623</f>
        <v>1922.416667</v>
      </c>
      <c r="H633" s="147">
        <f t="shared" si="2"/>
        <v>0.4998060427</v>
      </c>
      <c r="I633" s="147">
        <f t="shared" si="5"/>
        <v>6.237863494</v>
      </c>
      <c r="J633" s="45">
        <f t="shared" si="6"/>
        <v>-0.2180134333</v>
      </c>
      <c r="K633" s="45">
        <f t="shared" si="7"/>
        <v>-0.2858516831</v>
      </c>
      <c r="L633" s="45">
        <f t="shared" si="8"/>
        <v>-0.1539001242</v>
      </c>
      <c r="M633" s="45">
        <f t="shared" si="11"/>
        <v>-0.06538794635</v>
      </c>
      <c r="N633" s="233">
        <f t="shared" si="12"/>
        <v>0.03657009919</v>
      </c>
    </row>
    <row r="634">
      <c r="A634" s="180">
        <f t="shared" si="9"/>
        <v>7</v>
      </c>
      <c r="B634" s="180">
        <f t="shared" si="10"/>
        <v>1922</v>
      </c>
      <c r="C634" s="45">
        <f>'StockBond Returns'!W624</f>
        <v>0.009790271537</v>
      </c>
      <c r="D634" s="231">
        <f>'StockBond Returns'!M624</f>
        <v>7.69303433</v>
      </c>
      <c r="E634" s="45">
        <f t="shared" si="1"/>
        <v>0.08249386049</v>
      </c>
      <c r="F634" s="147">
        <f t="shared" si="4"/>
        <v>71.71272327</v>
      </c>
      <c r="G634" s="232">
        <f>'StockBond Returns'!C624</f>
        <v>1922.5</v>
      </c>
      <c r="H634" s="147">
        <f t="shared" si="2"/>
        <v>0.4929882824</v>
      </c>
      <c r="I634" s="147">
        <f t="shared" si="5"/>
        <v>6.195047815</v>
      </c>
      <c r="J634" s="45">
        <f t="shared" si="6"/>
        <v>-0.2117836915</v>
      </c>
      <c r="K634" s="45">
        <f t="shared" si="7"/>
        <v>-0.2809160077</v>
      </c>
      <c r="L634" s="45">
        <f t="shared" si="8"/>
        <v>-0.1486582985</v>
      </c>
      <c r="M634" s="45">
        <f t="shared" si="11"/>
        <v>-0.06684865434</v>
      </c>
      <c r="N634" s="233">
        <f t="shared" si="12"/>
        <v>0.03647094858</v>
      </c>
    </row>
    <row r="635">
      <c r="A635" s="180">
        <f t="shared" si="9"/>
        <v>8</v>
      </c>
      <c r="B635" s="180">
        <f t="shared" si="10"/>
        <v>1922</v>
      </c>
      <c r="C635" s="45">
        <f>'StockBond Returns'!W625</f>
        <v>0.07073358007</v>
      </c>
      <c r="D635" s="231">
        <f>'StockBond Returns'!M625</f>
        <v>8.21721627</v>
      </c>
      <c r="E635" s="45">
        <f t="shared" si="1"/>
        <v>0.07834785693</v>
      </c>
      <c r="F635" s="147">
        <f t="shared" si="4"/>
        <v>76.25736182</v>
      </c>
      <c r="G635" s="232">
        <f>'StockBond Returns'!C625</f>
        <v>1922.583333</v>
      </c>
      <c r="H635" s="147">
        <f t="shared" si="2"/>
        <v>0.4978834062</v>
      </c>
      <c r="I635" s="147">
        <f t="shared" si="5"/>
        <v>6.15465266</v>
      </c>
      <c r="J635" s="45">
        <f t="shared" si="6"/>
        <v>-0.2068561202</v>
      </c>
      <c r="K635" s="45">
        <f t="shared" si="7"/>
        <v>-0.276196406</v>
      </c>
      <c r="L635" s="45">
        <f t="shared" si="8"/>
        <v>-0.1436618325</v>
      </c>
      <c r="M635" s="45">
        <f t="shared" si="11"/>
        <v>-0.06899232248</v>
      </c>
      <c r="N635" s="233">
        <f t="shared" si="12"/>
        <v>0.03636020419</v>
      </c>
    </row>
    <row r="636">
      <c r="A636" s="180">
        <f t="shared" si="9"/>
        <v>9</v>
      </c>
      <c r="B636" s="180">
        <f t="shared" si="10"/>
        <v>1922</v>
      </c>
      <c r="C636" s="45">
        <f>'StockBond Returns'!W626</f>
        <v>-0.008071458406</v>
      </c>
      <c r="D636" s="231">
        <f>'StockBond Returns'!M626</f>
        <v>8.41423765</v>
      </c>
      <c r="E636" s="45">
        <f t="shared" si="1"/>
        <v>0.07692308986</v>
      </c>
      <c r="F636" s="147">
        <f t="shared" si="4"/>
        <v>75.14798893</v>
      </c>
      <c r="G636" s="232">
        <f>'StockBond Returns'!C626</f>
        <v>1922.666667</v>
      </c>
      <c r="H636" s="147">
        <f t="shared" si="2"/>
        <v>0.4817179588</v>
      </c>
      <c r="I636" s="147">
        <f t="shared" si="5"/>
        <v>6.106199968</v>
      </c>
      <c r="J636" s="45">
        <f t="shared" si="6"/>
        <v>-0.1997254633</v>
      </c>
      <c r="K636" s="45">
        <f t="shared" si="7"/>
        <v>-0.2704530251</v>
      </c>
      <c r="L636" s="45">
        <f t="shared" si="8"/>
        <v>-0.1374420266</v>
      </c>
      <c r="M636" s="45">
        <f t="shared" si="11"/>
        <v>-0.07271157626</v>
      </c>
      <c r="N636" s="233">
        <f t="shared" si="12"/>
        <v>0.03623757612</v>
      </c>
    </row>
    <row r="637">
      <c r="A637" s="180">
        <f t="shared" si="9"/>
        <v>10</v>
      </c>
      <c r="B637" s="180">
        <f t="shared" si="10"/>
        <v>1922</v>
      </c>
      <c r="C637" s="45">
        <f>'StockBond Returns'!W627</f>
        <v>0.01361131578</v>
      </c>
      <c r="D637" s="231">
        <f>'StockBond Returns'!M627</f>
        <v>8.06681945</v>
      </c>
      <c r="E637" s="45">
        <f t="shared" si="1"/>
        <v>0.07948229712</v>
      </c>
      <c r="F637" s="147">
        <f t="shared" si="4"/>
        <v>75.68257717</v>
      </c>
      <c r="G637" s="232">
        <f>'StockBond Returns'!C627</f>
        <v>1922.75</v>
      </c>
      <c r="H637" s="147">
        <f t="shared" si="2"/>
        <v>0.5012854238</v>
      </c>
      <c r="I637" s="147">
        <f t="shared" si="5"/>
        <v>6.081379599</v>
      </c>
      <c r="J637" s="45">
        <f t="shared" si="6"/>
        <v>-0.195687724</v>
      </c>
      <c r="K637" s="45">
        <f t="shared" si="7"/>
        <v>-0.2674754729</v>
      </c>
      <c r="L637" s="45">
        <f t="shared" si="8"/>
        <v>-0.1344749841</v>
      </c>
      <c r="M637" s="45">
        <f t="shared" si="11"/>
        <v>-0.07166329493</v>
      </c>
      <c r="N637" s="233">
        <f t="shared" si="12"/>
        <v>0.03609547022</v>
      </c>
    </row>
    <row r="638">
      <c r="A638" s="180">
        <f t="shared" si="9"/>
        <v>11</v>
      </c>
      <c r="B638" s="180">
        <f t="shared" si="10"/>
        <v>1922</v>
      </c>
      <c r="C638" s="45">
        <f>'StockBond Returns'!W628</f>
        <v>-0.03892185137</v>
      </c>
      <c r="D638" s="231">
        <f>'StockBond Returns'!M628</f>
        <v>7.93408596</v>
      </c>
      <c r="E638" s="45">
        <f t="shared" si="1"/>
        <v>0.08051923152</v>
      </c>
      <c r="F638" s="147">
        <f t="shared" si="4"/>
        <v>72.25509668</v>
      </c>
      <c r="G638" s="232">
        <f>'StockBond Returns'!C628</f>
        <v>1922.833333</v>
      </c>
      <c r="H638" s="147">
        <f t="shared" si="2"/>
        <v>0.4848270715</v>
      </c>
      <c r="I638" s="147">
        <f t="shared" si="5"/>
        <v>6.039493477</v>
      </c>
      <c r="J638" s="45">
        <f t="shared" si="6"/>
        <v>-0.1889973099</v>
      </c>
      <c r="K638" s="45">
        <f t="shared" si="7"/>
        <v>-0.2623951442</v>
      </c>
      <c r="L638" s="45">
        <f t="shared" si="8"/>
        <v>-0.1290149976</v>
      </c>
      <c r="M638" s="45">
        <f t="shared" si="11"/>
        <v>-0.0721781016</v>
      </c>
      <c r="N638" s="233">
        <f t="shared" si="12"/>
        <v>0.03595775725</v>
      </c>
    </row>
    <row r="639">
      <c r="A639" s="180">
        <f t="shared" si="9"/>
        <v>12</v>
      </c>
      <c r="B639" s="180">
        <f t="shared" si="10"/>
        <v>1922</v>
      </c>
      <c r="C639" s="45">
        <f>'StockBond Returns'!W629</f>
        <v>0.01181539183</v>
      </c>
      <c r="D639" s="231">
        <f>'StockBond Returns'!M629</f>
        <v>8.1855682</v>
      </c>
      <c r="E639" s="45">
        <f t="shared" si="1"/>
        <v>0.07858311455</v>
      </c>
      <c r="F639" s="147">
        <f t="shared" si="4"/>
        <v>72.61826347</v>
      </c>
      <c r="G639" s="232">
        <f>'StockBond Returns'!C629</f>
        <v>1922.916667</v>
      </c>
      <c r="H639" s="147">
        <f t="shared" si="2"/>
        <v>0.475547443</v>
      </c>
      <c r="I639" s="147">
        <f t="shared" si="5"/>
        <v>5.984185588</v>
      </c>
      <c r="J639" s="45">
        <f t="shared" si="6"/>
        <v>-0.180202348</v>
      </c>
      <c r="K639" s="45">
        <f t="shared" si="7"/>
        <v>-0.255577948</v>
      </c>
      <c r="L639" s="45">
        <f t="shared" si="8"/>
        <v>-0.1214898341</v>
      </c>
      <c r="M639" s="45">
        <f t="shared" si="11"/>
        <v>-0.07773503756</v>
      </c>
      <c r="N639" s="233">
        <f t="shared" si="12"/>
        <v>0.03581507131</v>
      </c>
    </row>
    <row r="640">
      <c r="A640" s="180">
        <f t="shared" si="9"/>
        <v>1</v>
      </c>
      <c r="B640" s="180">
        <f t="shared" si="10"/>
        <v>1923</v>
      </c>
      <c r="C640" s="45">
        <f>'StockBond Returns'!W630</f>
        <v>0.01097415863</v>
      </c>
      <c r="D640" s="231">
        <f>'StockBond Returns'!M630</f>
        <v>8.11645295</v>
      </c>
      <c r="E640" s="45">
        <f t="shared" si="1"/>
        <v>0.07910326476</v>
      </c>
      <c r="F640" s="147">
        <f t="shared" si="4"/>
        <v>72.93442163</v>
      </c>
      <c r="G640" s="232">
        <f>'StockBond Returns'!C630</f>
        <v>1923</v>
      </c>
      <c r="H640" s="147">
        <f t="shared" si="2"/>
        <v>0.4807792387</v>
      </c>
      <c r="I640" s="147">
        <f t="shared" si="5"/>
        <v>5.937247592</v>
      </c>
      <c r="J640" s="45">
        <f t="shared" si="6"/>
        <v>-0.1728856224</v>
      </c>
      <c r="K640" s="45">
        <f t="shared" si="7"/>
        <v>-0.2496927834</v>
      </c>
      <c r="L640" s="45">
        <f t="shared" si="8"/>
        <v>-0.1150454183</v>
      </c>
      <c r="M640" s="45">
        <f t="shared" si="11"/>
        <v>-0.07989178376</v>
      </c>
      <c r="N640" s="233">
        <f t="shared" si="12"/>
        <v>0.03564144252</v>
      </c>
    </row>
    <row r="641">
      <c r="A641" s="180">
        <f t="shared" si="9"/>
        <v>2</v>
      </c>
      <c r="B641" s="180">
        <f t="shared" si="10"/>
        <v>1923</v>
      </c>
      <c r="C641" s="45">
        <f>'StockBond Returns'!W631</f>
        <v>0.05270238209</v>
      </c>
      <c r="D641" s="231">
        <f>'StockBond Returns'!M631</f>
        <v>8.67616563</v>
      </c>
      <c r="E641" s="45">
        <f t="shared" si="1"/>
        <v>0.07512914418</v>
      </c>
      <c r="F641" s="147">
        <f t="shared" si="4"/>
        <v>76.27212194</v>
      </c>
      <c r="G641" s="232">
        <f>'StockBond Returns'!C631</f>
        <v>1923.083333</v>
      </c>
      <c r="H641" s="147">
        <f t="shared" si="2"/>
        <v>0.4775216038</v>
      </c>
      <c r="I641" s="147">
        <f t="shared" si="5"/>
        <v>5.900195469</v>
      </c>
      <c r="J641" s="45">
        <f t="shared" si="6"/>
        <v>-0.1664182717</v>
      </c>
      <c r="K641" s="45">
        <f t="shared" si="7"/>
        <v>-0.2449809945</v>
      </c>
      <c r="L641" s="45">
        <f t="shared" si="8"/>
        <v>-0.1099664572</v>
      </c>
      <c r="M641" s="45">
        <f t="shared" si="11"/>
        <v>-0.07868239205</v>
      </c>
      <c r="N641" s="233">
        <f t="shared" si="12"/>
        <v>0.03545414773</v>
      </c>
    </row>
    <row r="642">
      <c r="A642" s="180">
        <f t="shared" si="9"/>
        <v>3</v>
      </c>
      <c r="B642" s="180">
        <f t="shared" si="10"/>
        <v>1923</v>
      </c>
      <c r="C642" s="45">
        <f>'StockBond Returns'!W632</f>
        <v>-0.007464024064</v>
      </c>
      <c r="D642" s="231">
        <f>'StockBond Returns'!M632</f>
        <v>8.45595429</v>
      </c>
      <c r="E642" s="45">
        <f t="shared" si="1"/>
        <v>0.07662993174</v>
      </c>
      <c r="F642" s="147">
        <f t="shared" si="4"/>
        <v>75.22886761</v>
      </c>
      <c r="G642" s="232">
        <f>'StockBond Returns'!C632</f>
        <v>1923.166667</v>
      </c>
      <c r="H642" s="147">
        <f t="shared" si="2"/>
        <v>0.4803985825</v>
      </c>
      <c r="I642" s="147">
        <f t="shared" si="5"/>
        <v>5.878375079</v>
      </c>
      <c r="J642" s="45">
        <f t="shared" si="6"/>
        <v>-0.1623172296</v>
      </c>
      <c r="K642" s="45">
        <f t="shared" si="7"/>
        <v>-0.2421783817</v>
      </c>
      <c r="L642" s="45">
        <f t="shared" si="8"/>
        <v>-0.1071225883</v>
      </c>
      <c r="M642" s="45">
        <f t="shared" si="11"/>
        <v>-0.07457528434</v>
      </c>
      <c r="N642" s="233">
        <f t="shared" si="12"/>
        <v>0.03527066271</v>
      </c>
    </row>
    <row r="643">
      <c r="A643" s="180">
        <f t="shared" si="9"/>
        <v>4</v>
      </c>
      <c r="B643" s="180">
        <f t="shared" si="10"/>
        <v>1923</v>
      </c>
      <c r="C643" s="45">
        <f>'StockBond Returns'!W633</f>
        <v>-0.02202186341</v>
      </c>
      <c r="D643" s="231">
        <f>'StockBond Returns'!M633</f>
        <v>8.08592593</v>
      </c>
      <c r="E643" s="45">
        <f t="shared" si="1"/>
        <v>0.07933583727</v>
      </c>
      <c r="F643" s="147">
        <f t="shared" si="4"/>
        <v>73.10236846</v>
      </c>
      <c r="G643" s="232">
        <f>'StockBond Returns'!C633</f>
        <v>1923.25</v>
      </c>
      <c r="H643" s="147">
        <f t="shared" si="2"/>
        <v>0.483303134</v>
      </c>
      <c r="I643" s="147">
        <f t="shared" si="5"/>
        <v>5.861295586</v>
      </c>
      <c r="J643" s="45">
        <f t="shared" si="6"/>
        <v>-0.1592848247</v>
      </c>
      <c r="K643" s="45">
        <f t="shared" si="7"/>
        <v>-0.2399701313</v>
      </c>
      <c r="L643" s="45">
        <f t="shared" si="8"/>
        <v>-0.1049700968</v>
      </c>
      <c r="M643" s="45">
        <f t="shared" si="11"/>
        <v>-0.07169717462</v>
      </c>
      <c r="N643" s="233">
        <f t="shared" si="12"/>
        <v>0.03510599482</v>
      </c>
    </row>
    <row r="644">
      <c r="A644" s="180">
        <f t="shared" si="9"/>
        <v>5</v>
      </c>
      <c r="B644" s="180">
        <f t="shared" si="10"/>
        <v>1923</v>
      </c>
      <c r="C644" s="45">
        <f>'StockBond Returns'!W634</f>
        <v>-0.02576291986</v>
      </c>
      <c r="D644" s="231">
        <f>'StockBond Returns'!M634</f>
        <v>7.96847742</v>
      </c>
      <c r="E644" s="45">
        <f t="shared" si="1"/>
        <v>0.08024724438</v>
      </c>
      <c r="F644" s="147">
        <f t="shared" si="4"/>
        <v>70.74818616</v>
      </c>
      <c r="G644" s="232">
        <f>'StockBond Returns'!C634</f>
        <v>1923.333333</v>
      </c>
      <c r="H644" s="147">
        <f t="shared" si="2"/>
        <v>0.4731122487</v>
      </c>
      <c r="I644" s="147">
        <f t="shared" si="5"/>
        <v>5.829170436</v>
      </c>
      <c r="J644" s="45">
        <f t="shared" si="6"/>
        <v>-0.1536064406</v>
      </c>
      <c r="K644" s="45">
        <f t="shared" si="7"/>
        <v>-0.2357815295</v>
      </c>
      <c r="L644" s="45">
        <f t="shared" si="8"/>
        <v>-0.1004782649</v>
      </c>
      <c r="M644" s="45">
        <f t="shared" si="11"/>
        <v>-0.07083322846</v>
      </c>
      <c r="N644" s="233">
        <f t="shared" si="12"/>
        <v>0.03495319237</v>
      </c>
    </row>
    <row r="645">
      <c r="A645" s="180">
        <f t="shared" si="9"/>
        <v>6</v>
      </c>
      <c r="B645" s="180">
        <f t="shared" si="10"/>
        <v>1923</v>
      </c>
      <c r="C645" s="45">
        <f>'StockBond Returns'!W635</f>
        <v>-0.05871828185</v>
      </c>
      <c r="D645" s="231">
        <f>'StockBond Returns'!M635</f>
        <v>7.27250402</v>
      </c>
      <c r="E645" s="45">
        <f t="shared" si="1"/>
        <v>0.0862521105</v>
      </c>
      <c r="F645" s="147">
        <f t="shared" si="4"/>
        <v>66.14864232</v>
      </c>
      <c r="G645" s="232">
        <f>'StockBond Returns'!C635</f>
        <v>1923.416667</v>
      </c>
      <c r="H645" s="147">
        <f t="shared" si="2"/>
        <v>0.4754550005</v>
      </c>
      <c r="I645" s="147">
        <f t="shared" si="5"/>
        <v>5.804819394</v>
      </c>
      <c r="J645" s="45">
        <f t="shared" si="6"/>
        <v>-0.1499920292</v>
      </c>
      <c r="K645" s="45">
        <f t="shared" si="7"/>
        <v>-0.2325756561</v>
      </c>
      <c r="L645" s="45">
        <f t="shared" si="8"/>
        <v>-0.09713190921</v>
      </c>
      <c r="M645" s="45">
        <f t="shared" si="11"/>
        <v>-0.06942186221</v>
      </c>
      <c r="N645" s="233">
        <f t="shared" si="12"/>
        <v>0.03479963912</v>
      </c>
    </row>
    <row r="646">
      <c r="A646" s="180">
        <f t="shared" si="9"/>
        <v>7</v>
      </c>
      <c r="B646" s="180">
        <f t="shared" si="10"/>
        <v>1923</v>
      </c>
      <c r="C646" s="45">
        <f>'StockBond Returns'!W636</f>
        <v>0.00714912332</v>
      </c>
      <c r="D646" s="231">
        <f>'StockBond Returns'!M636</f>
        <v>7.23770931</v>
      </c>
      <c r="E646" s="45">
        <f t="shared" si="1"/>
        <v>0.08658263079</v>
      </c>
      <c r="F646" s="147">
        <f t="shared" si="4"/>
        <v>66.14269303</v>
      </c>
      <c r="G646" s="232">
        <f>'StockBond Returns'!C636</f>
        <v>1923.5</v>
      </c>
      <c r="H646" s="147">
        <f t="shared" si="2"/>
        <v>0.4772340308</v>
      </c>
      <c r="I646" s="147">
        <f t="shared" si="5"/>
        <v>5.789065142</v>
      </c>
      <c r="J646" s="45">
        <f t="shared" si="6"/>
        <v>-0.1472499456</v>
      </c>
      <c r="K646" s="45">
        <f t="shared" si="7"/>
        <v>-0.2304872021</v>
      </c>
      <c r="L646" s="45">
        <f t="shared" si="8"/>
        <v>-0.09509029422</v>
      </c>
      <c r="M646" s="45">
        <f t="shared" si="11"/>
        <v>-0.06553342034</v>
      </c>
      <c r="N646" s="233">
        <f t="shared" si="12"/>
        <v>0.03465040859</v>
      </c>
    </row>
    <row r="647">
      <c r="A647" s="180">
        <f t="shared" si="9"/>
        <v>8</v>
      </c>
      <c r="B647" s="180">
        <f t="shared" si="10"/>
        <v>1923</v>
      </c>
      <c r="C647" s="45">
        <f>'StockBond Returns'!W637</f>
        <v>0.02229282654</v>
      </c>
      <c r="D647" s="231">
        <f>'StockBond Returns'!M637</f>
        <v>7.60926923</v>
      </c>
      <c r="E647" s="45">
        <f t="shared" si="1"/>
        <v>0.08320933225</v>
      </c>
      <c r="F647" s="147">
        <f t="shared" si="4"/>
        <v>67.12932769</v>
      </c>
      <c r="G647" s="232">
        <f>'StockBond Returns'!C637</f>
        <v>1923.583333</v>
      </c>
      <c r="H647" s="147">
        <f t="shared" si="2"/>
        <v>0.4654822109</v>
      </c>
      <c r="I647" s="147">
        <f t="shared" si="5"/>
        <v>5.756663947</v>
      </c>
      <c r="J647" s="45">
        <f t="shared" si="6"/>
        <v>-0.1417123674</v>
      </c>
      <c r="K647" s="45">
        <f t="shared" si="7"/>
        <v>-0.2261560244</v>
      </c>
      <c r="L647" s="45">
        <f t="shared" si="8"/>
        <v>-0.09040518582</v>
      </c>
      <c r="M647" s="45">
        <f t="shared" si="11"/>
        <v>-0.06466469101</v>
      </c>
      <c r="N647" s="233">
        <f t="shared" si="12"/>
        <v>0.034520074</v>
      </c>
    </row>
    <row r="648">
      <c r="A648" s="180">
        <f t="shared" si="9"/>
        <v>9</v>
      </c>
      <c r="B648" s="180">
        <f t="shared" si="10"/>
        <v>1923</v>
      </c>
      <c r="C648" s="45">
        <f>'StockBond Returns'!W638</f>
        <v>-0.02470683523</v>
      </c>
      <c r="D648" s="231">
        <f>'StockBond Returns'!M638</f>
        <v>7.4824344</v>
      </c>
      <c r="E648" s="45">
        <f t="shared" si="1"/>
        <v>0.08432317188</v>
      </c>
      <c r="F648" s="147">
        <f t="shared" si="4"/>
        <v>65.01679283</v>
      </c>
      <c r="G648" s="232">
        <f>'StockBond Returns'!C638</f>
        <v>1923.666667</v>
      </c>
      <c r="H648" s="147">
        <f t="shared" si="2"/>
        <v>0.4568685164</v>
      </c>
      <c r="I648" s="147">
        <f t="shared" si="5"/>
        <v>5.731814505</v>
      </c>
      <c r="J648" s="45">
        <f t="shared" si="6"/>
        <v>-0.1373892975</v>
      </c>
      <c r="K648" s="45">
        <f t="shared" si="7"/>
        <v>-0.2228011372</v>
      </c>
      <c r="L648" s="45">
        <f t="shared" si="8"/>
        <v>-0.08685435977</v>
      </c>
      <c r="M648" s="45">
        <f t="shared" si="11"/>
        <v>-0.06131234901</v>
      </c>
      <c r="N648" s="233">
        <f t="shared" si="12"/>
        <v>0.0343915813</v>
      </c>
    </row>
    <row r="649">
      <c r="A649" s="180">
        <f t="shared" si="9"/>
        <v>10</v>
      </c>
      <c r="B649" s="180">
        <f t="shared" si="10"/>
        <v>1923</v>
      </c>
      <c r="C649" s="45">
        <f>'StockBond Returns'!W639</f>
        <v>-0.004046810711</v>
      </c>
      <c r="D649" s="231">
        <f>'StockBond Returns'!M639</f>
        <v>7.31147722</v>
      </c>
      <c r="E649" s="45">
        <f t="shared" si="1"/>
        <v>0.08588563329</v>
      </c>
      <c r="F649" s="147">
        <f t="shared" si="4"/>
        <v>64.29866252</v>
      </c>
      <c r="G649" s="232">
        <f>'StockBond Returns'!C639</f>
        <v>1923.75</v>
      </c>
      <c r="H649" s="147">
        <f t="shared" si="2"/>
        <v>0.4601942792</v>
      </c>
      <c r="I649" s="147">
        <f t="shared" si="5"/>
        <v>5.69072336</v>
      </c>
      <c r="J649" s="45">
        <f t="shared" si="6"/>
        <v>-0.1303553639</v>
      </c>
      <c r="K649" s="45">
        <f t="shared" si="7"/>
        <v>-0.2171891984</v>
      </c>
      <c r="L649" s="45">
        <f t="shared" si="8"/>
        <v>-0.08064188403</v>
      </c>
      <c r="M649" s="45">
        <f t="shared" si="11"/>
        <v>-0.06423809476</v>
      </c>
      <c r="N649" s="233">
        <f t="shared" si="12"/>
        <v>0.03427692979</v>
      </c>
    </row>
    <row r="650">
      <c r="A650" s="180">
        <f t="shared" si="9"/>
        <v>11</v>
      </c>
      <c r="B650" s="180">
        <f t="shared" si="10"/>
        <v>1923</v>
      </c>
      <c r="C650" s="45">
        <f>'StockBond Returns'!W640</f>
        <v>0.04724967059</v>
      </c>
      <c r="D650" s="231">
        <f>'StockBond Returns'!M640</f>
        <v>7.6757196</v>
      </c>
      <c r="E650" s="45">
        <f t="shared" si="1"/>
        <v>0.0826404723</v>
      </c>
      <c r="F650" s="147">
        <f t="shared" si="4"/>
        <v>66.85481484</v>
      </c>
      <c r="G650" s="232">
        <f>'StockBond Returns'!C640</f>
        <v>1923.833333</v>
      </c>
      <c r="H650" s="147">
        <f t="shared" si="2"/>
        <v>0.4604094561</v>
      </c>
      <c r="I650" s="147">
        <f t="shared" si="5"/>
        <v>5.666305745</v>
      </c>
      <c r="J650" s="45">
        <f t="shared" si="6"/>
        <v>-0.125645583</v>
      </c>
      <c r="K650" s="45">
        <f t="shared" si="7"/>
        <v>-0.2138158589</v>
      </c>
      <c r="L650" s="45">
        <f t="shared" si="8"/>
        <v>-0.07704011163</v>
      </c>
      <c r="M650" s="45">
        <f t="shared" si="11"/>
        <v>-0.06179123021</v>
      </c>
      <c r="N650" s="233">
        <f t="shared" si="12"/>
        <v>0.03414658689</v>
      </c>
    </row>
    <row r="651">
      <c r="A651" s="180">
        <f t="shared" si="9"/>
        <v>12</v>
      </c>
      <c r="B651" s="180">
        <f t="shared" si="10"/>
        <v>1923</v>
      </c>
      <c r="C651" s="45">
        <f>'StockBond Returns'!W641</f>
        <v>0.02695029299</v>
      </c>
      <c r="D651" s="231">
        <f>'StockBond Returns'!M641</f>
        <v>7.9628283</v>
      </c>
      <c r="E651" s="45">
        <f t="shared" si="1"/>
        <v>0.08029175956</v>
      </c>
      <c r="F651" s="147">
        <f t="shared" si="4"/>
        <v>68.18375406</v>
      </c>
      <c r="G651" s="232">
        <f>'StockBond Returns'!C641</f>
        <v>1923.916667</v>
      </c>
      <c r="H651" s="147">
        <f t="shared" si="2"/>
        <v>0.4562161322</v>
      </c>
      <c r="I651" s="147">
        <f t="shared" si="5"/>
        <v>5.646974434</v>
      </c>
      <c r="J651" s="45">
        <f t="shared" si="6"/>
        <v>-0.1216510183</v>
      </c>
      <c r="K651" s="45">
        <f t="shared" si="7"/>
        <v>-0.2111245115</v>
      </c>
      <c r="L651" s="45">
        <f t="shared" si="8"/>
        <v>-0.07422700552</v>
      </c>
      <c r="M651" s="45">
        <f t="shared" si="11"/>
        <v>-0.05635038376</v>
      </c>
      <c r="N651" s="233">
        <f t="shared" si="12"/>
        <v>0.0340254715</v>
      </c>
    </row>
    <row r="652">
      <c r="A652" s="180">
        <f t="shared" si="9"/>
        <v>1</v>
      </c>
      <c r="B652" s="180">
        <f t="shared" si="10"/>
        <v>1924</v>
      </c>
      <c r="C652" s="45">
        <f>'StockBond Returns'!W642</f>
        <v>0.02784756478</v>
      </c>
      <c r="D652" s="231">
        <f>'StockBond Returns'!M642</f>
        <v>8.27071891</v>
      </c>
      <c r="E652" s="45">
        <f t="shared" si="1"/>
        <v>0.07795423686</v>
      </c>
      <c r="F652" s="147">
        <f t="shared" si="4"/>
        <v>69.61358493</v>
      </c>
      <c r="G652" s="232">
        <f>'StockBond Returns'!C642</f>
        <v>1924</v>
      </c>
      <c r="H652" s="147">
        <f t="shared" si="2"/>
        <v>0.452222824</v>
      </c>
      <c r="I652" s="147">
        <f t="shared" si="5"/>
        <v>5.618418019</v>
      </c>
      <c r="J652" s="45">
        <f t="shared" si="6"/>
        <v>-0.1153467652</v>
      </c>
      <c r="K652" s="45">
        <f t="shared" si="7"/>
        <v>-0.2071149388</v>
      </c>
      <c r="L652" s="45">
        <f t="shared" si="8"/>
        <v>-0.06985523108</v>
      </c>
      <c r="M652" s="45">
        <f t="shared" si="11"/>
        <v>-0.05369989509</v>
      </c>
      <c r="N652" s="233">
        <f t="shared" si="12"/>
        <v>0.03392840381</v>
      </c>
    </row>
    <row r="653">
      <c r="A653" s="180">
        <f t="shared" si="9"/>
        <v>2</v>
      </c>
      <c r="B653" s="180">
        <f t="shared" si="10"/>
        <v>1924</v>
      </c>
      <c r="C653" s="45">
        <f>'StockBond Returns'!W643</f>
        <v>-0.005180434024</v>
      </c>
      <c r="D653" s="231">
        <f>'StockBond Returns'!M643</f>
        <v>8.03268781</v>
      </c>
      <c r="E653" s="45">
        <f t="shared" si="1"/>
        <v>0.07974566569</v>
      </c>
      <c r="F653" s="147">
        <f t="shared" si="4"/>
        <v>68.80307623</v>
      </c>
      <c r="G653" s="232">
        <f>'StockBond Returns'!C643</f>
        <v>1924.083333</v>
      </c>
      <c r="H653" s="147">
        <f t="shared" si="2"/>
        <v>0.4572289263</v>
      </c>
      <c r="I653" s="147">
        <f t="shared" si="5"/>
        <v>5.598125342</v>
      </c>
      <c r="J653" s="45">
        <f t="shared" si="6"/>
        <v>-0.1106708275</v>
      </c>
      <c r="K653" s="45">
        <f t="shared" si="7"/>
        <v>-0.2042408051</v>
      </c>
      <c r="L653" s="45">
        <f t="shared" si="8"/>
        <v>-0.0668001525</v>
      </c>
      <c r="M653" s="45">
        <f t="shared" si="11"/>
        <v>-0.05119663048</v>
      </c>
      <c r="N653" s="233">
        <f t="shared" si="12"/>
        <v>0.03384115991</v>
      </c>
    </row>
    <row r="654">
      <c r="A654" s="180">
        <f t="shared" si="9"/>
        <v>3</v>
      </c>
      <c r="B654" s="180">
        <f t="shared" si="10"/>
        <v>1924</v>
      </c>
      <c r="C654" s="45">
        <f>'StockBond Returns'!W644</f>
        <v>-0.009848704968</v>
      </c>
      <c r="D654" s="231">
        <f>'StockBond Returns'!M644</f>
        <v>7.92183071</v>
      </c>
      <c r="E654" s="45">
        <f t="shared" si="1"/>
        <v>0.08061672368</v>
      </c>
      <c r="F654" s="147">
        <f t="shared" si="4"/>
        <v>67.67272922</v>
      </c>
      <c r="G654" s="232">
        <f>'StockBond Returns'!C644</f>
        <v>1924.166667</v>
      </c>
      <c r="H654" s="147">
        <f t="shared" si="2"/>
        <v>0.454629476</v>
      </c>
      <c r="I654" s="147">
        <f t="shared" si="5"/>
        <v>5.572356235</v>
      </c>
      <c r="J654" s="45">
        <f t="shared" si="6"/>
        <v>-0.104330341</v>
      </c>
      <c r="K654" s="45">
        <f t="shared" si="7"/>
        <v>-0.2005608531</v>
      </c>
      <c r="L654" s="45">
        <f t="shared" si="8"/>
        <v>-0.06278642633</v>
      </c>
      <c r="M654" s="45">
        <f t="shared" si="11"/>
        <v>-0.05205840722</v>
      </c>
      <c r="N654" s="233">
        <f t="shared" si="12"/>
        <v>0.03376446196</v>
      </c>
    </row>
    <row r="655">
      <c r="A655" s="180">
        <f t="shared" si="9"/>
        <v>4</v>
      </c>
      <c r="B655" s="180">
        <f t="shared" si="10"/>
        <v>1924</v>
      </c>
      <c r="C655" s="45">
        <f>'StockBond Returns'!W645</f>
        <v>0.005264332774</v>
      </c>
      <c r="D655" s="231">
        <f>'StockBond Returns'!M645</f>
        <v>7.9620266</v>
      </c>
      <c r="E655" s="45">
        <f t="shared" si="1"/>
        <v>0.08029808209</v>
      </c>
      <c r="F655" s="147">
        <f t="shared" si="4"/>
        <v>67.57195819</v>
      </c>
      <c r="G655" s="232">
        <f>'StockBond Returns'!C645</f>
        <v>1924.25</v>
      </c>
      <c r="H655" s="147">
        <f t="shared" si="2"/>
        <v>0.4521582204</v>
      </c>
      <c r="I655" s="147">
        <f t="shared" si="5"/>
        <v>5.541211322</v>
      </c>
      <c r="J655" s="45">
        <f t="shared" si="6"/>
        <v>-0.09624121603</v>
      </c>
      <c r="K655" s="45">
        <f t="shared" si="7"/>
        <v>-0.1960675281</v>
      </c>
      <c r="L655" s="45">
        <f t="shared" si="8"/>
        <v>-0.05780089258</v>
      </c>
      <c r="M655" s="45">
        <f t="shared" si="11"/>
        <v>-0.05460981447</v>
      </c>
      <c r="N655" s="233">
        <f t="shared" si="12"/>
        <v>0.03368753327</v>
      </c>
    </row>
    <row r="656">
      <c r="A656" s="180">
        <f t="shared" si="9"/>
        <v>5</v>
      </c>
      <c r="B656" s="180">
        <f t="shared" si="10"/>
        <v>1924</v>
      </c>
      <c r="C656" s="45">
        <f>'StockBond Returns'!W646</f>
        <v>0.01041230387</v>
      </c>
      <c r="D656" s="231">
        <f>'StockBond Returns'!M646</f>
        <v>7.88925245</v>
      </c>
      <c r="E656" s="45">
        <f t="shared" si="1"/>
        <v>0.08087736093</v>
      </c>
      <c r="F656" s="147">
        <f t="shared" si="4"/>
        <v>67.81867172</v>
      </c>
      <c r="G656" s="232">
        <f>'StockBond Returns'!C646</f>
        <v>1924.333333</v>
      </c>
      <c r="H656" s="147">
        <f t="shared" si="2"/>
        <v>0.4570829325</v>
      </c>
      <c r="I656" s="147">
        <f t="shared" si="5"/>
        <v>5.525182006</v>
      </c>
      <c r="J656" s="45">
        <f t="shared" si="6"/>
        <v>-0.09116532797</v>
      </c>
      <c r="K656" s="45">
        <f t="shared" si="7"/>
        <v>-0.193735209</v>
      </c>
      <c r="L656" s="45">
        <f t="shared" si="8"/>
        <v>-0.05532801476</v>
      </c>
      <c r="M656" s="45">
        <f t="shared" si="11"/>
        <v>-0.05214951835</v>
      </c>
      <c r="N656" s="233">
        <f t="shared" si="12"/>
        <v>0.03360152749</v>
      </c>
    </row>
    <row r="657">
      <c r="A657" s="180">
        <f t="shared" si="9"/>
        <v>6</v>
      </c>
      <c r="B657" s="180">
        <f t="shared" si="10"/>
        <v>1924</v>
      </c>
      <c r="C657" s="45">
        <f>'StockBond Returns'!W647</f>
        <v>0.03503847425</v>
      </c>
      <c r="D657" s="231">
        <f>'StockBond Returns'!M647</f>
        <v>8.24321916</v>
      </c>
      <c r="E657" s="45">
        <f t="shared" si="1"/>
        <v>0.07815591492</v>
      </c>
      <c r="F657" s="147">
        <f t="shared" si="4"/>
        <v>69.72183608</v>
      </c>
      <c r="G657" s="232">
        <f>'StockBond Returns'!C647</f>
        <v>1924.416667</v>
      </c>
      <c r="H657" s="147">
        <f t="shared" si="2"/>
        <v>0.454097824</v>
      </c>
      <c r="I657" s="147">
        <f t="shared" si="5"/>
        <v>5.503824829</v>
      </c>
      <c r="J657" s="45">
        <f t="shared" si="6"/>
        <v>-0.08416424606</v>
      </c>
      <c r="K657" s="45">
        <f t="shared" si="7"/>
        <v>-0.1906065594</v>
      </c>
      <c r="L657" s="45">
        <f t="shared" si="8"/>
        <v>-0.05190617754</v>
      </c>
      <c r="M657" s="45">
        <f t="shared" si="11"/>
        <v>-0.05185252883</v>
      </c>
      <c r="N657" s="233">
        <f t="shared" si="12"/>
        <v>0.03353158745</v>
      </c>
    </row>
    <row r="658">
      <c r="A658" s="180">
        <f t="shared" si="9"/>
        <v>7</v>
      </c>
      <c r="B658" s="180">
        <f t="shared" si="10"/>
        <v>1924</v>
      </c>
      <c r="C658" s="45">
        <f>'StockBond Returns'!W648</f>
        <v>0.03224672433</v>
      </c>
      <c r="D658" s="231">
        <f>'StockBond Returns'!M648</f>
        <v>8.63368233</v>
      </c>
      <c r="E658" s="45">
        <f t="shared" si="1"/>
        <v>0.07541271683</v>
      </c>
      <c r="F658" s="147">
        <f t="shared" si="4"/>
        <v>71.50139592</v>
      </c>
      <c r="G658" s="232">
        <f>'StockBond Returns'!C648</f>
        <v>1924.5</v>
      </c>
      <c r="H658" s="147">
        <f t="shared" si="2"/>
        <v>0.449342877</v>
      </c>
      <c r="I658" s="147">
        <f t="shared" si="5"/>
        <v>5.475933675</v>
      </c>
      <c r="J658" s="45">
        <f t="shared" si="6"/>
        <v>-0.0757765201</v>
      </c>
      <c r="K658" s="45">
        <f t="shared" si="7"/>
        <v>-0.1864839899</v>
      </c>
      <c r="L658" s="45">
        <f t="shared" si="8"/>
        <v>-0.04730116711</v>
      </c>
      <c r="M658" s="45">
        <f t="shared" si="11"/>
        <v>-0.05409016128</v>
      </c>
      <c r="N658" s="233">
        <f t="shared" si="12"/>
        <v>0.03346951926</v>
      </c>
    </row>
    <row r="659">
      <c r="A659" s="180">
        <f t="shared" si="9"/>
        <v>8</v>
      </c>
      <c r="B659" s="180">
        <f t="shared" si="10"/>
        <v>1924</v>
      </c>
      <c r="C659" s="45">
        <f>'StockBond Returns'!W649</f>
        <v>0.0146397805</v>
      </c>
      <c r="D659" s="231">
        <f>'StockBond Returns'!M649</f>
        <v>8.72945843</v>
      </c>
      <c r="E659" s="45">
        <f t="shared" si="1"/>
        <v>0.07477732184</v>
      </c>
      <c r="F659" s="147">
        <f t="shared" si="4"/>
        <v>72.0922395</v>
      </c>
      <c r="G659" s="232">
        <f>'StockBond Returns'!C649</f>
        <v>1924.583333</v>
      </c>
      <c r="H659" s="147">
        <f t="shared" si="2"/>
        <v>0.4492387163</v>
      </c>
      <c r="I659" s="147">
        <f t="shared" si="5"/>
        <v>5.459690181</v>
      </c>
      <c r="J659" s="45">
        <f t="shared" si="6"/>
        <v>-0.06916778204</v>
      </c>
      <c r="K659" s="45">
        <f t="shared" si="7"/>
        <v>-0.1840636432</v>
      </c>
      <c r="L659" s="45">
        <f t="shared" si="8"/>
        <v>-0.04466657015</v>
      </c>
      <c r="M659" s="45">
        <f t="shared" si="11"/>
        <v>-0.05158782402</v>
      </c>
      <c r="N659" s="233">
        <f t="shared" si="12"/>
        <v>0.03340521043</v>
      </c>
    </row>
    <row r="660">
      <c r="A660" s="180">
        <f t="shared" si="9"/>
        <v>9</v>
      </c>
      <c r="B660" s="180">
        <f t="shared" si="10"/>
        <v>1924</v>
      </c>
      <c r="C660" s="45">
        <f>'StockBond Returns'!W650</f>
        <v>-0.0008818494827</v>
      </c>
      <c r="D660" s="231">
        <f>'StockBond Returns'!M650</f>
        <v>8.61163664</v>
      </c>
      <c r="E660" s="45">
        <f t="shared" si="1"/>
        <v>0.07556097272</v>
      </c>
      <c r="F660" s="147">
        <f t="shared" si="4"/>
        <v>71.57982244</v>
      </c>
      <c r="G660" s="232">
        <f>'StockBond Returns'!C650</f>
        <v>1924.666667</v>
      </c>
      <c r="H660" s="147">
        <f t="shared" si="2"/>
        <v>0.4507200842</v>
      </c>
      <c r="I660" s="147">
        <f t="shared" si="5"/>
        <v>5.453541748</v>
      </c>
      <c r="J660" s="45">
        <f t="shared" si="6"/>
        <v>-0.06377387824</v>
      </c>
      <c r="K660" s="45">
        <f t="shared" si="7"/>
        <v>-0.1831437402</v>
      </c>
      <c r="L660" s="45">
        <f t="shared" si="8"/>
        <v>-0.04376929009</v>
      </c>
      <c r="M660" s="45">
        <f t="shared" si="11"/>
        <v>-0.04854880705</v>
      </c>
      <c r="N660" s="233">
        <f t="shared" si="12"/>
        <v>0.03336099952</v>
      </c>
    </row>
    <row r="661">
      <c r="A661" s="180">
        <f t="shared" si="9"/>
        <v>10</v>
      </c>
      <c r="B661" s="180">
        <f t="shared" si="10"/>
        <v>1924</v>
      </c>
      <c r="C661" s="45">
        <f>'StockBond Returns'!W651</f>
        <v>-0.007181011489</v>
      </c>
      <c r="D661" s="231">
        <f>'StockBond Returns'!M651</f>
        <v>8.59249175</v>
      </c>
      <c r="E661" s="45">
        <f t="shared" si="1"/>
        <v>0.07569033809</v>
      </c>
      <c r="F661" s="147">
        <f t="shared" si="4"/>
        <v>70.61832346</v>
      </c>
      <c r="G661" s="232">
        <f>'StockBond Returns'!C651</f>
        <v>1924.75</v>
      </c>
      <c r="H661" s="147">
        <f t="shared" si="2"/>
        <v>0.4454270648</v>
      </c>
      <c r="I661" s="147">
        <f t="shared" si="5"/>
        <v>5.438774534</v>
      </c>
      <c r="J661" s="45">
        <f t="shared" si="6"/>
        <v>-0.05721476147</v>
      </c>
      <c r="K661" s="45">
        <f t="shared" si="7"/>
        <v>-0.1809258341</v>
      </c>
      <c r="L661" s="45">
        <f t="shared" si="8"/>
        <v>-0.04133896908</v>
      </c>
      <c r="M661" s="45">
        <f t="shared" si="11"/>
        <v>-0.0442736029</v>
      </c>
      <c r="N661" s="233">
        <f t="shared" si="12"/>
        <v>0.03333778197</v>
      </c>
    </row>
    <row r="662">
      <c r="A662" s="180">
        <f t="shared" si="9"/>
        <v>11</v>
      </c>
      <c r="B662" s="180">
        <f t="shared" si="10"/>
        <v>1924</v>
      </c>
      <c r="C662" s="45">
        <f>'StockBond Returns'!W652</f>
        <v>0.05550075948</v>
      </c>
      <c r="D662" s="231">
        <f>'StockBond Returns'!M652</f>
        <v>9.17682919</v>
      </c>
      <c r="E662" s="45">
        <f t="shared" si="1"/>
        <v>0.0719850503</v>
      </c>
      <c r="F662" s="147">
        <f t="shared" si="4"/>
        <v>74.06754544</v>
      </c>
      <c r="G662" s="232">
        <f>'StockBond Returns'!C652</f>
        <v>1924.833333</v>
      </c>
      <c r="H662" s="147">
        <f t="shared" si="2"/>
        <v>0.4443129986</v>
      </c>
      <c r="I662" s="147">
        <f t="shared" si="5"/>
        <v>5.422678076</v>
      </c>
      <c r="J662" s="45">
        <f t="shared" si="6"/>
        <v>-0.05013146223</v>
      </c>
      <c r="K662" s="45">
        <f t="shared" si="7"/>
        <v>-0.1784945276</v>
      </c>
      <c r="L662" s="45">
        <f t="shared" si="8"/>
        <v>-0.03864040951</v>
      </c>
      <c r="M662" s="45">
        <f t="shared" si="11"/>
        <v>-0.04299585645</v>
      </c>
      <c r="N662" s="233">
        <f t="shared" si="12"/>
        <v>0.03334048252</v>
      </c>
    </row>
    <row r="663">
      <c r="A663" s="180">
        <f t="shared" si="9"/>
        <v>12</v>
      </c>
      <c r="B663" s="180">
        <f t="shared" si="10"/>
        <v>1924</v>
      </c>
      <c r="C663" s="45">
        <f>'StockBond Returns'!W653</f>
        <v>0.03634132003</v>
      </c>
      <c r="D663" s="231">
        <f>'StockBond Returns'!M653</f>
        <v>9.56292503</v>
      </c>
      <c r="E663" s="45">
        <f t="shared" si="1"/>
        <v>0.06978525775</v>
      </c>
      <c r="F663" s="147">
        <f t="shared" si="4"/>
        <v>76.29879789</v>
      </c>
      <c r="G663" s="232">
        <f>'StockBond Returns'!C653</f>
        <v>1924.916667</v>
      </c>
      <c r="H663" s="147">
        <f t="shared" si="2"/>
        <v>0.4437109397</v>
      </c>
      <c r="I663" s="147">
        <f t="shared" si="5"/>
        <v>5.410172884</v>
      </c>
      <c r="J663" s="45">
        <f t="shared" si="6"/>
        <v>-0.04348038125</v>
      </c>
      <c r="K663" s="45">
        <f t="shared" si="7"/>
        <v>-0.1765956818</v>
      </c>
      <c r="L663" s="45">
        <f t="shared" si="8"/>
        <v>-0.03654514892</v>
      </c>
      <c r="M663" s="45">
        <f t="shared" si="11"/>
        <v>-0.0419342345</v>
      </c>
      <c r="N663" s="233">
        <f t="shared" si="12"/>
        <v>0.03335936828</v>
      </c>
    </row>
    <row r="664">
      <c r="A664" s="180">
        <f t="shared" si="9"/>
        <v>1</v>
      </c>
      <c r="B664" s="180">
        <f t="shared" si="10"/>
        <v>1925</v>
      </c>
      <c r="C664" s="45">
        <f>'StockBond Returns'!W654</f>
        <v>0.01925199121</v>
      </c>
      <c r="D664" s="231">
        <f>'StockBond Returns'!M654</f>
        <v>9.85101713</v>
      </c>
      <c r="E664" s="45">
        <f t="shared" si="1"/>
        <v>0.06825618014</v>
      </c>
      <c r="F664" s="147">
        <f t="shared" si="4"/>
        <v>77.31544842</v>
      </c>
      <c r="G664" s="232">
        <f>'StockBond Returns'!C654</f>
        <v>1925</v>
      </c>
      <c r="H664" s="147">
        <f t="shared" si="2"/>
        <v>0.4397714312</v>
      </c>
      <c r="I664" s="147">
        <f t="shared" si="5"/>
        <v>5.397721491</v>
      </c>
      <c r="J664" s="45">
        <f t="shared" si="6"/>
        <v>-0.03714954599</v>
      </c>
      <c r="K664" s="45">
        <f t="shared" si="7"/>
        <v>-0.1746962635</v>
      </c>
      <c r="L664" s="45">
        <f t="shared" si="8"/>
        <v>-0.03443196129</v>
      </c>
      <c r="M664" s="45">
        <f t="shared" si="11"/>
        <v>-0.0392809021</v>
      </c>
      <c r="N664" s="233">
        <f t="shared" si="12"/>
        <v>0.03338904161</v>
      </c>
    </row>
    <row r="665">
      <c r="A665" s="180">
        <f t="shared" si="9"/>
        <v>2</v>
      </c>
      <c r="B665" s="180">
        <f t="shared" si="10"/>
        <v>1925</v>
      </c>
      <c r="C665" s="45">
        <f>'StockBond Returns'!W655</f>
        <v>0.01665869156</v>
      </c>
      <c r="D665" s="231">
        <f>'StockBond Returns'!M655</f>
        <v>9.9397083</v>
      </c>
      <c r="E665" s="45">
        <f t="shared" si="1"/>
        <v>0.06780328707</v>
      </c>
      <c r="F665" s="147">
        <f t="shared" si="4"/>
        <v>78.15632518</v>
      </c>
      <c r="G665" s="232">
        <f>'StockBond Returns'!C655</f>
        <v>1925.083333</v>
      </c>
      <c r="H665" s="147">
        <f t="shared" si="2"/>
        <v>0.441604646</v>
      </c>
      <c r="I665" s="147">
        <f t="shared" si="5"/>
        <v>5.382097211</v>
      </c>
      <c r="J665" s="45">
        <f t="shared" si="6"/>
        <v>-0.02984564506</v>
      </c>
      <c r="K665" s="45">
        <f t="shared" si="7"/>
        <v>-0.1723003988</v>
      </c>
      <c r="L665" s="45">
        <f t="shared" si="8"/>
        <v>-0.03171962443</v>
      </c>
      <c r="M665" s="45">
        <f t="shared" si="11"/>
        <v>-0.03858937014</v>
      </c>
      <c r="N665" s="233">
        <f t="shared" si="12"/>
        <v>0.03343829819</v>
      </c>
    </row>
    <row r="666">
      <c r="A666" s="180">
        <f t="shared" si="9"/>
        <v>3</v>
      </c>
      <c r="B666" s="180">
        <f t="shared" si="10"/>
        <v>1925</v>
      </c>
      <c r="C666" s="45">
        <f>'StockBond Returns'!W656</f>
        <v>-0.05162384734</v>
      </c>
      <c r="D666" s="231">
        <f>'StockBond Returns'!M656</f>
        <v>9.43068116</v>
      </c>
      <c r="E666" s="45">
        <f t="shared" si="1"/>
        <v>0.07051843966</v>
      </c>
      <c r="F666" s="147">
        <f t="shared" si="4"/>
        <v>73.70278766</v>
      </c>
      <c r="G666" s="232">
        <f>'StockBond Returns'!C656</f>
        <v>1925.166667</v>
      </c>
      <c r="H666" s="147">
        <f t="shared" si="2"/>
        <v>0.433117132</v>
      </c>
      <c r="I666" s="147">
        <f t="shared" si="5"/>
        <v>5.360584867</v>
      </c>
      <c r="J666" s="45">
        <f t="shared" si="6"/>
        <v>-0.02201212715</v>
      </c>
      <c r="K666" s="45">
        <f t="shared" si="7"/>
        <v>-0.1689787914</v>
      </c>
      <c r="L666" s="45">
        <f t="shared" si="8"/>
        <v>-0.02790594996</v>
      </c>
      <c r="M666" s="45">
        <f t="shared" si="11"/>
        <v>-0.03800391781</v>
      </c>
      <c r="N666" s="233">
        <f t="shared" si="12"/>
        <v>0.03349473576</v>
      </c>
    </row>
    <row r="667">
      <c r="A667" s="180">
        <f t="shared" si="9"/>
        <v>4</v>
      </c>
      <c r="B667" s="180">
        <f t="shared" si="10"/>
        <v>1925</v>
      </c>
      <c r="C667" s="45">
        <f>'StockBond Returns'!W657</f>
        <v>0.0337897688</v>
      </c>
      <c r="D667" s="231">
        <f>'StockBond Returns'!M657</f>
        <v>9.64139268</v>
      </c>
      <c r="E667" s="45">
        <f t="shared" si="1"/>
        <v>0.0693597278</v>
      </c>
      <c r="F667" s="147">
        <f t="shared" si="4"/>
        <v>75.74543576</v>
      </c>
      <c r="G667" s="232">
        <f>'StockBond Returns'!C657</f>
        <v>1925.25</v>
      </c>
      <c r="H667" s="147">
        <f t="shared" si="2"/>
        <v>0.4378069005</v>
      </c>
      <c r="I667" s="147">
        <f t="shared" si="5"/>
        <v>5.346233547</v>
      </c>
      <c r="J667" s="45">
        <f t="shared" si="6"/>
        <v>-0.01566000508</v>
      </c>
      <c r="K667" s="45">
        <f t="shared" si="7"/>
        <v>-0.166748015</v>
      </c>
      <c r="L667" s="45">
        <f t="shared" si="8"/>
        <v>-0.02534729606</v>
      </c>
      <c r="M667" s="45">
        <f t="shared" si="11"/>
        <v>-0.03518685057</v>
      </c>
      <c r="N667" s="233">
        <f t="shared" si="12"/>
        <v>0.03355289399</v>
      </c>
    </row>
    <row r="668">
      <c r="A668" s="180">
        <f t="shared" si="9"/>
        <v>5</v>
      </c>
      <c r="B668" s="180">
        <f t="shared" si="10"/>
        <v>1925</v>
      </c>
      <c r="C668" s="45">
        <f>'StockBond Returns'!W658</f>
        <v>0.0380132319</v>
      </c>
      <c r="D668" s="231">
        <f>'StockBond Returns'!M658</f>
        <v>9.89241101</v>
      </c>
      <c r="E668" s="45">
        <f t="shared" si="1"/>
        <v>0.06804379559</v>
      </c>
      <c r="F668" s="147">
        <f t="shared" si="4"/>
        <v>78.17031522</v>
      </c>
      <c r="G668" s="232">
        <f>'StockBond Returns'!C658</f>
        <v>1925.333333</v>
      </c>
      <c r="H668" s="147">
        <f t="shared" si="2"/>
        <v>0.4432504125</v>
      </c>
      <c r="I668" s="147">
        <f t="shared" si="5"/>
        <v>5.332401027</v>
      </c>
      <c r="J668" s="45">
        <f t="shared" si="6"/>
        <v>-0.009195567064</v>
      </c>
      <c r="K668" s="45">
        <f t="shared" si="7"/>
        <v>-0.1645865169</v>
      </c>
      <c r="L668" s="45">
        <f t="shared" si="8"/>
        <v>-0.02285165549</v>
      </c>
      <c r="M668" s="45">
        <f t="shared" si="11"/>
        <v>-0.03489133542</v>
      </c>
      <c r="N668" s="233">
        <f t="shared" si="12"/>
        <v>0.0336231238</v>
      </c>
    </row>
    <row r="669">
      <c r="A669" s="180">
        <f t="shared" si="9"/>
        <v>6</v>
      </c>
      <c r="B669" s="180">
        <f t="shared" si="10"/>
        <v>1925</v>
      </c>
      <c r="C669" s="45">
        <f>'StockBond Returns'!W659</f>
        <v>-0.002700298487</v>
      </c>
      <c r="D669" s="231">
        <f>'StockBond Returns'!M659</f>
        <v>9.94578107</v>
      </c>
      <c r="E669" s="45">
        <f t="shared" si="1"/>
        <v>0.06777257251</v>
      </c>
      <c r="F669" s="147">
        <f t="shared" si="4"/>
        <v>77.51717853</v>
      </c>
      <c r="G669" s="232">
        <f>'StockBond Returns'!C659</f>
        <v>1925.416667</v>
      </c>
      <c r="H669" s="147">
        <f t="shared" si="2"/>
        <v>0.4377948835</v>
      </c>
      <c r="I669" s="147">
        <f t="shared" si="5"/>
        <v>5.316098086</v>
      </c>
      <c r="J669" s="45">
        <f t="shared" si="6"/>
        <v>-0.001074731127</v>
      </c>
      <c r="K669" s="45">
        <f t="shared" si="7"/>
        <v>-0.1620245446</v>
      </c>
      <c r="L669" s="45">
        <f t="shared" si="8"/>
        <v>-0.01986649532</v>
      </c>
      <c r="M669" s="45">
        <f t="shared" si="11"/>
        <v>-0.03410841523</v>
      </c>
      <c r="N669" s="233">
        <f t="shared" si="12"/>
        <v>0.0336983573</v>
      </c>
    </row>
    <row r="670">
      <c r="A670" s="180">
        <f t="shared" si="9"/>
        <v>7</v>
      </c>
      <c r="B670" s="180">
        <f t="shared" si="10"/>
        <v>1925</v>
      </c>
      <c r="C670" s="45">
        <f>'StockBond Returns'!W660</f>
        <v>0.01923245364</v>
      </c>
      <c r="D670" s="231">
        <f>'StockBond Returns'!M660</f>
        <v>10.00097736</v>
      </c>
      <c r="E670" s="45">
        <f t="shared" si="1"/>
        <v>0.06749511368</v>
      </c>
      <c r="F670" s="147">
        <f t="shared" si="4"/>
        <v>78.56180932</v>
      </c>
      <c r="G670" s="232">
        <f>'StockBond Returns'!C660</f>
        <v>1925.5</v>
      </c>
      <c r="H670" s="147">
        <f t="shared" si="2"/>
        <v>0.4418781875</v>
      </c>
      <c r="I670" s="147">
        <f t="shared" si="5"/>
        <v>5.308633397</v>
      </c>
      <c r="J670" s="45">
        <f t="shared" si="6"/>
        <v>0.006276691192</v>
      </c>
      <c r="K670" s="45">
        <f t="shared" si="7"/>
        <v>-0.1608462326</v>
      </c>
      <c r="L670" s="45">
        <f t="shared" si="8"/>
        <v>-0.01847479715</v>
      </c>
      <c r="M670" s="45">
        <f t="shared" si="11"/>
        <v>-0.03055191828</v>
      </c>
      <c r="N670" s="233">
        <f t="shared" si="12"/>
        <v>0.03378286588</v>
      </c>
    </row>
    <row r="671">
      <c r="A671" s="180">
        <f t="shared" si="9"/>
        <v>8</v>
      </c>
      <c r="B671" s="180">
        <f t="shared" si="10"/>
        <v>1925</v>
      </c>
      <c r="C671" s="45">
        <f>'StockBond Returns'!W661</f>
        <v>0.00501103555</v>
      </c>
      <c r="D671" s="231">
        <f>'StockBond Returns'!M661</f>
        <v>10.11882744</v>
      </c>
      <c r="E671" s="45">
        <f t="shared" si="1"/>
        <v>0.06691283987</v>
      </c>
      <c r="F671" s="147">
        <f t="shared" si="4"/>
        <v>78.51139288</v>
      </c>
      <c r="G671" s="232">
        <f>'StockBond Returns'!C661</f>
        <v>1925.583333</v>
      </c>
      <c r="H671" s="147">
        <f t="shared" si="2"/>
        <v>0.4377850217</v>
      </c>
      <c r="I671" s="147">
        <f t="shared" si="5"/>
        <v>5.297179702</v>
      </c>
      <c r="J671" s="45">
        <f t="shared" si="6"/>
        <v>0.01376370769</v>
      </c>
      <c r="K671" s="45">
        <f t="shared" si="7"/>
        <v>-0.1590317933</v>
      </c>
      <c r="L671" s="45">
        <f t="shared" si="8"/>
        <v>-0.01632038171</v>
      </c>
      <c r="M671" s="45">
        <f t="shared" si="11"/>
        <v>-0.02976551283</v>
      </c>
      <c r="N671" s="233">
        <f t="shared" si="12"/>
        <v>0.03388002991</v>
      </c>
    </row>
    <row r="672">
      <c r="A672" s="180">
        <f t="shared" si="9"/>
        <v>9</v>
      </c>
      <c r="B672" s="180">
        <f t="shared" si="10"/>
        <v>1925</v>
      </c>
      <c r="C672" s="45">
        <f>'StockBond Returns'!W662</f>
        <v>0.02355841644</v>
      </c>
      <c r="D672" s="231">
        <f>'StockBond Returns'!M662</f>
        <v>10.52494157</v>
      </c>
      <c r="E672" s="45">
        <f t="shared" si="1"/>
        <v>0.06500620198</v>
      </c>
      <c r="F672" s="147">
        <f t="shared" si="4"/>
        <v>79.91289843</v>
      </c>
      <c r="G672" s="232">
        <f>'StockBond Returns'!C662</f>
        <v>1925.666667</v>
      </c>
      <c r="H672" s="147">
        <f t="shared" si="2"/>
        <v>0.4329028346</v>
      </c>
      <c r="I672" s="147">
        <f t="shared" si="5"/>
        <v>5.279362453</v>
      </c>
      <c r="J672" s="45">
        <f t="shared" si="6"/>
        <v>0.02208625989</v>
      </c>
      <c r="K672" s="45">
        <f t="shared" si="7"/>
        <v>-0.1561936209</v>
      </c>
      <c r="L672" s="45">
        <f t="shared" si="8"/>
        <v>-0.01294874249</v>
      </c>
      <c r="M672" s="45">
        <f t="shared" si="11"/>
        <v>-0.03193874798</v>
      </c>
      <c r="N672" s="233">
        <f t="shared" si="12"/>
        <v>0.03397788783</v>
      </c>
    </row>
    <row r="673">
      <c r="A673" s="180">
        <f t="shared" si="9"/>
        <v>10</v>
      </c>
      <c r="B673" s="180">
        <f t="shared" si="10"/>
        <v>1925</v>
      </c>
      <c r="C673" s="45">
        <f>'StockBond Returns'!W663</f>
        <v>0.04741674998</v>
      </c>
      <c r="D673" s="231">
        <f>'StockBond Returns'!M663</f>
        <v>11.17824646</v>
      </c>
      <c r="E673" s="45">
        <f t="shared" si="1"/>
        <v>0.06222973483</v>
      </c>
      <c r="F673" s="147">
        <f t="shared" si="4"/>
        <v>83.24867867</v>
      </c>
      <c r="G673" s="232">
        <f>'StockBond Returns'!C663</f>
        <v>1925.75</v>
      </c>
      <c r="H673" s="147">
        <f t="shared" si="2"/>
        <v>0.4317119332</v>
      </c>
      <c r="I673" s="147">
        <f t="shared" si="5"/>
        <v>5.265647321</v>
      </c>
      <c r="J673" s="45">
        <f t="shared" si="6"/>
        <v>0.02981325793</v>
      </c>
      <c r="K673" s="45">
        <f t="shared" si="7"/>
        <v>-0.1539958065</v>
      </c>
      <c r="L673" s="45">
        <f t="shared" si="8"/>
        <v>-0.01030245618</v>
      </c>
      <c r="M673" s="45">
        <f t="shared" si="11"/>
        <v>-0.03183202607</v>
      </c>
      <c r="N673" s="233">
        <f t="shared" si="12"/>
        <v>0.03407153617</v>
      </c>
    </row>
    <row r="674">
      <c r="A674" s="180">
        <f t="shared" si="9"/>
        <v>11</v>
      </c>
      <c r="B674" s="180">
        <f t="shared" si="10"/>
        <v>1925</v>
      </c>
      <c r="C674" s="45">
        <f>'StockBond Returns'!W664</f>
        <v>-0.01450880344</v>
      </c>
      <c r="D674" s="231">
        <f>'StockBond Returns'!M664</f>
        <v>10.81217327</v>
      </c>
      <c r="E674" s="45">
        <f t="shared" si="1"/>
        <v>0.06374417196</v>
      </c>
      <c r="F674" s="147">
        <f t="shared" si="4"/>
        <v>81.61539165</v>
      </c>
      <c r="G674" s="232">
        <f>'StockBond Returns'!C664</f>
        <v>1925.833333</v>
      </c>
      <c r="H674" s="147">
        <f t="shared" si="2"/>
        <v>0.43354213</v>
      </c>
      <c r="I674" s="147">
        <f t="shared" si="5"/>
        <v>5.254876453</v>
      </c>
      <c r="J674" s="45">
        <f t="shared" si="6"/>
        <v>0.03729828971</v>
      </c>
      <c r="K674" s="45">
        <f t="shared" si="7"/>
        <v>-0.1522617601</v>
      </c>
      <c r="L674" s="45">
        <f t="shared" si="8"/>
        <v>-0.008176241298</v>
      </c>
      <c r="M674" s="45">
        <f t="shared" si="11"/>
        <v>-0.03094441926</v>
      </c>
      <c r="N674" s="233">
        <f t="shared" si="12"/>
        <v>0.03416673691</v>
      </c>
    </row>
    <row r="675">
      <c r="A675" s="180">
        <f t="shared" si="9"/>
        <v>12</v>
      </c>
      <c r="B675" s="180">
        <f t="shared" si="10"/>
        <v>1925</v>
      </c>
      <c r="C675" s="45">
        <f>'StockBond Returns'!W665</f>
        <v>0.0454562745</v>
      </c>
      <c r="D675" s="231">
        <f>'StockBond Returns'!M665</f>
        <v>11.41576087</v>
      </c>
      <c r="E675" s="45">
        <f t="shared" si="1"/>
        <v>0.06129909545</v>
      </c>
      <c r="F675" s="147">
        <f t="shared" si="4"/>
        <v>84.87207395</v>
      </c>
      <c r="G675" s="232">
        <f>'StockBond Returns'!C665</f>
        <v>1925.916667</v>
      </c>
      <c r="H675" s="147">
        <f t="shared" si="2"/>
        <v>0.4335484469</v>
      </c>
      <c r="I675" s="147">
        <f t="shared" si="5"/>
        <v>5.24471396</v>
      </c>
      <c r="J675" s="45">
        <f t="shared" si="6"/>
        <v>0.04463940675</v>
      </c>
      <c r="K675" s="45">
        <f t="shared" si="7"/>
        <v>-0.1506191283</v>
      </c>
      <c r="L675" s="45">
        <f t="shared" si="8"/>
        <v>-0.006136132843</v>
      </c>
      <c r="M675" s="45">
        <f t="shared" si="11"/>
        <v>-0.03058292734</v>
      </c>
      <c r="N675" s="233">
        <f t="shared" si="12"/>
        <v>0.03426437558</v>
      </c>
    </row>
    <row r="676">
      <c r="A676" s="180">
        <f t="shared" si="9"/>
        <v>1</v>
      </c>
      <c r="B676" s="180">
        <f t="shared" si="10"/>
        <v>1926</v>
      </c>
      <c r="C676" s="45">
        <f>'StockBond Returns'!W666</f>
        <v>0.003093847857</v>
      </c>
      <c r="D676" s="231">
        <f>'StockBond Returns'!M666</f>
        <v>11.53820038</v>
      </c>
      <c r="E676" s="45">
        <f t="shared" si="1"/>
        <v>0.06083431415</v>
      </c>
      <c r="F676" s="147">
        <f t="shared" si="4"/>
        <v>84.69976546</v>
      </c>
      <c r="G676" s="232">
        <f>'StockBond Returns'!C666</f>
        <v>1926</v>
      </c>
      <c r="H676" s="147">
        <f t="shared" si="2"/>
        <v>0.4293876784</v>
      </c>
      <c r="I676" s="147">
        <f t="shared" si="5"/>
        <v>5.234330207</v>
      </c>
      <c r="J676" s="45">
        <f t="shared" si="6"/>
        <v>0.05152785562</v>
      </c>
      <c r="K676" s="45">
        <f t="shared" si="7"/>
        <v>-0.1489341446</v>
      </c>
      <c r="L676" s="45">
        <f t="shared" si="8"/>
        <v>-0.004027285646</v>
      </c>
      <c r="M676" s="45">
        <f t="shared" si="11"/>
        <v>-0.03027041772</v>
      </c>
      <c r="N676" s="233">
        <f t="shared" si="12"/>
        <v>0.03436234022</v>
      </c>
    </row>
    <row r="677">
      <c r="A677" s="180">
        <f t="shared" si="9"/>
        <v>2</v>
      </c>
      <c r="B677" s="180">
        <f t="shared" si="10"/>
        <v>1926</v>
      </c>
      <c r="C677" s="45">
        <f>'StockBond Returns'!W667</f>
        <v>-0.02820286647</v>
      </c>
      <c r="D677" s="231">
        <f>'StockBond Returns'!M667</f>
        <v>10.77816367</v>
      </c>
      <c r="E677" s="45">
        <f t="shared" si="1"/>
        <v>0.06389009161</v>
      </c>
      <c r="F677" s="147">
        <f t="shared" si="4"/>
        <v>81.89371157</v>
      </c>
      <c r="G677" s="232">
        <f>'StockBond Returns'!C667</f>
        <v>1926.083333</v>
      </c>
      <c r="H677" s="147">
        <f t="shared" si="2"/>
        <v>0.4360163945</v>
      </c>
      <c r="I677" s="147">
        <f t="shared" si="5"/>
        <v>5.228741955</v>
      </c>
      <c r="J677" s="45">
        <f t="shared" si="6"/>
        <v>0.05823697394</v>
      </c>
      <c r="K677" s="45">
        <f t="shared" si="7"/>
        <v>-0.1480245625</v>
      </c>
      <c r="L677" s="45">
        <f t="shared" si="8"/>
        <v>-0.002804472703</v>
      </c>
      <c r="M677" s="45">
        <f t="shared" si="11"/>
        <v>-0.02849358708</v>
      </c>
      <c r="N677" s="233">
        <f t="shared" si="12"/>
        <v>0.03446218014</v>
      </c>
    </row>
    <row r="678">
      <c r="A678" s="180">
        <f t="shared" si="9"/>
        <v>3</v>
      </c>
      <c r="B678" s="180">
        <f t="shared" si="10"/>
        <v>1926</v>
      </c>
      <c r="C678" s="45">
        <f>'StockBond Returns'!W668</f>
        <v>-0.03528554844</v>
      </c>
      <c r="D678" s="231">
        <f>'StockBond Returns'!M668</f>
        <v>10.31324665</v>
      </c>
      <c r="E678" s="45">
        <f t="shared" si="1"/>
        <v>0.06598133832</v>
      </c>
      <c r="F678" s="147">
        <f t="shared" si="4"/>
        <v>78.58341572</v>
      </c>
      <c r="G678" s="232">
        <f>'StockBond Returns'!C668</f>
        <v>1926.166667</v>
      </c>
      <c r="H678" s="147">
        <f t="shared" si="2"/>
        <v>0.4320865783</v>
      </c>
      <c r="I678" s="147">
        <f t="shared" si="5"/>
        <v>5.227711402</v>
      </c>
      <c r="J678" s="45">
        <f t="shared" si="6"/>
        <v>0.06454508044</v>
      </c>
      <c r="K678" s="45">
        <f t="shared" si="7"/>
        <v>-0.1478566101</v>
      </c>
      <c r="L678" s="45">
        <f t="shared" si="8"/>
        <v>-0.002429643522</v>
      </c>
      <c r="M678" s="45">
        <f t="shared" si="11"/>
        <v>-0.02478712092</v>
      </c>
      <c r="N678" s="233">
        <f t="shared" si="12"/>
        <v>0.03457295066</v>
      </c>
    </row>
    <row r="679">
      <c r="A679" s="180">
        <f t="shared" si="9"/>
        <v>4</v>
      </c>
      <c r="B679" s="180">
        <f t="shared" si="10"/>
        <v>1926</v>
      </c>
      <c r="C679" s="45">
        <f>'StockBond Returns'!W669</f>
        <v>0.01360347908</v>
      </c>
      <c r="D679" s="231">
        <f>'StockBond Returns'!M669</f>
        <v>10.61291705</v>
      </c>
      <c r="E679" s="45">
        <f t="shared" si="1"/>
        <v>0.06461240064</v>
      </c>
      <c r="F679" s="147">
        <f t="shared" si="4"/>
        <v>79.21445912</v>
      </c>
      <c r="G679" s="232">
        <f>'StockBond Returns'!C669</f>
        <v>1926.25</v>
      </c>
      <c r="H679" s="147">
        <f t="shared" si="2"/>
        <v>0.4265196974</v>
      </c>
      <c r="I679" s="147">
        <f t="shared" si="5"/>
        <v>5.216424198</v>
      </c>
      <c r="J679" s="45">
        <f t="shared" si="6"/>
        <v>0.07286504556</v>
      </c>
      <c r="K679" s="45">
        <f t="shared" si="7"/>
        <v>-0.1460127579</v>
      </c>
      <c r="L679" s="45">
        <f t="shared" si="8"/>
        <v>-0.00007527068311</v>
      </c>
      <c r="M679" s="45">
        <f t="shared" si="11"/>
        <v>-0.02428052335</v>
      </c>
      <c r="N679" s="233">
        <f t="shared" si="12"/>
        <v>0.03469943355</v>
      </c>
    </row>
    <row r="680">
      <c r="A680" s="180">
        <f t="shared" si="9"/>
        <v>5</v>
      </c>
      <c r="B680" s="180">
        <f t="shared" si="10"/>
        <v>1926</v>
      </c>
      <c r="C680" s="45">
        <f>'StockBond Returns'!W670</f>
        <v>0.01801657379</v>
      </c>
      <c r="D680" s="231">
        <f>'StockBond Returns'!M670</f>
        <v>10.84960029</v>
      </c>
      <c r="E680" s="45">
        <f t="shared" si="1"/>
        <v>0.06358464705</v>
      </c>
      <c r="F680" s="147">
        <f t="shared" si="4"/>
        <v>80.20742814</v>
      </c>
      <c r="G680" s="232">
        <f>'StockBond Returns'!C670</f>
        <v>1926.333333</v>
      </c>
      <c r="H680" s="147">
        <f t="shared" si="2"/>
        <v>0.4249967508</v>
      </c>
      <c r="I680" s="147">
        <f t="shared" si="5"/>
        <v>5.198170537</v>
      </c>
      <c r="J680" s="45">
        <f t="shared" si="6"/>
        <v>0.08188245046</v>
      </c>
      <c r="K680" s="45">
        <f t="shared" si="7"/>
        <v>-0.1430139347</v>
      </c>
      <c r="L680" s="45">
        <f t="shared" si="8"/>
        <v>0.003653113889</v>
      </c>
      <c r="M680" s="45">
        <f t="shared" si="11"/>
        <v>-0.02517261727</v>
      </c>
      <c r="N680" s="233">
        <f t="shared" si="12"/>
        <v>0.03482959476</v>
      </c>
    </row>
    <row r="681">
      <c r="A681" s="180">
        <f t="shared" si="9"/>
        <v>6</v>
      </c>
      <c r="B681" s="180">
        <f t="shared" si="10"/>
        <v>1926</v>
      </c>
      <c r="C681" s="45">
        <f>'StockBond Returns'!W671</f>
        <v>0.04223921664</v>
      </c>
      <c r="D681" s="231">
        <f>'StockBond Returns'!M671</f>
        <v>11.59559587</v>
      </c>
      <c r="E681" s="45">
        <f t="shared" si="1"/>
        <v>0.06061981942</v>
      </c>
      <c r="F681" s="147">
        <f t="shared" si="4"/>
        <v>83.1523788</v>
      </c>
      <c r="G681" s="232">
        <f>'StockBond Returns'!C671</f>
        <v>1926.416667</v>
      </c>
      <c r="H681" s="147">
        <f t="shared" si="2"/>
        <v>0.4200568489</v>
      </c>
      <c r="I681" s="147">
        <f t="shared" si="5"/>
        <v>5.180432502</v>
      </c>
      <c r="J681" s="45">
        <f t="shared" si="6"/>
        <v>0.09060399036</v>
      </c>
      <c r="K681" s="45">
        <f t="shared" si="7"/>
        <v>-0.1400795758</v>
      </c>
      <c r="L681" s="45">
        <f t="shared" si="8"/>
        <v>0.007331163127</v>
      </c>
      <c r="M681" s="45">
        <f t="shared" si="11"/>
        <v>-0.02551976696</v>
      </c>
      <c r="N681" s="233">
        <f t="shared" si="12"/>
        <v>0.0349530661</v>
      </c>
    </row>
    <row r="682">
      <c r="A682" s="180">
        <f t="shared" si="9"/>
        <v>7</v>
      </c>
      <c r="B682" s="180">
        <f t="shared" si="10"/>
        <v>1926</v>
      </c>
      <c r="C682" s="45">
        <f>'StockBond Returns'!W672</f>
        <v>0.02935939503</v>
      </c>
      <c r="D682" s="231">
        <f>'StockBond Returns'!M672</f>
        <v>11.80385582</v>
      </c>
      <c r="E682" s="45">
        <f t="shared" si="1"/>
        <v>0.05985903993</v>
      </c>
      <c r="F682" s="147">
        <f t="shared" si="4"/>
        <v>85.16129287</v>
      </c>
      <c r="G682" s="232">
        <f>'StockBond Returns'!C672</f>
        <v>1926.5</v>
      </c>
      <c r="H682" s="147">
        <f t="shared" si="2"/>
        <v>0.4248061025</v>
      </c>
      <c r="I682" s="147">
        <f t="shared" si="5"/>
        <v>5.163360417</v>
      </c>
      <c r="J682" s="45">
        <f t="shared" si="6"/>
        <v>0.09838708851</v>
      </c>
      <c r="K682" s="45">
        <f t="shared" si="7"/>
        <v>-0.1372363432</v>
      </c>
      <c r="L682" s="45">
        <f t="shared" si="8"/>
        <v>0.01092517459</v>
      </c>
      <c r="M682" s="45">
        <f t="shared" si="11"/>
        <v>-0.0273654195</v>
      </c>
      <c r="N682" s="233">
        <f t="shared" si="12"/>
        <v>0.03506282561</v>
      </c>
    </row>
    <row r="683">
      <c r="A683" s="180">
        <f t="shared" si="9"/>
        <v>8</v>
      </c>
      <c r="B683" s="180">
        <f t="shared" si="10"/>
        <v>1926</v>
      </c>
      <c r="C683" s="45">
        <f>'StockBond Returns'!W673</f>
        <v>0.04234239886</v>
      </c>
      <c r="D683" s="231">
        <f>'StockBond Returns'!M673</f>
        <v>12.72678094</v>
      </c>
      <c r="E683" s="45">
        <f t="shared" si="1"/>
        <v>0.05678723236</v>
      </c>
      <c r="F683" s="147">
        <f t="shared" si="4"/>
        <v>88.32443289</v>
      </c>
      <c r="G683" s="232">
        <f>'StockBond Returns'!C673</f>
        <v>1926.583333</v>
      </c>
      <c r="H683" s="147">
        <f t="shared" si="2"/>
        <v>0.4179750078</v>
      </c>
      <c r="I683" s="147">
        <f t="shared" si="5"/>
        <v>5.143550403</v>
      </c>
      <c r="J683" s="45">
        <f t="shared" si="6"/>
        <v>0.1064924113</v>
      </c>
      <c r="K683" s="45">
        <f t="shared" si="7"/>
        <v>-0.1339134711</v>
      </c>
      <c r="L683" s="45">
        <f t="shared" si="8"/>
        <v>0.01510300414</v>
      </c>
      <c r="M683" s="45">
        <f t="shared" si="11"/>
        <v>-0.02900209315</v>
      </c>
      <c r="N683" s="233">
        <f t="shared" si="12"/>
        <v>0.03515784557</v>
      </c>
    </row>
    <row r="684">
      <c r="A684" s="180">
        <f t="shared" si="9"/>
        <v>9</v>
      </c>
      <c r="B684" s="180">
        <f t="shared" si="10"/>
        <v>1926</v>
      </c>
      <c r="C684" s="45">
        <f>'StockBond Returns'!W674</f>
        <v>0.01525345909</v>
      </c>
      <c r="D684" s="231">
        <f>'StockBond Returns'!M674</f>
        <v>12.88319463</v>
      </c>
      <c r="E684" s="45">
        <f t="shared" si="1"/>
        <v>0.05631024966</v>
      </c>
      <c r="F684" s="147">
        <f t="shared" si="4"/>
        <v>89.24733544</v>
      </c>
      <c r="G684" s="232">
        <f>'StockBond Returns'!C674</f>
        <v>1926.666667</v>
      </c>
      <c r="H684" s="147">
        <f t="shared" si="2"/>
        <v>0.4187949783</v>
      </c>
      <c r="I684" s="147">
        <f t="shared" si="5"/>
        <v>5.129442547</v>
      </c>
      <c r="J684" s="45">
        <f t="shared" si="6"/>
        <v>0.1138544452</v>
      </c>
      <c r="K684" s="45">
        <f t="shared" si="7"/>
        <v>-0.1315314141</v>
      </c>
      <c r="L684" s="45">
        <f t="shared" si="8"/>
        <v>0.01820267881</v>
      </c>
      <c r="M684" s="45">
        <f t="shared" si="11"/>
        <v>-0.02839735048</v>
      </c>
      <c r="N684" s="233">
        <f t="shared" si="12"/>
        <v>0.03524260245</v>
      </c>
    </row>
    <row r="685">
      <c r="A685" s="180">
        <f t="shared" si="9"/>
        <v>10</v>
      </c>
      <c r="B685" s="180">
        <f t="shared" si="10"/>
        <v>1926</v>
      </c>
      <c r="C685" s="45">
        <f>'StockBond Returns'!W675</f>
        <v>-0.02482154872</v>
      </c>
      <c r="D685" s="231">
        <f>'StockBond Returns'!M675</f>
        <v>12.53150346</v>
      </c>
      <c r="E685" s="45">
        <f t="shared" si="1"/>
        <v>0.05739944236</v>
      </c>
      <c r="F685" s="147">
        <f t="shared" si="4"/>
        <v>86.62367851</v>
      </c>
      <c r="G685" s="232">
        <f>'StockBond Returns'!C675</f>
        <v>1926.75</v>
      </c>
      <c r="H685" s="147">
        <f t="shared" si="2"/>
        <v>0.4143459035</v>
      </c>
      <c r="I685" s="147">
        <f t="shared" si="5"/>
        <v>5.112076517</v>
      </c>
      <c r="J685" s="45">
        <f t="shared" si="6"/>
        <v>0.1210639169</v>
      </c>
      <c r="K685" s="45">
        <f t="shared" si="7"/>
        <v>-0.1285811744</v>
      </c>
      <c r="L685" s="45">
        <f t="shared" si="8"/>
        <v>0.02198752119</v>
      </c>
      <c r="M685" s="45">
        <f t="shared" si="11"/>
        <v>-0.02916465813</v>
      </c>
      <c r="N685" s="233">
        <f t="shared" si="12"/>
        <v>0.035318461</v>
      </c>
    </row>
    <row r="686">
      <c r="A686" s="180">
        <f t="shared" si="9"/>
        <v>11</v>
      </c>
      <c r="B686" s="180">
        <f t="shared" si="10"/>
        <v>1926</v>
      </c>
      <c r="C686" s="45">
        <f>'StockBond Returns'!W676</f>
        <v>0.01620991872</v>
      </c>
      <c r="D686" s="231">
        <f>'StockBond Returns'!M676</f>
        <v>12.76827928</v>
      </c>
      <c r="E686" s="45">
        <f t="shared" si="1"/>
        <v>0.05665954445</v>
      </c>
      <c r="F686" s="147">
        <f t="shared" si="4"/>
        <v>87.60677889</v>
      </c>
      <c r="G686" s="232">
        <f>'StockBond Returns'!C676</f>
        <v>1926.833333</v>
      </c>
      <c r="H686" s="147">
        <f t="shared" si="2"/>
        <v>0.4136466819</v>
      </c>
      <c r="I686" s="147">
        <f t="shared" si="5"/>
        <v>5.092181069</v>
      </c>
      <c r="J686" s="45">
        <f t="shared" si="6"/>
        <v>0.1277000594</v>
      </c>
      <c r="K686" s="45">
        <f t="shared" si="7"/>
        <v>-0.1251764903</v>
      </c>
      <c r="L686" s="45">
        <f t="shared" si="8"/>
        <v>0.02632340288</v>
      </c>
      <c r="M686" s="45">
        <f t="shared" si="11"/>
        <v>-0.03096083894</v>
      </c>
      <c r="N686" s="233">
        <f t="shared" si="12"/>
        <v>0.03537692482</v>
      </c>
    </row>
    <row r="687">
      <c r="A687" s="180">
        <f t="shared" si="9"/>
        <v>12</v>
      </c>
      <c r="B687" s="180">
        <f t="shared" si="10"/>
        <v>1926</v>
      </c>
      <c r="C687" s="45">
        <f>'StockBond Returns'!W677</f>
        <v>0.01768247785</v>
      </c>
      <c r="D687" s="231">
        <f>'StockBond Returns'!M677</f>
        <v>13.00905273</v>
      </c>
      <c r="E687" s="45">
        <f t="shared" si="1"/>
        <v>0.05593477387</v>
      </c>
      <c r="F687" s="147">
        <f t="shared" si="4"/>
        <v>88.73492283</v>
      </c>
      <c r="G687" s="232">
        <f>'StockBond Returns'!C677</f>
        <v>1926.916667</v>
      </c>
      <c r="H687" s="147">
        <f t="shared" si="2"/>
        <v>0.413613987</v>
      </c>
      <c r="I687" s="147">
        <f t="shared" si="5"/>
        <v>5.072246609</v>
      </c>
      <c r="J687" s="45">
        <f t="shared" si="6"/>
        <v>0.1343410967</v>
      </c>
      <c r="K687" s="45">
        <f t="shared" si="7"/>
        <v>-0.1217383423</v>
      </c>
      <c r="L687" s="45">
        <f t="shared" si="8"/>
        <v>0.03071821053</v>
      </c>
      <c r="M687" s="45">
        <f t="shared" si="11"/>
        <v>-0.03288403369</v>
      </c>
      <c r="N687" s="233">
        <f t="shared" si="12"/>
        <v>0.03541645861</v>
      </c>
    </row>
    <row r="688">
      <c r="A688" s="180">
        <f t="shared" si="9"/>
        <v>1</v>
      </c>
      <c r="B688" s="180">
        <f t="shared" si="10"/>
        <v>1927</v>
      </c>
      <c r="C688" s="45">
        <f>'StockBond Returns'!W678</f>
        <v>0.0006117457483</v>
      </c>
      <c r="D688" s="231">
        <f>'StockBond Returns'!M678</f>
        <v>13.33353433</v>
      </c>
      <c r="E688" s="45">
        <f t="shared" si="1"/>
        <v>0.05499943471</v>
      </c>
      <c r="F688" s="147">
        <f t="shared" si="4"/>
        <v>88.37533903</v>
      </c>
      <c r="G688" s="232">
        <f>'StockBond Returns'!C678</f>
        <v>1927</v>
      </c>
      <c r="H688" s="147">
        <f t="shared" si="2"/>
        <v>0.4050494741</v>
      </c>
      <c r="I688" s="147">
        <f t="shared" si="5"/>
        <v>5.047908405</v>
      </c>
      <c r="J688" s="45">
        <f t="shared" si="6"/>
        <v>0.142072913</v>
      </c>
      <c r="K688" s="45">
        <f t="shared" si="7"/>
        <v>-0.1175038535</v>
      </c>
      <c r="L688" s="45">
        <f t="shared" si="8"/>
        <v>0.03606795795</v>
      </c>
      <c r="M688" s="45">
        <f t="shared" si="11"/>
        <v>-0.03561521621</v>
      </c>
      <c r="N688" s="233">
        <f t="shared" si="12"/>
        <v>0.03543948944</v>
      </c>
    </row>
    <row r="689">
      <c r="A689" s="180">
        <f t="shared" si="9"/>
        <v>2</v>
      </c>
      <c r="B689" s="180">
        <f t="shared" si="10"/>
        <v>1927</v>
      </c>
      <c r="C689" s="45">
        <f>'StockBond Returns'!W679</f>
        <v>0.04636222893</v>
      </c>
      <c r="D689" s="231">
        <f>'StockBond Returns'!M679</f>
        <v>13.75373743</v>
      </c>
      <c r="E689" s="45">
        <f t="shared" si="1"/>
        <v>0.05385375494</v>
      </c>
      <c r="F689" s="147">
        <f t="shared" si="4"/>
        <v>92.04878826</v>
      </c>
      <c r="G689" s="232">
        <f>'StockBond Returns'!C679</f>
        <v>1927.083333</v>
      </c>
      <c r="H689" s="147">
        <f t="shared" si="2"/>
        <v>0.4130977404</v>
      </c>
      <c r="I689" s="147">
        <f t="shared" si="5"/>
        <v>5.024989751</v>
      </c>
      <c r="J689" s="45">
        <f t="shared" si="6"/>
        <v>0.1486848886</v>
      </c>
      <c r="K689" s="45">
        <f t="shared" si="7"/>
        <v>-0.1134788455</v>
      </c>
      <c r="L689" s="45">
        <f t="shared" si="8"/>
        <v>0.04119263239</v>
      </c>
      <c r="M689" s="45">
        <f t="shared" si="11"/>
        <v>-0.03896772996</v>
      </c>
      <c r="N689" s="233">
        <f t="shared" si="12"/>
        <v>0.03543914704</v>
      </c>
    </row>
    <row r="690">
      <c r="A690" s="180">
        <f t="shared" si="9"/>
        <v>3</v>
      </c>
      <c r="B690" s="180">
        <f t="shared" si="10"/>
        <v>1927</v>
      </c>
      <c r="C690" s="45">
        <f>'StockBond Returns'!W680</f>
        <v>0.01681221872</v>
      </c>
      <c r="D690" s="231">
        <f>'StockBond Returns'!M680</f>
        <v>14.14455227</v>
      </c>
      <c r="E690" s="45">
        <f t="shared" si="1"/>
        <v>0.05284929848</v>
      </c>
      <c r="F690" s="147">
        <f t="shared" si="4"/>
        <v>93.17628979</v>
      </c>
      <c r="G690" s="232">
        <f>'StockBond Returns'!C680</f>
        <v>1927.166667</v>
      </c>
      <c r="H690" s="147">
        <f t="shared" si="2"/>
        <v>0.4103584625</v>
      </c>
      <c r="I690" s="147">
        <f t="shared" si="5"/>
        <v>5.003261635</v>
      </c>
      <c r="J690" s="45">
        <f t="shared" si="6"/>
        <v>0.154583525</v>
      </c>
      <c r="K690" s="45">
        <f t="shared" si="7"/>
        <v>-0.1096288701</v>
      </c>
      <c r="L690" s="45">
        <f t="shared" si="8"/>
        <v>0.0461304929</v>
      </c>
      <c r="M690" s="45">
        <f t="shared" si="11"/>
        <v>-0.04293461312</v>
      </c>
      <c r="N690" s="233">
        <f t="shared" si="12"/>
        <v>0.03541182202</v>
      </c>
    </row>
    <row r="691">
      <c r="A691" s="180">
        <f t="shared" si="9"/>
        <v>4</v>
      </c>
      <c r="B691" s="180">
        <f t="shared" si="10"/>
        <v>1927</v>
      </c>
      <c r="C691" s="45">
        <f>'StockBond Returns'!W681</f>
        <v>0.01709535966</v>
      </c>
      <c r="D691" s="231">
        <f>'StockBond Returns'!M681</f>
        <v>14.44743904</v>
      </c>
      <c r="E691" s="45">
        <f t="shared" si="1"/>
        <v>0.05210820971</v>
      </c>
      <c r="F691" s="147">
        <f t="shared" si="4"/>
        <v>94.35179829</v>
      </c>
      <c r="G691" s="232">
        <f>'StockBond Returns'!C681</f>
        <v>1927.25</v>
      </c>
      <c r="H691" s="147">
        <f t="shared" si="2"/>
        <v>0.4097086076</v>
      </c>
      <c r="I691" s="147">
        <f t="shared" si="5"/>
        <v>4.986450545</v>
      </c>
      <c r="J691" s="45">
        <f t="shared" si="6"/>
        <v>0.1596668403</v>
      </c>
      <c r="K691" s="45">
        <f t="shared" si="7"/>
        <v>-0.1066271139</v>
      </c>
      <c r="L691" s="45">
        <f t="shared" si="8"/>
        <v>0.05009032056</v>
      </c>
      <c r="M691" s="45">
        <f t="shared" si="11"/>
        <v>-0.04408645548</v>
      </c>
      <c r="N691" s="233">
        <f t="shared" si="12"/>
        <v>0.03535738081</v>
      </c>
    </row>
    <row r="692">
      <c r="A692" s="180">
        <f t="shared" si="9"/>
        <v>5</v>
      </c>
      <c r="B692" s="180">
        <f t="shared" si="10"/>
        <v>1927</v>
      </c>
      <c r="C692" s="45">
        <f>'StockBond Returns'!W682</f>
        <v>0.03777671801</v>
      </c>
      <c r="D692" s="231">
        <f>'StockBond Returns'!M682</f>
        <v>15.20646062</v>
      </c>
      <c r="E692" s="45">
        <f t="shared" si="1"/>
        <v>0.05038076118</v>
      </c>
      <c r="F692" s="147">
        <f t="shared" si="4"/>
        <v>97.49091351</v>
      </c>
      <c r="G692" s="232">
        <f>'StockBond Returns'!C682</f>
        <v>1927.333333</v>
      </c>
      <c r="H692" s="147">
        <f t="shared" si="2"/>
        <v>0.4093055359</v>
      </c>
      <c r="I692" s="147">
        <f t="shared" si="5"/>
        <v>4.97075933</v>
      </c>
      <c r="J692" s="45">
        <f t="shared" si="6"/>
        <v>0.1653185331</v>
      </c>
      <c r="K692" s="45">
        <f t="shared" si="7"/>
        <v>-0.1038070003</v>
      </c>
      <c r="L692" s="45">
        <f t="shared" si="8"/>
        <v>0.05385434642</v>
      </c>
      <c r="M692" s="45">
        <f t="shared" si="11"/>
        <v>-0.04374831583</v>
      </c>
      <c r="N692" s="233">
        <f t="shared" si="12"/>
        <v>0.03529030362</v>
      </c>
    </row>
    <row r="693">
      <c r="A693" s="180">
        <f t="shared" si="9"/>
        <v>6</v>
      </c>
      <c r="B693" s="180">
        <f t="shared" si="10"/>
        <v>1927</v>
      </c>
      <c r="C693" s="45">
        <f>'StockBond Returns'!W683</f>
        <v>-0.01543236143</v>
      </c>
      <c r="D693" s="231">
        <f>'StockBond Returns'!M683</f>
        <v>14.92739437</v>
      </c>
      <c r="E693" s="45">
        <f t="shared" si="1"/>
        <v>0.05099546395</v>
      </c>
      <c r="F693" s="147">
        <f t="shared" si="4"/>
        <v>95.58340952</v>
      </c>
      <c r="G693" s="232">
        <f>'StockBond Returns'!C683</f>
        <v>1927.416667</v>
      </c>
      <c r="H693" s="147">
        <f t="shared" si="2"/>
        <v>0.4061933595</v>
      </c>
      <c r="I693" s="147">
        <f t="shared" si="5"/>
        <v>4.956895841</v>
      </c>
      <c r="J693" s="45">
        <f t="shared" si="6"/>
        <v>0.1689951358</v>
      </c>
      <c r="K693" s="45">
        <f t="shared" si="7"/>
        <v>-0.1013005199</v>
      </c>
      <c r="L693" s="45">
        <f t="shared" si="8"/>
        <v>0.0572621586</v>
      </c>
      <c r="M693" s="45">
        <f t="shared" si="11"/>
        <v>-0.04315019278</v>
      </c>
      <c r="N693" s="233">
        <f t="shared" si="12"/>
        <v>0.03521525252</v>
      </c>
    </row>
    <row r="694">
      <c r="A694" s="180">
        <f t="shared" si="9"/>
        <v>7</v>
      </c>
      <c r="B694" s="180">
        <f t="shared" si="10"/>
        <v>1927</v>
      </c>
      <c r="C694" s="45">
        <f>'StockBond Returns'!W684</f>
        <v>0.07034561767</v>
      </c>
      <c r="D694" s="231">
        <f>'StockBond Returns'!M684</f>
        <v>16.6004085</v>
      </c>
      <c r="E694" s="45">
        <f t="shared" si="1"/>
        <v>0.04761974073</v>
      </c>
      <c r="F694" s="147">
        <f t="shared" si="4"/>
        <v>101.8725162</v>
      </c>
      <c r="G694" s="232">
        <f>'StockBond Returns'!C684</f>
        <v>1927.5</v>
      </c>
      <c r="H694" s="147">
        <f t="shared" si="2"/>
        <v>0.4042619008</v>
      </c>
      <c r="I694" s="147">
        <f t="shared" si="5"/>
        <v>4.936351639</v>
      </c>
      <c r="J694" s="45">
        <f t="shared" si="6"/>
        <v>0.1738091753</v>
      </c>
      <c r="K694" s="45">
        <f t="shared" si="7"/>
        <v>-0.09756029542</v>
      </c>
      <c r="L694" s="45">
        <f t="shared" si="8"/>
        <v>0.06213222954</v>
      </c>
      <c r="M694" s="45">
        <f t="shared" si="11"/>
        <v>-0.04396531707</v>
      </c>
      <c r="N694" s="233">
        <f t="shared" si="12"/>
        <v>0.0351354427</v>
      </c>
    </row>
    <row r="695">
      <c r="A695" s="180">
        <f t="shared" si="9"/>
        <v>8</v>
      </c>
      <c r="B695" s="180">
        <f t="shared" si="10"/>
        <v>1927</v>
      </c>
      <c r="C695" s="45">
        <f>'StockBond Returns'!W685</f>
        <v>0.04384721401</v>
      </c>
      <c r="D695" s="231">
        <f>'StockBond Returns'!M685</f>
        <v>17.46247703</v>
      </c>
      <c r="E695" s="45">
        <f t="shared" si="1"/>
        <v>0.0461328222</v>
      </c>
      <c r="F695" s="147">
        <f t="shared" si="4"/>
        <v>105.9173546</v>
      </c>
      <c r="G695" s="232">
        <f>'StockBond Returns'!C685</f>
        <v>1927.583333</v>
      </c>
      <c r="H695" s="147">
        <f t="shared" si="2"/>
        <v>0.4071888739</v>
      </c>
      <c r="I695" s="147">
        <f t="shared" si="5"/>
        <v>4.925565505</v>
      </c>
      <c r="J695" s="45">
        <f t="shared" si="6"/>
        <v>0.1762380293</v>
      </c>
      <c r="K695" s="45">
        <f t="shared" si="7"/>
        <v>-0.09558410903</v>
      </c>
      <c r="L695" s="45">
        <f t="shared" si="8"/>
        <v>0.06494024284</v>
      </c>
      <c r="M695" s="45">
        <f t="shared" si="11"/>
        <v>-0.04238023948</v>
      </c>
      <c r="N695" s="233">
        <f t="shared" si="12"/>
        <v>0.03504706958</v>
      </c>
    </row>
    <row r="696">
      <c r="A696" s="180">
        <f t="shared" si="9"/>
        <v>9</v>
      </c>
      <c r="B696" s="180">
        <f t="shared" si="10"/>
        <v>1927</v>
      </c>
      <c r="C696" s="45">
        <f>'StockBond Returns'!W686</f>
        <v>0.02209232844</v>
      </c>
      <c r="D696" s="231">
        <f>'StockBond Returns'!M686</f>
        <v>18.02909826</v>
      </c>
      <c r="E696" s="45">
        <f t="shared" si="1"/>
        <v>0.04523294553</v>
      </c>
      <c r="F696" s="147">
        <f t="shared" si="4"/>
        <v>107.8411309</v>
      </c>
      <c r="G696" s="232">
        <f>'StockBond Returns'!C686</f>
        <v>1927.666667</v>
      </c>
      <c r="H696" s="147">
        <f t="shared" si="2"/>
        <v>0.4064976668</v>
      </c>
      <c r="I696" s="147">
        <f t="shared" si="5"/>
        <v>4.913268194</v>
      </c>
      <c r="J696" s="45">
        <f t="shared" si="6"/>
        <v>0.1782056784</v>
      </c>
      <c r="K696" s="45">
        <f t="shared" si="7"/>
        <v>-0.09332046628</v>
      </c>
      <c r="L696" s="45">
        <f t="shared" si="8"/>
        <v>0.06809236985</v>
      </c>
      <c r="M696" s="45">
        <f t="shared" si="11"/>
        <v>-0.04214382969</v>
      </c>
      <c r="N696" s="233">
        <f t="shared" si="12"/>
        <v>0.03495980966</v>
      </c>
    </row>
    <row r="697">
      <c r="A697" s="180">
        <f t="shared" si="9"/>
        <v>10</v>
      </c>
      <c r="B697" s="180">
        <f t="shared" si="10"/>
        <v>1927</v>
      </c>
      <c r="C697" s="45">
        <f>'StockBond Returns'!W687</f>
        <v>-0.03440145533</v>
      </c>
      <c r="D697" s="231">
        <f>'StockBond Returns'!M687</f>
        <v>17.52672392</v>
      </c>
      <c r="E697" s="45">
        <f t="shared" si="1"/>
        <v>0.04602786421</v>
      </c>
      <c r="F697" s="147">
        <f t="shared" si="4"/>
        <v>103.7387255</v>
      </c>
      <c r="G697" s="232">
        <f>'StockBond Returns'!C687</f>
        <v>1927.75</v>
      </c>
      <c r="H697" s="147">
        <f t="shared" si="2"/>
        <v>0.3979059977</v>
      </c>
      <c r="I697" s="147">
        <f t="shared" si="5"/>
        <v>4.896828288</v>
      </c>
      <c r="J697" s="45">
        <f t="shared" si="6"/>
        <v>0.1817563051</v>
      </c>
      <c r="K697" s="45">
        <f t="shared" si="7"/>
        <v>-0.09027651103</v>
      </c>
      <c r="L697" s="45">
        <f t="shared" si="8"/>
        <v>0.07217240949</v>
      </c>
      <c r="M697" s="45">
        <f t="shared" si="11"/>
        <v>-0.04210583087</v>
      </c>
      <c r="N697" s="233">
        <f t="shared" si="12"/>
        <v>0.03487088758</v>
      </c>
    </row>
    <row r="698">
      <c r="A698" s="180">
        <f t="shared" si="9"/>
        <v>11</v>
      </c>
      <c r="B698" s="180">
        <f t="shared" si="10"/>
        <v>1927</v>
      </c>
      <c r="C698" s="45">
        <f>'StockBond Returns'!W688</f>
        <v>0.06166830488</v>
      </c>
      <c r="D698" s="231">
        <f>'StockBond Returns'!M688</f>
        <v>18.41825638</v>
      </c>
      <c r="E698" s="45">
        <f t="shared" si="1"/>
        <v>0.04464697796</v>
      </c>
      <c r="F698" s="147">
        <f t="shared" si="4"/>
        <v>109.7136727</v>
      </c>
      <c r="G698" s="232">
        <f>'StockBond Returns'!C688</f>
        <v>1927.833333</v>
      </c>
      <c r="H698" s="147">
        <f t="shared" si="2"/>
        <v>0.4081986606</v>
      </c>
      <c r="I698" s="147">
        <f t="shared" si="5"/>
        <v>4.891380267</v>
      </c>
      <c r="J698" s="45">
        <f t="shared" si="6"/>
        <v>0.1840937429</v>
      </c>
      <c r="K698" s="45">
        <f t="shared" si="7"/>
        <v>-0.08926326064</v>
      </c>
      <c r="L698" s="45">
        <f t="shared" si="8"/>
        <v>0.07387346519</v>
      </c>
      <c r="M698" s="45">
        <f t="shared" si="11"/>
        <v>-0.03943316227</v>
      </c>
      <c r="N698" s="233">
        <f t="shared" si="12"/>
        <v>0.03478095429</v>
      </c>
    </row>
    <row r="699">
      <c r="A699" s="180">
        <f t="shared" si="9"/>
        <v>12</v>
      </c>
      <c r="B699" s="180">
        <f t="shared" si="10"/>
        <v>1927</v>
      </c>
      <c r="C699" s="45">
        <f>'StockBond Returns'!W689</f>
        <v>0.01887535394</v>
      </c>
      <c r="D699" s="231">
        <f>'StockBond Returns'!M689</f>
        <v>18.86021651</v>
      </c>
      <c r="E699" s="45">
        <f t="shared" si="1"/>
        <v>0.04401083034</v>
      </c>
      <c r="F699" s="147">
        <f t="shared" si="4"/>
        <v>111.3686536</v>
      </c>
      <c r="G699" s="232">
        <f>'StockBond Returns'!C689</f>
        <v>1927.916667</v>
      </c>
      <c r="H699" s="147">
        <f t="shared" si="2"/>
        <v>0.408452243</v>
      </c>
      <c r="I699" s="147">
        <f t="shared" si="5"/>
        <v>4.886218523</v>
      </c>
      <c r="J699" s="45">
        <f t="shared" si="6"/>
        <v>0.1862204183</v>
      </c>
      <c r="K699" s="45">
        <f t="shared" si="7"/>
        <v>-0.08830116904</v>
      </c>
      <c r="L699" s="45">
        <f t="shared" si="8"/>
        <v>0.07552081228</v>
      </c>
      <c r="M699" s="45">
        <f t="shared" si="11"/>
        <v>-0.0366756786</v>
      </c>
      <c r="N699" s="233">
        <f t="shared" si="12"/>
        <v>0.03469993371</v>
      </c>
    </row>
    <row r="700">
      <c r="A700" s="180">
        <f t="shared" si="9"/>
        <v>1</v>
      </c>
      <c r="B700" s="180">
        <f t="shared" si="10"/>
        <v>1928</v>
      </c>
      <c r="C700" s="45">
        <f>'StockBond Returns'!W690</f>
        <v>-0.0008191956775</v>
      </c>
      <c r="D700" s="231">
        <f>'StockBond Returns'!M690</f>
        <v>18.84904045</v>
      </c>
      <c r="E700" s="45">
        <f t="shared" si="1"/>
        <v>0.04402654926</v>
      </c>
      <c r="F700" s="147">
        <f t="shared" si="4"/>
        <v>110.8693032</v>
      </c>
      <c r="G700" s="232">
        <f>'StockBond Returns'!C690</f>
        <v>1928</v>
      </c>
      <c r="H700" s="147">
        <f t="shared" si="2"/>
        <v>0.4067660699</v>
      </c>
      <c r="I700" s="147">
        <f t="shared" si="5"/>
        <v>4.887935119</v>
      </c>
      <c r="J700" s="45">
        <f t="shared" si="6"/>
        <v>0.1875966172</v>
      </c>
      <c r="K700" s="45">
        <f t="shared" si="7"/>
        <v>-0.0886213489</v>
      </c>
      <c r="L700" s="45">
        <f t="shared" si="8"/>
        <v>0.07566373076</v>
      </c>
      <c r="M700" s="45">
        <f t="shared" si="11"/>
        <v>-0.03169100417</v>
      </c>
      <c r="N700" s="233">
        <f t="shared" si="12"/>
        <v>0.0346278893</v>
      </c>
    </row>
    <row r="701">
      <c r="A701" s="180">
        <f t="shared" si="9"/>
        <v>2</v>
      </c>
      <c r="B701" s="180">
        <f t="shared" si="10"/>
        <v>1928</v>
      </c>
      <c r="C701" s="45">
        <f>'StockBond Returns'!W691</f>
        <v>0.001384333007</v>
      </c>
      <c r="D701" s="231">
        <f>'StockBond Returns'!M691</f>
        <v>18.80348499</v>
      </c>
      <c r="E701" s="45">
        <f t="shared" si="1"/>
        <v>0.04409081549</v>
      </c>
      <c r="F701" s="147">
        <f t="shared" si="4"/>
        <v>110.6154541</v>
      </c>
      <c r="G701" s="232">
        <f>'StockBond Returns'!C691</f>
        <v>1928.083333</v>
      </c>
      <c r="H701" s="147">
        <f t="shared" si="2"/>
        <v>0.4064271313</v>
      </c>
      <c r="I701" s="147">
        <f t="shared" si="5"/>
        <v>4.881264509</v>
      </c>
      <c r="J701" s="45">
        <f t="shared" si="6"/>
        <v>0.1909094903</v>
      </c>
      <c r="K701" s="45">
        <f t="shared" si="7"/>
        <v>-0.08737588253</v>
      </c>
      <c r="L701" s="45">
        <f t="shared" si="8"/>
        <v>0.07765875447</v>
      </c>
      <c r="M701" s="45">
        <f t="shared" si="11"/>
        <v>-0.02860209643</v>
      </c>
      <c r="N701" s="233">
        <f t="shared" si="12"/>
        <v>0.03457135426</v>
      </c>
    </row>
    <row r="702">
      <c r="A702" s="180">
        <f t="shared" si="9"/>
        <v>3</v>
      </c>
      <c r="B702" s="180">
        <f t="shared" si="10"/>
        <v>1928</v>
      </c>
      <c r="C702" s="45">
        <f>'StockBond Returns'!W692</f>
        <v>0.08515204521</v>
      </c>
      <c r="D702" s="231">
        <f>'StockBond Returns'!M692</f>
        <v>20.90507301</v>
      </c>
      <c r="E702" s="45">
        <f t="shared" si="1"/>
        <v>0.0414176395</v>
      </c>
      <c r="F702" s="147">
        <f t="shared" si="4"/>
        <v>119.593551</v>
      </c>
      <c r="G702" s="232">
        <f>'StockBond Returns'!C692</f>
        <v>1928.166667</v>
      </c>
      <c r="H702" s="147">
        <f t="shared" si="2"/>
        <v>0.4127735484</v>
      </c>
      <c r="I702" s="147">
        <f t="shared" si="5"/>
        <v>4.883679595</v>
      </c>
      <c r="J702" s="45">
        <f t="shared" si="6"/>
        <v>0.192063542</v>
      </c>
      <c r="K702" s="45">
        <f t="shared" si="7"/>
        <v>-0.08782719503</v>
      </c>
      <c r="L702" s="45">
        <f t="shared" si="8"/>
        <v>0.07765923059</v>
      </c>
      <c r="M702" s="45">
        <f t="shared" si="11"/>
        <v>-0.0239008168</v>
      </c>
      <c r="N702" s="233">
        <f t="shared" si="12"/>
        <v>0.0345234581</v>
      </c>
    </row>
    <row r="703">
      <c r="A703" s="180">
        <f t="shared" si="9"/>
        <v>4</v>
      </c>
      <c r="B703" s="180">
        <f t="shared" si="10"/>
        <v>1928</v>
      </c>
      <c r="C703" s="45">
        <f>'StockBond Returns'!W693</f>
        <v>0.02681707269</v>
      </c>
      <c r="D703" s="231">
        <f>'StockBond Returns'!M693</f>
        <v>21.64142823</v>
      </c>
      <c r="E703" s="45">
        <f t="shared" si="1"/>
        <v>0.0406038356</v>
      </c>
      <c r="F703" s="147">
        <f t="shared" si="4"/>
        <v>122.376857</v>
      </c>
      <c r="G703" s="232">
        <f>'StockBond Returns'!C693</f>
        <v>1928.25</v>
      </c>
      <c r="H703" s="147">
        <f t="shared" si="2"/>
        <v>0.4140808152</v>
      </c>
      <c r="I703" s="147">
        <f t="shared" si="5"/>
        <v>4.888051803</v>
      </c>
      <c r="J703" s="45">
        <f t="shared" si="6"/>
        <v>0.1927205549</v>
      </c>
      <c r="K703" s="45">
        <f t="shared" si="7"/>
        <v>-0.08864310473</v>
      </c>
      <c r="L703" s="45">
        <f t="shared" si="8"/>
        <v>0.07723162823</v>
      </c>
      <c r="M703" s="45">
        <f t="shared" si="11"/>
        <v>-0.01973322336</v>
      </c>
      <c r="N703" s="233">
        <f t="shared" si="12"/>
        <v>0.03448751938</v>
      </c>
    </row>
    <row r="704">
      <c r="A704" s="180">
        <f t="shared" si="9"/>
        <v>5</v>
      </c>
      <c r="B704" s="180">
        <f t="shared" si="10"/>
        <v>1928</v>
      </c>
      <c r="C704" s="45">
        <f>'StockBond Returns'!W694</f>
        <v>0.005776705847</v>
      </c>
      <c r="D704" s="231">
        <f>'StockBond Returns'!M694</f>
        <v>21.83273218</v>
      </c>
      <c r="E704" s="45">
        <f t="shared" si="1"/>
        <v>0.04040139392</v>
      </c>
      <c r="F704" s="147">
        <f t="shared" si="4"/>
        <v>122.6673193</v>
      </c>
      <c r="G704" s="232">
        <f>'StockBond Returns'!C694</f>
        <v>1928.333333</v>
      </c>
      <c r="H704" s="147">
        <f t="shared" si="2"/>
        <v>0.4129942239</v>
      </c>
      <c r="I704" s="147">
        <f t="shared" si="5"/>
        <v>4.891740491</v>
      </c>
      <c r="J704" s="45">
        <f t="shared" si="6"/>
        <v>0.1928995413</v>
      </c>
      <c r="K704" s="45">
        <f t="shared" si="7"/>
        <v>-0.08933032663</v>
      </c>
      <c r="L704" s="45">
        <f t="shared" si="8"/>
        <v>0.07695576265</v>
      </c>
      <c r="M704" s="45">
        <f t="shared" si="11"/>
        <v>-0.01589673413</v>
      </c>
      <c r="N704" s="233">
        <f t="shared" si="12"/>
        <v>0.03446061484</v>
      </c>
    </row>
    <row r="705">
      <c r="A705" s="180">
        <f t="shared" si="9"/>
        <v>6</v>
      </c>
      <c r="B705" s="180">
        <f t="shared" si="10"/>
        <v>1928</v>
      </c>
      <c r="C705" s="45">
        <f>'StockBond Returns'!W695</f>
        <v>-0.02273758842</v>
      </c>
      <c r="D705" s="231">
        <f>'StockBond Returns'!M695</f>
        <v>21.1003449</v>
      </c>
      <c r="E705" s="45">
        <f t="shared" si="1"/>
        <v>0.04119629513</v>
      </c>
      <c r="F705" s="147">
        <f t="shared" si="4"/>
        <v>119.4745565</v>
      </c>
      <c r="G705" s="232">
        <f>'StockBond Returns'!C695</f>
        <v>1928.416667</v>
      </c>
      <c r="H705" s="147">
        <f t="shared" si="2"/>
        <v>0.4101590908</v>
      </c>
      <c r="I705" s="147">
        <f t="shared" si="5"/>
        <v>4.895706222</v>
      </c>
      <c r="J705" s="45">
        <f t="shared" si="6"/>
        <v>0.1940485797</v>
      </c>
      <c r="K705" s="45">
        <f t="shared" si="7"/>
        <v>-0.090068008</v>
      </c>
      <c r="L705" s="45">
        <f t="shared" si="8"/>
        <v>0.07662315702</v>
      </c>
      <c r="M705" s="45">
        <f t="shared" si="11"/>
        <v>-0.01234434226</v>
      </c>
      <c r="N705" s="233">
        <f t="shared" si="12"/>
        <v>0.03444118571</v>
      </c>
    </row>
    <row r="706">
      <c r="A706" s="180">
        <f t="shared" si="9"/>
        <v>7</v>
      </c>
      <c r="B706" s="180">
        <f t="shared" si="10"/>
        <v>1928</v>
      </c>
      <c r="C706" s="45">
        <f>'StockBond Returns'!W696</f>
        <v>0.009861325583</v>
      </c>
      <c r="D706" s="231">
        <f>'StockBond Returns'!M696</f>
        <v>21.37898865</v>
      </c>
      <c r="E706" s="45">
        <f t="shared" si="1"/>
        <v>0.04088744869</v>
      </c>
      <c r="F706" s="147">
        <f t="shared" si="4"/>
        <v>120.2385302</v>
      </c>
      <c r="G706" s="232">
        <f>'StockBond Returns'!C696</f>
        <v>1928.5</v>
      </c>
      <c r="H706" s="147">
        <f t="shared" si="2"/>
        <v>0.4096872278</v>
      </c>
      <c r="I706" s="147">
        <f t="shared" si="5"/>
        <v>4.901131549</v>
      </c>
      <c r="J706" s="45">
        <f t="shared" si="6"/>
        <v>0.1947684255</v>
      </c>
      <c r="K706" s="45">
        <f t="shared" si="7"/>
        <v>-0.09107526083</v>
      </c>
      <c r="L706" s="45">
        <f t="shared" si="8"/>
        <v>0.07597397582</v>
      </c>
      <c r="M706" s="45">
        <f t="shared" si="11"/>
        <v>-0.007134842208</v>
      </c>
      <c r="N706" s="233">
        <f t="shared" si="12"/>
        <v>0.03442795109</v>
      </c>
    </row>
    <row r="707">
      <c r="A707" s="180">
        <f t="shared" si="9"/>
        <v>8</v>
      </c>
      <c r="B707" s="180">
        <f t="shared" si="10"/>
        <v>1928</v>
      </c>
      <c r="C707" s="45">
        <f>'StockBond Returns'!W697</f>
        <v>0.05762111246</v>
      </c>
      <c r="D707" s="231">
        <f>'StockBond Returns'!M697</f>
        <v>22.96135917</v>
      </c>
      <c r="E707" s="45">
        <f t="shared" si="1"/>
        <v>0.03927571442</v>
      </c>
      <c r="F707" s="147">
        <f t="shared" si="4"/>
        <v>126.7335142</v>
      </c>
      <c r="G707" s="232">
        <f>'StockBond Returns'!C697</f>
        <v>1928.583333</v>
      </c>
      <c r="H707" s="147">
        <f t="shared" si="2"/>
        <v>0.414795776</v>
      </c>
      <c r="I707" s="147">
        <f t="shared" si="5"/>
        <v>4.908738451</v>
      </c>
      <c r="J707" s="45">
        <f t="shared" si="6"/>
        <v>0.1946394888</v>
      </c>
      <c r="K707" s="45">
        <f t="shared" si="7"/>
        <v>-0.09248379004</v>
      </c>
      <c r="L707" s="45">
        <f t="shared" si="8"/>
        <v>0.07485003645</v>
      </c>
      <c r="M707" s="45">
        <f t="shared" si="11"/>
        <v>-0.003416268449</v>
      </c>
      <c r="N707" s="233">
        <f t="shared" si="12"/>
        <v>0.03442200591</v>
      </c>
    </row>
    <row r="708">
      <c r="A708" s="180">
        <f t="shared" si="9"/>
        <v>9</v>
      </c>
      <c r="B708" s="180">
        <f t="shared" si="10"/>
        <v>1928</v>
      </c>
      <c r="C708" s="45">
        <f>'StockBond Returns'!W698</f>
        <v>0.009639637219</v>
      </c>
      <c r="D708" s="231">
        <f>'StockBond Returns'!M698</f>
        <v>23.21111536</v>
      </c>
      <c r="E708" s="45">
        <f t="shared" si="1"/>
        <v>0.03904140343</v>
      </c>
      <c r="F708" s="147">
        <f t="shared" si="4"/>
        <v>127.5363851</v>
      </c>
      <c r="G708" s="232">
        <f>'StockBond Returns'!C698</f>
        <v>1928.666667</v>
      </c>
      <c r="H708" s="147">
        <f t="shared" si="2"/>
        <v>0.4149332884</v>
      </c>
      <c r="I708" s="147">
        <f t="shared" si="5"/>
        <v>4.917174073</v>
      </c>
      <c r="J708" s="45">
        <f t="shared" si="6"/>
        <v>0.1949724765</v>
      </c>
      <c r="K708" s="45">
        <f t="shared" si="7"/>
        <v>-0.09404067276</v>
      </c>
      <c r="L708" s="45">
        <f t="shared" si="8"/>
        <v>0.07355092758</v>
      </c>
      <c r="M708" s="45">
        <f t="shared" si="11"/>
        <v>0.0007949655843</v>
      </c>
      <c r="N708" s="233">
        <f t="shared" si="12"/>
        <v>0.03442114597</v>
      </c>
    </row>
    <row r="709">
      <c r="A709" s="180">
        <f t="shared" si="9"/>
        <v>10</v>
      </c>
      <c r="B709" s="180">
        <f t="shared" si="10"/>
        <v>1928</v>
      </c>
      <c r="C709" s="45">
        <f>'StockBond Returns'!W699</f>
        <v>0.01959083353</v>
      </c>
      <c r="D709" s="231">
        <f>'StockBond Returns'!M699</f>
        <v>23.66567144</v>
      </c>
      <c r="E709" s="45">
        <f t="shared" si="1"/>
        <v>0.03862764902</v>
      </c>
      <c r="F709" s="147">
        <f t="shared" si="4"/>
        <v>129.611867</v>
      </c>
      <c r="G709" s="232">
        <f>'StockBond Returns'!C699</f>
        <v>1928.75</v>
      </c>
      <c r="H709" s="147">
        <f t="shared" si="2"/>
        <v>0.4172168088</v>
      </c>
      <c r="I709" s="147">
        <f t="shared" si="5"/>
        <v>4.936484884</v>
      </c>
      <c r="J709" s="45">
        <f t="shared" si="6"/>
        <v>0.1929958132</v>
      </c>
      <c r="K709" s="45">
        <f t="shared" si="7"/>
        <v>-0.09758465394</v>
      </c>
      <c r="L709" s="45">
        <f t="shared" si="8"/>
        <v>0.06989680303</v>
      </c>
      <c r="M709" s="45">
        <f t="shared" si="11"/>
        <v>0.008098424903</v>
      </c>
      <c r="N709" s="233">
        <f t="shared" si="12"/>
        <v>0.03442496771</v>
      </c>
    </row>
    <row r="710">
      <c r="A710" s="180">
        <f t="shared" si="9"/>
        <v>11</v>
      </c>
      <c r="B710" s="180">
        <f t="shared" si="10"/>
        <v>1928</v>
      </c>
      <c r="C710" s="45">
        <f>'StockBond Returns'!W700</f>
        <v>0.09491412457</v>
      </c>
      <c r="D710" s="231">
        <f>'StockBond Returns'!M700</f>
        <v>26.45107482</v>
      </c>
      <c r="E710" s="45">
        <f t="shared" si="1"/>
        <v>0.03640282355</v>
      </c>
      <c r="F710" s="147">
        <f t="shared" si="4"/>
        <v>141.4570473</v>
      </c>
      <c r="G710" s="232">
        <f>'StockBond Returns'!C700</f>
        <v>1928.833333</v>
      </c>
      <c r="H710" s="147">
        <f t="shared" si="2"/>
        <v>0.429119661</v>
      </c>
      <c r="I710" s="147">
        <f t="shared" si="5"/>
        <v>4.957405885</v>
      </c>
      <c r="J710" s="45">
        <f t="shared" si="6"/>
        <v>0.189516196</v>
      </c>
      <c r="K710" s="45">
        <f t="shared" si="7"/>
        <v>-0.1013929828</v>
      </c>
      <c r="L710" s="45">
        <f t="shared" si="8"/>
        <v>0.06591834296</v>
      </c>
      <c r="M710" s="45">
        <f t="shared" si="11"/>
        <v>0.01349836125</v>
      </c>
      <c r="N710" s="233">
        <f t="shared" si="12"/>
        <v>0.03443035116</v>
      </c>
    </row>
    <row r="711">
      <c r="A711" s="180">
        <f t="shared" si="9"/>
        <v>12</v>
      </c>
      <c r="B711" s="180">
        <f t="shared" si="10"/>
        <v>1928</v>
      </c>
      <c r="C711" s="45">
        <f>'StockBond Returns'!W701</f>
        <v>0.009422100391</v>
      </c>
      <c r="D711" s="231">
        <f>'StockBond Returns'!M701</f>
        <v>26.61312058</v>
      </c>
      <c r="E711" s="45">
        <f t="shared" si="1"/>
        <v>0.03628772534</v>
      </c>
      <c r="F711" s="147">
        <f t="shared" si="4"/>
        <v>142.3567069</v>
      </c>
      <c r="G711" s="232">
        <f>'StockBond Returns'!C701</f>
        <v>1928.916667</v>
      </c>
      <c r="H711" s="147">
        <f t="shared" si="2"/>
        <v>0.4304834234</v>
      </c>
      <c r="I711" s="147">
        <f t="shared" si="5"/>
        <v>4.979437065</v>
      </c>
      <c r="J711" s="45">
        <f t="shared" si="6"/>
        <v>0.1859354247</v>
      </c>
      <c r="K711" s="45">
        <f t="shared" si="7"/>
        <v>-0.1053688084</v>
      </c>
      <c r="L711" s="45">
        <f t="shared" si="8"/>
        <v>0.06172957241</v>
      </c>
      <c r="M711" s="45">
        <f t="shared" si="11"/>
        <v>0.01907784963</v>
      </c>
      <c r="N711" s="233">
        <f t="shared" si="12"/>
        <v>0.0344345129</v>
      </c>
    </row>
    <row r="712">
      <c r="A712" s="180">
        <f t="shared" si="9"/>
        <v>1</v>
      </c>
      <c r="B712" s="180">
        <f t="shared" si="10"/>
        <v>1929</v>
      </c>
      <c r="C712" s="45">
        <f>'StockBond Returns'!W702</f>
        <v>0.04414620267</v>
      </c>
      <c r="D712" s="231">
        <f>'StockBond Returns'!M702</f>
        <v>28.04189695</v>
      </c>
      <c r="E712" s="45">
        <f t="shared" si="1"/>
        <v>0.03533046279</v>
      </c>
      <c r="F712" s="147">
        <f t="shared" si="4"/>
        <v>148.1917273</v>
      </c>
      <c r="G712" s="232">
        <f>'StockBond Returns'!C702</f>
        <v>1929</v>
      </c>
      <c r="H712" s="147">
        <f t="shared" si="2"/>
        <v>0.4363068589</v>
      </c>
      <c r="I712" s="147">
        <f t="shared" si="5"/>
        <v>5.008977854</v>
      </c>
      <c r="J712" s="45">
        <f t="shared" si="6"/>
        <v>0.1803097046</v>
      </c>
      <c r="K712" s="45">
        <f t="shared" si="7"/>
        <v>-0.1106449569</v>
      </c>
      <c r="L712" s="45">
        <f t="shared" si="8"/>
        <v>0.05598375935</v>
      </c>
      <c r="M712" s="45">
        <f t="shared" si="11"/>
        <v>0.02476357246</v>
      </c>
      <c r="N712" s="233">
        <f t="shared" si="12"/>
        <v>0.03443391673</v>
      </c>
    </row>
    <row r="713">
      <c r="A713" s="180">
        <f t="shared" si="9"/>
        <v>2</v>
      </c>
      <c r="B713" s="180">
        <f t="shared" si="10"/>
        <v>1929</v>
      </c>
      <c r="C713" s="45">
        <f>'StockBond Returns'!W703</f>
        <v>-0.003734572581</v>
      </c>
      <c r="D713" s="231">
        <f>'StockBond Returns'!M703</f>
        <v>27.78309351</v>
      </c>
      <c r="E713" s="45">
        <f t="shared" si="1"/>
        <v>0.03549655606</v>
      </c>
      <c r="F713" s="147">
        <f t="shared" si="4"/>
        <v>147.2036171</v>
      </c>
      <c r="G713" s="232">
        <f>'StockBond Returns'!C703</f>
        <v>1929.083333</v>
      </c>
      <c r="H713" s="147">
        <f t="shared" si="2"/>
        <v>0.4354351207</v>
      </c>
      <c r="I713" s="147">
        <f t="shared" si="5"/>
        <v>5.037985843</v>
      </c>
      <c r="J713" s="45">
        <f t="shared" si="6"/>
        <v>0.1743102713</v>
      </c>
      <c r="K713" s="45">
        <f t="shared" si="7"/>
        <v>-0.1157657339</v>
      </c>
      <c r="L713" s="45">
        <f t="shared" si="8"/>
        <v>0.0504023622</v>
      </c>
      <c r="M713" s="45">
        <f t="shared" si="11"/>
        <v>0.03210670794</v>
      </c>
      <c r="N713" s="233">
        <f t="shared" si="12"/>
        <v>0.03442553531</v>
      </c>
    </row>
    <row r="714">
      <c r="A714" s="180">
        <f t="shared" si="9"/>
        <v>3</v>
      </c>
      <c r="B714" s="180">
        <f t="shared" si="10"/>
        <v>1929</v>
      </c>
      <c r="C714" s="45">
        <f>'StockBond Returns'!W704</f>
        <v>0.00435221886</v>
      </c>
      <c r="D714" s="231">
        <f>'StockBond Returns'!M704</f>
        <v>27.07717739</v>
      </c>
      <c r="E714" s="45">
        <f t="shared" si="1"/>
        <v>0.03596573566</v>
      </c>
      <c r="F714" s="147">
        <f t="shared" si="4"/>
        <v>147.4069492</v>
      </c>
      <c r="G714" s="232">
        <f>'StockBond Returns'!C704</f>
        <v>1929.166667</v>
      </c>
      <c r="H714" s="147">
        <f t="shared" si="2"/>
        <v>0.4417999475</v>
      </c>
      <c r="I714" s="147">
        <f t="shared" si="5"/>
        <v>5.067012243</v>
      </c>
      <c r="J714" s="45">
        <f t="shared" si="6"/>
        <v>0.1683618025</v>
      </c>
      <c r="K714" s="45">
        <f t="shared" si="7"/>
        <v>-0.1208310733</v>
      </c>
      <c r="L714" s="45">
        <f t="shared" si="8"/>
        <v>0.04486737284</v>
      </c>
      <c r="M714" s="45">
        <f t="shared" si="11"/>
        <v>0.03753985979</v>
      </c>
      <c r="N714" s="233">
        <f t="shared" si="12"/>
        <v>0.03440339819</v>
      </c>
    </row>
    <row r="715">
      <c r="A715" s="180">
        <f t="shared" si="9"/>
        <v>4</v>
      </c>
      <c r="B715" s="180">
        <f t="shared" si="10"/>
        <v>1929</v>
      </c>
      <c r="C715" s="45">
        <f>'StockBond Returns'!W705</f>
        <v>0.02295290198</v>
      </c>
      <c r="D715" s="231">
        <f>'StockBond Returns'!M705</f>
        <v>28.28820052</v>
      </c>
      <c r="E715" s="45">
        <f t="shared" si="1"/>
        <v>0.03517521408</v>
      </c>
      <c r="F715" s="147">
        <f t="shared" si="4"/>
        <v>150.338426</v>
      </c>
      <c r="G715" s="232">
        <f>'StockBond Returns'!C705</f>
        <v>1929.25</v>
      </c>
      <c r="H715" s="147">
        <f t="shared" si="2"/>
        <v>0.4406821931</v>
      </c>
      <c r="I715" s="147">
        <f t="shared" si="5"/>
        <v>5.09361362</v>
      </c>
      <c r="J715" s="45">
        <f t="shared" si="6"/>
        <v>0.1629327056</v>
      </c>
      <c r="K715" s="45">
        <f t="shared" si="7"/>
        <v>-0.1254225297</v>
      </c>
      <c r="L715" s="45">
        <f t="shared" si="8"/>
        <v>0.03987636082</v>
      </c>
      <c r="M715" s="45">
        <f t="shared" si="11"/>
        <v>0.04205393596</v>
      </c>
      <c r="N715" s="233">
        <f t="shared" si="12"/>
        <v>0.03436799284</v>
      </c>
    </row>
    <row r="716">
      <c r="A716" s="180">
        <f t="shared" si="9"/>
        <v>5</v>
      </c>
      <c r="B716" s="180">
        <f t="shared" si="10"/>
        <v>1929</v>
      </c>
      <c r="C716" s="45">
        <f>'StockBond Returns'!W706</f>
        <v>-0.03514173996</v>
      </c>
      <c r="D716" s="231">
        <f>'StockBond Returns'!M706</f>
        <v>26.80264661</v>
      </c>
      <c r="E716" s="45">
        <f t="shared" si="1"/>
        <v>0.03615487417</v>
      </c>
      <c r="F716" s="147">
        <f t="shared" si="4"/>
        <v>144.6300762</v>
      </c>
      <c r="G716" s="232">
        <f>'StockBond Returns'!C706</f>
        <v>1929.333333</v>
      </c>
      <c r="H716" s="147">
        <f t="shared" si="2"/>
        <v>0.4357568507</v>
      </c>
      <c r="I716" s="147">
        <f t="shared" si="5"/>
        <v>5.116376247</v>
      </c>
      <c r="J716" s="45">
        <f t="shared" si="6"/>
        <v>0.1583794422</v>
      </c>
      <c r="K716" s="45">
        <f t="shared" si="7"/>
        <v>-0.1293135024</v>
      </c>
      <c r="L716" s="45">
        <f t="shared" si="8"/>
        <v>0.03570102579</v>
      </c>
      <c r="M716" s="45">
        <f t="shared" si="11"/>
        <v>0.04592143772</v>
      </c>
      <c r="N716" s="233">
        <f t="shared" si="12"/>
        <v>0.03431992742</v>
      </c>
    </row>
    <row r="717">
      <c r="A717" s="180">
        <f t="shared" si="9"/>
        <v>6</v>
      </c>
      <c r="B717" s="180">
        <f t="shared" si="10"/>
        <v>1929</v>
      </c>
      <c r="C717" s="45">
        <f>'StockBond Returns'!W707</f>
        <v>0.07986153772</v>
      </c>
      <c r="D717" s="231">
        <f>'StockBond Returns'!M707</f>
        <v>29.66607807</v>
      </c>
      <c r="E717" s="45">
        <f t="shared" si="1"/>
        <v>0.03435426698</v>
      </c>
      <c r="F717" s="147">
        <f t="shared" si="4"/>
        <v>155.7098995</v>
      </c>
      <c r="G717" s="232">
        <f>'StockBond Returns'!C707</f>
        <v>1929.416667</v>
      </c>
      <c r="H717" s="147">
        <f t="shared" si="2"/>
        <v>0.4457749548</v>
      </c>
      <c r="I717" s="147">
        <f t="shared" si="5"/>
        <v>5.151992111</v>
      </c>
      <c r="J717" s="45">
        <f t="shared" si="6"/>
        <v>0.1502218456</v>
      </c>
      <c r="K717" s="45">
        <f t="shared" si="7"/>
        <v>-0.1353325822</v>
      </c>
      <c r="L717" s="45">
        <f t="shared" si="8"/>
        <v>0.02897647261</v>
      </c>
      <c r="M717" s="45">
        <f t="shared" si="11"/>
        <v>0.05234911519</v>
      </c>
      <c r="N717" s="233">
        <f t="shared" si="12"/>
        <v>0.03425847364</v>
      </c>
    </row>
    <row r="718">
      <c r="A718" s="180">
        <f t="shared" si="9"/>
        <v>7</v>
      </c>
      <c r="B718" s="180">
        <f t="shared" si="10"/>
        <v>1929</v>
      </c>
      <c r="C718" s="45">
        <f>'StockBond Returns'!W708</f>
        <v>0.02598054347</v>
      </c>
      <c r="D718" s="231">
        <f>'StockBond Returns'!M708</f>
        <v>30.35370077</v>
      </c>
      <c r="E718" s="45">
        <f t="shared" si="1"/>
        <v>0.03397245599</v>
      </c>
      <c r="F718" s="147">
        <f t="shared" si="4"/>
        <v>159.2979708</v>
      </c>
      <c r="G718" s="232">
        <f>'StockBond Returns'!C708</f>
        <v>1929.5</v>
      </c>
      <c r="H718" s="147">
        <f t="shared" si="2"/>
        <v>0.4509786086</v>
      </c>
      <c r="I718" s="147">
        <f t="shared" si="5"/>
        <v>5.193283492</v>
      </c>
      <c r="J718" s="45">
        <f t="shared" si="6"/>
        <v>0.1411376912</v>
      </c>
      <c r="K718" s="45">
        <f t="shared" si="7"/>
        <v>-0.1422074836</v>
      </c>
      <c r="L718" s="45">
        <f t="shared" si="8"/>
        <v>0.02120815099</v>
      </c>
      <c r="M718" s="45">
        <f t="shared" si="11"/>
        <v>0.05960908002</v>
      </c>
      <c r="N718" s="233">
        <f t="shared" si="12"/>
        <v>0.03417328533</v>
      </c>
    </row>
    <row r="719">
      <c r="A719" s="180">
        <f t="shared" si="9"/>
        <v>8</v>
      </c>
      <c r="B719" s="180">
        <f t="shared" si="10"/>
        <v>1929</v>
      </c>
      <c r="C719" s="45">
        <f>'StockBond Returns'!W709</f>
        <v>0.07476625768</v>
      </c>
      <c r="D719" s="231">
        <f>'StockBond Returns'!M709</f>
        <v>33.27918829</v>
      </c>
      <c r="E719" s="45">
        <f t="shared" si="1"/>
        <v>0.03252440491</v>
      </c>
      <c r="F719" s="147">
        <f t="shared" si="4"/>
        <v>170.7233874</v>
      </c>
      <c r="G719" s="232">
        <f>'StockBond Returns'!C709</f>
        <v>1929.583333</v>
      </c>
      <c r="H719" s="147">
        <f t="shared" si="2"/>
        <v>0.4627230483</v>
      </c>
      <c r="I719" s="147">
        <f t="shared" si="5"/>
        <v>5.241210764</v>
      </c>
      <c r="J719" s="45">
        <f t="shared" si="6"/>
        <v>0.1316297906</v>
      </c>
      <c r="K719" s="45">
        <f t="shared" si="7"/>
        <v>-0.1500514069</v>
      </c>
      <c r="L719" s="45">
        <f t="shared" si="8"/>
        <v>0.01225985988</v>
      </c>
      <c r="M719" s="45">
        <f t="shared" si="11"/>
        <v>0.06773070438</v>
      </c>
      <c r="N719" s="233">
        <f t="shared" si="12"/>
        <v>0.03405763095</v>
      </c>
    </row>
    <row r="720">
      <c r="A720" s="180">
        <f t="shared" si="9"/>
        <v>9</v>
      </c>
      <c r="B720" s="180">
        <f t="shared" si="10"/>
        <v>1929</v>
      </c>
      <c r="C720" s="45">
        <f>'StockBond Returns'!W710</f>
        <v>-0.0339977126</v>
      </c>
      <c r="D720" s="231">
        <f>'StockBond Returns'!M710</f>
        <v>31.37775924</v>
      </c>
      <c r="E720" s="45">
        <f t="shared" si="1"/>
        <v>0.03343485361</v>
      </c>
      <c r="F720" s="147">
        <f t="shared" si="4"/>
        <v>164.4721912</v>
      </c>
      <c r="G720" s="232">
        <f>'StockBond Returns'!C710</f>
        <v>1929.666667</v>
      </c>
      <c r="H720" s="147">
        <f t="shared" si="2"/>
        <v>0.4582586363</v>
      </c>
      <c r="I720" s="147">
        <f t="shared" si="5"/>
        <v>5.284536112</v>
      </c>
      <c r="J720" s="45">
        <f t="shared" si="6"/>
        <v>0.1216923259</v>
      </c>
      <c r="K720" s="45">
        <f t="shared" si="7"/>
        <v>-0.1570197231</v>
      </c>
      <c r="L720" s="45">
        <f t="shared" si="8"/>
        <v>0.004320640794</v>
      </c>
      <c r="M720" s="45">
        <f t="shared" si="11"/>
        <v>0.07470999272</v>
      </c>
      <c r="N720" s="233">
        <f t="shared" si="12"/>
        <v>0.03390166855</v>
      </c>
    </row>
    <row r="721">
      <c r="A721" s="180">
        <f t="shared" si="9"/>
        <v>10</v>
      </c>
      <c r="B721" s="180">
        <f t="shared" si="10"/>
        <v>1929</v>
      </c>
      <c r="C721" s="45">
        <f>'StockBond Returns'!W711</f>
        <v>-0.1452125865</v>
      </c>
      <c r="D721" s="231">
        <f>'StockBond Returns'!M711</f>
        <v>24.98784466</v>
      </c>
      <c r="E721" s="45">
        <f t="shared" si="1"/>
        <v>0.037509729</v>
      </c>
      <c r="F721" s="147">
        <f t="shared" si="4"/>
        <v>140.1970452</v>
      </c>
      <c r="G721" s="232">
        <f>'StockBond Returns'!C711</f>
        <v>1929.75</v>
      </c>
      <c r="H721" s="147">
        <f t="shared" si="2"/>
        <v>0.438229431</v>
      </c>
      <c r="I721" s="147">
        <f t="shared" si="5"/>
        <v>5.305548734</v>
      </c>
      <c r="J721" s="45">
        <f t="shared" si="6"/>
        <v>0.1168316068</v>
      </c>
      <c r="K721" s="45">
        <f t="shared" si="7"/>
        <v>-0.1603583459</v>
      </c>
      <c r="L721" s="45">
        <f t="shared" si="8"/>
        <v>0.0006776337477</v>
      </c>
      <c r="M721" s="45">
        <f t="shared" si="11"/>
        <v>0.07476247954</v>
      </c>
      <c r="N721" s="233">
        <f t="shared" si="12"/>
        <v>0.03370608693</v>
      </c>
    </row>
    <row r="722">
      <c r="A722" s="180">
        <f t="shared" si="9"/>
        <v>11</v>
      </c>
      <c r="B722" s="180">
        <f t="shared" si="10"/>
        <v>1929</v>
      </c>
      <c r="C722" s="45">
        <f>'StockBond Returns'!W712</f>
        <v>-0.09176165328</v>
      </c>
      <c r="D722" s="231">
        <f>'StockBond Returns'!M712</f>
        <v>21.55166201</v>
      </c>
      <c r="E722" s="45">
        <f t="shared" si="1"/>
        <v>0.04070006688</v>
      </c>
      <c r="F722" s="147">
        <f t="shared" si="4"/>
        <v>126.9343158</v>
      </c>
      <c r="G722" s="232">
        <f>'StockBond Returns'!C712</f>
        <v>1929.833333</v>
      </c>
      <c r="H722" s="147">
        <f t="shared" si="2"/>
        <v>0.4305195951</v>
      </c>
      <c r="I722" s="147">
        <f t="shared" si="5"/>
        <v>5.306948668</v>
      </c>
      <c r="J722" s="45">
        <f t="shared" si="6"/>
        <v>0.1160142954</v>
      </c>
      <c r="K722" s="45">
        <f t="shared" si="7"/>
        <v>-0.1605798372</v>
      </c>
      <c r="L722" s="45">
        <f t="shared" si="8"/>
        <v>0.0007357623013</v>
      </c>
      <c r="M722" s="45">
        <f t="shared" si="11"/>
        <v>0.07050921227</v>
      </c>
      <c r="N722" s="233">
        <f t="shared" si="12"/>
        <v>0.03350800837</v>
      </c>
    </row>
    <row r="723">
      <c r="A723" s="180">
        <f t="shared" si="9"/>
        <v>12</v>
      </c>
      <c r="B723" s="180">
        <f t="shared" si="10"/>
        <v>1929</v>
      </c>
      <c r="C723" s="45">
        <f>'StockBond Returns'!W713</f>
        <v>0.02818010468</v>
      </c>
      <c r="D723" s="231">
        <f>'StockBond Returns'!M713</f>
        <v>22.05879227</v>
      </c>
      <c r="E723" s="45">
        <f t="shared" si="1"/>
        <v>0.04016669879</v>
      </c>
      <c r="F723" s="147">
        <f t="shared" si="4"/>
        <v>130.0686864</v>
      </c>
      <c r="G723" s="232">
        <f>'StockBond Returns'!C713</f>
        <v>1929.916667</v>
      </c>
      <c r="H723" s="147">
        <f t="shared" si="2"/>
        <v>0.4353691457</v>
      </c>
      <c r="I723" s="147">
        <f t="shared" si="5"/>
        <v>5.311834391</v>
      </c>
      <c r="J723" s="45">
        <f t="shared" si="6"/>
        <v>0.1140446913</v>
      </c>
      <c r="K723" s="45">
        <f t="shared" si="7"/>
        <v>-0.1613519196</v>
      </c>
      <c r="L723" s="45">
        <f t="shared" si="8"/>
        <v>0.0001337661017</v>
      </c>
      <c r="M723" s="45">
        <f t="shared" si="11"/>
        <v>0.06675399675</v>
      </c>
      <c r="N723" s="233">
        <f t="shared" si="12"/>
        <v>0.03333188761</v>
      </c>
    </row>
    <row r="724">
      <c r="A724" s="180">
        <f t="shared" si="9"/>
        <v>1</v>
      </c>
      <c r="B724" s="180">
        <f t="shared" si="10"/>
        <v>1930</v>
      </c>
      <c r="C724" s="45">
        <f>'StockBond Returns'!W714</f>
        <v>0.05521947387</v>
      </c>
      <c r="D724" s="231">
        <f>'StockBond Returns'!M714</f>
        <v>23.42677434</v>
      </c>
      <c r="E724" s="45">
        <f t="shared" si="1"/>
        <v>0.03884310054</v>
      </c>
      <c r="F724" s="147">
        <f t="shared" si="4"/>
        <v>136.7916008</v>
      </c>
      <c r="G724" s="232">
        <f>'StockBond Returns'!C714</f>
        <v>1930</v>
      </c>
      <c r="H724" s="147">
        <f t="shared" si="2"/>
        <v>0.4427841586</v>
      </c>
      <c r="I724" s="147">
        <f t="shared" si="5"/>
        <v>5.31831169</v>
      </c>
      <c r="J724" s="45">
        <f t="shared" si="6"/>
        <v>0.1101328398</v>
      </c>
      <c r="K724" s="45">
        <f t="shared" si="7"/>
        <v>-0.1623733293</v>
      </c>
      <c r="L724" s="45">
        <f t="shared" si="8"/>
        <v>-0.0007758699915</v>
      </c>
      <c r="M724" s="45">
        <f t="shared" si="11"/>
        <v>0.0617558802</v>
      </c>
      <c r="N724" s="233">
        <f t="shared" si="12"/>
        <v>0.03317510297</v>
      </c>
    </row>
    <row r="725">
      <c r="A725" s="180">
        <f t="shared" si="9"/>
        <v>2</v>
      </c>
      <c r="B725" s="180">
        <f t="shared" si="10"/>
        <v>1930</v>
      </c>
      <c r="C725" s="45">
        <f>'StockBond Returns'!W715</f>
        <v>0.02581283635</v>
      </c>
      <c r="D725" s="231">
        <f>'StockBond Returns'!M715</f>
        <v>23.92011923</v>
      </c>
      <c r="E725" s="45">
        <f t="shared" si="1"/>
        <v>0.03840290584</v>
      </c>
      <c r="F725" s="147">
        <f t="shared" si="4"/>
        <v>139.8683664</v>
      </c>
      <c r="G725" s="232">
        <f>'StockBond Returns'!C715</f>
        <v>1930.083333</v>
      </c>
      <c r="H725" s="147">
        <f t="shared" si="2"/>
        <v>0.4476126419</v>
      </c>
      <c r="I725" s="147">
        <f t="shared" si="5"/>
        <v>5.330489212</v>
      </c>
      <c r="J725" s="45">
        <f t="shared" si="6"/>
        <v>0.1066716244</v>
      </c>
      <c r="K725" s="45">
        <f t="shared" si="7"/>
        <v>-0.1642868903</v>
      </c>
      <c r="L725" s="45">
        <f t="shared" si="8"/>
        <v>-0.002756783492</v>
      </c>
      <c r="M725" s="45">
        <f t="shared" si="11"/>
        <v>0.05805958518</v>
      </c>
      <c r="N725" s="233">
        <f t="shared" si="12"/>
        <v>0.03304234572</v>
      </c>
    </row>
    <row r="726">
      <c r="A726" s="180">
        <f t="shared" si="9"/>
        <v>3</v>
      </c>
      <c r="B726" s="180">
        <f t="shared" si="10"/>
        <v>1930</v>
      </c>
      <c r="C726" s="45">
        <f>'StockBond Returns'!W716</f>
        <v>0.07170409823</v>
      </c>
      <c r="D726" s="231">
        <f>'StockBond Returns'!M716</f>
        <v>25.8174787</v>
      </c>
      <c r="E726" s="45">
        <f t="shared" si="1"/>
        <v>0.03686672461</v>
      </c>
      <c r="F726" s="147">
        <f t="shared" si="4"/>
        <v>149.4177931</v>
      </c>
      <c r="G726" s="232">
        <f>'StockBond Returns'!C716</f>
        <v>1930.166667</v>
      </c>
      <c r="H726" s="147">
        <f t="shared" si="2"/>
        <v>0.4590453859</v>
      </c>
      <c r="I726" s="147">
        <f t="shared" si="5"/>
        <v>5.34773465</v>
      </c>
      <c r="J726" s="45">
        <f t="shared" si="6"/>
        <v>0.102155542</v>
      </c>
      <c r="K726" s="45">
        <f t="shared" si="7"/>
        <v>-0.1669819079</v>
      </c>
      <c r="L726" s="45">
        <f t="shared" si="8"/>
        <v>-0.005680792948</v>
      </c>
      <c r="M726" s="45">
        <f t="shared" si="11"/>
        <v>0.05540195957</v>
      </c>
      <c r="N726" s="233">
        <f t="shared" si="12"/>
        <v>0.03292636822</v>
      </c>
    </row>
    <row r="727">
      <c r="A727" s="180">
        <f t="shared" si="9"/>
        <v>4</v>
      </c>
      <c r="B727" s="180">
        <f t="shared" si="10"/>
        <v>1930</v>
      </c>
      <c r="C727" s="45">
        <f>'StockBond Returns'!W717</f>
        <v>-0.01174564459</v>
      </c>
      <c r="D727" s="231">
        <f>'StockBond Returns'!M717</f>
        <v>25.27419101</v>
      </c>
      <c r="E727" s="45">
        <f t="shared" si="1"/>
        <v>0.03728302688</v>
      </c>
      <c r="F727" s="147">
        <f t="shared" si="4"/>
        <v>147.2091312</v>
      </c>
      <c r="G727" s="232">
        <f>'StockBond Returns'!C717</f>
        <v>1930.25</v>
      </c>
      <c r="H727" s="147">
        <f t="shared" si="2"/>
        <v>0.457366833</v>
      </c>
      <c r="I727" s="147">
        <f t="shared" si="5"/>
        <v>5.36441929</v>
      </c>
      <c r="J727" s="45">
        <f t="shared" si="6"/>
        <v>0.09719789459</v>
      </c>
      <c r="K727" s="45">
        <f t="shared" si="7"/>
        <v>-0.1695727954</v>
      </c>
      <c r="L727" s="45">
        <f t="shared" si="8"/>
        <v>-0.008495504016</v>
      </c>
      <c r="M727" s="45">
        <f t="shared" si="11"/>
        <v>0.05316572666</v>
      </c>
      <c r="N727" s="233">
        <f t="shared" si="12"/>
        <v>0.03282245518</v>
      </c>
    </row>
    <row r="728">
      <c r="A728" s="180">
        <f t="shared" si="9"/>
        <v>5</v>
      </c>
      <c r="B728" s="180">
        <f t="shared" si="10"/>
        <v>1930</v>
      </c>
      <c r="C728" s="45">
        <f>'StockBond Returns'!W718</f>
        <v>-0.001931273748</v>
      </c>
      <c r="D728" s="231">
        <f>'StockBond Returns'!M718</f>
        <v>24.78509058</v>
      </c>
      <c r="E728" s="45">
        <f t="shared" si="1"/>
        <v>0.03767341831</v>
      </c>
      <c r="F728" s="147">
        <f t="shared" si="4"/>
        <v>146.4683466</v>
      </c>
      <c r="G728" s="232">
        <f>'StockBond Returns'!C718</f>
        <v>1930.333333</v>
      </c>
      <c r="H728" s="147">
        <f t="shared" si="2"/>
        <v>0.4598302741</v>
      </c>
      <c r="I728" s="147">
        <f t="shared" si="5"/>
        <v>5.388492713</v>
      </c>
      <c r="J728" s="45">
        <f t="shared" si="6"/>
        <v>0.09085622635</v>
      </c>
      <c r="K728" s="45">
        <f t="shared" si="7"/>
        <v>-0.1732827802</v>
      </c>
      <c r="L728" s="45">
        <f t="shared" si="8"/>
        <v>-0.01266105667</v>
      </c>
      <c r="M728" s="45">
        <f t="shared" si="11"/>
        <v>0.05318539</v>
      </c>
      <c r="N728" s="233">
        <f t="shared" si="12"/>
        <v>0.03272861244</v>
      </c>
    </row>
    <row r="729">
      <c r="A729" s="180">
        <f t="shared" si="9"/>
        <v>6</v>
      </c>
      <c r="B729" s="180">
        <f t="shared" si="10"/>
        <v>1930</v>
      </c>
      <c r="C729" s="45">
        <f>'StockBond Returns'!W719</f>
        <v>-0.1139916031</v>
      </c>
      <c r="D729" s="231">
        <f>'StockBond Returns'!M719</f>
        <v>20.795909</v>
      </c>
      <c r="E729" s="45">
        <f t="shared" si="1"/>
        <v>0.04154319042</v>
      </c>
      <c r="F729" s="147">
        <f t="shared" si="4"/>
        <v>129.3647715</v>
      </c>
      <c r="G729" s="232">
        <f>'StockBond Returns'!C719</f>
        <v>1930.416667</v>
      </c>
      <c r="H729" s="147">
        <f t="shared" si="2"/>
        <v>0.4478521112</v>
      </c>
      <c r="I729" s="147">
        <f t="shared" si="5"/>
        <v>5.39056987</v>
      </c>
      <c r="J729" s="45">
        <f t="shared" si="6"/>
        <v>0.08982001643</v>
      </c>
      <c r="K729" s="45">
        <f t="shared" si="7"/>
        <v>-0.1736013404</v>
      </c>
      <c r="L729" s="45">
        <f t="shared" si="8"/>
        <v>-0.01279163316</v>
      </c>
      <c r="M729" s="45">
        <f t="shared" si="11"/>
        <v>0.04630786565</v>
      </c>
      <c r="N729" s="233">
        <f t="shared" si="12"/>
        <v>0.03263399232</v>
      </c>
    </row>
    <row r="730">
      <c r="A730" s="180">
        <f t="shared" si="9"/>
        <v>7</v>
      </c>
      <c r="B730" s="180">
        <f t="shared" si="10"/>
        <v>1930</v>
      </c>
      <c r="C730" s="45">
        <f>'StockBond Returns'!W720</f>
        <v>0.04315543267</v>
      </c>
      <c r="D730" s="231">
        <f>'StockBond Returns'!M720</f>
        <v>21.70135817</v>
      </c>
      <c r="E730" s="45">
        <f t="shared" si="1"/>
        <v>0.04054003261</v>
      </c>
      <c r="F730" s="147">
        <f t="shared" si="4"/>
        <v>134.4803848</v>
      </c>
      <c r="G730" s="232">
        <f>'StockBond Returns'!C720</f>
        <v>1930.5</v>
      </c>
      <c r="H730" s="147">
        <f t="shared" si="2"/>
        <v>0.4543199321</v>
      </c>
      <c r="I730" s="147">
        <f t="shared" si="5"/>
        <v>5.393911193</v>
      </c>
      <c r="J730" s="45">
        <f t="shared" si="6"/>
        <v>0.0883980034</v>
      </c>
      <c r="K730" s="45">
        <f t="shared" si="7"/>
        <v>-0.174113263</v>
      </c>
      <c r="L730" s="45">
        <f t="shared" si="8"/>
        <v>-0.01315658553</v>
      </c>
      <c r="M730" s="45">
        <f t="shared" si="11"/>
        <v>0.03863214891</v>
      </c>
      <c r="N730" s="233">
        <f t="shared" si="12"/>
        <v>0.03256584458</v>
      </c>
    </row>
    <row r="731">
      <c r="A731" s="180">
        <f t="shared" si="9"/>
        <v>8</v>
      </c>
      <c r="B731" s="180">
        <f t="shared" si="10"/>
        <v>1930</v>
      </c>
      <c r="C731" s="45">
        <f>'StockBond Returns'!W721</f>
        <v>0.01507690489</v>
      </c>
      <c r="D731" s="231">
        <f>'StockBond Returns'!M721</f>
        <v>21.91062526</v>
      </c>
      <c r="E731" s="45">
        <f t="shared" si="1"/>
        <v>0.04031997862</v>
      </c>
      <c r="F731" s="147">
        <f t="shared" si="4"/>
        <v>136.0467631</v>
      </c>
      <c r="G731" s="232">
        <f>'StockBond Returns'!C721</f>
        <v>1930.583333</v>
      </c>
      <c r="H731" s="147">
        <f t="shared" si="2"/>
        <v>0.4571168816</v>
      </c>
      <c r="I731" s="147">
        <f t="shared" si="5"/>
        <v>5.388305026</v>
      </c>
      <c r="J731" s="45">
        <f t="shared" si="6"/>
        <v>0.08940369352</v>
      </c>
      <c r="K731" s="45">
        <f t="shared" si="7"/>
        <v>-0.1732539837</v>
      </c>
      <c r="L731" s="45">
        <f t="shared" si="8"/>
        <v>-0.01188506817</v>
      </c>
      <c r="M731" s="45">
        <f t="shared" si="11"/>
        <v>0.02806493935</v>
      </c>
      <c r="N731" s="233">
        <f t="shared" si="12"/>
        <v>0.03252321318</v>
      </c>
    </row>
    <row r="732">
      <c r="A732" s="180">
        <f t="shared" si="9"/>
        <v>9</v>
      </c>
      <c r="B732" s="180">
        <f t="shared" si="10"/>
        <v>1930</v>
      </c>
      <c r="C732" s="45">
        <f>'StockBond Returns'!W722</f>
        <v>-0.09977485315</v>
      </c>
      <c r="D732" s="231">
        <f>'StockBond Returns'!M722</f>
        <v>18.8511382</v>
      </c>
      <c r="E732" s="45">
        <f t="shared" si="1"/>
        <v>0.04402359739</v>
      </c>
      <c r="F732" s="147">
        <f t="shared" si="4"/>
        <v>122.0612092</v>
      </c>
      <c r="G732" s="232">
        <f>'StockBond Returns'!C722</f>
        <v>1930.666667</v>
      </c>
      <c r="H732" s="147">
        <f t="shared" si="2"/>
        <v>0.4477977941</v>
      </c>
      <c r="I732" s="147">
        <f t="shared" si="5"/>
        <v>5.377844184</v>
      </c>
      <c r="J732" s="45">
        <f t="shared" si="6"/>
        <v>0.09174069668</v>
      </c>
      <c r="K732" s="45">
        <f t="shared" si="7"/>
        <v>-0.171645819</v>
      </c>
      <c r="L732" s="45">
        <f t="shared" si="8"/>
        <v>-0.00971427173</v>
      </c>
      <c r="M732" s="45">
        <f t="shared" si="11"/>
        <v>0.01765681418</v>
      </c>
      <c r="N732" s="233">
        <f t="shared" si="12"/>
        <v>0.0325057655</v>
      </c>
    </row>
    <row r="733">
      <c r="A733" s="180">
        <f t="shared" si="9"/>
        <v>10</v>
      </c>
      <c r="B733" s="180">
        <f t="shared" si="10"/>
        <v>1930</v>
      </c>
      <c r="C733" s="45">
        <f>'StockBond Returns'!W723</f>
        <v>-0.05678173765</v>
      </c>
      <c r="D733" s="231">
        <f>'StockBond Returns'!M723</f>
        <v>17.21823622</v>
      </c>
      <c r="E733" s="45">
        <f t="shared" si="1"/>
        <v>0.046538979</v>
      </c>
      <c r="F733" s="147">
        <f t="shared" si="4"/>
        <v>114.7079906</v>
      </c>
      <c r="G733" s="232">
        <f>'StockBond Returns'!C723</f>
        <v>1930.75</v>
      </c>
      <c r="H733" s="147">
        <f t="shared" si="2"/>
        <v>0.4448660636</v>
      </c>
      <c r="I733" s="147">
        <f t="shared" si="5"/>
        <v>5.384480817</v>
      </c>
      <c r="J733" s="45">
        <f t="shared" si="6"/>
        <v>0.08989449979</v>
      </c>
      <c r="K733" s="45">
        <f t="shared" si="7"/>
        <v>-0.1726668055</v>
      </c>
      <c r="L733" s="45">
        <f t="shared" si="8"/>
        <v>-0.01068241721</v>
      </c>
      <c r="M733" s="45">
        <f t="shared" si="11"/>
        <v>0.01487727029</v>
      </c>
      <c r="N733" s="233">
        <f t="shared" si="12"/>
        <v>0.0325051179</v>
      </c>
    </row>
    <row r="734">
      <c r="A734" s="180">
        <f t="shared" si="9"/>
        <v>11</v>
      </c>
      <c r="B734" s="180">
        <f t="shared" si="10"/>
        <v>1930</v>
      </c>
      <c r="C734" s="45">
        <f>'StockBond Returns'!W724</f>
        <v>-0.005777962451</v>
      </c>
      <c r="D734" s="231">
        <f>'StockBond Returns'!M724</f>
        <v>17.12419319</v>
      </c>
      <c r="E734" s="45">
        <f t="shared" si="1"/>
        <v>0.04669845592</v>
      </c>
      <c r="F734" s="147">
        <f t="shared" si="4"/>
        <v>113.6029164</v>
      </c>
      <c r="G734" s="232">
        <f>'StockBond Returns'!C724</f>
        <v>1930.833333</v>
      </c>
      <c r="H734" s="147">
        <f t="shared" si="2"/>
        <v>0.4420900655</v>
      </c>
      <c r="I734" s="147">
        <f t="shared" si="5"/>
        <v>5.396051287</v>
      </c>
      <c r="J734" s="45">
        <f t="shared" si="6"/>
        <v>0.08718491865</v>
      </c>
      <c r="K734" s="45">
        <f t="shared" si="7"/>
        <v>-0.1744408128</v>
      </c>
      <c r="L734" s="45">
        <f t="shared" si="8"/>
        <v>-0.01255630992</v>
      </c>
      <c r="M734" s="45">
        <f t="shared" si="11"/>
        <v>0.01678980228</v>
      </c>
      <c r="N734" s="233">
        <f t="shared" si="12"/>
        <v>0.03250715334</v>
      </c>
    </row>
    <row r="735">
      <c r="A735" s="180">
        <f t="shared" si="9"/>
        <v>12</v>
      </c>
      <c r="B735" s="180">
        <f t="shared" si="10"/>
        <v>1930</v>
      </c>
      <c r="C735" s="45">
        <f>'StockBond Returns'!W725</f>
        <v>-0.03495050085</v>
      </c>
      <c r="D735" s="231">
        <f>'StockBond Returns'!M725</f>
        <v>15.87902827</v>
      </c>
      <c r="E735" s="45">
        <f t="shared" si="1"/>
        <v>0.04898807292</v>
      </c>
      <c r="F735" s="147">
        <f t="shared" si="4"/>
        <v>109.2057988</v>
      </c>
      <c r="G735" s="232">
        <f>'StockBond Returns'!C725</f>
        <v>1930.916667</v>
      </c>
      <c r="H735" s="147">
        <f t="shared" si="2"/>
        <v>0.4458151363</v>
      </c>
      <c r="I735" s="147">
        <f t="shared" si="5"/>
        <v>5.406497278</v>
      </c>
      <c r="J735" s="45">
        <f t="shared" si="6"/>
        <v>0.0858646963</v>
      </c>
      <c r="K735" s="45">
        <f t="shared" si="7"/>
        <v>-0.1760358905</v>
      </c>
      <c r="L735" s="45">
        <f t="shared" si="8"/>
        <v>-0.01422096316</v>
      </c>
      <c r="M735" s="45">
        <f t="shared" si="11"/>
        <v>0.01782112926</v>
      </c>
      <c r="N735" s="233">
        <f t="shared" si="12"/>
        <v>0.03250541749</v>
      </c>
    </row>
    <row r="736">
      <c r="A736" s="180">
        <f t="shared" si="9"/>
        <v>1</v>
      </c>
      <c r="B736" s="180">
        <f t="shared" si="10"/>
        <v>1931</v>
      </c>
      <c r="C736" s="45">
        <f>'StockBond Returns'!W726</f>
        <v>0.0546240635</v>
      </c>
      <c r="D736" s="231">
        <f>'StockBond Returns'!M726</f>
        <v>16.82643142</v>
      </c>
      <c r="E736" s="45">
        <f t="shared" si="1"/>
        <v>0.04721515395</v>
      </c>
      <c r="F736" s="147">
        <f t="shared" si="4"/>
        <v>114.7008959</v>
      </c>
      <c r="G736" s="232">
        <f>'StockBond Returns'!C726</f>
        <v>1931</v>
      </c>
      <c r="H736" s="147">
        <f t="shared" si="2"/>
        <v>0.451301705</v>
      </c>
      <c r="I736" s="147">
        <f t="shared" si="5"/>
        <v>5.415014824</v>
      </c>
      <c r="J736" s="45">
        <f t="shared" si="6"/>
        <v>0.08636549213</v>
      </c>
      <c r="K736" s="45">
        <f t="shared" si="7"/>
        <v>-0.1773319447</v>
      </c>
      <c r="L736" s="45">
        <f t="shared" si="8"/>
        <v>-0.01552794728</v>
      </c>
      <c r="M736" s="45">
        <f t="shared" si="11"/>
        <v>0.01818305123</v>
      </c>
      <c r="N736" s="233">
        <f t="shared" si="12"/>
        <v>0.03249890243</v>
      </c>
    </row>
    <row r="737">
      <c r="A737" s="180">
        <f t="shared" si="9"/>
        <v>2</v>
      </c>
      <c r="B737" s="180">
        <f t="shared" si="10"/>
        <v>1931</v>
      </c>
      <c r="C737" s="45">
        <f>'StockBond Returns'!W727</f>
        <v>0.1015464241</v>
      </c>
      <c r="D737" s="231">
        <f>'StockBond Returns'!M727</f>
        <v>18.93705152</v>
      </c>
      <c r="E737" s="45">
        <f t="shared" si="1"/>
        <v>0.04390326555</v>
      </c>
      <c r="F737" s="147">
        <f t="shared" si="4"/>
        <v>125.851232</v>
      </c>
      <c r="G737" s="232">
        <f>'StockBond Returns'!C727</f>
        <v>1931.083333</v>
      </c>
      <c r="H737" s="147">
        <f t="shared" si="2"/>
        <v>0.4604400048</v>
      </c>
      <c r="I737" s="147">
        <f t="shared" si="5"/>
        <v>5.427842187</v>
      </c>
      <c r="J737" s="45">
        <f t="shared" si="6"/>
        <v>0.08544482802</v>
      </c>
      <c r="K737" s="45">
        <f t="shared" si="7"/>
        <v>-0.1792761172</v>
      </c>
      <c r="L737" s="45">
        <f t="shared" si="8"/>
        <v>-0.01761126786</v>
      </c>
      <c r="M737" s="45">
        <f t="shared" si="11"/>
        <v>0.01826342229</v>
      </c>
      <c r="N737" s="233">
        <f t="shared" si="12"/>
        <v>0.03249064252</v>
      </c>
    </row>
    <row r="738">
      <c r="A738" s="180">
        <f t="shared" si="9"/>
        <v>3</v>
      </c>
      <c r="B738" s="180">
        <f t="shared" si="10"/>
        <v>1931</v>
      </c>
      <c r="C738" s="45">
        <f>'StockBond Returns'!W728</f>
        <v>-0.0419795972</v>
      </c>
      <c r="D738" s="231">
        <f>'StockBond Returns'!M728</f>
        <v>17.68683061</v>
      </c>
      <c r="E738" s="45">
        <f t="shared" si="1"/>
        <v>0.04576962111</v>
      </c>
      <c r="F738" s="147">
        <f t="shared" si="4"/>
        <v>120.126937</v>
      </c>
      <c r="G738" s="232">
        <f>'StockBond Returns'!C728</f>
        <v>1931.166667</v>
      </c>
      <c r="H738" s="147">
        <f t="shared" si="2"/>
        <v>0.4581803661</v>
      </c>
      <c r="I738" s="147">
        <f t="shared" si="5"/>
        <v>5.426977167</v>
      </c>
      <c r="J738" s="45">
        <f t="shared" si="6"/>
        <v>0.08688234629</v>
      </c>
      <c r="K738" s="45">
        <f t="shared" si="7"/>
        <v>-0.1791452999</v>
      </c>
      <c r="L738" s="45">
        <f t="shared" si="8"/>
        <v>-0.01721445262</v>
      </c>
      <c r="M738" s="45">
        <f t="shared" si="11"/>
        <v>0.01481795986</v>
      </c>
      <c r="N738" s="233">
        <f t="shared" si="12"/>
        <v>0.03248155459</v>
      </c>
    </row>
    <row r="739">
      <c r="A739" s="180">
        <f t="shared" si="9"/>
        <v>4</v>
      </c>
      <c r="B739" s="180">
        <f t="shared" si="10"/>
        <v>1931</v>
      </c>
      <c r="C739" s="45">
        <f>'StockBond Returns'!W729</f>
        <v>-0.06211026244</v>
      </c>
      <c r="D739" s="231">
        <f>'StockBond Returns'!M729</f>
        <v>16.05125272</v>
      </c>
      <c r="E739" s="45">
        <f t="shared" si="1"/>
        <v>0.04865021667</v>
      </c>
      <c r="F739" s="147">
        <f t="shared" si="4"/>
        <v>112.2360988</v>
      </c>
      <c r="G739" s="232">
        <f>'StockBond Returns'!C729</f>
        <v>1931.25</v>
      </c>
      <c r="H739" s="147">
        <f t="shared" si="2"/>
        <v>0.455025877</v>
      </c>
      <c r="I739" s="147">
        <f t="shared" si="5"/>
        <v>5.424636211</v>
      </c>
      <c r="J739" s="45">
        <f t="shared" si="6"/>
        <v>0.08935668381</v>
      </c>
      <c r="K739" s="45">
        <f t="shared" si="7"/>
        <v>-0.178791067</v>
      </c>
      <c r="L739" s="45">
        <f t="shared" si="8"/>
        <v>-0.01654400977</v>
      </c>
      <c r="M739" s="45">
        <f t="shared" si="11"/>
        <v>0.01122524512</v>
      </c>
      <c r="N739" s="233">
        <f t="shared" si="12"/>
        <v>0.03247599451</v>
      </c>
    </row>
    <row r="740">
      <c r="A740" s="180">
        <f t="shared" si="9"/>
        <v>5</v>
      </c>
      <c r="B740" s="180">
        <f t="shared" si="10"/>
        <v>1931</v>
      </c>
      <c r="C740" s="45">
        <f>'StockBond Returns'!W730</f>
        <v>-0.08502933918</v>
      </c>
      <c r="D740" s="231">
        <f>'StockBond Returns'!M730</f>
        <v>13.3331336</v>
      </c>
      <c r="E740" s="45">
        <f t="shared" si="1"/>
        <v>0.05500056176</v>
      </c>
      <c r="F740" s="147">
        <f t="shared" si="4"/>
        <v>102.2764022</v>
      </c>
      <c r="G740" s="232">
        <f>'StockBond Returns'!C730</f>
        <v>1931.333333</v>
      </c>
      <c r="H740" s="147">
        <f t="shared" si="2"/>
        <v>0.4687716311</v>
      </c>
      <c r="I740" s="147">
        <f t="shared" si="5"/>
        <v>5.433577568</v>
      </c>
      <c r="J740" s="45">
        <f t="shared" si="6"/>
        <v>0.08986370044</v>
      </c>
      <c r="K740" s="45">
        <f t="shared" si="7"/>
        <v>-0.1801424275</v>
      </c>
      <c r="L740" s="45">
        <f t="shared" si="8"/>
        <v>-0.01790887163</v>
      </c>
      <c r="M740" s="45">
        <f t="shared" si="11"/>
        <v>0.008366876867</v>
      </c>
      <c r="N740" s="233">
        <f t="shared" si="12"/>
        <v>0.03247407026</v>
      </c>
    </row>
    <row r="741">
      <c r="A741" s="180">
        <f t="shared" si="9"/>
        <v>6</v>
      </c>
      <c r="B741" s="180">
        <f t="shared" si="10"/>
        <v>1931</v>
      </c>
      <c r="C741" s="45">
        <f>'StockBond Returns'!W731</f>
        <v>0.1244503369</v>
      </c>
      <c r="D741" s="231">
        <f>'StockBond Returns'!M731</f>
        <v>16.11185391</v>
      </c>
      <c r="E741" s="45">
        <f t="shared" si="1"/>
        <v>0.04853305199</v>
      </c>
      <c r="F741" s="147">
        <f t="shared" si="4"/>
        <v>114.4776244</v>
      </c>
      <c r="G741" s="232">
        <f>'StockBond Returns'!C731</f>
        <v>1931.416667</v>
      </c>
      <c r="H741" s="147">
        <f t="shared" si="2"/>
        <v>0.4629957082</v>
      </c>
      <c r="I741" s="147">
        <f t="shared" si="5"/>
        <v>5.448721165</v>
      </c>
      <c r="J741" s="45">
        <f t="shared" si="6"/>
        <v>0.08766762427</v>
      </c>
      <c r="K741" s="45">
        <f t="shared" si="7"/>
        <v>-0.1824210526</v>
      </c>
      <c r="L741" s="45">
        <f t="shared" si="8"/>
        <v>-0.02038784594</v>
      </c>
      <c r="M741" s="45">
        <f t="shared" si="11"/>
        <v>0.01078759705</v>
      </c>
      <c r="N741" s="233">
        <f t="shared" si="12"/>
        <v>0.0324742592</v>
      </c>
    </row>
    <row r="742">
      <c r="A742" s="180">
        <f t="shared" si="9"/>
        <v>7</v>
      </c>
      <c r="B742" s="180">
        <f t="shared" si="10"/>
        <v>1931</v>
      </c>
      <c r="C742" s="45">
        <f>'StockBond Returns'!W732</f>
        <v>-0.05276839947</v>
      </c>
      <c r="D742" s="231">
        <f>'StockBond Returns'!M732</f>
        <v>14.864895</v>
      </c>
      <c r="E742" s="45">
        <f t="shared" si="1"/>
        <v>0.05113629545</v>
      </c>
      <c r="F742" s="147">
        <f t="shared" si="4"/>
        <v>107.9982593</v>
      </c>
      <c r="G742" s="232">
        <f>'StockBond Returns'!C732</f>
        <v>1931.5</v>
      </c>
      <c r="H742" s="147">
        <f t="shared" si="2"/>
        <v>0.4602192411</v>
      </c>
      <c r="I742" s="147">
        <f t="shared" si="5"/>
        <v>5.454620474</v>
      </c>
      <c r="J742" s="45">
        <f t="shared" si="6"/>
        <v>0.08747076901</v>
      </c>
      <c r="K742" s="45">
        <f t="shared" si="7"/>
        <v>-0.1833052848</v>
      </c>
      <c r="L742" s="45">
        <f t="shared" si="8"/>
        <v>-0.02120202387</v>
      </c>
      <c r="M742" s="45">
        <f t="shared" si="11"/>
        <v>0.0112551503</v>
      </c>
      <c r="N742" s="233">
        <f t="shared" si="12"/>
        <v>0.03247401604</v>
      </c>
    </row>
    <row r="743">
      <c r="A743" s="180">
        <f t="shared" si="9"/>
        <v>8</v>
      </c>
      <c r="B743" s="180">
        <f t="shared" si="10"/>
        <v>1931</v>
      </c>
      <c r="C743" s="45">
        <f>'StockBond Returns'!W733</f>
        <v>0.01107182463</v>
      </c>
      <c r="D743" s="231">
        <f>'StockBond Returns'!M733</f>
        <v>14.9701104</v>
      </c>
      <c r="E743" s="45">
        <f t="shared" si="1"/>
        <v>0.05089988728</v>
      </c>
      <c r="F743" s="147">
        <f t="shared" si="4"/>
        <v>108.7286823</v>
      </c>
      <c r="G743" s="232">
        <f>'StockBond Returns'!C733</f>
        <v>1931.583333</v>
      </c>
      <c r="H743" s="147">
        <f t="shared" si="2"/>
        <v>0.4611898063</v>
      </c>
      <c r="I743" s="147">
        <f t="shared" si="5"/>
        <v>5.458693399</v>
      </c>
      <c r="J743" s="45">
        <f t="shared" si="6"/>
        <v>0.08715460101</v>
      </c>
      <c r="K743" s="45">
        <f t="shared" si="7"/>
        <v>-0.1839146496</v>
      </c>
      <c r="L743" s="45">
        <f t="shared" si="8"/>
        <v>-0.0216888474</v>
      </c>
      <c r="M743" s="45">
        <f t="shared" si="11"/>
        <v>0.01306317519</v>
      </c>
      <c r="N743" s="233">
        <f t="shared" si="12"/>
        <v>0.03247382838</v>
      </c>
    </row>
    <row r="744">
      <c r="A744" s="180">
        <f t="shared" si="9"/>
        <v>9</v>
      </c>
      <c r="B744" s="180">
        <f t="shared" si="10"/>
        <v>1931</v>
      </c>
      <c r="C744" s="45">
        <f>'StockBond Returns'!W734</f>
        <v>-0.2178576303</v>
      </c>
      <c r="D744" s="231">
        <f>'StockBond Returns'!M734</f>
        <v>10.52106102</v>
      </c>
      <c r="E744" s="45">
        <f t="shared" si="1"/>
        <v>0.06502372399</v>
      </c>
      <c r="F744" s="147">
        <f t="shared" si="4"/>
        <v>84.68059316</v>
      </c>
      <c r="G744" s="232">
        <f>'StockBond Returns'!C734</f>
        <v>1931.666667</v>
      </c>
      <c r="H744" s="147">
        <f t="shared" si="2"/>
        <v>0.4588539598</v>
      </c>
      <c r="I744" s="147">
        <f t="shared" si="5"/>
        <v>5.469749565</v>
      </c>
      <c r="J744" s="45">
        <f t="shared" si="6"/>
        <v>0.08595340323</v>
      </c>
      <c r="K744" s="45">
        <f t="shared" si="7"/>
        <v>-0.185564227</v>
      </c>
      <c r="L744" s="45">
        <f t="shared" si="8"/>
        <v>-0.02342263918</v>
      </c>
      <c r="M744" s="45">
        <f t="shared" si="11"/>
        <v>0.01708963243</v>
      </c>
      <c r="N744" s="233">
        <f t="shared" si="12"/>
        <v>0.03247277636</v>
      </c>
    </row>
    <row r="745">
      <c r="A745" s="180">
        <f t="shared" si="9"/>
        <v>10</v>
      </c>
      <c r="B745" s="180">
        <f t="shared" si="10"/>
        <v>1931</v>
      </c>
      <c r="C745" s="45">
        <f>'StockBond Returns'!W735</f>
        <v>0.06805280931</v>
      </c>
      <c r="D745" s="231">
        <f>'StockBond Returns'!M735</f>
        <v>11.44931309</v>
      </c>
      <c r="E745" s="45">
        <f t="shared" si="1"/>
        <v>0.06117074217</v>
      </c>
      <c r="F745" s="147">
        <f t="shared" si="4"/>
        <v>89.95326516</v>
      </c>
      <c r="G745" s="232">
        <f>'StockBond Returns'!C735</f>
        <v>1931.75</v>
      </c>
      <c r="H745" s="147">
        <f t="shared" si="2"/>
        <v>0.4585423326</v>
      </c>
      <c r="I745" s="147">
        <f t="shared" si="5"/>
        <v>5.483425834</v>
      </c>
      <c r="J745" s="45">
        <f t="shared" si="6"/>
        <v>0.08507874232</v>
      </c>
      <c r="K745" s="45">
        <f t="shared" si="7"/>
        <v>-0.1875955196</v>
      </c>
      <c r="L745" s="45">
        <f t="shared" si="8"/>
        <v>-0.02561574678</v>
      </c>
      <c r="M745" s="45">
        <f t="shared" si="11"/>
        <v>0.01837596234</v>
      </c>
      <c r="N745" s="233">
        <f t="shared" si="12"/>
        <v>0.03246944525</v>
      </c>
    </row>
    <row r="746">
      <c r="A746" s="180">
        <f t="shared" si="9"/>
        <v>11</v>
      </c>
      <c r="B746" s="180">
        <f t="shared" si="10"/>
        <v>1931</v>
      </c>
      <c r="C746" s="45">
        <f>'StockBond Returns'!W736</f>
        <v>-0.05640499667</v>
      </c>
      <c r="D746" s="231">
        <f>'StockBond Returns'!M736</f>
        <v>10.43357301</v>
      </c>
      <c r="E746" s="45">
        <f t="shared" si="1"/>
        <v>0.0654222218</v>
      </c>
      <c r="F746" s="147">
        <f t="shared" si="4"/>
        <v>84.44677329</v>
      </c>
      <c r="G746" s="232">
        <f>'StockBond Returns'!C736</f>
        <v>1931.833333</v>
      </c>
      <c r="H746" s="147">
        <f t="shared" si="2"/>
        <v>0.4603912944</v>
      </c>
      <c r="I746" s="147">
        <f t="shared" si="5"/>
        <v>5.501727062</v>
      </c>
      <c r="J746" s="45">
        <f t="shared" si="6"/>
        <v>0.0836798479</v>
      </c>
      <c r="K746" s="45">
        <f t="shared" si="7"/>
        <v>-0.1902979438</v>
      </c>
      <c r="L746" s="45">
        <f t="shared" si="8"/>
        <v>-0.02861597417</v>
      </c>
      <c r="M746" s="45">
        <f t="shared" si="11"/>
        <v>0.0195839086</v>
      </c>
      <c r="N746" s="233">
        <f t="shared" si="12"/>
        <v>0.03246695873</v>
      </c>
    </row>
    <row r="747">
      <c r="A747" s="180">
        <f t="shared" si="9"/>
        <v>12</v>
      </c>
      <c r="B747" s="180">
        <f t="shared" si="10"/>
        <v>1931</v>
      </c>
      <c r="C747" s="45">
        <f>'StockBond Returns'!W737</f>
        <v>-0.1035340928</v>
      </c>
      <c r="D747" s="231">
        <f>'StockBond Returns'!M737</f>
        <v>8.95694637</v>
      </c>
      <c r="E747" s="45">
        <f t="shared" si="1"/>
        <v>0.07332259616</v>
      </c>
      <c r="F747" s="147">
        <f t="shared" si="4"/>
        <v>75.29092813</v>
      </c>
      <c r="G747" s="232">
        <f>'StockBond Returns'!C737</f>
        <v>1931.916667</v>
      </c>
      <c r="H747" s="147">
        <f t="shared" si="2"/>
        <v>0.4600438598</v>
      </c>
      <c r="I747" s="147">
        <f t="shared" si="5"/>
        <v>5.515955786</v>
      </c>
      <c r="J747" s="45">
        <f t="shared" si="6"/>
        <v>0.08221281981</v>
      </c>
      <c r="K747" s="45">
        <f t="shared" si="7"/>
        <v>-0.1923866166</v>
      </c>
      <c r="L747" s="45">
        <f t="shared" si="8"/>
        <v>-0.0308868329</v>
      </c>
      <c r="M747" s="45">
        <f t="shared" si="11"/>
        <v>0.02024573443</v>
      </c>
      <c r="N747" s="233">
        <f t="shared" si="12"/>
        <v>0.03246344046</v>
      </c>
    </row>
    <row r="748">
      <c r="A748" s="180">
        <f t="shared" si="9"/>
        <v>1</v>
      </c>
      <c r="B748" s="180">
        <f t="shared" si="10"/>
        <v>1932</v>
      </c>
      <c r="C748" s="45">
        <f>'StockBond Returns'!W738</f>
        <v>-0.002840828446</v>
      </c>
      <c r="D748" s="231">
        <f>'StockBond Returns'!M738</f>
        <v>9.22736062</v>
      </c>
      <c r="E748" s="45">
        <f t="shared" si="1"/>
        <v>0.07168667597</v>
      </c>
      <c r="F748" s="147">
        <f t="shared" si="4"/>
        <v>74.61830256</v>
      </c>
      <c r="G748" s="232">
        <f>'StockBond Returns'!C738</f>
        <v>1932</v>
      </c>
      <c r="H748" s="147">
        <f t="shared" si="2"/>
        <v>0.4457615064</v>
      </c>
      <c r="I748" s="147">
        <f t="shared" si="5"/>
        <v>5.510415587</v>
      </c>
      <c r="J748" s="45">
        <f t="shared" si="6"/>
        <v>0.08331786849</v>
      </c>
      <c r="K748" s="45">
        <f t="shared" si="7"/>
        <v>-0.1915746382</v>
      </c>
      <c r="L748" s="45">
        <f t="shared" si="8"/>
        <v>-0.02968446947</v>
      </c>
      <c r="M748" s="45">
        <f t="shared" si="11"/>
        <v>0.01761782125</v>
      </c>
      <c r="N748" s="233">
        <f t="shared" si="12"/>
        <v>0.03245679466</v>
      </c>
    </row>
    <row r="749">
      <c r="A749" s="180">
        <f t="shared" si="9"/>
        <v>2</v>
      </c>
      <c r="B749" s="180">
        <f t="shared" si="10"/>
        <v>1932</v>
      </c>
      <c r="C749" s="45">
        <f>'StockBond Returns'!W739</f>
        <v>0.0634979709</v>
      </c>
      <c r="D749" s="231">
        <f>'StockBond Returns'!M739</f>
        <v>9.41600688</v>
      </c>
      <c r="E749" s="45">
        <f t="shared" si="1"/>
        <v>0.0706010657</v>
      </c>
      <c r="F749" s="147">
        <f t="shared" si="4"/>
        <v>78.88234691</v>
      </c>
      <c r="G749" s="232">
        <f>'StockBond Returns'!C739</f>
        <v>1932.083333</v>
      </c>
      <c r="H749" s="147">
        <f t="shared" si="2"/>
        <v>0.4640981464</v>
      </c>
      <c r="I749" s="147">
        <f t="shared" si="5"/>
        <v>5.514073729</v>
      </c>
      <c r="J749" s="45">
        <f t="shared" si="6"/>
        <v>0.08263502762</v>
      </c>
      <c r="K749" s="45">
        <f t="shared" si="7"/>
        <v>-0.192110963</v>
      </c>
      <c r="L749" s="45">
        <f t="shared" si="8"/>
        <v>-0.03009745167</v>
      </c>
      <c r="M749" s="45">
        <f t="shared" si="11"/>
        <v>0.01588689189</v>
      </c>
      <c r="N749" s="233">
        <f t="shared" si="12"/>
        <v>0.03245227434</v>
      </c>
    </row>
    <row r="750">
      <c r="A750" s="180">
        <f t="shared" si="9"/>
        <v>3</v>
      </c>
      <c r="B750" s="180">
        <f t="shared" si="10"/>
        <v>1932</v>
      </c>
      <c r="C750" s="45">
        <f>'StockBond Returns'!W740</f>
        <v>-0.07360633982</v>
      </c>
      <c r="D750" s="231">
        <f>'StockBond Returns'!M740</f>
        <v>8.3388816</v>
      </c>
      <c r="E750" s="45">
        <f t="shared" si="1"/>
        <v>0.07746007906</v>
      </c>
      <c r="F750" s="147">
        <f t="shared" si="4"/>
        <v>72.6461685</v>
      </c>
      <c r="G750" s="232">
        <f>'StockBond Returns'!C740</f>
        <v>1932.166667</v>
      </c>
      <c r="H750" s="147">
        <f t="shared" si="2"/>
        <v>0.4689314963</v>
      </c>
      <c r="I750" s="147">
        <f t="shared" si="5"/>
        <v>5.524824859</v>
      </c>
      <c r="J750" s="45">
        <f t="shared" si="6"/>
        <v>0.08078518939</v>
      </c>
      <c r="K750" s="45">
        <f t="shared" si="7"/>
        <v>-0.1936830889</v>
      </c>
      <c r="L750" s="45">
        <f t="shared" si="8"/>
        <v>-0.03175567841</v>
      </c>
      <c r="M750" s="45">
        <f t="shared" si="11"/>
        <v>0.01802986983</v>
      </c>
      <c r="N750" s="233">
        <f t="shared" si="12"/>
        <v>0.03244897957</v>
      </c>
    </row>
    <row r="751">
      <c r="A751" s="180">
        <f t="shared" si="9"/>
        <v>4</v>
      </c>
      <c r="B751" s="180">
        <f t="shared" si="10"/>
        <v>1932</v>
      </c>
      <c r="C751" s="45">
        <f>'StockBond Returns'!W741</f>
        <v>-0.1361834983</v>
      </c>
      <c r="D751" s="231">
        <f>'StockBond Returns'!M741</f>
        <v>6.67824048</v>
      </c>
      <c r="E751" s="45">
        <f t="shared" si="1"/>
        <v>0.09237002025</v>
      </c>
      <c r="F751" s="147">
        <f t="shared" si="4"/>
        <v>62.34788837</v>
      </c>
      <c r="G751" s="232">
        <f>'StockBond Returns'!C741</f>
        <v>1932.25</v>
      </c>
      <c r="H751" s="147">
        <f t="shared" si="2"/>
        <v>0.4799229759</v>
      </c>
      <c r="I751" s="147">
        <f t="shared" si="5"/>
        <v>5.549721958</v>
      </c>
      <c r="J751" s="45">
        <f t="shared" si="6"/>
        <v>0.0746979983</v>
      </c>
      <c r="K751" s="45">
        <f t="shared" si="7"/>
        <v>-0.1973003785</v>
      </c>
      <c r="L751" s="45">
        <f t="shared" si="8"/>
        <v>-0.0358800582</v>
      </c>
      <c r="M751" s="45">
        <f t="shared" si="11"/>
        <v>0.0230588268</v>
      </c>
      <c r="N751" s="233">
        <f t="shared" si="12"/>
        <v>0.03244122734</v>
      </c>
    </row>
    <row r="752">
      <c r="A752" s="180">
        <f t="shared" si="9"/>
        <v>5</v>
      </c>
      <c r="B752" s="180">
        <f t="shared" si="10"/>
        <v>1932</v>
      </c>
      <c r="C752" s="45">
        <f>'StockBond Returns'!W742</f>
        <v>-0.1593995415</v>
      </c>
      <c r="D752" s="231">
        <f>'StockBond Returns'!M742</f>
        <v>5.18575734</v>
      </c>
      <c r="E752" s="45">
        <f t="shared" si="1"/>
        <v>0.1139179323</v>
      </c>
      <c r="F752" s="147">
        <f t="shared" si="4"/>
        <v>52.00624008</v>
      </c>
      <c r="G752" s="232">
        <f>'StockBond Returns'!C742</f>
        <v>1932.333333</v>
      </c>
      <c r="H752" s="147">
        <f t="shared" si="2"/>
        <v>0.4937036112</v>
      </c>
      <c r="I752" s="147">
        <f t="shared" si="5"/>
        <v>5.574653938</v>
      </c>
      <c r="J752" s="45">
        <f t="shared" si="6"/>
        <v>0.06732551824</v>
      </c>
      <c r="K752" s="45">
        <f t="shared" si="7"/>
        <v>-0.2008903576</v>
      </c>
      <c r="L752" s="45">
        <f t="shared" si="8"/>
        <v>-0.03999308441</v>
      </c>
      <c r="M752" s="45">
        <f t="shared" si="11"/>
        <v>0.02596380897</v>
      </c>
      <c r="N752" s="233">
        <f t="shared" si="12"/>
        <v>0.03242453644</v>
      </c>
    </row>
    <row r="753">
      <c r="A753" s="180">
        <f t="shared" si="9"/>
        <v>6</v>
      </c>
      <c r="B753" s="180">
        <f t="shared" si="10"/>
        <v>1932</v>
      </c>
      <c r="C753" s="45">
        <f>'StockBond Returns'!W743</f>
        <v>0.007724609581</v>
      </c>
      <c r="D753" s="231">
        <f>'StockBond Returns'!M743</f>
        <v>5.17212185</v>
      </c>
      <c r="E753" s="45">
        <f t="shared" si="1"/>
        <v>0.1141721231</v>
      </c>
      <c r="F753" s="147">
        <f t="shared" si="4"/>
        <v>51.9104507</v>
      </c>
      <c r="G753" s="232">
        <f>'StockBond Returns'!C743</f>
        <v>1932.416667</v>
      </c>
      <c r="H753" s="147">
        <f t="shared" si="2"/>
        <v>0.4938938638</v>
      </c>
      <c r="I753" s="147">
        <f t="shared" si="5"/>
        <v>5.605552094</v>
      </c>
      <c r="J753" s="45">
        <f t="shared" si="6"/>
        <v>0.05770785863</v>
      </c>
      <c r="K753" s="45">
        <f t="shared" si="7"/>
        <v>-0.2052951002</v>
      </c>
      <c r="L753" s="45">
        <f t="shared" si="8"/>
        <v>-0.04510957846</v>
      </c>
      <c r="M753" s="45">
        <f t="shared" si="11"/>
        <v>0.02878307108</v>
      </c>
      <c r="N753" s="233">
        <f t="shared" si="12"/>
        <v>0.03240265741</v>
      </c>
    </row>
    <row r="754">
      <c r="A754" s="180">
        <f t="shared" si="9"/>
        <v>7</v>
      </c>
      <c r="B754" s="180">
        <f t="shared" si="10"/>
        <v>1932</v>
      </c>
      <c r="C754" s="45">
        <f>'StockBond Returns'!W744</f>
        <v>0.293308284</v>
      </c>
      <c r="D754" s="231">
        <f>'StockBond Returns'!M744</f>
        <v>7.11874653</v>
      </c>
      <c r="E754" s="45">
        <f t="shared" si="1"/>
        <v>0.08773708428</v>
      </c>
      <c r="F754" s="147">
        <f t="shared" si="4"/>
        <v>66.49745889</v>
      </c>
      <c r="G754" s="232">
        <f>'StockBond Returns'!C744</f>
        <v>1932.5</v>
      </c>
      <c r="H754" s="147">
        <f t="shared" si="2"/>
        <v>0.4861910962</v>
      </c>
      <c r="I754" s="147">
        <f t="shared" si="5"/>
        <v>5.631523949</v>
      </c>
      <c r="J754" s="45">
        <f t="shared" si="6"/>
        <v>0.05056175155</v>
      </c>
      <c r="K754" s="45">
        <f t="shared" si="7"/>
        <v>-0.2089601757</v>
      </c>
      <c r="L754" s="45">
        <f t="shared" si="8"/>
        <v>-0.04936057323</v>
      </c>
      <c r="M754" s="45">
        <f t="shared" si="11"/>
        <v>0.03243185765</v>
      </c>
      <c r="N754" s="233">
        <f t="shared" si="12"/>
        <v>0.0323758265</v>
      </c>
    </row>
    <row r="755">
      <c r="A755" s="180">
        <f t="shared" si="9"/>
        <v>8</v>
      </c>
      <c r="B755" s="180">
        <f t="shared" si="10"/>
        <v>1932</v>
      </c>
      <c r="C755" s="45">
        <f>'StockBond Returns'!W745</f>
        <v>0.299934985</v>
      </c>
      <c r="D755" s="231">
        <f>'StockBond Returns'!M745</f>
        <v>9.84119357</v>
      </c>
      <c r="E755" s="45">
        <f t="shared" si="1"/>
        <v>0.06830684537</v>
      </c>
      <c r="F755" s="147">
        <f t="shared" si="4"/>
        <v>85.81035641</v>
      </c>
      <c r="G755" s="232">
        <f>'StockBond Returns'!C745</f>
        <v>1932.583333</v>
      </c>
      <c r="H755" s="147">
        <f t="shared" si="2"/>
        <v>0.4884528956</v>
      </c>
      <c r="I755" s="147">
        <f t="shared" si="5"/>
        <v>5.658787038</v>
      </c>
      <c r="J755" s="45">
        <f t="shared" si="6"/>
        <v>0.04364865964</v>
      </c>
      <c r="K755" s="45">
        <f t="shared" si="7"/>
        <v>-0.2127712733</v>
      </c>
      <c r="L755" s="45">
        <f t="shared" si="8"/>
        <v>-0.05380633874</v>
      </c>
      <c r="M755" s="45">
        <f t="shared" si="11"/>
        <v>0.03665595862</v>
      </c>
      <c r="N755" s="233">
        <f t="shared" si="12"/>
        <v>0.03234136016</v>
      </c>
    </row>
    <row r="756">
      <c r="A756" s="180">
        <f t="shared" si="9"/>
        <v>9</v>
      </c>
      <c r="B756" s="180">
        <f t="shared" si="10"/>
        <v>1932</v>
      </c>
      <c r="C756" s="45">
        <f>'StockBond Returns'!W746</f>
        <v>-0.01544630312</v>
      </c>
      <c r="D756" s="231">
        <f>'StockBond Returns'!M746</f>
        <v>9.55507319</v>
      </c>
      <c r="E756" s="45">
        <f t="shared" si="1"/>
        <v>0.06982822293</v>
      </c>
      <c r="F756" s="147">
        <f t="shared" si="4"/>
        <v>84.00399553</v>
      </c>
      <c r="G756" s="232">
        <f>'StockBond Returns'!C746</f>
        <v>1932.666667</v>
      </c>
      <c r="H756" s="147">
        <f t="shared" si="2"/>
        <v>0.4888208106</v>
      </c>
      <c r="I756" s="147">
        <f t="shared" si="5"/>
        <v>5.688753889</v>
      </c>
      <c r="J756" s="45">
        <f t="shared" si="6"/>
        <v>0.03663966706</v>
      </c>
      <c r="K756" s="45">
        <f t="shared" si="7"/>
        <v>-0.216918186</v>
      </c>
      <c r="L756" s="45">
        <f t="shared" si="8"/>
        <v>-0.05867454969</v>
      </c>
      <c r="M756" s="45">
        <f t="shared" si="11"/>
        <v>0.04003918679</v>
      </c>
      <c r="N756" s="233">
        <f t="shared" si="12"/>
        <v>0.03229681866</v>
      </c>
    </row>
    <row r="757">
      <c r="A757" s="180">
        <f t="shared" si="9"/>
        <v>10</v>
      </c>
      <c r="B757" s="180">
        <f t="shared" si="10"/>
        <v>1932</v>
      </c>
      <c r="C757" s="45">
        <f>'StockBond Returns'!W747</f>
        <v>-0.09491919629</v>
      </c>
      <c r="D757" s="231">
        <f>'StockBond Returns'!M747</f>
        <v>8.27866868</v>
      </c>
      <c r="E757" s="45">
        <f t="shared" si="1"/>
        <v>0.07789618438</v>
      </c>
      <c r="F757" s="147">
        <f t="shared" si="4"/>
        <v>75.58798146</v>
      </c>
      <c r="G757" s="232">
        <f>'StockBond Returns'!C747</f>
        <v>1932.75</v>
      </c>
      <c r="H757" s="147">
        <f t="shared" si="2"/>
        <v>0.490667945</v>
      </c>
      <c r="I757" s="147">
        <f t="shared" si="5"/>
        <v>5.720879502</v>
      </c>
      <c r="J757" s="45">
        <f t="shared" si="6"/>
        <v>0.0282987313</v>
      </c>
      <c r="K757" s="45">
        <f t="shared" si="7"/>
        <v>-0.2213155838</v>
      </c>
      <c r="L757" s="45">
        <f t="shared" si="8"/>
        <v>-0.06386661975</v>
      </c>
      <c r="M757" s="45">
        <f t="shared" si="11"/>
        <v>0.0433038898</v>
      </c>
      <c r="N757" s="233">
        <f t="shared" si="12"/>
        <v>0.03224559947</v>
      </c>
    </row>
    <row r="758">
      <c r="A758" s="180">
        <f t="shared" si="9"/>
        <v>11</v>
      </c>
      <c r="B758" s="180">
        <f t="shared" si="10"/>
        <v>1932</v>
      </c>
      <c r="C758" s="45">
        <f>'StockBond Returns'!W748</f>
        <v>-0.03241089802</v>
      </c>
      <c r="D758" s="231">
        <f>'StockBond Returns'!M748</f>
        <v>7.86199442</v>
      </c>
      <c r="E758" s="45">
        <f t="shared" si="1"/>
        <v>0.08109709423</v>
      </c>
      <c r="F758" s="147">
        <f t="shared" si="4"/>
        <v>72.66334214</v>
      </c>
      <c r="G758" s="232">
        <f>'StockBond Returns'!C748</f>
        <v>1932.833333</v>
      </c>
      <c r="H758" s="147">
        <f t="shared" si="2"/>
        <v>0.4910654921</v>
      </c>
      <c r="I758" s="147">
        <f t="shared" si="5"/>
        <v>5.751553699</v>
      </c>
      <c r="J758" s="45">
        <f t="shared" si="6"/>
        <v>0.02095460675</v>
      </c>
      <c r="K758" s="45">
        <f t="shared" si="7"/>
        <v>-0.2254684651</v>
      </c>
      <c r="L758" s="45">
        <f t="shared" si="8"/>
        <v>-0.06878638875</v>
      </c>
      <c r="M758" s="45">
        <f t="shared" si="11"/>
        <v>0.04540876601</v>
      </c>
      <c r="N758" s="233">
        <f t="shared" si="12"/>
        <v>0.03218783155</v>
      </c>
    </row>
    <row r="759">
      <c r="A759" s="180">
        <f t="shared" si="9"/>
        <v>12</v>
      </c>
      <c r="B759" s="180">
        <f t="shared" si="10"/>
        <v>1932</v>
      </c>
      <c r="C759" s="45">
        <f>'StockBond Returns'!W749</f>
        <v>0.05362990311</v>
      </c>
      <c r="D759" s="231">
        <f>'StockBond Returns'!M749</f>
        <v>8.34085545</v>
      </c>
      <c r="E759" s="45">
        <f t="shared" si="1"/>
        <v>0.0774458896</v>
      </c>
      <c r="F759" s="147">
        <f t="shared" si="4"/>
        <v>76.04286885</v>
      </c>
      <c r="G759" s="232">
        <f>'StockBond Returns'!C749</f>
        <v>1932.916667</v>
      </c>
      <c r="H759" s="147">
        <f t="shared" si="2"/>
        <v>0.4907673022</v>
      </c>
      <c r="I759" s="147">
        <f t="shared" si="5"/>
        <v>5.782277142</v>
      </c>
      <c r="J759" s="45">
        <f t="shared" si="6"/>
        <v>0.01387625265</v>
      </c>
      <c r="K759" s="45">
        <f t="shared" si="7"/>
        <v>-0.2295838463</v>
      </c>
      <c r="L759" s="45">
        <f t="shared" si="8"/>
        <v>-0.07368112473</v>
      </c>
      <c r="M759" s="45">
        <f t="shared" si="11"/>
        <v>0.0482819961</v>
      </c>
      <c r="N759" s="233">
        <f t="shared" si="12"/>
        <v>0.03212609353</v>
      </c>
    </row>
    <row r="760">
      <c r="A760" s="180">
        <f t="shared" si="9"/>
        <v>1</v>
      </c>
      <c r="B760" s="180">
        <f t="shared" si="10"/>
        <v>1933</v>
      </c>
      <c r="C760" s="45">
        <f>'StockBond Returns'!W750</f>
        <v>0.02813108173</v>
      </c>
      <c r="D760" s="231">
        <f>'StockBond Returns'!M750</f>
        <v>8.54277523</v>
      </c>
      <c r="E760" s="45">
        <f t="shared" si="1"/>
        <v>0.0760289893</v>
      </c>
      <c r="F760" s="147">
        <f t="shared" si="4"/>
        <v>77.67746389</v>
      </c>
      <c r="G760" s="232">
        <f>'StockBond Returns'!C750</f>
        <v>1933</v>
      </c>
      <c r="H760" s="147">
        <f t="shared" si="2"/>
        <v>0.4921449226</v>
      </c>
      <c r="I760" s="147">
        <f t="shared" si="5"/>
        <v>5.828660558</v>
      </c>
      <c r="J760" s="45">
        <f t="shared" si="6"/>
        <v>0.005787609349</v>
      </c>
      <c r="K760" s="45">
        <f t="shared" si="7"/>
        <v>-0.2357146774</v>
      </c>
      <c r="L760" s="45">
        <f t="shared" si="8"/>
        <v>-0.08101452518</v>
      </c>
      <c r="M760" s="45">
        <f t="shared" si="11"/>
        <v>0.05775335188</v>
      </c>
      <c r="N760" s="233">
        <f t="shared" si="12"/>
        <v>0.03205221949</v>
      </c>
    </row>
    <row r="761">
      <c r="A761" s="180">
        <f t="shared" si="9"/>
        <v>2</v>
      </c>
      <c r="B761" s="180">
        <f t="shared" si="10"/>
        <v>1933</v>
      </c>
      <c r="C761" s="45">
        <f>'StockBond Returns'!W751</f>
        <v>-0.1233626627</v>
      </c>
      <c r="D761" s="231">
        <f>'StockBond Returns'!M751</f>
        <v>7.08088641</v>
      </c>
      <c r="E761" s="45">
        <f t="shared" si="1"/>
        <v>0.08811262829</v>
      </c>
      <c r="F761" s="147">
        <f t="shared" si="4"/>
        <v>67.6635325</v>
      </c>
      <c r="G761" s="232">
        <f>'StockBond Returns'!C751</f>
        <v>1933.083333</v>
      </c>
      <c r="H761" s="147">
        <f t="shared" si="2"/>
        <v>0.4968343073</v>
      </c>
      <c r="I761" s="147">
        <f t="shared" si="5"/>
        <v>5.861396719</v>
      </c>
      <c r="J761" s="45">
        <f t="shared" si="6"/>
        <v>-0.0007712573159</v>
      </c>
      <c r="K761" s="45">
        <f t="shared" si="7"/>
        <v>-0.2399832448</v>
      </c>
      <c r="L761" s="45">
        <f t="shared" si="8"/>
        <v>-0.08613376526</v>
      </c>
      <c r="M761" s="45">
        <f t="shared" si="11"/>
        <v>0.06298845586</v>
      </c>
      <c r="N761" s="233">
        <f t="shared" si="12"/>
        <v>0.03193680973</v>
      </c>
    </row>
    <row r="762">
      <c r="A762" s="180">
        <f t="shared" si="9"/>
        <v>3</v>
      </c>
      <c r="B762" s="180">
        <f t="shared" si="10"/>
        <v>1933</v>
      </c>
      <c r="C762" s="45">
        <f>'StockBond Returns'!W752</f>
        <v>0.03545594489</v>
      </c>
      <c r="D762" s="231">
        <f>'StockBond Returns'!M752</f>
        <v>7.38652692</v>
      </c>
      <c r="E762" s="45">
        <f t="shared" si="1"/>
        <v>0.08519081131</v>
      </c>
      <c r="F762" s="147">
        <f t="shared" si="4"/>
        <v>69.54815694</v>
      </c>
      <c r="G762" s="232">
        <f>'StockBond Returns'!C752</f>
        <v>1933.166667</v>
      </c>
      <c r="H762" s="147">
        <f t="shared" si="2"/>
        <v>0.4937386596</v>
      </c>
      <c r="I762" s="147">
        <f t="shared" si="5"/>
        <v>5.886203882</v>
      </c>
      <c r="J762" s="45">
        <f t="shared" si="6"/>
        <v>-0.005679793737</v>
      </c>
      <c r="K762" s="45">
        <f t="shared" si="7"/>
        <v>-0.2431863041</v>
      </c>
      <c r="L762" s="45">
        <f t="shared" si="8"/>
        <v>-0.0899892759</v>
      </c>
      <c r="M762" s="45">
        <f t="shared" si="11"/>
        <v>0.06541004143</v>
      </c>
      <c r="N762" s="233">
        <f t="shared" si="12"/>
        <v>0.03179446063</v>
      </c>
    </row>
    <row r="763">
      <c r="A763" s="180">
        <f t="shared" si="9"/>
        <v>4</v>
      </c>
      <c r="B763" s="180">
        <f t="shared" si="10"/>
        <v>1933</v>
      </c>
      <c r="C763" s="45">
        <f>'StockBond Returns'!W753</f>
        <v>0.3223704782</v>
      </c>
      <c r="D763" s="231">
        <f>'StockBond Returns'!M753</f>
        <v>10.68333071</v>
      </c>
      <c r="E763" s="45">
        <f t="shared" si="1"/>
        <v>0.06430188357</v>
      </c>
      <c r="F763" s="147">
        <f t="shared" si="4"/>
        <v>91.31552413</v>
      </c>
      <c r="G763" s="232">
        <f>'StockBond Returns'!C753</f>
        <v>1933.25</v>
      </c>
      <c r="H763" s="147">
        <f t="shared" si="2"/>
        <v>0.48931335</v>
      </c>
      <c r="I763" s="147">
        <f t="shared" si="5"/>
        <v>5.895594256</v>
      </c>
      <c r="J763" s="45">
        <f t="shared" si="6"/>
        <v>-0.006040312589</v>
      </c>
      <c r="K763" s="45">
        <f t="shared" si="7"/>
        <v>-0.2443917404</v>
      </c>
      <c r="L763" s="45">
        <f t="shared" si="8"/>
        <v>-0.09145104119</v>
      </c>
      <c r="M763" s="45">
        <f t="shared" si="11"/>
        <v>0.06232245519</v>
      </c>
      <c r="N763" s="233">
        <f t="shared" si="12"/>
        <v>0.0316323365</v>
      </c>
    </row>
    <row r="764">
      <c r="A764" s="180">
        <f t="shared" si="9"/>
        <v>5</v>
      </c>
      <c r="B764" s="180">
        <f t="shared" si="10"/>
        <v>1933</v>
      </c>
      <c r="C764" s="45">
        <f>'StockBond Returns'!W754</f>
        <v>0.1266204079</v>
      </c>
      <c r="D764" s="231">
        <f>'StockBond Returns'!M754</f>
        <v>12.23561279</v>
      </c>
      <c r="E764" s="45">
        <f t="shared" si="1"/>
        <v>0.05836432029</v>
      </c>
      <c r="F764" s="147">
        <f t="shared" si="4"/>
        <v>102.3266626</v>
      </c>
      <c r="G764" s="232">
        <f>'StockBond Returns'!C754</f>
        <v>1933.333333</v>
      </c>
      <c r="H764" s="147">
        <f t="shared" si="2"/>
        <v>0.4976855093</v>
      </c>
      <c r="I764" s="147">
        <f t="shared" si="5"/>
        <v>5.899576154</v>
      </c>
      <c r="J764" s="45">
        <f t="shared" si="6"/>
        <v>-0.004174229926</v>
      </c>
      <c r="K764" s="45">
        <f t="shared" si="7"/>
        <v>-0.2449017356</v>
      </c>
      <c r="L764" s="45">
        <f t="shared" si="8"/>
        <v>-0.0920739564</v>
      </c>
      <c r="M764" s="45">
        <f t="shared" si="11"/>
        <v>0.05828562984</v>
      </c>
      <c r="N764" s="233">
        <f t="shared" si="12"/>
        <v>0.03147770928</v>
      </c>
    </row>
    <row r="765">
      <c r="A765" s="180">
        <f t="shared" si="9"/>
        <v>6</v>
      </c>
      <c r="B765" s="180">
        <f t="shared" si="10"/>
        <v>1933</v>
      </c>
      <c r="C765" s="45">
        <f>'StockBond Returns'!W755</f>
        <v>0.095053242</v>
      </c>
      <c r="D765" s="231">
        <f>'StockBond Returns'!M755</f>
        <v>13.76630042</v>
      </c>
      <c r="E765" s="45">
        <f t="shared" si="1"/>
        <v>0.05382057886</v>
      </c>
      <c r="F765" s="147">
        <f t="shared" si="4"/>
        <v>111.5081515</v>
      </c>
      <c r="G765" s="232">
        <f>'StockBond Returns'!C755</f>
        <v>1933.416667</v>
      </c>
      <c r="H765" s="147">
        <f t="shared" si="2"/>
        <v>0.5001194385</v>
      </c>
      <c r="I765" s="147">
        <f t="shared" si="5"/>
        <v>5.905801729</v>
      </c>
      <c r="J765" s="45">
        <f t="shared" si="6"/>
        <v>-0.0008312623608</v>
      </c>
      <c r="K765" s="45">
        <f t="shared" si="7"/>
        <v>-0.245697719</v>
      </c>
      <c r="L765" s="45">
        <f t="shared" si="8"/>
        <v>-0.09303042522</v>
      </c>
      <c r="M765" s="45">
        <f t="shared" si="11"/>
        <v>0.05356290158</v>
      </c>
      <c r="N765" s="233">
        <f t="shared" si="12"/>
        <v>0.03133529359</v>
      </c>
    </row>
    <row r="766">
      <c r="A766" s="180">
        <f t="shared" si="9"/>
        <v>7</v>
      </c>
      <c r="B766" s="180">
        <f t="shared" si="10"/>
        <v>1933</v>
      </c>
      <c r="C766" s="45">
        <f>'StockBond Returns'!W756</f>
        <v>-0.09265137081</v>
      </c>
      <c r="D766" s="231">
        <f>'StockBond Returns'!M756</f>
        <v>12.18609332</v>
      </c>
      <c r="E766" s="45">
        <f t="shared" si="1"/>
        <v>0.05853037675</v>
      </c>
      <c r="F766" s="147">
        <f t="shared" si="4"/>
        <v>100.7229857</v>
      </c>
      <c r="G766" s="232">
        <f>'StockBond Returns'!C756</f>
        <v>1933.5</v>
      </c>
      <c r="H766" s="147">
        <f t="shared" si="2"/>
        <v>0.4912795252</v>
      </c>
      <c r="I766" s="147">
        <f t="shared" si="5"/>
        <v>5.910890158</v>
      </c>
      <c r="J766" s="45">
        <f t="shared" si="6"/>
        <v>0.0004994720157</v>
      </c>
      <c r="K766" s="45">
        <f t="shared" si="7"/>
        <v>-0.2463470652</v>
      </c>
      <c r="L766" s="45">
        <f t="shared" si="8"/>
        <v>-0.09380742776</v>
      </c>
      <c r="M766" s="45">
        <f t="shared" si="11"/>
        <v>0.04960756829</v>
      </c>
      <c r="N766" s="233">
        <f t="shared" si="12"/>
        <v>0.03121297897</v>
      </c>
    </row>
    <row r="767">
      <c r="A767" s="180">
        <f t="shared" si="9"/>
        <v>8</v>
      </c>
      <c r="B767" s="180">
        <f t="shared" si="10"/>
        <v>1933</v>
      </c>
      <c r="C767" s="45">
        <f>'StockBond Returns'!W757</f>
        <v>0.08078213509</v>
      </c>
      <c r="D767" s="231">
        <f>'StockBond Returns'!M757</f>
        <v>13.51816797</v>
      </c>
      <c r="E767" s="45">
        <f t="shared" si="1"/>
        <v>0.05448726049</v>
      </c>
      <c r="F767" s="147">
        <f t="shared" si="4"/>
        <v>108.3286374</v>
      </c>
      <c r="G767" s="232">
        <f>'StockBond Returns'!C757</f>
        <v>1933.583333</v>
      </c>
      <c r="H767" s="147">
        <f t="shared" si="2"/>
        <v>0.4918775572</v>
      </c>
      <c r="I767" s="147">
        <f t="shared" si="5"/>
        <v>5.91431482</v>
      </c>
      <c r="J767" s="45">
        <f t="shared" si="6"/>
        <v>0.002367901545</v>
      </c>
      <c r="K767" s="45">
        <f t="shared" si="7"/>
        <v>-0.2467834651</v>
      </c>
      <c r="L767" s="45">
        <f t="shared" si="8"/>
        <v>-0.09432399186</v>
      </c>
      <c r="M767" s="45">
        <f t="shared" si="11"/>
        <v>0.04515592822</v>
      </c>
      <c r="N767" s="233">
        <f t="shared" si="12"/>
        <v>0.03110770959</v>
      </c>
    </row>
    <row r="768">
      <c r="A768" s="180">
        <f t="shared" si="9"/>
        <v>9</v>
      </c>
      <c r="B768" s="180">
        <f t="shared" si="10"/>
        <v>1933</v>
      </c>
      <c r="C768" s="45">
        <f>'StockBond Returns'!W758</f>
        <v>-0.08236503318</v>
      </c>
      <c r="D768" s="231">
        <f>'StockBond Returns'!M758</f>
        <v>12.01452968</v>
      </c>
      <c r="E768" s="45">
        <f t="shared" si="1"/>
        <v>0.0591162774</v>
      </c>
      <c r="F768" s="147">
        <f t="shared" si="4"/>
        <v>98.95478158</v>
      </c>
      <c r="G768" s="232">
        <f>'StockBond Returns'!C758</f>
        <v>1933.666667</v>
      </c>
      <c r="H768" s="147">
        <f t="shared" si="2"/>
        <v>0.4874865265</v>
      </c>
      <c r="I768" s="147">
        <f t="shared" si="5"/>
        <v>5.912980536</v>
      </c>
      <c r="J768" s="45">
        <f t="shared" si="6"/>
        <v>0.004944611497</v>
      </c>
      <c r="K768" s="45">
        <f t="shared" si="7"/>
        <v>-0.2466134992</v>
      </c>
      <c r="L768" s="45">
        <f t="shared" si="8"/>
        <v>-0.0941065511</v>
      </c>
      <c r="M768" s="45">
        <f t="shared" si="11"/>
        <v>0.03941577555</v>
      </c>
      <c r="N768" s="233">
        <f t="shared" si="12"/>
        <v>0.03102186284</v>
      </c>
    </row>
    <row r="769">
      <c r="A769" s="180">
        <f t="shared" si="9"/>
        <v>10</v>
      </c>
      <c r="B769" s="180">
        <f t="shared" si="10"/>
        <v>1933</v>
      </c>
      <c r="C769" s="45">
        <f>'StockBond Returns'!W759</f>
        <v>-0.06531116134</v>
      </c>
      <c r="D769" s="231">
        <f>'StockBond Returns'!M759</f>
        <v>10.96716668</v>
      </c>
      <c r="E769" s="45">
        <f t="shared" si="1"/>
        <v>0.06309062651</v>
      </c>
      <c r="F769" s="147">
        <f t="shared" si="4"/>
        <v>92.03628166</v>
      </c>
      <c r="G769" s="232">
        <f>'StockBond Returns'!C759</f>
        <v>1933.75</v>
      </c>
      <c r="H769" s="147">
        <f t="shared" si="2"/>
        <v>0.483885556</v>
      </c>
      <c r="I769" s="147">
        <f t="shared" si="5"/>
        <v>5.906198147</v>
      </c>
      <c r="J769" s="45">
        <f t="shared" si="6"/>
        <v>0.009425205895</v>
      </c>
      <c r="K769" s="45">
        <f t="shared" si="7"/>
        <v>-0.245748347</v>
      </c>
      <c r="L769" s="45">
        <f t="shared" si="8"/>
        <v>-0.09304333981</v>
      </c>
      <c r="M769" s="45">
        <f t="shared" si="11"/>
        <v>0.03239338373</v>
      </c>
      <c r="N769" s="233">
        <f t="shared" si="12"/>
        <v>0.03096201614</v>
      </c>
    </row>
    <row r="770">
      <c r="A770" s="180">
        <f t="shared" si="9"/>
        <v>11</v>
      </c>
      <c r="B770" s="180">
        <f t="shared" si="10"/>
        <v>1933</v>
      </c>
      <c r="C770" s="45">
        <f>'StockBond Returns'!W760</f>
        <v>0.07607559638</v>
      </c>
      <c r="D770" s="231">
        <f>'StockBond Returns'!M760</f>
        <v>12.17364255</v>
      </c>
      <c r="E770" s="45">
        <f t="shared" si="1"/>
        <v>0.05857234116</v>
      </c>
      <c r="F770" s="147">
        <f t="shared" si="4"/>
        <v>98.51729924</v>
      </c>
      <c r="G770" s="232">
        <f>'StockBond Returns'!C760</f>
        <v>1933.833333</v>
      </c>
      <c r="H770" s="147">
        <f t="shared" si="2"/>
        <v>0.4808657385</v>
      </c>
      <c r="I770" s="147">
        <f t="shared" si="5"/>
        <v>5.895998393</v>
      </c>
      <c r="J770" s="45">
        <f t="shared" si="6"/>
        <v>0.01301863018</v>
      </c>
      <c r="K770" s="45">
        <f t="shared" si="7"/>
        <v>-0.244443533</v>
      </c>
      <c r="L770" s="45">
        <f t="shared" si="8"/>
        <v>-0.09144308397</v>
      </c>
      <c r="M770" s="45">
        <f t="shared" si="11"/>
        <v>0.02511403026</v>
      </c>
      <c r="N770" s="233">
        <f t="shared" si="12"/>
        <v>0.03092902215</v>
      </c>
    </row>
    <row r="771">
      <c r="A771" s="180">
        <f t="shared" si="9"/>
        <v>12</v>
      </c>
      <c r="B771" s="180">
        <f t="shared" si="10"/>
        <v>1933</v>
      </c>
      <c r="C771" s="45">
        <f>'StockBond Returns'!W761</f>
        <v>0.01780777256</v>
      </c>
      <c r="D771" s="231">
        <f>'StockBond Returns'!M761</f>
        <v>12.45832942</v>
      </c>
      <c r="E771" s="45">
        <f t="shared" si="1"/>
        <v>0.05763379187</v>
      </c>
      <c r="F771" s="147">
        <f t="shared" si="4"/>
        <v>99.78224401</v>
      </c>
      <c r="G771" s="232">
        <f>'StockBond Returns'!C761</f>
        <v>1933.916667</v>
      </c>
      <c r="H771" s="147">
        <f t="shared" si="2"/>
        <v>0.479235757</v>
      </c>
      <c r="I771" s="147">
        <f t="shared" si="5"/>
        <v>5.884466848</v>
      </c>
      <c r="J771" s="45">
        <f t="shared" si="6"/>
        <v>0.01703012509</v>
      </c>
      <c r="K771" s="45">
        <f t="shared" si="7"/>
        <v>-0.2429629004</v>
      </c>
      <c r="L771" s="45">
        <f t="shared" si="8"/>
        <v>-0.08962087628</v>
      </c>
      <c r="M771" s="45">
        <f t="shared" si="11"/>
        <v>0.01767291735</v>
      </c>
      <c r="N771" s="233">
        <f t="shared" si="12"/>
        <v>0.03092044273</v>
      </c>
    </row>
    <row r="772">
      <c r="A772" s="180">
        <f t="shared" si="9"/>
        <v>1</v>
      </c>
      <c r="B772" s="180">
        <f t="shared" si="10"/>
        <v>1934</v>
      </c>
      <c r="C772" s="45">
        <f>'StockBond Returns'!W762</f>
        <v>0.08366183516</v>
      </c>
      <c r="D772" s="231">
        <f>'StockBond Returns'!M762</f>
        <v>13.80526766</v>
      </c>
      <c r="E772" s="45">
        <f t="shared" si="1"/>
        <v>0.0537180591</v>
      </c>
      <c r="F772" s="147">
        <f t="shared" si="4"/>
        <v>107.6108802</v>
      </c>
      <c r="G772" s="232">
        <f>'StockBond Returns'!C762</f>
        <v>1934</v>
      </c>
      <c r="H772" s="147">
        <f t="shared" si="2"/>
        <v>0.481720635</v>
      </c>
      <c r="I772" s="147">
        <f t="shared" si="5"/>
        <v>5.87404256</v>
      </c>
      <c r="J772" s="45">
        <f t="shared" si="6"/>
        <v>0.02069739779</v>
      </c>
      <c r="K772" s="45">
        <f t="shared" si="7"/>
        <v>-0.2416194351</v>
      </c>
      <c r="L772" s="45">
        <f t="shared" si="8"/>
        <v>-0.08795286707</v>
      </c>
      <c r="M772" s="45">
        <f t="shared" si="11"/>
        <v>0.007786008788</v>
      </c>
      <c r="N772" s="233">
        <f t="shared" si="12"/>
        <v>0.03092932059</v>
      </c>
    </row>
    <row r="773">
      <c r="A773" s="180">
        <f t="shared" si="9"/>
        <v>2</v>
      </c>
      <c r="B773" s="180">
        <f t="shared" si="10"/>
        <v>1934</v>
      </c>
      <c r="C773" s="45">
        <f>'StockBond Returns'!W763</f>
        <v>-0.02836342689</v>
      </c>
      <c r="D773" s="231">
        <f>'StockBond Returns'!M763</f>
        <v>13.23266826</v>
      </c>
      <c r="E773" s="45">
        <f t="shared" si="1"/>
        <v>0.05528527431</v>
      </c>
      <c r="F773" s="147">
        <f t="shared" si="4"/>
        <v>104.0906094</v>
      </c>
      <c r="G773" s="232">
        <f>'StockBond Returns'!C763</f>
        <v>1934.083333</v>
      </c>
      <c r="H773" s="147">
        <f t="shared" si="2"/>
        <v>0.4795564913</v>
      </c>
      <c r="I773" s="147">
        <f t="shared" si="5"/>
        <v>5.856764744</v>
      </c>
      <c r="J773" s="45">
        <f t="shared" si="6"/>
        <v>0.02628417457</v>
      </c>
      <c r="K773" s="45">
        <f t="shared" si="7"/>
        <v>-0.2393821658</v>
      </c>
      <c r="L773" s="45">
        <f t="shared" si="8"/>
        <v>-0.08519763453</v>
      </c>
      <c r="M773" s="45">
        <f t="shared" si="11"/>
        <v>-0.0007902509899</v>
      </c>
      <c r="N773" s="233">
        <f t="shared" si="12"/>
        <v>0.03095645196</v>
      </c>
    </row>
    <row r="774">
      <c r="A774" s="180">
        <f t="shared" si="9"/>
        <v>3</v>
      </c>
      <c r="B774" s="180">
        <f t="shared" si="10"/>
        <v>1934</v>
      </c>
      <c r="C774" s="45">
        <f>'StockBond Returns'!W764</f>
        <v>0.005526035568</v>
      </c>
      <c r="D774" s="231">
        <f>'StockBond Returns'!M764</f>
        <v>13.27391344</v>
      </c>
      <c r="E774" s="45">
        <f t="shared" si="1"/>
        <v>0.05516786655</v>
      </c>
      <c r="F774" s="147">
        <f t="shared" si="4"/>
        <v>104.1836113</v>
      </c>
      <c r="G774" s="232">
        <f>'StockBond Returns'!C764</f>
        <v>1934.166667</v>
      </c>
      <c r="H774" s="147">
        <f t="shared" si="2"/>
        <v>0.4789656304</v>
      </c>
      <c r="I774" s="147">
        <f t="shared" si="5"/>
        <v>5.841991715</v>
      </c>
      <c r="J774" s="45">
        <f t="shared" si="6"/>
        <v>0.03136729432</v>
      </c>
      <c r="K774" s="45">
        <f t="shared" si="7"/>
        <v>-0.2374587414</v>
      </c>
      <c r="L774" s="45">
        <f t="shared" si="8"/>
        <v>-0.08280442843</v>
      </c>
      <c r="M774" s="45">
        <f t="shared" si="11"/>
        <v>-0.007511151151</v>
      </c>
      <c r="N774" s="233">
        <f t="shared" si="12"/>
        <v>0.03099335918</v>
      </c>
    </row>
    <row r="775">
      <c r="A775" s="180">
        <f t="shared" si="9"/>
        <v>4</v>
      </c>
      <c r="B775" s="180">
        <f t="shared" si="10"/>
        <v>1934</v>
      </c>
      <c r="C775" s="45">
        <f>'StockBond Returns'!W765</f>
        <v>-0.01627373942</v>
      </c>
      <c r="D775" s="231">
        <f>'StockBond Returns'!M765</f>
        <v>12.95636101</v>
      </c>
      <c r="E775" s="45">
        <f t="shared" si="1"/>
        <v>0.05609108276</v>
      </c>
      <c r="F775" s="147">
        <f t="shared" si="4"/>
        <v>102.0169833</v>
      </c>
      <c r="G775" s="232">
        <f>'StockBond Returns'!C765</f>
        <v>1934.25</v>
      </c>
      <c r="H775" s="147">
        <f t="shared" si="2"/>
        <v>0.4768535878</v>
      </c>
      <c r="I775" s="147">
        <f t="shared" si="5"/>
        <v>5.829531953</v>
      </c>
      <c r="J775" s="45">
        <f t="shared" si="6"/>
        <v>0.03523506914</v>
      </c>
      <c r="K775" s="45">
        <f t="shared" si="7"/>
        <v>-0.2358289223</v>
      </c>
      <c r="L775" s="45">
        <f t="shared" si="8"/>
        <v>-0.08075237514</v>
      </c>
      <c r="M775" s="45">
        <f t="shared" si="11"/>
        <v>-0.01120536802</v>
      </c>
      <c r="N775" s="233">
        <f t="shared" si="12"/>
        <v>0.03102797244</v>
      </c>
    </row>
    <row r="776">
      <c r="A776" s="180">
        <f t="shared" si="9"/>
        <v>5</v>
      </c>
      <c r="B776" s="180">
        <f t="shared" si="10"/>
        <v>1934</v>
      </c>
      <c r="C776" s="45">
        <f>'StockBond Returns'!W766</f>
        <v>-0.05714778661</v>
      </c>
      <c r="D776" s="231">
        <f>'StockBond Returns'!M766</f>
        <v>11.93273621</v>
      </c>
      <c r="E776" s="45">
        <f t="shared" si="1"/>
        <v>0.05940153802</v>
      </c>
      <c r="F776" s="147">
        <f t="shared" si="4"/>
        <v>95.73733605</v>
      </c>
      <c r="G776" s="232">
        <f>'StockBond Returns'!C766</f>
        <v>1934.333333</v>
      </c>
      <c r="H776" s="147">
        <f t="shared" si="2"/>
        <v>0.473912084</v>
      </c>
      <c r="I776" s="147">
        <f t="shared" si="5"/>
        <v>5.805758527</v>
      </c>
      <c r="J776" s="45">
        <f t="shared" si="6"/>
        <v>0.04139674175</v>
      </c>
      <c r="K776" s="45">
        <f t="shared" si="7"/>
        <v>-0.2326997938</v>
      </c>
      <c r="L776" s="45">
        <f t="shared" si="8"/>
        <v>-0.07688490964</v>
      </c>
      <c r="M776" s="45">
        <f t="shared" si="11"/>
        <v>-0.01590243508</v>
      </c>
      <c r="N776" s="233">
        <f t="shared" si="12"/>
        <v>0.03105693738</v>
      </c>
    </row>
    <row r="777">
      <c r="A777" s="180">
        <f t="shared" si="9"/>
        <v>6</v>
      </c>
      <c r="B777" s="180">
        <f t="shared" si="10"/>
        <v>1934</v>
      </c>
      <c r="C777" s="45">
        <f>'StockBond Returns'!W767</f>
        <v>0.01210719798</v>
      </c>
      <c r="D777" s="231">
        <f>'StockBond Returns'!M767</f>
        <v>12.12838162</v>
      </c>
      <c r="E777" s="45">
        <f t="shared" si="1"/>
        <v>0.05872561572</v>
      </c>
      <c r="F777" s="147">
        <f t="shared" si="4"/>
        <v>96.4167971</v>
      </c>
      <c r="G777" s="232">
        <f>'StockBond Returns'!C767</f>
        <v>1934.416667</v>
      </c>
      <c r="H777" s="147">
        <f t="shared" si="2"/>
        <v>0.471844648</v>
      </c>
      <c r="I777" s="147">
        <f t="shared" si="5"/>
        <v>5.777483737</v>
      </c>
      <c r="J777" s="45">
        <f t="shared" si="6"/>
        <v>0.04882722097</v>
      </c>
      <c r="K777" s="45">
        <f t="shared" si="7"/>
        <v>-0.2289446552</v>
      </c>
      <c r="L777" s="45">
        <f t="shared" si="8"/>
        <v>-0.07224551994</v>
      </c>
      <c r="M777" s="45">
        <f t="shared" si="11"/>
        <v>-0.02172744667</v>
      </c>
      <c r="N777" s="233">
        <f t="shared" si="12"/>
        <v>0.03107393243</v>
      </c>
    </row>
    <row r="778">
      <c r="A778" s="180">
        <f t="shared" si="9"/>
        <v>7</v>
      </c>
      <c r="B778" s="180">
        <f t="shared" si="10"/>
        <v>1934</v>
      </c>
      <c r="C778" s="45">
        <f>'StockBond Returns'!W768</f>
        <v>-0.08330939578</v>
      </c>
      <c r="D778" s="231">
        <f>'StockBond Returns'!M768</f>
        <v>10.75905498</v>
      </c>
      <c r="E778" s="45">
        <f t="shared" si="1"/>
        <v>0.06397248303</v>
      </c>
      <c r="F778" s="147">
        <f t="shared" si="4"/>
        <v>87.95183644</v>
      </c>
      <c r="G778" s="232">
        <f>'StockBond Returns'!C768</f>
        <v>1934.5</v>
      </c>
      <c r="H778" s="147">
        <f t="shared" si="2"/>
        <v>0.4688747803</v>
      </c>
      <c r="I778" s="147">
        <f t="shared" si="5"/>
        <v>5.755078992</v>
      </c>
      <c r="J778" s="45">
        <f t="shared" si="6"/>
        <v>0.05615271741</v>
      </c>
      <c r="K778" s="45">
        <f t="shared" si="7"/>
        <v>-0.2259429069</v>
      </c>
      <c r="L778" s="45">
        <f t="shared" si="8"/>
        <v>-0.06848897226</v>
      </c>
      <c r="M778" s="45">
        <f t="shared" si="11"/>
        <v>-0.02636001715</v>
      </c>
      <c r="N778" s="233">
        <f t="shared" si="12"/>
        <v>0.03108214068</v>
      </c>
    </row>
    <row r="779">
      <c r="A779" s="180">
        <f t="shared" si="9"/>
        <v>8</v>
      </c>
      <c r="B779" s="180">
        <f t="shared" si="10"/>
        <v>1934</v>
      </c>
      <c r="C779" s="45">
        <f>'StockBond Returns'!W769</f>
        <v>0.04126850615</v>
      </c>
      <c r="D779" s="231">
        <f>'StockBond Returns'!M769</f>
        <v>11.36923863</v>
      </c>
      <c r="E779" s="45">
        <f t="shared" si="1"/>
        <v>0.06147831871</v>
      </c>
      <c r="F779" s="147">
        <f t="shared" si="4"/>
        <v>91.0932528</v>
      </c>
      <c r="G779" s="232">
        <f>'StockBond Returns'!C769</f>
        <v>1934.583333</v>
      </c>
      <c r="H779" s="147">
        <f t="shared" si="2"/>
        <v>0.4666883357</v>
      </c>
      <c r="I779" s="147">
        <f t="shared" si="5"/>
        <v>5.72988977</v>
      </c>
      <c r="J779" s="45">
        <f t="shared" si="6"/>
        <v>0.06314521895</v>
      </c>
      <c r="K779" s="45">
        <f t="shared" si="7"/>
        <v>-0.2225400674</v>
      </c>
      <c r="L779" s="45">
        <f t="shared" si="8"/>
        <v>-0.06423120807</v>
      </c>
      <c r="M779" s="45">
        <f t="shared" si="11"/>
        <v>-0.03118282587</v>
      </c>
      <c r="N779" s="233">
        <f t="shared" si="12"/>
        <v>0.03107864783</v>
      </c>
    </row>
    <row r="780">
      <c r="A780" s="180">
        <f t="shared" si="9"/>
        <v>9</v>
      </c>
      <c r="B780" s="180">
        <f t="shared" si="10"/>
        <v>1934</v>
      </c>
      <c r="C780" s="45">
        <f>'StockBond Returns'!W770</f>
        <v>-0.01827790976</v>
      </c>
      <c r="D780" s="231">
        <f>'StockBond Returns'!M770</f>
        <v>10.84692698</v>
      </c>
      <c r="E780" s="45">
        <f t="shared" si="1"/>
        <v>0.06359600497</v>
      </c>
      <c r="F780" s="147">
        <f t="shared" si="4"/>
        <v>88.97010029</v>
      </c>
      <c r="G780" s="232">
        <f>'StockBond Returns'!C770</f>
        <v>1934.666667</v>
      </c>
      <c r="H780" s="147">
        <f t="shared" si="2"/>
        <v>0.4715119117</v>
      </c>
      <c r="I780" s="147">
        <f t="shared" si="5"/>
        <v>5.713915156</v>
      </c>
      <c r="J780" s="45">
        <f t="shared" si="6"/>
        <v>0.06920242343</v>
      </c>
      <c r="K780" s="45">
        <f t="shared" si="7"/>
        <v>-0.2203664924</v>
      </c>
      <c r="L780" s="45">
        <f t="shared" si="8"/>
        <v>-0.06143109084</v>
      </c>
      <c r="M780" s="45">
        <f t="shared" si="11"/>
        <v>-0.03366582702</v>
      </c>
      <c r="N780" s="233">
        <f t="shared" si="12"/>
        <v>0.03106268047</v>
      </c>
    </row>
    <row r="781">
      <c r="A781" s="180">
        <f t="shared" si="9"/>
        <v>10</v>
      </c>
      <c r="B781" s="180">
        <f t="shared" si="10"/>
        <v>1934</v>
      </c>
      <c r="C781" s="45">
        <f>'StockBond Returns'!W771</f>
        <v>-0.0106964259</v>
      </c>
      <c r="D781" s="231">
        <f>'StockBond Returns'!M771</f>
        <v>10.92652315</v>
      </c>
      <c r="E781" s="45">
        <f t="shared" si="1"/>
        <v>0.06326021056</v>
      </c>
      <c r="F781" s="147">
        <f t="shared" si="4"/>
        <v>87.55196979</v>
      </c>
      <c r="G781" s="232">
        <f>'StockBond Returns'!C771</f>
        <v>1934.75</v>
      </c>
      <c r="H781" s="147">
        <f t="shared" si="2"/>
        <v>0.461546337</v>
      </c>
      <c r="I781" s="147">
        <f t="shared" si="5"/>
        <v>5.691575937</v>
      </c>
      <c r="J781" s="45">
        <f t="shared" si="6"/>
        <v>0.07598855393</v>
      </c>
      <c r="K781" s="45">
        <f t="shared" si="7"/>
        <v>-0.2173064605</v>
      </c>
      <c r="L781" s="45">
        <f t="shared" si="8"/>
        <v>-0.05754762144</v>
      </c>
      <c r="M781" s="45">
        <f t="shared" si="11"/>
        <v>-0.03633847097</v>
      </c>
      <c r="N781" s="233">
        <f t="shared" si="12"/>
        <v>0.03103611813</v>
      </c>
    </row>
    <row r="782">
      <c r="A782" s="180">
        <f t="shared" si="9"/>
        <v>11</v>
      </c>
      <c r="B782" s="180">
        <f t="shared" si="10"/>
        <v>1934</v>
      </c>
      <c r="C782" s="45">
        <f>'StockBond Returns'!W772</f>
        <v>0.06669334591</v>
      </c>
      <c r="D782" s="231">
        <f>'StockBond Returns'!M772</f>
        <v>11.88013011</v>
      </c>
      <c r="E782" s="45">
        <f t="shared" si="1"/>
        <v>0.05958708115</v>
      </c>
      <c r="F782" s="147">
        <f t="shared" si="4"/>
        <v>92.89877519</v>
      </c>
      <c r="G782" s="232">
        <f>'StockBond Returns'!C772</f>
        <v>1934.833333</v>
      </c>
      <c r="H782" s="147">
        <f t="shared" si="2"/>
        <v>0.461297238</v>
      </c>
      <c r="I782" s="147">
        <f t="shared" si="5"/>
        <v>5.672007436</v>
      </c>
      <c r="J782" s="45">
        <f t="shared" si="6"/>
        <v>0.08267508171</v>
      </c>
      <c r="K782" s="45">
        <f t="shared" si="7"/>
        <v>-0.2146061575</v>
      </c>
      <c r="L782" s="45">
        <f t="shared" si="8"/>
        <v>-0.05407668828</v>
      </c>
      <c r="M782" s="45">
        <f t="shared" si="11"/>
        <v>-0.03799033545</v>
      </c>
      <c r="N782" s="233">
        <f t="shared" si="12"/>
        <v>0.03100197354</v>
      </c>
    </row>
    <row r="783">
      <c r="A783" s="180">
        <f t="shared" si="9"/>
        <v>12</v>
      </c>
      <c r="B783" s="180">
        <f t="shared" si="10"/>
        <v>1934</v>
      </c>
      <c r="C783" s="45">
        <f>'StockBond Returns'!W773</f>
        <v>0.007920615485</v>
      </c>
      <c r="D783" s="231">
        <f>'StockBond Returns'!M773</f>
        <v>11.93622866</v>
      </c>
      <c r="E783" s="45">
        <f t="shared" si="1"/>
        <v>0.05938927795</v>
      </c>
      <c r="F783" s="147">
        <f t="shared" si="4"/>
        <v>93.16963967</v>
      </c>
      <c r="G783" s="232">
        <f>'StockBond Returns'!C773</f>
        <v>1934.916667</v>
      </c>
      <c r="H783" s="147">
        <f t="shared" si="2"/>
        <v>0.4611064689</v>
      </c>
      <c r="I783" s="147">
        <f t="shared" si="5"/>
        <v>5.653878148</v>
      </c>
      <c r="J783" s="45">
        <f t="shared" si="6"/>
        <v>0.08864451156</v>
      </c>
      <c r="K783" s="45">
        <f t="shared" si="7"/>
        <v>-0.2120877744</v>
      </c>
      <c r="L783" s="45">
        <f t="shared" si="8"/>
        <v>-0.05080689347</v>
      </c>
      <c r="M783" s="45">
        <f t="shared" si="11"/>
        <v>-0.03918599689</v>
      </c>
      <c r="N783" s="233">
        <f t="shared" si="12"/>
        <v>0.03096167243</v>
      </c>
    </row>
    <row r="784">
      <c r="A784" s="180">
        <f t="shared" si="9"/>
        <v>1</v>
      </c>
      <c r="B784" s="180">
        <f t="shared" si="10"/>
        <v>1935</v>
      </c>
      <c r="C784" s="45">
        <f>'StockBond Returns'!W774</f>
        <v>-0.0387257781</v>
      </c>
      <c r="D784" s="231">
        <f>'StockBond Returns'!M774</f>
        <v>11.30447503</v>
      </c>
      <c r="E784" s="45">
        <f t="shared" si="1"/>
        <v>0.06173027152</v>
      </c>
      <c r="F784" s="147">
        <f t="shared" si="4"/>
        <v>89.11832312</v>
      </c>
      <c r="G784" s="232">
        <f>'StockBond Returns'!C774</f>
        <v>1935</v>
      </c>
      <c r="H784" s="147">
        <f t="shared" si="2"/>
        <v>0.4584415236</v>
      </c>
      <c r="I784" s="147">
        <f t="shared" si="5"/>
        <v>5.630599037</v>
      </c>
      <c r="J784" s="45">
        <f t="shared" si="6"/>
        <v>0.09597630241</v>
      </c>
      <c r="K784" s="45">
        <f t="shared" si="7"/>
        <v>-0.2088302353</v>
      </c>
      <c r="L784" s="45">
        <f t="shared" si="8"/>
        <v>-0.04662814605</v>
      </c>
      <c r="M784" s="45">
        <f t="shared" si="11"/>
        <v>-0.04144394954</v>
      </c>
      <c r="N784" s="233">
        <f t="shared" si="12"/>
        <v>0.0309176966</v>
      </c>
    </row>
    <row r="785">
      <c r="A785" s="180">
        <f t="shared" si="9"/>
        <v>2</v>
      </c>
      <c r="B785" s="180">
        <f t="shared" si="10"/>
        <v>1935</v>
      </c>
      <c r="C785" s="45">
        <f>'StockBond Returns'!W775</f>
        <v>-0.0327877593</v>
      </c>
      <c r="D785" s="231">
        <f>'StockBond Returns'!M775</f>
        <v>10.79209601</v>
      </c>
      <c r="E785" s="45">
        <f t="shared" si="1"/>
        <v>0.0638302031</v>
      </c>
      <c r="F785" s="147">
        <f t="shared" si="4"/>
        <v>85.75292274</v>
      </c>
      <c r="G785" s="232">
        <f>'StockBond Returns'!C775</f>
        <v>1935.083333</v>
      </c>
      <c r="H785" s="147">
        <f t="shared" si="2"/>
        <v>0.4561355395</v>
      </c>
      <c r="I785" s="147">
        <f t="shared" si="5"/>
        <v>5.607178085</v>
      </c>
      <c r="J785" s="45">
        <f t="shared" si="6"/>
        <v>0.1033585243</v>
      </c>
      <c r="K785" s="45">
        <f t="shared" si="7"/>
        <v>-0.2055255518</v>
      </c>
      <c r="L785" s="45">
        <f t="shared" si="8"/>
        <v>-0.04237120993</v>
      </c>
      <c r="M785" s="45">
        <f t="shared" si="11"/>
        <v>-0.04261510751</v>
      </c>
      <c r="N785" s="233">
        <f t="shared" si="12"/>
        <v>0.03086387533</v>
      </c>
    </row>
    <row r="786">
      <c r="A786" s="180">
        <f t="shared" si="9"/>
        <v>3</v>
      </c>
      <c r="B786" s="180">
        <f t="shared" si="10"/>
        <v>1935</v>
      </c>
      <c r="C786" s="45">
        <f>'StockBond Returns'!W776</f>
        <v>-0.02055828729</v>
      </c>
      <c r="D786" s="231">
        <f>'StockBond Returns'!M776</f>
        <v>10.55777028</v>
      </c>
      <c r="E786" s="45">
        <f t="shared" si="1"/>
        <v>0.06485848448</v>
      </c>
      <c r="F786" s="147">
        <f t="shared" si="4"/>
        <v>83.54323134</v>
      </c>
      <c r="G786" s="232">
        <f>'StockBond Returns'!C776</f>
        <v>1935.166667</v>
      </c>
      <c r="H786" s="147">
        <f t="shared" si="2"/>
        <v>0.4515406145</v>
      </c>
      <c r="I786" s="147">
        <f t="shared" si="5"/>
        <v>5.579753069</v>
      </c>
      <c r="J786" s="45">
        <f t="shared" si="6"/>
        <v>0.1111567126</v>
      </c>
      <c r="K786" s="45">
        <f t="shared" si="7"/>
        <v>-0.2016206345</v>
      </c>
      <c r="L786" s="45">
        <f t="shared" si="8"/>
        <v>-0.03737007542</v>
      </c>
      <c r="M786" s="45">
        <f t="shared" si="11"/>
        <v>-0.04488856863</v>
      </c>
      <c r="N786" s="233">
        <f t="shared" si="12"/>
        <v>0.03080331312</v>
      </c>
    </row>
    <row r="787">
      <c r="A787" s="180">
        <f t="shared" si="9"/>
        <v>4</v>
      </c>
      <c r="B787" s="180">
        <f t="shared" si="10"/>
        <v>1935</v>
      </c>
      <c r="C787" s="45">
        <f>'StockBond Returns'!W777</f>
        <v>0.0690421911</v>
      </c>
      <c r="D787" s="231">
        <f>'StockBond Returns'!M777</f>
        <v>11.40159177</v>
      </c>
      <c r="E787" s="45">
        <f t="shared" si="1"/>
        <v>0.0613535259</v>
      </c>
      <c r="F787" s="147">
        <f t="shared" si="4"/>
        <v>88.82852312</v>
      </c>
      <c r="G787" s="232">
        <f>'StockBond Returns'!C777</f>
        <v>1935.25</v>
      </c>
      <c r="H787" s="147">
        <f t="shared" si="2"/>
        <v>0.4541619245</v>
      </c>
      <c r="I787" s="147">
        <f t="shared" si="5"/>
        <v>5.557061406</v>
      </c>
      <c r="J787" s="45">
        <f t="shared" si="6"/>
        <v>0.1185550499</v>
      </c>
      <c r="K787" s="45">
        <f t="shared" si="7"/>
        <v>-0.1983605381</v>
      </c>
      <c r="L787" s="45">
        <f t="shared" si="8"/>
        <v>-0.03312218352</v>
      </c>
      <c r="M787" s="45">
        <f t="shared" si="11"/>
        <v>-0.04673969528</v>
      </c>
      <c r="N787" s="233">
        <f t="shared" si="12"/>
        <v>0.03073412614</v>
      </c>
    </row>
    <row r="788">
      <c r="A788" s="180">
        <f t="shared" si="9"/>
        <v>5</v>
      </c>
      <c r="B788" s="180">
        <f t="shared" si="10"/>
        <v>1935</v>
      </c>
      <c r="C788" s="45">
        <f>'StockBond Returns'!W778</f>
        <v>0.02770327349</v>
      </c>
      <c r="D788" s="231">
        <f>'StockBond Returns'!M778</f>
        <v>11.78200627</v>
      </c>
      <c r="E788" s="45">
        <f t="shared" si="1"/>
        <v>0.05993759412</v>
      </c>
      <c r="F788" s="147">
        <f t="shared" si="4"/>
        <v>90.82262029</v>
      </c>
      <c r="G788" s="232">
        <f>'StockBond Returns'!C778</f>
        <v>1935.333333</v>
      </c>
      <c r="H788" s="147">
        <f t="shared" si="2"/>
        <v>0.4536407793</v>
      </c>
      <c r="I788" s="147">
        <f t="shared" si="5"/>
        <v>5.536790101</v>
      </c>
      <c r="J788" s="45">
        <f t="shared" si="6"/>
        <v>0.1251029258</v>
      </c>
      <c r="K788" s="45">
        <f t="shared" si="7"/>
        <v>-0.1954255744</v>
      </c>
      <c r="L788" s="45">
        <f t="shared" si="8"/>
        <v>-0.02924584527</v>
      </c>
      <c r="M788" s="45">
        <f t="shared" si="11"/>
        <v>-0.04632787002</v>
      </c>
      <c r="N788" s="233">
        <f t="shared" si="12"/>
        <v>0.03065601791</v>
      </c>
    </row>
    <row r="789">
      <c r="A789" s="180">
        <f t="shared" si="9"/>
        <v>6</v>
      </c>
      <c r="B789" s="180">
        <f t="shared" si="10"/>
        <v>1935</v>
      </c>
      <c r="C789" s="45">
        <f>'StockBond Returns'!W779</f>
        <v>0.06148568007</v>
      </c>
      <c r="D789" s="231">
        <f>'StockBond Returns'!M779</f>
        <v>12.73777259</v>
      </c>
      <c r="E789" s="45">
        <f t="shared" si="1"/>
        <v>0.05675333071</v>
      </c>
      <c r="F789" s="147">
        <f t="shared" si="4"/>
        <v>95.92537767</v>
      </c>
      <c r="G789" s="232">
        <f>'StockBond Returns'!C779</f>
        <v>1935.416667</v>
      </c>
      <c r="H789" s="147">
        <f t="shared" si="2"/>
        <v>0.4536737236</v>
      </c>
      <c r="I789" s="147">
        <f t="shared" si="5"/>
        <v>5.518619177</v>
      </c>
      <c r="J789" s="45">
        <f t="shared" si="6"/>
        <v>0.1296819846</v>
      </c>
      <c r="K789" s="45">
        <f t="shared" si="7"/>
        <v>-0.1927763862</v>
      </c>
      <c r="L789" s="45">
        <f t="shared" si="8"/>
        <v>-0.0256993751</v>
      </c>
      <c r="M789" s="45">
        <f t="shared" si="11"/>
        <v>-0.04480576183</v>
      </c>
      <c r="N789" s="233">
        <f t="shared" si="12"/>
        <v>0.03057450949</v>
      </c>
    </row>
    <row r="790">
      <c r="A790" s="180">
        <f t="shared" si="9"/>
        <v>7</v>
      </c>
      <c r="B790" s="180">
        <f t="shared" si="10"/>
        <v>1935</v>
      </c>
      <c r="C790" s="45">
        <f>'StockBond Returns'!W780</f>
        <v>0.06618309357</v>
      </c>
      <c r="D790" s="231">
        <f>'StockBond Returns'!M780</f>
        <v>13.73902488</v>
      </c>
      <c r="E790" s="45">
        <f t="shared" si="1"/>
        <v>0.05389268466</v>
      </c>
      <c r="F790" s="147">
        <f t="shared" si="4"/>
        <v>101.7903167</v>
      </c>
      <c r="G790" s="232">
        <f>'StockBond Returns'!C780</f>
        <v>1935.5</v>
      </c>
      <c r="H790" s="147">
        <f t="shared" si="2"/>
        <v>0.4571461198</v>
      </c>
      <c r="I790" s="147">
        <f t="shared" si="5"/>
        <v>5.506890516</v>
      </c>
      <c r="J790" s="45">
        <f t="shared" si="6"/>
        <v>0.1327244028</v>
      </c>
      <c r="K790" s="45">
        <f t="shared" si="7"/>
        <v>-0.1910571488</v>
      </c>
      <c r="L790" s="45">
        <f t="shared" si="8"/>
        <v>-0.02326253671</v>
      </c>
      <c r="M790" s="45">
        <f t="shared" si="11"/>
        <v>-0.04312512067</v>
      </c>
      <c r="N790" s="233">
        <f t="shared" si="12"/>
        <v>0.03049251104</v>
      </c>
    </row>
    <row r="791">
      <c r="A791" s="180">
        <f t="shared" si="9"/>
        <v>8</v>
      </c>
      <c r="B791" s="180">
        <f t="shared" si="10"/>
        <v>1935</v>
      </c>
      <c r="C791" s="45">
        <f>'StockBond Returns'!W781</f>
        <v>0.01601172141</v>
      </c>
      <c r="D791" s="231">
        <f>'StockBond Returns'!M781</f>
        <v>14.04600665</v>
      </c>
      <c r="E791" s="45">
        <f t="shared" si="1"/>
        <v>0.05309730623</v>
      </c>
      <c r="F791" s="147">
        <f t="shared" si="4"/>
        <v>102.955689</v>
      </c>
      <c r="G791" s="232">
        <f>'StockBond Returns'!C781</f>
        <v>1935.583333</v>
      </c>
      <c r="H791" s="147">
        <f t="shared" si="2"/>
        <v>0.4555558124</v>
      </c>
      <c r="I791" s="147">
        <f t="shared" si="5"/>
        <v>5.495757993</v>
      </c>
      <c r="J791" s="45">
        <f t="shared" si="6"/>
        <v>0.1367141321</v>
      </c>
      <c r="K791" s="45">
        <f t="shared" si="7"/>
        <v>-0.1894185077</v>
      </c>
      <c r="L791" s="45">
        <f t="shared" si="8"/>
        <v>-0.0209109029</v>
      </c>
      <c r="M791" s="45">
        <f t="shared" si="11"/>
        <v>-0.04086148025</v>
      </c>
      <c r="N791" s="233">
        <f t="shared" si="12"/>
        <v>0.03041483431</v>
      </c>
    </row>
    <row r="792">
      <c r="A792" s="180">
        <f t="shared" si="9"/>
        <v>9</v>
      </c>
      <c r="B792" s="180">
        <f t="shared" si="10"/>
        <v>1935</v>
      </c>
      <c r="C792" s="45">
        <f>'StockBond Returns'!W782</f>
        <v>0.01986158226</v>
      </c>
      <c r="D792" s="231">
        <f>'StockBond Returns'!M782</f>
        <v>14.39020295</v>
      </c>
      <c r="E792" s="45">
        <f t="shared" si="1"/>
        <v>0.05224586159</v>
      </c>
      <c r="F792" s="147">
        <f t="shared" si="4"/>
        <v>104.5359481</v>
      </c>
      <c r="G792" s="232">
        <f>'StockBond Returns'!C782</f>
        <v>1935.666667</v>
      </c>
      <c r="H792" s="147">
        <f t="shared" si="2"/>
        <v>0.4551308895</v>
      </c>
      <c r="I792" s="147">
        <f t="shared" si="5"/>
        <v>5.479376971</v>
      </c>
      <c r="J792" s="45">
        <f t="shared" si="6"/>
        <v>0.1413460209</v>
      </c>
      <c r="K792" s="45">
        <f t="shared" si="7"/>
        <v>-0.1869952115</v>
      </c>
      <c r="L792" s="45">
        <f t="shared" si="8"/>
        <v>-0.01760058129</v>
      </c>
      <c r="M792" s="45">
        <f t="shared" si="11"/>
        <v>-0.0410468442</v>
      </c>
      <c r="N792" s="233">
        <f t="shared" si="12"/>
        <v>0.03034175956</v>
      </c>
    </row>
    <row r="793">
      <c r="A793" s="180">
        <f t="shared" si="9"/>
        <v>10</v>
      </c>
      <c r="B793" s="180">
        <f t="shared" si="10"/>
        <v>1935</v>
      </c>
      <c r="C793" s="45">
        <f>'StockBond Returns'!W783</f>
        <v>0.06101152482</v>
      </c>
      <c r="D793" s="231">
        <f>'StockBond Returns'!M783</f>
        <v>15.50846321</v>
      </c>
      <c r="E793" s="45">
        <f t="shared" si="1"/>
        <v>0.04974046079</v>
      </c>
      <c r="F793" s="147">
        <f t="shared" si="4"/>
        <v>110.4309465</v>
      </c>
      <c r="G793" s="232">
        <f>'StockBond Returns'!C783</f>
        <v>1935.75</v>
      </c>
      <c r="H793" s="147">
        <f t="shared" si="2"/>
        <v>0.4577405138</v>
      </c>
      <c r="I793" s="147">
        <f t="shared" si="5"/>
        <v>5.475571147</v>
      </c>
      <c r="J793" s="45">
        <f t="shared" si="6"/>
        <v>0.1440500233</v>
      </c>
      <c r="K793" s="45">
        <f t="shared" si="7"/>
        <v>-0.1864301284</v>
      </c>
      <c r="L793" s="45">
        <f t="shared" si="8"/>
        <v>-0.01652065447</v>
      </c>
      <c r="M793" s="45">
        <f t="shared" si="11"/>
        <v>-0.03795166606</v>
      </c>
      <c r="N793" s="233">
        <f t="shared" si="12"/>
        <v>0.03026535171</v>
      </c>
    </row>
    <row r="794">
      <c r="A794" s="180">
        <f t="shared" si="9"/>
        <v>11</v>
      </c>
      <c r="B794" s="180">
        <f t="shared" si="10"/>
        <v>1935</v>
      </c>
      <c r="C794" s="45">
        <f>'StockBond Returns'!W784</f>
        <v>0.02400404994</v>
      </c>
      <c r="D794" s="231">
        <f>'StockBond Returns'!M784</f>
        <v>16.0146941</v>
      </c>
      <c r="E794" s="45">
        <f t="shared" si="1"/>
        <v>0.04872132692</v>
      </c>
      <c r="F794" s="147">
        <f t="shared" si="4"/>
        <v>112.6130083</v>
      </c>
      <c r="G794" s="232">
        <f>'StockBond Returns'!C784</f>
        <v>1935.833333</v>
      </c>
      <c r="H794" s="147">
        <f t="shared" si="2"/>
        <v>0.4572212662</v>
      </c>
      <c r="I794" s="147">
        <f t="shared" si="5"/>
        <v>5.471495176</v>
      </c>
      <c r="J794" s="45">
        <f t="shared" si="6"/>
        <v>0.1461251626</v>
      </c>
      <c r="K794" s="45">
        <f t="shared" si="7"/>
        <v>-0.1858240623</v>
      </c>
      <c r="L794" s="45">
        <f t="shared" si="8"/>
        <v>-0.01538529959</v>
      </c>
      <c r="M794" s="45">
        <f t="shared" si="11"/>
        <v>-0.03535119847</v>
      </c>
      <c r="N794" s="233">
        <f t="shared" si="12"/>
        <v>0.03019733719</v>
      </c>
    </row>
    <row r="795">
      <c r="A795" s="180">
        <f t="shared" si="9"/>
        <v>12</v>
      </c>
      <c r="B795" s="180">
        <f t="shared" si="10"/>
        <v>1935</v>
      </c>
      <c r="C795" s="45">
        <f>'StockBond Returns'!W785</f>
        <v>0.03170212744</v>
      </c>
      <c r="D795" s="231">
        <f>'StockBond Returns'!M785</f>
        <v>16.65276683</v>
      </c>
      <c r="E795" s="45">
        <f t="shared" si="1"/>
        <v>0.04752504059</v>
      </c>
      <c r="F795" s="147">
        <f t="shared" si="4"/>
        <v>115.7113641</v>
      </c>
      <c r="G795" s="232">
        <f>'StockBond Returns'!C785</f>
        <v>1935.916667</v>
      </c>
      <c r="H795" s="147">
        <f t="shared" si="2"/>
        <v>0.4582656064</v>
      </c>
      <c r="I795" s="147">
        <f t="shared" si="5"/>
        <v>5.468654313</v>
      </c>
      <c r="J795" s="45">
        <f t="shared" si="6"/>
        <v>0.1476817091</v>
      </c>
      <c r="K795" s="45">
        <f t="shared" si="7"/>
        <v>-0.1854011133</v>
      </c>
      <c r="L795" s="45">
        <f t="shared" si="8"/>
        <v>-0.01446615928</v>
      </c>
      <c r="M795" s="45">
        <f t="shared" si="11"/>
        <v>-0.03276049291</v>
      </c>
      <c r="N795" s="233">
        <f t="shared" si="12"/>
        <v>0.03013590562</v>
      </c>
    </row>
    <row r="796">
      <c r="A796" s="180">
        <f t="shared" si="9"/>
        <v>1</v>
      </c>
      <c r="B796" s="180">
        <f t="shared" si="10"/>
        <v>1936</v>
      </c>
      <c r="C796" s="45">
        <f>'StockBond Returns'!W786</f>
        <v>0.05250030692</v>
      </c>
      <c r="D796" s="231">
        <f>'StockBond Returns'!M786</f>
        <v>17.78265147</v>
      </c>
      <c r="E796" s="45">
        <f t="shared" si="1"/>
        <v>0.04561729178</v>
      </c>
      <c r="F796" s="147">
        <f t="shared" si="4"/>
        <v>121.3039216</v>
      </c>
      <c r="G796" s="232">
        <f>'StockBond Returns'!C786</f>
        <v>1936</v>
      </c>
      <c r="H796" s="147">
        <f t="shared" si="2"/>
        <v>0.4611296987</v>
      </c>
      <c r="I796" s="147">
        <f t="shared" si="5"/>
        <v>5.471342488</v>
      </c>
      <c r="J796" s="45">
        <f t="shared" si="6"/>
        <v>0.1474881911</v>
      </c>
      <c r="K796" s="45">
        <f t="shared" si="7"/>
        <v>-0.1858013413</v>
      </c>
      <c r="L796" s="45">
        <f t="shared" si="8"/>
        <v>-0.01454045533</v>
      </c>
      <c r="M796" s="45">
        <f t="shared" si="11"/>
        <v>-0.02828412173</v>
      </c>
      <c r="N796" s="233">
        <f t="shared" si="12"/>
        <v>0.03007981488</v>
      </c>
    </row>
    <row r="797">
      <c r="A797" s="180">
        <f t="shared" si="9"/>
        <v>2</v>
      </c>
      <c r="B797" s="180">
        <f t="shared" si="10"/>
        <v>1936</v>
      </c>
      <c r="C797" s="45">
        <f>'StockBond Returns'!W787</f>
        <v>0.01654603255</v>
      </c>
      <c r="D797" s="231">
        <f>'StockBond Returns'!M787</f>
        <v>18.115984</v>
      </c>
      <c r="E797" s="45">
        <f t="shared" si="1"/>
        <v>0.04509993606</v>
      </c>
      <c r="F797" s="147">
        <f t="shared" si="4"/>
        <v>122.8422606</v>
      </c>
      <c r="G797" s="232">
        <f>'StockBond Returns'!C787</f>
        <v>1936.083333</v>
      </c>
      <c r="H797" s="147">
        <f t="shared" si="2"/>
        <v>0.4616815083</v>
      </c>
      <c r="I797" s="147">
        <f t="shared" si="5"/>
        <v>5.476888457</v>
      </c>
      <c r="J797" s="45">
        <f t="shared" si="6"/>
        <v>0.1454132081</v>
      </c>
      <c r="K797" s="45">
        <f t="shared" si="7"/>
        <v>-0.1866258095</v>
      </c>
      <c r="L797" s="45">
        <f t="shared" si="8"/>
        <v>-0.01513273284</v>
      </c>
      <c r="M797" s="45">
        <f t="shared" si="11"/>
        <v>-0.02323622079</v>
      </c>
      <c r="N797" s="233">
        <f t="shared" si="12"/>
        <v>0.03003406131</v>
      </c>
    </row>
    <row r="798">
      <c r="A798" s="180">
        <f t="shared" si="9"/>
        <v>3</v>
      </c>
      <c r="B798" s="180">
        <f t="shared" si="10"/>
        <v>1936</v>
      </c>
      <c r="C798" s="45">
        <f>'StockBond Returns'!W788</f>
        <v>0.03002379275</v>
      </c>
      <c r="D798" s="231">
        <f>'StockBond Returns'!M788</f>
        <v>18.74134865</v>
      </c>
      <c r="E798" s="45">
        <f t="shared" si="1"/>
        <v>0.04417897649</v>
      </c>
      <c r="F798" s="147">
        <f t="shared" si="4"/>
        <v>126.0549083</v>
      </c>
      <c r="G798" s="232">
        <f>'StockBond Returns'!C788</f>
        <v>1936.166667</v>
      </c>
      <c r="H798" s="147">
        <f t="shared" si="2"/>
        <v>0.4640814024</v>
      </c>
      <c r="I798" s="147">
        <f t="shared" si="5"/>
        <v>5.489429245</v>
      </c>
      <c r="J798" s="45">
        <f t="shared" si="6"/>
        <v>0.1421780984</v>
      </c>
      <c r="K798" s="45">
        <f t="shared" si="7"/>
        <v>-0.1884839905</v>
      </c>
      <c r="L798" s="45">
        <f t="shared" si="8"/>
        <v>-0.01698252214</v>
      </c>
      <c r="M798" s="45">
        <f t="shared" si="11"/>
        <v>-0.01618778161</v>
      </c>
      <c r="N798" s="233">
        <f t="shared" si="12"/>
        <v>0.03000004526</v>
      </c>
    </row>
    <row r="799">
      <c r="A799" s="180">
        <f t="shared" si="9"/>
        <v>4</v>
      </c>
      <c r="B799" s="180">
        <f t="shared" si="10"/>
        <v>1936</v>
      </c>
      <c r="C799" s="45">
        <f>'StockBond Returns'!W789</f>
        <v>-0.05498146208</v>
      </c>
      <c r="D799" s="231">
        <f>'StockBond Returns'!M789</f>
        <v>17.31721329</v>
      </c>
      <c r="E799" s="45">
        <f t="shared" si="1"/>
        <v>0.04637300581</v>
      </c>
      <c r="F799" s="147">
        <f t="shared" si="4"/>
        <v>118.6856596</v>
      </c>
      <c r="G799" s="232">
        <f>'StockBond Returns'!C789</f>
        <v>1936.25</v>
      </c>
      <c r="H799" s="147">
        <f t="shared" si="2"/>
        <v>0.4586508985</v>
      </c>
      <c r="I799" s="147">
        <f t="shared" si="5"/>
        <v>5.493918219</v>
      </c>
      <c r="J799" s="45">
        <f t="shared" si="6"/>
        <v>0.1403763928</v>
      </c>
      <c r="K799" s="45">
        <f t="shared" si="7"/>
        <v>-0.1891470645</v>
      </c>
      <c r="L799" s="45">
        <f t="shared" si="8"/>
        <v>-0.017394609</v>
      </c>
      <c r="M799" s="45">
        <f t="shared" si="11"/>
        <v>-0.01136269372</v>
      </c>
      <c r="N799" s="233">
        <f t="shared" si="12"/>
        <v>0.0299802041</v>
      </c>
    </row>
    <row r="800">
      <c r="A800" s="180">
        <f t="shared" si="9"/>
        <v>5</v>
      </c>
      <c r="B800" s="180">
        <f t="shared" si="10"/>
        <v>1936</v>
      </c>
      <c r="C800" s="45">
        <f>'StockBond Returns'!W790</f>
        <v>0.03775312377</v>
      </c>
      <c r="D800" s="231">
        <f>'StockBond Returns'!M790</f>
        <v>18.11917984</v>
      </c>
      <c r="E800" s="45">
        <f t="shared" si="1"/>
        <v>0.04509506801</v>
      </c>
      <c r="F800" s="147">
        <f t="shared" si="4"/>
        <v>122.6904476</v>
      </c>
      <c r="G800" s="232">
        <f>'StockBond Returns'!C790</f>
        <v>1936.333333</v>
      </c>
      <c r="H800" s="147">
        <f t="shared" si="2"/>
        <v>0.4610611732</v>
      </c>
      <c r="I800" s="147">
        <f t="shared" si="5"/>
        <v>5.501338613</v>
      </c>
      <c r="J800" s="45">
        <f t="shared" si="6"/>
        <v>0.1367758701</v>
      </c>
      <c r="K800" s="45">
        <f t="shared" si="7"/>
        <v>-0.1902407707</v>
      </c>
      <c r="L800" s="45">
        <f t="shared" si="8"/>
        <v>-0.01833736388</v>
      </c>
      <c r="M800" s="45">
        <f t="shared" si="11"/>
        <v>-0.006402895468</v>
      </c>
      <c r="N800" s="233">
        <f t="shared" si="12"/>
        <v>0.02996812691</v>
      </c>
    </row>
    <row r="801">
      <c r="A801" s="180">
        <f t="shared" si="9"/>
        <v>6</v>
      </c>
      <c r="B801" s="180">
        <f t="shared" si="10"/>
        <v>1936</v>
      </c>
      <c r="C801" s="45">
        <f>'StockBond Returns'!W791</f>
        <v>0.01800713587</v>
      </c>
      <c r="D801" s="231">
        <f>'StockBond Returns'!M791</f>
        <v>18.57617983</v>
      </c>
      <c r="E801" s="45">
        <f t="shared" si="1"/>
        <v>0.04441619077</v>
      </c>
      <c r="F801" s="147">
        <f t="shared" si="4"/>
        <v>124.4303876</v>
      </c>
      <c r="G801" s="232">
        <f>'StockBond Returns'!C791</f>
        <v>1936.416667</v>
      </c>
      <c r="H801" s="147">
        <f t="shared" si="2"/>
        <v>0.4605603193</v>
      </c>
      <c r="I801" s="147">
        <f t="shared" si="5"/>
        <v>5.508225209</v>
      </c>
      <c r="J801" s="45">
        <f t="shared" si="6"/>
        <v>0.1341043126</v>
      </c>
      <c r="K801" s="45">
        <f t="shared" si="7"/>
        <v>-0.191253163</v>
      </c>
      <c r="L801" s="45">
        <f t="shared" si="8"/>
        <v>-0.01918973305</v>
      </c>
      <c r="M801" s="45">
        <f t="shared" si="11"/>
        <v>-0.001883436368</v>
      </c>
      <c r="N801" s="233">
        <f t="shared" si="12"/>
        <v>0.02996263599</v>
      </c>
    </row>
    <row r="802">
      <c r="A802" s="180">
        <f t="shared" si="9"/>
        <v>7</v>
      </c>
      <c r="B802" s="180">
        <f t="shared" si="10"/>
        <v>1936</v>
      </c>
      <c r="C802" s="45">
        <f>'StockBond Returns'!W792</f>
        <v>0.04727880961</v>
      </c>
      <c r="D802" s="231">
        <f>'StockBond Returns'!M792</f>
        <v>19.72925896</v>
      </c>
      <c r="E802" s="45">
        <f t="shared" si="1"/>
        <v>0.04284307046</v>
      </c>
      <c r="F802" s="147">
        <f t="shared" si="4"/>
        <v>129.8309731</v>
      </c>
      <c r="G802" s="232">
        <f>'StockBond Returns'!C792</f>
        <v>1936.5</v>
      </c>
      <c r="H802" s="147">
        <f t="shared" si="2"/>
        <v>0.4635297941</v>
      </c>
      <c r="I802" s="147">
        <f t="shared" si="5"/>
        <v>5.514608883</v>
      </c>
      <c r="J802" s="45">
        <f t="shared" si="6"/>
        <v>0.1318394031</v>
      </c>
      <c r="K802" s="45">
        <f t="shared" si="7"/>
        <v>-0.1921893629</v>
      </c>
      <c r="L802" s="45">
        <f t="shared" si="8"/>
        <v>-0.01995669972</v>
      </c>
      <c r="M802" s="45">
        <f t="shared" si="11"/>
        <v>0.001401583491</v>
      </c>
      <c r="N802" s="233">
        <f t="shared" si="12"/>
        <v>0.02996136292</v>
      </c>
    </row>
    <row r="803">
      <c r="A803" s="180">
        <f t="shared" si="9"/>
        <v>8</v>
      </c>
      <c r="B803" s="180">
        <f t="shared" si="10"/>
        <v>1936</v>
      </c>
      <c r="C803" s="45">
        <f>'StockBond Returns'!W793</f>
        <v>0.003157811275</v>
      </c>
      <c r="D803" s="231">
        <f>'StockBond Returns'!M793</f>
        <v>19.76204138</v>
      </c>
      <c r="E803" s="45">
        <f t="shared" si="1"/>
        <v>0.04280102991</v>
      </c>
      <c r="F803" s="147">
        <f t="shared" si="4"/>
        <v>129.7759613</v>
      </c>
      <c r="G803" s="232">
        <f>'StockBond Returns'!C793</f>
        <v>1936.583333</v>
      </c>
      <c r="H803" s="147">
        <f t="shared" si="2"/>
        <v>0.4628787334</v>
      </c>
      <c r="I803" s="147">
        <f t="shared" si="5"/>
        <v>5.521931804</v>
      </c>
      <c r="J803" s="45">
        <f t="shared" si="6"/>
        <v>0.1261725237</v>
      </c>
      <c r="K803" s="45">
        <f t="shared" si="7"/>
        <v>-0.1932606426</v>
      </c>
      <c r="L803" s="45">
        <f t="shared" si="8"/>
        <v>-0.02090320419</v>
      </c>
      <c r="M803" s="45">
        <f t="shared" si="11"/>
        <v>0.004762547973</v>
      </c>
      <c r="N803" s="233">
        <f t="shared" si="12"/>
        <v>0.02996491219</v>
      </c>
    </row>
    <row r="804">
      <c r="A804" s="180">
        <f t="shared" si="9"/>
        <v>9</v>
      </c>
      <c r="B804" s="180">
        <f t="shared" si="10"/>
        <v>1936</v>
      </c>
      <c r="C804" s="45">
        <f>'StockBond Returns'!W794</f>
        <v>0.003424064152</v>
      </c>
      <c r="D804" s="231">
        <f>'StockBond Returns'!M794</f>
        <v>19.80955385</v>
      </c>
      <c r="E804" s="45">
        <f t="shared" si="1"/>
        <v>0.04274034634</v>
      </c>
      <c r="F804" s="147">
        <f t="shared" si="4"/>
        <v>129.7558589</v>
      </c>
      <c r="G804" s="232">
        <f>'StockBond Returns'!C794</f>
        <v>1936.666667</v>
      </c>
      <c r="H804" s="147">
        <f t="shared" si="2"/>
        <v>0.4621508622</v>
      </c>
      <c r="I804" s="147">
        <f t="shared" si="5"/>
        <v>5.528951777</v>
      </c>
      <c r="J804" s="45">
        <f t="shared" si="6"/>
        <v>0.1206424916</v>
      </c>
      <c r="K804" s="45">
        <f t="shared" si="7"/>
        <v>-0.1942849395</v>
      </c>
      <c r="L804" s="45">
        <f t="shared" si="8"/>
        <v>-0.02180863224</v>
      </c>
      <c r="M804" s="45">
        <f t="shared" si="11"/>
        <v>0.009047526091</v>
      </c>
      <c r="N804" s="233">
        <f t="shared" si="12"/>
        <v>0.02997409754</v>
      </c>
    </row>
    <row r="805">
      <c r="A805" s="180">
        <f t="shared" si="9"/>
        <v>10</v>
      </c>
      <c r="B805" s="180">
        <f t="shared" si="10"/>
        <v>1936</v>
      </c>
      <c r="C805" s="45">
        <f>'StockBond Returns'!W795</f>
        <v>0.05974505431</v>
      </c>
      <c r="D805" s="231">
        <f>'StockBond Returns'!M795</f>
        <v>21.31748592</v>
      </c>
      <c r="E805" s="45">
        <f t="shared" si="1"/>
        <v>0.04095492343</v>
      </c>
      <c r="F805" s="147">
        <f t="shared" si="4"/>
        <v>137.0183676</v>
      </c>
      <c r="G805" s="232">
        <f>'StockBond Returns'!C795</f>
        <v>1936.75</v>
      </c>
      <c r="H805" s="147">
        <f t="shared" si="2"/>
        <v>0.4676313961</v>
      </c>
      <c r="I805" s="147">
        <f t="shared" si="5"/>
        <v>5.538842659</v>
      </c>
      <c r="J805" s="45">
        <f t="shared" si="6"/>
        <v>0.1148101557</v>
      </c>
      <c r="K805" s="45">
        <f t="shared" si="7"/>
        <v>-0.1957237298</v>
      </c>
      <c r="L805" s="45">
        <f t="shared" si="8"/>
        <v>-0.02323243847</v>
      </c>
      <c r="M805" s="45">
        <f t="shared" si="11"/>
        <v>0.01155523505</v>
      </c>
      <c r="N805" s="233">
        <f t="shared" si="12"/>
        <v>0.02999009469</v>
      </c>
    </row>
    <row r="806">
      <c r="A806" s="180">
        <f t="shared" si="9"/>
        <v>11</v>
      </c>
      <c r="B806" s="180">
        <f t="shared" si="10"/>
        <v>1936</v>
      </c>
      <c r="C806" s="45">
        <f>'StockBond Returns'!W796</f>
        <v>0.00844970478</v>
      </c>
      <c r="D806" s="231">
        <f>'StockBond Returns'!M796</f>
        <v>21.4001927</v>
      </c>
      <c r="E806" s="45">
        <f t="shared" si="1"/>
        <v>0.04086427559</v>
      </c>
      <c r="F806" s="147">
        <f t="shared" si="4"/>
        <v>137.7045496</v>
      </c>
      <c r="G806" s="232">
        <f>'StockBond Returns'!C796</f>
        <v>1936.833333</v>
      </c>
      <c r="H806" s="147">
        <f t="shared" si="2"/>
        <v>0.4689330555</v>
      </c>
      <c r="I806" s="147">
        <f t="shared" si="5"/>
        <v>5.550554448</v>
      </c>
      <c r="J806" s="45">
        <f t="shared" si="6"/>
        <v>0.1091053344</v>
      </c>
      <c r="K806" s="45">
        <f t="shared" si="7"/>
        <v>-0.19742077</v>
      </c>
      <c r="L806" s="45">
        <f t="shared" si="8"/>
        <v>-0.02498536325</v>
      </c>
      <c r="M806" s="45">
        <f t="shared" si="11"/>
        <v>0.01444929952</v>
      </c>
      <c r="N806" s="233">
        <f t="shared" si="12"/>
        <v>0.03001243737</v>
      </c>
    </row>
    <row r="807">
      <c r="A807" s="180">
        <f t="shared" si="9"/>
        <v>12</v>
      </c>
      <c r="B807" s="180">
        <f t="shared" si="10"/>
        <v>1936</v>
      </c>
      <c r="C807" s="45">
        <f>'StockBond Returns'!W797</f>
        <v>-0.001504565924</v>
      </c>
      <c r="D807" s="231">
        <f>'StockBond Returns'!M797</f>
        <v>21.27277544</v>
      </c>
      <c r="E807" s="45">
        <f t="shared" si="1"/>
        <v>0.04100422028</v>
      </c>
      <c r="F807" s="147">
        <f t="shared" si="4"/>
        <v>137.0291365</v>
      </c>
      <c r="G807" s="232">
        <f>'StockBond Returns'!C797</f>
        <v>1936.916667</v>
      </c>
      <c r="H807" s="147">
        <f t="shared" si="2"/>
        <v>0.4682310749</v>
      </c>
      <c r="I807" s="147">
        <f t="shared" si="5"/>
        <v>5.560519917</v>
      </c>
      <c r="J807" s="45">
        <f t="shared" si="6"/>
        <v>0.1048160213</v>
      </c>
      <c r="K807" s="45">
        <f t="shared" si="7"/>
        <v>-0.1988591388</v>
      </c>
      <c r="L807" s="45">
        <f t="shared" si="8"/>
        <v>-0.02643745419</v>
      </c>
      <c r="M807" s="45">
        <f t="shared" si="11"/>
        <v>0.01679857573</v>
      </c>
      <c r="N807" s="233">
        <f t="shared" si="12"/>
        <v>0.03003870996</v>
      </c>
    </row>
    <row r="808">
      <c r="A808" s="180">
        <f t="shared" si="9"/>
        <v>1</v>
      </c>
      <c r="B808" s="180">
        <f t="shared" si="10"/>
        <v>1937</v>
      </c>
      <c r="C808" s="45">
        <f>'StockBond Returns'!W798</f>
        <v>0.02555518893</v>
      </c>
      <c r="D808" s="231">
        <f>'StockBond Returns'!M798</f>
        <v>21.98020104</v>
      </c>
      <c r="E808" s="45">
        <f t="shared" si="1"/>
        <v>0.04024774462</v>
      </c>
      <c r="F808" s="147">
        <f t="shared" si="4"/>
        <v>140.0507452</v>
      </c>
      <c r="G808" s="232">
        <f>'StockBond Returns'!C798</f>
        <v>1937</v>
      </c>
      <c r="H808" s="147">
        <f t="shared" si="2"/>
        <v>0.4697272189</v>
      </c>
      <c r="I808" s="147">
        <f t="shared" si="5"/>
        <v>5.569117437</v>
      </c>
      <c r="J808" s="45">
        <f t="shared" si="6"/>
        <v>0.1023412988</v>
      </c>
      <c r="K808" s="45">
        <f t="shared" si="7"/>
        <v>-0.200095928</v>
      </c>
      <c r="L808" s="45">
        <f t="shared" si="8"/>
        <v>-0.02765265517</v>
      </c>
      <c r="M808" s="45">
        <f t="shared" si="11"/>
        <v>0.01787037623</v>
      </c>
      <c r="N808" s="233">
        <f t="shared" si="12"/>
        <v>0.03006462003</v>
      </c>
    </row>
    <row r="809">
      <c r="A809" s="180">
        <f t="shared" si="9"/>
        <v>2</v>
      </c>
      <c r="B809" s="180">
        <f t="shared" si="10"/>
        <v>1937</v>
      </c>
      <c r="C809" s="45">
        <f>'StockBond Returns'!W799</f>
        <v>0.01444727408</v>
      </c>
      <c r="D809" s="231">
        <f>'StockBond Returns'!M799</f>
        <v>22.21425143</v>
      </c>
      <c r="E809" s="45">
        <f t="shared" si="1"/>
        <v>0.04000807332</v>
      </c>
      <c r="F809" s="147">
        <f t="shared" si="4"/>
        <v>141.5975832</v>
      </c>
      <c r="G809" s="232">
        <f>'StockBond Returns'!C799</f>
        <v>1937.083333</v>
      </c>
      <c r="H809" s="147">
        <f t="shared" si="2"/>
        <v>0.4720872075</v>
      </c>
      <c r="I809" s="147">
        <f t="shared" si="5"/>
        <v>5.579523136</v>
      </c>
      <c r="J809" s="45">
        <f t="shared" si="6"/>
        <v>0.1001556083</v>
      </c>
      <c r="K809" s="45">
        <f t="shared" si="7"/>
        <v>-0.2015877332</v>
      </c>
      <c r="L809" s="45">
        <f t="shared" si="8"/>
        <v>-0.02918345804</v>
      </c>
      <c r="M809" s="45">
        <f t="shared" si="11"/>
        <v>0.01873959639</v>
      </c>
      <c r="N809" s="233">
        <f t="shared" si="12"/>
        <v>0.03008722854</v>
      </c>
    </row>
    <row r="810">
      <c r="A810" s="180">
        <f t="shared" si="9"/>
        <v>3</v>
      </c>
      <c r="B810" s="180">
        <f t="shared" si="10"/>
        <v>1937</v>
      </c>
      <c r="C810" s="45">
        <f>'StockBond Returns'!W800</f>
        <v>-0.01682269579</v>
      </c>
      <c r="D810" s="231">
        <f>'StockBond Returns'!M800</f>
        <v>21.83737151</v>
      </c>
      <c r="E810" s="45">
        <f t="shared" si="1"/>
        <v>0.04039652854</v>
      </c>
      <c r="F810" s="147">
        <f t="shared" si="4"/>
        <v>138.7513847</v>
      </c>
      <c r="G810" s="232">
        <f>'StockBond Returns'!C800</f>
        <v>1937.166667</v>
      </c>
      <c r="H810" s="147">
        <f t="shared" si="2"/>
        <v>0.4670895226</v>
      </c>
      <c r="I810" s="147">
        <f t="shared" si="5"/>
        <v>5.582531256</v>
      </c>
      <c r="J810" s="45">
        <f t="shared" si="6"/>
        <v>0.1006234298</v>
      </c>
      <c r="K810" s="45">
        <f t="shared" si="7"/>
        <v>-0.2020179538</v>
      </c>
      <c r="L810" s="45">
        <f t="shared" si="8"/>
        <v>-0.02942634997</v>
      </c>
      <c r="M810" s="45">
        <f t="shared" si="11"/>
        <v>0.01696023526</v>
      </c>
      <c r="N810" s="233">
        <f t="shared" si="12"/>
        <v>0.03010489392</v>
      </c>
    </row>
    <row r="811">
      <c r="A811" s="180">
        <f t="shared" si="9"/>
        <v>4</v>
      </c>
      <c r="B811" s="180">
        <f t="shared" si="10"/>
        <v>1937</v>
      </c>
      <c r="C811" s="45">
        <f>'StockBond Returns'!W801</f>
        <v>-0.06682829753</v>
      </c>
      <c r="D811" s="231">
        <f>'StockBond Returns'!M801</f>
        <v>19.86265894</v>
      </c>
      <c r="E811" s="45">
        <f t="shared" si="1"/>
        <v>0.04267286339</v>
      </c>
      <c r="F811" s="147">
        <f t="shared" si="4"/>
        <v>129.0429912</v>
      </c>
      <c r="G811" s="232">
        <f>'StockBond Returns'!C801</f>
        <v>1937.25</v>
      </c>
      <c r="H811" s="147">
        <f t="shared" si="2"/>
        <v>0.458886161</v>
      </c>
      <c r="I811" s="147">
        <f t="shared" si="5"/>
        <v>5.582766519</v>
      </c>
      <c r="J811" s="45">
        <f t="shared" si="6"/>
        <v>0.1015355536</v>
      </c>
      <c r="K811" s="45">
        <f t="shared" si="7"/>
        <v>-0.2020515814</v>
      </c>
      <c r="L811" s="45">
        <f t="shared" si="8"/>
        <v>-0.02918587211</v>
      </c>
      <c r="M811" s="45">
        <f t="shared" si="11"/>
        <v>0.01617211913</v>
      </c>
      <c r="N811" s="233">
        <f t="shared" si="12"/>
        <v>0.03012096733</v>
      </c>
    </row>
    <row r="812">
      <c r="A812" s="180">
        <f t="shared" si="9"/>
        <v>5</v>
      </c>
      <c r="B812" s="180">
        <f t="shared" si="10"/>
        <v>1937</v>
      </c>
      <c r="C812" s="45">
        <f>'StockBond Returns'!W802</f>
        <v>-0.01036177</v>
      </c>
      <c r="D812" s="231">
        <f>'StockBond Returns'!M802</f>
        <v>19.13837999</v>
      </c>
      <c r="E812" s="45">
        <f t="shared" si="1"/>
        <v>0.04362551325</v>
      </c>
      <c r="F812" s="147">
        <f t="shared" si="4"/>
        <v>127.2517461</v>
      </c>
      <c r="G812" s="232">
        <f>'StockBond Returns'!C802</f>
        <v>1937.333333</v>
      </c>
      <c r="H812" s="147">
        <f t="shared" si="2"/>
        <v>0.4626185612</v>
      </c>
      <c r="I812" s="147">
        <f t="shared" si="5"/>
        <v>5.584323907</v>
      </c>
      <c r="J812" s="45">
        <f t="shared" si="6"/>
        <v>0.1025853609</v>
      </c>
      <c r="K812" s="45">
        <f t="shared" si="7"/>
        <v>-0.2022741178</v>
      </c>
      <c r="L812" s="45">
        <f t="shared" si="8"/>
        <v>-0.02917167577</v>
      </c>
      <c r="M812" s="45">
        <f t="shared" si="11"/>
        <v>0.01508456394</v>
      </c>
      <c r="N812" s="233">
        <f t="shared" si="12"/>
        <v>0.03013183384</v>
      </c>
    </row>
    <row r="813">
      <c r="A813" s="180">
        <f t="shared" si="9"/>
        <v>6</v>
      </c>
      <c r="B813" s="180">
        <f t="shared" si="10"/>
        <v>1937</v>
      </c>
      <c r="C813" s="45">
        <f>'StockBond Returns'!W803</f>
        <v>-0.03618033249</v>
      </c>
      <c r="D813" s="231">
        <f>'StockBond Returns'!M803</f>
        <v>18.42811371</v>
      </c>
      <c r="E813" s="45">
        <f t="shared" si="1"/>
        <v>0.04463245685</v>
      </c>
      <c r="F813" s="147">
        <f t="shared" si="4"/>
        <v>122.2018547</v>
      </c>
      <c r="G813" s="232">
        <f>'StockBond Returns'!C803</f>
        <v>1937.416667</v>
      </c>
      <c r="H813" s="147">
        <f t="shared" si="2"/>
        <v>0.4545140839</v>
      </c>
      <c r="I813" s="147">
        <f t="shared" si="5"/>
        <v>5.578277671</v>
      </c>
      <c r="J813" s="45">
        <f t="shared" si="6"/>
        <v>0.1048075525</v>
      </c>
      <c r="K813" s="45">
        <f t="shared" si="7"/>
        <v>-0.2014094713</v>
      </c>
      <c r="L813" s="45">
        <f t="shared" si="8"/>
        <v>-0.02783208219</v>
      </c>
      <c r="M813" s="45">
        <f t="shared" si="11"/>
        <v>0.01271779208</v>
      </c>
      <c r="N813" s="233">
        <f t="shared" si="12"/>
        <v>0.03014021303</v>
      </c>
    </row>
    <row r="814">
      <c r="A814" s="180">
        <f t="shared" si="9"/>
        <v>7</v>
      </c>
      <c r="B814" s="180">
        <f t="shared" si="10"/>
        <v>1937</v>
      </c>
      <c r="C814" s="45">
        <f>'StockBond Returns'!W804</f>
        <v>0.07481553694</v>
      </c>
      <c r="D814" s="231">
        <f>'StockBond Returns'!M804</f>
        <v>20.12965088</v>
      </c>
      <c r="E814" s="45">
        <f t="shared" si="1"/>
        <v>0.04233898022</v>
      </c>
      <c r="F814" s="147">
        <f t="shared" si="4"/>
        <v>130.8559333</v>
      </c>
      <c r="G814" s="232">
        <f>'StockBond Returns'!C804</f>
        <v>1937.5</v>
      </c>
      <c r="H814" s="147">
        <f t="shared" si="2"/>
        <v>0.4616922309</v>
      </c>
      <c r="I814" s="147">
        <f t="shared" si="5"/>
        <v>5.576440108</v>
      </c>
      <c r="J814" s="45">
        <f t="shared" si="6"/>
        <v>0.1065025044</v>
      </c>
      <c r="K814" s="45">
        <f t="shared" si="7"/>
        <v>-0.2011463176</v>
      </c>
      <c r="L814" s="45">
        <f t="shared" si="8"/>
        <v>-0.02721762287</v>
      </c>
      <c r="M814" s="45">
        <f t="shared" si="11"/>
        <v>0.01121225942</v>
      </c>
      <c r="N814" s="233">
        <f t="shared" si="12"/>
        <v>0.03014752685</v>
      </c>
    </row>
    <row r="815">
      <c r="A815" s="180">
        <f t="shared" si="9"/>
        <v>8</v>
      </c>
      <c r="B815" s="180">
        <f t="shared" si="10"/>
        <v>1937</v>
      </c>
      <c r="C815" s="45">
        <f>'StockBond Returns'!W805</f>
        <v>-0.03977341901</v>
      </c>
      <c r="D815" s="231">
        <f>'StockBond Returns'!M805</f>
        <v>18.98500463</v>
      </c>
      <c r="E815" s="45">
        <f t="shared" si="1"/>
        <v>0.04383657509</v>
      </c>
      <c r="F815" s="147">
        <f t="shared" si="4"/>
        <v>125.2080163</v>
      </c>
      <c r="G815" s="232">
        <f>'StockBond Returns'!C805</f>
        <v>1937.583333</v>
      </c>
      <c r="H815" s="147">
        <f t="shared" si="2"/>
        <v>0.4573908839</v>
      </c>
      <c r="I815" s="147">
        <f t="shared" si="5"/>
        <v>5.570952259</v>
      </c>
      <c r="J815" s="45">
        <f t="shared" si="6"/>
        <v>0.1135918713</v>
      </c>
      <c r="K815" s="45">
        <f t="shared" si="7"/>
        <v>-0.2003593806</v>
      </c>
      <c r="L815" s="45">
        <f t="shared" si="8"/>
        <v>-0.02594742149</v>
      </c>
      <c r="M815" s="45">
        <f t="shared" si="11"/>
        <v>0.008877410425</v>
      </c>
      <c r="N815" s="233">
        <f t="shared" si="12"/>
        <v>0.03014686535</v>
      </c>
    </row>
    <row r="816">
      <c r="A816" s="180">
        <f t="shared" si="9"/>
        <v>9</v>
      </c>
      <c r="B816" s="180">
        <f t="shared" si="10"/>
        <v>1937</v>
      </c>
      <c r="C816" s="45">
        <f>'StockBond Returns'!W806</f>
        <v>-0.108727505</v>
      </c>
      <c r="D816" s="231">
        <f>'StockBond Returns'!M806</f>
        <v>16.13938073</v>
      </c>
      <c r="E816" s="45">
        <f t="shared" si="1"/>
        <v>0.04848012299</v>
      </c>
      <c r="F816" s="147">
        <f t="shared" si="4"/>
        <v>111.1868011</v>
      </c>
      <c r="G816" s="232">
        <f>'StockBond Returns'!C806</f>
        <v>1937.666667</v>
      </c>
      <c r="H816" s="147">
        <f t="shared" si="2"/>
        <v>0.4491958162</v>
      </c>
      <c r="I816" s="147">
        <f t="shared" si="5"/>
        <v>5.557997213</v>
      </c>
      <c r="J816" s="45">
        <f t="shared" si="6"/>
        <v>0.1200460266</v>
      </c>
      <c r="K816" s="45">
        <f t="shared" si="7"/>
        <v>-0.1984955112</v>
      </c>
      <c r="L816" s="45">
        <f t="shared" si="8"/>
        <v>-0.02335093732</v>
      </c>
      <c r="M816" s="45">
        <f t="shared" si="11"/>
        <v>0.00525333505</v>
      </c>
      <c r="N816" s="233">
        <f t="shared" si="12"/>
        <v>0.03014573846</v>
      </c>
    </row>
    <row r="817">
      <c r="A817" s="180">
        <f t="shared" si="9"/>
        <v>10</v>
      </c>
      <c r="B817" s="180">
        <f t="shared" si="10"/>
        <v>1937</v>
      </c>
      <c r="C817" s="45">
        <f>'StockBond Returns'!W807</f>
        <v>-0.07199780736</v>
      </c>
      <c r="D817" s="231">
        <f>'StockBond Returns'!M807</f>
        <v>14.12553424</v>
      </c>
      <c r="E817" s="45">
        <f t="shared" si="1"/>
        <v>0.0528968913</v>
      </c>
      <c r="F817" s="147">
        <f t="shared" si="4"/>
        <v>102.7647406</v>
      </c>
      <c r="G817" s="232">
        <f>'StockBond Returns'!C807</f>
        <v>1937.75</v>
      </c>
      <c r="H817" s="147">
        <f t="shared" si="2"/>
        <v>0.4529946092</v>
      </c>
      <c r="I817" s="147">
        <f t="shared" si="5"/>
        <v>5.543360426</v>
      </c>
      <c r="J817" s="45">
        <f t="shared" si="6"/>
        <v>0.1246113635</v>
      </c>
      <c r="K817" s="45">
        <f t="shared" si="7"/>
        <v>-0.1963792045</v>
      </c>
      <c r="L817" s="45">
        <f t="shared" si="8"/>
        <v>-0.0204343062</v>
      </c>
      <c r="M817" s="45">
        <f t="shared" si="11"/>
        <v>0.0008156517802</v>
      </c>
      <c r="N817" s="233">
        <f t="shared" si="12"/>
        <v>0.03014717565</v>
      </c>
    </row>
    <row r="818">
      <c r="A818" s="180">
        <f t="shared" si="9"/>
        <v>11</v>
      </c>
      <c r="B818" s="180">
        <f t="shared" si="10"/>
        <v>1937</v>
      </c>
      <c r="C818" s="45">
        <f>'StockBond Returns'!W808</f>
        <v>-0.06408358553</v>
      </c>
      <c r="D818" s="231">
        <f>'StockBond Returns'!M808</f>
        <v>13.05038707</v>
      </c>
      <c r="E818" s="45">
        <f t="shared" si="1"/>
        <v>0.05581303986</v>
      </c>
      <c r="F818" s="147">
        <f t="shared" si="4"/>
        <v>95.75524242</v>
      </c>
      <c r="G818" s="232">
        <f>'StockBond Returns'!C808</f>
        <v>1937.833333</v>
      </c>
      <c r="H818" s="147">
        <f t="shared" si="2"/>
        <v>0.4453659302</v>
      </c>
      <c r="I818" s="147">
        <f t="shared" si="5"/>
        <v>5.519793301</v>
      </c>
      <c r="J818" s="45">
        <f t="shared" si="6"/>
        <v>0.1307503826</v>
      </c>
      <c r="K818" s="45">
        <f t="shared" si="7"/>
        <v>-0.192948092</v>
      </c>
      <c r="L818" s="45">
        <f t="shared" si="8"/>
        <v>-0.01590162283</v>
      </c>
      <c r="M818" s="45">
        <f t="shared" si="11"/>
        <v>-0.00554199548</v>
      </c>
      <c r="N818" s="233">
        <f t="shared" si="12"/>
        <v>0.03015133441</v>
      </c>
    </row>
    <row r="819">
      <c r="A819" s="180">
        <f t="shared" si="9"/>
        <v>12</v>
      </c>
      <c r="B819" s="180">
        <f t="shared" si="10"/>
        <v>1937</v>
      </c>
      <c r="C819" s="45">
        <f>'StockBond Returns'!W809</f>
        <v>-0.02631398931</v>
      </c>
      <c r="D819" s="231">
        <f>'StockBond Returns'!M809</f>
        <v>12.44375905</v>
      </c>
      <c r="E819" s="45">
        <f t="shared" si="1"/>
        <v>0.05768078444</v>
      </c>
      <c r="F819" s="147">
        <f t="shared" si="4"/>
        <v>92.80189342</v>
      </c>
      <c r="G819" s="232">
        <f>'StockBond Returns'!C809</f>
        <v>1937.916667</v>
      </c>
      <c r="H819" s="147">
        <f t="shared" si="2"/>
        <v>0.4460738342</v>
      </c>
      <c r="I819" s="147">
        <f t="shared" si="5"/>
        <v>5.49763606</v>
      </c>
      <c r="J819" s="45">
        <f t="shared" si="6"/>
        <v>0.1365136116</v>
      </c>
      <c r="K819" s="45">
        <f t="shared" si="7"/>
        <v>-0.1896954133</v>
      </c>
      <c r="L819" s="45">
        <f t="shared" si="8"/>
        <v>-0.01156840026</v>
      </c>
      <c r="M819" s="45">
        <f t="shared" si="11"/>
        <v>-0.01130898871</v>
      </c>
      <c r="N819" s="233">
        <f t="shared" si="12"/>
        <v>0.03015513654</v>
      </c>
    </row>
    <row r="820">
      <c r="A820" s="180">
        <f t="shared" si="9"/>
        <v>1</v>
      </c>
      <c r="B820" s="180">
        <f t="shared" si="10"/>
        <v>1938</v>
      </c>
      <c r="C820" s="45">
        <f>'StockBond Returns'!W810</f>
        <v>0.03064626447</v>
      </c>
      <c r="D820" s="231">
        <f>'StockBond Returns'!M810</f>
        <v>12.77400609</v>
      </c>
      <c r="E820" s="45">
        <f t="shared" si="1"/>
        <v>0.05664198854</v>
      </c>
      <c r="F820" s="147">
        <f t="shared" si="4"/>
        <v>95.18618046</v>
      </c>
      <c r="G820" s="232">
        <f>'StockBond Returns'!C810</f>
        <v>1938</v>
      </c>
      <c r="H820" s="147">
        <f t="shared" si="2"/>
        <v>0.4492945452</v>
      </c>
      <c r="I820" s="147">
        <f t="shared" si="5"/>
        <v>5.477203386</v>
      </c>
      <c r="J820" s="45">
        <f t="shared" si="6"/>
        <v>0.1408331314</v>
      </c>
      <c r="K820" s="45">
        <f t="shared" si="7"/>
        <v>-0.1866725771</v>
      </c>
      <c r="L820" s="45">
        <f t="shared" si="8"/>
        <v>-0.007501276549</v>
      </c>
      <c r="M820" s="45">
        <f t="shared" si="11"/>
        <v>-0.01650423999</v>
      </c>
      <c r="N820" s="233">
        <f t="shared" si="12"/>
        <v>0.0301531538</v>
      </c>
    </row>
    <row r="821">
      <c r="A821" s="180">
        <f t="shared" si="9"/>
        <v>2</v>
      </c>
      <c r="B821" s="180">
        <f t="shared" si="10"/>
        <v>1938</v>
      </c>
      <c r="C821" s="45">
        <f>'StockBond Returns'!W811</f>
        <v>0.05934555484</v>
      </c>
      <c r="D821" s="231">
        <f>'StockBond Returns'!M811</f>
        <v>13.6326163</v>
      </c>
      <c r="E821" s="45">
        <f t="shared" si="1"/>
        <v>0.05417674561</v>
      </c>
      <c r="F821" s="147">
        <f t="shared" si="4"/>
        <v>100.359099</v>
      </c>
      <c r="G821" s="232">
        <f>'StockBond Returns'!C811</f>
        <v>1938.083333</v>
      </c>
      <c r="H821" s="147">
        <f t="shared" si="2"/>
        <v>0.4530941145</v>
      </c>
      <c r="I821" s="147">
        <f t="shared" si="5"/>
        <v>5.458210293</v>
      </c>
      <c r="J821" s="45">
        <f t="shared" si="6"/>
        <v>0.1448632845</v>
      </c>
      <c r="K821" s="45">
        <f t="shared" si="7"/>
        <v>-0.183842418</v>
      </c>
      <c r="L821" s="45">
        <f t="shared" si="8"/>
        <v>-0.003656005695</v>
      </c>
      <c r="M821" s="45">
        <f t="shared" si="11"/>
        <v>-0.02174251096</v>
      </c>
      <c r="N821" s="233">
        <f t="shared" si="12"/>
        <v>0.03014254023</v>
      </c>
    </row>
    <row r="822">
      <c r="A822" s="180">
        <f t="shared" si="9"/>
        <v>3</v>
      </c>
      <c r="B822" s="180">
        <f t="shared" si="10"/>
        <v>1938</v>
      </c>
      <c r="C822" s="45">
        <f>'StockBond Returns'!W812</f>
        <v>-0.183754469</v>
      </c>
      <c r="D822" s="231">
        <f>'StockBond Returns'!M812</f>
        <v>10.20591886</v>
      </c>
      <c r="E822" s="45">
        <f t="shared" si="1"/>
        <v>0.06649117922</v>
      </c>
      <c r="F822" s="147">
        <f t="shared" si="4"/>
        <v>81.54782998</v>
      </c>
      <c r="G822" s="232">
        <f>'StockBond Returns'!C812</f>
        <v>1938.166667</v>
      </c>
      <c r="H822" s="147">
        <f t="shared" si="2"/>
        <v>0.4518509482</v>
      </c>
      <c r="I822" s="147">
        <f t="shared" si="5"/>
        <v>5.442971719</v>
      </c>
      <c r="J822" s="45">
        <f t="shared" si="6"/>
        <v>0.1452232456</v>
      </c>
      <c r="K822" s="45">
        <f t="shared" si="7"/>
        <v>-0.1815574386</v>
      </c>
      <c r="L822" s="45">
        <f t="shared" si="8"/>
        <v>-0.0004720370737</v>
      </c>
      <c r="M822" s="45">
        <f t="shared" si="11"/>
        <v>-0.02499932937</v>
      </c>
      <c r="N822" s="233">
        <f t="shared" si="12"/>
        <v>0.03011645275</v>
      </c>
    </row>
    <row r="823">
      <c r="A823" s="180">
        <f t="shared" si="9"/>
        <v>4</v>
      </c>
      <c r="B823" s="180">
        <f t="shared" si="10"/>
        <v>1938</v>
      </c>
      <c r="C823" s="45">
        <f>'StockBond Returns'!W813</f>
        <v>0.1056261099</v>
      </c>
      <c r="D823" s="231">
        <f>'StockBond Returns'!M813</f>
        <v>11.56028372</v>
      </c>
      <c r="E823" s="45">
        <f t="shared" si="1"/>
        <v>0.06075153362</v>
      </c>
      <c r="F823" s="147">
        <f t="shared" si="4"/>
        <v>89.66183182</v>
      </c>
      <c r="G823" s="232">
        <f>'StockBond Returns'!C813</f>
        <v>1938.25</v>
      </c>
      <c r="H823" s="147">
        <f t="shared" si="2"/>
        <v>0.4539244826</v>
      </c>
      <c r="I823" s="147">
        <f t="shared" si="5"/>
        <v>5.43801004</v>
      </c>
      <c r="J823" s="45">
        <f t="shared" si="6"/>
        <v>0.1458502526</v>
      </c>
      <c r="K823" s="45">
        <f t="shared" si="7"/>
        <v>-0.1808106859</v>
      </c>
      <c r="L823" s="45">
        <f t="shared" si="8"/>
        <v>0.0008414291221</v>
      </c>
      <c r="M823" s="45">
        <f t="shared" si="11"/>
        <v>-0.02592916578</v>
      </c>
      <c r="N823" s="233">
        <f t="shared" si="12"/>
        <v>0.03008056986</v>
      </c>
    </row>
    <row r="824">
      <c r="A824" s="180">
        <f t="shared" si="9"/>
        <v>5</v>
      </c>
      <c r="B824" s="180">
        <f t="shared" si="10"/>
        <v>1938</v>
      </c>
      <c r="C824" s="45">
        <f>'StockBond Returns'!W814</f>
        <v>-0.02008332535</v>
      </c>
      <c r="D824" s="231">
        <f>'StockBond Returns'!M814</f>
        <v>11.13851721</v>
      </c>
      <c r="E824" s="45">
        <f t="shared" si="1"/>
        <v>0.0623892784</v>
      </c>
      <c r="F824" s="147">
        <f t="shared" si="4"/>
        <v>87.41631591</v>
      </c>
      <c r="G824" s="232">
        <f>'StockBond Returns'!C814</f>
        <v>1938.333333</v>
      </c>
      <c r="H824" s="147">
        <f t="shared" si="2"/>
        <v>0.4544867392</v>
      </c>
      <c r="I824" s="147">
        <f t="shared" si="5"/>
        <v>5.429878218</v>
      </c>
      <c r="J824" s="45">
        <f t="shared" si="6"/>
        <v>0.1479781322</v>
      </c>
      <c r="K824" s="45">
        <f t="shared" si="7"/>
        <v>-0.1795838625</v>
      </c>
      <c r="L824" s="45">
        <f t="shared" si="8"/>
        <v>0.002746059177</v>
      </c>
      <c r="M824" s="45">
        <f t="shared" si="11"/>
        <v>-0.02765700757</v>
      </c>
      <c r="N824" s="233">
        <f t="shared" si="12"/>
        <v>0.03004101374</v>
      </c>
    </row>
    <row r="825">
      <c r="A825" s="180">
        <f t="shared" si="9"/>
        <v>6</v>
      </c>
      <c r="B825" s="180">
        <f t="shared" si="10"/>
        <v>1938</v>
      </c>
      <c r="C825" s="45">
        <f>'StockBond Returns'!W815</f>
        <v>0.190497158</v>
      </c>
      <c r="D825" s="231">
        <f>'StockBond Returns'!M815</f>
        <v>13.91590027</v>
      </c>
      <c r="E825" s="45">
        <f t="shared" si="1"/>
        <v>0.0534301224</v>
      </c>
      <c r="F825" s="147">
        <f t="shared" si="4"/>
        <v>103.5278105</v>
      </c>
      <c r="G825" s="232">
        <f>'StockBond Returns'!C815</f>
        <v>1938.416667</v>
      </c>
      <c r="H825" s="147">
        <f t="shared" si="2"/>
        <v>0.4609586322</v>
      </c>
      <c r="I825" s="147">
        <f t="shared" si="5"/>
        <v>5.436322767</v>
      </c>
      <c r="J825" s="45">
        <f t="shared" si="6"/>
        <v>0.1483658054</v>
      </c>
      <c r="K825" s="45">
        <f t="shared" si="7"/>
        <v>-0.1805564338</v>
      </c>
      <c r="L825" s="45">
        <f t="shared" si="8"/>
        <v>0.001971612335</v>
      </c>
      <c r="M825" s="45">
        <f t="shared" si="11"/>
        <v>-0.02544780187</v>
      </c>
      <c r="N825" s="233">
        <f t="shared" si="12"/>
        <v>0.02999646455</v>
      </c>
    </row>
    <row r="826">
      <c r="A826" s="180">
        <f t="shared" si="9"/>
        <v>7</v>
      </c>
      <c r="B826" s="180">
        <f t="shared" si="10"/>
        <v>1938</v>
      </c>
      <c r="C826" s="45">
        <f>'StockBond Returns'!W816</f>
        <v>0.0581872568</v>
      </c>
      <c r="D826" s="231">
        <f>'StockBond Returns'!M816</f>
        <v>14.78770487</v>
      </c>
      <c r="E826" s="45">
        <f t="shared" si="1"/>
        <v>0.05131187307</v>
      </c>
      <c r="F826" s="147">
        <f t="shared" si="4"/>
        <v>109.0640292</v>
      </c>
      <c r="G826" s="232">
        <f>'StockBond Returns'!C816</f>
        <v>1938.5</v>
      </c>
      <c r="H826" s="147">
        <f t="shared" si="2"/>
        <v>0.4663566353</v>
      </c>
      <c r="I826" s="147">
        <f t="shared" si="5"/>
        <v>5.440987171</v>
      </c>
      <c r="J826" s="45">
        <f t="shared" si="6"/>
        <v>0.1485095629</v>
      </c>
      <c r="K826" s="45">
        <f t="shared" si="7"/>
        <v>-0.1812589196</v>
      </c>
      <c r="L826" s="45">
        <f t="shared" si="8"/>
        <v>0.001526408953</v>
      </c>
      <c r="M826" s="45">
        <f t="shared" si="11"/>
        <v>-0.02429021646</v>
      </c>
      <c r="N826" s="233">
        <f t="shared" si="12"/>
        <v>0.02995765223</v>
      </c>
    </row>
    <row r="827">
      <c r="A827" s="180">
        <f t="shared" si="9"/>
        <v>8</v>
      </c>
      <c r="B827" s="180">
        <f t="shared" si="10"/>
        <v>1938</v>
      </c>
      <c r="C827" s="45">
        <f>'StockBond Returns'!W817</f>
        <v>-0.01633093722</v>
      </c>
      <c r="D827" s="231">
        <f>'StockBond Returns'!M817</f>
        <v>14.59232023</v>
      </c>
      <c r="E827" s="45">
        <f t="shared" si="1"/>
        <v>0.05176459892</v>
      </c>
      <c r="F827" s="147">
        <f t="shared" si="4"/>
        <v>106.8241708</v>
      </c>
      <c r="G827" s="232">
        <f>'StockBond Returns'!C817</f>
        <v>1938.583333</v>
      </c>
      <c r="H827" s="147">
        <f t="shared" si="2"/>
        <v>0.4608091965</v>
      </c>
      <c r="I827" s="147">
        <f t="shared" si="5"/>
        <v>5.444405483</v>
      </c>
      <c r="J827" s="45">
        <f t="shared" si="6"/>
        <v>0.1494803867</v>
      </c>
      <c r="K827" s="45">
        <f t="shared" si="7"/>
        <v>-0.1817729725</v>
      </c>
      <c r="L827" s="45">
        <f t="shared" si="8"/>
        <v>0.001313405079</v>
      </c>
      <c r="M827" s="45">
        <f t="shared" si="11"/>
        <v>-0.02271546577</v>
      </c>
      <c r="N827" s="233">
        <f t="shared" si="12"/>
        <v>0.02991938825</v>
      </c>
    </row>
    <row r="828">
      <c r="A828" s="180">
        <f t="shared" si="9"/>
        <v>9</v>
      </c>
      <c r="B828" s="180">
        <f t="shared" si="10"/>
        <v>1938</v>
      </c>
      <c r="C828" s="45">
        <f>'StockBond Returns'!W818</f>
        <v>0.01391512477</v>
      </c>
      <c r="D828" s="231">
        <f>'StockBond Returns'!M818</f>
        <v>14.88012201</v>
      </c>
      <c r="E828" s="45">
        <f t="shared" si="1"/>
        <v>0.05110187502</v>
      </c>
      <c r="F828" s="147">
        <f t="shared" si="4"/>
        <v>107.8434211</v>
      </c>
      <c r="G828" s="232">
        <f>'StockBond Returns'!C818</f>
        <v>1938.666667</v>
      </c>
      <c r="H828" s="147">
        <f t="shared" si="2"/>
        <v>0.4592500854</v>
      </c>
      <c r="I828" s="147">
        <f t="shared" si="5"/>
        <v>5.454459753</v>
      </c>
      <c r="J828" s="45">
        <f t="shared" si="6"/>
        <v>0.1487642283</v>
      </c>
      <c r="K828" s="45">
        <f t="shared" si="7"/>
        <v>-0.18328122</v>
      </c>
      <c r="L828" s="45">
        <f t="shared" si="8"/>
        <v>-0.0001151321886</v>
      </c>
      <c r="M828" s="45">
        <f t="shared" si="11"/>
        <v>-0.01862855559</v>
      </c>
      <c r="N828" s="233">
        <f t="shared" si="12"/>
        <v>0.02988435705</v>
      </c>
    </row>
    <row r="829">
      <c r="A829" s="180">
        <f t="shared" si="9"/>
        <v>10</v>
      </c>
      <c r="B829" s="180">
        <f t="shared" si="10"/>
        <v>1938</v>
      </c>
      <c r="C829" s="45">
        <f>'StockBond Returns'!W819</f>
        <v>0.06942161244</v>
      </c>
      <c r="D829" s="231">
        <f>'StockBond Returns'!M819</f>
        <v>16.18560309</v>
      </c>
      <c r="E829" s="45">
        <f t="shared" si="1"/>
        <v>0.04839165088</v>
      </c>
      <c r="F829" s="147">
        <f t="shared" si="4"/>
        <v>114.8389533</v>
      </c>
      <c r="G829" s="232">
        <f>'StockBond Returns'!C819</f>
        <v>1938.75</v>
      </c>
      <c r="H829" s="147">
        <f t="shared" si="2"/>
        <v>0.463103878</v>
      </c>
      <c r="I829" s="147">
        <f t="shared" si="5"/>
        <v>5.464569022</v>
      </c>
      <c r="J829" s="45">
        <f t="shared" si="6"/>
        <v>0.1492495584</v>
      </c>
      <c r="K829" s="45">
        <f t="shared" si="7"/>
        <v>-0.1847921222</v>
      </c>
      <c r="L829" s="45">
        <f t="shared" si="8"/>
        <v>-0.001546327303</v>
      </c>
      <c r="M829" s="45">
        <f t="shared" si="11"/>
        <v>-0.0142136535</v>
      </c>
      <c r="N829" s="233">
        <f t="shared" si="12"/>
        <v>0.02985895674</v>
      </c>
    </row>
    <row r="830">
      <c r="A830" s="180">
        <f t="shared" si="9"/>
        <v>11</v>
      </c>
      <c r="B830" s="180">
        <f t="shared" si="10"/>
        <v>1938</v>
      </c>
      <c r="C830" s="45">
        <f>'StockBond Returns'!W820</f>
        <v>-0.02237567499</v>
      </c>
      <c r="D830" s="231">
        <f>'StockBond Returns'!M820</f>
        <v>15.73316739</v>
      </c>
      <c r="E830" s="45">
        <f t="shared" si="1"/>
        <v>0.04927999621</v>
      </c>
      <c r="F830" s="147">
        <f t="shared" si="4"/>
        <v>111.8166126</v>
      </c>
      <c r="G830" s="232">
        <f>'StockBond Returns'!C820</f>
        <v>1938.833333</v>
      </c>
      <c r="H830" s="147">
        <f t="shared" si="2"/>
        <v>0.4591935203</v>
      </c>
      <c r="I830" s="147">
        <f t="shared" si="5"/>
        <v>5.478396612</v>
      </c>
      <c r="J830" s="45">
        <f t="shared" si="6"/>
        <v>0.1501623317</v>
      </c>
      <c r="K830" s="45">
        <f t="shared" si="7"/>
        <v>-0.1868497243</v>
      </c>
      <c r="L830" s="45">
        <f t="shared" si="8"/>
        <v>-0.00364349183</v>
      </c>
      <c r="M830" s="45">
        <f t="shared" si="11"/>
        <v>-0.007499680989</v>
      </c>
      <c r="N830" s="233">
        <f t="shared" si="12"/>
        <v>0.02984285554</v>
      </c>
    </row>
    <row r="831">
      <c r="A831" s="180">
        <f t="shared" si="9"/>
        <v>12</v>
      </c>
      <c r="B831" s="180">
        <f t="shared" si="10"/>
        <v>1938</v>
      </c>
      <c r="C831" s="45">
        <f>'StockBond Returns'!W821</f>
        <v>0.03183096414</v>
      </c>
      <c r="D831" s="231">
        <f>'StockBond Returns'!M821</f>
        <v>16.40412686</v>
      </c>
      <c r="E831" s="45">
        <f t="shared" si="1"/>
        <v>0.04798013492</v>
      </c>
      <c r="F831" s="147">
        <f t="shared" si="4"/>
        <v>114.9020331</v>
      </c>
      <c r="G831" s="232">
        <f>'StockBond Returns'!C821</f>
        <v>1938.916667</v>
      </c>
      <c r="H831" s="147">
        <f t="shared" si="2"/>
        <v>0.4594179208</v>
      </c>
      <c r="I831" s="147">
        <f t="shared" si="5"/>
        <v>5.491740698</v>
      </c>
      <c r="J831" s="45">
        <f t="shared" si="6"/>
        <v>0.1486928925</v>
      </c>
      <c r="K831" s="45">
        <f t="shared" si="7"/>
        <v>-0.1888255546</v>
      </c>
      <c r="L831" s="45">
        <f t="shared" si="8"/>
        <v>-0.005645862613</v>
      </c>
      <c r="M831" s="45">
        <f t="shared" si="11"/>
        <v>-0.001072344802</v>
      </c>
      <c r="N831" s="233">
        <f t="shared" si="12"/>
        <v>0.02983657594</v>
      </c>
    </row>
    <row r="832">
      <c r="A832" s="180">
        <f t="shared" si="9"/>
        <v>1</v>
      </c>
      <c r="B832" s="180">
        <f t="shared" si="10"/>
        <v>1939</v>
      </c>
      <c r="C832" s="45">
        <f>'StockBond Returns'!W822</f>
        <v>-0.04854021911</v>
      </c>
      <c r="D832" s="231">
        <f>'StockBond Returns'!M822</f>
        <v>15.35603052</v>
      </c>
      <c r="E832" s="45">
        <f t="shared" si="1"/>
        <v>0.05006049793</v>
      </c>
      <c r="F832" s="147">
        <f t="shared" si="4"/>
        <v>108.8875455</v>
      </c>
      <c r="G832" s="232">
        <f>'StockBond Returns'!C822</f>
        <v>1939</v>
      </c>
      <c r="H832" s="147">
        <f t="shared" si="2"/>
        <v>0.4542470624</v>
      </c>
      <c r="I832" s="147">
        <f t="shared" si="5"/>
        <v>5.496693215</v>
      </c>
      <c r="J832" s="45">
        <f t="shared" si="6"/>
        <v>0.14836944</v>
      </c>
      <c r="K832" s="45">
        <f t="shared" si="7"/>
        <v>-0.1895564223</v>
      </c>
      <c r="L832" s="45">
        <f t="shared" si="8"/>
        <v>-0.006128283542</v>
      </c>
      <c r="M832" s="45">
        <f t="shared" si="11"/>
        <v>0.003558354129</v>
      </c>
      <c r="N832" s="233">
        <f t="shared" si="12"/>
        <v>0.02983606701</v>
      </c>
    </row>
    <row r="833">
      <c r="A833" s="180">
        <f t="shared" si="9"/>
        <v>2</v>
      </c>
      <c r="B833" s="180">
        <f t="shared" si="10"/>
        <v>1939</v>
      </c>
      <c r="C833" s="45">
        <f>'StockBond Returns'!W823</f>
        <v>0.03617486861</v>
      </c>
      <c r="D833" s="231">
        <f>'StockBond Returns'!M823</f>
        <v>16.05353513</v>
      </c>
      <c r="E833" s="45">
        <f t="shared" si="1"/>
        <v>0.04864578789</v>
      </c>
      <c r="F833" s="147">
        <f t="shared" si="4"/>
        <v>112.3558588</v>
      </c>
      <c r="G833" s="232">
        <f>'StockBond Returns'!C823</f>
        <v>1939.083333</v>
      </c>
      <c r="H833" s="147">
        <f t="shared" si="2"/>
        <v>0.4554699396</v>
      </c>
      <c r="I833" s="147">
        <f t="shared" si="5"/>
        <v>5.499069041</v>
      </c>
      <c r="J833" s="45">
        <f t="shared" si="6"/>
        <v>0.1484416445</v>
      </c>
      <c r="K833" s="45">
        <f t="shared" si="7"/>
        <v>-0.1899065674</v>
      </c>
      <c r="L833" s="45">
        <f t="shared" si="8"/>
        <v>-0.006145284711</v>
      </c>
      <c r="M833" s="45">
        <f t="shared" si="11"/>
        <v>0.007485740776</v>
      </c>
      <c r="N833" s="233">
        <f t="shared" si="12"/>
        <v>0.02983740302</v>
      </c>
    </row>
    <row r="834">
      <c r="A834" s="180">
        <f t="shared" si="9"/>
        <v>3</v>
      </c>
      <c r="B834" s="180">
        <f t="shared" si="10"/>
        <v>1939</v>
      </c>
      <c r="C834" s="45">
        <f>'StockBond Returns'!W824</f>
        <v>-0.09683067786</v>
      </c>
      <c r="D834" s="231">
        <f>'StockBond Returns'!M824</f>
        <v>13.94226205</v>
      </c>
      <c r="E834" s="45">
        <f t="shared" si="1"/>
        <v>0.05336218637</v>
      </c>
      <c r="F834" s="147">
        <f t="shared" si="4"/>
        <v>101.0649984</v>
      </c>
      <c r="G834" s="232">
        <f>'StockBond Returns'!C824</f>
        <v>1939.166667</v>
      </c>
      <c r="H834" s="147">
        <f t="shared" si="2"/>
        <v>0.4494207731</v>
      </c>
      <c r="I834" s="147">
        <f t="shared" si="5"/>
        <v>5.496638865</v>
      </c>
      <c r="J834" s="45">
        <f t="shared" si="6"/>
        <v>0.1514210642</v>
      </c>
      <c r="K834" s="45">
        <f t="shared" si="7"/>
        <v>-0.1895484087</v>
      </c>
      <c r="L834" s="45">
        <f t="shared" si="8"/>
        <v>-0.005287657241</v>
      </c>
      <c r="M834" s="45">
        <f t="shared" si="11"/>
        <v>0.009859898134</v>
      </c>
      <c r="N834" s="233">
        <f t="shared" si="12"/>
        <v>0.02984201238</v>
      </c>
    </row>
    <row r="835">
      <c r="A835" s="180">
        <f t="shared" si="9"/>
        <v>4</v>
      </c>
      <c r="B835" s="180">
        <f t="shared" si="10"/>
        <v>1939</v>
      </c>
      <c r="C835" s="45">
        <f>'StockBond Returns'!W825</f>
        <v>0.007945581168</v>
      </c>
      <c r="D835" s="231">
        <f>'StockBond Returns'!M825</f>
        <v>13.96711118</v>
      </c>
      <c r="E835" s="45">
        <f t="shared" si="1"/>
        <v>0.05329838333</v>
      </c>
      <c r="F835" s="147">
        <f t="shared" si="4"/>
        <v>101.4150268</v>
      </c>
      <c r="G835" s="232">
        <f>'StockBond Returns'!C825</f>
        <v>1939.25</v>
      </c>
      <c r="H835" s="147">
        <f t="shared" si="2"/>
        <v>0.4504380812</v>
      </c>
      <c r="I835" s="147">
        <f t="shared" si="5"/>
        <v>5.493152464</v>
      </c>
      <c r="J835" s="45">
        <f t="shared" si="6"/>
        <v>0.1523036258</v>
      </c>
      <c r="K835" s="45">
        <f t="shared" si="7"/>
        <v>-0.1890340302</v>
      </c>
      <c r="L835" s="45">
        <f t="shared" si="8"/>
        <v>-0.004236196304</v>
      </c>
      <c r="M835" s="45">
        <f t="shared" si="11"/>
        <v>0.01014018426</v>
      </c>
      <c r="N835" s="233">
        <f t="shared" si="12"/>
        <v>0.02984631063</v>
      </c>
    </row>
    <row r="836">
      <c r="A836" s="180">
        <f t="shared" si="9"/>
        <v>5</v>
      </c>
      <c r="B836" s="180">
        <f t="shared" si="10"/>
        <v>1939</v>
      </c>
      <c r="C836" s="45">
        <f>'StockBond Returns'!W826</f>
        <v>0.05326428292</v>
      </c>
      <c r="D836" s="231">
        <f>'StockBond Returns'!M826</f>
        <v>14.9801185</v>
      </c>
      <c r="E836" s="45">
        <f t="shared" si="1"/>
        <v>0.05087757308</v>
      </c>
      <c r="F836" s="147">
        <f t="shared" si="4"/>
        <v>106.3423952</v>
      </c>
      <c r="G836" s="232">
        <f>'StockBond Returns'!C826</f>
        <v>1939.333333</v>
      </c>
      <c r="H836" s="147">
        <f t="shared" si="2"/>
        <v>0.4508702485</v>
      </c>
      <c r="I836" s="147">
        <f t="shared" si="5"/>
        <v>5.489535973</v>
      </c>
      <c r="J836" s="45">
        <f t="shared" si="6"/>
        <v>0.1528251621</v>
      </c>
      <c r="K836" s="45">
        <f t="shared" si="7"/>
        <v>-0.1884997682</v>
      </c>
      <c r="L836" s="45">
        <f t="shared" si="8"/>
        <v>-0.003158676456</v>
      </c>
      <c r="M836" s="45">
        <f t="shared" si="11"/>
        <v>0.01098694164</v>
      </c>
      <c r="N836" s="233">
        <f t="shared" si="12"/>
        <v>0.02984991634</v>
      </c>
    </row>
    <row r="837">
      <c r="A837" s="180">
        <f t="shared" si="9"/>
        <v>6</v>
      </c>
      <c r="B837" s="180">
        <f t="shared" si="10"/>
        <v>1939</v>
      </c>
      <c r="C837" s="45">
        <f>'StockBond Returns'!W827</f>
        <v>-0.0454474106</v>
      </c>
      <c r="D837" s="231">
        <f>'StockBond Returns'!M827</f>
        <v>14.0894121</v>
      </c>
      <c r="E837" s="45">
        <f t="shared" si="1"/>
        <v>0.05298764111</v>
      </c>
      <c r="F837" s="147">
        <f t="shared" si="4"/>
        <v>101.0790293</v>
      </c>
      <c r="G837" s="232">
        <f>'StockBond Returns'!C827</f>
        <v>1939.416667</v>
      </c>
      <c r="H837" s="147">
        <f t="shared" si="2"/>
        <v>0.4463282773</v>
      </c>
      <c r="I837" s="147">
        <f t="shared" si="5"/>
        <v>5.474905618</v>
      </c>
      <c r="J837" s="45">
        <f t="shared" si="6"/>
        <v>0.1535879852</v>
      </c>
      <c r="K837" s="45">
        <f t="shared" si="7"/>
        <v>-0.186331231</v>
      </c>
      <c r="L837" s="45">
        <f t="shared" si="8"/>
        <v>-0.00007681114243</v>
      </c>
      <c r="M837" s="45">
        <f t="shared" si="11"/>
        <v>0.007097233481</v>
      </c>
      <c r="N837" s="233">
        <f t="shared" si="12"/>
        <v>0.02985031449</v>
      </c>
    </row>
    <row r="838">
      <c r="A838" s="180">
        <f t="shared" si="9"/>
        <v>7</v>
      </c>
      <c r="B838" s="180">
        <f t="shared" si="10"/>
        <v>1939</v>
      </c>
      <c r="C838" s="45">
        <f>'StockBond Returns'!W828</f>
        <v>0.08585841652</v>
      </c>
      <c r="D838" s="231">
        <f>'StockBond Returns'!M828</f>
        <v>15.70169518</v>
      </c>
      <c r="E838" s="45">
        <f t="shared" si="1"/>
        <v>0.04934369549</v>
      </c>
      <c r="F838" s="147">
        <f t="shared" si="4"/>
        <v>109.2728654</v>
      </c>
      <c r="G838" s="232">
        <f>'StockBond Returns'!C828</f>
        <v>1939.5</v>
      </c>
      <c r="H838" s="147">
        <f t="shared" si="2"/>
        <v>0.4493272496</v>
      </c>
      <c r="I838" s="147">
        <f t="shared" si="5"/>
        <v>5.457876233</v>
      </c>
      <c r="J838" s="45">
        <f t="shared" si="6"/>
        <v>0.1538603836</v>
      </c>
      <c r="K838" s="45">
        <f t="shared" si="7"/>
        <v>-0.1837924634</v>
      </c>
      <c r="L838" s="45">
        <f t="shared" si="8"/>
        <v>0.003460660936</v>
      </c>
      <c r="M838" s="45">
        <f t="shared" si="11"/>
        <v>0.003104043664</v>
      </c>
      <c r="N838" s="233">
        <f t="shared" si="12"/>
        <v>0.0298504603</v>
      </c>
    </row>
    <row r="839">
      <c r="A839" s="180">
        <f t="shared" si="9"/>
        <v>8</v>
      </c>
      <c r="B839" s="180">
        <f t="shared" si="10"/>
        <v>1939</v>
      </c>
      <c r="C839" s="45">
        <f>'StockBond Returns'!W829</f>
        <v>-0.05286469365</v>
      </c>
      <c r="D839" s="231">
        <f>'StockBond Returns'!M829</f>
        <v>14.65350857</v>
      </c>
      <c r="E839" s="45">
        <f t="shared" si="1"/>
        <v>0.05162152097</v>
      </c>
      <c r="F839" s="147">
        <f t="shared" si="4"/>
        <v>103.0706151</v>
      </c>
      <c r="G839" s="232">
        <f>'StockBond Returns'!C829</f>
        <v>1939.583333</v>
      </c>
      <c r="H839" s="147">
        <f t="shared" si="2"/>
        <v>0.4433884934</v>
      </c>
      <c r="I839" s="147">
        <f t="shared" si="5"/>
        <v>5.44045553</v>
      </c>
      <c r="J839" s="45">
        <f t="shared" si="6"/>
        <v>0.1519618072</v>
      </c>
      <c r="K839" s="45">
        <f t="shared" si="7"/>
        <v>-0.1811789122</v>
      </c>
      <c r="L839" s="45">
        <f t="shared" si="8"/>
        <v>0.007085886046</v>
      </c>
      <c r="M839" s="45">
        <f t="shared" si="11"/>
        <v>-0.0007255069299</v>
      </c>
      <c r="N839" s="233">
        <f t="shared" si="12"/>
        <v>0.02985090608</v>
      </c>
    </row>
    <row r="840">
      <c r="A840" s="180">
        <f t="shared" si="9"/>
        <v>9</v>
      </c>
      <c r="B840" s="180">
        <f t="shared" si="10"/>
        <v>1939</v>
      </c>
      <c r="C840" s="45">
        <f>'StockBond Returns'!W830</f>
        <v>0.09305549446</v>
      </c>
      <c r="D840" s="231">
        <f>'StockBond Returns'!M830</f>
        <v>16.77841362</v>
      </c>
      <c r="E840" s="45">
        <f t="shared" si="1"/>
        <v>0.04730019514</v>
      </c>
      <c r="F840" s="147">
        <f t="shared" si="4"/>
        <v>112.177254</v>
      </c>
      <c r="G840" s="232">
        <f>'StockBond Returns'!C830</f>
        <v>1939.666667</v>
      </c>
      <c r="H840" s="147">
        <f t="shared" si="2"/>
        <v>0.4421671669</v>
      </c>
      <c r="I840" s="147">
        <f t="shared" si="5"/>
        <v>5.423372611</v>
      </c>
      <c r="J840" s="45">
        <f t="shared" si="6"/>
        <v>0.1504256202</v>
      </c>
      <c r="K840" s="45">
        <f t="shared" si="7"/>
        <v>-0.1785997322</v>
      </c>
      <c r="L840" s="45">
        <f t="shared" si="8"/>
        <v>0.01066604171</v>
      </c>
      <c r="M840" s="45">
        <f t="shared" si="11"/>
        <v>-0.005699398864</v>
      </c>
      <c r="N840" s="233">
        <f t="shared" si="12"/>
        <v>0.02985341272</v>
      </c>
    </row>
    <row r="841">
      <c r="A841" s="180">
        <f t="shared" si="9"/>
        <v>10</v>
      </c>
      <c r="B841" s="180">
        <f t="shared" si="10"/>
        <v>1939</v>
      </c>
      <c r="C841" s="45">
        <f>'StockBond Returns'!W831</f>
        <v>0.004812501481</v>
      </c>
      <c r="D841" s="231">
        <f>'StockBond Returns'!M831</f>
        <v>16.73475164</v>
      </c>
      <c r="E841" s="45">
        <f t="shared" si="1"/>
        <v>0.04737794565</v>
      </c>
      <c r="F841" s="147">
        <f t="shared" si="4"/>
        <v>112.2728121</v>
      </c>
      <c r="G841" s="232">
        <f>'StockBond Returns'!C831</f>
        <v>1939.75</v>
      </c>
      <c r="H841" s="147">
        <f t="shared" si="2"/>
        <v>0.4432712657</v>
      </c>
      <c r="I841" s="147">
        <f t="shared" si="5"/>
        <v>5.403539999</v>
      </c>
      <c r="J841" s="45">
        <f t="shared" si="6"/>
        <v>0.1510695996</v>
      </c>
      <c r="K841" s="45">
        <f t="shared" si="7"/>
        <v>-0.1755849469</v>
      </c>
      <c r="L841" s="45">
        <f t="shared" si="8"/>
        <v>0.01478379749</v>
      </c>
      <c r="M841" s="45">
        <f t="shared" si="11"/>
        <v>-0.01116813102</v>
      </c>
      <c r="N841" s="233">
        <f t="shared" si="12"/>
        <v>0.02985804804</v>
      </c>
    </row>
    <row r="842">
      <c r="A842" s="180">
        <f t="shared" si="9"/>
        <v>11</v>
      </c>
      <c r="B842" s="180">
        <f t="shared" si="10"/>
        <v>1939</v>
      </c>
      <c r="C842" s="45">
        <f>'StockBond Returns'!W832</f>
        <v>-0.03088424935</v>
      </c>
      <c r="D842" s="231">
        <f>'StockBond Returns'!M832</f>
        <v>15.98872192</v>
      </c>
      <c r="E842" s="45">
        <f t="shared" si="1"/>
        <v>0.04877204304</v>
      </c>
      <c r="F842" s="147">
        <f t="shared" si="4"/>
        <v>108.3757694</v>
      </c>
      <c r="G842" s="232">
        <f>'StockBond Returns'!C832</f>
        <v>1939.833333</v>
      </c>
      <c r="H842" s="147">
        <f t="shared" si="2"/>
        <v>0.4404756407</v>
      </c>
      <c r="I842" s="147">
        <f t="shared" si="5"/>
        <v>5.384822119</v>
      </c>
      <c r="J842" s="45">
        <f t="shared" si="6"/>
        <v>0.149954511</v>
      </c>
      <c r="K842" s="45">
        <f t="shared" si="7"/>
        <v>-0.1727192437</v>
      </c>
      <c r="L842" s="45">
        <f t="shared" si="8"/>
        <v>0.01871698835</v>
      </c>
      <c r="M842" s="45">
        <f t="shared" si="11"/>
        <v>-0.01708063495</v>
      </c>
      <c r="N842" s="233">
        <f t="shared" si="12"/>
        <v>0.02986898903</v>
      </c>
    </row>
    <row r="843">
      <c r="A843" s="180">
        <f t="shared" si="9"/>
        <v>12</v>
      </c>
      <c r="B843" s="180">
        <f t="shared" si="10"/>
        <v>1939</v>
      </c>
      <c r="C843" s="45">
        <f>'StockBond Returns'!W833</f>
        <v>0.02363239193</v>
      </c>
      <c r="D843" s="231">
        <f>'StockBond Returns'!M833</f>
        <v>16.62549975</v>
      </c>
      <c r="E843" s="45">
        <f t="shared" si="1"/>
        <v>0.04757428393</v>
      </c>
      <c r="F843" s="147">
        <f t="shared" si="4"/>
        <v>110.4860629</v>
      </c>
      <c r="G843" s="232">
        <f>'StockBond Returns'!C833</f>
        <v>1939.916667</v>
      </c>
      <c r="H843" s="147">
        <f t="shared" si="2"/>
        <v>0.4380246106</v>
      </c>
      <c r="I843" s="147">
        <f t="shared" si="5"/>
        <v>5.363428809</v>
      </c>
      <c r="J843" s="45">
        <f t="shared" si="6"/>
        <v>0.1495790333</v>
      </c>
      <c r="K843" s="45">
        <f t="shared" si="7"/>
        <v>-0.1694194378</v>
      </c>
      <c r="L843" s="45">
        <f t="shared" si="8"/>
        <v>0.02318368035</v>
      </c>
      <c r="M843" s="45">
        <f t="shared" si="11"/>
        <v>-0.02336452076</v>
      </c>
      <c r="N843" s="233">
        <f t="shared" si="12"/>
        <v>0.02988180883</v>
      </c>
    </row>
    <row r="844">
      <c r="A844" s="180">
        <f t="shared" si="9"/>
        <v>1</v>
      </c>
      <c r="B844" s="180">
        <f t="shared" si="10"/>
        <v>1940</v>
      </c>
      <c r="C844" s="45">
        <f>'StockBond Returns'!W834</f>
        <v>-0.01606073745</v>
      </c>
      <c r="D844" s="231">
        <f>'StockBond Returns'!M834</f>
        <v>16.04944599</v>
      </c>
      <c r="E844" s="45">
        <f t="shared" si="1"/>
        <v>0.04865372333</v>
      </c>
      <c r="F844" s="147">
        <f t="shared" si="4"/>
        <v>108.2805856</v>
      </c>
      <c r="G844" s="232">
        <f>'StockBond Returns'!C834</f>
        <v>1940</v>
      </c>
      <c r="H844" s="147">
        <f t="shared" si="2"/>
        <v>0.439021138</v>
      </c>
      <c r="I844" s="147">
        <f t="shared" si="5"/>
        <v>5.348202884</v>
      </c>
      <c r="J844" s="45">
        <f t="shared" si="6"/>
        <v>0.1467085224</v>
      </c>
      <c r="K844" s="45">
        <f t="shared" si="7"/>
        <v>-0.1670548385</v>
      </c>
      <c r="L844" s="45">
        <f t="shared" si="8"/>
        <v>0.02649511458</v>
      </c>
      <c r="M844" s="45">
        <f t="shared" si="11"/>
        <v>-0.02701448403</v>
      </c>
      <c r="N844" s="233">
        <f t="shared" si="12"/>
        <v>0.02989636155</v>
      </c>
    </row>
    <row r="845">
      <c r="A845" s="180">
        <f t="shared" si="9"/>
        <v>2</v>
      </c>
      <c r="B845" s="180">
        <f t="shared" si="10"/>
        <v>1940</v>
      </c>
      <c r="C845" s="45">
        <f>'StockBond Returns'!W835</f>
        <v>0.0009875972804</v>
      </c>
      <c r="D845" s="231">
        <f>'StockBond Returns'!M835</f>
        <v>16.094698</v>
      </c>
      <c r="E845" s="45">
        <f t="shared" si="1"/>
        <v>0.04856613122</v>
      </c>
      <c r="F845" s="147">
        <f t="shared" si="4"/>
        <v>107.9480685</v>
      </c>
      <c r="G845" s="232">
        <f>'StockBond Returns'!C835</f>
        <v>1940.083333</v>
      </c>
      <c r="H845" s="147">
        <f t="shared" si="2"/>
        <v>0.4368850051</v>
      </c>
      <c r="I845" s="147">
        <f t="shared" si="5"/>
        <v>5.32961795</v>
      </c>
      <c r="J845" s="45">
        <f t="shared" si="6"/>
        <v>0.1474990805</v>
      </c>
      <c r="K845" s="45">
        <f t="shared" si="7"/>
        <v>-0.1641502718</v>
      </c>
      <c r="L845" s="45">
        <f t="shared" si="8"/>
        <v>0.03047353541</v>
      </c>
      <c r="M845" s="45">
        <f t="shared" si="11"/>
        <v>-0.03081450504</v>
      </c>
      <c r="N845" s="233">
        <f t="shared" si="12"/>
        <v>0.02991103287</v>
      </c>
    </row>
    <row r="846">
      <c r="A846" s="180">
        <f t="shared" si="9"/>
        <v>3</v>
      </c>
      <c r="B846" s="180">
        <f t="shared" si="10"/>
        <v>1940</v>
      </c>
      <c r="C846" s="45">
        <f>'StockBond Returns'!W836</f>
        <v>0.01367169601</v>
      </c>
      <c r="D846" s="231">
        <f>'StockBond Returns'!M836</f>
        <v>16.26155779</v>
      </c>
      <c r="E846" s="45">
        <f t="shared" si="1"/>
        <v>0.04824736175</v>
      </c>
      <c r="F846" s="147">
        <f t="shared" si="4"/>
        <v>108.9810437</v>
      </c>
      <c r="G846" s="232">
        <f>'StockBond Returns'!C836</f>
        <v>1940.166667</v>
      </c>
      <c r="H846" s="147">
        <f t="shared" si="2"/>
        <v>0.4381706535</v>
      </c>
      <c r="I846" s="147">
        <f t="shared" si="5"/>
        <v>5.31836783</v>
      </c>
      <c r="J846" s="45">
        <f t="shared" si="6"/>
        <v>0.1461024143</v>
      </c>
      <c r="K846" s="45">
        <f t="shared" si="7"/>
        <v>-0.1623821711</v>
      </c>
      <c r="L846" s="45">
        <f t="shared" si="8"/>
        <v>0.0330521864</v>
      </c>
      <c r="M846" s="45">
        <f t="shared" si="11"/>
        <v>-0.03243273564</v>
      </c>
      <c r="N846" s="233">
        <f t="shared" si="12"/>
        <v>0.02993301691</v>
      </c>
    </row>
    <row r="847">
      <c r="A847" s="180">
        <f t="shared" si="9"/>
        <v>4</v>
      </c>
      <c r="B847" s="180">
        <f t="shared" si="10"/>
        <v>1940</v>
      </c>
      <c r="C847" s="45">
        <f>'StockBond Returns'!W837</f>
        <v>-0.001431089806</v>
      </c>
      <c r="D847" s="231">
        <f>'StockBond Returns'!M837</f>
        <v>16.26611831</v>
      </c>
      <c r="E847" s="45">
        <f t="shared" si="1"/>
        <v>0.04823874113</v>
      </c>
      <c r="F847" s="147">
        <f t="shared" si="4"/>
        <v>108.3875385</v>
      </c>
      <c r="G847" s="232">
        <f>'StockBond Returns'!C837</f>
        <v>1940.25</v>
      </c>
      <c r="H847" s="147">
        <f t="shared" si="2"/>
        <v>0.4357065343</v>
      </c>
      <c r="I847" s="147">
        <f t="shared" si="5"/>
        <v>5.303636283</v>
      </c>
      <c r="J847" s="45">
        <f t="shared" si="6"/>
        <v>0.1429543824</v>
      </c>
      <c r="K847" s="45">
        <f t="shared" si="7"/>
        <v>-0.1600555775</v>
      </c>
      <c r="L847" s="45">
        <f t="shared" si="8"/>
        <v>0.03630992588</v>
      </c>
      <c r="M847" s="45">
        <f t="shared" si="11"/>
        <v>-0.03450044069</v>
      </c>
      <c r="N847" s="233">
        <f t="shared" si="12"/>
        <v>0.02997195339</v>
      </c>
    </row>
    <row r="848">
      <c r="A848" s="180">
        <f t="shared" si="9"/>
        <v>5</v>
      </c>
      <c r="B848" s="180">
        <f t="shared" si="10"/>
        <v>1940</v>
      </c>
      <c r="C848" s="45">
        <f>'StockBond Returns'!W838</f>
        <v>-0.1801071488</v>
      </c>
      <c r="D848" s="231">
        <f>'StockBond Returns'!M838</f>
        <v>12.38744062</v>
      </c>
      <c r="E848" s="45">
        <f t="shared" si="1"/>
        <v>0.05786346291</v>
      </c>
      <c r="F848" s="147">
        <f t="shared" si="4"/>
        <v>88.5089353</v>
      </c>
      <c r="G848" s="232">
        <f>'StockBond Returns'!C838</f>
        <v>1940.333333</v>
      </c>
      <c r="H848" s="147">
        <f t="shared" si="2"/>
        <v>0.4267861246</v>
      </c>
      <c r="I848" s="147">
        <f t="shared" si="5"/>
        <v>5.279552159</v>
      </c>
      <c r="J848" s="45">
        <f t="shared" si="6"/>
        <v>0.1404844883</v>
      </c>
      <c r="K848" s="45">
        <f t="shared" si="7"/>
        <v>-0.1562239409</v>
      </c>
      <c r="L848" s="45">
        <f t="shared" si="8"/>
        <v>0.0414138548</v>
      </c>
      <c r="M848" s="45">
        <f t="shared" si="11"/>
        <v>-0.03825165095</v>
      </c>
      <c r="N848" s="233">
        <f t="shared" si="12"/>
        <v>0.03003244027</v>
      </c>
    </row>
    <row r="849">
      <c r="A849" s="180">
        <f t="shared" si="9"/>
        <v>6</v>
      </c>
      <c r="B849" s="180">
        <f t="shared" si="10"/>
        <v>1940</v>
      </c>
      <c r="C849" s="45">
        <f>'StockBond Returns'!W839</f>
        <v>0.05868110354</v>
      </c>
      <c r="D849" s="231">
        <f>'StockBond Returns'!M839</f>
        <v>13.12654095</v>
      </c>
      <c r="E849" s="45">
        <f t="shared" si="1"/>
        <v>0.05559076602</v>
      </c>
      <c r="F849" s="147">
        <f t="shared" si="4"/>
        <v>93.25090689</v>
      </c>
      <c r="G849" s="232">
        <f>'StockBond Returns'!C839</f>
        <v>1940.416667</v>
      </c>
      <c r="H849" s="147">
        <f t="shared" si="2"/>
        <v>0.4319907789</v>
      </c>
      <c r="I849" s="147">
        <f t="shared" si="5"/>
        <v>5.265214661</v>
      </c>
      <c r="J849" s="45">
        <f t="shared" si="6"/>
        <v>0.13857567</v>
      </c>
      <c r="K849" s="45">
        <f t="shared" si="7"/>
        <v>-0.1539262875</v>
      </c>
      <c r="L849" s="45">
        <f t="shared" si="8"/>
        <v>0.04462601082</v>
      </c>
      <c r="M849" s="45">
        <f t="shared" si="11"/>
        <v>-0.03830037852</v>
      </c>
      <c r="N849" s="233">
        <f t="shared" si="12"/>
        <v>0.03008988837</v>
      </c>
    </row>
    <row r="850">
      <c r="A850" s="180">
        <f t="shared" si="9"/>
        <v>7</v>
      </c>
      <c r="B850" s="180">
        <f t="shared" si="10"/>
        <v>1940</v>
      </c>
      <c r="C850" s="45">
        <f>'StockBond Returns'!W840</f>
        <v>0.03622094676</v>
      </c>
      <c r="D850" s="231">
        <f>'StockBond Returns'!M840</f>
        <v>13.77098131</v>
      </c>
      <c r="E850" s="45">
        <f t="shared" si="1"/>
        <v>0.05380823314</v>
      </c>
      <c r="F850" s="147">
        <f t="shared" si="4"/>
        <v>96.18090513</v>
      </c>
      <c r="G850" s="232">
        <f>'StockBond Returns'!C840</f>
        <v>1940.5</v>
      </c>
      <c r="H850" s="147">
        <f t="shared" si="2"/>
        <v>0.4312770473</v>
      </c>
      <c r="I850" s="147">
        <f t="shared" si="5"/>
        <v>5.247164459</v>
      </c>
      <c r="J850" s="45">
        <f t="shared" si="6"/>
        <v>0.1394151126</v>
      </c>
      <c r="K850" s="45">
        <f t="shared" si="7"/>
        <v>-0.151015801</v>
      </c>
      <c r="L850" s="45">
        <f t="shared" si="8"/>
        <v>0.04859617804</v>
      </c>
      <c r="M850" s="45">
        <f t="shared" si="11"/>
        <v>-0.03860691689</v>
      </c>
      <c r="N850" s="233">
        <f t="shared" si="12"/>
        <v>0.03014610683</v>
      </c>
    </row>
    <row r="851">
      <c r="A851" s="180">
        <f t="shared" si="9"/>
        <v>8</v>
      </c>
      <c r="B851" s="180">
        <f t="shared" si="10"/>
        <v>1940</v>
      </c>
      <c r="C851" s="45">
        <f>'StockBond Returns'!W841</f>
        <v>0.02420879358</v>
      </c>
      <c r="D851" s="231">
        <f>'StockBond Returns'!M841</f>
        <v>14.12338148</v>
      </c>
      <c r="E851" s="45">
        <f t="shared" si="1"/>
        <v>0.05290228668</v>
      </c>
      <c r="F851" s="147">
        <f t="shared" si="4"/>
        <v>98.06761107</v>
      </c>
      <c r="G851" s="232">
        <f>'StockBond Returns'!C841</f>
        <v>1940.583333</v>
      </c>
      <c r="H851" s="147">
        <f t="shared" si="2"/>
        <v>0.4323334062</v>
      </c>
      <c r="I851" s="147">
        <f t="shared" si="5"/>
        <v>5.236109371</v>
      </c>
      <c r="J851" s="45">
        <f t="shared" si="6"/>
        <v>0.1383279066</v>
      </c>
      <c r="K851" s="45">
        <f t="shared" si="7"/>
        <v>-0.1492233261</v>
      </c>
      <c r="L851" s="45">
        <f t="shared" si="8"/>
        <v>0.05118742834</v>
      </c>
      <c r="M851" s="45">
        <f t="shared" si="11"/>
        <v>-0.03756048681</v>
      </c>
      <c r="N851" s="233">
        <f t="shared" si="12"/>
        <v>0.03019245551</v>
      </c>
    </row>
    <row r="852">
      <c r="A852" s="180">
        <f t="shared" si="9"/>
        <v>9</v>
      </c>
      <c r="B852" s="180">
        <f t="shared" si="10"/>
        <v>1940</v>
      </c>
      <c r="C852" s="45">
        <f>'StockBond Returns'!W842</f>
        <v>0.01420665658</v>
      </c>
      <c r="D852" s="231">
        <f>'StockBond Returns'!M842</f>
        <v>14.26498903</v>
      </c>
      <c r="E852" s="45">
        <f t="shared" si="1"/>
        <v>0.05255085065</v>
      </c>
      <c r="F852" s="147">
        <f t="shared" si="4"/>
        <v>99.02234852</v>
      </c>
      <c r="G852" s="232">
        <f>'StockBond Returns'!C842</f>
        <v>1940.666667</v>
      </c>
      <c r="H852" s="147">
        <f t="shared" si="2"/>
        <v>0.4336423873</v>
      </c>
      <c r="I852" s="147">
        <f t="shared" si="5"/>
        <v>5.227584592</v>
      </c>
      <c r="J852" s="45">
        <f t="shared" si="6"/>
        <v>0.1389748093</v>
      </c>
      <c r="K852" s="45">
        <f t="shared" si="7"/>
        <v>-0.147835939</v>
      </c>
      <c r="L852" s="45">
        <f t="shared" si="8"/>
        <v>0.05328208583</v>
      </c>
      <c r="M852" s="45">
        <f t="shared" si="11"/>
        <v>-0.03610078693</v>
      </c>
      <c r="N852" s="233">
        <f t="shared" si="12"/>
        <v>0.03022722542</v>
      </c>
    </row>
    <row r="853">
      <c r="A853" s="180">
        <f t="shared" si="9"/>
        <v>10</v>
      </c>
      <c r="B853" s="180">
        <f t="shared" si="10"/>
        <v>1940</v>
      </c>
      <c r="C853" s="45">
        <f>'StockBond Returns'!W843</f>
        <v>0.03487349</v>
      </c>
      <c r="D853" s="231">
        <f>'StockBond Returns'!M843</f>
        <v>14.79980191</v>
      </c>
      <c r="E853" s="45">
        <f t="shared" si="1"/>
        <v>0.05128423597</v>
      </c>
      <c r="F853" s="147">
        <f t="shared" si="4"/>
        <v>102.0268384</v>
      </c>
      <c r="G853" s="232">
        <f>'StockBond Returns'!C843</f>
        <v>1940.75</v>
      </c>
      <c r="H853" s="147">
        <f t="shared" si="2"/>
        <v>0.4360307046</v>
      </c>
      <c r="I853" s="147">
        <f t="shared" si="5"/>
        <v>5.220344031</v>
      </c>
      <c r="J853" s="45">
        <f t="shared" si="6"/>
        <v>0.1373646202</v>
      </c>
      <c r="K853" s="45">
        <f t="shared" si="7"/>
        <v>-0.1466539966</v>
      </c>
      <c r="L853" s="45">
        <f t="shared" si="8"/>
        <v>0.0551196461</v>
      </c>
      <c r="M853" s="45">
        <f t="shared" si="11"/>
        <v>-0.03390295397</v>
      </c>
      <c r="N853" s="233">
        <f t="shared" si="12"/>
        <v>0.03026618116</v>
      </c>
    </row>
    <row r="854">
      <c r="A854" s="180">
        <f t="shared" si="9"/>
        <v>11</v>
      </c>
      <c r="B854" s="180">
        <f t="shared" si="10"/>
        <v>1940</v>
      </c>
      <c r="C854" s="45">
        <f>'StockBond Returns'!W844</f>
        <v>-0.02382539962</v>
      </c>
      <c r="D854" s="231">
        <f>'StockBond Returns'!M844</f>
        <v>14.15293201</v>
      </c>
      <c r="E854" s="45">
        <f t="shared" si="1"/>
        <v>0.05282836868</v>
      </c>
      <c r="F854" s="147">
        <f t="shared" si="4"/>
        <v>99.17036609</v>
      </c>
      <c r="G854" s="232">
        <f>'StockBond Returns'!C844</f>
        <v>1940.833333</v>
      </c>
      <c r="H854" s="147">
        <f t="shared" si="2"/>
        <v>0.4365840552</v>
      </c>
      <c r="I854" s="147">
        <f t="shared" si="5"/>
        <v>5.216452445</v>
      </c>
      <c r="J854" s="45">
        <f t="shared" si="6"/>
        <v>0.1377623596</v>
      </c>
      <c r="K854" s="45">
        <f t="shared" si="7"/>
        <v>-0.1460173822</v>
      </c>
      <c r="L854" s="45">
        <f t="shared" si="8"/>
        <v>0.05628633464</v>
      </c>
      <c r="M854" s="45">
        <f t="shared" si="11"/>
        <v>-0.03126745321</v>
      </c>
      <c r="N854" s="233">
        <f t="shared" si="12"/>
        <v>0.03029597045</v>
      </c>
    </row>
    <row r="855">
      <c r="A855" s="180">
        <f t="shared" si="9"/>
        <v>12</v>
      </c>
      <c r="B855" s="180">
        <f t="shared" si="10"/>
        <v>1940</v>
      </c>
      <c r="C855" s="45">
        <f>'StockBond Returns'!W845</f>
        <v>-0.004378183598</v>
      </c>
      <c r="D855" s="231">
        <f>'StockBond Returns'!M845</f>
        <v>13.97354345</v>
      </c>
      <c r="E855" s="45">
        <f t="shared" si="1"/>
        <v>0.0532819047</v>
      </c>
      <c r="F855" s="147">
        <f t="shared" si="4"/>
        <v>98.30150741</v>
      </c>
      <c r="G855" s="232">
        <f>'StockBond Returns'!C845</f>
        <v>1940.916667</v>
      </c>
      <c r="H855" s="147">
        <f t="shared" si="2"/>
        <v>0.4364742958</v>
      </c>
      <c r="I855" s="147">
        <f t="shared" si="5"/>
        <v>5.214902131</v>
      </c>
      <c r="J855" s="45">
        <f t="shared" si="6"/>
        <v>0.1397637844</v>
      </c>
      <c r="K855" s="45">
        <f t="shared" si="7"/>
        <v>-0.1457635055</v>
      </c>
      <c r="L855" s="45">
        <f t="shared" si="8"/>
        <v>0.05698668704</v>
      </c>
      <c r="M855" s="45">
        <f t="shared" si="11"/>
        <v>-0.02769248617</v>
      </c>
      <c r="N855" s="233">
        <f t="shared" si="12"/>
        <v>0.03031261837</v>
      </c>
    </row>
    <row r="856">
      <c r="A856" s="180">
        <f t="shared" si="9"/>
        <v>1</v>
      </c>
      <c r="B856" s="180">
        <f t="shared" si="10"/>
        <v>1941</v>
      </c>
      <c r="C856" s="45">
        <f>'StockBond Returns'!W846</f>
        <v>-0.03134101937</v>
      </c>
      <c r="D856" s="231">
        <f>'StockBond Returns'!M846</f>
        <v>13.27893242</v>
      </c>
      <c r="E856" s="45">
        <f t="shared" si="1"/>
        <v>0.05515362939</v>
      </c>
      <c r="F856" s="147">
        <f t="shared" si="4"/>
        <v>94.79784322</v>
      </c>
      <c r="G856" s="232">
        <f>'StockBond Returns'!C846</f>
        <v>1941</v>
      </c>
      <c r="H856" s="147">
        <f t="shared" si="2"/>
        <v>0.4357037593</v>
      </c>
      <c r="I856" s="147">
        <f t="shared" si="5"/>
        <v>5.211584752</v>
      </c>
      <c r="J856" s="45">
        <f t="shared" si="6"/>
        <v>0.1440785918</v>
      </c>
      <c r="K856" s="45">
        <f t="shared" si="7"/>
        <v>-0.1452197504</v>
      </c>
      <c r="L856" s="45">
        <f t="shared" si="8"/>
        <v>0.05805684704</v>
      </c>
      <c r="M856" s="45">
        <f t="shared" si="11"/>
        <v>-0.02554468021</v>
      </c>
      <c r="N856" s="233">
        <f t="shared" si="12"/>
        <v>0.03031287787</v>
      </c>
    </row>
    <row r="857">
      <c r="A857" s="180">
        <f t="shared" si="9"/>
        <v>2</v>
      </c>
      <c r="B857" s="180">
        <f t="shared" si="10"/>
        <v>1941</v>
      </c>
      <c r="C857" s="45">
        <f>'StockBond Returns'!W847</f>
        <v>-0.008634447391</v>
      </c>
      <c r="D857" s="231">
        <f>'StockBond Returns'!M847</f>
        <v>13.04817093</v>
      </c>
      <c r="E857" s="45">
        <f t="shared" si="1"/>
        <v>0.05581954706</v>
      </c>
      <c r="F857" s="147">
        <f t="shared" si="4"/>
        <v>93.54737453</v>
      </c>
      <c r="G857" s="232">
        <f>'StockBond Returns'!C847</f>
        <v>1941.083333</v>
      </c>
      <c r="H857" s="147">
        <f t="shared" si="2"/>
        <v>0.4351476729</v>
      </c>
      <c r="I857" s="147">
        <f t="shared" si="5"/>
        <v>5.20984742</v>
      </c>
      <c r="J857" s="45">
        <f t="shared" si="6"/>
        <v>0.1460986475</v>
      </c>
      <c r="K857" s="45">
        <f t="shared" si="7"/>
        <v>-0.1449347061</v>
      </c>
      <c r="L857" s="45">
        <f t="shared" si="8"/>
        <v>0.05881345979</v>
      </c>
      <c r="M857" s="45">
        <f t="shared" si="11"/>
        <v>-0.02247262959</v>
      </c>
      <c r="N857" s="233">
        <f t="shared" si="12"/>
        <v>0.03030781597</v>
      </c>
    </row>
    <row r="858">
      <c r="A858" s="180">
        <f t="shared" si="9"/>
        <v>3</v>
      </c>
      <c r="B858" s="180">
        <f t="shared" si="10"/>
        <v>1941</v>
      </c>
      <c r="C858" s="45">
        <f>'StockBond Returns'!W848</f>
        <v>0.003597280523</v>
      </c>
      <c r="D858" s="231">
        <f>'StockBond Returns'!M848</f>
        <v>12.97160523</v>
      </c>
      <c r="E858" s="45">
        <f t="shared" si="1"/>
        <v>0.05604573055</v>
      </c>
      <c r="F858" s="147">
        <f t="shared" si="4"/>
        <v>93.44717766</v>
      </c>
      <c r="G858" s="232">
        <f>'StockBond Returns'!C848</f>
        <v>1941.166667</v>
      </c>
      <c r="H858" s="147">
        <f t="shared" si="2"/>
        <v>0.436442945</v>
      </c>
      <c r="I858" s="147">
        <f t="shared" si="5"/>
        <v>5.208119711</v>
      </c>
      <c r="J858" s="45">
        <f t="shared" si="6"/>
        <v>0.1500148415</v>
      </c>
      <c r="K858" s="45">
        <f t="shared" si="7"/>
        <v>-0.1446510522</v>
      </c>
      <c r="L858" s="45">
        <f t="shared" si="8"/>
        <v>0.05957933848</v>
      </c>
      <c r="M858" s="45">
        <f t="shared" si="11"/>
        <v>-0.02072969046</v>
      </c>
      <c r="N858" s="233">
        <f t="shared" si="12"/>
        <v>0.03029628696</v>
      </c>
    </row>
    <row r="859">
      <c r="A859" s="180">
        <f t="shared" si="9"/>
        <v>4</v>
      </c>
      <c r="B859" s="180">
        <f t="shared" si="10"/>
        <v>1941</v>
      </c>
      <c r="C859" s="45">
        <f>'StockBond Returns'!W849</f>
        <v>-0.0485312365</v>
      </c>
      <c r="D859" s="231">
        <f>'StockBond Returns'!M849</f>
        <v>12.01664825</v>
      </c>
      <c r="E859" s="45">
        <f t="shared" si="1"/>
        <v>0.05910894033</v>
      </c>
      <c r="F859" s="147">
        <f t="shared" si="4"/>
        <v>88.49680875</v>
      </c>
      <c r="G859" s="232">
        <f>'StockBond Returns'!C849</f>
        <v>1941.25</v>
      </c>
      <c r="H859" s="147">
        <f t="shared" si="2"/>
        <v>0.4359127157</v>
      </c>
      <c r="I859" s="147">
        <f t="shared" si="5"/>
        <v>5.208325893</v>
      </c>
      <c r="J859" s="45">
        <f t="shared" si="6"/>
        <v>0.155054395</v>
      </c>
      <c r="K859" s="45">
        <f t="shared" si="7"/>
        <v>-0.1446849128</v>
      </c>
      <c r="L859" s="45">
        <f t="shared" si="8"/>
        <v>0.05996701626</v>
      </c>
      <c r="M859" s="45">
        <f t="shared" si="11"/>
        <v>-0.01797076298</v>
      </c>
      <c r="N859" s="233">
        <f t="shared" si="12"/>
        <v>0.03027338958</v>
      </c>
    </row>
    <row r="860">
      <c r="A860" s="180">
        <f t="shared" si="9"/>
        <v>5</v>
      </c>
      <c r="B860" s="180">
        <f t="shared" si="10"/>
        <v>1941</v>
      </c>
      <c r="C860" s="45">
        <f>'StockBond Returns'!W850</f>
        <v>-0.0001836921522</v>
      </c>
      <c r="D860" s="231">
        <f>'StockBond Returns'!M850</f>
        <v>11.92883336</v>
      </c>
      <c r="E860" s="45">
        <f t="shared" si="1"/>
        <v>0.05941524728</v>
      </c>
      <c r="F860" s="147">
        <f t="shared" si="4"/>
        <v>88.04471994</v>
      </c>
      <c r="G860" s="232">
        <f>'StockBond Returns'!C850</f>
        <v>1941.333333</v>
      </c>
      <c r="H860" s="147">
        <f t="shared" si="2"/>
        <v>0.4359332339</v>
      </c>
      <c r="I860" s="147">
        <f t="shared" si="5"/>
        <v>5.217473002</v>
      </c>
      <c r="J860" s="45">
        <f t="shared" si="6"/>
        <v>0.1582340274</v>
      </c>
      <c r="K860" s="45">
        <f t="shared" si="7"/>
        <v>-0.1461844243</v>
      </c>
      <c r="L860" s="45">
        <f t="shared" si="8"/>
        <v>0.0585518933</v>
      </c>
      <c r="M860" s="45">
        <f t="shared" si="11"/>
        <v>-0.0117584135</v>
      </c>
      <c r="N860" s="233">
        <f t="shared" si="12"/>
        <v>0.0302495121</v>
      </c>
    </row>
    <row r="861">
      <c r="A861" s="180">
        <f t="shared" si="9"/>
        <v>6</v>
      </c>
      <c r="B861" s="180">
        <f t="shared" si="10"/>
        <v>1941</v>
      </c>
      <c r="C861" s="45">
        <f>'StockBond Returns'!W851</f>
        <v>0.02629873826</v>
      </c>
      <c r="D861" s="231">
        <f>'StockBond Returns'!M851</f>
        <v>12.27510647</v>
      </c>
      <c r="E861" s="45">
        <f t="shared" si="1"/>
        <v>0.05823284425</v>
      </c>
      <c r="F861" s="147">
        <f t="shared" si="4"/>
        <v>89.91278726</v>
      </c>
      <c r="G861" s="232">
        <f>'StockBond Returns'!C851</f>
        <v>1941.416667</v>
      </c>
      <c r="H861" s="147">
        <f t="shared" si="2"/>
        <v>0.4363231114</v>
      </c>
      <c r="I861" s="147">
        <f t="shared" si="5"/>
        <v>5.221805334</v>
      </c>
      <c r="J861" s="45">
        <f t="shared" si="6"/>
        <v>0.1611354399</v>
      </c>
      <c r="K861" s="45">
        <f t="shared" si="7"/>
        <v>-0.1468928025</v>
      </c>
      <c r="L861" s="45">
        <f t="shared" si="8"/>
        <v>0.05812231001</v>
      </c>
      <c r="M861" s="45">
        <f t="shared" si="11"/>
        <v>-0.008244550169</v>
      </c>
      <c r="N861" s="233">
        <f t="shared" si="12"/>
        <v>0.03023863904</v>
      </c>
    </row>
    <row r="862">
      <c r="A862" s="180">
        <f t="shared" si="9"/>
        <v>7</v>
      </c>
      <c r="B862" s="180">
        <f t="shared" si="10"/>
        <v>1941</v>
      </c>
      <c r="C862" s="45">
        <f>'StockBond Returns'!W852</f>
        <v>0.04874448543</v>
      </c>
      <c r="D862" s="231">
        <f>'StockBond Returns'!M852</f>
        <v>12.90697947</v>
      </c>
      <c r="E862" s="45">
        <f t="shared" si="1"/>
        <v>0.05623873056</v>
      </c>
      <c r="F862" s="147">
        <f t="shared" si="4"/>
        <v>93.83794835</v>
      </c>
      <c r="G862" s="232">
        <f>'StockBond Returns'!C852</f>
        <v>1941.5</v>
      </c>
      <c r="H862" s="147">
        <f t="shared" si="2"/>
        <v>0.4397772578</v>
      </c>
      <c r="I862" s="147">
        <f t="shared" si="5"/>
        <v>5.230305545</v>
      </c>
      <c r="J862" s="45">
        <f t="shared" si="6"/>
        <v>0.1609164658</v>
      </c>
      <c r="K862" s="45">
        <f t="shared" si="7"/>
        <v>-0.1482792589</v>
      </c>
      <c r="L862" s="45">
        <f t="shared" si="8"/>
        <v>0.05685292011</v>
      </c>
      <c r="M862" s="45">
        <f t="shared" si="11"/>
        <v>-0.003212956969</v>
      </c>
      <c r="N862" s="233">
        <f t="shared" si="12"/>
        <v>0.03023574058</v>
      </c>
    </row>
    <row r="863">
      <c r="A863" s="180">
        <f t="shared" si="9"/>
        <v>8</v>
      </c>
      <c r="B863" s="180">
        <f t="shared" si="10"/>
        <v>1941</v>
      </c>
      <c r="C863" s="45">
        <f>'StockBond Returns'!W853</f>
        <v>-0.01675240769</v>
      </c>
      <c r="D863" s="231">
        <f>'StockBond Returns'!M853</f>
        <v>12.62186251</v>
      </c>
      <c r="E863" s="45">
        <f t="shared" si="1"/>
        <v>0.05711380498</v>
      </c>
      <c r="F863" s="147">
        <f t="shared" si="4"/>
        <v>91.83352685</v>
      </c>
      <c r="G863" s="232">
        <f>'StockBond Returns'!C853</f>
        <v>1941.583333</v>
      </c>
      <c r="H863" s="147">
        <f t="shared" si="2"/>
        <v>0.4370801786</v>
      </c>
      <c r="I863" s="147">
        <f t="shared" si="5"/>
        <v>5.235052317</v>
      </c>
      <c r="J863" s="45">
        <f t="shared" si="6"/>
        <v>0.1631247917</v>
      </c>
      <c r="K863" s="45">
        <f t="shared" si="7"/>
        <v>-0.1490515386</v>
      </c>
      <c r="L863" s="45">
        <f t="shared" si="8"/>
        <v>0.05634902213</v>
      </c>
      <c r="M863" s="45">
        <f t="shared" si="11"/>
        <v>-0.0002018777549</v>
      </c>
      <c r="N863" s="233">
        <f t="shared" si="12"/>
        <v>0.03024511167</v>
      </c>
    </row>
    <row r="864">
      <c r="A864" s="180">
        <f t="shared" si="9"/>
        <v>9</v>
      </c>
      <c r="B864" s="180">
        <f t="shared" si="10"/>
        <v>1941</v>
      </c>
      <c r="C864" s="45">
        <f>'StockBond Returns'!W854</f>
        <v>-0.01617291658</v>
      </c>
      <c r="D864" s="231">
        <f>'StockBond Returns'!M854</f>
        <v>12.23356037</v>
      </c>
      <c r="E864" s="45">
        <f t="shared" si="1"/>
        <v>0.05837117608</v>
      </c>
      <c r="F864" s="147">
        <f t="shared" si="4"/>
        <v>89.91829956</v>
      </c>
      <c r="G864" s="232">
        <f>'StockBond Returns'!C854</f>
        <v>1941.666667</v>
      </c>
      <c r="H864" s="147">
        <f t="shared" si="2"/>
        <v>0.4373864081</v>
      </c>
      <c r="I864" s="147">
        <f t="shared" si="5"/>
        <v>5.238796338</v>
      </c>
      <c r="J864" s="45">
        <f t="shared" si="6"/>
        <v>0.1652423158</v>
      </c>
      <c r="K864" s="45">
        <f t="shared" si="7"/>
        <v>-0.1496596876</v>
      </c>
      <c r="L864" s="45">
        <f t="shared" si="8"/>
        <v>0.05605379377</v>
      </c>
      <c r="M864" s="45">
        <f t="shared" si="11"/>
        <v>0.002144727849</v>
      </c>
      <c r="N864" s="233">
        <f t="shared" si="12"/>
        <v>0.03026238777</v>
      </c>
    </row>
    <row r="865">
      <c r="A865" s="180">
        <f t="shared" si="9"/>
        <v>10</v>
      </c>
      <c r="B865" s="180">
        <f t="shared" si="10"/>
        <v>1941</v>
      </c>
      <c r="C865" s="45">
        <f>'StockBond Returns'!W855</f>
        <v>-0.05758209443</v>
      </c>
      <c r="D865" s="231">
        <f>'StockBond Returns'!M855</f>
        <v>11.19950426</v>
      </c>
      <c r="E865" s="45">
        <f t="shared" si="1"/>
        <v>0.06214483323</v>
      </c>
      <c r="F865" s="147">
        <f t="shared" si="4"/>
        <v>84.32841477</v>
      </c>
      <c r="G865" s="232">
        <f>'StockBond Returns'!C855</f>
        <v>1941.75</v>
      </c>
      <c r="H865" s="147">
        <f t="shared" si="2"/>
        <v>0.436714606</v>
      </c>
      <c r="I865" s="147">
        <f t="shared" si="5"/>
        <v>5.23948024</v>
      </c>
      <c r="J865" s="45">
        <f t="shared" si="6"/>
        <v>0.1692272668</v>
      </c>
      <c r="K865" s="45">
        <f t="shared" si="7"/>
        <v>-0.1497706812</v>
      </c>
      <c r="L865" s="45">
        <f t="shared" si="8"/>
        <v>0.05638508383</v>
      </c>
      <c r="M865" s="45">
        <f t="shared" si="11"/>
        <v>0.003665698788</v>
      </c>
      <c r="N865" s="233">
        <f t="shared" si="12"/>
        <v>0.03029433913</v>
      </c>
    </row>
    <row r="866">
      <c r="A866" s="180">
        <f t="shared" si="9"/>
        <v>11</v>
      </c>
      <c r="B866" s="180">
        <f t="shared" si="10"/>
        <v>1941</v>
      </c>
      <c r="C866" s="45">
        <f>'StockBond Returns'!W856</f>
        <v>-0.03398546724</v>
      </c>
      <c r="D866" s="231">
        <f>'StockBond Returns'!M856</f>
        <v>10.5599799</v>
      </c>
      <c r="E866" s="45">
        <f t="shared" si="1"/>
        <v>0.06484857497</v>
      </c>
      <c r="F866" s="147">
        <f t="shared" si="4"/>
        <v>81.04060153</v>
      </c>
      <c r="G866" s="232">
        <f>'StockBond Returns'!C856</f>
        <v>1941.833333</v>
      </c>
      <c r="H866" s="147">
        <f t="shared" si="2"/>
        <v>0.4379472937</v>
      </c>
      <c r="I866" s="147">
        <f t="shared" si="5"/>
        <v>5.240843478</v>
      </c>
      <c r="J866" s="45">
        <f t="shared" si="6"/>
        <v>0.169806522</v>
      </c>
      <c r="K866" s="45">
        <f t="shared" si="7"/>
        <v>-0.1499918413</v>
      </c>
      <c r="L866" s="45">
        <f t="shared" si="8"/>
        <v>0.05658139763</v>
      </c>
      <c r="M866" s="45">
        <f t="shared" si="11"/>
        <v>0.004675789336</v>
      </c>
      <c r="N866" s="233">
        <f t="shared" si="12"/>
        <v>0.03032931703</v>
      </c>
    </row>
    <row r="867">
      <c r="A867" s="180">
        <f t="shared" si="9"/>
        <v>12</v>
      </c>
      <c r="B867" s="180">
        <f t="shared" si="10"/>
        <v>1941</v>
      </c>
      <c r="C867" s="45">
        <f>'StockBond Returns'!W857</f>
        <v>-0.03946336594</v>
      </c>
      <c r="D867" s="231">
        <f>'StockBond Returns'!M857</f>
        <v>10.00622297</v>
      </c>
      <c r="E867" s="45">
        <f t="shared" si="1"/>
        <v>0.0674689045</v>
      </c>
      <c r="F867" s="147">
        <f t="shared" si="4"/>
        <v>77.4218022</v>
      </c>
      <c r="G867" s="232">
        <f>'StockBond Returns'!C857</f>
        <v>1941.916667</v>
      </c>
      <c r="H867" s="147">
        <f t="shared" si="2"/>
        <v>0.4352970149</v>
      </c>
      <c r="I867" s="147">
        <f t="shared" si="5"/>
        <v>5.239666197</v>
      </c>
      <c r="J867" s="45">
        <f t="shared" si="6"/>
        <v>0.171678362</v>
      </c>
      <c r="K867" s="45">
        <f t="shared" si="7"/>
        <v>-0.1498008561</v>
      </c>
      <c r="L867" s="45">
        <f t="shared" si="8"/>
        <v>0.05729373786</v>
      </c>
      <c r="M867" s="45">
        <f t="shared" si="11"/>
        <v>0.004748711664</v>
      </c>
      <c r="N867" s="233">
        <f t="shared" si="12"/>
        <v>0.03036392806</v>
      </c>
    </row>
    <row r="868">
      <c r="A868" s="180">
        <f t="shared" si="9"/>
        <v>1</v>
      </c>
      <c r="B868" s="180">
        <f t="shared" si="10"/>
        <v>1942</v>
      </c>
      <c r="C868" s="45">
        <f>'StockBond Returns'!W858</f>
        <v>0.002971760526</v>
      </c>
      <c r="D868" s="231">
        <f>'StockBond Returns'!M858</f>
        <v>9.96594149</v>
      </c>
      <c r="E868" s="45">
        <f t="shared" si="1"/>
        <v>0.06767087452</v>
      </c>
      <c r="F868" s="147">
        <f t="shared" si="4"/>
        <v>77.21529064</v>
      </c>
      <c r="G868" s="232">
        <f>'StockBond Returns'!C858</f>
        <v>1942</v>
      </c>
      <c r="H868" s="147">
        <f t="shared" si="2"/>
        <v>0.4354355204</v>
      </c>
      <c r="I868" s="147">
        <f t="shared" si="5"/>
        <v>5.239397958</v>
      </c>
      <c r="J868" s="45">
        <f t="shared" si="6"/>
        <v>0.1724129749</v>
      </c>
      <c r="K868" s="45">
        <f t="shared" si="7"/>
        <v>-0.1497573289</v>
      </c>
      <c r="L868" s="45">
        <f t="shared" si="8"/>
        <v>0.05782532407</v>
      </c>
      <c r="M868" s="45">
        <f t="shared" si="11"/>
        <v>0.005336803987</v>
      </c>
      <c r="N868" s="233">
        <f t="shared" si="12"/>
        <v>0.03039199512</v>
      </c>
    </row>
    <row r="869">
      <c r="A869" s="180">
        <f t="shared" si="9"/>
        <v>2</v>
      </c>
      <c r="B869" s="180">
        <f t="shared" si="10"/>
        <v>1942</v>
      </c>
      <c r="C869" s="45">
        <f>'StockBond Returns'!W859</f>
        <v>-0.02635229665</v>
      </c>
      <c r="D869" s="231">
        <f>'StockBond Returns'!M859</f>
        <v>9.54596303</v>
      </c>
      <c r="E869" s="45">
        <f t="shared" si="1"/>
        <v>0.06987816221</v>
      </c>
      <c r="F869" s="147">
        <f t="shared" si="4"/>
        <v>74.7565296</v>
      </c>
      <c r="G869" s="232">
        <f>'StockBond Returns'!C859</f>
        <v>1942.083333</v>
      </c>
      <c r="H869" s="147">
        <f t="shared" si="2"/>
        <v>0.4353207418</v>
      </c>
      <c r="I869" s="147">
        <f t="shared" si="5"/>
        <v>5.239571027</v>
      </c>
      <c r="J869" s="45">
        <f t="shared" si="6"/>
        <v>0.17289071</v>
      </c>
      <c r="K869" s="45">
        <f t="shared" si="7"/>
        <v>-0.1497854134</v>
      </c>
      <c r="L869" s="45">
        <f t="shared" si="8"/>
        <v>0.05826939605</v>
      </c>
      <c r="M869" s="45">
        <f t="shared" si="11"/>
        <v>0.005705274058</v>
      </c>
      <c r="N869" s="233">
        <f t="shared" si="12"/>
        <v>0.03041764842</v>
      </c>
    </row>
    <row r="870">
      <c r="A870" s="180">
        <f t="shared" si="9"/>
        <v>3</v>
      </c>
      <c r="B870" s="180">
        <f t="shared" si="10"/>
        <v>1942</v>
      </c>
      <c r="C870" s="45">
        <f>'StockBond Returns'!W860</f>
        <v>-0.05048954789</v>
      </c>
      <c r="D870" s="231">
        <f>'StockBond Returns'!M860</f>
        <v>8.81631384</v>
      </c>
      <c r="E870" s="45">
        <f t="shared" si="1"/>
        <v>0.0742130446</v>
      </c>
      <c r="F870" s="147">
        <f t="shared" si="4"/>
        <v>70.56876463</v>
      </c>
      <c r="G870" s="232">
        <f>'StockBond Returns'!C860</f>
        <v>1942.166667</v>
      </c>
      <c r="H870" s="147">
        <f t="shared" si="2"/>
        <v>0.4364269064</v>
      </c>
      <c r="I870" s="147">
        <f t="shared" si="5"/>
        <v>5.239554989</v>
      </c>
      <c r="J870" s="45">
        <f t="shared" si="6"/>
        <v>0.171762594</v>
      </c>
      <c r="K870" s="45">
        <f t="shared" si="7"/>
        <v>-0.1497828108</v>
      </c>
      <c r="L870" s="45">
        <f t="shared" si="8"/>
        <v>0.05874842366</v>
      </c>
      <c r="M870" s="45">
        <f t="shared" si="11"/>
        <v>0.006035820784</v>
      </c>
      <c r="N870" s="233">
        <f t="shared" si="12"/>
        <v>0.03043497683</v>
      </c>
    </row>
    <row r="871">
      <c r="A871" s="180">
        <f t="shared" si="9"/>
        <v>4</v>
      </c>
      <c r="B871" s="180">
        <f t="shared" si="10"/>
        <v>1942</v>
      </c>
      <c r="C871" s="45">
        <f>'StockBond Returns'!W861</f>
        <v>-0.03460655056</v>
      </c>
      <c r="D871" s="231">
        <f>'StockBond Returns'!M861</f>
        <v>8.34808657</v>
      </c>
      <c r="E871" s="45">
        <f t="shared" si="1"/>
        <v>0.07739396442</v>
      </c>
      <c r="F871" s="147">
        <f t="shared" si="4"/>
        <v>67.70529943</v>
      </c>
      <c r="G871" s="232">
        <f>'StockBond Returns'!C861</f>
        <v>1942.25</v>
      </c>
      <c r="H871" s="147">
        <f t="shared" si="2"/>
        <v>0.4366651279</v>
      </c>
      <c r="I871" s="147">
        <f t="shared" si="5"/>
        <v>5.240307401</v>
      </c>
      <c r="J871" s="45">
        <f t="shared" si="6"/>
        <v>0.1716951195</v>
      </c>
      <c r="K871" s="45">
        <f t="shared" si="7"/>
        <v>-0.1499048864</v>
      </c>
      <c r="L871" s="45">
        <f t="shared" si="8"/>
        <v>0.05907241424</v>
      </c>
      <c r="M871" s="45">
        <f t="shared" si="11"/>
        <v>0.006140458329</v>
      </c>
      <c r="N871" s="233">
        <f t="shared" si="12"/>
        <v>0.03044525162</v>
      </c>
    </row>
    <row r="872">
      <c r="A872" s="180">
        <f t="shared" si="9"/>
        <v>5</v>
      </c>
      <c r="B872" s="180">
        <f t="shared" si="10"/>
        <v>1942</v>
      </c>
      <c r="C872" s="45">
        <f>'StockBond Returns'!W862</f>
        <v>0.04149430323</v>
      </c>
      <c r="D872" s="231">
        <f>'StockBond Returns'!M862</f>
        <v>8.78500532</v>
      </c>
      <c r="E872" s="45">
        <f t="shared" si="1"/>
        <v>0.07441516189</v>
      </c>
      <c r="F872" s="147">
        <f t="shared" si="4"/>
        <v>70.05989941</v>
      </c>
      <c r="G872" s="232">
        <f>'StockBond Returns'!C862</f>
        <v>1942.333333</v>
      </c>
      <c r="H872" s="147">
        <f t="shared" si="2"/>
        <v>0.4344598964</v>
      </c>
      <c r="I872" s="147">
        <f t="shared" si="5"/>
        <v>5.238834063</v>
      </c>
      <c r="J872" s="45">
        <f t="shared" si="6"/>
        <v>0.1734357134</v>
      </c>
      <c r="K872" s="45">
        <f t="shared" si="7"/>
        <v>-0.1496658109</v>
      </c>
      <c r="L872" s="45">
        <f t="shared" si="8"/>
        <v>0.05984991356</v>
      </c>
      <c r="M872" s="45">
        <f t="shared" si="11"/>
        <v>0.004094139308</v>
      </c>
      <c r="N872" s="233">
        <f t="shared" si="12"/>
        <v>0.03045139311</v>
      </c>
    </row>
    <row r="873">
      <c r="A873" s="180">
        <f t="shared" si="9"/>
        <v>6</v>
      </c>
      <c r="B873" s="180">
        <f t="shared" si="10"/>
        <v>1942</v>
      </c>
      <c r="C873" s="45">
        <f>'StockBond Returns'!W863</f>
        <v>0.0190319786</v>
      </c>
      <c r="D873" s="231">
        <f>'StockBond Returns'!M863</f>
        <v>8.87338445</v>
      </c>
      <c r="E873" s="45">
        <f t="shared" si="1"/>
        <v>0.07384828546</v>
      </c>
      <c r="F873" s="147">
        <f t="shared" si="4"/>
        <v>70.95054939</v>
      </c>
      <c r="G873" s="232">
        <f>'StockBond Returns'!C863</f>
        <v>1942.416667</v>
      </c>
      <c r="H873" s="147">
        <f t="shared" si="2"/>
        <v>0.4366313687</v>
      </c>
      <c r="I873" s="147">
        <f t="shared" si="5"/>
        <v>5.239142321</v>
      </c>
      <c r="J873" s="45">
        <f t="shared" si="6"/>
        <v>0.1744636775</v>
      </c>
      <c r="K873" s="45">
        <f t="shared" si="7"/>
        <v>-0.1497158423</v>
      </c>
      <c r="L873" s="45">
        <f t="shared" si="8"/>
        <v>0.06027099664</v>
      </c>
      <c r="M873" s="45">
        <f t="shared" si="11"/>
        <v>0.003320113459</v>
      </c>
      <c r="N873" s="233">
        <f t="shared" si="12"/>
        <v>0.03045509297</v>
      </c>
    </row>
    <row r="874">
      <c r="A874" s="180">
        <f t="shared" si="9"/>
        <v>7</v>
      </c>
      <c r="B874" s="180">
        <f t="shared" si="10"/>
        <v>1942</v>
      </c>
      <c r="C874" s="45">
        <f>'StockBond Returns'!W864</f>
        <v>0.02161662766</v>
      </c>
      <c r="D874" s="231">
        <f>'StockBond Returns'!M864</f>
        <v>9.06576215</v>
      </c>
      <c r="E874" s="45">
        <f t="shared" si="1"/>
        <v>0.072652561</v>
      </c>
      <c r="F874" s="147">
        <f t="shared" si="4"/>
        <v>72.03819113</v>
      </c>
      <c r="G874" s="232">
        <f>'StockBond Returns'!C864</f>
        <v>1942.5</v>
      </c>
      <c r="H874" s="147">
        <f t="shared" si="2"/>
        <v>0.4361465896</v>
      </c>
      <c r="I874" s="147">
        <f t="shared" si="5"/>
        <v>5.235511653</v>
      </c>
      <c r="J874" s="45">
        <f t="shared" si="6"/>
        <v>0.177548564</v>
      </c>
      <c r="K874" s="45">
        <f t="shared" si="7"/>
        <v>-0.1491261961</v>
      </c>
      <c r="L874" s="45">
        <f t="shared" si="8"/>
        <v>0.06149616565</v>
      </c>
      <c r="M874" s="45">
        <f t="shared" si="11"/>
        <v>0.0009953734986</v>
      </c>
      <c r="N874" s="233">
        <f t="shared" si="12"/>
        <v>0.03045904594</v>
      </c>
    </row>
    <row r="875">
      <c r="A875" s="180">
        <f t="shared" si="9"/>
        <v>8</v>
      </c>
      <c r="B875" s="180">
        <f t="shared" si="10"/>
        <v>1942</v>
      </c>
      <c r="C875" s="45">
        <f>'StockBond Returns'!W865</f>
        <v>0.004059688085</v>
      </c>
      <c r="D875" s="231">
        <f>'StockBond Returns'!M865</f>
        <v>9.04429973</v>
      </c>
      <c r="E875" s="45">
        <f t="shared" si="1"/>
        <v>0.07278343984</v>
      </c>
      <c r="F875" s="147">
        <f t="shared" si="4"/>
        <v>71.89272651</v>
      </c>
      <c r="G875" s="232">
        <f>'StockBond Returns'!C865</f>
        <v>1942.583333</v>
      </c>
      <c r="H875" s="147">
        <f t="shared" si="2"/>
        <v>0.4360499945</v>
      </c>
      <c r="I875" s="147">
        <f t="shared" si="5"/>
        <v>5.234481468</v>
      </c>
      <c r="J875" s="45">
        <f t="shared" si="6"/>
        <v>0.1782941483</v>
      </c>
      <c r="K875" s="45">
        <f t="shared" si="7"/>
        <v>-0.148958738</v>
      </c>
      <c r="L875" s="45">
        <f t="shared" si="8"/>
        <v>0.06219842026</v>
      </c>
      <c r="M875" s="45">
        <f t="shared" si="11"/>
        <v>-0.0001090436043</v>
      </c>
      <c r="N875" s="233">
        <f t="shared" si="12"/>
        <v>0.03046036195</v>
      </c>
    </row>
    <row r="876">
      <c r="A876" s="180">
        <f t="shared" si="9"/>
        <v>9</v>
      </c>
      <c r="B876" s="180">
        <f t="shared" si="10"/>
        <v>1942</v>
      </c>
      <c r="C876" s="45">
        <f>'StockBond Returns'!W866</f>
        <v>0.02468631851</v>
      </c>
      <c r="D876" s="231">
        <f>'StockBond Returns'!M866</f>
        <v>9.25562144</v>
      </c>
      <c r="E876" s="45">
        <f t="shared" si="1"/>
        <v>0.0715212241</v>
      </c>
      <c r="F876" s="147">
        <f t="shared" si="4"/>
        <v>73.22067879</v>
      </c>
      <c r="G876" s="232">
        <f>'StockBond Returns'!C866</f>
        <v>1942.666667</v>
      </c>
      <c r="H876" s="147">
        <f t="shared" si="2"/>
        <v>0.4364027147</v>
      </c>
      <c r="I876" s="147">
        <f t="shared" si="5"/>
        <v>5.233497775</v>
      </c>
      <c r="J876" s="45">
        <f t="shared" si="6"/>
        <v>0.1784398419</v>
      </c>
      <c r="K876" s="45">
        <f t="shared" si="7"/>
        <v>-0.1487987754</v>
      </c>
      <c r="L876" s="45">
        <f t="shared" si="8"/>
        <v>0.06289184464</v>
      </c>
      <c r="M876" s="45">
        <f t="shared" si="11"/>
        <v>-0.001011408488</v>
      </c>
      <c r="N876" s="233">
        <f t="shared" si="12"/>
        <v>0.03045970838</v>
      </c>
    </row>
    <row r="877">
      <c r="A877" s="180">
        <f t="shared" si="9"/>
        <v>10</v>
      </c>
      <c r="B877" s="180">
        <f t="shared" si="10"/>
        <v>1942</v>
      </c>
      <c r="C877" s="45">
        <f>'StockBond Returns'!W867</f>
        <v>0.04048287534</v>
      </c>
      <c r="D877" s="231">
        <f>'StockBond Returns'!M867</f>
        <v>9.70217221</v>
      </c>
      <c r="E877" s="45">
        <f t="shared" si="1"/>
        <v>0.06903485108</v>
      </c>
      <c r="F877" s="147">
        <f t="shared" si="4"/>
        <v>75.73079285</v>
      </c>
      <c r="G877" s="232">
        <f>'StockBond Returns'!C867</f>
        <v>1942.75</v>
      </c>
      <c r="H877" s="147">
        <f t="shared" si="2"/>
        <v>0.4356720006</v>
      </c>
      <c r="I877" s="147">
        <f t="shared" si="5"/>
        <v>5.23245517</v>
      </c>
      <c r="J877" s="45">
        <f t="shared" si="6"/>
        <v>0.1781116688</v>
      </c>
      <c r="K877" s="45">
        <f t="shared" si="7"/>
        <v>-0.1486291673</v>
      </c>
      <c r="L877" s="45">
        <f t="shared" si="8"/>
        <v>0.06359646588</v>
      </c>
      <c r="M877" s="45">
        <f t="shared" si="11"/>
        <v>-0.001340795215</v>
      </c>
      <c r="N877" s="233">
        <f t="shared" si="12"/>
        <v>0.03045759542</v>
      </c>
    </row>
    <row r="878">
      <c r="A878" s="180">
        <f t="shared" si="9"/>
        <v>11</v>
      </c>
      <c r="B878" s="180">
        <f t="shared" si="10"/>
        <v>1942</v>
      </c>
      <c r="C878" s="45">
        <f>'StockBond Returns'!W868</f>
        <v>-0.01239713971</v>
      </c>
      <c r="D878" s="231">
        <f>'StockBond Returns'!M868</f>
        <v>9.47769739</v>
      </c>
      <c r="E878" s="45">
        <f t="shared" si="1"/>
        <v>0.07025542987</v>
      </c>
      <c r="F878" s="147">
        <f t="shared" si="4"/>
        <v>74.36167672</v>
      </c>
      <c r="G878" s="232">
        <f>'StockBond Returns'!C868</f>
        <v>1942.833333</v>
      </c>
      <c r="H878" s="147">
        <f t="shared" si="2"/>
        <v>0.435359297</v>
      </c>
      <c r="I878" s="147">
        <f t="shared" si="5"/>
        <v>5.229867173</v>
      </c>
      <c r="J878" s="45">
        <f t="shared" si="6"/>
        <v>0.1800202819</v>
      </c>
      <c r="K878" s="45">
        <f t="shared" si="7"/>
        <v>-0.1482078669</v>
      </c>
      <c r="L878" s="45">
        <f t="shared" si="8"/>
        <v>0.06462008634</v>
      </c>
      <c r="M878" s="45">
        <f t="shared" si="11"/>
        <v>-0.002094377607</v>
      </c>
      <c r="N878" s="233">
        <f t="shared" si="12"/>
        <v>0.03045527822</v>
      </c>
    </row>
    <row r="879">
      <c r="A879" s="180">
        <f t="shared" si="9"/>
        <v>12</v>
      </c>
      <c r="B879" s="180">
        <f t="shared" si="10"/>
        <v>1942</v>
      </c>
      <c r="C879" s="45">
        <f>'StockBond Returns'!W869</f>
        <v>0.03762070609</v>
      </c>
      <c r="D879" s="231">
        <f>'StockBond Returns'!M869</f>
        <v>9.87007487</v>
      </c>
      <c r="E879" s="45">
        <f t="shared" si="1"/>
        <v>0.06815817702</v>
      </c>
      <c r="F879" s="147">
        <f t="shared" si="4"/>
        <v>76.70747768</v>
      </c>
      <c r="G879" s="232">
        <f>'StockBond Returns'!C869</f>
        <v>1942.916667</v>
      </c>
      <c r="H879" s="147">
        <f t="shared" si="2"/>
        <v>0.4356868202</v>
      </c>
      <c r="I879" s="147">
        <f t="shared" si="5"/>
        <v>5.230256978</v>
      </c>
      <c r="J879" s="45">
        <f t="shared" si="6"/>
        <v>0.17943854</v>
      </c>
      <c r="K879" s="45">
        <f t="shared" si="7"/>
        <v>-0.14827135</v>
      </c>
      <c r="L879" s="45">
        <f t="shared" si="8"/>
        <v>0.06503800749</v>
      </c>
      <c r="M879" s="45">
        <f t="shared" si="11"/>
        <v>-0.001795766875</v>
      </c>
      <c r="N879" s="233">
        <f t="shared" si="12"/>
        <v>0.03045244773</v>
      </c>
    </row>
    <row r="880">
      <c r="A880" s="180">
        <f t="shared" si="9"/>
        <v>1</v>
      </c>
      <c r="B880" s="180">
        <f t="shared" si="10"/>
        <v>1943</v>
      </c>
      <c r="C880" s="45">
        <f>'StockBond Returns'!W870</f>
        <v>0.05880769278</v>
      </c>
      <c r="D880" s="231">
        <f>'StockBond Returns'!M870</f>
        <v>10.58311397</v>
      </c>
      <c r="E880" s="45">
        <f t="shared" si="1"/>
        <v>0.06474507375</v>
      </c>
      <c r="F880" s="147">
        <f t="shared" si="4"/>
        <v>80.75715891</v>
      </c>
      <c r="G880" s="232">
        <f>'StockBond Returns'!C870</f>
        <v>1943</v>
      </c>
      <c r="H880" s="147">
        <f t="shared" si="2"/>
        <v>0.4357190174</v>
      </c>
      <c r="I880" s="147">
        <f t="shared" si="5"/>
        <v>5.230540475</v>
      </c>
      <c r="J880" s="45">
        <f t="shared" si="6"/>
        <v>0.1789872545</v>
      </c>
      <c r="K880" s="45">
        <f t="shared" si="7"/>
        <v>-0.148317514</v>
      </c>
      <c r="L880" s="45">
        <f t="shared" si="8"/>
        <v>0.06547624177</v>
      </c>
      <c r="M880" s="45">
        <f t="shared" si="11"/>
        <v>-0.00169055358</v>
      </c>
      <c r="N880" s="233">
        <f t="shared" si="12"/>
        <v>0.0304499437</v>
      </c>
    </row>
    <row r="881">
      <c r="A881" s="180">
        <f t="shared" si="9"/>
        <v>2</v>
      </c>
      <c r="B881" s="180">
        <f t="shared" si="10"/>
        <v>1943</v>
      </c>
      <c r="C881" s="45">
        <f>'StockBond Returns'!W871</f>
        <v>0.04165114927</v>
      </c>
      <c r="D881" s="231">
        <f>'StockBond Returns'!M871</f>
        <v>10.93939142</v>
      </c>
      <c r="E881" s="45">
        <f t="shared" si="1"/>
        <v>0.06320638172</v>
      </c>
      <c r="F881" s="147">
        <f t="shared" si="4"/>
        <v>83.66692017</v>
      </c>
      <c r="G881" s="232">
        <f>'StockBond Returns'!C871</f>
        <v>1943.083333</v>
      </c>
      <c r="H881" s="147">
        <f t="shared" si="2"/>
        <v>0.4406902745</v>
      </c>
      <c r="I881" s="147">
        <f t="shared" si="5"/>
        <v>5.235910008</v>
      </c>
      <c r="J881" s="45">
        <f t="shared" si="6"/>
        <v>0.1762985649</v>
      </c>
      <c r="K881" s="45">
        <f t="shared" si="7"/>
        <v>-0.1491909318</v>
      </c>
      <c r="L881" s="45">
        <f t="shared" si="8"/>
        <v>0.06487477658</v>
      </c>
      <c r="M881" s="45">
        <f t="shared" si="11"/>
        <v>-0.0006987249847</v>
      </c>
      <c r="N881" s="233">
        <f t="shared" si="12"/>
        <v>0.03044794474</v>
      </c>
    </row>
    <row r="882">
      <c r="A882" s="180">
        <f t="shared" si="9"/>
        <v>3</v>
      </c>
      <c r="B882" s="180">
        <f t="shared" si="10"/>
        <v>1943</v>
      </c>
      <c r="C882" s="45">
        <f>'StockBond Returns'!W872</f>
        <v>0.02464941574</v>
      </c>
      <c r="D882" s="231">
        <f>'StockBond Returns'!M872</f>
        <v>11.3504312</v>
      </c>
      <c r="E882" s="45">
        <f t="shared" si="1"/>
        <v>0.06155118988</v>
      </c>
      <c r="F882" s="147">
        <f t="shared" si="4"/>
        <v>85.27770784</v>
      </c>
      <c r="G882" s="232">
        <f>'StockBond Returns'!C872</f>
        <v>1943.166667</v>
      </c>
      <c r="H882" s="147">
        <f t="shared" si="2"/>
        <v>0.4374120323</v>
      </c>
      <c r="I882" s="147">
        <f t="shared" si="5"/>
        <v>5.236895134</v>
      </c>
      <c r="J882" s="45">
        <f t="shared" si="6"/>
        <v>0.1748697884</v>
      </c>
      <c r="K882" s="45">
        <f t="shared" si="7"/>
        <v>-0.1493509797</v>
      </c>
      <c r="L882" s="45">
        <f t="shared" si="8"/>
        <v>0.06515938516</v>
      </c>
      <c r="M882" s="45">
        <f t="shared" si="11"/>
        <v>-0.0005076489617</v>
      </c>
      <c r="N882" s="233">
        <f t="shared" si="12"/>
        <v>0.03044660461</v>
      </c>
    </row>
    <row r="883">
      <c r="A883" s="180">
        <f t="shared" si="9"/>
        <v>4</v>
      </c>
      <c r="B883" s="180">
        <f t="shared" si="10"/>
        <v>1943</v>
      </c>
      <c r="C883" s="45">
        <f>'StockBond Returns'!W873</f>
        <v>-0.006873231824</v>
      </c>
      <c r="D883" s="231">
        <f>'StockBond Returns'!M873</f>
        <v>11.18397225</v>
      </c>
      <c r="E883" s="45">
        <f t="shared" si="1"/>
        <v>0.06220683482</v>
      </c>
      <c r="F883" s="147">
        <f t="shared" si="4"/>
        <v>84.25716878</v>
      </c>
      <c r="G883" s="232">
        <f>'StockBond Returns'!C873</f>
        <v>1943.25</v>
      </c>
      <c r="H883" s="147">
        <f t="shared" si="2"/>
        <v>0.4367809817</v>
      </c>
      <c r="I883" s="147">
        <f t="shared" si="5"/>
        <v>5.237010988</v>
      </c>
      <c r="J883" s="45">
        <f t="shared" si="6"/>
        <v>0.1716410401</v>
      </c>
      <c r="K883" s="45">
        <f t="shared" si="7"/>
        <v>-0.1493697979</v>
      </c>
      <c r="L883" s="45">
        <f t="shared" si="8"/>
        <v>0.06561134279</v>
      </c>
      <c r="M883" s="45">
        <f t="shared" si="11"/>
        <v>-0.0006290495662</v>
      </c>
      <c r="N883" s="233">
        <f t="shared" si="12"/>
        <v>0.03044670376</v>
      </c>
    </row>
    <row r="884">
      <c r="A884" s="180">
        <f t="shared" si="9"/>
        <v>5</v>
      </c>
      <c r="B884" s="180">
        <f t="shared" si="10"/>
        <v>1943</v>
      </c>
      <c r="C884" s="45">
        <f>'StockBond Returns'!W874</f>
        <v>0.03240928372</v>
      </c>
      <c r="D884" s="231">
        <f>'StockBond Returns'!M874</f>
        <v>11.63934302</v>
      </c>
      <c r="E884" s="45">
        <f t="shared" si="1"/>
        <v>0.06045775106</v>
      </c>
      <c r="F884" s="147">
        <f t="shared" si="4"/>
        <v>86.53694653</v>
      </c>
      <c r="G884" s="232">
        <f>'StockBond Returns'!C874</f>
        <v>1943.333333</v>
      </c>
      <c r="H884" s="147">
        <f t="shared" si="2"/>
        <v>0.4359857643</v>
      </c>
      <c r="I884" s="147">
        <f t="shared" si="5"/>
        <v>5.238536856</v>
      </c>
      <c r="J884" s="45">
        <f t="shared" si="6"/>
        <v>0.1678038073</v>
      </c>
      <c r="K884" s="45">
        <f t="shared" si="7"/>
        <v>-0.1496175673</v>
      </c>
      <c r="L884" s="45">
        <f t="shared" si="8"/>
        <v>0.06576659154</v>
      </c>
      <c r="M884" s="45">
        <f t="shared" si="11"/>
        <v>-0.00005673165489</v>
      </c>
      <c r="N884" s="233">
        <f t="shared" si="12"/>
        <v>0.0304500323</v>
      </c>
    </row>
    <row r="885">
      <c r="A885" s="180">
        <f t="shared" si="9"/>
        <v>6</v>
      </c>
      <c r="B885" s="180">
        <f t="shared" si="10"/>
        <v>1943</v>
      </c>
      <c r="C885" s="45">
        <f>'StockBond Returns'!W875</f>
        <v>0.01851563285</v>
      </c>
      <c r="D885" s="231">
        <f>'StockBond Returns'!M875</f>
        <v>11.75469406</v>
      </c>
      <c r="E885" s="45">
        <f t="shared" si="1"/>
        <v>0.06003619851</v>
      </c>
      <c r="F885" s="147">
        <f t="shared" si="4"/>
        <v>87.69517455</v>
      </c>
      <c r="G885" s="232">
        <f>'StockBond Returns'!C875</f>
        <v>1943.416667</v>
      </c>
      <c r="H885" s="147">
        <f t="shared" si="2"/>
        <v>0.438740409</v>
      </c>
      <c r="I885" s="147">
        <f t="shared" si="5"/>
        <v>5.240645896</v>
      </c>
      <c r="J885" s="45">
        <f t="shared" si="6"/>
        <v>0.164901188</v>
      </c>
      <c r="K885" s="45">
        <f t="shared" si="7"/>
        <v>-0.1499597943</v>
      </c>
      <c r="L885" s="45">
        <f t="shared" si="8"/>
        <v>0.0657955903</v>
      </c>
      <c r="M885" s="45">
        <f t="shared" si="11"/>
        <v>0.000286988792</v>
      </c>
      <c r="N885" s="233">
        <f t="shared" si="12"/>
        <v>0.03045702628</v>
      </c>
    </row>
    <row r="886">
      <c r="A886" s="180">
        <f t="shared" si="9"/>
        <v>7</v>
      </c>
      <c r="B886" s="180">
        <f t="shared" si="10"/>
        <v>1943</v>
      </c>
      <c r="C886" s="45">
        <f>'StockBond Returns'!W876</f>
        <v>-0.03218750403</v>
      </c>
      <c r="D886" s="231">
        <f>'StockBond Returns'!M876</f>
        <v>11.13545035</v>
      </c>
      <c r="E886" s="45">
        <f t="shared" si="1"/>
        <v>0.06240164154</v>
      </c>
      <c r="F886" s="147">
        <f t="shared" si="4"/>
        <v>84.44786731</v>
      </c>
      <c r="G886" s="232">
        <f>'StockBond Returns'!C876</f>
        <v>1943.5</v>
      </c>
      <c r="H886" s="147">
        <f t="shared" si="2"/>
        <v>0.4391404621</v>
      </c>
      <c r="I886" s="147">
        <f t="shared" si="5"/>
        <v>5.243639768</v>
      </c>
      <c r="J886" s="45">
        <f t="shared" si="6"/>
        <v>0.1606272085</v>
      </c>
      <c r="K886" s="45">
        <f t="shared" si="7"/>
        <v>-0.1504451274</v>
      </c>
      <c r="L886" s="45">
        <f t="shared" si="8"/>
        <v>0.0656336033</v>
      </c>
      <c r="M886" s="45">
        <f t="shared" si="11"/>
        <v>0.001552496917</v>
      </c>
      <c r="N886" s="233">
        <f t="shared" si="12"/>
        <v>0.03047153292</v>
      </c>
    </row>
    <row r="887">
      <c r="A887" s="180">
        <f t="shared" si="9"/>
        <v>8</v>
      </c>
      <c r="B887" s="180">
        <f t="shared" si="10"/>
        <v>1943</v>
      </c>
      <c r="C887" s="45">
        <f>'StockBond Returns'!W877</f>
        <v>0.01669265856</v>
      </c>
      <c r="D887" s="231">
        <f>'StockBond Returns'!M877</f>
        <v>11.26784001</v>
      </c>
      <c r="E887" s="45">
        <f t="shared" si="1"/>
        <v>0.06187407698</v>
      </c>
      <c r="F887" s="147">
        <f t="shared" si="4"/>
        <v>85.41105584</v>
      </c>
      <c r="G887" s="232">
        <f>'StockBond Returns'!C877</f>
        <v>1943.583333</v>
      </c>
      <c r="H887" s="147">
        <f t="shared" si="2"/>
        <v>0.440394187</v>
      </c>
      <c r="I887" s="147">
        <f t="shared" si="5"/>
        <v>5.247983961</v>
      </c>
      <c r="J887" s="45">
        <f t="shared" si="6"/>
        <v>0.1556432662</v>
      </c>
      <c r="K887" s="45">
        <f t="shared" si="7"/>
        <v>-0.1511483746</v>
      </c>
      <c r="L887" s="45">
        <f t="shared" si="8"/>
        <v>0.06518492761</v>
      </c>
      <c r="M887" s="45">
        <f t="shared" si="11"/>
        <v>0.002579528138</v>
      </c>
      <c r="N887" s="233">
        <f t="shared" si="12"/>
        <v>0.03049376419</v>
      </c>
    </row>
    <row r="888">
      <c r="A888" s="180">
        <f t="shared" si="9"/>
        <v>9</v>
      </c>
      <c r="B888" s="180">
        <f t="shared" si="10"/>
        <v>1943</v>
      </c>
      <c r="C888" s="45">
        <f>'StockBond Returns'!W878</f>
        <v>0.01549390152</v>
      </c>
      <c r="D888" s="231">
        <f>'StockBond Returns'!M878</f>
        <v>11.42137497</v>
      </c>
      <c r="E888" s="45">
        <f t="shared" si="1"/>
        <v>0.0612775663</v>
      </c>
      <c r="F888" s="147">
        <f t="shared" si="4"/>
        <v>86.28718872</v>
      </c>
      <c r="G888" s="232">
        <f>'StockBond Returns'!C878</f>
        <v>1943.666667</v>
      </c>
      <c r="H888" s="147">
        <f t="shared" si="2"/>
        <v>0.4406224106</v>
      </c>
      <c r="I888" s="147">
        <f t="shared" si="5"/>
        <v>5.252203657</v>
      </c>
      <c r="J888" s="45">
        <f t="shared" si="6"/>
        <v>0.1519209277</v>
      </c>
      <c r="K888" s="45">
        <f t="shared" si="7"/>
        <v>-0.1518303542</v>
      </c>
      <c r="L888" s="45">
        <f t="shared" si="8"/>
        <v>0.06475220185</v>
      </c>
      <c r="M888" s="45">
        <f t="shared" si="11"/>
        <v>0.003574259956</v>
      </c>
      <c r="N888" s="233">
        <f t="shared" si="12"/>
        <v>0.03052120584</v>
      </c>
    </row>
    <row r="889">
      <c r="A889" s="180">
        <f t="shared" si="9"/>
        <v>10</v>
      </c>
      <c r="B889" s="180">
        <f t="shared" si="10"/>
        <v>1943</v>
      </c>
      <c r="C889" s="45">
        <f>'StockBond Returns'!W879</f>
        <v>-0.006835678783</v>
      </c>
      <c r="D889" s="231">
        <f>'StockBond Returns'!M879</f>
        <v>11.2250033</v>
      </c>
      <c r="E889" s="45">
        <f t="shared" si="1"/>
        <v>0.06204341675</v>
      </c>
      <c r="F889" s="147">
        <f t="shared" si="4"/>
        <v>85.25974676</v>
      </c>
      <c r="G889" s="232">
        <f>'StockBond Returns'!C879</f>
        <v>1943.75</v>
      </c>
      <c r="H889" s="147">
        <f t="shared" si="2"/>
        <v>0.4408171667</v>
      </c>
      <c r="I889" s="147">
        <f t="shared" si="5"/>
        <v>5.257348823</v>
      </c>
      <c r="J889" s="45">
        <f t="shared" si="6"/>
        <v>0.147738052</v>
      </c>
      <c r="K889" s="45">
        <f t="shared" si="7"/>
        <v>-0.1526604254</v>
      </c>
      <c r="L889" s="45">
        <f t="shared" si="8"/>
        <v>0.06412212727</v>
      </c>
      <c r="M889" s="45">
        <f t="shared" si="11"/>
        <v>0.004757547331</v>
      </c>
      <c r="N889" s="233">
        <f t="shared" si="12"/>
        <v>0.03055373775</v>
      </c>
    </row>
    <row r="890">
      <c r="A890" s="180">
        <f t="shared" si="9"/>
        <v>11</v>
      </c>
      <c r="B890" s="180">
        <f t="shared" si="10"/>
        <v>1943</v>
      </c>
      <c r="C890" s="45">
        <f>'StockBond Returns'!W880</f>
        <v>-0.05370484321</v>
      </c>
      <c r="D890" s="231">
        <f>'StockBond Returns'!M880</f>
        <v>10.34015808</v>
      </c>
      <c r="E890" s="45">
        <f t="shared" si="1"/>
        <v>0.06585516016</v>
      </c>
      <c r="F890" s="147">
        <f t="shared" si="4"/>
        <v>80.26374228</v>
      </c>
      <c r="G890" s="232">
        <f>'StockBond Returns'!C880</f>
        <v>1943.833333</v>
      </c>
      <c r="H890" s="147">
        <f t="shared" si="2"/>
        <v>0.4404818002</v>
      </c>
      <c r="I890" s="147">
        <f t="shared" si="5"/>
        <v>5.262471326</v>
      </c>
      <c r="J890" s="45">
        <f t="shared" si="6"/>
        <v>0.1420319947</v>
      </c>
      <c r="K890" s="45">
        <f t="shared" si="7"/>
        <v>-0.1534852279</v>
      </c>
      <c r="L890" s="45">
        <f t="shared" si="8"/>
        <v>0.06348244487</v>
      </c>
      <c r="M890" s="45">
        <f t="shared" si="11"/>
        <v>0.006234222012</v>
      </c>
      <c r="N890" s="233">
        <f t="shared" si="12"/>
        <v>0.03059953253</v>
      </c>
    </row>
    <row r="891">
      <c r="A891" s="180">
        <f t="shared" si="9"/>
        <v>12</v>
      </c>
      <c r="B891" s="180">
        <f t="shared" si="10"/>
        <v>1943</v>
      </c>
      <c r="C891" s="45">
        <f>'StockBond Returns'!W881</f>
        <v>0.04787370493</v>
      </c>
      <c r="D891" s="231">
        <f>'StockBond Returns'!M881</f>
        <v>10.91506924</v>
      </c>
      <c r="E891" s="45">
        <f t="shared" si="1"/>
        <v>0.0633082298</v>
      </c>
      <c r="F891" s="147">
        <f t="shared" si="4"/>
        <v>83.64469569</v>
      </c>
      <c r="G891" s="232">
        <f>'StockBond Returns'!C881</f>
        <v>1943.916667</v>
      </c>
      <c r="H891" s="147">
        <f t="shared" si="2"/>
        <v>0.4412831347</v>
      </c>
      <c r="I891" s="147">
        <f t="shared" si="5"/>
        <v>5.26806764</v>
      </c>
      <c r="J891" s="45">
        <f t="shared" si="6"/>
        <v>0.1363465414</v>
      </c>
      <c r="K891" s="45">
        <f t="shared" si="7"/>
        <v>-0.154384488</v>
      </c>
      <c r="L891" s="45">
        <f t="shared" si="8"/>
        <v>0.06273333208</v>
      </c>
      <c r="M891" s="45">
        <f t="shared" si="11"/>
        <v>0.007229216907</v>
      </c>
      <c r="N891" s="233">
        <f t="shared" si="12"/>
        <v>0.03065532143</v>
      </c>
    </row>
    <row r="892">
      <c r="A892" s="180">
        <f t="shared" si="9"/>
        <v>1</v>
      </c>
      <c r="B892" s="180">
        <f t="shared" si="10"/>
        <v>1944</v>
      </c>
      <c r="C892" s="45">
        <f>'StockBond Returns'!W882</f>
        <v>0.01528731168</v>
      </c>
      <c r="D892" s="231">
        <f>'StockBond Returns'!M882</f>
        <v>11.05241276</v>
      </c>
      <c r="E892" s="45">
        <f t="shared" si="1"/>
        <v>0.06273899088</v>
      </c>
      <c r="F892" s="147">
        <f t="shared" si="4"/>
        <v>84.47536906</v>
      </c>
      <c r="G892" s="232">
        <f>'StockBond Returns'!C882</f>
        <v>1944</v>
      </c>
      <c r="H892" s="147">
        <f t="shared" si="2"/>
        <v>0.4416582841</v>
      </c>
      <c r="I892" s="147">
        <f t="shared" si="5"/>
        <v>5.274006907</v>
      </c>
      <c r="J892" s="45">
        <f t="shared" si="6"/>
        <v>0.1302246976</v>
      </c>
      <c r="K892" s="45">
        <f t="shared" si="7"/>
        <v>-0.1553367689</v>
      </c>
      <c r="L892" s="45">
        <f t="shared" si="8"/>
        <v>0.061900399</v>
      </c>
      <c r="M892" s="45">
        <f t="shared" si="11"/>
        <v>0.008310122434</v>
      </c>
      <c r="N892" s="233">
        <f t="shared" si="12"/>
        <v>0.03072329737</v>
      </c>
    </row>
    <row r="893">
      <c r="A893" s="180">
        <f t="shared" si="9"/>
        <v>2</v>
      </c>
      <c r="B893" s="180">
        <f t="shared" si="10"/>
        <v>1944</v>
      </c>
      <c r="C893" s="45">
        <f>'StockBond Returns'!W883</f>
        <v>0.002670385794</v>
      </c>
      <c r="D893" s="231">
        <f>'StockBond Returns'!M883</f>
        <v>10.99442661</v>
      </c>
      <c r="E893" s="45">
        <f t="shared" si="1"/>
        <v>0.06297758767</v>
      </c>
      <c r="F893" s="147">
        <f t="shared" si="4"/>
        <v>84.2581132</v>
      </c>
      <c r="G893" s="232">
        <f>'StockBond Returns'!C883</f>
        <v>1944.083333</v>
      </c>
      <c r="H893" s="147">
        <f t="shared" si="2"/>
        <v>0.4421977259</v>
      </c>
      <c r="I893" s="147">
        <f t="shared" si="5"/>
        <v>5.275514358</v>
      </c>
      <c r="J893" s="45">
        <f t="shared" si="6"/>
        <v>0.1257897167</v>
      </c>
      <c r="K893" s="45">
        <f t="shared" si="7"/>
        <v>-0.1555781271</v>
      </c>
      <c r="L893" s="45">
        <f t="shared" si="8"/>
        <v>0.06194620586</v>
      </c>
      <c r="M893" s="45">
        <f t="shared" si="11"/>
        <v>0.007563986103</v>
      </c>
      <c r="N893" s="233">
        <f t="shared" si="12"/>
        <v>0.03079873883</v>
      </c>
    </row>
    <row r="894">
      <c r="A894" s="180">
        <f t="shared" si="9"/>
        <v>3</v>
      </c>
      <c r="B894" s="180">
        <f t="shared" si="10"/>
        <v>1944</v>
      </c>
      <c r="C894" s="45">
        <f>'StockBond Returns'!W884</f>
        <v>0.01636159754</v>
      </c>
      <c r="D894" s="231">
        <f>'StockBond Returns'!M884</f>
        <v>11.15048035</v>
      </c>
      <c r="E894" s="45">
        <f t="shared" si="1"/>
        <v>0.06234111754</v>
      </c>
      <c r="F894" s="147">
        <f t="shared" si="4"/>
        <v>85.18727775</v>
      </c>
      <c r="G894" s="232">
        <f>'StockBond Returns'!C884</f>
        <v>1944.166667</v>
      </c>
      <c r="H894" s="147">
        <f t="shared" si="2"/>
        <v>0.4425558413</v>
      </c>
      <c r="I894" s="147">
        <f t="shared" si="5"/>
        <v>5.280658167</v>
      </c>
      <c r="J894" s="45">
        <f t="shared" si="6"/>
        <v>0.1199318776</v>
      </c>
      <c r="K894" s="45">
        <f t="shared" si="7"/>
        <v>-0.1564006656</v>
      </c>
      <c r="L894" s="45">
        <f t="shared" si="8"/>
        <v>0.06124669974</v>
      </c>
      <c r="M894" s="45">
        <f t="shared" si="11"/>
        <v>0.008356675563</v>
      </c>
      <c r="N894" s="233">
        <f t="shared" si="12"/>
        <v>0.03088549538</v>
      </c>
    </row>
    <row r="895">
      <c r="A895" s="180">
        <f t="shared" si="9"/>
        <v>4</v>
      </c>
      <c r="B895" s="180">
        <f t="shared" si="10"/>
        <v>1944</v>
      </c>
      <c r="C895" s="45">
        <f>'StockBond Returns'!W885</f>
        <v>-0.01159471319</v>
      </c>
      <c r="D895" s="231">
        <f>'StockBond Returns'!M885</f>
        <v>11.0026721</v>
      </c>
      <c r="E895" s="45">
        <f t="shared" si="1"/>
        <v>0.0629435064</v>
      </c>
      <c r="F895" s="147">
        <f t="shared" si="4"/>
        <v>83.76213117</v>
      </c>
      <c r="G895" s="232">
        <f>'StockBond Returns'!C885</f>
        <v>1944.25</v>
      </c>
      <c r="H895" s="147">
        <f t="shared" si="2"/>
        <v>0.4393568533</v>
      </c>
      <c r="I895" s="147">
        <f t="shared" si="5"/>
        <v>5.283234039</v>
      </c>
      <c r="J895" s="45">
        <f t="shared" si="6"/>
        <v>0.11462645</v>
      </c>
      <c r="K895" s="45">
        <f t="shared" si="7"/>
        <v>-0.1568119674</v>
      </c>
      <c r="L895" s="45">
        <f t="shared" si="8"/>
        <v>0.06104815809</v>
      </c>
      <c r="M895" s="45">
        <f t="shared" si="11"/>
        <v>0.008826227673</v>
      </c>
      <c r="N895" s="233">
        <f t="shared" si="12"/>
        <v>0.03097713029</v>
      </c>
    </row>
    <row r="896">
      <c r="A896" s="180">
        <f t="shared" si="9"/>
        <v>5</v>
      </c>
      <c r="B896" s="180">
        <f t="shared" si="10"/>
        <v>1944</v>
      </c>
      <c r="C896" s="45">
        <f>'StockBond Returns'!W886</f>
        <v>0.03403871058</v>
      </c>
      <c r="D896" s="231">
        <f>'StockBond Returns'!M886</f>
        <v>11.33315299</v>
      </c>
      <c r="E896" s="45">
        <f t="shared" si="1"/>
        <v>0.0616183491</v>
      </c>
      <c r="F896" s="147">
        <f t="shared" si="4"/>
        <v>86.15897411</v>
      </c>
      <c r="G896" s="232">
        <f>'StockBond Returns'!C886</f>
        <v>1944.333333</v>
      </c>
      <c r="H896" s="147">
        <f t="shared" si="2"/>
        <v>0.4424144787</v>
      </c>
      <c r="I896" s="147">
        <f t="shared" si="5"/>
        <v>5.289662753</v>
      </c>
      <c r="J896" s="45">
        <f t="shared" si="6"/>
        <v>0.109092446</v>
      </c>
      <c r="K896" s="45">
        <f t="shared" si="7"/>
        <v>-0.1578367237</v>
      </c>
      <c r="L896" s="45">
        <f t="shared" si="8"/>
        <v>0.06006419041</v>
      </c>
      <c r="M896" s="45">
        <f t="shared" si="11"/>
        <v>0.00975957587</v>
      </c>
      <c r="N896" s="233">
        <f t="shared" si="12"/>
        <v>0.03107076201</v>
      </c>
    </row>
    <row r="897">
      <c r="A897" s="180">
        <f t="shared" si="9"/>
        <v>6</v>
      </c>
      <c r="B897" s="180">
        <f t="shared" si="10"/>
        <v>1944</v>
      </c>
      <c r="C897" s="45">
        <f>'StockBond Returns'!W887</f>
        <v>0.0356966701</v>
      </c>
      <c r="D897" s="231">
        <f>'StockBond Returns'!M887</f>
        <v>11.81496076</v>
      </c>
      <c r="E897" s="45">
        <f t="shared" si="1"/>
        <v>0.05981922646</v>
      </c>
      <c r="F897" s="147">
        <f t="shared" si="4"/>
        <v>88.77635539</v>
      </c>
      <c r="G897" s="232">
        <f>'StockBond Returns'!C887</f>
        <v>1944.416667</v>
      </c>
      <c r="H897" s="147">
        <f t="shared" si="2"/>
        <v>0.4425444089</v>
      </c>
      <c r="I897" s="147">
        <f t="shared" si="5"/>
        <v>5.293466753</v>
      </c>
      <c r="J897" s="45">
        <f t="shared" si="6"/>
        <v>0.1031600409</v>
      </c>
      <c r="K897" s="45">
        <f t="shared" si="7"/>
        <v>-0.1584419205</v>
      </c>
      <c r="L897" s="45">
        <f t="shared" si="8"/>
        <v>0.05959015784</v>
      </c>
      <c r="M897" s="45">
        <f t="shared" si="11"/>
        <v>0.01007907396</v>
      </c>
      <c r="N897" s="233">
        <f t="shared" si="12"/>
        <v>0.03117336043</v>
      </c>
    </row>
    <row r="898">
      <c r="A898" s="180">
        <f t="shared" si="9"/>
        <v>7</v>
      </c>
      <c r="B898" s="180">
        <f t="shared" si="10"/>
        <v>1944</v>
      </c>
      <c r="C898" s="45">
        <f>'StockBond Returns'!W888</f>
        <v>-0.01770206431</v>
      </c>
      <c r="D898" s="231">
        <f>'StockBond Returns'!M888</f>
        <v>11.47690977</v>
      </c>
      <c r="E898" s="45">
        <f t="shared" si="1"/>
        <v>0.06106573416</v>
      </c>
      <c r="F898" s="147">
        <f t="shared" si="4"/>
        <v>86.77012017</v>
      </c>
      <c r="G898" s="232">
        <f>'StockBond Returns'!C888</f>
        <v>1944.5</v>
      </c>
      <c r="H898" s="147">
        <f t="shared" si="2"/>
        <v>0.4415567576</v>
      </c>
      <c r="I898" s="147">
        <f t="shared" si="5"/>
        <v>5.295883049</v>
      </c>
      <c r="J898" s="45">
        <f t="shared" si="6"/>
        <v>0.09806191586</v>
      </c>
      <c r="K898" s="45">
        <f t="shared" si="7"/>
        <v>-0.1588258891</v>
      </c>
      <c r="L898" s="45">
        <f t="shared" si="8"/>
        <v>0.05937961357</v>
      </c>
      <c r="M898" s="45">
        <f t="shared" si="11"/>
        <v>0.009963171201</v>
      </c>
      <c r="N898" s="233">
        <f t="shared" si="12"/>
        <v>0.03127918333</v>
      </c>
    </row>
    <row r="899">
      <c r="A899" s="180">
        <f t="shared" si="9"/>
        <v>8</v>
      </c>
      <c r="B899" s="180">
        <f t="shared" si="10"/>
        <v>1944</v>
      </c>
      <c r="C899" s="45">
        <f>'StockBond Returns'!W889</f>
        <v>0.01070446783</v>
      </c>
      <c r="D899" s="231">
        <f>'StockBond Returns'!M889</f>
        <v>11.5507216</v>
      </c>
      <c r="E899" s="45">
        <f t="shared" si="1"/>
        <v>0.06078733886</v>
      </c>
      <c r="F899" s="147">
        <f t="shared" si="4"/>
        <v>87.25266475</v>
      </c>
      <c r="G899" s="232">
        <f>'StockBond Returns'!C889</f>
        <v>1944.583333</v>
      </c>
      <c r="H899" s="147">
        <f t="shared" si="2"/>
        <v>0.4419881082</v>
      </c>
      <c r="I899" s="147">
        <f t="shared" si="5"/>
        <v>5.29747697</v>
      </c>
      <c r="J899" s="45">
        <f t="shared" si="6"/>
        <v>0.09470213473</v>
      </c>
      <c r="K899" s="45">
        <f t="shared" si="7"/>
        <v>-0.1590789842</v>
      </c>
      <c r="L899" s="45">
        <f t="shared" si="8"/>
        <v>0.05932403042</v>
      </c>
      <c r="M899" s="45">
        <f t="shared" si="11"/>
        <v>0.009430861421</v>
      </c>
      <c r="N899" s="233">
        <f t="shared" si="12"/>
        <v>0.03138105561</v>
      </c>
    </row>
    <row r="900">
      <c r="A900" s="180">
        <f t="shared" si="9"/>
        <v>9</v>
      </c>
      <c r="B900" s="180">
        <f t="shared" si="10"/>
        <v>1944</v>
      </c>
      <c r="C900" s="45">
        <f>'StockBond Returns'!W890</f>
        <v>0.0009473820138</v>
      </c>
      <c r="D900" s="231">
        <f>'StockBond Returns'!M890</f>
        <v>11.49039716</v>
      </c>
      <c r="E900" s="45">
        <f t="shared" si="1"/>
        <v>0.06101459684</v>
      </c>
      <c r="F900" s="147">
        <f t="shared" si="4"/>
        <v>86.89291951</v>
      </c>
      <c r="G900" s="232">
        <f>'StockBond Returns'!C890</f>
        <v>1944.666667</v>
      </c>
      <c r="H900" s="147">
        <f t="shared" si="2"/>
        <v>0.4418113711</v>
      </c>
      <c r="I900" s="147">
        <f t="shared" si="5"/>
        <v>5.298665931</v>
      </c>
      <c r="J900" s="45">
        <f t="shared" si="6"/>
        <v>0.08927983685</v>
      </c>
      <c r="K900" s="45">
        <f t="shared" si="7"/>
        <v>-0.1592676773</v>
      </c>
      <c r="L900" s="45">
        <f t="shared" si="8"/>
        <v>0.05933426429</v>
      </c>
      <c r="M900" s="45">
        <f t="shared" si="11"/>
        <v>0.008846243786</v>
      </c>
      <c r="N900" s="233">
        <f t="shared" si="12"/>
        <v>0.03149174784</v>
      </c>
    </row>
    <row r="901">
      <c r="A901" s="180">
        <f t="shared" si="9"/>
        <v>10</v>
      </c>
      <c r="B901" s="180">
        <f t="shared" si="10"/>
        <v>1944</v>
      </c>
      <c r="C901" s="45">
        <f>'StockBond Returns'!W891</f>
        <v>0.003299321215</v>
      </c>
      <c r="D901" s="231">
        <f>'StockBond Returns'!M891</f>
        <v>11.46646664</v>
      </c>
      <c r="E901" s="45">
        <f t="shared" si="1"/>
        <v>0.06110541182</v>
      </c>
      <c r="F901" s="147">
        <f t="shared" si="4"/>
        <v>86.73633812</v>
      </c>
      <c r="G901" s="232">
        <f>'StockBond Returns'!C891</f>
        <v>1944.75</v>
      </c>
      <c r="H901" s="147">
        <f t="shared" si="2"/>
        <v>0.4416716384</v>
      </c>
      <c r="I901" s="147">
        <f t="shared" si="5"/>
        <v>5.299520402</v>
      </c>
      <c r="J901" s="45">
        <f t="shared" si="6"/>
        <v>0.0840562933</v>
      </c>
      <c r="K901" s="45">
        <f t="shared" si="7"/>
        <v>-0.1594032333</v>
      </c>
      <c r="L901" s="45">
        <f t="shared" si="8"/>
        <v>0.05939675137</v>
      </c>
      <c r="M901" s="45">
        <f t="shared" si="11"/>
        <v>0.008021453588</v>
      </c>
      <c r="N901" s="233">
        <f t="shared" si="12"/>
        <v>0.03161005758</v>
      </c>
    </row>
    <row r="902">
      <c r="A902" s="180">
        <f t="shared" si="9"/>
        <v>11</v>
      </c>
      <c r="B902" s="180">
        <f t="shared" si="10"/>
        <v>1944</v>
      </c>
      <c r="C902" s="45">
        <f>'StockBond Returns'!W892</f>
        <v>0.006458958888</v>
      </c>
      <c r="D902" s="231">
        <f>'StockBond Returns'!M892</f>
        <v>11.48741275</v>
      </c>
      <c r="E902" s="45">
        <f t="shared" si="1"/>
        <v>0.06102590186</v>
      </c>
      <c r="F902" s="147">
        <f t="shared" si="4"/>
        <v>86.85204018</v>
      </c>
      <c r="G902" s="232">
        <f>'StockBond Returns'!C892</f>
        <v>1944.833333</v>
      </c>
      <c r="H902" s="147">
        <f t="shared" si="2"/>
        <v>0.44168534</v>
      </c>
      <c r="I902" s="147">
        <f t="shared" si="5"/>
        <v>5.300723942</v>
      </c>
      <c r="J902" s="45">
        <f t="shared" si="6"/>
        <v>0.08156579638</v>
      </c>
      <c r="K902" s="45">
        <f t="shared" si="7"/>
        <v>-0.1595940925</v>
      </c>
      <c r="L902" s="45">
        <f t="shared" si="8"/>
        <v>0.05938278623</v>
      </c>
      <c r="M902" s="45">
        <f t="shared" si="11"/>
        <v>0.007268945302</v>
      </c>
      <c r="N902" s="233">
        <f t="shared" si="12"/>
        <v>0.03171924338</v>
      </c>
    </row>
    <row r="903">
      <c r="A903" s="180">
        <f t="shared" si="9"/>
        <v>12</v>
      </c>
      <c r="B903" s="180">
        <f t="shared" si="10"/>
        <v>1944</v>
      </c>
      <c r="C903" s="45">
        <f>'StockBond Returns'!W893</f>
        <v>0.02380944486</v>
      </c>
      <c r="D903" s="231">
        <f>'StockBond Returns'!M893</f>
        <v>11.84302689</v>
      </c>
      <c r="E903" s="45">
        <f t="shared" si="1"/>
        <v>0.05971893648</v>
      </c>
      <c r="F903" s="147">
        <f t="shared" si="4"/>
        <v>88.46773742</v>
      </c>
      <c r="G903" s="232">
        <f>'StockBond Returns'!C893</f>
        <v>1944.916667</v>
      </c>
      <c r="H903" s="147">
        <f t="shared" si="2"/>
        <v>0.4402665993</v>
      </c>
      <c r="I903" s="147">
        <f t="shared" si="5"/>
        <v>5.299707407</v>
      </c>
      <c r="J903" s="45">
        <f t="shared" si="6"/>
        <v>0.07845801607</v>
      </c>
      <c r="K903" s="45">
        <f t="shared" si="7"/>
        <v>-0.1594328945</v>
      </c>
      <c r="L903" s="45">
        <f t="shared" si="8"/>
        <v>0.05980279005</v>
      </c>
      <c r="M903" s="45">
        <f t="shared" si="11"/>
        <v>0.006005952946</v>
      </c>
      <c r="N903" s="233">
        <f t="shared" si="12"/>
        <v>0.03182406737</v>
      </c>
    </row>
    <row r="904">
      <c r="A904" s="180">
        <f t="shared" si="9"/>
        <v>1</v>
      </c>
      <c r="B904" s="180">
        <f t="shared" si="10"/>
        <v>1945</v>
      </c>
      <c r="C904" s="45">
        <f>'StockBond Returns'!W894</f>
        <v>0.01734119051</v>
      </c>
      <c r="D904" s="231">
        <f>'StockBond Returns'!M894</f>
        <v>11.9427311</v>
      </c>
      <c r="E904" s="45">
        <f t="shared" si="1"/>
        <v>0.05936647056</v>
      </c>
      <c r="F904" s="147">
        <f t="shared" si="4"/>
        <v>89.55397196</v>
      </c>
      <c r="G904" s="232">
        <f>'StockBond Returns'!C894</f>
        <v>1945</v>
      </c>
      <c r="H904" s="147">
        <f t="shared" si="2"/>
        <v>0.4430419367</v>
      </c>
      <c r="I904" s="147">
        <f t="shared" si="5"/>
        <v>5.301091059</v>
      </c>
      <c r="J904" s="45">
        <f t="shared" si="6"/>
        <v>0.0747747078</v>
      </c>
      <c r="K904" s="45">
        <f t="shared" si="7"/>
        <v>-0.1596522932</v>
      </c>
      <c r="L904" s="45">
        <f t="shared" si="8"/>
        <v>0.05973402313</v>
      </c>
      <c r="M904" s="45">
        <f t="shared" si="11"/>
        <v>0.005135403276</v>
      </c>
      <c r="N904" s="233">
        <f t="shared" si="12"/>
        <v>0.03192373334</v>
      </c>
    </row>
    <row r="905">
      <c r="A905" s="180">
        <f t="shared" si="9"/>
        <v>2</v>
      </c>
      <c r="B905" s="180">
        <f t="shared" si="10"/>
        <v>1945</v>
      </c>
      <c r="C905" s="45">
        <f>'StockBond Returns'!W895</f>
        <v>0.05094719437</v>
      </c>
      <c r="D905" s="231">
        <f>'StockBond Returns'!M895</f>
        <v>12.66047889</v>
      </c>
      <c r="E905" s="45">
        <f t="shared" si="1"/>
        <v>0.05699297687</v>
      </c>
      <c r="F905" s="147">
        <f t="shared" si="4"/>
        <v>93.6508819</v>
      </c>
      <c r="G905" s="232">
        <f>'StockBond Returns'!C895</f>
        <v>1945.083333</v>
      </c>
      <c r="H905" s="147">
        <f t="shared" si="2"/>
        <v>0.4447868788</v>
      </c>
      <c r="I905" s="147">
        <f t="shared" si="5"/>
        <v>5.303680212</v>
      </c>
      <c r="J905" s="45">
        <f t="shared" si="6"/>
        <v>0.07107514268</v>
      </c>
      <c r="K905" s="45">
        <f t="shared" si="7"/>
        <v>-0.1600625346</v>
      </c>
      <c r="L905" s="45">
        <f t="shared" si="8"/>
        <v>0.05941491806</v>
      </c>
      <c r="M905" s="45">
        <f t="shared" si="11"/>
        <v>0.00533897776</v>
      </c>
      <c r="N905" s="233">
        <f t="shared" si="12"/>
        <v>0.03201994623</v>
      </c>
    </row>
    <row r="906">
      <c r="A906" s="180">
        <f t="shared" si="9"/>
        <v>3</v>
      </c>
      <c r="B906" s="180">
        <f t="shared" si="10"/>
        <v>1945</v>
      </c>
      <c r="C906" s="45">
        <f>'StockBond Returns'!W896</f>
        <v>-0.03029436221</v>
      </c>
      <c r="D906" s="231">
        <f>'StockBond Returns'!M896</f>
        <v>12.06675898</v>
      </c>
      <c r="E906" s="45">
        <f t="shared" si="1"/>
        <v>0.05893614709</v>
      </c>
      <c r="F906" s="147">
        <f t="shared" si="4"/>
        <v>90.38247582</v>
      </c>
      <c r="G906" s="232">
        <f>'StockBond Returns'!C896</f>
        <v>1945.166667</v>
      </c>
      <c r="H906" s="147">
        <f t="shared" si="2"/>
        <v>0.4438995741</v>
      </c>
      <c r="I906" s="147">
        <f t="shared" si="5"/>
        <v>5.305023945</v>
      </c>
      <c r="J906" s="45">
        <f t="shared" si="6"/>
        <v>0.06708374976</v>
      </c>
      <c r="K906" s="45">
        <f t="shared" si="7"/>
        <v>-0.160275286</v>
      </c>
      <c r="L906" s="45">
        <f t="shared" si="8"/>
        <v>0.05933310342</v>
      </c>
      <c r="M906" s="45">
        <f t="shared" si="11"/>
        <v>0.004614155451</v>
      </c>
      <c r="N906" s="233">
        <f t="shared" si="12"/>
        <v>0.03211233602</v>
      </c>
    </row>
    <row r="907">
      <c r="A907" s="180">
        <f t="shared" si="9"/>
        <v>4</v>
      </c>
      <c r="B907" s="180">
        <f t="shared" si="10"/>
        <v>1945</v>
      </c>
      <c r="C907" s="45">
        <f>'StockBond Returns'!W897</f>
        <v>0.07201095809</v>
      </c>
      <c r="D907" s="231">
        <f>'StockBond Returns'!M897</f>
        <v>13.12723458</v>
      </c>
      <c r="E907" s="45">
        <f t="shared" si="1"/>
        <v>0.05558875334</v>
      </c>
      <c r="F907" s="147">
        <f t="shared" si="4"/>
        <v>96.41513929</v>
      </c>
      <c r="G907" s="232">
        <f>'StockBond Returns'!C897</f>
        <v>1945.25</v>
      </c>
      <c r="H907" s="147">
        <f t="shared" si="2"/>
        <v>0.4466331164</v>
      </c>
      <c r="I907" s="147">
        <f t="shared" si="5"/>
        <v>5.312300208</v>
      </c>
      <c r="J907" s="45">
        <f t="shared" si="6"/>
        <v>0.06270775964</v>
      </c>
      <c r="K907" s="45">
        <f t="shared" si="7"/>
        <v>-0.1614254578</v>
      </c>
      <c r="L907" s="45">
        <f t="shared" si="8"/>
        <v>0.05805963366</v>
      </c>
      <c r="M907" s="45">
        <f t="shared" si="11"/>
        <v>0.005501586533</v>
      </c>
      <c r="N907" s="233">
        <f t="shared" si="12"/>
        <v>0.03219831826</v>
      </c>
    </row>
    <row r="908">
      <c r="A908" s="180">
        <f t="shared" si="9"/>
        <v>5</v>
      </c>
      <c r="B908" s="180">
        <f t="shared" si="10"/>
        <v>1945</v>
      </c>
      <c r="C908" s="45">
        <f>'StockBond Returns'!W898</f>
        <v>0.005995738141</v>
      </c>
      <c r="D908" s="231">
        <f>'StockBond Returns'!M898</f>
        <v>13.20369602</v>
      </c>
      <c r="E908" s="45">
        <f t="shared" si="1"/>
        <v>0.05536818473</v>
      </c>
      <c r="F908" s="147">
        <f t="shared" si="4"/>
        <v>96.5439082</v>
      </c>
      <c r="G908" s="232">
        <f>'StockBond Returns'!C898</f>
        <v>1945.333333</v>
      </c>
      <c r="H908" s="147">
        <f t="shared" si="2"/>
        <v>0.4454550787</v>
      </c>
      <c r="I908" s="147">
        <f t="shared" si="5"/>
        <v>5.315340808</v>
      </c>
      <c r="J908" s="45">
        <f t="shared" si="6"/>
        <v>0.0587909311</v>
      </c>
      <c r="K908" s="45">
        <f t="shared" si="7"/>
        <v>-0.161905158</v>
      </c>
      <c r="L908" s="45">
        <f t="shared" si="8"/>
        <v>0.05761881913</v>
      </c>
      <c r="M908" s="45">
        <f t="shared" si="11"/>
        <v>0.004854384087</v>
      </c>
      <c r="N908" s="233">
        <f t="shared" si="12"/>
        <v>0.0322810855</v>
      </c>
    </row>
    <row r="909">
      <c r="A909" s="180">
        <f t="shared" si="9"/>
        <v>6</v>
      </c>
      <c r="B909" s="180">
        <f t="shared" si="10"/>
        <v>1945</v>
      </c>
      <c r="C909" s="45">
        <f>'StockBond Returns'!W899</f>
        <v>-0.009419457501</v>
      </c>
      <c r="D909" s="231">
        <f>'StockBond Returns'!M899</f>
        <v>13.01710679</v>
      </c>
      <c r="E909" s="45">
        <f t="shared" si="1"/>
        <v>0.05591099317</v>
      </c>
      <c r="F909" s="147">
        <f t="shared" si="4"/>
        <v>95.19325783</v>
      </c>
      <c r="G909" s="232">
        <f>'StockBond Returns'!C899</f>
        <v>1945.416667</v>
      </c>
      <c r="H909" s="147">
        <f t="shared" si="2"/>
        <v>0.4435291324</v>
      </c>
      <c r="I909" s="147">
        <f t="shared" si="5"/>
        <v>5.316325532</v>
      </c>
      <c r="J909" s="45">
        <f t="shared" si="6"/>
        <v>0.0566333915</v>
      </c>
      <c r="K909" s="45">
        <f t="shared" si="7"/>
        <v>-0.1620603952</v>
      </c>
      <c r="L909" s="45">
        <f t="shared" si="8"/>
        <v>0.05758031258</v>
      </c>
      <c r="M909" s="45">
        <f t="shared" si="11"/>
        <v>0.004318300136</v>
      </c>
      <c r="N909" s="233">
        <f t="shared" si="12"/>
        <v>0.03235350823</v>
      </c>
    </row>
    <row r="910">
      <c r="A910" s="180">
        <f t="shared" si="9"/>
        <v>7</v>
      </c>
      <c r="B910" s="180">
        <f t="shared" si="10"/>
        <v>1945</v>
      </c>
      <c r="C910" s="45">
        <f>'StockBond Returns'!W900</f>
        <v>-0.01264833489</v>
      </c>
      <c r="D910" s="231">
        <f>'StockBond Returns'!M900</f>
        <v>12.76256001</v>
      </c>
      <c r="E910" s="45">
        <f t="shared" si="1"/>
        <v>0.05667709297</v>
      </c>
      <c r="F910" s="147">
        <f t="shared" si="4"/>
        <v>93.5513024</v>
      </c>
      <c r="G910" s="232">
        <f>'StockBond Returns'!C900</f>
        <v>1945.5</v>
      </c>
      <c r="H910" s="147">
        <f t="shared" si="2"/>
        <v>0.4418513219</v>
      </c>
      <c r="I910" s="147">
        <f t="shared" si="5"/>
        <v>5.316620096</v>
      </c>
      <c r="J910" s="45">
        <f t="shared" si="6"/>
        <v>0.05439486652</v>
      </c>
      <c r="K910" s="45">
        <f t="shared" si="7"/>
        <v>-0.1621068208</v>
      </c>
      <c r="L910" s="45">
        <f t="shared" si="8"/>
        <v>0.05767254972</v>
      </c>
      <c r="M910" s="45">
        <f t="shared" si="11"/>
        <v>0.003915692013</v>
      </c>
      <c r="N910" s="233">
        <f t="shared" si="12"/>
        <v>0.03241846416</v>
      </c>
    </row>
    <row r="911">
      <c r="A911" s="180">
        <f t="shared" si="9"/>
        <v>8</v>
      </c>
      <c r="B911" s="180">
        <f t="shared" si="10"/>
        <v>1945</v>
      </c>
      <c r="C911" s="45">
        <f>'StockBond Returns'!W901</f>
        <v>0.04706656733</v>
      </c>
      <c r="D911" s="231">
        <f>'StockBond Returns'!M901</f>
        <v>13.50758742</v>
      </c>
      <c r="E911" s="45">
        <f t="shared" si="1"/>
        <v>0.05451623276</v>
      </c>
      <c r="F911" s="147">
        <f t="shared" si="4"/>
        <v>97.49179332</v>
      </c>
      <c r="G911" s="232">
        <f>'StockBond Returns'!C901</f>
        <v>1945.583333</v>
      </c>
      <c r="H911" s="147">
        <f t="shared" si="2"/>
        <v>0.4429071081</v>
      </c>
      <c r="I911" s="147">
        <f t="shared" si="5"/>
        <v>5.317539096</v>
      </c>
      <c r="J911" s="45">
        <f t="shared" si="6"/>
        <v>0.05169064617</v>
      </c>
      <c r="K911" s="45">
        <f t="shared" si="7"/>
        <v>-0.162251629</v>
      </c>
      <c r="L911" s="45">
        <f t="shared" si="8"/>
        <v>0.05763342434</v>
      </c>
      <c r="M911" s="45">
        <f t="shared" si="11"/>
        <v>0.003787109554</v>
      </c>
      <c r="N911" s="233">
        <f t="shared" si="12"/>
        <v>0.03248177917</v>
      </c>
    </row>
    <row r="912">
      <c r="A912" s="180">
        <f t="shared" si="9"/>
        <v>9</v>
      </c>
      <c r="B912" s="180">
        <f t="shared" si="10"/>
        <v>1945</v>
      </c>
      <c r="C912" s="45">
        <f>'StockBond Returns'!W902</f>
        <v>0.03507323823</v>
      </c>
      <c r="D912" s="231">
        <f>'StockBond Returns'!M902</f>
        <v>14.22510522</v>
      </c>
      <c r="E912" s="45">
        <f t="shared" si="1"/>
        <v>0.05264912489</v>
      </c>
      <c r="F912" s="147">
        <f t="shared" si="4"/>
        <v>100.4527049</v>
      </c>
      <c r="G912" s="232">
        <f>'StockBond Returns'!C902</f>
        <v>1945.666667</v>
      </c>
      <c r="H912" s="147">
        <f t="shared" si="2"/>
        <v>0.4407289173</v>
      </c>
      <c r="I912" s="147">
        <f t="shared" si="5"/>
        <v>5.316456642</v>
      </c>
      <c r="J912" s="45">
        <f t="shared" si="6"/>
        <v>0.04880713917</v>
      </c>
      <c r="K912" s="45">
        <f t="shared" si="7"/>
        <v>-0.1620810598</v>
      </c>
      <c r="L912" s="45">
        <f t="shared" si="8"/>
        <v>0.05798339895</v>
      </c>
      <c r="M912" s="45">
        <f t="shared" si="11"/>
        <v>0.003357583152</v>
      </c>
      <c r="N912" s="233">
        <f t="shared" si="12"/>
        <v>0.0325390846</v>
      </c>
    </row>
    <row r="913">
      <c r="A913" s="180">
        <f t="shared" si="9"/>
        <v>10</v>
      </c>
      <c r="B913" s="180">
        <f t="shared" si="10"/>
        <v>1945</v>
      </c>
      <c r="C913" s="45">
        <f>'StockBond Returns'!W903</f>
        <v>0.02694721184</v>
      </c>
      <c r="D913" s="231">
        <f>'StockBond Returns'!M903</f>
        <v>14.50534143</v>
      </c>
      <c r="E913" s="45">
        <f t="shared" si="1"/>
        <v>0.05197006073</v>
      </c>
      <c r="F913" s="147">
        <f t="shared" si="4"/>
        <v>102.7070199</v>
      </c>
      <c r="G913" s="232">
        <f>'StockBond Returns'!C903</f>
        <v>1945.75</v>
      </c>
      <c r="H913" s="147">
        <f t="shared" si="2"/>
        <v>0.4448075052</v>
      </c>
      <c r="I913" s="147">
        <f t="shared" si="5"/>
        <v>5.319592509</v>
      </c>
      <c r="J913" s="45">
        <f t="shared" si="6"/>
        <v>0.04559591034</v>
      </c>
      <c r="K913" s="45">
        <f t="shared" si="7"/>
        <v>-0.1625750078</v>
      </c>
      <c r="L913" s="45">
        <f t="shared" si="8"/>
        <v>0.05748766171</v>
      </c>
      <c r="M913" s="45">
        <f t="shared" si="11"/>
        <v>0.003787532642</v>
      </c>
      <c r="N913" s="233">
        <f t="shared" si="12"/>
        <v>0.03258965518</v>
      </c>
    </row>
    <row r="914">
      <c r="A914" s="180">
        <f t="shared" si="9"/>
        <v>11</v>
      </c>
      <c r="B914" s="180">
        <f t="shared" si="10"/>
        <v>1945</v>
      </c>
      <c r="C914" s="45">
        <f>'StockBond Returns'!W904</f>
        <v>0.02822027486</v>
      </c>
      <c r="D914" s="231">
        <f>'StockBond Returns'!M904</f>
        <v>14.97840427</v>
      </c>
      <c r="E914" s="45">
        <f t="shared" si="1"/>
        <v>0.05088139304</v>
      </c>
      <c r="F914" s="147">
        <f t="shared" si="4"/>
        <v>105.1480801</v>
      </c>
      <c r="G914" s="232">
        <f>'StockBond Returns'!C904</f>
        <v>1945.833333</v>
      </c>
      <c r="H914" s="147">
        <f t="shared" si="2"/>
        <v>0.4458400661</v>
      </c>
      <c r="I914" s="147">
        <f t="shared" si="5"/>
        <v>5.323747235</v>
      </c>
      <c r="J914" s="45">
        <f t="shared" si="6"/>
        <v>0.04011809979</v>
      </c>
      <c r="K914" s="45">
        <f t="shared" si="7"/>
        <v>-0.1632285459</v>
      </c>
      <c r="L914" s="45">
        <f t="shared" si="8"/>
        <v>0.05677567598</v>
      </c>
      <c r="M914" s="45">
        <f t="shared" si="11"/>
        <v>0.004343424208</v>
      </c>
      <c r="N914" s="233">
        <f t="shared" si="12"/>
        <v>0.03264681375</v>
      </c>
    </row>
    <row r="915">
      <c r="A915" s="180">
        <f t="shared" si="9"/>
        <v>12</v>
      </c>
      <c r="B915" s="180">
        <f t="shared" si="10"/>
        <v>1945</v>
      </c>
      <c r="C915" s="45">
        <f>'StockBond Returns'!W905</f>
        <v>0.001879478454</v>
      </c>
      <c r="D915" s="231">
        <f>'StockBond Returns'!M905</f>
        <v>15.04634923</v>
      </c>
      <c r="E915" s="45">
        <f t="shared" si="1"/>
        <v>0.05073065232</v>
      </c>
      <c r="F915" s="147">
        <f t="shared" si="4"/>
        <v>104.8990257</v>
      </c>
      <c r="G915" s="232">
        <f>'StockBond Returns'!C905</f>
        <v>1945.916667</v>
      </c>
      <c r="H915" s="147">
        <f t="shared" si="2"/>
        <v>0.4434663334</v>
      </c>
      <c r="I915" s="147">
        <f t="shared" si="5"/>
        <v>5.326946969</v>
      </c>
      <c r="J915" s="45">
        <f t="shared" si="6"/>
        <v>0.03620640778</v>
      </c>
      <c r="K915" s="45">
        <f t="shared" si="7"/>
        <v>-0.1637311689</v>
      </c>
      <c r="L915" s="45">
        <f t="shared" si="8"/>
        <v>0.05624286181</v>
      </c>
      <c r="M915" s="45">
        <f t="shared" si="11"/>
        <v>0.005139823791</v>
      </c>
      <c r="N915" s="233">
        <f t="shared" si="12"/>
        <v>0.03270374621</v>
      </c>
    </row>
    <row r="916">
      <c r="A916" s="180">
        <f t="shared" si="9"/>
        <v>1</v>
      </c>
      <c r="B916" s="180">
        <f t="shared" si="10"/>
        <v>1946</v>
      </c>
      <c r="C916" s="45">
        <f>'StockBond Returns'!W906</f>
        <v>0.05638007005</v>
      </c>
      <c r="D916" s="231">
        <f>'StockBond Returns'!M906</f>
        <v>16.10000778</v>
      </c>
      <c r="E916" s="45">
        <f t="shared" si="1"/>
        <v>0.04855588561</v>
      </c>
      <c r="F916" s="147">
        <f t="shared" si="4"/>
        <v>110.3447711</v>
      </c>
      <c r="G916" s="232">
        <f>'StockBond Returns'!C906</f>
        <v>1946</v>
      </c>
      <c r="H916" s="147">
        <f t="shared" si="2"/>
        <v>0.4464906737</v>
      </c>
      <c r="I916" s="147">
        <f t="shared" si="5"/>
        <v>5.330395706</v>
      </c>
      <c r="J916" s="45">
        <f t="shared" si="6"/>
        <v>0.03284535882</v>
      </c>
      <c r="K916" s="45">
        <f t="shared" si="7"/>
        <v>-0.1642722303</v>
      </c>
      <c r="L916" s="45">
        <f t="shared" si="8"/>
        <v>0.05565225504</v>
      </c>
      <c r="M916" s="45">
        <f t="shared" si="11"/>
        <v>0.005528040597</v>
      </c>
      <c r="N916" s="233">
        <f t="shared" si="12"/>
        <v>0.0327584049</v>
      </c>
    </row>
    <row r="917">
      <c r="A917" s="180">
        <f t="shared" si="9"/>
        <v>2</v>
      </c>
      <c r="B917" s="180">
        <f t="shared" si="10"/>
        <v>1946</v>
      </c>
      <c r="C917" s="45">
        <f>'StockBond Returns'!W907</f>
        <v>-0.04381108856</v>
      </c>
      <c r="D917" s="231">
        <f>'StockBond Returns'!M907</f>
        <v>15.07258426</v>
      </c>
      <c r="E917" s="45">
        <f t="shared" si="1"/>
        <v>0.05067281173</v>
      </c>
      <c r="F917" s="147">
        <f t="shared" si="4"/>
        <v>105.0835171</v>
      </c>
      <c r="G917" s="232">
        <f>'StockBond Returns'!C907</f>
        <v>1946.083333</v>
      </c>
      <c r="H917" s="147">
        <f t="shared" si="2"/>
        <v>0.4437397733</v>
      </c>
      <c r="I917" s="147">
        <f t="shared" si="5"/>
        <v>5.3293486</v>
      </c>
      <c r="J917" s="45">
        <f t="shared" si="6"/>
        <v>0.03001424658</v>
      </c>
      <c r="K917" s="45">
        <f t="shared" si="7"/>
        <v>-0.1641080273</v>
      </c>
      <c r="L917" s="45">
        <f t="shared" si="8"/>
        <v>0.05594226631</v>
      </c>
      <c r="M917" s="45">
        <f t="shared" si="11"/>
        <v>0.004839731491</v>
      </c>
      <c r="N917" s="233">
        <f t="shared" si="12"/>
        <v>0.03281245957</v>
      </c>
    </row>
    <row r="918">
      <c r="A918" s="180">
        <f t="shared" si="9"/>
        <v>3</v>
      </c>
      <c r="B918" s="180">
        <f t="shared" si="10"/>
        <v>1946</v>
      </c>
      <c r="C918" s="45">
        <f>'StockBond Returns'!W908</f>
        <v>0.02657670219</v>
      </c>
      <c r="D918" s="231">
        <f>'StockBond Returns'!M908</f>
        <v>15.59245943</v>
      </c>
      <c r="E918" s="45">
        <f t="shared" si="1"/>
        <v>0.04956678217</v>
      </c>
      <c r="F918" s="147">
        <f t="shared" si="4"/>
        <v>107.4207576</v>
      </c>
      <c r="G918" s="232">
        <f>'StockBond Returns'!C908</f>
        <v>1946.166667</v>
      </c>
      <c r="H918" s="147">
        <f t="shared" si="2"/>
        <v>0.4437084409</v>
      </c>
      <c r="I918" s="147">
        <f t="shared" si="5"/>
        <v>5.329157467</v>
      </c>
      <c r="J918" s="45">
        <f t="shared" si="6"/>
        <v>0.02820399437</v>
      </c>
      <c r="K918" s="45">
        <f t="shared" si="7"/>
        <v>-0.1640780475</v>
      </c>
      <c r="L918" s="45">
        <f t="shared" si="8"/>
        <v>0.05605816634</v>
      </c>
      <c r="M918" s="45">
        <f t="shared" si="11"/>
        <v>0.004549182499</v>
      </c>
      <c r="N918" s="233">
        <f t="shared" si="12"/>
        <v>0.0328614405</v>
      </c>
    </row>
    <row r="919">
      <c r="A919" s="180">
        <f t="shared" si="9"/>
        <v>4</v>
      </c>
      <c r="B919" s="180">
        <f t="shared" si="10"/>
        <v>1946</v>
      </c>
      <c r="C919" s="45">
        <f>'StockBond Returns'!W909</f>
        <v>0.02190986374</v>
      </c>
      <c r="D919" s="231">
        <f>'StockBond Returns'!M909</f>
        <v>16.12680617</v>
      </c>
      <c r="E919" s="45">
        <f t="shared" si="1"/>
        <v>0.04850427913</v>
      </c>
      <c r="F919" s="147">
        <f t="shared" si="4"/>
        <v>109.3209017</v>
      </c>
      <c r="G919" s="232">
        <f>'StockBond Returns'!C909</f>
        <v>1946.25</v>
      </c>
      <c r="H919" s="147">
        <f t="shared" si="2"/>
        <v>0.4418776275</v>
      </c>
      <c r="I919" s="147">
        <f t="shared" si="5"/>
        <v>5.324401978</v>
      </c>
      <c r="J919" s="45">
        <f t="shared" si="6"/>
        <v>0.02766187076</v>
      </c>
      <c r="K919" s="45">
        <f t="shared" si="7"/>
        <v>-0.163331444</v>
      </c>
      <c r="L919" s="45">
        <f t="shared" si="8"/>
        <v>0.05707553611</v>
      </c>
      <c r="M919" s="45">
        <f t="shared" si="11"/>
        <v>0.002278065938</v>
      </c>
      <c r="N919" s="233">
        <f t="shared" si="12"/>
        <v>0.03290650263</v>
      </c>
    </row>
    <row r="920">
      <c r="A920" s="180">
        <f t="shared" si="9"/>
        <v>5</v>
      </c>
      <c r="B920" s="180">
        <f t="shared" si="10"/>
        <v>1946</v>
      </c>
      <c r="C920" s="45">
        <f>'StockBond Returns'!W910</f>
        <v>0.01364259409</v>
      </c>
      <c r="D920" s="231">
        <f>'StockBond Returns'!M910</f>
        <v>16.42477061</v>
      </c>
      <c r="E920" s="45">
        <f t="shared" si="1"/>
        <v>0.04794182545</v>
      </c>
      <c r="F920" s="147">
        <f t="shared" si="4"/>
        <v>110.3644164</v>
      </c>
      <c r="G920" s="232">
        <f>'StockBond Returns'!C910</f>
        <v>1946.333333</v>
      </c>
      <c r="H920" s="147">
        <f t="shared" si="2"/>
        <v>0.4409226322</v>
      </c>
      <c r="I920" s="147">
        <f t="shared" si="5"/>
        <v>5.319869532</v>
      </c>
      <c r="J920" s="45">
        <f t="shared" si="6"/>
        <v>0.02703730358</v>
      </c>
      <c r="K920" s="45">
        <f t="shared" si="7"/>
        <v>-0.1626186153</v>
      </c>
      <c r="L920" s="45">
        <f t="shared" si="8"/>
        <v>0.0580486836</v>
      </c>
      <c r="M920" s="45">
        <f t="shared" si="11"/>
        <v>0.0008520100519</v>
      </c>
      <c r="N920" s="233">
        <f t="shared" si="12"/>
        <v>0.03294719047</v>
      </c>
    </row>
    <row r="921">
      <c r="A921" s="180">
        <f t="shared" si="9"/>
        <v>6</v>
      </c>
      <c r="B921" s="180">
        <f t="shared" si="10"/>
        <v>1946</v>
      </c>
      <c r="C921" s="45">
        <f>'StockBond Returns'!W911</f>
        <v>-0.03653451494</v>
      </c>
      <c r="D921" s="231">
        <f>'StockBond Returns'!M911</f>
        <v>15.73922953</v>
      </c>
      <c r="E921" s="45">
        <f t="shared" si="1"/>
        <v>0.04926775579</v>
      </c>
      <c r="F921" s="147">
        <f t="shared" si="4"/>
        <v>105.9074922</v>
      </c>
      <c r="G921" s="232">
        <f>'StockBond Returns'!C911</f>
        <v>1946.416667</v>
      </c>
      <c r="H921" s="147">
        <f t="shared" si="2"/>
        <v>0.4348187053</v>
      </c>
      <c r="I921" s="147">
        <f t="shared" si="5"/>
        <v>5.311159105</v>
      </c>
      <c r="J921" s="45">
        <f t="shared" si="6"/>
        <v>0.02610750718</v>
      </c>
      <c r="K921" s="45">
        <f t="shared" si="7"/>
        <v>-0.16124529</v>
      </c>
      <c r="L921" s="45">
        <f t="shared" si="8"/>
        <v>0.05985168553</v>
      </c>
      <c r="M921" s="45">
        <f t="shared" si="11"/>
        <v>-0.0009718040571</v>
      </c>
      <c r="N921" s="233">
        <f t="shared" si="12"/>
        <v>0.03298933586</v>
      </c>
    </row>
    <row r="922">
      <c r="A922" s="180">
        <f t="shared" si="9"/>
        <v>7</v>
      </c>
      <c r="B922" s="180">
        <f t="shared" si="10"/>
        <v>1946</v>
      </c>
      <c r="C922" s="45">
        <f>'StockBond Returns'!W912</f>
        <v>-0.07197575938</v>
      </c>
      <c r="D922" s="231">
        <f>'StockBond Returns'!M912</f>
        <v>14.43555524</v>
      </c>
      <c r="E922" s="45">
        <f t="shared" si="1"/>
        <v>0.05213670026</v>
      </c>
      <c r="F922" s="147">
        <f t="shared" si="4"/>
        <v>97.88119776</v>
      </c>
      <c r="G922" s="232">
        <f>'StockBond Returns'!C912</f>
        <v>1946.5</v>
      </c>
      <c r="H922" s="147">
        <f t="shared" si="2"/>
        <v>0.4252668891</v>
      </c>
      <c r="I922" s="147">
        <f t="shared" si="5"/>
        <v>5.294574672</v>
      </c>
      <c r="J922" s="45">
        <f t="shared" si="6"/>
        <v>0.02726855011</v>
      </c>
      <c r="K922" s="45">
        <f t="shared" si="7"/>
        <v>-0.1586180211</v>
      </c>
      <c r="L922" s="45">
        <f t="shared" si="8"/>
        <v>0.06323836563</v>
      </c>
      <c r="M922" s="45">
        <f t="shared" si="11"/>
        <v>-0.004146511031</v>
      </c>
      <c r="N922" s="233">
        <f t="shared" si="12"/>
        <v>0.0330307637</v>
      </c>
    </row>
    <row r="923">
      <c r="A923" s="180">
        <f t="shared" si="9"/>
        <v>8</v>
      </c>
      <c r="B923" s="180">
        <f t="shared" si="10"/>
        <v>1946</v>
      </c>
      <c r="C923" s="45">
        <f>'StockBond Returns'!W913</f>
        <v>-0.07206732159</v>
      </c>
      <c r="D923" s="231">
        <f>'StockBond Returns'!M913</f>
        <v>12.26961144</v>
      </c>
      <c r="E923" s="45">
        <f t="shared" si="1"/>
        <v>0.05825108674</v>
      </c>
      <c r="F923" s="147">
        <f t="shared" si="4"/>
        <v>90.43254296</v>
      </c>
      <c r="G923" s="232">
        <f>'StockBond Returns'!C913</f>
        <v>1946.583333</v>
      </c>
      <c r="H923" s="147">
        <f t="shared" si="2"/>
        <v>0.4389828253</v>
      </c>
      <c r="I923" s="147">
        <f t="shared" si="5"/>
        <v>5.290650389</v>
      </c>
      <c r="J923" s="45">
        <f t="shared" si="6"/>
        <v>0.02683668894</v>
      </c>
      <c r="K923" s="45">
        <f t="shared" si="7"/>
        <v>-0.1579939351</v>
      </c>
      <c r="L923" s="45">
        <f t="shared" si="8"/>
        <v>0.06409929638</v>
      </c>
      <c r="M923" s="45">
        <f t="shared" si="11"/>
        <v>-0.00505660722</v>
      </c>
      <c r="N923" s="233">
        <f t="shared" si="12"/>
        <v>0.03306773815</v>
      </c>
    </row>
    <row r="924">
      <c r="A924" s="180">
        <f t="shared" si="9"/>
        <v>9</v>
      </c>
      <c r="B924" s="180">
        <f t="shared" si="10"/>
        <v>1946</v>
      </c>
      <c r="C924" s="45">
        <f>'StockBond Returns'!W914</f>
        <v>-0.08329581229</v>
      </c>
      <c r="D924" s="231">
        <f>'StockBond Returns'!M914</f>
        <v>11.74098166</v>
      </c>
      <c r="E924" s="45">
        <f t="shared" si="1"/>
        <v>0.06008587693</v>
      </c>
      <c r="F924" s="147">
        <f t="shared" si="4"/>
        <v>82.49747344</v>
      </c>
      <c r="G924" s="232">
        <f>'StockBond Returns'!C914</f>
        <v>1946.666667</v>
      </c>
      <c r="H924" s="147">
        <f t="shared" si="2"/>
        <v>0.413077753</v>
      </c>
      <c r="I924" s="147">
        <f t="shared" si="5"/>
        <v>5.262999225</v>
      </c>
      <c r="J924" s="45">
        <f t="shared" si="6"/>
        <v>0.03116015763</v>
      </c>
      <c r="K924" s="45">
        <f t="shared" si="7"/>
        <v>-0.1535701366</v>
      </c>
      <c r="L924" s="45">
        <f t="shared" si="8"/>
        <v>0.06976170851</v>
      </c>
      <c r="M924" s="45">
        <f t="shared" si="11"/>
        <v>-0.0100550838</v>
      </c>
      <c r="N924" s="233">
        <f t="shared" si="12"/>
        <v>0.03309951049</v>
      </c>
    </row>
    <row r="925">
      <c r="A925" s="180">
        <f t="shared" si="9"/>
        <v>10</v>
      </c>
      <c r="B925" s="180">
        <f t="shared" si="10"/>
        <v>1946</v>
      </c>
      <c r="C925" s="45">
        <f>'StockBond Returns'!W915</f>
        <v>-0.02111647842</v>
      </c>
      <c r="D925" s="231">
        <f>'StockBond Returns'!M915</f>
        <v>11.4639578</v>
      </c>
      <c r="E925" s="45">
        <f t="shared" si="1"/>
        <v>0.06111495469</v>
      </c>
      <c r="F925" s="147">
        <f t="shared" si="4"/>
        <v>80.35106232</v>
      </c>
      <c r="G925" s="232">
        <f>'StockBond Returns'!C915</f>
        <v>1946.75</v>
      </c>
      <c r="H925" s="147">
        <f t="shared" si="2"/>
        <v>0.4092209611</v>
      </c>
      <c r="I925" s="147">
        <f t="shared" si="5"/>
        <v>5.227412681</v>
      </c>
      <c r="J925" s="45">
        <f t="shared" si="6"/>
        <v>0.03628458201</v>
      </c>
      <c r="K925" s="45">
        <f t="shared" si="7"/>
        <v>-0.1478079144</v>
      </c>
      <c r="L925" s="45">
        <f t="shared" si="8"/>
        <v>0.07712595561</v>
      </c>
      <c r="M925" s="45">
        <f t="shared" si="11"/>
        <v>-0.01732836262</v>
      </c>
      <c r="N925" s="233">
        <f t="shared" si="12"/>
        <v>0.03312586511</v>
      </c>
    </row>
    <row r="926">
      <c r="A926" s="180">
        <f t="shared" si="9"/>
        <v>11</v>
      </c>
      <c r="B926" s="180">
        <f t="shared" si="10"/>
        <v>1946</v>
      </c>
      <c r="C926" s="45">
        <f>'StockBond Returns'!W916</f>
        <v>-0.03066999097</v>
      </c>
      <c r="D926" s="231">
        <f>'StockBond Returns'!M916</f>
        <v>11.09680841</v>
      </c>
      <c r="E926" s="45">
        <f t="shared" si="1"/>
        <v>0.0625580006</v>
      </c>
      <c r="F926" s="147">
        <f t="shared" si="4"/>
        <v>77.4900258</v>
      </c>
      <c r="G926" s="232">
        <f>'StockBond Returns'!C916</f>
        <v>1946.833333</v>
      </c>
      <c r="H926" s="147">
        <f t="shared" si="2"/>
        <v>0.4039684234</v>
      </c>
      <c r="I926" s="147">
        <f t="shared" si="5"/>
        <v>5.185541038</v>
      </c>
      <c r="J926" s="45">
        <f t="shared" si="6"/>
        <v>0.04340890356</v>
      </c>
      <c r="K926" s="45">
        <f t="shared" si="7"/>
        <v>-0.1409267264</v>
      </c>
      <c r="L926" s="45">
        <f t="shared" si="8"/>
        <v>0.0859212938</v>
      </c>
      <c r="M926" s="45">
        <f t="shared" si="11"/>
        <v>-0.02596032279</v>
      </c>
      <c r="N926" s="233">
        <f t="shared" si="12"/>
        <v>0.03313592204</v>
      </c>
    </row>
    <row r="927">
      <c r="A927" s="180">
        <f t="shared" si="9"/>
        <v>12</v>
      </c>
      <c r="B927" s="180">
        <f t="shared" si="10"/>
        <v>1946</v>
      </c>
      <c r="C927" s="45">
        <f>'StockBond Returns'!W917</f>
        <v>0.02794676846</v>
      </c>
      <c r="D927" s="231">
        <f>'StockBond Returns'!M917</f>
        <v>11.50229231</v>
      </c>
      <c r="E927" s="45">
        <f t="shared" si="1"/>
        <v>0.06096959602</v>
      </c>
      <c r="F927" s="147">
        <f t="shared" si="4"/>
        <v>79.24036358</v>
      </c>
      <c r="G927" s="232">
        <f>'StockBond Returns'!C917</f>
        <v>1946.916667</v>
      </c>
      <c r="H927" s="147">
        <f t="shared" si="2"/>
        <v>0.402604413</v>
      </c>
      <c r="I927" s="147">
        <f t="shared" si="5"/>
        <v>5.144679118</v>
      </c>
      <c r="J927" s="45">
        <f t="shared" si="6"/>
        <v>0.05083477227</v>
      </c>
      <c r="K927" s="45">
        <f t="shared" si="7"/>
        <v>-0.1341034857</v>
      </c>
      <c r="L927" s="45">
        <f t="shared" si="8"/>
        <v>0.09466510338</v>
      </c>
      <c r="M927" s="45">
        <f t="shared" si="11"/>
        <v>-0.03421619406</v>
      </c>
      <c r="N927" s="233">
        <f t="shared" si="12"/>
        <v>0.03312474809</v>
      </c>
    </row>
    <row r="928">
      <c r="A928" s="180">
        <f t="shared" si="9"/>
        <v>1</v>
      </c>
      <c r="B928" s="180">
        <f t="shared" si="10"/>
        <v>1947</v>
      </c>
      <c r="C928" s="45">
        <f>'StockBond Returns'!W918</f>
        <v>0.02241038172</v>
      </c>
      <c r="D928" s="231">
        <f>'StockBond Returns'!M918</f>
        <v>11.80477891</v>
      </c>
      <c r="E928" s="45">
        <f t="shared" si="1"/>
        <v>0.05985572761</v>
      </c>
      <c r="F928" s="147">
        <f t="shared" si="4"/>
        <v>80.60454344</v>
      </c>
      <c r="G928" s="232">
        <f>'StockBond Returns'!C918</f>
        <v>1947</v>
      </c>
      <c r="H928" s="147">
        <f t="shared" si="2"/>
        <v>0.402053633</v>
      </c>
      <c r="I928" s="147">
        <f t="shared" si="5"/>
        <v>5.100242077</v>
      </c>
      <c r="J928" s="45">
        <f t="shared" si="6"/>
        <v>0.0579431289</v>
      </c>
      <c r="K928" s="45">
        <f t="shared" si="7"/>
        <v>-0.1265591618</v>
      </c>
      <c r="L928" s="45">
        <f t="shared" si="8"/>
        <v>0.104338999</v>
      </c>
      <c r="M928" s="45">
        <f t="shared" si="11"/>
        <v>-0.04317758785</v>
      </c>
      <c r="N928" s="233">
        <f t="shared" si="12"/>
        <v>0.03309045195</v>
      </c>
    </row>
    <row r="929">
      <c r="A929" s="180">
        <f t="shared" si="9"/>
        <v>2</v>
      </c>
      <c r="B929" s="180">
        <f t="shared" si="10"/>
        <v>1947</v>
      </c>
      <c r="C929" s="45">
        <f>'StockBond Returns'!W919</f>
        <v>-0.01354912363</v>
      </c>
      <c r="D929" s="231">
        <f>'StockBond Returns'!M919</f>
        <v>11.66973372</v>
      </c>
      <c r="E929" s="45">
        <f t="shared" si="1"/>
        <v>0.06034587909</v>
      </c>
      <c r="F929" s="147">
        <f t="shared" si="4"/>
        <v>79.11581636</v>
      </c>
      <c r="G929" s="232">
        <f>'StockBond Returns'!C919</f>
        <v>1947.083333</v>
      </c>
      <c r="H929" s="147">
        <f t="shared" si="2"/>
        <v>0.3978594574</v>
      </c>
      <c r="I929" s="147">
        <f t="shared" si="5"/>
        <v>5.054361761</v>
      </c>
      <c r="J929" s="45">
        <f t="shared" si="6"/>
        <v>0.06530148748</v>
      </c>
      <c r="K929" s="45">
        <f t="shared" si="7"/>
        <v>-0.1186306154</v>
      </c>
      <c r="L929" s="45">
        <f t="shared" si="8"/>
        <v>0.1145192391</v>
      </c>
      <c r="M929" s="45">
        <f t="shared" si="11"/>
        <v>-0.05159858361</v>
      </c>
      <c r="N929" s="233">
        <f t="shared" si="12"/>
        <v>0.03302425034</v>
      </c>
    </row>
    <row r="930">
      <c r="A930" s="180">
        <f t="shared" si="9"/>
        <v>3</v>
      </c>
      <c r="B930" s="180">
        <f t="shared" si="10"/>
        <v>1947</v>
      </c>
      <c r="C930" s="45">
        <f>'StockBond Returns'!W920</f>
        <v>-0.02620305057</v>
      </c>
      <c r="D930" s="231">
        <f>'StockBond Returns'!M920</f>
        <v>11.30003983</v>
      </c>
      <c r="E930" s="45">
        <f t="shared" si="1"/>
        <v>0.06174763165</v>
      </c>
      <c r="F930" s="147">
        <f t="shared" si="4"/>
        <v>76.6553063</v>
      </c>
      <c r="G930" s="232">
        <f>'StockBond Returns'!C920</f>
        <v>1947.166667</v>
      </c>
      <c r="H930" s="147">
        <f t="shared" si="2"/>
        <v>0.3944403014</v>
      </c>
      <c r="I930" s="147">
        <f t="shared" si="5"/>
        <v>5.005093622</v>
      </c>
      <c r="J930" s="45">
        <f t="shared" si="6"/>
        <v>0.07316610277</v>
      </c>
      <c r="K930" s="45">
        <f t="shared" si="7"/>
        <v>-0.1099547677</v>
      </c>
      <c r="L930" s="45">
        <f t="shared" si="8"/>
        <v>0.1256655292</v>
      </c>
      <c r="M930" s="45">
        <f t="shared" si="11"/>
        <v>-0.06080958342</v>
      </c>
      <c r="N930" s="233">
        <f t="shared" si="12"/>
        <v>0.03292404993</v>
      </c>
    </row>
    <row r="931">
      <c r="A931" s="180">
        <f t="shared" si="9"/>
        <v>4</v>
      </c>
      <c r="B931" s="180">
        <f t="shared" si="10"/>
        <v>1947</v>
      </c>
      <c r="C931" s="45">
        <f>'StockBond Returns'!W921</f>
        <v>-0.02624528033</v>
      </c>
      <c r="D931" s="231">
        <f>'StockBond Returns'!M921</f>
        <v>10.88917767</v>
      </c>
      <c r="E931" s="45">
        <f t="shared" si="1"/>
        <v>0.06341714959</v>
      </c>
      <c r="F931" s="147">
        <f t="shared" si="4"/>
        <v>74.25937819</v>
      </c>
      <c r="G931" s="232">
        <f>'StockBond Returns'!C921</f>
        <v>1947.25</v>
      </c>
      <c r="H931" s="147">
        <f t="shared" si="2"/>
        <v>0.3924431746</v>
      </c>
      <c r="I931" s="147">
        <f t="shared" si="5"/>
        <v>4.955659169</v>
      </c>
      <c r="J931" s="45">
        <f t="shared" si="6"/>
        <v>0.08085222572</v>
      </c>
      <c r="K931" s="45">
        <f t="shared" si="7"/>
        <v>-0.1010762517</v>
      </c>
      <c r="L931" s="45">
        <f t="shared" si="8"/>
        <v>0.1370907758</v>
      </c>
      <c r="M931" s="45">
        <f t="shared" si="11"/>
        <v>-0.06925525367</v>
      </c>
      <c r="N931" s="233">
        <f t="shared" si="12"/>
        <v>0.03278057807</v>
      </c>
    </row>
    <row r="932">
      <c r="A932" s="180">
        <f t="shared" si="9"/>
        <v>5</v>
      </c>
      <c r="B932" s="180">
        <f t="shared" si="10"/>
        <v>1947</v>
      </c>
      <c r="C932" s="45">
        <f>'StockBond Returns'!W922</f>
        <v>-0.0008297288275</v>
      </c>
      <c r="D932" s="231">
        <f>'StockBond Returns'!M922</f>
        <v>10.69976664</v>
      </c>
      <c r="E932" s="45">
        <f t="shared" si="1"/>
        <v>0.06422999111</v>
      </c>
      <c r="F932" s="147">
        <f t="shared" si="4"/>
        <v>73.80564549</v>
      </c>
      <c r="G932" s="232">
        <f>'StockBond Returns'!C922</f>
        <v>1947.333333</v>
      </c>
      <c r="H932" s="147">
        <f t="shared" si="2"/>
        <v>0.3950446628</v>
      </c>
      <c r="I932" s="147">
        <f t="shared" si="5"/>
        <v>4.909781199</v>
      </c>
      <c r="J932" s="45">
        <f t="shared" si="6"/>
        <v>0.08871375311</v>
      </c>
      <c r="K932" s="45">
        <f t="shared" si="7"/>
        <v>-0.09267652993</v>
      </c>
      <c r="L932" s="45">
        <f t="shared" si="8"/>
        <v>0.1479358378</v>
      </c>
      <c r="M932" s="45">
        <f t="shared" si="11"/>
        <v>-0.07708616352</v>
      </c>
      <c r="N932" s="233">
        <f t="shared" si="12"/>
        <v>0.03258907986</v>
      </c>
    </row>
    <row r="933">
      <c r="A933" s="180">
        <f t="shared" si="9"/>
        <v>6</v>
      </c>
      <c r="B933" s="180">
        <f t="shared" si="10"/>
        <v>1947</v>
      </c>
      <c r="C933" s="45">
        <f>'StockBond Returns'!W923</f>
        <v>0.03624340171</v>
      </c>
      <c r="D933" s="231">
        <f>'StockBond Returns'!M923</f>
        <v>11.36209887</v>
      </c>
      <c r="E933" s="45">
        <f t="shared" si="1"/>
        <v>0.06150595398</v>
      </c>
      <c r="F933" s="147">
        <f t="shared" si="4"/>
        <v>76.07125072</v>
      </c>
      <c r="G933" s="232">
        <f>'StockBond Returns'!C923</f>
        <v>1947.416667</v>
      </c>
      <c r="H933" s="147">
        <f t="shared" si="2"/>
        <v>0.3899029038</v>
      </c>
      <c r="I933" s="147">
        <f t="shared" si="5"/>
        <v>4.864865398</v>
      </c>
      <c r="J933" s="45">
        <f t="shared" si="6"/>
        <v>0.09696135224</v>
      </c>
      <c r="K933" s="45">
        <f t="shared" si="7"/>
        <v>-0.08429949224</v>
      </c>
      <c r="L933" s="45">
        <f t="shared" si="8"/>
        <v>0.158777391</v>
      </c>
      <c r="M933" s="45">
        <f t="shared" si="11"/>
        <v>-0.08402943655</v>
      </c>
      <c r="N933" s="233">
        <f t="shared" si="12"/>
        <v>0.03234356771</v>
      </c>
    </row>
    <row r="934">
      <c r="A934" s="180">
        <f t="shared" si="9"/>
        <v>7</v>
      </c>
      <c r="B934" s="180">
        <f t="shared" si="10"/>
        <v>1947</v>
      </c>
      <c r="C934" s="45">
        <f>'StockBond Returns'!W924</f>
        <v>0.02416722051</v>
      </c>
      <c r="D934" s="231">
        <f>'StockBond Returns'!M924</f>
        <v>11.69518568</v>
      </c>
      <c r="E934" s="45">
        <f t="shared" si="1"/>
        <v>0.0602526346</v>
      </c>
      <c r="F934" s="147">
        <f t="shared" si="4"/>
        <v>77.51035564</v>
      </c>
      <c r="G934" s="232">
        <f>'StockBond Returns'!C924</f>
        <v>1947.5</v>
      </c>
      <c r="H934" s="147">
        <f t="shared" si="2"/>
        <v>0.3891835947</v>
      </c>
      <c r="I934" s="147">
        <f t="shared" si="5"/>
        <v>4.828782103</v>
      </c>
      <c r="J934" s="45">
        <f t="shared" si="6"/>
        <v>0.1027405008</v>
      </c>
      <c r="K934" s="45">
        <f t="shared" si="7"/>
        <v>-0.07745687845</v>
      </c>
      <c r="L934" s="45">
        <f t="shared" si="8"/>
        <v>0.167700308</v>
      </c>
      <c r="M934" s="45">
        <f t="shared" si="11"/>
        <v>-0.08797544608</v>
      </c>
      <c r="N934" s="233">
        <f t="shared" si="12"/>
        <v>0.03204598438</v>
      </c>
    </row>
    <row r="935">
      <c r="A935" s="180">
        <f t="shared" si="9"/>
        <v>8</v>
      </c>
      <c r="B935" s="180">
        <f t="shared" si="10"/>
        <v>1947</v>
      </c>
      <c r="C935" s="45">
        <f>'StockBond Returns'!W925</f>
        <v>-0.02488325826</v>
      </c>
      <c r="D935" s="231">
        <f>'StockBond Returns'!M925</f>
        <v>11.27719162</v>
      </c>
      <c r="E935" s="45">
        <f t="shared" si="1"/>
        <v>0.06183727978</v>
      </c>
      <c r="F935" s="147">
        <f t="shared" si="4"/>
        <v>75.202146</v>
      </c>
      <c r="G935" s="232">
        <f>'StockBond Returns'!C925</f>
        <v>1947.583333</v>
      </c>
      <c r="H935" s="147">
        <f t="shared" si="2"/>
        <v>0.3875246785</v>
      </c>
      <c r="I935" s="147">
        <f t="shared" si="5"/>
        <v>4.777323957</v>
      </c>
      <c r="J935" s="45">
        <f t="shared" si="6"/>
        <v>0.1105976832</v>
      </c>
      <c r="K935" s="45">
        <f t="shared" si="7"/>
        <v>-0.06751985936</v>
      </c>
      <c r="L935" s="45">
        <f t="shared" si="8"/>
        <v>0.1805545241</v>
      </c>
      <c r="M935" s="45">
        <f t="shared" si="11"/>
        <v>-0.09702520385</v>
      </c>
      <c r="N935" s="233">
        <f t="shared" si="12"/>
        <v>0.03171925948</v>
      </c>
    </row>
    <row r="936">
      <c r="A936" s="180">
        <f t="shared" si="9"/>
        <v>9</v>
      </c>
      <c r="B936" s="180">
        <f t="shared" si="10"/>
        <v>1947</v>
      </c>
      <c r="C936" s="45">
        <f>'StockBond Returns'!W926</f>
        <v>-0.02716868369</v>
      </c>
      <c r="D936" s="231">
        <f>'StockBond Returns'!M926</f>
        <v>10.85672449</v>
      </c>
      <c r="E936" s="45">
        <f t="shared" si="1"/>
        <v>0.06355440623</v>
      </c>
      <c r="F936" s="147">
        <f t="shared" si="4"/>
        <v>72.78200654</v>
      </c>
      <c r="G936" s="232">
        <f>'StockBond Returns'!C926</f>
        <v>1947.666667</v>
      </c>
      <c r="H936" s="147">
        <f t="shared" si="2"/>
        <v>0.3854681008</v>
      </c>
      <c r="I936" s="147">
        <f t="shared" si="5"/>
        <v>4.749714305</v>
      </c>
      <c r="J936" s="45">
        <f t="shared" si="6"/>
        <v>0.1146080698</v>
      </c>
      <c r="K936" s="45">
        <f t="shared" si="7"/>
        <v>-0.06209943811</v>
      </c>
      <c r="L936" s="45">
        <f t="shared" si="8"/>
        <v>0.1877183505</v>
      </c>
      <c r="M936" s="45">
        <f t="shared" si="11"/>
        <v>-0.09752707506</v>
      </c>
      <c r="N936" s="233">
        <f t="shared" si="12"/>
        <v>0.03131446642</v>
      </c>
    </row>
    <row r="937">
      <c r="A937" s="180">
        <f t="shared" si="9"/>
        <v>10</v>
      </c>
      <c r="B937" s="180">
        <f t="shared" si="10"/>
        <v>1947</v>
      </c>
      <c r="C937" s="45">
        <f>'StockBond Returns'!W927</f>
        <v>0.01473560565</v>
      </c>
      <c r="D937" s="231">
        <f>'StockBond Returns'!M927</f>
        <v>11.11695382</v>
      </c>
      <c r="E937" s="45">
        <f t="shared" si="1"/>
        <v>0.06247634947</v>
      </c>
      <c r="F937" s="147">
        <f t="shared" si="4"/>
        <v>73.46334528</v>
      </c>
      <c r="G937" s="232">
        <f>'StockBond Returns'!C927</f>
        <v>1947.75</v>
      </c>
      <c r="H937" s="147">
        <f t="shared" si="2"/>
        <v>0.3824768027</v>
      </c>
      <c r="I937" s="147">
        <f t="shared" si="5"/>
        <v>4.722970146</v>
      </c>
      <c r="J937" s="45">
        <f t="shared" si="6"/>
        <v>0.1180996743</v>
      </c>
      <c r="K937" s="45">
        <f t="shared" si="7"/>
        <v>-0.05678850869</v>
      </c>
      <c r="L937" s="45">
        <f t="shared" si="8"/>
        <v>0.1947553513</v>
      </c>
      <c r="M937" s="45">
        <f t="shared" si="11"/>
        <v>-0.09649946646</v>
      </c>
      <c r="N937" s="233">
        <f t="shared" si="12"/>
        <v>0.03090022302</v>
      </c>
    </row>
    <row r="938">
      <c r="A938" s="180">
        <f t="shared" si="9"/>
        <v>11</v>
      </c>
      <c r="B938" s="180">
        <f t="shared" si="10"/>
        <v>1947</v>
      </c>
      <c r="C938" s="45">
        <f>'StockBond Returns'!W928</f>
        <v>-0.02627477566</v>
      </c>
      <c r="D938" s="231">
        <f>'StockBond Returns'!M928</f>
        <v>10.82662479</v>
      </c>
      <c r="E938" s="45">
        <f t="shared" si="1"/>
        <v>0.06368244464</v>
      </c>
      <c r="F938" s="147">
        <f t="shared" si="4"/>
        <v>71.16068505</v>
      </c>
      <c r="G938" s="232">
        <f>'StockBond Returns'!C928</f>
        <v>1947.833333</v>
      </c>
      <c r="H938" s="147">
        <f t="shared" si="2"/>
        <v>0.3776405322</v>
      </c>
      <c r="I938" s="147">
        <f t="shared" si="5"/>
        <v>4.696642255</v>
      </c>
      <c r="J938" s="45">
        <f t="shared" si="6"/>
        <v>0.1208736426</v>
      </c>
      <c r="K938" s="45">
        <f t="shared" si="7"/>
        <v>-0.05150116335</v>
      </c>
      <c r="L938" s="45">
        <f t="shared" si="8"/>
        <v>0.2017720737</v>
      </c>
      <c r="M938" s="45">
        <f t="shared" si="11"/>
        <v>-0.09428115207</v>
      </c>
      <c r="N938" s="233">
        <f t="shared" si="12"/>
        <v>0.03049337026</v>
      </c>
    </row>
    <row r="939">
      <c r="A939" s="180">
        <f t="shared" si="9"/>
        <v>12</v>
      </c>
      <c r="B939" s="180">
        <f t="shared" si="10"/>
        <v>1947</v>
      </c>
      <c r="C939" s="45">
        <f>'StockBond Returns'!W929</f>
        <v>0.0008960933347</v>
      </c>
      <c r="D939" s="231">
        <f>'StockBond Returns'!M929</f>
        <v>10.87441968</v>
      </c>
      <c r="E939" s="45">
        <f t="shared" si="1"/>
        <v>0.06347946509</v>
      </c>
      <c r="F939" s="147">
        <f t="shared" si="4"/>
        <v>70.84647274</v>
      </c>
      <c r="G939" s="232">
        <f>'StockBond Returns'!C929</f>
        <v>1947.916667</v>
      </c>
      <c r="H939" s="147">
        <f t="shared" si="2"/>
        <v>0.3747746827</v>
      </c>
      <c r="I939" s="147">
        <f t="shared" si="5"/>
        <v>4.668812525</v>
      </c>
      <c r="J939" s="45">
        <f t="shared" si="6"/>
        <v>0.1242042736</v>
      </c>
      <c r="K939" s="45">
        <f t="shared" si="7"/>
        <v>-0.04584737738</v>
      </c>
      <c r="L939" s="45">
        <f t="shared" si="8"/>
        <v>0.2092631082</v>
      </c>
      <c r="M939" s="45">
        <f t="shared" si="11"/>
        <v>-0.09249684618</v>
      </c>
      <c r="N939" s="233">
        <f t="shared" si="12"/>
        <v>0.03010603871</v>
      </c>
    </row>
    <row r="940">
      <c r="A940" s="180">
        <f t="shared" si="9"/>
        <v>1</v>
      </c>
      <c r="B940" s="180">
        <f t="shared" si="10"/>
        <v>1948</v>
      </c>
      <c r="C940" s="45">
        <f>'StockBond Returns'!W930</f>
        <v>-0.03685348055</v>
      </c>
      <c r="D940" s="231">
        <f>'StockBond Returns'!M930</f>
        <v>10.3263906</v>
      </c>
      <c r="E940" s="45">
        <f t="shared" si="1"/>
        <v>0.06591962883</v>
      </c>
      <c r="F940" s="147">
        <f t="shared" si="4"/>
        <v>67.8745707</v>
      </c>
      <c r="G940" s="232">
        <f>'StockBond Returns'!C930</f>
        <v>1948</v>
      </c>
      <c r="H940" s="147">
        <f t="shared" si="2"/>
        <v>0.3728555423</v>
      </c>
      <c r="I940" s="147">
        <f t="shared" si="5"/>
        <v>4.639614434</v>
      </c>
      <c r="J940" s="45">
        <f t="shared" si="6"/>
        <v>0.1279955443</v>
      </c>
      <c r="K940" s="45">
        <f t="shared" si="7"/>
        <v>-0.03984268986</v>
      </c>
      <c r="L940" s="45">
        <f t="shared" si="8"/>
        <v>0.2172103864</v>
      </c>
      <c r="M940" s="45">
        <f t="shared" si="11"/>
        <v>-0.09031485881</v>
      </c>
      <c r="N940" s="233">
        <f t="shared" si="12"/>
        <v>0.02973161711</v>
      </c>
    </row>
    <row r="941">
      <c r="A941" s="180">
        <f t="shared" si="9"/>
        <v>2</v>
      </c>
      <c r="B941" s="180">
        <f t="shared" si="10"/>
        <v>1948</v>
      </c>
      <c r="C941" s="45">
        <f>'StockBond Returns'!W931</f>
        <v>-0.03046308594</v>
      </c>
      <c r="D941" s="231">
        <f>'StockBond Returns'!M931</f>
        <v>9.98600263</v>
      </c>
      <c r="E941" s="45">
        <f t="shared" si="1"/>
        <v>0.06757008495</v>
      </c>
      <c r="F941" s="147">
        <f t="shared" si="4"/>
        <v>65.44540461</v>
      </c>
      <c r="G941" s="232">
        <f>'StockBond Returns'!C931</f>
        <v>1948.083333</v>
      </c>
      <c r="H941" s="147">
        <f t="shared" si="2"/>
        <v>0.3685126291</v>
      </c>
      <c r="I941" s="147">
        <f t="shared" si="5"/>
        <v>4.610267606</v>
      </c>
      <c r="J941" s="45">
        <f t="shared" si="6"/>
        <v>0.1322239867</v>
      </c>
      <c r="K941" s="45">
        <f t="shared" si="7"/>
        <v>-0.03373077314</v>
      </c>
      <c r="L941" s="45">
        <f t="shared" si="8"/>
        <v>0.2253072224</v>
      </c>
      <c r="M941" s="45">
        <f t="shared" si="11"/>
        <v>-0.08786354764</v>
      </c>
      <c r="N941" s="233">
        <f t="shared" si="12"/>
        <v>0.02937255602</v>
      </c>
    </row>
    <row r="942">
      <c r="A942" s="180">
        <f t="shared" si="9"/>
        <v>3</v>
      </c>
      <c r="B942" s="180">
        <f t="shared" si="10"/>
        <v>1948</v>
      </c>
      <c r="C942" s="45">
        <f>'StockBond Returns'!W932</f>
        <v>0.06944063407</v>
      </c>
      <c r="D942" s="231">
        <f>'StockBond Returns'!M932</f>
        <v>10.73918337</v>
      </c>
      <c r="E942" s="45">
        <f t="shared" si="1"/>
        <v>0.06405847496</v>
      </c>
      <c r="F942" s="147">
        <f t="shared" si="4"/>
        <v>69.59587262</v>
      </c>
      <c r="G942" s="232">
        <f>'StockBond Returns'!C932</f>
        <v>1948.166667</v>
      </c>
      <c r="H942" s="147">
        <f t="shared" si="2"/>
        <v>0.371517122</v>
      </c>
      <c r="I942" s="147">
        <f t="shared" si="5"/>
        <v>4.587344426</v>
      </c>
      <c r="J942" s="45">
        <f t="shared" si="6"/>
        <v>0.1347350233</v>
      </c>
      <c r="K942" s="45">
        <f t="shared" si="7"/>
        <v>-0.02890227961</v>
      </c>
      <c r="L942" s="45">
        <f t="shared" si="8"/>
        <v>0.2317895261</v>
      </c>
      <c r="M942" s="45">
        <f t="shared" si="11"/>
        <v>-0.08346481144</v>
      </c>
      <c r="N942" s="233">
        <f t="shared" si="12"/>
        <v>0.02903093709</v>
      </c>
    </row>
    <row r="943">
      <c r="A943" s="180">
        <f t="shared" si="9"/>
        <v>4</v>
      </c>
      <c r="B943" s="180">
        <f t="shared" si="10"/>
        <v>1948</v>
      </c>
      <c r="C943" s="45">
        <f>'StockBond Returns'!W933</f>
        <v>0.0104420477</v>
      </c>
      <c r="D943" s="231">
        <f>'StockBond Returns'!M933</f>
        <v>10.83450185</v>
      </c>
      <c r="E943" s="45">
        <f t="shared" si="1"/>
        <v>0.06364886839</v>
      </c>
      <c r="F943" s="147">
        <f t="shared" si="4"/>
        <v>69.94719952</v>
      </c>
      <c r="G943" s="232">
        <f>'StockBond Returns'!C933</f>
        <v>1948.25</v>
      </c>
      <c r="H943" s="147">
        <f t="shared" si="2"/>
        <v>0.3710050081</v>
      </c>
      <c r="I943" s="147">
        <f t="shared" si="5"/>
        <v>4.56590626</v>
      </c>
      <c r="J943" s="45">
        <f t="shared" si="6"/>
        <v>0.1364935298</v>
      </c>
      <c r="K943" s="45">
        <f t="shared" si="7"/>
        <v>-0.0243427128</v>
      </c>
      <c r="L943" s="45">
        <f t="shared" si="8"/>
        <v>0.2379382037</v>
      </c>
      <c r="M943" s="45">
        <f t="shared" si="11"/>
        <v>-0.07864804574</v>
      </c>
      <c r="N943" s="233">
        <f t="shared" si="12"/>
        <v>0.02872363236</v>
      </c>
    </row>
    <row r="944">
      <c r="A944" s="180">
        <f t="shared" si="9"/>
        <v>5</v>
      </c>
      <c r="B944" s="180">
        <f t="shared" si="10"/>
        <v>1948</v>
      </c>
      <c r="C944" s="45">
        <f>'StockBond Returns'!W934</f>
        <v>0.05601709676</v>
      </c>
      <c r="D944" s="231">
        <f>'StockBond Returns'!M934</f>
        <v>11.65030373</v>
      </c>
      <c r="E944" s="45">
        <f t="shared" si="1"/>
        <v>0.06041733603</v>
      </c>
      <c r="F944" s="147">
        <f t="shared" si="4"/>
        <v>73.47365093</v>
      </c>
      <c r="G944" s="232">
        <f>'StockBond Returns'!C934</f>
        <v>1948.333333</v>
      </c>
      <c r="H944" s="147">
        <f t="shared" si="2"/>
        <v>0.3699235215</v>
      </c>
      <c r="I944" s="147">
        <f t="shared" si="5"/>
        <v>4.540785118</v>
      </c>
      <c r="J944" s="45">
        <f t="shared" si="6"/>
        <v>0.1388687635</v>
      </c>
      <c r="K944" s="45">
        <f t="shared" si="7"/>
        <v>-0.0189450505</v>
      </c>
      <c r="L944" s="45">
        <f t="shared" si="8"/>
        <v>0.2451562447</v>
      </c>
      <c r="M944" s="45">
        <f t="shared" si="11"/>
        <v>-0.07515530039</v>
      </c>
      <c r="N944" s="233">
        <f t="shared" si="12"/>
        <v>0.02845696438</v>
      </c>
    </row>
    <row r="945">
      <c r="A945" s="180">
        <f t="shared" si="9"/>
        <v>6</v>
      </c>
      <c r="B945" s="180">
        <f t="shared" si="10"/>
        <v>1948</v>
      </c>
      <c r="C945" s="45">
        <f>'StockBond Returns'!W935</f>
        <v>-0.00164860329</v>
      </c>
      <c r="D945" s="231">
        <f>'StockBond Returns'!M935</f>
        <v>11.53610013</v>
      </c>
      <c r="E945" s="45">
        <f t="shared" si="1"/>
        <v>0.06084220355</v>
      </c>
      <c r="F945" s="147">
        <f t="shared" si="4"/>
        <v>72.98320837</v>
      </c>
      <c r="G945" s="232">
        <f>'StockBond Returns'!C935</f>
        <v>1948.416667</v>
      </c>
      <c r="H945" s="147">
        <f t="shared" si="2"/>
        <v>0.3700382683</v>
      </c>
      <c r="I945" s="147">
        <f t="shared" si="5"/>
        <v>4.520920483</v>
      </c>
      <c r="J945" s="45">
        <f t="shared" si="6"/>
        <v>0.1393543728</v>
      </c>
      <c r="K945" s="45">
        <f t="shared" si="7"/>
        <v>-0.01463435777</v>
      </c>
      <c r="L945" s="45">
        <f t="shared" si="8"/>
        <v>0.2510012332</v>
      </c>
      <c r="M945" s="45">
        <f t="shared" si="11"/>
        <v>-0.07069978034</v>
      </c>
      <c r="N945" s="233">
        <f t="shared" si="12"/>
        <v>0.02822338991</v>
      </c>
    </row>
    <row r="946">
      <c r="A946" s="180">
        <f t="shared" si="9"/>
        <v>7</v>
      </c>
      <c r="B946" s="180">
        <f t="shared" si="10"/>
        <v>1948</v>
      </c>
      <c r="C946" s="45">
        <f>'StockBond Returns'!W936</f>
        <v>-0.04725958786</v>
      </c>
      <c r="D946" s="231">
        <f>'StockBond Returns'!M936</f>
        <v>10.75243704</v>
      </c>
      <c r="E946" s="45">
        <f t="shared" si="1"/>
        <v>0.06400108605</v>
      </c>
      <c r="F946" s="147">
        <f t="shared" si="4"/>
        <v>69.18150161</v>
      </c>
      <c r="G946" s="232">
        <f>'StockBond Returns'!C936</f>
        <v>1948.5</v>
      </c>
      <c r="H946" s="147">
        <f t="shared" si="2"/>
        <v>0.3689742698</v>
      </c>
      <c r="I946" s="147">
        <f t="shared" si="5"/>
        <v>4.500711158</v>
      </c>
      <c r="J946" s="45">
        <f t="shared" si="6"/>
        <v>0.1405957811</v>
      </c>
      <c r="K946" s="45">
        <f t="shared" si="7"/>
        <v>-0.01020981824</v>
      </c>
      <c r="L946" s="45">
        <f t="shared" si="8"/>
        <v>0.256995567</v>
      </c>
      <c r="M946" s="45">
        <f t="shared" si="11"/>
        <v>-0.06794072264</v>
      </c>
      <c r="N946" s="233">
        <f t="shared" si="12"/>
        <v>0.02802605899</v>
      </c>
    </row>
    <row r="947">
      <c r="A947" s="180">
        <f t="shared" si="9"/>
        <v>8</v>
      </c>
      <c r="B947" s="180">
        <f t="shared" si="10"/>
        <v>1948</v>
      </c>
      <c r="C947" s="45">
        <f>'StockBond Returns'!W937</f>
        <v>0.008122162131</v>
      </c>
      <c r="D947" s="231">
        <f>'StockBond Returns'!M937</f>
        <v>10.74360447</v>
      </c>
      <c r="E947" s="45">
        <f t="shared" si="1"/>
        <v>0.06403931568</v>
      </c>
      <c r="F947" s="147">
        <f t="shared" si="4"/>
        <v>69.37143384</v>
      </c>
      <c r="G947" s="232">
        <f>'StockBond Returns'!C937</f>
        <v>1948.583333</v>
      </c>
      <c r="H947" s="147">
        <f t="shared" si="2"/>
        <v>0.3702082626</v>
      </c>
      <c r="I947" s="147">
        <f t="shared" si="5"/>
        <v>4.483394742</v>
      </c>
      <c r="J947" s="45">
        <f t="shared" si="6"/>
        <v>0.1409830545</v>
      </c>
      <c r="K947" s="45">
        <f t="shared" si="7"/>
        <v>-0.00638690737</v>
      </c>
      <c r="L947" s="45">
        <f t="shared" si="8"/>
        <v>0.2622303529</v>
      </c>
      <c r="M947" s="45">
        <f t="shared" si="11"/>
        <v>-0.06152591229</v>
      </c>
      <c r="N947" s="233">
        <f t="shared" si="12"/>
        <v>0.02784688456</v>
      </c>
    </row>
    <row r="948">
      <c r="A948" s="180">
        <f t="shared" si="9"/>
        <v>9</v>
      </c>
      <c r="B948" s="180">
        <f t="shared" si="10"/>
        <v>1948</v>
      </c>
      <c r="C948" s="45">
        <f>'StockBond Returns'!W938</f>
        <v>-0.01516164335</v>
      </c>
      <c r="D948" s="231">
        <f>'StockBond Returns'!M938</f>
        <v>10.3730232</v>
      </c>
      <c r="E948" s="45">
        <f t="shared" si="1"/>
        <v>0.06570195524</v>
      </c>
      <c r="F948" s="147">
        <f t="shared" si="4"/>
        <v>67.9550536</v>
      </c>
      <c r="G948" s="232">
        <f>'StockBond Returns'!C938</f>
        <v>1948.666667</v>
      </c>
      <c r="H948" s="147">
        <f t="shared" si="2"/>
        <v>0.3720649909</v>
      </c>
      <c r="I948" s="147">
        <f t="shared" si="5"/>
        <v>4.469991632</v>
      </c>
      <c r="J948" s="45">
        <f t="shared" si="6"/>
        <v>0.1398261389</v>
      </c>
      <c r="K948" s="45">
        <f t="shared" si="7"/>
        <v>-0.003407594063</v>
      </c>
      <c r="L948" s="45">
        <f t="shared" si="8"/>
        <v>0.2663941295</v>
      </c>
      <c r="M948" s="45">
        <f t="shared" si="11"/>
        <v>-0.05889252587</v>
      </c>
      <c r="N948" s="233">
        <f t="shared" si="12"/>
        <v>0.02771795092</v>
      </c>
    </row>
    <row r="949">
      <c r="A949" s="180">
        <f t="shared" si="9"/>
        <v>10</v>
      </c>
      <c r="B949" s="180">
        <f t="shared" si="10"/>
        <v>1948</v>
      </c>
      <c r="C949" s="45">
        <f>'StockBond Returns'!W939</f>
        <v>0.05604100108</v>
      </c>
      <c r="D949" s="231">
        <f>'StockBond Returns'!M939</f>
        <v>11.16655398</v>
      </c>
      <c r="E949" s="45">
        <f t="shared" si="1"/>
        <v>0.06227657126</v>
      </c>
      <c r="F949" s="147">
        <f t="shared" si="4"/>
        <v>71.37040695</v>
      </c>
      <c r="G949" s="232">
        <f>'StockBond Returns'!C939</f>
        <v>1948.75</v>
      </c>
      <c r="H949" s="147">
        <f t="shared" si="2"/>
        <v>0.3703920195</v>
      </c>
      <c r="I949" s="147">
        <f t="shared" si="5"/>
        <v>4.457906849</v>
      </c>
      <c r="J949" s="45">
        <f t="shared" si="6"/>
        <v>0.1385041442</v>
      </c>
      <c r="K949" s="45">
        <f t="shared" si="7"/>
        <v>-0.0007059666905</v>
      </c>
      <c r="L949" s="45">
        <f t="shared" si="8"/>
        <v>0.2702033116</v>
      </c>
      <c r="M949" s="45">
        <f t="shared" si="11"/>
        <v>-0.05612216237</v>
      </c>
      <c r="N949" s="233">
        <f t="shared" si="12"/>
        <v>0.02761095834</v>
      </c>
    </row>
    <row r="950">
      <c r="A950" s="180">
        <f t="shared" si="9"/>
        <v>11</v>
      </c>
      <c r="B950" s="180">
        <f t="shared" si="10"/>
        <v>1948</v>
      </c>
      <c r="C950" s="45">
        <f>'StockBond Returns'!W940</f>
        <v>-0.07032101517</v>
      </c>
      <c r="D950" s="231">
        <f>'StockBond Returns'!M940</f>
        <v>9.88488866</v>
      </c>
      <c r="E950" s="45">
        <f t="shared" si="1"/>
        <v>0.06808225916</v>
      </c>
      <c r="F950" s="147">
        <f t="shared" si="4"/>
        <v>66.0072218</v>
      </c>
      <c r="G950" s="232">
        <f>'StockBond Returns'!C940</f>
        <v>1948.833333</v>
      </c>
      <c r="H950" s="147">
        <f t="shared" si="2"/>
        <v>0.3744933985</v>
      </c>
      <c r="I950" s="147">
        <f t="shared" si="5"/>
        <v>4.454759715</v>
      </c>
      <c r="J950" s="45">
        <f t="shared" si="6"/>
        <v>0.134946181</v>
      </c>
      <c r="K950" s="45">
        <f t="shared" si="7"/>
        <v>0</v>
      </c>
      <c r="L950" s="45">
        <f t="shared" si="8"/>
        <v>0.2714725215</v>
      </c>
      <c r="M950" s="45">
        <f t="shared" si="11"/>
        <v>-0.05150116335</v>
      </c>
      <c r="N950" s="233">
        <f t="shared" si="12"/>
        <v>0.02752384415</v>
      </c>
    </row>
    <row r="951">
      <c r="A951" s="180">
        <f t="shared" si="9"/>
        <v>12</v>
      </c>
      <c r="B951" s="180">
        <f t="shared" si="10"/>
        <v>1948</v>
      </c>
      <c r="C951" s="45">
        <f>'StockBond Returns'!W941</f>
        <v>0.03278008614</v>
      </c>
      <c r="D951" s="231">
        <f>'StockBond Returns'!M941</f>
        <v>10.16734458</v>
      </c>
      <c r="E951" s="45">
        <f t="shared" si="1"/>
        <v>0.06667704874</v>
      </c>
      <c r="F951" s="147">
        <f t="shared" si="4"/>
        <v>67.7841749</v>
      </c>
      <c r="G951" s="232">
        <f>'StockBond Returns'!C941</f>
        <v>1948.916667</v>
      </c>
      <c r="H951" s="147">
        <f t="shared" si="2"/>
        <v>0.3766373945</v>
      </c>
      <c r="I951" s="147">
        <f t="shared" si="5"/>
        <v>4.456622427</v>
      </c>
      <c r="J951" s="45">
        <f t="shared" si="6"/>
        <v>0.1286256477</v>
      </c>
      <c r="K951" s="45">
        <f t="shared" si="7"/>
        <v>0</v>
      </c>
      <c r="L951" s="45">
        <f t="shared" si="8"/>
        <v>0.2712985521</v>
      </c>
      <c r="M951" s="45">
        <f t="shared" si="11"/>
        <v>-0.04544840831</v>
      </c>
      <c r="N951" s="233">
        <f t="shared" si="12"/>
        <v>0.02747324159</v>
      </c>
    </row>
    <row r="952">
      <c r="A952" s="180">
        <f t="shared" si="9"/>
        <v>1</v>
      </c>
      <c r="B952" s="180">
        <f t="shared" si="10"/>
        <v>1949</v>
      </c>
      <c r="C952" s="45">
        <f>'StockBond Returns'!W942</f>
        <v>0.008473134827</v>
      </c>
      <c r="D952" s="231">
        <f>'StockBond Returns'!M942</f>
        <v>10.15934718</v>
      </c>
      <c r="E952" s="45">
        <f t="shared" si="1"/>
        <v>0.06671576073</v>
      </c>
      <c r="F952" s="147">
        <f t="shared" si="4"/>
        <v>67.97869066</v>
      </c>
      <c r="G952" s="232">
        <f>'StockBond Returns'!C942</f>
        <v>1949</v>
      </c>
      <c r="H952" s="147">
        <f t="shared" si="2"/>
        <v>0.3779375051</v>
      </c>
      <c r="I952" s="147">
        <f t="shared" si="5"/>
        <v>4.46170439</v>
      </c>
      <c r="J952" s="45">
        <f t="shared" si="6"/>
        <v>0.1233852624</v>
      </c>
      <c r="K952" s="45">
        <f t="shared" si="7"/>
        <v>0</v>
      </c>
      <c r="L952" s="45">
        <f t="shared" si="8"/>
        <v>0.2701954625</v>
      </c>
      <c r="M952" s="45">
        <f t="shared" si="11"/>
        <v>-0.03834586839</v>
      </c>
      <c r="N952" s="233">
        <f t="shared" si="12"/>
        <v>0.02745772589</v>
      </c>
    </row>
    <row r="953">
      <c r="A953" s="180">
        <f t="shared" si="9"/>
        <v>2</v>
      </c>
      <c r="B953" s="180">
        <f t="shared" si="10"/>
        <v>1949</v>
      </c>
      <c r="C953" s="45">
        <f>'StockBond Returns'!W943</f>
        <v>-0.021062946</v>
      </c>
      <c r="D953" s="231">
        <f>'StockBond Returns'!M943</f>
        <v>9.77372513</v>
      </c>
      <c r="E953" s="45">
        <f t="shared" si="1"/>
        <v>0.06865756719</v>
      </c>
      <c r="F953" s="147">
        <f t="shared" si="4"/>
        <v>66.17688214</v>
      </c>
      <c r="G953" s="232">
        <f>'StockBond Returns'!C943</f>
        <v>1949.083333</v>
      </c>
      <c r="H953" s="147">
        <f t="shared" si="2"/>
        <v>0.3786286443</v>
      </c>
      <c r="I953" s="147">
        <f t="shared" si="5"/>
        <v>4.471820405</v>
      </c>
      <c r="J953" s="45">
        <f t="shared" si="6"/>
        <v>0.1166574038</v>
      </c>
      <c r="K953" s="45">
        <f t="shared" si="7"/>
        <v>0</v>
      </c>
      <c r="L953" s="45">
        <f t="shared" si="8"/>
        <v>0.2676514823</v>
      </c>
      <c r="M953" s="45">
        <f t="shared" si="11"/>
        <v>-0.03003018758</v>
      </c>
      <c r="N953" s="233">
        <f t="shared" si="12"/>
        <v>0.02748074981</v>
      </c>
    </row>
    <row r="954">
      <c r="A954" s="180">
        <f t="shared" si="9"/>
        <v>3</v>
      </c>
      <c r="B954" s="180">
        <f t="shared" si="10"/>
        <v>1949</v>
      </c>
      <c r="C954" s="45">
        <f>'StockBond Returns'!W944</f>
        <v>0.02808508798</v>
      </c>
      <c r="D954" s="231">
        <f>'StockBond Returns'!M944</f>
        <v>10.0029357</v>
      </c>
      <c r="E954" s="45">
        <f t="shared" si="1"/>
        <v>0.06748532581</v>
      </c>
      <c r="F954" s="147">
        <f t="shared" si="4"/>
        <v>67.64620323</v>
      </c>
      <c r="G954" s="232">
        <f>'StockBond Returns'!C944</f>
        <v>1949.166667</v>
      </c>
      <c r="H954" s="147">
        <f t="shared" si="2"/>
        <v>0.3804271721</v>
      </c>
      <c r="I954" s="147">
        <f t="shared" si="5"/>
        <v>4.480730455</v>
      </c>
      <c r="J954" s="45">
        <f t="shared" si="6"/>
        <v>0.1108346499</v>
      </c>
      <c r="K954" s="45">
        <f t="shared" si="7"/>
        <v>0</v>
      </c>
      <c r="L954" s="45">
        <f t="shared" si="8"/>
        <v>0.2654432536</v>
      </c>
      <c r="M954" s="45">
        <f t="shared" si="11"/>
        <v>-0.02324089092</v>
      </c>
      <c r="N954" s="233">
        <f t="shared" si="12"/>
        <v>0.02753836228</v>
      </c>
    </row>
    <row r="955">
      <c r="A955" s="180">
        <f t="shared" si="9"/>
        <v>4</v>
      </c>
      <c r="B955" s="180">
        <f t="shared" si="10"/>
        <v>1949</v>
      </c>
      <c r="C955" s="45">
        <f>'StockBond Returns'!W945</f>
        <v>-0.01125501134</v>
      </c>
      <c r="D955" s="231">
        <f>'StockBond Returns'!M945</f>
        <v>9.6904029</v>
      </c>
      <c r="E955" s="45">
        <f t="shared" si="1"/>
        <v>0.06909744184</v>
      </c>
      <c r="F955" s="147">
        <f t="shared" si="4"/>
        <v>66.50869899</v>
      </c>
      <c r="G955" s="232">
        <f>'StockBond Returns'!C945</f>
        <v>1949.25</v>
      </c>
      <c r="H955" s="147">
        <f t="shared" si="2"/>
        <v>0.38296508</v>
      </c>
      <c r="I955" s="147">
        <f t="shared" si="5"/>
        <v>4.492690527</v>
      </c>
      <c r="J955" s="45">
        <f t="shared" si="6"/>
        <v>0.1043411154</v>
      </c>
      <c r="K955" s="45">
        <f t="shared" si="7"/>
        <v>0</v>
      </c>
      <c r="L955" s="45">
        <f t="shared" si="8"/>
        <v>0.2623709023</v>
      </c>
      <c r="M955" s="45">
        <f t="shared" si="11"/>
        <v>-0.01603531234</v>
      </c>
      <c r="N955" s="233">
        <f t="shared" si="12"/>
        <v>0.02761729139</v>
      </c>
    </row>
    <row r="956">
      <c r="A956" s="180">
        <f t="shared" si="9"/>
        <v>5</v>
      </c>
      <c r="B956" s="180">
        <f t="shared" si="10"/>
        <v>1949</v>
      </c>
      <c r="C956" s="45">
        <f>'StockBond Returns'!W946</f>
        <v>-0.02284887559</v>
      </c>
      <c r="D956" s="231">
        <f>'StockBond Returns'!M946</f>
        <v>9.30794771</v>
      </c>
      <c r="E956" s="45">
        <f t="shared" si="1"/>
        <v>0.07121753426</v>
      </c>
      <c r="F956" s="147">
        <f t="shared" si="4"/>
        <v>64.61483524</v>
      </c>
      <c r="G956" s="232">
        <f>'StockBond Returns'!C946</f>
        <v>1949.333333</v>
      </c>
      <c r="H956" s="147">
        <f t="shared" si="2"/>
        <v>0.3834757702</v>
      </c>
      <c r="I956" s="147">
        <f t="shared" si="5"/>
        <v>4.506242776</v>
      </c>
      <c r="J956" s="45">
        <f t="shared" si="6"/>
        <v>0.09778980501</v>
      </c>
      <c r="K956" s="45">
        <f t="shared" si="7"/>
        <v>0</v>
      </c>
      <c r="L956" s="45">
        <f t="shared" si="8"/>
        <v>0.258853616</v>
      </c>
      <c r="M956" s="45">
        <f t="shared" si="11"/>
        <v>-0.007607130044</v>
      </c>
      <c r="N956" s="233">
        <f t="shared" si="12"/>
        <v>0.02771093373</v>
      </c>
    </row>
    <row r="957">
      <c r="A957" s="180">
        <f t="shared" si="9"/>
        <v>6</v>
      </c>
      <c r="B957" s="180">
        <f t="shared" si="10"/>
        <v>1949</v>
      </c>
      <c r="C957" s="45">
        <f>'StockBond Returns'!W947</f>
        <v>0.004249050361</v>
      </c>
      <c r="D957" s="231">
        <f>'StockBond Returns'!M947</f>
        <v>9.18857859</v>
      </c>
      <c r="E957" s="45">
        <f t="shared" si="1"/>
        <v>0.07191538048</v>
      </c>
      <c r="F957" s="147">
        <f t="shared" si="4"/>
        <v>64.50428175</v>
      </c>
      <c r="G957" s="232">
        <f>'StockBond Returns'!C947</f>
        <v>1949.416667</v>
      </c>
      <c r="H957" s="147">
        <f t="shared" si="2"/>
        <v>0.3865708304</v>
      </c>
      <c r="I957" s="147">
        <f t="shared" si="5"/>
        <v>4.522775338</v>
      </c>
      <c r="J957" s="45">
        <f t="shared" si="6"/>
        <v>0.09157668756</v>
      </c>
      <c r="K957" s="45">
        <f t="shared" si="7"/>
        <v>0</v>
      </c>
      <c r="L957" s="45">
        <f t="shared" si="8"/>
        <v>0.2545158008</v>
      </c>
      <c r="M957" s="45">
        <f t="shared" si="11"/>
        <v>0.0004102825521</v>
      </c>
      <c r="N957" s="233">
        <f t="shared" si="12"/>
        <v>0.02780888504</v>
      </c>
    </row>
    <row r="958">
      <c r="A958" s="180">
        <f t="shared" si="9"/>
        <v>7</v>
      </c>
      <c r="B958" s="180">
        <f t="shared" si="10"/>
        <v>1949</v>
      </c>
      <c r="C958" s="45">
        <f>'StockBond Returns'!W948</f>
        <v>0.06277305666</v>
      </c>
      <c r="D958" s="231">
        <f>'StockBond Returns'!M948</f>
        <v>9.84314673</v>
      </c>
      <c r="E958" s="45">
        <f t="shared" si="1"/>
        <v>0.06829676385</v>
      </c>
      <c r="F958" s="147">
        <f t="shared" si="4"/>
        <v>68.14257562</v>
      </c>
      <c r="G958" s="232">
        <f>'StockBond Returns'!C948</f>
        <v>1949.5</v>
      </c>
      <c r="H958" s="147">
        <f t="shared" si="2"/>
        <v>0.3878264496</v>
      </c>
      <c r="I958" s="147">
        <f t="shared" si="5"/>
        <v>4.541627517</v>
      </c>
      <c r="J958" s="45">
        <f t="shared" si="6"/>
        <v>0.08385665259</v>
      </c>
      <c r="K958" s="45">
        <f t="shared" si="7"/>
        <v>0</v>
      </c>
      <c r="L958" s="45">
        <f t="shared" si="8"/>
        <v>0.2495521261</v>
      </c>
      <c r="M958" s="45">
        <f t="shared" si="11"/>
        <v>0.009091087642</v>
      </c>
      <c r="N958" s="233">
        <f t="shared" si="12"/>
        <v>0.02791036952</v>
      </c>
    </row>
    <row r="959">
      <c r="A959" s="180">
        <f t="shared" si="9"/>
        <v>8</v>
      </c>
      <c r="B959" s="180">
        <f t="shared" si="10"/>
        <v>1949</v>
      </c>
      <c r="C959" s="45">
        <f>'StockBond Returns'!W949</f>
        <v>0.01503051816</v>
      </c>
      <c r="D959" s="231">
        <f>'StockBond Returns'!M949</f>
        <v>9.81056444</v>
      </c>
      <c r="E959" s="45">
        <f t="shared" si="1"/>
        <v>0.06846546718</v>
      </c>
      <c r="F959" s="147">
        <f t="shared" si="4"/>
        <v>68.77313816</v>
      </c>
      <c r="G959" s="232">
        <f>'StockBond Returns'!C949</f>
        <v>1949.583333</v>
      </c>
      <c r="H959" s="147">
        <f t="shared" si="2"/>
        <v>0.3923820861</v>
      </c>
      <c r="I959" s="147">
        <f t="shared" si="5"/>
        <v>4.563801341</v>
      </c>
      <c r="J959" s="45">
        <f t="shared" si="6"/>
        <v>0.07491758325</v>
      </c>
      <c r="K959" s="45">
        <f t="shared" si="7"/>
        <v>0</v>
      </c>
      <c r="L959" s="45">
        <f t="shared" si="8"/>
        <v>0.243702001</v>
      </c>
      <c r="M959" s="45">
        <f t="shared" si="11"/>
        <v>0.01793431177</v>
      </c>
      <c r="N959" s="233">
        <f t="shared" si="12"/>
        <v>0.02800990631</v>
      </c>
    </row>
    <row r="960">
      <c r="A960" s="180">
        <f t="shared" si="9"/>
        <v>9</v>
      </c>
      <c r="B960" s="180">
        <f t="shared" si="10"/>
        <v>1949</v>
      </c>
      <c r="C960" s="45">
        <f>'StockBond Returns'!W950</f>
        <v>0.01915476263</v>
      </c>
      <c r="D960" s="231">
        <f>'StockBond Returns'!M950</f>
        <v>9.94103</v>
      </c>
      <c r="E960" s="45">
        <f t="shared" si="1"/>
        <v>0.06779659904</v>
      </c>
      <c r="F960" s="147">
        <f t="shared" si="4"/>
        <v>69.69057322</v>
      </c>
      <c r="G960" s="232">
        <f>'StockBond Returns'!C950</f>
        <v>1949.666667</v>
      </c>
      <c r="H960" s="147">
        <f t="shared" si="2"/>
        <v>0.3937319875</v>
      </c>
      <c r="I960" s="147">
        <f t="shared" si="5"/>
        <v>4.585468338</v>
      </c>
      <c r="J960" s="45">
        <f t="shared" si="6"/>
        <v>0.06718673215</v>
      </c>
      <c r="K960" s="45">
        <f t="shared" si="7"/>
        <v>0</v>
      </c>
      <c r="L960" s="45">
        <f t="shared" si="8"/>
        <v>0.2380245323</v>
      </c>
      <c r="M960" s="45">
        <f t="shared" si="11"/>
        <v>0.02583376329</v>
      </c>
      <c r="N960" s="233">
        <f t="shared" si="12"/>
        <v>0.02809354628</v>
      </c>
    </row>
    <row r="961">
      <c r="A961" s="180">
        <f t="shared" si="9"/>
        <v>10</v>
      </c>
      <c r="B961" s="180">
        <f t="shared" si="10"/>
        <v>1949</v>
      </c>
      <c r="C961" s="45">
        <f>'StockBond Returns'!W951</f>
        <v>0.03056891378</v>
      </c>
      <c r="D961" s="231">
        <f>'StockBond Returns'!M951</f>
        <v>10.26585321</v>
      </c>
      <c r="E961" s="45">
        <f t="shared" si="1"/>
        <v>0.06620515775</v>
      </c>
      <c r="F961" s="147">
        <f t="shared" si="4"/>
        <v>71.4151704</v>
      </c>
      <c r="G961" s="232">
        <f>'StockBond Returns'!C951</f>
        <v>1949.75</v>
      </c>
      <c r="H961" s="147">
        <f t="shared" si="2"/>
        <v>0.3940043852</v>
      </c>
      <c r="I961" s="147">
        <f t="shared" si="5"/>
        <v>4.609080703</v>
      </c>
      <c r="J961" s="45">
        <f t="shared" si="6"/>
        <v>0.05710268973</v>
      </c>
      <c r="K961" s="45">
        <f t="shared" si="7"/>
        <v>0</v>
      </c>
      <c r="L961" s="45">
        <f t="shared" si="8"/>
        <v>0.2318544908</v>
      </c>
      <c r="M961" s="45">
        <f t="shared" si="11"/>
        <v>0.03391139826</v>
      </c>
      <c r="N961" s="233">
        <f t="shared" si="12"/>
        <v>0.0281638417</v>
      </c>
    </row>
    <row r="962">
      <c r="A962" s="180">
        <f t="shared" si="9"/>
        <v>11</v>
      </c>
      <c r="B962" s="180">
        <f t="shared" si="10"/>
        <v>1949</v>
      </c>
      <c r="C962" s="45">
        <f>'StockBond Returns'!W952</f>
        <v>0.004350174688</v>
      </c>
      <c r="D962" s="231">
        <f>'StockBond Returns'!M952</f>
        <v>10.18282275</v>
      </c>
      <c r="E962" s="45">
        <f t="shared" si="1"/>
        <v>0.06660229828</v>
      </c>
      <c r="F962" s="147">
        <f t="shared" si="4"/>
        <v>71.3301205</v>
      </c>
      <c r="G962" s="232">
        <f>'StockBond Returns'!C952</f>
        <v>1949.833333</v>
      </c>
      <c r="H962" s="147">
        <f t="shared" si="2"/>
        <v>0.3958958301</v>
      </c>
      <c r="I962" s="147">
        <f t="shared" si="5"/>
        <v>4.630483135</v>
      </c>
      <c r="J962" s="45">
        <f t="shared" si="6"/>
        <v>0.04790225403</v>
      </c>
      <c r="K962" s="45">
        <f t="shared" si="7"/>
        <v>0</v>
      </c>
      <c r="L962" s="45">
        <f t="shared" si="8"/>
        <v>0.226306266</v>
      </c>
      <c r="M962" s="45">
        <f t="shared" si="11"/>
        <v>0.03944621735</v>
      </c>
      <c r="N962" s="233">
        <f t="shared" si="12"/>
        <v>0.02821288508</v>
      </c>
    </row>
    <row r="963">
      <c r="A963" s="180">
        <f t="shared" si="9"/>
        <v>12</v>
      </c>
      <c r="B963" s="180">
        <f t="shared" si="10"/>
        <v>1949</v>
      </c>
      <c r="C963" s="45">
        <f>'StockBond Returns'!W953</f>
        <v>0.04265519345</v>
      </c>
      <c r="D963" s="231">
        <f>'StockBond Returns'!M953</f>
        <v>10.66938246</v>
      </c>
      <c r="E963" s="45">
        <f t="shared" si="1"/>
        <v>0.0643630684</v>
      </c>
      <c r="F963" s="147">
        <f t="shared" si="4"/>
        <v>73.95993774</v>
      </c>
      <c r="G963" s="232">
        <f>'StockBond Returns'!C953</f>
        <v>1949.916667</v>
      </c>
      <c r="H963" s="147">
        <f t="shared" si="2"/>
        <v>0.396690711</v>
      </c>
      <c r="I963" s="147">
        <f t="shared" si="5"/>
        <v>4.650536451</v>
      </c>
      <c r="J963" s="45">
        <f t="shared" si="6"/>
        <v>0.03998635156</v>
      </c>
      <c r="K963" s="45">
        <f t="shared" si="7"/>
        <v>0</v>
      </c>
      <c r="L963" s="45">
        <f t="shared" si="8"/>
        <v>0.22114109</v>
      </c>
      <c r="M963" s="45">
        <f t="shared" si="11"/>
        <v>0.04351143223</v>
      </c>
      <c r="N963" s="233">
        <f t="shared" si="12"/>
        <v>0.02823446884</v>
      </c>
    </row>
    <row r="964">
      <c r="A964" s="180">
        <f t="shared" si="9"/>
        <v>1</v>
      </c>
      <c r="B964" s="180">
        <f t="shared" si="10"/>
        <v>1950</v>
      </c>
      <c r="C964" s="45">
        <f>'StockBond Returns'!W954</f>
        <v>0.01975992028</v>
      </c>
      <c r="D964" s="231">
        <f>'StockBond Returns'!M954</f>
        <v>10.85395455</v>
      </c>
      <c r="E964" s="45">
        <f t="shared" si="1"/>
        <v>0.06356615936</v>
      </c>
      <c r="F964" s="147">
        <f t="shared" si="4"/>
        <v>75.01685093</v>
      </c>
      <c r="G964" s="232">
        <f>'StockBond Returns'!C954</f>
        <v>1950</v>
      </c>
      <c r="H964" s="147">
        <f t="shared" si="2"/>
        <v>0.3973777584</v>
      </c>
      <c r="I964" s="147">
        <f t="shared" si="5"/>
        <v>4.669976705</v>
      </c>
      <c r="J964" s="45">
        <f t="shared" si="6"/>
        <v>0.03054858464</v>
      </c>
      <c r="K964" s="45">
        <f t="shared" si="7"/>
        <v>0</v>
      </c>
      <c r="L964" s="45">
        <f t="shared" si="8"/>
        <v>0.2161538579</v>
      </c>
      <c r="M964" s="45">
        <f t="shared" si="11"/>
        <v>0.04667998978</v>
      </c>
      <c r="N964" s="233">
        <f t="shared" si="12"/>
        <v>0.02824468947</v>
      </c>
    </row>
    <row r="965">
      <c r="A965" s="180">
        <f t="shared" si="9"/>
        <v>2</v>
      </c>
      <c r="B965" s="180">
        <f t="shared" si="10"/>
        <v>1950</v>
      </c>
      <c r="C965" s="45">
        <f>'StockBond Returns'!W955</f>
        <v>0.007385435882</v>
      </c>
      <c r="D965" s="231">
        <f>'StockBond Returns'!M955</f>
        <v>10.91790431</v>
      </c>
      <c r="E965" s="45">
        <f t="shared" si="1"/>
        <v>0.0632963347</v>
      </c>
      <c r="F965" s="147">
        <f t="shared" si="4"/>
        <v>75.1705705</v>
      </c>
      <c r="G965" s="232">
        <f>'StockBond Returns'!C955</f>
        <v>1950.083333</v>
      </c>
      <c r="H965" s="147">
        <f t="shared" si="2"/>
        <v>0.3965017992</v>
      </c>
      <c r="I965" s="147">
        <f t="shared" si="5"/>
        <v>4.68784986</v>
      </c>
      <c r="J965" s="45">
        <f t="shared" si="6"/>
        <v>0.02000998288</v>
      </c>
      <c r="K965" s="45">
        <f t="shared" si="7"/>
        <v>0</v>
      </c>
      <c r="L965" s="45">
        <f t="shared" si="8"/>
        <v>0.2115830734</v>
      </c>
      <c r="M965" s="45">
        <f t="shared" si="11"/>
        <v>0.04830906329</v>
      </c>
      <c r="N965" s="233">
        <f t="shared" si="12"/>
        <v>0.02825105354</v>
      </c>
    </row>
    <row r="966">
      <c r="A966" s="180">
        <f t="shared" si="9"/>
        <v>3</v>
      </c>
      <c r="B966" s="180">
        <f t="shared" si="10"/>
        <v>1950</v>
      </c>
      <c r="C966" s="45">
        <f>'StockBond Returns'!W956</f>
        <v>0.005929711051</v>
      </c>
      <c r="D966" s="231">
        <f>'StockBond Returns'!M956</f>
        <v>10.87321414</v>
      </c>
      <c r="E966" s="45">
        <f t="shared" si="1"/>
        <v>0.06348456294</v>
      </c>
      <c r="F966" s="147">
        <f t="shared" si="4"/>
        <v>75.21745733</v>
      </c>
      <c r="G966" s="232">
        <f>'StockBond Returns'!C956</f>
        <v>1950.166667</v>
      </c>
      <c r="H966" s="147">
        <f t="shared" si="2"/>
        <v>0.3979289503</v>
      </c>
      <c r="I966" s="147">
        <f t="shared" si="5"/>
        <v>4.705351638</v>
      </c>
      <c r="J966" s="45">
        <f t="shared" si="6"/>
        <v>0.009705134786</v>
      </c>
      <c r="K966" s="45">
        <f t="shared" si="7"/>
        <v>0</v>
      </c>
      <c r="L966" s="45">
        <f t="shared" si="8"/>
        <v>0.2071137202</v>
      </c>
      <c r="M966" s="45">
        <f t="shared" si="11"/>
        <v>0.05013048327</v>
      </c>
      <c r="N966" s="233">
        <f t="shared" si="12"/>
        <v>0.02826196355</v>
      </c>
    </row>
    <row r="967">
      <c r="A967" s="180">
        <f t="shared" si="9"/>
        <v>4</v>
      </c>
      <c r="B967" s="180">
        <f t="shared" si="10"/>
        <v>1950</v>
      </c>
      <c r="C967" s="45">
        <f>'StockBond Returns'!W957</f>
        <v>0.03697845989</v>
      </c>
      <c r="D967" s="231">
        <f>'StockBond Returns'!M957</f>
        <v>11.41611847</v>
      </c>
      <c r="E967" s="45">
        <f t="shared" si="1"/>
        <v>0.06129772348</v>
      </c>
      <c r="F967" s="147">
        <f t="shared" si="4"/>
        <v>77.5862393</v>
      </c>
      <c r="G967" s="232">
        <f>'StockBond Returns'!C957</f>
        <v>1950.25</v>
      </c>
      <c r="H967" s="147">
        <f t="shared" si="2"/>
        <v>0.3963216536</v>
      </c>
      <c r="I967" s="147">
        <f t="shared" si="5"/>
        <v>4.718708212</v>
      </c>
      <c r="J967" s="45">
        <f t="shared" si="6"/>
        <v>0.003364881893</v>
      </c>
      <c r="K967" s="45">
        <f t="shared" si="7"/>
        <v>0</v>
      </c>
      <c r="L967" s="45">
        <f t="shared" si="8"/>
        <v>0.2037140777</v>
      </c>
      <c r="M967" s="45">
        <f t="shared" si="11"/>
        <v>0.05030786862</v>
      </c>
      <c r="N967" s="233">
        <f t="shared" si="12"/>
        <v>0.02826326026</v>
      </c>
    </row>
    <row r="968">
      <c r="A968" s="180">
        <f t="shared" si="9"/>
        <v>5</v>
      </c>
      <c r="B968" s="180">
        <f t="shared" si="10"/>
        <v>1950</v>
      </c>
      <c r="C968" s="45">
        <f>'StockBond Returns'!W958</f>
        <v>0.02854948317</v>
      </c>
      <c r="D968" s="231">
        <f>'StockBond Returns'!M958</f>
        <v>11.67287308</v>
      </c>
      <c r="E968" s="45">
        <f t="shared" si="1"/>
        <v>0.06033435591</v>
      </c>
      <c r="F968" s="147">
        <f t="shared" si="4"/>
        <v>79.3936499</v>
      </c>
      <c r="G968" s="232">
        <f>'StockBond Returns'!C958</f>
        <v>1950.333333</v>
      </c>
      <c r="H968" s="147">
        <f t="shared" si="2"/>
        <v>0.3991803942</v>
      </c>
      <c r="I968" s="147">
        <f t="shared" si="5"/>
        <v>4.734412836</v>
      </c>
      <c r="J968" s="45">
        <f t="shared" si="6"/>
        <v>-0.00310916067</v>
      </c>
      <c r="K968" s="45">
        <f t="shared" si="7"/>
        <v>-0.00310916067</v>
      </c>
      <c r="L968" s="45">
        <f t="shared" si="8"/>
        <v>0.1997217875</v>
      </c>
      <c r="M968" s="45">
        <f t="shared" si="11"/>
        <v>0.05063421378</v>
      </c>
      <c r="N968" s="233">
        <f t="shared" si="12"/>
        <v>0.02826216587</v>
      </c>
    </row>
    <row r="969">
      <c r="A969" s="180">
        <f t="shared" si="9"/>
        <v>6</v>
      </c>
      <c r="B969" s="180">
        <f t="shared" si="10"/>
        <v>1950</v>
      </c>
      <c r="C969" s="45">
        <f>'StockBond Returns'!W959</f>
        <v>-0.04492293875</v>
      </c>
      <c r="D969" s="231">
        <f>'StockBond Returns'!M959</f>
        <v>10.90674981</v>
      </c>
      <c r="E969" s="45">
        <f t="shared" si="1"/>
        <v>0.06334317131</v>
      </c>
      <c r="F969" s="147">
        <f t="shared" si="4"/>
        <v>75.4458058</v>
      </c>
      <c r="G969" s="232">
        <f>'StockBond Returns'!C959</f>
        <v>1950.416667</v>
      </c>
      <c r="H969" s="147">
        <f t="shared" si="2"/>
        <v>0.3982480501</v>
      </c>
      <c r="I969" s="147">
        <f t="shared" si="5"/>
        <v>4.746090055</v>
      </c>
      <c r="J969" s="45">
        <f t="shared" si="6"/>
        <v>-0.00957166761</v>
      </c>
      <c r="K969" s="45">
        <f t="shared" si="7"/>
        <v>-0.00957166761</v>
      </c>
      <c r="L969" s="45">
        <f t="shared" si="8"/>
        <v>0.1967503084</v>
      </c>
      <c r="M969" s="45">
        <f t="shared" si="11"/>
        <v>0.04937559375</v>
      </c>
      <c r="N969" s="233">
        <f t="shared" si="12"/>
        <v>0.02826620483</v>
      </c>
    </row>
    <row r="970">
      <c r="A970" s="180">
        <f t="shared" si="9"/>
        <v>7</v>
      </c>
      <c r="B970" s="180">
        <f t="shared" si="10"/>
        <v>1950</v>
      </c>
      <c r="C970" s="45">
        <f>'StockBond Returns'!W960</f>
        <v>0.00346470944</v>
      </c>
      <c r="D970" s="231">
        <f>'StockBond Returns'!M960</f>
        <v>10.81870325</v>
      </c>
      <c r="E970" s="45">
        <f t="shared" si="1"/>
        <v>0.06371625979</v>
      </c>
      <c r="F970" s="147">
        <f t="shared" si="4"/>
        <v>75.30757573</v>
      </c>
      <c r="G970" s="232">
        <f>'StockBond Returns'!C960</f>
        <v>1950.5</v>
      </c>
      <c r="H970" s="147">
        <f t="shared" si="2"/>
        <v>0.3998597549</v>
      </c>
      <c r="I970" s="147">
        <f t="shared" si="5"/>
        <v>4.758123361</v>
      </c>
      <c r="J970" s="45">
        <f t="shared" si="6"/>
        <v>-0.01590680334</v>
      </c>
      <c r="K970" s="45">
        <f t="shared" si="7"/>
        <v>-0.01590680334</v>
      </c>
      <c r="L970" s="45">
        <f t="shared" si="8"/>
        <v>0.1936866664</v>
      </c>
      <c r="M970" s="45">
        <f t="shared" si="11"/>
        <v>0.0476692204</v>
      </c>
      <c r="N970" s="233">
        <f t="shared" si="12"/>
        <v>0.02827801413</v>
      </c>
    </row>
    <row r="971">
      <c r="A971" s="180">
        <f t="shared" si="9"/>
        <v>8</v>
      </c>
      <c r="B971" s="180">
        <f t="shared" si="10"/>
        <v>1950</v>
      </c>
      <c r="C971" s="45">
        <f>'StockBond Returns'!W961</f>
        <v>0.02389988612</v>
      </c>
      <c r="D971" s="231">
        <f>'StockBond Returns'!M961</f>
        <v>11.03462111</v>
      </c>
      <c r="E971" s="45">
        <f t="shared" si="1"/>
        <v>0.06281193187</v>
      </c>
      <c r="F971" s="147">
        <f t="shared" si="4"/>
        <v>76.69800185</v>
      </c>
      <c r="G971" s="232">
        <f>'StockBond Returns'!C961</f>
        <v>1950.583333</v>
      </c>
      <c r="H971" s="147">
        <f t="shared" si="2"/>
        <v>0.4014624723</v>
      </c>
      <c r="I971" s="147">
        <f t="shared" si="5"/>
        <v>4.767203747</v>
      </c>
      <c r="J971" s="45">
        <f t="shared" si="6"/>
        <v>-0.02278533097</v>
      </c>
      <c r="K971" s="45">
        <f t="shared" si="7"/>
        <v>-0.02278533097</v>
      </c>
      <c r="L971" s="45">
        <f t="shared" si="8"/>
        <v>0.1913551371</v>
      </c>
      <c r="M971" s="45">
        <f t="shared" si="11"/>
        <v>0.04456863709</v>
      </c>
      <c r="N971" s="233">
        <f t="shared" si="12"/>
        <v>0.02830316309</v>
      </c>
    </row>
    <row r="972">
      <c r="A972" s="180">
        <f t="shared" si="9"/>
        <v>9</v>
      </c>
      <c r="B972" s="180">
        <f t="shared" si="10"/>
        <v>1950</v>
      </c>
      <c r="C972" s="45">
        <f>'StockBond Returns'!W962</f>
        <v>0.03991047856</v>
      </c>
      <c r="D972" s="231">
        <f>'StockBond Returns'!M962</f>
        <v>11.69985486</v>
      </c>
      <c r="E972" s="45">
        <f t="shared" si="1"/>
        <v>0.06023557288</v>
      </c>
      <c r="F972" s="147">
        <f t="shared" si="4"/>
        <v>79.34157078</v>
      </c>
      <c r="G972" s="232">
        <f>'StockBond Returns'!C962</f>
        <v>1950.666667</v>
      </c>
      <c r="H972" s="147">
        <f t="shared" si="2"/>
        <v>0.3982654141</v>
      </c>
      <c r="I972" s="147">
        <f t="shared" si="5"/>
        <v>4.771737173</v>
      </c>
      <c r="J972" s="45">
        <f t="shared" si="6"/>
        <v>-0.02861927585</v>
      </c>
      <c r="K972" s="45">
        <f t="shared" si="7"/>
        <v>-0.02861927585</v>
      </c>
      <c r="L972" s="45">
        <f t="shared" si="8"/>
        <v>0.1901466347</v>
      </c>
      <c r="M972" s="45">
        <f t="shared" si="11"/>
        <v>0.04062155093</v>
      </c>
      <c r="N972" s="233">
        <f t="shared" si="12"/>
        <v>0.02835189487</v>
      </c>
    </row>
    <row r="973">
      <c r="A973" s="180">
        <f t="shared" si="9"/>
        <v>10</v>
      </c>
      <c r="B973" s="180">
        <f t="shared" si="10"/>
        <v>1950</v>
      </c>
      <c r="C973" s="45">
        <f>'StockBond Returns'!W963</f>
        <v>0.0002926641764</v>
      </c>
      <c r="D973" s="231">
        <f>'StockBond Returns'!M963</f>
        <v>11.46288536</v>
      </c>
      <c r="E973" s="45">
        <f t="shared" si="1"/>
        <v>0.0611190352</v>
      </c>
      <c r="F973" s="147">
        <f t="shared" si="4"/>
        <v>78.96640924</v>
      </c>
      <c r="G973" s="232">
        <f>'StockBond Returns'!C963</f>
        <v>1950.75</v>
      </c>
      <c r="H973" s="147">
        <f t="shared" si="2"/>
        <v>0.4021958955</v>
      </c>
      <c r="I973" s="147">
        <f t="shared" si="5"/>
        <v>4.779928684</v>
      </c>
      <c r="J973" s="45">
        <f t="shared" si="6"/>
        <v>-0.03363654414</v>
      </c>
      <c r="K973" s="45">
        <f t="shared" si="7"/>
        <v>-0.03363654414</v>
      </c>
      <c r="L973" s="45">
        <f t="shared" si="8"/>
        <v>0.1880186151</v>
      </c>
      <c r="M973" s="45">
        <f t="shared" si="11"/>
        <v>0.03706769122</v>
      </c>
      <c r="N973" s="233">
        <f t="shared" si="12"/>
        <v>0.0284097969</v>
      </c>
    </row>
    <row r="974">
      <c r="A974" s="180">
        <f t="shared" si="9"/>
        <v>11</v>
      </c>
      <c r="B974" s="180">
        <f t="shared" si="10"/>
        <v>1950</v>
      </c>
      <c r="C974" s="45">
        <f>'StockBond Returns'!W964</f>
        <v>-0.0004079396847</v>
      </c>
      <c r="D974" s="231">
        <f>'StockBond Returns'!M964</f>
        <v>11.35591542</v>
      </c>
      <c r="E974" s="45">
        <f t="shared" si="1"/>
        <v>0.06152991582</v>
      </c>
      <c r="F974" s="147">
        <f t="shared" si="4"/>
        <v>78.53216389</v>
      </c>
      <c r="G974" s="232">
        <f>'StockBond Returns'!C964</f>
        <v>1950.833333</v>
      </c>
      <c r="H974" s="147">
        <f t="shared" si="2"/>
        <v>0.4026731194</v>
      </c>
      <c r="I974" s="147">
        <f t="shared" si="5"/>
        <v>4.786705973</v>
      </c>
      <c r="J974" s="45">
        <f t="shared" si="6"/>
        <v>-0.03758497239</v>
      </c>
      <c r="K974" s="45">
        <f t="shared" si="7"/>
        <v>-0.03758497239</v>
      </c>
      <c r="L974" s="45">
        <f t="shared" si="8"/>
        <v>0.1862363596</v>
      </c>
      <c r="M974" s="45">
        <f t="shared" si="11"/>
        <v>0.03373791318</v>
      </c>
      <c r="N974" s="233">
        <f t="shared" si="12"/>
        <v>0.02847177414</v>
      </c>
    </row>
    <row r="975">
      <c r="A975" s="180">
        <f t="shared" si="9"/>
        <v>12</v>
      </c>
      <c r="B975" s="180">
        <f t="shared" si="10"/>
        <v>1950</v>
      </c>
      <c r="C975" s="45">
        <f>'StockBond Returns'!W965</f>
        <v>0.02412292996</v>
      </c>
      <c r="D975" s="231">
        <f>'StockBond Returns'!M965</f>
        <v>11.89060498</v>
      </c>
      <c r="E975" s="45">
        <f t="shared" si="1"/>
        <v>0.0595500051</v>
      </c>
      <c r="F975" s="147">
        <f t="shared" si="4"/>
        <v>80.014203</v>
      </c>
      <c r="G975" s="232">
        <f>'StockBond Returns'!C965</f>
        <v>1950.916667</v>
      </c>
      <c r="H975" s="147">
        <f t="shared" si="2"/>
        <v>0.3970705164</v>
      </c>
      <c r="I975" s="147">
        <f t="shared" si="5"/>
        <v>4.787085778</v>
      </c>
      <c r="J975" s="45">
        <f t="shared" si="6"/>
        <v>-0.04118420888</v>
      </c>
      <c r="K975" s="45">
        <f t="shared" si="7"/>
        <v>-0.04118420888</v>
      </c>
      <c r="L975" s="45">
        <f t="shared" si="8"/>
        <v>0.1860283802</v>
      </c>
      <c r="M975" s="45">
        <f t="shared" si="11"/>
        <v>0.02936205926</v>
      </c>
      <c r="N975" s="233">
        <f t="shared" si="12"/>
        <v>0.02854489107</v>
      </c>
    </row>
    <row r="976">
      <c r="A976" s="180">
        <f t="shared" si="9"/>
        <v>1</v>
      </c>
      <c r="B976" s="180">
        <f t="shared" si="10"/>
        <v>1951</v>
      </c>
      <c r="C976" s="45">
        <f>'StockBond Returns'!W966</f>
        <v>0.03553966204</v>
      </c>
      <c r="D976" s="231">
        <f>'StockBond Returns'!M966</f>
        <v>12.14814513</v>
      </c>
      <c r="E976" s="45">
        <f t="shared" si="1"/>
        <v>0.05865854681</v>
      </c>
      <c r="F976" s="147">
        <f t="shared" si="4"/>
        <v>82.44669847</v>
      </c>
      <c r="G976" s="232">
        <f>'StockBond Returns'!C966</f>
        <v>1951</v>
      </c>
      <c r="H976" s="147">
        <f t="shared" si="2"/>
        <v>0.4030169601</v>
      </c>
      <c r="I976" s="147">
        <f t="shared" si="5"/>
        <v>4.79272498</v>
      </c>
      <c r="J976" s="45">
        <f t="shared" si="6"/>
        <v>-0.04378584606</v>
      </c>
      <c r="K976" s="45">
        <f t="shared" si="7"/>
        <v>-0.04378584606</v>
      </c>
      <c r="L976" s="45">
        <f t="shared" si="8"/>
        <v>0.184514848</v>
      </c>
      <c r="M976" s="45">
        <f t="shared" si="11"/>
        <v>0.02628455836</v>
      </c>
      <c r="N976" s="233">
        <f t="shared" si="12"/>
        <v>0.02861385999</v>
      </c>
    </row>
    <row r="977">
      <c r="A977" s="180">
        <f t="shared" si="9"/>
        <v>2</v>
      </c>
      <c r="B977" s="180">
        <f t="shared" si="10"/>
        <v>1951</v>
      </c>
      <c r="C977" s="45">
        <f>'StockBond Returns'!W967</f>
        <v>-0.00927021159</v>
      </c>
      <c r="D977" s="231">
        <f>'StockBond Returns'!M967</f>
        <v>12.03113003</v>
      </c>
      <c r="E977" s="45">
        <f t="shared" si="1"/>
        <v>0.05905885596</v>
      </c>
      <c r="F977" s="147">
        <f t="shared" si="4"/>
        <v>81.28311922</v>
      </c>
      <c r="G977" s="232">
        <f>'StockBond Returns'!C967</f>
        <v>1951.083333</v>
      </c>
      <c r="H977" s="147">
        <f t="shared" si="2"/>
        <v>0.4000406692</v>
      </c>
      <c r="I977" s="147">
        <f t="shared" si="5"/>
        <v>4.79626385</v>
      </c>
      <c r="J977" s="45">
        <f t="shared" si="6"/>
        <v>-0.04648029176</v>
      </c>
      <c r="K977" s="45">
        <f t="shared" si="7"/>
        <v>-0.04648029176</v>
      </c>
      <c r="L977" s="45">
        <f t="shared" si="8"/>
        <v>0.1835141564</v>
      </c>
      <c r="M977" s="45">
        <f t="shared" si="11"/>
        <v>0.02312659186</v>
      </c>
      <c r="N977" s="233">
        <f t="shared" si="12"/>
        <v>0.02867110577</v>
      </c>
    </row>
    <row r="978">
      <c r="A978" s="180">
        <f t="shared" si="9"/>
        <v>3</v>
      </c>
      <c r="B978" s="180">
        <f t="shared" si="10"/>
        <v>1951</v>
      </c>
      <c r="C978" s="45">
        <f>'StockBond Returns'!W968</f>
        <v>-0.01422584582</v>
      </c>
      <c r="D978" s="231">
        <f>'StockBond Returns'!M968</f>
        <v>11.71570998</v>
      </c>
      <c r="E978" s="45">
        <f t="shared" si="1"/>
        <v>0.06017773791</v>
      </c>
      <c r="F978" s="147">
        <f t="shared" si="4"/>
        <v>79.73244835</v>
      </c>
      <c r="G978" s="232">
        <f>'StockBond Returns'!C968</f>
        <v>1951.166667</v>
      </c>
      <c r="H978" s="147">
        <f t="shared" si="2"/>
        <v>0.3998431983</v>
      </c>
      <c r="I978" s="147">
        <f t="shared" si="5"/>
        <v>4.798178098</v>
      </c>
      <c r="J978" s="45">
        <f t="shared" si="6"/>
        <v>-0.04863232297</v>
      </c>
      <c r="K978" s="45">
        <f t="shared" si="7"/>
        <v>-0.04863232297</v>
      </c>
      <c r="L978" s="45">
        <f t="shared" si="8"/>
        <v>0.1829083794</v>
      </c>
      <c r="M978" s="45">
        <f t="shared" si="11"/>
        <v>0.01972784762</v>
      </c>
      <c r="N978" s="233">
        <f t="shared" si="12"/>
        <v>0.02871729871</v>
      </c>
    </row>
    <row r="979">
      <c r="A979" s="180">
        <f t="shared" si="9"/>
        <v>4</v>
      </c>
      <c r="B979" s="180">
        <f t="shared" si="10"/>
        <v>1951</v>
      </c>
      <c r="C979" s="45">
        <f>'StockBond Returns'!W969</f>
        <v>0.03727342793</v>
      </c>
      <c r="D979" s="231">
        <f>'StockBond Returns'!M969</f>
        <v>12.22915648</v>
      </c>
      <c r="E979" s="45">
        <f t="shared" si="1"/>
        <v>0.05838589436</v>
      </c>
      <c r="F979" s="147">
        <f t="shared" si="4"/>
        <v>82.28960329</v>
      </c>
      <c r="G979" s="232">
        <f>'StockBond Returns'!C969</f>
        <v>1951.25</v>
      </c>
      <c r="H979" s="147">
        <f t="shared" si="2"/>
        <v>0.4003793404</v>
      </c>
      <c r="I979" s="147">
        <f t="shared" si="5"/>
        <v>4.802235785</v>
      </c>
      <c r="J979" s="45">
        <f t="shared" si="6"/>
        <v>-0.054257402</v>
      </c>
      <c r="K979" s="45">
        <f t="shared" si="7"/>
        <v>-0.054257402</v>
      </c>
      <c r="L979" s="45">
        <f t="shared" si="8"/>
        <v>0.1817609147</v>
      </c>
      <c r="M979" s="45">
        <f t="shared" si="11"/>
        <v>0.01770136436</v>
      </c>
      <c r="N979" s="233">
        <f t="shared" si="12"/>
        <v>0.02877552525</v>
      </c>
    </row>
    <row r="980">
      <c r="A980" s="180">
        <f t="shared" si="9"/>
        <v>5</v>
      </c>
      <c r="B980" s="180">
        <f t="shared" si="10"/>
        <v>1951</v>
      </c>
      <c r="C980" s="45">
        <f>'StockBond Returns'!W970</f>
        <v>-0.03023015229</v>
      </c>
      <c r="D980" s="231">
        <f>'StockBond Returns'!M970</f>
        <v>11.64207017</v>
      </c>
      <c r="E980" s="45">
        <f t="shared" si="1"/>
        <v>0.06044768823</v>
      </c>
      <c r="F980" s="147">
        <f t="shared" si="4"/>
        <v>79.41370024</v>
      </c>
      <c r="G980" s="232">
        <f>'StockBond Returns'!C970</f>
        <v>1951.333333</v>
      </c>
      <c r="H980" s="147">
        <f t="shared" si="2"/>
        <v>0.4000312161</v>
      </c>
      <c r="I980" s="147">
        <f t="shared" si="5"/>
        <v>4.803086607</v>
      </c>
      <c r="J980" s="45">
        <f t="shared" si="6"/>
        <v>-0.05916600055</v>
      </c>
      <c r="K980" s="45">
        <f t="shared" si="7"/>
        <v>-0.05916600055</v>
      </c>
      <c r="L980" s="45">
        <f t="shared" si="8"/>
        <v>0.1813881728</v>
      </c>
      <c r="M980" s="45">
        <f t="shared" si="11"/>
        <v>0.0145052351</v>
      </c>
      <c r="N980" s="233">
        <f t="shared" si="12"/>
        <v>0.02884354035</v>
      </c>
    </row>
    <row r="981">
      <c r="A981" s="180">
        <f t="shared" si="9"/>
        <v>6</v>
      </c>
      <c r="B981" s="180">
        <f t="shared" si="10"/>
        <v>1951</v>
      </c>
      <c r="C981" s="45">
        <f>'StockBond Returns'!W971</f>
        <v>-0.01244496961</v>
      </c>
      <c r="D981" s="231">
        <f>'StockBond Returns'!M971</f>
        <v>11.37311037</v>
      </c>
      <c r="E981" s="45">
        <f t="shared" si="1"/>
        <v>0.06146334721</v>
      </c>
      <c r="F981" s="147">
        <f t="shared" si="4"/>
        <v>78.03034631</v>
      </c>
      <c r="G981" s="232">
        <f>'StockBond Returns'!C971</f>
        <v>1951.416667</v>
      </c>
      <c r="H981" s="147">
        <f t="shared" si="2"/>
        <v>0.399667189</v>
      </c>
      <c r="I981" s="147">
        <f t="shared" si="5"/>
        <v>4.804505746</v>
      </c>
      <c r="J981" s="45">
        <f t="shared" si="6"/>
        <v>-0.06451439753</v>
      </c>
      <c r="K981" s="45">
        <f t="shared" si="7"/>
        <v>-0.06451439753</v>
      </c>
      <c r="L981" s="45">
        <f t="shared" si="8"/>
        <v>0.1808613263</v>
      </c>
      <c r="M981" s="45">
        <f t="shared" si="11"/>
        <v>0.01230817151</v>
      </c>
      <c r="N981" s="233">
        <f t="shared" si="12"/>
        <v>0.02892096806</v>
      </c>
    </row>
    <row r="982">
      <c r="A982" s="180">
        <f t="shared" si="9"/>
        <v>7</v>
      </c>
      <c r="B982" s="180">
        <f t="shared" si="10"/>
        <v>1951</v>
      </c>
      <c r="C982" s="45">
        <f>'StockBond Returns'!W972</f>
        <v>0.05960476695</v>
      </c>
      <c r="D982" s="231">
        <f>'StockBond Returns'!M972</f>
        <v>12.03061824</v>
      </c>
      <c r="E982" s="45">
        <f t="shared" si="1"/>
        <v>0.0590606239</v>
      </c>
      <c r="F982" s="147">
        <f t="shared" si="4"/>
        <v>82.25783766</v>
      </c>
      <c r="G982" s="232">
        <f>'StockBond Returns'!C972</f>
        <v>1951.5</v>
      </c>
      <c r="H982" s="147">
        <f t="shared" si="2"/>
        <v>0.4048499344</v>
      </c>
      <c r="I982" s="147">
        <f t="shared" si="5"/>
        <v>4.809495925</v>
      </c>
      <c r="J982" s="45">
        <f t="shared" si="6"/>
        <v>-0.07057426371</v>
      </c>
      <c r="K982" s="45">
        <f t="shared" si="7"/>
        <v>-0.07057426371</v>
      </c>
      <c r="L982" s="45">
        <f t="shared" si="8"/>
        <v>0.1794434798</v>
      </c>
      <c r="M982" s="45">
        <f t="shared" si="11"/>
        <v>0.01079681225</v>
      </c>
      <c r="N982" s="233">
        <f t="shared" si="12"/>
        <v>0.02900661296</v>
      </c>
    </row>
    <row r="983">
      <c r="A983" s="180">
        <f t="shared" si="9"/>
        <v>8</v>
      </c>
      <c r="B983" s="180">
        <f t="shared" si="10"/>
        <v>1951</v>
      </c>
      <c r="C983" s="45">
        <f>'StockBond Returns'!W973</f>
        <v>0.04223699421</v>
      </c>
      <c r="D983" s="231">
        <f>'StockBond Returns'!M973</f>
        <v>12.46582376</v>
      </c>
      <c r="E983" s="45">
        <f t="shared" si="1"/>
        <v>0.0576096638</v>
      </c>
      <c r="F983" s="147">
        <f t="shared" si="4"/>
        <v>85.31021189</v>
      </c>
      <c r="G983" s="232">
        <f>'StockBond Returns'!C973</f>
        <v>1951.583333</v>
      </c>
      <c r="H983" s="147">
        <f t="shared" si="2"/>
        <v>0.4095577188</v>
      </c>
      <c r="I983" s="147">
        <f t="shared" si="5"/>
        <v>4.817591172</v>
      </c>
      <c r="J983" s="45">
        <f t="shared" si="6"/>
        <v>-0.07617602276</v>
      </c>
      <c r="K983" s="45">
        <f t="shared" si="7"/>
        <v>-0.07617602276</v>
      </c>
      <c r="L983" s="45">
        <f t="shared" si="8"/>
        <v>0.177255241</v>
      </c>
      <c r="M983" s="45">
        <f t="shared" si="11"/>
        <v>0.01056959754</v>
      </c>
      <c r="N983" s="233">
        <f t="shared" si="12"/>
        <v>0.02909001013</v>
      </c>
    </row>
    <row r="984">
      <c r="A984" s="180">
        <f t="shared" si="9"/>
        <v>9</v>
      </c>
      <c r="B984" s="180">
        <f t="shared" si="10"/>
        <v>1951</v>
      </c>
      <c r="C984" s="45">
        <f>'StockBond Returns'!W974</f>
        <v>-0.009172366178</v>
      </c>
      <c r="D984" s="231">
        <f>'StockBond Returns'!M974</f>
        <v>12.43965292</v>
      </c>
      <c r="E984" s="45">
        <f t="shared" si="1"/>
        <v>0.05769404747</v>
      </c>
      <c r="F984" s="147">
        <f t="shared" si="4"/>
        <v>84.12191429</v>
      </c>
      <c r="G984" s="232">
        <f>'StockBond Returns'!C974</f>
        <v>1951.666667</v>
      </c>
      <c r="H984" s="147">
        <f t="shared" si="2"/>
        <v>0.4044444764</v>
      </c>
      <c r="I984" s="147">
        <f t="shared" si="5"/>
        <v>4.823770234</v>
      </c>
      <c r="J984" s="45">
        <f t="shared" si="6"/>
        <v>-0.08189944827</v>
      </c>
      <c r="K984" s="45">
        <f t="shared" si="7"/>
        <v>-0.08189944827</v>
      </c>
      <c r="L984" s="45">
        <f t="shared" si="8"/>
        <v>0.1755239029</v>
      </c>
      <c r="M984" s="45">
        <f t="shared" si="11"/>
        <v>0.01090442722</v>
      </c>
      <c r="N984" s="233">
        <f t="shared" si="12"/>
        <v>0.02917220968</v>
      </c>
    </row>
    <row r="985">
      <c r="A985" s="180">
        <f t="shared" si="9"/>
        <v>10</v>
      </c>
      <c r="B985" s="180">
        <f t="shared" si="10"/>
        <v>1951</v>
      </c>
      <c r="C985" s="45">
        <f>'StockBond Returns'!W975</f>
        <v>-0.01165808442</v>
      </c>
      <c r="D985" s="231">
        <f>'StockBond Returns'!M975</f>
        <v>12.0881406</v>
      </c>
      <c r="E985" s="45">
        <f t="shared" si="1"/>
        <v>0.05886285443</v>
      </c>
      <c r="F985" s="147">
        <f t="shared" si="4"/>
        <v>82.74148448</v>
      </c>
      <c r="G985" s="232">
        <f>'StockBond Returns'!C975</f>
        <v>1951.75</v>
      </c>
      <c r="H985" s="147">
        <f t="shared" si="2"/>
        <v>0.405866663</v>
      </c>
      <c r="I985" s="147">
        <f t="shared" si="5"/>
        <v>4.827441002</v>
      </c>
      <c r="J985" s="45">
        <f t="shared" si="6"/>
        <v>-0.08648520415</v>
      </c>
      <c r="K985" s="45">
        <f t="shared" si="7"/>
        <v>-0.08648520415</v>
      </c>
      <c r="L985" s="45">
        <f t="shared" si="8"/>
        <v>0.1743925742</v>
      </c>
      <c r="M985" s="45">
        <f t="shared" si="11"/>
        <v>0.009939963761</v>
      </c>
      <c r="N985" s="233">
        <f t="shared" si="12"/>
        <v>0.02925606693</v>
      </c>
    </row>
    <row r="986">
      <c r="A986" s="180">
        <f t="shared" si="9"/>
        <v>11</v>
      </c>
      <c r="B986" s="180">
        <f t="shared" si="10"/>
        <v>1951</v>
      </c>
      <c r="C986" s="45">
        <f>'StockBond Returns'!W976</f>
        <v>-0.004620050385</v>
      </c>
      <c r="D986" s="231">
        <f>'StockBond Returns'!M976</f>
        <v>11.94075123</v>
      </c>
      <c r="E986" s="45">
        <f t="shared" si="1"/>
        <v>0.05937341235</v>
      </c>
      <c r="F986" s="147">
        <f t="shared" si="4"/>
        <v>81.95522311</v>
      </c>
      <c r="G986" s="232">
        <f>'StockBond Returns'!C976</f>
        <v>1951.833333</v>
      </c>
      <c r="H986" s="147">
        <f t="shared" si="2"/>
        <v>0.4054967713</v>
      </c>
      <c r="I986" s="147">
        <f t="shared" si="5"/>
        <v>4.830264653</v>
      </c>
      <c r="J986" s="45">
        <f t="shared" si="6"/>
        <v>-0.08935383075</v>
      </c>
      <c r="K986" s="45">
        <f t="shared" si="7"/>
        <v>-0.08935383075</v>
      </c>
      <c r="L986" s="45">
        <f t="shared" si="8"/>
        <v>0.1734601554</v>
      </c>
      <c r="M986" s="45">
        <f t="shared" si="11"/>
        <v>0.009099928164</v>
      </c>
      <c r="N986" s="233">
        <f t="shared" si="12"/>
        <v>0.02933950611</v>
      </c>
    </row>
    <row r="987">
      <c r="A987" s="180">
        <f t="shared" si="9"/>
        <v>12</v>
      </c>
      <c r="B987" s="180">
        <f t="shared" si="10"/>
        <v>1951</v>
      </c>
      <c r="C987" s="45">
        <f>'StockBond Returns'!W977</f>
        <v>0.02832019135</v>
      </c>
      <c r="D987" s="231">
        <f>'StockBond Returns'!M977</f>
        <v>12.33387078</v>
      </c>
      <c r="E987" s="45">
        <f t="shared" si="1"/>
        <v>0.05803877399</v>
      </c>
      <c r="F987" s="147">
        <f t="shared" si="4"/>
        <v>83.8592302</v>
      </c>
      <c r="G987" s="232">
        <f>'StockBond Returns'!C977</f>
        <v>1951.916667</v>
      </c>
      <c r="H987" s="147">
        <f t="shared" si="2"/>
        <v>0.4055905757</v>
      </c>
      <c r="I987" s="147">
        <f t="shared" si="5"/>
        <v>4.838784713</v>
      </c>
      <c r="J987" s="45">
        <f t="shared" si="6"/>
        <v>-0.09295608369</v>
      </c>
      <c r="K987" s="45">
        <f t="shared" si="7"/>
        <v>-0.09295608369</v>
      </c>
      <c r="L987" s="45">
        <f t="shared" si="8"/>
        <v>0.1711413259</v>
      </c>
      <c r="M987" s="45">
        <f t="shared" si="11"/>
        <v>0.01079966744</v>
      </c>
      <c r="N987" s="233">
        <f t="shared" si="12"/>
        <v>0.02941718303</v>
      </c>
    </row>
    <row r="988">
      <c r="A988" s="180">
        <f t="shared" si="9"/>
        <v>1</v>
      </c>
      <c r="B988" s="180">
        <f t="shared" si="10"/>
        <v>1952</v>
      </c>
      <c r="C988" s="45">
        <f>'StockBond Returns'!W978</f>
        <v>0.016878078</v>
      </c>
      <c r="D988" s="231">
        <f>'StockBond Returns'!M978</f>
        <v>12.50479172</v>
      </c>
      <c r="E988" s="45">
        <f t="shared" si="1"/>
        <v>0.05748467237</v>
      </c>
      <c r="F988" s="147">
        <f t="shared" si="4"/>
        <v>84.86217666</v>
      </c>
      <c r="G988" s="232">
        <f>'StockBond Returns'!C978</f>
        <v>1952</v>
      </c>
      <c r="H988" s="147">
        <f t="shared" si="2"/>
        <v>0.4065228685</v>
      </c>
      <c r="I988" s="147">
        <f t="shared" si="5"/>
        <v>4.842290621</v>
      </c>
      <c r="J988" s="45">
        <f t="shared" si="6"/>
        <v>-0.09524604668</v>
      </c>
      <c r="K988" s="45">
        <f t="shared" si="7"/>
        <v>-0.09524604668</v>
      </c>
      <c r="L988" s="45">
        <f t="shared" si="8"/>
        <v>0.1700315639</v>
      </c>
      <c r="M988" s="45">
        <f t="shared" si="11"/>
        <v>0.01034184963</v>
      </c>
      <c r="N988" s="233">
        <f t="shared" si="12"/>
        <v>0.0294930035</v>
      </c>
    </row>
    <row r="989">
      <c r="A989" s="180">
        <f t="shared" si="9"/>
        <v>2</v>
      </c>
      <c r="B989" s="180">
        <f t="shared" si="10"/>
        <v>1952</v>
      </c>
      <c r="C989" s="45">
        <f>'StockBond Returns'!W979</f>
        <v>-0.02286467094</v>
      </c>
      <c r="D989" s="231">
        <f>'StockBond Returns'!M979</f>
        <v>12.11163102</v>
      </c>
      <c r="E989" s="45">
        <f t="shared" si="1"/>
        <v>0.05878263148</v>
      </c>
      <c r="F989" s="147">
        <f t="shared" si="4"/>
        <v>82.52460306</v>
      </c>
      <c r="G989" s="232">
        <f>'StockBond Returns'!C979</f>
        <v>1952.083333</v>
      </c>
      <c r="H989" s="147">
        <f t="shared" si="2"/>
        <v>0.4042511108</v>
      </c>
      <c r="I989" s="147">
        <f t="shared" si="5"/>
        <v>4.846501063</v>
      </c>
      <c r="J989" s="45">
        <f t="shared" si="6"/>
        <v>-0.09640706744</v>
      </c>
      <c r="K989" s="45">
        <f t="shared" si="7"/>
        <v>-0.09640706744</v>
      </c>
      <c r="L989" s="45">
        <f t="shared" si="8"/>
        <v>0.1687504394</v>
      </c>
      <c r="M989" s="45">
        <f t="shared" si="11"/>
        <v>0.01047423875</v>
      </c>
      <c r="N989" s="233">
        <f t="shared" si="12"/>
        <v>0.02956223687</v>
      </c>
    </row>
    <row r="990">
      <c r="A990" s="180">
        <f t="shared" si="9"/>
        <v>3</v>
      </c>
      <c r="B990" s="180">
        <f t="shared" si="10"/>
        <v>1952</v>
      </c>
      <c r="C990" s="45">
        <f>'StockBond Returns'!W980</f>
        <v>0.04080356893</v>
      </c>
      <c r="D990" s="231">
        <f>'StockBond Returns'!M980</f>
        <v>12.65465311</v>
      </c>
      <c r="E990" s="45">
        <f t="shared" si="1"/>
        <v>0.05701115812</v>
      </c>
      <c r="F990" s="147">
        <f t="shared" si="4"/>
        <v>85.47115539</v>
      </c>
      <c r="G990" s="232">
        <f>'StockBond Returns'!C980</f>
        <v>1952.166667</v>
      </c>
      <c r="H990" s="147">
        <f t="shared" si="2"/>
        <v>0.4060674629</v>
      </c>
      <c r="I990" s="147">
        <f t="shared" si="5"/>
        <v>4.852725327</v>
      </c>
      <c r="J990" s="45">
        <f t="shared" si="6"/>
        <v>-0.0985671841</v>
      </c>
      <c r="K990" s="45">
        <f t="shared" si="7"/>
        <v>-0.0985671841</v>
      </c>
      <c r="L990" s="45">
        <f t="shared" si="8"/>
        <v>0.1669818755</v>
      </c>
      <c r="M990" s="45">
        <f t="shared" si="11"/>
        <v>0.01136832108</v>
      </c>
      <c r="N990" s="233">
        <f t="shared" si="12"/>
        <v>0.02962774784</v>
      </c>
    </row>
    <row r="991">
      <c r="A991" s="180">
        <f t="shared" si="9"/>
        <v>4</v>
      </c>
      <c r="B991" s="180">
        <f t="shared" si="10"/>
        <v>1952</v>
      </c>
      <c r="C991" s="45">
        <f>'StockBond Returns'!W981</f>
        <v>-0.02811938835</v>
      </c>
      <c r="D991" s="231">
        <f>'StockBond Returns'!M981</f>
        <v>12.0302601</v>
      </c>
      <c r="E991" s="45">
        <f t="shared" si="1"/>
        <v>0.05906186116</v>
      </c>
      <c r="F991" s="147">
        <f t="shared" si="4"/>
        <v>82.67310968</v>
      </c>
      <c r="G991" s="232">
        <f>'StockBond Returns'!C981</f>
        <v>1952.25</v>
      </c>
      <c r="H991" s="147">
        <f t="shared" si="2"/>
        <v>0.4069023105</v>
      </c>
      <c r="I991" s="147">
        <f t="shared" si="5"/>
        <v>4.859248297</v>
      </c>
      <c r="J991" s="45">
        <f t="shared" si="6"/>
        <v>-0.09967957992</v>
      </c>
      <c r="K991" s="45">
        <f t="shared" si="7"/>
        <v>-0.09977725178</v>
      </c>
      <c r="L991" s="45">
        <f t="shared" si="8"/>
        <v>0.1651429372</v>
      </c>
      <c r="M991" s="45">
        <f t="shared" si="11"/>
        <v>0.01187207689</v>
      </c>
      <c r="N991" s="233">
        <f t="shared" si="12"/>
        <v>0.02967412325</v>
      </c>
    </row>
    <row r="992">
      <c r="A992" s="180">
        <f t="shared" si="9"/>
        <v>5</v>
      </c>
      <c r="B992" s="180">
        <f t="shared" si="10"/>
        <v>1952</v>
      </c>
      <c r="C992" s="45">
        <f>'StockBond Returns'!W982</f>
        <v>0.02183992321</v>
      </c>
      <c r="D992" s="231">
        <f>'StockBond Returns'!M982</f>
        <v>12.24006734</v>
      </c>
      <c r="E992" s="45">
        <f t="shared" si="1"/>
        <v>0.05834944846</v>
      </c>
      <c r="F992" s="147">
        <f t="shared" si="4"/>
        <v>84.06289502</v>
      </c>
      <c r="G992" s="232">
        <f>'StockBond Returns'!C982</f>
        <v>1952.333333</v>
      </c>
      <c r="H992" s="147">
        <f t="shared" si="2"/>
        <v>0.4087519634</v>
      </c>
      <c r="I992" s="147">
        <f t="shared" si="5"/>
        <v>4.867969045</v>
      </c>
      <c r="J992" s="45">
        <f t="shared" si="6"/>
        <v>-0.1016274604</v>
      </c>
      <c r="K992" s="45">
        <f t="shared" si="7"/>
        <v>-0.1016274604</v>
      </c>
      <c r="L992" s="45">
        <f t="shared" si="8"/>
        <v>0.162779082</v>
      </c>
      <c r="M992" s="45">
        <f t="shared" si="11"/>
        <v>0.01350848803</v>
      </c>
      <c r="N992" s="233">
        <f t="shared" si="12"/>
        <v>0.02970575894</v>
      </c>
    </row>
    <row r="993">
      <c r="A993" s="180">
        <f t="shared" si="9"/>
        <v>6</v>
      </c>
      <c r="B993" s="180">
        <f t="shared" si="10"/>
        <v>1952</v>
      </c>
      <c r="C993" s="45">
        <f>'StockBond Returns'!W983</f>
        <v>0.03570150154</v>
      </c>
      <c r="D993" s="231">
        <f>'StockBond Returns'!M983</f>
        <v>12.74401658</v>
      </c>
      <c r="E993" s="45">
        <f t="shared" si="1"/>
        <v>0.05673409836</v>
      </c>
      <c r="F993" s="147">
        <f t="shared" si="4"/>
        <v>86.64072158</v>
      </c>
      <c r="G993" s="232">
        <f>'StockBond Returns'!C983</f>
        <v>1952.416667</v>
      </c>
      <c r="H993" s="147">
        <f t="shared" si="2"/>
        <v>0.4096236017</v>
      </c>
      <c r="I993" s="147">
        <f t="shared" si="5"/>
        <v>4.877925457</v>
      </c>
      <c r="J993" s="45">
        <f t="shared" si="6"/>
        <v>-0.1041611287</v>
      </c>
      <c r="K993" s="45">
        <f t="shared" si="7"/>
        <v>-0.1041611287</v>
      </c>
      <c r="L993" s="45">
        <f t="shared" si="8"/>
        <v>0.1601228339</v>
      </c>
      <c r="M993" s="45">
        <f t="shared" si="11"/>
        <v>0.01528142865</v>
      </c>
      <c r="N993" s="233">
        <f t="shared" si="12"/>
        <v>0.02972306485</v>
      </c>
    </row>
    <row r="994">
      <c r="A994" s="180">
        <f t="shared" si="9"/>
        <v>7</v>
      </c>
      <c r="B994" s="180">
        <f t="shared" si="10"/>
        <v>1952</v>
      </c>
      <c r="C994" s="45">
        <f>'StockBond Returns'!W984</f>
        <v>0.01046893569</v>
      </c>
      <c r="D994" s="231">
        <f>'StockBond Returns'!M984</f>
        <v>12.83379115</v>
      </c>
      <c r="E994" s="45">
        <f t="shared" si="1"/>
        <v>0.05645964911</v>
      </c>
      <c r="F994" s="147">
        <f t="shared" si="4"/>
        <v>87.1338458</v>
      </c>
      <c r="G994" s="232">
        <f>'StockBond Returns'!C984</f>
        <v>1952.5</v>
      </c>
      <c r="H994" s="147">
        <f t="shared" si="2"/>
        <v>0.4099621966</v>
      </c>
      <c r="I994" s="147">
        <f t="shared" si="5"/>
        <v>4.88303772</v>
      </c>
      <c r="J994" s="45">
        <f t="shared" si="6"/>
        <v>-0.1051864246</v>
      </c>
      <c r="K994" s="45">
        <f t="shared" si="7"/>
        <v>-0.1051864246</v>
      </c>
      <c r="L994" s="45">
        <f t="shared" si="8"/>
        <v>0.1586197764</v>
      </c>
      <c r="M994" s="45">
        <f t="shared" si="11"/>
        <v>0.01529095681</v>
      </c>
      <c r="N994" s="233">
        <f t="shared" si="12"/>
        <v>0.02972616337</v>
      </c>
    </row>
    <row r="995">
      <c r="A995" s="180">
        <f t="shared" si="9"/>
        <v>8</v>
      </c>
      <c r="B995" s="180">
        <f t="shared" si="10"/>
        <v>1952</v>
      </c>
      <c r="C995" s="45">
        <f>'StockBond Returns'!W985</f>
        <v>-0.009068572854</v>
      </c>
      <c r="D995" s="231">
        <f>'StockBond Returns'!M985</f>
        <v>12.66528698</v>
      </c>
      <c r="E995" s="45">
        <f t="shared" si="1"/>
        <v>0.05697798426</v>
      </c>
      <c r="F995" s="147">
        <f t="shared" si="4"/>
        <v>85.93742174</v>
      </c>
      <c r="G995" s="232">
        <f>'StockBond Returns'!C985</f>
        <v>1952.583333</v>
      </c>
      <c r="H995" s="147">
        <f t="shared" si="2"/>
        <v>0.4080450886</v>
      </c>
      <c r="I995" s="147">
        <f t="shared" si="5"/>
        <v>4.881525089</v>
      </c>
      <c r="J995" s="45">
        <f t="shared" si="6"/>
        <v>-0.1030233417</v>
      </c>
      <c r="K995" s="45">
        <f t="shared" si="7"/>
        <v>-0.1049091502</v>
      </c>
      <c r="L995" s="45">
        <f t="shared" si="8"/>
        <v>0.1586925544</v>
      </c>
      <c r="M995" s="45">
        <f t="shared" si="11"/>
        <v>0.01327093051</v>
      </c>
      <c r="N995" s="233">
        <f t="shared" si="12"/>
        <v>0.02971912002</v>
      </c>
    </row>
    <row r="996">
      <c r="A996" s="180">
        <f t="shared" si="9"/>
        <v>9</v>
      </c>
      <c r="B996" s="180">
        <f t="shared" si="10"/>
        <v>1952</v>
      </c>
      <c r="C996" s="45">
        <f>'StockBond Returns'!W986</f>
        <v>-0.01076110357</v>
      </c>
      <c r="D996" s="231">
        <f>'StockBond Returns'!M986</f>
        <v>12.31926333</v>
      </c>
      <c r="E996" s="45">
        <f t="shared" si="1"/>
        <v>0.05808684246</v>
      </c>
      <c r="F996" s="147">
        <f t="shared" si="4"/>
        <v>84.60898617</v>
      </c>
      <c r="G996" s="232">
        <f>'StockBond Returns'!C986</f>
        <v>1952.666667</v>
      </c>
      <c r="H996" s="147">
        <f t="shared" si="2"/>
        <v>0.4095557375</v>
      </c>
      <c r="I996" s="147">
        <f t="shared" si="5"/>
        <v>4.886636351</v>
      </c>
      <c r="J996" s="45">
        <f t="shared" si="6"/>
        <v>-0.1006174984</v>
      </c>
      <c r="K996" s="45">
        <f t="shared" si="7"/>
        <v>-0.1058453858</v>
      </c>
      <c r="L996" s="45">
        <f t="shared" si="8"/>
        <v>0.1572047786</v>
      </c>
      <c r="M996" s="45">
        <f t="shared" si="11"/>
        <v>0.01303256862</v>
      </c>
      <c r="N996" s="233">
        <f t="shared" si="12"/>
        <v>0.02970791907</v>
      </c>
    </row>
    <row r="997">
      <c r="A997" s="180">
        <f t="shared" si="9"/>
        <v>10</v>
      </c>
      <c r="B997" s="180">
        <f t="shared" si="10"/>
        <v>1952</v>
      </c>
      <c r="C997" s="45">
        <f>'StockBond Returns'!W987</f>
        <v>0.004116926952</v>
      </c>
      <c r="D997" s="231">
        <f>'StockBond Returns'!M987</f>
        <v>12.26319644</v>
      </c>
      <c r="E997" s="45">
        <f t="shared" si="1"/>
        <v>0.05827240403</v>
      </c>
      <c r="F997" s="147">
        <f t="shared" si="4"/>
        <v>84.54607334</v>
      </c>
      <c r="G997" s="232">
        <f>'StockBond Returns'!C987</f>
        <v>1952.75</v>
      </c>
      <c r="H997" s="147">
        <f t="shared" si="2"/>
        <v>0.4105585788</v>
      </c>
      <c r="I997" s="147">
        <f t="shared" si="5"/>
        <v>4.891328266</v>
      </c>
      <c r="J997" s="45">
        <f t="shared" si="6"/>
        <v>-0.09824876147</v>
      </c>
      <c r="K997" s="45">
        <f t="shared" si="7"/>
        <v>-0.106703087</v>
      </c>
      <c r="L997" s="45">
        <f t="shared" si="8"/>
        <v>0.1558252514</v>
      </c>
      <c r="M997" s="45">
        <f t="shared" si="11"/>
        <v>0.01323418862</v>
      </c>
      <c r="N997" s="233">
        <f t="shared" si="12"/>
        <v>0.02969642637</v>
      </c>
    </row>
    <row r="998">
      <c r="A998" s="180">
        <f t="shared" si="9"/>
        <v>11</v>
      </c>
      <c r="B998" s="180">
        <f t="shared" si="10"/>
        <v>1952</v>
      </c>
      <c r="C998" s="45">
        <f>'StockBond Returns'!W988</f>
        <v>0.03936931839</v>
      </c>
      <c r="D998" s="231">
        <f>'StockBond Returns'!M988</f>
        <v>12.7988863</v>
      </c>
      <c r="E998" s="45">
        <f t="shared" si="1"/>
        <v>0.05656589904</v>
      </c>
      <c r="F998" s="147">
        <f t="shared" si="4"/>
        <v>87.44787263</v>
      </c>
      <c r="G998" s="232">
        <f>'StockBond Returns'!C988</f>
        <v>1952.833333</v>
      </c>
      <c r="H998" s="147">
        <f t="shared" si="2"/>
        <v>0.4122139612</v>
      </c>
      <c r="I998" s="147">
        <f t="shared" si="5"/>
        <v>4.898045456</v>
      </c>
      <c r="J998" s="45">
        <f t="shared" si="6"/>
        <v>-0.09822576281</v>
      </c>
      <c r="K998" s="45">
        <f t="shared" si="7"/>
        <v>-0.1079281563</v>
      </c>
      <c r="L998" s="45">
        <f t="shared" si="8"/>
        <v>0.1539718555</v>
      </c>
      <c r="M998" s="45">
        <f t="shared" si="11"/>
        <v>0.0140325236</v>
      </c>
      <c r="N998" s="233">
        <f t="shared" si="12"/>
        <v>0.02968650281</v>
      </c>
    </row>
    <row r="999">
      <c r="A999" s="180">
        <f t="shared" si="9"/>
        <v>12</v>
      </c>
      <c r="B999" s="180">
        <f t="shared" si="10"/>
        <v>1952</v>
      </c>
      <c r="C999" s="45">
        <f>'StockBond Returns'!W989</f>
        <v>0.0292063867</v>
      </c>
      <c r="D999" s="231">
        <f>'StockBond Returns'!M989</f>
        <v>13.20118676</v>
      </c>
      <c r="E999" s="45">
        <f t="shared" si="1"/>
        <v>0.05537538265</v>
      </c>
      <c r="F999" s="147">
        <f t="shared" si="4"/>
        <v>89.57765577</v>
      </c>
      <c r="G999" s="232">
        <f>'StockBond Returns'!C989</f>
        <v>1952.916667</v>
      </c>
      <c r="H999" s="147">
        <f t="shared" si="2"/>
        <v>0.4133664138</v>
      </c>
      <c r="I999" s="147">
        <f t="shared" si="5"/>
        <v>4.905821294</v>
      </c>
      <c r="J999" s="45">
        <f t="shared" si="6"/>
        <v>-0.09730174683</v>
      </c>
      <c r="K999" s="45">
        <f t="shared" si="7"/>
        <v>-0.1093421104</v>
      </c>
      <c r="L999" s="45">
        <f t="shared" si="8"/>
        <v>0.1518776407</v>
      </c>
      <c r="M999" s="45">
        <f t="shared" si="11"/>
        <v>0.013854012</v>
      </c>
      <c r="N999" s="233">
        <f t="shared" si="12"/>
        <v>0.02967965945</v>
      </c>
    </row>
    <row r="1000">
      <c r="A1000" s="180">
        <f t="shared" si="9"/>
        <v>1</v>
      </c>
      <c r="B1000" s="180">
        <f t="shared" si="10"/>
        <v>1953</v>
      </c>
      <c r="C1000" s="45">
        <f>'StockBond Returns'!W990</f>
        <v>-0.001307340608</v>
      </c>
      <c r="D1000" s="231">
        <f>'StockBond Returns'!M990</f>
        <v>13.17477479</v>
      </c>
      <c r="E1000" s="45">
        <f t="shared" si="1"/>
        <v>0.05545131287</v>
      </c>
      <c r="F1000" s="147">
        <f t="shared" si="4"/>
        <v>89.04772126</v>
      </c>
      <c r="G1000" s="232">
        <f>'StockBond Returns'!C990</f>
        <v>1953</v>
      </c>
      <c r="H1000" s="147">
        <f t="shared" si="2"/>
        <v>0.411484421</v>
      </c>
      <c r="I1000" s="147">
        <f t="shared" si="5"/>
        <v>4.910782847</v>
      </c>
      <c r="J1000" s="45">
        <f t="shared" si="6"/>
        <v>-0.09774778845</v>
      </c>
      <c r="K1000" s="45">
        <f t="shared" si="7"/>
        <v>-0.1102419763</v>
      </c>
      <c r="L1000" s="45">
        <f t="shared" si="8"/>
        <v>0.1504458837</v>
      </c>
      <c r="M1000" s="45">
        <f t="shared" si="11"/>
        <v>0.01414459208</v>
      </c>
      <c r="N1000" s="233">
        <f t="shared" si="12"/>
        <v>0.02967598586</v>
      </c>
    </row>
    <row r="1001">
      <c r="A1001" s="180">
        <f t="shared" si="9"/>
        <v>2</v>
      </c>
      <c r="B1001" s="180">
        <f t="shared" si="10"/>
        <v>1953</v>
      </c>
      <c r="C1001" s="45">
        <f>'StockBond Returns'!W991</f>
        <v>-0.009430962992</v>
      </c>
      <c r="D1001" s="231">
        <f>'StockBond Returns'!M991</f>
        <v>12.89415563</v>
      </c>
      <c r="E1001" s="45">
        <f t="shared" si="1"/>
        <v>0.05627725803</v>
      </c>
      <c r="F1001" s="147">
        <f t="shared" si="4"/>
        <v>87.80031177</v>
      </c>
      <c r="G1001" s="232">
        <f>'StockBond Returns'!C991</f>
        <v>1953.083333</v>
      </c>
      <c r="H1001" s="147">
        <f t="shared" si="2"/>
        <v>0.4117634001</v>
      </c>
      <c r="I1001" s="147">
        <f t="shared" si="5"/>
        <v>4.918295136</v>
      </c>
      <c r="J1001" s="45">
        <f t="shared" si="6"/>
        <v>-0.09718876678</v>
      </c>
      <c r="K1001" s="45">
        <f t="shared" si="7"/>
        <v>-0.1116010081</v>
      </c>
      <c r="L1001" s="45">
        <f t="shared" si="8"/>
        <v>0.1484236828</v>
      </c>
      <c r="M1001" s="45">
        <f t="shared" si="11"/>
        <v>0.01481358868</v>
      </c>
      <c r="N1001" s="233">
        <f t="shared" si="12"/>
        <v>0.02967565222</v>
      </c>
    </row>
    <row r="1002">
      <c r="A1002" s="180">
        <f t="shared" si="9"/>
        <v>3</v>
      </c>
      <c r="B1002" s="180">
        <f t="shared" si="10"/>
        <v>1953</v>
      </c>
      <c r="C1002" s="45">
        <f>'StockBond Returns'!W992</f>
        <v>-0.0167173195</v>
      </c>
      <c r="D1002" s="231">
        <f>'StockBond Returns'!M992</f>
        <v>12.48913356</v>
      </c>
      <c r="E1002" s="45">
        <f t="shared" si="1"/>
        <v>0.05753480286</v>
      </c>
      <c r="F1002" s="147">
        <f t="shared" si="4"/>
        <v>85.92764609</v>
      </c>
      <c r="G1002" s="232">
        <f>'StockBond Returns'!C992</f>
        <v>1953.166667</v>
      </c>
      <c r="H1002" s="147">
        <f t="shared" si="2"/>
        <v>0.4119858482</v>
      </c>
      <c r="I1002" s="147">
        <f t="shared" si="5"/>
        <v>4.924213521</v>
      </c>
      <c r="J1002" s="45">
        <f t="shared" si="6"/>
        <v>-0.0969140366</v>
      </c>
      <c r="K1002" s="45">
        <f t="shared" si="7"/>
        <v>-0.11266877</v>
      </c>
      <c r="L1002" s="45">
        <f t="shared" si="8"/>
        <v>0.1467782681</v>
      </c>
      <c r="M1002" s="45">
        <f t="shared" si="11"/>
        <v>0.01473155581</v>
      </c>
      <c r="N1002" s="233">
        <f t="shared" si="12"/>
        <v>0.02967876946</v>
      </c>
    </row>
    <row r="1003">
      <c r="A1003" s="180">
        <f t="shared" si="9"/>
        <v>4</v>
      </c>
      <c r="B1003" s="180">
        <f t="shared" si="10"/>
        <v>1953</v>
      </c>
      <c r="C1003" s="45">
        <f>'StockBond Returns'!W993</f>
        <v>-0.01964040361</v>
      </c>
      <c r="D1003" s="231">
        <f>'StockBond Returns'!M993</f>
        <v>12.12452015</v>
      </c>
      <c r="E1003" s="45">
        <f t="shared" si="1"/>
        <v>0.05873874544</v>
      </c>
      <c r="F1003" s="147">
        <f t="shared" si="4"/>
        <v>83.83609816</v>
      </c>
      <c r="G1003" s="232">
        <f>'StockBond Returns'!C993</f>
        <v>1953.25</v>
      </c>
      <c r="H1003" s="147">
        <f t="shared" si="2"/>
        <v>0.4103689357</v>
      </c>
      <c r="I1003" s="147">
        <f t="shared" si="5"/>
        <v>4.927680147</v>
      </c>
      <c r="J1003" s="45">
        <f t="shared" si="6"/>
        <v>-0.09544524186</v>
      </c>
      <c r="K1003" s="45">
        <f t="shared" si="7"/>
        <v>-0.1132930079</v>
      </c>
      <c r="L1003" s="45">
        <f t="shared" si="8"/>
        <v>0.1457090666</v>
      </c>
      <c r="M1003" s="45">
        <f t="shared" si="11"/>
        <v>0.0140828056</v>
      </c>
      <c r="N1003" s="233">
        <f t="shared" si="12"/>
        <v>0.02968640566</v>
      </c>
    </row>
    <row r="1004">
      <c r="A1004" s="180">
        <f t="shared" si="9"/>
        <v>5</v>
      </c>
      <c r="B1004" s="180">
        <f t="shared" si="10"/>
        <v>1953</v>
      </c>
      <c r="C1004" s="45">
        <f>'StockBond Returns'!W994</f>
        <v>-0.003084714818</v>
      </c>
      <c r="D1004" s="231">
        <f>'StockBond Returns'!M994</f>
        <v>11.80469383</v>
      </c>
      <c r="E1004" s="45">
        <f t="shared" si="1"/>
        <v>0.05985603288</v>
      </c>
      <c r="F1004" s="147">
        <f t="shared" si="4"/>
        <v>83.16838464</v>
      </c>
      <c r="G1004" s="232">
        <f>'StockBond Returns'!C994</f>
        <v>1953.333333</v>
      </c>
      <c r="H1004" s="147">
        <f t="shared" si="2"/>
        <v>0.4148441305</v>
      </c>
      <c r="I1004" s="147">
        <f t="shared" si="5"/>
        <v>4.933772314</v>
      </c>
      <c r="J1004" s="45">
        <f t="shared" si="6"/>
        <v>-0.0962790623</v>
      </c>
      <c r="K1004" s="45">
        <f t="shared" si="7"/>
        <v>-0.1143879038</v>
      </c>
      <c r="L1004" s="45">
        <f t="shared" si="8"/>
        <v>0.1440310772</v>
      </c>
      <c r="M1004" s="45">
        <f t="shared" si="11"/>
        <v>0.01351760215</v>
      </c>
      <c r="N1004" s="233">
        <f t="shared" si="12"/>
        <v>0.02969654318</v>
      </c>
    </row>
    <row r="1005">
      <c r="A1005" s="180">
        <f t="shared" si="9"/>
        <v>6</v>
      </c>
      <c r="B1005" s="180">
        <f t="shared" si="10"/>
        <v>1953</v>
      </c>
      <c r="C1005" s="45">
        <f>'StockBond Returns'!W995</f>
        <v>-0.01199203731</v>
      </c>
      <c r="D1005" s="231">
        <f>'StockBond Returns'!M995</f>
        <v>11.71662657</v>
      </c>
      <c r="E1005" s="45">
        <f t="shared" si="1"/>
        <v>0.06017439924</v>
      </c>
      <c r="F1005" s="147">
        <f t="shared" si="4"/>
        <v>81.76115696</v>
      </c>
      <c r="G1005" s="232">
        <f>'StockBond Returns'!C995</f>
        <v>1953.416667</v>
      </c>
      <c r="H1005" s="147">
        <f t="shared" si="2"/>
        <v>0.4099940418</v>
      </c>
      <c r="I1005" s="147">
        <f t="shared" si="5"/>
        <v>4.934142754</v>
      </c>
      <c r="J1005" s="45">
        <f t="shared" si="6"/>
        <v>-0.09546842118</v>
      </c>
      <c r="K1005" s="45">
        <f t="shared" si="7"/>
        <v>-0.1144543928</v>
      </c>
      <c r="L1005" s="45">
        <f t="shared" si="8"/>
        <v>0.1436809395</v>
      </c>
      <c r="M1005" s="45">
        <f t="shared" si="11"/>
        <v>0.0115248371</v>
      </c>
      <c r="N1005" s="233">
        <f t="shared" si="12"/>
        <v>0.02971147187</v>
      </c>
    </row>
    <row r="1006">
      <c r="A1006" s="180">
        <f t="shared" si="9"/>
        <v>7</v>
      </c>
      <c r="B1006" s="180">
        <f t="shared" si="10"/>
        <v>1953</v>
      </c>
      <c r="C1006" s="45">
        <f>'StockBond Returns'!W996</f>
        <v>0.02662138329</v>
      </c>
      <c r="D1006" s="231">
        <f>'StockBond Returns'!M996</f>
        <v>11.97272502</v>
      </c>
      <c r="E1006" s="45">
        <f t="shared" si="1"/>
        <v>0.0592615872</v>
      </c>
      <c r="F1006" s="147">
        <f t="shared" si="4"/>
        <v>83.51684341</v>
      </c>
      <c r="G1006" s="232">
        <f>'StockBond Returns'!C996</f>
        <v>1953.5</v>
      </c>
      <c r="H1006" s="147">
        <f t="shared" si="2"/>
        <v>0.4124450582</v>
      </c>
      <c r="I1006" s="147">
        <f t="shared" si="5"/>
        <v>4.936625615</v>
      </c>
      <c r="J1006" s="45">
        <f t="shared" si="6"/>
        <v>-0.09567961141</v>
      </c>
      <c r="K1006" s="45">
        <f t="shared" si="7"/>
        <v>-0.1148997754</v>
      </c>
      <c r="L1006" s="45">
        <f t="shared" si="8"/>
        <v>0.1428420812</v>
      </c>
      <c r="M1006" s="45">
        <f t="shared" si="11"/>
        <v>0.01097429485</v>
      </c>
      <c r="N1006" s="233">
        <f t="shared" si="12"/>
        <v>0.02973011448</v>
      </c>
    </row>
    <row r="1007">
      <c r="A1007" s="180">
        <f t="shared" si="9"/>
        <v>8</v>
      </c>
      <c r="B1007" s="180">
        <f t="shared" si="10"/>
        <v>1953</v>
      </c>
      <c r="C1007" s="45">
        <f>'StockBond Returns'!W997</f>
        <v>-0.04191637785</v>
      </c>
      <c r="D1007" s="231">
        <f>'StockBond Returns'!M997</f>
        <v>11.20113067</v>
      </c>
      <c r="E1007" s="45">
        <f t="shared" si="1"/>
        <v>0.06213835078</v>
      </c>
      <c r="F1007" s="147">
        <f t="shared" si="4"/>
        <v>79.62096299</v>
      </c>
      <c r="G1007" s="232">
        <f>'StockBond Returns'!C997</f>
        <v>1953.583333</v>
      </c>
      <c r="H1007" s="147">
        <f t="shared" si="2"/>
        <v>0.412292944</v>
      </c>
      <c r="I1007" s="147">
        <f t="shared" si="5"/>
        <v>4.940873471</v>
      </c>
      <c r="J1007" s="45">
        <f t="shared" si="6"/>
        <v>-0.09816971684</v>
      </c>
      <c r="K1007" s="45">
        <f t="shared" si="7"/>
        <v>-0.1156607295</v>
      </c>
      <c r="L1007" s="45">
        <f t="shared" si="8"/>
        <v>0.14158998</v>
      </c>
      <c r="M1007" s="45">
        <f t="shared" si="11"/>
        <v>0.01215775403</v>
      </c>
      <c r="N1007" s="233">
        <f t="shared" si="12"/>
        <v>0.02974083785</v>
      </c>
    </row>
    <row r="1008">
      <c r="A1008" s="180">
        <f t="shared" si="9"/>
        <v>9</v>
      </c>
      <c r="B1008" s="180">
        <f t="shared" si="10"/>
        <v>1953</v>
      </c>
      <c r="C1008" s="45">
        <f>'StockBond Returns'!W998</f>
        <v>0.005428041057</v>
      </c>
      <c r="D1008" s="231">
        <f>'StockBond Returns'!M998</f>
        <v>11.17764536</v>
      </c>
      <c r="E1008" s="45">
        <f t="shared" si="1"/>
        <v>0.06223214026</v>
      </c>
      <c r="F1008" s="147">
        <f t="shared" si="4"/>
        <v>79.63861796</v>
      </c>
      <c r="G1008" s="232">
        <f>'StockBond Returns'!C998</f>
        <v>1953.666667</v>
      </c>
      <c r="H1008" s="147">
        <f t="shared" si="2"/>
        <v>0.4130068036</v>
      </c>
      <c r="I1008" s="147">
        <f t="shared" si="5"/>
        <v>4.944324537</v>
      </c>
      <c r="J1008" s="45">
        <f t="shared" si="6"/>
        <v>-0.101177555</v>
      </c>
      <c r="K1008" s="45">
        <f t="shared" si="7"/>
        <v>-0.1162779853</v>
      </c>
      <c r="L1008" s="45">
        <f t="shared" si="8"/>
        <v>0.1405148301</v>
      </c>
      <c r="M1008" s="45">
        <f t="shared" si="11"/>
        <v>0.01180529551</v>
      </c>
      <c r="N1008" s="233">
        <f t="shared" si="12"/>
        <v>0.02973949901</v>
      </c>
    </row>
    <row r="1009">
      <c r="A1009" s="180">
        <f t="shared" si="9"/>
        <v>10</v>
      </c>
      <c r="B1009" s="180">
        <f t="shared" si="10"/>
        <v>1953</v>
      </c>
      <c r="C1009" s="45">
        <f>'StockBond Returns'!W999</f>
        <v>0.04516452035</v>
      </c>
      <c r="D1009" s="231">
        <f>'StockBond Returns'!M999</f>
        <v>11.7198628</v>
      </c>
      <c r="E1009" s="45">
        <f t="shared" si="1"/>
        <v>0.06016261547</v>
      </c>
      <c r="F1009" s="147">
        <f t="shared" si="4"/>
        <v>82.80379788</v>
      </c>
      <c r="G1009" s="232">
        <f>'StockBond Returns'!C999</f>
        <v>1953.75</v>
      </c>
      <c r="H1009" s="147">
        <f t="shared" si="2"/>
        <v>0.4151410876</v>
      </c>
      <c r="I1009" s="147">
        <f t="shared" si="5"/>
        <v>4.948907046</v>
      </c>
      <c r="J1009" s="45">
        <f t="shared" si="6"/>
        <v>-0.1047440861</v>
      </c>
      <c r="K1009" s="45">
        <f t="shared" si="7"/>
        <v>-0.11709628</v>
      </c>
      <c r="L1009" s="45">
        <f t="shared" si="8"/>
        <v>0.1391711698</v>
      </c>
      <c r="M1009" s="45">
        <f t="shared" si="11"/>
        <v>0.01177160398</v>
      </c>
      <c r="N1009" s="233">
        <f t="shared" si="12"/>
        <v>0.02973192179</v>
      </c>
    </row>
    <row r="1010">
      <c r="A1010" s="180">
        <f t="shared" si="9"/>
        <v>11</v>
      </c>
      <c r="B1010" s="180">
        <f t="shared" si="10"/>
        <v>1953</v>
      </c>
      <c r="C1010" s="45">
        <f>'StockBond Returns'!W1000</f>
        <v>0.01407200033</v>
      </c>
      <c r="D1010" s="231">
        <f>'StockBond Returns'!M1000</f>
        <v>11.76763999</v>
      </c>
      <c r="E1010" s="45">
        <f t="shared" si="1"/>
        <v>0.05998940318</v>
      </c>
      <c r="F1010" s="147">
        <f t="shared" si="4"/>
        <v>83.54803</v>
      </c>
      <c r="G1010" s="232">
        <f>'StockBond Returns'!C1000</f>
        <v>1953.833333</v>
      </c>
      <c r="H1010" s="147">
        <f t="shared" si="2"/>
        <v>0.4176663714</v>
      </c>
      <c r="I1010" s="147">
        <f t="shared" si="5"/>
        <v>4.954359456</v>
      </c>
      <c r="J1010" s="45">
        <f t="shared" si="6"/>
        <v>-0.1090438978</v>
      </c>
      <c r="K1010" s="45">
        <f t="shared" si="7"/>
        <v>-0.11806794</v>
      </c>
      <c r="L1010" s="45">
        <f t="shared" si="8"/>
        <v>0.1376184682</v>
      </c>
      <c r="M1010" s="45">
        <f t="shared" si="11"/>
        <v>0.01149723907</v>
      </c>
      <c r="N1010" s="233">
        <f t="shared" si="12"/>
        <v>0.02972203259</v>
      </c>
    </row>
    <row r="1011">
      <c r="A1011" s="180">
        <f t="shared" si="9"/>
        <v>12</v>
      </c>
      <c r="B1011" s="180">
        <f t="shared" si="10"/>
        <v>1953</v>
      </c>
      <c r="C1011" s="45">
        <f>'StockBond Returns'!W1001</f>
        <v>0.006908464352</v>
      </c>
      <c r="D1011" s="231">
        <f>'StockBond Returns'!M1001</f>
        <v>11.74498124</v>
      </c>
      <c r="E1011" s="45">
        <f t="shared" si="1"/>
        <v>0.06007137494</v>
      </c>
      <c r="F1011" s="147">
        <f t="shared" si="4"/>
        <v>83.70466678</v>
      </c>
      <c r="G1011" s="232">
        <f>'StockBond Returns'!C1001</f>
        <v>1953.916667</v>
      </c>
      <c r="H1011" s="147">
        <f t="shared" si="2"/>
        <v>0.4190212019</v>
      </c>
      <c r="I1011" s="147">
        <f t="shared" si="5"/>
        <v>4.960014244</v>
      </c>
      <c r="J1011" s="45">
        <f t="shared" si="6"/>
        <v>-0.1138857434</v>
      </c>
      <c r="K1011" s="45">
        <f t="shared" si="7"/>
        <v>-0.1190734087</v>
      </c>
      <c r="L1011" s="45">
        <f t="shared" si="8"/>
        <v>0.136009183</v>
      </c>
      <c r="M1011" s="45">
        <f t="shared" si="11"/>
        <v>0.01104666198</v>
      </c>
      <c r="N1011" s="233">
        <f t="shared" si="12"/>
        <v>0.02971315919</v>
      </c>
    </row>
    <row r="1012">
      <c r="A1012" s="180">
        <f t="shared" si="9"/>
        <v>1</v>
      </c>
      <c r="B1012" s="180">
        <f t="shared" si="10"/>
        <v>1954</v>
      </c>
      <c r="C1012" s="45">
        <f>'StockBond Returns'!W1002</f>
        <v>0.04234686104</v>
      </c>
      <c r="D1012" s="231">
        <f>'StockBond Returns'!M1002</f>
        <v>12.25250934</v>
      </c>
      <c r="E1012" s="45">
        <f t="shared" si="1"/>
        <v>0.05830796726</v>
      </c>
      <c r="F1012" s="147">
        <f t="shared" si="4"/>
        <v>86.81253124</v>
      </c>
      <c r="G1012" s="232">
        <f>'StockBond Returns'!C1002</f>
        <v>1954</v>
      </c>
      <c r="H1012" s="147">
        <f t="shared" si="2"/>
        <v>0.4218218525</v>
      </c>
      <c r="I1012" s="147">
        <f t="shared" si="5"/>
        <v>4.970351675</v>
      </c>
      <c r="J1012" s="45">
        <f t="shared" si="6"/>
        <v>-0.1193112721</v>
      </c>
      <c r="K1012" s="45">
        <f t="shared" si="7"/>
        <v>-0.1209055765</v>
      </c>
      <c r="L1012" s="45">
        <f t="shared" si="8"/>
        <v>0.1333217488</v>
      </c>
      <c r="M1012" s="45">
        <f t="shared" si="11"/>
        <v>0.01213021028</v>
      </c>
      <c r="N1012" s="233">
        <f t="shared" si="12"/>
        <v>0.02970763511</v>
      </c>
    </row>
    <row r="1013">
      <c r="A1013" s="180">
        <f t="shared" si="9"/>
        <v>2</v>
      </c>
      <c r="B1013" s="180">
        <f t="shared" si="10"/>
        <v>1954</v>
      </c>
      <c r="C1013" s="45">
        <f>'StockBond Returns'!W1003</f>
        <v>0.004536853012</v>
      </c>
      <c r="D1013" s="231">
        <f>'StockBond Returns'!M1003</f>
        <v>12.32302566</v>
      </c>
      <c r="E1013" s="45">
        <f t="shared" si="1"/>
        <v>0.05807445093</v>
      </c>
      <c r="F1013" s="147">
        <f t="shared" si="4"/>
        <v>86.78265134</v>
      </c>
      <c r="G1013" s="232">
        <f>'StockBond Returns'!C1003</f>
        <v>1954.083333</v>
      </c>
      <c r="H1013" s="147">
        <f t="shared" si="2"/>
        <v>0.4199879023</v>
      </c>
      <c r="I1013" s="147">
        <f t="shared" si="5"/>
        <v>4.978576178</v>
      </c>
      <c r="J1013" s="45">
        <f t="shared" si="6"/>
        <v>-0.125324385</v>
      </c>
      <c r="K1013" s="45">
        <f t="shared" si="7"/>
        <v>-0.125324385</v>
      </c>
      <c r="L1013" s="45">
        <f t="shared" si="8"/>
        <v>0.1311069424</v>
      </c>
      <c r="M1013" s="45">
        <f t="shared" si="11"/>
        <v>0.01225649128</v>
      </c>
      <c r="N1013" s="233">
        <f t="shared" si="12"/>
        <v>0.02970893046</v>
      </c>
    </row>
    <row r="1014">
      <c r="A1014" s="180">
        <f t="shared" si="9"/>
        <v>3</v>
      </c>
      <c r="B1014" s="180">
        <f t="shared" si="10"/>
        <v>1954</v>
      </c>
      <c r="C1014" s="45">
        <f>'StockBond Returns'!W1004</f>
        <v>0.03086359805</v>
      </c>
      <c r="D1014" s="231">
        <f>'StockBond Returns'!M1004</f>
        <v>12.59306122</v>
      </c>
      <c r="E1014" s="45">
        <f t="shared" si="1"/>
        <v>0.05720440477</v>
      </c>
      <c r="F1014" s="147">
        <f t="shared" si="4"/>
        <v>89.02812597</v>
      </c>
      <c r="G1014" s="232">
        <f>'StockBond Returns'!C1004</f>
        <v>1954.166667</v>
      </c>
      <c r="H1014" s="147">
        <f t="shared" si="2"/>
        <v>0.4244000795</v>
      </c>
      <c r="I1014" s="147">
        <f t="shared" si="5"/>
        <v>4.990990409</v>
      </c>
      <c r="J1014" s="45">
        <f t="shared" si="6"/>
        <v>-0.1317264316</v>
      </c>
      <c r="K1014" s="45">
        <f t="shared" si="7"/>
        <v>-0.1317264316</v>
      </c>
      <c r="L1014" s="45">
        <f t="shared" si="8"/>
        <v>0.1279355052</v>
      </c>
      <c r="M1014" s="45">
        <f t="shared" si="11"/>
        <v>0.01356092444</v>
      </c>
      <c r="N1014" s="233">
        <f t="shared" si="12"/>
        <v>0.02972090587</v>
      </c>
    </row>
    <row r="1015">
      <c r="A1015" s="180">
        <f t="shared" si="9"/>
        <v>4</v>
      </c>
      <c r="B1015" s="180">
        <f t="shared" si="10"/>
        <v>1954</v>
      </c>
      <c r="C1015" s="45">
        <f>'StockBond Returns'!W1005</f>
        <v>0.04511659429</v>
      </c>
      <c r="D1015" s="231">
        <f>'StockBond Returns'!M1005</f>
        <v>13.2021844</v>
      </c>
      <c r="E1015" s="45">
        <f t="shared" si="1"/>
        <v>0.05537252055</v>
      </c>
      <c r="F1015" s="147">
        <f t="shared" si="4"/>
        <v>92.60122424</v>
      </c>
      <c r="G1015" s="232">
        <f>'StockBond Returns'!C1005</f>
        <v>1954.25</v>
      </c>
      <c r="H1015" s="147">
        <f t="shared" si="2"/>
        <v>0.4272969327</v>
      </c>
      <c r="I1015" s="147">
        <f t="shared" si="5"/>
        <v>5.007918406</v>
      </c>
      <c r="J1015" s="45">
        <f t="shared" si="6"/>
        <v>-0.1405624278</v>
      </c>
      <c r="K1015" s="45">
        <f t="shared" si="7"/>
        <v>-0.1405624278</v>
      </c>
      <c r="L1015" s="45">
        <f t="shared" si="8"/>
        <v>0.1237427994</v>
      </c>
      <c r="M1015" s="45">
        <f t="shared" si="11"/>
        <v>0.01628317117</v>
      </c>
      <c r="N1015" s="233">
        <f t="shared" si="12"/>
        <v>0.02975258231</v>
      </c>
    </row>
    <row r="1016">
      <c r="A1016" s="180">
        <f t="shared" si="9"/>
        <v>5</v>
      </c>
      <c r="B1016" s="180">
        <f t="shared" si="10"/>
        <v>1954</v>
      </c>
      <c r="C1016" s="45">
        <f>'StockBond Returns'!W1006</f>
        <v>0.02396077188</v>
      </c>
      <c r="D1016" s="231">
        <f>'StockBond Returns'!M1006</f>
        <v>13.52518319</v>
      </c>
      <c r="E1016" s="45">
        <f t="shared" si="1"/>
        <v>0.05446807599</v>
      </c>
      <c r="F1016" s="147">
        <f t="shared" si="4"/>
        <v>94.38248576</v>
      </c>
      <c r="G1016" s="232">
        <f>'StockBond Returns'!C1006</f>
        <v>1954.333333</v>
      </c>
      <c r="H1016" s="147">
        <f t="shared" si="2"/>
        <v>0.4284027006</v>
      </c>
      <c r="I1016" s="147">
        <f t="shared" si="5"/>
        <v>5.021476976</v>
      </c>
      <c r="J1016" s="45">
        <f t="shared" si="6"/>
        <v>-0.1483259824</v>
      </c>
      <c r="K1016" s="45">
        <f t="shared" si="7"/>
        <v>-0.1483259824</v>
      </c>
      <c r="L1016" s="45">
        <f t="shared" si="8"/>
        <v>0.1203051678</v>
      </c>
      <c r="M1016" s="45">
        <f t="shared" si="11"/>
        <v>0.01777639031</v>
      </c>
      <c r="N1016" s="233">
        <f t="shared" si="12"/>
        <v>0.02979936442</v>
      </c>
    </row>
    <row r="1017">
      <c r="A1017" s="180">
        <f t="shared" si="9"/>
        <v>6</v>
      </c>
      <c r="B1017" s="180">
        <f t="shared" si="10"/>
        <v>1954</v>
      </c>
      <c r="C1017" s="45">
        <f>'StockBond Returns'!W1007</f>
        <v>0.003605655502</v>
      </c>
      <c r="D1017" s="231">
        <f>'StockBond Returns'!M1007</f>
        <v>13.47319915</v>
      </c>
      <c r="E1017" s="45">
        <f t="shared" si="1"/>
        <v>0.05461071101</v>
      </c>
      <c r="F1017" s="147">
        <f t="shared" si="4"/>
        <v>94.29284911</v>
      </c>
      <c r="G1017" s="232">
        <f>'StockBond Returns'!C1007</f>
        <v>1954.416667</v>
      </c>
      <c r="H1017" s="147">
        <f t="shared" si="2"/>
        <v>0.4291166277</v>
      </c>
      <c r="I1017" s="147">
        <f t="shared" si="5"/>
        <v>5.040599562</v>
      </c>
      <c r="J1017" s="45">
        <f t="shared" si="6"/>
        <v>-0.1567321751</v>
      </c>
      <c r="K1017" s="45">
        <f t="shared" si="7"/>
        <v>-0.1567321751</v>
      </c>
      <c r="L1017" s="45">
        <f t="shared" si="8"/>
        <v>0.1156313998</v>
      </c>
      <c r="M1017" s="45">
        <f t="shared" si="11"/>
        <v>0.0215755428</v>
      </c>
      <c r="N1017" s="233">
        <f t="shared" si="12"/>
        <v>0.02986786605</v>
      </c>
    </row>
    <row r="1018">
      <c r="A1018" s="180">
        <f t="shared" si="9"/>
        <v>7</v>
      </c>
      <c r="B1018" s="180">
        <f t="shared" si="10"/>
        <v>1954</v>
      </c>
      <c r="C1018" s="45">
        <f>'StockBond Returns'!W1008</f>
        <v>0.05115663823</v>
      </c>
      <c r="D1018" s="231">
        <f>'StockBond Returns'!M1008</f>
        <v>14.22784489</v>
      </c>
      <c r="E1018" s="45">
        <f t="shared" si="1"/>
        <v>0.05264235669</v>
      </c>
      <c r="F1018" s="147">
        <f t="shared" si="4"/>
        <v>98.66548549</v>
      </c>
      <c r="G1018" s="232">
        <f>'StockBond Returns'!C1008</f>
        <v>1954.5</v>
      </c>
      <c r="H1018" s="147">
        <f t="shared" si="2"/>
        <v>0.4328319733</v>
      </c>
      <c r="I1018" s="147">
        <f t="shared" si="5"/>
        <v>5.060986477</v>
      </c>
      <c r="J1018" s="45">
        <f t="shared" si="6"/>
        <v>-0.163602064</v>
      </c>
      <c r="K1018" s="45">
        <f t="shared" si="7"/>
        <v>-0.163602064</v>
      </c>
      <c r="L1018" s="45">
        <f t="shared" si="8"/>
        <v>0.1106953257</v>
      </c>
      <c r="M1018" s="45">
        <f t="shared" si="11"/>
        <v>0.02519147112</v>
      </c>
      <c r="N1018" s="233">
        <f t="shared" si="12"/>
        <v>0.02994458932</v>
      </c>
    </row>
    <row r="1019">
      <c r="A1019" s="180">
        <f t="shared" si="9"/>
        <v>8</v>
      </c>
      <c r="B1019" s="180">
        <f t="shared" si="10"/>
        <v>1954</v>
      </c>
      <c r="C1019" s="45">
        <f>'StockBond Returns'!W1009</f>
        <v>-0.0229308333</v>
      </c>
      <c r="D1019" s="231">
        <f>'StockBond Returns'!M1009</f>
        <v>13.63085621</v>
      </c>
      <c r="E1019" s="45">
        <f t="shared" si="1"/>
        <v>0.05418148151</v>
      </c>
      <c r="F1019" s="147">
        <f t="shared" si="4"/>
        <v>95.98009691</v>
      </c>
      <c r="G1019" s="232">
        <f>'StockBond Returns'!C1009</f>
        <v>1954.583333</v>
      </c>
      <c r="H1019" s="147">
        <f t="shared" si="2"/>
        <v>0.4333619872</v>
      </c>
      <c r="I1019" s="147">
        <f t="shared" si="5"/>
        <v>5.08205552</v>
      </c>
      <c r="J1019" s="45">
        <f t="shared" si="6"/>
        <v>-0.1699188296</v>
      </c>
      <c r="K1019" s="45">
        <f t="shared" si="7"/>
        <v>-0.1699188296</v>
      </c>
      <c r="L1019" s="45">
        <f t="shared" si="8"/>
        <v>0.105631431</v>
      </c>
      <c r="M1019" s="45">
        <f t="shared" si="11"/>
        <v>0.02857430983</v>
      </c>
      <c r="N1019" s="233">
        <f t="shared" si="12"/>
        <v>0.03001700027</v>
      </c>
    </row>
    <row r="1020">
      <c r="A1020" s="180">
        <f t="shared" si="9"/>
        <v>9</v>
      </c>
      <c r="B1020" s="180">
        <f t="shared" si="10"/>
        <v>1954</v>
      </c>
      <c r="C1020" s="45">
        <f>'StockBond Returns'!W1010</f>
        <v>0.06704049825</v>
      </c>
      <c r="D1020" s="231">
        <f>'StockBond Returns'!M1010</f>
        <v>14.74905181</v>
      </c>
      <c r="E1020" s="45">
        <f t="shared" si="1"/>
        <v>0.05140048435</v>
      </c>
      <c r="F1020" s="147">
        <f t="shared" si="4"/>
        <v>101.9522356</v>
      </c>
      <c r="G1020" s="232">
        <f>'StockBond Returns'!C1010</f>
        <v>1954.666667</v>
      </c>
      <c r="H1020" s="147">
        <f t="shared" si="2"/>
        <v>0.4366995243</v>
      </c>
      <c r="I1020" s="147">
        <f t="shared" si="5"/>
        <v>5.105748241</v>
      </c>
      <c r="J1020" s="45">
        <f t="shared" si="6"/>
        <v>-0.1763449581</v>
      </c>
      <c r="K1020" s="45">
        <f t="shared" si="7"/>
        <v>-0.1763449581</v>
      </c>
      <c r="L1020" s="45">
        <f t="shared" si="8"/>
        <v>0.1000252216</v>
      </c>
      <c r="M1020" s="45">
        <f t="shared" si="11"/>
        <v>0.03264828248</v>
      </c>
      <c r="N1020" s="233">
        <f t="shared" si="12"/>
        <v>0.03007994086</v>
      </c>
    </row>
    <row r="1021">
      <c r="A1021" s="180">
        <f t="shared" si="9"/>
        <v>10</v>
      </c>
      <c r="B1021" s="180">
        <f t="shared" si="10"/>
        <v>1954</v>
      </c>
      <c r="C1021" s="45">
        <f>'StockBond Returns'!W1011</f>
        <v>-0.008926662124</v>
      </c>
      <c r="D1021" s="231">
        <f>'StockBond Returns'!M1011</f>
        <v>14.44205666</v>
      </c>
      <c r="E1021" s="45">
        <f t="shared" si="1"/>
        <v>0.05212110777</v>
      </c>
      <c r="F1021" s="147">
        <f t="shared" si="4"/>
        <v>100.6093412</v>
      </c>
      <c r="G1021" s="232">
        <f>'StockBond Returns'!C1011</f>
        <v>1954.75</v>
      </c>
      <c r="H1021" s="147">
        <f t="shared" si="2"/>
        <v>0.436989193</v>
      </c>
      <c r="I1021" s="147">
        <f t="shared" si="5"/>
        <v>5.127596346</v>
      </c>
      <c r="J1021" s="45">
        <f t="shared" si="6"/>
        <v>-0.1818340865</v>
      </c>
      <c r="K1021" s="45">
        <f t="shared" si="7"/>
        <v>-0.1818340865</v>
      </c>
      <c r="L1021" s="45">
        <f t="shared" si="8"/>
        <v>0.09484624659</v>
      </c>
      <c r="M1021" s="45">
        <f t="shared" si="11"/>
        <v>0.03610682097</v>
      </c>
      <c r="N1021" s="233">
        <f t="shared" si="12"/>
        <v>0.03012508938</v>
      </c>
    </row>
    <row r="1022">
      <c r="A1022" s="180">
        <f t="shared" si="9"/>
        <v>11</v>
      </c>
      <c r="B1022" s="180">
        <f t="shared" si="10"/>
        <v>1954</v>
      </c>
      <c r="C1022" s="45">
        <f>'StockBond Returns'!W1012</f>
        <v>0.06054460616</v>
      </c>
      <c r="D1022" s="231">
        <f>'StockBond Returns'!M1012</f>
        <v>15.47896987</v>
      </c>
      <c r="E1022" s="45">
        <f t="shared" si="1"/>
        <v>0.04980189116</v>
      </c>
      <c r="F1022" s="147">
        <f t="shared" si="4"/>
        <v>106.2372476</v>
      </c>
      <c r="G1022" s="232">
        <f>'StockBond Returns'!C1012</f>
        <v>1954.833333</v>
      </c>
      <c r="H1022" s="147">
        <f t="shared" si="2"/>
        <v>0.4409013203</v>
      </c>
      <c r="I1022" s="147">
        <f t="shared" si="5"/>
        <v>5.150831295</v>
      </c>
      <c r="J1022" s="45">
        <f t="shared" si="6"/>
        <v>-0.1873657564</v>
      </c>
      <c r="K1022" s="45">
        <f t="shared" si="7"/>
        <v>-0.1873657564</v>
      </c>
      <c r="L1022" s="45">
        <f t="shared" si="8"/>
        <v>0.08940096793</v>
      </c>
      <c r="M1022" s="45">
        <f t="shared" si="11"/>
        <v>0.03965635542</v>
      </c>
      <c r="N1022" s="233">
        <f t="shared" si="12"/>
        <v>0.03014976952</v>
      </c>
    </row>
    <row r="1023">
      <c r="A1023" s="180">
        <f t="shared" si="9"/>
        <v>12</v>
      </c>
      <c r="B1023" s="180">
        <f t="shared" si="10"/>
        <v>1954</v>
      </c>
      <c r="C1023" s="45">
        <f>'StockBond Returns'!W1013</f>
        <v>0.04107975026</v>
      </c>
      <c r="D1023" s="231">
        <f>'StockBond Returns'!M1013</f>
        <v>16.24508009</v>
      </c>
      <c r="E1023" s="45">
        <f t="shared" si="1"/>
        <v>0.0482785494</v>
      </c>
      <c r="F1023" s="147">
        <f t="shared" si="4"/>
        <v>110.1424338</v>
      </c>
      <c r="G1023" s="232">
        <f>'StockBond Returns'!C1013</f>
        <v>1954.916667</v>
      </c>
      <c r="H1023" s="147">
        <f t="shared" si="2"/>
        <v>0.4431264109</v>
      </c>
      <c r="I1023" s="147">
        <f t="shared" si="5"/>
        <v>5.174936504</v>
      </c>
      <c r="J1023" s="45">
        <f t="shared" si="6"/>
        <v>-0.1929567869</v>
      </c>
      <c r="K1023" s="45">
        <f t="shared" si="7"/>
        <v>-0.1929567869</v>
      </c>
      <c r="L1023" s="45">
        <f t="shared" si="8"/>
        <v>0.08380486044</v>
      </c>
      <c r="M1023" s="45">
        <f t="shared" si="11"/>
        <v>0.04333097645</v>
      </c>
      <c r="N1023" s="233">
        <f t="shared" si="12"/>
        <v>0.03015012987</v>
      </c>
    </row>
    <row r="1024">
      <c r="A1024" s="180">
        <f t="shared" si="9"/>
        <v>1</v>
      </c>
      <c r="B1024" s="180">
        <f t="shared" si="10"/>
        <v>1955</v>
      </c>
      <c r="C1024" s="45">
        <f>'StockBond Returns'!W1014</f>
        <v>0.01439841406</v>
      </c>
      <c r="D1024" s="231">
        <f>'StockBond Returns'!M1014</f>
        <v>16.45343568</v>
      </c>
      <c r="E1024" s="45">
        <f t="shared" si="1"/>
        <v>0.0478887899</v>
      </c>
      <c r="F1024" s="147">
        <f t="shared" si="4"/>
        <v>111.2788034</v>
      </c>
      <c r="G1024" s="232">
        <f>'StockBond Returns'!C1014</f>
        <v>1955</v>
      </c>
      <c r="H1024" s="147">
        <f t="shared" si="2"/>
        <v>0.4440839365</v>
      </c>
      <c r="I1024" s="147">
        <f t="shared" si="5"/>
        <v>5.197198588</v>
      </c>
      <c r="J1024" s="45">
        <f t="shared" si="6"/>
        <v>-0.1974575527</v>
      </c>
      <c r="K1024" s="45">
        <f t="shared" si="7"/>
        <v>-0.1974575527</v>
      </c>
      <c r="L1024" s="45">
        <f t="shared" si="8"/>
        <v>0.07862729828</v>
      </c>
      <c r="M1024" s="45">
        <f t="shared" si="11"/>
        <v>0.04564001258</v>
      </c>
      <c r="N1024" s="233">
        <f t="shared" si="12"/>
        <v>0.03012214451</v>
      </c>
    </row>
    <row r="1025">
      <c r="A1025" s="180">
        <f t="shared" si="9"/>
        <v>2</v>
      </c>
      <c r="B1025" s="180">
        <f t="shared" si="10"/>
        <v>1955</v>
      </c>
      <c r="C1025" s="45">
        <f>'StockBond Returns'!W1015</f>
        <v>0.003263608341</v>
      </c>
      <c r="D1025" s="231">
        <f>'StockBond Returns'!M1015</f>
        <v>16.42432425</v>
      </c>
      <c r="E1025" s="45">
        <f t="shared" si="1"/>
        <v>0.04794265276</v>
      </c>
      <c r="F1025" s="147">
        <f t="shared" si="4"/>
        <v>111.1964406</v>
      </c>
      <c r="G1025" s="232">
        <f>'StockBond Returns'!C1015</f>
        <v>1955.083333</v>
      </c>
      <c r="H1025" s="147">
        <f t="shared" si="2"/>
        <v>0.4442543617</v>
      </c>
      <c r="I1025" s="147">
        <f t="shared" si="5"/>
        <v>5.221465048</v>
      </c>
      <c r="J1025" s="45">
        <f t="shared" si="6"/>
        <v>-0.2025697409</v>
      </c>
      <c r="K1025" s="45">
        <f t="shared" si="7"/>
        <v>-0.2025697409</v>
      </c>
      <c r="L1025" s="45">
        <f t="shared" si="8"/>
        <v>0.07306617853</v>
      </c>
      <c r="M1025" s="45">
        <f t="shared" si="11"/>
        <v>0.04878681407</v>
      </c>
      <c r="N1025" s="233">
        <f t="shared" si="12"/>
        <v>0.03006917859</v>
      </c>
    </row>
    <row r="1026">
      <c r="A1026" s="180">
        <f t="shared" si="9"/>
        <v>3</v>
      </c>
      <c r="B1026" s="180">
        <f t="shared" si="10"/>
        <v>1955</v>
      </c>
      <c r="C1026" s="45">
        <f>'StockBond Returns'!W1016</f>
        <v>0.0002534110616</v>
      </c>
      <c r="D1026" s="231">
        <f>'StockBond Returns'!M1016</f>
        <v>16.25483206</v>
      </c>
      <c r="E1026" s="45">
        <f t="shared" si="1"/>
        <v>0.04826008403</v>
      </c>
      <c r="F1026" s="147">
        <f t="shared" si="4"/>
        <v>110.7802521</v>
      </c>
      <c r="G1026" s="232">
        <f>'StockBond Returns'!C1016</f>
        <v>1955.166667</v>
      </c>
      <c r="H1026" s="147">
        <f t="shared" si="2"/>
        <v>0.4455220228</v>
      </c>
      <c r="I1026" s="147">
        <f t="shared" si="5"/>
        <v>5.242586991</v>
      </c>
      <c r="J1026" s="45">
        <f t="shared" si="6"/>
        <v>-0.2069499837</v>
      </c>
      <c r="K1026" s="45">
        <f t="shared" si="7"/>
        <v>-0.2069499837</v>
      </c>
      <c r="L1026" s="45">
        <f t="shared" si="8"/>
        <v>0.06818077667</v>
      </c>
      <c r="M1026" s="45">
        <f t="shared" si="11"/>
        <v>0.05041015144</v>
      </c>
      <c r="N1026" s="233">
        <f t="shared" si="12"/>
        <v>0.02998769121</v>
      </c>
    </row>
    <row r="1027">
      <c r="A1027" s="180">
        <f t="shared" si="9"/>
        <v>4</v>
      </c>
      <c r="B1027" s="180">
        <f t="shared" si="10"/>
        <v>1955</v>
      </c>
      <c r="C1027" s="45">
        <f>'StockBond Returns'!W1017</f>
        <v>0.02950091283</v>
      </c>
      <c r="D1027" s="231">
        <f>'StockBond Returns'!M1017</f>
        <v>16.80899212</v>
      </c>
      <c r="E1027" s="45">
        <f t="shared" si="1"/>
        <v>0.04724598337</v>
      </c>
      <c r="F1027" s="147">
        <f t="shared" si="4"/>
        <v>113.5897053</v>
      </c>
      <c r="G1027" s="232">
        <f>'StockBond Returns'!C1017</f>
        <v>1955.25</v>
      </c>
      <c r="H1027" s="147">
        <f t="shared" si="2"/>
        <v>0.447221444</v>
      </c>
      <c r="I1027" s="147">
        <f t="shared" si="5"/>
        <v>5.262511502</v>
      </c>
      <c r="J1027" s="45">
        <f t="shared" si="6"/>
        <v>-0.2099037907</v>
      </c>
      <c r="K1027" s="45">
        <f t="shared" si="7"/>
        <v>-0.2099525679</v>
      </c>
      <c r="L1027" s="45">
        <f t="shared" si="8"/>
        <v>0.06356555071</v>
      </c>
      <c r="M1027" s="45">
        <f t="shared" si="11"/>
        <v>0.05083810797</v>
      </c>
      <c r="N1027" s="233">
        <f t="shared" si="12"/>
        <v>0.02987627998</v>
      </c>
    </row>
    <row r="1028">
      <c r="A1028" s="180">
        <f t="shared" si="9"/>
        <v>5</v>
      </c>
      <c r="B1028" s="180">
        <f t="shared" si="10"/>
        <v>1955</v>
      </c>
      <c r="C1028" s="45">
        <f>'StockBond Returns'!W1018</f>
        <v>0.002658355453</v>
      </c>
      <c r="D1028" s="231">
        <f>'StockBond Returns'!M1018</f>
        <v>16.65424394</v>
      </c>
      <c r="E1028" s="45">
        <f t="shared" si="1"/>
        <v>0.04752237759</v>
      </c>
      <c r="F1028" s="147">
        <f t="shared" si="4"/>
        <v>113.4432568</v>
      </c>
      <c r="G1028" s="232">
        <f>'StockBond Returns'!C1018</f>
        <v>1955.333333</v>
      </c>
      <c r="H1028" s="147">
        <f t="shared" si="2"/>
        <v>0.4492577737</v>
      </c>
      <c r="I1028" s="147">
        <f t="shared" si="5"/>
        <v>5.283366576</v>
      </c>
      <c r="J1028" s="45">
        <f t="shared" si="6"/>
        <v>-0.2107855213</v>
      </c>
      <c r="K1028" s="45">
        <f t="shared" si="7"/>
        <v>-0.2130711282</v>
      </c>
      <c r="L1028" s="45">
        <f t="shared" si="8"/>
        <v>0.05879437126</v>
      </c>
      <c r="M1028" s="45">
        <f t="shared" si="11"/>
        <v>0.05215389834</v>
      </c>
      <c r="N1028" s="233">
        <f t="shared" si="12"/>
        <v>0.02974102759</v>
      </c>
    </row>
    <row r="1029">
      <c r="A1029" s="180">
        <f t="shared" si="9"/>
        <v>6</v>
      </c>
      <c r="B1029" s="180">
        <f t="shared" si="10"/>
        <v>1955</v>
      </c>
      <c r="C1029" s="45">
        <f>'StockBond Returns'!W1019</f>
        <v>0.06680530918</v>
      </c>
      <c r="D1029" s="231">
        <f>'StockBond Returns'!M1019</f>
        <v>17.91590933</v>
      </c>
      <c r="E1029" s="45">
        <f t="shared" si="1"/>
        <v>0.04540815642</v>
      </c>
      <c r="F1029" s="147">
        <f t="shared" si="4"/>
        <v>120.5425981</v>
      </c>
      <c r="G1029" s="232">
        <f>'StockBond Returns'!C1019</f>
        <v>1955.416667</v>
      </c>
      <c r="H1029" s="147">
        <f t="shared" si="2"/>
        <v>0.4561347624</v>
      </c>
      <c r="I1029" s="147">
        <f t="shared" si="5"/>
        <v>5.31038471</v>
      </c>
      <c r="J1029" s="45">
        <f t="shared" si="6"/>
        <v>-0.2127558211</v>
      </c>
      <c r="K1029" s="45">
        <f t="shared" si="7"/>
        <v>-0.2170748589</v>
      </c>
      <c r="L1029" s="45">
        <f t="shared" si="8"/>
        <v>0.05283218767</v>
      </c>
      <c r="M1029" s="45">
        <f t="shared" si="11"/>
        <v>0.05352243223</v>
      </c>
      <c r="N1029" s="233">
        <f t="shared" si="12"/>
        <v>0.02958510559</v>
      </c>
    </row>
    <row r="1030">
      <c r="A1030" s="180">
        <f t="shared" si="9"/>
        <v>7</v>
      </c>
      <c r="B1030" s="180">
        <f t="shared" si="10"/>
        <v>1955</v>
      </c>
      <c r="C1030" s="45">
        <f>'StockBond Returns'!W1020</f>
        <v>0.04418738853</v>
      </c>
      <c r="D1030" s="231">
        <f>'StockBond Returns'!M1020</f>
        <v>18.5577791</v>
      </c>
      <c r="E1030" s="45">
        <f t="shared" si="1"/>
        <v>0.04444287917</v>
      </c>
      <c r="F1030" s="147">
        <f t="shared" si="4"/>
        <v>125.3927705</v>
      </c>
      <c r="G1030" s="232">
        <f>'StockBond Returns'!C1020</f>
        <v>1955.5</v>
      </c>
      <c r="H1030" s="147">
        <f t="shared" si="2"/>
        <v>0.4644013125</v>
      </c>
      <c r="I1030" s="147">
        <f t="shared" si="5"/>
        <v>5.341954049</v>
      </c>
      <c r="J1030" s="45">
        <f t="shared" si="6"/>
        <v>-0.2163791459</v>
      </c>
      <c r="K1030" s="45">
        <f t="shared" si="7"/>
        <v>-0.2217017106</v>
      </c>
      <c r="L1030" s="45">
        <f t="shared" si="8"/>
        <v>0.04602724875</v>
      </c>
      <c r="M1030" s="45">
        <f t="shared" si="11"/>
        <v>0.055516365</v>
      </c>
      <c r="N1030" s="233">
        <f t="shared" si="12"/>
        <v>0.0294158365</v>
      </c>
    </row>
    <row r="1031">
      <c r="A1031" s="180">
        <f t="shared" si="9"/>
        <v>8</v>
      </c>
      <c r="B1031" s="180">
        <f t="shared" si="10"/>
        <v>1955</v>
      </c>
      <c r="C1031" s="45">
        <f>'StockBond Returns'!W1021</f>
        <v>-0.002996102334</v>
      </c>
      <c r="D1031" s="231">
        <f>'StockBond Returns'!M1021</f>
        <v>18.54442745</v>
      </c>
      <c r="E1031" s="45">
        <f t="shared" si="1"/>
        <v>0.04446227755</v>
      </c>
      <c r="F1031" s="147">
        <f t="shared" si="4"/>
        <v>124.554071</v>
      </c>
      <c r="G1031" s="232">
        <f>'StockBond Returns'!C1021</f>
        <v>1955.583333</v>
      </c>
      <c r="H1031" s="147">
        <f t="shared" si="2"/>
        <v>0.4614964731</v>
      </c>
      <c r="I1031" s="147">
        <f t="shared" si="5"/>
        <v>5.370088535</v>
      </c>
      <c r="J1031" s="45">
        <f t="shared" si="6"/>
        <v>-0.2190978148</v>
      </c>
      <c r="K1031" s="45">
        <f t="shared" si="7"/>
        <v>-0.2257793011</v>
      </c>
      <c r="L1031" s="45">
        <f t="shared" si="8"/>
        <v>0.03995459028</v>
      </c>
      <c r="M1031" s="45">
        <f t="shared" si="11"/>
        <v>0.05667647946</v>
      </c>
      <c r="N1031" s="233">
        <f t="shared" si="12"/>
        <v>0.02923205757</v>
      </c>
    </row>
    <row r="1032">
      <c r="A1032" s="180">
        <f t="shared" si="9"/>
        <v>9</v>
      </c>
      <c r="B1032" s="180">
        <f t="shared" si="10"/>
        <v>1955</v>
      </c>
      <c r="C1032" s="45">
        <f>'StockBond Returns'!W1022</f>
        <v>0.006550736342</v>
      </c>
      <c r="D1032" s="231">
        <f>'StockBond Returns'!M1022</f>
        <v>18.5592188</v>
      </c>
      <c r="E1032" s="45">
        <f t="shared" si="1"/>
        <v>0.04444078912</v>
      </c>
      <c r="F1032" s="147">
        <f t="shared" si="4"/>
        <v>124.9054723</v>
      </c>
      <c r="G1032" s="232">
        <f>'StockBond Returns'!C1022</f>
        <v>1955.666667</v>
      </c>
      <c r="H1032" s="147">
        <f t="shared" si="2"/>
        <v>0.4625748129</v>
      </c>
      <c r="I1032" s="147">
        <f t="shared" si="5"/>
        <v>5.395963824</v>
      </c>
      <c r="J1032" s="45">
        <f t="shared" si="6"/>
        <v>-0.2224286264</v>
      </c>
      <c r="K1032" s="45">
        <f t="shared" si="7"/>
        <v>-0.229491925</v>
      </c>
      <c r="L1032" s="45">
        <f t="shared" si="8"/>
        <v>0.03436482916</v>
      </c>
      <c r="M1032" s="45">
        <f t="shared" si="11"/>
        <v>0.05684095051</v>
      </c>
      <c r="N1032" s="233">
        <f t="shared" si="12"/>
        <v>0.02904012855</v>
      </c>
    </row>
    <row r="1033">
      <c r="A1033" s="180">
        <f t="shared" si="9"/>
        <v>10</v>
      </c>
      <c r="B1033" s="180">
        <f t="shared" si="10"/>
        <v>1955</v>
      </c>
      <c r="C1033" s="45">
        <f>'StockBond Returns'!W1023</f>
        <v>-0.01693657983</v>
      </c>
      <c r="D1033" s="231">
        <f>'StockBond Returns'!M1023</f>
        <v>17.8693962</v>
      </c>
      <c r="E1033" s="45">
        <f t="shared" si="1"/>
        <v>0.04548079993</v>
      </c>
      <c r="F1033" s="147">
        <f t="shared" si="4"/>
        <v>122.3352604</v>
      </c>
      <c r="G1033" s="232">
        <f>'StockBond Returns'!C1023</f>
        <v>1955.75</v>
      </c>
      <c r="H1033" s="147">
        <f t="shared" si="2"/>
        <v>0.463658792</v>
      </c>
      <c r="I1033" s="147">
        <f t="shared" si="5"/>
        <v>5.422633423</v>
      </c>
      <c r="J1033" s="45">
        <f t="shared" si="6"/>
        <v>-0.2256199999</v>
      </c>
      <c r="K1033" s="45">
        <f t="shared" si="7"/>
        <v>-0.2332814383</v>
      </c>
      <c r="L1033" s="45">
        <f t="shared" si="8"/>
        <v>0.02866625311</v>
      </c>
      <c r="M1033" s="45">
        <f t="shared" si="11"/>
        <v>0.05753906055</v>
      </c>
      <c r="N1033" s="233">
        <f t="shared" si="12"/>
        <v>0.02884700989</v>
      </c>
    </row>
    <row r="1034">
      <c r="A1034" s="180">
        <f t="shared" si="9"/>
        <v>11</v>
      </c>
      <c r="B1034" s="180">
        <f t="shared" si="10"/>
        <v>1955</v>
      </c>
      <c r="C1034" s="45">
        <f>'StockBond Returns'!W1024</f>
        <v>0.05660856057</v>
      </c>
      <c r="D1034" s="231">
        <f>'StockBond Returns'!M1024</f>
        <v>19.07021809</v>
      </c>
      <c r="E1034" s="45">
        <f t="shared" si="1"/>
        <v>0.0437188926</v>
      </c>
      <c r="F1034" s="147">
        <f t="shared" si="4"/>
        <v>128.7705776</v>
      </c>
      <c r="G1034" s="232">
        <f>'StockBond Returns'!C1024</f>
        <v>1955.833333</v>
      </c>
      <c r="H1034" s="147">
        <f t="shared" si="2"/>
        <v>0.4691422543</v>
      </c>
      <c r="I1034" s="147">
        <f t="shared" si="5"/>
        <v>5.450874357</v>
      </c>
      <c r="J1034" s="45">
        <f t="shared" si="6"/>
        <v>-0.2282971413</v>
      </c>
      <c r="K1034" s="45">
        <f t="shared" si="7"/>
        <v>-0.2372538007</v>
      </c>
      <c r="L1034" s="45">
        <f t="shared" si="8"/>
        <v>0.02271869168</v>
      </c>
      <c r="M1034" s="45">
        <f t="shared" si="11"/>
        <v>0.05825138593</v>
      </c>
      <c r="N1034" s="233">
        <f t="shared" si="12"/>
        <v>0.02865137581</v>
      </c>
    </row>
    <row r="1035">
      <c r="A1035" s="180">
        <f t="shared" si="9"/>
        <v>12</v>
      </c>
      <c r="B1035" s="180">
        <f t="shared" si="10"/>
        <v>1955</v>
      </c>
      <c r="C1035" s="45">
        <f>'StockBond Returns'!W1025</f>
        <v>0.0009550732295</v>
      </c>
      <c r="D1035" s="231">
        <f>'StockBond Returns'!M1025</f>
        <v>18.85469221</v>
      </c>
      <c r="E1035" s="45">
        <f t="shared" si="1"/>
        <v>0.04401859783</v>
      </c>
      <c r="F1035" s="147">
        <f t="shared" si="4"/>
        <v>128.4239726</v>
      </c>
      <c r="G1035" s="232">
        <f>'StockBond Returns'!C1025</f>
        <v>1955.916667</v>
      </c>
      <c r="H1035" s="147">
        <f t="shared" si="2"/>
        <v>0.4710869335</v>
      </c>
      <c r="I1035" s="147">
        <f t="shared" si="5"/>
        <v>5.478834879</v>
      </c>
      <c r="J1035" s="45">
        <f t="shared" si="6"/>
        <v>-0.2306708684</v>
      </c>
      <c r="K1035" s="45">
        <f t="shared" si="7"/>
        <v>-0.2411463769</v>
      </c>
      <c r="L1035" s="45">
        <f t="shared" si="8"/>
        <v>0.01687453889</v>
      </c>
      <c r="M1035" s="45">
        <f t="shared" si="11"/>
        <v>0.05872504424</v>
      </c>
      <c r="N1035" s="233">
        <f t="shared" si="12"/>
        <v>0.02845522057</v>
      </c>
    </row>
    <row r="1036">
      <c r="A1036" s="180">
        <f t="shared" si="9"/>
        <v>1</v>
      </c>
      <c r="B1036" s="180">
        <f t="shared" si="10"/>
        <v>1956</v>
      </c>
      <c r="C1036" s="45">
        <f>'StockBond Returns'!W1026</f>
        <v>-0.02279999546</v>
      </c>
      <c r="D1036" s="231">
        <f>'StockBond Returns'!M1026</f>
        <v>18.15585711</v>
      </c>
      <c r="E1036" s="45">
        <f t="shared" si="1"/>
        <v>0.04503932227</v>
      </c>
      <c r="F1036" s="147">
        <f t="shared" si="4"/>
        <v>125.0355604</v>
      </c>
      <c r="G1036" s="232">
        <f>'StockBond Returns'!C1026</f>
        <v>1956</v>
      </c>
      <c r="H1036" s="147">
        <f t="shared" si="2"/>
        <v>0.4692930751</v>
      </c>
      <c r="I1036" s="147">
        <f t="shared" si="5"/>
        <v>5.504044018</v>
      </c>
      <c r="J1036" s="45">
        <f t="shared" si="6"/>
        <v>-0.2331927039</v>
      </c>
      <c r="K1036" s="45">
        <f t="shared" si="7"/>
        <v>-0.2446220115</v>
      </c>
      <c r="L1036" s="45">
        <f t="shared" si="8"/>
        <v>0.01158386363</v>
      </c>
      <c r="M1036" s="45">
        <f t="shared" si="11"/>
        <v>0.05904054357</v>
      </c>
      <c r="N1036" s="233">
        <f t="shared" si="12"/>
        <v>0.02825867725</v>
      </c>
    </row>
    <row r="1037">
      <c r="A1037" s="180">
        <f t="shared" si="9"/>
        <v>2</v>
      </c>
      <c r="B1037" s="180">
        <f t="shared" si="10"/>
        <v>1956</v>
      </c>
      <c r="C1037" s="45">
        <f>'StockBond Returns'!W1027</f>
        <v>0.02902680961</v>
      </c>
      <c r="D1037" s="231">
        <f>'StockBond Returns'!M1027</f>
        <v>18.64023715</v>
      </c>
      <c r="E1037" s="45">
        <f t="shared" si="1"/>
        <v>0.04432369307</v>
      </c>
      <c r="F1037" s="147">
        <f t="shared" si="4"/>
        <v>128.1820287</v>
      </c>
      <c r="G1037" s="232">
        <f>'StockBond Returns'!C1027</f>
        <v>1956.083333</v>
      </c>
      <c r="H1037" s="147">
        <f t="shared" si="2"/>
        <v>0.473458408</v>
      </c>
      <c r="I1037" s="147">
        <f t="shared" si="5"/>
        <v>5.533248064</v>
      </c>
      <c r="J1037" s="45">
        <f t="shared" si="6"/>
        <v>-0.2342608575</v>
      </c>
      <c r="K1037" s="45">
        <f t="shared" si="7"/>
        <v>-0.2486088369</v>
      </c>
      <c r="L1037" s="45">
        <f t="shared" si="8"/>
        <v>0.005610502126</v>
      </c>
      <c r="M1037" s="45">
        <f t="shared" si="11"/>
        <v>0.05971178848</v>
      </c>
      <c r="N1037" s="233">
        <f t="shared" si="12"/>
        <v>0.02807077469</v>
      </c>
    </row>
    <row r="1038">
      <c r="A1038" s="180">
        <f t="shared" si="9"/>
        <v>3</v>
      </c>
      <c r="B1038" s="180">
        <f t="shared" si="10"/>
        <v>1956</v>
      </c>
      <c r="C1038" s="45">
        <f>'StockBond Returns'!W1028</f>
        <v>0.05130011947</v>
      </c>
      <c r="D1038" s="231">
        <f>'StockBond Returns'!M1028</f>
        <v>19.8647701</v>
      </c>
      <c r="E1038" s="45">
        <f t="shared" si="1"/>
        <v>0.0426701881</v>
      </c>
      <c r="F1038" s="147">
        <f t="shared" si="4"/>
        <v>134.2600352</v>
      </c>
      <c r="G1038" s="232">
        <f>'StockBond Returns'!C1028</f>
        <v>1956.166667</v>
      </c>
      <c r="H1038" s="147">
        <f t="shared" si="2"/>
        <v>0.477408413</v>
      </c>
      <c r="I1038" s="147">
        <f t="shared" si="5"/>
        <v>5.565134454</v>
      </c>
      <c r="J1038" s="45">
        <f t="shared" si="6"/>
        <v>-0.2345346598</v>
      </c>
      <c r="K1038" s="45">
        <f t="shared" si="7"/>
        <v>-0.2529140611</v>
      </c>
      <c r="L1038" s="45">
        <f t="shared" si="8"/>
        <v>-0.0007851241608</v>
      </c>
      <c r="M1038" s="45">
        <f t="shared" si="11"/>
        <v>0.06152448474</v>
      </c>
      <c r="N1038" s="233">
        <f t="shared" si="12"/>
        <v>0.0278968117</v>
      </c>
    </row>
    <row r="1039">
      <c r="A1039" s="180">
        <f t="shared" si="9"/>
        <v>4</v>
      </c>
      <c r="B1039" s="180">
        <f t="shared" si="10"/>
        <v>1956</v>
      </c>
      <c r="C1039" s="45">
        <f>'StockBond Returns'!W1029</f>
        <v>-0.00478394077</v>
      </c>
      <c r="D1039" s="231">
        <f>'StockBond Returns'!M1029</f>
        <v>19.50362789</v>
      </c>
      <c r="E1039" s="45">
        <f t="shared" si="1"/>
        <v>0.04313625613</v>
      </c>
      <c r="F1039" s="147">
        <f t="shared" si="4"/>
        <v>133.1426186</v>
      </c>
      <c r="G1039" s="232">
        <f>'StockBond Returns'!C1029</f>
        <v>1956.25</v>
      </c>
      <c r="H1039" s="147">
        <f t="shared" si="2"/>
        <v>0.4786061748</v>
      </c>
      <c r="I1039" s="147">
        <f t="shared" si="5"/>
        <v>5.596519185</v>
      </c>
      <c r="J1039" s="45">
        <f t="shared" si="6"/>
        <v>-0.2351643849</v>
      </c>
      <c r="K1039" s="45">
        <f t="shared" si="7"/>
        <v>-0.2571036458</v>
      </c>
      <c r="L1039" s="45">
        <f t="shared" si="8"/>
        <v>-0.007024513747</v>
      </c>
      <c r="M1039" s="45">
        <f t="shared" si="11"/>
        <v>0.0634692547</v>
      </c>
      <c r="N1039" s="233">
        <f t="shared" si="12"/>
        <v>0.02772600661</v>
      </c>
    </row>
    <row r="1040">
      <c r="A1040" s="180">
        <f t="shared" si="9"/>
        <v>5</v>
      </c>
      <c r="B1040" s="180">
        <f t="shared" si="10"/>
        <v>1956</v>
      </c>
      <c r="C1040" s="45">
        <f>'StockBond Returns'!W1030</f>
        <v>-0.04762925199</v>
      </c>
      <c r="D1040" s="231">
        <f>'StockBond Returns'!M1030</f>
        <v>18.01056506</v>
      </c>
      <c r="E1040" s="45">
        <f t="shared" si="1"/>
        <v>0.04526148324</v>
      </c>
      <c r="F1040" s="147">
        <f t="shared" si="4"/>
        <v>126.3453248</v>
      </c>
      <c r="G1040" s="232">
        <f>'StockBond Returns'!C1030</f>
        <v>1956.333333</v>
      </c>
      <c r="H1040" s="147">
        <f t="shared" si="2"/>
        <v>0.4765480666</v>
      </c>
      <c r="I1040" s="147">
        <f t="shared" si="5"/>
        <v>5.623809478</v>
      </c>
      <c r="J1040" s="45">
        <f t="shared" si="6"/>
        <v>-0.2365463643</v>
      </c>
      <c r="K1040" s="45">
        <f t="shared" si="7"/>
        <v>-0.2607086504</v>
      </c>
      <c r="L1040" s="45">
        <f t="shared" si="8"/>
        <v>-0.0124848719</v>
      </c>
      <c r="M1040" s="45">
        <f t="shared" si="11"/>
        <v>0.064436737</v>
      </c>
      <c r="N1040" s="233">
        <f t="shared" si="12"/>
        <v>0.02754088153</v>
      </c>
    </row>
    <row r="1041">
      <c r="A1041" s="180">
        <f t="shared" si="9"/>
        <v>6</v>
      </c>
      <c r="B1041" s="180">
        <f t="shared" si="10"/>
        <v>1956</v>
      </c>
      <c r="C1041" s="45">
        <f>'StockBond Returns'!W1031</f>
        <v>0.02947516725</v>
      </c>
      <c r="D1041" s="231">
        <f>'StockBond Returns'!M1031</f>
        <v>18.41717375</v>
      </c>
      <c r="E1041" s="45">
        <f t="shared" si="1"/>
        <v>0.04464857376</v>
      </c>
      <c r="F1041" s="147">
        <f t="shared" si="4"/>
        <v>129.5787799</v>
      </c>
      <c r="G1041" s="232">
        <f>'StockBond Returns'!C1031</f>
        <v>1956.416667</v>
      </c>
      <c r="H1041" s="147">
        <f t="shared" si="2"/>
        <v>0.4821256428</v>
      </c>
      <c r="I1041" s="147">
        <f t="shared" si="5"/>
        <v>5.649800359</v>
      </c>
      <c r="J1041" s="45">
        <f t="shared" si="6"/>
        <v>-0.2372346952</v>
      </c>
      <c r="K1041" s="45">
        <f t="shared" si="7"/>
        <v>-0.264109626</v>
      </c>
      <c r="L1041" s="45">
        <f t="shared" si="8"/>
        <v>-0.01767217245</v>
      </c>
      <c r="M1041" s="45">
        <f t="shared" si="11"/>
        <v>0.06391545374</v>
      </c>
      <c r="N1041" s="233">
        <f t="shared" si="12"/>
        <v>0.02735154958</v>
      </c>
    </row>
    <row r="1042">
      <c r="A1042" s="180">
        <f t="shared" si="9"/>
        <v>7</v>
      </c>
      <c r="B1042" s="180">
        <f t="shared" si="10"/>
        <v>1956</v>
      </c>
      <c r="C1042" s="45">
        <f>'StockBond Returns'!W1032</f>
        <v>0.03397846086</v>
      </c>
      <c r="D1042" s="231">
        <f>'StockBond Returns'!M1032</f>
        <v>19.09260421</v>
      </c>
      <c r="E1042" s="45">
        <f t="shared" si="1"/>
        <v>0.04368815089</v>
      </c>
      <c r="F1042" s="147">
        <f t="shared" si="4"/>
        <v>133.4831599</v>
      </c>
      <c r="G1042" s="232">
        <f>'StockBond Returns'!C1032</f>
        <v>1956.5</v>
      </c>
      <c r="H1042" s="147">
        <f t="shared" si="2"/>
        <v>0.4859693693</v>
      </c>
      <c r="I1042" s="147">
        <f t="shared" si="5"/>
        <v>5.671368415</v>
      </c>
      <c r="J1042" s="45">
        <f t="shared" si="6"/>
        <v>-0.2375070041</v>
      </c>
      <c r="K1042" s="45">
        <f t="shared" si="7"/>
        <v>-0.2669081967</v>
      </c>
      <c r="L1042" s="45">
        <f t="shared" si="8"/>
        <v>-0.02205531754</v>
      </c>
      <c r="M1042" s="45">
        <f t="shared" si="11"/>
        <v>0.06166551845</v>
      </c>
      <c r="N1042" s="233">
        <f t="shared" si="12"/>
        <v>0.0271734869</v>
      </c>
    </row>
    <row r="1043">
      <c r="A1043" s="180">
        <f t="shared" si="9"/>
        <v>8</v>
      </c>
      <c r="B1043" s="180">
        <f t="shared" si="10"/>
        <v>1956</v>
      </c>
      <c r="C1043" s="45">
        <f>'StockBond Returns'!W1033</f>
        <v>-0.03109359529</v>
      </c>
      <c r="D1043" s="231">
        <f>'StockBond Returns'!M1033</f>
        <v>18.29359089</v>
      </c>
      <c r="E1043" s="45">
        <f t="shared" si="1"/>
        <v>0.0448319767</v>
      </c>
      <c r="F1043" s="147">
        <f t="shared" si="4"/>
        <v>128.8618297</v>
      </c>
      <c r="G1043" s="232">
        <f>'StockBond Returns'!C1033</f>
        <v>1956.583333</v>
      </c>
      <c r="H1043" s="147">
        <f t="shared" si="2"/>
        <v>0.4814275457</v>
      </c>
      <c r="I1043" s="147">
        <f t="shared" si="5"/>
        <v>5.691299488</v>
      </c>
      <c r="J1043" s="45">
        <f t="shared" si="6"/>
        <v>-0.2364920099</v>
      </c>
      <c r="K1043" s="45">
        <f t="shared" si="7"/>
        <v>-0.2694755025</v>
      </c>
      <c r="L1043" s="45">
        <f t="shared" si="8"/>
        <v>-0.0261255058</v>
      </c>
      <c r="M1043" s="45">
        <f t="shared" si="11"/>
        <v>0.0598148337</v>
      </c>
      <c r="N1043" s="233">
        <f t="shared" si="12"/>
        <v>0.02702437872</v>
      </c>
    </row>
    <row r="1044">
      <c r="A1044" s="180">
        <f t="shared" si="9"/>
        <v>9</v>
      </c>
      <c r="B1044" s="180">
        <f t="shared" si="10"/>
        <v>1956</v>
      </c>
      <c r="C1044" s="45">
        <f>'StockBond Returns'!W1034</f>
        <v>-0.03340102291</v>
      </c>
      <c r="D1044" s="231">
        <f>'StockBond Returns'!M1034</f>
        <v>17.02173022</v>
      </c>
      <c r="E1044" s="45">
        <f t="shared" si="1"/>
        <v>0.04687421716</v>
      </c>
      <c r="F1044" s="147">
        <f t="shared" si="4"/>
        <v>124.0923654</v>
      </c>
      <c r="G1044" s="232">
        <f>'StockBond Returns'!C1034</f>
        <v>1956.666667</v>
      </c>
      <c r="H1044" s="147">
        <f t="shared" si="2"/>
        <v>0.4847277071</v>
      </c>
      <c r="I1044" s="147">
        <f t="shared" si="5"/>
        <v>5.713452382</v>
      </c>
      <c r="J1044" s="45">
        <f t="shared" si="6"/>
        <v>-0.2373755068</v>
      </c>
      <c r="K1044" s="45">
        <f t="shared" si="7"/>
        <v>-0.2723079811</v>
      </c>
      <c r="L1044" s="45">
        <f t="shared" si="8"/>
        <v>-0.03054834011</v>
      </c>
      <c r="M1044" s="45">
        <f t="shared" si="11"/>
        <v>0.05883815546</v>
      </c>
      <c r="N1044" s="233">
        <f t="shared" si="12"/>
        <v>0.02689819646</v>
      </c>
    </row>
    <row r="1045">
      <c r="A1045" s="180">
        <f t="shared" si="9"/>
        <v>10</v>
      </c>
      <c r="B1045" s="180">
        <f t="shared" si="10"/>
        <v>1956</v>
      </c>
      <c r="C1045" s="45">
        <f>'StockBond Returns'!W1035</f>
        <v>0.001989100882</v>
      </c>
      <c r="D1045" s="231">
        <f>'StockBond Returns'!M1035</f>
        <v>17.17032603</v>
      </c>
      <c r="E1045" s="45">
        <f t="shared" si="1"/>
        <v>0.04662000617</v>
      </c>
      <c r="F1045" s="147">
        <f t="shared" si="4"/>
        <v>123.8535058</v>
      </c>
      <c r="G1045" s="232">
        <f>'StockBond Returns'!C1035</f>
        <v>1956.75</v>
      </c>
      <c r="H1045" s="147">
        <f t="shared" si="2"/>
        <v>0.4811709337</v>
      </c>
      <c r="I1045" s="147">
        <f t="shared" si="5"/>
        <v>5.730964524</v>
      </c>
      <c r="J1045" s="45">
        <f t="shared" si="6"/>
        <v>-0.2376991338</v>
      </c>
      <c r="K1045" s="45">
        <f t="shared" si="7"/>
        <v>-0.2745315939</v>
      </c>
      <c r="L1045" s="45">
        <f t="shared" si="8"/>
        <v>-0.03416068099</v>
      </c>
      <c r="M1045" s="45">
        <f t="shared" si="11"/>
        <v>0.05686003036</v>
      </c>
      <c r="N1045" s="233">
        <f t="shared" si="12"/>
        <v>0.02678751287</v>
      </c>
    </row>
    <row r="1046">
      <c r="A1046" s="180">
        <f t="shared" si="9"/>
        <v>11</v>
      </c>
      <c r="B1046" s="180">
        <f t="shared" si="10"/>
        <v>1956</v>
      </c>
      <c r="C1046" s="45">
        <f>'StockBond Returns'!W1036</f>
        <v>-0.008405623465</v>
      </c>
      <c r="D1046" s="231">
        <f>'StockBond Returns'!M1036</f>
        <v>16.86592909</v>
      </c>
      <c r="E1046" s="45">
        <f t="shared" si="1"/>
        <v>0.04714556517</v>
      </c>
      <c r="F1046" s="147">
        <f t="shared" si="4"/>
        <v>122.3353135</v>
      </c>
      <c r="G1046" s="232">
        <f>'StockBond Returns'!C1036</f>
        <v>1956.833333</v>
      </c>
      <c r="H1046" s="147">
        <f t="shared" si="2"/>
        <v>0.4806306244</v>
      </c>
      <c r="I1046" s="147">
        <f t="shared" si="5"/>
        <v>5.742452894</v>
      </c>
      <c r="J1046" s="45">
        <f t="shared" si="6"/>
        <v>-0.2377603775</v>
      </c>
      <c r="K1046" s="45">
        <f t="shared" si="7"/>
        <v>-0.2759829683</v>
      </c>
      <c r="L1046" s="45">
        <f t="shared" si="8"/>
        <v>-0.03674601648</v>
      </c>
      <c r="M1046" s="45">
        <f t="shared" si="11"/>
        <v>0.05349206718</v>
      </c>
      <c r="N1046" s="233">
        <f t="shared" si="12"/>
        <v>0.02669092404</v>
      </c>
    </row>
    <row r="1047">
      <c r="A1047" s="180">
        <f t="shared" si="9"/>
        <v>12</v>
      </c>
      <c r="B1047" s="180">
        <f t="shared" si="10"/>
        <v>1956</v>
      </c>
      <c r="C1047" s="45">
        <f>'StockBond Returns'!W1037</f>
        <v>0.02292536767</v>
      </c>
      <c r="D1047" s="231">
        <f>'StockBond Returns'!M1037</f>
        <v>17.28269564</v>
      </c>
      <c r="E1047" s="45">
        <f t="shared" si="1"/>
        <v>0.04643067207</v>
      </c>
      <c r="F1047" s="147">
        <f t="shared" si="4"/>
        <v>124.6482462</v>
      </c>
      <c r="G1047" s="232">
        <f>'StockBond Returns'!C1037</f>
        <v>1956.916667</v>
      </c>
      <c r="H1047" s="147">
        <f t="shared" si="2"/>
        <v>0.4822918204</v>
      </c>
      <c r="I1047" s="147">
        <f t="shared" si="5"/>
        <v>5.753657781</v>
      </c>
      <c r="J1047" s="45">
        <f t="shared" si="6"/>
        <v>-0.238419021</v>
      </c>
      <c r="K1047" s="45">
        <f t="shared" si="7"/>
        <v>-0.277392946</v>
      </c>
      <c r="L1047" s="45">
        <f t="shared" si="8"/>
        <v>-0.03927693902</v>
      </c>
      <c r="M1047" s="45">
        <f t="shared" si="11"/>
        <v>0.0501608294</v>
      </c>
      <c r="N1047" s="233">
        <f t="shared" si="12"/>
        <v>0.02661126836</v>
      </c>
    </row>
    <row r="1048">
      <c r="A1048" s="180">
        <f t="shared" si="9"/>
        <v>1</v>
      </c>
      <c r="B1048" s="180">
        <f t="shared" si="10"/>
        <v>1957</v>
      </c>
      <c r="C1048" s="45">
        <f>'StockBond Returns'!W1038</f>
        <v>-0.02974979805</v>
      </c>
      <c r="D1048" s="231">
        <f>'StockBond Returns'!M1038</f>
        <v>16.45650727</v>
      </c>
      <c r="E1048" s="45">
        <f t="shared" si="1"/>
        <v>0.04788311786</v>
      </c>
      <c r="F1048" s="147">
        <f t="shared" si="4"/>
        <v>120.4720423</v>
      </c>
      <c r="G1048" s="232">
        <f>'StockBond Returns'!C1038</f>
        <v>1957</v>
      </c>
      <c r="H1048" s="147">
        <f t="shared" si="2"/>
        <v>0.4807147503</v>
      </c>
      <c r="I1048" s="147">
        <f t="shared" si="5"/>
        <v>5.765079456</v>
      </c>
      <c r="J1048" s="45">
        <f t="shared" si="6"/>
        <v>-0.2386290077</v>
      </c>
      <c r="K1048" s="45">
        <f t="shared" si="7"/>
        <v>-0.2788245625</v>
      </c>
      <c r="L1048" s="45">
        <f t="shared" si="8"/>
        <v>-0.04183584097</v>
      </c>
      <c r="M1048" s="45">
        <f t="shared" si="11"/>
        <v>0.04742611748</v>
      </c>
      <c r="N1048" s="233">
        <f t="shared" si="12"/>
        <v>0.02655443768</v>
      </c>
    </row>
    <row r="1049">
      <c r="A1049" s="180">
        <f t="shared" si="9"/>
        <v>2</v>
      </c>
      <c r="B1049" s="180">
        <f t="shared" si="10"/>
        <v>1957</v>
      </c>
      <c r="C1049" s="45">
        <f>'StockBond Returns'!W1039</f>
        <v>-0.02351216635</v>
      </c>
      <c r="D1049" s="231">
        <f>'StockBond Returns'!M1039</f>
        <v>15.76719337</v>
      </c>
      <c r="E1049" s="45">
        <f t="shared" si="1"/>
        <v>0.04921141422</v>
      </c>
      <c r="F1049" s="147">
        <f t="shared" si="4"/>
        <v>117.1700715</v>
      </c>
      <c r="G1049" s="232">
        <f>'StockBond Returns'!C1039</f>
        <v>1957.083333</v>
      </c>
      <c r="H1049" s="147">
        <f t="shared" si="2"/>
        <v>0.4805087437</v>
      </c>
      <c r="I1049" s="147">
        <f t="shared" si="5"/>
        <v>5.772129792</v>
      </c>
      <c r="J1049" s="45">
        <f t="shared" si="6"/>
        <v>-0.2388010609</v>
      </c>
      <c r="K1049" s="45">
        <f t="shared" si="7"/>
        <v>-0.2797054382</v>
      </c>
      <c r="L1049" s="45">
        <f t="shared" si="8"/>
        <v>-0.04366430052</v>
      </c>
      <c r="M1049" s="45">
        <f t="shared" si="11"/>
        <v>0.04317206184</v>
      </c>
      <c r="N1049" s="233">
        <f t="shared" si="12"/>
        <v>0.02649903503</v>
      </c>
    </row>
    <row r="1050">
      <c r="A1050" s="180">
        <f t="shared" si="9"/>
        <v>3</v>
      </c>
      <c r="B1050" s="180">
        <f t="shared" si="10"/>
        <v>1957</v>
      </c>
      <c r="C1050" s="45">
        <f>'StockBond Returns'!W1040</f>
        <v>0.0142459972</v>
      </c>
      <c r="D1050" s="231">
        <f>'StockBond Returns'!M1040</f>
        <v>15.94014107</v>
      </c>
      <c r="E1050" s="45">
        <f t="shared" si="1"/>
        <v>0.048867351</v>
      </c>
      <c r="F1050" s="147">
        <f t="shared" si="4"/>
        <v>118.351922</v>
      </c>
      <c r="G1050" s="232">
        <f>'StockBond Returns'!C1040</f>
        <v>1957.166667</v>
      </c>
      <c r="H1050" s="147">
        <f t="shared" si="2"/>
        <v>0.4819620761</v>
      </c>
      <c r="I1050" s="147">
        <f t="shared" si="5"/>
        <v>5.776683455</v>
      </c>
      <c r="J1050" s="45">
        <f t="shared" si="6"/>
        <v>-0.2401618082</v>
      </c>
      <c r="K1050" s="45">
        <f t="shared" si="7"/>
        <v>-0.2802732344</v>
      </c>
      <c r="L1050" s="45">
        <f t="shared" si="8"/>
        <v>-0.04508124854</v>
      </c>
      <c r="M1050" s="45">
        <f t="shared" si="11"/>
        <v>0.03801327754</v>
      </c>
      <c r="N1050" s="233">
        <f t="shared" si="12"/>
        <v>0.02643825391</v>
      </c>
    </row>
    <row r="1051">
      <c r="A1051" s="180">
        <f t="shared" si="9"/>
        <v>4</v>
      </c>
      <c r="B1051" s="180">
        <f t="shared" si="10"/>
        <v>1957</v>
      </c>
      <c r="C1051" s="45">
        <f>'StockBond Returns'!W1041</f>
        <v>0.02680099769</v>
      </c>
      <c r="D1051" s="231">
        <f>'StockBond Returns'!M1041</f>
        <v>16.3706601</v>
      </c>
      <c r="E1051" s="45">
        <f t="shared" si="1"/>
        <v>0.04804244587</v>
      </c>
      <c r="F1051" s="147">
        <f t="shared" si="4"/>
        <v>121.0289924</v>
      </c>
      <c r="G1051" s="232">
        <f>'StockBond Returns'!C1041</f>
        <v>1957.25</v>
      </c>
      <c r="H1051" s="147">
        <f t="shared" si="2"/>
        <v>0.4845440682</v>
      </c>
      <c r="I1051" s="147">
        <f t="shared" si="5"/>
        <v>5.782621348</v>
      </c>
      <c r="J1051" s="45">
        <f t="shared" si="6"/>
        <v>-0.2426711819</v>
      </c>
      <c r="K1051" s="45">
        <f t="shared" si="7"/>
        <v>-0.2810122869</v>
      </c>
      <c r="L1051" s="45">
        <f t="shared" si="8"/>
        <v>-0.04673118315</v>
      </c>
      <c r="M1051" s="45">
        <f t="shared" si="11"/>
        <v>0.03325319843</v>
      </c>
      <c r="N1051" s="233">
        <f t="shared" si="12"/>
        <v>0.0263769538</v>
      </c>
    </row>
    <row r="1052">
      <c r="A1052" s="180">
        <f t="shared" si="9"/>
        <v>5</v>
      </c>
      <c r="B1052" s="180">
        <f t="shared" si="10"/>
        <v>1957</v>
      </c>
      <c r="C1052" s="45">
        <f>'StockBond Returns'!W1042</f>
        <v>0.02570757635</v>
      </c>
      <c r="D1052" s="231">
        <f>'StockBond Returns'!M1042</f>
        <v>16.82873866</v>
      </c>
      <c r="E1052" s="45">
        <f t="shared" si="1"/>
        <v>0.04721107996</v>
      </c>
      <c r="F1052" s="147">
        <f t="shared" si="4"/>
        <v>123.643354</v>
      </c>
      <c r="G1052" s="232">
        <f>'StockBond Returns'!C1042</f>
        <v>1957.333333</v>
      </c>
      <c r="H1052" s="147">
        <f t="shared" si="2"/>
        <v>0.4864446893</v>
      </c>
      <c r="I1052" s="147">
        <f t="shared" si="5"/>
        <v>5.792517971</v>
      </c>
      <c r="J1052" s="45">
        <f t="shared" si="6"/>
        <v>-0.2458311523</v>
      </c>
      <c r="K1052" s="45">
        <f t="shared" si="7"/>
        <v>-0.2822406906</v>
      </c>
      <c r="L1052" s="45">
        <f t="shared" si="8"/>
        <v>-0.04903610031</v>
      </c>
      <c r="M1052" s="45">
        <f t="shared" si="11"/>
        <v>0.02999897019</v>
      </c>
      <c r="N1052" s="233">
        <f t="shared" si="12"/>
        <v>0.0263204714</v>
      </c>
    </row>
    <row r="1053">
      <c r="A1053" s="180">
        <f t="shared" si="9"/>
        <v>6</v>
      </c>
      <c r="B1053" s="180">
        <f t="shared" si="10"/>
        <v>1957</v>
      </c>
      <c r="C1053" s="45">
        <f>'StockBond Returns'!W1043</f>
        <v>-0.005980731011</v>
      </c>
      <c r="D1053" s="231">
        <f>'StockBond Returns'!M1043</f>
        <v>16.68769826</v>
      </c>
      <c r="E1053" s="45">
        <f t="shared" si="1"/>
        <v>0.04746219084</v>
      </c>
      <c r="F1053" s="147">
        <f t="shared" si="4"/>
        <v>122.4203409</v>
      </c>
      <c r="G1053" s="232">
        <f>'StockBond Returns'!C1043</f>
        <v>1957.416667</v>
      </c>
      <c r="H1053" s="147">
        <f t="shared" si="2"/>
        <v>0.4841947987</v>
      </c>
      <c r="I1053" s="147">
        <f t="shared" si="5"/>
        <v>5.794587127</v>
      </c>
      <c r="J1053" s="45">
        <f t="shared" si="6"/>
        <v>-0.2481080653</v>
      </c>
      <c r="K1053" s="45">
        <f t="shared" si="7"/>
        <v>-0.2824969911</v>
      </c>
      <c r="L1053" s="45">
        <f t="shared" si="8"/>
        <v>-0.05006196536</v>
      </c>
      <c r="M1053" s="45">
        <f t="shared" si="11"/>
        <v>0.02562688222</v>
      </c>
      <c r="N1053" s="233">
        <f t="shared" si="12"/>
        <v>0.02626200008</v>
      </c>
    </row>
    <row r="1054">
      <c r="A1054" s="180">
        <f t="shared" si="9"/>
        <v>7</v>
      </c>
      <c r="B1054" s="180">
        <f t="shared" si="10"/>
        <v>1957</v>
      </c>
      <c r="C1054" s="45">
        <f>'StockBond Returns'!W1044</f>
        <v>0.006080498614</v>
      </c>
      <c r="D1054" s="231">
        <f>'StockBond Returns'!M1044</f>
        <v>16.6602382</v>
      </c>
      <c r="E1054" s="45">
        <f t="shared" si="1"/>
        <v>0.0475115757</v>
      </c>
      <c r="F1054" s="147">
        <f t="shared" si="4"/>
        <v>122.6775787</v>
      </c>
      <c r="G1054" s="232">
        <f>'StockBond Returns'!C1044</f>
        <v>1957.5</v>
      </c>
      <c r="H1054" s="147">
        <f t="shared" si="2"/>
        <v>0.485717089</v>
      </c>
      <c r="I1054" s="147">
        <f t="shared" si="5"/>
        <v>5.794334847</v>
      </c>
      <c r="J1054" s="45">
        <f t="shared" si="6"/>
        <v>-0.2497323024</v>
      </c>
      <c r="K1054" s="45">
        <f t="shared" si="7"/>
        <v>-0.2824657517</v>
      </c>
      <c r="L1054" s="45">
        <f t="shared" si="8"/>
        <v>-0.05071250572</v>
      </c>
      <c r="M1054" s="45">
        <f t="shared" si="11"/>
        <v>0.02168196846</v>
      </c>
      <c r="N1054" s="233">
        <f t="shared" si="12"/>
        <v>0.02621001869</v>
      </c>
    </row>
    <row r="1055">
      <c r="A1055" s="180">
        <f t="shared" si="9"/>
        <v>8</v>
      </c>
      <c r="B1055" s="180">
        <f t="shared" si="10"/>
        <v>1957</v>
      </c>
      <c r="C1055" s="45">
        <f>'StockBond Returns'!W1045</f>
        <v>-0.0420967358</v>
      </c>
      <c r="D1055" s="231">
        <f>'StockBond Returns'!M1045</f>
        <v>15.73047028</v>
      </c>
      <c r="E1055" s="45">
        <f t="shared" si="1"/>
        <v>0.04928544513</v>
      </c>
      <c r="F1055" s="147">
        <f t="shared" si="4"/>
        <v>117.0479831</v>
      </c>
      <c r="G1055" s="232">
        <f>'StockBond Returns'!C1045</f>
        <v>1957.583333</v>
      </c>
      <c r="H1055" s="147">
        <f t="shared" si="2"/>
        <v>0.4807301624</v>
      </c>
      <c r="I1055" s="147">
        <f t="shared" si="5"/>
        <v>5.793637463</v>
      </c>
      <c r="J1055" s="45">
        <f t="shared" si="6"/>
        <v>-0.2529089222</v>
      </c>
      <c r="K1055" s="45">
        <f t="shared" si="7"/>
        <v>-0.2823793817</v>
      </c>
      <c r="L1055" s="45">
        <f t="shared" si="8"/>
        <v>-0.05129915164</v>
      </c>
      <c r="M1055" s="45">
        <f t="shared" si="11"/>
        <v>0.01798147778</v>
      </c>
      <c r="N1055" s="233">
        <f t="shared" si="12"/>
        <v>0.02616213138</v>
      </c>
    </row>
    <row r="1056">
      <c r="A1056" s="180">
        <f t="shared" si="9"/>
        <v>9</v>
      </c>
      <c r="B1056" s="180">
        <f t="shared" si="10"/>
        <v>1957</v>
      </c>
      <c r="C1056" s="45">
        <f>'StockBond Returns'!W1046</f>
        <v>-0.04437425508</v>
      </c>
      <c r="D1056" s="231">
        <f>'StockBond Returns'!M1046</f>
        <v>14.61963583</v>
      </c>
      <c r="E1056" s="45">
        <f t="shared" si="1"/>
        <v>0.05170057831</v>
      </c>
      <c r="F1056" s="147">
        <f t="shared" si="4"/>
        <v>111.3946679</v>
      </c>
      <c r="G1056" s="232">
        <f>'StockBond Returns'!C1046</f>
        <v>1957.666667</v>
      </c>
      <c r="H1056" s="147">
        <f t="shared" si="2"/>
        <v>0.4799307293</v>
      </c>
      <c r="I1056" s="147">
        <f t="shared" si="5"/>
        <v>5.788840486</v>
      </c>
      <c r="J1056" s="45">
        <f t="shared" si="6"/>
        <v>-0.2546512442</v>
      </c>
      <c r="K1056" s="45">
        <f t="shared" si="7"/>
        <v>-0.2817847185</v>
      </c>
      <c r="L1056" s="45">
        <f t="shared" si="8"/>
        <v>-0.05122070221</v>
      </c>
      <c r="M1056" s="45">
        <f t="shared" si="11"/>
        <v>0.01319484231</v>
      </c>
      <c r="N1056" s="233">
        <f t="shared" si="12"/>
        <v>0.0261239925</v>
      </c>
    </row>
    <row r="1057">
      <c r="A1057" s="180">
        <f t="shared" si="9"/>
        <v>10</v>
      </c>
      <c r="B1057" s="180">
        <f t="shared" si="10"/>
        <v>1957</v>
      </c>
      <c r="C1057" s="45">
        <f>'StockBond Returns'!W1047</f>
        <v>-0.02166408993</v>
      </c>
      <c r="D1057" s="231">
        <f>'StockBond Returns'!M1047</f>
        <v>14.08769346</v>
      </c>
      <c r="E1057" s="45">
        <f t="shared" si="1"/>
        <v>0.05299197045</v>
      </c>
      <c r="F1057" s="147">
        <f t="shared" si="4"/>
        <v>108.5118704</v>
      </c>
      <c r="G1057" s="232">
        <f>'StockBond Returns'!C1047</f>
        <v>1957.75</v>
      </c>
      <c r="H1057" s="147">
        <f t="shared" si="2"/>
        <v>0.4791881523</v>
      </c>
      <c r="I1057" s="147">
        <f t="shared" si="5"/>
        <v>5.786857704</v>
      </c>
      <c r="J1057" s="45">
        <f t="shared" si="6"/>
        <v>-0.2579622921</v>
      </c>
      <c r="K1057" s="45">
        <f t="shared" si="7"/>
        <v>-0.2815386326</v>
      </c>
      <c r="L1057" s="45">
        <f t="shared" si="8"/>
        <v>-0.05161114309</v>
      </c>
      <c r="M1057" s="45">
        <f t="shared" si="11"/>
        <v>0.009752840015</v>
      </c>
      <c r="N1057" s="233">
        <f t="shared" si="12"/>
        <v>0.02610156579</v>
      </c>
    </row>
    <row r="1058">
      <c r="A1058" s="180">
        <f t="shared" si="9"/>
        <v>11</v>
      </c>
      <c r="B1058" s="180">
        <f t="shared" si="10"/>
        <v>1957</v>
      </c>
      <c r="C1058" s="45">
        <f>'StockBond Returns'!W1048</f>
        <v>0.01756061306</v>
      </c>
      <c r="D1058" s="231">
        <f>'StockBond Returns'!M1048</f>
        <v>14.08007383</v>
      </c>
      <c r="E1058" s="45">
        <f t="shared" si="1"/>
        <v>0.05301117743</v>
      </c>
      <c r="F1058" s="147">
        <f t="shared" si="4"/>
        <v>109.9298023</v>
      </c>
      <c r="G1058" s="232">
        <f>'StockBond Returns'!C1048</f>
        <v>1957.833333</v>
      </c>
      <c r="H1058" s="147">
        <f t="shared" si="2"/>
        <v>0.485625688</v>
      </c>
      <c r="I1058" s="147">
        <f t="shared" si="5"/>
        <v>5.791852768</v>
      </c>
      <c r="J1058" s="45">
        <f t="shared" si="6"/>
        <v>-0.2623493022</v>
      </c>
      <c r="K1058" s="45">
        <f t="shared" si="7"/>
        <v>-0.2821582548</v>
      </c>
      <c r="L1058" s="45">
        <f t="shared" si="8"/>
        <v>-0.05315340181</v>
      </c>
      <c r="M1058" s="45">
        <f t="shared" si="11"/>
        <v>0.008602573578</v>
      </c>
      <c r="N1058" s="233">
        <f t="shared" si="12"/>
        <v>0.02609472983</v>
      </c>
    </row>
    <row r="1059">
      <c r="A1059" s="180">
        <f t="shared" si="9"/>
        <v>12</v>
      </c>
      <c r="B1059" s="180">
        <f t="shared" si="10"/>
        <v>1957</v>
      </c>
      <c r="C1059" s="45">
        <f>'StockBond Returns'!W1049</f>
        <v>-0.01891536584</v>
      </c>
      <c r="D1059" s="231">
        <f>'StockBond Returns'!M1049</f>
        <v>13.55797446</v>
      </c>
      <c r="E1059" s="45">
        <f t="shared" si="1"/>
        <v>0.05437866513</v>
      </c>
      <c r="F1059" s="147">
        <f t="shared" si="4"/>
        <v>107.374</v>
      </c>
      <c r="G1059" s="232">
        <f>'StockBond Returns'!C1049</f>
        <v>1957.916667</v>
      </c>
      <c r="H1059" s="147">
        <f t="shared" si="2"/>
        <v>0.4865712325</v>
      </c>
      <c r="I1059" s="147">
        <f t="shared" si="5"/>
        <v>5.79613218</v>
      </c>
      <c r="J1059" s="45">
        <f t="shared" si="6"/>
        <v>-0.2658242032</v>
      </c>
      <c r="K1059" s="45">
        <f t="shared" si="7"/>
        <v>-0.2826882532</v>
      </c>
      <c r="L1059" s="45">
        <f t="shared" si="8"/>
        <v>-0.05458678943</v>
      </c>
      <c r="M1059" s="45">
        <f t="shared" si="11"/>
        <v>0.007382155892</v>
      </c>
      <c r="N1059" s="233">
        <f t="shared" si="12"/>
        <v>0.02609886653</v>
      </c>
    </row>
    <row r="1060">
      <c r="A1060" s="180">
        <f t="shared" si="9"/>
        <v>1</v>
      </c>
      <c r="B1060" s="180">
        <f t="shared" si="10"/>
        <v>1958</v>
      </c>
      <c r="C1060" s="45">
        <f>'StockBond Returns'!W1050</f>
        <v>0.03181880645</v>
      </c>
      <c r="D1060" s="231">
        <f>'StockBond Returns'!M1050</f>
        <v>13.98291818</v>
      </c>
      <c r="E1060" s="45">
        <f t="shared" si="1"/>
        <v>0.05325791502</v>
      </c>
      <c r="F1060" s="147">
        <f t="shared" si="4"/>
        <v>110.2884592</v>
      </c>
      <c r="G1060" s="232">
        <f>'StockBond Returns'!C1050</f>
        <v>1958</v>
      </c>
      <c r="H1060" s="147">
        <f t="shared" si="2"/>
        <v>0.4894777822</v>
      </c>
      <c r="I1060" s="147">
        <f t="shared" si="5"/>
        <v>5.804895212</v>
      </c>
      <c r="J1060" s="45">
        <f t="shared" si="6"/>
        <v>-0.2696212362</v>
      </c>
      <c r="K1060" s="45">
        <f t="shared" si="7"/>
        <v>-0.2837711023</v>
      </c>
      <c r="L1060" s="45">
        <f t="shared" si="8"/>
        <v>-0.05675667058</v>
      </c>
      <c r="M1060" s="45">
        <f t="shared" si="11"/>
        <v>0.006906367174</v>
      </c>
      <c r="N1060" s="233">
        <f t="shared" si="12"/>
        <v>0.02611714895</v>
      </c>
    </row>
    <row r="1061">
      <c r="A1061" s="180">
        <f t="shared" si="9"/>
        <v>2</v>
      </c>
      <c r="B1061" s="180">
        <f t="shared" si="10"/>
        <v>1958</v>
      </c>
      <c r="C1061" s="45">
        <f>'StockBond Returns'!W1051</f>
        <v>-0.01344417993</v>
      </c>
      <c r="D1061" s="231">
        <f>'StockBond Returns'!M1051</f>
        <v>13.644585</v>
      </c>
      <c r="E1061" s="45">
        <f t="shared" si="1"/>
        <v>0.05414457365</v>
      </c>
      <c r="F1061" s="147">
        <f t="shared" si="4"/>
        <v>108.3228241</v>
      </c>
      <c r="G1061" s="232">
        <f>'StockBond Returns'!C1051</f>
        <v>1958.083333</v>
      </c>
      <c r="H1061" s="147">
        <f t="shared" si="2"/>
        <v>0.4887577608</v>
      </c>
      <c r="I1061" s="147">
        <f t="shared" si="5"/>
        <v>5.813144229</v>
      </c>
      <c r="J1061" s="45">
        <f t="shared" si="6"/>
        <v>-0.2735340259</v>
      </c>
      <c r="K1061" s="45">
        <f t="shared" si="7"/>
        <v>-0.2847874515</v>
      </c>
      <c r="L1061" s="45">
        <f t="shared" si="8"/>
        <v>-0.05884894086</v>
      </c>
      <c r="M1061" s="45">
        <f t="shared" si="11"/>
        <v>0.007105598517</v>
      </c>
      <c r="N1061" s="233">
        <f t="shared" si="12"/>
        <v>0.02614946619</v>
      </c>
    </row>
    <row r="1062">
      <c r="A1062" s="180">
        <f t="shared" si="9"/>
        <v>3</v>
      </c>
      <c r="B1062" s="180">
        <f t="shared" si="10"/>
        <v>1958</v>
      </c>
      <c r="C1062" s="45">
        <f>'StockBond Returns'!W1052</f>
        <v>0.02185485327</v>
      </c>
      <c r="D1062" s="231">
        <f>'StockBond Returns'!M1052</f>
        <v>13.92228297</v>
      </c>
      <c r="E1062" s="45">
        <f t="shared" si="1"/>
        <v>0.05341365016</v>
      </c>
      <c r="F1062" s="147">
        <f t="shared" si="4"/>
        <v>110.1907641</v>
      </c>
      <c r="G1062" s="232">
        <f>'StockBond Returns'!C1052</f>
        <v>1958.166667</v>
      </c>
      <c r="H1062" s="147">
        <f t="shared" si="2"/>
        <v>0.4904742436</v>
      </c>
      <c r="I1062" s="147">
        <f t="shared" si="5"/>
        <v>5.821656396</v>
      </c>
      <c r="J1062" s="45">
        <f t="shared" si="6"/>
        <v>-0.2776217459</v>
      </c>
      <c r="K1062" s="45">
        <f t="shared" si="7"/>
        <v>-0.2858332035</v>
      </c>
      <c r="L1062" s="45">
        <f t="shared" si="8"/>
        <v>-0.06099003516</v>
      </c>
      <c r="M1062" s="45">
        <f t="shared" si="11"/>
        <v>0.007785252825</v>
      </c>
      <c r="N1062" s="233">
        <f t="shared" si="12"/>
        <v>0.02619076293</v>
      </c>
    </row>
    <row r="1063">
      <c r="A1063" s="180">
        <f t="shared" si="9"/>
        <v>4</v>
      </c>
      <c r="B1063" s="180">
        <f t="shared" si="10"/>
        <v>1958</v>
      </c>
      <c r="C1063" s="45">
        <f>'StockBond Returns'!W1053</f>
        <v>0.02663190357</v>
      </c>
      <c r="D1063" s="231">
        <f>'StockBond Returns'!M1053</f>
        <v>14.27497678</v>
      </c>
      <c r="E1063" s="45">
        <f t="shared" si="1"/>
        <v>0.05252632668</v>
      </c>
      <c r="F1063" s="147">
        <f t="shared" si="4"/>
        <v>112.6218174</v>
      </c>
      <c r="G1063" s="232">
        <f>'StockBond Returns'!C1053</f>
        <v>1958.25</v>
      </c>
      <c r="H1063" s="147">
        <f t="shared" si="2"/>
        <v>0.4929675308</v>
      </c>
      <c r="I1063" s="147">
        <f t="shared" si="5"/>
        <v>5.830079859</v>
      </c>
      <c r="J1063" s="45">
        <f t="shared" si="6"/>
        <v>-0.2812062221</v>
      </c>
      <c r="K1063" s="45">
        <f t="shared" si="7"/>
        <v>-0.2868650517</v>
      </c>
      <c r="L1063" s="45">
        <f t="shared" si="8"/>
        <v>-0.06312170536</v>
      </c>
      <c r="M1063" s="45">
        <f t="shared" si="11"/>
        <v>0.008207092889</v>
      </c>
      <c r="N1063" s="233">
        <f t="shared" si="12"/>
        <v>0.0262342132</v>
      </c>
    </row>
    <row r="1064">
      <c r="A1064" s="180">
        <f t="shared" si="9"/>
        <v>5</v>
      </c>
      <c r="B1064" s="180">
        <f t="shared" si="10"/>
        <v>1958</v>
      </c>
      <c r="C1064" s="45">
        <f>'StockBond Returns'!W1054</f>
        <v>0.01343054449</v>
      </c>
      <c r="D1064" s="231">
        <f>'StockBond Returns'!M1054</f>
        <v>14.52376852</v>
      </c>
      <c r="E1064" s="45">
        <f t="shared" si="1"/>
        <v>0.0519263267</v>
      </c>
      <c r="F1064" s="147">
        <f t="shared" si="4"/>
        <v>113.6348013</v>
      </c>
      <c r="G1064" s="232">
        <f>'StockBond Returns'!C1054</f>
        <v>1958.333333</v>
      </c>
      <c r="H1064" s="147">
        <f t="shared" si="2"/>
        <v>0.4917198183</v>
      </c>
      <c r="I1064" s="147">
        <f t="shared" si="5"/>
        <v>5.835354988</v>
      </c>
      <c r="J1064" s="45">
        <f t="shared" si="6"/>
        <v>-0.2843062927</v>
      </c>
      <c r="K1064" s="45">
        <f t="shared" si="7"/>
        <v>-0.2875097218</v>
      </c>
      <c r="L1064" s="45">
        <f t="shared" si="8"/>
        <v>-0.06475368613</v>
      </c>
      <c r="M1064" s="45">
        <f t="shared" si="11"/>
        <v>0.007395232443</v>
      </c>
      <c r="N1064" s="233">
        <f t="shared" si="12"/>
        <v>0.02627926828</v>
      </c>
    </row>
    <row r="1065">
      <c r="A1065" s="180">
        <f t="shared" si="9"/>
        <v>6</v>
      </c>
      <c r="B1065" s="180">
        <f t="shared" si="10"/>
        <v>1958</v>
      </c>
      <c r="C1065" s="45">
        <f>'StockBond Returns'!W1055</f>
        <v>0.02259380819</v>
      </c>
      <c r="D1065" s="231">
        <f>'StockBond Returns'!M1055</f>
        <v>14.7958108</v>
      </c>
      <c r="E1065" s="45">
        <f t="shared" si="1"/>
        <v>0.05129334913</v>
      </c>
      <c r="F1065" s="147">
        <f t="shared" si="4"/>
        <v>115.6994146</v>
      </c>
      <c r="G1065" s="232">
        <f>'StockBond Returns'!C1055</f>
        <v>1958.416667</v>
      </c>
      <c r="H1065" s="147">
        <f t="shared" si="2"/>
        <v>0.4945508723</v>
      </c>
      <c r="I1065" s="147">
        <f t="shared" si="5"/>
        <v>5.845711061</v>
      </c>
      <c r="J1065" s="45">
        <f t="shared" si="6"/>
        <v>-0.2877169654</v>
      </c>
      <c r="K1065" s="45">
        <f t="shared" si="7"/>
        <v>-0.2887719466</v>
      </c>
      <c r="L1065" s="45">
        <f t="shared" si="8"/>
        <v>-0.06720263091</v>
      </c>
      <c r="M1065" s="45">
        <f t="shared" si="11"/>
        <v>0.008822705288</v>
      </c>
      <c r="N1065" s="233">
        <f t="shared" si="12"/>
        <v>0.02632613424</v>
      </c>
    </row>
    <row r="1066">
      <c r="A1066" s="180">
        <f t="shared" si="9"/>
        <v>7</v>
      </c>
      <c r="B1066" s="180">
        <f t="shared" si="10"/>
        <v>1958</v>
      </c>
      <c r="C1066" s="45">
        <f>'StockBond Returns'!W1056</f>
        <v>0.03124859119</v>
      </c>
      <c r="D1066" s="231">
        <f>'StockBond Returns'!M1056</f>
        <v>15.35107439</v>
      </c>
      <c r="E1066" s="45">
        <f t="shared" si="1"/>
        <v>0.05007101016</v>
      </c>
      <c r="F1066" s="147">
        <f t="shared" si="4"/>
        <v>118.8048534</v>
      </c>
      <c r="G1066" s="232">
        <f>'StockBond Returns'!C1056</f>
        <v>1958.5</v>
      </c>
      <c r="H1066" s="147">
        <f t="shared" si="2"/>
        <v>0.4957232519</v>
      </c>
      <c r="I1066" s="147">
        <f t="shared" si="5"/>
        <v>5.855717224</v>
      </c>
      <c r="J1066" s="45">
        <f t="shared" si="6"/>
        <v>-0.2914325381</v>
      </c>
      <c r="K1066" s="45">
        <f t="shared" si="7"/>
        <v>-0.2914325381</v>
      </c>
      <c r="L1066" s="45">
        <f t="shared" si="8"/>
        <v>-0.06959914013</v>
      </c>
      <c r="M1066" s="45">
        <f t="shared" si="11"/>
        <v>0.01059351581</v>
      </c>
      <c r="N1066" s="233">
        <f t="shared" si="12"/>
        <v>0.026374004</v>
      </c>
    </row>
    <row r="1067">
      <c r="A1067" s="180">
        <f t="shared" si="9"/>
        <v>8</v>
      </c>
      <c r="B1067" s="180">
        <f t="shared" si="10"/>
        <v>1958</v>
      </c>
      <c r="C1067" s="45">
        <f>'StockBond Returns'!W1057</f>
        <v>0.003096585322</v>
      </c>
      <c r="D1067" s="231">
        <f>'StockBond Returns'!M1057</f>
        <v>15.64233146</v>
      </c>
      <c r="E1067" s="45">
        <f t="shared" si="1"/>
        <v>0.0494645445</v>
      </c>
      <c r="F1067" s="147">
        <f t="shared" si="4"/>
        <v>118.6754845</v>
      </c>
      <c r="G1067" s="232">
        <f>'StockBond Returns'!C1057</f>
        <v>1958.583333</v>
      </c>
      <c r="H1067" s="147">
        <f t="shared" si="2"/>
        <v>0.4891857319</v>
      </c>
      <c r="I1067" s="147">
        <f t="shared" si="5"/>
        <v>5.864172794</v>
      </c>
      <c r="J1067" s="45">
        <f t="shared" si="6"/>
        <v>-0.2950529453</v>
      </c>
      <c r="K1067" s="45">
        <f t="shared" si="7"/>
        <v>-0.2950529453</v>
      </c>
      <c r="L1067" s="45">
        <f t="shared" si="8"/>
        <v>-0.07175401509</v>
      </c>
      <c r="M1067" s="45">
        <f t="shared" si="11"/>
        <v>0.01217461931</v>
      </c>
      <c r="N1067" s="233">
        <f t="shared" si="12"/>
        <v>0.02641480608</v>
      </c>
    </row>
    <row r="1068">
      <c r="A1068" s="180">
        <f t="shared" si="9"/>
        <v>9</v>
      </c>
      <c r="B1068" s="180">
        <f t="shared" si="10"/>
        <v>1958</v>
      </c>
      <c r="C1068" s="45">
        <f>'StockBond Returns'!W1058</f>
        <v>0.03579551585</v>
      </c>
      <c r="D1068" s="231">
        <f>'StockBond Returns'!M1058</f>
        <v>16.2898708</v>
      </c>
      <c r="E1068" s="45">
        <f t="shared" si="1"/>
        <v>0.04819392054</v>
      </c>
      <c r="F1068" s="147">
        <f t="shared" si="4"/>
        <v>122.4168383</v>
      </c>
      <c r="G1068" s="232">
        <f>'StockBond Returns'!C1058</f>
        <v>1958.666667</v>
      </c>
      <c r="H1068" s="147">
        <f t="shared" si="2"/>
        <v>0.4916456148</v>
      </c>
      <c r="I1068" s="147">
        <f t="shared" si="5"/>
        <v>5.875887679</v>
      </c>
      <c r="J1068" s="45">
        <f t="shared" si="6"/>
        <v>-0.297576811</v>
      </c>
      <c r="K1068" s="45">
        <f t="shared" si="7"/>
        <v>-0.297576811</v>
      </c>
      <c r="L1068" s="45">
        <f t="shared" si="8"/>
        <v>-0.07442346908</v>
      </c>
      <c r="M1068" s="45">
        <f t="shared" si="11"/>
        <v>0.01503706901</v>
      </c>
      <c r="N1068" s="233">
        <f t="shared" si="12"/>
        <v>0.02644570158</v>
      </c>
    </row>
    <row r="1069">
      <c r="A1069" s="180">
        <f t="shared" si="9"/>
        <v>10</v>
      </c>
      <c r="B1069" s="180">
        <f t="shared" si="10"/>
        <v>1958</v>
      </c>
      <c r="C1069" s="45">
        <f>'StockBond Returns'!W1059</f>
        <v>0.02112683735</v>
      </c>
      <c r="D1069" s="231">
        <f>'StockBond Returns'!M1059</f>
        <v>16.68331117</v>
      </c>
      <c r="E1069" s="45">
        <f t="shared" si="1"/>
        <v>0.04747006978</v>
      </c>
      <c r="F1069" s="147">
        <f t="shared" si="4"/>
        <v>124.5010864</v>
      </c>
      <c r="G1069" s="232">
        <f>'StockBond Returns'!C1059</f>
        <v>1958.75</v>
      </c>
      <c r="H1069" s="147">
        <f t="shared" si="2"/>
        <v>0.4925062716</v>
      </c>
      <c r="I1069" s="147">
        <f t="shared" si="5"/>
        <v>5.889205799</v>
      </c>
      <c r="J1069" s="45">
        <f t="shared" si="6"/>
        <v>-0.2990041846</v>
      </c>
      <c r="K1069" s="45">
        <f t="shared" si="7"/>
        <v>-0.2991653029</v>
      </c>
      <c r="L1069" s="45">
        <f t="shared" si="8"/>
        <v>-0.07733861222</v>
      </c>
      <c r="M1069" s="45">
        <f t="shared" si="11"/>
        <v>0.01768629882</v>
      </c>
      <c r="N1069" s="233">
        <f t="shared" si="12"/>
        <v>0.02645300166</v>
      </c>
    </row>
    <row r="1070">
      <c r="A1070" s="180">
        <f t="shared" si="9"/>
        <v>11</v>
      </c>
      <c r="B1070" s="180">
        <f t="shared" si="10"/>
        <v>1958</v>
      </c>
      <c r="C1070" s="45">
        <f>'StockBond Returns'!W1060</f>
        <v>0.0195165772</v>
      </c>
      <c r="D1070" s="231">
        <f>'StockBond Returns'!M1060</f>
        <v>17.05036716</v>
      </c>
      <c r="E1070" s="45">
        <f t="shared" si="1"/>
        <v>0.04682488171</v>
      </c>
      <c r="F1070" s="147">
        <f t="shared" si="4"/>
        <v>126.4288031</v>
      </c>
      <c r="G1070" s="232">
        <f>'StockBond Returns'!C1060</f>
        <v>1958.833333</v>
      </c>
      <c r="H1070" s="147">
        <f t="shared" si="2"/>
        <v>0.4933344793</v>
      </c>
      <c r="I1070" s="147">
        <f t="shared" si="5"/>
        <v>5.89691459</v>
      </c>
      <c r="J1070" s="45">
        <f t="shared" si="6"/>
        <v>-0.3002553926</v>
      </c>
      <c r="K1070" s="45">
        <f t="shared" si="7"/>
        <v>-0.3002553926</v>
      </c>
      <c r="L1070" s="45">
        <f t="shared" si="8"/>
        <v>-0.07937288027</v>
      </c>
      <c r="M1070" s="45">
        <f t="shared" si="11"/>
        <v>0.01813958787</v>
      </c>
      <c r="N1070" s="233">
        <f t="shared" si="12"/>
        <v>0.02644000554</v>
      </c>
    </row>
    <row r="1071">
      <c r="A1071" s="180">
        <f t="shared" si="9"/>
        <v>12</v>
      </c>
      <c r="B1071" s="180">
        <f t="shared" si="10"/>
        <v>1958</v>
      </c>
      <c r="C1071" s="45">
        <f>'StockBond Returns'!W1061</f>
        <v>0.03864605569</v>
      </c>
      <c r="D1071" s="231">
        <f>'StockBond Returns'!M1061</f>
        <v>17.91652477</v>
      </c>
      <c r="E1071" s="45">
        <f t="shared" si="1"/>
        <v>0.04540719776</v>
      </c>
      <c r="F1071" s="147">
        <f t="shared" si="4"/>
        <v>130.8023778</v>
      </c>
      <c r="G1071" s="232">
        <f>'StockBond Returns'!C1061</f>
        <v>1958.916667</v>
      </c>
      <c r="H1071" s="147">
        <f t="shared" si="2"/>
        <v>0.494947453</v>
      </c>
      <c r="I1071" s="147">
        <f t="shared" si="5"/>
        <v>5.90529081</v>
      </c>
      <c r="J1071" s="45">
        <f t="shared" si="6"/>
        <v>-0.30198351</v>
      </c>
      <c r="K1071" s="45">
        <f t="shared" si="7"/>
        <v>-0.30198351</v>
      </c>
      <c r="L1071" s="45">
        <f t="shared" si="8"/>
        <v>-0.08151131236</v>
      </c>
      <c r="M1071" s="45">
        <f t="shared" si="11"/>
        <v>0.01883301265</v>
      </c>
      <c r="N1071" s="233">
        <f t="shared" si="12"/>
        <v>0.02641831888</v>
      </c>
    </row>
    <row r="1072">
      <c r="A1072" s="180">
        <f t="shared" si="9"/>
        <v>1</v>
      </c>
      <c r="B1072" s="180">
        <f t="shared" si="10"/>
        <v>1959</v>
      </c>
      <c r="C1072" s="45">
        <f>'StockBond Returns'!W1062</f>
        <v>0.004229934868</v>
      </c>
      <c r="D1072" s="231">
        <f>'StockBond Returns'!M1062</f>
        <v>17.84779819</v>
      </c>
      <c r="E1072" s="45">
        <f t="shared" si="1"/>
        <v>0.04551466011</v>
      </c>
      <c r="F1072" s="147">
        <f t="shared" si="4"/>
        <v>130.8586223</v>
      </c>
      <c r="G1072" s="232">
        <f>'StockBond Returns'!C1062</f>
        <v>1959</v>
      </c>
      <c r="H1072" s="147">
        <f t="shared" si="2"/>
        <v>0.496332143</v>
      </c>
      <c r="I1072" s="147">
        <f t="shared" si="5"/>
        <v>5.912145171</v>
      </c>
      <c r="J1072" s="45">
        <f t="shared" si="6"/>
        <v>-0.3034915651</v>
      </c>
      <c r="K1072" s="45">
        <f t="shared" si="7"/>
        <v>-0.3034915651</v>
      </c>
      <c r="L1072" s="45">
        <f t="shared" si="8"/>
        <v>-0.08341366544</v>
      </c>
      <c r="M1072" s="45">
        <f t="shared" si="11"/>
        <v>0.01847577873</v>
      </c>
      <c r="N1072" s="233">
        <f t="shared" si="12"/>
        <v>0.02638854775</v>
      </c>
    </row>
    <row r="1073">
      <c r="A1073" s="180">
        <f t="shared" si="9"/>
        <v>2</v>
      </c>
      <c r="B1073" s="180">
        <f t="shared" si="10"/>
        <v>1959</v>
      </c>
      <c r="C1073" s="45">
        <f>'StockBond Returns'!W1063</f>
        <v>0.004221183132</v>
      </c>
      <c r="D1073" s="231">
        <f>'StockBond Returns'!M1063</f>
        <v>18.07044921</v>
      </c>
      <c r="E1073" s="45">
        <f t="shared" si="1"/>
        <v>0.04516948371</v>
      </c>
      <c r="F1073" s="147">
        <f t="shared" si="4"/>
        <v>130.9125732</v>
      </c>
      <c r="G1073" s="232">
        <f>'StockBond Returns'!C1063</f>
        <v>1959.083333</v>
      </c>
      <c r="H1073" s="147">
        <f t="shared" si="2"/>
        <v>0.492771112</v>
      </c>
      <c r="I1073" s="147">
        <f t="shared" si="5"/>
        <v>5.916158522</v>
      </c>
      <c r="J1073" s="45">
        <f t="shared" si="6"/>
        <v>-0.3054234333</v>
      </c>
      <c r="K1073" s="45">
        <f t="shared" si="7"/>
        <v>-0.3054234333</v>
      </c>
      <c r="L1073" s="45">
        <f t="shared" si="8"/>
        <v>-0.0848796203</v>
      </c>
      <c r="M1073" s="45">
        <f t="shared" si="11"/>
        <v>0.01772092513</v>
      </c>
      <c r="N1073" s="233">
        <f t="shared" si="12"/>
        <v>0.02635602242</v>
      </c>
    </row>
    <row r="1074">
      <c r="A1074" s="180">
        <f t="shared" si="9"/>
        <v>3</v>
      </c>
      <c r="B1074" s="180">
        <f t="shared" si="10"/>
        <v>1959</v>
      </c>
      <c r="C1074" s="45">
        <f>'StockBond Returns'!W1064</f>
        <v>0.003614055905</v>
      </c>
      <c r="D1074" s="231">
        <f>'StockBond Returns'!M1064</f>
        <v>17.96752733</v>
      </c>
      <c r="E1074" s="45">
        <f t="shared" si="1"/>
        <v>0.04532798049</v>
      </c>
      <c r="F1074" s="147">
        <f t="shared" si="4"/>
        <v>130.8911466</v>
      </c>
      <c r="G1074" s="232">
        <f>'StockBond Returns'!C1064</f>
        <v>1959.166667</v>
      </c>
      <c r="H1074" s="147">
        <f t="shared" si="2"/>
        <v>0.4944192782</v>
      </c>
      <c r="I1074" s="147">
        <f t="shared" si="5"/>
        <v>5.920103557</v>
      </c>
      <c r="J1074" s="45">
        <f t="shared" si="6"/>
        <v>-0.3066484112</v>
      </c>
      <c r="K1074" s="45">
        <f t="shared" si="7"/>
        <v>-0.3066484112</v>
      </c>
      <c r="L1074" s="45">
        <f t="shared" si="8"/>
        <v>-0.08633703327</v>
      </c>
      <c r="M1074" s="45">
        <f t="shared" si="11"/>
        <v>0.01691050694</v>
      </c>
      <c r="N1074" s="233">
        <f t="shared" si="12"/>
        <v>0.02632067939</v>
      </c>
    </row>
    <row r="1075">
      <c r="A1075" s="180">
        <f t="shared" si="9"/>
        <v>4</v>
      </c>
      <c r="B1075" s="180">
        <f t="shared" si="10"/>
        <v>1959</v>
      </c>
      <c r="C1075" s="45">
        <f>'StockBond Returns'!W1065</f>
        <v>0.02891613559</v>
      </c>
      <c r="D1075" s="231">
        <f>'StockBond Returns'!M1065</f>
        <v>18.58891538</v>
      </c>
      <c r="E1075" s="45">
        <f t="shared" si="1"/>
        <v>0.04439775007</v>
      </c>
      <c r="F1075" s="147">
        <f t="shared" si="4"/>
        <v>134.1672968</v>
      </c>
      <c r="G1075" s="232">
        <f>'StockBond Returns'!C1065</f>
        <v>1959.25</v>
      </c>
      <c r="H1075" s="147">
        <f t="shared" si="2"/>
        <v>0.4963938424</v>
      </c>
      <c r="I1075" s="147">
        <f t="shared" si="5"/>
        <v>5.923529869</v>
      </c>
      <c r="J1075" s="45">
        <f t="shared" si="6"/>
        <v>-0.3069852961</v>
      </c>
      <c r="K1075" s="45">
        <f t="shared" si="7"/>
        <v>-0.3070494624</v>
      </c>
      <c r="L1075" s="45">
        <f t="shared" si="8"/>
        <v>-0.08771429032</v>
      </c>
      <c r="M1075" s="45">
        <f t="shared" si="11"/>
        <v>0.01602894165</v>
      </c>
      <c r="N1075" s="233">
        <f t="shared" si="12"/>
        <v>0.02628317077</v>
      </c>
    </row>
    <row r="1076">
      <c r="A1076" s="180">
        <f t="shared" si="9"/>
        <v>5</v>
      </c>
      <c r="B1076" s="180">
        <f t="shared" si="10"/>
        <v>1959</v>
      </c>
      <c r="C1076" s="45">
        <f>'StockBond Returns'!W1066</f>
        <v>0.01104529024</v>
      </c>
      <c r="D1076" s="231">
        <f>'StockBond Returns'!M1066</f>
        <v>18.90880362</v>
      </c>
      <c r="E1076" s="45">
        <f t="shared" si="1"/>
        <v>0.04394270944</v>
      </c>
      <c r="F1076" s="147">
        <f t="shared" si="4"/>
        <v>135.1473368</v>
      </c>
      <c r="G1076" s="232">
        <f>'StockBond Returns'!C1066</f>
        <v>1959.333333</v>
      </c>
      <c r="H1076" s="147">
        <f t="shared" si="2"/>
        <v>0.4948950128</v>
      </c>
      <c r="I1076" s="147">
        <f t="shared" si="5"/>
        <v>5.926705063</v>
      </c>
      <c r="J1076" s="45">
        <f t="shared" si="6"/>
        <v>-0.3063846066</v>
      </c>
      <c r="K1076" s="45">
        <f t="shared" si="7"/>
        <v>-0.3074207062</v>
      </c>
      <c r="L1076" s="45">
        <f t="shared" si="8"/>
        <v>-0.08905026836</v>
      </c>
      <c r="M1076" s="45">
        <f t="shared" si="11"/>
        <v>0.01565458754</v>
      </c>
      <c r="N1076" s="233">
        <f t="shared" si="12"/>
        <v>0.02624448041</v>
      </c>
    </row>
    <row r="1077">
      <c r="A1077" s="180">
        <f t="shared" si="9"/>
        <v>6</v>
      </c>
      <c r="B1077" s="180">
        <f t="shared" si="10"/>
        <v>1959</v>
      </c>
      <c r="C1077" s="45">
        <f>'StockBond Returns'!W1067</f>
        <v>-0.002931091406</v>
      </c>
      <c r="D1077" s="231">
        <f>'StockBond Returns'!M1067</f>
        <v>18.7728705</v>
      </c>
      <c r="E1077" s="45">
        <f t="shared" si="1"/>
        <v>0.04413417936</v>
      </c>
      <c r="F1077" s="147">
        <f t="shared" si="4"/>
        <v>134.2577632</v>
      </c>
      <c r="G1077" s="232">
        <f>'StockBond Returns'!C1067</f>
        <v>1959.416667</v>
      </c>
      <c r="H1077" s="147">
        <f t="shared" si="2"/>
        <v>0.4937796835</v>
      </c>
      <c r="I1077" s="147">
        <f t="shared" si="5"/>
        <v>5.925933875</v>
      </c>
      <c r="J1077" s="45">
        <f t="shared" si="6"/>
        <v>-0.3054558606</v>
      </c>
      <c r="K1077" s="45">
        <f t="shared" si="7"/>
        <v>-0.3073305754</v>
      </c>
      <c r="L1077" s="45">
        <f t="shared" si="8"/>
        <v>-0.08977821786</v>
      </c>
      <c r="M1077" s="45">
        <f t="shared" si="11"/>
        <v>0.0137233627</v>
      </c>
      <c r="N1077" s="233">
        <f t="shared" si="12"/>
        <v>0.02620559187</v>
      </c>
    </row>
    <row r="1078">
      <c r="A1078" s="180">
        <f t="shared" si="9"/>
        <v>7</v>
      </c>
      <c r="B1078" s="180">
        <f t="shared" si="10"/>
        <v>1959</v>
      </c>
      <c r="C1078" s="45">
        <f>'StockBond Returns'!W1068</f>
        <v>0.02634472039</v>
      </c>
      <c r="D1078" s="231">
        <f>'StockBond Returns'!M1068</f>
        <v>19.33659543</v>
      </c>
      <c r="E1078" s="45">
        <f t="shared" si="1"/>
        <v>0.04335770602</v>
      </c>
      <c r="F1078" s="147">
        <f t="shared" si="4"/>
        <v>137.2879583</v>
      </c>
      <c r="G1078" s="232">
        <f>'StockBond Returns'!C1068</f>
        <v>1959.5</v>
      </c>
      <c r="H1078" s="147">
        <f t="shared" si="2"/>
        <v>0.4960409112</v>
      </c>
      <c r="I1078" s="147">
        <f t="shared" si="5"/>
        <v>5.926251534</v>
      </c>
      <c r="J1078" s="45">
        <f t="shared" si="6"/>
        <v>-0.3034607519</v>
      </c>
      <c r="K1078" s="45">
        <f t="shared" si="7"/>
        <v>-0.3073677039</v>
      </c>
      <c r="L1078" s="45">
        <f t="shared" si="8"/>
        <v>-0.09066747063</v>
      </c>
      <c r="M1078" s="45">
        <f t="shared" si="11"/>
        <v>0.01204537492</v>
      </c>
      <c r="N1078" s="233">
        <f t="shared" si="12"/>
        <v>0.02617398666</v>
      </c>
    </row>
    <row r="1079">
      <c r="A1079" s="180">
        <f t="shared" si="9"/>
        <v>8</v>
      </c>
      <c r="B1079" s="180">
        <f t="shared" si="10"/>
        <v>1959</v>
      </c>
      <c r="C1079" s="45">
        <f>'StockBond Returns'!W1069</f>
        <v>-0.01015611583</v>
      </c>
      <c r="D1079" s="231">
        <f>'StockBond Returns'!M1069</f>
        <v>19.022638</v>
      </c>
      <c r="E1079" s="45">
        <f t="shared" si="1"/>
        <v>0.04378447222</v>
      </c>
      <c r="F1079" s="147">
        <f t="shared" si="4"/>
        <v>135.4026428</v>
      </c>
      <c r="G1079" s="232">
        <f>'StockBond Returns'!C1069</f>
        <v>1959.583333</v>
      </c>
      <c r="H1079" s="147">
        <f t="shared" si="2"/>
        <v>0.4940444376</v>
      </c>
      <c r="I1079" s="147">
        <f t="shared" si="5"/>
        <v>5.93111024</v>
      </c>
      <c r="J1079" s="45">
        <f t="shared" si="6"/>
        <v>-0.3018768145</v>
      </c>
      <c r="K1079" s="45">
        <f t="shared" si="7"/>
        <v>-0.3079351013</v>
      </c>
      <c r="L1079" s="45">
        <f t="shared" si="8"/>
        <v>-0.09224634131</v>
      </c>
      <c r="M1079" s="45">
        <f t="shared" si="11"/>
        <v>0.01141464414</v>
      </c>
      <c r="N1079" s="233">
        <f t="shared" si="12"/>
        <v>0.02615364819</v>
      </c>
    </row>
    <row r="1080">
      <c r="A1080" s="180">
        <f t="shared" si="9"/>
        <v>9</v>
      </c>
      <c r="B1080" s="180">
        <f t="shared" si="10"/>
        <v>1959</v>
      </c>
      <c r="C1080" s="45">
        <f>'StockBond Returns'!W1070</f>
        <v>-0.03874049959</v>
      </c>
      <c r="D1080" s="231">
        <f>'StockBond Returns'!M1070</f>
        <v>18.06928601</v>
      </c>
      <c r="E1080" s="45">
        <f t="shared" si="1"/>
        <v>0.04517126491</v>
      </c>
      <c r="F1080" s="147">
        <f t="shared" si="4"/>
        <v>129.6821719</v>
      </c>
      <c r="G1080" s="232">
        <f>'StockBond Returns'!C1070</f>
        <v>1959.666667</v>
      </c>
      <c r="H1080" s="147">
        <f t="shared" si="2"/>
        <v>0.4881589783</v>
      </c>
      <c r="I1080" s="147">
        <f t="shared" si="5"/>
        <v>5.927623603</v>
      </c>
      <c r="J1080" s="45">
        <f t="shared" si="6"/>
        <v>-0.2999702752</v>
      </c>
      <c r="K1080" s="45">
        <f t="shared" si="7"/>
        <v>-0.3075280277</v>
      </c>
      <c r="L1080" s="45">
        <f t="shared" si="8"/>
        <v>-0.0925449713</v>
      </c>
      <c r="M1080" s="45">
        <f t="shared" si="11"/>
        <v>0.008804784313</v>
      </c>
      <c r="N1080" s="233">
        <f t="shared" si="12"/>
        <v>0.0261408241</v>
      </c>
    </row>
    <row r="1081">
      <c r="A1081" s="180">
        <f t="shared" si="9"/>
        <v>10</v>
      </c>
      <c r="B1081" s="180">
        <f t="shared" si="10"/>
        <v>1959</v>
      </c>
      <c r="C1081" s="45">
        <f>'StockBond Returns'!W1071</f>
        <v>0.01096284143</v>
      </c>
      <c r="D1081" s="231">
        <f>'StockBond Returns'!M1071</f>
        <v>18.1515941</v>
      </c>
      <c r="E1081" s="45">
        <f t="shared" si="1"/>
        <v>0.04504579004</v>
      </c>
      <c r="F1081" s="147">
        <f t="shared" si="4"/>
        <v>130.6103464</v>
      </c>
      <c r="G1081" s="232">
        <f>'StockBond Returns'!C1071</f>
        <v>1959.75</v>
      </c>
      <c r="H1081" s="147">
        <f t="shared" si="2"/>
        <v>0.4902871866</v>
      </c>
      <c r="I1081" s="147">
        <f t="shared" si="5"/>
        <v>5.925404518</v>
      </c>
      <c r="J1081" s="45">
        <f t="shared" si="6"/>
        <v>-0.2984486177</v>
      </c>
      <c r="K1081" s="45">
        <f t="shared" si="7"/>
        <v>-0.3072686945</v>
      </c>
      <c r="L1081" s="45">
        <f t="shared" si="8"/>
        <v>-0.09303289106</v>
      </c>
      <c r="M1081" s="45">
        <f t="shared" si="11"/>
        <v>0.006146621572</v>
      </c>
      <c r="N1081" s="233">
        <f t="shared" si="12"/>
        <v>0.02613697686</v>
      </c>
    </row>
    <row r="1082">
      <c r="A1082" s="180">
        <f t="shared" si="9"/>
        <v>11</v>
      </c>
      <c r="B1082" s="180">
        <f t="shared" si="10"/>
        <v>1959</v>
      </c>
      <c r="C1082" s="45">
        <f>'StockBond Returns'!W1072</f>
        <v>0.01280010673</v>
      </c>
      <c r="D1082" s="231">
        <f>'StockBond Returns'!M1072</f>
        <v>18.40335262</v>
      </c>
      <c r="E1082" s="45">
        <f t="shared" si="1"/>
        <v>0.04466896265</v>
      </c>
      <c r="F1082" s="147">
        <f t="shared" si="4"/>
        <v>131.7856098</v>
      </c>
      <c r="G1082" s="232">
        <f>'StockBond Returns'!C1072</f>
        <v>1959.833333</v>
      </c>
      <c r="H1082" s="147">
        <f t="shared" si="2"/>
        <v>0.4905605403</v>
      </c>
      <c r="I1082" s="147">
        <f t="shared" si="5"/>
        <v>5.922630579</v>
      </c>
      <c r="J1082" s="45">
        <f t="shared" si="6"/>
        <v>-0.2962371478</v>
      </c>
      <c r="K1082" s="45">
        <f t="shared" si="7"/>
        <v>-0.306944245</v>
      </c>
      <c r="L1082" s="45">
        <f t="shared" si="8"/>
        <v>-0.09343000045</v>
      </c>
      <c r="M1082" s="45">
        <f t="shared" si="11"/>
        <v>0.004360922775</v>
      </c>
      <c r="N1082" s="233">
        <f t="shared" si="12"/>
        <v>0.02614531887</v>
      </c>
    </row>
    <row r="1083">
      <c r="A1083" s="180">
        <f t="shared" si="9"/>
        <v>12</v>
      </c>
      <c r="B1083" s="180">
        <f t="shared" si="10"/>
        <v>1959</v>
      </c>
      <c r="C1083" s="45">
        <f>'StockBond Returns'!W1073</f>
        <v>0.01830549573</v>
      </c>
      <c r="D1083" s="231">
        <f>'StockBond Returns'!M1073</f>
        <v>18.8864717</v>
      </c>
      <c r="E1083" s="45">
        <f t="shared" si="1"/>
        <v>0.04397397608</v>
      </c>
      <c r="F1083" s="147">
        <f t="shared" si="4"/>
        <v>133.6984702</v>
      </c>
      <c r="G1083" s="232">
        <f>'StockBond Returns'!C1073</f>
        <v>1959.916667</v>
      </c>
      <c r="H1083" s="147">
        <f t="shared" si="2"/>
        <v>0.4899377777</v>
      </c>
      <c r="I1083" s="147">
        <f t="shared" si="5"/>
        <v>5.917620904</v>
      </c>
      <c r="J1083" s="45">
        <f t="shared" si="6"/>
        <v>-0.2935357263</v>
      </c>
      <c r="K1083" s="45">
        <f t="shared" si="7"/>
        <v>-0.3063575254</v>
      </c>
      <c r="L1083" s="45">
        <f t="shared" si="8"/>
        <v>-0.09347798967</v>
      </c>
      <c r="M1083" s="45">
        <f t="shared" si="11"/>
        <v>0.002087973926</v>
      </c>
      <c r="N1083" s="233">
        <f t="shared" si="12"/>
        <v>0.02616713775</v>
      </c>
    </row>
    <row r="1084">
      <c r="A1084" s="180">
        <f t="shared" si="9"/>
        <v>1</v>
      </c>
      <c r="B1084" s="180">
        <f t="shared" si="10"/>
        <v>1960</v>
      </c>
      <c r="C1084" s="45">
        <f>'StockBond Returns'!W1074</f>
        <v>-0.04994744215</v>
      </c>
      <c r="D1084" s="231">
        <f>'StockBond Returns'!M1074</f>
        <v>17.68413628</v>
      </c>
      <c r="E1084" s="45">
        <f t="shared" si="1"/>
        <v>0.04577392823</v>
      </c>
      <c r="F1084" s="147">
        <f t="shared" si="4"/>
        <v>126.555107</v>
      </c>
      <c r="G1084" s="232">
        <f>'StockBond Returns'!C1074</f>
        <v>1960</v>
      </c>
      <c r="H1084" s="147">
        <f t="shared" si="2"/>
        <v>0.4827436987</v>
      </c>
      <c r="I1084" s="147">
        <f t="shared" si="5"/>
        <v>5.904032459</v>
      </c>
      <c r="J1084" s="45">
        <f t="shared" si="6"/>
        <v>-0.2916776943</v>
      </c>
      <c r="K1084" s="45">
        <f t="shared" si="7"/>
        <v>-0.3047610704</v>
      </c>
      <c r="L1084" s="45">
        <f t="shared" si="8"/>
        <v>-0.09220592807</v>
      </c>
      <c r="M1084" s="45">
        <f t="shared" si="11"/>
        <v>-0.001372211196</v>
      </c>
      <c r="N1084" s="233">
        <f t="shared" si="12"/>
        <v>0.02619624358</v>
      </c>
    </row>
    <row r="1085">
      <c r="A1085" s="180">
        <f t="shared" si="9"/>
        <v>2</v>
      </c>
      <c r="B1085" s="180">
        <f t="shared" si="10"/>
        <v>1960</v>
      </c>
      <c r="C1085" s="45">
        <f>'StockBond Returns'!W1075</f>
        <v>0.01329441657</v>
      </c>
      <c r="D1085" s="231">
        <f>'StockBond Returns'!M1075</f>
        <v>17.65222013</v>
      </c>
      <c r="E1085" s="45">
        <f t="shared" si="1"/>
        <v>0.04582504899</v>
      </c>
      <c r="F1085" s="147">
        <f t="shared" si="4"/>
        <v>127.7484218</v>
      </c>
      <c r="G1085" s="232">
        <f>'StockBond Returns'!C1075</f>
        <v>1960.083333</v>
      </c>
      <c r="H1085" s="147">
        <f t="shared" si="2"/>
        <v>0.4878398073</v>
      </c>
      <c r="I1085" s="147">
        <f t="shared" si="5"/>
        <v>5.899101155</v>
      </c>
      <c r="J1085" s="45">
        <f t="shared" si="6"/>
        <v>-0.2904852618</v>
      </c>
      <c r="K1085" s="45">
        <f t="shared" si="7"/>
        <v>-0.3041798912</v>
      </c>
      <c r="L1085" s="45">
        <f t="shared" si="8"/>
        <v>-0.09225404909</v>
      </c>
      <c r="M1085" s="45">
        <f t="shared" si="11"/>
        <v>-0.002883183001</v>
      </c>
      <c r="N1085" s="233">
        <f t="shared" si="12"/>
        <v>0.02623864359</v>
      </c>
    </row>
    <row r="1086">
      <c r="A1086" s="180">
        <f t="shared" si="9"/>
        <v>3</v>
      </c>
      <c r="B1086" s="180">
        <f t="shared" si="10"/>
        <v>1960</v>
      </c>
      <c r="C1086" s="45">
        <f>'StockBond Returns'!W1076</f>
        <v>-0.002473124294</v>
      </c>
      <c r="D1086" s="231">
        <f>'StockBond Returns'!M1076</f>
        <v>17.38655737</v>
      </c>
      <c r="E1086" s="45">
        <f t="shared" si="1"/>
        <v>0.04625784949</v>
      </c>
      <c r="F1086" s="147">
        <f t="shared" si="4"/>
        <v>126.9458508</v>
      </c>
      <c r="G1086" s="232">
        <f>'StockBond Returns'!C1076</f>
        <v>1960.166667</v>
      </c>
      <c r="H1086" s="147">
        <f t="shared" si="2"/>
        <v>0.4893535048</v>
      </c>
      <c r="I1086" s="147">
        <f t="shared" si="5"/>
        <v>5.894035381</v>
      </c>
      <c r="J1086" s="45">
        <f t="shared" si="6"/>
        <v>-0.2894735422</v>
      </c>
      <c r="K1086" s="45">
        <f t="shared" si="7"/>
        <v>-0.3035818515</v>
      </c>
      <c r="L1086" s="45">
        <f t="shared" si="8"/>
        <v>-0.09227811113</v>
      </c>
      <c r="M1086" s="45">
        <f t="shared" si="11"/>
        <v>-0.00440333104</v>
      </c>
      <c r="N1086" s="233">
        <f t="shared" si="12"/>
        <v>0.02628786184</v>
      </c>
    </row>
    <row r="1087">
      <c r="A1087" s="180">
        <f t="shared" si="9"/>
        <v>4</v>
      </c>
      <c r="B1087" s="180">
        <f t="shared" si="10"/>
        <v>1960</v>
      </c>
      <c r="C1087" s="45">
        <f>'StockBond Returns'!W1077</f>
        <v>-0.01505769549</v>
      </c>
      <c r="D1087" s="231">
        <f>'StockBond Returns'!M1077</f>
        <v>16.92936093</v>
      </c>
      <c r="E1087" s="45">
        <f t="shared" si="1"/>
        <v>0.04703448757</v>
      </c>
      <c r="F1087" s="147">
        <f t="shared" si="4"/>
        <v>124.5523538</v>
      </c>
      <c r="G1087" s="232">
        <f>'StockBond Returns'!C1077</f>
        <v>1960.25</v>
      </c>
      <c r="H1087" s="147">
        <f t="shared" si="2"/>
        <v>0.4881880115</v>
      </c>
      <c r="I1087" s="147">
        <f t="shared" si="5"/>
        <v>5.885829551</v>
      </c>
      <c r="J1087" s="45">
        <f t="shared" si="6"/>
        <v>-0.2891384927</v>
      </c>
      <c r="K1087" s="45">
        <f t="shared" si="7"/>
        <v>-0.3026109281</v>
      </c>
      <c r="L1087" s="45">
        <f t="shared" si="8"/>
        <v>-0.0918173946</v>
      </c>
      <c r="M1087" s="45">
        <f t="shared" si="11"/>
        <v>-0.006364502094</v>
      </c>
      <c r="N1087" s="233">
        <f t="shared" si="12"/>
        <v>0.02633467393</v>
      </c>
    </row>
    <row r="1088">
      <c r="A1088" s="180">
        <f t="shared" si="9"/>
        <v>5</v>
      </c>
      <c r="B1088" s="180">
        <f t="shared" si="10"/>
        <v>1960</v>
      </c>
      <c r="C1088" s="45">
        <f>'StockBond Returns'!W1078</f>
        <v>0.02078228589</v>
      </c>
      <c r="D1088" s="231">
        <f>'StockBond Returns'!M1078</f>
        <v>17.4467947</v>
      </c>
      <c r="E1088" s="45">
        <f t="shared" si="1"/>
        <v>0.04615855927</v>
      </c>
      <c r="F1088" s="147">
        <f t="shared" si="4"/>
        <v>126.6425028</v>
      </c>
      <c r="G1088" s="232">
        <f>'StockBond Returns'!C1078</f>
        <v>1960.333333</v>
      </c>
      <c r="H1088" s="147">
        <f t="shared" si="2"/>
        <v>0.4871362893</v>
      </c>
      <c r="I1088" s="147">
        <f t="shared" si="5"/>
        <v>5.878070827</v>
      </c>
      <c r="J1088" s="45">
        <f t="shared" si="6"/>
        <v>-0.2883937859</v>
      </c>
      <c r="K1088" s="45">
        <f t="shared" si="7"/>
        <v>-0.3016904137</v>
      </c>
      <c r="L1088" s="45">
        <f t="shared" si="8"/>
        <v>-0.09142117564</v>
      </c>
      <c r="M1088" s="45">
        <f t="shared" si="11"/>
        <v>-0.008205948487</v>
      </c>
      <c r="N1088" s="233">
        <f t="shared" si="12"/>
        <v>0.02637713336</v>
      </c>
    </row>
    <row r="1089">
      <c r="A1089" s="180">
        <f t="shared" si="9"/>
        <v>6</v>
      </c>
      <c r="B1089" s="180">
        <f t="shared" si="10"/>
        <v>1960</v>
      </c>
      <c r="C1089" s="45">
        <f>'StockBond Returns'!W1079</f>
        <v>0.02039113856</v>
      </c>
      <c r="D1089" s="231">
        <f>'StockBond Returns'!M1079</f>
        <v>17.71753176</v>
      </c>
      <c r="E1089" s="45">
        <f t="shared" si="1"/>
        <v>0.04572063517</v>
      </c>
      <c r="F1089" s="147">
        <f t="shared" si="4"/>
        <v>128.7278181</v>
      </c>
      <c r="G1089" s="232">
        <f>'StockBond Returns'!C1079</f>
        <v>1960.416667</v>
      </c>
      <c r="H1089" s="147">
        <f t="shared" si="2"/>
        <v>0.4904598005</v>
      </c>
      <c r="I1089" s="147">
        <f t="shared" si="5"/>
        <v>5.874750944</v>
      </c>
      <c r="J1089" s="45">
        <f t="shared" si="6"/>
        <v>-0.2886105113</v>
      </c>
      <c r="K1089" s="45">
        <f t="shared" si="7"/>
        <v>-0.3012957917</v>
      </c>
      <c r="L1089" s="45">
        <f t="shared" si="8"/>
        <v>-0.09170876878</v>
      </c>
      <c r="M1089" s="45">
        <f t="shared" si="11"/>
        <v>-0.008637107959</v>
      </c>
      <c r="N1089" s="233">
        <f t="shared" si="12"/>
        <v>0.02641397401</v>
      </c>
    </row>
    <row r="1090">
      <c r="A1090" s="180">
        <f t="shared" si="9"/>
        <v>7</v>
      </c>
      <c r="B1090" s="180">
        <f t="shared" si="10"/>
        <v>1960</v>
      </c>
      <c r="C1090" s="45">
        <f>'StockBond Returns'!W1080</f>
        <v>-0.00848198155</v>
      </c>
      <c r="D1090" s="231">
        <f>'StockBond Returns'!M1080</f>
        <v>17.28033781</v>
      </c>
      <c r="E1090" s="45">
        <f t="shared" si="1"/>
        <v>0.04643461954</v>
      </c>
      <c r="F1090" s="147">
        <f t="shared" si="4"/>
        <v>127.1496513</v>
      </c>
      <c r="G1090" s="232">
        <f>'StockBond Returns'!C1080</f>
        <v>1960.5</v>
      </c>
      <c r="H1090" s="147">
        <f t="shared" si="2"/>
        <v>0.4920121404</v>
      </c>
      <c r="I1090" s="147">
        <f t="shared" si="5"/>
        <v>5.870722173</v>
      </c>
      <c r="J1090" s="45">
        <f t="shared" si="6"/>
        <v>-0.2897206903</v>
      </c>
      <c r="K1090" s="45">
        <f t="shared" si="7"/>
        <v>-0.3008163074</v>
      </c>
      <c r="L1090" s="45">
        <f t="shared" si="8"/>
        <v>-0.09188990717</v>
      </c>
      <c r="M1090" s="45">
        <f t="shared" si="11"/>
        <v>-0.009370064764</v>
      </c>
      <c r="N1090" s="233">
        <f t="shared" si="12"/>
        <v>0.02643756651</v>
      </c>
    </row>
    <row r="1091">
      <c r="A1091" s="180">
        <f t="shared" si="9"/>
        <v>8</v>
      </c>
      <c r="B1091" s="180">
        <f t="shared" si="10"/>
        <v>1960</v>
      </c>
      <c r="C1091" s="45">
        <f>'StockBond Returns'!W1081</f>
        <v>0.02252150322</v>
      </c>
      <c r="D1091" s="231">
        <f>'StockBond Returns'!M1081</f>
        <v>17.72212279</v>
      </c>
      <c r="E1091" s="45">
        <f t="shared" si="1"/>
        <v>0.04571332444</v>
      </c>
      <c r="F1091" s="147">
        <f t="shared" si="4"/>
        <v>129.5101596</v>
      </c>
      <c r="G1091" s="232">
        <f>'StockBond Returns'!C1081</f>
        <v>1960.583333</v>
      </c>
      <c r="H1091" s="147">
        <f t="shared" si="2"/>
        <v>0.4933616621</v>
      </c>
      <c r="I1091" s="147">
        <f t="shared" si="5"/>
        <v>5.870039398</v>
      </c>
      <c r="J1091" s="45">
        <f t="shared" si="6"/>
        <v>-0.2923009835</v>
      </c>
      <c r="K1091" s="45">
        <f t="shared" si="7"/>
        <v>-0.3007349816</v>
      </c>
      <c r="L1091" s="45">
        <f t="shared" si="8"/>
        <v>-0.09259430027</v>
      </c>
      <c r="M1091" s="45">
        <f t="shared" si="11"/>
        <v>-0.01029669648</v>
      </c>
      <c r="N1091" s="233">
        <f t="shared" si="12"/>
        <v>0.02644829816</v>
      </c>
    </row>
    <row r="1092">
      <c r="A1092" s="180">
        <f t="shared" si="9"/>
        <v>9</v>
      </c>
      <c r="B1092" s="180">
        <f t="shared" si="10"/>
        <v>1960</v>
      </c>
      <c r="C1092" s="45">
        <f>'StockBond Returns'!W1082</f>
        <v>-0.04240734186</v>
      </c>
      <c r="D1092" s="231">
        <f>'StockBond Returns'!M1082</f>
        <v>16.65068177</v>
      </c>
      <c r="E1092" s="45">
        <f t="shared" si="1"/>
        <v>0.04752880044</v>
      </c>
      <c r="F1092" s="147">
        <f t="shared" si="4"/>
        <v>123.5455385</v>
      </c>
      <c r="G1092" s="232">
        <f>'StockBond Returns'!C1082</f>
        <v>1960.666667</v>
      </c>
      <c r="H1092" s="147">
        <f t="shared" si="2"/>
        <v>0.4893309371</v>
      </c>
      <c r="I1092" s="147">
        <f t="shared" si="5"/>
        <v>5.871211356</v>
      </c>
      <c r="J1092" s="45">
        <f t="shared" si="6"/>
        <v>-0.2952115796</v>
      </c>
      <c r="K1092" s="45">
        <f t="shared" si="7"/>
        <v>-0.3008745626</v>
      </c>
      <c r="L1092" s="45">
        <f t="shared" si="8"/>
        <v>-0.09359263616</v>
      </c>
      <c r="M1092" s="45">
        <f t="shared" si="11"/>
        <v>-0.009516840217</v>
      </c>
      <c r="N1092" s="233">
        <f t="shared" si="12"/>
        <v>0.02645189157</v>
      </c>
    </row>
    <row r="1093">
      <c r="A1093" s="180">
        <f t="shared" si="9"/>
        <v>10</v>
      </c>
      <c r="B1093" s="180">
        <f t="shared" si="10"/>
        <v>1960</v>
      </c>
      <c r="C1093" s="45">
        <f>'StockBond Returns'!W1083</f>
        <v>-0.005329561721</v>
      </c>
      <c r="D1093" s="231">
        <f>'StockBond Returns'!M1083</f>
        <v>16.5000285</v>
      </c>
      <c r="E1093" s="45">
        <f t="shared" si="1"/>
        <v>0.04780297796</v>
      </c>
      <c r="F1093" s="147">
        <f t="shared" si="4"/>
        <v>122.4003719</v>
      </c>
      <c r="G1093" s="232">
        <f>'StockBond Returns'!C1083</f>
        <v>1960.75</v>
      </c>
      <c r="H1093" s="147">
        <f t="shared" si="2"/>
        <v>0.4875918568</v>
      </c>
      <c r="I1093" s="147">
        <f t="shared" si="5"/>
        <v>5.868516027</v>
      </c>
      <c r="J1093" s="45">
        <f t="shared" si="6"/>
        <v>-0.2979040791</v>
      </c>
      <c r="K1093" s="45">
        <f t="shared" si="7"/>
        <v>-0.3005534638</v>
      </c>
      <c r="L1093" s="45">
        <f t="shared" si="8"/>
        <v>-0.09400282687</v>
      </c>
      <c r="M1093" s="45">
        <f t="shared" si="11"/>
        <v>-0.0096007777</v>
      </c>
      <c r="N1093" s="233">
        <f t="shared" si="12"/>
        <v>0.02645202883</v>
      </c>
    </row>
    <row r="1094">
      <c r="A1094" s="180">
        <f t="shared" si="9"/>
        <v>11</v>
      </c>
      <c r="B1094" s="180">
        <f t="shared" si="10"/>
        <v>1960</v>
      </c>
      <c r="C1094" s="45">
        <f>'StockBond Returns'!W1084</f>
        <v>0.03140136321</v>
      </c>
      <c r="D1094" s="231">
        <f>'StockBond Returns'!M1084</f>
        <v>17.16772585</v>
      </c>
      <c r="E1094" s="45">
        <f t="shared" si="1"/>
        <v>0.04662441662</v>
      </c>
      <c r="F1094" s="147">
        <f t="shared" si="4"/>
        <v>125.7410076</v>
      </c>
      <c r="G1094" s="232">
        <f>'StockBond Returns'!C1084</f>
        <v>1960.833333</v>
      </c>
      <c r="H1094" s="147">
        <f t="shared" si="2"/>
        <v>0.4885500935</v>
      </c>
      <c r="I1094" s="147">
        <f t="shared" si="5"/>
        <v>5.86650558</v>
      </c>
      <c r="J1094" s="45">
        <f t="shared" si="6"/>
        <v>-0.3000810731</v>
      </c>
      <c r="K1094" s="45">
        <f t="shared" si="7"/>
        <v>-0.300313764</v>
      </c>
      <c r="L1094" s="45">
        <f t="shared" si="8"/>
        <v>-0.09452454118</v>
      </c>
      <c r="M1094" s="45">
        <f t="shared" si="11"/>
        <v>-0.009476363343</v>
      </c>
      <c r="N1094" s="233">
        <f t="shared" si="12"/>
        <v>0.02645266946</v>
      </c>
    </row>
    <row r="1095">
      <c r="A1095" s="180">
        <f t="shared" si="9"/>
        <v>12</v>
      </c>
      <c r="B1095" s="180">
        <f t="shared" si="10"/>
        <v>1960</v>
      </c>
      <c r="C1095" s="45">
        <f>'StockBond Returns'!W1085</f>
        <v>0.0384694127</v>
      </c>
      <c r="D1095" s="231">
        <f>'StockBond Returns'!M1085</f>
        <v>17.80016847</v>
      </c>
      <c r="E1095" s="45">
        <f t="shared" si="1"/>
        <v>0.04558962178</v>
      </c>
      <c r="F1095" s="147">
        <f t="shared" si="4"/>
        <v>130.0708459</v>
      </c>
      <c r="G1095" s="232">
        <f>'StockBond Returns'!C1085</f>
        <v>1960.916667</v>
      </c>
      <c r="H1095" s="147">
        <f t="shared" si="2"/>
        <v>0.4941567226</v>
      </c>
      <c r="I1095" s="147">
        <f t="shared" si="5"/>
        <v>5.870724525</v>
      </c>
      <c r="J1095" s="45">
        <f t="shared" si="6"/>
        <v>-0.3029932235</v>
      </c>
      <c r="K1095" s="45">
        <f t="shared" si="7"/>
        <v>-0.3029932235</v>
      </c>
      <c r="L1095" s="45">
        <f t="shared" si="8"/>
        <v>-0.09601257892</v>
      </c>
      <c r="M1095" s="45">
        <f t="shared" si="11"/>
        <v>-0.007924870448</v>
      </c>
      <c r="N1095" s="233">
        <f t="shared" si="12"/>
        <v>0.02645787664</v>
      </c>
    </row>
    <row r="1096">
      <c r="A1096" s="180">
        <f t="shared" si="9"/>
        <v>1</v>
      </c>
      <c r="B1096" s="180">
        <f t="shared" si="10"/>
        <v>1961</v>
      </c>
      <c r="C1096" s="45">
        <f>'StockBond Returns'!W1086</f>
        <v>0.0491559541</v>
      </c>
      <c r="D1096" s="231">
        <f>'StockBond Returns'!M1086</f>
        <v>19.10754122</v>
      </c>
      <c r="E1096" s="45">
        <f t="shared" si="1"/>
        <v>0.04366767873</v>
      </c>
      <c r="F1096" s="147">
        <f t="shared" si="4"/>
        <v>135.946155</v>
      </c>
      <c r="G1096" s="232">
        <f>'StockBond Returns'!C1086</f>
        <v>1961</v>
      </c>
      <c r="H1096" s="147">
        <f t="shared" si="2"/>
        <v>0.4947044185</v>
      </c>
      <c r="I1096" s="147">
        <f t="shared" si="5"/>
        <v>5.882685244</v>
      </c>
      <c r="J1096" s="45">
        <f t="shared" si="6"/>
        <v>-0.3051838462</v>
      </c>
      <c r="K1096" s="45">
        <f t="shared" si="7"/>
        <v>-0.3051838462</v>
      </c>
      <c r="L1096" s="45">
        <f t="shared" si="8"/>
        <v>-0.09869032538</v>
      </c>
      <c r="M1096" s="45">
        <f t="shared" si="11"/>
        <v>-0.003615700828</v>
      </c>
      <c r="N1096" s="233">
        <f t="shared" si="12"/>
        <v>0.02646423002</v>
      </c>
    </row>
    <row r="1097">
      <c r="A1097" s="180">
        <f t="shared" si="9"/>
        <v>2</v>
      </c>
      <c r="B1097" s="180">
        <f t="shared" si="10"/>
        <v>1961</v>
      </c>
      <c r="C1097" s="45">
        <f>'StockBond Returns'!W1087</f>
        <v>0.02409857</v>
      </c>
      <c r="D1097" s="231">
        <f>'StockBond Returns'!M1087</f>
        <v>19.62692424</v>
      </c>
      <c r="E1097" s="45">
        <f t="shared" si="1"/>
        <v>0.04297520915</v>
      </c>
      <c r="F1097" s="147">
        <f t="shared" si="4"/>
        <v>138.7156368</v>
      </c>
      <c r="G1097" s="232">
        <f>'StockBond Returns'!C1087</f>
        <v>1961.083333</v>
      </c>
      <c r="H1097" s="147">
        <f t="shared" si="2"/>
        <v>0.4967777922</v>
      </c>
      <c r="I1097" s="147">
        <f t="shared" si="5"/>
        <v>5.891623229</v>
      </c>
      <c r="J1097" s="45">
        <f t="shared" si="6"/>
        <v>-0.306440379</v>
      </c>
      <c r="K1097" s="45">
        <f t="shared" si="7"/>
        <v>-0.306440379</v>
      </c>
      <c r="L1097" s="45">
        <f t="shared" si="8"/>
        <v>-0.1009023351</v>
      </c>
      <c r="M1097" s="45">
        <f t="shared" si="11"/>
        <v>-0.001267638132</v>
      </c>
      <c r="N1097" s="233">
        <f t="shared" si="12"/>
        <v>0.02646945023</v>
      </c>
    </row>
    <row r="1098">
      <c r="A1098" s="180">
        <f t="shared" si="9"/>
        <v>3</v>
      </c>
      <c r="B1098" s="180">
        <f t="shared" si="10"/>
        <v>1961</v>
      </c>
      <c r="C1098" s="45">
        <f>'StockBond Returns'!W1088</f>
        <v>0.02262389352</v>
      </c>
      <c r="D1098" s="231">
        <f>'StockBond Returns'!M1088</f>
        <v>20.30226416</v>
      </c>
      <c r="E1098" s="45">
        <f t="shared" si="1"/>
        <v>0.04212779501</v>
      </c>
      <c r="F1098" s="147">
        <f t="shared" si="4"/>
        <v>141.3459078</v>
      </c>
      <c r="G1098" s="232">
        <f>'StockBond Returns'!C1088</f>
        <v>1961.166667</v>
      </c>
      <c r="H1098" s="147">
        <f t="shared" si="2"/>
        <v>0.4962159525</v>
      </c>
      <c r="I1098" s="147">
        <f t="shared" si="5"/>
        <v>5.898485677</v>
      </c>
      <c r="J1098" s="45">
        <f t="shared" si="6"/>
        <v>-0.3072606344</v>
      </c>
      <c r="K1098" s="45">
        <f t="shared" si="7"/>
        <v>-0.3072606344</v>
      </c>
      <c r="L1098" s="45">
        <f t="shared" si="8"/>
        <v>-0.1027962828</v>
      </c>
      <c r="M1098" s="45">
        <f t="shared" si="11"/>
        <v>0.0007550506844</v>
      </c>
      <c r="N1098" s="233">
        <f t="shared" si="12"/>
        <v>0.02647313552</v>
      </c>
    </row>
    <row r="1099">
      <c r="A1099" s="180">
        <f t="shared" si="9"/>
        <v>4</v>
      </c>
      <c r="B1099" s="180">
        <f t="shared" si="10"/>
        <v>1961</v>
      </c>
      <c r="C1099" s="45">
        <f>'StockBond Returns'!W1089</f>
        <v>0.005680590777</v>
      </c>
      <c r="D1099" s="231">
        <f>'StockBond Returns'!M1089</f>
        <v>20.17848818</v>
      </c>
      <c r="E1099" s="45">
        <f t="shared" si="1"/>
        <v>0.04227886329</v>
      </c>
      <c r="F1099" s="147">
        <f t="shared" si="4"/>
        <v>141.6498013</v>
      </c>
      <c r="G1099" s="232">
        <f>'StockBond Returns'!C1089</f>
        <v>1961.25</v>
      </c>
      <c r="H1099" s="147">
        <f t="shared" si="2"/>
        <v>0.4990660487</v>
      </c>
      <c r="I1099" s="147">
        <f t="shared" si="5"/>
        <v>5.909363714</v>
      </c>
      <c r="J1099" s="45">
        <f t="shared" si="6"/>
        <v>-0.3078770952</v>
      </c>
      <c r="K1099" s="45">
        <f t="shared" si="7"/>
        <v>-0.3085358385</v>
      </c>
      <c r="L1099" s="45">
        <f t="shared" si="8"/>
        <v>-0.1052956136</v>
      </c>
      <c r="M1099" s="45">
        <f t="shared" si="11"/>
        <v>0.003998444623</v>
      </c>
      <c r="N1099" s="233">
        <f t="shared" si="12"/>
        <v>0.02647200115</v>
      </c>
    </row>
    <row r="1100">
      <c r="A1100" s="180">
        <f t="shared" si="9"/>
        <v>5</v>
      </c>
      <c r="B1100" s="180">
        <f t="shared" si="10"/>
        <v>1961</v>
      </c>
      <c r="C1100" s="45">
        <f>'StockBond Returns'!W1090</f>
        <v>0.01736024482</v>
      </c>
      <c r="D1100" s="231">
        <f>'StockBond Returns'!M1090</f>
        <v>20.61719205</v>
      </c>
      <c r="E1100" s="45">
        <f t="shared" si="1"/>
        <v>0.04175160511</v>
      </c>
      <c r="F1100" s="147">
        <f t="shared" si="4"/>
        <v>143.6011466</v>
      </c>
      <c r="G1100" s="232">
        <f>'StockBond Returns'!C1090</f>
        <v>1961.333333</v>
      </c>
      <c r="H1100" s="147">
        <f t="shared" si="2"/>
        <v>0.4996315304</v>
      </c>
      <c r="I1100" s="147">
        <f t="shared" si="5"/>
        <v>5.921858955</v>
      </c>
      <c r="J1100" s="45">
        <f t="shared" si="6"/>
        <v>-0.3096007286</v>
      </c>
      <c r="K1100" s="45">
        <f t="shared" si="7"/>
        <v>-0.3099948417</v>
      </c>
      <c r="L1100" s="45">
        <f t="shared" si="8"/>
        <v>-0.1080352326</v>
      </c>
      <c r="M1100" s="45">
        <f t="shared" si="11"/>
        <v>0.007449404672</v>
      </c>
      <c r="N1100" s="233">
        <f t="shared" si="12"/>
        <v>0.02646613714</v>
      </c>
    </row>
    <row r="1101">
      <c r="A1101" s="180">
        <f t="shared" si="9"/>
        <v>6</v>
      </c>
      <c r="B1101" s="180">
        <f t="shared" si="10"/>
        <v>1961</v>
      </c>
      <c r="C1101" s="45">
        <f>'StockBond Returns'!W1091</f>
        <v>-0.02240625113</v>
      </c>
      <c r="D1101" s="231">
        <f>'StockBond Returns'!M1091</f>
        <v>20.0318592</v>
      </c>
      <c r="E1101" s="45">
        <f t="shared" si="1"/>
        <v>0.04246023934</v>
      </c>
      <c r="F1101" s="147">
        <f t="shared" si="4"/>
        <v>139.8951466</v>
      </c>
      <c r="G1101" s="232">
        <f>'StockBond Returns'!C1091</f>
        <v>1961.416667</v>
      </c>
      <c r="H1101" s="147">
        <f t="shared" si="2"/>
        <v>0.4949984505</v>
      </c>
      <c r="I1101" s="147">
        <f t="shared" si="5"/>
        <v>5.926397605</v>
      </c>
      <c r="J1101" s="45">
        <f t="shared" si="6"/>
        <v>-0.3108467334</v>
      </c>
      <c r="K1101" s="45">
        <f t="shared" si="7"/>
        <v>-0.3108467334</v>
      </c>
      <c r="L1101" s="45">
        <f t="shared" si="8"/>
        <v>-0.1095772814</v>
      </c>
      <c r="M1101" s="45">
        <f t="shared" si="11"/>
        <v>0.008791293743</v>
      </c>
      <c r="N1101" s="233">
        <f t="shared" si="12"/>
        <v>0.026454019</v>
      </c>
    </row>
    <row r="1102">
      <c r="A1102" s="180">
        <f t="shared" si="9"/>
        <v>7</v>
      </c>
      <c r="B1102" s="180">
        <f t="shared" si="10"/>
        <v>1961</v>
      </c>
      <c r="C1102" s="45">
        <f>'StockBond Returns'!W1092</f>
        <v>0.02358600586</v>
      </c>
      <c r="D1102" s="231">
        <f>'StockBond Returns'!M1092</f>
        <v>20.55302469</v>
      </c>
      <c r="E1102" s="45">
        <f t="shared" si="1"/>
        <v>0.04182731958</v>
      </c>
      <c r="F1102" s="147">
        <f t="shared" si="4"/>
        <v>142.6880408</v>
      </c>
      <c r="G1102" s="232">
        <f>'StockBond Returns'!C1092</f>
        <v>1961.5</v>
      </c>
      <c r="H1102" s="147">
        <f t="shared" si="2"/>
        <v>0.497354857</v>
      </c>
      <c r="I1102" s="147">
        <f t="shared" si="5"/>
        <v>5.931740322</v>
      </c>
      <c r="J1102" s="45">
        <f t="shared" si="6"/>
        <v>-0.3118632608</v>
      </c>
      <c r="K1102" s="45">
        <f t="shared" si="7"/>
        <v>-0.3118632608</v>
      </c>
      <c r="L1102" s="45">
        <f t="shared" si="8"/>
        <v>-0.111240677</v>
      </c>
      <c r="M1102" s="45">
        <f t="shared" si="11"/>
        <v>0.01039363589</v>
      </c>
      <c r="N1102" s="233">
        <f t="shared" si="12"/>
        <v>0.02643707524</v>
      </c>
    </row>
    <row r="1103">
      <c r="A1103" s="180">
        <f t="shared" si="9"/>
        <v>8</v>
      </c>
      <c r="B1103" s="180">
        <f t="shared" si="10"/>
        <v>1961</v>
      </c>
      <c r="C1103" s="45">
        <f>'StockBond Returns'!W1093</f>
        <v>0.01422457592</v>
      </c>
      <c r="D1103" s="231">
        <f>'StockBond Returns'!M1093</f>
        <v>21.02818608</v>
      </c>
      <c r="E1103" s="45">
        <f t="shared" si="1"/>
        <v>0.04127760964</v>
      </c>
      <c r="F1103" s="147">
        <f t="shared" si="4"/>
        <v>144.2132882</v>
      </c>
      <c r="G1103" s="232">
        <f>'StockBond Returns'!C1093</f>
        <v>1961.583333</v>
      </c>
      <c r="H1103" s="147">
        <f t="shared" si="2"/>
        <v>0.4960649845</v>
      </c>
      <c r="I1103" s="147">
        <f t="shared" si="5"/>
        <v>5.934443644</v>
      </c>
      <c r="J1103" s="45">
        <f t="shared" si="6"/>
        <v>-0.3109307341</v>
      </c>
      <c r="K1103" s="45">
        <f t="shared" si="7"/>
        <v>-0.3121767283</v>
      </c>
      <c r="L1103" s="45">
        <f t="shared" si="8"/>
        <v>-0.1125055764</v>
      </c>
      <c r="M1103" s="45">
        <f t="shared" si="11"/>
        <v>0.01097168899</v>
      </c>
      <c r="N1103" s="233">
        <f t="shared" si="12"/>
        <v>0.02641242735</v>
      </c>
    </row>
    <row r="1104">
      <c r="A1104" s="180">
        <f t="shared" si="9"/>
        <v>9</v>
      </c>
      <c r="B1104" s="180">
        <f t="shared" si="10"/>
        <v>1961</v>
      </c>
      <c r="C1104" s="45">
        <f>'StockBond Returns'!W1094</f>
        <v>-0.01226180294</v>
      </c>
      <c r="D1104" s="231">
        <f>'StockBond Returns'!M1094</f>
        <v>20.55440199</v>
      </c>
      <c r="E1104" s="45">
        <f t="shared" si="1"/>
        <v>0.04182568947</v>
      </c>
      <c r="F1104" s="147">
        <f t="shared" si="4"/>
        <v>141.9549909</v>
      </c>
      <c r="G1104" s="232">
        <f>'StockBond Returns'!C1094</f>
        <v>1961.666667</v>
      </c>
      <c r="H1104" s="147">
        <f t="shared" si="2"/>
        <v>0.4947804474</v>
      </c>
      <c r="I1104" s="147">
        <f t="shared" si="5"/>
        <v>5.939893155</v>
      </c>
      <c r="J1104" s="45">
        <f t="shared" si="6"/>
        <v>-0.3099466924</v>
      </c>
      <c r="K1104" s="45">
        <f t="shared" si="7"/>
        <v>-0.3128077666</v>
      </c>
      <c r="L1104" s="45">
        <f t="shared" si="8"/>
        <v>-0.1141758382</v>
      </c>
      <c r="M1104" s="45">
        <f t="shared" si="11"/>
        <v>0.01169806263</v>
      </c>
      <c r="N1104" s="233">
        <f t="shared" si="12"/>
        <v>0.02638566254</v>
      </c>
    </row>
    <row r="1105">
      <c r="A1105" s="180">
        <f t="shared" si="9"/>
        <v>10</v>
      </c>
      <c r="B1105" s="180">
        <f t="shared" si="10"/>
        <v>1961</v>
      </c>
      <c r="C1105" s="45">
        <f>'StockBond Returns'!W1095</f>
        <v>0.02514117287</v>
      </c>
      <c r="D1105" s="231">
        <f>'StockBond Returns'!M1095</f>
        <v>21.11496952</v>
      </c>
      <c r="E1105" s="45">
        <f t="shared" si="1"/>
        <v>0.04117988263</v>
      </c>
      <c r="F1105" s="147">
        <f t="shared" si="4"/>
        <v>145.0166861</v>
      </c>
      <c r="G1105" s="232">
        <f>'StockBond Returns'!C1095</f>
        <v>1961.75</v>
      </c>
      <c r="H1105" s="147">
        <f t="shared" si="2"/>
        <v>0.4976475094</v>
      </c>
      <c r="I1105" s="147">
        <f t="shared" si="5"/>
        <v>5.949948807</v>
      </c>
      <c r="J1105" s="45">
        <f t="shared" si="6"/>
        <v>-0.3093196951</v>
      </c>
      <c r="K1105" s="45">
        <f t="shared" si="7"/>
        <v>-0.3139691491</v>
      </c>
      <c r="L1105" s="45">
        <f t="shared" si="8"/>
        <v>-0.1165250763</v>
      </c>
      <c r="M1105" s="45">
        <f t="shared" si="11"/>
        <v>0.01387621338</v>
      </c>
      <c r="N1105" s="233">
        <f t="shared" si="12"/>
        <v>0.02636112011</v>
      </c>
    </row>
    <row r="1106">
      <c r="A1106" s="180">
        <f t="shared" si="9"/>
        <v>11</v>
      </c>
      <c r="B1106" s="180">
        <f t="shared" si="10"/>
        <v>1961</v>
      </c>
      <c r="C1106" s="45">
        <f>'StockBond Returns'!W1096</f>
        <v>0.031717637</v>
      </c>
      <c r="D1106" s="231">
        <f>'StockBond Returns'!M1096</f>
        <v>21.93176062</v>
      </c>
      <c r="E1106" s="45">
        <f t="shared" si="1"/>
        <v>0.0402979873</v>
      </c>
      <c r="F1106" s="147">
        <f t="shared" si="4"/>
        <v>149.102841</v>
      </c>
      <c r="G1106" s="232">
        <f>'StockBond Returns'!C1096</f>
        <v>1961.833333</v>
      </c>
      <c r="H1106" s="147">
        <f t="shared" si="2"/>
        <v>0.5007120326</v>
      </c>
      <c r="I1106" s="147">
        <f t="shared" si="5"/>
        <v>5.962110746</v>
      </c>
      <c r="J1106" s="45">
        <f t="shared" si="6"/>
        <v>-0.3099064575</v>
      </c>
      <c r="K1106" s="45">
        <f t="shared" si="7"/>
        <v>-0.3153685638</v>
      </c>
      <c r="L1106" s="45">
        <f t="shared" si="8"/>
        <v>-0.1191800676</v>
      </c>
      <c r="M1106" s="45">
        <f t="shared" si="11"/>
        <v>0.01629678268</v>
      </c>
      <c r="N1106" s="233">
        <f t="shared" si="12"/>
        <v>0.02633647795</v>
      </c>
    </row>
    <row r="1107">
      <c r="A1107" s="180">
        <f t="shared" si="9"/>
        <v>12</v>
      </c>
      <c r="B1107" s="180">
        <f t="shared" si="10"/>
        <v>1961</v>
      </c>
      <c r="C1107" s="45">
        <f>'StockBond Returns'!W1097</f>
        <v>0.001539794914</v>
      </c>
      <c r="D1107" s="231">
        <f>'StockBond Returns'!M1097</f>
        <v>21.8018321</v>
      </c>
      <c r="E1107" s="45">
        <f t="shared" si="1"/>
        <v>0.04043385243</v>
      </c>
      <c r="F1107" s="147">
        <f t="shared" si="4"/>
        <v>148.8309458</v>
      </c>
      <c r="G1107" s="232">
        <f>'StockBond Returns'!C1097</f>
        <v>1961.916667</v>
      </c>
      <c r="H1107" s="147">
        <f t="shared" si="2"/>
        <v>0.5014840414</v>
      </c>
      <c r="I1107" s="147">
        <f t="shared" si="5"/>
        <v>5.969438065</v>
      </c>
      <c r="J1107" s="45">
        <f t="shared" si="6"/>
        <v>-0.3088198361</v>
      </c>
      <c r="K1107" s="45">
        <f t="shared" si="7"/>
        <v>-0.3162089298</v>
      </c>
      <c r="L1107" s="45">
        <f t="shared" si="8"/>
        <v>-0.1211133059</v>
      </c>
      <c r="M1107" s="45">
        <f t="shared" si="11"/>
        <v>0.01681454137</v>
      </c>
      <c r="N1107" s="233">
        <f t="shared" si="12"/>
        <v>0.02631617015</v>
      </c>
    </row>
    <row r="1108">
      <c r="A1108" s="180">
        <f t="shared" si="9"/>
        <v>1</v>
      </c>
      <c r="B1108" s="180">
        <f t="shared" si="10"/>
        <v>1962</v>
      </c>
      <c r="C1108" s="45">
        <f>'StockBond Returns'!W1098</f>
        <v>-0.02760444864</v>
      </c>
      <c r="D1108" s="231">
        <f>'StockBond Returns'!M1098</f>
        <v>21.12734324</v>
      </c>
      <c r="E1108" s="45">
        <f t="shared" si="1"/>
        <v>0.04116601396</v>
      </c>
      <c r="F1108" s="147">
        <f t="shared" si="4"/>
        <v>144.2349087</v>
      </c>
      <c r="G1108" s="232">
        <f>'StockBond Returns'!C1098</f>
        <v>1962</v>
      </c>
      <c r="H1108" s="147">
        <f t="shared" si="2"/>
        <v>0.4947980221</v>
      </c>
      <c r="I1108" s="147">
        <f t="shared" si="5"/>
        <v>5.969531669</v>
      </c>
      <c r="J1108" s="45">
        <f t="shared" si="6"/>
        <v>-0.3080679847</v>
      </c>
      <c r="K1108" s="45">
        <f t="shared" si="7"/>
        <v>-0.3162196518</v>
      </c>
      <c r="L1108" s="45">
        <f t="shared" si="8"/>
        <v>-0.1219804175</v>
      </c>
      <c r="M1108" s="45">
        <f t="shared" si="11"/>
        <v>0.01476305814</v>
      </c>
      <c r="N1108" s="233">
        <f t="shared" si="12"/>
        <v>0.02629929955</v>
      </c>
    </row>
    <row r="1109">
      <c r="A1109" s="180">
        <f t="shared" si="9"/>
        <v>2</v>
      </c>
      <c r="B1109" s="180">
        <f t="shared" si="10"/>
        <v>1962</v>
      </c>
      <c r="C1109" s="45">
        <f>'StockBond Returns'!W1099</f>
        <v>0.01454198025</v>
      </c>
      <c r="D1109" s="231">
        <f>'StockBond Returns'!M1099</f>
        <v>21.37225969</v>
      </c>
      <c r="E1109" s="45">
        <f t="shared" si="1"/>
        <v>0.04089481212</v>
      </c>
      <c r="F1109" s="147">
        <f t="shared" si="4"/>
        <v>145.8303765</v>
      </c>
      <c r="G1109" s="232">
        <f>'StockBond Returns'!C1099</f>
        <v>1962.083333</v>
      </c>
      <c r="H1109" s="147">
        <f t="shared" si="2"/>
        <v>0.4969754875</v>
      </c>
      <c r="I1109" s="147">
        <f t="shared" si="5"/>
        <v>5.969729364</v>
      </c>
      <c r="J1109" s="45">
        <f t="shared" si="6"/>
        <v>-0.3077782506</v>
      </c>
      <c r="K1109" s="45">
        <f t="shared" si="7"/>
        <v>-0.3162422961</v>
      </c>
      <c r="L1109" s="45">
        <f t="shared" si="8"/>
        <v>-0.1228619739</v>
      </c>
      <c r="M1109" s="45">
        <f t="shared" si="11"/>
        <v>0.01325715032</v>
      </c>
      <c r="N1109" s="233">
        <f t="shared" si="12"/>
        <v>0.02629020719</v>
      </c>
    </row>
    <row r="1110">
      <c r="A1110" s="180">
        <f t="shared" si="9"/>
        <v>3</v>
      </c>
      <c r="B1110" s="180">
        <f t="shared" si="10"/>
        <v>1962</v>
      </c>
      <c r="C1110" s="45">
        <f>'StockBond Returns'!W1100</f>
        <v>-0.0009131161772</v>
      </c>
      <c r="D1110" s="231">
        <f>'StockBond Returns'!M1100</f>
        <v>21.16249694</v>
      </c>
      <c r="E1110" s="45">
        <f t="shared" si="1"/>
        <v>0.04112670159</v>
      </c>
      <c r="F1110" s="147">
        <f t="shared" si="4"/>
        <v>145.2006948</v>
      </c>
      <c r="G1110" s="232">
        <f>'StockBond Returns'!C1100</f>
        <v>1962.166667</v>
      </c>
      <c r="H1110" s="147">
        <f t="shared" si="2"/>
        <v>0.4976354703</v>
      </c>
      <c r="I1110" s="147">
        <f t="shared" si="5"/>
        <v>5.971148882</v>
      </c>
      <c r="J1110" s="45">
        <f t="shared" si="6"/>
        <v>-0.3082859044</v>
      </c>
      <c r="K1110" s="45">
        <f t="shared" si="7"/>
        <v>-0.3164048454</v>
      </c>
      <c r="L1110" s="45">
        <f t="shared" si="8"/>
        <v>-0.1239238144</v>
      </c>
      <c r="M1110" s="45">
        <f t="shared" si="11"/>
        <v>0.01231895929</v>
      </c>
      <c r="N1110" s="233">
        <f t="shared" si="12"/>
        <v>0.02628405738</v>
      </c>
    </row>
    <row r="1111">
      <c r="A1111" s="180">
        <f t="shared" si="9"/>
        <v>4</v>
      </c>
      <c r="B1111" s="180">
        <f t="shared" si="10"/>
        <v>1962</v>
      </c>
      <c r="C1111" s="45">
        <f>'StockBond Returns'!W1101</f>
        <v>-0.04512828273</v>
      </c>
      <c r="D1111" s="231">
        <f>'StockBond Returns'!M1101</f>
        <v>19.80528832</v>
      </c>
      <c r="E1111" s="45">
        <f t="shared" si="1"/>
        <v>0.04274578244</v>
      </c>
      <c r="F1111" s="147">
        <f t="shared" si="4"/>
        <v>138.1728587</v>
      </c>
      <c r="G1111" s="232">
        <f>'StockBond Returns'!C1101</f>
        <v>1962.25</v>
      </c>
      <c r="H1111" s="147">
        <f t="shared" si="2"/>
        <v>0.4921922465</v>
      </c>
      <c r="I1111" s="147">
        <f t="shared" si="5"/>
        <v>5.96427508</v>
      </c>
      <c r="J1111" s="45">
        <f t="shared" si="6"/>
        <v>-0.3078348508</v>
      </c>
      <c r="K1111" s="45">
        <f t="shared" si="7"/>
        <v>-0.3156170048</v>
      </c>
      <c r="L1111" s="45">
        <f t="shared" si="8"/>
        <v>-0.1237700609</v>
      </c>
      <c r="M1111" s="45">
        <f t="shared" si="11"/>
        <v>0.009292263626</v>
      </c>
      <c r="N1111" s="233">
        <f t="shared" si="12"/>
        <v>0.02627694585</v>
      </c>
    </row>
    <row r="1112">
      <c r="A1112" s="180">
        <f t="shared" si="9"/>
        <v>5</v>
      </c>
      <c r="B1112" s="180">
        <f t="shared" si="10"/>
        <v>1962</v>
      </c>
      <c r="C1112" s="45">
        <f>'StockBond Returns'!W1102</f>
        <v>-0.06350134977</v>
      </c>
      <c r="D1112" s="231">
        <f>'StockBond Returns'!M1102</f>
        <v>18.07110627</v>
      </c>
      <c r="E1112" s="45">
        <f t="shared" si="1"/>
        <v>0.04516847765</v>
      </c>
      <c r="F1112" s="147">
        <f t="shared" si="4"/>
        <v>128.9377583</v>
      </c>
      <c r="G1112" s="232">
        <f>'StockBond Returns'!C1102</f>
        <v>1962.333333</v>
      </c>
      <c r="H1112" s="147">
        <f t="shared" si="2"/>
        <v>0.4853268546</v>
      </c>
      <c r="I1112" s="147">
        <f t="shared" si="5"/>
        <v>5.949970404</v>
      </c>
      <c r="J1112" s="45">
        <f t="shared" si="6"/>
        <v>-0.3064638641</v>
      </c>
      <c r="K1112" s="45">
        <f t="shared" si="7"/>
        <v>-0.3139716392</v>
      </c>
      <c r="L1112" s="45">
        <f t="shared" si="8"/>
        <v>-0.1225190548</v>
      </c>
      <c r="M1112" s="45">
        <f t="shared" si="11"/>
        <v>0.004747064852</v>
      </c>
      <c r="N1112" s="233">
        <f t="shared" si="12"/>
        <v>0.02627699042</v>
      </c>
    </row>
    <row r="1113">
      <c r="A1113" s="180">
        <f t="shared" si="9"/>
        <v>6</v>
      </c>
      <c r="B1113" s="180">
        <f t="shared" si="10"/>
        <v>1962</v>
      </c>
      <c r="C1113" s="45">
        <f>'StockBond Returns'!W1103</f>
        <v>-0.05953998741</v>
      </c>
      <c r="D1113" s="231">
        <f>'StockBond Returns'!M1103</f>
        <v>16.89714416</v>
      </c>
      <c r="E1113" s="45">
        <f t="shared" si="1"/>
        <v>0.04709079921</v>
      </c>
      <c r="F1113" s="147">
        <f t="shared" si="4"/>
        <v>120.8043753</v>
      </c>
      <c r="G1113" s="232">
        <f>'StockBond Returns'!C1103</f>
        <v>1962.416667</v>
      </c>
      <c r="H1113" s="147">
        <f t="shared" si="2"/>
        <v>0.4740645484</v>
      </c>
      <c r="I1113" s="147">
        <f t="shared" si="5"/>
        <v>5.929036502</v>
      </c>
      <c r="J1113" s="45">
        <f t="shared" si="6"/>
        <v>-0.3038853528</v>
      </c>
      <c r="K1113" s="45">
        <f t="shared" si="7"/>
        <v>-0.3115494496</v>
      </c>
      <c r="L1113" s="45">
        <f t="shared" si="8"/>
        <v>-0.1202724635</v>
      </c>
      <c r="M1113" s="45">
        <f t="shared" si="11"/>
        <v>0.0004452783439</v>
      </c>
      <c r="N1113" s="233">
        <f t="shared" si="12"/>
        <v>0.02628895207</v>
      </c>
    </row>
    <row r="1114">
      <c r="A1114" s="180">
        <f t="shared" si="9"/>
        <v>7</v>
      </c>
      <c r="B1114" s="180">
        <f t="shared" si="10"/>
        <v>1962</v>
      </c>
      <c r="C1114" s="45">
        <f>'StockBond Returns'!W1104</f>
        <v>0.04967808044</v>
      </c>
      <c r="D1114" s="231">
        <f>'StockBond Returns'!M1104</f>
        <v>17.52043871</v>
      </c>
      <c r="E1114" s="45">
        <f t="shared" si="1"/>
        <v>0.04603809818</v>
      </c>
      <c r="F1114" s="147">
        <f t="shared" si="4"/>
        <v>126.3080896</v>
      </c>
      <c r="G1114" s="232">
        <f>'StockBond Returns'!C1104</f>
        <v>1962.5</v>
      </c>
      <c r="H1114" s="147">
        <f t="shared" si="2"/>
        <v>0.4845820192</v>
      </c>
      <c r="I1114" s="147">
        <f t="shared" si="5"/>
        <v>5.916263664</v>
      </c>
      <c r="J1114" s="45">
        <f t="shared" si="6"/>
        <v>-0.3017931105</v>
      </c>
      <c r="K1114" s="45">
        <f t="shared" si="7"/>
        <v>-0.3100631286</v>
      </c>
      <c r="L1114" s="45">
        <f t="shared" si="8"/>
        <v>-0.11921516</v>
      </c>
      <c r="M1114" s="45">
        <f t="shared" si="11"/>
        <v>-0.002609126012</v>
      </c>
      <c r="N1114" s="233">
        <f t="shared" si="12"/>
        <v>0.02631094614</v>
      </c>
    </row>
    <row r="1115">
      <c r="A1115" s="180">
        <f t="shared" si="9"/>
        <v>8</v>
      </c>
      <c r="B1115" s="180">
        <f t="shared" si="10"/>
        <v>1962</v>
      </c>
      <c r="C1115" s="45">
        <f>'StockBond Returns'!W1105</f>
        <v>0.01411249957</v>
      </c>
      <c r="D1115" s="231">
        <f>'StockBond Returns'!M1105</f>
        <v>17.75141912</v>
      </c>
      <c r="E1115" s="45">
        <f t="shared" si="1"/>
        <v>0.04566676214</v>
      </c>
      <c r="F1115" s="147">
        <f t="shared" si="4"/>
        <v>127.5991918</v>
      </c>
      <c r="G1115" s="232">
        <f>'StockBond Returns'!C1105</f>
        <v>1962.583333</v>
      </c>
      <c r="H1115" s="147">
        <f t="shared" si="2"/>
        <v>0.4855868284</v>
      </c>
      <c r="I1115" s="147">
        <f t="shared" si="5"/>
        <v>5.905785508</v>
      </c>
      <c r="J1115" s="45">
        <f t="shared" si="6"/>
        <v>-0.3005202227</v>
      </c>
      <c r="K1115" s="45">
        <f t="shared" si="7"/>
        <v>-0.3088390295</v>
      </c>
      <c r="L1115" s="45">
        <f t="shared" si="8"/>
        <v>-0.1184898356</v>
      </c>
      <c r="M1115" s="45">
        <f t="shared" si="11"/>
        <v>-0.004829119321</v>
      </c>
      <c r="N1115" s="233">
        <f t="shared" si="12"/>
        <v>0.02633203251</v>
      </c>
    </row>
    <row r="1116">
      <c r="A1116" s="180">
        <f t="shared" si="9"/>
        <v>9</v>
      </c>
      <c r="B1116" s="180">
        <f t="shared" si="10"/>
        <v>1962</v>
      </c>
      <c r="C1116" s="45">
        <f>'StockBond Returns'!W1106</f>
        <v>-0.03721595749</v>
      </c>
      <c r="D1116" s="231">
        <f>'StockBond Returns'!M1106</f>
        <v>16.57185998</v>
      </c>
      <c r="E1116" s="45">
        <f t="shared" si="1"/>
        <v>0.04767162833</v>
      </c>
      <c r="F1116" s="147">
        <f t="shared" si="4"/>
        <v>122.3829504</v>
      </c>
      <c r="G1116" s="232">
        <f>'StockBond Returns'!C1106</f>
        <v>1962.666667</v>
      </c>
      <c r="H1116" s="147">
        <f t="shared" si="2"/>
        <v>0.4861828773</v>
      </c>
      <c r="I1116" s="147">
        <f t="shared" si="5"/>
        <v>5.897187938</v>
      </c>
      <c r="J1116" s="45">
        <f t="shared" si="6"/>
        <v>-0.2993616929</v>
      </c>
      <c r="K1116" s="45">
        <f t="shared" si="7"/>
        <v>-0.307831379</v>
      </c>
      <c r="L1116" s="45">
        <f t="shared" si="8"/>
        <v>-0.1180379683</v>
      </c>
      <c r="M1116" s="45">
        <f t="shared" si="11"/>
        <v>-0.00718955978</v>
      </c>
      <c r="N1116" s="233">
        <f t="shared" si="12"/>
        <v>0.02635016662</v>
      </c>
    </row>
    <row r="1117">
      <c r="A1117" s="180">
        <f t="shared" si="9"/>
        <v>10</v>
      </c>
      <c r="B1117" s="180">
        <f t="shared" si="10"/>
        <v>1962</v>
      </c>
      <c r="C1117" s="45">
        <f>'StockBond Returns'!W1107</f>
        <v>0.00821051637</v>
      </c>
      <c r="D1117" s="231">
        <f>'StockBond Returns'!M1107</f>
        <v>16.8441282</v>
      </c>
      <c r="E1117" s="45">
        <f t="shared" si="1"/>
        <v>0.04718393461</v>
      </c>
      <c r="F1117" s="147">
        <f t="shared" si="4"/>
        <v>122.897603</v>
      </c>
      <c r="G1117" s="232">
        <f>'StockBond Returns'!C1107</f>
        <v>1962.75</v>
      </c>
      <c r="H1117" s="147">
        <f t="shared" si="2"/>
        <v>0.4832327052</v>
      </c>
      <c r="I1117" s="147">
        <f t="shared" si="5"/>
        <v>5.882773133</v>
      </c>
      <c r="J1117" s="45">
        <f t="shared" si="6"/>
        <v>-0.2979818724</v>
      </c>
      <c r="K1117" s="45">
        <f t="shared" si="7"/>
        <v>-0.3061353293</v>
      </c>
      <c r="L1117" s="45">
        <f t="shared" si="8"/>
        <v>-0.1167090822</v>
      </c>
      <c r="M1117" s="45">
        <f t="shared" si="11"/>
        <v>-0.01129012633</v>
      </c>
      <c r="N1117" s="233">
        <f t="shared" si="12"/>
        <v>0.02636371477</v>
      </c>
    </row>
    <row r="1118">
      <c r="A1118" s="180">
        <f t="shared" si="9"/>
        <v>11</v>
      </c>
      <c r="B1118" s="180">
        <f t="shared" si="10"/>
        <v>1962</v>
      </c>
      <c r="C1118" s="45">
        <f>'StockBond Returns'!W1108</f>
        <v>0.07929730974</v>
      </c>
      <c r="D1118" s="231">
        <f>'StockBond Returns'!M1108</f>
        <v>18.51455867</v>
      </c>
      <c r="E1118" s="45">
        <f t="shared" si="1"/>
        <v>0.04450577469</v>
      </c>
      <c r="F1118" s="147">
        <f t="shared" si="4"/>
        <v>132.1215005</v>
      </c>
      <c r="G1118" s="232">
        <f>'StockBond Returns'!C1108</f>
        <v>1962.833333</v>
      </c>
      <c r="H1118" s="147">
        <f t="shared" si="2"/>
        <v>0.4900141445</v>
      </c>
      <c r="I1118" s="147">
        <f t="shared" si="5"/>
        <v>5.872075245</v>
      </c>
      <c r="J1118" s="45">
        <f t="shared" si="6"/>
        <v>-0.2967958996</v>
      </c>
      <c r="K1118" s="45">
        <f t="shared" si="7"/>
        <v>-0.30487123</v>
      </c>
      <c r="L1118" s="45">
        <f t="shared" si="8"/>
        <v>-0.1159270774</v>
      </c>
      <c r="M1118" s="45">
        <f t="shared" si="11"/>
        <v>-0.01510127954</v>
      </c>
      <c r="N1118" s="233">
        <f t="shared" si="12"/>
        <v>0.02637602891</v>
      </c>
    </row>
    <row r="1119">
      <c r="A1119" s="180">
        <f t="shared" si="9"/>
        <v>12</v>
      </c>
      <c r="B1119" s="180">
        <f t="shared" si="10"/>
        <v>1962</v>
      </c>
      <c r="C1119" s="45">
        <f>'StockBond Returns'!W1109</f>
        <v>0.01446217218</v>
      </c>
      <c r="D1119" s="231">
        <f>'StockBond Returns'!M1109</f>
        <v>18.72232214</v>
      </c>
      <c r="E1119" s="45">
        <f t="shared" si="1"/>
        <v>0.04420608893</v>
      </c>
      <c r="F1119" s="147">
        <f t="shared" si="4"/>
        <v>133.5351636</v>
      </c>
      <c r="G1119" s="232">
        <f>'StockBond Returns'!C1109</f>
        <v>1962.916667</v>
      </c>
      <c r="H1119" s="147">
        <f t="shared" si="2"/>
        <v>0.4919222764</v>
      </c>
      <c r="I1119" s="147">
        <f t="shared" si="5"/>
        <v>5.86251348</v>
      </c>
      <c r="J1119" s="45">
        <f t="shared" si="6"/>
        <v>-0.296723185</v>
      </c>
      <c r="K1119" s="45">
        <f t="shared" si="7"/>
        <v>-0.3037374743</v>
      </c>
      <c r="L1119" s="45">
        <f t="shared" si="8"/>
        <v>-0.1153116195</v>
      </c>
      <c r="M1119" s="45">
        <f t="shared" si="11"/>
        <v>-0.01791200172</v>
      </c>
      <c r="N1119" s="233">
        <f t="shared" si="12"/>
        <v>0.02638167959</v>
      </c>
    </row>
    <row r="1120">
      <c r="A1120" s="180">
        <f t="shared" si="9"/>
        <v>1</v>
      </c>
      <c r="B1120" s="180">
        <f t="shared" si="10"/>
        <v>1963</v>
      </c>
      <c r="C1120" s="45">
        <f>'StockBond Returns'!W1110</f>
        <v>0.03728259037</v>
      </c>
      <c r="D1120" s="231">
        <f>'StockBond Returns'!M1110</f>
        <v>19.59669748</v>
      </c>
      <c r="E1120" s="45">
        <f t="shared" si="1"/>
        <v>0.04301450317</v>
      </c>
      <c r="F1120" s="147">
        <f t="shared" si="4"/>
        <v>138.003438</v>
      </c>
      <c r="G1120" s="232">
        <f>'StockBond Returns'!C1110</f>
        <v>1963</v>
      </c>
      <c r="H1120" s="147">
        <f t="shared" si="2"/>
        <v>0.49467911</v>
      </c>
      <c r="I1120" s="147">
        <f t="shared" si="5"/>
        <v>5.862394568</v>
      </c>
      <c r="J1120" s="45">
        <f t="shared" si="6"/>
        <v>-0.2964434202</v>
      </c>
      <c r="K1120" s="45">
        <f t="shared" si="7"/>
        <v>-0.3037233514</v>
      </c>
      <c r="L1120" s="45">
        <f t="shared" si="8"/>
        <v>-0.1161149037</v>
      </c>
      <c r="M1120" s="45">
        <f t="shared" si="11"/>
        <v>-0.0179473209</v>
      </c>
      <c r="N1120" s="233">
        <f t="shared" si="12"/>
        <v>0.02638501102</v>
      </c>
    </row>
    <row r="1121">
      <c r="A1121" s="180">
        <f t="shared" si="9"/>
        <v>2</v>
      </c>
      <c r="B1121" s="180">
        <f t="shared" si="10"/>
        <v>1963</v>
      </c>
      <c r="C1121" s="45">
        <f>'StockBond Returns'!W1111</f>
        <v>-0.021551672</v>
      </c>
      <c r="D1121" s="231">
        <f>'StockBond Returns'!M1111</f>
        <v>18.98777775</v>
      </c>
      <c r="E1121" s="45">
        <f t="shared" si="1"/>
        <v>0.04383272869</v>
      </c>
      <c r="F1121" s="147">
        <f t="shared" si="4"/>
        <v>134.5452152</v>
      </c>
      <c r="G1121" s="232">
        <f>'StockBond Returns'!C1111</f>
        <v>1963.083333</v>
      </c>
      <c r="H1121" s="147">
        <f t="shared" si="2"/>
        <v>0.4914569929</v>
      </c>
      <c r="I1121" s="147">
        <f t="shared" si="5"/>
        <v>5.856876074</v>
      </c>
      <c r="J1121" s="45">
        <f t="shared" si="6"/>
        <v>-0.295174911</v>
      </c>
      <c r="K1121" s="45">
        <f t="shared" si="7"/>
        <v>-0.3030673022</v>
      </c>
      <c r="L1121" s="45">
        <f t="shared" si="8"/>
        <v>-0.1161023543</v>
      </c>
      <c r="M1121" s="45">
        <f t="shared" si="11"/>
        <v>-0.0189042557</v>
      </c>
      <c r="N1121" s="233">
        <f t="shared" si="12"/>
        <v>0.02638868034</v>
      </c>
    </row>
    <row r="1122">
      <c r="A1122" s="180">
        <f t="shared" si="9"/>
        <v>3</v>
      </c>
      <c r="B1122" s="180">
        <f t="shared" si="10"/>
        <v>1963</v>
      </c>
      <c r="C1122" s="45">
        <f>'StockBond Returns'!W1112</f>
        <v>0.02825256913</v>
      </c>
      <c r="D1122" s="231">
        <f>'StockBond Returns'!M1112</f>
        <v>19.63464472</v>
      </c>
      <c r="E1122" s="45">
        <f t="shared" si="1"/>
        <v>0.04296519212</v>
      </c>
      <c r="F1122" s="147">
        <f t="shared" si="4"/>
        <v>137.8411213</v>
      </c>
      <c r="G1122" s="232">
        <f>'StockBond Returns'!C1112</f>
        <v>1963.166667</v>
      </c>
      <c r="H1122" s="147">
        <f t="shared" si="2"/>
        <v>0.4935308548</v>
      </c>
      <c r="I1122" s="147">
        <f t="shared" si="5"/>
        <v>5.852771458</v>
      </c>
      <c r="J1122" s="45">
        <f t="shared" si="6"/>
        <v>-0.2932292342</v>
      </c>
      <c r="K1122" s="45">
        <f t="shared" si="7"/>
        <v>-0.3025785353</v>
      </c>
      <c r="L1122" s="45">
        <f t="shared" si="8"/>
        <v>-0.1162966788</v>
      </c>
      <c r="M1122" s="45">
        <f t="shared" si="11"/>
        <v>-0.01982489903</v>
      </c>
      <c r="N1122" s="233">
        <f t="shared" si="12"/>
        <v>0.02639471319</v>
      </c>
    </row>
    <row r="1123">
      <c r="A1123" s="180">
        <f t="shared" si="9"/>
        <v>4</v>
      </c>
      <c r="B1123" s="180">
        <f t="shared" si="10"/>
        <v>1963</v>
      </c>
      <c r="C1123" s="45">
        <f>'StockBond Returns'!W1113</f>
        <v>0.0402587065</v>
      </c>
      <c r="D1123" s="231">
        <f>'StockBond Returns'!M1113</f>
        <v>20.45484862</v>
      </c>
      <c r="E1123" s="45">
        <f t="shared" si="1"/>
        <v>0.04194408215</v>
      </c>
      <c r="F1123" s="147">
        <f t="shared" si="4"/>
        <v>142.8770267</v>
      </c>
      <c r="G1123" s="232">
        <f>'StockBond Returns'!C1113</f>
        <v>1963.25</v>
      </c>
      <c r="H1123" s="147">
        <f t="shared" si="2"/>
        <v>0.4994038123</v>
      </c>
      <c r="I1123" s="147">
        <f t="shared" si="5"/>
        <v>5.859983024</v>
      </c>
      <c r="J1123" s="45">
        <f t="shared" si="6"/>
        <v>-0.2930583711</v>
      </c>
      <c r="K1123" s="45">
        <f t="shared" si="7"/>
        <v>-0.3034368144</v>
      </c>
      <c r="L1123" s="45">
        <f t="shared" si="8"/>
        <v>-0.118192592</v>
      </c>
      <c r="M1123" s="45">
        <f t="shared" si="11"/>
        <v>-0.01748612433</v>
      </c>
      <c r="N1123" s="233">
        <f t="shared" si="12"/>
        <v>0.02640274917</v>
      </c>
    </row>
    <row r="1124">
      <c r="A1124" s="180">
        <f t="shared" si="9"/>
        <v>5</v>
      </c>
      <c r="B1124" s="180">
        <f t="shared" si="10"/>
        <v>1963</v>
      </c>
      <c r="C1124" s="45">
        <f>'StockBond Returns'!W1114</f>
        <v>0.01229839341</v>
      </c>
      <c r="D1124" s="231">
        <f>'StockBond Returns'!M1114</f>
        <v>20.70055716</v>
      </c>
      <c r="E1124" s="45">
        <f t="shared" si="1"/>
        <v>0.04165393925</v>
      </c>
      <c r="F1124" s="147">
        <f t="shared" si="4"/>
        <v>144.128639</v>
      </c>
      <c r="G1124" s="232">
        <f>'StockBond Returns'!C1114</f>
        <v>1963.333333</v>
      </c>
      <c r="H1124" s="147">
        <f t="shared" si="2"/>
        <v>0.5002937976</v>
      </c>
      <c r="I1124" s="147">
        <f t="shared" si="5"/>
        <v>5.874949967</v>
      </c>
      <c r="J1124" s="45">
        <f t="shared" si="6"/>
        <v>-0.2939408529</v>
      </c>
      <c r="K1124" s="45">
        <f t="shared" si="7"/>
        <v>-0.3052113693</v>
      </c>
      <c r="L1124" s="45">
        <f t="shared" si="8"/>
        <v>-0.1212462561</v>
      </c>
      <c r="M1124" s="45">
        <f t="shared" si="11"/>
        <v>-0.01260853949</v>
      </c>
      <c r="N1124" s="233">
        <f t="shared" si="12"/>
        <v>0.02641528159</v>
      </c>
    </row>
    <row r="1125">
      <c r="A1125" s="180">
        <f t="shared" si="9"/>
        <v>6</v>
      </c>
      <c r="B1125" s="180">
        <f t="shared" si="10"/>
        <v>1963</v>
      </c>
      <c r="C1125" s="45">
        <f>'StockBond Returns'!W1115</f>
        <v>-0.01645841066</v>
      </c>
      <c r="D1125" s="231">
        <f>'StockBond Returns'!M1115</f>
        <v>20.02071842</v>
      </c>
      <c r="E1125" s="45">
        <f t="shared" si="1"/>
        <v>0.04247412878</v>
      </c>
      <c r="F1125" s="147">
        <f t="shared" si="4"/>
        <v>141.2644509</v>
      </c>
      <c r="G1125" s="232">
        <f>'StockBond Returns'!C1115</f>
        <v>1963.416667</v>
      </c>
      <c r="H1125" s="147">
        <f t="shared" si="2"/>
        <v>0.5000070398</v>
      </c>
      <c r="I1125" s="147">
        <f t="shared" si="5"/>
        <v>5.900892458</v>
      </c>
      <c r="J1125" s="45">
        <f t="shared" si="6"/>
        <v>-0.2956966882</v>
      </c>
      <c r="K1125" s="45">
        <f t="shared" si="7"/>
        <v>-0.3082659154</v>
      </c>
      <c r="L1125" s="45">
        <f t="shared" si="8"/>
        <v>-0.1259165066</v>
      </c>
      <c r="M1125" s="45">
        <f t="shared" si="11"/>
        <v>-0.004746815667</v>
      </c>
      <c r="N1125" s="233">
        <f t="shared" si="12"/>
        <v>0.02643276279</v>
      </c>
    </row>
    <row r="1126">
      <c r="A1126" s="180">
        <f t="shared" si="9"/>
        <v>7</v>
      </c>
      <c r="B1126" s="180">
        <f t="shared" si="10"/>
        <v>1963</v>
      </c>
      <c r="C1126" s="45">
        <f>'StockBond Returns'!W1116</f>
        <v>-0.002417346239</v>
      </c>
      <c r="D1126" s="231">
        <f>'StockBond Returns'!M1116</f>
        <v>19.98657884</v>
      </c>
      <c r="E1126" s="45">
        <f t="shared" si="1"/>
        <v>0.04251678772</v>
      </c>
      <c r="F1126" s="147">
        <f t="shared" si="4"/>
        <v>140.4241674</v>
      </c>
      <c r="G1126" s="232">
        <f>'StockBond Returns'!C1116</f>
        <v>1963.5</v>
      </c>
      <c r="H1126" s="147">
        <f t="shared" si="2"/>
        <v>0.4975320431</v>
      </c>
      <c r="I1126" s="147">
        <f t="shared" si="5"/>
        <v>5.913842482</v>
      </c>
      <c r="J1126" s="45">
        <f t="shared" si="6"/>
        <v>-0.2966484247</v>
      </c>
      <c r="K1126" s="45">
        <f t="shared" si="7"/>
        <v>-0.309780662</v>
      </c>
      <c r="L1126" s="45">
        <f t="shared" si="8"/>
        <v>-0.1286462335</v>
      </c>
      <c r="M1126" s="45">
        <f t="shared" si="11"/>
        <v>-0.0004092416749</v>
      </c>
      <c r="N1126" s="233">
        <f t="shared" si="12"/>
        <v>0.0264479875</v>
      </c>
    </row>
    <row r="1127">
      <c r="A1127" s="180">
        <f t="shared" si="9"/>
        <v>8</v>
      </c>
      <c r="B1127" s="180">
        <f t="shared" si="10"/>
        <v>1963</v>
      </c>
      <c r="C1127" s="45">
        <f>'StockBond Returns'!W1117</f>
        <v>0.03691950391</v>
      </c>
      <c r="D1127" s="231">
        <f>'StockBond Returns'!M1117</f>
        <v>20.95719738</v>
      </c>
      <c r="E1127" s="45">
        <f t="shared" si="1"/>
        <v>0.04135815197</v>
      </c>
      <c r="F1127" s="147">
        <f t="shared" si="4"/>
        <v>145.0926574</v>
      </c>
      <c r="G1127" s="232">
        <f>'StockBond Returns'!C1117</f>
        <v>1963.583333</v>
      </c>
      <c r="H1127" s="147">
        <f t="shared" si="2"/>
        <v>0.5000636811</v>
      </c>
      <c r="I1127" s="147">
        <f t="shared" si="5"/>
        <v>5.928319335</v>
      </c>
      <c r="J1127" s="45">
        <f t="shared" si="6"/>
        <v>-0.2969221561</v>
      </c>
      <c r="K1127" s="45">
        <f t="shared" si="7"/>
        <v>-0.3114661657</v>
      </c>
      <c r="L1127" s="45">
        <f t="shared" si="8"/>
        <v>-0.1315897988</v>
      </c>
      <c r="M1127" s="45">
        <f t="shared" si="11"/>
        <v>0.003815551218</v>
      </c>
      <c r="N1127" s="233">
        <f t="shared" si="12"/>
        <v>0.02646330012</v>
      </c>
    </row>
    <row r="1128">
      <c r="A1128" s="180">
        <f t="shared" si="9"/>
        <v>9</v>
      </c>
      <c r="B1128" s="180">
        <f t="shared" si="10"/>
        <v>1963</v>
      </c>
      <c r="C1128" s="45">
        <f>'StockBond Returns'!W1118</f>
        <v>-0.005618345642</v>
      </c>
      <c r="D1128" s="231">
        <f>'StockBond Returns'!M1118</f>
        <v>20.62948275</v>
      </c>
      <c r="E1128" s="45">
        <f t="shared" si="1"/>
        <v>0.04173715641</v>
      </c>
      <c r="F1128" s="147">
        <f t="shared" si="4"/>
        <v>143.7802225</v>
      </c>
      <c r="G1128" s="232">
        <f>'StockBond Returns'!C1118</f>
        <v>1963.666667</v>
      </c>
      <c r="H1128" s="147">
        <f t="shared" si="2"/>
        <v>0.5000814696</v>
      </c>
      <c r="I1128" s="147">
        <f t="shared" si="5"/>
        <v>5.942217927</v>
      </c>
      <c r="J1128" s="45">
        <f t="shared" si="6"/>
        <v>-0.2974729262</v>
      </c>
      <c r="K1128" s="45">
        <f t="shared" si="7"/>
        <v>-0.3130766167</v>
      </c>
      <c r="L1128" s="45">
        <f t="shared" si="8"/>
        <v>-0.1344385185</v>
      </c>
      <c r="M1128" s="45">
        <f t="shared" si="11"/>
        <v>0.00763584101</v>
      </c>
      <c r="N1128" s="233">
        <f t="shared" si="12"/>
        <v>0.02647586083</v>
      </c>
    </row>
    <row r="1129">
      <c r="A1129" s="180">
        <f t="shared" si="9"/>
        <v>10</v>
      </c>
      <c r="B1129" s="180">
        <f t="shared" si="10"/>
        <v>1963</v>
      </c>
      <c r="C1129" s="45">
        <f>'StockBond Returns'!W1119</f>
        <v>0.0243399498</v>
      </c>
      <c r="D1129" s="231">
        <f>'StockBond Returns'!M1119</f>
        <v>21.17168853</v>
      </c>
      <c r="E1129" s="45">
        <f t="shared" si="1"/>
        <v>0.04111644416</v>
      </c>
      <c r="F1129" s="147">
        <f t="shared" si="4"/>
        <v>146.7675725</v>
      </c>
      <c r="G1129" s="232">
        <f>'StockBond Returns'!C1119</f>
        <v>1963.75</v>
      </c>
      <c r="H1129" s="147">
        <f t="shared" si="2"/>
        <v>0.5028800582</v>
      </c>
      <c r="I1129" s="147">
        <f t="shared" si="5"/>
        <v>5.96186528</v>
      </c>
      <c r="J1129" s="45">
        <f t="shared" si="6"/>
        <v>-0.2981329836</v>
      </c>
      <c r="K1129" s="45">
        <f t="shared" si="7"/>
        <v>-0.3153403757</v>
      </c>
      <c r="L1129" s="45">
        <f t="shared" si="8"/>
        <v>-0.1381077045</v>
      </c>
      <c r="M1129" s="45">
        <f t="shared" si="11"/>
        <v>0.01344470455</v>
      </c>
      <c r="N1129" s="233">
        <f t="shared" si="12"/>
        <v>0.02648855182</v>
      </c>
    </row>
    <row r="1130">
      <c r="A1130" s="180">
        <f t="shared" si="9"/>
        <v>11</v>
      </c>
      <c r="B1130" s="180">
        <f t="shared" si="10"/>
        <v>1963</v>
      </c>
      <c r="C1130" s="45">
        <f>'StockBond Returns'!W1120</f>
        <v>-0.004706514895</v>
      </c>
      <c r="D1130" s="231">
        <f>'StockBond Returns'!M1120</f>
        <v>21.01713874</v>
      </c>
      <c r="E1130" s="45">
        <f t="shared" si="1"/>
        <v>0.04129010798</v>
      </c>
      <c r="F1130" s="147">
        <f t="shared" si="4"/>
        <v>145.5762955</v>
      </c>
      <c r="G1130" s="232">
        <f>'StockBond Returns'!C1120</f>
        <v>1963.833333</v>
      </c>
      <c r="H1130" s="147">
        <f t="shared" si="2"/>
        <v>0.5009050799</v>
      </c>
      <c r="I1130" s="147">
        <f t="shared" si="5"/>
        <v>5.972756216</v>
      </c>
      <c r="J1130" s="45">
        <f t="shared" si="6"/>
        <v>-0.2984082139</v>
      </c>
      <c r="K1130" s="45">
        <f t="shared" si="7"/>
        <v>-0.3165888083</v>
      </c>
      <c r="L1130" s="45">
        <f t="shared" si="8"/>
        <v>-0.1405008739</v>
      </c>
      <c r="M1130" s="45">
        <f t="shared" si="11"/>
        <v>0.01714572209</v>
      </c>
      <c r="N1130" s="233">
        <f t="shared" si="12"/>
        <v>0.02649218769</v>
      </c>
    </row>
    <row r="1131">
      <c r="A1131" s="180">
        <f t="shared" si="9"/>
        <v>12</v>
      </c>
      <c r="B1131" s="180">
        <f t="shared" si="10"/>
        <v>1963</v>
      </c>
      <c r="C1131" s="45">
        <f>'StockBond Returns'!W1121</f>
        <v>0.01657149876</v>
      </c>
      <c r="D1131" s="231">
        <f>'StockBond Returns'!M1121</f>
        <v>21.27970507</v>
      </c>
      <c r="E1131" s="45">
        <f t="shared" si="1"/>
        <v>0.04099656625</v>
      </c>
      <c r="F1131" s="147">
        <f t="shared" si="4"/>
        <v>147.479507</v>
      </c>
      <c r="G1131" s="232">
        <f>'StockBond Returns'!C1121</f>
        <v>1963.916667</v>
      </c>
      <c r="H1131" s="147">
        <f t="shared" si="2"/>
        <v>0.5038461151</v>
      </c>
      <c r="I1131" s="147">
        <f t="shared" si="5"/>
        <v>5.984680054</v>
      </c>
      <c r="J1131" s="45">
        <f t="shared" si="6"/>
        <v>-0.2990624919</v>
      </c>
      <c r="K1131" s="45">
        <f t="shared" si="7"/>
        <v>-0.3179504325</v>
      </c>
      <c r="L1131" s="45">
        <f t="shared" si="8"/>
        <v>-0.1430362434</v>
      </c>
      <c r="M1131" s="45">
        <f t="shared" si="11"/>
        <v>0.02083860011</v>
      </c>
      <c r="N1131" s="233">
        <f t="shared" si="12"/>
        <v>0.02649307577</v>
      </c>
    </row>
    <row r="1132">
      <c r="A1132" s="180">
        <f t="shared" si="9"/>
        <v>1</v>
      </c>
      <c r="B1132" s="180">
        <f t="shared" si="10"/>
        <v>1964</v>
      </c>
      <c r="C1132" s="45">
        <f>'StockBond Returns'!W1122</f>
        <v>0.0207678397</v>
      </c>
      <c r="D1132" s="231">
        <f>'StockBond Returns'!M1122</f>
        <v>21.79412342</v>
      </c>
      <c r="E1132" s="45">
        <f t="shared" si="1"/>
        <v>0.04044196423</v>
      </c>
      <c r="F1132" s="147">
        <f t="shared" si="4"/>
        <v>150.0280279</v>
      </c>
      <c r="G1132" s="232">
        <f>'StockBond Returns'!C1122</f>
        <v>1964</v>
      </c>
      <c r="H1132" s="147">
        <f t="shared" si="2"/>
        <v>0.5056190115</v>
      </c>
      <c r="I1132" s="147">
        <f t="shared" si="5"/>
        <v>5.995619956</v>
      </c>
      <c r="J1132" s="45">
        <f t="shared" si="6"/>
        <v>-0.2994583873</v>
      </c>
      <c r="K1132" s="45">
        <f t="shared" si="7"/>
        <v>-0.3191949335</v>
      </c>
      <c r="L1132" s="45">
        <f t="shared" si="8"/>
        <v>-0.1454243716</v>
      </c>
      <c r="M1132" s="45">
        <f t="shared" si="11"/>
        <v>0.02272542149</v>
      </c>
      <c r="N1132" s="233">
        <f t="shared" si="12"/>
        <v>0.02648501655</v>
      </c>
    </row>
    <row r="1133">
      <c r="A1133" s="180">
        <f t="shared" si="9"/>
        <v>2</v>
      </c>
      <c r="B1133" s="180">
        <f t="shared" si="10"/>
        <v>1964</v>
      </c>
      <c r="C1133" s="45">
        <f>'StockBond Returns'!W1123</f>
        <v>0.01048186376</v>
      </c>
      <c r="D1133" s="231">
        <f>'StockBond Returns'!M1123</f>
        <v>21.99629596</v>
      </c>
      <c r="E1133" s="45">
        <f t="shared" si="1"/>
        <v>0.04023109986</v>
      </c>
      <c r="F1133" s="147">
        <f t="shared" si="4"/>
        <v>151.0896824</v>
      </c>
      <c r="G1133" s="232">
        <f>'StockBond Returns'!C1123</f>
        <v>1964.083333</v>
      </c>
      <c r="H1133" s="147">
        <f t="shared" si="2"/>
        <v>0.5065420083</v>
      </c>
      <c r="I1133" s="147">
        <f t="shared" si="5"/>
        <v>6.010704971</v>
      </c>
      <c r="J1133" s="45">
        <f t="shared" si="6"/>
        <v>-0.301552534</v>
      </c>
      <c r="K1133" s="45">
        <f t="shared" si="7"/>
        <v>-0.3209035442</v>
      </c>
      <c r="L1133" s="45">
        <f t="shared" si="8"/>
        <v>-0.1483974663</v>
      </c>
      <c r="M1133" s="45">
        <f t="shared" si="11"/>
        <v>0.02626466662</v>
      </c>
      <c r="N1133" s="233">
        <f t="shared" si="12"/>
        <v>0.0264662859</v>
      </c>
    </row>
    <row r="1134">
      <c r="A1134" s="180">
        <f t="shared" si="9"/>
        <v>3</v>
      </c>
      <c r="B1134" s="180">
        <f t="shared" si="10"/>
        <v>1964</v>
      </c>
      <c r="C1134" s="45">
        <f>'StockBond Returns'!W1124</f>
        <v>0.01208390632</v>
      </c>
      <c r="D1134" s="231">
        <f>'StockBond Returns'!M1124</f>
        <v>22.21788143</v>
      </c>
      <c r="E1134" s="45">
        <f t="shared" si="1"/>
        <v>0.04000439591</v>
      </c>
      <c r="F1134" s="147">
        <f t="shared" si="4"/>
        <v>152.4027729</v>
      </c>
      <c r="G1134" s="232">
        <f>'StockBond Returns'!C1124</f>
        <v>1964.166667</v>
      </c>
      <c r="H1134" s="147">
        <f t="shared" si="2"/>
        <v>0.5080650722</v>
      </c>
      <c r="I1134" s="147">
        <f t="shared" si="5"/>
        <v>6.025239189</v>
      </c>
      <c r="J1134" s="45">
        <f t="shared" si="6"/>
        <v>-0.3049526032</v>
      </c>
      <c r="K1134" s="45">
        <f t="shared" si="7"/>
        <v>-0.3225416759</v>
      </c>
      <c r="L1134" s="45">
        <f t="shared" si="8"/>
        <v>-0.1512897831</v>
      </c>
      <c r="M1134" s="45">
        <f t="shared" si="11"/>
        <v>0.02946770289</v>
      </c>
      <c r="N1134" s="233">
        <f t="shared" si="12"/>
        <v>0.02642174004</v>
      </c>
    </row>
    <row r="1135">
      <c r="A1135" s="180">
        <f t="shared" si="9"/>
        <v>4</v>
      </c>
      <c r="B1135" s="180">
        <f t="shared" si="10"/>
        <v>1964</v>
      </c>
      <c r="C1135" s="45">
        <f>'StockBond Returns'!W1125</f>
        <v>0.007160987653</v>
      </c>
      <c r="D1135" s="231">
        <f>'StockBond Returns'!M1125</f>
        <v>22.28755804</v>
      </c>
      <c r="E1135" s="45">
        <f t="shared" si="1"/>
        <v>0.03993404141</v>
      </c>
      <c r="F1135" s="147">
        <f t="shared" si="4"/>
        <v>152.982424</v>
      </c>
      <c r="G1135" s="232">
        <f>'StockBond Returns'!C1125</f>
        <v>1964.25</v>
      </c>
      <c r="H1135" s="147">
        <f t="shared" si="2"/>
        <v>0.5091005379</v>
      </c>
      <c r="I1135" s="147">
        <f t="shared" si="5"/>
        <v>6.034935914</v>
      </c>
      <c r="J1135" s="45">
        <f t="shared" si="6"/>
        <v>-0.3075307327</v>
      </c>
      <c r="K1135" s="45">
        <f t="shared" si="7"/>
        <v>-0.3236301925</v>
      </c>
      <c r="L1135" s="45">
        <f t="shared" si="8"/>
        <v>-0.1535008961</v>
      </c>
      <c r="M1135" s="45">
        <f t="shared" si="11"/>
        <v>0.02985552851</v>
      </c>
      <c r="N1135" s="233">
        <f t="shared" si="12"/>
        <v>0.02635549775</v>
      </c>
    </row>
    <row r="1136">
      <c r="A1136" s="180">
        <f t="shared" si="9"/>
        <v>5</v>
      </c>
      <c r="B1136" s="180">
        <f t="shared" si="10"/>
        <v>1964</v>
      </c>
      <c r="C1136" s="45">
        <f>'StockBond Returns'!W1126</f>
        <v>0.01092593907</v>
      </c>
      <c r="D1136" s="231">
        <f>'StockBond Returns'!M1126</f>
        <v>22.40373684</v>
      </c>
      <c r="E1136" s="45">
        <f t="shared" si="1"/>
        <v>0.03981770546</v>
      </c>
      <c r="F1136" s="147">
        <f t="shared" si="4"/>
        <v>154.1392377</v>
      </c>
      <c r="G1136" s="232">
        <f>'StockBond Returns'!C1126</f>
        <v>1964.333333</v>
      </c>
      <c r="H1136" s="147">
        <f t="shared" si="2"/>
        <v>0.5114558972</v>
      </c>
      <c r="I1136" s="147">
        <f t="shared" si="5"/>
        <v>6.046098014</v>
      </c>
      <c r="J1136" s="45">
        <f t="shared" si="6"/>
        <v>-0.3104844972</v>
      </c>
      <c r="K1136" s="45">
        <f t="shared" si="7"/>
        <v>-0.3248788833</v>
      </c>
      <c r="L1136" s="45">
        <f t="shared" si="8"/>
        <v>-0.1559186276</v>
      </c>
      <c r="M1136" s="45">
        <f t="shared" si="11"/>
        <v>0.02913183056</v>
      </c>
      <c r="N1136" s="233">
        <f t="shared" si="12"/>
        <v>0.02628003044</v>
      </c>
    </row>
    <row r="1137">
      <c r="A1137" s="180">
        <f t="shared" si="9"/>
        <v>6</v>
      </c>
      <c r="B1137" s="180">
        <f t="shared" si="10"/>
        <v>1964</v>
      </c>
      <c r="C1137" s="45">
        <f>'StockBond Returns'!W1127</f>
        <v>0.01482648306</v>
      </c>
      <c r="D1137" s="231">
        <f>'StockBond Returns'!M1127</f>
        <v>22.70327181</v>
      </c>
      <c r="E1137" s="45">
        <f t="shared" si="1"/>
        <v>0.03952325745</v>
      </c>
      <c r="F1137" s="147">
        <f t="shared" si="4"/>
        <v>155.9055415</v>
      </c>
      <c r="G1137" s="232">
        <f>'StockBond Returns'!C1127</f>
        <v>1964.416667</v>
      </c>
      <c r="H1137" s="147">
        <f t="shared" si="2"/>
        <v>0.5134912379</v>
      </c>
      <c r="I1137" s="147">
        <f t="shared" si="5"/>
        <v>6.059582212</v>
      </c>
      <c r="J1137" s="45">
        <f t="shared" si="6"/>
        <v>-0.3144403866</v>
      </c>
      <c r="K1137" s="45">
        <f t="shared" si="7"/>
        <v>-0.3263812091</v>
      </c>
      <c r="L1137" s="45">
        <f t="shared" si="8"/>
        <v>-0.1586617972</v>
      </c>
      <c r="M1137" s="45">
        <f t="shared" si="11"/>
        <v>0.02689250055</v>
      </c>
      <c r="N1137" s="233">
        <f t="shared" si="12"/>
        <v>0.0261993547</v>
      </c>
    </row>
    <row r="1138">
      <c r="A1138" s="180">
        <f t="shared" si="9"/>
        <v>7</v>
      </c>
      <c r="B1138" s="180">
        <f t="shared" si="10"/>
        <v>1964</v>
      </c>
      <c r="C1138" s="45">
        <f>'StockBond Returns'!W1128</f>
        <v>0.0152312241</v>
      </c>
      <c r="D1138" s="231">
        <f>'StockBond Returns'!M1128</f>
        <v>22.97330433</v>
      </c>
      <c r="E1138" s="45">
        <f t="shared" si="1"/>
        <v>0.03926439196</v>
      </c>
      <c r="F1138" s="147">
        <f t="shared" si="4"/>
        <v>157.7588614</v>
      </c>
      <c r="G1138" s="232">
        <f>'StockBond Returns'!C1128</f>
        <v>1964.5</v>
      </c>
      <c r="H1138" s="147">
        <f t="shared" si="2"/>
        <v>0.5161921474</v>
      </c>
      <c r="I1138" s="147">
        <f t="shared" si="5"/>
        <v>6.078242316</v>
      </c>
      <c r="J1138" s="45">
        <f t="shared" si="6"/>
        <v>-0.318357918</v>
      </c>
      <c r="K1138" s="45">
        <f t="shared" si="7"/>
        <v>-0.3284492078</v>
      </c>
      <c r="L1138" s="45">
        <f t="shared" si="8"/>
        <v>-0.1621180655</v>
      </c>
      <c r="M1138" s="45">
        <f t="shared" si="11"/>
        <v>0.02779915675</v>
      </c>
      <c r="N1138" s="233">
        <f t="shared" si="12"/>
        <v>0.02612411753</v>
      </c>
    </row>
    <row r="1139">
      <c r="A1139" s="180">
        <f t="shared" si="9"/>
        <v>8</v>
      </c>
      <c r="B1139" s="180">
        <f t="shared" si="10"/>
        <v>1964</v>
      </c>
      <c r="C1139" s="45">
        <f>'StockBond Returns'!W1129</f>
        <v>-0.01087002273</v>
      </c>
      <c r="D1139" s="231">
        <f>'StockBond Returns'!M1129</f>
        <v>22.60344913</v>
      </c>
      <c r="E1139" s="45">
        <f t="shared" si="1"/>
        <v>0.03962051785</v>
      </c>
      <c r="F1139" s="147">
        <f t="shared" si="4"/>
        <v>155.5334379</v>
      </c>
      <c r="G1139" s="232">
        <f>'StockBond Returns'!C1129</f>
        <v>1964.583333</v>
      </c>
      <c r="H1139" s="147">
        <f t="shared" si="2"/>
        <v>0.5135262793</v>
      </c>
      <c r="I1139" s="147">
        <f t="shared" si="5"/>
        <v>6.091704915</v>
      </c>
      <c r="J1139" s="45">
        <f t="shared" si="6"/>
        <v>-0.3221822636</v>
      </c>
      <c r="K1139" s="45">
        <f t="shared" si="7"/>
        <v>-0.3299333274</v>
      </c>
      <c r="L1139" s="45">
        <f t="shared" si="8"/>
        <v>-0.1648561248</v>
      </c>
      <c r="M1139" s="45">
        <f t="shared" si="11"/>
        <v>0.02756018536</v>
      </c>
      <c r="N1139" s="233">
        <f t="shared" si="12"/>
        <v>0.0260417116</v>
      </c>
    </row>
    <row r="1140">
      <c r="A1140" s="180">
        <f t="shared" si="9"/>
        <v>9</v>
      </c>
      <c r="B1140" s="180">
        <f t="shared" si="10"/>
        <v>1964</v>
      </c>
      <c r="C1140" s="45">
        <f>'StockBond Returns'!W1130</f>
        <v>0.02385728831</v>
      </c>
      <c r="D1140" s="231">
        <f>'StockBond Returns'!M1130</f>
        <v>23.10355169</v>
      </c>
      <c r="E1140" s="45">
        <f t="shared" si="1"/>
        <v>0.03914169417</v>
      </c>
      <c r="F1140" s="147">
        <f t="shared" si="4"/>
        <v>158.7182663</v>
      </c>
      <c r="G1140" s="232">
        <f>'StockBond Returns'!C1130</f>
        <v>1964.666667</v>
      </c>
      <c r="H1140" s="147">
        <f t="shared" si="2"/>
        <v>0.5177084867</v>
      </c>
      <c r="I1140" s="147">
        <f t="shared" si="5"/>
        <v>6.109331932</v>
      </c>
      <c r="J1140" s="45">
        <f t="shared" si="6"/>
        <v>-0.3270473759</v>
      </c>
      <c r="K1140" s="45">
        <f t="shared" si="7"/>
        <v>-0.3318666446</v>
      </c>
      <c r="L1140" s="45">
        <f t="shared" si="8"/>
        <v>-0.1681636888</v>
      </c>
      <c r="M1140" s="45">
        <f t="shared" si="11"/>
        <v>0.02812316994</v>
      </c>
      <c r="N1140" s="233">
        <f t="shared" si="12"/>
        <v>0.0259599488</v>
      </c>
    </row>
    <row r="1141">
      <c r="A1141" s="180">
        <f t="shared" si="9"/>
        <v>10</v>
      </c>
      <c r="B1141" s="180">
        <f t="shared" si="10"/>
        <v>1964</v>
      </c>
      <c r="C1141" s="45">
        <f>'StockBond Returns'!W1131</f>
        <v>0.007854434805</v>
      </c>
      <c r="D1141" s="231">
        <f>'StockBond Returns'!M1131</f>
        <v>23.30243177</v>
      </c>
      <c r="E1141" s="45">
        <f t="shared" si="1"/>
        <v>0.03895698805</v>
      </c>
      <c r="F1141" s="147">
        <f t="shared" si="4"/>
        <v>159.4431338</v>
      </c>
      <c r="G1141" s="232">
        <f>'StockBond Returns'!C1131</f>
        <v>1964.75</v>
      </c>
      <c r="H1141" s="147">
        <f t="shared" si="2"/>
        <v>0.5176186882</v>
      </c>
      <c r="I1141" s="147">
        <f t="shared" si="5"/>
        <v>6.124070562</v>
      </c>
      <c r="J1141" s="45">
        <f t="shared" si="6"/>
        <v>-0.3316090883</v>
      </c>
      <c r="K1141" s="45">
        <f t="shared" si="7"/>
        <v>-0.3334746225</v>
      </c>
      <c r="L1141" s="45">
        <f t="shared" si="8"/>
        <v>-0.1710775642</v>
      </c>
      <c r="M1141" s="45">
        <f t="shared" si="11"/>
        <v>0.02720713634</v>
      </c>
      <c r="N1141" s="233">
        <f t="shared" si="12"/>
        <v>0.02587965786</v>
      </c>
    </row>
    <row r="1142">
      <c r="A1142" s="180">
        <f t="shared" si="9"/>
        <v>11</v>
      </c>
      <c r="B1142" s="180">
        <f t="shared" si="10"/>
        <v>1964</v>
      </c>
      <c r="C1142" s="45">
        <f>'StockBond Returns'!W1132</f>
        <v>-0.004909894295</v>
      </c>
      <c r="D1142" s="231">
        <f>'StockBond Returns'!M1132</f>
        <v>22.94775481</v>
      </c>
      <c r="E1142" s="45">
        <f t="shared" si="1"/>
        <v>0.03928862395</v>
      </c>
      <c r="F1142" s="147">
        <f t="shared" si="4"/>
        <v>158.1452076</v>
      </c>
      <c r="G1142" s="232">
        <f>'StockBond Returns'!C1132</f>
        <v>1964.833333</v>
      </c>
      <c r="H1142" s="147">
        <f t="shared" si="2"/>
        <v>0.5177756327</v>
      </c>
      <c r="I1142" s="147">
        <f t="shared" si="5"/>
        <v>6.140941114</v>
      </c>
      <c r="J1142" s="45">
        <f t="shared" si="6"/>
        <v>-0.3361566473</v>
      </c>
      <c r="K1142" s="45">
        <f t="shared" si="7"/>
        <v>-0.3361566473</v>
      </c>
      <c r="L1142" s="45">
        <f t="shared" si="8"/>
        <v>-0.1742783732</v>
      </c>
      <c r="M1142" s="45">
        <f t="shared" si="11"/>
        <v>0.02815867463</v>
      </c>
      <c r="N1142" s="233">
        <f t="shared" si="12"/>
        <v>0.0258094744</v>
      </c>
    </row>
    <row r="1143">
      <c r="A1143" s="180">
        <f t="shared" si="9"/>
        <v>12</v>
      </c>
      <c r="B1143" s="180">
        <f t="shared" si="10"/>
        <v>1964</v>
      </c>
      <c r="C1143" s="45">
        <f>'StockBond Returns'!W1133</f>
        <v>0.00412675671</v>
      </c>
      <c r="D1143" s="231">
        <f>'StockBond Returns'!M1133</f>
        <v>22.96707312</v>
      </c>
      <c r="E1143" s="45">
        <f t="shared" si="1"/>
        <v>0.03927029687</v>
      </c>
      <c r="F1143" s="147">
        <f t="shared" si="4"/>
        <v>158.2779221</v>
      </c>
      <c r="G1143" s="232">
        <f>'StockBond Returns'!C1133</f>
        <v>1964.916667</v>
      </c>
      <c r="H1143" s="147">
        <f t="shared" si="2"/>
        <v>0.5179684156</v>
      </c>
      <c r="I1143" s="147">
        <f t="shared" si="5"/>
        <v>6.155063415</v>
      </c>
      <c r="J1143" s="45">
        <f t="shared" si="6"/>
        <v>-0.3402139785</v>
      </c>
      <c r="K1143" s="45">
        <f t="shared" si="7"/>
        <v>-0.3402139785</v>
      </c>
      <c r="L1143" s="45">
        <f t="shared" si="8"/>
        <v>-0.1771089907</v>
      </c>
      <c r="M1143" s="45">
        <f t="shared" si="11"/>
        <v>0.02846991972</v>
      </c>
      <c r="N1143" s="233">
        <f t="shared" si="12"/>
        <v>0.02574299436</v>
      </c>
    </row>
    <row r="1144">
      <c r="A1144" s="180">
        <f t="shared" si="9"/>
        <v>1</v>
      </c>
      <c r="B1144" s="180">
        <f t="shared" si="10"/>
        <v>1965</v>
      </c>
      <c r="C1144" s="45">
        <f>'StockBond Returns'!W1134</f>
        <v>0.02700093374</v>
      </c>
      <c r="D1144" s="231">
        <f>'StockBond Returns'!M1134</f>
        <v>23.66382218</v>
      </c>
      <c r="E1144" s="45">
        <f t="shared" si="1"/>
        <v>0.03862930009</v>
      </c>
      <c r="F1144" s="147">
        <f t="shared" si="4"/>
        <v>162.0196197</v>
      </c>
      <c r="G1144" s="232">
        <f>'StockBond Returns'!C1134</f>
        <v>1965</v>
      </c>
      <c r="H1144" s="147">
        <f t="shared" si="2"/>
        <v>0.5215587091</v>
      </c>
      <c r="I1144" s="147">
        <f t="shared" si="5"/>
        <v>6.171003113</v>
      </c>
      <c r="J1144" s="45">
        <f t="shared" si="6"/>
        <v>-0.3444816696</v>
      </c>
      <c r="K1144" s="45">
        <f t="shared" si="7"/>
        <v>-0.3444816696</v>
      </c>
      <c r="L1144" s="45">
        <f t="shared" si="8"/>
        <v>-0.1801816054</v>
      </c>
      <c r="M1144" s="45">
        <f t="shared" si="11"/>
        <v>0.02925188024</v>
      </c>
      <c r="N1144" s="233">
        <f t="shared" si="12"/>
        <v>0.02568575728</v>
      </c>
    </row>
    <row r="1145">
      <c r="A1145" s="180">
        <f t="shared" si="9"/>
        <v>2</v>
      </c>
      <c r="B1145" s="180">
        <f t="shared" si="10"/>
        <v>1965</v>
      </c>
      <c r="C1145" s="45">
        <f>'StockBond Returns'!W1135</f>
        <v>0.0009335516163</v>
      </c>
      <c r="D1145" s="231">
        <f>'StockBond Returns'!M1135</f>
        <v>23.5067776</v>
      </c>
      <c r="E1145" s="45">
        <f t="shared" si="1"/>
        <v>0.03877046116</v>
      </c>
      <c r="F1145" s="147">
        <f t="shared" si="4"/>
        <v>161.6488278</v>
      </c>
      <c r="G1145" s="232">
        <f>'StockBond Returns'!C1135</f>
        <v>1965.083333</v>
      </c>
      <c r="H1145" s="147">
        <f t="shared" si="2"/>
        <v>0.5222666333</v>
      </c>
      <c r="I1145" s="147">
        <f t="shared" si="5"/>
        <v>6.186727738</v>
      </c>
      <c r="J1145" s="45">
        <f t="shared" si="6"/>
        <v>-0.3471255761</v>
      </c>
      <c r="K1145" s="45">
        <f t="shared" si="7"/>
        <v>-0.3471255761</v>
      </c>
      <c r="L1145" s="45">
        <f t="shared" si="8"/>
        <v>-0.1832198399</v>
      </c>
      <c r="M1145" s="45">
        <f t="shared" si="11"/>
        <v>0.02928487877</v>
      </c>
      <c r="N1145" s="233">
        <f t="shared" si="12"/>
        <v>0.02562622303</v>
      </c>
    </row>
    <row r="1146">
      <c r="A1146" s="180">
        <f t="shared" si="9"/>
        <v>3</v>
      </c>
      <c r="B1146" s="180">
        <f t="shared" si="10"/>
        <v>1965</v>
      </c>
      <c r="C1146" s="45">
        <f>'StockBond Returns'!W1136</f>
        <v>-0.008779397751</v>
      </c>
      <c r="D1146" s="231">
        <f>'StockBond Returns'!M1136</f>
        <v>23.0740987</v>
      </c>
      <c r="E1146" s="45">
        <f t="shared" si="1"/>
        <v>0.03916931877</v>
      </c>
      <c r="F1146" s="147">
        <f t="shared" si="4"/>
        <v>159.711967</v>
      </c>
      <c r="G1146" s="232">
        <f>'StockBond Returns'!C1136</f>
        <v>1965.166667</v>
      </c>
      <c r="H1146" s="147">
        <f t="shared" si="2"/>
        <v>0.5213174121</v>
      </c>
      <c r="I1146" s="147">
        <f t="shared" si="5"/>
        <v>6.199980077</v>
      </c>
      <c r="J1146" s="45">
        <f t="shared" si="6"/>
        <v>-0.3480260056</v>
      </c>
      <c r="K1146" s="45">
        <f t="shared" si="7"/>
        <v>-0.3485210828</v>
      </c>
      <c r="L1146" s="45">
        <f t="shared" si="8"/>
        <v>-0.185923832</v>
      </c>
      <c r="M1146" s="45">
        <f t="shared" si="11"/>
        <v>0.02900148581</v>
      </c>
      <c r="N1146" s="233">
        <f t="shared" si="12"/>
        <v>0.02555709302</v>
      </c>
    </row>
    <row r="1147">
      <c r="A1147" s="180">
        <f t="shared" si="9"/>
        <v>4</v>
      </c>
      <c r="B1147" s="180">
        <f t="shared" si="10"/>
        <v>1965</v>
      </c>
      <c r="C1147" s="45">
        <f>'StockBond Returns'!W1137</f>
        <v>0.02591020543</v>
      </c>
      <c r="D1147" s="231">
        <f>'StockBond Returns'!M1137</f>
        <v>23.72405803</v>
      </c>
      <c r="E1147" s="45">
        <f t="shared" si="1"/>
        <v>0.03857565238</v>
      </c>
      <c r="F1147" s="147">
        <f t="shared" si="4"/>
        <v>163.315312</v>
      </c>
      <c r="G1147" s="232">
        <f>'StockBond Returns'!C1137</f>
        <v>1965.25</v>
      </c>
      <c r="H1147" s="147">
        <f t="shared" si="2"/>
        <v>0.5249995586</v>
      </c>
      <c r="I1147" s="147">
        <f t="shared" si="5"/>
        <v>6.215879098</v>
      </c>
      <c r="J1147" s="45">
        <f t="shared" si="6"/>
        <v>-0.3486775469</v>
      </c>
      <c r="K1147" s="45">
        <f t="shared" si="7"/>
        <v>-0.3501874403</v>
      </c>
      <c r="L1147" s="45">
        <f t="shared" si="8"/>
        <v>-0.1889648623</v>
      </c>
      <c r="M1147" s="45">
        <f t="shared" si="11"/>
        <v>0.02998261894</v>
      </c>
      <c r="N1147" s="233">
        <f t="shared" si="12"/>
        <v>0.02548008291</v>
      </c>
    </row>
    <row r="1148">
      <c r="A1148" s="180">
        <f t="shared" si="9"/>
        <v>5</v>
      </c>
      <c r="B1148" s="180">
        <f t="shared" si="10"/>
        <v>1965</v>
      </c>
      <c r="C1148" s="45">
        <f>'StockBond Returns'!W1138</f>
        <v>-0.00671241922</v>
      </c>
      <c r="D1148" s="231">
        <f>'StockBond Returns'!M1138</f>
        <v>23.2945415</v>
      </c>
      <c r="E1148" s="45">
        <f t="shared" si="1"/>
        <v>0.03896425591</v>
      </c>
      <c r="F1148" s="147">
        <f t="shared" si="4"/>
        <v>161.6975956</v>
      </c>
      <c r="G1148" s="232">
        <f>'StockBond Returns'!C1138</f>
        <v>1965.333333</v>
      </c>
      <c r="H1148" s="147">
        <f t="shared" si="2"/>
        <v>0.5250355412</v>
      </c>
      <c r="I1148" s="147">
        <f t="shared" si="5"/>
        <v>6.229458742</v>
      </c>
      <c r="J1148" s="45">
        <f t="shared" si="6"/>
        <v>-0.3477412509</v>
      </c>
      <c r="K1148" s="45">
        <f t="shared" si="7"/>
        <v>-0.3516039716</v>
      </c>
      <c r="L1148" s="45">
        <f t="shared" si="8"/>
        <v>-0.1916900776</v>
      </c>
      <c r="M1148" s="45">
        <f t="shared" si="11"/>
        <v>0.03032711805</v>
      </c>
      <c r="N1148" s="233">
        <f t="shared" si="12"/>
        <v>0.02538741408</v>
      </c>
    </row>
    <row r="1149">
      <c r="A1149" s="180">
        <f t="shared" si="9"/>
        <v>6</v>
      </c>
      <c r="B1149" s="180">
        <f t="shared" si="10"/>
        <v>1965</v>
      </c>
      <c r="C1149" s="45">
        <f>'StockBond Returns'!W1139</f>
        <v>-0.03715924295</v>
      </c>
      <c r="D1149" s="231">
        <f>'StockBond Returns'!M1139</f>
        <v>22.14316853</v>
      </c>
      <c r="E1149" s="45">
        <f t="shared" si="1"/>
        <v>0.04008032762</v>
      </c>
      <c r="F1149" s="147">
        <f t="shared" si="4"/>
        <v>155.1835098</v>
      </c>
      <c r="G1149" s="232">
        <f>'StockBond Returns'!C1139</f>
        <v>1965.416667</v>
      </c>
      <c r="H1149" s="147">
        <f t="shared" si="2"/>
        <v>0.5183171594</v>
      </c>
      <c r="I1149" s="147">
        <f t="shared" si="5"/>
        <v>6.234284664</v>
      </c>
      <c r="J1149" s="45">
        <f t="shared" si="6"/>
        <v>-0.3450870603</v>
      </c>
      <c r="K1149" s="45">
        <f t="shared" si="7"/>
        <v>-0.352105891</v>
      </c>
      <c r="L1149" s="45">
        <f t="shared" si="8"/>
        <v>-0.1932695609</v>
      </c>
      <c r="M1149" s="45">
        <f t="shared" si="11"/>
        <v>0.02883077504</v>
      </c>
      <c r="N1149" s="233">
        <f t="shared" si="12"/>
        <v>0.0252846261</v>
      </c>
    </row>
    <row r="1150">
      <c r="A1150" s="180">
        <f t="shared" si="9"/>
        <v>7</v>
      </c>
      <c r="B1150" s="180">
        <f t="shared" si="10"/>
        <v>1965</v>
      </c>
      <c r="C1150" s="45">
        <f>'StockBond Returns'!W1140</f>
        <v>0.01344183203</v>
      </c>
      <c r="D1150" s="231">
        <f>'StockBond Returns'!M1140</f>
        <v>22.43472823</v>
      </c>
      <c r="E1150" s="45">
        <f t="shared" si="1"/>
        <v>0.03978687573</v>
      </c>
      <c r="F1150" s="147">
        <f t="shared" si="4"/>
        <v>156.7441761</v>
      </c>
      <c r="G1150" s="232">
        <f>'StockBond Returns'!C1140</f>
        <v>1965.5</v>
      </c>
      <c r="H1150" s="147">
        <f t="shared" si="2"/>
        <v>0.5196967547</v>
      </c>
      <c r="I1150" s="147">
        <f t="shared" si="5"/>
        <v>6.237789271</v>
      </c>
      <c r="J1150" s="45">
        <f t="shared" si="6"/>
        <v>-0.3426006814</v>
      </c>
      <c r="K1150" s="45">
        <f t="shared" si="7"/>
        <v>-0.3524699005</v>
      </c>
      <c r="L1150" s="45">
        <f t="shared" si="8"/>
        <v>-0.1946702861</v>
      </c>
      <c r="M1150" s="45">
        <f t="shared" si="11"/>
        <v>0.02624886376</v>
      </c>
      <c r="N1150" s="233">
        <f t="shared" si="12"/>
        <v>0.02518753892</v>
      </c>
    </row>
    <row r="1151">
      <c r="A1151" s="180">
        <f t="shared" si="9"/>
        <v>8</v>
      </c>
      <c r="B1151" s="180">
        <f t="shared" si="10"/>
        <v>1965</v>
      </c>
      <c r="C1151" s="45">
        <f>'StockBond Returns'!W1141</f>
        <v>0.01963745334</v>
      </c>
      <c r="D1151" s="231">
        <f>'StockBond Returns'!M1141</f>
        <v>22.84417581</v>
      </c>
      <c r="E1151" s="45">
        <f t="shared" si="1"/>
        <v>0.03938741691</v>
      </c>
      <c r="F1151" s="147">
        <f t="shared" si="4"/>
        <v>159.2923303</v>
      </c>
      <c r="G1151" s="232">
        <f>'StockBond Returns'!C1141</f>
        <v>1965.583333</v>
      </c>
      <c r="H1151" s="147">
        <f t="shared" si="2"/>
        <v>0.5228427854</v>
      </c>
      <c r="I1151" s="147">
        <f t="shared" si="5"/>
        <v>6.247105777</v>
      </c>
      <c r="J1151" s="45">
        <f t="shared" si="6"/>
        <v>-0.3406085039</v>
      </c>
      <c r="K1151" s="45">
        <f t="shared" si="7"/>
        <v>-0.3534355826</v>
      </c>
      <c r="L1151" s="45">
        <f t="shared" si="8"/>
        <v>-0.1968106825</v>
      </c>
      <c r="M1151" s="45">
        <f t="shared" si="11"/>
        <v>0.0255102413</v>
      </c>
      <c r="N1151" s="233">
        <f t="shared" si="12"/>
        <v>0.02510752351</v>
      </c>
    </row>
    <row r="1152">
      <c r="A1152" s="180">
        <f t="shared" si="9"/>
        <v>9</v>
      </c>
      <c r="B1152" s="180">
        <f t="shared" si="10"/>
        <v>1965</v>
      </c>
      <c r="C1152" s="45">
        <f>'StockBond Returns'!W1142</f>
        <v>0.02288080412</v>
      </c>
      <c r="D1152" s="231">
        <f>'StockBond Returns'!M1142</f>
        <v>23.52582512</v>
      </c>
      <c r="E1152" s="45">
        <f t="shared" si="1"/>
        <v>0.03875323968</v>
      </c>
      <c r="F1152" s="147">
        <f t="shared" si="4"/>
        <v>162.4022611</v>
      </c>
      <c r="G1152" s="232">
        <f>'StockBond Returns'!C1142</f>
        <v>1965.666667</v>
      </c>
      <c r="H1152" s="147">
        <f t="shared" si="2"/>
        <v>0.5244678123</v>
      </c>
      <c r="I1152" s="147">
        <f t="shared" si="5"/>
        <v>6.253865103</v>
      </c>
      <c r="J1152" s="45">
        <f t="shared" si="6"/>
        <v>-0.3370637352</v>
      </c>
      <c r="K1152" s="45">
        <f t="shared" si="7"/>
        <v>-0.3541344047</v>
      </c>
      <c r="L1152" s="45">
        <f t="shared" si="8"/>
        <v>-0.1986094892</v>
      </c>
      <c r="M1152" s="45">
        <f t="shared" si="11"/>
        <v>0.02365777018</v>
      </c>
      <c r="N1152" s="233">
        <f t="shared" si="12"/>
        <v>0.02504997865</v>
      </c>
    </row>
    <row r="1153">
      <c r="A1153" s="180">
        <f t="shared" si="9"/>
        <v>10</v>
      </c>
      <c r="B1153" s="180">
        <f t="shared" si="10"/>
        <v>1965</v>
      </c>
      <c r="C1153" s="45">
        <f>'StockBond Returns'!W1143</f>
        <v>0.02108416899</v>
      </c>
      <c r="D1153" s="231">
        <f>'StockBond Returns'!M1143</f>
        <v>23.99427738</v>
      </c>
      <c r="E1153" s="45">
        <f t="shared" si="1"/>
        <v>0.03833830207</v>
      </c>
      <c r="F1153" s="147">
        <f t="shared" si="4"/>
        <v>165.290852</v>
      </c>
      <c r="G1153" s="232">
        <f>'StockBond Returns'!C1143</f>
        <v>1965.75</v>
      </c>
      <c r="H1153" s="147">
        <f t="shared" si="2"/>
        <v>0.5280808844</v>
      </c>
      <c r="I1153" s="147">
        <f t="shared" si="5"/>
        <v>6.264327299</v>
      </c>
      <c r="J1153" s="45">
        <f t="shared" si="6"/>
        <v>-0.3337241984</v>
      </c>
      <c r="K1153" s="45">
        <f t="shared" si="7"/>
        <v>-0.3552130796</v>
      </c>
      <c r="L1153" s="45">
        <f t="shared" si="8"/>
        <v>-0.2008677272</v>
      </c>
      <c r="M1153" s="45">
        <f t="shared" si="11"/>
        <v>0.02290253446</v>
      </c>
      <c r="N1153" s="233">
        <f t="shared" si="12"/>
        <v>0.02503442333</v>
      </c>
    </row>
    <row r="1154">
      <c r="A1154" s="180">
        <f t="shared" si="9"/>
        <v>11</v>
      </c>
      <c r="B1154" s="180">
        <f t="shared" si="10"/>
        <v>1965</v>
      </c>
      <c r="C1154" s="45">
        <f>'StockBond Returns'!W1144</f>
        <v>-0.008397344373</v>
      </c>
      <c r="D1154" s="231">
        <f>'StockBond Returns'!M1144</f>
        <v>23.78525769</v>
      </c>
      <c r="E1154" s="45">
        <f t="shared" si="1"/>
        <v>0.03852142455</v>
      </c>
      <c r="F1154" s="147">
        <f t="shared" si="4"/>
        <v>163.3792014</v>
      </c>
      <c r="G1154" s="232">
        <f>'StockBond Returns'!C1144</f>
        <v>1965.833333</v>
      </c>
      <c r="H1154" s="147">
        <f t="shared" si="2"/>
        <v>0.5244666316</v>
      </c>
      <c r="I1154" s="147">
        <f t="shared" si="5"/>
        <v>6.271018298</v>
      </c>
      <c r="J1154" s="45">
        <f t="shared" si="6"/>
        <v>-0.3286970184</v>
      </c>
      <c r="K1154" s="45">
        <f t="shared" si="7"/>
        <v>-0.355901049</v>
      </c>
      <c r="L1154" s="45">
        <f t="shared" si="8"/>
        <v>-0.2026279411</v>
      </c>
      <c r="M1154" s="45">
        <f t="shared" si="11"/>
        <v>0.02118196232</v>
      </c>
      <c r="N1154" s="233">
        <f t="shared" si="12"/>
        <v>0.02507901638</v>
      </c>
    </row>
    <row r="1155">
      <c r="A1155" s="180">
        <f t="shared" si="9"/>
        <v>12</v>
      </c>
      <c r="B1155" s="180">
        <f t="shared" si="10"/>
        <v>1965</v>
      </c>
      <c r="C1155" s="45">
        <f>'StockBond Returns'!W1145</f>
        <v>0.002900166852</v>
      </c>
      <c r="D1155" s="231">
        <f>'StockBond Returns'!M1145</f>
        <v>23.87492348</v>
      </c>
      <c r="E1155" s="45">
        <f t="shared" si="1"/>
        <v>0.0384424755</v>
      </c>
      <c r="F1155" s="147">
        <f t="shared" si="4"/>
        <v>163.3270407</v>
      </c>
      <c r="G1155" s="232">
        <f>'StockBond Returns'!C1145</f>
        <v>1965.916667</v>
      </c>
      <c r="H1155" s="147">
        <f t="shared" si="2"/>
        <v>0.5232246465</v>
      </c>
      <c r="I1155" s="147">
        <f t="shared" si="5"/>
        <v>6.276274529</v>
      </c>
      <c r="J1155" s="45">
        <f t="shared" si="6"/>
        <v>-0.323126431</v>
      </c>
      <c r="K1155" s="45">
        <f t="shared" si="7"/>
        <v>-0.3564404666</v>
      </c>
      <c r="L1155" s="45">
        <f t="shared" si="8"/>
        <v>-0.2041884885</v>
      </c>
      <c r="M1155" s="45">
        <f t="shared" si="11"/>
        <v>0.01969291063</v>
      </c>
      <c r="N1155" s="233">
        <f t="shared" si="12"/>
        <v>0.02520854878</v>
      </c>
    </row>
    <row r="1156">
      <c r="A1156" s="180">
        <f t="shared" si="9"/>
        <v>1</v>
      </c>
      <c r="B1156" s="180">
        <f t="shared" si="10"/>
        <v>1966</v>
      </c>
      <c r="C1156" s="45">
        <f>'StockBond Returns'!W1146</f>
        <v>0.005509117562</v>
      </c>
      <c r="D1156" s="231">
        <f>'StockBond Returns'!M1146</f>
        <v>23.94504862</v>
      </c>
      <c r="E1156" s="45">
        <f t="shared" si="1"/>
        <v>0.03838114365</v>
      </c>
      <c r="F1156" s="147">
        <f t="shared" si="4"/>
        <v>163.7007214</v>
      </c>
      <c r="G1156" s="232">
        <f>'StockBond Returns'!C1146</f>
        <v>1966</v>
      </c>
      <c r="H1156" s="147">
        <f t="shared" si="2"/>
        <v>0.5235850752</v>
      </c>
      <c r="I1156" s="147">
        <f t="shared" si="5"/>
        <v>6.278300895</v>
      </c>
      <c r="J1156" s="45">
        <f t="shared" si="6"/>
        <v>-0.317415125</v>
      </c>
      <c r="K1156" s="45">
        <f t="shared" si="7"/>
        <v>-0.35664818</v>
      </c>
      <c r="L1156" s="45">
        <f t="shared" si="8"/>
        <v>-0.2053237145</v>
      </c>
      <c r="M1156" s="45">
        <f t="shared" si="11"/>
        <v>0.0173874134</v>
      </c>
      <c r="N1156" s="233">
        <f t="shared" si="12"/>
        <v>0.02543877412</v>
      </c>
    </row>
    <row r="1157">
      <c r="A1157" s="180">
        <f t="shared" si="9"/>
        <v>2</v>
      </c>
      <c r="B1157" s="180">
        <f t="shared" si="10"/>
        <v>1966</v>
      </c>
      <c r="C1157" s="45">
        <f>'StockBond Returns'!W1147</f>
        <v>-0.0230473834</v>
      </c>
      <c r="D1157" s="231">
        <f>'StockBond Returns'!M1147</f>
        <v>23.32416093</v>
      </c>
      <c r="E1157" s="45">
        <f t="shared" si="1"/>
        <v>0.03893699838</v>
      </c>
      <c r="F1157" s="147">
        <f t="shared" si="4"/>
        <v>159.4163303</v>
      </c>
      <c r="G1157" s="232">
        <f>'StockBond Returns'!C1147</f>
        <v>1966.083333</v>
      </c>
      <c r="H1157" s="147">
        <f t="shared" si="2"/>
        <v>0.5172661161</v>
      </c>
      <c r="I1157" s="147">
        <f t="shared" si="5"/>
        <v>6.273300378</v>
      </c>
      <c r="J1157" s="45">
        <f t="shared" si="6"/>
        <v>-0.3120679222</v>
      </c>
      <c r="K1157" s="45">
        <f t="shared" si="7"/>
        <v>-0.3561353571</v>
      </c>
      <c r="L1157" s="45">
        <f t="shared" si="8"/>
        <v>-0.2055569314</v>
      </c>
      <c r="M1157" s="45">
        <f t="shared" si="11"/>
        <v>0.0139932843</v>
      </c>
      <c r="N1157" s="233">
        <f t="shared" si="12"/>
        <v>0.025749676</v>
      </c>
    </row>
    <row r="1158">
      <c r="A1158" s="180">
        <f t="shared" si="9"/>
        <v>3</v>
      </c>
      <c r="B1158" s="180">
        <f t="shared" si="10"/>
        <v>1966</v>
      </c>
      <c r="C1158" s="45">
        <f>'StockBond Returns'!W1148</f>
        <v>-0.01044706494</v>
      </c>
      <c r="D1158" s="231">
        <f>'StockBond Returns'!M1148</f>
        <v>22.70015274</v>
      </c>
      <c r="E1158" s="45">
        <f t="shared" si="1"/>
        <v>0.03952628351</v>
      </c>
      <c r="F1158" s="147">
        <f t="shared" si="4"/>
        <v>157.2390353</v>
      </c>
      <c r="G1158" s="232">
        <f>'StockBond Returns'!C1148</f>
        <v>1966.166667</v>
      </c>
      <c r="H1158" s="147">
        <f t="shared" si="2"/>
        <v>0.5179228907</v>
      </c>
      <c r="I1158" s="147">
        <f t="shared" si="5"/>
        <v>6.269905856</v>
      </c>
      <c r="J1158" s="45">
        <f t="shared" si="6"/>
        <v>-0.3071145359</v>
      </c>
      <c r="K1158" s="45">
        <f t="shared" si="7"/>
        <v>-0.3557867694</v>
      </c>
      <c r="L1158" s="45">
        <f t="shared" si="8"/>
        <v>-0.2059790531</v>
      </c>
      <c r="M1158" s="45">
        <f t="shared" si="11"/>
        <v>0.01127838768</v>
      </c>
      <c r="N1158" s="233">
        <f t="shared" si="12"/>
        <v>0.02612312157</v>
      </c>
    </row>
    <row r="1159">
      <c r="A1159" s="180">
        <f t="shared" si="9"/>
        <v>4</v>
      </c>
      <c r="B1159" s="180">
        <f t="shared" si="10"/>
        <v>1966</v>
      </c>
      <c r="C1159" s="45">
        <f>'StockBond Returns'!W1149</f>
        <v>0.01360485333</v>
      </c>
      <c r="D1159" s="231">
        <f>'StockBond Returns'!M1149</f>
        <v>22.93706341</v>
      </c>
      <c r="E1159" s="45">
        <f t="shared" si="1"/>
        <v>0.03929878004</v>
      </c>
      <c r="F1159" s="147">
        <f t="shared" si="4"/>
        <v>158.8532802</v>
      </c>
      <c r="G1159" s="232">
        <f>'StockBond Returns'!C1149</f>
        <v>1966.25</v>
      </c>
      <c r="H1159" s="147">
        <f t="shared" si="2"/>
        <v>0.520228343</v>
      </c>
      <c r="I1159" s="147">
        <f t="shared" si="5"/>
        <v>6.265134641</v>
      </c>
      <c r="J1159" s="45">
        <f t="shared" si="6"/>
        <v>-0.3027037195</v>
      </c>
      <c r="K1159" s="45">
        <f t="shared" si="7"/>
        <v>-0.3552961686</v>
      </c>
      <c r="L1159" s="45">
        <f t="shared" si="8"/>
        <v>-0.2062149902</v>
      </c>
      <c r="M1159" s="45">
        <f t="shared" si="11"/>
        <v>0.00792414747</v>
      </c>
      <c r="N1159" s="233">
        <f t="shared" si="12"/>
        <v>0.02653816575</v>
      </c>
    </row>
    <row r="1160">
      <c r="A1160" s="180">
        <f t="shared" si="9"/>
        <v>5</v>
      </c>
      <c r="B1160" s="180">
        <f t="shared" si="10"/>
        <v>1966</v>
      </c>
      <c r="C1160" s="45">
        <f>'StockBond Returns'!W1150</f>
        <v>-0.03997998118</v>
      </c>
      <c r="D1160" s="231">
        <f>'StockBond Returns'!M1150</f>
        <v>21.68850068</v>
      </c>
      <c r="E1160" s="45">
        <f t="shared" si="1"/>
        <v>0.04055369133</v>
      </c>
      <c r="F1160" s="147">
        <f t="shared" si="4"/>
        <v>152.0028994</v>
      </c>
      <c r="G1160" s="232">
        <f>'StockBond Returns'!C1150</f>
        <v>1966.333333</v>
      </c>
      <c r="H1160" s="147">
        <f t="shared" si="2"/>
        <v>0.5136898886</v>
      </c>
      <c r="I1160" s="147">
        <f t="shared" si="5"/>
        <v>6.253788988</v>
      </c>
      <c r="J1160" s="45">
        <f t="shared" si="6"/>
        <v>-0.298599424</v>
      </c>
      <c r="K1160" s="45">
        <f t="shared" si="7"/>
        <v>-0.3541265439</v>
      </c>
      <c r="L1160" s="45">
        <f t="shared" si="8"/>
        <v>-0.2056070725</v>
      </c>
      <c r="M1160" s="45">
        <f t="shared" si="11"/>
        <v>0.003905675747</v>
      </c>
      <c r="N1160" s="233">
        <f t="shared" si="12"/>
        <v>0.02695764261</v>
      </c>
    </row>
    <row r="1161">
      <c r="A1161" s="180">
        <f t="shared" si="9"/>
        <v>6</v>
      </c>
      <c r="B1161" s="180">
        <f t="shared" si="10"/>
        <v>1966</v>
      </c>
      <c r="C1161" s="45">
        <f>'StockBond Returns'!W1151</f>
        <v>-0.0132820206</v>
      </c>
      <c r="D1161" s="231">
        <f>'StockBond Returns'!M1151</f>
        <v>21.22463597</v>
      </c>
      <c r="E1161" s="45">
        <f t="shared" si="1"/>
        <v>0.04105753007</v>
      </c>
      <c r="F1161" s="147">
        <f t="shared" si="4"/>
        <v>149.4771267</v>
      </c>
      <c r="G1161" s="232">
        <f>'StockBond Returns'!C1151</f>
        <v>1966.416667</v>
      </c>
      <c r="H1161" s="147">
        <f t="shared" si="2"/>
        <v>0.5114301353</v>
      </c>
      <c r="I1161" s="147">
        <f t="shared" si="5"/>
        <v>6.246901964</v>
      </c>
      <c r="J1161" s="45">
        <f t="shared" si="6"/>
        <v>-0.2950652512</v>
      </c>
      <c r="K1161" s="45">
        <f t="shared" si="7"/>
        <v>-0.3534144876</v>
      </c>
      <c r="L1161" s="45">
        <f t="shared" si="8"/>
        <v>-0.2055516871</v>
      </c>
      <c r="M1161" s="45">
        <f t="shared" si="11"/>
        <v>0.002023856961</v>
      </c>
      <c r="N1161" s="233">
        <f t="shared" si="12"/>
        <v>0.02736758354</v>
      </c>
    </row>
    <row r="1162">
      <c r="A1162" s="180">
        <f t="shared" si="9"/>
        <v>7</v>
      </c>
      <c r="B1162" s="180">
        <f t="shared" si="10"/>
        <v>1966</v>
      </c>
      <c r="C1162" s="45">
        <f>'StockBond Returns'!W1152</f>
        <v>-0.01064511427</v>
      </c>
      <c r="D1162" s="231">
        <f>'StockBond Returns'!M1152</f>
        <v>20.50242186</v>
      </c>
      <c r="E1162" s="45">
        <f t="shared" si="1"/>
        <v>0.04188736279</v>
      </c>
      <c r="F1162" s="147">
        <f t="shared" si="4"/>
        <v>147.3799397</v>
      </c>
      <c r="G1162" s="232">
        <f>'StockBond Returns'!C1152</f>
        <v>1966.5</v>
      </c>
      <c r="H1162" s="147">
        <f t="shared" si="2"/>
        <v>0.5144464169</v>
      </c>
      <c r="I1162" s="147">
        <f t="shared" si="5"/>
        <v>6.241651626</v>
      </c>
      <c r="J1162" s="45">
        <f t="shared" si="6"/>
        <v>-0.292549555</v>
      </c>
      <c r="K1162" s="45">
        <f t="shared" si="7"/>
        <v>-0.3528705943</v>
      </c>
      <c r="L1162" s="45">
        <f t="shared" si="8"/>
        <v>-0.2056961316</v>
      </c>
      <c r="M1162" s="45">
        <f t="shared" si="11"/>
        <v>0.0006191865692</v>
      </c>
      <c r="N1162" s="233">
        <f t="shared" si="12"/>
        <v>0.02775698989</v>
      </c>
    </row>
    <row r="1163">
      <c r="A1163" s="180">
        <f t="shared" si="9"/>
        <v>8</v>
      </c>
      <c r="B1163" s="180">
        <f t="shared" si="10"/>
        <v>1966</v>
      </c>
      <c r="C1163" s="45">
        <f>'StockBond Returns'!W1153</f>
        <v>-0.06680370915</v>
      </c>
      <c r="D1163" s="231">
        <f>'StockBond Returns'!M1153</f>
        <v>19.03734641</v>
      </c>
      <c r="E1163" s="45">
        <f t="shared" si="1"/>
        <v>0.04376416462</v>
      </c>
      <c r="F1163" s="147">
        <f t="shared" si="4"/>
        <v>137.0543336</v>
      </c>
      <c r="G1163" s="232">
        <f>'StockBond Returns'!C1153</f>
        <v>1966.583333</v>
      </c>
      <c r="H1163" s="147">
        <f t="shared" si="2"/>
        <v>0.4998390347</v>
      </c>
      <c r="I1163" s="147">
        <f t="shared" si="5"/>
        <v>6.218647875</v>
      </c>
      <c r="J1163" s="45">
        <f t="shared" si="6"/>
        <v>-0.2880514567</v>
      </c>
      <c r="K1163" s="45">
        <f t="shared" si="7"/>
        <v>-0.3504767615</v>
      </c>
      <c r="L1163" s="45">
        <f t="shared" si="8"/>
        <v>-0.2035660509</v>
      </c>
      <c r="M1163" s="45">
        <f t="shared" si="11"/>
        <v>-0.004555373702</v>
      </c>
      <c r="N1163" s="233">
        <f t="shared" si="12"/>
        <v>0.02812386678</v>
      </c>
    </row>
    <row r="1164">
      <c r="A1164" s="180">
        <f t="shared" si="9"/>
        <v>9</v>
      </c>
      <c r="B1164" s="180">
        <f t="shared" si="10"/>
        <v>1966</v>
      </c>
      <c r="C1164" s="45">
        <f>'StockBond Returns'!W1154</f>
        <v>0.001743326625</v>
      </c>
      <c r="D1164" s="231">
        <f>'StockBond Returns'!M1154</f>
        <v>18.85384827</v>
      </c>
      <c r="E1164" s="45">
        <f t="shared" si="1"/>
        <v>0.04401978487</v>
      </c>
      <c r="F1164" s="147">
        <f t="shared" si="4"/>
        <v>136.7925536</v>
      </c>
      <c r="G1164" s="232">
        <f>'StockBond Returns'!C1154</f>
        <v>1966.666667</v>
      </c>
      <c r="H1164" s="147">
        <f t="shared" si="2"/>
        <v>0.5017982319</v>
      </c>
      <c r="I1164" s="147">
        <f t="shared" si="5"/>
        <v>6.195978295</v>
      </c>
      <c r="J1164" s="45">
        <f t="shared" si="6"/>
        <v>-0.2832362855</v>
      </c>
      <c r="K1164" s="45">
        <f t="shared" si="7"/>
        <v>-0.3481003136</v>
      </c>
      <c r="L1164" s="45">
        <f t="shared" si="8"/>
        <v>-0.2014468155</v>
      </c>
      <c r="M1164" s="45">
        <f t="shared" si="11"/>
        <v>-0.009256165027</v>
      </c>
      <c r="N1164" s="233">
        <f t="shared" si="12"/>
        <v>0.02845971581</v>
      </c>
    </row>
    <row r="1165">
      <c r="A1165" s="180">
        <f t="shared" si="9"/>
        <v>10</v>
      </c>
      <c r="B1165" s="180">
        <f t="shared" si="10"/>
        <v>1966</v>
      </c>
      <c r="C1165" s="45">
        <f>'StockBond Returns'!W1155</f>
        <v>0.03681032908</v>
      </c>
      <c r="D1165" s="231">
        <f>'StockBond Returns'!M1155</f>
        <v>19.57471582</v>
      </c>
      <c r="E1165" s="45">
        <f t="shared" si="1"/>
        <v>0.04304315499</v>
      </c>
      <c r="F1165" s="147">
        <f t="shared" si="4"/>
        <v>141.307663</v>
      </c>
      <c r="G1165" s="232">
        <f>'StockBond Returns'!C1155</f>
        <v>1966.75</v>
      </c>
      <c r="H1165" s="147">
        <f t="shared" si="2"/>
        <v>0.5068606365</v>
      </c>
      <c r="I1165" s="147">
        <f t="shared" si="5"/>
        <v>6.174758047</v>
      </c>
      <c r="J1165" s="45">
        <f t="shared" si="6"/>
        <v>-0.2779804897</v>
      </c>
      <c r="K1165" s="45">
        <f t="shared" si="7"/>
        <v>-0.3458599873</v>
      </c>
      <c r="L1165" s="45">
        <f t="shared" si="8"/>
        <v>-0.1994820468</v>
      </c>
      <c r="M1165" s="45">
        <f t="shared" si="11"/>
        <v>-0.01429830329</v>
      </c>
      <c r="N1165" s="233">
        <f t="shared" si="12"/>
        <v>0.02876855809</v>
      </c>
    </row>
    <row r="1166">
      <c r="A1166" s="180">
        <f t="shared" si="9"/>
        <v>11</v>
      </c>
      <c r="B1166" s="180">
        <f t="shared" si="10"/>
        <v>1966</v>
      </c>
      <c r="C1166" s="45">
        <f>'StockBond Returns'!W1156</f>
        <v>0.001770026288</v>
      </c>
      <c r="D1166" s="231">
        <f>'StockBond Returns'!M1156</f>
        <v>19.57982665</v>
      </c>
      <c r="E1166" s="45">
        <f t="shared" si="1"/>
        <v>0.04303648758</v>
      </c>
      <c r="F1166" s="147">
        <f t="shared" si="4"/>
        <v>141.0500235</v>
      </c>
      <c r="G1166" s="232">
        <f>'StockBond Returns'!C1156</f>
        <v>1966.833333</v>
      </c>
      <c r="H1166" s="147">
        <f t="shared" si="2"/>
        <v>0.5058581318</v>
      </c>
      <c r="I1166" s="147">
        <f t="shared" si="5"/>
        <v>6.156149547</v>
      </c>
      <c r="J1166" s="45">
        <f t="shared" si="6"/>
        <v>-0.272419424</v>
      </c>
      <c r="K1166" s="45">
        <f t="shared" si="7"/>
        <v>-0.3438826857</v>
      </c>
      <c r="L1166" s="45">
        <f t="shared" si="8"/>
        <v>-0.197825279</v>
      </c>
      <c r="M1166" s="45">
        <f t="shared" si="11"/>
        <v>-0.01831739997</v>
      </c>
      <c r="N1166" s="233">
        <f t="shared" si="12"/>
        <v>0.02904131332</v>
      </c>
    </row>
    <row r="1167">
      <c r="A1167" s="180">
        <f t="shared" si="9"/>
        <v>12</v>
      </c>
      <c r="B1167" s="180">
        <f t="shared" si="10"/>
        <v>1966</v>
      </c>
      <c r="C1167" s="45">
        <f>'StockBond Returns'!W1157</f>
        <v>0.01039178436</v>
      </c>
      <c r="D1167" s="231">
        <f>'StockBond Returns'!M1157</f>
        <v>19.50593582</v>
      </c>
      <c r="E1167" s="45">
        <f t="shared" si="1"/>
        <v>0.04313322286</v>
      </c>
      <c r="F1167" s="147">
        <f t="shared" si="4"/>
        <v>142.00467</v>
      </c>
      <c r="G1167" s="232">
        <f>'StockBond Returns'!C1157</f>
        <v>1966.916667</v>
      </c>
      <c r="H1167" s="147">
        <f t="shared" si="2"/>
        <v>0.5104265898</v>
      </c>
      <c r="I1167" s="147">
        <f t="shared" si="5"/>
        <v>6.143351491</v>
      </c>
      <c r="J1167" s="45">
        <f t="shared" si="6"/>
        <v>-0.2688249172</v>
      </c>
      <c r="K1167" s="45">
        <f t="shared" si="7"/>
        <v>-0.3425158379</v>
      </c>
      <c r="L1167" s="45">
        <f t="shared" si="8"/>
        <v>-0.1969045971</v>
      </c>
      <c r="M1167" s="45">
        <f t="shared" si="11"/>
        <v>-0.02117865264</v>
      </c>
      <c r="N1167" s="233">
        <f t="shared" si="12"/>
        <v>0.02926278209</v>
      </c>
    </row>
    <row r="1168">
      <c r="A1168" s="180">
        <f t="shared" si="9"/>
        <v>1</v>
      </c>
      <c r="B1168" s="180">
        <f t="shared" si="10"/>
        <v>1967</v>
      </c>
      <c r="C1168" s="45">
        <f>'StockBond Returns'!W1158</f>
        <v>0.0648120925</v>
      </c>
      <c r="D1168" s="231">
        <f>'StockBond Returns'!M1158</f>
        <v>20.95484299</v>
      </c>
      <c r="E1168" s="45">
        <f t="shared" si="1"/>
        <v>0.04136083256</v>
      </c>
      <c r="F1168" s="147">
        <f t="shared" si="4"/>
        <v>150.6647814</v>
      </c>
      <c r="G1168" s="232">
        <f>'StockBond Returns'!C1158</f>
        <v>1967</v>
      </c>
      <c r="H1168" s="147">
        <f t="shared" si="2"/>
        <v>0.519301733</v>
      </c>
      <c r="I1168" s="147">
        <f t="shared" si="5"/>
        <v>6.139068148</v>
      </c>
      <c r="J1168" s="45">
        <f t="shared" si="6"/>
        <v>-0.2655607556</v>
      </c>
      <c r="K1168" s="45">
        <f t="shared" si="7"/>
        <v>-0.342057099</v>
      </c>
      <c r="L1168" s="45">
        <f t="shared" si="8"/>
        <v>-0.1970818206</v>
      </c>
      <c r="M1168" s="45">
        <f t="shared" si="11"/>
        <v>-0.02217681962</v>
      </c>
      <c r="N1168" s="233">
        <f t="shared" si="12"/>
        <v>0.02944628614</v>
      </c>
    </row>
    <row r="1169">
      <c r="A1169" s="180">
        <f t="shared" si="9"/>
        <v>2</v>
      </c>
      <c r="B1169" s="180">
        <f t="shared" si="10"/>
        <v>1967</v>
      </c>
      <c r="C1169" s="45">
        <f>'StockBond Returns'!W1159</f>
        <v>-0.002433257725</v>
      </c>
      <c r="D1169" s="231">
        <f>'StockBond Returns'!M1159</f>
        <v>20.93452584</v>
      </c>
      <c r="E1169" s="45">
        <f t="shared" si="1"/>
        <v>0.04138398972</v>
      </c>
      <c r="F1169" s="147">
        <f t="shared" si="4"/>
        <v>149.780137</v>
      </c>
      <c r="G1169" s="232">
        <f>'StockBond Returns'!C1159</f>
        <v>1967.083333</v>
      </c>
      <c r="H1169" s="147">
        <f t="shared" si="2"/>
        <v>0.5165416375</v>
      </c>
      <c r="I1169" s="147">
        <f t="shared" si="5"/>
        <v>6.13834367</v>
      </c>
      <c r="J1169" s="45">
        <f t="shared" si="6"/>
        <v>-0.2621411099</v>
      </c>
      <c r="K1169" s="45">
        <f t="shared" si="7"/>
        <v>-0.3419794452</v>
      </c>
      <c r="L1169" s="45">
        <f t="shared" si="8"/>
        <v>-0.1977135357</v>
      </c>
      <c r="M1169" s="45">
        <f t="shared" si="11"/>
        <v>-0.02151287197</v>
      </c>
      <c r="N1169" s="233">
        <f t="shared" si="12"/>
        <v>0.02961120592</v>
      </c>
    </row>
    <row r="1170">
      <c r="A1170" s="180">
        <f t="shared" si="9"/>
        <v>3</v>
      </c>
      <c r="B1170" s="180">
        <f t="shared" si="10"/>
        <v>1967</v>
      </c>
      <c r="C1170" s="45">
        <f>'StockBond Returns'!W1160</f>
        <v>0.03691347512</v>
      </c>
      <c r="D1170" s="231">
        <f>'StockBond Returns'!M1160</f>
        <v>21.63095117</v>
      </c>
      <c r="E1170" s="45">
        <f t="shared" si="1"/>
        <v>0.04061502606</v>
      </c>
      <c r="F1170" s="147">
        <f t="shared" si="4"/>
        <v>154.7734334</v>
      </c>
      <c r="G1170" s="232">
        <f>'StockBond Returns'!C1160</f>
        <v>1967.166667</v>
      </c>
      <c r="H1170" s="147">
        <f t="shared" si="2"/>
        <v>0.5238439192</v>
      </c>
      <c r="I1170" s="147">
        <f t="shared" si="5"/>
        <v>6.144264698</v>
      </c>
      <c r="J1170" s="45">
        <f t="shared" si="6"/>
        <v>-0.2605452127</v>
      </c>
      <c r="K1170" s="45">
        <f t="shared" si="7"/>
        <v>-0.3426135582</v>
      </c>
      <c r="L1170" s="45">
        <f t="shared" si="8"/>
        <v>-0.1992057356</v>
      </c>
      <c r="M1170" s="45">
        <f t="shared" si="11"/>
        <v>-0.02003876309</v>
      </c>
      <c r="N1170" s="233">
        <f t="shared" si="12"/>
        <v>0.02975463221</v>
      </c>
    </row>
    <row r="1171">
      <c r="A1171" s="180">
        <f t="shared" si="9"/>
        <v>4</v>
      </c>
      <c r="B1171" s="180">
        <f t="shared" si="10"/>
        <v>1967</v>
      </c>
      <c r="C1171" s="45">
        <f>'StockBond Returns'!W1161</f>
        <v>0.02608023796</v>
      </c>
      <c r="D1171" s="231">
        <f>'StockBond Returns'!M1161</f>
        <v>22.37265434</v>
      </c>
      <c r="E1171" s="45">
        <f t="shared" si="1"/>
        <v>0.03984871162</v>
      </c>
      <c r="F1171" s="147">
        <f t="shared" si="4"/>
        <v>158.2724555</v>
      </c>
      <c r="G1171" s="232">
        <f>'StockBond Returns'!C1161</f>
        <v>1967.25</v>
      </c>
      <c r="H1171" s="147">
        <f t="shared" si="2"/>
        <v>0.5255794529</v>
      </c>
      <c r="I1171" s="147">
        <f t="shared" si="5"/>
        <v>6.149615808</v>
      </c>
      <c r="J1171" s="45">
        <f t="shared" si="6"/>
        <v>-0.2572590806</v>
      </c>
      <c r="K1171" s="45">
        <f t="shared" si="7"/>
        <v>-0.3431855854</v>
      </c>
      <c r="L1171" s="45">
        <f t="shared" si="8"/>
        <v>-0.2006127682</v>
      </c>
      <c r="M1171" s="45">
        <f t="shared" si="11"/>
        <v>-0.01843836392</v>
      </c>
      <c r="N1171" s="233">
        <f t="shared" si="12"/>
        <v>0.02989611233</v>
      </c>
    </row>
    <row r="1172">
      <c r="A1172" s="180">
        <f t="shared" si="9"/>
        <v>5</v>
      </c>
      <c r="B1172" s="180">
        <f t="shared" si="10"/>
        <v>1967</v>
      </c>
      <c r="C1172" s="45">
        <f>'StockBond Returns'!W1162</f>
        <v>-0.03702809053</v>
      </c>
      <c r="D1172" s="231">
        <f>'StockBond Returns'!M1162</f>
        <v>21.11643121</v>
      </c>
      <c r="E1172" s="45">
        <f t="shared" si="1"/>
        <v>0.0411782435</v>
      </c>
      <c r="F1172" s="147">
        <f t="shared" si="4"/>
        <v>151.9058104</v>
      </c>
      <c r="G1172" s="232">
        <f>'StockBond Returns'!C1162</f>
        <v>1967.333333</v>
      </c>
      <c r="H1172" s="147">
        <f t="shared" si="2"/>
        <v>0.5212678708</v>
      </c>
      <c r="I1172" s="147">
        <f t="shared" si="5"/>
        <v>6.15719379</v>
      </c>
      <c r="J1172" s="45">
        <f t="shared" si="6"/>
        <v>-0.2533064017</v>
      </c>
      <c r="K1172" s="45">
        <f t="shared" si="7"/>
        <v>-0.3439939614</v>
      </c>
      <c r="L1172" s="45">
        <f t="shared" si="8"/>
        <v>-0.2022948866</v>
      </c>
      <c r="M1172" s="45">
        <f t="shared" si="11"/>
        <v>-0.01544586774</v>
      </c>
      <c r="N1172" s="233">
        <f t="shared" si="12"/>
        <v>0.03005086319</v>
      </c>
    </row>
    <row r="1173">
      <c r="A1173" s="180">
        <f t="shared" si="9"/>
        <v>6</v>
      </c>
      <c r="B1173" s="180">
        <f t="shared" si="10"/>
        <v>1967</v>
      </c>
      <c r="C1173" s="45">
        <f>'StockBond Returns'!W1163</f>
        <v>0.002263493422</v>
      </c>
      <c r="D1173" s="231">
        <f>'StockBond Returns'!M1163</f>
        <v>21.36587693</v>
      </c>
      <c r="E1173" s="45">
        <f t="shared" si="1"/>
        <v>0.040901801</v>
      </c>
      <c r="F1173" s="147">
        <f t="shared" si="4"/>
        <v>151.7272004</v>
      </c>
      <c r="G1173" s="232">
        <f>'StockBond Returns'!C1163</f>
        <v>1967.416667</v>
      </c>
      <c r="H1173" s="147">
        <f t="shared" si="2"/>
        <v>0.5171596465</v>
      </c>
      <c r="I1173" s="147">
        <f t="shared" si="5"/>
        <v>6.162923302</v>
      </c>
      <c r="J1173" s="45">
        <f t="shared" si="6"/>
        <v>-0.2483712073</v>
      </c>
      <c r="K1173" s="45">
        <f t="shared" si="7"/>
        <v>-0.3446038334</v>
      </c>
      <c r="L1173" s="45">
        <f t="shared" si="8"/>
        <v>-0.2037219261</v>
      </c>
      <c r="M1173" s="45">
        <f t="shared" si="11"/>
        <v>-0.01344324961</v>
      </c>
      <c r="N1173" s="233">
        <f t="shared" si="12"/>
        <v>0.03022641901</v>
      </c>
    </row>
    <row r="1174">
      <c r="A1174" s="180">
        <f t="shared" si="9"/>
        <v>7</v>
      </c>
      <c r="B1174" s="180">
        <f t="shared" si="10"/>
        <v>1967</v>
      </c>
      <c r="C1174" s="45">
        <f>'StockBond Returns'!W1164</f>
        <v>0.0351184557</v>
      </c>
      <c r="D1174" s="231">
        <f>'StockBond Returns'!M1164</f>
        <v>22.21210186</v>
      </c>
      <c r="E1174" s="45">
        <f t="shared" si="1"/>
        <v>0.04001025154</v>
      </c>
      <c r="F1174" s="147">
        <f t="shared" si="4"/>
        <v>156.5203039</v>
      </c>
      <c r="G1174" s="232">
        <f>'StockBond Returns'!C1164</f>
        <v>1967.5</v>
      </c>
      <c r="H1174" s="147">
        <f t="shared" si="2"/>
        <v>0.5218680608</v>
      </c>
      <c r="I1174" s="147">
        <f t="shared" si="5"/>
        <v>6.170344946</v>
      </c>
      <c r="J1174" s="45">
        <f t="shared" si="6"/>
        <v>-0.2407721908</v>
      </c>
      <c r="K1174" s="45">
        <f t="shared" si="7"/>
        <v>-0.3453921389</v>
      </c>
      <c r="L1174" s="45">
        <f t="shared" si="8"/>
        <v>-0.2053433104</v>
      </c>
      <c r="M1174" s="45">
        <f t="shared" si="11"/>
        <v>-0.01142432883</v>
      </c>
      <c r="N1174" s="233">
        <f t="shared" si="12"/>
        <v>0.03045518271</v>
      </c>
    </row>
    <row r="1175">
      <c r="A1175" s="180">
        <f t="shared" si="9"/>
        <v>8</v>
      </c>
      <c r="B1175" s="180">
        <f t="shared" si="10"/>
        <v>1967</v>
      </c>
      <c r="C1175" s="45">
        <f>'StockBond Returns'!W1165</f>
        <v>0.01531652655</v>
      </c>
      <c r="D1175" s="231">
        <f>'StockBond Returns'!M1165</f>
        <v>21.832447</v>
      </c>
      <c r="E1175" s="45">
        <f t="shared" si="1"/>
        <v>0.04040169306</v>
      </c>
      <c r="F1175" s="147">
        <f t="shared" si="4"/>
        <v>158.38779</v>
      </c>
      <c r="G1175" s="232">
        <f>'StockBond Returns'!C1165</f>
        <v>1967.583333</v>
      </c>
      <c r="H1175" s="147">
        <f t="shared" si="2"/>
        <v>0.5332612398</v>
      </c>
      <c r="I1175" s="147">
        <f t="shared" si="5"/>
        <v>6.203767151</v>
      </c>
      <c r="J1175" s="45">
        <f t="shared" si="6"/>
        <v>-0.2375500146</v>
      </c>
      <c r="K1175" s="45">
        <f t="shared" si="7"/>
        <v>-0.3489187764</v>
      </c>
      <c r="L1175" s="45">
        <f t="shared" si="8"/>
        <v>-0.2102675574</v>
      </c>
      <c r="M1175" s="45">
        <f t="shared" si="11"/>
        <v>-0.002392919676</v>
      </c>
      <c r="N1175" s="233">
        <f t="shared" si="12"/>
        <v>0.0307313366</v>
      </c>
    </row>
    <row r="1176">
      <c r="A1176" s="180">
        <f t="shared" si="9"/>
        <v>9</v>
      </c>
      <c r="B1176" s="180">
        <f t="shared" si="10"/>
        <v>1967</v>
      </c>
      <c r="C1176" s="45">
        <f>'StockBond Returns'!W1166</f>
        <v>-0.002690528103</v>
      </c>
      <c r="D1176" s="231">
        <f>'StockBond Returns'!M1166</f>
        <v>22.33741878</v>
      </c>
      <c r="E1176" s="45">
        <f t="shared" si="1"/>
        <v>0.03988396499</v>
      </c>
      <c r="F1176" s="147">
        <f t="shared" si="4"/>
        <v>157.4298168</v>
      </c>
      <c r="G1176" s="232">
        <f>'StockBond Returns'!C1166</f>
        <v>1967.666667</v>
      </c>
      <c r="H1176" s="147">
        <f t="shared" si="2"/>
        <v>0.523243775</v>
      </c>
      <c r="I1176" s="147">
        <f t="shared" si="5"/>
        <v>6.225212694</v>
      </c>
      <c r="J1176" s="45">
        <f t="shared" si="6"/>
        <v>-0.2331104833</v>
      </c>
      <c r="K1176" s="45">
        <f t="shared" si="7"/>
        <v>-0.3511617183</v>
      </c>
      <c r="L1176" s="45">
        <f t="shared" si="8"/>
        <v>-0.2136243384</v>
      </c>
      <c r="M1176" s="45">
        <f t="shared" si="11"/>
        <v>0.004718286174</v>
      </c>
      <c r="N1176" s="233">
        <f t="shared" si="12"/>
        <v>0.03104943743</v>
      </c>
    </row>
    <row r="1177">
      <c r="A1177" s="180">
        <f t="shared" si="9"/>
        <v>10</v>
      </c>
      <c r="B1177" s="180">
        <f t="shared" si="10"/>
        <v>1967</v>
      </c>
      <c r="C1177" s="45">
        <f>'StockBond Returns'!W1167</f>
        <v>-0.02799316323</v>
      </c>
      <c r="D1177" s="231">
        <f>'StockBond Returns'!M1167</f>
        <v>21.66217755</v>
      </c>
      <c r="E1177" s="45">
        <f t="shared" si="1"/>
        <v>0.04058170538</v>
      </c>
      <c r="F1177" s="147">
        <f t="shared" si="4"/>
        <v>152.5142617</v>
      </c>
      <c r="G1177" s="232">
        <f>'StockBond Returns'!C1167</f>
        <v>1967.75</v>
      </c>
      <c r="H1177" s="147">
        <f t="shared" si="2"/>
        <v>0.5157740694</v>
      </c>
      <c r="I1177" s="147">
        <f t="shared" si="5"/>
        <v>6.234126127</v>
      </c>
      <c r="J1177" s="45">
        <f t="shared" si="6"/>
        <v>-0.2281281136</v>
      </c>
      <c r="K1177" s="45">
        <f t="shared" si="7"/>
        <v>-0.3520894148</v>
      </c>
      <c r="L1177" s="45">
        <f t="shared" si="8"/>
        <v>-0.2153766563</v>
      </c>
      <c r="M1177" s="45">
        <f t="shared" si="11"/>
        <v>0.009614640623</v>
      </c>
      <c r="N1177" s="233">
        <f t="shared" si="12"/>
        <v>0.03138954037</v>
      </c>
    </row>
    <row r="1178">
      <c r="A1178" s="180">
        <f t="shared" si="9"/>
        <v>11</v>
      </c>
      <c r="B1178" s="180">
        <f t="shared" si="10"/>
        <v>1967</v>
      </c>
      <c r="C1178" s="45">
        <f>'StockBond Returns'!W1168</f>
        <v>-0.0039409874</v>
      </c>
      <c r="D1178" s="231">
        <f>'StockBond Returns'!M1168</f>
        <v>21.57059874</v>
      </c>
      <c r="E1178" s="45">
        <f t="shared" si="1"/>
        <v>0.04067969965</v>
      </c>
      <c r="F1178" s="147">
        <f t="shared" si="4"/>
        <v>151.3994635</v>
      </c>
      <c r="G1178" s="232">
        <f>'StockBond Returns'!C1168</f>
        <v>1967.833333</v>
      </c>
      <c r="H1178" s="147">
        <f t="shared" si="2"/>
        <v>0.5132403917</v>
      </c>
      <c r="I1178" s="147">
        <f t="shared" si="5"/>
        <v>6.241508387</v>
      </c>
      <c r="J1178" s="45">
        <f t="shared" si="6"/>
        <v>-0.2231317297</v>
      </c>
      <c r="K1178" s="45">
        <f t="shared" si="7"/>
        <v>-0.352855743</v>
      </c>
      <c r="L1178" s="45">
        <f t="shared" si="8"/>
        <v>-0.2169195012</v>
      </c>
      <c r="M1178" s="45">
        <f t="shared" si="11"/>
        <v>0.01386562146</v>
      </c>
      <c r="N1178" s="233">
        <f t="shared" si="12"/>
        <v>0.03174310184</v>
      </c>
    </row>
    <row r="1179">
      <c r="A1179" s="180">
        <f t="shared" si="9"/>
        <v>12</v>
      </c>
      <c r="B1179" s="180">
        <f t="shared" si="10"/>
        <v>1967</v>
      </c>
      <c r="C1179" s="45">
        <f>'StockBond Returns'!W1169</f>
        <v>0.02056117063</v>
      </c>
      <c r="D1179" s="231">
        <f>'StockBond Returns'!M1169</f>
        <v>21.93647498</v>
      </c>
      <c r="E1179" s="45">
        <f t="shared" si="1"/>
        <v>0.04029308779</v>
      </c>
      <c r="F1179" s="147">
        <f t="shared" si="4"/>
        <v>153.9886205</v>
      </c>
      <c r="G1179" s="232">
        <f>'StockBond Returns'!C1169</f>
        <v>1967.916667</v>
      </c>
      <c r="H1179" s="147">
        <f t="shared" si="2"/>
        <v>0.5170564169</v>
      </c>
      <c r="I1179" s="147">
        <f t="shared" si="5"/>
        <v>6.248138214</v>
      </c>
      <c r="J1179" s="45">
        <f t="shared" si="6"/>
        <v>-0.217211015</v>
      </c>
      <c r="K1179" s="45">
        <f t="shared" si="7"/>
        <v>-0.3535424203</v>
      </c>
      <c r="L1179" s="45">
        <f t="shared" si="8"/>
        <v>-0.2183491721</v>
      </c>
      <c r="M1179" s="45">
        <f t="shared" si="11"/>
        <v>0.0170569311</v>
      </c>
      <c r="N1179" s="233">
        <f t="shared" si="12"/>
        <v>0.03213545671</v>
      </c>
    </row>
    <row r="1180">
      <c r="A1180" s="180">
        <f t="shared" si="9"/>
        <v>1</v>
      </c>
      <c r="B1180" s="180">
        <f t="shared" si="10"/>
        <v>1968</v>
      </c>
      <c r="C1180" s="45">
        <f>'StockBond Returns'!W1170</f>
        <v>-0.01955053788</v>
      </c>
      <c r="D1180" s="231">
        <f>'StockBond Returns'!M1170</f>
        <v>20.87777853</v>
      </c>
      <c r="E1180" s="45">
        <f t="shared" si="1"/>
        <v>0.04144890813</v>
      </c>
      <c r="F1180" s="147">
        <f t="shared" si="4"/>
        <v>150.4711124</v>
      </c>
      <c r="G1180" s="232">
        <f>'StockBond Returns'!C1170</f>
        <v>1968</v>
      </c>
      <c r="H1180" s="147">
        <f t="shared" si="2"/>
        <v>0.5197386096</v>
      </c>
      <c r="I1180" s="147">
        <f t="shared" si="5"/>
        <v>6.24857509</v>
      </c>
      <c r="J1180" s="45">
        <f t="shared" si="6"/>
        <v>-0.2104884292</v>
      </c>
      <c r="K1180" s="45">
        <f t="shared" si="7"/>
        <v>-0.3535876182</v>
      </c>
      <c r="L1180" s="45">
        <f t="shared" si="8"/>
        <v>-0.218986699</v>
      </c>
      <c r="M1180" s="45">
        <f t="shared" si="11"/>
        <v>0.017837714</v>
      </c>
      <c r="N1180" s="233">
        <f t="shared" si="12"/>
        <v>0.03256054466</v>
      </c>
    </row>
    <row r="1181">
      <c r="A1181" s="180">
        <f t="shared" si="9"/>
        <v>2</v>
      </c>
      <c r="B1181" s="180">
        <f t="shared" si="10"/>
        <v>1968</v>
      </c>
      <c r="C1181" s="45">
        <f>'StockBond Returns'!W1171</f>
        <v>-0.02354783785</v>
      </c>
      <c r="D1181" s="231">
        <f>'StockBond Returns'!M1171</f>
        <v>20.11214676</v>
      </c>
      <c r="E1181" s="45">
        <f t="shared" si="1"/>
        <v>0.04236059822</v>
      </c>
      <c r="F1181" s="147">
        <f t="shared" si="4"/>
        <v>146.4203432</v>
      </c>
      <c r="G1181" s="232">
        <f>'StockBond Returns'!C1171</f>
        <v>1968.083333</v>
      </c>
      <c r="H1181" s="147">
        <f t="shared" si="2"/>
        <v>0.5168711107</v>
      </c>
      <c r="I1181" s="147">
        <f t="shared" si="5"/>
        <v>6.248904563</v>
      </c>
      <c r="J1181" s="45">
        <f t="shared" si="6"/>
        <v>-0.2029495755</v>
      </c>
      <c r="K1181" s="45">
        <f t="shared" si="7"/>
        <v>-0.3536217002</v>
      </c>
      <c r="L1181" s="45">
        <f t="shared" si="8"/>
        <v>-0.219589919</v>
      </c>
      <c r="M1181" s="45">
        <f t="shared" si="11"/>
        <v>0.018011519</v>
      </c>
      <c r="N1181" s="233">
        <f t="shared" si="12"/>
        <v>0.03302591463</v>
      </c>
    </row>
    <row r="1182">
      <c r="A1182" s="180">
        <f t="shared" si="9"/>
        <v>3</v>
      </c>
      <c r="B1182" s="180">
        <f t="shared" si="10"/>
        <v>1968</v>
      </c>
      <c r="C1182" s="45">
        <f>'StockBond Returns'!W1172</f>
        <v>0.003551286488</v>
      </c>
      <c r="D1182" s="231">
        <f>'StockBond Returns'!M1172</f>
        <v>20.69325516</v>
      </c>
      <c r="E1182" s="45">
        <f t="shared" si="1"/>
        <v>0.04166246241</v>
      </c>
      <c r="F1182" s="147">
        <f t="shared" si="4"/>
        <v>146.4216171</v>
      </c>
      <c r="G1182" s="232">
        <f>'StockBond Returns'!C1172</f>
        <v>1968.166667</v>
      </c>
      <c r="H1182" s="147">
        <f t="shared" si="2"/>
        <v>0.5083570932</v>
      </c>
      <c r="I1182" s="147">
        <f t="shared" si="5"/>
        <v>6.233417738</v>
      </c>
      <c r="J1182" s="45">
        <f t="shared" si="6"/>
        <v>-0.1912927547</v>
      </c>
      <c r="K1182" s="45">
        <f t="shared" si="7"/>
        <v>-0.3520157837</v>
      </c>
      <c r="L1182" s="45">
        <f t="shared" si="8"/>
        <v>-0.2181877818</v>
      </c>
      <c r="M1182" s="45">
        <f t="shared" si="11"/>
        <v>0.01450996069</v>
      </c>
      <c r="N1182" s="233">
        <f t="shared" si="12"/>
        <v>0.03357476245</v>
      </c>
    </row>
    <row r="1183">
      <c r="A1183" s="180">
        <f t="shared" si="9"/>
        <v>4</v>
      </c>
      <c r="B1183" s="180">
        <f t="shared" si="10"/>
        <v>1968</v>
      </c>
      <c r="C1183" s="45">
        <f>'StockBond Returns'!W1173</f>
        <v>0.06087453471</v>
      </c>
      <c r="D1183" s="231">
        <f>'StockBond Returns'!M1173</f>
        <v>21.67545853</v>
      </c>
      <c r="E1183" s="45">
        <f t="shared" si="1"/>
        <v>0.04056756276</v>
      </c>
      <c r="F1183" s="147">
        <f t="shared" si="4"/>
        <v>154.7956618</v>
      </c>
      <c r="G1183" s="232">
        <f>'StockBond Returns'!C1173</f>
        <v>1968.25</v>
      </c>
      <c r="H1183" s="147">
        <f t="shared" si="2"/>
        <v>0.5233068938</v>
      </c>
      <c r="I1183" s="147">
        <f t="shared" si="5"/>
        <v>6.231145178</v>
      </c>
      <c r="J1183" s="45">
        <f t="shared" si="6"/>
        <v>-0.1823355111</v>
      </c>
      <c r="K1183" s="45">
        <f t="shared" si="7"/>
        <v>-0.3517794576</v>
      </c>
      <c r="L1183" s="45">
        <f t="shared" si="8"/>
        <v>-0.2184087421</v>
      </c>
      <c r="M1183" s="45">
        <f t="shared" si="11"/>
        <v>0.01325763637</v>
      </c>
      <c r="N1183" s="233">
        <f t="shared" si="12"/>
        <v>0.03417790066</v>
      </c>
    </row>
    <row r="1184">
      <c r="A1184" s="180">
        <f t="shared" si="9"/>
        <v>5</v>
      </c>
      <c r="B1184" s="180">
        <f t="shared" si="10"/>
        <v>1968</v>
      </c>
      <c r="C1184" s="45">
        <f>'StockBond Returns'!W1174</f>
        <v>0.007283865114</v>
      </c>
      <c r="D1184" s="231">
        <f>'StockBond Returns'!M1174</f>
        <v>21.80924506</v>
      </c>
      <c r="E1184" s="45">
        <f t="shared" si="1"/>
        <v>0.04042605721</v>
      </c>
      <c r="F1184" s="147">
        <f t="shared" si="4"/>
        <v>155.3960539</v>
      </c>
      <c r="G1184" s="232">
        <f>'StockBond Returns'!C1174</f>
        <v>1968.333333</v>
      </c>
      <c r="H1184" s="147">
        <f t="shared" si="2"/>
        <v>0.5235041473</v>
      </c>
      <c r="I1184" s="147">
        <f t="shared" si="5"/>
        <v>6.233381455</v>
      </c>
      <c r="J1184" s="45">
        <f t="shared" si="6"/>
        <v>-0.1753919738</v>
      </c>
      <c r="K1184" s="45">
        <f t="shared" si="7"/>
        <v>-0.352012012</v>
      </c>
      <c r="L1184" s="45">
        <f t="shared" si="8"/>
        <v>-0.2191740008</v>
      </c>
      <c r="M1184" s="45">
        <f t="shared" si="11"/>
        <v>0.01237376426</v>
      </c>
      <c r="N1184" s="233">
        <f t="shared" si="12"/>
        <v>0.03479565985</v>
      </c>
    </row>
    <row r="1185">
      <c r="A1185" s="180">
        <f t="shared" si="9"/>
        <v>6</v>
      </c>
      <c r="B1185" s="180">
        <f t="shared" si="10"/>
        <v>1968</v>
      </c>
      <c r="C1185" s="45">
        <f>'StockBond Returns'!W1175</f>
        <v>0.008244647342</v>
      </c>
      <c r="D1185" s="231">
        <f>'StockBond Returns'!M1175</f>
        <v>21.76377681</v>
      </c>
      <c r="E1185" s="45">
        <f t="shared" si="1"/>
        <v>0.04047395366</v>
      </c>
      <c r="F1185" s="147">
        <f t="shared" si="4"/>
        <v>156.1494193</v>
      </c>
      <c r="G1185" s="232">
        <f>'StockBond Returns'!C1175</f>
        <v>1968.416667</v>
      </c>
      <c r="H1185" s="147">
        <f t="shared" si="2"/>
        <v>0.5266653636</v>
      </c>
      <c r="I1185" s="147">
        <f t="shared" si="5"/>
        <v>6.242887172</v>
      </c>
      <c r="J1185" s="45">
        <f t="shared" si="6"/>
        <v>-0.1694346437</v>
      </c>
      <c r="K1185" s="45">
        <f t="shared" si="7"/>
        <v>-0.3529986694</v>
      </c>
      <c r="L1185" s="45">
        <f t="shared" si="8"/>
        <v>-0.2208280539</v>
      </c>
      <c r="M1185" s="45">
        <f t="shared" si="11"/>
        <v>0.01297499035</v>
      </c>
      <c r="N1185" s="233">
        <f t="shared" si="12"/>
        <v>0.03541494147</v>
      </c>
    </row>
    <row r="1186">
      <c r="A1186" s="180">
        <f t="shared" si="9"/>
        <v>7</v>
      </c>
      <c r="B1186" s="180">
        <f t="shared" si="10"/>
        <v>1968</v>
      </c>
      <c r="C1186" s="45">
        <f>'StockBond Returns'!W1176</f>
        <v>-0.01174707743</v>
      </c>
      <c r="D1186" s="231">
        <f>'StockBond Returns'!M1176</f>
        <v>21.09854556</v>
      </c>
      <c r="E1186" s="45">
        <f t="shared" si="1"/>
        <v>0.04119831601</v>
      </c>
      <c r="F1186" s="147">
        <f t="shared" si="4"/>
        <v>153.7946414</v>
      </c>
      <c r="G1186" s="232">
        <f>'StockBond Returns'!C1176</f>
        <v>1968.5</v>
      </c>
      <c r="H1186" s="147">
        <f t="shared" si="2"/>
        <v>0.5280066866</v>
      </c>
      <c r="I1186" s="147">
        <f t="shared" si="5"/>
        <v>6.249025798</v>
      </c>
      <c r="J1186" s="45">
        <f t="shared" si="6"/>
        <v>-0.1656272306</v>
      </c>
      <c r="K1186" s="45">
        <f t="shared" si="7"/>
        <v>-0.3536342403</v>
      </c>
      <c r="L1186" s="45">
        <f t="shared" si="8"/>
        <v>-0.2220495404</v>
      </c>
      <c r="M1186" s="45">
        <f t="shared" si="11"/>
        <v>0.01275145115</v>
      </c>
      <c r="N1186" s="233">
        <f t="shared" si="12"/>
        <v>0.03595974891</v>
      </c>
    </row>
    <row r="1187">
      <c r="A1187" s="180">
        <f t="shared" si="9"/>
        <v>8</v>
      </c>
      <c r="B1187" s="180">
        <f t="shared" si="10"/>
        <v>1968</v>
      </c>
      <c r="C1187" s="45">
        <f>'StockBond Returns'!W1177</f>
        <v>0.03931611607</v>
      </c>
      <c r="D1187" s="231">
        <f>'StockBond Returns'!M1177</f>
        <v>21.39846089</v>
      </c>
      <c r="E1187" s="45">
        <f t="shared" si="1"/>
        <v>0.0408661665</v>
      </c>
      <c r="F1187" s="147">
        <f t="shared" si="4"/>
        <v>159.2924836</v>
      </c>
      <c r="G1187" s="232">
        <f>'StockBond Returns'!C1177</f>
        <v>1968.583333</v>
      </c>
      <c r="H1187" s="147">
        <f t="shared" si="2"/>
        <v>0.5424727629</v>
      </c>
      <c r="I1187" s="147">
        <f t="shared" si="5"/>
        <v>6.258237321</v>
      </c>
      <c r="J1187" s="45">
        <f t="shared" si="6"/>
        <v>-0.1637815472</v>
      </c>
      <c r="K1187" s="45">
        <f t="shared" si="7"/>
        <v>-0.3545856285</v>
      </c>
      <c r="L1187" s="45">
        <f t="shared" si="8"/>
        <v>-0.2236442198</v>
      </c>
      <c r="M1187" s="45">
        <f t="shared" si="11"/>
        <v>0.008780176434</v>
      </c>
      <c r="N1187" s="233">
        <f t="shared" si="12"/>
        <v>0.03643611908</v>
      </c>
    </row>
    <row r="1188">
      <c r="A1188" s="180">
        <f t="shared" si="9"/>
        <v>9</v>
      </c>
      <c r="B1188" s="180">
        <f t="shared" si="10"/>
        <v>1968</v>
      </c>
      <c r="C1188" s="45">
        <f>'StockBond Returns'!W1178</f>
        <v>-0.003082328109</v>
      </c>
      <c r="D1188" s="231">
        <f>'StockBond Returns'!M1178</f>
        <v>21.9734837</v>
      </c>
      <c r="E1188" s="45">
        <f t="shared" si="1"/>
        <v>0.04025469866</v>
      </c>
      <c r="F1188" s="147">
        <f t="shared" si="4"/>
        <v>158.2606912</v>
      </c>
      <c r="G1188" s="232">
        <f>'StockBond Returns'!C1178</f>
        <v>1968.666667</v>
      </c>
      <c r="H1188" s="147">
        <f t="shared" si="2"/>
        <v>0.5308947027</v>
      </c>
      <c r="I1188" s="147">
        <f t="shared" si="5"/>
        <v>6.265888248</v>
      </c>
      <c r="J1188" s="45">
        <f t="shared" si="6"/>
        <v>-0.1604309461</v>
      </c>
      <c r="K1188" s="45">
        <f t="shared" si="7"/>
        <v>-0.3553737081</v>
      </c>
      <c r="L1188" s="45">
        <f t="shared" si="8"/>
        <v>-0.2250332093</v>
      </c>
      <c r="M1188" s="45">
        <f t="shared" si="11"/>
        <v>0.006534002396</v>
      </c>
      <c r="N1188" s="233">
        <f t="shared" si="12"/>
        <v>0.03687254901</v>
      </c>
    </row>
    <row r="1189">
      <c r="A1189" s="180">
        <f t="shared" si="9"/>
        <v>10</v>
      </c>
      <c r="B1189" s="180">
        <f t="shared" si="10"/>
        <v>1968</v>
      </c>
      <c r="C1189" s="45">
        <f>'StockBond Returns'!W1179</f>
        <v>0.0004194047241</v>
      </c>
      <c r="D1189" s="231">
        <f>'StockBond Returns'!M1179</f>
        <v>21.92193066</v>
      </c>
      <c r="E1189" s="45">
        <f t="shared" si="1"/>
        <v>0.04030821009</v>
      </c>
      <c r="F1189" s="147">
        <f t="shared" si="4"/>
        <v>157.7959491</v>
      </c>
      <c r="G1189" s="232">
        <f>'StockBond Returns'!C1179</f>
        <v>1968.75</v>
      </c>
      <c r="H1189" s="147">
        <f t="shared" si="2"/>
        <v>0.5300393556</v>
      </c>
      <c r="I1189" s="147">
        <f t="shared" si="5"/>
        <v>6.280153535</v>
      </c>
      <c r="J1189" s="45">
        <f t="shared" si="6"/>
        <v>-0.1561615361</v>
      </c>
      <c r="K1189" s="45">
        <f t="shared" si="7"/>
        <v>-0.3568379682</v>
      </c>
      <c r="L1189" s="45">
        <f t="shared" si="8"/>
        <v>-0.2272198244</v>
      </c>
      <c r="M1189" s="45">
        <f t="shared" si="11"/>
        <v>0.007383137109</v>
      </c>
      <c r="N1189" s="233">
        <f t="shared" si="12"/>
        <v>0.03729943265</v>
      </c>
    </row>
    <row r="1190">
      <c r="A1190" s="180">
        <f t="shared" si="9"/>
        <v>11</v>
      </c>
      <c r="B1190" s="180">
        <f t="shared" si="10"/>
        <v>1968</v>
      </c>
      <c r="C1190" s="45">
        <f>'StockBond Returns'!W1180</f>
        <v>0.03284380165</v>
      </c>
      <c r="D1190" s="231">
        <f>'StockBond Returns'!M1180</f>
        <v>22.76831708</v>
      </c>
      <c r="E1190" s="45">
        <f t="shared" si="1"/>
        <v>0.03946034069</v>
      </c>
      <c r="F1190" s="147">
        <f t="shared" si="4"/>
        <v>162.4311201</v>
      </c>
      <c r="G1190" s="232">
        <f>'StockBond Returns'!C1180</f>
        <v>1968.833333</v>
      </c>
      <c r="H1190" s="147">
        <f t="shared" si="2"/>
        <v>0.5341322781</v>
      </c>
      <c r="I1190" s="147">
        <f t="shared" si="5"/>
        <v>6.301045421</v>
      </c>
      <c r="J1190" s="45">
        <f t="shared" si="6"/>
        <v>-0.1531854389</v>
      </c>
      <c r="K1190" s="45">
        <f t="shared" si="7"/>
        <v>-0.3589704506</v>
      </c>
      <c r="L1190" s="45">
        <f t="shared" si="8"/>
        <v>-0.2301972234</v>
      </c>
      <c r="M1190" s="45">
        <f t="shared" si="11"/>
        <v>0.009538885587</v>
      </c>
      <c r="N1190" s="233">
        <f t="shared" si="12"/>
        <v>0.03771198624</v>
      </c>
    </row>
    <row r="1191">
      <c r="A1191" s="180">
        <f t="shared" si="9"/>
        <v>12</v>
      </c>
      <c r="B1191" s="180">
        <f t="shared" si="10"/>
        <v>1968</v>
      </c>
      <c r="C1191" s="45">
        <f>'StockBond Returns'!W1181</f>
        <v>-0.04072596714</v>
      </c>
      <c r="D1191" s="231">
        <f>'StockBond Returns'!M1181</f>
        <v>21.72563276</v>
      </c>
      <c r="E1191" s="45">
        <f t="shared" si="1"/>
        <v>0.04051428941</v>
      </c>
      <c r="F1191" s="147">
        <f t="shared" si="4"/>
        <v>155.3035764</v>
      </c>
      <c r="G1191" s="232">
        <f>'StockBond Returns'!C1181</f>
        <v>1968.916667</v>
      </c>
      <c r="H1191" s="147">
        <f t="shared" si="2"/>
        <v>0.5243345034</v>
      </c>
      <c r="I1191" s="147">
        <f t="shared" si="5"/>
        <v>6.308323507</v>
      </c>
      <c r="J1191" s="45">
        <f t="shared" si="6"/>
        <v>-0.1471702709</v>
      </c>
      <c r="K1191" s="45">
        <f t="shared" si="7"/>
        <v>-0.359710024</v>
      </c>
      <c r="L1191" s="45">
        <f t="shared" si="8"/>
        <v>-0.231489844</v>
      </c>
      <c r="M1191" s="45">
        <f t="shared" si="11"/>
        <v>0.009632516401</v>
      </c>
      <c r="N1191" s="233">
        <f t="shared" si="12"/>
        <v>0.03811254856</v>
      </c>
    </row>
    <row r="1192">
      <c r="A1192" s="180">
        <f t="shared" si="9"/>
        <v>1</v>
      </c>
      <c r="B1192" s="180">
        <f t="shared" si="10"/>
        <v>1969</v>
      </c>
      <c r="C1192" s="45">
        <f>'StockBond Returns'!W1182</f>
        <v>-0.006382058474</v>
      </c>
      <c r="D1192" s="231">
        <f>'StockBond Returns'!M1182</f>
        <v>21.40483982</v>
      </c>
      <c r="E1192" s="45">
        <f t="shared" si="1"/>
        <v>0.04085920307</v>
      </c>
      <c r="F1192" s="147">
        <f t="shared" si="4"/>
        <v>153.7914317</v>
      </c>
      <c r="G1192" s="232">
        <f>'StockBond Returns'!C1182</f>
        <v>1969</v>
      </c>
      <c r="H1192" s="147">
        <f t="shared" si="2"/>
        <v>0.5236496116</v>
      </c>
      <c r="I1192" s="147">
        <f t="shared" si="5"/>
        <v>6.312234509</v>
      </c>
      <c r="J1192" s="45">
        <f t="shared" si="6"/>
        <v>-0.1408704351</v>
      </c>
      <c r="K1192" s="45">
        <f t="shared" si="7"/>
        <v>-0.3601067417</v>
      </c>
      <c r="L1192" s="45">
        <f t="shared" si="8"/>
        <v>-0.2323545123</v>
      </c>
      <c r="M1192" s="45">
        <f t="shared" si="11"/>
        <v>0.01018782976</v>
      </c>
      <c r="N1192" s="233">
        <f t="shared" si="12"/>
        <v>0.03850186818</v>
      </c>
    </row>
    <row r="1193">
      <c r="A1193" s="180">
        <f t="shared" si="9"/>
        <v>2</v>
      </c>
      <c r="B1193" s="180">
        <f t="shared" si="10"/>
        <v>1969</v>
      </c>
      <c r="C1193" s="45">
        <f>'StockBond Returns'!W1183</f>
        <v>-0.03638578699</v>
      </c>
      <c r="D1193" s="231">
        <f>'StockBond Returns'!M1183</f>
        <v>20.2019505</v>
      </c>
      <c r="E1193" s="45">
        <f t="shared" si="1"/>
        <v>0.04225008539</v>
      </c>
      <c r="F1193" s="147">
        <f t="shared" si="4"/>
        <v>147.6910132</v>
      </c>
      <c r="G1193" s="232">
        <f>'StockBond Returns'!C1183</f>
        <v>1969.083333</v>
      </c>
      <c r="H1193" s="147">
        <f t="shared" si="2"/>
        <v>0.5199964934</v>
      </c>
      <c r="I1193" s="147">
        <f t="shared" si="5"/>
        <v>6.315359892</v>
      </c>
      <c r="J1193" s="45">
        <f t="shared" si="6"/>
        <v>-0.1370458998</v>
      </c>
      <c r="K1193" s="45">
        <f t="shared" si="7"/>
        <v>-0.3604234159</v>
      </c>
      <c r="L1193" s="45">
        <f t="shared" si="8"/>
        <v>-0.2331126669</v>
      </c>
      <c r="M1193" s="45">
        <f t="shared" si="11"/>
        <v>0.01063471654</v>
      </c>
      <c r="N1193" s="233">
        <f t="shared" si="12"/>
        <v>0.03884823924</v>
      </c>
    </row>
    <row r="1194">
      <c r="A1194" s="180">
        <f t="shared" si="9"/>
        <v>3</v>
      </c>
      <c r="B1194" s="180">
        <f t="shared" si="10"/>
        <v>1969</v>
      </c>
      <c r="C1194" s="45">
        <f>'StockBond Returns'!W1184</f>
        <v>0.01978688642</v>
      </c>
      <c r="D1194" s="231">
        <f>'StockBond Returns'!M1184</f>
        <v>20.63359527</v>
      </c>
      <c r="E1194" s="45">
        <f t="shared" si="1"/>
        <v>0.04173232565</v>
      </c>
      <c r="F1194" s="147">
        <f t="shared" si="4"/>
        <v>150.0830729</v>
      </c>
      <c r="G1194" s="232">
        <f>'StockBond Returns'!C1184</f>
        <v>1969.166667</v>
      </c>
      <c r="H1194" s="147">
        <f t="shared" si="2"/>
        <v>0.5219429729</v>
      </c>
      <c r="I1194" s="147">
        <f t="shared" si="5"/>
        <v>6.328945772</v>
      </c>
      <c r="J1194" s="45">
        <f t="shared" si="6"/>
        <v>-0.134729835</v>
      </c>
      <c r="K1194" s="45">
        <f t="shared" si="7"/>
        <v>-0.3617963476</v>
      </c>
      <c r="L1194" s="45">
        <f t="shared" si="8"/>
        <v>-0.2351261537</v>
      </c>
      <c r="M1194" s="45">
        <f t="shared" si="11"/>
        <v>0.0153251456</v>
      </c>
      <c r="N1194" s="233">
        <f t="shared" si="12"/>
        <v>0.03913664424</v>
      </c>
    </row>
    <row r="1195">
      <c r="A1195" s="180">
        <f t="shared" si="9"/>
        <v>4</v>
      </c>
      <c r="B1195" s="180">
        <f t="shared" si="10"/>
        <v>1969</v>
      </c>
      <c r="C1195" s="45">
        <f>'StockBond Returns'!W1185</f>
        <v>0.01552615335</v>
      </c>
      <c r="D1195" s="231">
        <f>'StockBond Returns'!M1185</f>
        <v>20.9105861</v>
      </c>
      <c r="E1195" s="45">
        <f t="shared" si="1"/>
        <v>0.0414113336</v>
      </c>
      <c r="F1195" s="147">
        <f t="shared" si="4"/>
        <v>151.883239</v>
      </c>
      <c r="G1195" s="232">
        <f>'StockBond Returns'!C1185</f>
        <v>1969.25</v>
      </c>
      <c r="H1195" s="147">
        <f t="shared" si="2"/>
        <v>0.5241406232</v>
      </c>
      <c r="I1195" s="147">
        <f t="shared" si="5"/>
        <v>6.329779501</v>
      </c>
      <c r="J1195" s="45">
        <f t="shared" si="6"/>
        <v>-0.130381936</v>
      </c>
      <c r="K1195" s="45">
        <f t="shared" si="7"/>
        <v>-0.3618804089</v>
      </c>
      <c r="L1195" s="45">
        <f t="shared" si="8"/>
        <v>-0.2355877033</v>
      </c>
      <c r="M1195" s="45">
        <f t="shared" si="11"/>
        <v>0.01582924489</v>
      </c>
      <c r="N1195" s="233">
        <f t="shared" si="12"/>
        <v>0.03937894824</v>
      </c>
    </row>
    <row r="1196">
      <c r="A1196" s="180">
        <f t="shared" si="9"/>
        <v>5</v>
      </c>
      <c r="B1196" s="180">
        <f t="shared" si="10"/>
        <v>1969</v>
      </c>
      <c r="C1196" s="45">
        <f>'StockBond Returns'!W1186</f>
        <v>-0.007779610419</v>
      </c>
      <c r="D1196" s="231">
        <f>'StockBond Returns'!M1186</f>
        <v>20.63942893</v>
      </c>
      <c r="E1196" s="45">
        <f t="shared" si="1"/>
        <v>0.04172547647</v>
      </c>
      <c r="F1196" s="147">
        <f t="shared" si="4"/>
        <v>150.1815836</v>
      </c>
      <c r="G1196" s="232">
        <f>'StockBond Returns'!C1186</f>
        <v>1969.333333</v>
      </c>
      <c r="H1196" s="147">
        <f t="shared" si="2"/>
        <v>0.5221998443</v>
      </c>
      <c r="I1196" s="147">
        <f t="shared" si="5"/>
        <v>6.328475198</v>
      </c>
      <c r="J1196" s="45">
        <f t="shared" si="6"/>
        <v>-0.1266729488</v>
      </c>
      <c r="K1196" s="45">
        <f t="shared" si="7"/>
        <v>-0.361748892</v>
      </c>
      <c r="L1196" s="45">
        <f t="shared" si="8"/>
        <v>-0.235781623</v>
      </c>
      <c r="M1196" s="45">
        <f t="shared" si="11"/>
        <v>0.01525556301</v>
      </c>
      <c r="N1196" s="233">
        <f t="shared" si="12"/>
        <v>0.0395885783</v>
      </c>
    </row>
    <row r="1197">
      <c r="A1197" s="180">
        <f t="shared" si="9"/>
        <v>6</v>
      </c>
      <c r="B1197" s="180">
        <f t="shared" si="10"/>
        <v>1969</v>
      </c>
      <c r="C1197" s="45">
        <f>'StockBond Returns'!W1187</f>
        <v>-0.04679361979</v>
      </c>
      <c r="D1197" s="231">
        <f>'StockBond Returns'!M1187</f>
        <v>19.42899542</v>
      </c>
      <c r="E1197" s="45">
        <f t="shared" si="1"/>
        <v>0.04323473251</v>
      </c>
      <c r="F1197" s="147">
        <f t="shared" si="4"/>
        <v>142.6562794</v>
      </c>
      <c r="G1197" s="232">
        <f>'StockBond Returns'!C1187</f>
        <v>1969.416667</v>
      </c>
      <c r="H1197" s="147">
        <f t="shared" si="2"/>
        <v>0.5139755068</v>
      </c>
      <c r="I1197" s="147">
        <f t="shared" si="5"/>
        <v>6.315785342</v>
      </c>
      <c r="J1197" s="45">
        <f t="shared" si="6"/>
        <v>-0.1210641255</v>
      </c>
      <c r="K1197" s="45">
        <f t="shared" si="7"/>
        <v>-0.3604664996</v>
      </c>
      <c r="L1197" s="45">
        <f t="shared" si="8"/>
        <v>-0.2345870569</v>
      </c>
      <c r="M1197" s="45">
        <f t="shared" si="11"/>
        <v>0.01167699617</v>
      </c>
      <c r="N1197" s="233">
        <f t="shared" si="12"/>
        <v>0.03977216038</v>
      </c>
    </row>
    <row r="1198">
      <c r="A1198" s="180">
        <f t="shared" si="9"/>
        <v>7</v>
      </c>
      <c r="B1198" s="180">
        <f t="shared" si="10"/>
        <v>1969</v>
      </c>
      <c r="C1198" s="45">
        <f>'StockBond Returns'!W1188</f>
        <v>-0.04569217122</v>
      </c>
      <c r="D1198" s="231">
        <f>'StockBond Returns'!M1188</f>
        <v>18.11362332</v>
      </c>
      <c r="E1198" s="45">
        <f t="shared" si="1"/>
        <v>0.04510353305</v>
      </c>
      <c r="F1198" s="147">
        <f t="shared" si="4"/>
        <v>135.6475134</v>
      </c>
      <c r="G1198" s="232">
        <f>'StockBond Returns'!C1188</f>
        <v>1969.5</v>
      </c>
      <c r="H1198" s="147">
        <f t="shared" si="2"/>
        <v>0.5098485088</v>
      </c>
      <c r="I1198" s="147">
        <f t="shared" si="5"/>
        <v>6.297627164</v>
      </c>
      <c r="J1198" s="45">
        <f t="shared" si="6"/>
        <v>-0.1154373295</v>
      </c>
      <c r="K1198" s="45">
        <f t="shared" si="7"/>
        <v>-0.3586225094</v>
      </c>
      <c r="L1198" s="45">
        <f t="shared" si="8"/>
        <v>-0.232707872</v>
      </c>
      <c r="M1198" s="45">
        <f t="shared" si="11"/>
        <v>0.007777430862</v>
      </c>
      <c r="N1198" s="233">
        <f t="shared" si="12"/>
        <v>0.03994745024</v>
      </c>
    </row>
    <row r="1199">
      <c r="A1199" s="180">
        <f t="shared" si="9"/>
        <v>8</v>
      </c>
      <c r="B1199" s="180">
        <f t="shared" si="10"/>
        <v>1969</v>
      </c>
      <c r="C1199" s="45">
        <f>'StockBond Returns'!W1189</f>
        <v>0.02767221779</v>
      </c>
      <c r="D1199" s="231">
        <f>'StockBond Returns'!M1189</f>
        <v>18.69564578</v>
      </c>
      <c r="E1199" s="45">
        <f t="shared" si="1"/>
        <v>0.04424419519</v>
      </c>
      <c r="F1199" s="147">
        <f t="shared" si="4"/>
        <v>138.8772238</v>
      </c>
      <c r="G1199" s="232">
        <f>'StockBond Returns'!C1189</f>
        <v>1969.583333</v>
      </c>
      <c r="H1199" s="147">
        <f t="shared" si="2"/>
        <v>0.5120425832</v>
      </c>
      <c r="I1199" s="147">
        <f t="shared" si="5"/>
        <v>6.267196984</v>
      </c>
      <c r="J1199" s="45">
        <f t="shared" si="6"/>
        <v>-0.1058938984</v>
      </c>
      <c r="K1199" s="45">
        <f t="shared" si="7"/>
        <v>-0.3555083209</v>
      </c>
      <c r="L1199" s="45">
        <f t="shared" si="8"/>
        <v>-0.2292890939</v>
      </c>
      <c r="M1199" s="45">
        <f t="shared" si="11"/>
        <v>0.001431659232</v>
      </c>
      <c r="N1199" s="233">
        <f t="shared" si="12"/>
        <v>0.04013710048</v>
      </c>
    </row>
    <row r="1200">
      <c r="A1200" s="180">
        <f t="shared" si="9"/>
        <v>9</v>
      </c>
      <c r="B1200" s="180">
        <f t="shared" si="10"/>
        <v>1969</v>
      </c>
      <c r="C1200" s="45">
        <f>'StockBond Returns'!W1190</f>
        <v>-0.03258006648</v>
      </c>
      <c r="D1200" s="231">
        <f>'StockBond Returns'!M1190</f>
        <v>18.12745821</v>
      </c>
      <c r="E1200" s="45">
        <f t="shared" si="1"/>
        <v>0.04508246601</v>
      </c>
      <c r="F1200" s="147">
        <f t="shared" si="4"/>
        <v>133.8572344</v>
      </c>
      <c r="G1200" s="232">
        <f>'StockBond Returns'!C1190</f>
        <v>1969.666667</v>
      </c>
      <c r="H1200" s="147">
        <f t="shared" si="2"/>
        <v>0.5028845185</v>
      </c>
      <c r="I1200" s="147">
        <f t="shared" si="5"/>
        <v>6.2391868</v>
      </c>
      <c r="J1200" s="45">
        <f t="shared" si="6"/>
        <v>-0.0993655305</v>
      </c>
      <c r="K1200" s="45">
        <f t="shared" si="7"/>
        <v>-0.3526149422</v>
      </c>
      <c r="L1200" s="45">
        <f t="shared" si="8"/>
        <v>-0.2261167537</v>
      </c>
      <c r="M1200" s="45">
        <f t="shared" si="11"/>
        <v>-0.004261398795</v>
      </c>
      <c r="N1200" s="233">
        <f t="shared" si="12"/>
        <v>0.04031570679</v>
      </c>
    </row>
    <row r="1201">
      <c r="A1201" s="180">
        <f t="shared" si="9"/>
        <v>10</v>
      </c>
      <c r="B1201" s="180">
        <f t="shared" si="10"/>
        <v>1969</v>
      </c>
      <c r="C1201" s="45">
        <f>'StockBond Returns'!W1191</f>
        <v>0.04077160996</v>
      </c>
      <c r="D1201" s="231">
        <f>'StockBond Returns'!M1191</f>
        <v>18.75768485</v>
      </c>
      <c r="E1201" s="45">
        <f t="shared" si="1"/>
        <v>0.04415574158</v>
      </c>
      <c r="F1201" s="147">
        <f t="shared" si="4"/>
        <v>138.7914215</v>
      </c>
      <c r="G1201" s="232">
        <f>'StockBond Returns'!C1191</f>
        <v>1969.75</v>
      </c>
      <c r="H1201" s="147">
        <f t="shared" si="2"/>
        <v>0.5107031783</v>
      </c>
      <c r="I1201" s="147">
        <f t="shared" si="5"/>
        <v>6.219850622</v>
      </c>
      <c r="J1201" s="45">
        <f t="shared" si="6"/>
        <v>-0.09445897189</v>
      </c>
      <c r="K1201" s="45">
        <f t="shared" si="7"/>
        <v>-0.3506023613</v>
      </c>
      <c r="L1201" s="45">
        <f t="shared" si="8"/>
        <v>-0.223981188</v>
      </c>
      <c r="M1201" s="45">
        <f t="shared" si="11"/>
        <v>-0.00960213979</v>
      </c>
      <c r="N1201" s="233">
        <f t="shared" si="12"/>
        <v>0.04046819026</v>
      </c>
    </row>
    <row r="1202">
      <c r="A1202" s="180">
        <f t="shared" si="9"/>
        <v>11</v>
      </c>
      <c r="B1202" s="180">
        <f t="shared" si="10"/>
        <v>1969</v>
      </c>
      <c r="C1202" s="45">
        <f>'StockBond Returns'!W1192</f>
        <v>-0.03356649253</v>
      </c>
      <c r="D1202" s="231">
        <f>'StockBond Returns'!M1192</f>
        <v>17.86475413</v>
      </c>
      <c r="E1202" s="45">
        <f t="shared" si="1"/>
        <v>0.04548807061</v>
      </c>
      <c r="F1202" s="147">
        <f t="shared" si="4"/>
        <v>133.6391196</v>
      </c>
      <c r="G1202" s="232">
        <f>'StockBond Returns'!C1192</f>
        <v>1969.833333</v>
      </c>
      <c r="H1202" s="147">
        <f t="shared" si="2"/>
        <v>0.5065821423</v>
      </c>
      <c r="I1202" s="147">
        <f t="shared" si="5"/>
        <v>6.192300487</v>
      </c>
      <c r="J1202" s="45">
        <f t="shared" si="6"/>
        <v>-0.08875418209</v>
      </c>
      <c r="K1202" s="45">
        <f t="shared" si="7"/>
        <v>-0.3477131292</v>
      </c>
      <c r="L1202" s="45">
        <f t="shared" si="8"/>
        <v>-0.2207867871</v>
      </c>
      <c r="M1202" s="45">
        <f t="shared" si="11"/>
        <v>-0.01725823685</v>
      </c>
      <c r="N1202" s="233">
        <f t="shared" si="12"/>
        <v>0.04059490511</v>
      </c>
    </row>
    <row r="1203">
      <c r="A1203" s="180">
        <f t="shared" si="9"/>
        <v>12</v>
      </c>
      <c r="B1203" s="180">
        <f t="shared" si="10"/>
        <v>1969</v>
      </c>
      <c r="C1203" s="45">
        <f>'StockBond Returns'!W1193</f>
        <v>-0.02598253466</v>
      </c>
      <c r="D1203" s="231">
        <f>'StockBond Returns'!M1193</f>
        <v>17.50759706</v>
      </c>
      <c r="E1203" s="45">
        <f t="shared" si="1"/>
        <v>0.04605903059</v>
      </c>
      <c r="F1203" s="147">
        <f t="shared" si="4"/>
        <v>129.6734167</v>
      </c>
      <c r="G1203" s="232">
        <f>'StockBond Returns'!C1193</f>
        <v>1969.916667</v>
      </c>
      <c r="H1203" s="147">
        <f t="shared" si="2"/>
        <v>0.4977193221</v>
      </c>
      <c r="I1203" s="147">
        <f t="shared" si="5"/>
        <v>6.165685305</v>
      </c>
      <c r="J1203" s="45">
        <f t="shared" si="6"/>
        <v>-0.08336081643</v>
      </c>
      <c r="K1203" s="45">
        <f t="shared" si="7"/>
        <v>-0.3448974271</v>
      </c>
      <c r="L1203" s="45">
        <f t="shared" si="8"/>
        <v>-0.2176660607</v>
      </c>
      <c r="M1203" s="45">
        <f t="shared" si="11"/>
        <v>-0.02261111086</v>
      </c>
      <c r="N1203" s="233">
        <f t="shared" si="12"/>
        <v>0.04068771241</v>
      </c>
    </row>
    <row r="1204">
      <c r="A1204" s="180">
        <f t="shared" si="9"/>
        <v>1</v>
      </c>
      <c r="B1204" s="180">
        <f t="shared" si="10"/>
        <v>1970</v>
      </c>
      <c r="C1204" s="45">
        <f>'StockBond Returns'!W1194</f>
        <v>-0.05627095099</v>
      </c>
      <c r="D1204" s="231">
        <f>'StockBond Returns'!M1194</f>
        <v>16.22759301</v>
      </c>
      <c r="E1204" s="45">
        <f t="shared" si="1"/>
        <v>0.04831171679</v>
      </c>
      <c r="F1204" s="147">
        <f t="shared" si="4"/>
        <v>121.906858</v>
      </c>
      <c r="G1204" s="232">
        <f>'StockBond Returns'!C1194</f>
        <v>1970</v>
      </c>
      <c r="H1204" s="147">
        <f t="shared" si="2"/>
        <v>0.4907941332</v>
      </c>
      <c r="I1204" s="147">
        <f t="shared" si="5"/>
        <v>6.132829827</v>
      </c>
      <c r="J1204" s="45">
        <f t="shared" si="6"/>
        <v>-0.0795892571</v>
      </c>
      <c r="K1204" s="45">
        <f t="shared" si="7"/>
        <v>-0.3413878387</v>
      </c>
      <c r="L1204" s="45">
        <f t="shared" si="8"/>
        <v>-0.2137101633</v>
      </c>
      <c r="M1204" s="45">
        <f t="shared" si="11"/>
        <v>-0.02842173912</v>
      </c>
      <c r="N1204" s="233">
        <f t="shared" si="12"/>
        <v>0.04074124112</v>
      </c>
    </row>
    <row r="1205">
      <c r="A1205" s="180">
        <f t="shared" si="9"/>
        <v>2</v>
      </c>
      <c r="B1205" s="180">
        <f t="shared" si="10"/>
        <v>1970</v>
      </c>
      <c r="C1205" s="45">
        <f>'StockBond Returns'!W1195</f>
        <v>0.05368839112</v>
      </c>
      <c r="D1205" s="231">
        <f>'StockBond Returns'!M1195</f>
        <v>16.85159202</v>
      </c>
      <c r="E1205" s="45">
        <f t="shared" si="1"/>
        <v>0.04717078715</v>
      </c>
      <c r="F1205" s="147">
        <f t="shared" si="4"/>
        <v>127.934697</v>
      </c>
      <c r="G1205" s="232">
        <f>'StockBond Returns'!C1195</f>
        <v>1970.083333</v>
      </c>
      <c r="H1205" s="147">
        <f t="shared" si="2"/>
        <v>0.5028983635</v>
      </c>
      <c r="I1205" s="147">
        <f t="shared" si="5"/>
        <v>6.115731697</v>
      </c>
      <c r="J1205" s="45">
        <f t="shared" si="6"/>
        <v>-0.07668488747</v>
      </c>
      <c r="K1205" s="45">
        <f t="shared" si="7"/>
        <v>-0.3395465159</v>
      </c>
      <c r="L1205" s="45">
        <f t="shared" si="8"/>
        <v>-0.2117320521</v>
      </c>
      <c r="M1205" s="45">
        <f t="shared" si="11"/>
        <v>-0.03160994759</v>
      </c>
      <c r="N1205" s="233">
        <f t="shared" si="12"/>
        <v>0.040771585</v>
      </c>
    </row>
    <row r="1206">
      <c r="A1206" s="180">
        <f t="shared" si="9"/>
        <v>3</v>
      </c>
      <c r="B1206" s="180">
        <f t="shared" si="10"/>
        <v>1970</v>
      </c>
      <c r="C1206" s="45">
        <f>'StockBond Returns'!W1196</f>
        <v>-0.003776334491</v>
      </c>
      <c r="D1206" s="231">
        <f>'StockBond Returns'!M1196</f>
        <v>16.71444385</v>
      </c>
      <c r="E1206" s="45">
        <f t="shared" si="1"/>
        <v>0.04741424689</v>
      </c>
      <c r="F1206" s="147">
        <f t="shared" si="4"/>
        <v>126.9505735</v>
      </c>
      <c r="G1206" s="232">
        <f>'StockBond Returns'!C1196</f>
        <v>1970.166667</v>
      </c>
      <c r="H1206" s="147">
        <f t="shared" si="2"/>
        <v>0.5016054864</v>
      </c>
      <c r="I1206" s="147">
        <f t="shared" si="5"/>
        <v>6.09539421</v>
      </c>
      <c r="J1206" s="45">
        <f t="shared" si="6"/>
        <v>-0.07136832516</v>
      </c>
      <c r="K1206" s="45">
        <f t="shared" si="7"/>
        <v>-0.3373428908</v>
      </c>
      <c r="L1206" s="45">
        <f t="shared" si="8"/>
        <v>-0.2093089084</v>
      </c>
      <c r="M1206" s="45">
        <f t="shared" si="11"/>
        <v>-0.03690212712</v>
      </c>
      <c r="N1206" s="233">
        <f t="shared" si="12"/>
        <v>0.04078879043</v>
      </c>
    </row>
    <row r="1207">
      <c r="A1207" s="180">
        <f t="shared" si="9"/>
        <v>4</v>
      </c>
      <c r="B1207" s="180">
        <f t="shared" si="10"/>
        <v>1970</v>
      </c>
      <c r="C1207" s="45">
        <f>'StockBond Returns'!W1197</f>
        <v>-0.08198293882</v>
      </c>
      <c r="D1207" s="231">
        <f>'StockBond Returns'!M1197</f>
        <v>15.0549446</v>
      </c>
      <c r="E1207" s="45">
        <f t="shared" si="1"/>
        <v>0.05071167984</v>
      </c>
      <c r="F1207" s="147">
        <f t="shared" si="4"/>
        <v>116.08231</v>
      </c>
      <c r="G1207" s="232">
        <f>'StockBond Returns'!C1197</f>
        <v>1970.25</v>
      </c>
      <c r="H1207" s="147">
        <f t="shared" si="2"/>
        <v>0.4905607451</v>
      </c>
      <c r="I1207" s="147">
        <f t="shared" si="5"/>
        <v>6.061814332</v>
      </c>
      <c r="J1207" s="45">
        <f t="shared" si="6"/>
        <v>-0.06520643056</v>
      </c>
      <c r="K1207" s="45">
        <f t="shared" si="7"/>
        <v>-0.3336720517</v>
      </c>
      <c r="L1207" s="45">
        <f t="shared" si="8"/>
        <v>-0.2051247877</v>
      </c>
      <c r="M1207" s="45">
        <f t="shared" si="11"/>
        <v>-0.0423340448</v>
      </c>
      <c r="N1207" s="233">
        <f t="shared" si="12"/>
        <v>0.04078405744</v>
      </c>
    </row>
    <row r="1208">
      <c r="A1208" s="180">
        <f t="shared" si="9"/>
        <v>5</v>
      </c>
      <c r="B1208" s="180">
        <f t="shared" si="10"/>
        <v>1970</v>
      </c>
      <c r="C1208" s="45">
        <f>'StockBond Returns'!W1198</f>
        <v>-0.04649061323</v>
      </c>
      <c r="D1208" s="231">
        <f>'StockBond Returns'!M1198</f>
        <v>14.31109386</v>
      </c>
      <c r="E1208" s="45">
        <f t="shared" si="1"/>
        <v>0.05243793031</v>
      </c>
      <c r="F1208" s="147">
        <f t="shared" si="4"/>
        <v>110.217818</v>
      </c>
      <c r="G1208" s="232">
        <f>'StockBond Returns'!C1198</f>
        <v>1970.333333</v>
      </c>
      <c r="H1208" s="147">
        <f t="shared" si="2"/>
        <v>0.4816328549</v>
      </c>
      <c r="I1208" s="147">
        <f t="shared" si="5"/>
        <v>6.021247343</v>
      </c>
      <c r="J1208" s="45">
        <f t="shared" si="6"/>
        <v>-0.05754086289</v>
      </c>
      <c r="K1208" s="45">
        <f t="shared" si="7"/>
        <v>-0.329182796</v>
      </c>
      <c r="L1208" s="45">
        <f t="shared" si="8"/>
        <v>-0.1999475256</v>
      </c>
      <c r="M1208" s="45">
        <f t="shared" si="11"/>
        <v>-0.04854690045</v>
      </c>
      <c r="N1208" s="233">
        <f t="shared" si="12"/>
        <v>0.04075916844</v>
      </c>
    </row>
    <row r="1209">
      <c r="A1209" s="180">
        <f t="shared" si="9"/>
        <v>6</v>
      </c>
      <c r="B1209" s="180">
        <f t="shared" si="10"/>
        <v>1970</v>
      </c>
      <c r="C1209" s="45">
        <f>'StockBond Returns'!W1199</f>
        <v>-0.03344585471</v>
      </c>
      <c r="D1209" s="231">
        <f>'StockBond Returns'!M1199</f>
        <v>13.2757453</v>
      </c>
      <c r="E1209" s="45">
        <f t="shared" si="1"/>
        <v>0.05516266893</v>
      </c>
      <c r="F1209" s="147">
        <f t="shared" si="4"/>
        <v>106.0659646</v>
      </c>
      <c r="G1209" s="232">
        <f>'StockBond Returns'!C1199</f>
        <v>1970.416667</v>
      </c>
      <c r="H1209" s="147">
        <f t="shared" si="2"/>
        <v>0.4875734743</v>
      </c>
      <c r="I1209" s="147">
        <f t="shared" si="5"/>
        <v>5.99484531</v>
      </c>
      <c r="J1209" s="45">
        <f t="shared" si="6"/>
        <v>-0.05255246259</v>
      </c>
      <c r="K1209" s="45">
        <f t="shared" si="7"/>
        <v>-0.3262284349</v>
      </c>
      <c r="L1209" s="45">
        <f t="shared" si="8"/>
        <v>-0.1965817711</v>
      </c>
      <c r="M1209" s="45">
        <f t="shared" si="11"/>
        <v>-0.05081553817</v>
      </c>
      <c r="N1209" s="233">
        <f t="shared" si="12"/>
        <v>0.04070836911</v>
      </c>
    </row>
    <row r="1210">
      <c r="A1210" s="180">
        <f t="shared" si="9"/>
        <v>7</v>
      </c>
      <c r="B1210" s="180">
        <f t="shared" si="10"/>
        <v>1970</v>
      </c>
      <c r="C1210" s="45">
        <f>'StockBond Returns'!W1200</f>
        <v>0.06199011795</v>
      </c>
      <c r="D1210" s="231">
        <f>'StockBond Returns'!M1200</f>
        <v>14.14888147</v>
      </c>
      <c r="E1210" s="45">
        <f t="shared" si="1"/>
        <v>0.05283848248</v>
      </c>
      <c r="F1210" s="147">
        <f t="shared" si="4"/>
        <v>112.1232081</v>
      </c>
      <c r="G1210" s="232">
        <f>'StockBond Returns'!C1200</f>
        <v>1970.5</v>
      </c>
      <c r="H1210" s="147">
        <f t="shared" si="2"/>
        <v>0.4937016805</v>
      </c>
      <c r="I1210" s="147">
        <f t="shared" si="5"/>
        <v>5.978698482</v>
      </c>
      <c r="J1210" s="45">
        <f t="shared" si="6"/>
        <v>-0.04835251006</v>
      </c>
      <c r="K1210" s="45">
        <f t="shared" si="7"/>
        <v>-0.3244087623</v>
      </c>
      <c r="L1210" s="45">
        <f t="shared" si="8"/>
        <v>-0.19455338</v>
      </c>
      <c r="M1210" s="45">
        <f t="shared" si="11"/>
        <v>-0.05064267434</v>
      </c>
      <c r="N1210" s="233">
        <f t="shared" si="12"/>
        <v>0.04064613083</v>
      </c>
    </row>
    <row r="1211">
      <c r="A1211" s="180">
        <f t="shared" si="9"/>
        <v>8</v>
      </c>
      <c r="B1211" s="180">
        <f t="shared" si="10"/>
        <v>1970</v>
      </c>
      <c r="C1211" s="45">
        <f>'StockBond Returns'!W1201</f>
        <v>0.03276338508</v>
      </c>
      <c r="D1211" s="231">
        <f>'StockBond Returns'!M1201</f>
        <v>14.75191498</v>
      </c>
      <c r="E1211" s="45">
        <f t="shared" si="1"/>
        <v>0.05139390467</v>
      </c>
      <c r="F1211" s="147">
        <f t="shared" si="4"/>
        <v>115.2868669</v>
      </c>
      <c r="G1211" s="232">
        <f>'StockBond Returns'!C1201</f>
        <v>1970.583333</v>
      </c>
      <c r="H1211" s="147">
        <f t="shared" si="2"/>
        <v>0.4937535206</v>
      </c>
      <c r="I1211" s="147">
        <f t="shared" si="5"/>
        <v>5.96040942</v>
      </c>
      <c r="J1211" s="45">
        <f t="shared" si="6"/>
        <v>-0.04116824761</v>
      </c>
      <c r="K1211" s="45">
        <f t="shared" si="7"/>
        <v>-0.322335762</v>
      </c>
      <c r="L1211" s="45">
        <f t="shared" si="8"/>
        <v>-0.1922044676</v>
      </c>
      <c r="M1211" s="45">
        <f t="shared" si="11"/>
        <v>-0.0489513199</v>
      </c>
      <c r="N1211" s="233">
        <f t="shared" si="12"/>
        <v>0.0405811474</v>
      </c>
    </row>
    <row r="1212">
      <c r="A1212" s="180">
        <f t="shared" si="9"/>
        <v>9</v>
      </c>
      <c r="B1212" s="180">
        <f t="shared" si="10"/>
        <v>1970</v>
      </c>
      <c r="C1212" s="45">
        <f>'StockBond Returns'!W1202</f>
        <v>0.02790561012</v>
      </c>
      <c r="D1212" s="231">
        <f>'StockBond Returns'!M1202</f>
        <v>15.15180836</v>
      </c>
      <c r="E1212" s="45">
        <f t="shared" si="1"/>
        <v>0.0504993614</v>
      </c>
      <c r="F1212" s="147">
        <f t="shared" si="4"/>
        <v>117.9964852</v>
      </c>
      <c r="G1212" s="232">
        <f>'StockBond Returns'!C1202</f>
        <v>1970.666667</v>
      </c>
      <c r="H1212" s="147">
        <f t="shared" si="2"/>
        <v>0.4965622627</v>
      </c>
      <c r="I1212" s="147">
        <f t="shared" si="5"/>
        <v>5.954087164</v>
      </c>
      <c r="J1212" s="45">
        <f t="shared" si="6"/>
        <v>-0.03689368232</v>
      </c>
      <c r="K1212" s="45">
        <f t="shared" si="7"/>
        <v>-0.3216161947</v>
      </c>
      <c r="L1212" s="45">
        <f t="shared" si="8"/>
        <v>-0.1914518623</v>
      </c>
      <c r="M1212" s="45">
        <f t="shared" si="11"/>
        <v>-0.04569499922</v>
      </c>
      <c r="N1212" s="233">
        <f t="shared" si="12"/>
        <v>0.0405216038</v>
      </c>
    </row>
    <row r="1213">
      <c r="A1213" s="180">
        <f t="shared" si="9"/>
        <v>10</v>
      </c>
      <c r="B1213" s="180">
        <f t="shared" si="10"/>
        <v>1970</v>
      </c>
      <c r="C1213" s="45">
        <f>'StockBond Returns'!W1203</f>
        <v>-0.01130344141</v>
      </c>
      <c r="D1213" s="231">
        <f>'StockBond Returns'!M1203</f>
        <v>14.9106332</v>
      </c>
      <c r="E1213" s="45">
        <f t="shared" si="1"/>
        <v>0.05103311649</v>
      </c>
      <c r="F1213" s="147">
        <f t="shared" si="4"/>
        <v>116.1717695</v>
      </c>
      <c r="G1213" s="232">
        <f>'StockBond Returns'!C1203</f>
        <v>1970.75</v>
      </c>
      <c r="H1213" s="147">
        <f t="shared" si="2"/>
        <v>0.4940506204</v>
      </c>
      <c r="I1213" s="147">
        <f t="shared" si="5"/>
        <v>5.937434606</v>
      </c>
      <c r="J1213" s="45">
        <f t="shared" si="6"/>
        <v>-0.0322140014</v>
      </c>
      <c r="K1213" s="45">
        <f t="shared" si="7"/>
        <v>-0.3197135505</v>
      </c>
      <c r="L1213" s="45">
        <f t="shared" si="8"/>
        <v>-0.1892811545</v>
      </c>
      <c r="M1213" s="45">
        <f t="shared" si="11"/>
        <v>-0.04540559471</v>
      </c>
      <c r="N1213" s="233">
        <f t="shared" si="12"/>
        <v>0.04047088329</v>
      </c>
    </row>
    <row r="1214">
      <c r="A1214" s="180">
        <f t="shared" si="9"/>
        <v>11</v>
      </c>
      <c r="B1214" s="180">
        <f t="shared" si="10"/>
        <v>1970</v>
      </c>
      <c r="C1214" s="45">
        <f>'StockBond Returns'!W1204</f>
        <v>0.04985428225</v>
      </c>
      <c r="D1214" s="231">
        <f>'StockBond Returns'!M1204</f>
        <v>15.46875224</v>
      </c>
      <c r="E1214" s="45">
        <f t="shared" si="1"/>
        <v>0.04982322764</v>
      </c>
      <c r="F1214" s="147">
        <f t="shared" si="4"/>
        <v>121.4447485</v>
      </c>
      <c r="G1214" s="232">
        <f>'StockBond Returns'!C1204</f>
        <v>1970.833333</v>
      </c>
      <c r="H1214" s="147">
        <f t="shared" si="2"/>
        <v>0.5042307793</v>
      </c>
      <c r="I1214" s="147">
        <f t="shared" si="5"/>
        <v>5.935083243</v>
      </c>
      <c r="J1214" s="45">
        <f t="shared" si="6"/>
        <v>-0.03190713024</v>
      </c>
      <c r="K1214" s="45">
        <f t="shared" si="7"/>
        <v>-0.3194440344</v>
      </c>
      <c r="L1214" s="45">
        <f t="shared" si="8"/>
        <v>-0.1890494465</v>
      </c>
      <c r="M1214" s="45">
        <f t="shared" si="11"/>
        <v>-0.04153823676</v>
      </c>
      <c r="N1214" s="233">
        <f t="shared" si="12"/>
        <v>0.04041739844</v>
      </c>
    </row>
    <row r="1215">
      <c r="A1215" s="180">
        <f t="shared" si="9"/>
        <v>12</v>
      </c>
      <c r="B1215" s="180">
        <f t="shared" si="10"/>
        <v>1970</v>
      </c>
      <c r="C1215" s="45">
        <f>'StockBond Returns'!W1205</f>
        <v>0.04069778159</v>
      </c>
      <c r="D1215" s="231">
        <f>'StockBond Returns'!M1205</f>
        <v>16.24402465</v>
      </c>
      <c r="E1215" s="45">
        <f t="shared" si="1"/>
        <v>0.0482805492</v>
      </c>
      <c r="F1215" s="147">
        <f t="shared" si="4"/>
        <v>125.8625285</v>
      </c>
      <c r="G1215" s="232">
        <f>'StockBond Returns'!C1205</f>
        <v>1970.916667</v>
      </c>
      <c r="H1215" s="147">
        <f t="shared" si="2"/>
        <v>0.5063926667</v>
      </c>
      <c r="I1215" s="147">
        <f t="shared" si="5"/>
        <v>5.943756588</v>
      </c>
      <c r="J1215" s="45">
        <f t="shared" si="6"/>
        <v>-0.03468056164</v>
      </c>
      <c r="K1215" s="45">
        <f t="shared" si="7"/>
        <v>-0.3204371263</v>
      </c>
      <c r="L1215" s="45">
        <f t="shared" si="8"/>
        <v>-0.1903248407</v>
      </c>
      <c r="M1215" s="45">
        <f t="shared" si="11"/>
        <v>-0.03599416881</v>
      </c>
      <c r="N1215" s="233">
        <f t="shared" si="12"/>
        <v>0.04037060704</v>
      </c>
    </row>
    <row r="1216">
      <c r="A1216" s="180">
        <f t="shared" si="9"/>
        <v>1</v>
      </c>
      <c r="B1216" s="180">
        <f t="shared" si="10"/>
        <v>1971</v>
      </c>
      <c r="C1216" s="45">
        <f>'StockBond Returns'!W1206</f>
        <v>0.03882123852</v>
      </c>
      <c r="D1216" s="231">
        <f>'StockBond Returns'!M1206</f>
        <v>16.97771069</v>
      </c>
      <c r="E1216" s="45">
        <f t="shared" si="1"/>
        <v>0.04695037815</v>
      </c>
      <c r="F1216" s="147">
        <f t="shared" si="4"/>
        <v>130.2226163</v>
      </c>
      <c r="G1216" s="232">
        <f>'StockBond Returns'!C1206</f>
        <v>1971</v>
      </c>
      <c r="H1216" s="147">
        <f t="shared" si="2"/>
        <v>0.5095000899</v>
      </c>
      <c r="I1216" s="147">
        <f t="shared" si="5"/>
        <v>5.962462544</v>
      </c>
      <c r="J1216" s="45">
        <f t="shared" si="6"/>
        <v>-0.03586565837</v>
      </c>
      <c r="K1216" s="45">
        <f t="shared" si="7"/>
        <v>-0.3225691101</v>
      </c>
      <c r="L1216" s="45">
        <f t="shared" si="8"/>
        <v>-0.1929556844</v>
      </c>
      <c r="M1216" s="45">
        <f t="shared" si="11"/>
        <v>-0.02777955487</v>
      </c>
      <c r="N1216" s="233">
        <f t="shared" si="12"/>
        <v>0.04034150462</v>
      </c>
    </row>
    <row r="1217">
      <c r="A1217" s="180">
        <f t="shared" si="9"/>
        <v>2</v>
      </c>
      <c r="B1217" s="180">
        <f t="shared" si="10"/>
        <v>1971</v>
      </c>
      <c r="C1217" s="45">
        <f>'StockBond Returns'!W1207</f>
        <v>0.009136409375</v>
      </c>
      <c r="D1217" s="231">
        <f>'StockBond Returns'!M1207</f>
        <v>17.01523915</v>
      </c>
      <c r="E1217" s="45">
        <f t="shared" si="1"/>
        <v>0.04688542301</v>
      </c>
      <c r="F1217" s="147">
        <f t="shared" si="4"/>
        <v>130.8982283</v>
      </c>
      <c r="G1217" s="232">
        <f>'StockBond Returns'!C1207</f>
        <v>1971.083333</v>
      </c>
      <c r="H1217" s="147">
        <f t="shared" si="2"/>
        <v>0.5114349005</v>
      </c>
      <c r="I1217" s="147">
        <f t="shared" si="5"/>
        <v>5.970999081</v>
      </c>
      <c r="J1217" s="45">
        <f t="shared" si="6"/>
        <v>-0.0369954673</v>
      </c>
      <c r="K1217" s="45">
        <f t="shared" si="7"/>
        <v>-0.3235376103</v>
      </c>
      <c r="L1217" s="45">
        <f t="shared" si="8"/>
        <v>-0.1942080088</v>
      </c>
      <c r="M1217" s="45">
        <f t="shared" si="11"/>
        <v>-0.02366562544</v>
      </c>
      <c r="N1217" s="233">
        <f t="shared" si="12"/>
        <v>0.04032926963</v>
      </c>
    </row>
    <row r="1218">
      <c r="A1218" s="180">
        <f t="shared" si="9"/>
        <v>3</v>
      </c>
      <c r="B1218" s="180">
        <f t="shared" si="10"/>
        <v>1971</v>
      </c>
      <c r="C1218" s="45">
        <f>'StockBond Returns'!W1208</f>
        <v>0.03980433919</v>
      </c>
      <c r="D1218" s="231">
        <f>'StockBond Returns'!M1208</f>
        <v>17.52695944</v>
      </c>
      <c r="E1218" s="45">
        <f t="shared" si="1"/>
        <v>0.04602748086</v>
      </c>
      <c r="F1218" s="147">
        <f t="shared" si="4"/>
        <v>135.5767536</v>
      </c>
      <c r="G1218" s="232">
        <f>'StockBond Returns'!C1208</f>
        <v>1971.166667</v>
      </c>
      <c r="H1218" s="147">
        <f t="shared" si="2"/>
        <v>0.5200213693</v>
      </c>
      <c r="I1218" s="147">
        <f t="shared" si="5"/>
        <v>5.989414964</v>
      </c>
      <c r="J1218" s="45">
        <f t="shared" si="6"/>
        <v>-0.04438881758</v>
      </c>
      <c r="K1218" s="45">
        <f t="shared" si="7"/>
        <v>-0.3256175551</v>
      </c>
      <c r="L1218" s="45">
        <f t="shared" si="8"/>
        <v>-0.1968000517</v>
      </c>
      <c r="M1218" s="45">
        <f t="shared" si="11"/>
        <v>-0.01738677477</v>
      </c>
      <c r="N1218" s="233">
        <f t="shared" si="12"/>
        <v>0.04031611911</v>
      </c>
    </row>
    <row r="1219">
      <c r="A1219" s="180">
        <f t="shared" si="9"/>
        <v>4</v>
      </c>
      <c r="B1219" s="180">
        <f t="shared" si="10"/>
        <v>1971</v>
      </c>
      <c r="C1219" s="45">
        <f>'StockBond Returns'!W1209</f>
        <v>0.01771897724</v>
      </c>
      <c r="D1219" s="231">
        <f>'StockBond Returns'!M1209</f>
        <v>18.08942991</v>
      </c>
      <c r="E1219" s="45">
        <f t="shared" si="1"/>
        <v>0.04514045094</v>
      </c>
      <c r="F1219" s="147">
        <f t="shared" si="4"/>
        <v>137.4497994</v>
      </c>
      <c r="G1219" s="232">
        <f>'StockBond Returns'!C1209</f>
        <v>1971.25</v>
      </c>
      <c r="H1219" s="147">
        <f t="shared" si="2"/>
        <v>0.5170454938</v>
      </c>
      <c r="I1219" s="147">
        <f t="shared" si="5"/>
        <v>6.015899713</v>
      </c>
      <c r="J1219" s="45">
        <f t="shared" si="6"/>
        <v>-0.05089280375</v>
      </c>
      <c r="K1219" s="45">
        <f t="shared" si="7"/>
        <v>-0.3285864958</v>
      </c>
      <c r="L1219" s="45">
        <f t="shared" si="8"/>
        <v>-0.2004648882</v>
      </c>
      <c r="M1219" s="45">
        <f t="shared" si="11"/>
        <v>-0.007574402144</v>
      </c>
      <c r="N1219" s="233">
        <f t="shared" si="12"/>
        <v>0.04030889113</v>
      </c>
    </row>
    <row r="1220">
      <c r="A1220" s="180">
        <f t="shared" si="9"/>
        <v>5</v>
      </c>
      <c r="B1220" s="180">
        <f t="shared" si="10"/>
        <v>1971</v>
      </c>
      <c r="C1220" s="45">
        <f>'StockBond Returns'!W1210</f>
        <v>-0.03833865605</v>
      </c>
      <c r="D1220" s="231">
        <f>'StockBond Returns'!M1210</f>
        <v>17.32212755</v>
      </c>
      <c r="E1220" s="45">
        <f t="shared" si="1"/>
        <v>0.04636481459</v>
      </c>
      <c r="F1220" s="147">
        <f t="shared" si="4"/>
        <v>131.6829361</v>
      </c>
      <c r="G1220" s="232">
        <f>'StockBond Returns'!C1210</f>
        <v>1971.333333</v>
      </c>
      <c r="H1220" s="147">
        <f t="shared" si="2"/>
        <v>0.5087879098</v>
      </c>
      <c r="I1220" s="147">
        <f t="shared" si="5"/>
        <v>6.043054768</v>
      </c>
      <c r="J1220" s="45">
        <f t="shared" si="6"/>
        <v>-0.05666129353</v>
      </c>
      <c r="K1220" s="45">
        <f t="shared" si="7"/>
        <v>-0.3316035577</v>
      </c>
      <c r="L1220" s="45">
        <f t="shared" si="8"/>
        <v>-0.2042021859</v>
      </c>
      <c r="M1220" s="45">
        <f t="shared" si="11"/>
        <v>0.003621745401</v>
      </c>
      <c r="N1220" s="233">
        <f t="shared" si="12"/>
        <v>0.04030816261</v>
      </c>
    </row>
    <row r="1221">
      <c r="A1221" s="180">
        <f t="shared" si="9"/>
        <v>6</v>
      </c>
      <c r="B1221" s="180">
        <f t="shared" si="10"/>
        <v>1971</v>
      </c>
      <c r="C1221" s="45">
        <f>'StockBond Returns'!W1211</f>
        <v>-0.006958611703</v>
      </c>
      <c r="D1221" s="231">
        <f>'StockBond Returns'!M1211</f>
        <v>17.07974065</v>
      </c>
      <c r="E1221" s="45">
        <f t="shared" si="1"/>
        <v>0.0467744492</v>
      </c>
      <c r="F1221" s="147">
        <f t="shared" si="4"/>
        <v>130.2613583</v>
      </c>
      <c r="G1221" s="232">
        <f>'StockBond Returns'!C1211</f>
        <v>1971.416667</v>
      </c>
      <c r="H1221" s="147">
        <f t="shared" si="2"/>
        <v>0.5077419404</v>
      </c>
      <c r="I1221" s="147">
        <f t="shared" si="5"/>
        <v>6.063223234</v>
      </c>
      <c r="J1221" s="45">
        <f t="shared" si="6"/>
        <v>-0.06257054967</v>
      </c>
      <c r="K1221" s="45">
        <f t="shared" si="7"/>
        <v>-0.3338268852</v>
      </c>
      <c r="L1221" s="45">
        <f t="shared" si="8"/>
        <v>-0.2070134077</v>
      </c>
      <c r="M1221" s="45">
        <f t="shared" si="11"/>
        <v>0.01140611975</v>
      </c>
      <c r="N1221" s="233">
        <f t="shared" si="12"/>
        <v>0.04030760298</v>
      </c>
    </row>
    <row r="1222">
      <c r="A1222" s="180">
        <f t="shared" si="9"/>
        <v>7</v>
      </c>
      <c r="B1222" s="180">
        <f t="shared" si="10"/>
        <v>1971</v>
      </c>
      <c r="C1222" s="45">
        <f>'StockBond Returns'!W1212</f>
        <v>-0.03281132152</v>
      </c>
      <c r="D1222" s="231">
        <f>'StockBond Returns'!M1212</f>
        <v>16.37079026</v>
      </c>
      <c r="E1222" s="45">
        <f t="shared" si="1"/>
        <v>0.04804220304</v>
      </c>
      <c r="F1222" s="147">
        <f t="shared" si="4"/>
        <v>125.4962287</v>
      </c>
      <c r="G1222" s="232">
        <f>'StockBond Returns'!C1212</f>
        <v>1971.5</v>
      </c>
      <c r="H1222" s="147">
        <f t="shared" si="2"/>
        <v>0.502426275</v>
      </c>
      <c r="I1222" s="147">
        <f t="shared" si="5"/>
        <v>6.071947828</v>
      </c>
      <c r="J1222" s="45">
        <f t="shared" si="6"/>
        <v>-0.06606885763</v>
      </c>
      <c r="K1222" s="45">
        <f t="shared" si="7"/>
        <v>-0.3347840888</v>
      </c>
      <c r="L1222" s="45">
        <f t="shared" si="8"/>
        <v>-0.2083318616</v>
      </c>
      <c r="M1222" s="45">
        <f t="shared" si="11"/>
        <v>0.01559693075</v>
      </c>
      <c r="N1222" s="233">
        <f t="shared" si="12"/>
        <v>0.04030283984</v>
      </c>
    </row>
    <row r="1223">
      <c r="A1223" s="180">
        <f t="shared" si="9"/>
        <v>8</v>
      </c>
      <c r="B1223" s="180">
        <f t="shared" si="10"/>
        <v>1971</v>
      </c>
      <c r="C1223" s="45">
        <f>'StockBond Returns'!W1213</f>
        <v>0.03857147172</v>
      </c>
      <c r="D1223" s="231">
        <f>'StockBond Returns'!M1213</f>
        <v>16.8235405</v>
      </c>
      <c r="E1223" s="45">
        <f t="shared" si="1"/>
        <v>0.04722026013</v>
      </c>
      <c r="F1223" s="147">
        <f t="shared" si="4"/>
        <v>129.8149973</v>
      </c>
      <c r="G1223" s="232">
        <f>'StockBond Returns'!C1213</f>
        <v>1971.583333</v>
      </c>
      <c r="H1223" s="147">
        <f t="shared" si="2"/>
        <v>0.5108248286</v>
      </c>
      <c r="I1223" s="147">
        <f t="shared" si="5"/>
        <v>6.089019136</v>
      </c>
      <c r="J1223" s="45">
        <f t="shared" si="6"/>
        <v>-0.0740600379</v>
      </c>
      <c r="K1223" s="45">
        <f t="shared" si="7"/>
        <v>-0.3366491028</v>
      </c>
      <c r="L1223" s="45">
        <f t="shared" si="8"/>
        <v>-0.210748786</v>
      </c>
      <c r="M1223" s="45">
        <f t="shared" si="11"/>
        <v>0.02157732931</v>
      </c>
      <c r="N1223" s="233">
        <f t="shared" si="12"/>
        <v>0.04029928613</v>
      </c>
    </row>
    <row r="1224">
      <c r="A1224" s="180">
        <f t="shared" si="9"/>
        <v>9</v>
      </c>
      <c r="B1224" s="180">
        <f t="shared" si="10"/>
        <v>1971</v>
      </c>
      <c r="C1224" s="45">
        <f>'StockBond Returns'!W1214</f>
        <v>0.0007470345492</v>
      </c>
      <c r="D1224" s="231">
        <f>'StockBond Returns'!M1214</f>
        <v>16.67703198</v>
      </c>
      <c r="E1224" s="45">
        <f t="shared" si="1"/>
        <v>0.04748135403</v>
      </c>
      <c r="F1224" s="147">
        <f t="shared" si="4"/>
        <v>129.4007672</v>
      </c>
      <c r="G1224" s="232">
        <f>'StockBond Returns'!C1214</f>
        <v>1971.666667</v>
      </c>
      <c r="H1224" s="147">
        <f t="shared" si="2"/>
        <v>0.5120103033</v>
      </c>
      <c r="I1224" s="147">
        <f t="shared" si="5"/>
        <v>6.104467177</v>
      </c>
      <c r="J1224" s="45">
        <f t="shared" si="6"/>
        <v>-0.08138662337</v>
      </c>
      <c r="K1224" s="45">
        <f t="shared" si="7"/>
        <v>-0.3383277868</v>
      </c>
      <c r="L1224" s="45">
        <f t="shared" si="8"/>
        <v>-0.2129645126</v>
      </c>
      <c r="M1224" s="45">
        <f t="shared" si="11"/>
        <v>0.02525660256</v>
      </c>
      <c r="N1224" s="233">
        <f t="shared" si="12"/>
        <v>0.04029764618</v>
      </c>
    </row>
    <row r="1225">
      <c r="A1225" s="180">
        <f t="shared" si="9"/>
        <v>10</v>
      </c>
      <c r="B1225" s="180">
        <f t="shared" si="10"/>
        <v>1971</v>
      </c>
      <c r="C1225" s="45">
        <f>'StockBond Returns'!W1215</f>
        <v>-0.02814974049</v>
      </c>
      <c r="D1225" s="231">
        <f>'StockBond Returns'!M1215</f>
        <v>15.67065947</v>
      </c>
      <c r="E1225" s="45">
        <f t="shared" si="1"/>
        <v>0.04940676187</v>
      </c>
      <c r="F1225" s="147">
        <f t="shared" si="4"/>
        <v>125.2605718</v>
      </c>
      <c r="G1225" s="232">
        <f>'StockBond Returns'!C1215</f>
        <v>1971.75</v>
      </c>
      <c r="H1225" s="147">
        <f t="shared" si="2"/>
        <v>0.5157266036</v>
      </c>
      <c r="I1225" s="147">
        <f t="shared" si="5"/>
        <v>6.12614316</v>
      </c>
      <c r="J1225" s="45">
        <f t="shared" si="6"/>
        <v>-0.08875237535</v>
      </c>
      <c r="K1225" s="45">
        <f t="shared" si="7"/>
        <v>-0.3406689655</v>
      </c>
      <c r="L1225" s="45">
        <f t="shared" si="8"/>
        <v>-0.2159853113</v>
      </c>
      <c r="M1225" s="45">
        <f t="shared" si="11"/>
        <v>0.03178284339</v>
      </c>
      <c r="N1225" s="233">
        <f t="shared" si="12"/>
        <v>0.04030014394</v>
      </c>
    </row>
    <row r="1226">
      <c r="A1226" s="180">
        <f t="shared" si="9"/>
        <v>11</v>
      </c>
      <c r="B1226" s="180">
        <f t="shared" si="10"/>
        <v>1971</v>
      </c>
      <c r="C1226" s="45">
        <f>'StockBond Returns'!W1216</f>
        <v>-0.002238383904</v>
      </c>
      <c r="D1226" s="231">
        <f>'StockBond Returns'!M1216</f>
        <v>15.84266655</v>
      </c>
      <c r="E1226" s="45">
        <f t="shared" si="1"/>
        <v>0.04906034361</v>
      </c>
      <c r="F1226" s="147">
        <f t="shared" si="4"/>
        <v>124.4656184</v>
      </c>
      <c r="G1226" s="232">
        <f>'StockBond Returns'!C1216</f>
        <v>1971.833333</v>
      </c>
      <c r="H1226" s="147">
        <f t="shared" si="2"/>
        <v>0.5088605004</v>
      </c>
      <c r="I1226" s="147">
        <f t="shared" si="5"/>
        <v>6.130772881</v>
      </c>
      <c r="J1226" s="45">
        <f t="shared" si="6"/>
        <v>-0.09128553543</v>
      </c>
      <c r="K1226" s="45">
        <f t="shared" si="7"/>
        <v>-0.3411668667</v>
      </c>
      <c r="L1226" s="45">
        <f t="shared" si="8"/>
        <v>-0.2168281453</v>
      </c>
      <c r="M1226" s="45">
        <f t="shared" si="11"/>
        <v>0.03297167544</v>
      </c>
      <c r="N1226" s="233">
        <f t="shared" si="12"/>
        <v>0.04029241457</v>
      </c>
    </row>
    <row r="1227">
      <c r="A1227" s="180">
        <f t="shared" si="9"/>
        <v>12</v>
      </c>
      <c r="B1227" s="180">
        <f t="shared" si="10"/>
        <v>1971</v>
      </c>
      <c r="C1227" s="45">
        <f>'StockBond Returns'!W1217</f>
        <v>0.06601304701</v>
      </c>
      <c r="D1227" s="231">
        <f>'StockBond Returns'!M1217</f>
        <v>17.0924388</v>
      </c>
      <c r="E1227" s="45">
        <f t="shared" si="1"/>
        <v>0.04675270091</v>
      </c>
      <c r="F1227" s="147">
        <f t="shared" si="4"/>
        <v>132.1395212</v>
      </c>
      <c r="G1227" s="232">
        <f>'StockBond Returns'!C1217</f>
        <v>1971.916667</v>
      </c>
      <c r="H1227" s="147">
        <f t="shared" si="2"/>
        <v>0.5148232926</v>
      </c>
      <c r="I1227" s="147">
        <f t="shared" si="5"/>
        <v>6.139203507</v>
      </c>
      <c r="J1227" s="45">
        <f t="shared" si="6"/>
        <v>-0.09465632104</v>
      </c>
      <c r="K1227" s="45">
        <f t="shared" si="7"/>
        <v>-0.3420716055</v>
      </c>
      <c r="L1227" s="45">
        <f t="shared" si="8"/>
        <v>-0.2181620334</v>
      </c>
      <c r="M1227" s="45">
        <f t="shared" si="11"/>
        <v>0.03288272605</v>
      </c>
      <c r="N1227" s="233">
        <f t="shared" si="12"/>
        <v>0.0402830178</v>
      </c>
    </row>
    <row r="1228">
      <c r="A1228" s="180">
        <f t="shared" si="9"/>
        <v>1</v>
      </c>
      <c r="B1228" s="180">
        <f t="shared" si="10"/>
        <v>1972</v>
      </c>
      <c r="C1228" s="45">
        <f>'StockBond Returns'!W1218</f>
        <v>0.01052515416</v>
      </c>
      <c r="D1228" s="231">
        <f>'StockBond Returns'!M1218</f>
        <v>17.3699505</v>
      </c>
      <c r="E1228" s="45">
        <f t="shared" si="1"/>
        <v>0.04628534398</v>
      </c>
      <c r="F1228" s="147">
        <f t="shared" si="4"/>
        <v>133.0100681</v>
      </c>
      <c r="G1228" s="232">
        <f>'StockBond Returns'!C1218</f>
        <v>1972</v>
      </c>
      <c r="H1228" s="147">
        <f t="shared" si="2"/>
        <v>0.5130347295</v>
      </c>
      <c r="I1228" s="147">
        <f t="shared" si="5"/>
        <v>6.142738147</v>
      </c>
      <c r="J1228" s="45">
        <f t="shared" si="6"/>
        <v>-0.09900800089</v>
      </c>
      <c r="K1228" s="45">
        <f t="shared" si="7"/>
        <v>-0.342450189</v>
      </c>
      <c r="L1228" s="45">
        <f t="shared" si="8"/>
        <v>-0.2188845832</v>
      </c>
      <c r="M1228" s="45">
        <f t="shared" si="11"/>
        <v>0.03023509182</v>
      </c>
      <c r="N1228" s="233">
        <f t="shared" si="12"/>
        <v>0.04028645215</v>
      </c>
    </row>
    <row r="1229">
      <c r="A1229" s="180">
        <f t="shared" si="9"/>
        <v>2</v>
      </c>
      <c r="B1229" s="180">
        <f t="shared" si="10"/>
        <v>1972</v>
      </c>
      <c r="C1229" s="45">
        <f>'StockBond Returns'!W1219</f>
        <v>0.01529729603</v>
      </c>
      <c r="D1229" s="231">
        <f>'StockBond Returns'!M1219</f>
        <v>17.62849652</v>
      </c>
      <c r="E1229" s="45">
        <f t="shared" si="1"/>
        <v>0.04586316752</v>
      </c>
      <c r="F1229" s="147">
        <f t="shared" si="4"/>
        <v>134.5238797</v>
      </c>
      <c r="G1229" s="232">
        <f>'StockBond Returns'!C1219</f>
        <v>1972.083333</v>
      </c>
      <c r="H1229" s="147">
        <f t="shared" si="2"/>
        <v>0.5141409359</v>
      </c>
      <c r="I1229" s="147">
        <f t="shared" si="5"/>
        <v>6.145444182</v>
      </c>
      <c r="J1229" s="45">
        <f t="shared" si="6"/>
        <v>-0.1016521348</v>
      </c>
      <c r="K1229" s="45">
        <f t="shared" si="7"/>
        <v>-0.3427397292</v>
      </c>
      <c r="L1229" s="45">
        <f t="shared" si="8"/>
        <v>-0.2195088984</v>
      </c>
      <c r="M1229" s="45">
        <f t="shared" si="11"/>
        <v>0.02921539569</v>
      </c>
      <c r="N1229" s="233">
        <f t="shared" si="12"/>
        <v>0.04030175239</v>
      </c>
    </row>
    <row r="1230">
      <c r="A1230" s="180">
        <f t="shared" si="9"/>
        <v>3</v>
      </c>
      <c r="B1230" s="180">
        <f t="shared" si="10"/>
        <v>1972</v>
      </c>
      <c r="C1230" s="45">
        <f>'StockBond Returns'!W1220</f>
        <v>0.008682524865</v>
      </c>
      <c r="D1230" s="231">
        <f>'StockBond Returns'!M1220</f>
        <v>17.76927206</v>
      </c>
      <c r="E1230" s="45">
        <f t="shared" si="1"/>
        <v>0.04563846275</v>
      </c>
      <c r="F1230" s="147">
        <f t="shared" si="4"/>
        <v>135.1732817</v>
      </c>
      <c r="G1230" s="232">
        <f>'StockBond Returns'!C1220</f>
        <v>1972.166667</v>
      </c>
      <c r="H1230" s="147">
        <f t="shared" si="2"/>
        <v>0.5140917317</v>
      </c>
      <c r="I1230" s="147">
        <f t="shared" si="5"/>
        <v>6.139514545</v>
      </c>
      <c r="J1230" s="45">
        <f t="shared" si="6"/>
        <v>-0.101616801</v>
      </c>
      <c r="K1230" s="45">
        <f t="shared" si="7"/>
        <v>-0.3421049372</v>
      </c>
      <c r="L1230" s="45">
        <f t="shared" si="8"/>
        <v>-0.2190392504</v>
      </c>
      <c r="M1230" s="45">
        <f t="shared" si="11"/>
        <v>0.02506080834</v>
      </c>
      <c r="N1230" s="233">
        <f t="shared" si="12"/>
        <v>0.04030946215</v>
      </c>
    </row>
    <row r="1231">
      <c r="A1231" s="180">
        <f t="shared" si="9"/>
        <v>4</v>
      </c>
      <c r="B1231" s="180">
        <f t="shared" si="10"/>
        <v>1972</v>
      </c>
      <c r="C1231" s="45">
        <f>'StockBond Returns'!W1221</f>
        <v>0.003518069083</v>
      </c>
      <c r="D1231" s="231">
        <f>'StockBond Returns'!M1221</f>
        <v>17.5677261</v>
      </c>
      <c r="E1231" s="45">
        <f t="shared" si="1"/>
        <v>0.04596128162</v>
      </c>
      <c r="F1231" s="147">
        <f t="shared" si="4"/>
        <v>135.1329303</v>
      </c>
      <c r="G1231" s="232">
        <f>'StockBond Returns'!C1221</f>
        <v>1972.25</v>
      </c>
      <c r="H1231" s="147">
        <f t="shared" si="2"/>
        <v>0.5175735554</v>
      </c>
      <c r="I1231" s="147">
        <f t="shared" si="5"/>
        <v>6.140042606</v>
      </c>
      <c r="J1231" s="45">
        <f t="shared" si="6"/>
        <v>-0.1047747048</v>
      </c>
      <c r="K1231" s="45">
        <f t="shared" si="7"/>
        <v>-0.342161518</v>
      </c>
      <c r="L1231" s="45">
        <f t="shared" si="8"/>
        <v>-0.2193964118</v>
      </c>
      <c r="M1231" s="45">
        <f t="shared" si="11"/>
        <v>0.02063579834</v>
      </c>
      <c r="N1231" s="233">
        <f t="shared" si="12"/>
        <v>0.04032706773</v>
      </c>
    </row>
    <row r="1232">
      <c r="A1232" s="180">
        <f t="shared" si="9"/>
        <v>5</v>
      </c>
      <c r="B1232" s="180">
        <f t="shared" si="10"/>
        <v>1972</v>
      </c>
      <c r="C1232" s="45">
        <f>'StockBond Returns'!W1222</f>
        <v>0.01394003745</v>
      </c>
      <c r="D1232" s="231">
        <f>'StockBond Returns'!M1222</f>
        <v>17.93324384</v>
      </c>
      <c r="E1232" s="45">
        <f t="shared" si="1"/>
        <v>0.04538118003</v>
      </c>
      <c r="F1232" s="147">
        <f t="shared" si="4"/>
        <v>136.4918998</v>
      </c>
      <c r="G1232" s="232">
        <f>'StockBond Returns'!C1222</f>
        <v>1972.333333</v>
      </c>
      <c r="H1232" s="147">
        <f t="shared" si="2"/>
        <v>0.5161802899</v>
      </c>
      <c r="I1232" s="147">
        <f t="shared" si="5"/>
        <v>6.147434986</v>
      </c>
      <c r="J1232" s="45">
        <f t="shared" si="6"/>
        <v>-0.1090008474</v>
      </c>
      <c r="K1232" s="45">
        <f t="shared" si="7"/>
        <v>-0.3429525784</v>
      </c>
      <c r="L1232" s="45">
        <f t="shared" si="8"/>
        <v>-0.2206337093</v>
      </c>
      <c r="M1232" s="45">
        <f t="shared" si="11"/>
        <v>0.01727275731</v>
      </c>
      <c r="N1232" s="233">
        <f t="shared" si="12"/>
        <v>0.04035618805</v>
      </c>
    </row>
    <row r="1233">
      <c r="A1233" s="180">
        <f t="shared" si="9"/>
        <v>6</v>
      </c>
      <c r="B1233" s="180">
        <f t="shared" si="10"/>
        <v>1972</v>
      </c>
      <c r="C1233" s="45">
        <f>'StockBond Returns'!W1223</f>
        <v>-0.01638415523</v>
      </c>
      <c r="D1233" s="231">
        <f>'StockBond Returns'!M1223</f>
        <v>17.50038382</v>
      </c>
      <c r="E1233" s="45">
        <f t="shared" si="1"/>
        <v>0.04607080194</v>
      </c>
      <c r="F1233" s="147">
        <f t="shared" si="4"/>
        <v>133.7478722</v>
      </c>
      <c r="G1233" s="232">
        <f>'StockBond Returns'!C1223</f>
        <v>1972.416667</v>
      </c>
      <c r="H1233" s="147">
        <f t="shared" si="2"/>
        <v>0.513489311</v>
      </c>
      <c r="I1233" s="147">
        <f t="shared" si="5"/>
        <v>6.153182357</v>
      </c>
      <c r="J1233" s="45">
        <f t="shared" si="6"/>
        <v>-0.1138386625</v>
      </c>
      <c r="K1233" s="45">
        <f t="shared" si="7"/>
        <v>-0.3435662925</v>
      </c>
      <c r="L1233" s="45">
        <f t="shared" si="8"/>
        <v>-0.2216744303</v>
      </c>
      <c r="M1233" s="45">
        <f t="shared" si="11"/>
        <v>0.01483684823</v>
      </c>
      <c r="N1233" s="233">
        <f t="shared" si="12"/>
        <v>0.04039340977</v>
      </c>
    </row>
    <row r="1234">
      <c r="A1234" s="180">
        <f t="shared" si="9"/>
        <v>7</v>
      </c>
      <c r="B1234" s="180">
        <f t="shared" si="10"/>
        <v>1972</v>
      </c>
      <c r="C1234" s="45">
        <f>'StockBond Returns'!W1224</f>
        <v>0.002936092145</v>
      </c>
      <c r="D1234" s="231">
        <f>'StockBond Returns'!M1224</f>
        <v>17.42952726</v>
      </c>
      <c r="E1234" s="45">
        <f t="shared" si="1"/>
        <v>0.04618695132</v>
      </c>
      <c r="F1234" s="147">
        <f t="shared" si="4"/>
        <v>133.6255714</v>
      </c>
      <c r="G1234" s="232">
        <f>'StockBond Returns'!C1224</f>
        <v>1972.5</v>
      </c>
      <c r="H1234" s="147">
        <f t="shared" si="2"/>
        <v>0.5143131466</v>
      </c>
      <c r="I1234" s="147">
        <f t="shared" si="5"/>
        <v>6.165069228</v>
      </c>
      <c r="J1234" s="45">
        <f t="shared" si="6"/>
        <v>-0.1202117108</v>
      </c>
      <c r="K1234" s="45">
        <f t="shared" si="7"/>
        <v>-0.3448319625</v>
      </c>
      <c r="L1234" s="45">
        <f t="shared" si="8"/>
        <v>-0.2235027755</v>
      </c>
      <c r="M1234" s="45">
        <f t="shared" si="11"/>
        <v>0.01533633073</v>
      </c>
      <c r="N1234" s="233">
        <f t="shared" si="12"/>
        <v>0.0404408429</v>
      </c>
    </row>
    <row r="1235">
      <c r="A1235" s="180">
        <f t="shared" si="9"/>
        <v>8</v>
      </c>
      <c r="B1235" s="180">
        <f t="shared" si="10"/>
        <v>1972</v>
      </c>
      <c r="C1235" s="45">
        <f>'StockBond Returns'!W1225</f>
        <v>0.02096454961</v>
      </c>
      <c r="D1235" s="231">
        <f>'StockBond Returns'!M1225</f>
        <v>17.95795339</v>
      </c>
      <c r="E1235" s="45">
        <f t="shared" si="1"/>
        <v>0.04534281645</v>
      </c>
      <c r="F1235" s="147">
        <f t="shared" si="4"/>
        <v>135.9018758</v>
      </c>
      <c r="G1235" s="232">
        <f>'StockBond Returns'!C1225</f>
        <v>1972.583333</v>
      </c>
      <c r="H1235" s="147">
        <f t="shared" si="2"/>
        <v>0.513514484</v>
      </c>
      <c r="I1235" s="147">
        <f t="shared" si="5"/>
        <v>6.167758884</v>
      </c>
      <c r="J1235" s="45">
        <f t="shared" si="6"/>
        <v>-0.1243884573</v>
      </c>
      <c r="K1235" s="45">
        <f t="shared" si="7"/>
        <v>-0.3451176703</v>
      </c>
      <c r="L1235" s="45">
        <f t="shared" si="8"/>
        <v>-0.2241847512</v>
      </c>
      <c r="M1235" s="45">
        <f t="shared" si="11"/>
        <v>0.01293143373</v>
      </c>
      <c r="N1235" s="233">
        <f t="shared" si="12"/>
        <v>0.04048311154</v>
      </c>
    </row>
    <row r="1236">
      <c r="A1236" s="180">
        <f t="shared" si="9"/>
        <v>9</v>
      </c>
      <c r="B1236" s="180">
        <f t="shared" si="10"/>
        <v>1972</v>
      </c>
      <c r="C1236" s="45">
        <f>'StockBond Returns'!W1226</f>
        <v>-0.007541527998</v>
      </c>
      <c r="D1236" s="231">
        <f>'StockBond Returns'!M1226</f>
        <v>17.73621771</v>
      </c>
      <c r="E1236" s="45">
        <f t="shared" si="1"/>
        <v>0.04569090339</v>
      </c>
      <c r="F1236" s="147">
        <f t="shared" si="4"/>
        <v>134.3673262</v>
      </c>
      <c r="G1236" s="232">
        <f>'StockBond Returns'!C1226</f>
        <v>1972.666667</v>
      </c>
      <c r="H1236" s="147">
        <f t="shared" si="2"/>
        <v>0.51161371</v>
      </c>
      <c r="I1236" s="147">
        <f t="shared" si="5"/>
        <v>6.167362291</v>
      </c>
      <c r="J1236" s="45">
        <f t="shared" si="6"/>
        <v>-0.1270461489</v>
      </c>
      <c r="K1236" s="45">
        <f t="shared" si="7"/>
        <v>-0.3450755579</v>
      </c>
      <c r="L1236" s="45">
        <f t="shared" si="8"/>
        <v>-0.2244869688</v>
      </c>
      <c r="M1236" s="45">
        <f t="shared" si="11"/>
        <v>0.01030312914</v>
      </c>
      <c r="N1236" s="233">
        <f t="shared" si="12"/>
        <v>0.04052174232</v>
      </c>
    </row>
    <row r="1237">
      <c r="A1237" s="180">
        <f t="shared" si="9"/>
        <v>10</v>
      </c>
      <c r="B1237" s="180">
        <f t="shared" si="10"/>
        <v>1972</v>
      </c>
      <c r="C1237" s="45">
        <f>'StockBond Returns'!W1227</f>
        <v>0.01008230371</v>
      </c>
      <c r="D1237" s="231">
        <f>'StockBond Returns'!M1227</f>
        <v>17.84993298</v>
      </c>
      <c r="E1237" s="45">
        <f t="shared" si="1"/>
        <v>0.04551130965</v>
      </c>
      <c r="F1237" s="147">
        <f t="shared" si="4"/>
        <v>135.2052864</v>
      </c>
      <c r="G1237" s="232">
        <f>'StockBond Returns'!C1227</f>
        <v>1972.75</v>
      </c>
      <c r="H1237" s="147">
        <f t="shared" si="2"/>
        <v>0.5127808048</v>
      </c>
      <c r="I1237" s="147">
        <f t="shared" si="5"/>
        <v>6.164416492</v>
      </c>
      <c r="J1237" s="45">
        <f t="shared" si="6"/>
        <v>-0.1295768709</v>
      </c>
      <c r="K1237" s="45">
        <f t="shared" si="7"/>
        <v>-0.3447625882</v>
      </c>
      <c r="L1237" s="45">
        <f t="shared" si="8"/>
        <v>-0.2244766357</v>
      </c>
      <c r="M1237" s="45">
        <f t="shared" si="11"/>
        <v>0.006247541157</v>
      </c>
      <c r="N1237" s="233">
        <f t="shared" si="12"/>
        <v>0.04055975717</v>
      </c>
    </row>
    <row r="1238">
      <c r="A1238" s="180">
        <f t="shared" si="9"/>
        <v>11</v>
      </c>
      <c r="B1238" s="180">
        <f t="shared" si="10"/>
        <v>1972</v>
      </c>
      <c r="C1238" s="45">
        <f>'StockBond Returns'!W1228</f>
        <v>0.03610766638</v>
      </c>
      <c r="D1238" s="231">
        <f>'StockBond Returns'!M1228</f>
        <v>18.620909</v>
      </c>
      <c r="E1238" s="45">
        <f t="shared" si="1"/>
        <v>0.04435153555</v>
      </c>
      <c r="F1238" s="147">
        <f t="shared" si="4"/>
        <v>139.5559377</v>
      </c>
      <c r="G1238" s="232">
        <f>'StockBond Returns'!C1228</f>
        <v>1972.833333</v>
      </c>
      <c r="H1238" s="147">
        <f t="shared" si="2"/>
        <v>0.5157933442</v>
      </c>
      <c r="I1238" s="147">
        <f t="shared" si="5"/>
        <v>6.171349336</v>
      </c>
      <c r="J1238" s="45">
        <f t="shared" si="6"/>
        <v>-0.1339674215</v>
      </c>
      <c r="K1238" s="45">
        <f t="shared" si="7"/>
        <v>-0.3454986766</v>
      </c>
      <c r="L1238" s="45">
        <f t="shared" si="8"/>
        <v>-0.2257158413</v>
      </c>
      <c r="M1238" s="45">
        <f t="shared" si="11"/>
        <v>0.006618489218</v>
      </c>
      <c r="N1238" s="233">
        <f t="shared" si="12"/>
        <v>0.04060503202</v>
      </c>
    </row>
    <row r="1239">
      <c r="A1239" s="180">
        <f t="shared" si="9"/>
        <v>12</v>
      </c>
      <c r="B1239" s="180">
        <f t="shared" si="10"/>
        <v>1972</v>
      </c>
      <c r="C1239" s="45">
        <f>'StockBond Returns'!W1229</f>
        <v>0.005775894388</v>
      </c>
      <c r="D1239" s="231">
        <f>'StockBond Returns'!M1229</f>
        <v>18.8996186</v>
      </c>
      <c r="E1239" s="45">
        <f t="shared" si="1"/>
        <v>0.04395556033</v>
      </c>
      <c r="F1239" s="147">
        <f t="shared" si="4"/>
        <v>139.8432255</v>
      </c>
      <c r="G1239" s="232">
        <f>'StockBond Returns'!C1229</f>
        <v>1972.916667</v>
      </c>
      <c r="H1239" s="147">
        <f t="shared" si="2"/>
        <v>0.5122406113</v>
      </c>
      <c r="I1239" s="147">
        <f t="shared" si="5"/>
        <v>6.168766654</v>
      </c>
      <c r="J1239" s="45">
        <f t="shared" si="6"/>
        <v>-0.1371137571</v>
      </c>
      <c r="K1239" s="45">
        <f t="shared" si="7"/>
        <v>-0.3452246561</v>
      </c>
      <c r="L1239" s="45">
        <f t="shared" si="8"/>
        <v>-0.2257726476</v>
      </c>
      <c r="M1239" s="45">
        <f t="shared" si="11"/>
        <v>0.004815469472</v>
      </c>
      <c r="N1239" s="233">
        <f t="shared" si="12"/>
        <v>0.04065388454</v>
      </c>
    </row>
    <row r="1240">
      <c r="A1240" s="180">
        <f t="shared" si="9"/>
        <v>1</v>
      </c>
      <c r="B1240" s="180">
        <f t="shared" si="10"/>
        <v>1973</v>
      </c>
      <c r="C1240" s="45">
        <f>'StockBond Returns'!W1230</f>
        <v>-0.01686076568</v>
      </c>
      <c r="D1240" s="231">
        <f>'StockBond Returns'!M1230</f>
        <v>18.33796377</v>
      </c>
      <c r="E1240" s="45">
        <f t="shared" si="1"/>
        <v>0.04476584076</v>
      </c>
      <c r="F1240" s="147">
        <f t="shared" si="4"/>
        <v>136.9817578</v>
      </c>
      <c r="G1240" s="232">
        <f>'StockBond Returns'!C1230</f>
        <v>1973</v>
      </c>
      <c r="H1240" s="147">
        <f t="shared" si="2"/>
        <v>0.5110086298</v>
      </c>
      <c r="I1240" s="147">
        <f t="shared" si="5"/>
        <v>6.166740555</v>
      </c>
      <c r="J1240" s="45">
        <f t="shared" si="6"/>
        <v>-0.1407663739</v>
      </c>
      <c r="K1240" s="45">
        <f t="shared" si="7"/>
        <v>-0.3450095279</v>
      </c>
      <c r="L1240" s="45">
        <f t="shared" si="8"/>
        <v>-0.2259091177</v>
      </c>
      <c r="M1240" s="45">
        <f t="shared" si="11"/>
        <v>0.003907444389</v>
      </c>
      <c r="N1240" s="233">
        <f t="shared" si="12"/>
        <v>0.04070418873</v>
      </c>
    </row>
    <row r="1241">
      <c r="A1241" s="180">
        <f t="shared" si="9"/>
        <v>2</v>
      </c>
      <c r="B1241" s="180">
        <f t="shared" si="10"/>
        <v>1973</v>
      </c>
      <c r="C1241" s="45">
        <f>'StockBond Returns'!W1231</f>
        <v>-0.03367484984</v>
      </c>
      <c r="D1241" s="231">
        <f>'StockBond Returns'!M1231</f>
        <v>17.49512146</v>
      </c>
      <c r="E1241" s="45">
        <f t="shared" si="1"/>
        <v>0.04607939576</v>
      </c>
      <c r="F1241" s="147">
        <f t="shared" si="4"/>
        <v>131.8751172</v>
      </c>
      <c r="G1241" s="232">
        <f>'StockBond Returns'!C1231</f>
        <v>1973.083333</v>
      </c>
      <c r="H1241" s="147">
        <f t="shared" si="2"/>
        <v>0.5063938096</v>
      </c>
      <c r="I1241" s="147">
        <f t="shared" si="5"/>
        <v>6.158993428</v>
      </c>
      <c r="J1241" s="45">
        <f t="shared" si="6"/>
        <v>-0.1434159457</v>
      </c>
      <c r="K1241" s="45">
        <f t="shared" si="7"/>
        <v>-0.3441856442</v>
      </c>
      <c r="L1241" s="45">
        <f t="shared" si="8"/>
        <v>-0.2253361813</v>
      </c>
      <c r="M1241" s="45">
        <f t="shared" si="11"/>
        <v>0.002204762682</v>
      </c>
      <c r="N1241" s="233">
        <f t="shared" si="12"/>
        <v>0.04075930479</v>
      </c>
    </row>
    <row r="1242">
      <c r="A1242" s="180">
        <f t="shared" si="9"/>
        <v>3</v>
      </c>
      <c r="B1242" s="180">
        <f t="shared" si="10"/>
        <v>1973</v>
      </c>
      <c r="C1242" s="45">
        <f>'StockBond Returns'!W1232</f>
        <v>-0.008796315373</v>
      </c>
      <c r="D1242" s="231">
        <f>'StockBond Returns'!M1232</f>
        <v>17.06823676</v>
      </c>
      <c r="E1242" s="45">
        <f t="shared" si="1"/>
        <v>0.04679418</v>
      </c>
      <c r="F1242" s="147">
        <f t="shared" si="4"/>
        <v>130.2131627</v>
      </c>
      <c r="G1242" s="232">
        <f>'StockBond Returns'!C1232</f>
        <v>1973.166667</v>
      </c>
      <c r="H1242" s="147">
        <f t="shared" si="2"/>
        <v>0.5077681811</v>
      </c>
      <c r="I1242" s="147">
        <f t="shared" si="5"/>
        <v>6.152669878</v>
      </c>
      <c r="J1242" s="45">
        <f t="shared" si="6"/>
        <v>-0.1461709824</v>
      </c>
      <c r="K1242" s="45">
        <f t="shared" si="7"/>
        <v>-0.3435116157</v>
      </c>
      <c r="L1242" s="45">
        <f t="shared" si="8"/>
        <v>-0.2249477552</v>
      </c>
      <c r="M1242" s="45">
        <f t="shared" si="11"/>
        <v>0.002142731777</v>
      </c>
      <c r="N1242" s="233">
        <f t="shared" si="12"/>
        <v>0.04082380771</v>
      </c>
    </row>
    <row r="1243">
      <c r="A1243" s="180">
        <f t="shared" si="9"/>
        <v>4</v>
      </c>
      <c r="B1243" s="180">
        <f t="shared" si="10"/>
        <v>1973</v>
      </c>
      <c r="C1243" s="45">
        <f>'StockBond Returns'!W1233</f>
        <v>-0.03357522122</v>
      </c>
      <c r="D1243" s="231">
        <f>'StockBond Returns'!M1233</f>
        <v>16.42444347</v>
      </c>
      <c r="E1243" s="45">
        <f t="shared" si="1"/>
        <v>0.04794243179</v>
      </c>
      <c r="F1243" s="147">
        <f t="shared" si="4"/>
        <v>125.3505072</v>
      </c>
      <c r="G1243" s="232">
        <f>'StockBond Returns'!C1233</f>
        <v>1973.25</v>
      </c>
      <c r="H1243" s="147">
        <f t="shared" si="2"/>
        <v>0.5008006783</v>
      </c>
      <c r="I1243" s="147">
        <f t="shared" si="5"/>
        <v>6.135897001</v>
      </c>
      <c r="J1243" s="45">
        <f t="shared" si="6"/>
        <v>-0.1455329071</v>
      </c>
      <c r="K1243" s="45">
        <f t="shared" si="7"/>
        <v>-0.3417170616</v>
      </c>
      <c r="L1243" s="45">
        <f t="shared" si="8"/>
        <v>-0.2232398095</v>
      </c>
      <c r="M1243" s="45">
        <f t="shared" si="11"/>
        <v>-0.0006751753949</v>
      </c>
      <c r="N1243" s="233">
        <f t="shared" si="12"/>
        <v>0.040883722</v>
      </c>
    </row>
    <row r="1244">
      <c r="A1244" s="180">
        <f t="shared" si="9"/>
        <v>5</v>
      </c>
      <c r="B1244" s="180">
        <f t="shared" si="10"/>
        <v>1973</v>
      </c>
      <c r="C1244" s="45">
        <f>'StockBond Returns'!W1234</f>
        <v>-0.01951058434</v>
      </c>
      <c r="D1244" s="231">
        <f>'StockBond Returns'!M1234</f>
        <v>15.97192027</v>
      </c>
      <c r="E1244" s="45">
        <f t="shared" si="1"/>
        <v>0.04880493964</v>
      </c>
      <c r="F1244" s="147">
        <f t="shared" si="4"/>
        <v>122.4138158</v>
      </c>
      <c r="G1244" s="232">
        <f>'StockBond Returns'!C1234</f>
        <v>1973.333333</v>
      </c>
      <c r="H1244" s="147">
        <f t="shared" si="2"/>
        <v>0.4978665741</v>
      </c>
      <c r="I1244" s="147">
        <f t="shared" si="5"/>
        <v>6.117583285</v>
      </c>
      <c r="J1244" s="45">
        <f t="shared" si="6"/>
        <v>-0.1428865968</v>
      </c>
      <c r="K1244" s="45">
        <f t="shared" si="7"/>
        <v>-0.3397464131</v>
      </c>
      <c r="L1244" s="45">
        <f t="shared" si="8"/>
        <v>-0.2213185855</v>
      </c>
      <c r="M1244" s="45">
        <f t="shared" si="11"/>
        <v>-0.004855960495</v>
      </c>
      <c r="N1244" s="233">
        <f t="shared" si="12"/>
        <v>0.04093447981</v>
      </c>
    </row>
    <row r="1245">
      <c r="A1245" s="180">
        <f t="shared" si="9"/>
        <v>6</v>
      </c>
      <c r="B1245" s="180">
        <f t="shared" si="10"/>
        <v>1973</v>
      </c>
      <c r="C1245" s="45">
        <f>'StockBond Returns'!W1235</f>
        <v>-0.008564895152</v>
      </c>
      <c r="D1245" s="231">
        <f>'StockBond Returns'!M1235</f>
        <v>15.52172177</v>
      </c>
      <c r="E1245" s="45">
        <f t="shared" si="1"/>
        <v>0.04971292118</v>
      </c>
      <c r="F1245" s="147">
        <f t="shared" si="4"/>
        <v>120.8717519</v>
      </c>
      <c r="G1245" s="232">
        <f>'StockBond Returns'!C1235</f>
        <v>1973.416667</v>
      </c>
      <c r="H1245" s="147">
        <f t="shared" si="2"/>
        <v>0.5007406562</v>
      </c>
      <c r="I1245" s="147">
        <f t="shared" si="5"/>
        <v>6.10483463</v>
      </c>
      <c r="J1245" s="45">
        <f t="shared" si="6"/>
        <v>-0.1399410143</v>
      </c>
      <c r="K1245" s="45">
        <f t="shared" si="7"/>
        <v>-0.3383676132</v>
      </c>
      <c r="L1245" s="45">
        <f t="shared" si="8"/>
        <v>-0.2200859072</v>
      </c>
      <c r="M1245" s="45">
        <f t="shared" si="11"/>
        <v>-0.007857353165</v>
      </c>
      <c r="N1245" s="233">
        <f t="shared" si="12"/>
        <v>0.04097155907</v>
      </c>
    </row>
    <row r="1246">
      <c r="A1246" s="180">
        <f t="shared" si="9"/>
        <v>7</v>
      </c>
      <c r="B1246" s="180">
        <f t="shared" si="10"/>
        <v>1973</v>
      </c>
      <c r="C1246" s="45">
        <f>'StockBond Returns'!W1236</f>
        <v>0.02326063298</v>
      </c>
      <c r="D1246" s="231">
        <f>'StockBond Returns'!M1236</f>
        <v>16.25296503</v>
      </c>
      <c r="E1246" s="45">
        <f t="shared" si="1"/>
        <v>0.04826361754</v>
      </c>
      <c r="F1246" s="147">
        <f t="shared" si="4"/>
        <v>123.1709171</v>
      </c>
      <c r="G1246" s="232">
        <f>'StockBond Returns'!C1236</f>
        <v>1973.5</v>
      </c>
      <c r="H1246" s="147">
        <f t="shared" si="2"/>
        <v>0.495389503</v>
      </c>
      <c r="I1246" s="147">
        <f t="shared" si="5"/>
        <v>6.085910986</v>
      </c>
      <c r="J1246" s="45">
        <f t="shared" si="6"/>
        <v>-0.136872488</v>
      </c>
      <c r="K1246" s="45">
        <f t="shared" si="7"/>
        <v>-0.3363103213</v>
      </c>
      <c r="L1246" s="45">
        <f t="shared" si="8"/>
        <v>-0.2180485895</v>
      </c>
      <c r="M1246" s="45">
        <f t="shared" si="11"/>
        <v>-0.01283979776</v>
      </c>
      <c r="N1246" s="233">
        <f t="shared" si="12"/>
        <v>0.04099661394</v>
      </c>
    </row>
    <row r="1247">
      <c r="A1247" s="180">
        <f t="shared" si="9"/>
        <v>8</v>
      </c>
      <c r="B1247" s="180">
        <f t="shared" si="10"/>
        <v>1973</v>
      </c>
      <c r="C1247" s="45">
        <f>'StockBond Returns'!W1237</f>
        <v>-0.038301198</v>
      </c>
      <c r="D1247" s="231">
        <f>'StockBond Returns'!M1237</f>
        <v>15.34473737</v>
      </c>
      <c r="E1247" s="45">
        <f t="shared" si="1"/>
        <v>0.05008446124</v>
      </c>
      <c r="F1247" s="147">
        <f t="shared" si="4"/>
        <v>117.976908</v>
      </c>
      <c r="G1247" s="232">
        <f>'StockBond Returns'!C1237</f>
        <v>1973.583333</v>
      </c>
      <c r="H1247" s="147">
        <f t="shared" si="2"/>
        <v>0.4924008228</v>
      </c>
      <c r="I1247" s="147">
        <f t="shared" si="5"/>
        <v>6.064797325</v>
      </c>
      <c r="J1247" s="45">
        <f t="shared" si="6"/>
        <v>-0.1329880689</v>
      </c>
      <c r="K1247" s="45">
        <f t="shared" si="7"/>
        <v>-0.3339997875</v>
      </c>
      <c r="L1247" s="45">
        <f t="shared" si="8"/>
        <v>-0.2157043772</v>
      </c>
      <c r="M1247" s="45">
        <f t="shared" si="11"/>
        <v>-0.0166935123</v>
      </c>
      <c r="N1247" s="233">
        <f t="shared" si="12"/>
        <v>0.0410107657</v>
      </c>
    </row>
    <row r="1248">
      <c r="A1248" s="180">
        <f t="shared" si="9"/>
        <v>9</v>
      </c>
      <c r="B1248" s="180">
        <f t="shared" si="10"/>
        <v>1973</v>
      </c>
      <c r="C1248" s="45">
        <f>'StockBond Returns'!W1238</f>
        <v>0.03523836962</v>
      </c>
      <c r="D1248" s="231">
        <f>'StockBond Returns'!M1238</f>
        <v>15.85779492</v>
      </c>
      <c r="E1248" s="45">
        <f t="shared" si="1"/>
        <v>0.04903023497</v>
      </c>
      <c r="F1248" s="147">
        <f t="shared" si="4"/>
        <v>121.6244696</v>
      </c>
      <c r="G1248" s="232">
        <f>'StockBond Returns'!C1238</f>
        <v>1973.666667</v>
      </c>
      <c r="H1248" s="147">
        <f t="shared" si="2"/>
        <v>0.4969396937</v>
      </c>
      <c r="I1248" s="147">
        <f t="shared" si="5"/>
        <v>6.050123309</v>
      </c>
      <c r="J1248" s="45">
        <f t="shared" si="6"/>
        <v>-0.1295058144</v>
      </c>
      <c r="K1248" s="45">
        <f t="shared" si="7"/>
        <v>-0.3323844654</v>
      </c>
      <c r="L1248" s="45">
        <f t="shared" si="8"/>
        <v>-0.214167601</v>
      </c>
      <c r="M1248" s="45">
        <f t="shared" si="11"/>
        <v>-0.01900958243</v>
      </c>
      <c r="N1248" s="233">
        <f t="shared" si="12"/>
        <v>0.04101595218</v>
      </c>
    </row>
    <row r="1249">
      <c r="A1249" s="180">
        <f t="shared" si="9"/>
        <v>10</v>
      </c>
      <c r="B1249" s="180">
        <f t="shared" si="10"/>
        <v>1973</v>
      </c>
      <c r="C1249" s="45">
        <f>'StockBond Returns'!W1239</f>
        <v>-0.003011596297</v>
      </c>
      <c r="D1249" s="231">
        <f>'StockBond Returns'!M1239</f>
        <v>15.69466923</v>
      </c>
      <c r="E1249" s="45">
        <f t="shared" si="1"/>
        <v>0.04935795079</v>
      </c>
      <c r="F1249" s="147">
        <f t="shared" si="4"/>
        <v>120.7627427</v>
      </c>
      <c r="G1249" s="232">
        <f>'StockBond Returns'!C1239</f>
        <v>1973.75</v>
      </c>
      <c r="H1249" s="147">
        <f t="shared" si="2"/>
        <v>0.4967167926</v>
      </c>
      <c r="I1249" s="147">
        <f t="shared" si="5"/>
        <v>6.034059297</v>
      </c>
      <c r="J1249" s="45">
        <f t="shared" si="6"/>
        <v>-0.1259931678</v>
      </c>
      <c r="K1249" s="45">
        <f t="shared" si="7"/>
        <v>-0.3306071239</v>
      </c>
      <c r="L1249" s="45">
        <f t="shared" si="8"/>
        <v>-0.2124319259</v>
      </c>
      <c r="M1249" s="45">
        <f t="shared" si="11"/>
        <v>-0.0211467209</v>
      </c>
      <c r="N1249" s="233">
        <f t="shared" si="12"/>
        <v>0.04101417027</v>
      </c>
    </row>
    <row r="1250">
      <c r="A1250" s="180">
        <f t="shared" si="9"/>
        <v>11</v>
      </c>
      <c r="B1250" s="180">
        <f t="shared" si="10"/>
        <v>1973</v>
      </c>
      <c r="C1250" s="45">
        <f>'StockBond Returns'!W1240</f>
        <v>-0.08773174233</v>
      </c>
      <c r="D1250" s="231">
        <f>'StockBond Returns'!M1240</f>
        <v>13.78422609</v>
      </c>
      <c r="E1250" s="45">
        <f t="shared" si="1"/>
        <v>0.05377334583</v>
      </c>
      <c r="F1250" s="147">
        <f t="shared" si="4"/>
        <v>109.7148779</v>
      </c>
      <c r="G1250" s="232">
        <f>'StockBond Returns'!C1240</f>
        <v>1973.833333</v>
      </c>
      <c r="H1250" s="147">
        <f t="shared" si="2"/>
        <v>0.4916446728</v>
      </c>
      <c r="I1250" s="147">
        <f t="shared" si="5"/>
        <v>6.009910625</v>
      </c>
      <c r="J1250" s="45">
        <f t="shared" si="6"/>
        <v>-0.1213175518</v>
      </c>
      <c r="K1250" s="45">
        <f t="shared" si="7"/>
        <v>-0.3279174086</v>
      </c>
      <c r="L1250" s="45">
        <f t="shared" si="8"/>
        <v>-0.2096145562</v>
      </c>
      <c r="M1250" s="45">
        <f t="shared" si="11"/>
        <v>-0.02615938615</v>
      </c>
      <c r="N1250" s="233">
        <f t="shared" si="12"/>
        <v>0.04100643818</v>
      </c>
    </row>
    <row r="1251">
      <c r="A1251" s="180">
        <f t="shared" si="9"/>
        <v>12</v>
      </c>
      <c r="B1251" s="180">
        <f t="shared" si="10"/>
        <v>1973</v>
      </c>
      <c r="C1251" s="45">
        <f>'StockBond Returns'!W1241</f>
        <v>0.003487448029</v>
      </c>
      <c r="D1251" s="231">
        <f>'StockBond Returns'!M1241</f>
        <v>13.88768001</v>
      </c>
      <c r="E1251" s="45">
        <f t="shared" si="1"/>
        <v>0.05350313369</v>
      </c>
      <c r="F1251" s="147">
        <f t="shared" si="4"/>
        <v>109.6041436</v>
      </c>
      <c r="G1251" s="232">
        <f>'StockBond Returns'!C1241</f>
        <v>1973.916667</v>
      </c>
      <c r="H1251" s="147">
        <f t="shared" si="2"/>
        <v>0.4886804289</v>
      </c>
      <c r="I1251" s="147">
        <f t="shared" si="5"/>
        <v>5.986350443</v>
      </c>
      <c r="J1251" s="45">
        <f t="shared" si="6"/>
        <v>-0.115567233</v>
      </c>
      <c r="K1251" s="45">
        <f t="shared" si="7"/>
        <v>-0.3252723265</v>
      </c>
      <c r="L1251" s="45">
        <f t="shared" si="8"/>
        <v>-0.2068349084</v>
      </c>
      <c r="M1251" s="45">
        <f t="shared" si="11"/>
        <v>-0.02957093721</v>
      </c>
      <c r="N1251" s="233">
        <f t="shared" si="12"/>
        <v>0.04099001525</v>
      </c>
    </row>
    <row r="1252">
      <c r="A1252" s="180">
        <f t="shared" si="9"/>
        <v>1</v>
      </c>
      <c r="B1252" s="180">
        <f t="shared" si="10"/>
        <v>1974</v>
      </c>
      <c r="C1252" s="45">
        <f>'StockBond Returns'!W1242</f>
        <v>-0.01634440323</v>
      </c>
      <c r="D1252" s="231">
        <f>'StockBond Returns'!M1242</f>
        <v>13.5954824</v>
      </c>
      <c r="E1252" s="45">
        <f t="shared" si="1"/>
        <v>0.05427692231</v>
      </c>
      <c r="F1252" s="147">
        <f t="shared" si="4"/>
        <v>107.332036</v>
      </c>
      <c r="G1252" s="232">
        <f>'StockBond Returns'!C1242</f>
        <v>1974</v>
      </c>
      <c r="H1252" s="147">
        <f t="shared" si="2"/>
        <v>0.4854710484</v>
      </c>
      <c r="I1252" s="147">
        <f t="shared" si="5"/>
        <v>5.960812862</v>
      </c>
      <c r="J1252" s="45">
        <f t="shared" si="6"/>
        <v>-0.1081516206</v>
      </c>
      <c r="K1252" s="45">
        <f t="shared" si="7"/>
        <v>-0.322381628</v>
      </c>
      <c r="L1252" s="45">
        <f t="shared" si="8"/>
        <v>-0.2037482516</v>
      </c>
      <c r="M1252" s="45">
        <f t="shared" si="11"/>
        <v>-0.03339327983</v>
      </c>
      <c r="N1252" s="233">
        <f t="shared" si="12"/>
        <v>0.04096973193</v>
      </c>
    </row>
    <row r="1253">
      <c r="A1253" s="180">
        <f t="shared" si="9"/>
        <v>2</v>
      </c>
      <c r="B1253" s="180">
        <f t="shared" si="10"/>
        <v>1974</v>
      </c>
      <c r="C1253" s="45">
        <f>'StockBond Returns'!W1243</f>
        <v>-0.009827908434</v>
      </c>
      <c r="D1253" s="231">
        <f>'StockBond Returns'!M1243</f>
        <v>13.34139597</v>
      </c>
      <c r="E1253" s="45">
        <f t="shared" si="1"/>
        <v>0.05497733754</v>
      </c>
      <c r="F1253" s="147">
        <f t="shared" si="4"/>
        <v>105.7964867</v>
      </c>
      <c r="G1253" s="232">
        <f>'StockBond Returns'!C1243</f>
        <v>1974.083333</v>
      </c>
      <c r="H1253" s="147">
        <f t="shared" si="2"/>
        <v>0.4847007634</v>
      </c>
      <c r="I1253" s="147">
        <f t="shared" si="5"/>
        <v>5.939119815</v>
      </c>
      <c r="J1253" s="45">
        <f t="shared" si="6"/>
        <v>-0.1005970355</v>
      </c>
      <c r="K1253" s="45">
        <f t="shared" si="7"/>
        <v>-0.31990658</v>
      </c>
      <c r="L1253" s="45">
        <f t="shared" si="8"/>
        <v>-0.2011286671</v>
      </c>
      <c r="M1253" s="45">
        <f t="shared" si="11"/>
        <v>-0.03569960181</v>
      </c>
      <c r="N1253" s="233">
        <f t="shared" si="12"/>
        <v>0.04094943436</v>
      </c>
    </row>
    <row r="1254">
      <c r="A1254" s="180">
        <f t="shared" si="9"/>
        <v>3</v>
      </c>
      <c r="B1254" s="180">
        <f t="shared" si="10"/>
        <v>1974</v>
      </c>
      <c r="C1254" s="45">
        <f>'StockBond Returns'!W1244</f>
        <v>-0.03098840097</v>
      </c>
      <c r="D1254" s="231">
        <f>'StockBond Returns'!M1244</f>
        <v>12.73800765</v>
      </c>
      <c r="E1254" s="45">
        <f t="shared" si="1"/>
        <v>0.05675260635</v>
      </c>
      <c r="F1254" s="147">
        <f t="shared" si="4"/>
        <v>102.0483421</v>
      </c>
      <c r="G1254" s="232">
        <f>'StockBond Returns'!C1244</f>
        <v>1974.166667</v>
      </c>
      <c r="H1254" s="147">
        <f t="shared" si="2"/>
        <v>0.4826257824</v>
      </c>
      <c r="I1254" s="147">
        <f t="shared" si="5"/>
        <v>5.913977417</v>
      </c>
      <c r="J1254" s="45">
        <f t="shared" si="6"/>
        <v>-0.09253428627</v>
      </c>
      <c r="K1254" s="45">
        <f t="shared" si="7"/>
        <v>-0.3170152636</v>
      </c>
      <c r="L1254" s="45">
        <f t="shared" si="8"/>
        <v>-0.1980004883</v>
      </c>
      <c r="M1254" s="45">
        <f t="shared" si="11"/>
        <v>-0.03879494036</v>
      </c>
      <c r="N1254" s="233">
        <f t="shared" si="12"/>
        <v>0.0409367037</v>
      </c>
    </row>
    <row r="1255">
      <c r="A1255" s="180">
        <f t="shared" si="9"/>
        <v>4</v>
      </c>
      <c r="B1255" s="180">
        <f t="shared" si="10"/>
        <v>1974</v>
      </c>
      <c r="C1255" s="45">
        <f>'StockBond Returns'!W1245</f>
        <v>-0.03583970202</v>
      </c>
      <c r="D1255" s="231">
        <f>'StockBond Returns'!M1245</f>
        <v>12.25857259</v>
      </c>
      <c r="E1255" s="45">
        <f t="shared" si="1"/>
        <v>0.05828778311</v>
      </c>
      <c r="F1255" s="147">
        <f t="shared" si="4"/>
        <v>97.92563132</v>
      </c>
      <c r="G1255" s="232">
        <f>'StockBond Returns'!C1245</f>
        <v>1974.25</v>
      </c>
      <c r="H1255" s="147">
        <f t="shared" si="2"/>
        <v>0.4756556633</v>
      </c>
      <c r="I1255" s="147">
        <f t="shared" si="5"/>
        <v>5.888832402</v>
      </c>
      <c r="J1255" s="45">
        <f t="shared" si="6"/>
        <v>-0.08679765478</v>
      </c>
      <c r="K1255" s="45">
        <f t="shared" si="7"/>
        <v>-0.3140989534</v>
      </c>
      <c r="L1255" s="45">
        <f t="shared" si="8"/>
        <v>-0.1948282559</v>
      </c>
      <c r="M1255" s="45">
        <f t="shared" si="11"/>
        <v>-0.04026544105</v>
      </c>
      <c r="N1255" s="233">
        <f t="shared" si="12"/>
        <v>0.04092386703</v>
      </c>
    </row>
    <row r="1256">
      <c r="A1256" s="180">
        <f t="shared" si="9"/>
        <v>5</v>
      </c>
      <c r="B1256" s="180">
        <f t="shared" si="10"/>
        <v>1974</v>
      </c>
      <c r="C1256" s="45">
        <f>'StockBond Returns'!W1246</f>
        <v>-0.02882573267</v>
      </c>
      <c r="D1256" s="231">
        <f>'StockBond Returns'!M1246</f>
        <v>11.67571916</v>
      </c>
      <c r="E1256" s="45">
        <f t="shared" si="1"/>
        <v>0.06032391458</v>
      </c>
      <c r="F1256" s="147">
        <f t="shared" si="4"/>
        <v>94.64090871</v>
      </c>
      <c r="G1256" s="232">
        <f>'StockBond Returns'!C1246</f>
        <v>1974.333333</v>
      </c>
      <c r="H1256" s="147">
        <f t="shared" si="2"/>
        <v>0.4757591744</v>
      </c>
      <c r="I1256" s="147">
        <f t="shared" si="5"/>
        <v>5.866725002</v>
      </c>
      <c r="J1256" s="45">
        <f t="shared" si="6"/>
        <v>-0.08308852957</v>
      </c>
      <c r="K1256" s="45">
        <f t="shared" si="7"/>
        <v>-0.3115142936</v>
      </c>
      <c r="L1256" s="45">
        <f t="shared" si="8"/>
        <v>-0.1920347525</v>
      </c>
      <c r="M1256" s="45">
        <f t="shared" si="11"/>
        <v>-0.04100610833</v>
      </c>
      <c r="N1256" s="233">
        <f t="shared" si="12"/>
        <v>0.04090701442</v>
      </c>
    </row>
    <row r="1257">
      <c r="A1257" s="180">
        <f t="shared" si="9"/>
        <v>6</v>
      </c>
      <c r="B1257" s="180">
        <f t="shared" si="10"/>
        <v>1974</v>
      </c>
      <c r="C1257" s="45">
        <f>'StockBond Returns'!W1247</f>
        <v>-0.01714463093</v>
      </c>
      <c r="D1257" s="231">
        <f>'StockBond Returns'!M1247</f>
        <v>11.38933811</v>
      </c>
      <c r="E1257" s="45">
        <f t="shared" si="1"/>
        <v>0.06140070741</v>
      </c>
      <c r="F1257" s="147">
        <f t="shared" si="4"/>
        <v>92.5507228</v>
      </c>
      <c r="G1257" s="232">
        <f>'StockBond Returns'!C1247</f>
        <v>1974.416667</v>
      </c>
      <c r="H1257" s="147">
        <f t="shared" si="2"/>
        <v>0.4735566543</v>
      </c>
      <c r="I1257" s="147">
        <f t="shared" si="5"/>
        <v>5.839541</v>
      </c>
      <c r="J1257" s="45">
        <f t="shared" si="6"/>
        <v>-0.07801746832</v>
      </c>
      <c r="K1257" s="45">
        <f t="shared" si="7"/>
        <v>-0.308309282</v>
      </c>
      <c r="L1257" s="45">
        <f t="shared" si="8"/>
        <v>-0.1885025545</v>
      </c>
      <c r="M1257" s="45">
        <f t="shared" si="11"/>
        <v>-0.04345631717</v>
      </c>
      <c r="N1257" s="233">
        <f t="shared" si="12"/>
        <v>0.04088649422</v>
      </c>
    </row>
    <row r="1258">
      <c r="A1258" s="180">
        <f t="shared" si="9"/>
        <v>7</v>
      </c>
      <c r="B1258" s="180">
        <f t="shared" si="10"/>
        <v>1974</v>
      </c>
      <c r="C1258" s="45">
        <f>'StockBond Returns'!W1248</f>
        <v>-0.06422511906</v>
      </c>
      <c r="D1258" s="231">
        <f>'StockBond Returns'!M1248</f>
        <v>10.39414181</v>
      </c>
      <c r="E1258" s="45">
        <f t="shared" si="1"/>
        <v>0.06560401947</v>
      </c>
      <c r="F1258" s="147">
        <f t="shared" si="4"/>
        <v>86.16349919</v>
      </c>
      <c r="G1258" s="232">
        <f>'StockBond Returns'!C1248</f>
        <v>1974.5</v>
      </c>
      <c r="H1258" s="147">
        <f t="shared" si="2"/>
        <v>0.4710559899</v>
      </c>
      <c r="I1258" s="147">
        <f t="shared" si="5"/>
        <v>5.815207487</v>
      </c>
      <c r="J1258" s="45">
        <f t="shared" si="6"/>
        <v>-0.07236989481</v>
      </c>
      <c r="K1258" s="45">
        <f t="shared" si="7"/>
        <v>-0.3054149287</v>
      </c>
      <c r="L1258" s="45">
        <f t="shared" si="8"/>
        <v>-0.1853189364</v>
      </c>
      <c r="M1258" s="45">
        <f t="shared" si="11"/>
        <v>-0.04448035801</v>
      </c>
      <c r="N1258" s="233">
        <f t="shared" si="12"/>
        <v>0.04086158928</v>
      </c>
    </row>
    <row r="1259">
      <c r="A1259" s="180">
        <f t="shared" si="9"/>
        <v>8</v>
      </c>
      <c r="B1259" s="180">
        <f t="shared" si="10"/>
        <v>1974</v>
      </c>
      <c r="C1259" s="45">
        <f>'StockBond Returns'!W1249</f>
        <v>-0.07827655757</v>
      </c>
      <c r="D1259" s="231">
        <f>'StockBond Returns'!M1249</f>
        <v>9.11222258</v>
      </c>
      <c r="E1259" s="45">
        <f t="shared" si="1"/>
        <v>0.072371355</v>
      </c>
      <c r="F1259" s="147">
        <f t="shared" si="4"/>
        <v>78.98473374</v>
      </c>
      <c r="G1259" s="232">
        <f>'StockBond Returns'!C1249</f>
        <v>1974.583333</v>
      </c>
      <c r="H1259" s="147">
        <f t="shared" si="2"/>
        <v>0.4763526837</v>
      </c>
      <c r="I1259" s="147">
        <f t="shared" si="5"/>
        <v>5.799159348</v>
      </c>
      <c r="J1259" s="45">
        <f t="shared" si="6"/>
        <v>-0.0677805452</v>
      </c>
      <c r="K1259" s="45">
        <f t="shared" si="7"/>
        <v>-0.3034927884</v>
      </c>
      <c r="L1259" s="45">
        <f t="shared" si="8"/>
        <v>-0.1832598754</v>
      </c>
      <c r="M1259" s="45">
        <f t="shared" si="11"/>
        <v>-0.04379997599</v>
      </c>
      <c r="N1259" s="233">
        <f t="shared" si="12"/>
        <v>0.04083531373</v>
      </c>
    </row>
    <row r="1260">
      <c r="A1260" s="180">
        <f t="shared" si="9"/>
        <v>9</v>
      </c>
      <c r="B1260" s="180">
        <f t="shared" si="10"/>
        <v>1974</v>
      </c>
      <c r="C1260" s="45">
        <f>'StockBond Returns'!W1250</f>
        <v>-0.09448477026</v>
      </c>
      <c r="D1260" s="231">
        <f>'StockBond Returns'!M1250</f>
        <v>8.09679932</v>
      </c>
      <c r="E1260" s="45">
        <f t="shared" si="1"/>
        <v>0.07925279641</v>
      </c>
      <c r="F1260" s="147">
        <f t="shared" si="4"/>
        <v>71.09053471</v>
      </c>
      <c r="G1260" s="232">
        <f>'StockBond Returns'!C1250</f>
        <v>1974.666667</v>
      </c>
      <c r="H1260" s="147">
        <f t="shared" si="2"/>
        <v>0.4695103062</v>
      </c>
      <c r="I1260" s="147">
        <f t="shared" si="5"/>
        <v>5.77172996</v>
      </c>
      <c r="J1260" s="45">
        <f t="shared" si="6"/>
        <v>-0.06148937794</v>
      </c>
      <c r="K1260" s="45">
        <f t="shared" si="7"/>
        <v>-0.3001827295</v>
      </c>
      <c r="L1260" s="45">
        <f t="shared" si="8"/>
        <v>-0.1795619205</v>
      </c>
      <c r="M1260" s="45">
        <f t="shared" si="11"/>
        <v>-0.04601449164</v>
      </c>
      <c r="N1260" s="233">
        <f t="shared" si="12"/>
        <v>0.04081081551</v>
      </c>
    </row>
    <row r="1261">
      <c r="A1261" s="180">
        <f t="shared" si="9"/>
        <v>10</v>
      </c>
      <c r="B1261" s="180">
        <f t="shared" si="10"/>
        <v>1974</v>
      </c>
      <c r="C1261" s="45">
        <f>'StockBond Returns'!W1251</f>
        <v>0.1211937395</v>
      </c>
      <c r="D1261" s="231">
        <f>'StockBond Returns'!M1251</f>
        <v>9.30665762</v>
      </c>
      <c r="E1261" s="45">
        <f t="shared" si="1"/>
        <v>0.07122498059</v>
      </c>
      <c r="F1261" s="147">
        <f t="shared" si="4"/>
        <v>79.17985043</v>
      </c>
      <c r="G1261" s="232">
        <f>'StockBond Returns'!C1251</f>
        <v>1974.75</v>
      </c>
      <c r="H1261" s="147">
        <f t="shared" si="2"/>
        <v>0.4699652759</v>
      </c>
      <c r="I1261" s="147">
        <f t="shared" si="5"/>
        <v>5.744978444</v>
      </c>
      <c r="J1261" s="45">
        <f t="shared" si="6"/>
        <v>-0.05540397929</v>
      </c>
      <c r="K1261" s="45">
        <f t="shared" si="7"/>
        <v>-0.2969240273</v>
      </c>
      <c r="L1261" s="45">
        <f t="shared" si="8"/>
        <v>-0.1759079196</v>
      </c>
      <c r="M1261" s="45">
        <f t="shared" si="11"/>
        <v>-0.04790818898</v>
      </c>
      <c r="N1261" s="233">
        <f t="shared" si="12"/>
        <v>0.04077987627</v>
      </c>
    </row>
    <row r="1262">
      <c r="A1262" s="180">
        <f t="shared" si="9"/>
        <v>11</v>
      </c>
      <c r="B1262" s="180">
        <f t="shared" si="10"/>
        <v>1974</v>
      </c>
      <c r="C1262" s="45">
        <f>'StockBond Returns'!W1252</f>
        <v>-0.04202133862</v>
      </c>
      <c r="D1262" s="231">
        <f>'StockBond Returns'!M1252</f>
        <v>8.49617139</v>
      </c>
      <c r="E1262" s="45">
        <f t="shared" si="1"/>
        <v>0.07635003692</v>
      </c>
      <c r="F1262" s="147">
        <f t="shared" si="4"/>
        <v>75.40239042</v>
      </c>
      <c r="G1262" s="232">
        <f>'StockBond Returns'!C1252</f>
        <v>1974.833333</v>
      </c>
      <c r="H1262" s="147">
        <f t="shared" si="2"/>
        <v>0.4797479411</v>
      </c>
      <c r="I1262" s="147">
        <f t="shared" si="5"/>
        <v>5.733081712</v>
      </c>
      <c r="J1262" s="45">
        <f t="shared" si="6"/>
        <v>-0.05198576622</v>
      </c>
      <c r="K1262" s="45">
        <f t="shared" si="7"/>
        <v>-0.2954650727</v>
      </c>
      <c r="L1262" s="45">
        <f t="shared" si="8"/>
        <v>-0.1743475972</v>
      </c>
      <c r="M1262" s="45">
        <f t="shared" si="11"/>
        <v>-0.04606206823</v>
      </c>
      <c r="N1262" s="233">
        <f t="shared" si="12"/>
        <v>0.04074253372</v>
      </c>
    </row>
    <row r="1263">
      <c r="A1263" s="180">
        <f t="shared" si="9"/>
        <v>12</v>
      </c>
      <c r="B1263" s="180">
        <f t="shared" si="10"/>
        <v>1974</v>
      </c>
      <c r="C1263" s="45">
        <f>'StockBond Returns'!W1253</f>
        <v>-0.01377614339</v>
      </c>
      <c r="D1263" s="231">
        <f>'StockBond Returns'!M1253</f>
        <v>8.47320646</v>
      </c>
      <c r="E1263" s="45">
        <f t="shared" si="1"/>
        <v>0.07650953817</v>
      </c>
      <c r="F1263" s="147">
        <f t="shared" si="4"/>
        <v>73.89049741</v>
      </c>
      <c r="G1263" s="232">
        <f>'StockBond Returns'!C1253</f>
        <v>1974.916667</v>
      </c>
      <c r="H1263" s="147">
        <f t="shared" si="2"/>
        <v>0.4711106527</v>
      </c>
      <c r="I1263" s="147">
        <f t="shared" si="5"/>
        <v>5.715511936</v>
      </c>
      <c r="J1263" s="45">
        <f t="shared" si="6"/>
        <v>-0.04752467506</v>
      </c>
      <c r="K1263" s="45">
        <f t="shared" si="7"/>
        <v>-0.2932992962</v>
      </c>
      <c r="L1263" s="45">
        <f t="shared" si="8"/>
        <v>-0.1719496621</v>
      </c>
      <c r="M1263" s="45">
        <f t="shared" si="11"/>
        <v>-0.04524267495</v>
      </c>
      <c r="N1263" s="233">
        <f t="shared" si="12"/>
        <v>0.04070762359</v>
      </c>
    </row>
    <row r="1264">
      <c r="A1264" s="180">
        <f t="shared" si="9"/>
        <v>1</v>
      </c>
      <c r="B1264" s="180">
        <f t="shared" si="10"/>
        <v>1975</v>
      </c>
      <c r="C1264" s="45">
        <f>'StockBond Returns'!W1254</f>
        <v>0.08631817061</v>
      </c>
      <c r="D1264" s="231">
        <f>'StockBond Returns'!M1254</f>
        <v>9.46441888</v>
      </c>
      <c r="E1264" s="45">
        <f t="shared" si="1"/>
        <v>0.07032944535</v>
      </c>
      <c r="F1264" s="147">
        <f t="shared" si="4"/>
        <v>79.75681391</v>
      </c>
      <c r="G1264" s="232">
        <f>'StockBond Returns'!C1254</f>
        <v>1975</v>
      </c>
      <c r="H1264" s="147">
        <f t="shared" si="2"/>
        <v>0.4674377071</v>
      </c>
      <c r="I1264" s="147">
        <f t="shared" si="5"/>
        <v>5.697478594</v>
      </c>
      <c r="J1264" s="45">
        <f t="shared" si="6"/>
        <v>-0.04360368988</v>
      </c>
      <c r="K1264" s="45">
        <f t="shared" si="7"/>
        <v>-0.2910624866</v>
      </c>
      <c r="L1264" s="45">
        <f t="shared" si="8"/>
        <v>-0.169458317</v>
      </c>
      <c r="M1264" s="45">
        <f t="shared" si="11"/>
        <v>-0.04417757667</v>
      </c>
      <c r="N1264" s="233">
        <f t="shared" si="12"/>
        <v>0.04066788568</v>
      </c>
    </row>
    <row r="1265">
      <c r="A1265" s="180">
        <f t="shared" si="9"/>
        <v>2</v>
      </c>
      <c r="B1265" s="180">
        <f t="shared" si="10"/>
        <v>1975</v>
      </c>
      <c r="C1265" s="45">
        <f>'StockBond Returns'!W1255</f>
        <v>0.04464182852</v>
      </c>
      <c r="D1265" s="231">
        <f>'StockBond Returns'!M1255</f>
        <v>9.94384157</v>
      </c>
      <c r="E1265" s="45">
        <f t="shared" si="1"/>
        <v>0.06778237794</v>
      </c>
      <c r="F1265" s="147">
        <f t="shared" si="4"/>
        <v>82.82899894</v>
      </c>
      <c r="G1265" s="232">
        <f>'StockBond Returns'!C1255</f>
        <v>1975.083333</v>
      </c>
      <c r="H1265" s="147">
        <f t="shared" si="2"/>
        <v>0.4678622092</v>
      </c>
      <c r="I1265" s="147">
        <f t="shared" si="5"/>
        <v>5.68064004</v>
      </c>
      <c r="J1265" s="45">
        <f t="shared" si="6"/>
        <v>-0.04063586433</v>
      </c>
      <c r="K1265" s="45">
        <f t="shared" si="7"/>
        <v>-0.2889610539</v>
      </c>
      <c r="L1265" s="45">
        <f t="shared" si="8"/>
        <v>-0.167117201</v>
      </c>
      <c r="M1265" s="45">
        <f t="shared" si="11"/>
        <v>-0.04352156266</v>
      </c>
      <c r="N1265" s="233">
        <f t="shared" si="12"/>
        <v>0.04062245676</v>
      </c>
    </row>
    <row r="1266">
      <c r="A1266" s="180">
        <f t="shared" si="9"/>
        <v>3</v>
      </c>
      <c r="B1266" s="180">
        <f t="shared" si="10"/>
        <v>1975</v>
      </c>
      <c r="C1266" s="45">
        <f>'StockBond Returns'!W1256</f>
        <v>0.007483861299</v>
      </c>
      <c r="D1266" s="231">
        <f>'StockBond Returns'!M1256</f>
        <v>10.11284434</v>
      </c>
      <c r="E1266" s="45">
        <f t="shared" si="1"/>
        <v>0.06694207418</v>
      </c>
      <c r="F1266" s="147">
        <f t="shared" si="4"/>
        <v>82.97751606</v>
      </c>
      <c r="G1266" s="232">
        <f>'StockBond Returns'!C1256</f>
        <v>1975.166667</v>
      </c>
      <c r="H1266" s="147">
        <f t="shared" si="2"/>
        <v>0.4628905862</v>
      </c>
      <c r="I1266" s="147">
        <f t="shared" si="5"/>
        <v>5.660904844</v>
      </c>
      <c r="J1266" s="45">
        <f t="shared" si="6"/>
        <v>-0.03754565254</v>
      </c>
      <c r="K1266" s="45">
        <f t="shared" si="7"/>
        <v>-0.2864822111</v>
      </c>
      <c r="L1266" s="45">
        <f t="shared" si="8"/>
        <v>-0.1643272446</v>
      </c>
      <c r="M1266" s="45">
        <f t="shared" si="11"/>
        <v>-0.04279227918</v>
      </c>
      <c r="N1266" s="233">
        <f t="shared" si="12"/>
        <v>0.04057150864</v>
      </c>
    </row>
    <row r="1267">
      <c r="A1267" s="180">
        <f t="shared" si="9"/>
        <v>4</v>
      </c>
      <c r="B1267" s="180">
        <f t="shared" si="10"/>
        <v>1975</v>
      </c>
      <c r="C1267" s="45">
        <f>'StockBond Returns'!W1257</f>
        <v>0.03089018997</v>
      </c>
      <c r="D1267" s="231">
        <f>'StockBond Returns'!M1257</f>
        <v>10.54470664</v>
      </c>
      <c r="E1267" s="45">
        <f t="shared" si="1"/>
        <v>0.06491715603</v>
      </c>
      <c r="F1267" s="147">
        <f t="shared" si="4"/>
        <v>85.06351793</v>
      </c>
      <c r="G1267" s="232">
        <f>'StockBond Returns'!C1257</f>
        <v>1975.25</v>
      </c>
      <c r="H1267" s="147">
        <f t="shared" si="2"/>
        <v>0.4601734721</v>
      </c>
      <c r="I1267" s="147">
        <f t="shared" si="5"/>
        <v>5.645422653</v>
      </c>
      <c r="J1267" s="45">
        <f t="shared" si="6"/>
        <v>-0.0335745475</v>
      </c>
      <c r="K1267" s="45">
        <f t="shared" si="7"/>
        <v>-0.2845254367</v>
      </c>
      <c r="L1267" s="45">
        <f t="shared" si="8"/>
        <v>-0.1621360695</v>
      </c>
      <c r="M1267" s="45">
        <f t="shared" si="11"/>
        <v>-0.04133412741</v>
      </c>
      <c r="N1267" s="233">
        <f t="shared" si="12"/>
        <v>0.04052119527</v>
      </c>
    </row>
    <row r="1268">
      <c r="A1268" s="180">
        <f t="shared" si="9"/>
        <v>5</v>
      </c>
      <c r="B1268" s="180">
        <f t="shared" si="10"/>
        <v>1975</v>
      </c>
      <c r="C1268" s="45">
        <f>'StockBond Returns'!W1258</f>
        <v>0.04010314976</v>
      </c>
      <c r="D1268" s="231">
        <f>'StockBond Returns'!M1258</f>
        <v>11.1159081</v>
      </c>
      <c r="E1268" s="45">
        <f t="shared" si="1"/>
        <v>0.06248058058</v>
      </c>
      <c r="F1268" s="147">
        <f t="shared" si="4"/>
        <v>87.99620505</v>
      </c>
      <c r="G1268" s="232">
        <f>'StockBond Returns'!C1258</f>
        <v>1975.333333</v>
      </c>
      <c r="H1268" s="147">
        <f t="shared" si="2"/>
        <v>0.458171165</v>
      </c>
      <c r="I1268" s="147">
        <f t="shared" si="5"/>
        <v>5.627834643</v>
      </c>
      <c r="J1268" s="45">
        <f t="shared" si="6"/>
        <v>-0.02839166447</v>
      </c>
      <c r="K1268" s="45">
        <f t="shared" si="7"/>
        <v>-0.2822894482</v>
      </c>
      <c r="L1268" s="45">
        <f t="shared" si="8"/>
        <v>-0.1596048962</v>
      </c>
      <c r="M1268" s="45">
        <f t="shared" si="11"/>
        <v>-0.04071954258</v>
      </c>
      <c r="N1268" s="233">
        <f t="shared" si="12"/>
        <v>0.04047653599</v>
      </c>
    </row>
    <row r="1269">
      <c r="A1269" s="180">
        <f t="shared" si="9"/>
        <v>6</v>
      </c>
      <c r="B1269" s="180">
        <f t="shared" si="10"/>
        <v>1975</v>
      </c>
      <c r="C1269" s="45">
        <f>'StockBond Returns'!W1259</f>
        <v>0.03102575284</v>
      </c>
      <c r="D1269" s="231">
        <f>'StockBond Returns'!M1259</f>
        <v>11.34384032</v>
      </c>
      <c r="E1269" s="45">
        <f t="shared" si="1"/>
        <v>0.06157678404</v>
      </c>
      <c r="F1269" s="147">
        <f t="shared" si="4"/>
        <v>90.25396729</v>
      </c>
      <c r="G1269" s="232">
        <f>'StockBond Returns'!C1259</f>
        <v>1975.416667</v>
      </c>
      <c r="H1269" s="147">
        <f t="shared" si="2"/>
        <v>0.4631290877</v>
      </c>
      <c r="I1269" s="147">
        <f t="shared" si="5"/>
        <v>5.617407077</v>
      </c>
      <c r="J1269" s="45">
        <f t="shared" si="6"/>
        <v>-0.02461444652</v>
      </c>
      <c r="K1269" s="45">
        <f t="shared" si="7"/>
        <v>-0.2809571655</v>
      </c>
      <c r="L1269" s="45">
        <f t="shared" si="8"/>
        <v>-0.1581182009</v>
      </c>
      <c r="M1269" s="45">
        <f t="shared" si="11"/>
        <v>-0.03803962045</v>
      </c>
      <c r="N1269" s="233">
        <f t="shared" si="12"/>
        <v>0.04043433702</v>
      </c>
    </row>
    <row r="1270">
      <c r="A1270" s="180">
        <f t="shared" si="9"/>
        <v>7</v>
      </c>
      <c r="B1270" s="180">
        <f t="shared" si="10"/>
        <v>1975</v>
      </c>
      <c r="C1270" s="45">
        <f>'StockBond Returns'!W1260</f>
        <v>-0.05954243667</v>
      </c>
      <c r="D1270" s="231">
        <f>'StockBond Returns'!M1260</f>
        <v>10.46189399</v>
      </c>
      <c r="E1270" s="45">
        <f t="shared" si="1"/>
        <v>0.06529249345</v>
      </c>
      <c r="F1270" s="147">
        <f t="shared" si="4"/>
        <v>84.4444729</v>
      </c>
      <c r="G1270" s="232">
        <f>'StockBond Returns'!C1260</f>
        <v>1975.5</v>
      </c>
      <c r="H1270" s="147">
        <f t="shared" si="2"/>
        <v>0.4594658495</v>
      </c>
      <c r="I1270" s="147">
        <f t="shared" si="5"/>
        <v>5.605816936</v>
      </c>
      <c r="J1270" s="45">
        <f t="shared" si="6"/>
        <v>-0.0203480516</v>
      </c>
      <c r="K1270" s="45">
        <f t="shared" si="7"/>
        <v>-0.2794705298</v>
      </c>
      <c r="L1270" s="45">
        <f t="shared" si="8"/>
        <v>-0.1564396861</v>
      </c>
      <c r="M1270" s="45">
        <f t="shared" si="11"/>
        <v>-0.03600740833</v>
      </c>
      <c r="N1270" s="233">
        <f t="shared" si="12"/>
        <v>0.04039904166</v>
      </c>
    </row>
    <row r="1271">
      <c r="A1271" s="180">
        <f t="shared" si="9"/>
        <v>8</v>
      </c>
      <c r="B1271" s="180">
        <f t="shared" si="10"/>
        <v>1975</v>
      </c>
      <c r="C1271" s="45">
        <f>'StockBond Returns'!W1261</f>
        <v>-0.01551044177</v>
      </c>
      <c r="D1271" s="231">
        <f>'StockBond Returns'!M1261</f>
        <v>10.06269402</v>
      </c>
      <c r="E1271" s="45">
        <f t="shared" si="1"/>
        <v>0.06718848293</v>
      </c>
      <c r="F1271" s="147">
        <f t="shared" si="4"/>
        <v>82.68236249</v>
      </c>
      <c r="G1271" s="232">
        <f>'StockBond Returns'!C1261</f>
        <v>1975.583333</v>
      </c>
      <c r="H1271" s="147">
        <f t="shared" si="2"/>
        <v>0.462941875</v>
      </c>
      <c r="I1271" s="147">
        <f t="shared" si="5"/>
        <v>5.592406128</v>
      </c>
      <c r="J1271" s="45">
        <f t="shared" si="6"/>
        <v>-0.01639051659</v>
      </c>
      <c r="K1271" s="45">
        <f t="shared" si="7"/>
        <v>-0.2777426719</v>
      </c>
      <c r="L1271" s="45">
        <f t="shared" si="8"/>
        <v>-0.1544688414</v>
      </c>
      <c r="M1271" s="45">
        <f t="shared" si="11"/>
        <v>-0.03565227437</v>
      </c>
      <c r="N1271" s="233">
        <f t="shared" si="12"/>
        <v>0.04036751882</v>
      </c>
    </row>
    <row r="1272">
      <c r="A1272" s="180">
        <f t="shared" si="9"/>
        <v>9</v>
      </c>
      <c r="B1272" s="180">
        <f t="shared" si="10"/>
        <v>1975</v>
      </c>
      <c r="C1272" s="45">
        <f>'StockBond Returns'!W1262</f>
        <v>-0.03315913202</v>
      </c>
      <c r="D1272" s="231">
        <f>'StockBond Returns'!M1262</f>
        <v>9.82518711</v>
      </c>
      <c r="E1272" s="45">
        <f t="shared" si="1"/>
        <v>0.06838961609</v>
      </c>
      <c r="F1272" s="147">
        <f t="shared" si="4"/>
        <v>79.49309599</v>
      </c>
      <c r="G1272" s="232">
        <f>'StockBond Returns'!C1262</f>
        <v>1975.666667</v>
      </c>
      <c r="H1272" s="147">
        <f t="shared" si="2"/>
        <v>0.4530418597</v>
      </c>
      <c r="I1272" s="147">
        <f t="shared" si="5"/>
        <v>5.575937681</v>
      </c>
      <c r="J1272" s="45">
        <f t="shared" si="6"/>
        <v>-0.01291132138</v>
      </c>
      <c r="K1272" s="45">
        <f t="shared" si="7"/>
        <v>-0.275609496</v>
      </c>
      <c r="L1272" s="45">
        <f t="shared" si="8"/>
        <v>-0.1520155249</v>
      </c>
      <c r="M1272" s="45">
        <f t="shared" si="11"/>
        <v>-0.03392263334</v>
      </c>
      <c r="N1272" s="233">
        <f t="shared" si="12"/>
        <v>0.04033459403</v>
      </c>
    </row>
    <row r="1273">
      <c r="A1273" s="180">
        <f t="shared" si="9"/>
        <v>10</v>
      </c>
      <c r="B1273" s="180">
        <f t="shared" si="10"/>
        <v>1975</v>
      </c>
      <c r="C1273" s="45">
        <f>'StockBond Returns'!W1263</f>
        <v>0.05480477789</v>
      </c>
      <c r="D1273" s="231">
        <f>'StockBond Returns'!M1263</f>
        <v>10.38240357</v>
      </c>
      <c r="E1273" s="45">
        <f t="shared" si="1"/>
        <v>0.06565840539</v>
      </c>
      <c r="F1273" s="147">
        <f t="shared" si="4"/>
        <v>83.37182674</v>
      </c>
      <c r="G1273" s="232">
        <f>'StockBond Returns'!C1263</f>
        <v>1975.75</v>
      </c>
      <c r="H1273" s="147">
        <f t="shared" si="2"/>
        <v>0.4561717665</v>
      </c>
      <c r="I1273" s="147">
        <f t="shared" si="5"/>
        <v>5.562144172</v>
      </c>
      <c r="J1273" s="45">
        <f t="shared" si="6"/>
        <v>-0.01086816495</v>
      </c>
      <c r="K1273" s="45">
        <f t="shared" si="7"/>
        <v>-0.2738130868</v>
      </c>
      <c r="L1273" s="45">
        <f t="shared" si="8"/>
        <v>-0.1499495913</v>
      </c>
      <c r="M1273" s="45">
        <f t="shared" si="11"/>
        <v>-0.03182505792</v>
      </c>
      <c r="N1273" s="233">
        <f t="shared" si="12"/>
        <v>0.0403028586</v>
      </c>
    </row>
    <row r="1274">
      <c r="A1274" s="180">
        <f t="shared" si="9"/>
        <v>11</v>
      </c>
      <c r="B1274" s="180">
        <f t="shared" si="10"/>
        <v>1975</v>
      </c>
      <c r="C1274" s="45">
        <f>'StockBond Returns'!W1264</f>
        <v>0.01144784692</v>
      </c>
      <c r="D1274" s="231">
        <f>'StockBond Returns'!M1264</f>
        <v>10.50537778</v>
      </c>
      <c r="E1274" s="45">
        <f t="shared" si="1"/>
        <v>0.06509467108</v>
      </c>
      <c r="F1274" s="147">
        <f t="shared" si="4"/>
        <v>83.8648607</v>
      </c>
      <c r="G1274" s="232">
        <f>'StockBond Returns'!C1264</f>
        <v>1975.833333</v>
      </c>
      <c r="H1274" s="147">
        <f t="shared" si="2"/>
        <v>0.4549296269</v>
      </c>
      <c r="I1274" s="147">
        <f t="shared" si="5"/>
        <v>5.537325858</v>
      </c>
      <c r="J1274" s="45">
        <f t="shared" si="6"/>
        <v>-0.005812233174</v>
      </c>
      <c r="K1274" s="45">
        <f t="shared" si="7"/>
        <v>-0.2705583144</v>
      </c>
      <c r="L1274" s="45">
        <f t="shared" si="8"/>
        <v>-0.1461681783</v>
      </c>
      <c r="M1274" s="45">
        <f t="shared" si="11"/>
        <v>-0.03414496148</v>
      </c>
      <c r="N1274" s="233">
        <f t="shared" si="12"/>
        <v>0.04027452302</v>
      </c>
    </row>
    <row r="1275">
      <c r="A1275" s="180">
        <f t="shared" si="9"/>
        <v>12</v>
      </c>
      <c r="B1275" s="180">
        <f t="shared" si="10"/>
        <v>1975</v>
      </c>
      <c r="C1275" s="45">
        <f>'StockBond Returns'!W1265</f>
        <v>-0.003272534295</v>
      </c>
      <c r="D1275" s="231">
        <f>'StockBond Returns'!M1265</f>
        <v>10.42255612</v>
      </c>
      <c r="E1275" s="45">
        <f t="shared" si="1"/>
        <v>0.06547287673</v>
      </c>
      <c r="F1275" s="147">
        <f t="shared" si="4"/>
        <v>83.13696921</v>
      </c>
      <c r="G1275" s="232">
        <f>'StockBond Returns'!C1265</f>
        <v>1975.916667</v>
      </c>
      <c r="H1275" s="147">
        <f t="shared" si="2"/>
        <v>0.4536013781</v>
      </c>
      <c r="I1275" s="147">
        <f t="shared" si="5"/>
        <v>5.519816583</v>
      </c>
      <c r="J1275" s="45">
        <f t="shared" si="6"/>
        <v>-0.00241385352</v>
      </c>
      <c r="K1275" s="45">
        <f t="shared" si="7"/>
        <v>-0.2682444704</v>
      </c>
      <c r="L1275" s="45">
        <f t="shared" si="8"/>
        <v>-0.1434752328</v>
      </c>
      <c r="M1275" s="45">
        <f t="shared" si="11"/>
        <v>-0.03423933931</v>
      </c>
      <c r="N1275" s="233">
        <f t="shared" si="12"/>
        <v>0.04023933244</v>
      </c>
    </row>
    <row r="1276">
      <c r="A1276" s="180">
        <f t="shared" si="9"/>
        <v>1</v>
      </c>
      <c r="B1276" s="180">
        <f t="shared" si="10"/>
        <v>1976</v>
      </c>
      <c r="C1276" s="45">
        <f>'StockBond Returns'!W1266</f>
        <v>0.08826160624</v>
      </c>
      <c r="D1276" s="231">
        <f>'StockBond Returns'!M1266</f>
        <v>11.64811203</v>
      </c>
      <c r="E1276" s="45">
        <f t="shared" si="1"/>
        <v>0.06042541132</v>
      </c>
      <c r="F1276" s="147">
        <f t="shared" si="4"/>
        <v>89.98113469</v>
      </c>
      <c r="G1276" s="232">
        <f>'StockBond Returns'!C1266</f>
        <v>1976</v>
      </c>
      <c r="H1276" s="147">
        <f t="shared" si="2"/>
        <v>0.4530955896</v>
      </c>
      <c r="I1276" s="147">
        <f t="shared" si="5"/>
        <v>5.505474466</v>
      </c>
      <c r="J1276" s="45">
        <f t="shared" si="6"/>
        <v>0.0004262836708</v>
      </c>
      <c r="K1276" s="45">
        <f t="shared" si="7"/>
        <v>-0.2663381998</v>
      </c>
      <c r="L1276" s="45">
        <f t="shared" si="8"/>
        <v>-0.1412499657</v>
      </c>
      <c r="M1276" s="45">
        <f t="shared" si="11"/>
        <v>-0.03369984206</v>
      </c>
      <c r="N1276" s="233">
        <f t="shared" si="12"/>
        <v>0.04020294082</v>
      </c>
    </row>
    <row r="1277">
      <c r="A1277" s="180">
        <f t="shared" si="9"/>
        <v>2</v>
      </c>
      <c r="B1277" s="180">
        <f t="shared" si="10"/>
        <v>1976</v>
      </c>
      <c r="C1277" s="45">
        <f>'StockBond Returns'!W1267</f>
        <v>-0.005947747461</v>
      </c>
      <c r="D1277" s="231">
        <f>'StockBond Returns'!M1267</f>
        <v>11.51929445</v>
      </c>
      <c r="E1277" s="45">
        <f t="shared" si="1"/>
        <v>0.06090543617</v>
      </c>
      <c r="F1277" s="147">
        <f t="shared" si="4"/>
        <v>88.99554893</v>
      </c>
      <c r="G1277" s="232">
        <f>'StockBond Returns'!C1267</f>
        <v>1976.083333</v>
      </c>
      <c r="H1277" s="147">
        <f t="shared" si="2"/>
        <v>0.4516927271</v>
      </c>
      <c r="I1277" s="147">
        <f t="shared" si="5"/>
        <v>5.489304983</v>
      </c>
      <c r="J1277" s="45">
        <f t="shared" si="6"/>
        <v>0.003794081918</v>
      </c>
      <c r="K1277" s="45">
        <f t="shared" si="7"/>
        <v>-0.2641771009</v>
      </c>
      <c r="L1277" s="45">
        <f t="shared" si="8"/>
        <v>-0.1387180523</v>
      </c>
      <c r="M1277" s="45">
        <f t="shared" si="11"/>
        <v>-0.03368195403</v>
      </c>
      <c r="N1277" s="233">
        <f t="shared" si="12"/>
        <v>0.04016761274</v>
      </c>
    </row>
    <row r="1278">
      <c r="A1278" s="180">
        <f t="shared" si="9"/>
        <v>3</v>
      </c>
      <c r="B1278" s="180">
        <f t="shared" si="10"/>
        <v>1976</v>
      </c>
      <c r="C1278" s="45">
        <f>'StockBond Returns'!W1268</f>
        <v>0.0269682391</v>
      </c>
      <c r="D1278" s="231">
        <f>'StockBond Returns'!M1268</f>
        <v>11.8238912</v>
      </c>
      <c r="E1278" s="45">
        <f t="shared" si="1"/>
        <v>0.05978726327</v>
      </c>
      <c r="F1278" s="147">
        <f t="shared" si="4"/>
        <v>90.93172809</v>
      </c>
      <c r="G1278" s="232">
        <f>'StockBond Returns'!C1268</f>
        <v>1976.166667</v>
      </c>
      <c r="H1278" s="147">
        <f t="shared" si="2"/>
        <v>0.4530465972</v>
      </c>
      <c r="I1278" s="147">
        <f t="shared" si="5"/>
        <v>5.479460994</v>
      </c>
      <c r="J1278" s="45">
        <f t="shared" si="6"/>
        <v>0.006456263946</v>
      </c>
      <c r="K1278" s="45">
        <f t="shared" si="7"/>
        <v>-0.2628551766</v>
      </c>
      <c r="L1278" s="45">
        <f t="shared" si="8"/>
        <v>-0.1371578299</v>
      </c>
      <c r="M1278" s="45">
        <f t="shared" si="11"/>
        <v>-0.03205209318</v>
      </c>
      <c r="N1278" s="233">
        <f t="shared" si="12"/>
        <v>0.04013279956</v>
      </c>
    </row>
    <row r="1279">
      <c r="A1279" s="180">
        <f t="shared" si="9"/>
        <v>4</v>
      </c>
      <c r="B1279" s="180">
        <f t="shared" si="10"/>
        <v>1976</v>
      </c>
      <c r="C1279" s="45">
        <f>'StockBond Returns'!W1269</f>
        <v>-0.006351865494</v>
      </c>
      <c r="D1279" s="231">
        <f>'StockBond Returns'!M1269</f>
        <v>11.65933898</v>
      </c>
      <c r="E1279" s="45">
        <f t="shared" si="1"/>
        <v>0.06038407781</v>
      </c>
      <c r="F1279" s="147">
        <f t="shared" si="4"/>
        <v>89.90397308</v>
      </c>
      <c r="G1279" s="232">
        <f>'StockBond Returns'!C1269</f>
        <v>1976.25</v>
      </c>
      <c r="H1279" s="147">
        <f t="shared" si="2"/>
        <v>0.4523973755</v>
      </c>
      <c r="I1279" s="147">
        <f t="shared" si="5"/>
        <v>5.471684898</v>
      </c>
      <c r="J1279" s="45">
        <f t="shared" si="6"/>
        <v>0.008335232172</v>
      </c>
      <c r="K1279" s="45">
        <f t="shared" si="7"/>
        <v>-0.2618075816</v>
      </c>
      <c r="L1279" s="45">
        <f t="shared" si="8"/>
        <v>-0.1359124473</v>
      </c>
      <c r="M1279" s="45">
        <f t="shared" si="11"/>
        <v>-0.03077497748</v>
      </c>
      <c r="N1279" s="233">
        <f t="shared" si="12"/>
        <v>0.04010056916</v>
      </c>
    </row>
    <row r="1280">
      <c r="A1280" s="180">
        <f t="shared" si="9"/>
        <v>5</v>
      </c>
      <c r="B1280" s="180">
        <f t="shared" si="10"/>
        <v>1976</v>
      </c>
      <c r="C1280" s="45">
        <f>'StockBond Returns'!W1270</f>
        <v>-0.01709164686</v>
      </c>
      <c r="D1280" s="231">
        <f>'StockBond Returns'!M1270</f>
        <v>11.3782169</v>
      </c>
      <c r="E1280" s="45">
        <f t="shared" si="1"/>
        <v>0.06144361651</v>
      </c>
      <c r="F1280" s="147">
        <f t="shared" si="4"/>
        <v>87.92270096</v>
      </c>
      <c r="G1280" s="232">
        <f>'StockBond Returns'!C1270</f>
        <v>1976.333333</v>
      </c>
      <c r="H1280" s="147">
        <f t="shared" si="2"/>
        <v>0.4501907267</v>
      </c>
      <c r="I1280" s="147">
        <f t="shared" si="5"/>
        <v>5.463704459</v>
      </c>
      <c r="J1280" s="45">
        <f t="shared" si="6"/>
        <v>0.008920057126</v>
      </c>
      <c r="K1280" s="45">
        <f t="shared" si="7"/>
        <v>-0.2607293573</v>
      </c>
      <c r="L1280" s="45">
        <f t="shared" si="8"/>
        <v>-0.1346296738</v>
      </c>
      <c r="M1280" s="45">
        <f t="shared" si="11"/>
        <v>-0.02916400255</v>
      </c>
      <c r="N1280" s="233">
        <f t="shared" si="12"/>
        <v>0.04006878674</v>
      </c>
    </row>
    <row r="1281">
      <c r="A1281" s="180">
        <f t="shared" si="9"/>
        <v>6</v>
      </c>
      <c r="B1281" s="180">
        <f t="shared" si="10"/>
        <v>1976</v>
      </c>
      <c r="C1281" s="45">
        <f>'StockBond Returns'!W1271</f>
        <v>0.03089548352</v>
      </c>
      <c r="D1281" s="231">
        <f>'StockBond Returns'!M1271</f>
        <v>11.82506685</v>
      </c>
      <c r="E1281" s="45">
        <f t="shared" si="1"/>
        <v>0.05978305906</v>
      </c>
      <c r="F1281" s="147">
        <f t="shared" si="4"/>
        <v>90.17501573</v>
      </c>
      <c r="G1281" s="232">
        <f>'StockBond Returns'!C1271</f>
        <v>1976.416667</v>
      </c>
      <c r="H1281" s="147">
        <f t="shared" si="2"/>
        <v>0.4492448576</v>
      </c>
      <c r="I1281" s="147">
        <f t="shared" si="5"/>
        <v>5.449820229</v>
      </c>
      <c r="J1281" s="45">
        <f t="shared" si="6"/>
        <v>0.01041111591</v>
      </c>
      <c r="K1281" s="45">
        <f t="shared" si="7"/>
        <v>-0.2588459551</v>
      </c>
      <c r="L1281" s="45">
        <f t="shared" si="8"/>
        <v>-0.1324032313</v>
      </c>
      <c r="M1281" s="45">
        <f t="shared" si="11"/>
        <v>-0.02983348814</v>
      </c>
      <c r="N1281" s="233">
        <f t="shared" si="12"/>
        <v>0.04003882355</v>
      </c>
    </row>
    <row r="1282">
      <c r="A1282" s="180">
        <f t="shared" si="9"/>
        <v>7</v>
      </c>
      <c r="B1282" s="180">
        <f t="shared" si="10"/>
        <v>1976</v>
      </c>
      <c r="C1282" s="45">
        <f>'StockBond Returns'!W1272</f>
        <v>-0.007391437893</v>
      </c>
      <c r="D1282" s="231">
        <f>'StockBond Returns'!M1272</f>
        <v>11.64352633</v>
      </c>
      <c r="E1282" s="45">
        <f t="shared" si="1"/>
        <v>0.06044231712</v>
      </c>
      <c r="F1282" s="147">
        <f t="shared" si="4"/>
        <v>89.06256841</v>
      </c>
      <c r="G1282" s="232">
        <f>'StockBond Returns'!C1272</f>
        <v>1976.5</v>
      </c>
      <c r="H1282" s="147">
        <f t="shared" si="2"/>
        <v>0.4485956669</v>
      </c>
      <c r="I1282" s="147">
        <f t="shared" si="5"/>
        <v>5.438950047</v>
      </c>
      <c r="J1282" s="45">
        <f t="shared" si="6"/>
        <v>0.01162785962</v>
      </c>
      <c r="K1282" s="45">
        <f t="shared" si="7"/>
        <v>-0.2573646986</v>
      </c>
      <c r="L1282" s="45">
        <f t="shared" si="8"/>
        <v>-0.130642595</v>
      </c>
      <c r="M1282" s="45">
        <f t="shared" si="11"/>
        <v>-0.02976673899</v>
      </c>
      <c r="N1282" s="233">
        <f t="shared" si="12"/>
        <v>0.04000661711</v>
      </c>
    </row>
    <row r="1283">
      <c r="A1283" s="180">
        <f t="shared" si="9"/>
        <v>8</v>
      </c>
      <c r="B1283" s="180">
        <f t="shared" si="10"/>
        <v>1976</v>
      </c>
      <c r="C1283" s="45">
        <f>'StockBond Returns'!W1273</f>
        <v>0.01746480436</v>
      </c>
      <c r="D1283" s="231">
        <f>'StockBond Returns'!M1273</f>
        <v>11.55419883</v>
      </c>
      <c r="E1283" s="45">
        <f t="shared" si="1"/>
        <v>0.06077431156</v>
      </c>
      <c r="F1283" s="147">
        <f t="shared" si="4"/>
        <v>90.16159844</v>
      </c>
      <c r="G1283" s="232">
        <f>'StockBond Returns'!C1273</f>
        <v>1976.583333</v>
      </c>
      <c r="H1283" s="147">
        <f t="shared" si="2"/>
        <v>0.4566257562</v>
      </c>
      <c r="I1283" s="147">
        <f t="shared" si="5"/>
        <v>5.432633928</v>
      </c>
      <c r="J1283" s="45">
        <f t="shared" si="6"/>
        <v>0.01269427459</v>
      </c>
      <c r="K1283" s="45">
        <f t="shared" si="7"/>
        <v>-0.2565012919</v>
      </c>
      <c r="L1283" s="45">
        <f t="shared" si="8"/>
        <v>-0.1295999142</v>
      </c>
      <c r="M1283" s="45">
        <f t="shared" si="11"/>
        <v>-0.02856949157</v>
      </c>
      <c r="N1283" s="233">
        <f t="shared" si="12"/>
        <v>0.03997430324</v>
      </c>
    </row>
    <row r="1284">
      <c r="A1284" s="180">
        <f t="shared" si="9"/>
        <v>9</v>
      </c>
      <c r="B1284" s="180">
        <f t="shared" si="10"/>
        <v>1976</v>
      </c>
      <c r="C1284" s="45">
        <f>'StockBond Returns'!W1274</f>
        <v>-0.001769268252</v>
      </c>
      <c r="D1284" s="231">
        <f>'StockBond Returns'!M1274</f>
        <v>11.77689562</v>
      </c>
      <c r="E1284" s="45">
        <f t="shared" si="1"/>
        <v>0.05995601015</v>
      </c>
      <c r="F1284" s="147">
        <f t="shared" si="4"/>
        <v>89.54626053</v>
      </c>
      <c r="G1284" s="232">
        <f>'StockBond Returns'!C1274</f>
        <v>1976.666667</v>
      </c>
      <c r="H1284" s="147">
        <f t="shared" si="2"/>
        <v>0.4474030421</v>
      </c>
      <c r="I1284" s="147">
        <f t="shared" si="5"/>
        <v>5.42699511</v>
      </c>
      <c r="J1284" s="45">
        <f t="shared" si="6"/>
        <v>0.01550710167</v>
      </c>
      <c r="K1284" s="45">
        <f t="shared" si="7"/>
        <v>-0.2557287735</v>
      </c>
      <c r="L1284" s="45">
        <f t="shared" si="8"/>
        <v>-0.1286554636</v>
      </c>
      <c r="M1284" s="45">
        <f t="shared" si="11"/>
        <v>-0.02671166346</v>
      </c>
      <c r="N1284" s="233">
        <f t="shared" si="12"/>
        <v>0.03994428068</v>
      </c>
    </row>
    <row r="1285">
      <c r="A1285" s="180">
        <f t="shared" si="9"/>
        <v>10</v>
      </c>
      <c r="B1285" s="180">
        <f t="shared" si="10"/>
        <v>1976</v>
      </c>
      <c r="C1285" s="45">
        <f>'StockBond Returns'!W1275</f>
        <v>-0.01560842925</v>
      </c>
      <c r="D1285" s="231">
        <f>'StockBond Returns'!M1275</f>
        <v>11.4793059</v>
      </c>
      <c r="E1285" s="45">
        <f t="shared" si="1"/>
        <v>0.06105664048</v>
      </c>
      <c r="F1285" s="147">
        <f t="shared" si="4"/>
        <v>87.70816427</v>
      </c>
      <c r="G1285" s="232">
        <f>'StockBond Returns'!C1275</f>
        <v>1976.75</v>
      </c>
      <c r="H1285" s="147">
        <f t="shared" si="2"/>
        <v>0.4462638211</v>
      </c>
      <c r="I1285" s="147">
        <f t="shared" si="5"/>
        <v>5.417087165</v>
      </c>
      <c r="J1285" s="45">
        <f t="shared" si="6"/>
        <v>0.020842889</v>
      </c>
      <c r="K1285" s="45">
        <f t="shared" si="7"/>
        <v>-0.2543674886</v>
      </c>
      <c r="L1285" s="45">
        <f t="shared" si="8"/>
        <v>-0.1270090895</v>
      </c>
      <c r="M1285" s="45">
        <f t="shared" si="11"/>
        <v>-0.02607933243</v>
      </c>
      <c r="N1285" s="233">
        <f t="shared" si="12"/>
        <v>0.03991836718</v>
      </c>
    </row>
    <row r="1286">
      <c r="A1286" s="180">
        <f t="shared" si="9"/>
        <v>11</v>
      </c>
      <c r="B1286" s="180">
        <f t="shared" si="10"/>
        <v>1976</v>
      </c>
      <c r="C1286" s="45">
        <f>'StockBond Returns'!W1276</f>
        <v>0.001897334407</v>
      </c>
      <c r="D1286" s="231">
        <f>'StockBond Returns'!M1276</f>
        <v>11.34889509</v>
      </c>
      <c r="E1286" s="45">
        <f t="shared" si="1"/>
        <v>0.06155715235</v>
      </c>
      <c r="F1286" s="147">
        <f t="shared" si="4"/>
        <v>87.42746546</v>
      </c>
      <c r="G1286" s="232">
        <f>'StockBond Returns'!C1276</f>
        <v>1976.833333</v>
      </c>
      <c r="H1286" s="147">
        <f t="shared" si="2"/>
        <v>0.4484821509</v>
      </c>
      <c r="I1286" s="147">
        <f t="shared" si="5"/>
        <v>5.410639689</v>
      </c>
      <c r="J1286" s="45">
        <f t="shared" si="6"/>
        <v>0.02524404389</v>
      </c>
      <c r="K1286" s="45">
        <f t="shared" si="7"/>
        <v>-0.2534789712</v>
      </c>
      <c r="L1286" s="45">
        <f t="shared" si="8"/>
        <v>-0.1259021809</v>
      </c>
      <c r="M1286" s="45">
        <f t="shared" si="11"/>
        <v>-0.0228785829</v>
      </c>
      <c r="N1286" s="233">
        <f t="shared" si="12"/>
        <v>0.03989438069</v>
      </c>
    </row>
    <row r="1287">
      <c r="A1287" s="180">
        <f t="shared" si="9"/>
        <v>12</v>
      </c>
      <c r="B1287" s="180">
        <f t="shared" si="10"/>
        <v>1976</v>
      </c>
      <c r="C1287" s="45">
        <f>'StockBond Returns'!W1277</f>
        <v>0.04141260367</v>
      </c>
      <c r="D1287" s="231">
        <f>'StockBond Returns'!M1277</f>
        <v>11.90331415</v>
      </c>
      <c r="E1287" s="45">
        <f t="shared" si="1"/>
        <v>0.0595051083</v>
      </c>
      <c r="F1287" s="147">
        <f t="shared" si="4"/>
        <v>90.58100947</v>
      </c>
      <c r="G1287" s="232">
        <f>'StockBond Returns'!C1277</f>
        <v>1976.916667</v>
      </c>
      <c r="H1287" s="147">
        <f t="shared" si="2"/>
        <v>0.4491693982</v>
      </c>
      <c r="I1287" s="147">
        <f t="shared" si="5"/>
        <v>5.406207709</v>
      </c>
      <c r="J1287" s="45">
        <f t="shared" si="6"/>
        <v>0.02843966114</v>
      </c>
      <c r="K1287" s="45">
        <f t="shared" si="7"/>
        <v>-0.2528669773</v>
      </c>
      <c r="L1287" s="45">
        <f t="shared" si="8"/>
        <v>-0.1251090909</v>
      </c>
      <c r="M1287" s="45">
        <f t="shared" si="11"/>
        <v>-0.02058200166</v>
      </c>
      <c r="N1287" s="233">
        <f t="shared" si="12"/>
        <v>0.039876957</v>
      </c>
    </row>
    <row r="1288">
      <c r="A1288" s="180">
        <f t="shared" si="9"/>
        <v>1</v>
      </c>
      <c r="B1288" s="180">
        <f t="shared" si="10"/>
        <v>1977</v>
      </c>
      <c r="C1288" s="45">
        <f>'StockBond Returns'!W1278</f>
        <v>-0.04902559408</v>
      </c>
      <c r="D1288" s="231">
        <f>'StockBond Returns'!M1278</f>
        <v>11.24292097</v>
      </c>
      <c r="E1288" s="45">
        <f t="shared" si="1"/>
        <v>0.06197242859</v>
      </c>
      <c r="F1288" s="147">
        <f t="shared" si="4"/>
        <v>85.71307307</v>
      </c>
      <c r="G1288" s="232">
        <f>'StockBond Returns'!C1278</f>
        <v>1977</v>
      </c>
      <c r="H1288" s="147">
        <f t="shared" si="2"/>
        <v>0.4426539417</v>
      </c>
      <c r="I1288" s="147">
        <f t="shared" si="5"/>
        <v>5.395766061</v>
      </c>
      <c r="J1288" s="45">
        <f t="shared" si="6"/>
        <v>0.03316138059</v>
      </c>
      <c r="K1288" s="45">
        <f t="shared" si="7"/>
        <v>-0.2514211585</v>
      </c>
      <c r="L1288" s="45">
        <f t="shared" si="8"/>
        <v>-0.1233295414</v>
      </c>
      <c r="M1288" s="45">
        <f t="shared" si="11"/>
        <v>-0.01992714799</v>
      </c>
      <c r="N1288" s="233">
        <f t="shared" si="12"/>
        <v>0.03986463861</v>
      </c>
    </row>
    <row r="1289">
      <c r="A1289" s="180">
        <f t="shared" si="9"/>
        <v>2</v>
      </c>
      <c r="B1289" s="180">
        <f t="shared" si="10"/>
        <v>1977</v>
      </c>
      <c r="C1289" s="45">
        <f>'StockBond Returns'!W1279</f>
        <v>-0.0230268798</v>
      </c>
      <c r="D1289" s="231">
        <f>'StockBond Returns'!M1279</f>
        <v>10.8861536</v>
      </c>
      <c r="E1289" s="45">
        <f t="shared" si="1"/>
        <v>0.06342990494</v>
      </c>
      <c r="F1289" s="147">
        <f t="shared" si="4"/>
        <v>83.30690743</v>
      </c>
      <c r="G1289" s="232">
        <f>'StockBond Returns'!C1279</f>
        <v>1977.083333</v>
      </c>
      <c r="H1289" s="147">
        <f t="shared" si="2"/>
        <v>0.4403457683</v>
      </c>
      <c r="I1289" s="147">
        <f t="shared" si="5"/>
        <v>5.384419102</v>
      </c>
      <c r="J1289" s="45">
        <f t="shared" si="6"/>
        <v>0.03802713308</v>
      </c>
      <c r="K1289" s="45">
        <f t="shared" si="7"/>
        <v>-0.2498436265</v>
      </c>
      <c r="L1289" s="45">
        <f t="shared" si="8"/>
        <v>-0.1213825724</v>
      </c>
      <c r="M1289" s="45">
        <f t="shared" si="11"/>
        <v>-0.0191073153</v>
      </c>
      <c r="N1289" s="233">
        <f t="shared" si="12"/>
        <v>0.03985492486</v>
      </c>
    </row>
    <row r="1290">
      <c r="A1290" s="180">
        <f t="shared" si="9"/>
        <v>3</v>
      </c>
      <c r="B1290" s="180">
        <f t="shared" si="10"/>
        <v>1977</v>
      </c>
      <c r="C1290" s="45">
        <f>'StockBond Returns'!W1280</f>
        <v>-0.01086830323</v>
      </c>
      <c r="D1290" s="231">
        <f>'StockBond Returns'!M1280</f>
        <v>10.6596359</v>
      </c>
      <c r="E1290" s="45">
        <f t="shared" si="1"/>
        <v>0.0644059173</v>
      </c>
      <c r="F1290" s="147">
        <f t="shared" si="4"/>
        <v>81.96594275</v>
      </c>
      <c r="G1290" s="232">
        <f>'StockBond Returns'!C1280</f>
        <v>1977.166667</v>
      </c>
      <c r="H1290" s="147">
        <f t="shared" si="2"/>
        <v>0.4399243108</v>
      </c>
      <c r="I1290" s="147">
        <f t="shared" si="5"/>
        <v>5.371296816</v>
      </c>
      <c r="J1290" s="45">
        <f t="shared" si="6"/>
        <v>0.04350701069</v>
      </c>
      <c r="K1290" s="45">
        <f t="shared" si="7"/>
        <v>-0.2480109654</v>
      </c>
      <c r="L1290" s="45">
        <f t="shared" si="8"/>
        <v>-0.1191223253</v>
      </c>
      <c r="M1290" s="45">
        <f t="shared" si="11"/>
        <v>-0.01973993037</v>
      </c>
      <c r="N1290" s="233">
        <f t="shared" si="12"/>
        <v>0.03984812177</v>
      </c>
    </row>
    <row r="1291">
      <c r="A1291" s="180">
        <f t="shared" si="9"/>
        <v>4</v>
      </c>
      <c r="B1291" s="180">
        <f t="shared" si="10"/>
        <v>1977</v>
      </c>
      <c r="C1291" s="45">
        <f>'StockBond Returns'!W1281</f>
        <v>-0.002785335623</v>
      </c>
      <c r="D1291" s="231">
        <f>'StockBond Returns'!M1281</f>
        <v>10.62315175</v>
      </c>
      <c r="E1291" s="45">
        <f t="shared" si="1"/>
        <v>0.06456701097</v>
      </c>
      <c r="F1291" s="147">
        <f t="shared" si="4"/>
        <v>81.29894111</v>
      </c>
      <c r="G1291" s="232">
        <f>'StockBond Returns'!C1281</f>
        <v>1977.25</v>
      </c>
      <c r="H1291" s="147">
        <f t="shared" si="2"/>
        <v>0.4374358019</v>
      </c>
      <c r="I1291" s="147">
        <f t="shared" si="5"/>
        <v>5.356335242</v>
      </c>
      <c r="J1291" s="45">
        <f t="shared" si="6"/>
        <v>0.05051601906</v>
      </c>
      <c r="K1291" s="45">
        <f t="shared" si="7"/>
        <v>-0.2459104734</v>
      </c>
      <c r="L1291" s="45">
        <f t="shared" si="8"/>
        <v>-0.1165296193</v>
      </c>
      <c r="M1291" s="45">
        <f t="shared" si="11"/>
        <v>-0.02108119483</v>
      </c>
      <c r="N1291" s="233">
        <f t="shared" si="12"/>
        <v>0.03984422321</v>
      </c>
    </row>
    <row r="1292">
      <c r="A1292" s="180">
        <f t="shared" si="9"/>
        <v>5</v>
      </c>
      <c r="B1292" s="180">
        <f t="shared" si="10"/>
        <v>1977</v>
      </c>
      <c r="C1292" s="45">
        <f>'StockBond Returns'!W1282</f>
        <v>-0.01546274178</v>
      </c>
      <c r="D1292" s="231">
        <f>'StockBond Returns'!M1282</f>
        <v>10.26651014</v>
      </c>
      <c r="E1292" s="45">
        <f t="shared" si="1"/>
        <v>0.06620204122</v>
      </c>
      <c r="F1292" s="147">
        <f t="shared" si="4"/>
        <v>79.61116473</v>
      </c>
      <c r="G1292" s="232">
        <f>'StockBond Returns'!C1282</f>
        <v>1977.333333</v>
      </c>
      <c r="H1292" s="147">
        <f t="shared" si="2"/>
        <v>0.4392018008</v>
      </c>
      <c r="I1292" s="147">
        <f t="shared" si="5"/>
        <v>5.345346316</v>
      </c>
      <c r="J1292" s="45">
        <f t="shared" si="6"/>
        <v>0.05755999892</v>
      </c>
      <c r="K1292" s="45">
        <f t="shared" si="7"/>
        <v>-0.2443602214</v>
      </c>
      <c r="L1292" s="45">
        <f t="shared" si="8"/>
        <v>-0.1145596358</v>
      </c>
      <c r="M1292" s="45">
        <f t="shared" si="11"/>
        <v>-0.02166261808</v>
      </c>
      <c r="N1292" s="233">
        <f t="shared" si="12"/>
        <v>0.03984622063</v>
      </c>
    </row>
    <row r="1293">
      <c r="A1293" s="180">
        <f t="shared" si="9"/>
        <v>6</v>
      </c>
      <c r="B1293" s="180">
        <f t="shared" si="10"/>
        <v>1977</v>
      </c>
      <c r="C1293" s="45">
        <f>'StockBond Returns'!W1283</f>
        <v>0.0363277653</v>
      </c>
      <c r="D1293" s="231">
        <f>'StockBond Returns'!M1283</f>
        <v>10.65622729</v>
      </c>
      <c r="E1293" s="45">
        <f t="shared" si="1"/>
        <v>0.06442092111</v>
      </c>
      <c r="F1293" s="147">
        <f t="shared" si="4"/>
        <v>82.04810342</v>
      </c>
      <c r="G1293" s="232">
        <f>'StockBond Returns'!C1283</f>
        <v>1977.416667</v>
      </c>
      <c r="H1293" s="147">
        <f t="shared" si="2"/>
        <v>0.4404678665</v>
      </c>
      <c r="I1293" s="147">
        <f t="shared" si="5"/>
        <v>5.336569325</v>
      </c>
      <c r="J1293" s="45">
        <f t="shared" si="6"/>
        <v>0.06385304485</v>
      </c>
      <c r="K1293" s="45">
        <f t="shared" si="7"/>
        <v>-0.2431174298</v>
      </c>
      <c r="L1293" s="45">
        <f t="shared" si="8"/>
        <v>-0.1129310404</v>
      </c>
      <c r="M1293" s="45">
        <f t="shared" si="11"/>
        <v>-0.02078066786</v>
      </c>
      <c r="N1293" s="233">
        <f t="shared" si="12"/>
        <v>0.03985701915</v>
      </c>
    </row>
    <row r="1294">
      <c r="A1294" s="180">
        <f t="shared" si="9"/>
        <v>7</v>
      </c>
      <c r="B1294" s="180">
        <f t="shared" si="10"/>
        <v>1977</v>
      </c>
      <c r="C1294" s="45">
        <f>'StockBond Returns'!W1284</f>
        <v>-0.01657177956</v>
      </c>
      <c r="D1294" s="231">
        <f>'StockBond Returns'!M1284</f>
        <v>10.45378918</v>
      </c>
      <c r="E1294" s="45">
        <f t="shared" si="1"/>
        <v>0.06532954691</v>
      </c>
      <c r="F1294" s="147">
        <f t="shared" si="4"/>
        <v>80.25525181</v>
      </c>
      <c r="G1294" s="232">
        <f>'StockBond Returns'!C1284</f>
        <v>1977.5</v>
      </c>
      <c r="H1294" s="147">
        <f t="shared" si="2"/>
        <v>0.4369199365</v>
      </c>
      <c r="I1294" s="147">
        <f t="shared" si="5"/>
        <v>5.324893595</v>
      </c>
      <c r="J1294" s="45">
        <f t="shared" si="6"/>
        <v>0.07012036488</v>
      </c>
      <c r="K1294" s="45">
        <f t="shared" si="7"/>
        <v>-0.2414578366</v>
      </c>
      <c r="L1294" s="45">
        <f t="shared" si="8"/>
        <v>-0.1107978262</v>
      </c>
      <c r="M1294" s="45">
        <f t="shared" si="11"/>
        <v>-0.02097030694</v>
      </c>
      <c r="N1294" s="233">
        <f t="shared" si="12"/>
        <v>0.03987881188</v>
      </c>
    </row>
    <row r="1295">
      <c r="A1295" s="180">
        <f t="shared" si="9"/>
        <v>8</v>
      </c>
      <c r="B1295" s="180">
        <f t="shared" si="10"/>
        <v>1977</v>
      </c>
      <c r="C1295" s="45">
        <f>'StockBond Returns'!W1285</f>
        <v>-0.01386145927</v>
      </c>
      <c r="D1295" s="231">
        <f>'StockBond Returns'!M1285</f>
        <v>10.16543919</v>
      </c>
      <c r="E1295" s="45">
        <f t="shared" si="1"/>
        <v>0.06668626639</v>
      </c>
      <c r="F1295" s="147">
        <f t="shared" si="4"/>
        <v>78.71193331</v>
      </c>
      <c r="G1295" s="232">
        <f>'StockBond Returns'!C1285</f>
        <v>1977.583333</v>
      </c>
      <c r="H1295" s="147">
        <f t="shared" si="2"/>
        <v>0.4374170794</v>
      </c>
      <c r="I1295" s="147">
        <f t="shared" si="5"/>
        <v>5.305684918</v>
      </c>
      <c r="J1295" s="45">
        <f t="shared" si="6"/>
        <v>0.07795675802</v>
      </c>
      <c r="K1295" s="45">
        <f t="shared" si="7"/>
        <v>-0.2387116141</v>
      </c>
      <c r="L1295" s="45">
        <f t="shared" si="8"/>
        <v>-0.1073726449</v>
      </c>
      <c r="M1295" s="45">
        <f t="shared" si="11"/>
        <v>-0.02336785647</v>
      </c>
      <c r="N1295" s="233">
        <f t="shared" si="12"/>
        <v>0.03990938936</v>
      </c>
    </row>
    <row r="1296">
      <c r="A1296" s="180">
        <f t="shared" si="9"/>
        <v>9</v>
      </c>
      <c r="B1296" s="180">
        <f t="shared" si="10"/>
        <v>1977</v>
      </c>
      <c r="C1296" s="45">
        <f>'StockBond Returns'!W1286</f>
        <v>-0.002985245291</v>
      </c>
      <c r="D1296" s="231">
        <f>'StockBond Returns'!M1286</f>
        <v>10.09912932</v>
      </c>
      <c r="E1296" s="45">
        <f t="shared" si="1"/>
        <v>0.06700921848</v>
      </c>
      <c r="F1296" s="147">
        <f t="shared" si="4"/>
        <v>78.0408476</v>
      </c>
      <c r="G1296" s="232">
        <f>'StockBond Returns'!C1286</f>
        <v>1977.666667</v>
      </c>
      <c r="H1296" s="147">
        <f t="shared" si="2"/>
        <v>0.4357880173</v>
      </c>
      <c r="I1296" s="147">
        <f t="shared" si="5"/>
        <v>5.294069893</v>
      </c>
      <c r="J1296" s="45">
        <f t="shared" si="6"/>
        <v>0.08421184929</v>
      </c>
      <c r="K1296" s="45">
        <f t="shared" si="7"/>
        <v>-0.2370413711</v>
      </c>
      <c r="L1296" s="45">
        <f t="shared" si="8"/>
        <v>-0.1051870519</v>
      </c>
      <c r="M1296" s="45">
        <f t="shared" si="11"/>
        <v>-0.02449333644</v>
      </c>
      <c r="N1296" s="233">
        <f t="shared" si="12"/>
        <v>0.03994030068</v>
      </c>
    </row>
    <row r="1297">
      <c r="A1297" s="180">
        <f t="shared" si="9"/>
        <v>10</v>
      </c>
      <c r="B1297" s="180">
        <f t="shared" si="10"/>
        <v>1977</v>
      </c>
      <c r="C1297" s="45">
        <f>'StockBond Returns'!W1287</f>
        <v>-0.03634307092</v>
      </c>
      <c r="D1297" s="231">
        <f>'StockBond Returns'!M1287</f>
        <v>9.62080186</v>
      </c>
      <c r="E1297" s="45">
        <f t="shared" si="1"/>
        <v>0.06947072004</v>
      </c>
      <c r="F1297" s="147">
        <f t="shared" si="4"/>
        <v>74.7846534</v>
      </c>
      <c r="G1297" s="232">
        <f>'StockBond Returns'!C1287</f>
        <v>1977.75</v>
      </c>
      <c r="H1297" s="147">
        <f t="shared" si="2"/>
        <v>0.43294531</v>
      </c>
      <c r="I1297" s="147">
        <f t="shared" si="5"/>
        <v>5.280751382</v>
      </c>
      <c r="J1297" s="45">
        <f t="shared" si="6"/>
        <v>0.08994029505</v>
      </c>
      <c r="K1297" s="45">
        <f t="shared" si="7"/>
        <v>-0.2351171235</v>
      </c>
      <c r="L1297" s="45">
        <f t="shared" si="8"/>
        <v>-0.1026881007</v>
      </c>
      <c r="M1297" s="45">
        <f t="shared" si="11"/>
        <v>-0.02516772919</v>
      </c>
      <c r="N1297" s="233">
        <f t="shared" si="12"/>
        <v>0.03996645747</v>
      </c>
    </row>
    <row r="1298">
      <c r="A1298" s="180">
        <f t="shared" si="9"/>
        <v>11</v>
      </c>
      <c r="B1298" s="180">
        <f t="shared" si="10"/>
        <v>1977</v>
      </c>
      <c r="C1298" s="45">
        <f>'StockBond Returns'!W1288</f>
        <v>0.01951728334</v>
      </c>
      <c r="D1298" s="231">
        <f>'StockBond Returns'!M1288</f>
        <v>9.82327352</v>
      </c>
      <c r="E1298" s="45">
        <f t="shared" si="1"/>
        <v>0.06839952947</v>
      </c>
      <c r="F1298" s="147">
        <f t="shared" si="4"/>
        <v>75.80285145</v>
      </c>
      <c r="G1298" s="232">
        <f>'StockBond Returns'!C1288</f>
        <v>1977.833333</v>
      </c>
      <c r="H1298" s="147">
        <f t="shared" si="2"/>
        <v>0.4320732809</v>
      </c>
      <c r="I1298" s="147">
        <f t="shared" si="5"/>
        <v>5.264342512</v>
      </c>
      <c r="J1298" s="45">
        <f t="shared" si="6"/>
        <v>0.09534335581</v>
      </c>
      <c r="K1298" s="45">
        <f t="shared" si="7"/>
        <v>-0.232732996</v>
      </c>
      <c r="L1298" s="45">
        <f t="shared" si="8"/>
        <v>-0.09963571935</v>
      </c>
      <c r="M1298" s="45">
        <f t="shared" si="11"/>
        <v>-0.02703879489</v>
      </c>
      <c r="N1298" s="233">
        <f t="shared" si="12"/>
        <v>0.03998702663</v>
      </c>
    </row>
    <row r="1299">
      <c r="A1299" s="180">
        <f t="shared" si="9"/>
        <v>12</v>
      </c>
      <c r="B1299" s="180">
        <f t="shared" si="10"/>
        <v>1977</v>
      </c>
      <c r="C1299" s="45">
        <f>'StockBond Returns'!W1289</f>
        <v>-0.002013129822</v>
      </c>
      <c r="D1299" s="231">
        <f>'StockBond Returns'!M1289</f>
        <v>9.67826658</v>
      </c>
      <c r="E1299" s="45">
        <f t="shared" si="1"/>
        <v>0.06916214382</v>
      </c>
      <c r="F1299" s="147">
        <f t="shared" si="4"/>
        <v>75.219047</v>
      </c>
      <c r="G1299" s="232">
        <f>'StockBond Returns'!C1289</f>
        <v>1977.916667</v>
      </c>
      <c r="H1299" s="147">
        <f t="shared" si="2"/>
        <v>0.4335258789</v>
      </c>
      <c r="I1299" s="147">
        <f t="shared" si="5"/>
        <v>5.248698993</v>
      </c>
      <c r="J1299" s="45">
        <f t="shared" si="6"/>
        <v>0.1005122028</v>
      </c>
      <c r="K1299" s="45">
        <f t="shared" si="7"/>
        <v>-0.2304461901</v>
      </c>
      <c r="L1299" s="45">
        <f t="shared" si="8"/>
        <v>-0.09668205169</v>
      </c>
      <c r="M1299" s="45">
        <f t="shared" si="11"/>
        <v>-0.02913478812</v>
      </c>
      <c r="N1299" s="233">
        <f t="shared" si="12"/>
        <v>0.04000154873</v>
      </c>
    </row>
    <row r="1300">
      <c r="A1300" s="180">
        <f t="shared" si="9"/>
        <v>1</v>
      </c>
      <c r="B1300" s="180">
        <f t="shared" si="10"/>
        <v>1978</v>
      </c>
      <c r="C1300" s="45">
        <f>'StockBond Returns'!W1290</f>
        <v>-0.05022799129</v>
      </c>
      <c r="D1300" s="231">
        <f>'StockBond Returns'!M1290</f>
        <v>9.13906379</v>
      </c>
      <c r="E1300" s="45">
        <f t="shared" si="1"/>
        <v>0.07221019915</v>
      </c>
      <c r="F1300" s="147">
        <f t="shared" si="4"/>
        <v>71.02919462</v>
      </c>
      <c r="G1300" s="232">
        <f>'StockBond Returns'!C1290</f>
        <v>1978</v>
      </c>
      <c r="H1300" s="147">
        <f t="shared" si="2"/>
        <v>0.4274193574</v>
      </c>
      <c r="I1300" s="147">
        <f t="shared" si="5"/>
        <v>5.233464409</v>
      </c>
      <c r="J1300" s="45">
        <f t="shared" si="6"/>
        <v>0.1048336411</v>
      </c>
      <c r="K1300" s="45">
        <f t="shared" si="7"/>
        <v>-0.2282060234</v>
      </c>
      <c r="L1300" s="45">
        <f t="shared" si="8"/>
        <v>-0.09377016423</v>
      </c>
      <c r="M1300" s="45">
        <f t="shared" si="11"/>
        <v>-0.03007944574</v>
      </c>
      <c r="N1300" s="233">
        <f t="shared" si="12"/>
        <v>0.0400065742</v>
      </c>
    </row>
    <row r="1301">
      <c r="A1301" s="180">
        <f t="shared" si="9"/>
        <v>2</v>
      </c>
      <c r="B1301" s="180">
        <f t="shared" si="10"/>
        <v>1978</v>
      </c>
      <c r="C1301" s="45">
        <f>'StockBond Returns'!W1291</f>
        <v>-0.0199736677</v>
      </c>
      <c r="D1301" s="231">
        <f>'StockBond Returns'!M1291</f>
        <v>8.84805283</v>
      </c>
      <c r="E1301" s="45">
        <f t="shared" si="1"/>
        <v>0.07400960834</v>
      </c>
      <c r="F1301" s="147">
        <f t="shared" si="4"/>
        <v>69.19159887</v>
      </c>
      <c r="G1301" s="232">
        <f>'StockBond Returns'!C1291</f>
        <v>1978.083333</v>
      </c>
      <c r="H1301" s="147">
        <f t="shared" si="2"/>
        <v>0.4267369277</v>
      </c>
      <c r="I1301" s="147">
        <f t="shared" si="5"/>
        <v>5.219855568</v>
      </c>
      <c r="J1301" s="45">
        <f t="shared" si="6"/>
        <v>0.1082644135</v>
      </c>
      <c r="K1301" s="45">
        <f t="shared" si="7"/>
        <v>-0.2261938564</v>
      </c>
      <c r="L1301" s="45">
        <f t="shared" si="8"/>
        <v>-0.09111482604</v>
      </c>
      <c r="M1301" s="45">
        <f t="shared" si="11"/>
        <v>-0.0305629133</v>
      </c>
      <c r="N1301" s="233">
        <f t="shared" si="12"/>
        <v>0.04000363705</v>
      </c>
    </row>
    <row r="1302">
      <c r="A1302" s="180">
        <f t="shared" si="9"/>
        <v>3</v>
      </c>
      <c r="B1302" s="180">
        <f t="shared" si="10"/>
        <v>1978</v>
      </c>
      <c r="C1302" s="45">
        <f>'StockBond Returns'!W1292</f>
        <v>0.01548241715</v>
      </c>
      <c r="D1302" s="231">
        <f>'StockBond Returns'!M1292</f>
        <v>8.9897205</v>
      </c>
      <c r="E1302" s="45">
        <f t="shared" si="1"/>
        <v>0.07311908182</v>
      </c>
      <c r="F1302" s="147">
        <f t="shared" si="4"/>
        <v>69.82950822</v>
      </c>
      <c r="G1302" s="232">
        <f>'StockBond Returns'!C1292</f>
        <v>1978.166667</v>
      </c>
      <c r="H1302" s="147">
        <f t="shared" si="2"/>
        <v>0.425489127</v>
      </c>
      <c r="I1302" s="147">
        <f t="shared" si="5"/>
        <v>5.205420384</v>
      </c>
      <c r="J1302" s="45">
        <f t="shared" si="6"/>
        <v>0.1118165331</v>
      </c>
      <c r="K1302" s="45">
        <f t="shared" si="7"/>
        <v>-0.2240480098</v>
      </c>
      <c r="L1302" s="45">
        <f t="shared" si="8"/>
        <v>-0.08829233153</v>
      </c>
      <c r="M1302" s="45">
        <f t="shared" si="11"/>
        <v>-0.03088200807</v>
      </c>
      <c r="N1302" s="233">
        <f t="shared" si="12"/>
        <v>0.0399935256</v>
      </c>
    </row>
    <row r="1303">
      <c r="A1303" s="180">
        <f t="shared" si="9"/>
        <v>4</v>
      </c>
      <c r="B1303" s="180">
        <f t="shared" si="10"/>
        <v>1978</v>
      </c>
      <c r="C1303" s="45">
        <f>'StockBond Returns'!W1293</f>
        <v>0.05929379462</v>
      </c>
      <c r="D1303" s="231">
        <f>'StockBond Returns'!M1293</f>
        <v>9.75813872</v>
      </c>
      <c r="E1303" s="45">
        <f t="shared" si="1"/>
        <v>0.06873927978</v>
      </c>
      <c r="F1303" s="147">
        <f t="shared" si="4"/>
        <v>73.51924674</v>
      </c>
      <c r="G1303" s="232">
        <f>'StockBond Returns'!C1293</f>
        <v>1978.25</v>
      </c>
      <c r="H1303" s="147">
        <f t="shared" si="2"/>
        <v>0.4211383392</v>
      </c>
      <c r="I1303" s="147">
        <f t="shared" si="5"/>
        <v>5.189122922</v>
      </c>
      <c r="J1303" s="45">
        <f t="shared" si="6"/>
        <v>0.1150221715</v>
      </c>
      <c r="K1303" s="45">
        <f t="shared" si="7"/>
        <v>-0.2216109797</v>
      </c>
      <c r="L1303" s="45">
        <f t="shared" si="8"/>
        <v>-0.08511901303</v>
      </c>
      <c r="M1303" s="45">
        <f t="shared" si="11"/>
        <v>-0.03121767275</v>
      </c>
      <c r="N1303" s="233">
        <f t="shared" si="12"/>
        <v>0.0399738838</v>
      </c>
    </row>
    <row r="1304">
      <c r="A1304" s="180">
        <f t="shared" si="9"/>
        <v>5</v>
      </c>
      <c r="B1304" s="180">
        <f t="shared" si="10"/>
        <v>1978</v>
      </c>
      <c r="C1304" s="45">
        <f>'StockBond Returns'!W1294</f>
        <v>-0.004331446818</v>
      </c>
      <c r="D1304" s="231">
        <f>'StockBond Returns'!M1294</f>
        <v>9.61809588</v>
      </c>
      <c r="E1304" s="45">
        <f t="shared" si="1"/>
        <v>0.06948534161</v>
      </c>
      <c r="F1304" s="147">
        <f t="shared" si="4"/>
        <v>72.78148783</v>
      </c>
      <c r="G1304" s="232">
        <f>'StockBond Returns'!C1294</f>
        <v>1978.333333</v>
      </c>
      <c r="H1304" s="147">
        <f t="shared" si="2"/>
        <v>0.4214372121</v>
      </c>
      <c r="I1304" s="147">
        <f t="shared" si="5"/>
        <v>5.171358333</v>
      </c>
      <c r="J1304" s="45">
        <f t="shared" si="6"/>
        <v>0.1175327606</v>
      </c>
      <c r="K1304" s="45">
        <f t="shared" si="7"/>
        <v>-0.218937067</v>
      </c>
      <c r="L1304" s="45">
        <f t="shared" si="8"/>
        <v>-0.08166016499</v>
      </c>
      <c r="M1304" s="45">
        <f t="shared" si="11"/>
        <v>-0.03254943143</v>
      </c>
      <c r="N1304" s="233">
        <f t="shared" si="12"/>
        <v>0.03994380947</v>
      </c>
    </row>
    <row r="1305">
      <c r="A1305" s="180">
        <f t="shared" si="9"/>
        <v>6</v>
      </c>
      <c r="B1305" s="180">
        <f t="shared" si="10"/>
        <v>1978</v>
      </c>
      <c r="C1305" s="45">
        <f>'StockBond Returns'!W1295</f>
        <v>-0.01924457514</v>
      </c>
      <c r="D1305" s="231">
        <f>'StockBond Returns'!M1295</f>
        <v>9.34139702</v>
      </c>
      <c r="E1305" s="45">
        <f t="shared" si="1"/>
        <v>0.07102518461</v>
      </c>
      <c r="F1305" s="147">
        <f t="shared" si="4"/>
        <v>70.96751219</v>
      </c>
      <c r="G1305" s="232">
        <f>'StockBond Returns'!C1295</f>
        <v>1978.416667</v>
      </c>
      <c r="H1305" s="147">
        <f t="shared" si="2"/>
        <v>0.4200400545</v>
      </c>
      <c r="I1305" s="147">
        <f t="shared" si="5"/>
        <v>5.150930521</v>
      </c>
      <c r="J1305" s="45">
        <f t="shared" si="6"/>
        <v>0.1193378111</v>
      </c>
      <c r="K1305" s="45">
        <f t="shared" si="7"/>
        <v>-0.2158394895</v>
      </c>
      <c r="L1305" s="45">
        <f t="shared" si="8"/>
        <v>-0.07769857808</v>
      </c>
      <c r="M1305" s="45">
        <f t="shared" si="11"/>
        <v>-0.03478616933</v>
      </c>
      <c r="N1305" s="233">
        <f t="shared" si="12"/>
        <v>0.03990274909</v>
      </c>
    </row>
    <row r="1306">
      <c r="A1306" s="180">
        <f t="shared" si="9"/>
        <v>7</v>
      </c>
      <c r="B1306" s="180">
        <f t="shared" si="10"/>
        <v>1978</v>
      </c>
      <c r="C1306" s="45">
        <f>'StockBond Returns'!W1296</f>
        <v>0.03848828196</v>
      </c>
      <c r="D1306" s="231">
        <f>'StockBond Returns'!M1296</f>
        <v>9.76398561</v>
      </c>
      <c r="E1306" s="45">
        <f t="shared" si="1"/>
        <v>0.06870859657</v>
      </c>
      <c r="F1306" s="147">
        <f t="shared" si="4"/>
        <v>73.26272314</v>
      </c>
      <c r="G1306" s="232">
        <f>'StockBond Returns'!C1296</f>
        <v>1978.5</v>
      </c>
      <c r="H1306" s="147">
        <f t="shared" si="2"/>
        <v>0.4194815739</v>
      </c>
      <c r="I1306" s="147">
        <f t="shared" si="5"/>
        <v>5.133492159</v>
      </c>
      <c r="J1306" s="45">
        <f t="shared" si="6"/>
        <v>0.1203287968</v>
      </c>
      <c r="K1306" s="45">
        <f t="shared" si="7"/>
        <v>-0.2131757131</v>
      </c>
      <c r="L1306" s="45">
        <f t="shared" si="8"/>
        <v>-0.07424162912</v>
      </c>
      <c r="M1306" s="45">
        <f t="shared" si="11"/>
        <v>-0.03594464995</v>
      </c>
      <c r="N1306" s="233">
        <f t="shared" si="12"/>
        <v>0.03985164</v>
      </c>
    </row>
    <row r="1307">
      <c r="A1307" s="180">
        <f t="shared" si="9"/>
        <v>8</v>
      </c>
      <c r="B1307" s="180">
        <f t="shared" si="10"/>
        <v>1978</v>
      </c>
      <c r="C1307" s="45">
        <f>'StockBond Returns'!W1297</f>
        <v>0.02092656058</v>
      </c>
      <c r="D1307" s="231">
        <f>'StockBond Returns'!M1297</f>
        <v>9.96511982</v>
      </c>
      <c r="E1307" s="45">
        <f t="shared" si="1"/>
        <v>0.06767501134</v>
      </c>
      <c r="F1307" s="147">
        <f t="shared" si="4"/>
        <v>74.36760007</v>
      </c>
      <c r="G1307" s="232">
        <f>'StockBond Returns'!C1297</f>
        <v>1978.583333</v>
      </c>
      <c r="H1307" s="147">
        <f t="shared" si="2"/>
        <v>0.4194023482</v>
      </c>
      <c r="I1307" s="147">
        <f t="shared" si="5"/>
        <v>5.115477427</v>
      </c>
      <c r="J1307" s="45">
        <f t="shared" si="6"/>
        <v>0.1209175965</v>
      </c>
      <c r="K1307" s="45">
        <f t="shared" si="7"/>
        <v>-0.2104048225</v>
      </c>
      <c r="L1307" s="45">
        <f t="shared" si="8"/>
        <v>-0.07065626987</v>
      </c>
      <c r="M1307" s="45">
        <f t="shared" si="11"/>
        <v>-0.03584975243</v>
      </c>
      <c r="N1307" s="233">
        <f t="shared" si="12"/>
        <v>0.03979603039</v>
      </c>
    </row>
    <row r="1308">
      <c r="A1308" s="180">
        <f t="shared" si="9"/>
        <v>9</v>
      </c>
      <c r="B1308" s="180">
        <f t="shared" si="10"/>
        <v>1978</v>
      </c>
      <c r="C1308" s="45">
        <f>'StockBond Returns'!W1298</f>
        <v>-0.01251866825</v>
      </c>
      <c r="D1308" s="231">
        <f>'StockBond Returns'!M1298</f>
        <v>9.85194162</v>
      </c>
      <c r="E1308" s="45">
        <f t="shared" si="1"/>
        <v>0.06825141726</v>
      </c>
      <c r="F1308" s="147">
        <f t="shared" si="4"/>
        <v>73.02246477</v>
      </c>
      <c r="G1308" s="232">
        <f>'StockBond Returns'!C1298</f>
        <v>1978.666667</v>
      </c>
      <c r="H1308" s="147">
        <f t="shared" si="2"/>
        <v>0.4153238927</v>
      </c>
      <c r="I1308" s="147">
        <f t="shared" si="5"/>
        <v>5.095013303</v>
      </c>
      <c r="J1308" s="45">
        <f t="shared" si="6"/>
        <v>0.1195535304</v>
      </c>
      <c r="K1308" s="45">
        <f t="shared" si="7"/>
        <v>-0.2072334129</v>
      </c>
      <c r="L1308" s="45">
        <f t="shared" si="8"/>
        <v>-0.06660351293</v>
      </c>
      <c r="M1308" s="45">
        <f t="shared" si="11"/>
        <v>-0.03759991738</v>
      </c>
      <c r="N1308" s="233">
        <f t="shared" si="12"/>
        <v>0.03974400558</v>
      </c>
    </row>
    <row r="1309">
      <c r="A1309" s="180">
        <f t="shared" si="9"/>
        <v>10</v>
      </c>
      <c r="B1309" s="180">
        <f t="shared" si="10"/>
        <v>1978</v>
      </c>
      <c r="C1309" s="45">
        <f>'StockBond Returns'!W1299</f>
        <v>-0.07872874281</v>
      </c>
      <c r="D1309" s="231">
        <f>'StockBond Returns'!M1299</f>
        <v>8.82759064</v>
      </c>
      <c r="E1309" s="45">
        <f t="shared" si="1"/>
        <v>0.07414059656</v>
      </c>
      <c r="F1309" s="147">
        <f t="shared" si="4"/>
        <v>66.89087195</v>
      </c>
      <c r="G1309" s="232">
        <f>'StockBond Returns'!C1299</f>
        <v>1978.75</v>
      </c>
      <c r="H1309" s="147">
        <f t="shared" si="2"/>
        <v>0.4132774292</v>
      </c>
      <c r="I1309" s="147">
        <f t="shared" si="5"/>
        <v>5.075345422</v>
      </c>
      <c r="J1309" s="45">
        <f t="shared" si="6"/>
        <v>0.1156606578</v>
      </c>
      <c r="K1309" s="45">
        <f t="shared" si="7"/>
        <v>-0.2041612991</v>
      </c>
      <c r="L1309" s="45">
        <f t="shared" si="8"/>
        <v>-0.0626767778</v>
      </c>
      <c r="M1309" s="45">
        <f t="shared" si="11"/>
        <v>-0.03889710865</v>
      </c>
      <c r="N1309" s="233">
        <f t="shared" si="12"/>
        <v>0.0396975209</v>
      </c>
    </row>
    <row r="1310">
      <c r="A1310" s="180">
        <f t="shared" si="9"/>
        <v>11</v>
      </c>
      <c r="B1310" s="180">
        <f t="shared" si="10"/>
        <v>1978</v>
      </c>
      <c r="C1310" s="45">
        <f>'StockBond Returns'!W1300</f>
        <v>0.01332731133</v>
      </c>
      <c r="D1310" s="231">
        <f>'StockBond Returns'!M1300</f>
        <v>8.92747619</v>
      </c>
      <c r="E1310" s="45">
        <f t="shared" si="1"/>
        <v>0.07350687018</v>
      </c>
      <c r="F1310" s="147">
        <f t="shared" si="4"/>
        <v>67.36356212</v>
      </c>
      <c r="G1310" s="232">
        <f>'StockBond Returns'!C1300</f>
        <v>1978.833333</v>
      </c>
      <c r="H1310" s="147">
        <f t="shared" si="2"/>
        <v>0.4126403846</v>
      </c>
      <c r="I1310" s="147">
        <f t="shared" si="5"/>
        <v>5.055912526</v>
      </c>
      <c r="J1310" s="45">
        <f t="shared" si="6"/>
        <v>0.1133130289</v>
      </c>
      <c r="K1310" s="45">
        <f t="shared" si="7"/>
        <v>-0.2011024149</v>
      </c>
      <c r="L1310" s="45">
        <f t="shared" si="8"/>
        <v>-0.05877084453</v>
      </c>
      <c r="M1310" s="45">
        <f t="shared" si="11"/>
        <v>-0.03959278601</v>
      </c>
      <c r="N1310" s="233">
        <f t="shared" si="12"/>
        <v>0.03965999245</v>
      </c>
    </row>
    <row r="1311">
      <c r="A1311" s="180">
        <f t="shared" si="9"/>
        <v>12</v>
      </c>
      <c r="B1311" s="180">
        <f t="shared" si="10"/>
        <v>1978</v>
      </c>
      <c r="C1311" s="45">
        <f>'StockBond Returns'!W1301</f>
        <v>0.005606602692</v>
      </c>
      <c r="D1311" s="231">
        <f>'StockBond Returns'!M1301</f>
        <v>9.07007733</v>
      </c>
      <c r="E1311" s="45">
        <f t="shared" si="1"/>
        <v>0.07262632162</v>
      </c>
      <c r="F1311" s="147">
        <f t="shared" si="4"/>
        <v>67.32628896</v>
      </c>
      <c r="G1311" s="232">
        <f>'StockBond Returns'!C1301</f>
        <v>1978.916667</v>
      </c>
      <c r="H1311" s="147">
        <f t="shared" si="2"/>
        <v>0.4074717263</v>
      </c>
      <c r="I1311" s="147">
        <f t="shared" si="5"/>
        <v>5.029858373</v>
      </c>
      <c r="J1311" s="45">
        <f t="shared" si="6"/>
        <v>0.1149262252</v>
      </c>
      <c r="K1311" s="45">
        <f t="shared" si="7"/>
        <v>-0.196964207</v>
      </c>
      <c r="L1311" s="45">
        <f t="shared" si="8"/>
        <v>-0.05359136719</v>
      </c>
      <c r="M1311" s="45">
        <f t="shared" si="11"/>
        <v>-0.0416942599</v>
      </c>
      <c r="N1311" s="233">
        <f t="shared" si="12"/>
        <v>0.03963170771</v>
      </c>
    </row>
    <row r="1312">
      <c r="A1312" s="180">
        <f t="shared" si="9"/>
        <v>1</v>
      </c>
      <c r="B1312" s="180">
        <f t="shared" si="10"/>
        <v>1979</v>
      </c>
      <c r="C1312" s="45">
        <f>'StockBond Returns'!W1302</f>
        <v>0.02928713141</v>
      </c>
      <c r="D1312" s="231">
        <f>'StockBond Returns'!M1302</f>
        <v>9.27806296</v>
      </c>
      <c r="E1312" s="45">
        <f t="shared" si="1"/>
        <v>0.07139055907</v>
      </c>
      <c r="F1312" s="147">
        <f t="shared" si="4"/>
        <v>68.87867742</v>
      </c>
      <c r="G1312" s="232">
        <f>'StockBond Returns'!C1302</f>
        <v>1979</v>
      </c>
      <c r="H1312" s="147">
        <f t="shared" si="2"/>
        <v>0.4097739408</v>
      </c>
      <c r="I1312" s="147">
        <f t="shared" si="5"/>
        <v>5.012212956</v>
      </c>
      <c r="J1312" s="45">
        <f t="shared" si="6"/>
        <v>0.1128448901</v>
      </c>
      <c r="K1312" s="45">
        <f t="shared" si="7"/>
        <v>-0.1941371322</v>
      </c>
      <c r="L1312" s="45">
        <f t="shared" si="8"/>
        <v>-0.04995671283</v>
      </c>
      <c r="M1312" s="45">
        <f t="shared" si="11"/>
        <v>-0.04227628872</v>
      </c>
      <c r="N1312" s="233">
        <f t="shared" si="12"/>
        <v>0.03961261678</v>
      </c>
    </row>
    <row r="1313">
      <c r="A1313" s="180">
        <f t="shared" si="9"/>
        <v>2</v>
      </c>
      <c r="B1313" s="180">
        <f t="shared" si="10"/>
        <v>1979</v>
      </c>
      <c r="C1313" s="45">
        <f>'StockBond Returns'!W1303</f>
        <v>-0.03570250354</v>
      </c>
      <c r="D1313" s="231">
        <f>'StockBond Returns'!M1303</f>
        <v>8.8250038</v>
      </c>
      <c r="E1313" s="45">
        <f t="shared" si="1"/>
        <v>0.0741571994</v>
      </c>
      <c r="F1313" s="147">
        <f t="shared" si="4"/>
        <v>66.02439221</v>
      </c>
      <c r="G1313" s="232">
        <f>'StockBond Returns'!C1303</f>
        <v>1979.083333</v>
      </c>
      <c r="H1313" s="147">
        <f t="shared" si="2"/>
        <v>0.4080153349</v>
      </c>
      <c r="I1313" s="147">
        <f t="shared" si="5"/>
        <v>4.993491364</v>
      </c>
      <c r="J1313" s="45">
        <f t="shared" si="6"/>
        <v>0.1099212152</v>
      </c>
      <c r="K1313" s="45">
        <f t="shared" si="7"/>
        <v>-0.1911157919</v>
      </c>
      <c r="L1313" s="45">
        <f t="shared" si="8"/>
        <v>-0.04610070619</v>
      </c>
      <c r="M1313" s="45">
        <f t="shared" si="11"/>
        <v>-0.04336599005</v>
      </c>
      <c r="N1313" s="233">
        <f t="shared" si="12"/>
        <v>0.03961150908</v>
      </c>
    </row>
    <row r="1314">
      <c r="A1314" s="180">
        <f t="shared" si="9"/>
        <v>3</v>
      </c>
      <c r="B1314" s="180">
        <f t="shared" si="10"/>
        <v>1979</v>
      </c>
      <c r="C1314" s="45">
        <f>'StockBond Returns'!W1304</f>
        <v>0.03708721288</v>
      </c>
      <c r="D1314" s="231">
        <f>'StockBond Returns'!M1304</f>
        <v>9.14327882</v>
      </c>
      <c r="E1314" s="45">
        <f t="shared" si="1"/>
        <v>0.07218497788</v>
      </c>
      <c r="F1314" s="147">
        <f t="shared" si="4"/>
        <v>68.04990542</v>
      </c>
      <c r="G1314" s="232">
        <f>'StockBond Returns'!C1304</f>
        <v>1979.166667</v>
      </c>
      <c r="H1314" s="147">
        <f t="shared" si="2"/>
        <v>0.4093484098</v>
      </c>
      <c r="I1314" s="147">
        <f t="shared" si="5"/>
        <v>4.977350646</v>
      </c>
      <c r="J1314" s="45">
        <f t="shared" si="6"/>
        <v>0.1073319635</v>
      </c>
      <c r="K1314" s="45">
        <f t="shared" si="7"/>
        <v>-0.1884927154</v>
      </c>
      <c r="L1314" s="45">
        <f t="shared" si="8"/>
        <v>-0.04271903447</v>
      </c>
      <c r="M1314" s="45">
        <f t="shared" si="11"/>
        <v>-0.04381389422</v>
      </c>
      <c r="N1314" s="233">
        <f t="shared" si="12"/>
        <v>0.03962654205</v>
      </c>
    </row>
    <row r="1315">
      <c r="A1315" s="180">
        <f t="shared" si="9"/>
        <v>4</v>
      </c>
      <c r="B1315" s="180">
        <f t="shared" si="10"/>
        <v>1979</v>
      </c>
      <c r="C1315" s="45">
        <f>'StockBond Returns'!W1305</f>
        <v>-0.007375830755</v>
      </c>
      <c r="D1315" s="231">
        <f>'StockBond Returns'!M1305</f>
        <v>9.10264984</v>
      </c>
      <c r="E1315" s="45">
        <f t="shared" si="1"/>
        <v>0.07242906009</v>
      </c>
      <c r="F1315" s="147">
        <f t="shared" si="4"/>
        <v>67.14165171</v>
      </c>
      <c r="G1315" s="232">
        <f>'StockBond Returns'!C1305</f>
        <v>1979.25</v>
      </c>
      <c r="H1315" s="147">
        <f t="shared" si="2"/>
        <v>0.4052505605</v>
      </c>
      <c r="I1315" s="147">
        <f t="shared" si="5"/>
        <v>4.961462867</v>
      </c>
      <c r="J1315" s="45">
        <f t="shared" si="6"/>
        <v>0.1038464767</v>
      </c>
      <c r="K1315" s="45">
        <f t="shared" si="7"/>
        <v>-0.185894077</v>
      </c>
      <c r="L1315" s="45">
        <f t="shared" si="8"/>
        <v>-0.03937480126</v>
      </c>
      <c r="M1315" s="45">
        <f t="shared" si="11"/>
        <v>-0.04387254987</v>
      </c>
      <c r="N1315" s="233">
        <f t="shared" si="12"/>
        <v>0.03966228379</v>
      </c>
    </row>
    <row r="1316">
      <c r="A1316" s="180">
        <f t="shared" si="9"/>
        <v>5</v>
      </c>
      <c r="B1316" s="180">
        <f t="shared" si="10"/>
        <v>1979</v>
      </c>
      <c r="C1316" s="45">
        <f>'StockBond Returns'!W1306</f>
        <v>-0.02094644143</v>
      </c>
      <c r="D1316" s="231">
        <f>'StockBond Returns'!M1306</f>
        <v>8.73706504</v>
      </c>
      <c r="E1316" s="45">
        <f t="shared" si="1"/>
        <v>0.07472745541</v>
      </c>
      <c r="F1316" s="147">
        <f t="shared" si="4"/>
        <v>65.33851103</v>
      </c>
      <c r="G1316" s="232">
        <f>'StockBond Returns'!C1306</f>
        <v>1979.333333</v>
      </c>
      <c r="H1316" s="147">
        <f t="shared" si="2"/>
        <v>0.4068817225</v>
      </c>
      <c r="I1316" s="147">
        <f t="shared" si="5"/>
        <v>4.946907378</v>
      </c>
      <c r="J1316" s="45">
        <f t="shared" si="6"/>
        <v>0.1005749874</v>
      </c>
      <c r="K1316" s="45">
        <f t="shared" si="7"/>
        <v>-0.1834986995</v>
      </c>
      <c r="L1316" s="45">
        <f t="shared" si="8"/>
        <v>-0.03627786357</v>
      </c>
      <c r="M1316" s="45">
        <f t="shared" si="11"/>
        <v>-0.0434027079</v>
      </c>
      <c r="N1316" s="233">
        <f t="shared" si="12"/>
        <v>0.0397164824</v>
      </c>
    </row>
    <row r="1317">
      <c r="A1317" s="180">
        <f t="shared" si="9"/>
        <v>6</v>
      </c>
      <c r="B1317" s="180">
        <f t="shared" si="10"/>
        <v>1979</v>
      </c>
      <c r="C1317" s="45">
        <f>'StockBond Returns'!W1307</f>
        <v>0.02678371004</v>
      </c>
      <c r="D1317" s="231">
        <f>'StockBond Returns'!M1307</f>
        <v>8.87918498</v>
      </c>
      <c r="E1317" s="45">
        <f t="shared" si="1"/>
        <v>0.07381147466</v>
      </c>
      <c r="F1317" s="147">
        <f t="shared" si="4"/>
        <v>66.67073924</v>
      </c>
      <c r="G1317" s="232">
        <f>'StockBond Returns'!C1307</f>
        <v>1979.416667</v>
      </c>
      <c r="H1317" s="147">
        <f t="shared" si="2"/>
        <v>0.4100887983</v>
      </c>
      <c r="I1317" s="147">
        <f t="shared" si="5"/>
        <v>4.936956122</v>
      </c>
      <c r="J1317" s="45">
        <f t="shared" si="6"/>
        <v>0.0968702631</v>
      </c>
      <c r="K1317" s="45">
        <f t="shared" si="7"/>
        <v>-0.1818529054</v>
      </c>
      <c r="L1317" s="45">
        <f t="shared" si="8"/>
        <v>-0.03407256619</v>
      </c>
      <c r="M1317" s="45">
        <f t="shared" si="11"/>
        <v>-0.04154092132</v>
      </c>
      <c r="N1317" s="233">
        <f t="shared" si="12"/>
        <v>0.03978482876</v>
      </c>
    </row>
    <row r="1318">
      <c r="A1318" s="180">
        <f t="shared" si="9"/>
        <v>7</v>
      </c>
      <c r="B1318" s="180">
        <f t="shared" si="10"/>
        <v>1979</v>
      </c>
      <c r="C1318" s="45">
        <f>'StockBond Returns'!W1308</f>
        <v>-0.002571457053</v>
      </c>
      <c r="D1318" s="231">
        <f>'StockBond Returns'!M1308</f>
        <v>8.92290723</v>
      </c>
      <c r="E1318" s="45">
        <f t="shared" si="1"/>
        <v>0.07353554841</v>
      </c>
      <c r="F1318" s="147">
        <f t="shared" si="4"/>
        <v>66.09026402</v>
      </c>
      <c r="G1318" s="232">
        <f>'StockBond Returns'!C1308</f>
        <v>1979.5</v>
      </c>
      <c r="H1318" s="147">
        <f t="shared" si="2"/>
        <v>0.4049986508</v>
      </c>
      <c r="I1318" s="147">
        <f t="shared" si="5"/>
        <v>4.922473198</v>
      </c>
      <c r="J1318" s="45">
        <f t="shared" si="6"/>
        <v>0.09505223927</v>
      </c>
      <c r="K1318" s="45">
        <f t="shared" si="7"/>
        <v>-0.1794457492</v>
      </c>
      <c r="L1318" s="45">
        <f t="shared" si="8"/>
        <v>-0.03097545762</v>
      </c>
      <c r="M1318" s="45">
        <f t="shared" si="11"/>
        <v>-0.04110631781</v>
      </c>
      <c r="N1318" s="233">
        <f t="shared" si="12"/>
        <v>0.03986804833</v>
      </c>
    </row>
    <row r="1319">
      <c r="A1319" s="180">
        <f t="shared" si="9"/>
        <v>8</v>
      </c>
      <c r="B1319" s="180">
        <f t="shared" si="10"/>
        <v>1979</v>
      </c>
      <c r="C1319" s="45">
        <f>'StockBond Returns'!W1309</f>
        <v>0.03138790955</v>
      </c>
      <c r="D1319" s="231">
        <f>'StockBond Returns'!M1309</f>
        <v>9.29033301</v>
      </c>
      <c r="E1319" s="45">
        <f t="shared" si="1"/>
        <v>0.07131938403</v>
      </c>
      <c r="F1319" s="147">
        <f t="shared" si="4"/>
        <v>67.74698854</v>
      </c>
      <c r="G1319" s="232">
        <f>'StockBond Returns'!C1309</f>
        <v>1979.583333</v>
      </c>
      <c r="H1319" s="147">
        <f t="shared" si="2"/>
        <v>0.4026394577</v>
      </c>
      <c r="I1319" s="147">
        <f t="shared" si="5"/>
        <v>4.905710308</v>
      </c>
      <c r="J1319" s="45">
        <f t="shared" si="6"/>
        <v>0.0934384978</v>
      </c>
      <c r="K1319" s="45">
        <f t="shared" si="7"/>
        <v>-0.1766419023</v>
      </c>
      <c r="L1319" s="45">
        <f t="shared" si="8"/>
        <v>-0.02741491829</v>
      </c>
      <c r="M1319" s="45">
        <f t="shared" si="11"/>
        <v>-0.04100636204</v>
      </c>
      <c r="N1319" s="233">
        <f t="shared" si="12"/>
        <v>0.03996073186</v>
      </c>
    </row>
    <row r="1320">
      <c r="A1320" s="180">
        <f t="shared" si="9"/>
        <v>9</v>
      </c>
      <c r="B1320" s="180">
        <f t="shared" si="10"/>
        <v>1979</v>
      </c>
      <c r="C1320" s="45">
        <f>'StockBond Returns'!W1310</f>
        <v>-0.007583898358</v>
      </c>
      <c r="D1320" s="231">
        <f>'StockBond Returns'!M1310</f>
        <v>9.10940254</v>
      </c>
      <c r="E1320" s="45">
        <f t="shared" si="1"/>
        <v>0.07238834178</v>
      </c>
      <c r="F1320" s="147">
        <f t="shared" si="4"/>
        <v>66.83361638</v>
      </c>
      <c r="G1320" s="232">
        <f>'StockBond Returns'!C1310</f>
        <v>1979.666667</v>
      </c>
      <c r="H1320" s="147">
        <f t="shared" si="2"/>
        <v>0.4031645554</v>
      </c>
      <c r="I1320" s="147">
        <f t="shared" si="5"/>
        <v>4.893550971</v>
      </c>
      <c r="J1320" s="45">
        <f t="shared" si="6"/>
        <v>0.09244259833</v>
      </c>
      <c r="K1320" s="45">
        <f t="shared" si="7"/>
        <v>-0.1745960487</v>
      </c>
      <c r="L1320" s="45">
        <f t="shared" si="8"/>
        <v>-0.02474907965</v>
      </c>
      <c r="M1320" s="45">
        <f t="shared" si="11"/>
        <v>-0.03954108067</v>
      </c>
      <c r="N1320" s="233">
        <f t="shared" si="12"/>
        <v>0.04004535469</v>
      </c>
    </row>
    <row r="1321">
      <c r="A1321" s="180">
        <f t="shared" si="9"/>
        <v>10</v>
      </c>
      <c r="B1321" s="180">
        <f t="shared" si="10"/>
        <v>1979</v>
      </c>
      <c r="C1321" s="45">
        <f>'StockBond Returns'!W1311</f>
        <v>-0.07566860619</v>
      </c>
      <c r="D1321" s="231">
        <f>'StockBond Returns'!M1311</f>
        <v>8.45918934</v>
      </c>
      <c r="E1321" s="45">
        <f t="shared" si="1"/>
        <v>0.07660731867</v>
      </c>
      <c r="F1321" s="147">
        <f t="shared" si="4"/>
        <v>61.40375213</v>
      </c>
      <c r="G1321" s="232">
        <f>'StockBond Returns'!C1311</f>
        <v>1979.75</v>
      </c>
      <c r="H1321" s="147">
        <f t="shared" si="2"/>
        <v>0.3919980672</v>
      </c>
      <c r="I1321" s="147">
        <f t="shared" si="5"/>
        <v>4.872271609</v>
      </c>
      <c r="J1321" s="45">
        <f t="shared" si="6"/>
        <v>0.09467084604</v>
      </c>
      <c r="K1321" s="45">
        <f t="shared" si="7"/>
        <v>-0.1709911451</v>
      </c>
      <c r="L1321" s="45">
        <f t="shared" si="8"/>
        <v>-0.02023958022</v>
      </c>
      <c r="M1321" s="45">
        <f t="shared" si="11"/>
        <v>-0.04001182115</v>
      </c>
      <c r="N1321" s="233">
        <f t="shared" si="12"/>
        <v>0.04011312901</v>
      </c>
    </row>
    <row r="1322">
      <c r="A1322" s="180">
        <f t="shared" si="9"/>
        <v>11</v>
      </c>
      <c r="B1322" s="180">
        <f t="shared" si="10"/>
        <v>1979</v>
      </c>
      <c r="C1322" s="45">
        <f>'StockBond Returns'!W1312</f>
        <v>0.03202385122</v>
      </c>
      <c r="D1322" s="231">
        <f>'StockBond Returns'!M1312</f>
        <v>8.72086925</v>
      </c>
      <c r="E1322" s="45">
        <f t="shared" si="1"/>
        <v>0.07483373425</v>
      </c>
      <c r="F1322" s="147">
        <f t="shared" si="4"/>
        <v>62.9655854</v>
      </c>
      <c r="G1322" s="232">
        <f>'StockBond Returns'!C1312</f>
        <v>1979.833333</v>
      </c>
      <c r="H1322" s="147">
        <f t="shared" si="2"/>
        <v>0.3926624904</v>
      </c>
      <c r="I1322" s="147">
        <f t="shared" si="5"/>
        <v>4.852293714</v>
      </c>
      <c r="J1322" s="45">
        <f t="shared" si="6"/>
        <v>0.09564982483</v>
      </c>
      <c r="K1322" s="45">
        <f t="shared" si="7"/>
        <v>-0.1675779446</v>
      </c>
      <c r="L1322" s="45">
        <f t="shared" si="8"/>
        <v>-0.01595215148</v>
      </c>
      <c r="M1322" s="45">
        <f t="shared" si="11"/>
        <v>-0.0402734047</v>
      </c>
      <c r="N1322" s="233">
        <f t="shared" si="12"/>
        <v>0.04016850799</v>
      </c>
    </row>
    <row r="1323">
      <c r="A1323" s="180">
        <f t="shared" si="9"/>
        <v>12</v>
      </c>
      <c r="B1323" s="180">
        <f t="shared" si="10"/>
        <v>1979</v>
      </c>
      <c r="C1323" s="45">
        <f>'StockBond Returns'!W1313</f>
        <v>0.006882485618</v>
      </c>
      <c r="D1323" s="231">
        <f>'StockBond Returns'!M1313</f>
        <v>8.75656181</v>
      </c>
      <c r="E1323" s="45">
        <f t="shared" si="1"/>
        <v>0.07460003662</v>
      </c>
      <c r="F1323" s="147">
        <f t="shared" si="4"/>
        <v>63.00358015</v>
      </c>
      <c r="G1323" s="232">
        <f>'StockBond Returns'!C1313</f>
        <v>1979.916667</v>
      </c>
      <c r="H1323" s="147">
        <f t="shared" si="2"/>
        <v>0.3916724488</v>
      </c>
      <c r="I1323" s="147">
        <f t="shared" si="5"/>
        <v>4.836494437</v>
      </c>
      <c r="J1323" s="45">
        <f t="shared" si="6"/>
        <v>0.09235311606</v>
      </c>
      <c r="K1323" s="45">
        <f t="shared" si="7"/>
        <v>-0.1648586885</v>
      </c>
      <c r="L1323" s="45">
        <f t="shared" si="8"/>
        <v>-0.01249080568</v>
      </c>
      <c r="M1323" s="45">
        <f t="shared" si="11"/>
        <v>-0.03844321683</v>
      </c>
      <c r="N1323" s="233">
        <f t="shared" si="12"/>
        <v>0.04023305215</v>
      </c>
    </row>
    <row r="1324">
      <c r="A1324" s="180">
        <f t="shared" si="9"/>
        <v>1</v>
      </c>
      <c r="B1324" s="180">
        <f t="shared" si="10"/>
        <v>1980</v>
      </c>
      <c r="C1324" s="45">
        <f>'StockBond Returns'!W1314</f>
        <v>0.02190829099</v>
      </c>
      <c r="D1324" s="231">
        <f>'StockBond Returns'!M1314</f>
        <v>9.11111493</v>
      </c>
      <c r="E1324" s="45">
        <f t="shared" si="1"/>
        <v>0.07237802578</v>
      </c>
      <c r="F1324" s="147">
        <f t="shared" si="4"/>
        <v>63.98362759</v>
      </c>
      <c r="G1324" s="232">
        <f>'StockBond Returns'!C1314</f>
        <v>1980</v>
      </c>
      <c r="H1324" s="147">
        <f t="shared" si="2"/>
        <v>0.3859173873</v>
      </c>
      <c r="I1324" s="147">
        <f t="shared" si="5"/>
        <v>4.812637883</v>
      </c>
      <c r="J1324" s="45">
        <f t="shared" si="6"/>
        <v>0.09332662775</v>
      </c>
      <c r="K1324" s="45">
        <f t="shared" si="7"/>
        <v>-0.1607188396</v>
      </c>
      <c r="L1324" s="45">
        <f t="shared" si="8"/>
        <v>-0.007350868471</v>
      </c>
      <c r="M1324" s="45">
        <f t="shared" si="11"/>
        <v>-0.03981775607</v>
      </c>
      <c r="N1324" s="233">
        <f t="shared" si="12"/>
        <v>0.04029760329</v>
      </c>
    </row>
    <row r="1325">
      <c r="A1325" s="180">
        <f t="shared" si="9"/>
        <v>2</v>
      </c>
      <c r="B1325" s="180">
        <f t="shared" si="10"/>
        <v>1980</v>
      </c>
      <c r="C1325" s="45">
        <f>'StockBond Returns'!W1315</f>
        <v>-0.03234018535</v>
      </c>
      <c r="D1325" s="231">
        <f>'StockBond Returns'!M1315</f>
        <v>8.92568736</v>
      </c>
      <c r="E1325" s="45">
        <f t="shared" si="1"/>
        <v>0.07351809472</v>
      </c>
      <c r="F1325" s="147">
        <f t="shared" si="4"/>
        <v>61.54094847</v>
      </c>
      <c r="G1325" s="232">
        <f>'StockBond Returns'!C1315</f>
        <v>1980.083333</v>
      </c>
      <c r="H1325" s="147">
        <f t="shared" si="2"/>
        <v>0.3770311066</v>
      </c>
      <c r="I1325" s="147">
        <f t="shared" si="5"/>
        <v>4.781653655</v>
      </c>
      <c r="J1325" s="45">
        <f t="shared" si="6"/>
        <v>0.09784814599</v>
      </c>
      <c r="K1325" s="45">
        <f t="shared" si="7"/>
        <v>-0.1552804535</v>
      </c>
      <c r="L1325" s="45">
        <f t="shared" si="8"/>
        <v>-0.0006655884426</v>
      </c>
      <c r="M1325" s="45">
        <f t="shared" si="11"/>
        <v>-0.04242276455</v>
      </c>
      <c r="N1325" s="233">
        <f t="shared" si="12"/>
        <v>0.04034254879</v>
      </c>
    </row>
    <row r="1326">
      <c r="A1326" s="180">
        <f t="shared" si="9"/>
        <v>3</v>
      </c>
      <c r="B1326" s="180">
        <f t="shared" si="10"/>
        <v>1980</v>
      </c>
      <c r="C1326" s="45">
        <f>'StockBond Returns'!W1316</f>
        <v>-0.08218267519</v>
      </c>
      <c r="D1326" s="231">
        <f>'StockBond Returns'!M1316</f>
        <v>7.87970101</v>
      </c>
      <c r="E1326" s="45">
        <f t="shared" si="1"/>
        <v>0.08095418429</v>
      </c>
      <c r="F1326" s="147">
        <f t="shared" si="4"/>
        <v>56.13730301</v>
      </c>
      <c r="G1326" s="232">
        <f>'StockBond Returns'!C1316</f>
        <v>1980.166667</v>
      </c>
      <c r="H1326" s="147">
        <f t="shared" si="2"/>
        <v>0.3787124644</v>
      </c>
      <c r="I1326" s="147">
        <f t="shared" si="5"/>
        <v>4.75101771</v>
      </c>
      <c r="J1326" s="45">
        <f t="shared" si="6"/>
        <v>0.1015749537</v>
      </c>
      <c r="K1326" s="45">
        <f t="shared" si="7"/>
        <v>-0.1498334559</v>
      </c>
      <c r="L1326" s="45">
        <f t="shared" si="8"/>
        <v>0.006041919535</v>
      </c>
      <c r="M1326" s="45">
        <f t="shared" si="11"/>
        <v>-0.04547257216</v>
      </c>
      <c r="N1326" s="233">
        <f t="shared" si="12"/>
        <v>0.04037022036</v>
      </c>
    </row>
    <row r="1327">
      <c r="A1327" s="180">
        <f t="shared" si="9"/>
        <v>4</v>
      </c>
      <c r="B1327" s="180">
        <f t="shared" si="10"/>
        <v>1980</v>
      </c>
      <c r="C1327" s="45">
        <f>'StockBond Returns'!W1317</f>
        <v>0.05562428813</v>
      </c>
      <c r="D1327" s="231">
        <f>'StockBond Returns'!M1317</f>
        <v>8.09457636</v>
      </c>
      <c r="E1327" s="45">
        <f t="shared" si="1"/>
        <v>0.07926975517</v>
      </c>
      <c r="F1327" s="147">
        <f t="shared" si="4"/>
        <v>58.86012245</v>
      </c>
      <c r="G1327" s="232">
        <f>'StockBond Returns'!C1317</f>
        <v>1980.25</v>
      </c>
      <c r="H1327" s="147">
        <f t="shared" si="2"/>
        <v>0.388818958</v>
      </c>
      <c r="I1327" s="147">
        <f t="shared" si="5"/>
        <v>4.734586107</v>
      </c>
      <c r="J1327" s="45">
        <f t="shared" si="6"/>
        <v>0.1029736112</v>
      </c>
      <c r="K1327" s="45">
        <f t="shared" si="7"/>
        <v>-0.1468829132</v>
      </c>
      <c r="L1327" s="45">
        <f t="shared" si="8"/>
        <v>0.009809066812</v>
      </c>
      <c r="M1327" s="45">
        <f t="shared" si="11"/>
        <v>-0.04572779565</v>
      </c>
      <c r="N1327" s="233">
        <f t="shared" si="12"/>
        <v>0.04037367427</v>
      </c>
    </row>
    <row r="1328">
      <c r="A1328" s="180">
        <f t="shared" si="9"/>
        <v>5</v>
      </c>
      <c r="B1328" s="180">
        <f t="shared" si="10"/>
        <v>1980</v>
      </c>
      <c r="C1328" s="45">
        <f>'StockBond Returns'!W1318</f>
        <v>0.03814126114</v>
      </c>
      <c r="D1328" s="231">
        <f>'StockBond Returns'!M1318</f>
        <v>8.33448515</v>
      </c>
      <c r="E1328" s="45">
        <f t="shared" si="1"/>
        <v>0.07749170807</v>
      </c>
      <c r="F1328" s="147">
        <f t="shared" si="4"/>
        <v>60.70147275</v>
      </c>
      <c r="G1328" s="232">
        <f>'StockBond Returns'!C1318</f>
        <v>1980.333333</v>
      </c>
      <c r="H1328" s="147">
        <f t="shared" si="2"/>
        <v>0.3919884005</v>
      </c>
      <c r="I1328" s="147">
        <f t="shared" si="5"/>
        <v>4.719692785</v>
      </c>
      <c r="J1328" s="45">
        <f t="shared" si="6"/>
        <v>0.1034941618</v>
      </c>
      <c r="K1328" s="45">
        <f t="shared" si="7"/>
        <v>-0.1441908423</v>
      </c>
      <c r="L1328" s="45">
        <f t="shared" si="8"/>
        <v>0.01327353647</v>
      </c>
      <c r="M1328" s="45">
        <f t="shared" si="11"/>
        <v>-0.04593063405</v>
      </c>
      <c r="N1328" s="233">
        <f t="shared" si="12"/>
        <v>0.04036593828</v>
      </c>
    </row>
    <row r="1329">
      <c r="A1329" s="180">
        <f t="shared" si="9"/>
        <v>6</v>
      </c>
      <c r="B1329" s="180">
        <f t="shared" si="10"/>
        <v>1980</v>
      </c>
      <c r="C1329" s="45">
        <f>'StockBond Returns'!W1319</f>
        <v>0.01812354044</v>
      </c>
      <c r="D1329" s="231">
        <f>'StockBond Returns'!M1319</f>
        <v>8.48533845</v>
      </c>
      <c r="E1329" s="45">
        <f t="shared" si="1"/>
        <v>0.07642516874</v>
      </c>
      <c r="F1329" s="147">
        <f t="shared" si="4"/>
        <v>61.40250573</v>
      </c>
      <c r="G1329" s="232">
        <f>'StockBond Returns'!C1319</f>
        <v>1980.416667</v>
      </c>
      <c r="H1329" s="147">
        <f t="shared" si="2"/>
        <v>0.3910580718</v>
      </c>
      <c r="I1329" s="147">
        <f t="shared" si="5"/>
        <v>4.700662059</v>
      </c>
      <c r="J1329" s="45">
        <f t="shared" si="6"/>
        <v>0.1061859918</v>
      </c>
      <c r="K1329" s="45">
        <f t="shared" si="7"/>
        <v>-0.1407260814</v>
      </c>
      <c r="L1329" s="45">
        <f t="shared" si="8"/>
        <v>0.0176587244</v>
      </c>
      <c r="M1329" s="45">
        <f t="shared" si="11"/>
        <v>-0.04786229753</v>
      </c>
      <c r="N1329" s="233">
        <f t="shared" si="12"/>
        <v>0.04034619613</v>
      </c>
    </row>
    <row r="1330">
      <c r="A1330" s="180">
        <f t="shared" si="9"/>
        <v>7</v>
      </c>
      <c r="B1330" s="180">
        <f t="shared" si="10"/>
        <v>1980</v>
      </c>
      <c r="C1330" s="45">
        <f>'StockBond Returns'!W1320</f>
        <v>0.04300774522</v>
      </c>
      <c r="D1330" s="231">
        <f>'StockBond Returns'!M1320</f>
        <v>9.01949006</v>
      </c>
      <c r="E1330" s="45">
        <f t="shared" si="1"/>
        <v>0.07293550652</v>
      </c>
      <c r="F1330" s="147">
        <f t="shared" si="4"/>
        <v>63.63541245</v>
      </c>
      <c r="G1330" s="232">
        <f>'StockBond Returns'!C1320</f>
        <v>1980.5</v>
      </c>
      <c r="H1330" s="147">
        <f t="shared" si="2"/>
        <v>0.38677342</v>
      </c>
      <c r="I1330" s="147">
        <f t="shared" si="5"/>
        <v>4.682436828</v>
      </c>
      <c r="J1330" s="45">
        <f t="shared" si="6"/>
        <v>0.109557445</v>
      </c>
      <c r="K1330" s="45">
        <f t="shared" si="7"/>
        <v>-0.1373815696</v>
      </c>
      <c r="L1330" s="45">
        <f t="shared" si="8"/>
        <v>0.02191241142</v>
      </c>
      <c r="M1330" s="45">
        <f t="shared" si="11"/>
        <v>-0.04876336766</v>
      </c>
      <c r="N1330" s="233">
        <f t="shared" si="12"/>
        <v>0.04030930128</v>
      </c>
    </row>
    <row r="1331">
      <c r="A1331" s="180">
        <f t="shared" si="9"/>
        <v>8</v>
      </c>
      <c r="B1331" s="180">
        <f t="shared" si="10"/>
        <v>1980</v>
      </c>
      <c r="C1331" s="45">
        <f>'StockBond Returns'!W1321</f>
        <v>-0.00893695898</v>
      </c>
      <c r="D1331" s="231">
        <f>'StockBond Returns'!M1321</f>
        <v>9.08863385</v>
      </c>
      <c r="E1331" s="45">
        <f t="shared" si="1"/>
        <v>0.07251376865</v>
      </c>
      <c r="F1331" s="147">
        <f t="shared" si="4"/>
        <v>62.68338854</v>
      </c>
      <c r="G1331" s="232">
        <f>'StockBond Returns'!C1321</f>
        <v>1980.583333</v>
      </c>
      <c r="H1331" s="147">
        <f t="shared" si="2"/>
        <v>0.3787840612</v>
      </c>
      <c r="I1331" s="147">
        <f t="shared" si="5"/>
        <v>4.658581432</v>
      </c>
      <c r="J1331" s="45">
        <f t="shared" si="6"/>
        <v>0.1141598294</v>
      </c>
      <c r="K1331" s="45">
        <f t="shared" si="7"/>
        <v>-0.1329643226</v>
      </c>
      <c r="L1331" s="45">
        <f t="shared" si="8"/>
        <v>0.02744740918</v>
      </c>
      <c r="M1331" s="45">
        <f t="shared" si="11"/>
        <v>-0.05037575821</v>
      </c>
      <c r="N1331" s="233">
        <f t="shared" si="12"/>
        <v>0.04025916175</v>
      </c>
    </row>
    <row r="1332">
      <c r="A1332" s="180">
        <f t="shared" si="9"/>
        <v>9</v>
      </c>
      <c r="B1332" s="180">
        <f t="shared" si="10"/>
        <v>1980</v>
      </c>
      <c r="C1332" s="45">
        <f>'StockBond Returns'!W1322</f>
        <v>0.01133820506</v>
      </c>
      <c r="D1332" s="231">
        <f>'StockBond Returns'!M1322</f>
        <v>9.12043632</v>
      </c>
      <c r="E1332" s="45">
        <f t="shared" si="1"/>
        <v>0.07232193861</v>
      </c>
      <c r="F1332" s="147">
        <f t="shared" si="4"/>
        <v>63.01102686</v>
      </c>
      <c r="G1332" s="232">
        <f>'StockBond Returns'!C1322</f>
        <v>1980.666667</v>
      </c>
      <c r="H1332" s="147">
        <f t="shared" si="2"/>
        <v>0.3797566347</v>
      </c>
      <c r="I1332" s="147">
        <f t="shared" si="5"/>
        <v>4.635173511</v>
      </c>
      <c r="J1332" s="45">
        <f t="shared" si="6"/>
        <v>0.1196871253</v>
      </c>
      <c r="K1332" s="45">
        <f t="shared" si="7"/>
        <v>-0.1285857374</v>
      </c>
      <c r="L1332" s="45">
        <f t="shared" si="8"/>
        <v>0.03295363807</v>
      </c>
      <c r="M1332" s="45">
        <f t="shared" si="11"/>
        <v>-0.05279958487</v>
      </c>
      <c r="N1332" s="233">
        <f t="shared" si="12"/>
        <v>0.04019528254</v>
      </c>
    </row>
    <row r="1333">
      <c r="A1333" s="180">
        <f t="shared" si="9"/>
        <v>10</v>
      </c>
      <c r="B1333" s="180">
        <f t="shared" si="10"/>
        <v>1980</v>
      </c>
      <c r="C1333" s="45">
        <f>'StockBond Returns'!W1323</f>
        <v>-0.0005541645257</v>
      </c>
      <c r="D1333" s="231">
        <f>'StockBond Returns'!M1323</f>
        <v>9.16162825</v>
      </c>
      <c r="E1333" s="45">
        <f t="shared" si="1"/>
        <v>0.07207545169</v>
      </c>
      <c r="F1333" s="147">
        <f t="shared" si="4"/>
        <v>62.5965622</v>
      </c>
      <c r="G1333" s="232">
        <f>'StockBond Returns'!C1323</f>
        <v>1980.75</v>
      </c>
      <c r="H1333" s="147">
        <f t="shared" si="2"/>
        <v>0.3759729579</v>
      </c>
      <c r="I1333" s="147">
        <f t="shared" si="5"/>
        <v>4.619148402</v>
      </c>
      <c r="J1333" s="45">
        <f t="shared" si="6"/>
        <v>0.1246676346</v>
      </c>
      <c r="K1333" s="45">
        <f t="shared" si="7"/>
        <v>-0.1255625591</v>
      </c>
      <c r="L1333" s="45">
        <f t="shared" si="8"/>
        <v>0.03687297079</v>
      </c>
      <c r="M1333" s="45">
        <f t="shared" si="11"/>
        <v>-0.05195178501</v>
      </c>
      <c r="N1333" s="233">
        <f t="shared" si="12"/>
        <v>0.04011489888</v>
      </c>
    </row>
    <row r="1334">
      <c r="A1334" s="180">
        <f t="shared" si="9"/>
        <v>11</v>
      </c>
      <c r="B1334" s="180">
        <f t="shared" si="10"/>
        <v>1980</v>
      </c>
      <c r="C1334" s="45">
        <f>'StockBond Returns'!W1324</f>
        <v>0.06731463156</v>
      </c>
      <c r="D1334" s="231">
        <f>'StockBond Returns'!M1324</f>
        <v>9.76146891</v>
      </c>
      <c r="E1334" s="45">
        <f t="shared" si="1"/>
        <v>0.06872179916</v>
      </c>
      <c r="F1334" s="147">
        <f t="shared" si="4"/>
        <v>66.40894528</v>
      </c>
      <c r="G1334" s="232">
        <f>'StockBond Returns'!C1324</f>
        <v>1980.833333</v>
      </c>
      <c r="H1334" s="147">
        <f t="shared" si="2"/>
        <v>0.38031185</v>
      </c>
      <c r="I1334" s="147">
        <f t="shared" si="5"/>
        <v>4.606797761</v>
      </c>
      <c r="J1334" s="45">
        <f t="shared" si="6"/>
        <v>0.127668276</v>
      </c>
      <c r="K1334" s="45">
        <f t="shared" si="7"/>
        <v>-0.1232182274</v>
      </c>
      <c r="L1334" s="45">
        <f t="shared" si="8"/>
        <v>0.03999901097</v>
      </c>
      <c r="M1334" s="45">
        <f t="shared" si="11"/>
        <v>-0.05059379496</v>
      </c>
      <c r="N1334" s="233">
        <f t="shared" si="12"/>
        <v>0.04003136687</v>
      </c>
    </row>
    <row r="1335">
      <c r="A1335" s="180">
        <f t="shared" si="9"/>
        <v>12</v>
      </c>
      <c r="B1335" s="180">
        <f t="shared" si="10"/>
        <v>1980</v>
      </c>
      <c r="C1335" s="45">
        <f>'StockBond Returns'!W1325</f>
        <v>-0.02497599475</v>
      </c>
      <c r="D1335" s="231">
        <f>'StockBond Returns'!M1325</f>
        <v>9.54886223</v>
      </c>
      <c r="E1335" s="45">
        <f t="shared" si="1"/>
        <v>0.06986225929</v>
      </c>
      <c r="F1335" s="147">
        <f t="shared" si="4"/>
        <v>64.37950263</v>
      </c>
      <c r="G1335" s="232">
        <f>'StockBond Returns'!C1325</f>
        <v>1980.916667</v>
      </c>
      <c r="H1335" s="147">
        <f t="shared" si="2"/>
        <v>0.3748081255</v>
      </c>
      <c r="I1335" s="147">
        <f t="shared" si="5"/>
        <v>4.589933438</v>
      </c>
      <c r="J1335" s="45">
        <f t="shared" si="6"/>
        <v>0.13294997</v>
      </c>
      <c r="K1335" s="45">
        <f t="shared" si="7"/>
        <v>-0.1199967577</v>
      </c>
      <c r="L1335" s="45">
        <f t="shared" si="8"/>
        <v>0.04417827769</v>
      </c>
      <c r="M1335" s="45">
        <f t="shared" si="11"/>
        <v>-0.05097927899</v>
      </c>
      <c r="N1335" s="233">
        <f t="shared" si="12"/>
        <v>0.039941104</v>
      </c>
    </row>
    <row r="1336">
      <c r="A1336" s="180">
        <f t="shared" si="9"/>
        <v>1</v>
      </c>
      <c r="B1336" s="180">
        <f t="shared" si="10"/>
        <v>1981</v>
      </c>
      <c r="C1336" s="45">
        <f>'StockBond Returns'!W1326</f>
        <v>-0.04130383889</v>
      </c>
      <c r="D1336" s="231">
        <f>'StockBond Returns'!M1326</f>
        <v>8.83542127</v>
      </c>
      <c r="E1336" s="45">
        <f t="shared" si="1"/>
        <v>0.0740903973</v>
      </c>
      <c r="F1336" s="147">
        <f t="shared" si="4"/>
        <v>61.36105491</v>
      </c>
      <c r="G1336" s="232">
        <f>'StockBond Returns'!C1326</f>
        <v>1981</v>
      </c>
      <c r="H1336" s="147">
        <f t="shared" si="2"/>
        <v>0.3788554114</v>
      </c>
      <c r="I1336" s="147">
        <f t="shared" si="5"/>
        <v>4.582871462</v>
      </c>
      <c r="J1336" s="45">
        <f t="shared" si="6"/>
        <v>0.1360160341</v>
      </c>
      <c r="K1336" s="45">
        <f t="shared" si="7"/>
        <v>-0.1186407167</v>
      </c>
      <c r="L1336" s="45">
        <f t="shared" si="8"/>
        <v>0.04615981138</v>
      </c>
      <c r="M1336" s="45">
        <f t="shared" si="11"/>
        <v>-0.04774230414</v>
      </c>
      <c r="N1336" s="233">
        <f t="shared" si="12"/>
        <v>0.039842684</v>
      </c>
    </row>
    <row r="1337">
      <c r="A1337" s="180">
        <f t="shared" si="9"/>
        <v>2</v>
      </c>
      <c r="B1337" s="180">
        <f t="shared" si="10"/>
        <v>1981</v>
      </c>
      <c r="C1337" s="45">
        <f>'StockBond Returns'!W1327</f>
        <v>-0.003619773318</v>
      </c>
      <c r="D1337" s="231">
        <f>'StockBond Returns'!M1327</f>
        <v>9.07815431</v>
      </c>
      <c r="E1337" s="45">
        <f t="shared" si="1"/>
        <v>0.07257727484</v>
      </c>
      <c r="F1337" s="147">
        <f t="shared" si="4"/>
        <v>60.76145776</v>
      </c>
      <c r="G1337" s="232">
        <f>'StockBond Returns'!C1327</f>
        <v>1981.083333</v>
      </c>
      <c r="H1337" s="147">
        <f t="shared" si="2"/>
        <v>0.3674917517</v>
      </c>
      <c r="I1337" s="147">
        <f t="shared" si="5"/>
        <v>4.573332107</v>
      </c>
      <c r="J1337" s="45">
        <f t="shared" si="6"/>
        <v>0.1400922815</v>
      </c>
      <c r="K1337" s="45">
        <f t="shared" si="7"/>
        <v>-0.1168023199</v>
      </c>
      <c r="L1337" s="45">
        <f t="shared" si="8"/>
        <v>0.04872424911</v>
      </c>
      <c r="M1337" s="45">
        <f t="shared" si="11"/>
        <v>-0.04356684177</v>
      </c>
      <c r="N1337" s="233">
        <f t="shared" si="12"/>
        <v>0.03975240074</v>
      </c>
    </row>
    <row r="1338">
      <c r="A1338" s="180">
        <f t="shared" si="9"/>
        <v>3</v>
      </c>
      <c r="B1338" s="180">
        <f t="shared" si="10"/>
        <v>1981</v>
      </c>
      <c r="C1338" s="45">
        <f>'StockBond Returns'!W1328</f>
        <v>0.02987058384</v>
      </c>
      <c r="D1338" s="231">
        <f>'StockBond Returns'!M1328</f>
        <v>9.27199081</v>
      </c>
      <c r="E1338" s="45">
        <f t="shared" si="1"/>
        <v>0.07142585155</v>
      </c>
      <c r="F1338" s="147">
        <f t="shared" si="4"/>
        <v>62.19796904</v>
      </c>
      <c r="G1338" s="232">
        <f>'StockBond Returns'!C1328</f>
        <v>1981.166667</v>
      </c>
      <c r="H1338" s="147">
        <f t="shared" si="2"/>
        <v>0.3702119086</v>
      </c>
      <c r="I1338" s="147">
        <f t="shared" si="5"/>
        <v>4.564831551</v>
      </c>
      <c r="J1338" s="45">
        <f t="shared" si="6"/>
        <v>0.1435247392</v>
      </c>
      <c r="K1338" s="45">
        <f t="shared" si="7"/>
        <v>-0.1151576434</v>
      </c>
      <c r="L1338" s="45">
        <f t="shared" si="8"/>
        <v>0.05106958358</v>
      </c>
      <c r="M1338" s="45">
        <f t="shared" si="11"/>
        <v>-0.03918868968</v>
      </c>
      <c r="N1338" s="233">
        <f t="shared" si="12"/>
        <v>0.03967357315</v>
      </c>
    </row>
    <row r="1339">
      <c r="A1339" s="180">
        <f t="shared" si="9"/>
        <v>4</v>
      </c>
      <c r="B1339" s="180">
        <f t="shared" si="10"/>
        <v>1981</v>
      </c>
      <c r="C1339" s="45">
        <f>'StockBond Returns'!W1329</f>
        <v>-0.03033043247</v>
      </c>
      <c r="D1339" s="231">
        <f>'StockBond Returns'!M1329</f>
        <v>8.9780758</v>
      </c>
      <c r="E1339" s="45">
        <f t="shared" si="1"/>
        <v>0.07319122061</v>
      </c>
      <c r="F1339" s="147">
        <f t="shared" si="4"/>
        <v>59.95249451</v>
      </c>
      <c r="G1339" s="232">
        <f>'StockBond Returns'!C1329</f>
        <v>1981.25</v>
      </c>
      <c r="H1339" s="147">
        <f t="shared" si="2"/>
        <v>0.3656663543</v>
      </c>
      <c r="I1339" s="147">
        <f t="shared" si="5"/>
        <v>4.541678947</v>
      </c>
      <c r="J1339" s="45">
        <f t="shared" si="6"/>
        <v>0.1509720968</v>
      </c>
      <c r="K1339" s="45">
        <f t="shared" si="7"/>
        <v>-0.1106468876</v>
      </c>
      <c r="L1339" s="45">
        <f t="shared" si="8"/>
        <v>0.05683181758</v>
      </c>
      <c r="M1339" s="45">
        <f t="shared" si="11"/>
        <v>-0.04074424998</v>
      </c>
      <c r="N1339" s="233">
        <f t="shared" si="12"/>
        <v>0.03960701885</v>
      </c>
    </row>
    <row r="1340">
      <c r="A1340" s="180">
        <f t="shared" si="9"/>
        <v>5</v>
      </c>
      <c r="B1340" s="180">
        <f t="shared" si="10"/>
        <v>1981</v>
      </c>
      <c r="C1340" s="45">
        <f>'StockBond Returns'!W1330</f>
        <v>0.006228959053</v>
      </c>
      <c r="D1340" s="231">
        <f>'StockBond Returns'!M1330</f>
        <v>8.86602427</v>
      </c>
      <c r="E1340" s="45">
        <f t="shared" si="1"/>
        <v>0.07389506331</v>
      </c>
      <c r="F1340" s="147">
        <f t="shared" si="4"/>
        <v>59.95799207</v>
      </c>
      <c r="G1340" s="232">
        <f>'StockBond Returns'!C1330</f>
        <v>1981.333333</v>
      </c>
      <c r="H1340" s="147">
        <f t="shared" si="2"/>
        <v>0.369216635</v>
      </c>
      <c r="I1340" s="147">
        <f t="shared" si="5"/>
        <v>4.518907182</v>
      </c>
      <c r="J1340" s="45">
        <f t="shared" si="6"/>
        <v>0.1597585393</v>
      </c>
      <c r="K1340" s="45">
        <f t="shared" si="7"/>
        <v>-0.1061652421</v>
      </c>
      <c r="L1340" s="45">
        <f t="shared" si="8"/>
        <v>0.06258601052</v>
      </c>
      <c r="M1340" s="45">
        <f t="shared" si="11"/>
        <v>-0.04254209172</v>
      </c>
      <c r="N1340" s="233">
        <f t="shared" si="12"/>
        <v>0.03953475598</v>
      </c>
    </row>
    <row r="1341">
      <c r="A1341" s="180">
        <f t="shared" si="9"/>
        <v>6</v>
      </c>
      <c r="B1341" s="180">
        <f t="shared" si="10"/>
        <v>1981</v>
      </c>
      <c r="C1341" s="45">
        <f>'StockBond Returns'!W1331</f>
        <v>-0.01561296432</v>
      </c>
      <c r="D1341" s="231">
        <f>'StockBond Returns'!M1331</f>
        <v>8.69312441</v>
      </c>
      <c r="E1341" s="45">
        <f t="shared" si="1"/>
        <v>0.0750167197</v>
      </c>
      <c r="F1341" s="147">
        <f t="shared" si="4"/>
        <v>58.65841801</v>
      </c>
      <c r="G1341" s="232">
        <f>'StockBond Returns'!C1331</f>
        <v>1981.416667</v>
      </c>
      <c r="H1341" s="147">
        <f t="shared" si="2"/>
        <v>0.3666968418</v>
      </c>
      <c r="I1341" s="147">
        <f t="shared" si="5"/>
        <v>4.494545952</v>
      </c>
      <c r="J1341" s="45">
        <f t="shared" si="6"/>
        <v>0.168236215</v>
      </c>
      <c r="K1341" s="45">
        <f t="shared" si="7"/>
        <v>-0.1013205004</v>
      </c>
      <c r="L1341" s="45">
        <f t="shared" si="8"/>
        <v>0.06879642763</v>
      </c>
      <c r="M1341" s="45">
        <f t="shared" si="11"/>
        <v>-0.04384831417</v>
      </c>
      <c r="N1341" s="233">
        <f t="shared" si="12"/>
        <v>0.039456827</v>
      </c>
    </row>
    <row r="1342">
      <c r="A1342" s="180">
        <f t="shared" si="9"/>
        <v>7</v>
      </c>
      <c r="B1342" s="180">
        <f t="shared" si="10"/>
        <v>1981</v>
      </c>
      <c r="C1342" s="45">
        <f>'StockBond Returns'!W1332</f>
        <v>-0.01711265937</v>
      </c>
      <c r="D1342" s="231">
        <f>'StockBond Returns'!M1332</f>
        <v>8.56437819</v>
      </c>
      <c r="E1342" s="45">
        <f t="shared" si="1"/>
        <v>0.0758813546</v>
      </c>
      <c r="F1342" s="147">
        <f t="shared" si="4"/>
        <v>57.2941948</v>
      </c>
      <c r="G1342" s="232">
        <f>'StockBond Returns'!C1332</f>
        <v>1981.5</v>
      </c>
      <c r="H1342" s="147">
        <f t="shared" si="2"/>
        <v>0.3622967593</v>
      </c>
      <c r="I1342" s="147">
        <f t="shared" si="5"/>
        <v>4.470069291</v>
      </c>
      <c r="J1342" s="45">
        <f t="shared" si="6"/>
        <v>0.1760380637</v>
      </c>
      <c r="K1342" s="45">
        <f t="shared" si="7"/>
        <v>-0.09639962071</v>
      </c>
      <c r="L1342" s="45">
        <f t="shared" si="8"/>
        <v>0.07512128483</v>
      </c>
      <c r="M1342" s="45">
        <f t="shared" si="11"/>
        <v>-0.04535406336</v>
      </c>
      <c r="N1342" s="233">
        <f t="shared" si="12"/>
        <v>0.03937460793</v>
      </c>
    </row>
    <row r="1343">
      <c r="A1343" s="180">
        <f t="shared" si="9"/>
        <v>8</v>
      </c>
      <c r="B1343" s="180">
        <f t="shared" si="10"/>
        <v>1981</v>
      </c>
      <c r="C1343" s="45">
        <f>'StockBond Returns'!W1333</f>
        <v>-0.05713513997</v>
      </c>
      <c r="D1343" s="231">
        <f>'StockBond Returns'!M1333</f>
        <v>7.95842761</v>
      </c>
      <c r="E1343" s="45">
        <f t="shared" si="1"/>
        <v>0.08032648087</v>
      </c>
      <c r="F1343" s="147">
        <f t="shared" si="4"/>
        <v>53.67908608</v>
      </c>
      <c r="G1343" s="232">
        <f>'StockBond Returns'!C1333</f>
        <v>1981.583333</v>
      </c>
      <c r="H1343" s="147">
        <f t="shared" si="2"/>
        <v>0.3593210068</v>
      </c>
      <c r="I1343" s="147">
        <f t="shared" si="5"/>
        <v>4.450606237</v>
      </c>
      <c r="J1343" s="45">
        <f t="shared" si="6"/>
        <v>0.1834632154</v>
      </c>
      <c r="K1343" s="45">
        <f t="shared" si="7"/>
        <v>-0.09244806389</v>
      </c>
      <c r="L1343" s="45">
        <f t="shared" si="8"/>
        <v>0.08031901833</v>
      </c>
      <c r="M1343" s="45">
        <f t="shared" si="11"/>
        <v>-0.04464346018</v>
      </c>
      <c r="N1343" s="233">
        <f t="shared" si="12"/>
        <v>0.03928799763</v>
      </c>
    </row>
    <row r="1344">
      <c r="A1344" s="180">
        <f t="shared" si="9"/>
        <v>9</v>
      </c>
      <c r="B1344" s="180">
        <f t="shared" si="10"/>
        <v>1981</v>
      </c>
      <c r="C1344" s="45">
        <f>'StockBond Returns'!W1334</f>
        <v>-0.04864623545</v>
      </c>
      <c r="D1344" s="231">
        <f>'StockBond Returns'!M1334</f>
        <v>7.44530451</v>
      </c>
      <c r="E1344" s="45">
        <f t="shared" si="1"/>
        <v>0.08465642044</v>
      </c>
      <c r="F1344" s="147">
        <f t="shared" si="4"/>
        <v>50.72595923</v>
      </c>
      <c r="G1344" s="232">
        <f>'StockBond Returns'!C1334</f>
        <v>1981.666667</v>
      </c>
      <c r="H1344" s="147">
        <f t="shared" si="2"/>
        <v>0.357856511</v>
      </c>
      <c r="I1344" s="147">
        <f t="shared" si="5"/>
        <v>4.428706113</v>
      </c>
      <c r="J1344" s="45">
        <f t="shared" si="6"/>
        <v>0.1900898302</v>
      </c>
      <c r="K1344" s="45">
        <f t="shared" si="7"/>
        <v>-0.08796018433</v>
      </c>
      <c r="L1344" s="45">
        <f t="shared" si="8"/>
        <v>0.08617410428</v>
      </c>
      <c r="M1344" s="45">
        <f t="shared" si="11"/>
        <v>-0.04454361786</v>
      </c>
      <c r="N1344" s="233">
        <f t="shared" si="12"/>
        <v>0.03920354299</v>
      </c>
    </row>
    <row r="1345">
      <c r="A1345" s="180">
        <f t="shared" si="9"/>
        <v>10</v>
      </c>
      <c r="B1345" s="180">
        <f t="shared" si="10"/>
        <v>1981</v>
      </c>
      <c r="C1345" s="45">
        <f>'StockBond Returns'!W1335</f>
        <v>0.05650750028</v>
      </c>
      <c r="D1345" s="231">
        <f>'StockBond Returns'!M1335</f>
        <v>7.93007847</v>
      </c>
      <c r="E1345" s="45">
        <f t="shared" si="1"/>
        <v>0.08055107848</v>
      </c>
      <c r="F1345" s="147">
        <f t="shared" si="4"/>
        <v>53.21427829</v>
      </c>
      <c r="G1345" s="232">
        <f>'StockBond Returns'!C1335</f>
        <v>1981.75</v>
      </c>
      <c r="H1345" s="147">
        <f t="shared" si="2"/>
        <v>0.3572056256</v>
      </c>
      <c r="I1345" s="147">
        <f t="shared" si="5"/>
        <v>4.409938781</v>
      </c>
      <c r="J1345" s="45">
        <f t="shared" si="6"/>
        <v>0.1975067228</v>
      </c>
      <c r="K1345" s="45">
        <f t="shared" si="7"/>
        <v>-0.08407882562</v>
      </c>
      <c r="L1345" s="45">
        <f t="shared" si="8"/>
        <v>0.09133184595</v>
      </c>
      <c r="M1345" s="45">
        <f t="shared" si="11"/>
        <v>-0.04529181623</v>
      </c>
      <c r="N1345" s="233">
        <f t="shared" si="12"/>
        <v>0.03911930079</v>
      </c>
    </row>
    <row r="1346">
      <c r="A1346" s="180">
        <f t="shared" si="9"/>
        <v>11</v>
      </c>
      <c r="B1346" s="180">
        <f t="shared" si="10"/>
        <v>1981</v>
      </c>
      <c r="C1346" s="45">
        <f>'StockBond Returns'!W1336</f>
        <v>0.05033003876</v>
      </c>
      <c r="D1346" s="231">
        <f>'StockBond Returns'!M1336</f>
        <v>8.03001291</v>
      </c>
      <c r="E1346" s="45">
        <f t="shared" si="1"/>
        <v>0.07976640052</v>
      </c>
      <c r="F1346" s="147">
        <f t="shared" si="4"/>
        <v>55.51737118</v>
      </c>
      <c r="G1346" s="232">
        <f>'StockBond Returns'!C1336</f>
        <v>1981.833333</v>
      </c>
      <c r="H1346" s="147">
        <f t="shared" si="2"/>
        <v>0.3690350721</v>
      </c>
      <c r="I1346" s="147">
        <f t="shared" si="5"/>
        <v>4.398662003</v>
      </c>
      <c r="J1346" s="45">
        <f t="shared" si="6"/>
        <v>0.2034168421</v>
      </c>
      <c r="K1346" s="45">
        <f t="shared" si="7"/>
        <v>-0.08173069349</v>
      </c>
      <c r="L1346" s="45">
        <f t="shared" si="8"/>
        <v>0.0946860555</v>
      </c>
      <c r="M1346" s="45">
        <f t="shared" si="11"/>
        <v>-0.04518013787</v>
      </c>
      <c r="N1346" s="233">
        <f t="shared" si="12"/>
        <v>0.03903351945</v>
      </c>
    </row>
    <row r="1347">
      <c r="A1347" s="180">
        <f t="shared" si="9"/>
        <v>12</v>
      </c>
      <c r="B1347" s="180">
        <f t="shared" si="10"/>
        <v>1981</v>
      </c>
      <c r="C1347" s="45">
        <f>'StockBond Returns'!W1337</f>
        <v>-0.0309238939</v>
      </c>
      <c r="D1347" s="231">
        <f>'StockBond Returns'!M1337</f>
        <v>7.7534773</v>
      </c>
      <c r="E1347" s="45">
        <f t="shared" si="1"/>
        <v>0.08198719467</v>
      </c>
      <c r="F1347" s="147">
        <f t="shared" si="4"/>
        <v>53.44293482</v>
      </c>
      <c r="G1347" s="232">
        <f>'StockBond Returns'!C1337</f>
        <v>1981.916667</v>
      </c>
      <c r="H1347" s="147">
        <f t="shared" si="2"/>
        <v>0.3651363584</v>
      </c>
      <c r="I1347" s="147">
        <f t="shared" si="5"/>
        <v>4.388990236</v>
      </c>
      <c r="J1347" s="45">
        <f t="shared" si="6"/>
        <v>0.2101800718</v>
      </c>
      <c r="K1347" s="45">
        <f t="shared" si="7"/>
        <v>-0.07970715587</v>
      </c>
      <c r="L1347" s="45">
        <f t="shared" si="8"/>
        <v>0.09767446462</v>
      </c>
      <c r="M1347" s="45">
        <f t="shared" si="11"/>
        <v>-0.04377911018</v>
      </c>
      <c r="N1347" s="233">
        <f t="shared" si="12"/>
        <v>0.03894963479</v>
      </c>
    </row>
    <row r="1348">
      <c r="A1348" s="180">
        <f t="shared" si="9"/>
        <v>1</v>
      </c>
      <c r="B1348" s="180">
        <f t="shared" si="10"/>
        <v>1982</v>
      </c>
      <c r="C1348" s="45">
        <f>'StockBond Returns'!W1338</f>
        <v>-0.01214012681</v>
      </c>
      <c r="D1348" s="231">
        <f>'StockBond Returns'!M1338</f>
        <v>7.4188949</v>
      </c>
      <c r="E1348" s="45">
        <f t="shared" si="1"/>
        <v>0.08489548231</v>
      </c>
      <c r="F1348" s="147">
        <f t="shared" si="4"/>
        <v>52.43342726</v>
      </c>
      <c r="G1348" s="232">
        <f>'StockBond Returns'!C1338</f>
        <v>1982</v>
      </c>
      <c r="H1348" s="147">
        <f t="shared" si="2"/>
        <v>0.370946758</v>
      </c>
      <c r="I1348" s="147">
        <f t="shared" si="5"/>
        <v>4.381081583</v>
      </c>
      <c r="J1348" s="45">
        <f t="shared" si="6"/>
        <v>0.2172097437</v>
      </c>
      <c r="K1348" s="45">
        <f t="shared" si="7"/>
        <v>-0.07804585899</v>
      </c>
      <c r="L1348" s="45">
        <f t="shared" si="8"/>
        <v>0.1002526563</v>
      </c>
      <c r="M1348" s="45">
        <f t="shared" si="11"/>
        <v>-0.04403131987</v>
      </c>
      <c r="N1348" s="233">
        <f t="shared" si="12"/>
        <v>0.03887321767</v>
      </c>
    </row>
    <row r="1349">
      <c r="A1349" s="180">
        <f t="shared" si="9"/>
        <v>2</v>
      </c>
      <c r="B1349" s="180">
        <f t="shared" si="10"/>
        <v>1982</v>
      </c>
      <c r="C1349" s="45">
        <f>'StockBond Returns'!W1339</f>
        <v>-0.04059431173</v>
      </c>
      <c r="D1349" s="231">
        <f>'StockBond Returns'!M1339</f>
        <v>7.10718267</v>
      </c>
      <c r="E1349" s="45">
        <f t="shared" si="1"/>
        <v>0.0878513647</v>
      </c>
      <c r="F1349" s="147">
        <f t="shared" si="4"/>
        <v>49.94903994</v>
      </c>
      <c r="G1349" s="232">
        <f>'StockBond Returns'!C1339</f>
        <v>1982.083333</v>
      </c>
      <c r="H1349" s="147">
        <f t="shared" si="2"/>
        <v>0.365674277</v>
      </c>
      <c r="I1349" s="147">
        <f t="shared" si="5"/>
        <v>4.379264108</v>
      </c>
      <c r="J1349" s="45">
        <f t="shared" si="6"/>
        <v>0.2226003784</v>
      </c>
      <c r="K1349" s="45">
        <f t="shared" si="7"/>
        <v>-0.07766323116</v>
      </c>
      <c r="L1349" s="45">
        <f t="shared" si="8"/>
        <v>0.1013247532</v>
      </c>
      <c r="M1349" s="45">
        <f t="shared" si="11"/>
        <v>-0.04243470504</v>
      </c>
      <c r="N1349" s="233">
        <f t="shared" si="12"/>
        <v>0.03879837799</v>
      </c>
    </row>
    <row r="1350">
      <c r="A1350" s="180">
        <f t="shared" si="9"/>
        <v>3</v>
      </c>
      <c r="B1350" s="180">
        <f t="shared" si="10"/>
        <v>1982</v>
      </c>
      <c r="C1350" s="45">
        <f>'StockBond Returns'!W1340</f>
        <v>-0.003027303721</v>
      </c>
      <c r="D1350" s="231">
        <f>'StockBond Returns'!M1340</f>
        <v>7.02344258</v>
      </c>
      <c r="E1350" s="45">
        <f t="shared" si="1"/>
        <v>0.08869015985</v>
      </c>
      <c r="F1350" s="147">
        <f t="shared" si="4"/>
        <v>49.43326175</v>
      </c>
      <c r="G1350" s="232">
        <f>'StockBond Returns'!C1340</f>
        <v>1982.166667</v>
      </c>
      <c r="H1350" s="147">
        <f t="shared" si="2"/>
        <v>0.3653536572</v>
      </c>
      <c r="I1350" s="147">
        <f t="shared" si="5"/>
        <v>4.374405857</v>
      </c>
      <c r="J1350" s="45">
        <f t="shared" si="6"/>
        <v>0.229608635</v>
      </c>
      <c r="K1350" s="45">
        <f t="shared" si="7"/>
        <v>-0.07663887631</v>
      </c>
      <c r="L1350" s="45">
        <f t="shared" si="8"/>
        <v>0.1031808521</v>
      </c>
      <c r="M1350" s="45">
        <f t="shared" si="11"/>
        <v>-0.04171582071</v>
      </c>
      <c r="N1350" s="233">
        <f t="shared" si="12"/>
        <v>0.03873374718</v>
      </c>
    </row>
    <row r="1351">
      <c r="A1351" s="180">
        <f t="shared" si="9"/>
        <v>4</v>
      </c>
      <c r="B1351" s="180">
        <f t="shared" si="10"/>
        <v>1982</v>
      </c>
      <c r="C1351" s="45">
        <f>'StockBond Returns'!W1341</f>
        <v>0.03762114898</v>
      </c>
      <c r="D1351" s="231">
        <f>'StockBond Returns'!M1341</f>
        <v>7.26781098</v>
      </c>
      <c r="E1351" s="45">
        <f t="shared" si="1"/>
        <v>0.08629650577</v>
      </c>
      <c r="F1351" s="147">
        <f t="shared" si="4"/>
        <v>50.91389917</v>
      </c>
      <c r="G1351" s="232">
        <f>'StockBond Returns'!C1341</f>
        <v>1982.25</v>
      </c>
      <c r="H1351" s="147">
        <f t="shared" si="2"/>
        <v>0.3661409661</v>
      </c>
      <c r="I1351" s="147">
        <f t="shared" si="5"/>
        <v>4.374880468</v>
      </c>
      <c r="J1351" s="45">
        <f t="shared" si="6"/>
        <v>0.2349408681</v>
      </c>
      <c r="K1351" s="45">
        <f t="shared" si="7"/>
        <v>-0.07673904776</v>
      </c>
      <c r="L1351" s="45">
        <f t="shared" si="8"/>
        <v>0.103712279</v>
      </c>
      <c r="M1351" s="45">
        <f t="shared" si="11"/>
        <v>-0.03672617131</v>
      </c>
      <c r="N1351" s="233">
        <f t="shared" si="12"/>
        <v>0.03867615153</v>
      </c>
    </row>
    <row r="1352">
      <c r="A1352" s="180">
        <f t="shared" si="9"/>
        <v>5</v>
      </c>
      <c r="B1352" s="180">
        <f t="shared" si="10"/>
        <v>1982</v>
      </c>
      <c r="C1352" s="45">
        <f>'StockBond Returns'!W1342</f>
        <v>-0.02989474992</v>
      </c>
      <c r="D1352" s="231">
        <f>'StockBond Returns'!M1342</f>
        <v>6.90095328</v>
      </c>
      <c r="E1352" s="45">
        <f t="shared" si="1"/>
        <v>0.08995375816</v>
      </c>
      <c r="F1352" s="147">
        <f t="shared" si="4"/>
        <v>49.03664562</v>
      </c>
      <c r="G1352" s="232">
        <f>'StockBond Returns'!C1342</f>
        <v>1982.333333</v>
      </c>
      <c r="H1352" s="147">
        <f t="shared" si="2"/>
        <v>0.3675858801</v>
      </c>
      <c r="I1352" s="147">
        <f t="shared" si="5"/>
        <v>4.373249713</v>
      </c>
      <c r="J1352" s="45">
        <f t="shared" si="6"/>
        <v>0.2405560913</v>
      </c>
      <c r="K1352" s="45">
        <f t="shared" si="7"/>
        <v>-0.07639477005</v>
      </c>
      <c r="L1352" s="45">
        <f t="shared" si="8"/>
        <v>0.1047891732</v>
      </c>
      <c r="M1352" s="45">
        <f t="shared" si="11"/>
        <v>-0.03223289673</v>
      </c>
      <c r="N1352" s="233">
        <f t="shared" si="12"/>
        <v>0.03863712675</v>
      </c>
    </row>
    <row r="1353">
      <c r="A1353" s="180">
        <f t="shared" si="9"/>
        <v>6</v>
      </c>
      <c r="B1353" s="180">
        <f t="shared" si="10"/>
        <v>1982</v>
      </c>
      <c r="C1353" s="45">
        <f>'StockBond Returns'!W1343</f>
        <v>-0.02930191701</v>
      </c>
      <c r="D1353" s="231">
        <f>'StockBond Returns'!M1343</f>
        <v>6.68664363</v>
      </c>
      <c r="E1353" s="45">
        <f t="shared" si="1"/>
        <v>0.0922759306</v>
      </c>
      <c r="F1353" s="147">
        <f t="shared" si="4"/>
        <v>47.24296299</v>
      </c>
      <c r="G1353" s="232">
        <f>'StockBond Returns'!C1343</f>
        <v>1982.416667</v>
      </c>
      <c r="H1353" s="147">
        <f t="shared" si="2"/>
        <v>0.3632823645</v>
      </c>
      <c r="I1353" s="147">
        <f t="shared" si="5"/>
        <v>4.369835236</v>
      </c>
      <c r="J1353" s="45">
        <f t="shared" si="6"/>
        <v>0.2483689697</v>
      </c>
      <c r="K1353" s="45">
        <f t="shared" si="7"/>
        <v>-0.07567308858</v>
      </c>
      <c r="L1353" s="45">
        <f t="shared" si="8"/>
        <v>0.1063382654</v>
      </c>
      <c r="M1353" s="45">
        <f t="shared" si="11"/>
        <v>-0.02774712224</v>
      </c>
      <c r="N1353" s="233">
        <f t="shared" si="12"/>
        <v>0.038618565</v>
      </c>
    </row>
    <row r="1354">
      <c r="A1354" s="180">
        <f t="shared" si="9"/>
        <v>7</v>
      </c>
      <c r="B1354" s="180">
        <f t="shared" si="10"/>
        <v>1982</v>
      </c>
      <c r="C1354" s="45">
        <f>'StockBond Returns'!W1344</f>
        <v>-0.005126208642</v>
      </c>
      <c r="D1354" s="231">
        <f>'StockBond Returns'!M1344</f>
        <v>6.6131665</v>
      </c>
      <c r="E1354" s="45">
        <f t="shared" si="1"/>
        <v>0.09310674603</v>
      </c>
      <c r="F1354" s="147">
        <f t="shared" si="4"/>
        <v>46.6393656</v>
      </c>
      <c r="G1354" s="232">
        <f>'StockBond Returns'!C1344</f>
        <v>1982.5</v>
      </c>
      <c r="H1354" s="147">
        <f t="shared" si="2"/>
        <v>0.361869964</v>
      </c>
      <c r="I1354" s="147">
        <f t="shared" si="5"/>
        <v>4.369408441</v>
      </c>
      <c r="J1354" s="45">
        <f t="shared" si="6"/>
        <v>0.2556655068</v>
      </c>
      <c r="K1354" s="45">
        <f t="shared" si="7"/>
        <v>-0.07558280211</v>
      </c>
      <c r="L1354" s="45">
        <f t="shared" si="8"/>
        <v>0.1071542745</v>
      </c>
      <c r="M1354" s="45">
        <f t="shared" si="11"/>
        <v>-0.0225188569</v>
      </c>
      <c r="N1354" s="233">
        <f t="shared" si="12"/>
        <v>0.03862257084</v>
      </c>
    </row>
    <row r="1355">
      <c r="A1355" s="180">
        <f t="shared" si="9"/>
        <v>8</v>
      </c>
      <c r="B1355" s="180">
        <f t="shared" si="10"/>
        <v>1982</v>
      </c>
      <c r="C1355" s="45">
        <f>'StockBond Returns'!W1345</f>
        <v>0.1036724852</v>
      </c>
      <c r="D1355" s="231">
        <f>'StockBond Returns'!M1345</f>
        <v>7.23751553</v>
      </c>
      <c r="E1355" s="45">
        <f t="shared" si="1"/>
        <v>0.08658448043</v>
      </c>
      <c r="F1355" s="147">
        <f t="shared" si="4"/>
        <v>51.07519862</v>
      </c>
      <c r="G1355" s="232">
        <f>'StockBond Returns'!C1345</f>
        <v>1982.583333</v>
      </c>
      <c r="H1355" s="147">
        <f t="shared" si="2"/>
        <v>0.3685266279</v>
      </c>
      <c r="I1355" s="147">
        <f t="shared" si="5"/>
        <v>4.378614062</v>
      </c>
      <c r="J1355" s="45">
        <f t="shared" si="6"/>
        <v>0.259736858</v>
      </c>
      <c r="K1355" s="45">
        <f t="shared" si="7"/>
        <v>-0.07752630168</v>
      </c>
      <c r="L1355" s="45">
        <f t="shared" si="8"/>
        <v>0.1055519041</v>
      </c>
      <c r="M1355" s="45">
        <f t="shared" si="11"/>
        <v>-0.01617581318</v>
      </c>
      <c r="N1355" s="233">
        <f t="shared" si="12"/>
        <v>0.03864755395</v>
      </c>
    </row>
    <row r="1356">
      <c r="A1356" s="180">
        <f t="shared" si="9"/>
        <v>9</v>
      </c>
      <c r="B1356" s="180">
        <f t="shared" si="10"/>
        <v>1982</v>
      </c>
      <c r="C1356" s="45">
        <f>'StockBond Returns'!W1346</f>
        <v>0.02745716843</v>
      </c>
      <c r="D1356" s="231">
        <f>'StockBond Returns'!M1346</f>
        <v>7.27915111</v>
      </c>
      <c r="E1356" s="45">
        <f t="shared" si="1"/>
        <v>0.08618932825</v>
      </c>
      <c r="F1356" s="147">
        <f t="shared" si="4"/>
        <v>52.09893362</v>
      </c>
      <c r="G1356" s="232">
        <f>'StockBond Returns'!C1346</f>
        <v>1982.666667</v>
      </c>
      <c r="H1356" s="147">
        <f t="shared" si="2"/>
        <v>0.3741976743</v>
      </c>
      <c r="I1356" s="147">
        <f t="shared" si="5"/>
        <v>4.394955225</v>
      </c>
      <c r="J1356" s="45">
        <f t="shared" si="6"/>
        <v>0.2625630666</v>
      </c>
      <c r="K1356" s="45">
        <f t="shared" si="7"/>
        <v>-0.08095620997</v>
      </c>
      <c r="L1356" s="45">
        <f t="shared" si="8"/>
        <v>0.1021789022</v>
      </c>
      <c r="M1356" s="45">
        <f t="shared" si="11"/>
        <v>-0.007620936489</v>
      </c>
      <c r="N1356" s="233">
        <f t="shared" si="12"/>
        <v>0.03870082939</v>
      </c>
    </row>
    <row r="1357">
      <c r="A1357" s="180">
        <f t="shared" si="9"/>
        <v>10</v>
      </c>
      <c r="B1357" s="180">
        <f t="shared" si="10"/>
        <v>1982</v>
      </c>
      <c r="C1357" s="45">
        <f>'StockBond Returns'!W1347</f>
        <v>0.09926495161</v>
      </c>
      <c r="D1357" s="231">
        <f>'StockBond Returns'!M1347</f>
        <v>8.16683089</v>
      </c>
      <c r="E1357" s="45">
        <f t="shared" si="1"/>
        <v>0.07872325866</v>
      </c>
      <c r="F1357" s="147">
        <f t="shared" si="4"/>
        <v>56.85918936</v>
      </c>
      <c r="G1357" s="232">
        <f>'StockBond Returns'!C1347</f>
        <v>1982.75</v>
      </c>
      <c r="H1357" s="147">
        <f t="shared" si="2"/>
        <v>0.3730117226</v>
      </c>
      <c r="I1357" s="147">
        <f t="shared" si="5"/>
        <v>4.410761322</v>
      </c>
      <c r="J1357" s="45">
        <f t="shared" si="6"/>
        <v>0.2631676457</v>
      </c>
      <c r="K1357" s="45">
        <f t="shared" si="7"/>
        <v>-0.08424963127</v>
      </c>
      <c r="L1357" s="45">
        <f t="shared" si="8"/>
        <v>0.09896813356</v>
      </c>
      <c r="M1357" s="45">
        <f t="shared" si="11"/>
        <v>0.0001865198776</v>
      </c>
      <c r="N1357" s="233">
        <f t="shared" si="12"/>
        <v>0.03877250631</v>
      </c>
    </row>
    <row r="1358">
      <c r="A1358" s="180">
        <f t="shared" si="9"/>
        <v>11</v>
      </c>
      <c r="B1358" s="180">
        <f t="shared" si="10"/>
        <v>1982</v>
      </c>
      <c r="C1358" s="45">
        <f>'StockBond Returns'!W1348</f>
        <v>0.03239226688</v>
      </c>
      <c r="D1358" s="231">
        <f>'StockBond Returns'!M1348</f>
        <v>8.37407281</v>
      </c>
      <c r="E1358" s="45">
        <f t="shared" si="1"/>
        <v>0.07720810278</v>
      </c>
      <c r="F1358" s="147">
        <f t="shared" si="4"/>
        <v>58.31589298</v>
      </c>
      <c r="G1358" s="232">
        <f>'StockBond Returns'!C1348</f>
        <v>1982.833333</v>
      </c>
      <c r="H1358" s="147">
        <f t="shared" si="2"/>
        <v>0.3752049549</v>
      </c>
      <c r="I1358" s="147">
        <f t="shared" si="5"/>
        <v>4.416931205</v>
      </c>
      <c r="J1358" s="45">
        <f t="shared" si="6"/>
        <v>0.2671975809</v>
      </c>
      <c r="K1358" s="45">
        <f t="shared" si="7"/>
        <v>-0.08552881633</v>
      </c>
      <c r="L1358" s="45">
        <f t="shared" si="8"/>
        <v>0.09817704588</v>
      </c>
      <c r="M1358" s="45">
        <f t="shared" si="11"/>
        <v>0.004153354325</v>
      </c>
      <c r="N1358" s="233">
        <f t="shared" si="12"/>
        <v>0.03885789678</v>
      </c>
    </row>
    <row r="1359">
      <c r="A1359" s="180">
        <f t="shared" si="9"/>
        <v>12</v>
      </c>
      <c r="B1359" s="180">
        <f t="shared" si="10"/>
        <v>1982</v>
      </c>
      <c r="C1359" s="45">
        <f>'StockBond Returns'!W1349</f>
        <v>0.02613339965</v>
      </c>
      <c r="D1359" s="231">
        <f>'StockBond Returns'!M1349</f>
        <v>8.54306118</v>
      </c>
      <c r="E1359" s="45">
        <f t="shared" si="1"/>
        <v>0.07602703024</v>
      </c>
      <c r="F1359" s="147">
        <f t="shared" si="4"/>
        <v>59.45487518</v>
      </c>
      <c r="G1359" s="232">
        <f>'StockBond Returns'!C1349</f>
        <v>1982.916667</v>
      </c>
      <c r="H1359" s="147">
        <f t="shared" si="2"/>
        <v>0.3766814661</v>
      </c>
      <c r="I1359" s="147">
        <f t="shared" si="5"/>
        <v>4.428476313</v>
      </c>
      <c r="J1359" s="45">
        <f t="shared" si="6"/>
        <v>0.2685052402</v>
      </c>
      <c r="K1359" s="45">
        <f t="shared" si="7"/>
        <v>-0.08791285715</v>
      </c>
      <c r="L1359" s="45">
        <f t="shared" si="8"/>
        <v>0.09606508445</v>
      </c>
      <c r="M1359" s="45">
        <f t="shared" si="11"/>
        <v>0.008996619838</v>
      </c>
      <c r="N1359" s="233">
        <f t="shared" si="12"/>
        <v>0.03894503386</v>
      </c>
    </row>
    <row r="1360">
      <c r="A1360" s="180">
        <f t="shared" si="9"/>
        <v>1</v>
      </c>
      <c r="B1360" s="180">
        <f t="shared" si="10"/>
        <v>1983</v>
      </c>
      <c r="C1360" s="45">
        <f>'StockBond Returns'!W1350</f>
        <v>0.0216443511</v>
      </c>
      <c r="D1360" s="231">
        <f>'StockBond Returns'!M1350</f>
        <v>8.81746779</v>
      </c>
      <c r="E1360" s="45">
        <f t="shared" si="1"/>
        <v>0.07420562251</v>
      </c>
      <c r="F1360" s="147">
        <f t="shared" si="4"/>
        <v>60.35690288</v>
      </c>
      <c r="G1360" s="232">
        <f>'StockBond Returns'!C1350</f>
        <v>1983</v>
      </c>
      <c r="H1360" s="147">
        <f t="shared" si="2"/>
        <v>0.3732351293</v>
      </c>
      <c r="I1360" s="147">
        <f t="shared" si="5"/>
        <v>4.430764684</v>
      </c>
      <c r="J1360" s="45">
        <f t="shared" si="6"/>
        <v>0.2721922515</v>
      </c>
      <c r="K1360" s="45">
        <f t="shared" si="7"/>
        <v>-0.08838392572</v>
      </c>
      <c r="L1360" s="45">
        <f t="shared" si="8"/>
        <v>0.09625442203</v>
      </c>
      <c r="M1360" s="45">
        <f t="shared" si="11"/>
        <v>0.01134037346</v>
      </c>
      <c r="N1360" s="233">
        <f t="shared" si="12"/>
        <v>0.03902989992</v>
      </c>
    </row>
    <row r="1361">
      <c r="A1361" s="180">
        <f t="shared" si="9"/>
        <v>2</v>
      </c>
      <c r="B1361" s="180">
        <f t="shared" si="10"/>
        <v>1983</v>
      </c>
      <c r="C1361" s="45">
        <f>'StockBond Returns'!W1351</f>
        <v>0.02631649101</v>
      </c>
      <c r="D1361" s="231">
        <f>'StockBond Returns'!M1351</f>
        <v>8.98697315</v>
      </c>
      <c r="E1361" s="45">
        <f t="shared" si="1"/>
        <v>0.07313608477</v>
      </c>
      <c r="F1361" s="147">
        <f t="shared" si="4"/>
        <v>61.5622274</v>
      </c>
      <c r="G1361" s="232">
        <f>'StockBond Returns'!C1351</f>
        <v>1983.083333</v>
      </c>
      <c r="H1361" s="147">
        <f t="shared" si="2"/>
        <v>0.3752016902</v>
      </c>
      <c r="I1361" s="147">
        <f t="shared" si="5"/>
        <v>4.440292097</v>
      </c>
      <c r="J1361" s="45">
        <f t="shared" si="6"/>
        <v>0.2737108661</v>
      </c>
      <c r="K1361" s="45">
        <f t="shared" si="7"/>
        <v>-0.09033995538</v>
      </c>
      <c r="L1361" s="45">
        <f t="shared" si="8"/>
        <v>0.09466636447</v>
      </c>
      <c r="M1361" s="45">
        <f t="shared" si="11"/>
        <v>0.01393567222</v>
      </c>
      <c r="N1361" s="233">
        <f t="shared" si="12"/>
        <v>0.03911143274</v>
      </c>
    </row>
    <row r="1362">
      <c r="A1362" s="180">
        <f t="shared" si="9"/>
        <v>3</v>
      </c>
      <c r="B1362" s="180">
        <f t="shared" si="10"/>
        <v>1983</v>
      </c>
      <c r="C1362" s="45">
        <f>'StockBond Returns'!W1352</f>
        <v>0.02366876945</v>
      </c>
      <c r="D1362" s="231">
        <f>'StockBond Returns'!M1352</f>
        <v>9.29725893</v>
      </c>
      <c r="E1362" s="45">
        <f t="shared" si="1"/>
        <v>0.0712792917</v>
      </c>
      <c r="F1362" s="147">
        <f t="shared" si="4"/>
        <v>62.63524732</v>
      </c>
      <c r="G1362" s="232">
        <f>'StockBond Returns'!C1352</f>
        <v>1983.166667</v>
      </c>
      <c r="H1362" s="147">
        <f t="shared" si="2"/>
        <v>0.372049672</v>
      </c>
      <c r="I1362" s="147">
        <f t="shared" si="5"/>
        <v>4.446988112</v>
      </c>
      <c r="J1362" s="45">
        <f t="shared" si="6"/>
        <v>0.2766712567</v>
      </c>
      <c r="K1362" s="45">
        <f t="shared" si="7"/>
        <v>-0.09170966831</v>
      </c>
      <c r="L1362" s="45">
        <f t="shared" si="8"/>
        <v>0.09378865324</v>
      </c>
      <c r="M1362" s="45">
        <f t="shared" si="11"/>
        <v>0.01659248312</v>
      </c>
      <c r="N1362" s="233">
        <f t="shared" si="12"/>
        <v>0.03918888339</v>
      </c>
    </row>
    <row r="1363">
      <c r="A1363" s="180">
        <f t="shared" si="9"/>
        <v>4</v>
      </c>
      <c r="B1363" s="180">
        <f t="shared" si="10"/>
        <v>1983</v>
      </c>
      <c r="C1363" s="45">
        <f>'StockBond Returns'!W1353</f>
        <v>0.05887299417</v>
      </c>
      <c r="D1363" s="231">
        <f>'StockBond Returns'!M1353</f>
        <v>9.79812709</v>
      </c>
      <c r="E1363" s="45">
        <f t="shared" si="1"/>
        <v>0.0685301607</v>
      </c>
      <c r="F1363" s="147">
        <f t="shared" si="4"/>
        <v>65.92881852</v>
      </c>
      <c r="G1363" s="232">
        <f>'StockBond Returns'!C1353</f>
        <v>1983.25</v>
      </c>
      <c r="H1363" s="147">
        <f t="shared" si="2"/>
        <v>0.3765093773</v>
      </c>
      <c r="I1363" s="147">
        <f t="shared" si="5"/>
        <v>4.457356523</v>
      </c>
      <c r="J1363" s="45">
        <f t="shared" si="6"/>
        <v>0.2792168752</v>
      </c>
      <c r="K1363" s="45">
        <f t="shared" si="7"/>
        <v>-0.09382247387</v>
      </c>
      <c r="L1363" s="45">
        <f t="shared" si="8"/>
        <v>0.09202425115</v>
      </c>
      <c r="M1363" s="45">
        <f t="shared" si="11"/>
        <v>0.01885218472</v>
      </c>
      <c r="N1363" s="233">
        <f t="shared" si="12"/>
        <v>0.03926419367</v>
      </c>
    </row>
    <row r="1364">
      <c r="A1364" s="180">
        <f t="shared" si="9"/>
        <v>5</v>
      </c>
      <c r="B1364" s="180">
        <f t="shared" si="10"/>
        <v>1983</v>
      </c>
      <c r="C1364" s="45">
        <f>'StockBond Returns'!W1354</f>
        <v>-0.01635328177</v>
      </c>
      <c r="D1364" s="231">
        <f>'StockBond Returns'!M1354</f>
        <v>9.77155997</v>
      </c>
      <c r="E1364" s="45">
        <f t="shared" si="1"/>
        <v>0.06866890256</v>
      </c>
      <c r="F1364" s="147">
        <f t="shared" si="4"/>
        <v>64.48031376</v>
      </c>
      <c r="G1364" s="232">
        <f>'StockBond Returns'!C1354</f>
        <v>1983.333333</v>
      </c>
      <c r="H1364" s="147">
        <f t="shared" si="2"/>
        <v>0.3689826986</v>
      </c>
      <c r="I1364" s="147">
        <f t="shared" si="5"/>
        <v>4.458753342</v>
      </c>
      <c r="J1364" s="45">
        <f t="shared" si="6"/>
        <v>0.2836846277</v>
      </c>
      <c r="K1364" s="45">
        <f t="shared" si="7"/>
        <v>-0.09410635716</v>
      </c>
      <c r="L1364" s="45">
        <f t="shared" si="8"/>
        <v>0.09246884442</v>
      </c>
      <c r="M1364" s="45">
        <f t="shared" si="11"/>
        <v>0.01955150833</v>
      </c>
      <c r="N1364" s="233">
        <f t="shared" si="12"/>
        <v>0.03933636979</v>
      </c>
    </row>
    <row r="1365">
      <c r="A1365" s="180">
        <f t="shared" si="9"/>
        <v>6</v>
      </c>
      <c r="B1365" s="180">
        <f t="shared" si="10"/>
        <v>1983</v>
      </c>
      <c r="C1365" s="45">
        <f>'StockBond Returns'!W1355</f>
        <v>0.02713301661</v>
      </c>
      <c r="D1365" s="231">
        <f>'StockBond Returns'!M1355</f>
        <v>10.10288354</v>
      </c>
      <c r="E1365" s="45">
        <f t="shared" si="1"/>
        <v>0.06699082091</v>
      </c>
      <c r="F1365" s="147">
        <f t="shared" si="4"/>
        <v>65.85086487</v>
      </c>
      <c r="G1365" s="232">
        <f>'StockBond Returns'!C1355</f>
        <v>1983.416667</v>
      </c>
      <c r="H1365" s="147">
        <f t="shared" si="2"/>
        <v>0.367616958</v>
      </c>
      <c r="I1365" s="147">
        <f t="shared" si="5"/>
        <v>4.463087935</v>
      </c>
      <c r="J1365" s="45">
        <f t="shared" si="6"/>
        <v>0.2854845991</v>
      </c>
      <c r="K1365" s="45">
        <f t="shared" si="7"/>
        <v>-0.09498616969</v>
      </c>
      <c r="L1365" s="45">
        <f t="shared" si="8"/>
        <v>0.09220133467</v>
      </c>
      <c r="M1365" s="45">
        <f t="shared" si="11"/>
        <v>0.02134009499</v>
      </c>
      <c r="N1365" s="233">
        <f t="shared" si="12"/>
        <v>0.03939731495</v>
      </c>
    </row>
    <row r="1366">
      <c r="A1366" s="180">
        <f t="shared" si="9"/>
        <v>7</v>
      </c>
      <c r="B1366" s="180">
        <f t="shared" si="10"/>
        <v>1983</v>
      </c>
      <c r="C1366" s="45">
        <f>'StockBond Returns'!W1356</f>
        <v>-0.03512022552</v>
      </c>
      <c r="D1366" s="231">
        <f>'StockBond Returns'!M1356</f>
        <v>9.71704006</v>
      </c>
      <c r="E1366" s="45">
        <f t="shared" si="1"/>
        <v>0.06895599863</v>
      </c>
      <c r="F1366" s="147">
        <f t="shared" si="4"/>
        <v>63.18346148</v>
      </c>
      <c r="G1366" s="232">
        <f>'StockBond Returns'!C1356</f>
        <v>1983.5</v>
      </c>
      <c r="H1366" s="147">
        <f t="shared" si="2"/>
        <v>0.3630732236</v>
      </c>
      <c r="I1366" s="147">
        <f t="shared" si="5"/>
        <v>4.464291195</v>
      </c>
      <c r="J1366" s="45">
        <f t="shared" si="6"/>
        <v>0.288258144</v>
      </c>
      <c r="K1366" s="45">
        <f t="shared" si="7"/>
        <v>-0.0952300979</v>
      </c>
      <c r="L1366" s="45">
        <f t="shared" si="8"/>
        <v>0.09270619947</v>
      </c>
      <c r="M1366" s="45">
        <f t="shared" si="11"/>
        <v>0.02171524024</v>
      </c>
      <c r="N1366" s="233">
        <f t="shared" si="12"/>
        <v>0.03944647216</v>
      </c>
    </row>
    <row r="1367">
      <c r="A1367" s="180">
        <f t="shared" si="9"/>
        <v>8</v>
      </c>
      <c r="B1367" s="180">
        <f t="shared" si="10"/>
        <v>1983</v>
      </c>
      <c r="C1367" s="45">
        <f>'StockBond Returns'!W1357</f>
        <v>0.007432041566</v>
      </c>
      <c r="D1367" s="231">
        <f>'StockBond Returns'!M1357</f>
        <v>9.84786059</v>
      </c>
      <c r="E1367" s="45">
        <f t="shared" si="1"/>
        <v>0.06827244904</v>
      </c>
      <c r="F1367" s="147">
        <f t="shared" si="4"/>
        <v>63.28727199</v>
      </c>
      <c r="G1367" s="232">
        <f>'StockBond Returns'!C1357</f>
        <v>1983.583333</v>
      </c>
      <c r="H1367" s="147">
        <f t="shared" si="2"/>
        <v>0.3600647544</v>
      </c>
      <c r="I1367" s="147">
        <f t="shared" si="5"/>
        <v>4.455829321</v>
      </c>
      <c r="J1367" s="45">
        <f t="shared" si="6"/>
        <v>0.2925090151</v>
      </c>
      <c r="K1367" s="45">
        <f t="shared" si="7"/>
        <v>-0.09351188835</v>
      </c>
      <c r="L1367" s="45">
        <f t="shared" si="8"/>
        <v>0.09558632449</v>
      </c>
      <c r="M1367" s="45">
        <f t="shared" si="11"/>
        <v>0.01763463465</v>
      </c>
      <c r="N1367" s="233">
        <f t="shared" si="12"/>
        <v>0.03948429155</v>
      </c>
    </row>
    <row r="1368">
      <c r="A1368" s="180">
        <f t="shared" si="9"/>
        <v>9</v>
      </c>
      <c r="B1368" s="180">
        <f t="shared" si="10"/>
        <v>1983</v>
      </c>
      <c r="C1368" s="45">
        <f>'StockBond Returns'!W1358</f>
        <v>0.01760665878</v>
      </c>
      <c r="D1368" s="231">
        <f>'StockBond Returns'!M1358</f>
        <v>9.91672549</v>
      </c>
      <c r="E1368" s="45">
        <f t="shared" si="1"/>
        <v>0.06791986899</v>
      </c>
      <c r="F1368" s="147">
        <f t="shared" si="4"/>
        <v>64.0351451</v>
      </c>
      <c r="G1368" s="232">
        <f>'StockBond Returns'!C1358</f>
        <v>1983.666667</v>
      </c>
      <c r="H1368" s="147">
        <f t="shared" si="2"/>
        <v>0.3624382222</v>
      </c>
      <c r="I1368" s="147">
        <f t="shared" si="5"/>
        <v>4.444069869</v>
      </c>
      <c r="J1368" s="45">
        <f t="shared" si="6"/>
        <v>0.2987108745</v>
      </c>
      <c r="K1368" s="45">
        <f t="shared" si="7"/>
        <v>-0.09111323039</v>
      </c>
      <c r="L1368" s="45">
        <f t="shared" si="8"/>
        <v>0.09930547921</v>
      </c>
      <c r="M1368" s="45">
        <f t="shared" si="11"/>
        <v>0.01117523189</v>
      </c>
      <c r="N1368" s="233">
        <f t="shared" si="12"/>
        <v>0.03951576775</v>
      </c>
    </row>
    <row r="1369">
      <c r="A1369" s="180">
        <f t="shared" si="9"/>
        <v>10</v>
      </c>
      <c r="B1369" s="180">
        <f t="shared" si="10"/>
        <v>1983</v>
      </c>
      <c r="C1369" s="45">
        <f>'StockBond Returns'!W1359</f>
        <v>-0.01457931727</v>
      </c>
      <c r="D1369" s="231">
        <f>'StockBond Returns'!M1359</f>
        <v>9.75584215</v>
      </c>
      <c r="E1369" s="45">
        <f t="shared" si="1"/>
        <v>0.06875134174</v>
      </c>
      <c r="F1369" s="147">
        <f t="shared" si="4"/>
        <v>62.74440229</v>
      </c>
      <c r="G1369" s="232">
        <f>'StockBond Returns'!C1359</f>
        <v>1983.75</v>
      </c>
      <c r="H1369" s="147">
        <f t="shared" si="2"/>
        <v>0.3594801537</v>
      </c>
      <c r="I1369" s="147">
        <f t="shared" si="5"/>
        <v>4.4305383</v>
      </c>
      <c r="J1369" s="45">
        <f t="shared" si="6"/>
        <v>0.307301565</v>
      </c>
      <c r="K1369" s="45">
        <f t="shared" si="7"/>
        <v>-0.08833734558</v>
      </c>
      <c r="L1369" s="45">
        <f t="shared" si="8"/>
        <v>0.1035057237</v>
      </c>
      <c r="M1369" s="45">
        <f t="shared" si="11"/>
        <v>0.004483801422</v>
      </c>
      <c r="N1369" s="233">
        <f t="shared" si="12"/>
        <v>0.03954835558</v>
      </c>
    </row>
    <row r="1370">
      <c r="A1370" s="180">
        <f t="shared" si="9"/>
        <v>11</v>
      </c>
      <c r="B1370" s="180">
        <f t="shared" si="10"/>
        <v>1983</v>
      </c>
      <c r="C1370" s="45">
        <f>'StockBond Returns'!W1360</f>
        <v>0.01674287612</v>
      </c>
      <c r="D1370" s="231">
        <f>'StockBond Returns'!M1360</f>
        <v>9.9251573</v>
      </c>
      <c r="E1370" s="45">
        <f t="shared" si="1"/>
        <v>0.06787703533</v>
      </c>
      <c r="F1370" s="147">
        <f t="shared" si="4"/>
        <v>63.42942516</v>
      </c>
      <c r="G1370" s="232">
        <f>'StockBond Returns'!C1360</f>
        <v>1983.833333</v>
      </c>
      <c r="H1370" s="147">
        <f t="shared" si="2"/>
        <v>0.3587834444</v>
      </c>
      <c r="I1370" s="147">
        <f t="shared" si="5"/>
        <v>4.41411679</v>
      </c>
      <c r="J1370" s="45">
        <f t="shared" si="6"/>
        <v>0.3165834934</v>
      </c>
      <c r="K1370" s="45">
        <f t="shared" si="7"/>
        <v>-0.08494575479</v>
      </c>
      <c r="L1370" s="45">
        <f t="shared" si="8"/>
        <v>0.1084776712</v>
      </c>
      <c r="M1370" s="45">
        <f t="shared" si="11"/>
        <v>-0.0006371879574</v>
      </c>
      <c r="N1370" s="233">
        <f t="shared" si="12"/>
        <v>0.03957747633</v>
      </c>
    </row>
    <row r="1371">
      <c r="A1371" s="180">
        <f t="shared" si="9"/>
        <v>12</v>
      </c>
      <c r="B1371" s="180">
        <f t="shared" si="10"/>
        <v>1983</v>
      </c>
      <c r="C1371" s="45">
        <f>'StockBond Returns'!W1361</f>
        <v>-0.007240866367</v>
      </c>
      <c r="D1371" s="231">
        <f>'StockBond Returns'!M1361</f>
        <v>9.79351818</v>
      </c>
      <c r="E1371" s="45">
        <f t="shared" si="1"/>
        <v>0.06855417592</v>
      </c>
      <c r="F1371" s="147">
        <f t="shared" si="4"/>
        <v>62.61395562</v>
      </c>
      <c r="G1371" s="232">
        <f>'StockBond Returns'!C1361</f>
        <v>1983.916667</v>
      </c>
      <c r="H1371" s="147">
        <f t="shared" si="2"/>
        <v>0.3577040107</v>
      </c>
      <c r="I1371" s="147">
        <f t="shared" si="5"/>
        <v>4.395139334</v>
      </c>
      <c r="J1371" s="45">
        <f t="shared" si="6"/>
        <v>0.3266631754</v>
      </c>
      <c r="K1371" s="45">
        <f t="shared" si="7"/>
        <v>-0.08099470801</v>
      </c>
      <c r="L1371" s="45">
        <f t="shared" si="8"/>
        <v>0.1141568105</v>
      </c>
      <c r="M1371" s="45">
        <f t="shared" si="11"/>
        <v>-0.007527866492</v>
      </c>
      <c r="N1371" s="233">
        <f t="shared" si="12"/>
        <v>0.03960302997</v>
      </c>
    </row>
    <row r="1372">
      <c r="A1372" s="180">
        <f t="shared" si="9"/>
        <v>1</v>
      </c>
      <c r="B1372" s="180">
        <f t="shared" si="10"/>
        <v>1984</v>
      </c>
      <c r="C1372" s="45">
        <f>'StockBond Returns'!W1362</f>
        <v>-0.006468741556</v>
      </c>
      <c r="D1372" s="231">
        <f>'StockBond Returns'!M1362</f>
        <v>9.71713225</v>
      </c>
      <c r="E1372" s="45">
        <f t="shared" si="1"/>
        <v>0.06895551045</v>
      </c>
      <c r="F1372" s="147">
        <f t="shared" si="4"/>
        <v>61.85353201</v>
      </c>
      <c r="G1372" s="232">
        <f>'StockBond Returns'!C1362</f>
        <v>1984</v>
      </c>
      <c r="H1372" s="147">
        <f t="shared" si="2"/>
        <v>0.3554284894</v>
      </c>
      <c r="I1372" s="147">
        <f t="shared" si="5"/>
        <v>4.377332694</v>
      </c>
      <c r="J1372" s="45">
        <f t="shared" si="6"/>
        <v>0.3358728874</v>
      </c>
      <c r="K1372" s="45">
        <f t="shared" si="7"/>
        <v>-0.07725626787</v>
      </c>
      <c r="L1372" s="45">
        <f t="shared" si="8"/>
        <v>0.1196082387</v>
      </c>
      <c r="M1372" s="45">
        <f t="shared" si="11"/>
        <v>-0.01205931557</v>
      </c>
      <c r="N1372" s="233">
        <f t="shared" si="12"/>
        <v>0.03962060899</v>
      </c>
    </row>
    <row r="1373">
      <c r="A1373" s="180">
        <f t="shared" si="9"/>
        <v>2</v>
      </c>
      <c r="B1373" s="180">
        <f t="shared" si="10"/>
        <v>1984</v>
      </c>
      <c r="C1373" s="45">
        <f>'StockBond Returns'!W1363</f>
        <v>-0.03398325888</v>
      </c>
      <c r="D1373" s="231">
        <f>'StockBond Returns'!M1363</f>
        <v>9.31030277</v>
      </c>
      <c r="E1373" s="45">
        <f t="shared" si="1"/>
        <v>0.0712039463</v>
      </c>
      <c r="F1373" s="147">
        <f t="shared" si="4"/>
        <v>59.40819755</v>
      </c>
      <c r="G1373" s="232">
        <f>'StockBond Returns'!C1363</f>
        <v>1984.083333</v>
      </c>
      <c r="H1373" s="147">
        <f t="shared" si="2"/>
        <v>0.3525081757</v>
      </c>
      <c r="I1373" s="147">
        <f t="shared" si="5"/>
        <v>4.35463918</v>
      </c>
      <c r="J1373" s="45">
        <f t="shared" si="6"/>
        <v>0.3473068672</v>
      </c>
      <c r="K1373" s="45">
        <f t="shared" si="7"/>
        <v>-0.0724475346</v>
      </c>
      <c r="L1373" s="45">
        <f t="shared" si="8"/>
        <v>0.1263905333</v>
      </c>
      <c r="M1373" s="45">
        <f t="shared" si="11"/>
        <v>-0.01928992854</v>
      </c>
      <c r="N1373" s="233">
        <f t="shared" si="12"/>
        <v>0.03963161449</v>
      </c>
    </row>
    <row r="1374">
      <c r="A1374" s="180">
        <f t="shared" si="9"/>
        <v>3</v>
      </c>
      <c r="B1374" s="180">
        <f t="shared" si="10"/>
        <v>1984</v>
      </c>
      <c r="C1374" s="45">
        <f>'StockBond Returns'!W1364</f>
        <v>0.005655369411</v>
      </c>
      <c r="D1374" s="231">
        <f>'StockBond Returns'!M1364</f>
        <v>9.361115</v>
      </c>
      <c r="E1374" s="45">
        <f t="shared" si="1"/>
        <v>0.07091244072</v>
      </c>
      <c r="F1374" s="147">
        <f t="shared" si="4"/>
        <v>59.38967111</v>
      </c>
      <c r="G1374" s="232">
        <f>'StockBond Returns'!C1364</f>
        <v>1984.166667</v>
      </c>
      <c r="H1374" s="147">
        <f t="shared" si="2"/>
        <v>0.3509555443</v>
      </c>
      <c r="I1374" s="147">
        <f t="shared" si="5"/>
        <v>4.333545052</v>
      </c>
      <c r="J1374" s="45">
        <f t="shared" si="6"/>
        <v>0.3571947257</v>
      </c>
      <c r="K1374" s="45">
        <f t="shared" si="7"/>
        <v>-0.06793254516</v>
      </c>
      <c r="L1374" s="45">
        <f t="shared" si="8"/>
        <v>0.1328493698</v>
      </c>
      <c r="M1374" s="45">
        <f t="shared" si="11"/>
        <v>-0.02551008837</v>
      </c>
      <c r="N1374" s="233">
        <f t="shared" si="12"/>
        <v>0.03962659732</v>
      </c>
    </row>
    <row r="1375">
      <c r="A1375" s="180">
        <f t="shared" si="9"/>
        <v>4</v>
      </c>
      <c r="B1375" s="180">
        <f t="shared" si="10"/>
        <v>1984</v>
      </c>
      <c r="C1375" s="45">
        <f>'StockBond Returns'!W1365</f>
        <v>0.001605266602</v>
      </c>
      <c r="D1375" s="231">
        <f>'StockBond Returns'!M1365</f>
        <v>9.45030601</v>
      </c>
      <c r="E1375" s="45">
        <f t="shared" si="1"/>
        <v>0.07040833963</v>
      </c>
      <c r="F1375" s="147">
        <f t="shared" si="4"/>
        <v>59.13348845</v>
      </c>
      <c r="G1375" s="232">
        <f>'StockBond Returns'!C1365</f>
        <v>1984.25</v>
      </c>
      <c r="H1375" s="147">
        <f t="shared" si="2"/>
        <v>0.3469575615</v>
      </c>
      <c r="I1375" s="147">
        <f t="shared" si="5"/>
        <v>4.303993236</v>
      </c>
      <c r="J1375" s="45">
        <f t="shared" si="6"/>
        <v>0.3689856311</v>
      </c>
      <c r="K1375" s="45">
        <f t="shared" si="7"/>
        <v>-0.06153284046</v>
      </c>
      <c r="L1375" s="45">
        <f t="shared" si="8"/>
        <v>0.1416307721</v>
      </c>
      <c r="M1375" s="45">
        <f t="shared" si="11"/>
        <v>-0.03440678034</v>
      </c>
      <c r="N1375" s="233">
        <f t="shared" si="12"/>
        <v>0.03960239355</v>
      </c>
    </row>
    <row r="1376">
      <c r="A1376" s="180">
        <f t="shared" si="9"/>
        <v>5</v>
      </c>
      <c r="B1376" s="180">
        <f t="shared" si="10"/>
        <v>1984</v>
      </c>
      <c r="C1376" s="45">
        <f>'StockBond Returns'!W1366</f>
        <v>-0.0554772177</v>
      </c>
      <c r="D1376" s="231">
        <f>'StockBond Returns'!M1366</f>
        <v>8.8751742</v>
      </c>
      <c r="E1376" s="45">
        <f t="shared" si="1"/>
        <v>0.07383692238</v>
      </c>
      <c r="F1376" s="147">
        <f t="shared" si="4"/>
        <v>55.52521771</v>
      </c>
      <c r="G1376" s="232">
        <f>'StockBond Returns'!C1366</f>
        <v>1984.333333</v>
      </c>
      <c r="H1376" s="147">
        <f t="shared" si="2"/>
        <v>0.3416509325</v>
      </c>
      <c r="I1376" s="147">
        <f t="shared" si="5"/>
        <v>4.27666147</v>
      </c>
      <c r="J1376" s="45">
        <f t="shared" si="6"/>
        <v>0.3817168666</v>
      </c>
      <c r="K1376" s="45">
        <f t="shared" si="7"/>
        <v>-0.05553517966</v>
      </c>
      <c r="L1376" s="45">
        <f t="shared" si="8"/>
        <v>0.1499665177</v>
      </c>
      <c r="M1376" s="45">
        <f t="shared" si="11"/>
        <v>-0.04083918921</v>
      </c>
      <c r="N1376" s="233">
        <f t="shared" si="12"/>
        <v>0.03955100305</v>
      </c>
    </row>
    <row r="1377">
      <c r="A1377" s="180">
        <f t="shared" si="9"/>
        <v>6</v>
      </c>
      <c r="B1377" s="180">
        <f t="shared" si="10"/>
        <v>1984</v>
      </c>
      <c r="C1377" s="45">
        <f>'StockBond Returns'!W1367</f>
        <v>0.01797550645</v>
      </c>
      <c r="D1377" s="231">
        <f>'StockBond Returns'!M1367</f>
        <v>9.01607068</v>
      </c>
      <c r="E1377" s="45">
        <f t="shared" si="1"/>
        <v>0.07295653065</v>
      </c>
      <c r="F1377" s="147">
        <f t="shared" si="4"/>
        <v>56.17551934</v>
      </c>
      <c r="G1377" s="232">
        <f>'StockBond Returns'!C1367</f>
        <v>1984.416667</v>
      </c>
      <c r="H1377" s="147">
        <f t="shared" si="2"/>
        <v>0.3415309165</v>
      </c>
      <c r="I1377" s="147">
        <f t="shared" si="5"/>
        <v>4.250575429</v>
      </c>
      <c r="J1377" s="45">
        <f t="shared" si="6"/>
        <v>0.3956707432</v>
      </c>
      <c r="K1377" s="45">
        <f t="shared" si="7"/>
        <v>-0.04973894128</v>
      </c>
      <c r="L1377" s="45">
        <f t="shared" si="8"/>
        <v>0.1581029732</v>
      </c>
      <c r="M1377" s="45">
        <f t="shared" si="11"/>
        <v>-0.04761557678</v>
      </c>
      <c r="N1377" s="233">
        <f t="shared" si="12"/>
        <v>0.03947961437</v>
      </c>
    </row>
    <row r="1378">
      <c r="A1378" s="180">
        <f t="shared" si="9"/>
        <v>7</v>
      </c>
      <c r="B1378" s="180">
        <f t="shared" si="10"/>
        <v>1984</v>
      </c>
      <c r="C1378" s="45">
        <f>'StockBond Returns'!W1368</f>
        <v>0.002833993024</v>
      </c>
      <c r="D1378" s="231">
        <f>'StockBond Returns'!M1368</f>
        <v>8.84247791</v>
      </c>
      <c r="E1378" s="45">
        <f t="shared" si="1"/>
        <v>0.07404523597</v>
      </c>
      <c r="F1378" s="147">
        <f t="shared" si="4"/>
        <v>55.99222156</v>
      </c>
      <c r="G1378" s="232">
        <f>'StockBond Returns'!C1368</f>
        <v>1984.5</v>
      </c>
      <c r="H1378" s="147">
        <f t="shared" si="2"/>
        <v>0.3454964382</v>
      </c>
      <c r="I1378" s="147">
        <f t="shared" si="5"/>
        <v>4.232998643</v>
      </c>
      <c r="J1378" s="45">
        <f t="shared" si="6"/>
        <v>0.4055734115</v>
      </c>
      <c r="K1378" s="45">
        <f t="shared" si="7"/>
        <v>-0.04579314868</v>
      </c>
      <c r="L1378" s="45">
        <f t="shared" si="8"/>
        <v>0.1640237627</v>
      </c>
      <c r="M1378" s="45">
        <f t="shared" si="11"/>
        <v>-0.05180946789</v>
      </c>
      <c r="N1378" s="233">
        <f t="shared" si="12"/>
        <v>0.03938173423</v>
      </c>
    </row>
    <row r="1379">
      <c r="A1379" s="180">
        <f t="shared" si="9"/>
        <v>8</v>
      </c>
      <c r="B1379" s="180">
        <f t="shared" si="10"/>
        <v>1984</v>
      </c>
      <c r="C1379" s="45">
        <f>'StockBond Returns'!W1369</f>
        <v>0.08402057102</v>
      </c>
      <c r="D1379" s="231">
        <f>'StockBond Returns'!M1369</f>
        <v>9.7565218</v>
      </c>
      <c r="E1379" s="45">
        <f t="shared" si="1"/>
        <v>0.06874777152</v>
      </c>
      <c r="F1379" s="147">
        <f t="shared" si="4"/>
        <v>60.32219474</v>
      </c>
      <c r="G1379" s="232">
        <f>'StockBond Returns'!C1369</f>
        <v>1984.583333</v>
      </c>
      <c r="H1379" s="147">
        <f t="shared" si="2"/>
        <v>0.3455847051</v>
      </c>
      <c r="I1379" s="147">
        <f t="shared" si="5"/>
        <v>4.218518594</v>
      </c>
      <c r="J1379" s="45">
        <f t="shared" si="6"/>
        <v>0.4171848819</v>
      </c>
      <c r="K1379" s="45">
        <f t="shared" si="7"/>
        <v>-0.04251783724</v>
      </c>
      <c r="L1379" s="45">
        <f t="shared" si="8"/>
        <v>0.1691653984</v>
      </c>
      <c r="M1379" s="45">
        <f t="shared" si="11"/>
        <v>-0.05325848678</v>
      </c>
      <c r="N1379" s="233">
        <f t="shared" si="12"/>
        <v>0.03927074144</v>
      </c>
    </row>
    <row r="1380">
      <c r="A1380" s="180">
        <f t="shared" si="9"/>
        <v>9</v>
      </c>
      <c r="B1380" s="180">
        <f t="shared" si="10"/>
        <v>1984</v>
      </c>
      <c r="C1380" s="45">
        <f>'StockBond Returns'!W1370</f>
        <v>0.004433149892</v>
      </c>
      <c r="D1380" s="231">
        <f>'StockBond Returns'!M1370</f>
        <v>9.60102424</v>
      </c>
      <c r="E1380" s="45">
        <f t="shared" si="1"/>
        <v>0.06957777707</v>
      </c>
      <c r="F1380" s="147">
        <f t="shared" si="4"/>
        <v>60.24249534</v>
      </c>
      <c r="G1380" s="232">
        <f>'StockBond Returns'!C1370</f>
        <v>1984.666667</v>
      </c>
      <c r="H1380" s="147">
        <f t="shared" si="2"/>
        <v>0.3492949092</v>
      </c>
      <c r="I1380" s="147">
        <f t="shared" si="5"/>
        <v>4.205375281</v>
      </c>
      <c r="J1380" s="45">
        <f t="shared" si="6"/>
        <v>0.4263889111</v>
      </c>
      <c r="K1380" s="45">
        <f t="shared" si="7"/>
        <v>-0.0395253605</v>
      </c>
      <c r="L1380" s="45">
        <f t="shared" si="8"/>
        <v>0.1739919368</v>
      </c>
      <c r="M1380" s="45">
        <f t="shared" si="11"/>
        <v>-0.05371080897</v>
      </c>
      <c r="N1380" s="233">
        <f t="shared" si="12"/>
        <v>0.03915378474</v>
      </c>
    </row>
    <row r="1381">
      <c r="A1381" s="180">
        <f t="shared" si="9"/>
        <v>10</v>
      </c>
      <c r="B1381" s="180">
        <f t="shared" si="10"/>
        <v>1984</v>
      </c>
      <c r="C1381" s="45">
        <f>'StockBond Returns'!W1371</f>
        <v>0.01134462819</v>
      </c>
      <c r="D1381" s="231">
        <f>'StockBond Returns'!M1371</f>
        <v>9.67017775</v>
      </c>
      <c r="E1381" s="45">
        <f t="shared" si="1"/>
        <v>0.06920535774</v>
      </c>
      <c r="F1381" s="147">
        <f t="shared" si="4"/>
        <v>60.57266652</v>
      </c>
      <c r="G1381" s="232">
        <f>'StockBond Returns'!C1371</f>
        <v>1984.75</v>
      </c>
      <c r="H1381" s="147">
        <f t="shared" si="2"/>
        <v>0.3493294213</v>
      </c>
      <c r="I1381" s="147">
        <f t="shared" si="5"/>
        <v>4.195224549</v>
      </c>
      <c r="J1381" s="45">
        <f t="shared" si="6"/>
        <v>0.4344159021</v>
      </c>
      <c r="K1381" s="45">
        <f t="shared" si="7"/>
        <v>-0.03720140361</v>
      </c>
      <c r="L1381" s="45">
        <f t="shared" si="8"/>
        <v>0.1780291841</v>
      </c>
      <c r="M1381" s="45">
        <f t="shared" si="11"/>
        <v>-0.05311177453</v>
      </c>
      <c r="N1381" s="233">
        <f t="shared" si="12"/>
        <v>0.03903198577</v>
      </c>
    </row>
    <row r="1382">
      <c r="A1382" s="180">
        <f t="shared" si="9"/>
        <v>11</v>
      </c>
      <c r="B1382" s="180">
        <f t="shared" si="10"/>
        <v>1984</v>
      </c>
      <c r="C1382" s="45">
        <f>'StockBond Returns'!W1372</f>
        <v>-0.00494403328</v>
      </c>
      <c r="D1382" s="231">
        <f>'StockBond Returns'!M1372</f>
        <v>9.53345147</v>
      </c>
      <c r="E1382" s="45">
        <f t="shared" si="1"/>
        <v>0.06994690253</v>
      </c>
      <c r="F1382" s="147">
        <f t="shared" si="4"/>
        <v>59.92559091</v>
      </c>
      <c r="G1382" s="232">
        <f>'StockBond Returns'!C1372</f>
        <v>1984.833333</v>
      </c>
      <c r="H1382" s="147">
        <f t="shared" si="2"/>
        <v>0.3493007889</v>
      </c>
      <c r="I1382" s="147">
        <f t="shared" si="5"/>
        <v>4.185741893</v>
      </c>
      <c r="J1382" s="45">
        <f t="shared" si="6"/>
        <v>0.4430296484</v>
      </c>
      <c r="K1382" s="45">
        <f t="shared" si="7"/>
        <v>-0.03502021623</v>
      </c>
      <c r="L1382" s="45">
        <f t="shared" si="8"/>
        <v>0.1819189225</v>
      </c>
      <c r="M1382" s="45">
        <f t="shared" si="11"/>
        <v>-0.05173739326</v>
      </c>
      <c r="N1382" s="233">
        <f t="shared" si="12"/>
        <v>0.03891162682</v>
      </c>
    </row>
    <row r="1383">
      <c r="A1383" s="180">
        <f t="shared" si="9"/>
        <v>12</v>
      </c>
      <c r="B1383" s="180">
        <f t="shared" si="10"/>
        <v>1984</v>
      </c>
      <c r="C1383" s="45">
        <f>'StockBond Returns'!W1373</f>
        <v>0.02052155144</v>
      </c>
      <c r="D1383" s="231">
        <f>'StockBond Returns'!M1373</f>
        <v>9.75487517</v>
      </c>
      <c r="E1383" s="45">
        <f t="shared" si="1"/>
        <v>0.06875642218</v>
      </c>
      <c r="F1383" s="147">
        <f t="shared" si="4"/>
        <v>60.79888803</v>
      </c>
      <c r="G1383" s="232">
        <f>'StockBond Returns'!C1373</f>
        <v>1984.916667</v>
      </c>
      <c r="H1383" s="147">
        <f t="shared" si="2"/>
        <v>0.3483595011</v>
      </c>
      <c r="I1383" s="147">
        <f t="shared" si="5"/>
        <v>4.176397384</v>
      </c>
      <c r="J1383" s="45">
        <f t="shared" si="6"/>
        <v>0.4518118274</v>
      </c>
      <c r="K1383" s="45">
        <f t="shared" si="7"/>
        <v>-0.03286111544</v>
      </c>
      <c r="L1383" s="45">
        <f t="shared" si="8"/>
        <v>0.1858087736</v>
      </c>
      <c r="M1383" s="45">
        <f t="shared" si="11"/>
        <v>-0.04976905937</v>
      </c>
      <c r="N1383" s="233">
        <f t="shared" si="12"/>
        <v>0.03879658164</v>
      </c>
    </row>
    <row r="1384">
      <c r="A1384" s="180">
        <f t="shared" si="9"/>
        <v>1</v>
      </c>
      <c r="B1384" s="180">
        <f t="shared" si="10"/>
        <v>1985</v>
      </c>
      <c r="C1384" s="45">
        <f>'StockBond Returns'!W1374</f>
        <v>0.06433649108</v>
      </c>
      <c r="D1384" s="231">
        <f>'StockBond Returns'!M1374</f>
        <v>10.46480957</v>
      </c>
      <c r="E1384" s="45">
        <f t="shared" si="1"/>
        <v>0.06527917808</v>
      </c>
      <c r="F1384" s="147">
        <f t="shared" si="4"/>
        <v>64.33970342</v>
      </c>
      <c r="G1384" s="232">
        <f>'StockBond Returns'!C1374</f>
        <v>1985</v>
      </c>
      <c r="H1384" s="147">
        <f t="shared" si="2"/>
        <v>0.3500035797</v>
      </c>
      <c r="I1384" s="147">
        <f t="shared" si="5"/>
        <v>4.170972474</v>
      </c>
      <c r="J1384" s="45">
        <f t="shared" si="6"/>
        <v>0.4601940173</v>
      </c>
      <c r="K1384" s="45">
        <f t="shared" si="7"/>
        <v>-0.03160322148</v>
      </c>
      <c r="L1384" s="45">
        <f t="shared" si="8"/>
        <v>0.1886222499</v>
      </c>
      <c r="M1384" s="45">
        <f t="shared" si="11"/>
        <v>-0.04714291435</v>
      </c>
      <c r="N1384" s="233">
        <f t="shared" si="12"/>
        <v>0.03869182347</v>
      </c>
    </row>
    <row r="1385">
      <c r="A1385" s="180">
        <f t="shared" si="9"/>
        <v>2</v>
      </c>
      <c r="B1385" s="180">
        <f t="shared" si="10"/>
        <v>1985</v>
      </c>
      <c r="C1385" s="45">
        <f>'StockBond Returns'!W1375</f>
        <v>-0.004858250559</v>
      </c>
      <c r="D1385" s="231">
        <f>'StockBond Returns'!M1375</f>
        <v>10.51117941</v>
      </c>
      <c r="E1385" s="45">
        <f t="shared" si="1"/>
        <v>0.06506840127</v>
      </c>
      <c r="F1385" s="147">
        <f t="shared" si="4"/>
        <v>63.67882184</v>
      </c>
      <c r="G1385" s="232">
        <f>'StockBond Returns'!C1375</f>
        <v>1985.083333</v>
      </c>
      <c r="H1385" s="147">
        <f t="shared" si="2"/>
        <v>0.3452899277</v>
      </c>
      <c r="I1385" s="147">
        <f t="shared" si="5"/>
        <v>4.163754226</v>
      </c>
      <c r="J1385" s="45">
        <f t="shared" si="6"/>
        <v>0.4687123742</v>
      </c>
      <c r="K1385" s="45">
        <f t="shared" si="7"/>
        <v>-0.02992441727</v>
      </c>
      <c r="L1385" s="45">
        <f t="shared" si="8"/>
        <v>0.1919764051</v>
      </c>
      <c r="M1385" s="45">
        <f t="shared" si="11"/>
        <v>-0.04383484966</v>
      </c>
      <c r="N1385" s="233">
        <f t="shared" si="12"/>
        <v>0.03859828625</v>
      </c>
    </row>
    <row r="1386">
      <c r="A1386" s="180">
        <f t="shared" si="9"/>
        <v>3</v>
      </c>
      <c r="B1386" s="180">
        <f t="shared" si="10"/>
        <v>1985</v>
      </c>
      <c r="C1386" s="45">
        <f>'StockBond Returns'!W1376</f>
        <v>0.002042052823</v>
      </c>
      <c r="D1386" s="231">
        <f>'StockBond Returns'!M1376</f>
        <v>10.48134384</v>
      </c>
      <c r="E1386" s="45">
        <f t="shared" si="1"/>
        <v>0.06520380665</v>
      </c>
      <c r="F1386" s="147">
        <f t="shared" si="4"/>
        <v>63.46286233</v>
      </c>
      <c r="G1386" s="232">
        <f>'StockBond Returns'!C1376</f>
        <v>1985.166667</v>
      </c>
      <c r="H1386" s="147">
        <f t="shared" si="2"/>
        <v>0.3448350171</v>
      </c>
      <c r="I1386" s="147">
        <f t="shared" si="5"/>
        <v>4.157633699</v>
      </c>
      <c r="J1386" s="45">
        <f t="shared" si="6"/>
        <v>0.4763693967</v>
      </c>
      <c r="K1386" s="45">
        <f t="shared" si="7"/>
        <v>-0.02849635158</v>
      </c>
      <c r="L1386" s="45">
        <f t="shared" si="8"/>
        <v>0.1950466399</v>
      </c>
      <c r="M1386" s="45">
        <f t="shared" si="11"/>
        <v>-0.0405929444</v>
      </c>
      <c r="N1386" s="233">
        <f t="shared" si="12"/>
        <v>0.03851967808</v>
      </c>
    </row>
    <row r="1387">
      <c r="A1387" s="180">
        <f t="shared" si="9"/>
        <v>4</v>
      </c>
      <c r="B1387" s="180">
        <f t="shared" si="10"/>
        <v>1985</v>
      </c>
      <c r="C1387" s="45">
        <f>'StockBond Returns'!W1377</f>
        <v>0.003286165402</v>
      </c>
      <c r="D1387" s="231">
        <f>'StockBond Returns'!M1377</f>
        <v>10.35278992</v>
      </c>
      <c r="E1387" s="45">
        <f t="shared" si="1"/>
        <v>0.06579616015</v>
      </c>
      <c r="F1387" s="147">
        <f t="shared" si="4"/>
        <v>63.32544359</v>
      </c>
      <c r="G1387" s="232">
        <f>'StockBond Returns'!C1377</f>
        <v>1985.25</v>
      </c>
      <c r="H1387" s="147">
        <f t="shared" si="2"/>
        <v>0.3472142524</v>
      </c>
      <c r="I1387" s="147">
        <f t="shared" si="5"/>
        <v>4.15789039</v>
      </c>
      <c r="J1387" s="45">
        <f t="shared" si="6"/>
        <v>0.4814165541</v>
      </c>
      <c r="K1387" s="45">
        <f t="shared" si="7"/>
        <v>-0.02855632818</v>
      </c>
      <c r="L1387" s="45">
        <f t="shared" si="8"/>
        <v>0.1963065976</v>
      </c>
      <c r="M1387" s="45">
        <f t="shared" si="11"/>
        <v>-0.03394588203</v>
      </c>
      <c r="N1387" s="233">
        <f t="shared" si="12"/>
        <v>0.03845624702</v>
      </c>
    </row>
    <row r="1388">
      <c r="A1388" s="180">
        <f t="shared" si="9"/>
        <v>5</v>
      </c>
      <c r="B1388" s="180">
        <f t="shared" si="10"/>
        <v>1985</v>
      </c>
      <c r="C1388" s="45">
        <f>'StockBond Returns'!W1378</f>
        <v>0.06102094583</v>
      </c>
      <c r="D1388" s="231">
        <f>'StockBond Returns'!M1378</f>
        <v>10.87490122</v>
      </c>
      <c r="E1388" s="45">
        <f t="shared" si="1"/>
        <v>0.06347742912</v>
      </c>
      <c r="F1388" s="147">
        <f t="shared" si="4"/>
        <v>66.82122046</v>
      </c>
      <c r="G1388" s="232">
        <f>'StockBond Returns'!C1378</f>
        <v>1985.333333</v>
      </c>
      <c r="H1388" s="147">
        <f t="shared" si="2"/>
        <v>0.3534699404</v>
      </c>
      <c r="I1388" s="147">
        <f t="shared" si="5"/>
        <v>4.169709398</v>
      </c>
      <c r="J1388" s="45">
        <f t="shared" si="6"/>
        <v>0.4812464241</v>
      </c>
      <c r="K1388" s="45">
        <f t="shared" si="7"/>
        <v>-0.03130987749</v>
      </c>
      <c r="L1388" s="45">
        <f t="shared" si="8"/>
        <v>0.1942566205</v>
      </c>
      <c r="M1388" s="45">
        <f t="shared" si="11"/>
        <v>-0.02500830927</v>
      </c>
      <c r="N1388" s="233">
        <f t="shared" si="12"/>
        <v>0.03841498641</v>
      </c>
    </row>
    <row r="1389">
      <c r="A1389" s="180">
        <f t="shared" si="9"/>
        <v>6</v>
      </c>
      <c r="B1389" s="180">
        <f t="shared" si="10"/>
        <v>1985</v>
      </c>
      <c r="C1389" s="45">
        <f>'StockBond Returns'!W1379</f>
        <v>0.01137322688</v>
      </c>
      <c r="D1389" s="231">
        <f>'StockBond Returns'!M1379</f>
        <v>11.01205872</v>
      </c>
      <c r="E1389" s="45">
        <f t="shared" si="1"/>
        <v>0.0629047706</v>
      </c>
      <c r="F1389" s="147">
        <f t="shared" si="4"/>
        <v>67.22370333</v>
      </c>
      <c r="G1389" s="232">
        <f>'StockBond Returns'!C1379</f>
        <v>1985.416667</v>
      </c>
      <c r="H1389" s="147">
        <f t="shared" si="2"/>
        <v>0.3523909697</v>
      </c>
      <c r="I1389" s="147">
        <f t="shared" si="5"/>
        <v>4.180569451</v>
      </c>
      <c r="J1389" s="45">
        <f t="shared" si="6"/>
        <v>0.4796674433</v>
      </c>
      <c r="K1389" s="45">
        <f t="shared" si="7"/>
        <v>-0.03382628736</v>
      </c>
      <c r="L1389" s="45">
        <f t="shared" si="8"/>
        <v>0.192490161</v>
      </c>
      <c r="M1389" s="45">
        <f t="shared" si="11"/>
        <v>-0.01646976492</v>
      </c>
      <c r="N1389" s="233">
        <f t="shared" si="12"/>
        <v>0.03839442872</v>
      </c>
    </row>
    <row r="1390">
      <c r="A1390" s="180">
        <f t="shared" si="9"/>
        <v>7</v>
      </c>
      <c r="B1390" s="180">
        <f t="shared" si="10"/>
        <v>1985</v>
      </c>
      <c r="C1390" s="45">
        <f>'StockBond Returns'!W1380</f>
        <v>-0.005610392295</v>
      </c>
      <c r="D1390" s="231">
        <f>'StockBond Returns'!M1380</f>
        <v>10.90729824</v>
      </c>
      <c r="E1390" s="45">
        <f t="shared" si="1"/>
        <v>0.06334086627</v>
      </c>
      <c r="F1390" s="147">
        <f t="shared" si="4"/>
        <v>66.49613806</v>
      </c>
      <c r="G1390" s="232">
        <f>'StockBond Returns'!C1380</f>
        <v>1985.5</v>
      </c>
      <c r="H1390" s="147">
        <f t="shared" si="2"/>
        <v>0.3509935824</v>
      </c>
      <c r="I1390" s="147">
        <f t="shared" si="5"/>
        <v>4.186066595</v>
      </c>
      <c r="J1390" s="45">
        <f t="shared" si="6"/>
        <v>0.4813301057</v>
      </c>
      <c r="K1390" s="45">
        <f t="shared" si="7"/>
        <v>-0.03509506704</v>
      </c>
      <c r="L1390" s="45">
        <f t="shared" si="8"/>
        <v>0.1922611446</v>
      </c>
      <c r="M1390" s="45">
        <f t="shared" si="11"/>
        <v>-0.01108718722</v>
      </c>
      <c r="N1390" s="233">
        <f t="shared" si="12"/>
        <v>0.03839291189</v>
      </c>
    </row>
    <row r="1391">
      <c r="A1391" s="180">
        <f t="shared" si="9"/>
        <v>8</v>
      </c>
      <c r="B1391" s="180">
        <f t="shared" si="10"/>
        <v>1985</v>
      </c>
      <c r="C1391" s="45">
        <f>'StockBond Returns'!W1381</f>
        <v>-0.001714357611</v>
      </c>
      <c r="D1391" s="231">
        <f>'StockBond Returns'!M1381</f>
        <v>10.716558</v>
      </c>
      <c r="E1391" s="45">
        <f t="shared" si="1"/>
        <v>0.0641567717</v>
      </c>
      <c r="F1391" s="147">
        <f t="shared" si="4"/>
        <v>66.03174805</v>
      </c>
      <c r="G1391" s="232">
        <f>'StockBond Returns'!C1381</f>
        <v>1985.583333</v>
      </c>
      <c r="H1391" s="147">
        <f t="shared" si="2"/>
        <v>0.353031982</v>
      </c>
      <c r="I1391" s="147">
        <f t="shared" si="5"/>
        <v>4.193513872</v>
      </c>
      <c r="J1391" s="45">
        <f t="shared" si="6"/>
        <v>0.478931935</v>
      </c>
      <c r="K1391" s="45">
        <f t="shared" si="7"/>
        <v>-0.03680864531</v>
      </c>
      <c r="L1391" s="45">
        <f t="shared" si="8"/>
        <v>0.1914754042</v>
      </c>
      <c r="M1391" s="45">
        <f t="shared" si="11"/>
        <v>-0.005927370409</v>
      </c>
      <c r="N1391" s="233">
        <f t="shared" si="12"/>
        <v>0.0383921109</v>
      </c>
    </row>
    <row r="1392">
      <c r="A1392" s="180">
        <f t="shared" si="9"/>
        <v>9</v>
      </c>
      <c r="B1392" s="180">
        <f t="shared" si="10"/>
        <v>1985</v>
      </c>
      <c r="C1392" s="45">
        <f>'StockBond Returns'!W1382</f>
        <v>-0.02360546196</v>
      </c>
      <c r="D1392" s="231">
        <f>'StockBond Returns'!M1382</f>
        <v>10.35634116</v>
      </c>
      <c r="E1392" s="45">
        <f t="shared" si="1"/>
        <v>0.06577959916</v>
      </c>
      <c r="F1392" s="147">
        <f t="shared" si="4"/>
        <v>64.12833963</v>
      </c>
      <c r="G1392" s="232">
        <f>'StockBond Returns'!C1382</f>
        <v>1985.666667</v>
      </c>
      <c r="H1392" s="147">
        <f t="shared" si="2"/>
        <v>0.3515280397</v>
      </c>
      <c r="I1392" s="147">
        <f t="shared" si="5"/>
        <v>4.195747002</v>
      </c>
      <c r="J1392" s="45">
        <f t="shared" si="6"/>
        <v>0.4789238377</v>
      </c>
      <c r="K1392" s="45">
        <f t="shared" si="7"/>
        <v>-0.03732129107</v>
      </c>
      <c r="L1392" s="45">
        <f t="shared" si="8"/>
        <v>0.1921693905</v>
      </c>
      <c r="M1392" s="45">
        <f t="shared" si="11"/>
        <v>-0.002289517163</v>
      </c>
      <c r="N1392" s="233">
        <f t="shared" si="12"/>
        <v>0.03839434489</v>
      </c>
    </row>
    <row r="1393">
      <c r="A1393" s="180">
        <f t="shared" si="9"/>
        <v>10</v>
      </c>
      <c r="B1393" s="180">
        <f t="shared" si="10"/>
        <v>1985</v>
      </c>
      <c r="C1393" s="45">
        <f>'StockBond Returns'!W1383</f>
        <v>0.03744632915</v>
      </c>
      <c r="D1393" s="231">
        <f>'StockBond Returns'!M1383</f>
        <v>10.75767333</v>
      </c>
      <c r="E1393" s="45">
        <f t="shared" si="1"/>
        <v>0.06397845167</v>
      </c>
      <c r="F1393" s="147">
        <f t="shared" si="4"/>
        <v>66.16501907</v>
      </c>
      <c r="G1393" s="232">
        <f>'StockBond Returns'!C1383</f>
        <v>1985.75</v>
      </c>
      <c r="H1393" s="147">
        <f t="shared" si="2"/>
        <v>0.3527612896</v>
      </c>
      <c r="I1393" s="147">
        <f t="shared" si="5"/>
        <v>4.199178871</v>
      </c>
      <c r="J1393" s="45">
        <f t="shared" si="6"/>
        <v>0.4792267819</v>
      </c>
      <c r="K1393" s="45">
        <f t="shared" si="7"/>
        <v>-0.03810806073</v>
      </c>
      <c r="L1393" s="45">
        <f t="shared" si="8"/>
        <v>0.1925248266</v>
      </c>
      <c r="M1393" s="45">
        <f t="shared" si="11"/>
        <v>0.0009425768991</v>
      </c>
      <c r="N1393" s="233">
        <f t="shared" si="12"/>
        <v>0.03839773266</v>
      </c>
    </row>
    <row r="1394">
      <c r="A1394" s="180">
        <f t="shared" si="9"/>
        <v>11</v>
      </c>
      <c r="B1394" s="180">
        <f t="shared" si="10"/>
        <v>1985</v>
      </c>
      <c r="C1394" s="45">
        <f>'StockBond Returns'!W1384</f>
        <v>0.05507833981</v>
      </c>
      <c r="D1394" s="231">
        <f>'StockBond Returns'!M1384</f>
        <v>11.33193897</v>
      </c>
      <c r="E1394" s="45">
        <f t="shared" si="1"/>
        <v>0.06162307561</v>
      </c>
      <c r="F1394" s="147">
        <f t="shared" si="4"/>
        <v>69.43708768</v>
      </c>
      <c r="G1394" s="232">
        <f>'StockBond Returns'!C1384</f>
        <v>1985.833333</v>
      </c>
      <c r="H1394" s="147">
        <f t="shared" si="2"/>
        <v>0.356577242</v>
      </c>
      <c r="I1394" s="147">
        <f t="shared" si="5"/>
        <v>4.206455324</v>
      </c>
      <c r="J1394" s="45">
        <f t="shared" si="6"/>
        <v>0.4766854306</v>
      </c>
      <c r="K1394" s="45">
        <f t="shared" si="7"/>
        <v>-0.03977197039</v>
      </c>
      <c r="L1394" s="45">
        <f t="shared" si="8"/>
        <v>0.1917872113</v>
      </c>
      <c r="M1394" s="45">
        <f t="shared" si="11"/>
        <v>0.004948568479</v>
      </c>
      <c r="N1394" s="233">
        <f t="shared" si="12"/>
        <v>0.03839966855</v>
      </c>
    </row>
    <row r="1395">
      <c r="A1395" s="180">
        <f t="shared" si="9"/>
        <v>12</v>
      </c>
      <c r="B1395" s="180">
        <f t="shared" si="10"/>
        <v>1985</v>
      </c>
      <c r="C1395" s="45">
        <f>'StockBond Returns'!W1385</f>
        <v>0.0426926292</v>
      </c>
      <c r="D1395" s="231">
        <f>'StockBond Returns'!M1385</f>
        <v>11.91497046</v>
      </c>
      <c r="E1395" s="45">
        <f t="shared" si="1"/>
        <v>0.05946401507</v>
      </c>
      <c r="F1395" s="147">
        <f t="shared" si="4"/>
        <v>72.02973905</v>
      </c>
      <c r="G1395" s="232">
        <f>'StockBond Returns'!C1385</f>
        <v>1985.916667</v>
      </c>
      <c r="H1395" s="147">
        <f t="shared" si="2"/>
        <v>0.3569314574</v>
      </c>
      <c r="I1395" s="147">
        <f t="shared" si="5"/>
        <v>4.21502728</v>
      </c>
      <c r="J1395" s="45">
        <f t="shared" si="6"/>
        <v>0.472847581</v>
      </c>
      <c r="K1395" s="45">
        <f t="shared" si="7"/>
        <v>-0.04172475318</v>
      </c>
      <c r="L1395" s="45">
        <f t="shared" si="8"/>
        <v>0.190678975</v>
      </c>
      <c r="M1395" s="45">
        <f t="shared" si="11"/>
        <v>0.009249573924</v>
      </c>
      <c r="N1395" s="233">
        <f t="shared" si="12"/>
        <v>0.03840056772</v>
      </c>
    </row>
    <row r="1396">
      <c r="A1396" s="180">
        <f t="shared" si="9"/>
        <v>1</v>
      </c>
      <c r="B1396" s="180">
        <f t="shared" si="10"/>
        <v>1986</v>
      </c>
      <c r="C1396" s="45">
        <f>'StockBond Returns'!W1386</f>
        <v>0.001086156375</v>
      </c>
      <c r="D1396" s="231">
        <f>'StockBond Returns'!M1386</f>
        <v>11.9164472</v>
      </c>
      <c r="E1396" s="45">
        <f t="shared" si="1"/>
        <v>0.0594588147</v>
      </c>
      <c r="F1396" s="147">
        <f t="shared" si="4"/>
        <v>71.75065547</v>
      </c>
      <c r="G1396" s="232">
        <f>'StockBond Returns'!C1386</f>
        <v>1986</v>
      </c>
      <c r="H1396" s="147">
        <f t="shared" si="2"/>
        <v>0.3555174107</v>
      </c>
      <c r="I1396" s="147">
        <f t="shared" si="5"/>
        <v>4.220541111</v>
      </c>
      <c r="J1396" s="45">
        <f t="shared" si="6"/>
        <v>0.468744328</v>
      </c>
      <c r="K1396" s="45">
        <f t="shared" si="7"/>
        <v>-0.04297667032</v>
      </c>
      <c r="L1396" s="45">
        <f t="shared" si="8"/>
        <v>0.1904255189</v>
      </c>
      <c r="M1396" s="45">
        <f t="shared" si="11"/>
        <v>0.01188419183</v>
      </c>
      <c r="N1396" s="233">
        <f t="shared" si="12"/>
        <v>0.03840040518</v>
      </c>
    </row>
    <row r="1397">
      <c r="A1397" s="180">
        <f t="shared" si="9"/>
        <v>2</v>
      </c>
      <c r="B1397" s="180">
        <f t="shared" si="10"/>
        <v>1986</v>
      </c>
      <c r="C1397" s="45">
        <f>'StockBond Returns'!W1387</f>
        <v>0.07577415349</v>
      </c>
      <c r="D1397" s="231">
        <f>'StockBond Returns'!M1387</f>
        <v>12.81282898</v>
      </c>
      <c r="E1397" s="45">
        <f t="shared" si="1"/>
        <v>0.05652338826</v>
      </c>
      <c r="F1397" s="147">
        <f t="shared" si="4"/>
        <v>76.80504421</v>
      </c>
      <c r="G1397" s="232">
        <f>'StockBond Returns'!C1387</f>
        <v>1986.083333</v>
      </c>
      <c r="H1397" s="147">
        <f t="shared" si="2"/>
        <v>0.3617734445</v>
      </c>
      <c r="I1397" s="147">
        <f t="shared" si="5"/>
        <v>4.237024628</v>
      </c>
      <c r="J1397" s="45">
        <f t="shared" si="6"/>
        <v>0.4604375331</v>
      </c>
      <c r="K1397" s="45">
        <f t="shared" si="7"/>
        <v>-0.04669982786</v>
      </c>
      <c r="L1397" s="45">
        <f t="shared" si="8"/>
        <v>0.1870805716</v>
      </c>
      <c r="M1397" s="45">
        <f t="shared" si="11"/>
        <v>0.01759719664</v>
      </c>
      <c r="N1397" s="233">
        <f t="shared" si="12"/>
        <v>0.038400408</v>
      </c>
    </row>
    <row r="1398">
      <c r="A1398" s="180">
        <f t="shared" si="9"/>
        <v>3</v>
      </c>
      <c r="B1398" s="180">
        <f t="shared" si="10"/>
        <v>1986</v>
      </c>
      <c r="C1398" s="45">
        <f>'StockBond Returns'!W1388</f>
        <v>0.06185531447</v>
      </c>
      <c r="D1398" s="231">
        <f>'StockBond Returns'!M1388</f>
        <v>13.56374339</v>
      </c>
      <c r="E1398" s="45">
        <f t="shared" si="1"/>
        <v>0.0543629799</v>
      </c>
      <c r="F1398" s="147">
        <f t="shared" si="4"/>
        <v>81.17169332</v>
      </c>
      <c r="G1398" s="232">
        <f>'StockBond Returns'!C1388</f>
        <v>1986.166667</v>
      </c>
      <c r="H1398" s="147">
        <f t="shared" si="2"/>
        <v>0.3677279277</v>
      </c>
      <c r="I1398" s="147">
        <f t="shared" si="5"/>
        <v>4.259917539</v>
      </c>
      <c r="J1398" s="45">
        <f t="shared" si="6"/>
        <v>0.4517833923</v>
      </c>
      <c r="K1398" s="45">
        <f t="shared" si="7"/>
        <v>-0.05182288845</v>
      </c>
      <c r="L1398" s="45">
        <f t="shared" si="8"/>
        <v>0.1819675329</v>
      </c>
      <c r="M1398" s="45">
        <f t="shared" si="11"/>
        <v>0.02460145534</v>
      </c>
      <c r="N1398" s="233">
        <f t="shared" si="12"/>
        <v>0.03840129703</v>
      </c>
    </row>
    <row r="1399">
      <c r="A1399" s="180">
        <f t="shared" si="9"/>
        <v>4</v>
      </c>
      <c r="B1399" s="180">
        <f t="shared" si="10"/>
        <v>1986</v>
      </c>
      <c r="C1399" s="45">
        <f>'StockBond Returns'!W1389</f>
        <v>-0.003171468431</v>
      </c>
      <c r="D1399" s="231">
        <f>'StockBond Returns'!M1389</f>
        <v>13.4112848</v>
      </c>
      <c r="E1399" s="45">
        <f t="shared" si="1"/>
        <v>0.0547820358</v>
      </c>
      <c r="F1399" s="147">
        <f t="shared" si="4"/>
        <v>80.54769817</v>
      </c>
      <c r="G1399" s="232">
        <f>'StockBond Returns'!C1389</f>
        <v>1986.25</v>
      </c>
      <c r="H1399" s="147">
        <f t="shared" si="2"/>
        <v>0.367713907</v>
      </c>
      <c r="I1399" s="147">
        <f t="shared" si="5"/>
        <v>4.280417193</v>
      </c>
      <c r="J1399" s="45">
        <f t="shared" si="6"/>
        <v>0.4436859797</v>
      </c>
      <c r="K1399" s="45">
        <f t="shared" si="7"/>
        <v>-0.05636387183</v>
      </c>
      <c r="L1399" s="45">
        <f t="shared" si="8"/>
        <v>0.1775492004</v>
      </c>
      <c r="M1399" s="45">
        <f t="shared" si="11"/>
        <v>0.02946850256</v>
      </c>
      <c r="N1399" s="233">
        <f t="shared" si="12"/>
        <v>0.03840102094</v>
      </c>
    </row>
    <row r="1400">
      <c r="A1400" s="180">
        <f t="shared" si="9"/>
        <v>5</v>
      </c>
      <c r="B1400" s="180">
        <f t="shared" si="10"/>
        <v>1986</v>
      </c>
      <c r="C1400" s="45">
        <f>'StockBond Returns'!W1390</f>
        <v>0.02759458441</v>
      </c>
      <c r="D1400" s="231">
        <f>'StockBond Returns'!M1390</f>
        <v>13.93188143</v>
      </c>
      <c r="E1400" s="45">
        <f t="shared" si="1"/>
        <v>0.05338890722</v>
      </c>
      <c r="F1400" s="147">
        <f t="shared" si="4"/>
        <v>82.3925176</v>
      </c>
      <c r="G1400" s="232">
        <f>'StockBond Returns'!C1390</f>
        <v>1986.333333</v>
      </c>
      <c r="H1400" s="147">
        <f t="shared" si="2"/>
        <v>0.3665705398</v>
      </c>
      <c r="I1400" s="147">
        <f t="shared" si="5"/>
        <v>4.293517793</v>
      </c>
      <c r="J1400" s="45">
        <f t="shared" si="6"/>
        <v>0.4382496021</v>
      </c>
      <c r="K1400" s="45">
        <f t="shared" si="7"/>
        <v>-0.05924314227</v>
      </c>
      <c r="L1400" s="45">
        <f t="shared" si="8"/>
        <v>0.1751786425</v>
      </c>
      <c r="M1400" s="45">
        <f t="shared" si="11"/>
        <v>0.02969233182</v>
      </c>
      <c r="N1400" s="233">
        <f t="shared" si="12"/>
        <v>0.03839896069</v>
      </c>
    </row>
    <row r="1401">
      <c r="A1401" s="180">
        <f t="shared" si="9"/>
        <v>6</v>
      </c>
      <c r="B1401" s="180">
        <f t="shared" si="10"/>
        <v>1986</v>
      </c>
      <c r="C1401" s="45">
        <f>'StockBond Returns'!W1391</f>
        <v>0.02242002451</v>
      </c>
      <c r="D1401" s="231">
        <f>'StockBond Returns'!M1391</f>
        <v>14.20235897</v>
      </c>
      <c r="E1401" s="45">
        <f t="shared" si="1"/>
        <v>0.05270541912</v>
      </c>
      <c r="F1401" s="147">
        <f t="shared" si="4"/>
        <v>83.86497081</v>
      </c>
      <c r="G1401" s="232">
        <f>'StockBond Returns'!C1391</f>
        <v>1986.416667</v>
      </c>
      <c r="H1401" s="147">
        <f t="shared" si="2"/>
        <v>0.3683448696</v>
      </c>
      <c r="I1401" s="147">
        <f t="shared" si="5"/>
        <v>4.309471693</v>
      </c>
      <c r="J1401" s="45">
        <f t="shared" si="6"/>
        <v>0.4337804734</v>
      </c>
      <c r="K1401" s="45">
        <f t="shared" si="7"/>
        <v>-0.06272587562</v>
      </c>
      <c r="L1401" s="45">
        <f t="shared" si="8"/>
        <v>0.1720399299</v>
      </c>
      <c r="M1401" s="45">
        <f t="shared" si="11"/>
        <v>0.03083365635</v>
      </c>
      <c r="N1401" s="233">
        <f t="shared" si="12"/>
        <v>0.03839742829</v>
      </c>
    </row>
    <row r="1402">
      <c r="A1402" s="180">
        <f t="shared" si="9"/>
        <v>7</v>
      </c>
      <c r="B1402" s="180">
        <f t="shared" si="10"/>
        <v>1986</v>
      </c>
      <c r="C1402" s="45">
        <f>'StockBond Returns'!W1392</f>
        <v>-0.04117834553</v>
      </c>
      <c r="D1402" s="231">
        <f>'StockBond Returns'!M1392</f>
        <v>13.3886484</v>
      </c>
      <c r="E1402" s="45">
        <f t="shared" si="1"/>
        <v>0.05484506913</v>
      </c>
      <c r="F1402" s="147">
        <f t="shared" si="4"/>
        <v>80.05837302</v>
      </c>
      <c r="G1402" s="232">
        <f>'StockBond Returns'!C1392</f>
        <v>1986.5</v>
      </c>
      <c r="H1402" s="147">
        <f t="shared" si="2"/>
        <v>0.3659005836</v>
      </c>
      <c r="I1402" s="147">
        <f t="shared" si="5"/>
        <v>4.324378694</v>
      </c>
      <c r="J1402" s="45">
        <f t="shared" si="6"/>
        <v>0.4297322781</v>
      </c>
      <c r="K1402" s="45">
        <f t="shared" si="7"/>
        <v>-0.06595684762</v>
      </c>
      <c r="L1402" s="45">
        <f t="shared" si="8"/>
        <v>0.1691996162</v>
      </c>
      <c r="M1402" s="45">
        <f t="shared" si="11"/>
        <v>0.03304106507</v>
      </c>
      <c r="N1402" s="233">
        <f t="shared" si="12"/>
        <v>0.03839634472</v>
      </c>
    </row>
    <row r="1403">
      <c r="A1403" s="180">
        <f t="shared" si="9"/>
        <v>8</v>
      </c>
      <c r="B1403" s="180">
        <f t="shared" si="10"/>
        <v>1986</v>
      </c>
      <c r="C1403" s="45">
        <f>'StockBond Returns'!W1393</f>
        <v>0.0627279269</v>
      </c>
      <c r="D1403" s="231">
        <f>'StockBond Returns'!M1393</f>
        <v>14.08719649</v>
      </c>
      <c r="E1403" s="45">
        <f t="shared" si="1"/>
        <v>0.05299322254</v>
      </c>
      <c r="F1403" s="147">
        <f t="shared" si="4"/>
        <v>84.69141603</v>
      </c>
      <c r="G1403" s="232">
        <f>'StockBond Returns'!C1393</f>
        <v>1986.583333</v>
      </c>
      <c r="H1403" s="147">
        <f t="shared" si="2"/>
        <v>0.3740059214</v>
      </c>
      <c r="I1403" s="147">
        <f t="shared" si="5"/>
        <v>4.345352633</v>
      </c>
      <c r="J1403" s="45">
        <f t="shared" si="6"/>
        <v>0.4248437034</v>
      </c>
      <c r="K1403" s="45">
        <f t="shared" si="7"/>
        <v>-0.07046524224</v>
      </c>
      <c r="L1403" s="45">
        <f t="shared" si="8"/>
        <v>0.1647464025</v>
      </c>
      <c r="M1403" s="45">
        <f t="shared" si="11"/>
        <v>0.03620800261</v>
      </c>
      <c r="N1403" s="233">
        <f t="shared" si="12"/>
        <v>0.03839064428</v>
      </c>
    </row>
    <row r="1404">
      <c r="A1404" s="180">
        <f t="shared" si="9"/>
        <v>9</v>
      </c>
      <c r="B1404" s="180">
        <f t="shared" si="10"/>
        <v>1986</v>
      </c>
      <c r="C1404" s="45">
        <f>'StockBond Returns'!W1394</f>
        <v>-0.07227621644</v>
      </c>
      <c r="D1404" s="231">
        <f>'StockBond Returns'!M1394</f>
        <v>13.07284577</v>
      </c>
      <c r="E1404" s="45">
        <f t="shared" si="1"/>
        <v>0.05574721937</v>
      </c>
      <c r="F1404" s="147">
        <f t="shared" si="4"/>
        <v>78.22326672</v>
      </c>
      <c r="G1404" s="232">
        <f>'StockBond Returns'!C1394</f>
        <v>1986.666667</v>
      </c>
      <c r="H1404" s="147">
        <f t="shared" si="2"/>
        <v>0.3633941342</v>
      </c>
      <c r="I1404" s="147">
        <f t="shared" si="5"/>
        <v>4.357218728</v>
      </c>
      <c r="J1404" s="45">
        <f t="shared" si="6"/>
        <v>0.4228419592</v>
      </c>
      <c r="K1404" s="45">
        <f t="shared" si="7"/>
        <v>-0.07299666148</v>
      </c>
      <c r="L1404" s="45">
        <f t="shared" si="8"/>
        <v>0.1627532782</v>
      </c>
      <c r="M1404" s="45">
        <f t="shared" si="11"/>
        <v>0.03848461912</v>
      </c>
      <c r="N1404" s="233">
        <f t="shared" si="12"/>
        <v>0.03837896907</v>
      </c>
    </row>
    <row r="1405">
      <c r="A1405" s="180">
        <f t="shared" si="9"/>
        <v>10</v>
      </c>
      <c r="B1405" s="180">
        <f t="shared" si="10"/>
        <v>1986</v>
      </c>
      <c r="C1405" s="45">
        <f>'StockBond Returns'!W1395</f>
        <v>0.04473847463</v>
      </c>
      <c r="D1405" s="231">
        <f>'StockBond Returns'!M1395</f>
        <v>13.79804416</v>
      </c>
      <c r="E1405" s="45">
        <f t="shared" si="1"/>
        <v>0.05373701984</v>
      </c>
      <c r="F1405" s="147">
        <f t="shared" si="4"/>
        <v>81.34320452</v>
      </c>
      <c r="G1405" s="232">
        <f>'StockBond Returns'!C1395</f>
        <v>1986.75</v>
      </c>
      <c r="H1405" s="147">
        <f t="shared" si="2"/>
        <v>0.364261783</v>
      </c>
      <c r="I1405" s="147">
        <f t="shared" si="5"/>
        <v>4.368719221</v>
      </c>
      <c r="J1405" s="45">
        <f t="shared" si="6"/>
        <v>0.4178895684</v>
      </c>
      <c r="K1405" s="45">
        <f t="shared" si="7"/>
        <v>-0.07543696382</v>
      </c>
      <c r="L1405" s="45">
        <f t="shared" si="8"/>
        <v>0.1608572538</v>
      </c>
      <c r="M1405" s="45">
        <f t="shared" si="11"/>
        <v>0.04037464361</v>
      </c>
      <c r="N1405" s="233">
        <f t="shared" si="12"/>
        <v>0.0383650533</v>
      </c>
    </row>
    <row r="1406">
      <c r="A1406" s="180">
        <f t="shared" si="9"/>
        <v>11</v>
      </c>
      <c r="B1406" s="180">
        <f t="shared" si="10"/>
        <v>1986</v>
      </c>
      <c r="C1406" s="45">
        <f>'StockBond Returns'!W1396</f>
        <v>0.0210685468</v>
      </c>
      <c r="D1406" s="231">
        <f>'StockBond Returns'!M1396</f>
        <v>14.09656084</v>
      </c>
      <c r="E1406" s="45">
        <f t="shared" si="1"/>
        <v>0.05296964438</v>
      </c>
      <c r="F1406" s="147">
        <f t="shared" si="4"/>
        <v>82.68505139</v>
      </c>
      <c r="G1406" s="232">
        <f>'StockBond Returns'!C1396</f>
        <v>1986.833333</v>
      </c>
      <c r="H1406" s="147">
        <f t="shared" si="2"/>
        <v>0.3649831473</v>
      </c>
      <c r="I1406" s="147">
        <f t="shared" si="5"/>
        <v>4.377125126</v>
      </c>
      <c r="J1406" s="45">
        <f t="shared" si="6"/>
        <v>0.4137356996</v>
      </c>
      <c r="K1406" s="45">
        <f t="shared" si="7"/>
        <v>-0.07721251034</v>
      </c>
      <c r="L1406" s="45">
        <f t="shared" si="8"/>
        <v>0.1597793258</v>
      </c>
      <c r="M1406" s="45">
        <f t="shared" si="11"/>
        <v>0.04057330682</v>
      </c>
      <c r="N1406" s="233">
        <f t="shared" si="12"/>
        <v>0.03834838052</v>
      </c>
    </row>
    <row r="1407">
      <c r="A1407" s="180">
        <f t="shared" si="9"/>
        <v>12</v>
      </c>
      <c r="B1407" s="180">
        <f t="shared" si="10"/>
        <v>1986</v>
      </c>
      <c r="C1407" s="45">
        <f>'StockBond Returns'!W1397</f>
        <v>-0.02257225578</v>
      </c>
      <c r="D1407" s="231">
        <f>'StockBond Returns'!M1397</f>
        <v>13.72082988</v>
      </c>
      <c r="E1407" s="45">
        <f t="shared" si="1"/>
        <v>0.05394094449</v>
      </c>
      <c r="F1407" s="147">
        <f t="shared" si="4"/>
        <v>80.4619186</v>
      </c>
      <c r="G1407" s="232">
        <f>'StockBond Returns'!C1397</f>
        <v>1986.916667</v>
      </c>
      <c r="H1407" s="147">
        <f t="shared" si="2"/>
        <v>0.3616826571</v>
      </c>
      <c r="I1407" s="147">
        <f t="shared" si="5"/>
        <v>4.381876326</v>
      </c>
      <c r="J1407" s="45">
        <f t="shared" si="6"/>
        <v>0.411552828</v>
      </c>
      <c r="K1407" s="45">
        <f t="shared" si="7"/>
        <v>-0.07821307431</v>
      </c>
      <c r="L1407" s="45">
        <f t="shared" si="8"/>
        <v>0.1596648344</v>
      </c>
      <c r="M1407" s="45">
        <f t="shared" si="11"/>
        <v>0.03958433356</v>
      </c>
      <c r="N1407" s="233">
        <f t="shared" si="12"/>
        <v>0.03833078446</v>
      </c>
    </row>
    <row r="1408">
      <c r="A1408" s="180">
        <f t="shared" si="9"/>
        <v>1</v>
      </c>
      <c r="B1408" s="180">
        <f t="shared" si="10"/>
        <v>1987</v>
      </c>
      <c r="C1408" s="45">
        <f>'StockBond Returns'!W1398</f>
        <v>0.09733824561</v>
      </c>
      <c r="D1408" s="231">
        <f>'StockBond Returns'!M1398</f>
        <v>15.59638726</v>
      </c>
      <c r="E1408" s="45">
        <f t="shared" si="1"/>
        <v>0.0495587064</v>
      </c>
      <c r="F1408" s="147">
        <f t="shared" si="4"/>
        <v>87.89705238</v>
      </c>
      <c r="G1408" s="232">
        <f>'StockBond Returns'!C1398</f>
        <v>1987</v>
      </c>
      <c r="H1408" s="147">
        <f t="shared" si="2"/>
        <v>0.363005351</v>
      </c>
      <c r="I1408" s="147">
        <f t="shared" si="5"/>
        <v>4.389364266</v>
      </c>
      <c r="J1408" s="45">
        <f t="shared" si="6"/>
        <v>0.4090918263</v>
      </c>
      <c r="K1408" s="45">
        <f t="shared" si="7"/>
        <v>-0.07978557663</v>
      </c>
      <c r="L1408" s="45">
        <f t="shared" si="8"/>
        <v>0.1588244734</v>
      </c>
      <c r="M1408" s="45">
        <f t="shared" si="11"/>
        <v>0.04000035793</v>
      </c>
      <c r="N1408" s="233">
        <f t="shared" si="12"/>
        <v>0.03831310076</v>
      </c>
    </row>
    <row r="1409">
      <c r="A1409" s="180">
        <f t="shared" si="9"/>
        <v>2</v>
      </c>
      <c r="B1409" s="180">
        <f t="shared" si="10"/>
        <v>1987</v>
      </c>
      <c r="C1409" s="45">
        <f>'StockBond Returns'!W1399</f>
        <v>0.02718938939</v>
      </c>
      <c r="D1409" s="231">
        <f>'StockBond Returns'!M1399</f>
        <v>15.94060532</v>
      </c>
      <c r="E1409" s="45">
        <f t="shared" si="1"/>
        <v>0.04886643747</v>
      </c>
      <c r="F1409" s="147">
        <f t="shared" si="4"/>
        <v>89.91404432</v>
      </c>
      <c r="G1409" s="232">
        <f>'StockBond Returns'!C1399</f>
        <v>1987.083333</v>
      </c>
      <c r="H1409" s="147">
        <f t="shared" si="2"/>
        <v>0.366148252</v>
      </c>
      <c r="I1409" s="147">
        <f t="shared" si="5"/>
        <v>4.393739074</v>
      </c>
      <c r="J1409" s="45">
        <f t="shared" si="6"/>
        <v>0.4084249983</v>
      </c>
      <c r="K1409" s="45">
        <f t="shared" si="7"/>
        <v>-0.08070182607</v>
      </c>
      <c r="L1409" s="45">
        <f t="shared" si="8"/>
        <v>0.1588047714</v>
      </c>
      <c r="M1409" s="45">
        <f t="shared" si="11"/>
        <v>0.03698690933</v>
      </c>
      <c r="N1409" s="233">
        <f t="shared" si="12"/>
        <v>0.03829194896</v>
      </c>
    </row>
    <row r="1410">
      <c r="A1410" s="180">
        <f t="shared" si="9"/>
        <v>3</v>
      </c>
      <c r="B1410" s="180">
        <f t="shared" si="10"/>
        <v>1987</v>
      </c>
      <c r="C1410" s="45">
        <f>'StockBond Returns'!W1400</f>
        <v>0.01415703431</v>
      </c>
      <c r="D1410" s="231">
        <f>'StockBond Returns'!M1400</f>
        <v>16.38839808</v>
      </c>
      <c r="E1410" s="45">
        <f t="shared" si="1"/>
        <v>0.04800938826</v>
      </c>
      <c r="F1410" s="147">
        <f t="shared" si="4"/>
        <v>90.81562871</v>
      </c>
      <c r="G1410" s="232">
        <f>'StockBond Returns'!C1400</f>
        <v>1987.166667</v>
      </c>
      <c r="H1410" s="147">
        <f t="shared" si="2"/>
        <v>0.3633335649</v>
      </c>
      <c r="I1410" s="147">
        <f t="shared" si="5"/>
        <v>4.389344711</v>
      </c>
      <c r="J1410" s="45">
        <f t="shared" si="6"/>
        <v>0.4090927394</v>
      </c>
      <c r="K1410" s="45">
        <f t="shared" si="7"/>
        <v>-0.07978147691</v>
      </c>
      <c r="L1410" s="45">
        <f t="shared" si="8"/>
        <v>0.1610953486</v>
      </c>
      <c r="M1410" s="45">
        <f t="shared" si="11"/>
        <v>0.03038255345</v>
      </c>
      <c r="N1410" s="233">
        <f t="shared" si="12"/>
        <v>0.03827611002</v>
      </c>
    </row>
    <row r="1411">
      <c r="A1411" s="180">
        <f t="shared" si="9"/>
        <v>4</v>
      </c>
      <c r="B1411" s="180">
        <f t="shared" si="10"/>
        <v>1987</v>
      </c>
      <c r="C1411" s="45">
        <f>'StockBond Returns'!W1401</f>
        <v>-0.02093186122</v>
      </c>
      <c r="D1411" s="231">
        <f>'StockBond Returns'!M1401</f>
        <v>16.14390831</v>
      </c>
      <c r="E1411" s="45">
        <f t="shared" si="1"/>
        <v>0.04847143457</v>
      </c>
      <c r="F1411" s="147">
        <f t="shared" si="4"/>
        <v>88.55896025</v>
      </c>
      <c r="G1411" s="232">
        <f>'StockBond Returns'!C1401</f>
        <v>1987.25</v>
      </c>
      <c r="H1411" s="147">
        <f t="shared" si="2"/>
        <v>0.3577149873</v>
      </c>
      <c r="I1411" s="147">
        <f t="shared" si="5"/>
        <v>4.379345791</v>
      </c>
      <c r="J1411" s="45">
        <f t="shared" si="6"/>
        <v>0.4122937599</v>
      </c>
      <c r="K1411" s="45">
        <f t="shared" si="7"/>
        <v>-0.07768043452</v>
      </c>
      <c r="L1411" s="45">
        <f t="shared" si="8"/>
        <v>0.1648821241</v>
      </c>
      <c r="M1411" s="45">
        <f t="shared" si="11"/>
        <v>0.02311190556</v>
      </c>
      <c r="N1411" s="233">
        <f t="shared" si="12"/>
        <v>0.03826947764</v>
      </c>
    </row>
    <row r="1412">
      <c r="A1412" s="180">
        <f t="shared" si="9"/>
        <v>5</v>
      </c>
      <c r="B1412" s="180">
        <f t="shared" si="10"/>
        <v>1987</v>
      </c>
      <c r="C1412" s="45">
        <f>'StockBond Returns'!W1402</f>
        <v>0.0008302797817</v>
      </c>
      <c r="D1412" s="231">
        <f>'StockBond Returns'!M1402</f>
        <v>16.201118</v>
      </c>
      <c r="E1412" s="45">
        <f t="shared" si="1"/>
        <v>0.04836206767</v>
      </c>
      <c r="F1412" s="147">
        <f t="shared" si="4"/>
        <v>88.27447698</v>
      </c>
      <c r="G1412" s="232">
        <f>'StockBond Returns'!C1402</f>
        <v>1987.333333</v>
      </c>
      <c r="H1412" s="147">
        <f t="shared" si="2"/>
        <v>0.3557613524</v>
      </c>
      <c r="I1412" s="147">
        <f t="shared" si="5"/>
        <v>4.368536604</v>
      </c>
      <c r="J1412" s="45">
        <f t="shared" si="6"/>
        <v>0.4161735196</v>
      </c>
      <c r="K1412" s="45">
        <f t="shared" si="7"/>
        <v>-0.07539831446</v>
      </c>
      <c r="L1412" s="45">
        <f t="shared" si="8"/>
        <v>0.1689104044</v>
      </c>
      <c r="M1412" s="45">
        <f t="shared" si="11"/>
        <v>0.01747257488</v>
      </c>
      <c r="N1412" s="233">
        <f t="shared" si="12"/>
        <v>0.03826943756</v>
      </c>
    </row>
    <row r="1413">
      <c r="A1413" s="180">
        <f t="shared" si="9"/>
        <v>6</v>
      </c>
      <c r="B1413" s="180">
        <f t="shared" si="10"/>
        <v>1987</v>
      </c>
      <c r="C1413" s="45">
        <f>'StockBond Returns'!W1403</f>
        <v>0.03671616802</v>
      </c>
      <c r="D1413" s="231">
        <f>'StockBond Returns'!M1403</f>
        <v>16.97034845</v>
      </c>
      <c r="E1413" s="45">
        <f t="shared" si="1"/>
        <v>0.0469631546</v>
      </c>
      <c r="F1413" s="147">
        <f t="shared" si="4"/>
        <v>91.14675396</v>
      </c>
      <c r="G1413" s="232">
        <f>'StockBond Returns'!C1403</f>
        <v>1987.416667</v>
      </c>
      <c r="H1413" s="147">
        <f t="shared" si="2"/>
        <v>0.3567115915</v>
      </c>
      <c r="I1413" s="147">
        <f t="shared" si="5"/>
        <v>4.356903326</v>
      </c>
      <c r="J1413" s="45">
        <f t="shared" si="6"/>
        <v>0.4195155526</v>
      </c>
      <c r="K1413" s="45">
        <f t="shared" si="7"/>
        <v>-0.07292955447</v>
      </c>
      <c r="L1413" s="45">
        <f t="shared" si="8"/>
        <v>0.1731861846</v>
      </c>
      <c r="M1413" s="45">
        <f t="shared" si="11"/>
        <v>0.01100636839</v>
      </c>
      <c r="N1413" s="233">
        <f t="shared" si="12"/>
        <v>0.03827326971</v>
      </c>
    </row>
    <row r="1414">
      <c r="A1414" s="180">
        <f t="shared" si="9"/>
        <v>7</v>
      </c>
      <c r="B1414" s="180">
        <f t="shared" si="10"/>
        <v>1987</v>
      </c>
      <c r="C1414" s="45">
        <f>'StockBond Returns'!W1404</f>
        <v>0.03239250568</v>
      </c>
      <c r="D1414" s="231">
        <f>'StockBond Returns'!M1404</f>
        <v>17.78371931</v>
      </c>
      <c r="E1414" s="45">
        <f t="shared" si="1"/>
        <v>0.04561560345</v>
      </c>
      <c r="F1414" s="147">
        <f t="shared" si="4"/>
        <v>93.73095933</v>
      </c>
      <c r="G1414" s="232">
        <f>'StockBond Returns'!C1404</f>
        <v>1987.5</v>
      </c>
      <c r="H1414" s="147">
        <f t="shared" si="2"/>
        <v>0.3562995227</v>
      </c>
      <c r="I1414" s="147">
        <f t="shared" si="5"/>
        <v>4.347302265</v>
      </c>
      <c r="J1414" s="45">
        <f t="shared" si="6"/>
        <v>0.4218739618</v>
      </c>
      <c r="K1414" s="45">
        <f t="shared" si="7"/>
        <v>-0.07088211004</v>
      </c>
      <c r="L1414" s="45">
        <f t="shared" si="8"/>
        <v>0.1769396863</v>
      </c>
      <c r="M1414" s="45">
        <f t="shared" si="11"/>
        <v>0.005301009133</v>
      </c>
      <c r="N1414" s="233">
        <f t="shared" si="12"/>
        <v>0.03827895532</v>
      </c>
    </row>
    <row r="1415">
      <c r="A1415" s="180">
        <f t="shared" si="9"/>
        <v>8</v>
      </c>
      <c r="B1415" s="180">
        <f t="shared" si="10"/>
        <v>1987</v>
      </c>
      <c r="C1415" s="45">
        <f>'StockBond Returns'!W1405</f>
        <v>0.01974439045</v>
      </c>
      <c r="D1415" s="231">
        <f>'StockBond Returns'!M1405</f>
        <v>18.34916214</v>
      </c>
      <c r="E1415" s="45">
        <f t="shared" si="1"/>
        <v>0.0447492006</v>
      </c>
      <c r="F1415" s="147">
        <f t="shared" si="4"/>
        <v>95.21828555</v>
      </c>
      <c r="G1415" s="232">
        <f>'StockBond Returns'!C1405</f>
        <v>1987.583333</v>
      </c>
      <c r="H1415" s="147">
        <f t="shared" si="2"/>
        <v>0.3550785134</v>
      </c>
      <c r="I1415" s="147">
        <f t="shared" si="5"/>
        <v>4.328374857</v>
      </c>
      <c r="J1415" s="45">
        <f t="shared" si="6"/>
        <v>0.4280728764</v>
      </c>
      <c r="K1415" s="45">
        <f t="shared" si="7"/>
        <v>-0.06681920099</v>
      </c>
      <c r="L1415" s="45">
        <f t="shared" si="8"/>
        <v>0.1832599714</v>
      </c>
      <c r="M1415" s="45">
        <f t="shared" si="11"/>
        <v>-0.00390711131</v>
      </c>
      <c r="N1415" s="233">
        <f t="shared" si="12"/>
        <v>0.03828425901</v>
      </c>
    </row>
    <row r="1416">
      <c r="A1416" s="180">
        <f t="shared" si="9"/>
        <v>9</v>
      </c>
      <c r="B1416" s="180">
        <f t="shared" si="10"/>
        <v>1987</v>
      </c>
      <c r="C1416" s="45">
        <f>'StockBond Returns'!W1406</f>
        <v>-0.02797102484</v>
      </c>
      <c r="D1416" s="231">
        <f>'StockBond Returns'!M1406</f>
        <v>17.84921534</v>
      </c>
      <c r="E1416" s="45">
        <f t="shared" si="1"/>
        <v>0.04551243587</v>
      </c>
      <c r="F1416" s="147">
        <f t="shared" si="4"/>
        <v>92.20978592</v>
      </c>
      <c r="G1416" s="232">
        <f>'StockBond Returns'!C1406</f>
        <v>1987.666667</v>
      </c>
      <c r="H1416" s="147">
        <f t="shared" si="2"/>
        <v>0.3497243307</v>
      </c>
      <c r="I1416" s="147">
        <f t="shared" si="5"/>
        <v>4.314705053</v>
      </c>
      <c r="J1416" s="45">
        <f t="shared" si="6"/>
        <v>0.4326530584</v>
      </c>
      <c r="K1416" s="45">
        <f t="shared" si="7"/>
        <v>-0.06386270732</v>
      </c>
      <c r="L1416" s="45">
        <f t="shared" si="8"/>
        <v>0.1881984721</v>
      </c>
      <c r="M1416" s="45">
        <f t="shared" si="11"/>
        <v>-0.009757066859</v>
      </c>
      <c r="N1416" s="233">
        <f t="shared" si="12"/>
        <v>0.03828314106</v>
      </c>
    </row>
    <row r="1417">
      <c r="A1417" s="180">
        <f t="shared" si="9"/>
        <v>10</v>
      </c>
      <c r="B1417" s="180">
        <f t="shared" si="10"/>
        <v>1987</v>
      </c>
      <c r="C1417" s="45">
        <f>'StockBond Returns'!W1407</f>
        <v>-0.1494092201</v>
      </c>
      <c r="D1417" s="231">
        <f>'StockBond Returns'!M1407</f>
        <v>14.17491688</v>
      </c>
      <c r="E1417" s="45">
        <f t="shared" si="1"/>
        <v>0.05277357545</v>
      </c>
      <c r="F1417" s="147">
        <f t="shared" si="4"/>
        <v>78.13532143</v>
      </c>
      <c r="G1417" s="232">
        <f>'StockBond Returns'!C1407</f>
        <v>1987.75</v>
      </c>
      <c r="H1417" s="147">
        <f t="shared" si="2"/>
        <v>0.3436233567</v>
      </c>
      <c r="I1417" s="147">
        <f t="shared" si="5"/>
        <v>4.294066627</v>
      </c>
      <c r="J1417" s="45">
        <f t="shared" si="6"/>
        <v>0.4414995117</v>
      </c>
      <c r="K1417" s="45">
        <f t="shared" si="7"/>
        <v>-0.05936338252</v>
      </c>
      <c r="L1417" s="45">
        <f t="shared" si="8"/>
        <v>0.1951189465</v>
      </c>
      <c r="M1417" s="45">
        <f t="shared" si="11"/>
        <v>-0.01708798169</v>
      </c>
      <c r="N1417" s="233">
        <f t="shared" si="12"/>
        <v>0.03827160905</v>
      </c>
    </row>
    <row r="1418">
      <c r="A1418" s="180">
        <f t="shared" si="9"/>
        <v>11</v>
      </c>
      <c r="B1418" s="180">
        <f t="shared" si="10"/>
        <v>1987</v>
      </c>
      <c r="C1418" s="45">
        <f>'StockBond Returns'!W1408</f>
        <v>-0.06504123047</v>
      </c>
      <c r="D1418" s="231">
        <f>'StockBond Returns'!M1408</f>
        <v>12.77543203</v>
      </c>
      <c r="E1418" s="45">
        <f t="shared" si="1"/>
        <v>0.05663761968</v>
      </c>
      <c r="F1418" s="147">
        <f t="shared" si="4"/>
        <v>72.73203031</v>
      </c>
      <c r="G1418" s="232">
        <f>'StockBond Returns'!C1408</f>
        <v>1987.833333</v>
      </c>
      <c r="H1418" s="147">
        <f t="shared" si="2"/>
        <v>0.3432807559</v>
      </c>
      <c r="I1418" s="147">
        <f t="shared" si="5"/>
        <v>4.272364236</v>
      </c>
      <c r="J1418" s="45">
        <f t="shared" si="6"/>
        <v>0.4519767765</v>
      </c>
      <c r="K1418" s="45">
        <f t="shared" si="7"/>
        <v>-0.05458521687</v>
      </c>
      <c r="L1418" s="45">
        <f t="shared" si="8"/>
        <v>0.2024277518</v>
      </c>
      <c r="M1418" s="45">
        <f t="shared" si="11"/>
        <v>-0.02393372081</v>
      </c>
      <c r="N1418" s="233">
        <f t="shared" si="12"/>
        <v>0.03824364112</v>
      </c>
    </row>
    <row r="1419">
      <c r="A1419" s="180">
        <f t="shared" si="9"/>
        <v>12</v>
      </c>
      <c r="B1419" s="180">
        <f t="shared" si="10"/>
        <v>1987</v>
      </c>
      <c r="C1419" s="45">
        <f>'StockBond Returns'!W1409</f>
        <v>0.05964088013</v>
      </c>
      <c r="D1419" s="231">
        <f>'StockBond Returns'!M1409</f>
        <v>13.72680981</v>
      </c>
      <c r="E1419" s="45">
        <f t="shared" si="1"/>
        <v>0.0539250694</v>
      </c>
      <c r="F1419" s="147">
        <f t="shared" si="4"/>
        <v>76.70607829</v>
      </c>
      <c r="G1419" s="232">
        <f>'StockBond Returns'!C1409</f>
        <v>1987.916667</v>
      </c>
      <c r="H1419" s="147">
        <f t="shared" si="2"/>
        <v>0.3446983829</v>
      </c>
      <c r="I1419" s="147">
        <f t="shared" si="5"/>
        <v>4.255379961</v>
      </c>
      <c r="J1419" s="45">
        <f t="shared" si="6"/>
        <v>0.4610476242</v>
      </c>
      <c r="K1419" s="45">
        <f t="shared" si="7"/>
        <v>-0.05081183259</v>
      </c>
      <c r="L1419" s="45">
        <f t="shared" si="8"/>
        <v>0.2084930226</v>
      </c>
      <c r="M1419" s="45">
        <f t="shared" si="11"/>
        <v>-0.02886808187</v>
      </c>
      <c r="N1419" s="233">
        <f t="shared" si="12"/>
        <v>0.03819744647</v>
      </c>
    </row>
    <row r="1420">
      <c r="A1420" s="180">
        <f t="shared" si="9"/>
        <v>1</v>
      </c>
      <c r="B1420" s="180">
        <f t="shared" si="10"/>
        <v>1988</v>
      </c>
      <c r="C1420" s="45">
        <f>'StockBond Returns'!W1410</f>
        <v>0.0332645808</v>
      </c>
      <c r="D1420" s="231">
        <f>'StockBond Returns'!M1410</f>
        <v>14.1502267</v>
      </c>
      <c r="E1420" s="45">
        <f t="shared" si="1"/>
        <v>0.05283512293</v>
      </c>
      <c r="F1420" s="147">
        <f t="shared" si="4"/>
        <v>78.9015092</v>
      </c>
      <c r="G1420" s="232">
        <f>'StockBond Returns'!C1410</f>
        <v>1988</v>
      </c>
      <c r="H1420" s="147">
        <f t="shared" si="2"/>
        <v>0.3473975782</v>
      </c>
      <c r="I1420" s="147">
        <f t="shared" si="5"/>
        <v>4.239772189</v>
      </c>
      <c r="J1420" s="45">
        <f t="shared" si="6"/>
        <v>0.4706379239</v>
      </c>
      <c r="K1420" s="45">
        <f t="shared" si="7"/>
        <v>-0.04731760869</v>
      </c>
      <c r="L1420" s="45">
        <f t="shared" si="8"/>
        <v>0.214235328</v>
      </c>
      <c r="M1420" s="45">
        <f t="shared" si="11"/>
        <v>-0.03408057946</v>
      </c>
      <c r="N1420" s="233">
        <f t="shared" si="12"/>
        <v>0.03813574995</v>
      </c>
    </row>
    <row r="1421">
      <c r="A1421" s="180">
        <f t="shared" si="9"/>
        <v>2</v>
      </c>
      <c r="B1421" s="180">
        <f t="shared" si="10"/>
        <v>1988</v>
      </c>
      <c r="C1421" s="45">
        <f>'StockBond Returns'!W1411</f>
        <v>0.04255377501</v>
      </c>
      <c r="D1421" s="231">
        <f>'StockBond Returns'!M1411</f>
        <v>14.8367413</v>
      </c>
      <c r="E1421" s="45">
        <f t="shared" si="1"/>
        <v>0.05120012255</v>
      </c>
      <c r="F1421" s="147">
        <f t="shared" si="4"/>
        <v>81.89688561</v>
      </c>
      <c r="G1421" s="232">
        <f>'StockBond Returns'!C1411</f>
        <v>1988.083333</v>
      </c>
      <c r="H1421" s="147">
        <f t="shared" si="2"/>
        <v>0.3494275483</v>
      </c>
      <c r="I1421" s="147">
        <f t="shared" si="5"/>
        <v>4.223051485</v>
      </c>
      <c r="J1421" s="45">
        <f t="shared" si="6"/>
        <v>0.4778087692</v>
      </c>
      <c r="K1421" s="45">
        <f t="shared" si="7"/>
        <v>-0.04354556848</v>
      </c>
      <c r="L1421" s="45">
        <f t="shared" si="8"/>
        <v>0.2203555602</v>
      </c>
      <c r="M1421" s="45">
        <f t="shared" si="11"/>
        <v>-0.03884791201</v>
      </c>
      <c r="N1421" s="233">
        <f t="shared" si="12"/>
        <v>0.03805674525</v>
      </c>
    </row>
    <row r="1422">
      <c r="A1422" s="180">
        <f t="shared" si="9"/>
        <v>3</v>
      </c>
      <c r="B1422" s="180">
        <f t="shared" si="10"/>
        <v>1988</v>
      </c>
      <c r="C1422" s="45">
        <f>'StockBond Returns'!W1412</f>
        <v>-0.0306441935</v>
      </c>
      <c r="D1422" s="231">
        <f>'StockBond Returns'!M1412</f>
        <v>14.29297569</v>
      </c>
      <c r="E1422" s="45">
        <f t="shared" si="1"/>
        <v>0.0524822186</v>
      </c>
      <c r="F1422" s="147">
        <f t="shared" si="4"/>
        <v>79.04850198</v>
      </c>
      <c r="G1422" s="232">
        <f>'StockBond Returns'!C1412</f>
        <v>1988.166667</v>
      </c>
      <c r="H1422" s="147">
        <f t="shared" si="2"/>
        <v>0.3457200634</v>
      </c>
      <c r="I1422" s="147">
        <f t="shared" si="5"/>
        <v>4.205437983</v>
      </c>
      <c r="J1422" s="45">
        <f t="shared" si="6"/>
        <v>0.4849448993</v>
      </c>
      <c r="K1422" s="45">
        <f t="shared" si="7"/>
        <v>-0.03953968094</v>
      </c>
      <c r="L1422" s="45">
        <f t="shared" si="8"/>
        <v>0.2267984722</v>
      </c>
      <c r="M1422" s="45">
        <f t="shared" si="11"/>
        <v>-0.0418984472</v>
      </c>
      <c r="N1422" s="233">
        <f t="shared" si="12"/>
        <v>0.03795968963</v>
      </c>
    </row>
    <row r="1423">
      <c r="A1423" s="180">
        <f t="shared" si="9"/>
        <v>4</v>
      </c>
      <c r="B1423" s="180">
        <f t="shared" si="10"/>
        <v>1988</v>
      </c>
      <c r="C1423" s="45">
        <f>'StockBond Returns'!W1413</f>
        <v>0.00006287817049</v>
      </c>
      <c r="D1423" s="231">
        <f>'StockBond Returns'!M1413</f>
        <v>14.37615477</v>
      </c>
      <c r="E1423" s="45">
        <f t="shared" si="1"/>
        <v>0.05227981477</v>
      </c>
      <c r="F1423" s="147">
        <f t="shared" si="4"/>
        <v>78.7077306</v>
      </c>
      <c r="G1423" s="232">
        <f>'StockBond Returns'!C1413</f>
        <v>1988.25</v>
      </c>
      <c r="H1423" s="147">
        <f t="shared" si="2"/>
        <v>0.3429021314</v>
      </c>
      <c r="I1423" s="147">
        <f t="shared" si="5"/>
        <v>4.190625127</v>
      </c>
      <c r="J1423" s="45">
        <f t="shared" si="6"/>
        <v>0.4904528301</v>
      </c>
      <c r="K1423" s="45">
        <f t="shared" si="7"/>
        <v>-0.0361446838</v>
      </c>
      <c r="L1423" s="45">
        <f t="shared" si="8"/>
        <v>0.2324837145</v>
      </c>
      <c r="M1423" s="45">
        <f t="shared" si="11"/>
        <v>-0.04309334609</v>
      </c>
      <c r="N1423" s="233">
        <f t="shared" si="12"/>
        <v>0.03784991805</v>
      </c>
    </row>
    <row r="1424">
      <c r="A1424" s="180">
        <f t="shared" si="9"/>
        <v>5</v>
      </c>
      <c r="B1424" s="180">
        <f t="shared" si="10"/>
        <v>1988</v>
      </c>
      <c r="C1424" s="45">
        <f>'StockBond Returns'!W1414</f>
        <v>-0.0004056523704</v>
      </c>
      <c r="D1424" s="231">
        <f>'StockBond Returns'!M1414</f>
        <v>14.36392283</v>
      </c>
      <c r="E1424" s="45">
        <f t="shared" si="1"/>
        <v>0.05230943235</v>
      </c>
      <c r="F1424" s="147">
        <f t="shared" si="4"/>
        <v>78.33303959</v>
      </c>
      <c r="G1424" s="232">
        <f>'StockBond Returns'!C1414</f>
        <v>1988.333333</v>
      </c>
      <c r="H1424" s="147">
        <f t="shared" si="2"/>
        <v>0.3414630696</v>
      </c>
      <c r="I1424" s="147">
        <f t="shared" si="5"/>
        <v>4.176326845</v>
      </c>
      <c r="J1424" s="45">
        <f t="shared" si="6"/>
        <v>0.4963133851</v>
      </c>
      <c r="K1424" s="45">
        <f t="shared" si="7"/>
        <v>-0.03284478022</v>
      </c>
      <c r="L1424" s="45">
        <f t="shared" si="8"/>
        <v>0.2380686533</v>
      </c>
      <c r="M1424" s="45">
        <f t="shared" si="11"/>
        <v>-0.04399866058</v>
      </c>
      <c r="N1424" s="233">
        <f t="shared" si="12"/>
        <v>0.03773433256</v>
      </c>
    </row>
    <row r="1425">
      <c r="A1425" s="180">
        <f t="shared" si="9"/>
        <v>6</v>
      </c>
      <c r="B1425" s="180">
        <f t="shared" si="10"/>
        <v>1988</v>
      </c>
      <c r="C1425" s="45">
        <f>'StockBond Returns'!W1415</f>
        <v>0.0380974388</v>
      </c>
      <c r="D1425" s="231">
        <f>'StockBond Returns'!M1415</f>
        <v>14.91920641</v>
      </c>
      <c r="E1425" s="45">
        <f t="shared" si="1"/>
        <v>0.05101384693</v>
      </c>
      <c r="F1425" s="147">
        <f t="shared" si="4"/>
        <v>80.96285583</v>
      </c>
      <c r="G1425" s="232">
        <f>'StockBond Returns'!C1415</f>
        <v>1988.416667</v>
      </c>
      <c r="H1425" s="147">
        <f t="shared" si="2"/>
        <v>0.3441855612</v>
      </c>
      <c r="I1425" s="147">
        <f t="shared" si="5"/>
        <v>4.163800814</v>
      </c>
      <c r="J1425" s="45">
        <f t="shared" si="6"/>
        <v>0.5020176787</v>
      </c>
      <c r="K1425" s="45">
        <f t="shared" si="7"/>
        <v>-0.02993527132</v>
      </c>
      <c r="L1425" s="45">
        <f t="shared" si="8"/>
        <v>0.2431754529</v>
      </c>
      <c r="M1425" s="45">
        <f t="shared" si="11"/>
        <v>-0.04432104567</v>
      </c>
      <c r="N1425" s="233">
        <f t="shared" si="12"/>
        <v>0.03761379556</v>
      </c>
    </row>
    <row r="1426">
      <c r="A1426" s="180">
        <f t="shared" si="9"/>
        <v>7</v>
      </c>
      <c r="B1426" s="180">
        <f t="shared" si="10"/>
        <v>1988</v>
      </c>
      <c r="C1426" s="45">
        <f>'StockBond Returns'!W1416</f>
        <v>-0.009329187493</v>
      </c>
      <c r="D1426" s="231">
        <f>'StockBond Returns'!M1416</f>
        <v>14.77714464</v>
      </c>
      <c r="E1426" s="45">
        <f t="shared" si="1"/>
        <v>0.05133603613</v>
      </c>
      <c r="F1426" s="147">
        <f t="shared" si="4"/>
        <v>79.86656358</v>
      </c>
      <c r="G1426" s="232">
        <f>'StockBond Returns'!C1416</f>
        <v>1988.5</v>
      </c>
      <c r="H1426" s="147">
        <f t="shared" si="2"/>
        <v>0.3416693995</v>
      </c>
      <c r="I1426" s="147">
        <f t="shared" si="5"/>
        <v>4.149170691</v>
      </c>
      <c r="J1426" s="45">
        <f t="shared" si="6"/>
        <v>0.509118703</v>
      </c>
      <c r="K1426" s="45">
        <f t="shared" si="7"/>
        <v>-0.02651478865</v>
      </c>
      <c r="L1426" s="45">
        <f t="shared" si="8"/>
        <v>0.2489594674</v>
      </c>
      <c r="M1426" s="45">
        <f t="shared" si="11"/>
        <v>-0.04557575284</v>
      </c>
      <c r="N1426" s="233">
        <f t="shared" si="12"/>
        <v>0.03749069353</v>
      </c>
    </row>
    <row r="1427">
      <c r="A1427" s="180">
        <f t="shared" si="9"/>
        <v>8</v>
      </c>
      <c r="B1427" s="180">
        <f t="shared" si="10"/>
        <v>1988</v>
      </c>
      <c r="C1427" s="45">
        <f>'StockBond Returns'!W1417</f>
        <v>-0.03048316529</v>
      </c>
      <c r="D1427" s="231">
        <f>'StockBond Returns'!M1417</f>
        <v>14.12718377</v>
      </c>
      <c r="E1427" s="45">
        <f t="shared" si="1"/>
        <v>0.05289275826</v>
      </c>
      <c r="F1427" s="147">
        <f t="shared" si="4"/>
        <v>77.10072369</v>
      </c>
      <c r="G1427" s="232">
        <f>'StockBond Returns'!C1417</f>
        <v>1988.583333</v>
      </c>
      <c r="H1427" s="147">
        <f t="shared" si="2"/>
        <v>0.3398391616</v>
      </c>
      <c r="I1427" s="147">
        <f t="shared" si="5"/>
        <v>4.133931339</v>
      </c>
      <c r="J1427" s="45">
        <f t="shared" si="6"/>
        <v>0.5179216826</v>
      </c>
      <c r="K1427" s="45">
        <f t="shared" si="7"/>
        <v>-0.02292612634</v>
      </c>
      <c r="L1427" s="45">
        <f t="shared" si="8"/>
        <v>0.2549881143</v>
      </c>
      <c r="M1427" s="45">
        <f t="shared" si="11"/>
        <v>-0.04492298467</v>
      </c>
      <c r="N1427" s="233">
        <f t="shared" si="12"/>
        <v>0.03736112164</v>
      </c>
    </row>
    <row r="1428">
      <c r="A1428" s="180">
        <f t="shared" si="9"/>
        <v>9</v>
      </c>
      <c r="B1428" s="180">
        <f t="shared" si="10"/>
        <v>1988</v>
      </c>
      <c r="C1428" s="45">
        <f>'StockBond Returns'!W1418</f>
        <v>0.03570187688</v>
      </c>
      <c r="D1428" s="231">
        <f>'StockBond Returns'!M1418</f>
        <v>14.57907231</v>
      </c>
      <c r="E1428" s="45">
        <f t="shared" si="1"/>
        <v>0.05179573497</v>
      </c>
      <c r="F1428" s="147">
        <f t="shared" si="4"/>
        <v>79.50139218</v>
      </c>
      <c r="G1428" s="232">
        <f>'StockBond Returns'!C1418</f>
        <v>1988.666667</v>
      </c>
      <c r="H1428" s="147">
        <f t="shared" si="2"/>
        <v>0.3431527532</v>
      </c>
      <c r="I1428" s="147">
        <f t="shared" si="5"/>
        <v>4.127359762</v>
      </c>
      <c r="J1428" s="45">
        <f t="shared" si="6"/>
        <v>0.5237771186</v>
      </c>
      <c r="K1428" s="45">
        <f t="shared" si="7"/>
        <v>-0.02137043045</v>
      </c>
      <c r="L1428" s="45">
        <f t="shared" si="8"/>
        <v>0.2584328005</v>
      </c>
      <c r="M1428" s="45">
        <f t="shared" si="11"/>
        <v>-0.04342018492</v>
      </c>
      <c r="N1428" s="233">
        <f t="shared" si="12"/>
        <v>0.03723363318</v>
      </c>
    </row>
    <row r="1429">
      <c r="A1429" s="180">
        <f t="shared" si="9"/>
        <v>10</v>
      </c>
      <c r="B1429" s="180">
        <f t="shared" si="10"/>
        <v>1988</v>
      </c>
      <c r="C1429" s="45">
        <f>'StockBond Returns'!W1419</f>
        <v>0.02286710894</v>
      </c>
      <c r="D1429" s="231">
        <f>'StockBond Returns'!M1419</f>
        <v>14.89527848</v>
      </c>
      <c r="E1429" s="45">
        <f t="shared" si="1"/>
        <v>0.05106768393</v>
      </c>
      <c r="F1429" s="147">
        <f t="shared" si="4"/>
        <v>80.96835951</v>
      </c>
      <c r="G1429" s="232">
        <f>'StockBond Returns'!C1419</f>
        <v>1988.75</v>
      </c>
      <c r="H1429" s="147">
        <f t="shared" si="2"/>
        <v>0.3445722159</v>
      </c>
      <c r="I1429" s="147">
        <f t="shared" si="5"/>
        <v>4.128308621</v>
      </c>
      <c r="J1429" s="45">
        <f t="shared" si="6"/>
        <v>0.5238116717</v>
      </c>
      <c r="K1429" s="45">
        <f t="shared" si="7"/>
        <v>-0.02159536075</v>
      </c>
      <c r="L1429" s="45">
        <f t="shared" si="8"/>
        <v>0.2595951982</v>
      </c>
      <c r="M1429" s="45">
        <f t="shared" si="11"/>
        <v>-0.03860163807</v>
      </c>
      <c r="N1429" s="233">
        <f t="shared" si="12"/>
        <v>0.03711119578</v>
      </c>
    </row>
    <row r="1430">
      <c r="A1430" s="180">
        <f t="shared" si="9"/>
        <v>11</v>
      </c>
      <c r="B1430" s="180">
        <f t="shared" si="10"/>
        <v>1988</v>
      </c>
      <c r="C1430" s="45">
        <f>'StockBond Returns'!W1420</f>
        <v>-0.01876499567</v>
      </c>
      <c r="D1430" s="231">
        <f>'StockBond Returns'!M1420</f>
        <v>14.58945294</v>
      </c>
      <c r="E1430" s="45">
        <f t="shared" si="1"/>
        <v>0.051771333</v>
      </c>
      <c r="F1430" s="147">
        <f t="shared" si="4"/>
        <v>79.11088227</v>
      </c>
      <c r="G1430" s="232">
        <f>'StockBond Returns'!C1420</f>
        <v>1988.833333</v>
      </c>
      <c r="H1430" s="147">
        <f t="shared" si="2"/>
        <v>0.3413063192</v>
      </c>
      <c r="I1430" s="147">
        <f t="shared" si="5"/>
        <v>4.126334184</v>
      </c>
      <c r="J1430" s="45">
        <f t="shared" si="6"/>
        <v>0.5256267791</v>
      </c>
      <c r="K1430" s="45">
        <f t="shared" si="7"/>
        <v>-0.02112719749</v>
      </c>
      <c r="L1430" s="45">
        <f t="shared" si="8"/>
        <v>0.2616526145</v>
      </c>
      <c r="M1430" s="45">
        <f t="shared" si="11"/>
        <v>-0.03418015016</v>
      </c>
      <c r="N1430" s="233">
        <f t="shared" si="12"/>
        <v>0.03700739405</v>
      </c>
    </row>
    <row r="1431">
      <c r="A1431" s="180">
        <f t="shared" si="9"/>
        <v>12</v>
      </c>
      <c r="B1431" s="180">
        <f t="shared" si="10"/>
        <v>1988</v>
      </c>
      <c r="C1431" s="45">
        <f>'StockBond Returns'!W1421</f>
        <v>0.003772780096</v>
      </c>
      <c r="D1431" s="231">
        <f>'StockBond Returns'!M1421</f>
        <v>14.63881194</v>
      </c>
      <c r="E1431" s="45">
        <f t="shared" si="1"/>
        <v>0.05165577726</v>
      </c>
      <c r="F1431" s="147">
        <f t="shared" si="4"/>
        <v>79.06675624</v>
      </c>
      <c r="G1431" s="232">
        <f>'StockBond Returns'!C1421</f>
        <v>1988.916667</v>
      </c>
      <c r="H1431" s="147">
        <f t="shared" si="2"/>
        <v>0.3403545624</v>
      </c>
      <c r="I1431" s="147">
        <f t="shared" si="5"/>
        <v>4.121990364</v>
      </c>
      <c r="J1431" s="45">
        <f t="shared" si="6"/>
        <v>0.526467292</v>
      </c>
      <c r="K1431" s="45">
        <f t="shared" si="7"/>
        <v>-0.02009564541</v>
      </c>
      <c r="L1431" s="45">
        <f t="shared" si="8"/>
        <v>0.2644376036</v>
      </c>
      <c r="M1431" s="45">
        <f t="shared" si="11"/>
        <v>-0.03134610744</v>
      </c>
      <c r="N1431" s="233">
        <f t="shared" si="12"/>
        <v>0.03691972694</v>
      </c>
    </row>
    <row r="1432">
      <c r="A1432" s="180">
        <f t="shared" si="9"/>
        <v>1</v>
      </c>
      <c r="B1432" s="180">
        <f t="shared" si="10"/>
        <v>1989</v>
      </c>
      <c r="C1432" s="45">
        <f>'StockBond Returns'!W1422</f>
        <v>0.06144284293</v>
      </c>
      <c r="D1432" s="231">
        <f>'StockBond Returns'!M1422</f>
        <v>15.72616997</v>
      </c>
      <c r="E1432" s="45">
        <f t="shared" si="1"/>
        <v>0.04929413684</v>
      </c>
      <c r="F1432" s="147">
        <f t="shared" si="4"/>
        <v>83.56357561</v>
      </c>
      <c r="G1432" s="232">
        <f>'StockBond Returns'!C1422</f>
        <v>1989</v>
      </c>
      <c r="H1432" s="147">
        <f t="shared" si="2"/>
        <v>0.3432661943</v>
      </c>
      <c r="I1432" s="147">
        <f t="shared" si="5"/>
        <v>4.11785898</v>
      </c>
      <c r="J1432" s="45">
        <f t="shared" si="6"/>
        <v>0.5293559066</v>
      </c>
      <c r="K1432" s="45">
        <f t="shared" si="7"/>
        <v>-0.0191125226</v>
      </c>
      <c r="L1432" s="45">
        <f t="shared" si="8"/>
        <v>0.2671697748</v>
      </c>
      <c r="M1432" s="45">
        <f t="shared" si="11"/>
        <v>-0.02875466019</v>
      </c>
      <c r="N1432" s="233">
        <f t="shared" si="12"/>
        <v>0.03684197756</v>
      </c>
    </row>
    <row r="1433">
      <c r="A1433" s="180">
        <f t="shared" si="9"/>
        <v>2</v>
      </c>
      <c r="B1433" s="180">
        <f t="shared" si="10"/>
        <v>1989</v>
      </c>
      <c r="C1433" s="45">
        <f>'StockBond Returns'!W1423</f>
        <v>-0.02501993743</v>
      </c>
      <c r="D1433" s="231">
        <f>'StockBond Returns'!M1423</f>
        <v>15.19664995</v>
      </c>
      <c r="E1433" s="45">
        <f t="shared" si="1"/>
        <v>0.05040198838</v>
      </c>
      <c r="F1433" s="147">
        <f t="shared" si="4"/>
        <v>81.13814248</v>
      </c>
      <c r="G1433" s="232">
        <f>'StockBond Returns'!C1423</f>
        <v>1989.083333</v>
      </c>
      <c r="H1433" s="147">
        <f t="shared" si="2"/>
        <v>0.3407936429</v>
      </c>
      <c r="I1433" s="147">
        <f t="shared" si="5"/>
        <v>4.109225075</v>
      </c>
      <c r="J1433" s="45">
        <f t="shared" si="6"/>
        <v>0.5369804409</v>
      </c>
      <c r="K1433" s="45">
        <f t="shared" si="7"/>
        <v>-0.01705157691</v>
      </c>
      <c r="L1433" s="45">
        <f t="shared" si="8"/>
        <v>0.2713138894</v>
      </c>
      <c r="M1433" s="45">
        <f t="shared" si="11"/>
        <v>-0.02695359283</v>
      </c>
      <c r="N1433" s="233">
        <f t="shared" si="12"/>
        <v>0.03677190393</v>
      </c>
    </row>
    <row r="1434">
      <c r="A1434" s="180">
        <f t="shared" si="9"/>
        <v>3</v>
      </c>
      <c r="B1434" s="180">
        <f t="shared" si="10"/>
        <v>1989</v>
      </c>
      <c r="C1434" s="45">
        <f>'StockBond Returns'!W1424</f>
        <v>0.01471161019</v>
      </c>
      <c r="D1434" s="231">
        <f>'StockBond Returns'!M1424</f>
        <v>15.4123916</v>
      </c>
      <c r="E1434" s="45">
        <f t="shared" si="1"/>
        <v>0.04994142849</v>
      </c>
      <c r="F1434" s="147">
        <f t="shared" si="4"/>
        <v>81.98600794</v>
      </c>
      <c r="G1434" s="232">
        <f>'StockBond Returns'!C1424</f>
        <v>1989.166667</v>
      </c>
      <c r="H1434" s="147">
        <f t="shared" si="2"/>
        <v>0.3412081961</v>
      </c>
      <c r="I1434" s="147">
        <f t="shared" si="5"/>
        <v>4.104713207</v>
      </c>
      <c r="J1434" s="45">
        <f t="shared" si="6"/>
        <v>0.5453275548</v>
      </c>
      <c r="K1434" s="45">
        <f t="shared" si="7"/>
        <v>-0.01597112801</v>
      </c>
      <c r="L1434" s="45">
        <f t="shared" si="8"/>
        <v>0.274218865</v>
      </c>
      <c r="M1434" s="45">
        <f t="shared" si="11"/>
        <v>-0.02395107867</v>
      </c>
      <c r="N1434" s="233">
        <f t="shared" si="12"/>
        <v>0.03670693287</v>
      </c>
    </row>
    <row r="1435">
      <c r="A1435" s="180">
        <f t="shared" si="9"/>
        <v>4</v>
      </c>
      <c r="B1435" s="180">
        <f t="shared" si="10"/>
        <v>1989</v>
      </c>
      <c r="C1435" s="45">
        <f>'StockBond Returns'!W1425</f>
        <v>0.03665760307</v>
      </c>
      <c r="D1435" s="231">
        <f>'StockBond Returns'!M1425</f>
        <v>16.04064138</v>
      </c>
      <c r="E1435" s="45">
        <f t="shared" si="1"/>
        <v>0.04867082342</v>
      </c>
      <c r="F1435" s="147">
        <f t="shared" si="4"/>
        <v>84.63770241</v>
      </c>
      <c r="G1435" s="232">
        <f>'StockBond Returns'!C1425</f>
        <v>1989.25</v>
      </c>
      <c r="H1435" s="147">
        <f t="shared" si="2"/>
        <v>0.3432822224</v>
      </c>
      <c r="I1435" s="147">
        <f t="shared" si="5"/>
        <v>4.105093298</v>
      </c>
      <c r="J1435" s="45">
        <f t="shared" si="6"/>
        <v>0.5537053519</v>
      </c>
      <c r="K1435" s="45">
        <f t="shared" si="7"/>
        <v>-0.01606223934</v>
      </c>
      <c r="L1435" s="45">
        <f t="shared" si="8"/>
        <v>0.2756349513</v>
      </c>
      <c r="M1435" s="45">
        <f t="shared" si="11"/>
        <v>-0.02041027925</v>
      </c>
      <c r="N1435" s="233">
        <f t="shared" si="12"/>
        <v>0.03665214344</v>
      </c>
    </row>
    <row r="1436">
      <c r="A1436" s="180">
        <f t="shared" si="9"/>
        <v>5</v>
      </c>
      <c r="B1436" s="180">
        <f t="shared" si="10"/>
        <v>1989</v>
      </c>
      <c r="C1436" s="45">
        <f>'StockBond Returns'!W1426</f>
        <v>0.0351378433</v>
      </c>
      <c r="D1436" s="231">
        <f>'StockBond Returns'!M1426</f>
        <v>16.52771595</v>
      </c>
      <c r="E1436" s="45">
        <f t="shared" si="1"/>
        <v>0.04775221401</v>
      </c>
      <c r="F1436" s="147">
        <f t="shared" si="4"/>
        <v>87.25634431</v>
      </c>
      <c r="G1436" s="232">
        <f>'StockBond Returns'!C1426</f>
        <v>1989.333333</v>
      </c>
      <c r="H1436" s="147">
        <f t="shared" si="2"/>
        <v>0.3472236356</v>
      </c>
      <c r="I1436" s="147">
        <f t="shared" si="5"/>
        <v>4.110853864</v>
      </c>
      <c r="J1436" s="45">
        <f t="shared" si="6"/>
        <v>0.5581985131</v>
      </c>
      <c r="K1436" s="45">
        <f t="shared" si="7"/>
        <v>-0.01744103767</v>
      </c>
      <c r="L1436" s="45">
        <f t="shared" si="8"/>
        <v>0.2753975338</v>
      </c>
      <c r="M1436" s="45">
        <f t="shared" si="11"/>
        <v>-0.01567716864</v>
      </c>
      <c r="N1436" s="233">
        <f t="shared" si="12"/>
        <v>0.03660921777</v>
      </c>
    </row>
    <row r="1437">
      <c r="A1437" s="180">
        <f t="shared" si="9"/>
        <v>6</v>
      </c>
      <c r="B1437" s="180">
        <f t="shared" si="10"/>
        <v>1989</v>
      </c>
      <c r="C1437" s="45">
        <f>'StockBond Returns'!W1427</f>
        <v>0.002588750077</v>
      </c>
      <c r="D1437" s="231">
        <f>'StockBond Returns'!M1427</f>
        <v>16.34783043</v>
      </c>
      <c r="E1437" s="45">
        <f t="shared" si="1"/>
        <v>0.04808509826</v>
      </c>
      <c r="F1437" s="147">
        <f t="shared" si="4"/>
        <v>87.13410667</v>
      </c>
      <c r="G1437" s="232">
        <f>'StockBond Returns'!C1427</f>
        <v>1989.416667</v>
      </c>
      <c r="H1437" s="147">
        <f t="shared" si="2"/>
        <v>0.3491543401</v>
      </c>
      <c r="I1437" s="147">
        <f t="shared" si="5"/>
        <v>4.115822643</v>
      </c>
      <c r="J1437" s="45">
        <f t="shared" si="6"/>
        <v>0.5659848706</v>
      </c>
      <c r="K1437" s="45">
        <f t="shared" si="7"/>
        <v>-0.0186272205</v>
      </c>
      <c r="L1437" s="45">
        <f t="shared" si="8"/>
        <v>0.2754289943</v>
      </c>
      <c r="M1437" s="45">
        <f t="shared" si="11"/>
        <v>-0.01152268645</v>
      </c>
      <c r="N1437" s="233">
        <f t="shared" si="12"/>
        <v>0.03658307642</v>
      </c>
    </row>
    <row r="1438">
      <c r="A1438" s="180">
        <f t="shared" si="9"/>
        <v>7</v>
      </c>
      <c r="B1438" s="180">
        <f t="shared" si="10"/>
        <v>1989</v>
      </c>
      <c r="C1438" s="45">
        <f>'StockBond Returns'!W1428</f>
        <v>0.07058259392</v>
      </c>
      <c r="D1438" s="231">
        <f>'StockBond Returns'!M1428</f>
        <v>17.74028358</v>
      </c>
      <c r="E1438" s="45">
        <f t="shared" si="1"/>
        <v>0.04568444236</v>
      </c>
      <c r="F1438" s="147">
        <f t="shared" si="4"/>
        <v>92.91045938</v>
      </c>
      <c r="G1438" s="232">
        <f>'StockBond Returns'!C1428</f>
        <v>1989.5</v>
      </c>
      <c r="H1438" s="147">
        <f t="shared" si="2"/>
        <v>0.3537135438</v>
      </c>
      <c r="I1438" s="147">
        <f t="shared" si="5"/>
        <v>4.127866787</v>
      </c>
      <c r="J1438" s="45">
        <f t="shared" si="6"/>
        <v>0.5708425685</v>
      </c>
      <c r="K1438" s="45">
        <f t="shared" si="7"/>
        <v>-0.02149063543</v>
      </c>
      <c r="L1438" s="45">
        <f t="shared" si="8"/>
        <v>0.2732969563</v>
      </c>
      <c r="M1438" s="45">
        <f t="shared" si="11"/>
        <v>-0.005134496818</v>
      </c>
      <c r="N1438" s="233">
        <f t="shared" si="12"/>
        <v>0.03657232439</v>
      </c>
    </row>
    <row r="1439">
      <c r="A1439" s="180">
        <f t="shared" si="9"/>
        <v>8</v>
      </c>
      <c r="B1439" s="180">
        <f t="shared" si="10"/>
        <v>1989</v>
      </c>
      <c r="C1439" s="45">
        <f>'StockBond Returns'!W1429</f>
        <v>0.00909465573</v>
      </c>
      <c r="D1439" s="231">
        <f>'StockBond Returns'!M1429</f>
        <v>17.98240816</v>
      </c>
      <c r="E1439" s="45">
        <f t="shared" si="1"/>
        <v>0.04530495224</v>
      </c>
      <c r="F1439" s="147">
        <f t="shared" si="4"/>
        <v>93.39851757</v>
      </c>
      <c r="G1439" s="232">
        <f>'StockBond Returns'!C1429</f>
        <v>1989.583333</v>
      </c>
      <c r="H1439" s="147">
        <f t="shared" si="2"/>
        <v>0.3526179481</v>
      </c>
      <c r="I1439" s="147">
        <f t="shared" si="5"/>
        <v>4.140645574</v>
      </c>
      <c r="J1439" s="45">
        <f t="shared" si="6"/>
        <v>0.5749996749</v>
      </c>
      <c r="K1439" s="45">
        <f t="shared" si="7"/>
        <v>-0.02451049358</v>
      </c>
      <c r="L1439" s="45">
        <f t="shared" si="8"/>
        <v>0.2709686758</v>
      </c>
      <c r="M1439" s="45">
        <f t="shared" si="11"/>
        <v>0.001624176614</v>
      </c>
      <c r="N1439" s="233">
        <f t="shared" si="12"/>
        <v>0.03657882199</v>
      </c>
    </row>
    <row r="1440">
      <c r="A1440" s="180">
        <f t="shared" si="9"/>
        <v>9</v>
      </c>
      <c r="B1440" s="180">
        <f t="shared" si="10"/>
        <v>1989</v>
      </c>
      <c r="C1440" s="45">
        <f>'StockBond Returns'!W1430</f>
        <v>-0.0008627858611</v>
      </c>
      <c r="D1440" s="231">
        <f>'StockBond Returns'!M1430</f>
        <v>17.89631042</v>
      </c>
      <c r="E1440" s="45">
        <f t="shared" si="1"/>
        <v>0.04543871967</v>
      </c>
      <c r="F1440" s="147">
        <f t="shared" si="4"/>
        <v>92.96562094</v>
      </c>
      <c r="G1440" s="232">
        <f>'StockBond Returns'!C1430</f>
        <v>1989.666667</v>
      </c>
      <c r="H1440" s="147">
        <f t="shared" si="2"/>
        <v>0.3520198991</v>
      </c>
      <c r="I1440" s="147">
        <f t="shared" si="5"/>
        <v>4.14951272</v>
      </c>
      <c r="J1440" s="45">
        <f t="shared" si="6"/>
        <v>0.5811121201</v>
      </c>
      <c r="K1440" s="45">
        <f t="shared" si="7"/>
        <v>-0.02659502936</v>
      </c>
      <c r="L1440" s="45">
        <f t="shared" si="8"/>
        <v>0.2698683752</v>
      </c>
      <c r="M1440" s="45">
        <f t="shared" si="11"/>
        <v>0.005367343577</v>
      </c>
      <c r="N1440" s="233">
        <f t="shared" si="12"/>
        <v>0.03660135664</v>
      </c>
    </row>
    <row r="1441">
      <c r="A1441" s="180">
        <f t="shared" si="9"/>
        <v>10</v>
      </c>
      <c r="B1441" s="180">
        <f t="shared" si="10"/>
        <v>1989</v>
      </c>
      <c r="C1441" s="45">
        <f>'StockBond Returns'!W1431</f>
        <v>-0.01757793191</v>
      </c>
      <c r="D1441" s="231">
        <f>'StockBond Returns'!M1431</f>
        <v>17.28336505</v>
      </c>
      <c r="E1441" s="45">
        <f t="shared" si="1"/>
        <v>0.04642955154</v>
      </c>
      <c r="F1441" s="147">
        <f t="shared" si="4"/>
        <v>90.98564547</v>
      </c>
      <c r="G1441" s="232">
        <f>'StockBond Returns'!C1431</f>
        <v>1989.75</v>
      </c>
      <c r="H1441" s="147">
        <f t="shared" si="2"/>
        <v>0.3520352263</v>
      </c>
      <c r="I1441" s="147">
        <f t="shared" si="5"/>
        <v>4.15697573</v>
      </c>
      <c r="J1441" s="45">
        <f t="shared" si="6"/>
        <v>0.5912300836</v>
      </c>
      <c r="K1441" s="45">
        <f t="shared" si="7"/>
        <v>-0.02834258139</v>
      </c>
      <c r="L1441" s="45">
        <f t="shared" si="8"/>
        <v>0.2692313126</v>
      </c>
      <c r="M1441" s="45">
        <f t="shared" si="11"/>
        <v>0.006944032446</v>
      </c>
      <c r="N1441" s="233">
        <f t="shared" si="12"/>
        <v>0.03664697609</v>
      </c>
    </row>
    <row r="1442">
      <c r="A1442" s="180">
        <f t="shared" si="9"/>
        <v>11</v>
      </c>
      <c r="B1442" s="180">
        <f t="shared" si="10"/>
        <v>1989</v>
      </c>
      <c r="C1442" s="45">
        <f>'StockBond Returns'!W1432</f>
        <v>0.01418736851</v>
      </c>
      <c r="D1442" s="231">
        <f>'StockBond Returns'!M1432</f>
        <v>17.53582405</v>
      </c>
      <c r="E1442" s="45">
        <f t="shared" si="1"/>
        <v>0.04601305981</v>
      </c>
      <c r="F1442" s="147">
        <f t="shared" si="4"/>
        <v>91.91946267</v>
      </c>
      <c r="G1442" s="232">
        <f>'StockBond Returns'!C1432</f>
        <v>1989.833333</v>
      </c>
      <c r="H1442" s="147">
        <f t="shared" si="2"/>
        <v>0.3524579778</v>
      </c>
      <c r="I1442" s="147">
        <f t="shared" si="5"/>
        <v>4.168127389</v>
      </c>
      <c r="J1442" s="45">
        <f t="shared" si="6"/>
        <v>0.5997259028</v>
      </c>
      <c r="K1442" s="45">
        <f t="shared" si="7"/>
        <v>-0.03094221207</v>
      </c>
      <c r="L1442" s="45">
        <f t="shared" si="8"/>
        <v>0.2675042366</v>
      </c>
      <c r="M1442" s="45">
        <f t="shared" si="11"/>
        <v>0.01012840999</v>
      </c>
      <c r="N1442" s="233">
        <f t="shared" si="12"/>
        <v>0.03671636902</v>
      </c>
    </row>
    <row r="1443">
      <c r="A1443" s="180">
        <f t="shared" si="9"/>
        <v>12</v>
      </c>
      <c r="B1443" s="180">
        <f t="shared" si="10"/>
        <v>1989</v>
      </c>
      <c r="C1443" s="45">
        <f>'StockBond Returns'!W1433</f>
        <v>0.02851975401</v>
      </c>
      <c r="D1443" s="231">
        <f>'StockBond Returns'!M1433</f>
        <v>18.21171853</v>
      </c>
      <c r="E1443" s="45">
        <f t="shared" si="1"/>
        <v>0.04495484997</v>
      </c>
      <c r="F1443" s="147">
        <f t="shared" si="4"/>
        <v>94.17847314</v>
      </c>
      <c r="G1443" s="232">
        <f>'StockBond Returns'!C1433</f>
        <v>1989.916667</v>
      </c>
      <c r="H1443" s="147">
        <f t="shared" si="2"/>
        <v>0.3528149276</v>
      </c>
      <c r="I1443" s="147">
        <f t="shared" si="5"/>
        <v>4.180587754</v>
      </c>
      <c r="J1443" s="45">
        <f t="shared" si="6"/>
        <v>0.6103179971</v>
      </c>
      <c r="K1443" s="45">
        <f t="shared" si="7"/>
        <v>-0.03383051739</v>
      </c>
      <c r="L1443" s="45">
        <f t="shared" si="8"/>
        <v>0.2654252908</v>
      </c>
      <c r="M1443" s="45">
        <f t="shared" si="11"/>
        <v>0.01421579985</v>
      </c>
      <c r="N1443" s="233">
        <f t="shared" si="12"/>
        <v>0.03682634592</v>
      </c>
    </row>
    <row r="1444">
      <c r="A1444" s="180">
        <f t="shared" si="9"/>
        <v>1</v>
      </c>
      <c r="B1444" s="180">
        <f t="shared" si="10"/>
        <v>1990</v>
      </c>
      <c r="C1444" s="45">
        <f>'StockBond Returns'!W1434</f>
        <v>-0.07783037948</v>
      </c>
      <c r="D1444" s="231">
        <f>'StockBond Returns'!M1434</f>
        <v>16.50273099</v>
      </c>
      <c r="E1444" s="45">
        <f t="shared" si="1"/>
        <v>0.04779801554</v>
      </c>
      <c r="F1444" s="147">
        <f t="shared" si="4"/>
        <v>86.52317163</v>
      </c>
      <c r="G1444" s="232">
        <f>'StockBond Returns'!C1434</f>
        <v>1990</v>
      </c>
      <c r="H1444" s="147">
        <f t="shared" si="2"/>
        <v>0.3446363252</v>
      </c>
      <c r="I1444" s="147">
        <f t="shared" si="5"/>
        <v>4.181957885</v>
      </c>
      <c r="J1444" s="45">
        <f t="shared" si="6"/>
        <v>0.6232562203</v>
      </c>
      <c r="K1444" s="45">
        <f t="shared" si="7"/>
        <v>-0.03414706259</v>
      </c>
      <c r="L1444" s="45">
        <f t="shared" si="8"/>
        <v>0.2667380798</v>
      </c>
      <c r="M1444" s="45">
        <f t="shared" si="11"/>
        <v>0.01556607575</v>
      </c>
      <c r="N1444" s="233">
        <f t="shared" si="12"/>
        <v>0.03697124576</v>
      </c>
    </row>
    <row r="1445">
      <c r="A1445" s="180">
        <f t="shared" si="9"/>
        <v>2</v>
      </c>
      <c r="B1445" s="180">
        <f t="shared" si="10"/>
        <v>1990</v>
      </c>
      <c r="C1445" s="45">
        <f>'StockBond Returns'!W1435</f>
        <v>0.006094464512</v>
      </c>
      <c r="D1445" s="231">
        <f>'StockBond Returns'!M1435</f>
        <v>16.58003074</v>
      </c>
      <c r="E1445" s="45">
        <f t="shared" si="1"/>
        <v>0.04765675953</v>
      </c>
      <c r="F1445" s="147">
        <f t="shared" si="4"/>
        <v>86.70374733</v>
      </c>
      <c r="G1445" s="232">
        <f>'StockBond Returns'!C1435</f>
        <v>1990.083333</v>
      </c>
      <c r="H1445" s="147">
        <f t="shared" si="2"/>
        <v>0.3443349697</v>
      </c>
      <c r="I1445" s="147">
        <f t="shared" si="5"/>
        <v>4.185499212</v>
      </c>
      <c r="J1445" s="45">
        <f t="shared" si="6"/>
        <v>0.6323101107</v>
      </c>
      <c r="K1445" s="45">
        <f t="shared" si="7"/>
        <v>-0.03496426522</v>
      </c>
      <c r="L1445" s="45">
        <f t="shared" si="8"/>
        <v>0.2674201952</v>
      </c>
      <c r="M1445" s="45">
        <f t="shared" si="11"/>
        <v>0.01856168395</v>
      </c>
      <c r="N1445" s="233">
        <f t="shared" si="12"/>
        <v>0.0371330557</v>
      </c>
    </row>
    <row r="1446">
      <c r="A1446" s="180">
        <f t="shared" si="9"/>
        <v>3</v>
      </c>
      <c r="B1446" s="180">
        <f t="shared" si="10"/>
        <v>1990</v>
      </c>
      <c r="C1446" s="45">
        <f>'StockBond Returns'!W1436</f>
        <v>0.01187491679</v>
      </c>
      <c r="D1446" s="231">
        <f>'StockBond Returns'!M1436</f>
        <v>16.84568495</v>
      </c>
      <c r="E1446" s="45">
        <f t="shared" si="1"/>
        <v>0.04718119144</v>
      </c>
      <c r="F1446" s="147">
        <f t="shared" si="4"/>
        <v>87.38492319</v>
      </c>
      <c r="G1446" s="232">
        <f>'StockBond Returns'!C1436</f>
        <v>1990.166667</v>
      </c>
      <c r="H1446" s="147">
        <f t="shared" si="2"/>
        <v>0.3435770659</v>
      </c>
      <c r="I1446" s="147">
        <f t="shared" si="5"/>
        <v>4.187868082</v>
      </c>
      <c r="J1446" s="45">
        <f t="shared" si="6"/>
        <v>0.6379278914</v>
      </c>
      <c r="K1446" s="45">
        <f t="shared" si="7"/>
        <v>-0.03551013819</v>
      </c>
      <c r="L1446" s="45">
        <f t="shared" si="8"/>
        <v>0.2684719585</v>
      </c>
      <c r="M1446" s="45">
        <f t="shared" si="11"/>
        <v>0.02025838835</v>
      </c>
      <c r="N1446" s="233">
        <f t="shared" si="12"/>
        <v>0.03729142893</v>
      </c>
    </row>
    <row r="1447">
      <c r="A1447" s="180">
        <f t="shared" si="9"/>
        <v>4</v>
      </c>
      <c r="B1447" s="180">
        <f t="shared" si="10"/>
        <v>1990</v>
      </c>
      <c r="C1447" s="45">
        <f>'StockBond Returns'!W1437</f>
        <v>-0.02308658298</v>
      </c>
      <c r="D1447" s="231">
        <f>'StockBond Returns'!M1437</f>
        <v>16.44698893</v>
      </c>
      <c r="E1447" s="45">
        <f t="shared" si="1"/>
        <v>0.04790070144</v>
      </c>
      <c r="F1447" s="147">
        <f t="shared" si="4"/>
        <v>85.03185887</v>
      </c>
      <c r="G1447" s="232">
        <f>'StockBond Returns'!C1437</f>
        <v>1990.25</v>
      </c>
      <c r="H1447" s="147">
        <f t="shared" si="2"/>
        <v>0.339423807</v>
      </c>
      <c r="I1447" s="147">
        <f t="shared" si="5"/>
        <v>4.184009666</v>
      </c>
      <c r="J1447" s="45">
        <f t="shared" si="6"/>
        <v>0.6394383579</v>
      </c>
      <c r="K1447" s="45">
        <f t="shared" si="7"/>
        <v>-0.0346207037</v>
      </c>
      <c r="L1447" s="45">
        <f t="shared" si="8"/>
        <v>0.2714104625</v>
      </c>
      <c r="M1447" s="45">
        <f t="shared" si="11"/>
        <v>0.01922401323</v>
      </c>
      <c r="N1447" s="233" t="str">
        <f t="shared" si="12"/>
        <v/>
      </c>
    </row>
    <row r="1448">
      <c r="A1448" s="180">
        <f t="shared" si="9"/>
        <v>5</v>
      </c>
      <c r="B1448" s="180">
        <f t="shared" si="10"/>
        <v>1990</v>
      </c>
      <c r="C1448" s="45">
        <f>'StockBond Returns'!W1438</f>
        <v>0.08071212449</v>
      </c>
      <c r="D1448" s="231">
        <f>'StockBond Returns'!M1438</f>
        <v>17.937649</v>
      </c>
      <c r="E1448" s="45">
        <f t="shared" si="1"/>
        <v>0.04537433292</v>
      </c>
      <c r="F1448" s="147">
        <f t="shared" si="4"/>
        <v>91.52814142</v>
      </c>
      <c r="G1448" s="232">
        <f>'StockBond Returns'!C1438</f>
        <v>1990.333333</v>
      </c>
      <c r="H1448" s="147">
        <f t="shared" si="2"/>
        <v>0.3460856967</v>
      </c>
      <c r="I1448" s="147">
        <f t="shared" si="5"/>
        <v>4.182871727</v>
      </c>
      <c r="J1448" s="45">
        <f t="shared" si="6"/>
        <v>0.6398843626</v>
      </c>
      <c r="K1448" s="45">
        <f t="shared" si="7"/>
        <v>-0.03435807488</v>
      </c>
      <c r="L1448" s="45">
        <f t="shared" si="8"/>
        <v>0.2735281255</v>
      </c>
      <c r="M1448" s="45">
        <f t="shared" si="11"/>
        <v>0.01751895478</v>
      </c>
      <c r="N1448" s="233" t="str">
        <f t="shared" si="12"/>
        <v/>
      </c>
    </row>
    <row r="1449">
      <c r="A1449" s="180">
        <f t="shared" si="9"/>
        <v>6</v>
      </c>
      <c r="B1449" s="180">
        <f t="shared" si="10"/>
        <v>1990</v>
      </c>
      <c r="C1449" s="45">
        <f>'StockBond Returns'!W1439</f>
        <v>-0.003448844629</v>
      </c>
      <c r="D1449" s="231">
        <f>'StockBond Returns'!M1439</f>
        <v>17.77506023</v>
      </c>
      <c r="E1449" s="45">
        <f t="shared" si="1"/>
        <v>0.0456292999</v>
      </c>
      <c r="F1449" s="147">
        <f t="shared" si="4"/>
        <v>90.86758298</v>
      </c>
      <c r="G1449" s="232">
        <f>'StockBond Returns'!C1439</f>
        <v>1990.416667</v>
      </c>
      <c r="H1449" s="147">
        <f t="shared" si="2"/>
        <v>0.3455186829</v>
      </c>
      <c r="I1449" s="147">
        <f t="shared" si="5"/>
        <v>4.17923607</v>
      </c>
      <c r="J1449" s="45">
        <f t="shared" si="6"/>
        <v>0.6413109528</v>
      </c>
      <c r="K1449" s="45">
        <f t="shared" si="7"/>
        <v>-0.0335180307</v>
      </c>
      <c r="L1449" s="45">
        <f t="shared" si="8"/>
        <v>0.276410085</v>
      </c>
      <c r="M1449" s="45">
        <f t="shared" si="11"/>
        <v>0.01540723022</v>
      </c>
      <c r="N1449" s="233" t="str">
        <f t="shared" si="12"/>
        <v/>
      </c>
    </row>
    <row r="1450">
      <c r="A1450" s="180">
        <f t="shared" si="9"/>
        <v>7</v>
      </c>
      <c r="B1450" s="180">
        <f t="shared" si="10"/>
        <v>1990</v>
      </c>
      <c r="C1450" s="45">
        <f>'StockBond Returns'!W1440</f>
        <v>-0.007275926713</v>
      </c>
      <c r="D1450" s="231">
        <f>'StockBond Returns'!M1440</f>
        <v>17.55591245</v>
      </c>
      <c r="E1450" s="45">
        <f t="shared" si="1"/>
        <v>0.04598043367</v>
      </c>
      <c r="F1450" s="147">
        <f t="shared" si="4"/>
        <v>89.86343239</v>
      </c>
      <c r="G1450" s="232">
        <f>'StockBond Returns'!C1440</f>
        <v>1990.5</v>
      </c>
      <c r="H1450" s="147">
        <f t="shared" si="2"/>
        <v>0.344329966</v>
      </c>
      <c r="I1450" s="147">
        <f t="shared" si="5"/>
        <v>4.169852492</v>
      </c>
      <c r="J1450" s="45">
        <f t="shared" si="6"/>
        <v>0.6450044573</v>
      </c>
      <c r="K1450" s="45">
        <f t="shared" si="7"/>
        <v>-0.03134311953</v>
      </c>
      <c r="L1450" s="45">
        <f t="shared" si="8"/>
        <v>0.2810629215</v>
      </c>
      <c r="M1450" s="45">
        <f t="shared" si="11"/>
        <v>0.01017128387</v>
      </c>
      <c r="N1450" s="233" t="str">
        <f t="shared" si="12"/>
        <v/>
      </c>
    </row>
    <row r="1451">
      <c r="A1451" s="180">
        <f t="shared" si="9"/>
        <v>8</v>
      </c>
      <c r="B1451" s="180">
        <f t="shared" si="10"/>
        <v>1990</v>
      </c>
      <c r="C1451" s="45">
        <f>'StockBond Returns'!W1441</f>
        <v>-0.08203492741</v>
      </c>
      <c r="D1451" s="231">
        <f>'StockBond Returns'!M1441</f>
        <v>15.76797599</v>
      </c>
      <c r="E1451" s="45">
        <f t="shared" si="1"/>
        <v>0.04920984027</v>
      </c>
      <c r="F1451" s="147">
        <f t="shared" si="4"/>
        <v>82.17540936</v>
      </c>
      <c r="G1451" s="232">
        <f>'StockBond Returns'!C1441</f>
        <v>1990.583333</v>
      </c>
      <c r="H1451" s="147">
        <f t="shared" si="2"/>
        <v>0.336986564</v>
      </c>
      <c r="I1451" s="147">
        <f t="shared" si="5"/>
        <v>4.154221108</v>
      </c>
      <c r="J1451" s="45">
        <f t="shared" si="6"/>
        <v>0.651194233</v>
      </c>
      <c r="K1451" s="45">
        <f t="shared" si="7"/>
        <v>-0.02769828519</v>
      </c>
      <c r="L1451" s="45">
        <f t="shared" si="8"/>
        <v>0.2876767073</v>
      </c>
      <c r="M1451" s="45">
        <f t="shared" si="11"/>
        <v>0.003278603304</v>
      </c>
      <c r="N1451" s="233" t="str">
        <f t="shared" si="12"/>
        <v/>
      </c>
    </row>
    <row r="1452">
      <c r="A1452" s="180">
        <f t="shared" si="9"/>
        <v>9</v>
      </c>
      <c r="B1452" s="180">
        <f t="shared" si="10"/>
        <v>1990</v>
      </c>
      <c r="C1452" s="45">
        <f>'StockBond Returns'!W1442</f>
        <v>-0.01977182404</v>
      </c>
      <c r="D1452" s="231">
        <f>'StockBond Returns'!M1442</f>
        <v>15.27848463</v>
      </c>
      <c r="E1452" s="45">
        <f t="shared" si="1"/>
        <v>0.05022575861</v>
      </c>
      <c r="F1452" s="147">
        <f t="shared" si="4"/>
        <v>80.2203279</v>
      </c>
      <c r="G1452" s="232">
        <f>'StockBond Returns'!C1442</f>
        <v>1990.666667</v>
      </c>
      <c r="H1452" s="147">
        <f t="shared" si="2"/>
        <v>0.3357605688</v>
      </c>
      <c r="I1452" s="147">
        <f t="shared" si="5"/>
        <v>4.137961778</v>
      </c>
      <c r="J1452" s="45">
        <f t="shared" si="6"/>
        <v>0.6576822853</v>
      </c>
      <c r="K1452" s="45">
        <f t="shared" si="7"/>
        <v>-0.02387781135</v>
      </c>
      <c r="L1452" s="45">
        <f t="shared" si="8"/>
        <v>0.294547337</v>
      </c>
      <c r="M1452" s="45">
        <f t="shared" si="11"/>
        <v>-0.002783686353</v>
      </c>
      <c r="N1452" s="233" t="str">
        <f t="shared" si="12"/>
        <v/>
      </c>
    </row>
    <row r="1453">
      <c r="A1453" s="180">
        <f t="shared" si="9"/>
        <v>10</v>
      </c>
      <c r="B1453" s="180">
        <f t="shared" si="10"/>
        <v>1990</v>
      </c>
      <c r="C1453" s="45">
        <f>'StockBond Returns'!W1443</f>
        <v>-0.02647969731</v>
      </c>
      <c r="D1453" s="231">
        <f>'StockBond Returns'!M1443</f>
        <v>14.66761195</v>
      </c>
      <c r="E1453" s="45">
        <f t="shared" si="1"/>
        <v>0.05158871203</v>
      </c>
      <c r="F1453" s="147">
        <f t="shared" si="4"/>
        <v>77.76924817</v>
      </c>
      <c r="G1453" s="232">
        <f>'StockBond Returns'!C1443</f>
        <v>1990.75</v>
      </c>
      <c r="H1453" s="147">
        <f t="shared" si="2"/>
        <v>0.3343346124</v>
      </c>
      <c r="I1453" s="147">
        <f t="shared" si="5"/>
        <v>4.120261164</v>
      </c>
      <c r="J1453" s="45">
        <f t="shared" si="6"/>
        <v>0.6648036771</v>
      </c>
      <c r="K1453" s="45">
        <f t="shared" si="7"/>
        <v>-0.01968439708</v>
      </c>
      <c r="L1453" s="45">
        <f t="shared" si="8"/>
        <v>0.3019383648</v>
      </c>
      <c r="M1453" s="45">
        <f t="shared" si="11"/>
        <v>-0.008832037653</v>
      </c>
      <c r="N1453" s="233" t="str">
        <f t="shared" si="12"/>
        <v/>
      </c>
    </row>
    <row r="1454">
      <c r="A1454" s="180">
        <f t="shared" si="9"/>
        <v>11</v>
      </c>
      <c r="B1454" s="180">
        <f t="shared" si="10"/>
        <v>1990</v>
      </c>
      <c r="C1454" s="45">
        <f>'StockBond Returns'!W1444</f>
        <v>0.0544836451</v>
      </c>
      <c r="D1454" s="231">
        <f>'StockBond Returns'!M1444</f>
        <v>15.52142764</v>
      </c>
      <c r="E1454" s="45">
        <f t="shared" si="1"/>
        <v>0.04971353162</v>
      </c>
      <c r="F1454" s="147">
        <f t="shared" si="4"/>
        <v>81.6538499</v>
      </c>
      <c r="G1454" s="232">
        <f>'StockBond Returns'!C1444</f>
        <v>1990.833333</v>
      </c>
      <c r="H1454" s="147">
        <f t="shared" si="2"/>
        <v>0.3382751041</v>
      </c>
      <c r="I1454" s="147">
        <f t="shared" si="5"/>
        <v>4.10607829</v>
      </c>
      <c r="J1454" s="45">
        <f t="shared" si="6"/>
        <v>0.6705541033</v>
      </c>
      <c r="K1454" s="45">
        <f t="shared" si="7"/>
        <v>-0.01629827254</v>
      </c>
      <c r="L1454" s="45">
        <f t="shared" si="8"/>
        <v>0.3082833343</v>
      </c>
      <c r="M1454" s="45">
        <f t="shared" si="11"/>
        <v>-0.01488656482</v>
      </c>
      <c r="N1454" s="233" t="str">
        <f t="shared" si="12"/>
        <v/>
      </c>
    </row>
    <row r="1455">
      <c r="A1455" s="180">
        <f t="shared" si="9"/>
        <v>12</v>
      </c>
      <c r="B1455" s="180">
        <f t="shared" si="10"/>
        <v>1990</v>
      </c>
      <c r="C1455" s="45">
        <f>'StockBond Returns'!W1445</f>
        <v>0.02179825819</v>
      </c>
      <c r="D1455" s="231">
        <f>'StockBond Returns'!M1445</f>
        <v>15.9171715</v>
      </c>
      <c r="E1455" s="45">
        <f t="shared" si="1"/>
        <v>0.04891261624</v>
      </c>
      <c r="F1455" s="147">
        <f t="shared" si="4"/>
        <v>83.0881127</v>
      </c>
      <c r="G1455" s="232">
        <f>'StockBond Returns'!C1445</f>
        <v>1990.916667</v>
      </c>
      <c r="H1455" s="147">
        <f t="shared" si="2"/>
        <v>0.3386714142</v>
      </c>
      <c r="I1455" s="147">
        <f t="shared" si="5"/>
        <v>4.091934777</v>
      </c>
      <c r="J1455" s="45">
        <f t="shared" si="6"/>
        <v>0.6763282677</v>
      </c>
      <c r="K1455" s="45">
        <f t="shared" si="7"/>
        <v>-0.01289816984</v>
      </c>
      <c r="L1455" s="45">
        <f t="shared" si="8"/>
        <v>0.3146692436</v>
      </c>
      <c r="M1455" s="45">
        <f t="shared" si="11"/>
        <v>-0.0212058644</v>
      </c>
      <c r="N1455" s="233" t="str">
        <f t="shared" si="12"/>
        <v/>
      </c>
    </row>
    <row r="1456">
      <c r="A1456" s="180">
        <f t="shared" si="9"/>
        <v>1</v>
      </c>
      <c r="B1456" s="180">
        <f t="shared" si="10"/>
        <v>1991</v>
      </c>
      <c r="C1456" s="45">
        <f>'StockBond Returns'!W1446</f>
        <v>0.03130809428</v>
      </c>
      <c r="D1456" s="231">
        <f>'StockBond Returns'!M1446</f>
        <v>16.49032833</v>
      </c>
      <c r="E1456" s="45">
        <f t="shared" si="1"/>
        <v>0.0478208032</v>
      </c>
      <c r="F1456" s="147">
        <f t="shared" si="4"/>
        <v>85.34016859</v>
      </c>
      <c r="G1456" s="232">
        <f>'StockBond Returns'!C1446</f>
        <v>1991</v>
      </c>
      <c r="H1456" s="147">
        <f t="shared" si="2"/>
        <v>0.3400862839</v>
      </c>
      <c r="I1456" s="147">
        <f t="shared" si="5"/>
        <v>4.087384736</v>
      </c>
      <c r="J1456" s="45">
        <f t="shared" si="6"/>
        <v>0.6781943418</v>
      </c>
      <c r="K1456" s="45">
        <f t="shared" si="7"/>
        <v>-0.01179933664</v>
      </c>
      <c r="L1456" s="45">
        <f t="shared" si="8"/>
        <v>0.3180082931</v>
      </c>
      <c r="M1456" s="45">
        <f t="shared" si="11"/>
        <v>-0.02261456279</v>
      </c>
      <c r="N1456" s="233" t="str">
        <f t="shared" si="12"/>
        <v/>
      </c>
    </row>
    <row r="1457">
      <c r="A1457" s="180">
        <f t="shared" si="9"/>
        <v>2</v>
      </c>
      <c r="B1457" s="180">
        <f t="shared" si="10"/>
        <v>1991</v>
      </c>
      <c r="C1457" s="45">
        <f>'StockBond Returns'!W1447</f>
        <v>0.0546530961</v>
      </c>
      <c r="D1457" s="231">
        <f>'StockBond Returns'!M1447</f>
        <v>17.58509575</v>
      </c>
      <c r="E1457" s="45">
        <f t="shared" si="1"/>
        <v>0.04593316904</v>
      </c>
      <c r="F1457" s="147">
        <f t="shared" si="4"/>
        <v>89.64559997</v>
      </c>
      <c r="G1457" s="232">
        <f>'StockBond Returns'!C1447</f>
        <v>1991.083333</v>
      </c>
      <c r="H1457" s="147">
        <f t="shared" si="2"/>
        <v>0.3431422081</v>
      </c>
      <c r="I1457" s="147">
        <f t="shared" si="5"/>
        <v>4.086191974</v>
      </c>
      <c r="J1457" s="45">
        <f t="shared" si="6"/>
        <v>0.6786842077</v>
      </c>
      <c r="K1457" s="45">
        <f t="shared" si="7"/>
        <v>-0.01151088034</v>
      </c>
      <c r="L1457" s="45">
        <f t="shared" si="8"/>
        <v>0.3202722235</v>
      </c>
      <c r="M1457" s="45">
        <f t="shared" si="11"/>
        <v>-0.02372649775</v>
      </c>
      <c r="N1457" s="233" t="str">
        <f t="shared" si="12"/>
        <v/>
      </c>
    </row>
    <row r="1458">
      <c r="A1458" s="180">
        <f t="shared" si="9"/>
        <v>3</v>
      </c>
      <c r="B1458" s="180">
        <f t="shared" si="10"/>
        <v>1991</v>
      </c>
      <c r="C1458" s="45">
        <f>'StockBond Returns'!W1448</f>
        <v>0.01145888307</v>
      </c>
      <c r="D1458" s="231">
        <f>'StockBond Returns'!M1448</f>
        <v>17.77171386</v>
      </c>
      <c r="E1458" s="45">
        <f t="shared" si="1"/>
        <v>0.04563459658</v>
      </c>
      <c r="F1458" s="147">
        <f t="shared" si="4"/>
        <v>90.32576419</v>
      </c>
      <c r="G1458" s="232">
        <f>'StockBond Returns'!C1448</f>
        <v>1991.166667</v>
      </c>
      <c r="H1458" s="147">
        <f t="shared" si="2"/>
        <v>0.3434983175</v>
      </c>
      <c r="I1458" s="147">
        <f t="shared" si="5"/>
        <v>4.086113226</v>
      </c>
      <c r="J1458" s="45">
        <f t="shared" si="6"/>
        <v>0.6787165596</v>
      </c>
      <c r="K1458" s="45">
        <f t="shared" si="7"/>
        <v>-0.01149182997</v>
      </c>
      <c r="L1458" s="45">
        <f t="shared" si="8"/>
        <v>0.3221777159</v>
      </c>
      <c r="M1458" s="45">
        <f t="shared" si="11"/>
        <v>-0.02429753131</v>
      </c>
      <c r="N1458" s="233" t="str">
        <f t="shared" si="12"/>
        <v/>
      </c>
    </row>
    <row r="1459">
      <c r="A1459" s="180">
        <f t="shared" si="9"/>
        <v>4</v>
      </c>
      <c r="B1459" s="180">
        <f t="shared" si="10"/>
        <v>1991</v>
      </c>
      <c r="C1459" s="45">
        <f>'StockBond Returns'!W1449</f>
        <v>0.009408868593</v>
      </c>
      <c r="D1459" s="231">
        <f>'StockBond Returns'!M1449</f>
        <v>17.94829615</v>
      </c>
      <c r="E1459" s="45">
        <f t="shared" si="1"/>
        <v>0.04535779752</v>
      </c>
      <c r="F1459" s="147">
        <f t="shared" si="4"/>
        <v>90.82889718</v>
      </c>
      <c r="G1459" s="232">
        <f>'StockBond Returns'!C1449</f>
        <v>1991.25</v>
      </c>
      <c r="H1459" s="147">
        <f t="shared" si="2"/>
        <v>0.3433165606</v>
      </c>
      <c r="I1459" s="147">
        <f t="shared" si="5"/>
        <v>4.090005979</v>
      </c>
      <c r="J1459" s="45">
        <f t="shared" si="6"/>
        <v>0.677118804</v>
      </c>
      <c r="K1459" s="45">
        <f t="shared" si="7"/>
        <v>-0.01243266448</v>
      </c>
      <c r="L1459" s="45">
        <f t="shared" si="8"/>
        <v>0.3227976159</v>
      </c>
      <c r="M1459" s="45">
        <f t="shared" si="11"/>
        <v>-0.02246736848</v>
      </c>
      <c r="N1459" s="233" t="str">
        <f t="shared" si="12"/>
        <v/>
      </c>
    </row>
    <row r="1460">
      <c r="A1460" s="180">
        <f t="shared" si="9"/>
        <v>5</v>
      </c>
      <c r="B1460" s="180">
        <f t="shared" si="10"/>
        <v>1991</v>
      </c>
      <c r="C1460" s="45">
        <f>'StockBond Returns'!W1450</f>
        <v>0.02949902955</v>
      </c>
      <c r="D1460" s="231">
        <f>'StockBond Returns'!M1450</f>
        <v>18.60036517</v>
      </c>
      <c r="E1460" s="45">
        <f t="shared" si="1"/>
        <v>0.04438119268</v>
      </c>
      <c r="F1460" s="147">
        <f t="shared" si="4"/>
        <v>93.15481744</v>
      </c>
      <c r="G1460" s="232">
        <f>'StockBond Returns'!C1450</f>
        <v>1991.333333</v>
      </c>
      <c r="H1460" s="147">
        <f t="shared" si="2"/>
        <v>0.3445268251</v>
      </c>
      <c r="I1460" s="147">
        <f t="shared" si="5"/>
        <v>4.088447108</v>
      </c>
      <c r="J1460" s="45">
        <f t="shared" si="6"/>
        <v>0.6777582675</v>
      </c>
      <c r="K1460" s="45">
        <f t="shared" si="7"/>
        <v>-0.01205611793</v>
      </c>
      <c r="L1460" s="45">
        <f t="shared" si="8"/>
        <v>0.3251783719</v>
      </c>
      <c r="M1460" s="45">
        <f t="shared" si="11"/>
        <v>-0.02257411312</v>
      </c>
      <c r="N1460" s="233" t="str">
        <f t="shared" si="12"/>
        <v/>
      </c>
    </row>
    <row r="1461">
      <c r="A1461" s="180">
        <f t="shared" si="9"/>
        <v>6</v>
      </c>
      <c r="B1461" s="180">
        <f t="shared" si="10"/>
        <v>1991</v>
      </c>
      <c r="C1461" s="45">
        <f>'StockBond Returns'!W1451</f>
        <v>-0.02554912947</v>
      </c>
      <c r="D1461" s="231">
        <f>'StockBond Returns'!M1451</f>
        <v>17.99760661</v>
      </c>
      <c r="E1461" s="45">
        <f t="shared" si="1"/>
        <v>0.04528147177</v>
      </c>
      <c r="F1461" s="147">
        <f t="shared" si="4"/>
        <v>90.43906848</v>
      </c>
      <c r="G1461" s="232">
        <f>'StockBond Returns'!C1451</f>
        <v>1991.416667</v>
      </c>
      <c r="H1461" s="147">
        <f t="shared" si="2"/>
        <v>0.3412678439</v>
      </c>
      <c r="I1461" s="147">
        <f t="shared" si="5"/>
        <v>4.084196269</v>
      </c>
      <c r="J1461" s="45">
        <f t="shared" si="6"/>
        <v>0.6795044815</v>
      </c>
      <c r="K1461" s="45">
        <f t="shared" si="7"/>
        <v>-0.01102786411</v>
      </c>
      <c r="L1461" s="45">
        <f t="shared" si="8"/>
        <v>0.3284370208</v>
      </c>
      <c r="M1461" s="45">
        <f t="shared" si="11"/>
        <v>-0.02274095071</v>
      </c>
      <c r="N1461" s="233" t="str">
        <f t="shared" si="12"/>
        <v/>
      </c>
    </row>
    <row r="1462">
      <c r="A1462" s="180">
        <f t="shared" si="9"/>
        <v>7</v>
      </c>
      <c r="B1462" s="180">
        <f t="shared" si="10"/>
        <v>1991</v>
      </c>
      <c r="C1462" s="45">
        <f>'StockBond Returns'!W1452</f>
        <v>0.02173465105</v>
      </c>
      <c r="D1462" s="231">
        <f>'StockBond Returns'!M1452</f>
        <v>18.46435014</v>
      </c>
      <c r="E1462" s="45">
        <f t="shared" si="1"/>
        <v>0.04457920919</v>
      </c>
      <c r="F1462" s="147">
        <f t="shared" si="4"/>
        <v>92.0560449</v>
      </c>
      <c r="G1462" s="232">
        <f>'StockBond Returns'!C1452</f>
        <v>1991.5</v>
      </c>
      <c r="H1462" s="147">
        <f t="shared" si="2"/>
        <v>0.3419821402</v>
      </c>
      <c r="I1462" s="147">
        <f t="shared" si="5"/>
        <v>4.081848443</v>
      </c>
      <c r="J1462" s="45">
        <f t="shared" si="6"/>
        <v>0.6804705105</v>
      </c>
      <c r="K1462" s="45">
        <f t="shared" si="7"/>
        <v>-0.01045902028</v>
      </c>
      <c r="L1462" s="45">
        <f t="shared" si="8"/>
        <v>0.3310844869</v>
      </c>
      <c r="M1462" s="45">
        <f t="shared" si="11"/>
        <v>-0.02110483515</v>
      </c>
      <c r="N1462" s="233" t="str">
        <f t="shared" si="12"/>
        <v/>
      </c>
    </row>
    <row r="1463">
      <c r="A1463" s="180">
        <f t="shared" si="9"/>
        <v>8</v>
      </c>
      <c r="B1463" s="180">
        <f t="shared" si="10"/>
        <v>1991</v>
      </c>
      <c r="C1463" s="45">
        <f>'StockBond Returns'!W1453</f>
        <v>0.0166869343</v>
      </c>
      <c r="D1463" s="231">
        <f>'StockBond Returns'!M1453</f>
        <v>18.64299474</v>
      </c>
      <c r="E1463" s="45">
        <f t="shared" si="1"/>
        <v>0.04431972542</v>
      </c>
      <c r="F1463" s="147">
        <f t="shared" si="4"/>
        <v>93.2444893</v>
      </c>
      <c r="G1463" s="232">
        <f>'StockBond Returns'!C1453</f>
        <v>1991.583333</v>
      </c>
      <c r="H1463" s="147">
        <f t="shared" si="2"/>
        <v>0.3443808469</v>
      </c>
      <c r="I1463" s="147">
        <f t="shared" si="5"/>
        <v>4.089242726</v>
      </c>
      <c r="J1463" s="45">
        <f t="shared" si="6"/>
        <v>0.6774318368</v>
      </c>
      <c r="K1463" s="45">
        <f t="shared" si="7"/>
        <v>-0.0122483359</v>
      </c>
      <c r="L1463" s="45">
        <f t="shared" si="8"/>
        <v>0.3305591342</v>
      </c>
      <c r="M1463" s="45">
        <f t="shared" si="11"/>
        <v>-0.01564153203</v>
      </c>
      <c r="N1463" s="233" t="str">
        <f t="shared" si="12"/>
        <v/>
      </c>
    </row>
    <row r="1464">
      <c r="A1464" s="180">
        <f t="shared" si="9"/>
        <v>9</v>
      </c>
      <c r="B1464" s="180">
        <f t="shared" si="10"/>
        <v>1991</v>
      </c>
      <c r="C1464" s="45">
        <f>'StockBond Returns'!W1454</f>
        <v>-0.001794632537</v>
      </c>
      <c r="D1464" s="231">
        <f>'StockBond Returns'!M1454</f>
        <v>18.38857341</v>
      </c>
      <c r="E1464" s="45">
        <f t="shared" si="1"/>
        <v>0.04469079881</v>
      </c>
      <c r="F1464" s="147">
        <f t="shared" si="4"/>
        <v>92.73338689</v>
      </c>
      <c r="G1464" s="232">
        <f>'StockBond Returns'!C1454</f>
        <v>1991.666667</v>
      </c>
      <c r="H1464" s="147">
        <f t="shared" si="2"/>
        <v>0.3453607614</v>
      </c>
      <c r="I1464" s="147">
        <f t="shared" si="5"/>
        <v>4.098842918</v>
      </c>
      <c r="J1464" s="45">
        <f t="shared" si="6"/>
        <v>0.6735030039</v>
      </c>
      <c r="K1464" s="45">
        <f t="shared" si="7"/>
        <v>-0.0145618196</v>
      </c>
      <c r="L1464" s="45">
        <f t="shared" si="8"/>
        <v>0.329314884</v>
      </c>
      <c r="M1464" s="45">
        <f t="shared" si="11"/>
        <v>-0.009453654158</v>
      </c>
      <c r="N1464" s="233" t="str">
        <f t="shared" si="12"/>
        <v/>
      </c>
    </row>
    <row r="1465">
      <c r="A1465" s="180">
        <f t="shared" si="9"/>
        <v>10</v>
      </c>
      <c r="B1465" s="180">
        <f t="shared" si="10"/>
        <v>1991</v>
      </c>
      <c r="C1465" s="45">
        <f>'StockBond Returns'!W1455</f>
        <v>0.01012395164</v>
      </c>
      <c r="D1465" s="231">
        <f>'StockBond Returns'!M1455</f>
        <v>18.61336546</v>
      </c>
      <c r="E1465" s="45">
        <f t="shared" si="1"/>
        <v>0.04436241782</v>
      </c>
      <c r="F1465" s="147">
        <f t="shared" si="4"/>
        <v>93.32335804</v>
      </c>
      <c r="G1465" s="232">
        <f>'StockBond Returns'!C1455</f>
        <v>1991.75</v>
      </c>
      <c r="H1465" s="147">
        <f t="shared" si="2"/>
        <v>0.3450041501</v>
      </c>
      <c r="I1465" s="147">
        <f t="shared" si="5"/>
        <v>4.109512456</v>
      </c>
      <c r="J1465" s="45">
        <f t="shared" si="6"/>
        <v>0.6691580838</v>
      </c>
      <c r="K1465" s="45">
        <f t="shared" si="7"/>
        <v>-0.01712031527</v>
      </c>
      <c r="L1465" s="45">
        <f t="shared" si="8"/>
        <v>0.3277243958</v>
      </c>
      <c r="M1465" s="45">
        <f t="shared" si="11"/>
        <v>-0.002608744331</v>
      </c>
      <c r="N1465" s="233" t="str">
        <f t="shared" si="12"/>
        <v/>
      </c>
    </row>
    <row r="1466">
      <c r="A1466" s="180">
        <f t="shared" si="9"/>
        <v>11</v>
      </c>
      <c r="B1466" s="180">
        <f t="shared" si="10"/>
        <v>1991</v>
      </c>
      <c r="C1466" s="45">
        <f>'StockBond Returns'!W1456</f>
        <v>-0.0193044746</v>
      </c>
      <c r="D1466" s="231">
        <f>'StockBond Returns'!M1456</f>
        <v>18.07466397</v>
      </c>
      <c r="E1466" s="45">
        <f t="shared" si="1"/>
        <v>0.04516303157</v>
      </c>
      <c r="F1466" s="147">
        <f t="shared" si="4"/>
        <v>91.18345562</v>
      </c>
      <c r="G1466" s="232">
        <f>'StockBond Returns'!C1456</f>
        <v>1991.833333</v>
      </c>
      <c r="H1466" s="147">
        <f t="shared" si="2"/>
        <v>0.3431767737</v>
      </c>
      <c r="I1466" s="147">
        <f t="shared" si="5"/>
        <v>4.114414126</v>
      </c>
      <c r="J1466" s="45">
        <f t="shared" si="6"/>
        <v>0.6671695475</v>
      </c>
      <c r="K1466" s="45">
        <f t="shared" si="7"/>
        <v>-0.01829126</v>
      </c>
      <c r="L1466" s="45">
        <f t="shared" si="8"/>
        <v>0.3279940387</v>
      </c>
      <c r="M1466" s="45">
        <f t="shared" si="11"/>
        <v>0.002030120923</v>
      </c>
      <c r="N1466" s="233" t="str">
        <f t="shared" si="12"/>
        <v/>
      </c>
    </row>
    <row r="1467">
      <c r="A1467" s="180">
        <f t="shared" si="9"/>
        <v>12</v>
      </c>
      <c r="B1467" s="180">
        <f t="shared" si="10"/>
        <v>1991</v>
      </c>
      <c r="C1467" s="45">
        <f>'StockBond Returns'!W1457</f>
        <v>0.08206358362</v>
      </c>
      <c r="D1467" s="231">
        <f>'StockBond Returns'!M1457</f>
        <v>19.79827743</v>
      </c>
      <c r="E1467" s="45">
        <f t="shared" si="1"/>
        <v>0.04275472238</v>
      </c>
      <c r="F1467" s="147">
        <f t="shared" si="4"/>
        <v>98.29495766</v>
      </c>
      <c r="G1467" s="232">
        <f>'StockBond Returns'!C1457</f>
        <v>1991.916667</v>
      </c>
      <c r="H1467" s="147">
        <f t="shared" si="2"/>
        <v>0.3502144688</v>
      </c>
      <c r="I1467" s="147">
        <f t="shared" si="5"/>
        <v>4.12595718</v>
      </c>
      <c r="J1467" s="45">
        <f t="shared" si="6"/>
        <v>0.6625053622</v>
      </c>
      <c r="K1467" s="45">
        <f t="shared" si="7"/>
        <v>-0.02103775423</v>
      </c>
      <c r="L1467" s="45">
        <f t="shared" si="8"/>
        <v>0.3261216981</v>
      </c>
      <c r="M1467" s="45">
        <f t="shared" si="11"/>
        <v>0.008314502855</v>
      </c>
      <c r="N1467" s="233" t="str">
        <f t="shared" si="12"/>
        <v/>
      </c>
    </row>
    <row r="1468">
      <c r="A1468" s="180">
        <f t="shared" si="9"/>
        <v>1</v>
      </c>
      <c r="B1468" s="180">
        <f t="shared" si="10"/>
        <v>1992</v>
      </c>
      <c r="C1468" s="45">
        <f>'StockBond Returns'!W1458</f>
        <v>-0.02345064048</v>
      </c>
      <c r="D1468" s="231">
        <f>'StockBond Returns'!M1458</f>
        <v>19.4261556</v>
      </c>
      <c r="E1468" s="45">
        <f t="shared" si="1"/>
        <v>0.04323849455</v>
      </c>
      <c r="F1468" s="147">
        <f t="shared" si="4"/>
        <v>95.64787624</v>
      </c>
      <c r="G1468" s="232">
        <f>'StockBond Returns'!C1458</f>
        <v>1992</v>
      </c>
      <c r="H1468" s="147">
        <f t="shared" si="2"/>
        <v>0.3446391813</v>
      </c>
      <c r="I1468" s="147">
        <f t="shared" si="5"/>
        <v>4.130510078</v>
      </c>
      <c r="J1468" s="45">
        <f t="shared" si="6"/>
        <v>0.6606728485</v>
      </c>
      <c r="K1468" s="45">
        <f t="shared" si="7"/>
        <v>-0.02211682546</v>
      </c>
      <c r="L1468" s="45">
        <f t="shared" si="8"/>
        <v>0.3264931389</v>
      </c>
      <c r="M1468" s="45">
        <f t="shared" si="11"/>
        <v>0.0105508399</v>
      </c>
      <c r="N1468" s="233" t="str">
        <f t="shared" si="12"/>
        <v/>
      </c>
    </row>
    <row r="1469">
      <c r="A1469" s="180">
        <f t="shared" si="9"/>
        <v>2</v>
      </c>
      <c r="B1469" s="180">
        <f t="shared" si="10"/>
        <v>1992</v>
      </c>
      <c r="C1469" s="45">
        <f>'StockBond Returns'!W1459</f>
        <v>0.009707766587</v>
      </c>
      <c r="D1469" s="231">
        <f>'StockBond Returns'!M1459</f>
        <v>19.58962835</v>
      </c>
      <c r="E1469" s="45">
        <f t="shared" si="1"/>
        <v>0.04302371036</v>
      </c>
      <c r="F1469" s="147">
        <f t="shared" si="4"/>
        <v>96.22841863</v>
      </c>
      <c r="G1469" s="232">
        <f>'StockBond Returns'!C1459</f>
        <v>1992.083333</v>
      </c>
      <c r="H1469" s="147">
        <f t="shared" si="2"/>
        <v>0.3450086343</v>
      </c>
      <c r="I1469" s="147">
        <f t="shared" si="5"/>
        <v>4.132376504</v>
      </c>
      <c r="J1469" s="45">
        <f t="shared" si="6"/>
        <v>0.6599227902</v>
      </c>
      <c r="K1469" s="45">
        <f t="shared" si="7"/>
        <v>-0.02255849547</v>
      </c>
      <c r="L1469" s="45">
        <f t="shared" si="8"/>
        <v>0.327723308</v>
      </c>
      <c r="M1469" s="45">
        <f t="shared" si="11"/>
        <v>0.01130258443</v>
      </c>
      <c r="N1469" s="233" t="str">
        <f t="shared" si="12"/>
        <v/>
      </c>
    </row>
    <row r="1470">
      <c r="A1470" s="180">
        <f t="shared" si="9"/>
        <v>3</v>
      </c>
      <c r="B1470" s="180">
        <f t="shared" si="10"/>
        <v>1992</v>
      </c>
      <c r="C1470" s="45">
        <f>'StockBond Returns'!W1460</f>
        <v>-0.02133163097</v>
      </c>
      <c r="D1470" s="231">
        <f>'StockBond Returns'!M1460</f>
        <v>19.10983181</v>
      </c>
      <c r="E1470" s="45">
        <f t="shared" si="1"/>
        <v>0.04366454216</v>
      </c>
      <c r="F1470" s="147">
        <f t="shared" si="4"/>
        <v>93.83806048</v>
      </c>
      <c r="G1470" s="232">
        <f>'StockBond Returns'!C1460</f>
        <v>1992.166667</v>
      </c>
      <c r="H1470" s="147">
        <f t="shared" si="2"/>
        <v>0.3414496623</v>
      </c>
      <c r="I1470" s="147">
        <f t="shared" si="5"/>
        <v>4.130327849</v>
      </c>
      <c r="J1470" s="45">
        <f t="shared" si="6"/>
        <v>0.6607461169</v>
      </c>
      <c r="K1470" s="45">
        <f t="shared" si="7"/>
        <v>-0.02207368152</v>
      </c>
      <c r="L1470" s="45">
        <f t="shared" si="8"/>
        <v>0.3302108105</v>
      </c>
      <c r="M1470" s="45">
        <f t="shared" si="11"/>
        <v>0.01082070432</v>
      </c>
      <c r="N1470" s="233" t="str">
        <f t="shared" si="12"/>
        <v/>
      </c>
    </row>
    <row r="1471">
      <c r="A1471" s="180">
        <f t="shared" si="9"/>
        <v>4</v>
      </c>
      <c r="B1471" s="180">
        <f t="shared" si="10"/>
        <v>1992</v>
      </c>
      <c r="C1471" s="45">
        <f>'StockBond Returns'!W1461</f>
        <v>0.02013016745</v>
      </c>
      <c r="D1471" s="231">
        <f>'StockBond Returns'!M1461</f>
        <v>19.65844035</v>
      </c>
      <c r="E1471" s="45">
        <f t="shared" si="1"/>
        <v>0.04293436769</v>
      </c>
      <c r="F1471" s="147">
        <f t="shared" si="4"/>
        <v>95.37871325</v>
      </c>
      <c r="G1471" s="232">
        <f>'StockBond Returns'!C1461</f>
        <v>1992.25</v>
      </c>
      <c r="H1471" s="147">
        <f t="shared" si="2"/>
        <v>0.341252062</v>
      </c>
      <c r="I1471" s="147">
        <f t="shared" si="5"/>
        <v>4.12826335</v>
      </c>
      <c r="J1471" s="45">
        <f t="shared" si="6"/>
        <v>0.6615766376</v>
      </c>
      <c r="K1471" s="45">
        <f t="shared" si="7"/>
        <v>-0.02158463144</v>
      </c>
      <c r="L1471" s="45">
        <f t="shared" si="8"/>
        <v>0.3327072711</v>
      </c>
      <c r="M1471" s="45">
        <f t="shared" si="11"/>
        <v>0.009353866722</v>
      </c>
      <c r="N1471" s="233" t="str">
        <f t="shared" si="12"/>
        <v/>
      </c>
    </row>
    <row r="1472">
      <c r="A1472" s="180">
        <f t="shared" si="9"/>
        <v>5</v>
      </c>
      <c r="B1472" s="180">
        <f t="shared" si="10"/>
        <v>1992</v>
      </c>
      <c r="C1472" s="45">
        <f>'StockBond Returns'!W1462</f>
        <v>0.01178575228</v>
      </c>
      <c r="D1472" s="231">
        <f>'StockBond Returns'!M1462</f>
        <v>19.78030751</v>
      </c>
      <c r="E1472" s="45">
        <f t="shared" si="1"/>
        <v>0.04277766567</v>
      </c>
      <c r="F1472" s="147">
        <f t="shared" si="4"/>
        <v>96.15754916</v>
      </c>
      <c r="G1472" s="232">
        <f>'StockBond Returns'!C1462</f>
        <v>1992.333333</v>
      </c>
      <c r="H1472" s="147">
        <f t="shared" si="2"/>
        <v>0.3427829574</v>
      </c>
      <c r="I1472" s="147">
        <f t="shared" si="5"/>
        <v>4.126519482</v>
      </c>
      <c r="J1472" s="45">
        <f t="shared" si="6"/>
        <v>0.6622788201</v>
      </c>
      <c r="K1472" s="45">
        <f t="shared" si="7"/>
        <v>-0.02117115297</v>
      </c>
      <c r="L1472" s="45">
        <f t="shared" si="8"/>
        <v>0.3351038701</v>
      </c>
      <c r="M1472" s="45">
        <f t="shared" si="11"/>
        <v>0.009312184722</v>
      </c>
      <c r="N1472" s="233" t="str">
        <f t="shared" si="12"/>
        <v/>
      </c>
    </row>
    <row r="1473">
      <c r="A1473" s="180">
        <f t="shared" si="9"/>
        <v>6</v>
      </c>
      <c r="B1473" s="180">
        <f t="shared" si="10"/>
        <v>1992</v>
      </c>
      <c r="C1473" s="45">
        <f>'StockBond Returns'!W1463</f>
        <v>-0.01283638061</v>
      </c>
      <c r="D1473" s="231">
        <f>'StockBond Returns'!M1463</f>
        <v>19.30921563</v>
      </c>
      <c r="E1473" s="45">
        <f t="shared" si="1"/>
        <v>0.04339437135</v>
      </c>
      <c r="F1473" s="147">
        <f t="shared" si="4"/>
        <v>94.5848514</v>
      </c>
      <c r="G1473" s="232">
        <f>'StockBond Returns'!C1463</f>
        <v>1992.416667</v>
      </c>
      <c r="H1473" s="147">
        <f t="shared" si="2"/>
        <v>0.3420375138</v>
      </c>
      <c r="I1473" s="147">
        <f t="shared" si="5"/>
        <v>4.127289152</v>
      </c>
      <c r="J1473" s="45">
        <f t="shared" si="6"/>
        <v>0.6619688331</v>
      </c>
      <c r="K1473" s="45">
        <f t="shared" si="7"/>
        <v>-0.02135368807</v>
      </c>
      <c r="L1473" s="45">
        <f t="shared" si="8"/>
        <v>0.336689121</v>
      </c>
      <c r="M1473" s="45">
        <f t="shared" si="11"/>
        <v>0.01055112949</v>
      </c>
      <c r="N1473" s="233" t="str">
        <f t="shared" si="12"/>
        <v/>
      </c>
    </row>
    <row r="1474">
      <c r="A1474" s="180">
        <f t="shared" si="9"/>
        <v>7</v>
      </c>
      <c r="B1474" s="180">
        <f t="shared" si="10"/>
        <v>1992</v>
      </c>
      <c r="C1474" s="45">
        <f>'StockBond Returns'!W1464</f>
        <v>0.0366654835</v>
      </c>
      <c r="D1474" s="231">
        <f>'StockBond Returns'!M1464</f>
        <v>20.05376319</v>
      </c>
      <c r="E1474" s="45">
        <f t="shared" si="1"/>
        <v>0.04243297618</v>
      </c>
      <c r="F1474" s="147">
        <f t="shared" si="4"/>
        <v>97.69827222</v>
      </c>
      <c r="G1474" s="232">
        <f>'StockBond Returns'!C1464</f>
        <v>1992.5</v>
      </c>
      <c r="H1474" s="147">
        <f t="shared" si="2"/>
        <v>0.3454690382</v>
      </c>
      <c r="I1474" s="147">
        <f t="shared" si="5"/>
        <v>4.13077605</v>
      </c>
      <c r="J1474" s="45">
        <f t="shared" si="6"/>
        <v>0.660565921</v>
      </c>
      <c r="K1474" s="45">
        <f t="shared" si="7"/>
        <v>-0.02217978946</v>
      </c>
      <c r="L1474" s="45">
        <f t="shared" si="8"/>
        <v>0.3373929469</v>
      </c>
      <c r="M1474" s="45">
        <f t="shared" si="11"/>
        <v>0.01198663011</v>
      </c>
      <c r="N1474" s="233" t="str">
        <f t="shared" si="12"/>
        <v/>
      </c>
    </row>
    <row r="1475">
      <c r="A1475" s="180">
        <f t="shared" si="9"/>
        <v>8</v>
      </c>
      <c r="B1475" s="180">
        <f t="shared" si="10"/>
        <v>1992</v>
      </c>
      <c r="C1475" s="45">
        <f>'StockBond Returns'!W1465</f>
        <v>-0.01431325727</v>
      </c>
      <c r="D1475" s="231">
        <f>'StockBond Returns'!M1465</f>
        <v>19.5380963</v>
      </c>
      <c r="E1475" s="45">
        <f t="shared" si="1"/>
        <v>0.04309102956</v>
      </c>
      <c r="F1475" s="147">
        <f t="shared" si="4"/>
        <v>95.95936747</v>
      </c>
      <c r="G1475" s="232">
        <f>'StockBond Returns'!C1465</f>
        <v>1992.583333</v>
      </c>
      <c r="H1475" s="147">
        <f t="shared" si="2"/>
        <v>0.3445823284</v>
      </c>
      <c r="I1475" s="147">
        <f t="shared" si="5"/>
        <v>4.130977532</v>
      </c>
      <c r="J1475" s="45">
        <f t="shared" si="6"/>
        <v>0.6604849297</v>
      </c>
      <c r="K1475" s="45">
        <f t="shared" si="7"/>
        <v>-0.02222748099</v>
      </c>
      <c r="L1475" s="45">
        <f t="shared" si="8"/>
        <v>0.3391574511</v>
      </c>
      <c r="M1475" s="45">
        <f t="shared" si="11"/>
        <v>0.01020599872</v>
      </c>
      <c r="N1475" s="233" t="str">
        <f t="shared" si="12"/>
        <v/>
      </c>
    </row>
    <row r="1476">
      <c r="A1476" s="180">
        <f t="shared" si="9"/>
        <v>9</v>
      </c>
      <c r="B1476" s="180">
        <f t="shared" si="10"/>
        <v>1992</v>
      </c>
      <c r="C1476" s="45">
        <f>'StockBond Returns'!W1466</f>
        <v>0.01249105425</v>
      </c>
      <c r="D1476" s="231">
        <f>'StockBond Returns'!M1466</f>
        <v>19.67674109</v>
      </c>
      <c r="E1476" s="45">
        <f t="shared" si="1"/>
        <v>0.04291071195</v>
      </c>
      <c r="F1476" s="147">
        <f t="shared" si="4"/>
        <v>96.80911461</v>
      </c>
      <c r="G1476" s="232">
        <f>'StockBond Returns'!C1466</f>
        <v>1992.666667</v>
      </c>
      <c r="H1476" s="147">
        <f t="shared" si="2"/>
        <v>0.3461790026</v>
      </c>
      <c r="I1476" s="147">
        <f t="shared" si="5"/>
        <v>4.131795773</v>
      </c>
      <c r="J1476" s="45">
        <f t="shared" si="6"/>
        <v>0.6601560951</v>
      </c>
      <c r="K1476" s="45">
        <f t="shared" si="7"/>
        <v>-0.02242111441</v>
      </c>
      <c r="L1476" s="45">
        <f t="shared" si="8"/>
        <v>0.3407214865</v>
      </c>
      <c r="M1476" s="45">
        <f t="shared" si="11"/>
        <v>0.0080395505</v>
      </c>
      <c r="N1476" s="233" t="str">
        <f t="shared" si="12"/>
        <v/>
      </c>
    </row>
    <row r="1477">
      <c r="A1477" s="180">
        <f t="shared" si="9"/>
        <v>10</v>
      </c>
      <c r="B1477" s="180">
        <f t="shared" si="10"/>
        <v>1992</v>
      </c>
      <c r="C1477" s="45">
        <f>'StockBond Returns'!W1467</f>
        <v>-0.0003502383363</v>
      </c>
      <c r="D1477" s="231">
        <f>'StockBond Returns'!M1467</f>
        <v>19.85159296</v>
      </c>
      <c r="E1477" s="45">
        <f t="shared" si="1"/>
        <v>0.04268689563</v>
      </c>
      <c r="F1477" s="147">
        <f t="shared" si="4"/>
        <v>96.42915059</v>
      </c>
      <c r="G1477" s="232">
        <f>'StockBond Returns'!C1467</f>
        <v>1992.75</v>
      </c>
      <c r="H1477" s="147">
        <f t="shared" si="2"/>
        <v>0.3430217572</v>
      </c>
      <c r="I1477" s="147">
        <f t="shared" si="5"/>
        <v>4.12981338</v>
      </c>
      <c r="J1477" s="45">
        <f t="shared" si="6"/>
        <v>0.6609530032</v>
      </c>
      <c r="K1477" s="45">
        <f t="shared" si="7"/>
        <v>-0.02195185703</v>
      </c>
      <c r="L1477" s="45">
        <f t="shared" si="8"/>
        <v>0.3431946247</v>
      </c>
      <c r="M1477" s="45">
        <f t="shared" si="11"/>
        <v>0.00493998357</v>
      </c>
      <c r="N1477" s="233" t="str">
        <f t="shared" si="12"/>
        <v/>
      </c>
    </row>
    <row r="1478">
      <c r="A1478" s="180">
        <f t="shared" si="9"/>
        <v>11</v>
      </c>
      <c r="B1478" s="180">
        <f t="shared" si="10"/>
        <v>1992</v>
      </c>
      <c r="C1478" s="45">
        <f>'StockBond Returns'!W1468</f>
        <v>0.01369598224</v>
      </c>
      <c r="D1478" s="231">
        <f>'StockBond Returns'!M1468</f>
        <v>20.23282455</v>
      </c>
      <c r="E1478" s="45">
        <f t="shared" si="1"/>
        <v>0.04221231828</v>
      </c>
      <c r="F1478" s="147">
        <f t="shared" si="4"/>
        <v>97.40212274</v>
      </c>
      <c r="G1478" s="232">
        <f>'StockBond Returns'!C1468</f>
        <v>1992.833333</v>
      </c>
      <c r="H1478" s="147">
        <f t="shared" si="2"/>
        <v>0.3426307839</v>
      </c>
      <c r="I1478" s="147">
        <f t="shared" si="5"/>
        <v>4.12926739</v>
      </c>
      <c r="J1478" s="45">
        <f t="shared" si="6"/>
        <v>0.6611726217</v>
      </c>
      <c r="K1478" s="45">
        <f t="shared" si="7"/>
        <v>-0.02182253521</v>
      </c>
      <c r="L1478" s="45">
        <f t="shared" si="8"/>
        <v>0.3452033646</v>
      </c>
      <c r="M1478" s="45">
        <f t="shared" si="11"/>
        <v>0.003610055782</v>
      </c>
      <c r="N1478" s="233" t="str">
        <f t="shared" si="12"/>
        <v/>
      </c>
    </row>
    <row r="1479">
      <c r="A1479" s="180">
        <f t="shared" si="9"/>
        <v>12</v>
      </c>
      <c r="B1479" s="180">
        <f t="shared" si="10"/>
        <v>1992</v>
      </c>
      <c r="C1479" s="45">
        <f>'StockBond Returns'!W1469</f>
        <v>0.01365334109</v>
      </c>
      <c r="D1479" s="231">
        <f>'StockBond Returns'!M1469</f>
        <v>20.45189247</v>
      </c>
      <c r="E1479" s="45">
        <f t="shared" si="1"/>
        <v>0.04194761534</v>
      </c>
      <c r="F1479" s="147">
        <f t="shared" si="4"/>
        <v>98.38467831</v>
      </c>
      <c r="G1479" s="232">
        <f>'StockBond Returns'!C1469</f>
        <v>1992.916667</v>
      </c>
      <c r="H1479" s="147">
        <f t="shared" si="2"/>
        <v>0.3439168867</v>
      </c>
      <c r="I1479" s="147">
        <f t="shared" si="5"/>
        <v>4.122969808</v>
      </c>
      <c r="J1479" s="45">
        <f t="shared" si="6"/>
        <v>0.6637099604</v>
      </c>
      <c r="K1479" s="45">
        <f t="shared" si="7"/>
        <v>-0.02032842946</v>
      </c>
      <c r="L1479" s="45">
        <f t="shared" si="8"/>
        <v>0.3490923804</v>
      </c>
      <c r="M1479" s="45">
        <f t="shared" si="11"/>
        <v>-0.0007240434312</v>
      </c>
      <c r="N1479" s="233" t="str">
        <f t="shared" si="12"/>
        <v/>
      </c>
    </row>
    <row r="1480">
      <c r="A1480" s="180">
        <f t="shared" si="9"/>
        <v>1</v>
      </c>
      <c r="B1480" s="180">
        <f t="shared" si="10"/>
        <v>1993</v>
      </c>
      <c r="C1480" s="45">
        <f>'StockBond Returns'!W1470</f>
        <v>0.01623146009</v>
      </c>
      <c r="D1480" s="231">
        <f>'StockBond Returns'!M1470</f>
        <v>20.66382315</v>
      </c>
      <c r="E1480" s="45">
        <f t="shared" si="1"/>
        <v>0.04169687762</v>
      </c>
      <c r="F1480" s="147">
        <f t="shared" si="4"/>
        <v>99.63210613</v>
      </c>
      <c r="G1480" s="232">
        <f>'StockBond Returns'!C1470</f>
        <v>1993</v>
      </c>
      <c r="H1480" s="147">
        <f t="shared" si="2"/>
        <v>0.3461956447</v>
      </c>
      <c r="I1480" s="147">
        <f t="shared" si="5"/>
        <v>4.124526272</v>
      </c>
      <c r="J1480" s="45">
        <f t="shared" si="6"/>
        <v>0.6630821298</v>
      </c>
      <c r="K1480" s="45">
        <f t="shared" si="7"/>
        <v>-0.02069812598</v>
      </c>
      <c r="L1480" s="45">
        <f t="shared" si="8"/>
        <v>0.3504211143</v>
      </c>
      <c r="M1480" s="45">
        <f t="shared" si="11"/>
        <v>-0.001448684534</v>
      </c>
      <c r="N1480" s="233" t="str">
        <f t="shared" si="12"/>
        <v/>
      </c>
    </row>
    <row r="1481">
      <c r="A1481" s="180">
        <f t="shared" si="9"/>
        <v>2</v>
      </c>
      <c r="B1481" s="180">
        <f t="shared" si="10"/>
        <v>1993</v>
      </c>
      <c r="C1481" s="45">
        <f>'StockBond Returns'!W1471</f>
        <v>0.007368383496</v>
      </c>
      <c r="D1481" s="231">
        <f>'StockBond Returns'!M1471</f>
        <v>20.55975621</v>
      </c>
      <c r="E1481" s="45">
        <f t="shared" si="1"/>
        <v>0.04181935451</v>
      </c>
      <c r="F1481" s="147">
        <f t="shared" si="4"/>
        <v>100.0174871</v>
      </c>
      <c r="G1481" s="232">
        <f>'StockBond Returns'!C1471</f>
        <v>1993.083333</v>
      </c>
      <c r="H1481" s="147">
        <f t="shared" si="2"/>
        <v>0.3485555627</v>
      </c>
      <c r="I1481" s="147">
        <f t="shared" si="5"/>
        <v>4.1280732</v>
      </c>
      <c r="J1481" s="45">
        <f t="shared" si="6"/>
        <v>0.6616531742</v>
      </c>
      <c r="K1481" s="45">
        <f t="shared" si="7"/>
        <v>-0.02153956301</v>
      </c>
      <c r="L1481" s="45">
        <f t="shared" si="8"/>
        <v>0.3510960181</v>
      </c>
      <c r="M1481" s="45">
        <f t="shared" si="11"/>
        <v>-0.00104136296</v>
      </c>
      <c r="N1481" s="233" t="str">
        <f t="shared" si="12"/>
        <v/>
      </c>
    </row>
    <row r="1482">
      <c r="A1482" s="180">
        <f t="shared" si="9"/>
        <v>3</v>
      </c>
      <c r="B1482" s="180">
        <f t="shared" si="10"/>
        <v>1993</v>
      </c>
      <c r="C1482" s="45">
        <f>'StockBond Returns'!W1472</f>
        <v>0.01783106565</v>
      </c>
      <c r="D1482" s="231">
        <f>'StockBond Returns'!M1472</f>
        <v>20.92515606</v>
      </c>
      <c r="E1482" s="45">
        <f t="shared" si="1"/>
        <v>0.0413946844</v>
      </c>
      <c r="F1482" s="147">
        <f t="shared" si="4"/>
        <v>101.4461348</v>
      </c>
      <c r="G1482" s="232">
        <f>'StockBond Returns'!C1472</f>
        <v>1993.166667</v>
      </c>
      <c r="H1482" s="147">
        <f t="shared" si="2"/>
        <v>0.3499442279</v>
      </c>
      <c r="I1482" s="147">
        <f t="shared" si="5"/>
        <v>4.136567766</v>
      </c>
      <c r="J1482" s="45">
        <f t="shared" si="6"/>
        <v>0.6582409198</v>
      </c>
      <c r="K1482" s="45">
        <f t="shared" si="7"/>
        <v>-0.02354886078</v>
      </c>
      <c r="L1482" s="45">
        <f t="shared" si="8"/>
        <v>0.3501505725</v>
      </c>
      <c r="M1482" s="45">
        <f t="shared" si="11"/>
        <v>0.001510755842</v>
      </c>
      <c r="N1482" s="233" t="str">
        <f t="shared" si="12"/>
        <v/>
      </c>
    </row>
    <row r="1483">
      <c r="A1483" s="180">
        <f t="shared" si="9"/>
        <v>4</v>
      </c>
      <c r="B1483" s="180">
        <f t="shared" si="10"/>
        <v>1993</v>
      </c>
      <c r="C1483" s="45">
        <f>'StockBond Returns'!W1473</f>
        <v>-0.0206993448</v>
      </c>
      <c r="D1483" s="231">
        <f>'StockBond Returns'!M1473</f>
        <v>20.32392838</v>
      </c>
      <c r="E1483" s="45">
        <f t="shared" si="1"/>
        <v>0.0421015431</v>
      </c>
      <c r="F1483" s="147">
        <f t="shared" si="4"/>
        <v>99.00356571</v>
      </c>
      <c r="G1483" s="232">
        <f>'StockBond Returns'!C1473</f>
        <v>1993.25</v>
      </c>
      <c r="H1483" s="147">
        <f t="shared" si="2"/>
        <v>0.3473502407</v>
      </c>
      <c r="I1483" s="147">
        <f t="shared" si="5"/>
        <v>4.142665944</v>
      </c>
      <c r="J1483" s="45">
        <f t="shared" si="6"/>
        <v>0.6557999193</v>
      </c>
      <c r="K1483" s="45">
        <f t="shared" si="7"/>
        <v>-0.02498623798</v>
      </c>
      <c r="L1483" s="45">
        <f t="shared" si="8"/>
        <v>0.349983792</v>
      </c>
      <c r="M1483" s="45">
        <f t="shared" si="11"/>
        <v>0.003488777978</v>
      </c>
      <c r="N1483" s="233" t="str">
        <f t="shared" si="12"/>
        <v/>
      </c>
    </row>
    <row r="1484">
      <c r="A1484" s="180">
        <f t="shared" si="9"/>
        <v>5</v>
      </c>
      <c r="B1484" s="180">
        <f t="shared" si="10"/>
        <v>1993</v>
      </c>
      <c r="C1484" s="45">
        <f>'StockBond Returns'!W1474</f>
        <v>0.02274907057</v>
      </c>
      <c r="D1484" s="231">
        <f>'StockBond Returns'!M1474</f>
        <v>20.91298139</v>
      </c>
      <c r="E1484" s="45">
        <f t="shared" si="1"/>
        <v>0.04140859489</v>
      </c>
      <c r="F1484" s="147">
        <f t="shared" si="4"/>
        <v>100.9005527</v>
      </c>
      <c r="G1484" s="232">
        <f>'StockBond Returns'!C1474</f>
        <v>1993.333333</v>
      </c>
      <c r="H1484" s="147">
        <f t="shared" si="2"/>
        <v>0.3481791758</v>
      </c>
      <c r="I1484" s="147">
        <f t="shared" si="5"/>
        <v>4.148062163</v>
      </c>
      <c r="J1484" s="45">
        <f t="shared" si="6"/>
        <v>0.6536458875</v>
      </c>
      <c r="K1484" s="45">
        <f t="shared" si="7"/>
        <v>-0.0262546344</v>
      </c>
      <c r="L1484" s="45">
        <f t="shared" si="8"/>
        <v>0.3500418537</v>
      </c>
      <c r="M1484" s="45">
        <f t="shared" si="11"/>
        <v>0.005220544924</v>
      </c>
      <c r="N1484" s="233" t="str">
        <f t="shared" si="12"/>
        <v/>
      </c>
    </row>
    <row r="1485">
      <c r="A1485" s="180">
        <f t="shared" si="9"/>
        <v>6</v>
      </c>
      <c r="B1485" s="180">
        <f t="shared" si="10"/>
        <v>1993</v>
      </c>
      <c r="C1485" s="45">
        <f>'StockBond Returns'!W1475</f>
        <v>0.003351242853</v>
      </c>
      <c r="D1485" s="231">
        <f>'StockBond Returns'!M1475</f>
        <v>20.72196377</v>
      </c>
      <c r="E1485" s="45">
        <f t="shared" si="1"/>
        <v>0.04162898727</v>
      </c>
      <c r="F1485" s="147">
        <f t="shared" si="4"/>
        <v>100.8893489</v>
      </c>
      <c r="G1485" s="232">
        <f>'StockBond Returns'!C1475</f>
        <v>1993.416667</v>
      </c>
      <c r="H1485" s="147">
        <f t="shared" si="2"/>
        <v>0.3499934518</v>
      </c>
      <c r="I1485" s="147">
        <f t="shared" si="5"/>
        <v>4.156018101</v>
      </c>
      <c r="J1485" s="45">
        <f t="shared" si="6"/>
        <v>0.6504802843</v>
      </c>
      <c r="K1485" s="45">
        <f t="shared" si="7"/>
        <v>-0.02811869215</v>
      </c>
      <c r="L1485" s="45">
        <f t="shared" si="8"/>
        <v>0.3492646322</v>
      </c>
      <c r="M1485" s="45">
        <f t="shared" si="11"/>
        <v>0.006960730732</v>
      </c>
      <c r="N1485" s="233" t="str">
        <f t="shared" si="12"/>
        <v/>
      </c>
    </row>
    <row r="1486">
      <c r="A1486" s="180">
        <f t="shared" si="9"/>
        <v>7</v>
      </c>
      <c r="B1486" s="180">
        <f t="shared" si="10"/>
        <v>1993</v>
      </c>
      <c r="C1486" s="45">
        <f>'StockBond Returns'!W1476</f>
        <v>-0.0002025304554</v>
      </c>
      <c r="D1486" s="231">
        <f>'StockBond Returns'!M1476</f>
        <v>20.69608772</v>
      </c>
      <c r="E1486" s="45">
        <f t="shared" si="1"/>
        <v>0.04165915543</v>
      </c>
      <c r="F1486" s="147">
        <f t="shared" si="4"/>
        <v>100.5189932</v>
      </c>
      <c r="G1486" s="232">
        <f>'StockBond Returns'!C1476</f>
        <v>1993.5</v>
      </c>
      <c r="H1486" s="147">
        <f t="shared" si="2"/>
        <v>0.3489613634</v>
      </c>
      <c r="I1486" s="147">
        <f t="shared" si="5"/>
        <v>4.159510426</v>
      </c>
      <c r="J1486" s="45">
        <f t="shared" si="6"/>
        <v>0.6490945409</v>
      </c>
      <c r="K1486" s="45">
        <f t="shared" si="7"/>
        <v>-0.02893468376</v>
      </c>
      <c r="L1486" s="45">
        <f t="shared" si="8"/>
        <v>0.3499321612</v>
      </c>
      <c r="M1486" s="45">
        <f t="shared" si="11"/>
        <v>0.006956168849</v>
      </c>
      <c r="N1486" s="233" t="str">
        <f t="shared" si="12"/>
        <v/>
      </c>
    </row>
    <row r="1487">
      <c r="A1487" s="180">
        <f t="shared" si="9"/>
        <v>8</v>
      </c>
      <c r="B1487" s="180">
        <f t="shared" si="10"/>
        <v>1993</v>
      </c>
      <c r="C1487" s="45">
        <f>'StockBond Returns'!W1477</f>
        <v>0.03093584017</v>
      </c>
      <c r="D1487" s="231">
        <f>'StockBond Returns'!M1477</f>
        <v>21.24439302</v>
      </c>
      <c r="E1487" s="45">
        <f t="shared" si="1"/>
        <v>0.04103562182</v>
      </c>
      <c r="F1487" s="147">
        <f t="shared" si="4"/>
        <v>103.2688759</v>
      </c>
      <c r="G1487" s="232">
        <f>'StockBond Returns'!C1477</f>
        <v>1993.583333</v>
      </c>
      <c r="H1487" s="147">
        <f t="shared" si="2"/>
        <v>0.3531418782</v>
      </c>
      <c r="I1487" s="147">
        <f t="shared" si="5"/>
        <v>4.168069976</v>
      </c>
      <c r="J1487" s="45">
        <f t="shared" si="6"/>
        <v>0.6457079598</v>
      </c>
      <c r="K1487" s="45">
        <f t="shared" si="7"/>
        <v>-0.03092886381</v>
      </c>
      <c r="L1487" s="45">
        <f t="shared" si="8"/>
        <v>0.3489542934</v>
      </c>
      <c r="M1487" s="45">
        <f t="shared" si="11"/>
        <v>0.008979096063</v>
      </c>
      <c r="N1487" s="233" t="str">
        <f t="shared" si="12"/>
        <v/>
      </c>
    </row>
    <row r="1488">
      <c r="A1488" s="180">
        <f t="shared" si="9"/>
        <v>9</v>
      </c>
      <c r="B1488" s="180">
        <f t="shared" si="10"/>
        <v>1993</v>
      </c>
      <c r="C1488" s="45">
        <f>'StockBond Returns'!W1478</f>
        <v>-0.005096189547</v>
      </c>
      <c r="D1488" s="231">
        <f>'StockBond Returns'!M1478</f>
        <v>20.9793298</v>
      </c>
      <c r="E1488" s="45">
        <f t="shared" si="1"/>
        <v>0.0413329825</v>
      </c>
      <c r="F1488" s="147">
        <f t="shared" si="4"/>
        <v>102.391256</v>
      </c>
      <c r="G1488" s="232">
        <f>'StockBond Returns'!C1478</f>
        <v>1993.666667</v>
      </c>
      <c r="H1488" s="147">
        <f t="shared" si="2"/>
        <v>0.3526779992</v>
      </c>
      <c r="I1488" s="147">
        <f t="shared" si="5"/>
        <v>4.174568972</v>
      </c>
      <c r="J1488" s="45">
        <f t="shared" si="6"/>
        <v>0.6431459108</v>
      </c>
      <c r="K1488" s="45">
        <f t="shared" si="7"/>
        <v>-0.03243752017</v>
      </c>
      <c r="L1488" s="45">
        <f t="shared" si="8"/>
        <v>0.3486401125</v>
      </c>
      <c r="M1488" s="45">
        <f t="shared" si="11"/>
        <v>0.01035220564</v>
      </c>
      <c r="N1488" s="233" t="str">
        <f t="shared" si="12"/>
        <v/>
      </c>
    </row>
    <row r="1489">
      <c r="A1489" s="180">
        <f t="shared" si="9"/>
        <v>10</v>
      </c>
      <c r="B1489" s="180">
        <f t="shared" si="10"/>
        <v>1993</v>
      </c>
      <c r="C1489" s="45">
        <f>'StockBond Returns'!W1479</f>
        <v>0.01409661494</v>
      </c>
      <c r="D1489" s="231">
        <f>'StockBond Returns'!M1479</f>
        <v>21.34579762</v>
      </c>
      <c r="E1489" s="45">
        <f t="shared" si="1"/>
        <v>0.04092381432</v>
      </c>
      <c r="F1489" s="147">
        <f t="shared" si="4"/>
        <v>103.4769765</v>
      </c>
      <c r="G1489" s="232">
        <f>'StockBond Returns'!C1479</f>
        <v>1993.75</v>
      </c>
      <c r="H1489" s="147">
        <f t="shared" si="2"/>
        <v>0.3528893811</v>
      </c>
      <c r="I1489" s="147">
        <f t="shared" si="5"/>
        <v>4.184436596</v>
      </c>
      <c r="J1489" s="45">
        <f t="shared" si="6"/>
        <v>0.6392710891</v>
      </c>
      <c r="K1489" s="45">
        <f t="shared" si="7"/>
        <v>-0.03471919952</v>
      </c>
      <c r="L1489" s="45">
        <f t="shared" si="8"/>
        <v>0.3472371527</v>
      </c>
      <c r="M1489" s="45">
        <f t="shared" si="11"/>
        <v>0.013226558</v>
      </c>
      <c r="N1489" s="233" t="str">
        <f t="shared" si="12"/>
        <v/>
      </c>
    </row>
    <row r="1490">
      <c r="A1490" s="180">
        <f t="shared" si="9"/>
        <v>11</v>
      </c>
      <c r="B1490" s="180">
        <f t="shared" si="10"/>
        <v>1993</v>
      </c>
      <c r="C1490" s="45">
        <f>'StockBond Returns'!W1480</f>
        <v>-0.01826877901</v>
      </c>
      <c r="D1490" s="231">
        <f>'StockBond Returns'!M1480</f>
        <v>20.98790726</v>
      </c>
      <c r="E1490" s="45">
        <f t="shared" si="1"/>
        <v>0.0413232423</v>
      </c>
      <c r="F1490" s="147">
        <f t="shared" si="4"/>
        <v>101.240136</v>
      </c>
      <c r="G1490" s="232">
        <f>'StockBond Returns'!C1480</f>
        <v>1993.833333</v>
      </c>
      <c r="H1490" s="147">
        <f t="shared" si="2"/>
        <v>0.3486308891</v>
      </c>
      <c r="I1490" s="147">
        <f t="shared" si="5"/>
        <v>4.190436701</v>
      </c>
      <c r="J1490" s="45">
        <f t="shared" si="6"/>
        <v>0.6369238876</v>
      </c>
      <c r="K1490" s="45">
        <f t="shared" si="7"/>
        <v>-0.03610134338</v>
      </c>
      <c r="L1490" s="45">
        <f t="shared" si="8"/>
        <v>0.3470764005</v>
      </c>
      <c r="M1490" s="45">
        <f t="shared" si="11"/>
        <v>0.01481359899</v>
      </c>
      <c r="N1490" s="233" t="str">
        <f t="shared" si="12"/>
        <v/>
      </c>
    </row>
    <row r="1491">
      <c r="A1491" s="180">
        <f t="shared" si="9"/>
        <v>12</v>
      </c>
      <c r="B1491" s="180">
        <f t="shared" si="10"/>
        <v>1993</v>
      </c>
      <c r="C1491" s="45">
        <f>'StockBond Returns'!W1481</f>
        <v>0.008169424296</v>
      </c>
      <c r="D1491" s="231">
        <f>'StockBond Returns'!M1481</f>
        <v>21.18744346</v>
      </c>
      <c r="E1491" s="45">
        <f t="shared" si="1"/>
        <v>0.04109888303</v>
      </c>
      <c r="F1491" s="147">
        <f t="shared" si="4"/>
        <v>101.7157306</v>
      </c>
      <c r="G1491" s="232">
        <f>'StockBond Returns'!C1481</f>
        <v>1993.916667</v>
      </c>
      <c r="H1491" s="147">
        <f t="shared" si="2"/>
        <v>0.3483669095</v>
      </c>
      <c r="I1491" s="147">
        <f t="shared" si="5"/>
        <v>4.194886724</v>
      </c>
      <c r="J1491" s="45">
        <f t="shared" si="6"/>
        <v>0.6351874049</v>
      </c>
      <c r="K1491" s="45">
        <f t="shared" si="7"/>
        <v>-0.03712386705</v>
      </c>
      <c r="L1491" s="45">
        <f t="shared" si="8"/>
        <v>0.3474098544</v>
      </c>
      <c r="M1491" s="45">
        <f t="shared" si="11"/>
        <v>0.01744298879</v>
      </c>
      <c r="N1491" s="233" t="str">
        <f t="shared" si="12"/>
        <v/>
      </c>
    </row>
    <row r="1492">
      <c r="A1492" s="180">
        <f t="shared" si="9"/>
        <v>1</v>
      </c>
      <c r="B1492" s="180">
        <f t="shared" si="10"/>
        <v>1994</v>
      </c>
      <c r="C1492" s="45">
        <f>'StockBond Returns'!W1482</f>
        <v>0.02909462573</v>
      </c>
      <c r="D1492" s="231">
        <f>'StockBond Returns'!M1482</f>
        <v>21.80219717</v>
      </c>
      <c r="E1492" s="45">
        <f t="shared" si="1"/>
        <v>0.04043346841</v>
      </c>
      <c r="F1492" s="147">
        <f t="shared" si="4"/>
        <v>104.3166092</v>
      </c>
      <c r="G1492" s="232">
        <f>'StockBond Returns'!C1482</f>
        <v>1994</v>
      </c>
      <c r="H1492" s="147">
        <f t="shared" si="2"/>
        <v>0.3514901935</v>
      </c>
      <c r="I1492" s="147">
        <f t="shared" si="5"/>
        <v>4.200181273</v>
      </c>
      <c r="J1492" s="45">
        <f t="shared" si="6"/>
        <v>0.6331261654</v>
      </c>
      <c r="K1492" s="45">
        <f t="shared" si="7"/>
        <v>-0.03833762291</v>
      </c>
      <c r="L1492" s="45">
        <f t="shared" si="8"/>
        <v>0.3474686775</v>
      </c>
      <c r="M1492" s="45">
        <f t="shared" si="11"/>
        <v>0.01834271295</v>
      </c>
      <c r="N1492" s="233" t="str">
        <f t="shared" si="12"/>
        <v/>
      </c>
    </row>
    <row r="1493">
      <c r="A1493" s="180">
        <f t="shared" si="9"/>
        <v>2</v>
      </c>
      <c r="B1493" s="180">
        <f t="shared" si="10"/>
        <v>1994</v>
      </c>
      <c r="C1493" s="45">
        <f>'StockBond Returns'!W1483</f>
        <v>-0.03005166086</v>
      </c>
      <c r="D1493" s="231">
        <f>'StockBond Returns'!M1483</f>
        <v>21.06363778</v>
      </c>
      <c r="E1493" s="45">
        <f t="shared" si="1"/>
        <v>0.04123759012</v>
      </c>
      <c r="F1493" s="147">
        <f t="shared" si="4"/>
        <v>100.8407945</v>
      </c>
      <c r="G1493" s="232">
        <f>'StockBond Returns'!C1483</f>
        <v>1994.083333</v>
      </c>
      <c r="H1493" s="147">
        <f t="shared" si="2"/>
        <v>0.3465359459</v>
      </c>
      <c r="I1493" s="147">
        <f t="shared" si="5"/>
        <v>4.198161656</v>
      </c>
      <c r="J1493" s="45">
        <f t="shared" si="6"/>
        <v>0.6339118162</v>
      </c>
      <c r="K1493" s="45">
        <f t="shared" si="7"/>
        <v>-0.03787499434</v>
      </c>
      <c r="L1493" s="45">
        <f t="shared" si="8"/>
        <v>0.3498715624</v>
      </c>
      <c r="M1493" s="45">
        <f t="shared" si="11"/>
        <v>0.0169784916</v>
      </c>
      <c r="N1493" s="233" t="str">
        <f t="shared" si="12"/>
        <v/>
      </c>
    </row>
    <row r="1494">
      <c r="A1494" s="180">
        <f t="shared" si="9"/>
        <v>3</v>
      </c>
      <c r="B1494" s="180">
        <f t="shared" si="10"/>
        <v>1994</v>
      </c>
      <c r="C1494" s="45">
        <f>'StockBond Returns'!W1484</f>
        <v>-0.04517227281</v>
      </c>
      <c r="D1494" s="231">
        <f>'StockBond Returns'!M1484</f>
        <v>20.02305679</v>
      </c>
      <c r="E1494" s="45">
        <f t="shared" si="1"/>
        <v>0.0424712122</v>
      </c>
      <c r="F1494" s="147">
        <f t="shared" si="4"/>
        <v>95.95470448</v>
      </c>
      <c r="G1494" s="232">
        <f>'StockBond Returns'!C1484</f>
        <v>1994.166667</v>
      </c>
      <c r="H1494" s="147">
        <f t="shared" si="2"/>
        <v>0.3396093846</v>
      </c>
      <c r="I1494" s="147">
        <f t="shared" si="5"/>
        <v>4.187826813</v>
      </c>
      <c r="J1494" s="45">
        <f t="shared" si="6"/>
        <v>0.6379440323</v>
      </c>
      <c r="K1494" s="45">
        <f t="shared" si="7"/>
        <v>-0.0355006337</v>
      </c>
      <c r="L1494" s="45">
        <f t="shared" si="8"/>
        <v>0.3549631374</v>
      </c>
      <c r="M1494" s="45">
        <f t="shared" si="11"/>
        <v>0.01239168561</v>
      </c>
      <c r="N1494" s="233" t="str">
        <f t="shared" si="12"/>
        <v/>
      </c>
    </row>
    <row r="1495">
      <c r="A1495" s="180">
        <f t="shared" si="9"/>
        <v>4</v>
      </c>
      <c r="B1495" s="180">
        <f t="shared" si="10"/>
        <v>1994</v>
      </c>
      <c r="C1495" s="45">
        <f>'StockBond Returns'!W1485</f>
        <v>0.008886834045</v>
      </c>
      <c r="D1495" s="231">
        <f>'StockBond Returns'!M1485</f>
        <v>20.31489255</v>
      </c>
      <c r="E1495" s="45">
        <f t="shared" si="1"/>
        <v>0.04211248558</v>
      </c>
      <c r="F1495" s="147">
        <f t="shared" si="4"/>
        <v>96.46481058</v>
      </c>
      <c r="G1495" s="232">
        <f>'StockBond Returns'!C1485</f>
        <v>1994.25</v>
      </c>
      <c r="H1495" s="147">
        <f t="shared" si="2"/>
        <v>0.3385310787</v>
      </c>
      <c r="I1495" s="147">
        <f t="shared" si="5"/>
        <v>4.179007651</v>
      </c>
      <c r="J1495" s="45">
        <f t="shared" si="6"/>
        <v>0.6414006648</v>
      </c>
      <c r="K1495" s="45">
        <f t="shared" si="7"/>
        <v>-0.03346520403</v>
      </c>
      <c r="L1495" s="45">
        <f t="shared" si="8"/>
        <v>0.359593469</v>
      </c>
      <c r="M1495" s="45">
        <f t="shared" si="11"/>
        <v>0.008772540925</v>
      </c>
      <c r="N1495" s="233" t="str">
        <f t="shared" si="12"/>
        <v/>
      </c>
    </row>
    <row r="1496">
      <c r="A1496" s="180">
        <f t="shared" si="9"/>
        <v>5</v>
      </c>
      <c r="B1496" s="180">
        <f t="shared" si="10"/>
        <v>1994</v>
      </c>
      <c r="C1496" s="45">
        <f>'StockBond Returns'!W1486</f>
        <v>0.005902827224</v>
      </c>
      <c r="D1496" s="231">
        <f>'StockBond Returns'!M1486</f>
        <v>20.44732488</v>
      </c>
      <c r="E1496" s="45">
        <f t="shared" si="1"/>
        <v>0.04195307652</v>
      </c>
      <c r="F1496" s="147">
        <f t="shared" si="4"/>
        <v>96.69369632</v>
      </c>
      <c r="G1496" s="232">
        <f>'StockBond Returns'!C1486</f>
        <v>1994.333333</v>
      </c>
      <c r="H1496" s="147">
        <f t="shared" si="2"/>
        <v>0.3380498368</v>
      </c>
      <c r="I1496" s="147">
        <f t="shared" si="5"/>
        <v>4.168878312</v>
      </c>
      <c r="J1496" s="45">
        <f t="shared" si="6"/>
        <v>0.6453888608</v>
      </c>
      <c r="K1496" s="45">
        <f t="shared" si="7"/>
        <v>-0.03111676449</v>
      </c>
      <c r="L1496" s="45">
        <f t="shared" si="8"/>
        <v>0.3646779936</v>
      </c>
      <c r="M1496" s="45">
        <f t="shared" si="11"/>
        <v>0.005018282817</v>
      </c>
      <c r="N1496" s="233" t="str">
        <f t="shared" si="12"/>
        <v/>
      </c>
    </row>
    <row r="1497">
      <c r="A1497" s="180">
        <f t="shared" si="9"/>
        <v>6</v>
      </c>
      <c r="B1497" s="180">
        <f t="shared" si="10"/>
        <v>1994</v>
      </c>
      <c r="C1497" s="45">
        <f>'StockBond Returns'!W1487</f>
        <v>-0.02263605861</v>
      </c>
      <c r="D1497" s="231">
        <f>'StockBond Returns'!M1487</f>
        <v>19.81966358</v>
      </c>
      <c r="E1497" s="45">
        <f t="shared" si="1"/>
        <v>0.0427274716</v>
      </c>
      <c r="F1497" s="147">
        <f t="shared" si="4"/>
        <v>94.17453443</v>
      </c>
      <c r="G1497" s="232">
        <f>'StockBond Returns'!C1487</f>
        <v>1994.416667</v>
      </c>
      <c r="H1497" s="147">
        <f t="shared" si="2"/>
        <v>0.3353199787</v>
      </c>
      <c r="I1497" s="147">
        <f t="shared" si="5"/>
        <v>4.154204839</v>
      </c>
      <c r="J1497" s="45">
        <f t="shared" si="6"/>
        <v>0.6512006997</v>
      </c>
      <c r="K1497" s="45">
        <f t="shared" si="7"/>
        <v>-0.02769447727</v>
      </c>
      <c r="L1497" s="45">
        <f t="shared" si="8"/>
        <v>0.3712924018</v>
      </c>
      <c r="M1497" s="45">
        <f t="shared" si="11"/>
        <v>-0.0004362979221</v>
      </c>
      <c r="N1497" s="233" t="str">
        <f t="shared" si="12"/>
        <v/>
      </c>
    </row>
    <row r="1498">
      <c r="A1498" s="180">
        <f t="shared" si="9"/>
        <v>7</v>
      </c>
      <c r="B1498" s="180">
        <f t="shared" si="10"/>
        <v>1994</v>
      </c>
      <c r="C1498" s="45">
        <f>'StockBond Returns'!W1488</f>
        <v>0.03149495907</v>
      </c>
      <c r="D1498" s="231">
        <f>'StockBond Returns'!M1488</f>
        <v>20.49518491</v>
      </c>
      <c r="E1498" s="45">
        <f t="shared" si="1"/>
        <v>0.04189597409</v>
      </c>
      <c r="F1498" s="147">
        <f t="shared" si="4"/>
        <v>96.79467666</v>
      </c>
      <c r="G1498" s="232">
        <f>'StockBond Returns'!C1488</f>
        <v>1994.5</v>
      </c>
      <c r="H1498" s="147">
        <f t="shared" si="2"/>
        <v>0.3379422721</v>
      </c>
      <c r="I1498" s="147">
        <f t="shared" si="5"/>
        <v>4.143185747</v>
      </c>
      <c r="J1498" s="45">
        <f t="shared" si="6"/>
        <v>0.655592183</v>
      </c>
      <c r="K1498" s="45">
        <f t="shared" si="7"/>
        <v>-0.02510856296</v>
      </c>
      <c r="L1498" s="45">
        <f t="shared" si="8"/>
        <v>0.3767481271</v>
      </c>
      <c r="M1498" s="45">
        <f t="shared" si="11"/>
        <v>-0.003924663458</v>
      </c>
      <c r="N1498" s="233" t="str">
        <f t="shared" si="12"/>
        <v/>
      </c>
    </row>
    <row r="1499">
      <c r="A1499" s="180">
        <f t="shared" si="9"/>
        <v>8</v>
      </c>
      <c r="B1499" s="180">
        <f t="shared" si="10"/>
        <v>1994</v>
      </c>
      <c r="C1499" s="45">
        <f>'StockBond Returns'!W1489</f>
        <v>0.02193026852</v>
      </c>
      <c r="D1499" s="231">
        <f>'StockBond Returns'!M1489</f>
        <v>21.03319056</v>
      </c>
      <c r="E1499" s="45">
        <f t="shared" si="1"/>
        <v>0.04127195217</v>
      </c>
      <c r="F1499" s="147">
        <f t="shared" si="4"/>
        <v>98.57205648</v>
      </c>
      <c r="G1499" s="232">
        <f>'StockBond Returns'!C1489</f>
        <v>1994.583333</v>
      </c>
      <c r="H1499" s="147">
        <f t="shared" si="2"/>
        <v>0.3390217667</v>
      </c>
      <c r="I1499" s="147">
        <f t="shared" si="5"/>
        <v>4.129065636</v>
      </c>
      <c r="J1499" s="45">
        <f t="shared" si="6"/>
        <v>0.6612537899</v>
      </c>
      <c r="K1499" s="45">
        <f t="shared" si="7"/>
        <v>-0.02177473952</v>
      </c>
      <c r="L1499" s="45">
        <f t="shared" si="8"/>
        <v>0.3832784297</v>
      </c>
      <c r="M1499" s="45">
        <f t="shared" si="11"/>
        <v>-0.009357889904</v>
      </c>
      <c r="N1499" s="233" t="str">
        <f t="shared" si="12"/>
        <v/>
      </c>
    </row>
    <row r="1500">
      <c r="A1500" s="180">
        <f t="shared" si="9"/>
        <v>9</v>
      </c>
      <c r="B1500" s="180">
        <f t="shared" si="10"/>
        <v>1994</v>
      </c>
      <c r="C1500" s="45">
        <f>'StockBond Returns'!W1490</f>
        <v>-0.0264751889</v>
      </c>
      <c r="D1500" s="231">
        <f>'StockBond Returns'!M1490</f>
        <v>20.38829385</v>
      </c>
      <c r="E1500" s="45">
        <f t="shared" si="1"/>
        <v>0.04202387648</v>
      </c>
      <c r="F1500" s="147">
        <f t="shared" si="4"/>
        <v>95.63229656</v>
      </c>
      <c r="G1500" s="232">
        <f>'StockBond Returns'!C1490</f>
        <v>1994.666667</v>
      </c>
      <c r="H1500" s="147">
        <f t="shared" si="2"/>
        <v>0.3349033182</v>
      </c>
      <c r="I1500" s="147">
        <f t="shared" si="5"/>
        <v>4.111290955</v>
      </c>
      <c r="J1500" s="45">
        <f t="shared" si="6"/>
        <v>0.6684360245</v>
      </c>
      <c r="K1500" s="45">
        <f t="shared" si="7"/>
        <v>-0.0175454981</v>
      </c>
      <c r="L1500" s="45">
        <f t="shared" si="8"/>
        <v>0.3910985179</v>
      </c>
      <c r="M1500" s="45">
        <f t="shared" si="11"/>
        <v>-0.01515797632</v>
      </c>
      <c r="N1500" s="233" t="str">
        <f t="shared" si="12"/>
        <v/>
      </c>
    </row>
    <row r="1501">
      <c r="A1501" s="180">
        <f t="shared" si="9"/>
        <v>10</v>
      </c>
      <c r="B1501" s="180">
        <f t="shared" si="10"/>
        <v>1994</v>
      </c>
      <c r="C1501" s="45">
        <f>'StockBond Returns'!W1491</f>
        <v>0.01433387221</v>
      </c>
      <c r="D1501" s="231">
        <f>'StockBond Returns'!M1491</f>
        <v>20.77130053</v>
      </c>
      <c r="E1501" s="45">
        <f t="shared" si="1"/>
        <v>0.04157167521</v>
      </c>
      <c r="F1501" s="147">
        <f t="shared" si="4"/>
        <v>96.6633739</v>
      </c>
      <c r="G1501" s="232">
        <f>'StockBond Returns'!C1491</f>
        <v>1994.75</v>
      </c>
      <c r="H1501" s="147">
        <f t="shared" si="2"/>
        <v>0.334871532</v>
      </c>
      <c r="I1501" s="147">
        <f t="shared" si="5"/>
        <v>4.093273106</v>
      </c>
      <c r="J1501" s="45">
        <f t="shared" si="6"/>
        <v>0.6757801786</v>
      </c>
      <c r="K1501" s="45">
        <f t="shared" si="7"/>
        <v>-0.01322091079</v>
      </c>
      <c r="L1501" s="45">
        <f t="shared" si="8"/>
        <v>0.3990816562</v>
      </c>
      <c r="M1501" s="45">
        <f t="shared" si="11"/>
        <v>-0.02178632377</v>
      </c>
      <c r="N1501" s="233" t="str">
        <f t="shared" si="12"/>
        <v/>
      </c>
    </row>
    <row r="1502">
      <c r="A1502" s="180">
        <f t="shared" si="9"/>
        <v>11</v>
      </c>
      <c r="B1502" s="180">
        <f t="shared" si="10"/>
        <v>1994</v>
      </c>
      <c r="C1502" s="45">
        <f>'StockBond Returns'!W1492</f>
        <v>-0.03011199929</v>
      </c>
      <c r="D1502" s="231">
        <f>'StockBond Returns'!M1492</f>
        <v>19.88858336</v>
      </c>
      <c r="E1502" s="45">
        <f t="shared" si="1"/>
        <v>0.042640051</v>
      </c>
      <c r="F1502" s="147">
        <f t="shared" si="4"/>
        <v>93.42785857</v>
      </c>
      <c r="G1502" s="232">
        <f>'StockBond Returns'!C1492</f>
        <v>1994.833333</v>
      </c>
      <c r="H1502" s="147">
        <f t="shared" si="2"/>
        <v>0.3319807212</v>
      </c>
      <c r="I1502" s="147">
        <f t="shared" si="5"/>
        <v>4.076622938</v>
      </c>
      <c r="J1502" s="45">
        <f t="shared" si="6"/>
        <v>0.6826245745</v>
      </c>
      <c r="K1502" s="45">
        <f t="shared" si="7"/>
        <v>-0.009190604895</v>
      </c>
      <c r="L1502" s="45">
        <f t="shared" si="8"/>
        <v>0.4066755442</v>
      </c>
      <c r="M1502" s="45">
        <f t="shared" si="11"/>
        <v>-0.02716035861</v>
      </c>
      <c r="N1502" s="233" t="str">
        <f t="shared" si="12"/>
        <v/>
      </c>
    </row>
    <row r="1503">
      <c r="A1503" s="180">
        <f t="shared" si="9"/>
        <v>12</v>
      </c>
      <c r="B1503" s="180">
        <f t="shared" si="10"/>
        <v>1994</v>
      </c>
      <c r="C1503" s="45">
        <f>'StockBond Returns'!W1493</f>
        <v>0.01172151646</v>
      </c>
      <c r="D1503" s="231">
        <f>'StockBond Returns'!M1493</f>
        <v>20.0829576</v>
      </c>
      <c r="E1503" s="45">
        <f t="shared" si="1"/>
        <v>0.04239673135</v>
      </c>
      <c r="F1503" s="147">
        <f t="shared" si="4"/>
        <v>94.18710272</v>
      </c>
      <c r="G1503" s="232">
        <f>'StockBond Returns'!C1493</f>
        <v>1994.916667</v>
      </c>
      <c r="H1503" s="147">
        <f t="shared" si="2"/>
        <v>0.3327687742</v>
      </c>
      <c r="I1503" s="147">
        <f t="shared" si="5"/>
        <v>4.061024803</v>
      </c>
      <c r="J1503" s="45">
        <f t="shared" si="6"/>
        <v>0.6890874274</v>
      </c>
      <c r="K1503" s="45">
        <f t="shared" si="7"/>
        <v>-0.005384969672</v>
      </c>
      <c r="L1503" s="45">
        <f t="shared" si="8"/>
        <v>0.4139766843</v>
      </c>
      <c r="M1503" s="45">
        <f t="shared" si="11"/>
        <v>-0.03191073572</v>
      </c>
      <c r="N1503" s="233" t="str">
        <f t="shared" si="12"/>
        <v/>
      </c>
    </row>
    <row r="1504">
      <c r="A1504" s="180">
        <f t="shared" si="9"/>
        <v>1</v>
      </c>
      <c r="B1504" s="180">
        <f t="shared" si="10"/>
        <v>1995</v>
      </c>
      <c r="C1504" s="45">
        <f>'StockBond Returns'!W1494</f>
        <v>0.02290039714</v>
      </c>
      <c r="D1504" s="231">
        <f>'StockBond Returns'!M1494</f>
        <v>20.44380045</v>
      </c>
      <c r="E1504" s="45">
        <f t="shared" si="1"/>
        <v>0.04195729214</v>
      </c>
      <c r="F1504" s="147">
        <f t="shared" si="4"/>
        <v>96.00363546</v>
      </c>
      <c r="G1504" s="232">
        <f>'StockBond Returns'!C1494</f>
        <v>1995</v>
      </c>
      <c r="H1504" s="147">
        <f t="shared" si="2"/>
        <v>0.3356710483</v>
      </c>
      <c r="I1504" s="147">
        <f t="shared" si="5"/>
        <v>4.045205657</v>
      </c>
      <c r="J1504" s="45">
        <f t="shared" si="6"/>
        <v>0.6956927576</v>
      </c>
      <c r="K1504" s="45">
        <f t="shared" si="7"/>
        <v>-0.001495436997</v>
      </c>
      <c r="L1504" s="45">
        <f t="shared" si="8"/>
        <v>0.421422463</v>
      </c>
      <c r="M1504" s="45">
        <f t="shared" si="11"/>
        <v>-0.0368973636</v>
      </c>
      <c r="N1504" s="233" t="str">
        <f t="shared" si="12"/>
        <v/>
      </c>
    </row>
    <row r="1505">
      <c r="A1505" s="180">
        <f t="shared" si="9"/>
        <v>2</v>
      </c>
      <c r="B1505" s="180">
        <f t="shared" si="10"/>
        <v>1995</v>
      </c>
      <c r="C1505" s="45">
        <f>'StockBond Returns'!W1495</f>
        <v>0.03496368592</v>
      </c>
      <c r="D1505" s="231">
        <f>'StockBond Returns'!M1495</f>
        <v>21.03868993</v>
      </c>
      <c r="E1505" s="45">
        <f t="shared" si="1"/>
        <v>0.04126573835</v>
      </c>
      <c r="F1505" s="147">
        <f t="shared" si="4"/>
        <v>99.01286907</v>
      </c>
      <c r="G1505" s="232">
        <f>'StockBond Returns'!C1495</f>
        <v>1995.083333</v>
      </c>
      <c r="H1505" s="147">
        <f t="shared" si="2"/>
        <v>0.3404865957</v>
      </c>
      <c r="I1505" s="147">
        <f t="shared" si="5"/>
        <v>4.039156307</v>
      </c>
      <c r="J1505" s="45">
        <f t="shared" si="6"/>
        <v>0.6982323571</v>
      </c>
      <c r="K1505" s="45">
        <f t="shared" si="7"/>
        <v>0</v>
      </c>
      <c r="L1505" s="45">
        <f t="shared" si="8"/>
        <v>0.4254813072</v>
      </c>
      <c r="M1505" s="45">
        <f t="shared" si="11"/>
        <v>-0.03787499434</v>
      </c>
      <c r="N1505" s="233" t="str">
        <f t="shared" si="12"/>
        <v/>
      </c>
    </row>
    <row r="1506">
      <c r="A1506" s="180">
        <f t="shared" si="9"/>
        <v>3</v>
      </c>
      <c r="B1506" s="180">
        <f t="shared" si="10"/>
        <v>1995</v>
      </c>
      <c r="C1506" s="45">
        <f>'StockBond Returns'!W1496</f>
        <v>0.0219229818</v>
      </c>
      <c r="D1506" s="231">
        <f>'StockBond Returns'!M1496</f>
        <v>21.47700922</v>
      </c>
      <c r="E1506" s="45">
        <f t="shared" si="1"/>
        <v>0.04078070891</v>
      </c>
      <c r="F1506" s="147">
        <f t="shared" si="4"/>
        <v>100.8355753</v>
      </c>
      <c r="G1506" s="232">
        <f>'StockBond Returns'!C1496</f>
        <v>1995.166667</v>
      </c>
      <c r="H1506" s="147">
        <f t="shared" si="2"/>
        <v>0.3426788538</v>
      </c>
      <c r="I1506" s="147">
        <f t="shared" si="5"/>
        <v>4.042225776</v>
      </c>
      <c r="J1506" s="45">
        <f t="shared" si="6"/>
        <v>0.6969428023</v>
      </c>
      <c r="K1506" s="45">
        <f t="shared" si="7"/>
        <v>0</v>
      </c>
      <c r="L1506" s="45">
        <f t="shared" si="8"/>
        <v>0.4263315592</v>
      </c>
      <c r="M1506" s="45">
        <f t="shared" si="11"/>
        <v>-0.03476768334</v>
      </c>
      <c r="N1506" s="233" t="str">
        <f t="shared" si="12"/>
        <v/>
      </c>
    </row>
    <row r="1507">
      <c r="A1507" s="180">
        <f t="shared" si="9"/>
        <v>4</v>
      </c>
      <c r="B1507" s="180">
        <f t="shared" si="10"/>
        <v>1995</v>
      </c>
      <c r="C1507" s="45">
        <f>'StockBond Returns'!W1497</f>
        <v>0.02136786573</v>
      </c>
      <c r="D1507" s="231">
        <f>'StockBond Returns'!M1497</f>
        <v>21.91332144</v>
      </c>
      <c r="E1507" s="45">
        <f t="shared" si="1"/>
        <v>0.04031717089</v>
      </c>
      <c r="F1507" s="147">
        <f t="shared" si="4"/>
        <v>102.6402152</v>
      </c>
      <c r="G1507" s="232">
        <f>'StockBond Returns'!C1497</f>
        <v>1995.25</v>
      </c>
      <c r="H1507" s="147">
        <f t="shared" si="2"/>
        <v>0.3448469246</v>
      </c>
      <c r="I1507" s="147">
        <f t="shared" si="5"/>
        <v>4.048541622</v>
      </c>
      <c r="J1507" s="45">
        <f t="shared" si="6"/>
        <v>0.6942955208</v>
      </c>
      <c r="K1507" s="45">
        <f t="shared" si="7"/>
        <v>0</v>
      </c>
      <c r="L1507" s="45">
        <f t="shared" si="8"/>
        <v>0.426034017</v>
      </c>
      <c r="M1507" s="45">
        <f t="shared" si="11"/>
        <v>-0.03121938018</v>
      </c>
      <c r="N1507" s="233" t="str">
        <f t="shared" si="12"/>
        <v/>
      </c>
    </row>
    <row r="1508">
      <c r="A1508" s="180">
        <f t="shared" si="9"/>
        <v>5</v>
      </c>
      <c r="B1508" s="180">
        <f t="shared" si="10"/>
        <v>1995</v>
      </c>
      <c r="C1508" s="45">
        <f>'StockBond Returns'!W1498</f>
        <v>0.0443022063</v>
      </c>
      <c r="D1508" s="231">
        <f>'StockBond Returns'!M1498</f>
        <v>22.60178424</v>
      </c>
      <c r="E1508" s="45">
        <f t="shared" si="1"/>
        <v>0.03962214729</v>
      </c>
      <c r="F1508" s="147">
        <f t="shared" si="4"/>
        <v>106.8272788</v>
      </c>
      <c r="G1508" s="232">
        <f>'StockBond Returns'!C1498</f>
        <v>1995.333333</v>
      </c>
      <c r="H1508" s="147">
        <f t="shared" si="2"/>
        <v>0.3527271812</v>
      </c>
      <c r="I1508" s="147">
        <f t="shared" si="5"/>
        <v>4.063218967</v>
      </c>
      <c r="J1508" s="45">
        <f t="shared" si="6"/>
        <v>0.6881753094</v>
      </c>
      <c r="K1508" s="45">
        <f t="shared" si="7"/>
        <v>0</v>
      </c>
      <c r="L1508" s="45">
        <f t="shared" si="8"/>
        <v>0.4227991411</v>
      </c>
      <c r="M1508" s="45">
        <f t="shared" si="11"/>
        <v>-0.02534478995</v>
      </c>
      <c r="N1508" s="233" t="str">
        <f t="shared" si="12"/>
        <v/>
      </c>
    </row>
    <row r="1509">
      <c r="A1509" s="180">
        <f t="shared" si="9"/>
        <v>6</v>
      </c>
      <c r="B1509" s="180">
        <f t="shared" si="10"/>
        <v>1995</v>
      </c>
      <c r="C1509" s="45">
        <f>'StockBond Returns'!W1499</f>
        <v>0.01834417573</v>
      </c>
      <c r="D1509" s="231">
        <f>'StockBond Returns'!M1499</f>
        <v>22.94581412</v>
      </c>
      <c r="E1509" s="45">
        <f t="shared" si="1"/>
        <v>0.03929046677</v>
      </c>
      <c r="F1509" s="147">
        <f t="shared" si="4"/>
        <v>108.4277395</v>
      </c>
      <c r="G1509" s="232">
        <f>'StockBond Returns'!C1499</f>
        <v>1995.416667</v>
      </c>
      <c r="H1509" s="147">
        <f t="shared" si="2"/>
        <v>0.3550147079</v>
      </c>
      <c r="I1509" s="147">
        <f t="shared" si="5"/>
        <v>4.082913696</v>
      </c>
      <c r="J1509" s="45">
        <f t="shared" si="6"/>
        <v>0.6800320671</v>
      </c>
      <c r="K1509" s="45">
        <f t="shared" si="7"/>
        <v>0</v>
      </c>
      <c r="L1509" s="45">
        <f t="shared" si="8"/>
        <v>0.4178330998</v>
      </c>
      <c r="M1509" s="45">
        <f t="shared" si="11"/>
        <v>-0.01716120068</v>
      </c>
      <c r="N1509" s="233" t="str">
        <f t="shared" si="12"/>
        <v/>
      </c>
    </row>
    <row r="1510">
      <c r="A1510" s="180">
        <f t="shared" si="9"/>
        <v>7</v>
      </c>
      <c r="B1510" s="180">
        <f t="shared" si="10"/>
        <v>1995</v>
      </c>
      <c r="C1510" s="45">
        <f>'StockBond Returns'!W1500</f>
        <v>0.0204140434</v>
      </c>
      <c r="D1510" s="231">
        <f>'StockBond Returns'!M1500</f>
        <v>23.57311394</v>
      </c>
      <c r="E1510" s="45">
        <f t="shared" si="1"/>
        <v>0.03871060464</v>
      </c>
      <c r="F1510" s="147">
        <f t="shared" si="4"/>
        <v>110.2789261</v>
      </c>
      <c r="G1510" s="232">
        <f>'StockBond Returns'!C1500</f>
        <v>1995.5</v>
      </c>
      <c r="H1510" s="147">
        <f t="shared" si="2"/>
        <v>0.3557469923</v>
      </c>
      <c r="I1510" s="147">
        <f t="shared" si="5"/>
        <v>4.100718416</v>
      </c>
      <c r="J1510" s="45">
        <f t="shared" si="6"/>
        <v>0.6727376134</v>
      </c>
      <c r="K1510" s="45">
        <f t="shared" si="7"/>
        <v>0</v>
      </c>
      <c r="L1510" s="45">
        <f t="shared" si="8"/>
        <v>0.413552642</v>
      </c>
      <c r="M1510" s="45">
        <f t="shared" si="11"/>
        <v>-0.01024992217</v>
      </c>
      <c r="N1510" s="233" t="str">
        <f t="shared" si="12"/>
        <v/>
      </c>
    </row>
    <row r="1511">
      <c r="A1511" s="180">
        <f t="shared" si="9"/>
        <v>8</v>
      </c>
      <c r="B1511" s="180">
        <f t="shared" si="10"/>
        <v>1995</v>
      </c>
      <c r="C1511" s="45">
        <f>'StockBond Returns'!W1501</f>
        <v>0.004353946363</v>
      </c>
      <c r="D1511" s="231">
        <f>'StockBond Returns'!M1501</f>
        <v>23.39942658</v>
      </c>
      <c r="E1511" s="45">
        <f t="shared" si="1"/>
        <v>0.03886804499</v>
      </c>
      <c r="F1511" s="147">
        <f t="shared" si="4"/>
        <v>110.4017787</v>
      </c>
      <c r="G1511" s="232">
        <f>'StockBond Returns'!C1501</f>
        <v>1995.583333</v>
      </c>
      <c r="H1511" s="147">
        <f t="shared" si="2"/>
        <v>0.3575917751</v>
      </c>
      <c r="I1511" s="147">
        <f t="shared" si="5"/>
        <v>4.119288424</v>
      </c>
      <c r="J1511" s="45">
        <f t="shared" si="6"/>
        <v>0.6651968082</v>
      </c>
      <c r="K1511" s="45">
        <f t="shared" si="7"/>
        <v>0</v>
      </c>
      <c r="L1511" s="45">
        <f t="shared" si="8"/>
        <v>0.4090353969</v>
      </c>
      <c r="M1511" s="45">
        <f t="shared" si="11"/>
        <v>-0.002367899263</v>
      </c>
      <c r="N1511" s="233" t="str">
        <f t="shared" si="12"/>
        <v/>
      </c>
    </row>
    <row r="1512">
      <c r="A1512" s="180">
        <f t="shared" si="9"/>
        <v>9</v>
      </c>
      <c r="B1512" s="180">
        <f t="shared" si="10"/>
        <v>1995</v>
      </c>
      <c r="C1512" s="45">
        <f>'StockBond Returns'!W1502</f>
        <v>0.03002673359</v>
      </c>
      <c r="D1512" s="231">
        <f>'StockBond Returns'!M1502</f>
        <v>24.06806026</v>
      </c>
      <c r="E1512" s="45">
        <f t="shared" si="1"/>
        <v>0.03827442031</v>
      </c>
      <c r="F1512" s="147">
        <f t="shared" si="4"/>
        <v>113.3484544</v>
      </c>
      <c r="G1512" s="232">
        <f>'StockBond Returns'!C1502</f>
        <v>1995.666667</v>
      </c>
      <c r="H1512" s="147">
        <f t="shared" si="2"/>
        <v>0.3615288655</v>
      </c>
      <c r="I1512" s="147">
        <f t="shared" si="5"/>
        <v>4.145913972</v>
      </c>
      <c r="J1512" s="45">
        <f t="shared" si="6"/>
        <v>0.6545027184</v>
      </c>
      <c r="K1512" s="45">
        <f t="shared" si="7"/>
        <v>0</v>
      </c>
      <c r="L1512" s="45">
        <f t="shared" si="8"/>
        <v>0.4018172226</v>
      </c>
      <c r="M1512" s="45">
        <f t="shared" si="11"/>
        <v>0.008421446516</v>
      </c>
      <c r="N1512" s="233" t="str">
        <f t="shared" si="12"/>
        <v/>
      </c>
    </row>
    <row r="1513">
      <c r="A1513" s="180">
        <f t="shared" si="9"/>
        <v>10</v>
      </c>
      <c r="B1513" s="180">
        <f t="shared" si="10"/>
        <v>1995</v>
      </c>
      <c r="C1513" s="45">
        <f>'StockBond Returns'!W1503</f>
        <v>0.001977569339</v>
      </c>
      <c r="D1513" s="231">
        <f>'StockBond Returns'!M1503</f>
        <v>23.86847689</v>
      </c>
      <c r="E1513" s="45">
        <f t="shared" si="1"/>
        <v>0.03844813181</v>
      </c>
      <c r="F1513" s="147">
        <f t="shared" si="4"/>
        <v>113.210365</v>
      </c>
      <c r="G1513" s="232">
        <f>'StockBond Returns'!C1503</f>
        <v>1995.75</v>
      </c>
      <c r="H1513" s="147">
        <f t="shared" si="2"/>
        <v>0.362727253</v>
      </c>
      <c r="I1513" s="147">
        <f t="shared" si="5"/>
        <v>4.173769693</v>
      </c>
      <c r="J1513" s="45">
        <f t="shared" si="6"/>
        <v>0.6434605743</v>
      </c>
      <c r="K1513" s="45">
        <f t="shared" si="7"/>
        <v>0</v>
      </c>
      <c r="L1513" s="45">
        <f t="shared" si="8"/>
        <v>0.3942624272</v>
      </c>
      <c r="M1513" s="45">
        <f t="shared" si="11"/>
        <v>0.01966557932</v>
      </c>
      <c r="N1513" s="233" t="str">
        <f t="shared" si="12"/>
        <v/>
      </c>
    </row>
    <row r="1514">
      <c r="A1514" s="180">
        <f t="shared" si="9"/>
        <v>11</v>
      </c>
      <c r="B1514" s="180">
        <f t="shared" si="10"/>
        <v>1995</v>
      </c>
      <c r="C1514" s="45">
        <f>'StockBond Returns'!W1504</f>
        <v>0.03783607188</v>
      </c>
      <c r="D1514" s="231">
        <f>'StockBond Returns'!M1504</f>
        <v>24.74988442</v>
      </c>
      <c r="E1514" s="45">
        <f t="shared" si="1"/>
        <v>0.03770211454</v>
      </c>
      <c r="F1514" s="147">
        <f t="shared" si="4"/>
        <v>117.1173491</v>
      </c>
      <c r="G1514" s="232">
        <f>'StockBond Returns'!C1504</f>
        <v>1995.833333</v>
      </c>
      <c r="H1514" s="147">
        <f t="shared" si="2"/>
        <v>0.3679643092</v>
      </c>
      <c r="I1514" s="147">
        <f t="shared" si="5"/>
        <v>4.209753281</v>
      </c>
      <c r="J1514" s="45">
        <f t="shared" si="6"/>
        <v>0.6294128133</v>
      </c>
      <c r="K1514" s="45">
        <f t="shared" si="7"/>
        <v>0</v>
      </c>
      <c r="L1514" s="45">
        <f t="shared" si="8"/>
        <v>0.3841119336</v>
      </c>
      <c r="M1514" s="45">
        <f t="shared" si="11"/>
        <v>0.03265701657</v>
      </c>
      <c r="N1514" s="233" t="str">
        <f t="shared" si="12"/>
        <v/>
      </c>
    </row>
    <row r="1515">
      <c r="A1515" s="180">
        <f t="shared" si="9"/>
        <v>12</v>
      </c>
      <c r="B1515" s="180">
        <f t="shared" si="10"/>
        <v>1995</v>
      </c>
      <c r="C1515" s="45">
        <f>'StockBond Returns'!W1505</f>
        <v>0.0236001283</v>
      </c>
      <c r="D1515" s="231">
        <f>'StockBond Returns'!M1505</f>
        <v>25.27823682</v>
      </c>
      <c r="E1515" s="45">
        <f t="shared" si="1"/>
        <v>0.03727986058</v>
      </c>
      <c r="F1515" s="147">
        <f t="shared" si="4"/>
        <v>119.5046853</v>
      </c>
      <c r="G1515" s="232">
        <f>'StockBond Returns'!C1505</f>
        <v>1995.916667</v>
      </c>
      <c r="H1515" s="147">
        <f t="shared" si="2"/>
        <v>0.3712598337</v>
      </c>
      <c r="I1515" s="147">
        <f t="shared" si="5"/>
        <v>4.24824434</v>
      </c>
      <c r="J1515" s="45">
        <f t="shared" si="6"/>
        <v>0.6146495792</v>
      </c>
      <c r="K1515" s="45">
        <f t="shared" si="7"/>
        <v>0</v>
      </c>
      <c r="L1515" s="45">
        <f t="shared" si="8"/>
        <v>0.3732989676</v>
      </c>
      <c r="M1515" s="45">
        <f t="shared" si="11"/>
        <v>0.04610154994</v>
      </c>
      <c r="N1515" s="233" t="str">
        <f t="shared" si="12"/>
        <v/>
      </c>
    </row>
    <row r="1516">
      <c r="A1516" s="180">
        <f t="shared" si="9"/>
        <v>1</v>
      </c>
      <c r="B1516" s="180">
        <f t="shared" si="10"/>
        <v>1996</v>
      </c>
      <c r="C1516" s="45">
        <f>'StockBond Returns'!W1506</f>
        <v>0.01500102052</v>
      </c>
      <c r="D1516" s="231">
        <f>'StockBond Returns'!M1506</f>
        <v>25.63299227</v>
      </c>
      <c r="E1516" s="45">
        <f t="shared" si="1"/>
        <v>0.03700611129</v>
      </c>
      <c r="F1516" s="147">
        <f t="shared" si="4"/>
        <v>120.9205484</v>
      </c>
      <c r="G1516" s="232">
        <f>'StockBond Returns'!C1506</f>
        <v>1996</v>
      </c>
      <c r="H1516" s="147">
        <f t="shared" si="2"/>
        <v>0.3728999392</v>
      </c>
      <c r="I1516" s="147">
        <f t="shared" si="5"/>
        <v>4.285473231</v>
      </c>
      <c r="J1516" s="45">
        <f t="shared" si="6"/>
        <v>0.6006227472</v>
      </c>
      <c r="K1516" s="45">
        <f t="shared" si="7"/>
        <v>0</v>
      </c>
      <c r="L1516" s="45">
        <f t="shared" si="8"/>
        <v>0.3630566431</v>
      </c>
      <c r="M1516" s="45">
        <f t="shared" si="11"/>
        <v>0.05939563875</v>
      </c>
      <c r="N1516" s="233" t="str">
        <f t="shared" si="12"/>
        <v/>
      </c>
    </row>
    <row r="1517">
      <c r="A1517" s="180">
        <f t="shared" si="9"/>
        <v>2</v>
      </c>
      <c r="B1517" s="180">
        <f t="shared" si="10"/>
        <v>1996</v>
      </c>
      <c r="C1517" s="45">
        <f>'StockBond Returns'!W1507</f>
        <v>-0.003480979298</v>
      </c>
      <c r="D1517" s="231">
        <f>'StockBond Returns'!M1507</f>
        <v>25.61174317</v>
      </c>
      <c r="E1517" s="45">
        <f t="shared" si="1"/>
        <v>0.03702229478</v>
      </c>
      <c r="F1517" s="147">
        <f t="shared" si="4"/>
        <v>120.1280246</v>
      </c>
      <c r="G1517" s="232">
        <f>'StockBond Returns'!C1507</f>
        <v>1996.083333</v>
      </c>
      <c r="H1517" s="147">
        <f t="shared" si="2"/>
        <v>0.3706179281</v>
      </c>
      <c r="I1517" s="147">
        <f t="shared" si="5"/>
        <v>4.315604564</v>
      </c>
      <c r="J1517" s="45">
        <f t="shared" si="6"/>
        <v>0.5894472802</v>
      </c>
      <c r="K1517" s="45">
        <f t="shared" si="7"/>
        <v>0</v>
      </c>
      <c r="L1517" s="45">
        <f t="shared" si="8"/>
        <v>0.3551920092</v>
      </c>
      <c r="M1517" s="45">
        <f t="shared" si="11"/>
        <v>0.06844207935</v>
      </c>
      <c r="N1517" s="233" t="str">
        <f t="shared" si="12"/>
        <v/>
      </c>
    </row>
    <row r="1518">
      <c r="A1518" s="180">
        <f t="shared" si="9"/>
        <v>3</v>
      </c>
      <c r="B1518" s="180">
        <f t="shared" si="10"/>
        <v>1996</v>
      </c>
      <c r="C1518" s="45">
        <f>'StockBond Returns'!W1508</f>
        <v>0.01101968436</v>
      </c>
      <c r="D1518" s="231">
        <f>'StockBond Returns'!M1508</f>
        <v>25.89372772</v>
      </c>
      <c r="E1518" s="45">
        <f t="shared" si="1"/>
        <v>0.03680969559</v>
      </c>
      <c r="F1518" s="147">
        <f t="shared" si="4"/>
        <v>121.0770955</v>
      </c>
      <c r="G1518" s="232">
        <f>'StockBond Returns'!C1508</f>
        <v>1996.166667</v>
      </c>
      <c r="H1518" s="147">
        <f t="shared" si="2"/>
        <v>0.3714009189</v>
      </c>
      <c r="I1518" s="147">
        <f t="shared" si="5"/>
        <v>4.344326629</v>
      </c>
      <c r="J1518" s="45">
        <f t="shared" si="6"/>
        <v>0.5789388143</v>
      </c>
      <c r="K1518" s="45">
        <f t="shared" si="7"/>
        <v>0</v>
      </c>
      <c r="L1518" s="45">
        <f t="shared" si="8"/>
        <v>0.3478543205</v>
      </c>
      <c r="M1518" s="45">
        <f t="shared" si="11"/>
        <v>0.07473626393</v>
      </c>
      <c r="N1518" s="233" t="str">
        <f t="shared" si="12"/>
        <v/>
      </c>
    </row>
    <row r="1519">
      <c r="A1519" s="180">
        <f t="shared" si="9"/>
        <v>4</v>
      </c>
      <c r="B1519" s="180">
        <f t="shared" si="10"/>
        <v>1996</v>
      </c>
      <c r="C1519" s="45">
        <f>'StockBond Returns'!W1509</f>
        <v>-0.006877272385</v>
      </c>
      <c r="D1519" s="231">
        <f>'StockBond Returns'!M1509</f>
        <v>25.69920026</v>
      </c>
      <c r="E1519" s="45">
        <f t="shared" si="1"/>
        <v>0.03695585835</v>
      </c>
      <c r="F1519" s="147">
        <f t="shared" si="4"/>
        <v>119.8755686</v>
      </c>
      <c r="G1519" s="232">
        <f>'StockBond Returns'!C1509</f>
        <v>1996.25</v>
      </c>
      <c r="H1519" s="147">
        <f t="shared" si="2"/>
        <v>0.3691753778</v>
      </c>
      <c r="I1519" s="147">
        <f t="shared" si="5"/>
        <v>4.368655082</v>
      </c>
      <c r="J1519" s="45">
        <f t="shared" si="6"/>
        <v>0.5701459162</v>
      </c>
      <c r="K1519" s="45">
        <f t="shared" si="7"/>
        <v>0</v>
      </c>
      <c r="L1519" s="45">
        <f t="shared" si="8"/>
        <v>0.3419430787</v>
      </c>
      <c r="M1519" s="45">
        <f t="shared" si="11"/>
        <v>0.07906883257</v>
      </c>
      <c r="N1519" s="233" t="str">
        <f t="shared" si="12"/>
        <v/>
      </c>
    </row>
    <row r="1520">
      <c r="A1520" s="180">
        <f t="shared" si="9"/>
        <v>5</v>
      </c>
      <c r="B1520" s="180">
        <f t="shared" si="10"/>
        <v>1996</v>
      </c>
      <c r="C1520" s="45">
        <f>'StockBond Returns'!W1510</f>
        <v>0.01529566459</v>
      </c>
      <c r="D1520" s="231">
        <f>'StockBond Returns'!M1510</f>
        <v>26.12206495</v>
      </c>
      <c r="E1520" s="45">
        <f t="shared" si="1"/>
        <v>0.03664090639</v>
      </c>
      <c r="F1520" s="147">
        <f t="shared" si="4"/>
        <v>121.3343229</v>
      </c>
      <c r="G1520" s="232">
        <f>'StockBond Returns'!C1510</f>
        <v>1996.333333</v>
      </c>
      <c r="H1520" s="147">
        <f t="shared" si="2"/>
        <v>0.3704832974</v>
      </c>
      <c r="I1520" s="147">
        <f t="shared" si="5"/>
        <v>4.386411198</v>
      </c>
      <c r="J1520" s="45">
        <f t="shared" si="6"/>
        <v>0.5637899929</v>
      </c>
      <c r="K1520" s="45">
        <f t="shared" si="7"/>
        <v>0</v>
      </c>
      <c r="L1520" s="45">
        <f t="shared" si="8"/>
        <v>0.3380838749</v>
      </c>
      <c r="M1520" s="45">
        <f t="shared" si="11"/>
        <v>0.07954093396</v>
      </c>
      <c r="N1520" s="233" t="str">
        <f t="shared" si="12"/>
        <v/>
      </c>
    </row>
    <row r="1521">
      <c r="A1521" s="180">
        <f t="shared" si="9"/>
        <v>6</v>
      </c>
      <c r="B1521" s="180">
        <f t="shared" si="10"/>
        <v>1996</v>
      </c>
      <c r="C1521" s="45">
        <f>'StockBond Returns'!W1511</f>
        <v>0.01051741723</v>
      </c>
      <c r="D1521" s="231">
        <f>'StockBond Returns'!M1511</f>
        <v>26.25333631</v>
      </c>
      <c r="E1521" s="45">
        <f t="shared" si="1"/>
        <v>0.03654519845</v>
      </c>
      <c r="F1521" s="147">
        <f t="shared" si="4"/>
        <v>122.2360668</v>
      </c>
      <c r="G1521" s="232">
        <f>'StockBond Returns'!C1511</f>
        <v>1996.416667</v>
      </c>
      <c r="H1521" s="147">
        <f t="shared" si="2"/>
        <v>0.3722617766</v>
      </c>
      <c r="I1521" s="147">
        <f t="shared" si="5"/>
        <v>4.403658267</v>
      </c>
      <c r="J1521" s="45">
        <f t="shared" si="6"/>
        <v>0.5576653593</v>
      </c>
      <c r="K1521" s="45">
        <f t="shared" si="7"/>
        <v>0</v>
      </c>
      <c r="L1521" s="45">
        <f t="shared" si="8"/>
        <v>0.334398855</v>
      </c>
      <c r="M1521" s="45">
        <f t="shared" si="11"/>
        <v>0.07855776413</v>
      </c>
      <c r="N1521" s="233" t="str">
        <f t="shared" si="12"/>
        <v/>
      </c>
    </row>
    <row r="1522">
      <c r="A1522" s="180">
        <f t="shared" si="9"/>
        <v>7</v>
      </c>
      <c r="B1522" s="180">
        <f t="shared" si="10"/>
        <v>1996</v>
      </c>
      <c r="C1522" s="45">
        <f>'StockBond Returns'!W1512</f>
        <v>-0.04056482289</v>
      </c>
      <c r="D1522" s="231">
        <f>'StockBond Returns'!M1512</f>
        <v>24.69939654</v>
      </c>
      <c r="E1522" s="45">
        <f t="shared" si="1"/>
        <v>0.03774340956</v>
      </c>
      <c r="F1522" s="147">
        <f t="shared" si="4"/>
        <v>116.9204214</v>
      </c>
      <c r="G1522" s="232">
        <f>'StockBond Returns'!C1512</f>
        <v>1996.5</v>
      </c>
      <c r="H1522" s="147">
        <f t="shared" si="2"/>
        <v>0.3677479458</v>
      </c>
      <c r="I1522" s="147">
        <f t="shared" si="5"/>
        <v>4.41565922</v>
      </c>
      <c r="J1522" s="45">
        <f t="shared" si="6"/>
        <v>0.5534319099</v>
      </c>
      <c r="K1522" s="45">
        <f t="shared" si="7"/>
        <v>0</v>
      </c>
      <c r="L1522" s="45">
        <f t="shared" si="8"/>
        <v>0.3323127841</v>
      </c>
      <c r="M1522" s="45">
        <f t="shared" si="11"/>
        <v>0.07680137294</v>
      </c>
      <c r="N1522" s="233" t="str">
        <f t="shared" si="12"/>
        <v/>
      </c>
    </row>
    <row r="1523">
      <c r="A1523" s="180">
        <f t="shared" si="9"/>
        <v>8</v>
      </c>
      <c r="B1523" s="180">
        <f t="shared" si="10"/>
        <v>1996</v>
      </c>
      <c r="C1523" s="45">
        <f>'StockBond Returns'!W1513</f>
        <v>0.01621574589</v>
      </c>
      <c r="D1523" s="231">
        <f>'StockBond Returns'!M1513</f>
        <v>25.10727812</v>
      </c>
      <c r="E1523" s="45">
        <f t="shared" si="1"/>
        <v>0.03741454421</v>
      </c>
      <c r="F1523" s="147">
        <f t="shared" si="4"/>
        <v>118.4426619</v>
      </c>
      <c r="G1523" s="232">
        <f>'StockBond Returns'!C1513</f>
        <v>1996.583333</v>
      </c>
      <c r="H1523" s="147">
        <f t="shared" si="2"/>
        <v>0.3692898509</v>
      </c>
      <c r="I1523" s="147">
        <f t="shared" si="5"/>
        <v>4.427357296</v>
      </c>
      <c r="J1523" s="45">
        <f t="shared" si="6"/>
        <v>0.5493273927</v>
      </c>
      <c r="K1523" s="45">
        <f t="shared" si="7"/>
        <v>0</v>
      </c>
      <c r="L1523" s="45">
        <f t="shared" si="8"/>
        <v>0.3303215152</v>
      </c>
      <c r="M1523" s="45">
        <f t="shared" si="11"/>
        <v>0.07478691463</v>
      </c>
      <c r="N1523" s="233" t="str">
        <f t="shared" si="12"/>
        <v/>
      </c>
    </row>
    <row r="1524">
      <c r="A1524" s="180">
        <f t="shared" si="9"/>
        <v>9</v>
      </c>
      <c r="B1524" s="180">
        <f t="shared" si="10"/>
        <v>1996</v>
      </c>
      <c r="C1524" s="45">
        <f>'StockBond Returns'!W1514</f>
        <v>0.04141281957</v>
      </c>
      <c r="D1524" s="231">
        <f>'StockBond Returns'!M1514</f>
        <v>26.15309417</v>
      </c>
      <c r="E1524" s="45">
        <f t="shared" si="1"/>
        <v>0.03661819675</v>
      </c>
      <c r="F1524" s="147">
        <f t="shared" si="4"/>
        <v>122.9631234</v>
      </c>
      <c r="G1524" s="232">
        <f>'StockBond Returns'!C1514</f>
        <v>1996.666667</v>
      </c>
      <c r="H1524" s="147">
        <f t="shared" si="2"/>
        <v>0.375223987</v>
      </c>
      <c r="I1524" s="147">
        <f t="shared" si="5"/>
        <v>4.441052418</v>
      </c>
      <c r="J1524" s="45">
        <f t="shared" si="6"/>
        <v>0.5445496453</v>
      </c>
      <c r="K1524" s="45">
        <f t="shared" si="7"/>
        <v>0</v>
      </c>
      <c r="L1524" s="45">
        <f t="shared" si="8"/>
        <v>0.3277361184</v>
      </c>
      <c r="M1524" s="45">
        <f t="shared" si="11"/>
        <v>0.07118778826</v>
      </c>
      <c r="N1524" s="233" t="str">
        <f t="shared" si="12"/>
        <v/>
      </c>
    </row>
    <row r="1525">
      <c r="A1525" s="180">
        <f t="shared" si="9"/>
        <v>10</v>
      </c>
      <c r="B1525" s="180">
        <f t="shared" si="10"/>
        <v>1996</v>
      </c>
      <c r="C1525" s="45">
        <f>'StockBond Returns'!W1515</f>
        <v>0.0252830521</v>
      </c>
      <c r="D1525" s="231">
        <f>'StockBond Returns'!M1515</f>
        <v>26.62731343</v>
      </c>
      <c r="E1525" s="45">
        <f t="shared" si="1"/>
        <v>0.03627771114</v>
      </c>
      <c r="F1525" s="147">
        <f t="shared" si="4"/>
        <v>125.6872956</v>
      </c>
      <c r="G1525" s="232">
        <f>'StockBond Returns'!C1515</f>
        <v>1996.75</v>
      </c>
      <c r="H1525" s="147">
        <f t="shared" si="2"/>
        <v>0.379970617</v>
      </c>
      <c r="I1525" s="147">
        <f t="shared" si="5"/>
        <v>4.458295782</v>
      </c>
      <c r="J1525" s="45">
        <f t="shared" si="6"/>
        <v>0.538575786</v>
      </c>
      <c r="K1525" s="45">
        <f t="shared" si="7"/>
        <v>0</v>
      </c>
      <c r="L1525" s="45">
        <f t="shared" si="8"/>
        <v>0.324103443</v>
      </c>
      <c r="M1525" s="45">
        <f t="shared" si="11"/>
        <v>0.06817005006</v>
      </c>
      <c r="N1525" s="233" t="str">
        <f t="shared" si="12"/>
        <v/>
      </c>
    </row>
    <row r="1526">
      <c r="A1526" s="180">
        <f t="shared" si="9"/>
        <v>11</v>
      </c>
      <c r="B1526" s="180">
        <f t="shared" si="10"/>
        <v>1996</v>
      </c>
      <c r="C1526" s="45">
        <f>'StockBond Returns'!W1516</f>
        <v>0.05992423926</v>
      </c>
      <c r="D1526" s="231">
        <f>'StockBond Returns'!M1516</f>
        <v>28.36892989</v>
      </c>
      <c r="E1526" s="45">
        <f t="shared" si="1"/>
        <v>0.03512491578</v>
      </c>
      <c r="F1526" s="147">
        <f t="shared" si="4"/>
        <v>132.8162711</v>
      </c>
      <c r="G1526" s="232">
        <f>'StockBond Returns'!C1516</f>
        <v>1996.833333</v>
      </c>
      <c r="H1526" s="147">
        <f t="shared" si="2"/>
        <v>0.3887633614</v>
      </c>
      <c r="I1526" s="147">
        <f t="shared" si="5"/>
        <v>4.479094834</v>
      </c>
      <c r="J1526" s="45">
        <f t="shared" si="6"/>
        <v>0.5314312804</v>
      </c>
      <c r="K1526" s="45">
        <f t="shared" si="7"/>
        <v>0</v>
      </c>
      <c r="L1526" s="45">
        <f t="shared" si="8"/>
        <v>0.3194398296</v>
      </c>
      <c r="M1526" s="45">
        <f t="shared" si="11"/>
        <v>0.06398036537</v>
      </c>
      <c r="N1526" s="233" t="str">
        <f t="shared" si="12"/>
        <v/>
      </c>
    </row>
    <row r="1527">
      <c r="A1527" s="180">
        <f t="shared" si="9"/>
        <v>12</v>
      </c>
      <c r="B1527" s="180">
        <f t="shared" si="10"/>
        <v>1996</v>
      </c>
      <c r="C1527" s="45">
        <f>'StockBond Returns'!W1517</f>
        <v>-0.02238728502</v>
      </c>
      <c r="D1527" s="231">
        <f>'StockBond Returns'!M1517</f>
        <v>27.63032073</v>
      </c>
      <c r="E1527" s="45">
        <f t="shared" si="1"/>
        <v>0.03559606211</v>
      </c>
      <c r="F1527" s="147">
        <f t="shared" si="4"/>
        <v>129.4628154</v>
      </c>
      <c r="G1527" s="232">
        <f>'StockBond Returns'!C1517</f>
        <v>1996.916667</v>
      </c>
      <c r="H1527" s="147">
        <f t="shared" si="2"/>
        <v>0.3840305348</v>
      </c>
      <c r="I1527" s="147">
        <f t="shared" si="5"/>
        <v>4.491865535</v>
      </c>
      <c r="J1527" s="45">
        <f t="shared" si="6"/>
        <v>0.5270773096</v>
      </c>
      <c r="K1527" s="45">
        <f t="shared" si="7"/>
        <v>0</v>
      </c>
      <c r="L1527" s="45">
        <f t="shared" si="8"/>
        <v>0.3171564895</v>
      </c>
      <c r="M1527" s="45">
        <f t="shared" si="11"/>
        <v>0.05734632357</v>
      </c>
      <c r="N1527" s="233" t="str">
        <f t="shared" si="12"/>
        <v/>
      </c>
    </row>
    <row r="1528">
      <c r="A1528" s="180">
        <f t="shared" si="9"/>
        <v>1</v>
      </c>
      <c r="B1528" s="180">
        <f t="shared" si="10"/>
        <v>1997</v>
      </c>
      <c r="C1528" s="45">
        <f>'StockBond Returns'!W1518</f>
        <v>0.04435877172</v>
      </c>
      <c r="D1528" s="231">
        <f>'StockBond Returns'!M1518</f>
        <v>29.0702007</v>
      </c>
      <c r="E1528" s="45">
        <f t="shared" si="1"/>
        <v>0.03469974365</v>
      </c>
      <c r="F1528" s="147">
        <f t="shared" si="4"/>
        <v>134.8045612</v>
      </c>
      <c r="G1528" s="232">
        <f>'StockBond Returns'!C1518</f>
        <v>1997</v>
      </c>
      <c r="H1528" s="147">
        <f t="shared" si="2"/>
        <v>0.3898069765</v>
      </c>
      <c r="I1528" s="147">
        <f t="shared" si="5"/>
        <v>4.508772572</v>
      </c>
      <c r="J1528" s="45">
        <f t="shared" si="6"/>
        <v>0.521351061</v>
      </c>
      <c r="K1528" s="45">
        <f t="shared" si="7"/>
        <v>0</v>
      </c>
      <c r="L1528" s="45">
        <f t="shared" si="8"/>
        <v>0.313671977</v>
      </c>
      <c r="M1528" s="45">
        <f t="shared" si="11"/>
        <v>0.05210611029</v>
      </c>
      <c r="N1528" s="233" t="str">
        <f t="shared" si="12"/>
        <v/>
      </c>
    </row>
    <row r="1529">
      <c r="A1529" s="180">
        <f t="shared" si="9"/>
        <v>2</v>
      </c>
      <c r="B1529" s="180">
        <f t="shared" si="10"/>
        <v>1997</v>
      </c>
      <c r="C1529" s="45">
        <f>'StockBond Returns'!W1519</f>
        <v>0.004757388263</v>
      </c>
      <c r="D1529" s="231">
        <f>'StockBond Returns'!M1519</f>
        <v>28.98815038</v>
      </c>
      <c r="E1529" s="45">
        <f t="shared" si="1"/>
        <v>0.03474842715</v>
      </c>
      <c r="F1529" s="147">
        <f t="shared" si="4"/>
        <v>135.0542174</v>
      </c>
      <c r="G1529" s="232">
        <f>'StockBond Returns'!C1519</f>
        <v>1997.083333</v>
      </c>
      <c r="H1529" s="147">
        <f t="shared" si="2"/>
        <v>0.3910768029</v>
      </c>
      <c r="I1529" s="147">
        <f t="shared" si="5"/>
        <v>4.529231447</v>
      </c>
      <c r="J1529" s="45">
        <f t="shared" si="6"/>
        <v>0.5144790053</v>
      </c>
      <c r="K1529" s="45">
        <f t="shared" si="7"/>
        <v>0</v>
      </c>
      <c r="L1529" s="45">
        <f t="shared" si="8"/>
        <v>0.3091756853</v>
      </c>
      <c r="M1529" s="45">
        <f t="shared" si="11"/>
        <v>0.04950103284</v>
      </c>
      <c r="N1529" s="233" t="str">
        <f t="shared" si="12"/>
        <v/>
      </c>
    </row>
    <row r="1530">
      <c r="A1530" s="180">
        <f t="shared" si="9"/>
        <v>3</v>
      </c>
      <c r="B1530" s="180">
        <f t="shared" si="10"/>
        <v>1997</v>
      </c>
      <c r="C1530" s="45">
        <f>'StockBond Returns'!W1520</f>
        <v>-0.03656274437</v>
      </c>
      <c r="D1530" s="231">
        <f>'StockBond Returns'!M1520</f>
        <v>27.52842538</v>
      </c>
      <c r="E1530" s="45">
        <f t="shared" si="1"/>
        <v>0.03566304395</v>
      </c>
      <c r="F1530" s="147">
        <f t="shared" si="4"/>
        <v>129.7394866</v>
      </c>
      <c r="G1530" s="232">
        <f>'StockBond Returns'!C1520</f>
        <v>1997.166667</v>
      </c>
      <c r="H1530" s="147">
        <f t="shared" si="2"/>
        <v>0.3855754178</v>
      </c>
      <c r="I1530" s="147">
        <f t="shared" si="5"/>
        <v>4.543405946</v>
      </c>
      <c r="J1530" s="45">
        <f t="shared" si="6"/>
        <v>0.50975414</v>
      </c>
      <c r="K1530" s="45">
        <f t="shared" si="7"/>
        <v>0</v>
      </c>
      <c r="L1530" s="45">
        <f t="shared" si="8"/>
        <v>0.3065120279</v>
      </c>
      <c r="M1530" s="45">
        <f t="shared" si="11"/>
        <v>0.04582512642</v>
      </c>
      <c r="N1530" s="233" t="str">
        <f t="shared" si="12"/>
        <v/>
      </c>
    </row>
    <row r="1531">
      <c r="A1531" s="180">
        <f t="shared" si="9"/>
        <v>4</v>
      </c>
      <c r="B1531" s="180">
        <f t="shared" si="10"/>
        <v>1997</v>
      </c>
      <c r="C1531" s="45">
        <f>'StockBond Returns'!W1521</f>
        <v>0.04917331512</v>
      </c>
      <c r="D1531" s="231">
        <f>'StockBond Returns'!M1521</f>
        <v>28.9360182</v>
      </c>
      <c r="E1531" s="45">
        <f t="shared" si="1"/>
        <v>0.03477950254</v>
      </c>
      <c r="F1531" s="147">
        <f t="shared" si="4"/>
        <v>135.7146718</v>
      </c>
      <c r="G1531" s="232">
        <f>'StockBond Returns'!C1521</f>
        <v>1997.25</v>
      </c>
      <c r="H1531" s="147">
        <f t="shared" si="2"/>
        <v>0.3933407312</v>
      </c>
      <c r="I1531" s="147">
        <f t="shared" si="5"/>
        <v>4.567571299</v>
      </c>
      <c r="J1531" s="45">
        <f t="shared" si="6"/>
        <v>0.5017665816</v>
      </c>
      <c r="K1531" s="45">
        <f t="shared" si="7"/>
        <v>0</v>
      </c>
      <c r="L1531" s="45">
        <f t="shared" si="8"/>
        <v>0.3010043401</v>
      </c>
      <c r="M1531" s="45">
        <f t="shared" si="11"/>
        <v>0.04553259838</v>
      </c>
      <c r="N1531" s="233" t="str">
        <f t="shared" si="12"/>
        <v/>
      </c>
    </row>
    <row r="1532">
      <c r="A1532" s="180">
        <f t="shared" si="9"/>
        <v>5</v>
      </c>
      <c r="B1532" s="180">
        <f t="shared" si="10"/>
        <v>1997</v>
      </c>
      <c r="C1532" s="45">
        <f>'StockBond Returns'!W1522</f>
        <v>0.04614394722</v>
      </c>
      <c r="D1532" s="231">
        <f>'StockBond Returns'!M1522</f>
        <v>30.40508067</v>
      </c>
      <c r="E1532" s="45">
        <f t="shared" si="1"/>
        <v>0.03394462008</v>
      </c>
      <c r="F1532" s="147">
        <f t="shared" si="4"/>
        <v>141.5655915</v>
      </c>
      <c r="G1532" s="232">
        <f>'StockBond Returns'!C1522</f>
        <v>1997.333333</v>
      </c>
      <c r="H1532" s="147">
        <f t="shared" si="2"/>
        <v>0.4004491849</v>
      </c>
      <c r="I1532" s="147">
        <f t="shared" si="5"/>
        <v>4.597537187</v>
      </c>
      <c r="J1532" s="45">
        <f t="shared" si="6"/>
        <v>0.4919783479</v>
      </c>
      <c r="K1532" s="45">
        <f t="shared" si="7"/>
        <v>0</v>
      </c>
      <c r="L1532" s="45">
        <f t="shared" si="8"/>
        <v>0.2939055129</v>
      </c>
      <c r="M1532" s="45">
        <f t="shared" si="11"/>
        <v>0.04813182782</v>
      </c>
      <c r="N1532" s="233" t="str">
        <f t="shared" si="12"/>
        <v/>
      </c>
    </row>
    <row r="1533">
      <c r="A1533" s="180">
        <f t="shared" si="9"/>
        <v>6</v>
      </c>
      <c r="B1533" s="180">
        <f t="shared" si="10"/>
        <v>1997</v>
      </c>
      <c r="C1533" s="45">
        <f>'StockBond Returns'!W1523</f>
        <v>0.03771418695</v>
      </c>
      <c r="D1533" s="231">
        <f>'StockBond Returns'!M1523</f>
        <v>31.57223301</v>
      </c>
      <c r="E1533" s="45">
        <f t="shared" si="1"/>
        <v>0.03333670055</v>
      </c>
      <c r="F1533" s="147">
        <f t="shared" si="4"/>
        <v>146.4890709</v>
      </c>
      <c r="G1533" s="232">
        <f>'StockBond Returns'!C1523</f>
        <v>1997.416667</v>
      </c>
      <c r="H1533" s="147">
        <f t="shared" si="2"/>
        <v>0.4069551908</v>
      </c>
      <c r="I1533" s="147">
        <f t="shared" si="5"/>
        <v>4.632230601</v>
      </c>
      <c r="J1533" s="45">
        <f t="shared" si="6"/>
        <v>0.480804072</v>
      </c>
      <c r="K1533" s="45">
        <f t="shared" si="7"/>
        <v>0</v>
      </c>
      <c r="L1533" s="45">
        <f t="shared" si="8"/>
        <v>0.2855673313</v>
      </c>
      <c r="M1533" s="45">
        <f t="shared" si="11"/>
        <v>0.05190510257</v>
      </c>
      <c r="N1533" s="233" t="str">
        <f t="shared" si="12"/>
        <v/>
      </c>
    </row>
    <row r="1534">
      <c r="A1534" s="180">
        <f t="shared" si="9"/>
        <v>7</v>
      </c>
      <c r="B1534" s="180">
        <f t="shared" si="10"/>
        <v>1997</v>
      </c>
      <c r="C1534" s="45">
        <f>'StockBond Returns'!W1524</f>
        <v>0.06883535417</v>
      </c>
      <c r="D1534" s="231">
        <f>'StockBond Returns'!M1524</f>
        <v>33.7935941</v>
      </c>
      <c r="E1534" s="45">
        <f t="shared" si="1"/>
        <v>0.03229570354</v>
      </c>
      <c r="F1534" s="147">
        <f t="shared" si="4"/>
        <v>156.1377298</v>
      </c>
      <c r="G1534" s="232">
        <f>'StockBond Returns'!C1524</f>
        <v>1997.5</v>
      </c>
      <c r="H1534" s="147">
        <f t="shared" si="2"/>
        <v>0.4202148196</v>
      </c>
      <c r="I1534" s="147">
        <f t="shared" si="5"/>
        <v>4.684697475</v>
      </c>
      <c r="J1534" s="45">
        <f t="shared" si="6"/>
        <v>0.4642196157</v>
      </c>
      <c r="K1534" s="45">
        <f t="shared" si="7"/>
        <v>0</v>
      </c>
      <c r="L1534" s="45">
        <f t="shared" si="8"/>
        <v>0.2724864049</v>
      </c>
      <c r="M1534" s="45">
        <f t="shared" si="11"/>
        <v>0.06092821953</v>
      </c>
      <c r="N1534" s="233" t="str">
        <f t="shared" si="12"/>
        <v/>
      </c>
    </row>
    <row r="1535">
      <c r="A1535" s="180">
        <f t="shared" si="9"/>
        <v>8</v>
      </c>
      <c r="B1535" s="180">
        <f t="shared" si="10"/>
        <v>1997</v>
      </c>
      <c r="C1535" s="45">
        <f>'StockBond Returns'!W1525</f>
        <v>-0.02691641881</v>
      </c>
      <c r="D1535" s="231">
        <f>'StockBond Returns'!M1525</f>
        <v>32.59823221</v>
      </c>
      <c r="E1535" s="45">
        <f t="shared" si="1"/>
        <v>0.03283825506</v>
      </c>
      <c r="F1535" s="147">
        <f t="shared" si="4"/>
        <v>151.5261572</v>
      </c>
      <c r="G1535" s="232">
        <f>'StockBond Returns'!C1525</f>
        <v>1997.583333</v>
      </c>
      <c r="H1535" s="147">
        <f t="shared" si="2"/>
        <v>0.4146545497</v>
      </c>
      <c r="I1535" s="147">
        <f t="shared" si="5"/>
        <v>4.730062174</v>
      </c>
      <c r="J1535" s="45">
        <f t="shared" si="6"/>
        <v>0.4501766964</v>
      </c>
      <c r="K1535" s="45">
        <f t="shared" si="7"/>
        <v>0</v>
      </c>
      <c r="L1535" s="45">
        <f t="shared" si="8"/>
        <v>0.2615559389</v>
      </c>
      <c r="M1535" s="45">
        <f t="shared" si="11"/>
        <v>0.06837145888</v>
      </c>
      <c r="N1535" s="233" t="str">
        <f t="shared" si="12"/>
        <v/>
      </c>
    </row>
    <row r="1536">
      <c r="A1536" s="180">
        <f t="shared" si="9"/>
        <v>9</v>
      </c>
      <c r="B1536" s="180">
        <f t="shared" si="10"/>
        <v>1997</v>
      </c>
      <c r="C1536" s="45">
        <f>'StockBond Returns'!W1526</f>
        <v>0.01991124295</v>
      </c>
      <c r="D1536" s="231">
        <f>'StockBond Returns'!M1526</f>
        <v>33.02426754</v>
      </c>
      <c r="E1536" s="45">
        <f t="shared" si="1"/>
        <v>0.03264038122</v>
      </c>
      <c r="F1536" s="147">
        <f t="shared" si="4"/>
        <v>154.1203205</v>
      </c>
      <c r="G1536" s="232">
        <f>'StockBond Returns'!C1526</f>
        <v>1997.666667</v>
      </c>
      <c r="H1536" s="147">
        <f t="shared" si="2"/>
        <v>0.4192121678</v>
      </c>
      <c r="I1536" s="147">
        <f t="shared" si="5"/>
        <v>4.774050354</v>
      </c>
      <c r="J1536" s="45">
        <f t="shared" si="6"/>
        <v>0.4368147437</v>
      </c>
      <c r="K1536" s="45">
        <f t="shared" si="7"/>
        <v>0</v>
      </c>
      <c r="L1536" s="45">
        <f t="shared" si="8"/>
        <v>0.2511674778</v>
      </c>
      <c r="M1536" s="45">
        <f t="shared" si="11"/>
        <v>0.07498176226</v>
      </c>
      <c r="N1536" s="233" t="str">
        <f t="shared" si="12"/>
        <v/>
      </c>
    </row>
    <row r="1537">
      <c r="A1537" s="180">
        <f t="shared" si="9"/>
        <v>10</v>
      </c>
      <c r="B1537" s="180">
        <f t="shared" si="10"/>
        <v>1997</v>
      </c>
      <c r="C1537" s="45">
        <f>'StockBond Returns'!W1527</f>
        <v>-0.0204067437</v>
      </c>
      <c r="D1537" s="231">
        <f>'StockBond Returns'!M1527</f>
        <v>31.63754601</v>
      </c>
      <c r="E1537" s="45">
        <f t="shared" si="1"/>
        <v>0.03330400704</v>
      </c>
      <c r="F1537" s="147">
        <f t="shared" si="4"/>
        <v>150.5645692</v>
      </c>
      <c r="G1537" s="232">
        <f>'StockBond Returns'!C1527</f>
        <v>1997.75</v>
      </c>
      <c r="H1537" s="147">
        <f t="shared" si="2"/>
        <v>0.417866956</v>
      </c>
      <c r="I1537" s="147">
        <f t="shared" si="5"/>
        <v>4.811946693</v>
      </c>
      <c r="J1537" s="45">
        <f t="shared" si="6"/>
        <v>0.4254991532</v>
      </c>
      <c r="K1537" s="45">
        <f t="shared" si="7"/>
        <v>0</v>
      </c>
      <c r="L1537" s="45">
        <f t="shared" si="8"/>
        <v>0.2425144303</v>
      </c>
      <c r="M1537" s="45">
        <f t="shared" si="11"/>
        <v>0.07932423709</v>
      </c>
      <c r="N1537" s="233" t="str">
        <f t="shared" si="12"/>
        <v/>
      </c>
    </row>
    <row r="1538">
      <c r="A1538" s="180">
        <f t="shared" si="9"/>
        <v>11</v>
      </c>
      <c r="B1538" s="180">
        <f t="shared" si="10"/>
        <v>1997</v>
      </c>
      <c r="C1538" s="45">
        <f>'StockBond Returns'!W1528</f>
        <v>0.05015690464</v>
      </c>
      <c r="D1538" s="231">
        <f>'StockBond Returns'!M1528</f>
        <v>33.57128201</v>
      </c>
      <c r="E1538" s="45">
        <f t="shared" si="1"/>
        <v>0.03239368204</v>
      </c>
      <c r="F1538" s="147">
        <f t="shared" si="4"/>
        <v>157.677596</v>
      </c>
      <c r="G1538" s="232">
        <f>'StockBond Returns'!C1528</f>
        <v>1997.833333</v>
      </c>
      <c r="H1538" s="147">
        <f t="shared" si="2"/>
        <v>0.4256464926</v>
      </c>
      <c r="I1538" s="147">
        <f t="shared" si="5"/>
        <v>4.848829824</v>
      </c>
      <c r="J1538" s="45">
        <f t="shared" si="6"/>
        <v>0.4146559448</v>
      </c>
      <c r="K1538" s="45">
        <f t="shared" si="7"/>
        <v>0</v>
      </c>
      <c r="L1538" s="45">
        <f t="shared" si="8"/>
        <v>0.2342328167</v>
      </c>
      <c r="M1538" s="45">
        <f t="shared" si="11"/>
        <v>0.08254681009</v>
      </c>
      <c r="N1538" s="233" t="str">
        <f t="shared" si="12"/>
        <v/>
      </c>
    </row>
    <row r="1539">
      <c r="A1539" s="180">
        <f t="shared" si="9"/>
        <v>12</v>
      </c>
      <c r="B1539" s="180">
        <f t="shared" si="10"/>
        <v>1997</v>
      </c>
      <c r="C1539" s="45">
        <f>'StockBond Returns'!W1529</f>
        <v>0.0003072392343</v>
      </c>
      <c r="D1539" s="231">
        <f>'StockBond Returns'!M1529</f>
        <v>33.30742709</v>
      </c>
      <c r="E1539" s="45">
        <f t="shared" si="1"/>
        <v>0.03251166688</v>
      </c>
      <c r="F1539" s="147">
        <f t="shared" si="4"/>
        <v>157.3002635</v>
      </c>
      <c r="G1539" s="232">
        <f>'StockBond Returns'!C1529</f>
        <v>1997.916667</v>
      </c>
      <c r="H1539" s="147">
        <f t="shared" si="2"/>
        <v>0.4261744806</v>
      </c>
      <c r="I1539" s="147">
        <f t="shared" si="5"/>
        <v>4.89097377</v>
      </c>
      <c r="J1539" s="45">
        <f t="shared" si="6"/>
        <v>0.4024663101</v>
      </c>
      <c r="K1539" s="45">
        <f t="shared" si="7"/>
        <v>0</v>
      </c>
      <c r="L1539" s="45">
        <f t="shared" si="8"/>
        <v>0.2247365641</v>
      </c>
      <c r="M1539" s="45">
        <f t="shared" si="11"/>
        <v>0.08885133186</v>
      </c>
      <c r="N1539" s="233" t="str">
        <f t="shared" si="12"/>
        <v/>
      </c>
    </row>
    <row r="1540">
      <c r="A1540" s="180">
        <f t="shared" si="9"/>
        <v>1</v>
      </c>
      <c r="B1540" s="180">
        <f t="shared" si="10"/>
        <v>1998</v>
      </c>
      <c r="C1540" s="45">
        <f>'StockBond Returns'!W1530</f>
        <v>0.02854811056</v>
      </c>
      <c r="D1540" s="231">
        <f>'StockBond Returns'!M1530</f>
        <v>34.15306902</v>
      </c>
      <c r="E1540" s="45">
        <f t="shared" si="1"/>
        <v>0.03213997276</v>
      </c>
      <c r="F1540" s="147">
        <f t="shared" si="4"/>
        <v>161.3525479</v>
      </c>
      <c r="G1540" s="232">
        <f>'StockBond Returns'!C1530</f>
        <v>1998</v>
      </c>
      <c r="H1540" s="147">
        <f t="shared" si="2"/>
        <v>0.4321555411</v>
      </c>
      <c r="I1540" s="147">
        <f t="shared" si="5"/>
        <v>4.933322335</v>
      </c>
      <c r="J1540" s="45">
        <f t="shared" si="6"/>
        <v>0.3904272761</v>
      </c>
      <c r="K1540" s="45">
        <f t="shared" si="7"/>
        <v>0</v>
      </c>
      <c r="L1540" s="45">
        <f t="shared" si="8"/>
        <v>0.2153284905</v>
      </c>
      <c r="M1540" s="45">
        <f t="shared" si="11"/>
        <v>0.09416082889</v>
      </c>
      <c r="N1540" s="233" t="str">
        <f t="shared" si="12"/>
        <v/>
      </c>
    </row>
    <row r="1541">
      <c r="A1541" s="180">
        <f t="shared" si="9"/>
        <v>2</v>
      </c>
      <c r="B1541" s="180">
        <f t="shared" si="10"/>
        <v>1998</v>
      </c>
      <c r="C1541" s="45">
        <f>'StockBond Returns'!W1531</f>
        <v>0.03545881339</v>
      </c>
      <c r="D1541" s="231">
        <f>'StockBond Returns'!M1531</f>
        <v>35.52203627</v>
      </c>
      <c r="E1541" s="45">
        <f t="shared" si="1"/>
        <v>0.03157576965</v>
      </c>
      <c r="F1541" s="147">
        <f t="shared" si="4"/>
        <v>166.6264385</v>
      </c>
      <c r="G1541" s="232">
        <f>'StockBond Returns'!C1531</f>
        <v>1998.083333</v>
      </c>
      <c r="H1541" s="147">
        <f t="shared" si="2"/>
        <v>0.4384465033</v>
      </c>
      <c r="I1541" s="147">
        <f t="shared" si="5"/>
        <v>4.980692035</v>
      </c>
      <c r="J1541" s="45">
        <f t="shared" si="6"/>
        <v>0.3772033862</v>
      </c>
      <c r="K1541" s="45">
        <f t="shared" si="7"/>
        <v>0</v>
      </c>
      <c r="L1541" s="45">
        <f t="shared" si="8"/>
        <v>0.2048411368</v>
      </c>
      <c r="M1541" s="45">
        <f t="shared" si="11"/>
        <v>0.09967708506</v>
      </c>
      <c r="N1541" s="233" t="str">
        <f t="shared" si="12"/>
        <v/>
      </c>
    </row>
    <row r="1542">
      <c r="A1542" s="180">
        <f t="shared" si="9"/>
        <v>3</v>
      </c>
      <c r="B1542" s="180">
        <f t="shared" si="10"/>
        <v>1998</v>
      </c>
      <c r="C1542" s="45">
        <f>'StockBond Returns'!W1532</f>
        <v>0.03982428089</v>
      </c>
      <c r="D1542" s="231">
        <f>'StockBond Returns'!M1532</f>
        <v>37.13691124</v>
      </c>
      <c r="E1542" s="45">
        <f t="shared" si="1"/>
        <v>0.03096369376</v>
      </c>
      <c r="F1542" s="147">
        <f t="shared" si="4"/>
        <v>172.8063093</v>
      </c>
      <c r="G1542" s="232">
        <f>'StockBond Returns'!C1532</f>
        <v>1998.166667</v>
      </c>
      <c r="H1542" s="147">
        <f t="shared" si="2"/>
        <v>0.4458934699</v>
      </c>
      <c r="I1542" s="147">
        <f t="shared" si="5"/>
        <v>5.041010087</v>
      </c>
      <c r="J1542" s="45">
        <f t="shared" si="6"/>
        <v>0.3607245011</v>
      </c>
      <c r="K1542" s="45">
        <f t="shared" si="7"/>
        <v>0</v>
      </c>
      <c r="L1542" s="45">
        <f t="shared" si="8"/>
        <v>0.1914570292</v>
      </c>
      <c r="M1542" s="45">
        <f t="shared" si="11"/>
        <v>0.1095222719</v>
      </c>
      <c r="N1542" s="233" t="str">
        <f t="shared" si="12"/>
        <v/>
      </c>
    </row>
    <row r="1543">
      <c r="A1543" s="180">
        <f t="shared" si="9"/>
        <v>4</v>
      </c>
      <c r="B1543" s="180">
        <f t="shared" si="10"/>
        <v>1998</v>
      </c>
      <c r="C1543" s="45">
        <f>'StockBond Returns'!W1533</f>
        <v>0.007255838802</v>
      </c>
      <c r="D1543" s="231">
        <f>'StockBond Returns'!M1533</f>
        <v>37.26185167</v>
      </c>
      <c r="E1543" s="45">
        <f t="shared" si="1"/>
        <v>0.03091854947</v>
      </c>
      <c r="F1543" s="147">
        <f t="shared" si="4"/>
        <v>173.6110352</v>
      </c>
      <c r="G1543" s="232">
        <f>'StockBond Returns'!C1533</f>
        <v>1998.25</v>
      </c>
      <c r="H1543" s="147">
        <f t="shared" si="2"/>
        <v>0.4473167817</v>
      </c>
      <c r="I1543" s="147">
        <f t="shared" si="5"/>
        <v>5.094986138</v>
      </c>
      <c r="J1543" s="45">
        <f t="shared" si="6"/>
        <v>0.3463090479</v>
      </c>
      <c r="K1543" s="45">
        <f t="shared" si="7"/>
        <v>0</v>
      </c>
      <c r="L1543" s="45">
        <f t="shared" si="8"/>
        <v>0.1798234388</v>
      </c>
      <c r="M1543" s="45">
        <f t="shared" si="11"/>
        <v>0.1154694265</v>
      </c>
      <c r="N1543" s="233" t="str">
        <f t="shared" si="12"/>
        <v/>
      </c>
    </row>
    <row r="1544">
      <c r="A1544" s="180">
        <f t="shared" si="9"/>
        <v>5</v>
      </c>
      <c r="B1544" s="180">
        <f t="shared" si="10"/>
        <v>1998</v>
      </c>
      <c r="C1544" s="45">
        <f>'StockBond Returns'!W1534</f>
        <v>-0.01181038787</v>
      </c>
      <c r="D1544" s="231">
        <f>'StockBond Returns'!M1534</f>
        <v>36.37511941</v>
      </c>
      <c r="E1544" s="45">
        <f t="shared" si="1"/>
        <v>0.03124565934</v>
      </c>
      <c r="F1544" s="147">
        <f t="shared" si="4"/>
        <v>171.1185877</v>
      </c>
      <c r="G1544" s="232">
        <f>'StockBond Returns'!C1534</f>
        <v>1998.333333</v>
      </c>
      <c r="H1544" s="147">
        <f t="shared" si="2"/>
        <v>0.4455594249</v>
      </c>
      <c r="I1544" s="147">
        <f t="shared" si="5"/>
        <v>5.140096378</v>
      </c>
      <c r="J1544" s="45">
        <f t="shared" si="6"/>
        <v>0.3344936422</v>
      </c>
      <c r="K1544" s="45">
        <f t="shared" si="7"/>
        <v>0</v>
      </c>
      <c r="L1544" s="45">
        <f t="shared" si="8"/>
        <v>0.170420021</v>
      </c>
      <c r="M1544" s="45">
        <f t="shared" si="11"/>
        <v>0.1180108326</v>
      </c>
      <c r="N1544" s="233" t="str">
        <f t="shared" si="12"/>
        <v/>
      </c>
    </row>
    <row r="1545">
      <c r="A1545" s="180">
        <f t="shared" si="9"/>
        <v>6</v>
      </c>
      <c r="B1545" s="180">
        <f t="shared" si="10"/>
        <v>1998</v>
      </c>
      <c r="C1545" s="45">
        <f>'StockBond Returns'!W1535</f>
        <v>0.0324167814</v>
      </c>
      <c r="D1545" s="231">
        <f>'StockBond Returns'!M1535</f>
        <v>37.64731946</v>
      </c>
      <c r="E1545" s="45">
        <f t="shared" si="1"/>
        <v>0.03078115805</v>
      </c>
      <c r="F1545" s="147">
        <f t="shared" si="4"/>
        <v>176.2056985</v>
      </c>
      <c r="G1545" s="232">
        <f>'StockBond Returns'!C1535</f>
        <v>1998.416667</v>
      </c>
      <c r="H1545" s="147">
        <f t="shared" si="2"/>
        <v>0.4519846214</v>
      </c>
      <c r="I1545" s="147">
        <f t="shared" si="5"/>
        <v>5.185125808</v>
      </c>
      <c r="J1545" s="45">
        <f t="shared" si="6"/>
        <v>0.3229044366</v>
      </c>
      <c r="K1545" s="45">
        <f t="shared" si="7"/>
        <v>0</v>
      </c>
      <c r="L1545" s="45">
        <f t="shared" si="8"/>
        <v>0.1611742161</v>
      </c>
      <c r="M1545" s="45">
        <f t="shared" si="11"/>
        <v>0.1193583082</v>
      </c>
      <c r="N1545" s="233" t="str">
        <f t="shared" si="12"/>
        <v/>
      </c>
    </row>
    <row r="1546">
      <c r="A1546" s="180">
        <f t="shared" si="9"/>
        <v>7</v>
      </c>
      <c r="B1546" s="180">
        <f t="shared" si="10"/>
        <v>1998</v>
      </c>
      <c r="C1546" s="45">
        <f>'StockBond Returns'!W1536</f>
        <v>-0.01044265622</v>
      </c>
      <c r="D1546" s="231">
        <f>'StockBond Returns'!M1536</f>
        <v>37.07174295</v>
      </c>
      <c r="E1546" s="45">
        <f t="shared" si="1"/>
        <v>0.03098736154</v>
      </c>
      <c r="F1546" s="147">
        <f t="shared" si="4"/>
        <v>173.9183783</v>
      </c>
      <c r="G1546" s="232">
        <f>'StockBond Returns'!C1536</f>
        <v>1998.5</v>
      </c>
      <c r="H1546" s="147">
        <f t="shared" si="2"/>
        <v>0.4491059722</v>
      </c>
      <c r="I1546" s="147">
        <f t="shared" si="5"/>
        <v>5.214016961</v>
      </c>
      <c r="J1546" s="45">
        <f t="shared" si="6"/>
        <v>0.3155741509</v>
      </c>
      <c r="K1546" s="45">
        <f t="shared" si="7"/>
        <v>-0.004616950363</v>
      </c>
      <c r="L1546" s="45">
        <f t="shared" si="8"/>
        <v>0.1556296022</v>
      </c>
      <c r="M1546" s="45">
        <f t="shared" si="11"/>
        <v>0.1129890434</v>
      </c>
      <c r="N1546" s="233" t="str">
        <f t="shared" si="12"/>
        <v/>
      </c>
    </row>
    <row r="1547">
      <c r="A1547" s="180">
        <f t="shared" si="9"/>
        <v>8</v>
      </c>
      <c r="B1547" s="180">
        <f t="shared" si="10"/>
        <v>1998</v>
      </c>
      <c r="C1547" s="45">
        <f>'StockBond Returns'!W1537</f>
        <v>-0.09986614967</v>
      </c>
      <c r="D1547" s="231">
        <f>'StockBond Returns'!M1537</f>
        <v>31.55544596</v>
      </c>
      <c r="E1547" s="45">
        <f t="shared" si="1"/>
        <v>0.03334512545</v>
      </c>
      <c r="F1547" s="147">
        <f t="shared" si="4"/>
        <v>156.145564</v>
      </c>
      <c r="G1547" s="232">
        <f>'StockBond Returns'!C1537</f>
        <v>1998.583333</v>
      </c>
      <c r="H1547" s="147">
        <f t="shared" si="2"/>
        <v>0.4338911185</v>
      </c>
      <c r="I1547" s="147">
        <f t="shared" si="5"/>
        <v>5.23325353</v>
      </c>
      <c r="J1547" s="45">
        <f t="shared" si="6"/>
        <v>0.3107383193</v>
      </c>
      <c r="K1547" s="45">
        <f t="shared" si="7"/>
        <v>-0.008275812741</v>
      </c>
      <c r="L1547" s="45">
        <f t="shared" si="8"/>
        <v>0.1522526535</v>
      </c>
      <c r="M1547" s="45">
        <f t="shared" si="11"/>
        <v>0.1063815523</v>
      </c>
      <c r="N1547" s="233" t="str">
        <f t="shared" si="12"/>
        <v/>
      </c>
    </row>
    <row r="1548">
      <c r="A1548" s="180">
        <f t="shared" si="9"/>
        <v>9</v>
      </c>
      <c r="B1548" s="180">
        <f t="shared" si="10"/>
        <v>1998</v>
      </c>
      <c r="C1548" s="45">
        <f>'StockBond Returns'!W1538</f>
        <v>0.06019669385</v>
      </c>
      <c r="D1548" s="231">
        <f>'StockBond Returns'!M1538</f>
        <v>33.41441024</v>
      </c>
      <c r="E1548" s="45">
        <f t="shared" si="1"/>
        <v>0.03246360392</v>
      </c>
      <c r="F1548" s="147">
        <f t="shared" si="4"/>
        <v>165.0850008</v>
      </c>
      <c r="G1548" s="232">
        <f>'StockBond Returns'!C1538</f>
        <v>1998.666667</v>
      </c>
      <c r="H1548" s="147">
        <f t="shared" si="2"/>
        <v>0.4466045066</v>
      </c>
      <c r="I1548" s="147">
        <f t="shared" si="5"/>
        <v>5.260645869</v>
      </c>
      <c r="J1548" s="45">
        <f t="shared" si="6"/>
        <v>0.3039132661</v>
      </c>
      <c r="K1548" s="45">
        <f t="shared" si="7"/>
        <v>-0.01343974995</v>
      </c>
      <c r="L1548" s="45">
        <f t="shared" si="8"/>
        <v>0.1471091287</v>
      </c>
      <c r="M1548" s="45">
        <f t="shared" si="11"/>
        <v>0.1019250905</v>
      </c>
      <c r="N1548" s="233" t="str">
        <f t="shared" si="12"/>
        <v/>
      </c>
    </row>
    <row r="1549">
      <c r="A1549" s="180">
        <f t="shared" si="9"/>
        <v>10</v>
      </c>
      <c r="B1549" s="180">
        <f t="shared" si="10"/>
        <v>1998</v>
      </c>
      <c r="C1549" s="45">
        <f>'StockBond Returns'!W1539</f>
        <v>0.06507047661</v>
      </c>
      <c r="D1549" s="231">
        <f>'StockBond Returns'!M1539</f>
        <v>36.36152252</v>
      </c>
      <c r="E1549" s="45">
        <f t="shared" si="1"/>
        <v>0.03125079934</v>
      </c>
      <c r="F1549" s="147">
        <f t="shared" si="4"/>
        <v>175.3514952</v>
      </c>
      <c r="G1549" s="232">
        <f>'StockBond Returns'!C1539</f>
        <v>1998.75</v>
      </c>
      <c r="H1549" s="147">
        <f t="shared" si="2"/>
        <v>0.4566561993</v>
      </c>
      <c r="I1549" s="147">
        <f t="shared" si="5"/>
        <v>5.299435112</v>
      </c>
      <c r="J1549" s="45">
        <f t="shared" si="6"/>
        <v>0.294369266</v>
      </c>
      <c r="K1549" s="45">
        <f t="shared" si="7"/>
        <v>-0.02066088291</v>
      </c>
      <c r="L1549" s="45">
        <f t="shared" si="8"/>
        <v>0.1395485604</v>
      </c>
      <c r="M1549" s="45">
        <f t="shared" si="11"/>
        <v>0.1013079425</v>
      </c>
      <c r="N1549" s="233" t="str">
        <f t="shared" si="12"/>
        <v/>
      </c>
    </row>
    <row r="1550">
      <c r="A1550" s="180">
        <f t="shared" si="9"/>
        <v>11</v>
      </c>
      <c r="B1550" s="180">
        <f t="shared" si="10"/>
        <v>1998</v>
      </c>
      <c r="C1550" s="45">
        <f>'StockBond Returns'!W1540</f>
        <v>0.03398112127</v>
      </c>
      <c r="D1550" s="231">
        <f>'StockBond Returns'!M1540</f>
        <v>37.99633484</v>
      </c>
      <c r="E1550" s="45">
        <f t="shared" si="1"/>
        <v>0.03065916396</v>
      </c>
      <c r="F1550" s="147">
        <f t="shared" si="4"/>
        <v>180.8379618</v>
      </c>
      <c r="G1550" s="232">
        <f>'StockBond Returns'!C1540</f>
        <v>1998.833333</v>
      </c>
      <c r="H1550" s="147">
        <f t="shared" si="2"/>
        <v>0.4620283933</v>
      </c>
      <c r="I1550" s="147">
        <f t="shared" si="5"/>
        <v>5.335817013</v>
      </c>
      <c r="J1550" s="45">
        <f t="shared" si="6"/>
        <v>0.2855436984</v>
      </c>
      <c r="K1550" s="45">
        <f t="shared" si="7"/>
        <v>-0.02733843921</v>
      </c>
      <c r="L1550" s="45">
        <f t="shared" si="8"/>
        <v>0.1325884944</v>
      </c>
      <c r="M1550" s="45">
        <f t="shared" si="11"/>
        <v>0.1004339616</v>
      </c>
      <c r="N1550" s="233" t="str">
        <f t="shared" si="12"/>
        <v/>
      </c>
    </row>
    <row r="1551">
      <c r="A1551" s="180">
        <f t="shared" si="9"/>
        <v>12</v>
      </c>
      <c r="B1551" s="180">
        <f t="shared" si="10"/>
        <v>1998</v>
      </c>
      <c r="C1551" s="45">
        <f>'StockBond Returns'!W1541</f>
        <v>0.04396282392</v>
      </c>
      <c r="D1551" s="231">
        <f>'StockBond Returns'!M1541</f>
        <v>40.09835416</v>
      </c>
      <c r="E1551" s="45">
        <f t="shared" si="1"/>
        <v>0.02996933971</v>
      </c>
      <c r="F1551" s="147">
        <f t="shared" si="4"/>
        <v>188.3057688</v>
      </c>
      <c r="G1551" s="232">
        <f>'StockBond Returns'!C1541</f>
        <v>1998.916667</v>
      </c>
      <c r="H1551" s="147">
        <f t="shared" si="2"/>
        <v>0.4702832962</v>
      </c>
      <c r="I1551" s="147">
        <f t="shared" si="5"/>
        <v>5.379925828</v>
      </c>
      <c r="J1551" s="45">
        <f t="shared" si="6"/>
        <v>0.2750038115</v>
      </c>
      <c r="K1551" s="45">
        <f t="shared" si="7"/>
        <v>-0.03531307507</v>
      </c>
      <c r="L1551" s="45">
        <f t="shared" si="8"/>
        <v>0.1240871479</v>
      </c>
      <c r="M1551" s="45">
        <f t="shared" si="11"/>
        <v>0.09997028833</v>
      </c>
      <c r="N1551" s="233" t="str">
        <f t="shared" si="12"/>
        <v/>
      </c>
    </row>
    <row r="1552">
      <c r="A1552" s="180">
        <f t="shared" si="9"/>
        <v>1</v>
      </c>
      <c r="B1552" s="180">
        <f t="shared" si="10"/>
        <v>1999</v>
      </c>
      <c r="C1552" s="45">
        <f>'StockBond Returns'!W1542</f>
        <v>0.02617292459</v>
      </c>
      <c r="D1552" s="231">
        <f>'StockBond Returns'!M1542</f>
        <v>41.36427615</v>
      </c>
      <c r="E1552" s="45">
        <f t="shared" si="1"/>
        <v>0.02958772512</v>
      </c>
      <c r="F1552" s="147">
        <f t="shared" si="4"/>
        <v>192.7516895</v>
      </c>
      <c r="G1552" s="232">
        <f>'StockBond Returns'!C1542</f>
        <v>1999</v>
      </c>
      <c r="H1552" s="147">
        <f t="shared" si="2"/>
        <v>0.4752570004</v>
      </c>
      <c r="I1552" s="147">
        <f t="shared" si="5"/>
        <v>5.423027288</v>
      </c>
      <c r="J1552" s="45">
        <f t="shared" si="6"/>
        <v>0.2648702602</v>
      </c>
      <c r="K1552" s="45">
        <f t="shared" si="7"/>
        <v>-0.04298027128</v>
      </c>
      <c r="L1552" s="45">
        <f t="shared" si="8"/>
        <v>0.11590879</v>
      </c>
      <c r="M1552" s="45">
        <f t="shared" si="11"/>
        <v>0.09926473876</v>
      </c>
      <c r="N1552" s="233" t="str">
        <f t="shared" si="12"/>
        <v/>
      </c>
    </row>
    <row r="1553">
      <c r="A1553" s="180">
        <f t="shared" si="9"/>
        <v>2</v>
      </c>
      <c r="B1553" s="180">
        <f t="shared" si="10"/>
        <v>1999</v>
      </c>
      <c r="C1553" s="45">
        <f>'StockBond Returns'!W1543</f>
        <v>-0.03142081196</v>
      </c>
      <c r="D1553" s="231">
        <f>'StockBond Returns'!M1543</f>
        <v>40.06245956</v>
      </c>
      <c r="E1553" s="45">
        <f t="shared" si="1"/>
        <v>0.02998051182</v>
      </c>
      <c r="F1553" s="147">
        <f t="shared" si="4"/>
        <v>186.2349508</v>
      </c>
      <c r="G1553" s="232">
        <f>'StockBond Returns'!C1543</f>
        <v>1999.083333</v>
      </c>
      <c r="H1553" s="147">
        <f t="shared" si="2"/>
        <v>0.4652849287</v>
      </c>
      <c r="I1553" s="147">
        <f t="shared" si="5"/>
        <v>5.449865713</v>
      </c>
      <c r="J1553" s="45">
        <f t="shared" si="6"/>
        <v>0.2586412762</v>
      </c>
      <c r="K1553" s="45">
        <f t="shared" si="7"/>
        <v>-0.04769321357</v>
      </c>
      <c r="L1553" s="45">
        <f t="shared" si="8"/>
        <v>0.1111434815</v>
      </c>
      <c r="M1553" s="45">
        <f t="shared" si="11"/>
        <v>0.0941984918</v>
      </c>
      <c r="N1553" s="233" t="str">
        <f t="shared" si="12"/>
        <v/>
      </c>
    </row>
    <row r="1554">
      <c r="A1554" s="180">
        <f t="shared" si="9"/>
        <v>3</v>
      </c>
      <c r="B1554" s="180">
        <f t="shared" si="10"/>
        <v>1999</v>
      </c>
      <c r="C1554" s="45">
        <f>'StockBond Returns'!W1544</f>
        <v>0.03253699505</v>
      </c>
      <c r="D1554" s="231">
        <f>'StockBond Returns'!M1544</f>
        <v>41.50808407</v>
      </c>
      <c r="E1554" s="45">
        <f t="shared" si="1"/>
        <v>0.02954584628</v>
      </c>
      <c r="F1554" s="147">
        <f t="shared" si="4"/>
        <v>191.8140526</v>
      </c>
      <c r="G1554" s="232">
        <f>'StockBond Returns'!C1544</f>
        <v>1999.166667</v>
      </c>
      <c r="H1554" s="147">
        <f t="shared" si="2"/>
        <v>0.4722757093</v>
      </c>
      <c r="I1554" s="147">
        <f t="shared" si="5"/>
        <v>5.476247952</v>
      </c>
      <c r="J1554" s="45">
        <f t="shared" si="6"/>
        <v>0.2525776765</v>
      </c>
      <c r="K1554" s="45">
        <f t="shared" si="7"/>
        <v>-0.05228102367</v>
      </c>
      <c r="L1554" s="45">
        <f t="shared" si="8"/>
        <v>0.1065034698</v>
      </c>
      <c r="M1554" s="45">
        <f t="shared" si="11"/>
        <v>0.08633941563</v>
      </c>
      <c r="N1554" s="233" t="str">
        <f t="shared" si="12"/>
        <v/>
      </c>
    </row>
    <row r="1555">
      <c r="A1555" s="180">
        <f t="shared" si="9"/>
        <v>4</v>
      </c>
      <c r="B1555" s="180">
        <f t="shared" si="10"/>
        <v>1999</v>
      </c>
      <c r="C1555" s="45">
        <f>'StockBond Returns'!W1545</f>
        <v>0.02123046626</v>
      </c>
      <c r="D1555" s="231">
        <f>'StockBond Returns'!M1545</f>
        <v>42.71795026</v>
      </c>
      <c r="E1555" s="45">
        <f t="shared" si="1"/>
        <v>0.02920468145</v>
      </c>
      <c r="F1555" s="147">
        <f t="shared" si="4"/>
        <v>195.404052</v>
      </c>
      <c r="G1555" s="232">
        <f>'StockBond Returns'!C1545</f>
        <v>1999.25</v>
      </c>
      <c r="H1555" s="147">
        <f t="shared" si="2"/>
        <v>0.4755594245</v>
      </c>
      <c r="I1555" s="147">
        <f t="shared" si="5"/>
        <v>5.504490595</v>
      </c>
      <c r="J1555" s="45">
        <f t="shared" si="6"/>
        <v>0.2461509049</v>
      </c>
      <c r="K1555" s="45">
        <f t="shared" si="7"/>
        <v>-0.05714361505</v>
      </c>
      <c r="L1555" s="45">
        <f t="shared" si="8"/>
        <v>0.1015222524</v>
      </c>
      <c r="M1555" s="45">
        <f t="shared" si="11"/>
        <v>0.08037400817</v>
      </c>
      <c r="N1555" s="233" t="str">
        <f t="shared" si="12"/>
        <v/>
      </c>
    </row>
    <row r="1556">
      <c r="A1556" s="180">
        <f t="shared" si="9"/>
        <v>5</v>
      </c>
      <c r="B1556" s="180">
        <f t="shared" si="10"/>
        <v>1999</v>
      </c>
      <c r="C1556" s="45">
        <f>'StockBond Returns'!W1546</f>
        <v>-0.02662924662</v>
      </c>
      <c r="D1556" s="231">
        <f>'StockBond Returns'!M1546</f>
        <v>41.34873122</v>
      </c>
      <c r="E1556" s="45">
        <f t="shared" si="1"/>
        <v>0.02959226947</v>
      </c>
      <c r="F1556" s="147">
        <f t="shared" si="4"/>
        <v>189.7376937</v>
      </c>
      <c r="G1556" s="232">
        <f>'StockBond Returns'!C1546</f>
        <v>1999.333333</v>
      </c>
      <c r="H1556" s="147">
        <f t="shared" si="2"/>
        <v>0.4678974133</v>
      </c>
      <c r="I1556" s="147">
        <f t="shared" si="5"/>
        <v>5.526828584</v>
      </c>
      <c r="J1556" s="45">
        <f t="shared" si="6"/>
        <v>0.2411142905</v>
      </c>
      <c r="K1556" s="45">
        <f t="shared" si="7"/>
        <v>-0.06095439272</v>
      </c>
      <c r="L1556" s="45">
        <f t="shared" si="8"/>
        <v>0.09774929161</v>
      </c>
      <c r="M1556" s="45">
        <f t="shared" si="11"/>
        <v>0.07523831798</v>
      </c>
      <c r="N1556" s="233" t="str">
        <f t="shared" si="12"/>
        <v/>
      </c>
    </row>
    <row r="1557">
      <c r="A1557" s="180">
        <f t="shared" si="9"/>
        <v>6</v>
      </c>
      <c r="B1557" s="180">
        <f t="shared" si="10"/>
        <v>1999</v>
      </c>
      <c r="C1557" s="45">
        <f>'StockBond Returns'!W1547</f>
        <v>0.04423177365</v>
      </c>
      <c r="D1557" s="231">
        <f>'StockBond Returns'!M1547</f>
        <v>43.78045112</v>
      </c>
      <c r="E1557" s="45">
        <f t="shared" si="1"/>
        <v>0.02892062238</v>
      </c>
      <c r="F1557" s="147">
        <f t="shared" si="4"/>
        <v>197.6415351</v>
      </c>
      <c r="G1557" s="232">
        <f>'StockBond Returns'!C1547</f>
        <v>1999.416667</v>
      </c>
      <c r="H1557" s="147">
        <f t="shared" si="2"/>
        <v>0.4763263503</v>
      </c>
      <c r="I1557" s="147">
        <f t="shared" si="5"/>
        <v>5.551170312</v>
      </c>
      <c r="J1557" s="45">
        <f t="shared" si="6"/>
        <v>0.2356720385</v>
      </c>
      <c r="K1557" s="45">
        <f t="shared" si="7"/>
        <v>-0.06507208184</v>
      </c>
      <c r="L1557" s="45">
        <f t="shared" si="8"/>
        <v>0.09360066908</v>
      </c>
      <c r="M1557" s="45">
        <f t="shared" si="11"/>
        <v>0.07059510561</v>
      </c>
      <c r="N1557" s="233" t="str">
        <f t="shared" si="12"/>
        <v/>
      </c>
    </row>
    <row r="1558">
      <c r="A1558" s="180">
        <f t="shared" si="9"/>
        <v>7</v>
      </c>
      <c r="B1558" s="180">
        <f t="shared" si="10"/>
        <v>1999</v>
      </c>
      <c r="C1558" s="45">
        <f>'StockBond Returns'!W1548</f>
        <v>-0.02873909872</v>
      </c>
      <c r="D1558" s="231">
        <f>'StockBond Returns'!M1548</f>
        <v>42.14789622</v>
      </c>
      <c r="E1558" s="45">
        <f t="shared" si="1"/>
        <v>0.02936298831</v>
      </c>
      <c r="F1558" s="147">
        <f t="shared" si="4"/>
        <v>191.4988583</v>
      </c>
      <c r="G1558" s="232">
        <f>'StockBond Returns'!C1548</f>
        <v>1999.5</v>
      </c>
      <c r="H1558" s="147">
        <f t="shared" si="2"/>
        <v>0.4685815615</v>
      </c>
      <c r="I1558" s="147">
        <f t="shared" si="5"/>
        <v>5.570645902</v>
      </c>
      <c r="J1558" s="45">
        <f t="shared" si="6"/>
        <v>0.2313519935</v>
      </c>
      <c r="K1558" s="45">
        <f t="shared" si="7"/>
        <v>-0.06834069242</v>
      </c>
      <c r="L1558" s="45">
        <f t="shared" si="8"/>
        <v>0.09042786991</v>
      </c>
      <c r="M1558" s="45">
        <f t="shared" si="11"/>
        <v>0.06839811671</v>
      </c>
      <c r="N1558" s="233" t="str">
        <f t="shared" si="12"/>
        <v/>
      </c>
    </row>
    <row r="1559">
      <c r="A1559" s="180">
        <f t="shared" si="9"/>
        <v>8</v>
      </c>
      <c r="B1559" s="180">
        <f t="shared" si="10"/>
        <v>1999</v>
      </c>
      <c r="C1559" s="45">
        <f>'StockBond Returns'!W1549</f>
        <v>-0.005638128463</v>
      </c>
      <c r="D1559" s="231">
        <f>'StockBond Returns'!M1549</f>
        <v>41.70708001</v>
      </c>
      <c r="E1559" s="45">
        <f t="shared" si="1"/>
        <v>0.02948837224</v>
      </c>
      <c r="F1559" s="147">
        <f t="shared" si="4"/>
        <v>189.9532235</v>
      </c>
      <c r="G1559" s="232">
        <f>'StockBond Returns'!C1549</f>
        <v>1999.583333</v>
      </c>
      <c r="H1559" s="147">
        <f t="shared" si="2"/>
        <v>0.4667842802</v>
      </c>
      <c r="I1559" s="147">
        <f t="shared" si="5"/>
        <v>5.603539064</v>
      </c>
      <c r="J1559" s="45">
        <f t="shared" si="6"/>
        <v>0.2241238722</v>
      </c>
      <c r="K1559" s="45">
        <f t="shared" si="7"/>
        <v>-0.07380959697</v>
      </c>
      <c r="L1559" s="45">
        <f t="shared" si="8"/>
        <v>0.08466408525</v>
      </c>
      <c r="M1559" s="45">
        <f t="shared" si="11"/>
        <v>0.07075627648</v>
      </c>
      <c r="N1559" s="233" t="str">
        <f t="shared" si="12"/>
        <v/>
      </c>
    </row>
    <row r="1560">
      <c r="A1560" s="180">
        <f t="shared" si="9"/>
        <v>9</v>
      </c>
      <c r="B1560" s="180">
        <f t="shared" si="10"/>
        <v>1999</v>
      </c>
      <c r="C1560" s="45">
        <f>'StockBond Returns'!W1550</f>
        <v>-0.02196909191</v>
      </c>
      <c r="D1560" s="231">
        <f>'StockBond Returns'!M1550</f>
        <v>40.21181203</v>
      </c>
      <c r="E1560" s="45">
        <f t="shared" si="1"/>
        <v>0.0299341574</v>
      </c>
      <c r="F1560" s="147">
        <f t="shared" si="4"/>
        <v>185.3235942</v>
      </c>
      <c r="G1560" s="232">
        <f>'StockBond Returns'!C1550</f>
        <v>1999.666667</v>
      </c>
      <c r="H1560" s="147">
        <f t="shared" si="2"/>
        <v>0.4622921366</v>
      </c>
      <c r="I1560" s="147">
        <f t="shared" si="5"/>
        <v>5.619226694</v>
      </c>
      <c r="J1560" s="45">
        <f t="shared" si="6"/>
        <v>0.2207063908</v>
      </c>
      <c r="K1560" s="45">
        <f t="shared" si="7"/>
        <v>-0.0763953144</v>
      </c>
      <c r="L1560" s="45">
        <f t="shared" si="8"/>
        <v>0.08225505308</v>
      </c>
      <c r="M1560" s="45">
        <f t="shared" si="11"/>
        <v>0.06816288985</v>
      </c>
      <c r="N1560" s="233" t="str">
        <f t="shared" si="12"/>
        <v/>
      </c>
    </row>
    <row r="1561">
      <c r="A1561" s="180">
        <f t="shared" si="9"/>
        <v>10</v>
      </c>
      <c r="B1561" s="180">
        <f t="shared" si="10"/>
        <v>1999</v>
      </c>
      <c r="C1561" s="45">
        <f>'StockBond Returns'!W1551</f>
        <v>0.03943293127</v>
      </c>
      <c r="D1561" s="231">
        <f>'StockBond Returns'!M1551</f>
        <v>42.24077599</v>
      </c>
      <c r="E1561" s="45">
        <f t="shared" si="1"/>
        <v>0.02933690376</v>
      </c>
      <c r="F1561" s="147">
        <f t="shared" si="4"/>
        <v>192.1509251</v>
      </c>
      <c r="G1561" s="232">
        <f>'StockBond Returns'!C1551</f>
        <v>1999.75</v>
      </c>
      <c r="H1561" s="147">
        <f t="shared" si="2"/>
        <v>0.4697594331</v>
      </c>
      <c r="I1561" s="147">
        <f t="shared" si="5"/>
        <v>5.632329927</v>
      </c>
      <c r="J1561" s="45">
        <f t="shared" si="6"/>
        <v>0.2178665002</v>
      </c>
      <c r="K1561" s="45">
        <f t="shared" si="7"/>
        <v>-0.0785440181</v>
      </c>
      <c r="L1561" s="45">
        <f t="shared" si="8"/>
        <v>0.08034721278</v>
      </c>
      <c r="M1561" s="45">
        <f t="shared" si="11"/>
        <v>0.06281703773</v>
      </c>
      <c r="N1561" s="233" t="str">
        <f t="shared" si="12"/>
        <v/>
      </c>
    </row>
    <row r="1562">
      <c r="A1562" s="180">
        <f t="shared" si="9"/>
        <v>11</v>
      </c>
      <c r="B1562" s="180">
        <f t="shared" si="10"/>
        <v>1999</v>
      </c>
      <c r="C1562" s="45">
        <f>'StockBond Returns'!W1552</f>
        <v>0.01668121119</v>
      </c>
      <c r="D1562" s="231">
        <f>'StockBond Returns'!M1552</f>
        <v>43.14336956</v>
      </c>
      <c r="E1562" s="45">
        <f t="shared" si="1"/>
        <v>0.02908926633</v>
      </c>
      <c r="F1562" s="147">
        <f t="shared" si="4"/>
        <v>194.8786397</v>
      </c>
      <c r="G1562" s="232">
        <f>'StockBond Returns'!C1552</f>
        <v>1999.833333</v>
      </c>
      <c r="H1562" s="147">
        <f t="shared" si="2"/>
        <v>0.4724063876</v>
      </c>
      <c r="I1562" s="147">
        <f t="shared" si="5"/>
        <v>5.642707922</v>
      </c>
      <c r="J1562" s="45">
        <f t="shared" si="6"/>
        <v>0.2156266161</v>
      </c>
      <c r="K1562" s="45">
        <f t="shared" si="7"/>
        <v>-0.08023874784</v>
      </c>
      <c r="L1562" s="45">
        <f t="shared" si="8"/>
        <v>0.07896265071</v>
      </c>
      <c r="M1562" s="45">
        <f t="shared" si="11"/>
        <v>0.05751526117</v>
      </c>
      <c r="N1562" s="233" t="str">
        <f t="shared" si="12"/>
        <v/>
      </c>
    </row>
    <row r="1563">
      <c r="A1563" s="180">
        <f t="shared" si="9"/>
        <v>12</v>
      </c>
      <c r="B1563" s="180">
        <f t="shared" si="10"/>
        <v>1999</v>
      </c>
      <c r="C1563" s="45">
        <f>'StockBond Returns'!W1553</f>
        <v>0.03803887838</v>
      </c>
      <c r="D1563" s="231">
        <f>'StockBond Returns'!M1553</f>
        <v>45.45302167</v>
      </c>
      <c r="E1563" s="45">
        <f t="shared" si="1"/>
        <v>0.02850036877</v>
      </c>
      <c r="F1563" s="147">
        <f t="shared" si="4"/>
        <v>201.8012284</v>
      </c>
      <c r="G1563" s="232">
        <f>'StockBond Returns'!C1553</f>
        <v>1999.916667</v>
      </c>
      <c r="H1563" s="147">
        <f t="shared" si="2"/>
        <v>0.4792841189</v>
      </c>
      <c r="I1563" s="147">
        <f t="shared" si="5"/>
        <v>5.651708744</v>
      </c>
      <c r="J1563" s="45">
        <f t="shared" si="6"/>
        <v>0.2136906282</v>
      </c>
      <c r="K1563" s="45">
        <f t="shared" si="7"/>
        <v>-0.08170354519</v>
      </c>
      <c r="L1563" s="45">
        <f t="shared" si="8"/>
        <v>0.0778406641</v>
      </c>
      <c r="M1563" s="45">
        <f t="shared" si="11"/>
        <v>0.05051796713</v>
      </c>
      <c r="N1563" s="233" t="str">
        <f t="shared" si="12"/>
        <v/>
      </c>
    </row>
    <row r="1564">
      <c r="A1564" s="180">
        <f t="shared" si="9"/>
        <v>1</v>
      </c>
      <c r="B1564" s="180">
        <f t="shared" si="10"/>
        <v>2000</v>
      </c>
      <c r="C1564" s="45">
        <f>'StockBond Returns'!W1554</f>
        <v>-0.04338669868</v>
      </c>
      <c r="D1564" s="231">
        <f>'StockBond Returns'!M1554</f>
        <v>42.81673505</v>
      </c>
      <c r="E1564" s="45">
        <f t="shared" si="1"/>
        <v>0.02917767695</v>
      </c>
      <c r="F1564" s="147">
        <f t="shared" si="4"/>
        <v>192.5872497</v>
      </c>
      <c r="G1564" s="232">
        <f>'StockBond Returns'!C1554</f>
        <v>2000</v>
      </c>
      <c r="H1564" s="147">
        <f t="shared" si="2"/>
        <v>0.4682707131</v>
      </c>
      <c r="I1564" s="147">
        <f t="shared" si="5"/>
        <v>5.644722457</v>
      </c>
      <c r="J1564" s="45">
        <f t="shared" si="6"/>
        <v>0.2151927731</v>
      </c>
      <c r="K1564" s="45">
        <f t="shared" si="7"/>
        <v>-0.08056699988</v>
      </c>
      <c r="L1564" s="45">
        <f t="shared" si="8"/>
        <v>0.07976734545</v>
      </c>
      <c r="M1564" s="45">
        <f t="shared" si="11"/>
        <v>0.04088033451</v>
      </c>
      <c r="N1564" s="233" t="str">
        <f t="shared" si="12"/>
        <v/>
      </c>
    </row>
    <row r="1565">
      <c r="A1565" s="180">
        <f t="shared" si="9"/>
        <v>2</v>
      </c>
      <c r="B1565" s="180">
        <f t="shared" si="10"/>
        <v>2000</v>
      </c>
      <c r="C1565" s="45">
        <f>'StockBond Returns'!W1555</f>
        <v>-0.01212715033</v>
      </c>
      <c r="D1565" s="231">
        <f>'StockBond Returns'!M1555</f>
        <v>41.503738</v>
      </c>
      <c r="E1565" s="45">
        <f t="shared" si="1"/>
        <v>0.02954710766</v>
      </c>
      <c r="F1565" s="147">
        <f t="shared" si="4"/>
        <v>189.7891233</v>
      </c>
      <c r="G1565" s="232">
        <f>'StockBond Returns'!C1555</f>
        <v>2000.083333</v>
      </c>
      <c r="H1565" s="147">
        <f t="shared" si="2"/>
        <v>0.4673099715</v>
      </c>
      <c r="I1565" s="147">
        <f t="shared" si="5"/>
        <v>5.6467475</v>
      </c>
      <c r="J1565" s="45">
        <f t="shared" si="6"/>
        <v>0.2147569794</v>
      </c>
      <c r="K1565" s="45">
        <f t="shared" si="7"/>
        <v>-0.08089672796</v>
      </c>
      <c r="L1565" s="45">
        <f t="shared" si="8"/>
        <v>0.07997600618</v>
      </c>
      <c r="M1565" s="45">
        <f t="shared" si="11"/>
        <v>0.03612598867</v>
      </c>
      <c r="N1565" s="233" t="str">
        <f t="shared" si="12"/>
        <v/>
      </c>
    </row>
    <row r="1566">
      <c r="A1566" s="180">
        <f t="shared" si="9"/>
        <v>3</v>
      </c>
      <c r="B1566" s="180">
        <f t="shared" si="10"/>
        <v>2000</v>
      </c>
      <c r="C1566" s="45">
        <f>'StockBond Returns'!W1556</f>
        <v>0.07562043216</v>
      </c>
      <c r="D1566" s="231">
        <f>'StockBond Returns'!M1556</f>
        <v>44.91006802</v>
      </c>
      <c r="E1566" s="45">
        <f t="shared" si="1"/>
        <v>0.028633361</v>
      </c>
      <c r="F1566" s="147">
        <f t="shared" si="4"/>
        <v>203.6384106</v>
      </c>
      <c r="G1566" s="232">
        <f>'StockBond Returns'!C1556</f>
        <v>2000.166667</v>
      </c>
      <c r="H1566" s="147">
        <f t="shared" si="2"/>
        <v>0.4859043439</v>
      </c>
      <c r="I1566" s="147">
        <f t="shared" si="5"/>
        <v>5.660376135</v>
      </c>
      <c r="J1566" s="45">
        <f t="shared" si="6"/>
        <v>0.2118321775</v>
      </c>
      <c r="K1566" s="45">
        <f t="shared" si="7"/>
        <v>-0.08310967676</v>
      </c>
      <c r="L1566" s="45">
        <f t="shared" si="8"/>
        <v>0.07796918226</v>
      </c>
      <c r="M1566" s="45">
        <f t="shared" si="11"/>
        <v>0.03362305427</v>
      </c>
      <c r="N1566" s="233" t="str">
        <f t="shared" si="12"/>
        <v/>
      </c>
    </row>
    <row r="1567">
      <c r="A1567" s="180">
        <f t="shared" si="9"/>
        <v>4</v>
      </c>
      <c r="B1567" s="180">
        <f t="shared" si="10"/>
        <v>2000</v>
      </c>
      <c r="C1567" s="45">
        <f>'StockBond Returns'!W1557</f>
        <v>-0.01650821763</v>
      </c>
      <c r="D1567" s="231">
        <f>'StockBond Returns'!M1557</f>
        <v>43.73380221</v>
      </c>
      <c r="E1567" s="45">
        <f t="shared" si="1"/>
        <v>0.02893280426</v>
      </c>
      <c r="F1567" s="147">
        <f t="shared" si="4"/>
        <v>199.7988205</v>
      </c>
      <c r="G1567" s="232">
        <f>'StockBond Returns'!C1557</f>
        <v>2000.25</v>
      </c>
      <c r="H1567" s="147">
        <f t="shared" si="2"/>
        <v>0.481728347</v>
      </c>
      <c r="I1567" s="147">
        <f t="shared" si="5"/>
        <v>5.666545057</v>
      </c>
      <c r="J1567" s="45">
        <f t="shared" si="6"/>
        <v>0.2105129082</v>
      </c>
      <c r="K1567" s="45">
        <f t="shared" si="7"/>
        <v>-0.08410785561</v>
      </c>
      <c r="L1567" s="45">
        <f t="shared" si="8"/>
        <v>0.07738179775</v>
      </c>
      <c r="M1567" s="45">
        <f t="shared" si="11"/>
        <v>0.02944041034</v>
      </c>
      <c r="N1567" s="233" t="str">
        <f t="shared" si="12"/>
        <v/>
      </c>
    </row>
    <row r="1568">
      <c r="A1568" s="180">
        <f t="shared" si="9"/>
        <v>5</v>
      </c>
      <c r="B1568" s="180">
        <f t="shared" si="10"/>
        <v>2000</v>
      </c>
      <c r="C1568" s="45">
        <f>'StockBond Returns'!W1558</f>
        <v>-0.02486055234</v>
      </c>
      <c r="D1568" s="231">
        <f>'StockBond Returns'!M1558</f>
        <v>42.02877118</v>
      </c>
      <c r="E1568" s="45">
        <f t="shared" si="1"/>
        <v>0.02939661239</v>
      </c>
      <c r="F1568" s="147">
        <f t="shared" si="4"/>
        <v>194.3619592</v>
      </c>
      <c r="G1568" s="232">
        <f>'StockBond Returns'!C1558</f>
        <v>2000.333333</v>
      </c>
      <c r="H1568" s="147">
        <f t="shared" si="2"/>
        <v>0.4761319314</v>
      </c>
      <c r="I1568" s="147">
        <f t="shared" si="5"/>
        <v>5.674779575</v>
      </c>
      <c r="J1568" s="45">
        <f t="shared" si="6"/>
        <v>0.2087563659</v>
      </c>
      <c r="K1568" s="45">
        <f t="shared" si="7"/>
        <v>-0.08543688175</v>
      </c>
      <c r="L1568" s="45">
        <f t="shared" si="8"/>
        <v>0.07640073044</v>
      </c>
      <c r="M1568" s="45">
        <f t="shared" si="11"/>
        <v>0.0267696002</v>
      </c>
      <c r="N1568" s="233" t="str">
        <f t="shared" si="12"/>
        <v/>
      </c>
    </row>
    <row r="1569">
      <c r="A1569" s="180">
        <f t="shared" si="9"/>
        <v>6</v>
      </c>
      <c r="B1569" s="180">
        <f t="shared" si="10"/>
        <v>2000</v>
      </c>
      <c r="C1569" s="45">
        <f>'StockBond Returns'!W1559</f>
        <v>0.01864672643</v>
      </c>
      <c r="D1569" s="231">
        <f>'StockBond Returns'!M1559</f>
        <v>42.56659268</v>
      </c>
      <c r="E1569" s="45">
        <f t="shared" si="1"/>
        <v>0.02924630076</v>
      </c>
      <c r="F1569" s="147">
        <f t="shared" si="4"/>
        <v>197.5011632</v>
      </c>
      <c r="G1569" s="232">
        <f>'StockBond Returns'!C1559</f>
        <v>2000.416667</v>
      </c>
      <c r="H1569" s="147">
        <f t="shared" si="2"/>
        <v>0.4813482017</v>
      </c>
      <c r="I1569" s="147">
        <f t="shared" si="5"/>
        <v>5.679801427</v>
      </c>
      <c r="J1569" s="45">
        <f t="shared" si="6"/>
        <v>0.2076876322</v>
      </c>
      <c r="K1569" s="45">
        <f t="shared" si="7"/>
        <v>-0.08624550159</v>
      </c>
      <c r="L1569" s="45">
        <f t="shared" si="8"/>
        <v>0.07602678151</v>
      </c>
      <c r="M1569" s="45">
        <f t="shared" si="11"/>
        <v>0.02317189112</v>
      </c>
      <c r="N1569" s="233" t="str">
        <f t="shared" si="12"/>
        <v/>
      </c>
    </row>
    <row r="1570">
      <c r="A1570" s="180">
        <f t="shared" si="9"/>
        <v>7</v>
      </c>
      <c r="B1570" s="180">
        <f t="shared" si="10"/>
        <v>2000</v>
      </c>
      <c r="C1570" s="45">
        <f>'StockBond Returns'!W1560</f>
        <v>-0.01356005366</v>
      </c>
      <c r="D1570" s="231">
        <f>'StockBond Returns'!M1560</f>
        <v>41.53398716</v>
      </c>
      <c r="E1570" s="45">
        <f t="shared" si="1"/>
        <v>0.02953833376</v>
      </c>
      <c r="F1570" s="147">
        <f t="shared" si="4"/>
        <v>194.3482157</v>
      </c>
      <c r="G1570" s="232">
        <f>'StockBond Returns'!C1560</f>
        <v>2000.5</v>
      </c>
      <c r="H1570" s="147">
        <f t="shared" si="2"/>
        <v>0.4783935386</v>
      </c>
      <c r="I1570" s="147">
        <f t="shared" si="5"/>
        <v>5.689613404</v>
      </c>
      <c r="J1570" s="45">
        <f t="shared" si="6"/>
        <v>0.2056049242</v>
      </c>
      <c r="K1570" s="45">
        <f t="shared" si="7"/>
        <v>-0.08782130957</v>
      </c>
      <c r="L1570" s="45">
        <f t="shared" si="8"/>
        <v>0.07474544801</v>
      </c>
      <c r="M1570" s="45">
        <f t="shared" si="11"/>
        <v>0.02135614146</v>
      </c>
      <c r="N1570" s="233" t="str">
        <f t="shared" si="12"/>
        <v/>
      </c>
    </row>
    <row r="1571">
      <c r="A1571" s="180">
        <f t="shared" si="9"/>
        <v>8</v>
      </c>
      <c r="B1571" s="180">
        <f t="shared" si="10"/>
        <v>2000</v>
      </c>
      <c r="C1571" s="45">
        <f>'StockBond Returns'!W1561</f>
        <v>0.05361002449</v>
      </c>
      <c r="D1571" s="231">
        <f>'StockBond Returns'!M1561</f>
        <v>43.79942001</v>
      </c>
      <c r="E1571" s="45">
        <f t="shared" si="1"/>
        <v>0.02891567628</v>
      </c>
      <c r="F1571" s="147">
        <f t="shared" si="4"/>
        <v>204.2631881</v>
      </c>
      <c r="G1571" s="232">
        <f>'StockBond Returns'!C1561</f>
        <v>2000.583333</v>
      </c>
      <c r="H1571" s="147">
        <f t="shared" si="2"/>
        <v>0.4922006853</v>
      </c>
      <c r="I1571" s="147">
        <f t="shared" si="5"/>
        <v>5.715029809</v>
      </c>
      <c r="J1571" s="45">
        <f t="shared" si="6"/>
        <v>0.2002432474</v>
      </c>
      <c r="K1571" s="45">
        <f t="shared" si="7"/>
        <v>-0.09187803436</v>
      </c>
      <c r="L1571" s="45">
        <f t="shared" si="8"/>
        <v>0.07053275123</v>
      </c>
      <c r="M1571" s="45">
        <f t="shared" si="11"/>
        <v>0.01989648755</v>
      </c>
      <c r="N1571" s="233" t="str">
        <f t="shared" si="12"/>
        <v/>
      </c>
    </row>
    <row r="1572">
      <c r="A1572" s="180">
        <f t="shared" si="9"/>
        <v>9</v>
      </c>
      <c r="B1572" s="180">
        <f t="shared" si="10"/>
        <v>2000</v>
      </c>
      <c r="C1572" s="45">
        <f>'StockBond Returns'!W1562</f>
        <v>-0.04485462305</v>
      </c>
      <c r="D1572" s="231">
        <f>'StockBond Returns'!M1562</f>
        <v>40.98986814</v>
      </c>
      <c r="E1572" s="45">
        <f t="shared" si="1"/>
        <v>0.02969813634</v>
      </c>
      <c r="F1572" s="147">
        <f t="shared" si="4"/>
        <v>194.6309166</v>
      </c>
      <c r="G1572" s="232">
        <f>'StockBond Returns'!C1562</f>
        <v>2000.666667</v>
      </c>
      <c r="H1572" s="147">
        <f t="shared" si="2"/>
        <v>0.4816812914</v>
      </c>
      <c r="I1572" s="147">
        <f t="shared" si="5"/>
        <v>5.734418963</v>
      </c>
      <c r="J1572" s="45">
        <f t="shared" si="6"/>
        <v>0.196184998</v>
      </c>
      <c r="K1572" s="45">
        <f t="shared" si="7"/>
        <v>-0.09494856643</v>
      </c>
      <c r="L1572" s="45">
        <f t="shared" si="8"/>
        <v>0.0674658925</v>
      </c>
      <c r="M1572" s="45">
        <f t="shared" si="11"/>
        <v>0.02049966592</v>
      </c>
      <c r="N1572" s="233" t="str">
        <f t="shared" si="12"/>
        <v/>
      </c>
    </row>
    <row r="1573">
      <c r="A1573" s="180">
        <f t="shared" si="9"/>
        <v>10</v>
      </c>
      <c r="B1573" s="180">
        <f t="shared" si="10"/>
        <v>2000</v>
      </c>
      <c r="C1573" s="45">
        <f>'StockBond Returns'!W1563</f>
        <v>-0.003024443901</v>
      </c>
      <c r="D1573" s="231">
        <f>'StockBond Returns'!M1563</f>
        <v>40.48156863</v>
      </c>
      <c r="E1573" s="45">
        <f t="shared" si="1"/>
        <v>0.02985130003</v>
      </c>
      <c r="F1573" s="147">
        <f t="shared" si="4"/>
        <v>193.5620418</v>
      </c>
      <c r="G1573" s="232">
        <f>'StockBond Returns'!C1563</f>
        <v>2000.75</v>
      </c>
      <c r="H1573" s="147">
        <f t="shared" si="2"/>
        <v>0.4815065489</v>
      </c>
      <c r="I1573" s="147">
        <f t="shared" si="5"/>
        <v>5.746166079</v>
      </c>
      <c r="J1573" s="45">
        <f t="shared" si="6"/>
        <v>0.1937395894</v>
      </c>
      <c r="K1573" s="45">
        <f t="shared" si="7"/>
        <v>-0.09679879905</v>
      </c>
      <c r="L1573" s="45">
        <f t="shared" si="8"/>
        <v>0.0658259673</v>
      </c>
      <c r="M1573" s="45">
        <f t="shared" si="11"/>
        <v>0.02021120094</v>
      </c>
      <c r="N1573" s="233" t="str">
        <f t="shared" si="12"/>
        <v/>
      </c>
    </row>
    <row r="1574">
      <c r="A1574" s="180">
        <f t="shared" si="9"/>
        <v>11</v>
      </c>
      <c r="B1574" s="180">
        <f t="shared" si="10"/>
        <v>2000</v>
      </c>
      <c r="C1574" s="45">
        <f>'StockBond Returns'!W1564</f>
        <v>-0.05414743451</v>
      </c>
      <c r="D1574" s="231">
        <f>'StockBond Returns'!M1564</f>
        <v>37.00660229</v>
      </c>
      <c r="E1574" s="45">
        <f t="shared" si="1"/>
        <v>0.03101110259</v>
      </c>
      <c r="F1574" s="147">
        <f t="shared" si="4"/>
        <v>182.6257197</v>
      </c>
      <c r="G1574" s="232">
        <f>'StockBond Returns'!C1564</f>
        <v>2000.833333</v>
      </c>
      <c r="H1574" s="147">
        <f t="shared" si="2"/>
        <v>0.4719520773</v>
      </c>
      <c r="I1574" s="147">
        <f t="shared" si="5"/>
        <v>5.745711769</v>
      </c>
      <c r="J1574" s="45">
        <f t="shared" si="6"/>
        <v>0.1938339778</v>
      </c>
      <c r="K1574" s="45">
        <f t="shared" si="7"/>
        <v>-0.09672738342</v>
      </c>
      <c r="L1574" s="45">
        <f t="shared" si="8"/>
        <v>0.06644695878</v>
      </c>
      <c r="M1574" s="45">
        <f t="shared" si="11"/>
        <v>0.01825432907</v>
      </c>
      <c r="N1574" s="233" t="str">
        <f t="shared" si="12"/>
        <v/>
      </c>
    </row>
    <row r="1575">
      <c r="A1575" s="180">
        <f t="shared" si="9"/>
        <v>12</v>
      </c>
      <c r="B1575" s="180">
        <f t="shared" si="10"/>
        <v>2000</v>
      </c>
      <c r="C1575" s="45">
        <f>'StockBond Returns'!W1565</f>
        <v>-0.0117989917</v>
      </c>
      <c r="D1575" s="231">
        <f>'StockBond Returns'!M1565</f>
        <v>35.93946444</v>
      </c>
      <c r="E1575" s="45">
        <f t="shared" si="1"/>
        <v>0.031412283</v>
      </c>
      <c r="F1575" s="147">
        <f t="shared" si="4"/>
        <v>180.0045368</v>
      </c>
      <c r="G1575" s="232">
        <f>'StockBond Returns'!C1565</f>
        <v>2000.916667</v>
      </c>
      <c r="H1575" s="147">
        <f t="shared" si="2"/>
        <v>0.4711961208</v>
      </c>
      <c r="I1575" s="147">
        <f t="shared" si="5"/>
        <v>5.737623771</v>
      </c>
      <c r="J1575" s="45">
        <f t="shared" si="6"/>
        <v>0.1955168568</v>
      </c>
      <c r="K1575" s="45">
        <f t="shared" si="7"/>
        <v>-0.095454092</v>
      </c>
      <c r="L1575" s="45">
        <f t="shared" si="8"/>
        <v>0.0684879608</v>
      </c>
      <c r="M1575" s="45">
        <f t="shared" si="11"/>
        <v>0.01520160191</v>
      </c>
      <c r="N1575" s="233" t="str">
        <f t="shared" si="12"/>
        <v/>
      </c>
    </row>
    <row r="1576">
      <c r="A1576" s="180">
        <f t="shared" si="9"/>
        <v>1</v>
      </c>
      <c r="B1576" s="180">
        <f t="shared" si="10"/>
        <v>2001</v>
      </c>
      <c r="C1576" s="45">
        <f>'StockBond Returns'!W1566</f>
        <v>0.04275039503</v>
      </c>
      <c r="D1576" s="231">
        <f>'StockBond Returns'!M1566</f>
        <v>37.81998268</v>
      </c>
      <c r="E1576" s="45">
        <f t="shared" si="1"/>
        <v>0.0307205243</v>
      </c>
      <c r="F1576" s="147">
        <f t="shared" si="4"/>
        <v>187.2084619</v>
      </c>
      <c r="G1576" s="232">
        <f>'StockBond Returns'!C1566</f>
        <v>2001</v>
      </c>
      <c r="H1576" s="147">
        <f t="shared" si="2"/>
        <v>0.4792618419</v>
      </c>
      <c r="I1576" s="147">
        <f t="shared" si="5"/>
        <v>5.7486149</v>
      </c>
      <c r="J1576" s="45">
        <f t="shared" si="6"/>
        <v>0.193231075</v>
      </c>
      <c r="K1576" s="45">
        <f t="shared" si="7"/>
        <v>-0.0971835487</v>
      </c>
      <c r="L1576" s="45">
        <f t="shared" si="8"/>
        <v>0.06698561568</v>
      </c>
      <c r="M1576" s="45">
        <f t="shared" si="11"/>
        <v>0.01840523485</v>
      </c>
      <c r="N1576" s="233" t="str">
        <f t="shared" si="12"/>
        <v/>
      </c>
    </row>
    <row r="1577">
      <c r="A1577" s="180">
        <f t="shared" si="9"/>
        <v>2</v>
      </c>
      <c r="B1577" s="180">
        <f t="shared" si="10"/>
        <v>2001</v>
      </c>
      <c r="C1577" s="45">
        <f>'StockBond Returns'!W1567</f>
        <v>-0.06420070054</v>
      </c>
      <c r="D1577" s="231">
        <f>'StockBond Returns'!M1567</f>
        <v>34.02858742</v>
      </c>
      <c r="E1577" s="45">
        <f t="shared" si="1"/>
        <v>0.03219352794</v>
      </c>
      <c r="F1577" s="147">
        <f t="shared" si="4"/>
        <v>174.7410546</v>
      </c>
      <c r="G1577" s="232">
        <f>'StockBond Returns'!C1567</f>
        <v>2001.083333</v>
      </c>
      <c r="H1577" s="147">
        <f t="shared" si="2"/>
        <v>0.468794252</v>
      </c>
      <c r="I1577" s="147">
        <f t="shared" si="5"/>
        <v>5.75009918</v>
      </c>
      <c r="J1577" s="45">
        <f t="shared" si="6"/>
        <v>0.1929230647</v>
      </c>
      <c r="K1577" s="45">
        <f t="shared" si="7"/>
        <v>-0.09741659386</v>
      </c>
      <c r="L1577" s="45">
        <f t="shared" si="8"/>
        <v>0.06724532128</v>
      </c>
      <c r="M1577" s="45">
        <f t="shared" si="11"/>
        <v>0.01830286906</v>
      </c>
      <c r="N1577" s="233" t="str">
        <f t="shared" si="12"/>
        <v/>
      </c>
    </row>
    <row r="1578">
      <c r="A1578" s="180">
        <f t="shared" si="9"/>
        <v>3</v>
      </c>
      <c r="B1578" s="180">
        <f t="shared" si="10"/>
        <v>2001</v>
      </c>
      <c r="C1578" s="45">
        <f>'StockBond Returns'!W1568</f>
        <v>-0.05601387322</v>
      </c>
      <c r="D1578" s="231">
        <f>'StockBond Returns'!M1568</f>
        <v>31.23599706</v>
      </c>
      <c r="E1578" s="45">
        <f t="shared" si="1"/>
        <v>0.03350717272</v>
      </c>
      <c r="F1578" s="147">
        <f t="shared" si="4"/>
        <v>164.5105961</v>
      </c>
      <c r="G1578" s="232">
        <f>'StockBond Returns'!C1568</f>
        <v>2001.166667</v>
      </c>
      <c r="H1578" s="147">
        <f t="shared" si="2"/>
        <v>0.4593570797</v>
      </c>
      <c r="I1578" s="147">
        <f t="shared" si="5"/>
        <v>5.723551916</v>
      </c>
      <c r="J1578" s="45">
        <f t="shared" si="6"/>
        <v>0.19845614</v>
      </c>
      <c r="K1578" s="45">
        <f t="shared" si="7"/>
        <v>-0.09323018646</v>
      </c>
      <c r="L1578" s="45">
        <f t="shared" si="8"/>
        <v>0.07273236347</v>
      </c>
      <c r="M1578" s="45">
        <f t="shared" si="11"/>
        <v>0.01116105713</v>
      </c>
      <c r="N1578" s="233" t="str">
        <f t="shared" si="12"/>
        <v/>
      </c>
    </row>
    <row r="1579">
      <c r="A1579" s="180">
        <f t="shared" si="9"/>
        <v>4</v>
      </c>
      <c r="B1579" s="180">
        <f t="shared" si="10"/>
        <v>2001</v>
      </c>
      <c r="C1579" s="45">
        <f>'StockBond Returns'!W1569</f>
        <v>0.05968078135</v>
      </c>
      <c r="D1579" s="231">
        <f>'StockBond Returns'!M1569</f>
        <v>33.78605741</v>
      </c>
      <c r="E1579" s="45">
        <f t="shared" si="1"/>
        <v>0.03229900404</v>
      </c>
      <c r="F1579" s="147">
        <f t="shared" si="4"/>
        <v>173.8419451</v>
      </c>
      <c r="G1579" s="232">
        <f>'StockBond Returns'!C1569</f>
        <v>2001.25</v>
      </c>
      <c r="H1579" s="147">
        <f t="shared" si="2"/>
        <v>0.4679101405</v>
      </c>
      <c r="I1579" s="147">
        <f t="shared" si="5"/>
        <v>5.709733709</v>
      </c>
      <c r="J1579" s="45">
        <f t="shared" si="6"/>
        <v>0.2013565405</v>
      </c>
      <c r="K1579" s="45">
        <f t="shared" si="7"/>
        <v>-0.09103570014</v>
      </c>
      <c r="L1579" s="45">
        <f t="shared" si="8"/>
        <v>0.07587956851</v>
      </c>
      <c r="M1579" s="45">
        <f t="shared" si="11"/>
        <v>0.007621690456</v>
      </c>
      <c r="N1579" s="233" t="str">
        <f t="shared" si="12"/>
        <v/>
      </c>
    </row>
    <row r="1580">
      <c r="A1580" s="180">
        <f t="shared" si="9"/>
        <v>5</v>
      </c>
      <c r="B1580" s="180">
        <f t="shared" si="10"/>
        <v>2001</v>
      </c>
      <c r="C1580" s="45">
        <f>'StockBond Returns'!W1570</f>
        <v>-0.0005360387531</v>
      </c>
      <c r="D1580" s="231">
        <f>'StockBond Returns'!M1570</f>
        <v>33.68437151</v>
      </c>
      <c r="E1580" s="45">
        <f t="shared" si="1"/>
        <v>0.03234367906</v>
      </c>
      <c r="F1580" s="147">
        <f t="shared" si="4"/>
        <v>173.2810998</v>
      </c>
      <c r="G1580" s="232">
        <f>'StockBond Returns'!C1570</f>
        <v>2001.333333</v>
      </c>
      <c r="H1580" s="147">
        <f t="shared" si="2"/>
        <v>0.4670456898</v>
      </c>
      <c r="I1580" s="147">
        <f t="shared" si="5"/>
        <v>5.700647468</v>
      </c>
      <c r="J1580" s="45">
        <f t="shared" si="6"/>
        <v>0.2032713784</v>
      </c>
      <c r="K1580" s="45">
        <f t="shared" si="7"/>
        <v>-0.08958690519</v>
      </c>
      <c r="L1580" s="45">
        <f t="shared" si="8"/>
        <v>0.07815307249</v>
      </c>
      <c r="M1580" s="45">
        <f t="shared" si="11"/>
        <v>0.004558396024</v>
      </c>
      <c r="N1580" s="233" t="str">
        <f t="shared" si="12"/>
        <v/>
      </c>
    </row>
    <row r="1581">
      <c r="A1581" s="180">
        <f t="shared" si="9"/>
        <v>6</v>
      </c>
      <c r="B1581" s="180">
        <f t="shared" si="10"/>
        <v>2001</v>
      </c>
      <c r="C1581" s="45">
        <f>'StockBond Returns'!W1571</f>
        <v>-0.01185544334</v>
      </c>
      <c r="D1581" s="231">
        <f>'StockBond Returns'!M1571</f>
        <v>33.01540948</v>
      </c>
      <c r="E1581" s="45">
        <f t="shared" si="1"/>
        <v>0.03264444339</v>
      </c>
      <c r="F1581" s="147">
        <f t="shared" si="4"/>
        <v>170.7652668</v>
      </c>
      <c r="G1581" s="232">
        <f>'StockBond Returns'!C1571</f>
        <v>2001.416667</v>
      </c>
      <c r="H1581" s="147">
        <f t="shared" si="2"/>
        <v>0.4645447573</v>
      </c>
      <c r="I1581" s="147">
        <f t="shared" si="5"/>
        <v>5.683844023</v>
      </c>
      <c r="J1581" s="45">
        <f t="shared" si="6"/>
        <v>0.2068286723</v>
      </c>
      <c r="K1581" s="45">
        <f t="shared" si="7"/>
        <v>-0.08689540349</v>
      </c>
      <c r="L1581" s="45">
        <f t="shared" si="8"/>
        <v>0.0819052159</v>
      </c>
      <c r="M1581" s="45">
        <f t="shared" si="11"/>
        <v>0.000711749679</v>
      </c>
      <c r="N1581" s="233" t="str">
        <f t="shared" si="12"/>
        <v/>
      </c>
    </row>
    <row r="1582">
      <c r="A1582" s="180">
        <f t="shared" si="9"/>
        <v>7</v>
      </c>
      <c r="B1582" s="180">
        <f t="shared" si="10"/>
        <v>2001</v>
      </c>
      <c r="C1582" s="45">
        <f>'StockBond Returns'!W1572</f>
        <v>-0.005155088127</v>
      </c>
      <c r="D1582" s="231">
        <f>'StockBond Returns'!M1572</f>
        <v>32.34408846</v>
      </c>
      <c r="E1582" s="45">
        <f t="shared" si="1"/>
        <v>0.03295877543</v>
      </c>
      <c r="F1582" s="147">
        <f t="shared" si="4"/>
        <v>169.4228069</v>
      </c>
      <c r="G1582" s="232">
        <f>'StockBond Returns'!C1572</f>
        <v>2001.5</v>
      </c>
      <c r="H1582" s="147">
        <f t="shared" si="2"/>
        <v>0.465330687</v>
      </c>
      <c r="I1582" s="147">
        <f t="shared" si="5"/>
        <v>5.670781172</v>
      </c>
      <c r="J1582" s="45">
        <f t="shared" si="6"/>
        <v>0.2096086462</v>
      </c>
      <c r="K1582" s="45">
        <f t="shared" si="7"/>
        <v>-0.08479203369</v>
      </c>
      <c r="L1582" s="45">
        <f t="shared" si="8"/>
        <v>0.08497167648</v>
      </c>
      <c r="M1582" s="45">
        <f t="shared" si="11"/>
        <v>-0.003309931722</v>
      </c>
      <c r="N1582" s="233" t="str">
        <f t="shared" si="12"/>
        <v/>
      </c>
    </row>
    <row r="1583">
      <c r="A1583" s="180">
        <f t="shared" si="9"/>
        <v>8</v>
      </c>
      <c r="B1583" s="180">
        <f t="shared" si="10"/>
        <v>2001</v>
      </c>
      <c r="C1583" s="45">
        <f>'StockBond Returns'!W1573</f>
        <v>-0.04163819661</v>
      </c>
      <c r="D1583" s="231">
        <f>'StockBond Returns'!M1573</f>
        <v>30.20730391</v>
      </c>
      <c r="E1583" s="45">
        <f t="shared" si="1"/>
        <v>0.0340522882</v>
      </c>
      <c r="F1583" s="147">
        <f t="shared" si="4"/>
        <v>161.9223916</v>
      </c>
      <c r="G1583" s="232">
        <f>'StockBond Returns'!C1573</f>
        <v>2001.583333</v>
      </c>
      <c r="H1583" s="147">
        <f t="shared" si="2"/>
        <v>0.4594856619</v>
      </c>
      <c r="I1583" s="147">
        <f t="shared" si="5"/>
        <v>5.638066148</v>
      </c>
      <c r="J1583" s="45">
        <f t="shared" si="6"/>
        <v>0.2166274314</v>
      </c>
      <c r="K1583" s="45">
        <f t="shared" si="7"/>
        <v>-0.079481516</v>
      </c>
      <c r="L1583" s="45">
        <f t="shared" si="8"/>
        <v>0.09185125495</v>
      </c>
      <c r="M1583" s="45">
        <f t="shared" si="11"/>
        <v>-0.01346688694</v>
      </c>
      <c r="N1583" s="233" t="str">
        <f t="shared" si="12"/>
        <v/>
      </c>
    </row>
    <row r="1584">
      <c r="A1584" s="180">
        <f t="shared" si="9"/>
        <v>9</v>
      </c>
      <c r="B1584" s="180">
        <f t="shared" si="10"/>
        <v>2001</v>
      </c>
      <c r="C1584" s="45">
        <f>'StockBond Returns'!W1574</f>
        <v>-0.05997858665</v>
      </c>
      <c r="D1584" s="231">
        <f>'StockBond Returns'!M1574</f>
        <v>27.50609834</v>
      </c>
      <c r="E1584" s="45">
        <f t="shared" si="1"/>
        <v>0.03567778712</v>
      </c>
      <c r="F1584" s="147">
        <f t="shared" si="4"/>
        <v>151.778589</v>
      </c>
      <c r="G1584" s="232">
        <f>'StockBond Returns'!C1574</f>
        <v>2001.666667</v>
      </c>
      <c r="H1584" s="147">
        <f t="shared" si="2"/>
        <v>0.4512603489</v>
      </c>
      <c r="I1584" s="147">
        <f t="shared" si="5"/>
        <v>5.607645206</v>
      </c>
      <c r="J1584" s="45">
        <f t="shared" si="6"/>
        <v>0.2232275196</v>
      </c>
      <c r="K1584" s="45">
        <f t="shared" si="7"/>
        <v>-0.07448779068</v>
      </c>
      <c r="L1584" s="45">
        <f t="shared" si="8"/>
        <v>0.09837777562</v>
      </c>
      <c r="M1584" s="45">
        <f t="shared" si="11"/>
        <v>-0.02210751575</v>
      </c>
      <c r="N1584" s="233" t="str">
        <f t="shared" si="12"/>
        <v/>
      </c>
    </row>
    <row r="1585">
      <c r="A1585" s="180">
        <f t="shared" si="9"/>
        <v>10</v>
      </c>
      <c r="B1585" s="180">
        <f t="shared" si="10"/>
        <v>2001</v>
      </c>
      <c r="C1585" s="45">
        <f>'StockBond Returns'!W1575</f>
        <v>0.025784367</v>
      </c>
      <c r="D1585" s="231">
        <f>'StockBond Returns'!M1575</f>
        <v>28.13116272</v>
      </c>
      <c r="E1585" s="45">
        <f t="shared" si="1"/>
        <v>0.03527388318</v>
      </c>
      <c r="F1585" s="147">
        <f t="shared" si="4"/>
        <v>155.229208</v>
      </c>
      <c r="G1585" s="232">
        <f>'StockBond Returns'!C1575</f>
        <v>2001.75</v>
      </c>
      <c r="H1585" s="147">
        <f t="shared" si="2"/>
        <v>0.4562947459</v>
      </c>
      <c r="I1585" s="147">
        <f t="shared" si="5"/>
        <v>5.582433403</v>
      </c>
      <c r="J1585" s="45">
        <f t="shared" si="6"/>
        <v>0.2287519512</v>
      </c>
      <c r="K1585" s="45">
        <f t="shared" si="7"/>
        <v>-0.07030792327</v>
      </c>
      <c r="L1585" s="45">
        <f t="shared" si="8"/>
        <v>0.1039595029</v>
      </c>
      <c r="M1585" s="45">
        <f t="shared" si="11"/>
        <v>-0.02849424712</v>
      </c>
      <c r="N1585" s="233" t="str">
        <f t="shared" si="12"/>
        <v/>
      </c>
    </row>
    <row r="1586">
      <c r="A1586" s="180">
        <f t="shared" si="9"/>
        <v>11</v>
      </c>
      <c r="B1586" s="180">
        <f t="shared" si="10"/>
        <v>2001</v>
      </c>
      <c r="C1586" s="45">
        <f>'StockBond Returns'!W1576</f>
        <v>0.04978925081</v>
      </c>
      <c r="D1586" s="231">
        <f>'StockBond Returns'!M1576</f>
        <v>30.26460196</v>
      </c>
      <c r="E1586" s="45">
        <f t="shared" si="1"/>
        <v>0.0340209508</v>
      </c>
      <c r="F1586" s="147">
        <f t="shared" si="4"/>
        <v>162.4789407</v>
      </c>
      <c r="G1586" s="232">
        <f>'StockBond Returns'!C1576</f>
        <v>2001.833333</v>
      </c>
      <c r="H1586" s="147">
        <f t="shared" si="2"/>
        <v>0.4606406706</v>
      </c>
      <c r="I1586" s="147">
        <f t="shared" si="5"/>
        <v>5.571121996</v>
      </c>
      <c r="J1586" s="45">
        <f t="shared" si="6"/>
        <v>0.2312467652</v>
      </c>
      <c r="K1586" s="45">
        <f t="shared" si="7"/>
        <v>-0.06842030975</v>
      </c>
      <c r="L1586" s="45">
        <f t="shared" si="8"/>
        <v>0.1068358912</v>
      </c>
      <c r="M1586" s="45">
        <f t="shared" si="11"/>
        <v>-0.03038610005</v>
      </c>
      <c r="N1586" s="233" t="str">
        <f t="shared" si="12"/>
        <v/>
      </c>
    </row>
    <row r="1587">
      <c r="A1587" s="180">
        <f t="shared" si="9"/>
        <v>12</v>
      </c>
      <c r="B1587" s="180">
        <f t="shared" si="10"/>
        <v>2001</v>
      </c>
      <c r="C1587" s="45">
        <f>'StockBond Returns'!W1577</f>
        <v>0.002531685029</v>
      </c>
      <c r="D1587" s="231">
        <f>'StockBond Returns'!M1577</f>
        <v>30.58386655</v>
      </c>
      <c r="E1587" s="45">
        <f t="shared" si="1"/>
        <v>0.03384848881</v>
      </c>
      <c r="F1587" s="147">
        <f t="shared" si="4"/>
        <v>162.4284793</v>
      </c>
      <c r="G1587" s="232">
        <f>'StockBond Returns'!C1577</f>
        <v>2001.916667</v>
      </c>
      <c r="H1587" s="147">
        <f t="shared" si="2"/>
        <v>0.4581632137</v>
      </c>
      <c r="I1587" s="147">
        <f t="shared" si="5"/>
        <v>5.558089089</v>
      </c>
      <c r="J1587" s="45">
        <f t="shared" si="6"/>
        <v>0.234133859</v>
      </c>
      <c r="K1587" s="45">
        <f t="shared" si="7"/>
        <v>-0.06623589144</v>
      </c>
      <c r="L1587" s="45">
        <f t="shared" si="8"/>
        <v>0.1100733345</v>
      </c>
      <c r="M1587" s="45">
        <f t="shared" si="11"/>
        <v>-0.03129077279</v>
      </c>
      <c r="N1587" s="233" t="str">
        <f t="shared" si="12"/>
        <v/>
      </c>
    </row>
    <row r="1588">
      <c r="A1588" s="180">
        <f t="shared" si="9"/>
        <v>1</v>
      </c>
      <c r="B1588" s="180">
        <f t="shared" si="10"/>
        <v>2002</v>
      </c>
      <c r="C1588" s="45">
        <f>'StockBond Returns'!W1578</f>
        <v>-0.01160182193</v>
      </c>
      <c r="D1588" s="231">
        <f>'StockBond Returns'!M1578</f>
        <v>30.0113983</v>
      </c>
      <c r="E1588" s="45">
        <f t="shared" si="1"/>
        <v>0.03416033668</v>
      </c>
      <c r="F1588" s="147">
        <f t="shared" si="4"/>
        <v>160.0911653</v>
      </c>
      <c r="G1588" s="232">
        <f>'StockBond Returns'!C1578</f>
        <v>2002</v>
      </c>
      <c r="H1588" s="147">
        <f t="shared" si="2"/>
        <v>0.4557306757</v>
      </c>
      <c r="I1588" s="147">
        <f t="shared" si="5"/>
        <v>5.534557923</v>
      </c>
      <c r="J1588" s="45">
        <f t="shared" si="6"/>
        <v>0.2393810006</v>
      </c>
      <c r="K1588" s="45">
        <f t="shared" si="7"/>
        <v>-0.06226582576</v>
      </c>
      <c r="L1588" s="45">
        <f t="shared" si="8"/>
        <v>0.1154443383</v>
      </c>
      <c r="M1588" s="45">
        <f t="shared" si="11"/>
        <v>-0.03723627004</v>
      </c>
      <c r="N1588" s="233" t="str">
        <f t="shared" si="12"/>
        <v/>
      </c>
    </row>
    <row r="1589">
      <c r="A1589" s="180">
        <f t="shared" si="9"/>
        <v>2</v>
      </c>
      <c r="B1589" s="180">
        <f t="shared" si="10"/>
        <v>2002</v>
      </c>
      <c r="C1589" s="45">
        <f>'StockBond Returns'!W1579</f>
        <v>-0.01141138125</v>
      </c>
      <c r="D1589" s="231">
        <f>'StockBond Returns'!M1579</f>
        <v>29.2458424</v>
      </c>
      <c r="E1589" s="45">
        <f t="shared" si="1"/>
        <v>0.03459644719</v>
      </c>
      <c r="F1589" s="147">
        <f t="shared" si="4"/>
        <v>157.8137739</v>
      </c>
      <c r="G1589" s="232">
        <f>'StockBond Returns'!C1579</f>
        <v>2002.083333</v>
      </c>
      <c r="H1589" s="147">
        <f t="shared" si="2"/>
        <v>0.454982991</v>
      </c>
      <c r="I1589" s="147">
        <f t="shared" si="5"/>
        <v>5.520746662</v>
      </c>
      <c r="J1589" s="45">
        <f t="shared" si="6"/>
        <v>0.2424815621</v>
      </c>
      <c r="K1589" s="45">
        <f t="shared" si="7"/>
        <v>-0.05991989464</v>
      </c>
      <c r="L1589" s="45">
        <f t="shared" si="8"/>
        <v>0.1188996114</v>
      </c>
      <c r="M1589" s="45">
        <f t="shared" si="11"/>
        <v>-0.03988670647</v>
      </c>
      <c r="N1589" s="233" t="str">
        <f t="shared" si="12"/>
        <v/>
      </c>
    </row>
    <row r="1590">
      <c r="A1590" s="180">
        <f t="shared" si="9"/>
        <v>3</v>
      </c>
      <c r="B1590" s="180">
        <f t="shared" si="10"/>
        <v>2002</v>
      </c>
      <c r="C1590" s="45">
        <f>'StockBond Returns'!W1580</f>
        <v>0.01553936755</v>
      </c>
      <c r="D1590" s="231">
        <f>'StockBond Returns'!M1580</f>
        <v>30.10178582</v>
      </c>
      <c r="E1590" s="45">
        <f t="shared" si="1"/>
        <v>0.0341103102</v>
      </c>
      <c r="F1590" s="147">
        <f t="shared" si="4"/>
        <v>159.804047</v>
      </c>
      <c r="G1590" s="232">
        <f>'StockBond Returns'!C1580</f>
        <v>2002.166667</v>
      </c>
      <c r="H1590" s="147">
        <f t="shared" si="2"/>
        <v>0.4542471344</v>
      </c>
      <c r="I1590" s="147">
        <f t="shared" si="5"/>
        <v>5.515636717</v>
      </c>
      <c r="J1590" s="45">
        <f t="shared" si="6"/>
        <v>0.2436326554</v>
      </c>
      <c r="K1590" s="45">
        <f t="shared" si="7"/>
        <v>-0.05904896022</v>
      </c>
      <c r="L1590" s="45">
        <f t="shared" si="8"/>
        <v>0.120608529</v>
      </c>
      <c r="M1590" s="45">
        <f t="shared" si="11"/>
        <v>-0.03632625375</v>
      </c>
      <c r="N1590" s="233" t="str">
        <f t="shared" si="12"/>
        <v/>
      </c>
    </row>
    <row r="1591">
      <c r="A1591" s="180">
        <f t="shared" si="9"/>
        <v>4</v>
      </c>
      <c r="B1591" s="180">
        <f t="shared" si="10"/>
        <v>2002</v>
      </c>
      <c r="C1591" s="45">
        <f>'StockBond Returns'!W1581</f>
        <v>-0.04210561463</v>
      </c>
      <c r="D1591" s="231">
        <f>'StockBond Returns'!M1581</f>
        <v>28.09260996</v>
      </c>
      <c r="E1591" s="45">
        <f t="shared" si="1"/>
        <v>0.03529827509</v>
      </c>
      <c r="F1591" s="147">
        <f t="shared" si="4"/>
        <v>152.6402786</v>
      </c>
      <c r="G1591" s="232">
        <f>'StockBond Returns'!C1581</f>
        <v>2002.25</v>
      </c>
      <c r="H1591" s="147">
        <f t="shared" si="2"/>
        <v>0.4489948785</v>
      </c>
      <c r="I1591" s="147">
        <f t="shared" si="5"/>
        <v>5.496721455</v>
      </c>
      <c r="J1591" s="45">
        <f t="shared" si="6"/>
        <v>0.2479122315</v>
      </c>
      <c r="K1591" s="45">
        <f t="shared" si="7"/>
        <v>-0.05581096905</v>
      </c>
      <c r="L1591" s="45">
        <f t="shared" si="8"/>
        <v>0.1251419608</v>
      </c>
      <c r="M1591" s="45">
        <f t="shared" si="11"/>
        <v>-0.03730686327</v>
      </c>
      <c r="N1591" s="233" t="str">
        <f t="shared" si="12"/>
        <v/>
      </c>
    </row>
    <row r="1592">
      <c r="A1592" s="180">
        <f t="shared" si="9"/>
        <v>5</v>
      </c>
      <c r="B1592" s="180">
        <f t="shared" si="10"/>
        <v>2002</v>
      </c>
      <c r="C1592" s="45">
        <f>'StockBond Returns'!W1582</f>
        <v>-0.005031779969</v>
      </c>
      <c r="D1592" s="231">
        <f>'StockBond Returns'!M1582</f>
        <v>27.8124889</v>
      </c>
      <c r="E1592" s="45">
        <f t="shared" si="1"/>
        <v>0.03547753526</v>
      </c>
      <c r="F1592" s="147">
        <f t="shared" si="4"/>
        <v>151.4254906</v>
      </c>
      <c r="G1592" s="232">
        <f>'StockBond Returns'!C1582</f>
        <v>2002.333333</v>
      </c>
      <c r="H1592" s="147">
        <f t="shared" si="2"/>
        <v>0.4476835986</v>
      </c>
      <c r="I1592" s="147">
        <f t="shared" si="5"/>
        <v>5.477359363</v>
      </c>
      <c r="J1592" s="45">
        <f t="shared" si="6"/>
        <v>0.252323516</v>
      </c>
      <c r="K1592" s="45">
        <f t="shared" si="7"/>
        <v>-0.05247332533</v>
      </c>
      <c r="L1592" s="45">
        <f t="shared" si="8"/>
        <v>0.1298084258</v>
      </c>
      <c r="M1592" s="45">
        <f t="shared" si="11"/>
        <v>-0.03916890241</v>
      </c>
      <c r="N1592" s="233" t="str">
        <f t="shared" si="12"/>
        <v/>
      </c>
    </row>
    <row r="1593">
      <c r="A1593" s="180">
        <f t="shared" si="9"/>
        <v>6</v>
      </c>
      <c r="B1593" s="180">
        <f t="shared" si="10"/>
        <v>2002</v>
      </c>
      <c r="C1593" s="45">
        <f>'StockBond Returns'!W1583</f>
        <v>-0.06352759907</v>
      </c>
      <c r="D1593" s="231">
        <f>'StockBond Returns'!M1583</f>
        <v>25.20701663</v>
      </c>
      <c r="E1593" s="45">
        <f t="shared" si="1"/>
        <v>0.03733574682</v>
      </c>
      <c r="F1593" s="147">
        <f t="shared" si="4"/>
        <v>141.3865494</v>
      </c>
      <c r="G1593" s="232">
        <f>'StockBond Returns'!C1583</f>
        <v>2002.416667</v>
      </c>
      <c r="H1593" s="147">
        <f t="shared" si="2"/>
        <v>0.4398977011</v>
      </c>
      <c r="I1593" s="147">
        <f t="shared" si="5"/>
        <v>5.452712307</v>
      </c>
      <c r="J1593" s="45">
        <f t="shared" si="6"/>
        <v>0.2579842012</v>
      </c>
      <c r="K1593" s="45">
        <f t="shared" si="7"/>
        <v>-0.04819036636</v>
      </c>
      <c r="L1593" s="45">
        <f t="shared" si="8"/>
        <v>0.1356174414</v>
      </c>
      <c r="M1593" s="45">
        <f t="shared" si="11"/>
        <v>-0.04066468311</v>
      </c>
      <c r="N1593" s="233" t="str">
        <f t="shared" si="12"/>
        <v/>
      </c>
    </row>
    <row r="1594">
      <c r="A1594" s="180">
        <f t="shared" si="9"/>
        <v>7</v>
      </c>
      <c r="B1594" s="180">
        <f t="shared" si="10"/>
        <v>2002</v>
      </c>
      <c r="C1594" s="45">
        <f>'StockBond Returns'!W1584</f>
        <v>-0.03762135246</v>
      </c>
      <c r="D1594" s="231">
        <f>'StockBond Returns'!M1584</f>
        <v>23.67163191</v>
      </c>
      <c r="E1594" s="45">
        <f t="shared" si="1"/>
        <v>0.03862232912</v>
      </c>
      <c r="F1594" s="147">
        <f t="shared" si="4"/>
        <v>135.6440481</v>
      </c>
      <c r="G1594" s="232">
        <f>'StockBond Returns'!C1584</f>
        <v>2002.5</v>
      </c>
      <c r="H1594" s="147">
        <f t="shared" si="2"/>
        <v>0.436574089</v>
      </c>
      <c r="I1594" s="147">
        <f t="shared" si="5"/>
        <v>5.423955709</v>
      </c>
      <c r="J1594" s="45">
        <f t="shared" si="6"/>
        <v>0.2646537516</v>
      </c>
      <c r="K1594" s="45">
        <f t="shared" si="7"/>
        <v>-0.04314408492</v>
      </c>
      <c r="L1594" s="45">
        <f t="shared" si="8"/>
        <v>0.1423566572</v>
      </c>
      <c r="M1594" s="45">
        <f t="shared" si="11"/>
        <v>-0.04352583092</v>
      </c>
      <c r="N1594" s="233" t="str">
        <f t="shared" si="12"/>
        <v/>
      </c>
    </row>
    <row r="1595">
      <c r="A1595" s="180">
        <f t="shared" si="9"/>
        <v>8</v>
      </c>
      <c r="B1595" s="180">
        <f t="shared" si="10"/>
        <v>2002</v>
      </c>
      <c r="C1595" s="45">
        <f>'StockBond Returns'!W1585</f>
        <v>-0.02089622687</v>
      </c>
      <c r="D1595" s="231">
        <f>'StockBond Returns'!M1585</f>
        <v>22.69613967</v>
      </c>
      <c r="E1595" s="45">
        <f t="shared" si="1"/>
        <v>0.03953017814</v>
      </c>
      <c r="F1595" s="147">
        <f t="shared" si="4"/>
        <v>132.3821479</v>
      </c>
      <c r="G1595" s="232">
        <f>'StockBond Returns'!C1585</f>
        <v>2002.583333</v>
      </c>
      <c r="H1595" s="147">
        <f t="shared" si="2"/>
        <v>0.4360908242</v>
      </c>
      <c r="I1595" s="147">
        <f t="shared" si="5"/>
        <v>5.400560872</v>
      </c>
      <c r="J1595" s="45">
        <f t="shared" si="6"/>
        <v>0.2701321399</v>
      </c>
      <c r="K1595" s="45">
        <f t="shared" si="7"/>
        <v>-0.03899905454</v>
      </c>
      <c r="L1595" s="45">
        <f t="shared" si="8"/>
        <v>0.148041552</v>
      </c>
      <c r="M1595" s="45">
        <f t="shared" si="11"/>
        <v>-0.04212530867</v>
      </c>
      <c r="N1595" s="233" t="str">
        <f t="shared" si="12"/>
        <v/>
      </c>
    </row>
    <row r="1596">
      <c r="A1596" s="180">
        <f t="shared" si="9"/>
        <v>9</v>
      </c>
      <c r="B1596" s="180">
        <f t="shared" si="10"/>
        <v>2002</v>
      </c>
      <c r="C1596" s="45">
        <f>'StockBond Returns'!W1586</f>
        <v>-0.04306923358</v>
      </c>
      <c r="D1596" s="231">
        <f>'StockBond Returns'!M1586</f>
        <v>21.01124348</v>
      </c>
      <c r="E1596" s="45">
        <f t="shared" si="1"/>
        <v>0.04129678292</v>
      </c>
      <c r="F1596" s="147">
        <f t="shared" si="4"/>
        <v>126.2632416</v>
      </c>
      <c r="G1596" s="232">
        <f>'StockBond Returns'!C1586</f>
        <v>2002.666667</v>
      </c>
      <c r="H1596" s="147">
        <f t="shared" si="2"/>
        <v>0.4345221398</v>
      </c>
      <c r="I1596" s="147">
        <f t="shared" si="5"/>
        <v>5.383822662</v>
      </c>
      <c r="J1596" s="45">
        <f t="shared" si="6"/>
        <v>0.2740809582</v>
      </c>
      <c r="K1596" s="45">
        <f t="shared" si="7"/>
        <v>-0.03601131965</v>
      </c>
      <c r="L1596" s="45">
        <f t="shared" si="8"/>
        <v>0.1523614077</v>
      </c>
      <c r="M1596" s="45">
        <f t="shared" si="11"/>
        <v>-0.03991382038</v>
      </c>
      <c r="N1596" s="233" t="str">
        <f t="shared" si="12"/>
        <v/>
      </c>
    </row>
    <row r="1597">
      <c r="A1597" s="180">
        <f t="shared" si="9"/>
        <v>10</v>
      </c>
      <c r="B1597" s="180">
        <f t="shared" si="10"/>
        <v>2002</v>
      </c>
      <c r="C1597" s="45">
        <f>'StockBond Returns'!W1587</f>
        <v>0.05853588813</v>
      </c>
      <c r="D1597" s="231">
        <f>'StockBond Returns'!M1587</f>
        <v>22.75599231</v>
      </c>
      <c r="E1597" s="45">
        <f t="shared" si="1"/>
        <v>0.03947223453</v>
      </c>
      <c r="F1597" s="147">
        <f t="shared" si="4"/>
        <v>133.1942153</v>
      </c>
      <c r="G1597" s="232">
        <f>'StockBond Returns'!C1587</f>
        <v>2002.75</v>
      </c>
      <c r="H1597" s="147">
        <f t="shared" si="2"/>
        <v>0.4381227752</v>
      </c>
      <c r="I1597" s="147">
        <f t="shared" si="5"/>
        <v>5.365650692</v>
      </c>
      <c r="J1597" s="45">
        <f t="shared" si="6"/>
        <v>0.278395917</v>
      </c>
      <c r="K1597" s="45">
        <f t="shared" si="7"/>
        <v>-0.03274655736</v>
      </c>
      <c r="L1597" s="45">
        <f t="shared" si="8"/>
        <v>0.1570259345</v>
      </c>
      <c r="M1597" s="45">
        <f t="shared" si="11"/>
        <v>-0.03883301341</v>
      </c>
      <c r="N1597" s="233" t="str">
        <f t="shared" si="12"/>
        <v/>
      </c>
    </row>
    <row r="1598">
      <c r="A1598" s="180">
        <f t="shared" si="9"/>
        <v>11</v>
      </c>
      <c r="B1598" s="180">
        <f t="shared" si="10"/>
        <v>2002</v>
      </c>
      <c r="C1598" s="45">
        <f>'StockBond Returns'!W1588</f>
        <v>0.03606534783</v>
      </c>
      <c r="D1598" s="231">
        <f>'StockBond Returns'!M1588</f>
        <v>23.97962149</v>
      </c>
      <c r="E1598" s="45">
        <f t="shared" si="1"/>
        <v>0.03835103805</v>
      </c>
      <c r="F1598" s="147">
        <f t="shared" si="4"/>
        <v>137.5439871</v>
      </c>
      <c r="G1598" s="232">
        <f>'StockBond Returns'!C1588</f>
        <v>2002.833333</v>
      </c>
      <c r="H1598" s="147">
        <f t="shared" si="2"/>
        <v>0.4395795569</v>
      </c>
      <c r="I1598" s="147">
        <f t="shared" si="5"/>
        <v>5.344589578</v>
      </c>
      <c r="J1598" s="45">
        <f t="shared" si="6"/>
        <v>0.2834336175</v>
      </c>
      <c r="K1598" s="45">
        <f t="shared" si="7"/>
        <v>-0.02893495791</v>
      </c>
      <c r="L1598" s="45">
        <f t="shared" si="8"/>
        <v>0.1623595781</v>
      </c>
      <c r="M1598" s="45">
        <f t="shared" si="11"/>
        <v>-0.04066190227</v>
      </c>
      <c r="N1598" s="233" t="str">
        <f t="shared" si="12"/>
        <v/>
      </c>
    </row>
    <row r="1599">
      <c r="A1599" s="180">
        <f t="shared" si="9"/>
        <v>12</v>
      </c>
      <c r="B1599" s="180">
        <f t="shared" si="10"/>
        <v>2002</v>
      </c>
      <c r="C1599" s="45">
        <f>'StockBond Returns'!W1589</f>
        <v>-0.0356874442</v>
      </c>
      <c r="D1599" s="231">
        <f>'StockBond Returns'!M1589</f>
        <v>22.60405166</v>
      </c>
      <c r="E1599" s="45">
        <f t="shared" si="1"/>
        <v>0.03961992821</v>
      </c>
      <c r="F1599" s="147">
        <f t="shared" si="4"/>
        <v>132.2115017</v>
      </c>
      <c r="G1599" s="232">
        <f>'StockBond Returns'!C1589</f>
        <v>2002.916667</v>
      </c>
      <c r="H1599" s="147">
        <f t="shared" si="2"/>
        <v>0.4365175171</v>
      </c>
      <c r="I1599" s="147">
        <f t="shared" si="5"/>
        <v>5.322943882</v>
      </c>
      <c r="J1599" s="45">
        <f t="shared" si="6"/>
        <v>0.2886526871</v>
      </c>
      <c r="K1599" s="45">
        <f t="shared" si="7"/>
        <v>-0.0249861319</v>
      </c>
      <c r="L1599" s="45">
        <f t="shared" si="8"/>
        <v>0.1678746288</v>
      </c>
      <c r="M1599" s="45">
        <f t="shared" si="11"/>
        <v>-0.04230684392</v>
      </c>
      <c r="N1599" s="233" t="str">
        <f t="shared" si="12"/>
        <v/>
      </c>
    </row>
    <row r="1600">
      <c r="A1600" s="180">
        <f t="shared" si="9"/>
        <v>1</v>
      </c>
      <c r="B1600" s="180">
        <f t="shared" si="10"/>
        <v>2003</v>
      </c>
      <c r="C1600" s="45">
        <f>'StockBond Returns'!W1590</f>
        <v>-0.02649965026</v>
      </c>
      <c r="D1600" s="231">
        <f>'StockBond Returns'!M1590</f>
        <v>21.87233979</v>
      </c>
      <c r="E1600" s="45">
        <f t="shared" si="1"/>
        <v>0.04035992284</v>
      </c>
      <c r="F1600" s="147">
        <f t="shared" si="4"/>
        <v>128.2829932</v>
      </c>
      <c r="G1600" s="232">
        <f>'StockBond Returns'!C1590</f>
        <v>2003</v>
      </c>
      <c r="H1600" s="147">
        <f t="shared" si="2"/>
        <v>0.4314576422</v>
      </c>
      <c r="I1600" s="147">
        <f t="shared" si="5"/>
        <v>5.298670848</v>
      </c>
      <c r="J1600" s="45">
        <f t="shared" si="6"/>
        <v>0.2945559619</v>
      </c>
      <c r="K1600" s="45">
        <f t="shared" si="7"/>
        <v>-0.02051962607</v>
      </c>
      <c r="L1600" s="45">
        <f t="shared" si="8"/>
        <v>0.1740278782</v>
      </c>
      <c r="M1600" s="45">
        <f t="shared" si="11"/>
        <v>-0.04262076178</v>
      </c>
      <c r="N1600" s="233" t="str">
        <f t="shared" si="12"/>
        <v/>
      </c>
    </row>
    <row r="1601">
      <c r="A1601" s="180">
        <f t="shared" si="9"/>
        <v>2</v>
      </c>
      <c r="B1601" s="180">
        <f t="shared" si="10"/>
        <v>2003</v>
      </c>
      <c r="C1601" s="45">
        <f>'StockBond Returns'!W1591</f>
        <v>-0.009914380266</v>
      </c>
      <c r="D1601" s="231">
        <f>'StockBond Returns'!M1591</f>
        <v>21.31852144</v>
      </c>
      <c r="E1601" s="45">
        <f t="shared" si="1"/>
        <v>0.04095378414</v>
      </c>
      <c r="F1601" s="147">
        <f t="shared" si="4"/>
        <v>126.5839668</v>
      </c>
      <c r="G1601" s="232">
        <f>'StockBond Returns'!C1591</f>
        <v>2003.083333</v>
      </c>
      <c r="H1601" s="147">
        <f t="shared" si="2"/>
        <v>0.4320077043</v>
      </c>
      <c r="I1601" s="147">
        <f t="shared" si="5"/>
        <v>5.275695561</v>
      </c>
      <c r="J1601" s="45">
        <f t="shared" si="6"/>
        <v>0.3001936629</v>
      </c>
      <c r="K1601" s="45">
        <f t="shared" si="7"/>
        <v>-0.01625405725</v>
      </c>
      <c r="L1601" s="45">
        <f t="shared" si="8"/>
        <v>0.1799601857</v>
      </c>
      <c r="M1601" s="45">
        <f t="shared" si="11"/>
        <v>-0.04438731129</v>
      </c>
      <c r="N1601" s="233" t="str">
        <f t="shared" si="12"/>
        <v/>
      </c>
    </row>
    <row r="1602">
      <c r="A1602" s="180">
        <f t="shared" si="9"/>
        <v>3</v>
      </c>
      <c r="B1602" s="180">
        <f t="shared" si="10"/>
        <v>2003</v>
      </c>
      <c r="C1602" s="45">
        <f>'StockBond Returns'!W1592</f>
        <v>0.003940693052</v>
      </c>
      <c r="D1602" s="231">
        <f>'StockBond Returns'!M1592</f>
        <v>21.3487326</v>
      </c>
      <c r="E1602" s="45">
        <f t="shared" si="1"/>
        <v>0.04092059406</v>
      </c>
      <c r="F1602" s="147">
        <f t="shared" si="4"/>
        <v>126.6490852</v>
      </c>
      <c r="G1602" s="232">
        <f>'StockBond Returns'!C1592</f>
        <v>2003.166667</v>
      </c>
      <c r="H1602" s="147">
        <f t="shared" si="2"/>
        <v>0.4318796504</v>
      </c>
      <c r="I1602" s="147">
        <f t="shared" si="5"/>
        <v>5.253328077</v>
      </c>
      <c r="J1602" s="45">
        <f t="shared" si="6"/>
        <v>0.3057295938</v>
      </c>
      <c r="K1602" s="45">
        <f t="shared" si="7"/>
        <v>-0.0120654893</v>
      </c>
      <c r="L1602" s="45">
        <f t="shared" si="8"/>
        <v>0.1858192915</v>
      </c>
      <c r="M1602" s="45">
        <f t="shared" si="11"/>
        <v>-0.04755727268</v>
      </c>
      <c r="N1602" s="233" t="str">
        <f t="shared" si="12"/>
        <v/>
      </c>
    </row>
    <row r="1603">
      <c r="A1603" s="180">
        <f t="shared" si="9"/>
        <v>4</v>
      </c>
      <c r="B1603" s="180">
        <f t="shared" si="10"/>
        <v>2003</v>
      </c>
      <c r="C1603" s="45">
        <f>'StockBond Returns'!W1593</f>
        <v>0.06537222504</v>
      </c>
      <c r="D1603" s="231">
        <f>'StockBond Returns'!M1593</f>
        <v>23.10554291</v>
      </c>
      <c r="E1603" s="45">
        <f t="shared" si="1"/>
        <v>0.03913982911</v>
      </c>
      <c r="F1603" s="147">
        <f t="shared" si="4"/>
        <v>134.4683051</v>
      </c>
      <c r="G1603" s="232">
        <f>'StockBond Returns'!C1593</f>
        <v>2003.25</v>
      </c>
      <c r="H1603" s="147">
        <f t="shared" si="2"/>
        <v>0.4385888736</v>
      </c>
      <c r="I1603" s="147">
        <f t="shared" si="5"/>
        <v>5.242922072</v>
      </c>
      <c r="J1603" s="45">
        <f t="shared" si="6"/>
        <v>0.3083211693</v>
      </c>
      <c r="K1603" s="45">
        <f t="shared" si="7"/>
        <v>-0.01010466456</v>
      </c>
      <c r="L1603" s="45">
        <f t="shared" si="8"/>
        <v>0.1890214497</v>
      </c>
      <c r="M1603" s="45">
        <f t="shared" si="11"/>
        <v>-0.04617286581</v>
      </c>
      <c r="N1603" s="233" t="str">
        <f t="shared" si="12"/>
        <v/>
      </c>
    </row>
    <row r="1604">
      <c r="A1604" s="180">
        <f t="shared" si="9"/>
        <v>5</v>
      </c>
      <c r="B1604" s="180">
        <f t="shared" si="10"/>
        <v>2003</v>
      </c>
      <c r="C1604" s="45">
        <f>'StockBond Returns'!W1594</f>
        <v>0.05567542563</v>
      </c>
      <c r="D1604" s="231">
        <f>'StockBond Returns'!M1594</f>
        <v>24.37345057</v>
      </c>
      <c r="E1604" s="45">
        <f t="shared" si="1"/>
        <v>0.03801412452</v>
      </c>
      <c r="F1604" s="147">
        <f t="shared" si="4"/>
        <v>141.4918778</v>
      </c>
      <c r="G1604" s="232">
        <f>'StockBond Returns'!C1594</f>
        <v>2003.333333</v>
      </c>
      <c r="H1604" s="147">
        <f t="shared" si="2"/>
        <v>0.448224155</v>
      </c>
      <c r="I1604" s="147">
        <f t="shared" si="5"/>
        <v>5.243462629</v>
      </c>
      <c r="J1604" s="45">
        <f t="shared" si="6"/>
        <v>0.3081862925</v>
      </c>
      <c r="K1604" s="45">
        <f t="shared" si="7"/>
        <v>-0.01020671435</v>
      </c>
      <c r="L1604" s="45">
        <f t="shared" si="8"/>
        <v>0.1897528589</v>
      </c>
      <c r="M1604" s="45">
        <f t="shared" si="11"/>
        <v>-0.04270246282</v>
      </c>
      <c r="N1604" s="233" t="str">
        <f t="shared" si="12"/>
        <v/>
      </c>
    </row>
    <row r="1605">
      <c r="A1605" s="180">
        <f t="shared" si="9"/>
        <v>6</v>
      </c>
      <c r="B1605" s="180">
        <f t="shared" si="10"/>
        <v>2003</v>
      </c>
      <c r="C1605" s="45">
        <f>'StockBond Returns'!W1595</f>
        <v>0.002972791702</v>
      </c>
      <c r="D1605" s="231">
        <f>'StockBond Returns'!M1595</f>
        <v>24.49291657</v>
      </c>
      <c r="E1605" s="45">
        <f t="shared" si="1"/>
        <v>0.03791406537</v>
      </c>
      <c r="F1605" s="147">
        <f t="shared" si="4"/>
        <v>141.462947</v>
      </c>
      <c r="G1605" s="232">
        <f>'StockBond Returns'!C1595</f>
        <v>2003.416667</v>
      </c>
      <c r="H1605" s="147">
        <f t="shared" si="2"/>
        <v>0.4469529517</v>
      </c>
      <c r="I1605" s="147">
        <f t="shared" si="5"/>
        <v>5.25051788</v>
      </c>
      <c r="J1605" s="45">
        <f t="shared" si="6"/>
        <v>0.3064284503</v>
      </c>
      <c r="K1605" s="45">
        <f t="shared" si="7"/>
        <v>-0.01153672405</v>
      </c>
      <c r="L1605" s="45">
        <f t="shared" si="8"/>
        <v>0.1890067131</v>
      </c>
      <c r="M1605" s="45">
        <f t="shared" si="11"/>
        <v>-0.03708144066</v>
      </c>
      <c r="N1605" s="233" t="str">
        <f t="shared" si="12"/>
        <v/>
      </c>
    </row>
    <row r="1606">
      <c r="A1606" s="180">
        <f t="shared" si="9"/>
        <v>7</v>
      </c>
      <c r="B1606" s="180">
        <f t="shared" si="10"/>
        <v>2003</v>
      </c>
      <c r="C1606" s="45">
        <f>'StockBond Returns'!W1596</f>
        <v>-0.00788211336</v>
      </c>
      <c r="D1606" s="231">
        <f>'StockBond Returns'!M1596</f>
        <v>24.81145816</v>
      </c>
      <c r="E1606" s="45">
        <f t="shared" si="1"/>
        <v>0.03765197965</v>
      </c>
      <c r="F1606" s="147">
        <f t="shared" si="4"/>
        <v>139.90449</v>
      </c>
      <c r="G1606" s="232">
        <f>'StockBond Returns'!C1596</f>
        <v>2003.5</v>
      </c>
      <c r="H1606" s="147">
        <f t="shared" si="2"/>
        <v>0.4389734176</v>
      </c>
      <c r="I1606" s="147">
        <f t="shared" si="5"/>
        <v>5.252917208</v>
      </c>
      <c r="J1606" s="45">
        <f t="shared" si="6"/>
        <v>0.3058317245</v>
      </c>
      <c r="K1606" s="45">
        <f t="shared" si="7"/>
        <v>-0.0119882157</v>
      </c>
      <c r="L1606" s="45">
        <f t="shared" si="8"/>
        <v>0.1893120656</v>
      </c>
      <c r="M1606" s="45">
        <f t="shared" si="11"/>
        <v>-0.03153390447</v>
      </c>
      <c r="N1606" s="233" t="str">
        <f t="shared" si="12"/>
        <v/>
      </c>
    </row>
    <row r="1607">
      <c r="A1607" s="180">
        <f t="shared" si="9"/>
        <v>8</v>
      </c>
      <c r="B1607" s="180">
        <f t="shared" si="10"/>
        <v>2003</v>
      </c>
      <c r="C1607" s="45">
        <f>'StockBond Returns'!W1597</f>
        <v>0.02249382431</v>
      </c>
      <c r="D1607" s="231">
        <f>'StockBond Returns'!M1597</f>
        <v>25.45060232</v>
      </c>
      <c r="E1607" s="45">
        <f t="shared" si="1"/>
        <v>0.03714590047</v>
      </c>
      <c r="F1607" s="147">
        <f t="shared" si="4"/>
        <v>142.6026294</v>
      </c>
      <c r="G1607" s="232">
        <f>'StockBond Returns'!C1597</f>
        <v>2003.583333</v>
      </c>
      <c r="H1607" s="147">
        <f t="shared" si="2"/>
        <v>0.4414252566</v>
      </c>
      <c r="I1607" s="147">
        <f t="shared" si="5"/>
        <v>5.258251641</v>
      </c>
      <c r="J1607" s="45">
        <f t="shared" si="6"/>
        <v>0.304506974</v>
      </c>
      <c r="K1607" s="45">
        <f t="shared" si="7"/>
        <v>-0.01299054165</v>
      </c>
      <c r="L1607" s="45">
        <f t="shared" si="8"/>
        <v>0.1889518428</v>
      </c>
      <c r="M1607" s="45">
        <f t="shared" si="11"/>
        <v>-0.02635082437</v>
      </c>
      <c r="N1607" s="233" t="str">
        <f t="shared" si="12"/>
        <v/>
      </c>
    </row>
    <row r="1608">
      <c r="A1608" s="180">
        <f t="shared" si="9"/>
        <v>9</v>
      </c>
      <c r="B1608" s="180">
        <f t="shared" si="10"/>
        <v>2003</v>
      </c>
      <c r="C1608" s="45">
        <f>'StockBond Returns'!W1598</f>
        <v>-0.01034277523</v>
      </c>
      <c r="D1608" s="231">
        <f>'StockBond Returns'!M1598</f>
        <v>24.6625154</v>
      </c>
      <c r="E1608" s="45">
        <f t="shared" si="1"/>
        <v>0.03777368222</v>
      </c>
      <c r="F1608" s="147">
        <f t="shared" si="4"/>
        <v>140.6908628</v>
      </c>
      <c r="G1608" s="232">
        <f>'StockBond Returns'!C1598</f>
        <v>2003.666667</v>
      </c>
      <c r="H1608" s="147">
        <f t="shared" si="2"/>
        <v>0.4428676619</v>
      </c>
      <c r="I1608" s="147">
        <f t="shared" si="5"/>
        <v>5.266597163</v>
      </c>
      <c r="J1608" s="45">
        <f t="shared" si="6"/>
        <v>0.3024398344</v>
      </c>
      <c r="K1608" s="45">
        <f t="shared" si="7"/>
        <v>-0.01455457038</v>
      </c>
      <c r="L1608" s="45">
        <f t="shared" si="8"/>
        <v>0.1879099864</v>
      </c>
      <c r="M1608" s="45">
        <f t="shared" si="11"/>
        <v>-0.02177365547</v>
      </c>
      <c r="N1608" s="233" t="str">
        <f t="shared" si="12"/>
        <v/>
      </c>
    </row>
    <row r="1609">
      <c r="A1609" s="180">
        <f t="shared" si="9"/>
        <v>10</v>
      </c>
      <c r="B1609" s="180">
        <f t="shared" si="10"/>
        <v>2003</v>
      </c>
      <c r="C1609" s="45">
        <f>'StockBond Returns'!W1599</f>
        <v>0.03694800131</v>
      </c>
      <c r="D1609" s="231">
        <f>'StockBond Returns'!M1599</f>
        <v>25.97896338</v>
      </c>
      <c r="E1609" s="45">
        <f t="shared" si="1"/>
        <v>0.03674634146</v>
      </c>
      <c r="F1609" s="147">
        <f t="shared" si="4"/>
        <v>145.4298782</v>
      </c>
      <c r="G1609" s="232">
        <f>'StockBond Returns'!C1599</f>
        <v>2003.75</v>
      </c>
      <c r="H1609" s="147">
        <f t="shared" si="2"/>
        <v>0.4453346637</v>
      </c>
      <c r="I1609" s="147">
        <f t="shared" si="5"/>
        <v>5.273809051</v>
      </c>
      <c r="J1609" s="45">
        <f t="shared" si="6"/>
        <v>0.3006587591</v>
      </c>
      <c r="K1609" s="45">
        <f t="shared" si="7"/>
        <v>-0.01590215852</v>
      </c>
      <c r="L1609" s="45">
        <f t="shared" si="8"/>
        <v>0.1871221675</v>
      </c>
      <c r="M1609" s="45">
        <f t="shared" si="11"/>
        <v>-0.01711658956</v>
      </c>
      <c r="N1609" s="233" t="str">
        <f t="shared" si="12"/>
        <v/>
      </c>
    </row>
    <row r="1610">
      <c r="A1610" s="180">
        <f t="shared" si="9"/>
        <v>11</v>
      </c>
      <c r="B1610" s="180">
        <f t="shared" si="10"/>
        <v>2003</v>
      </c>
      <c r="C1610" s="45">
        <f>'StockBond Returns'!W1600</f>
        <v>0.01526276036</v>
      </c>
      <c r="D1610" s="231">
        <f>'StockBond Returns'!M1600</f>
        <v>26.44650701</v>
      </c>
      <c r="E1610" s="45">
        <f t="shared" si="1"/>
        <v>0.03640608842</v>
      </c>
      <c r="F1610" s="147">
        <f t="shared" si="4"/>
        <v>147.1974079</v>
      </c>
      <c r="G1610" s="232">
        <f>'StockBond Returns'!C1600</f>
        <v>2003.833333</v>
      </c>
      <c r="H1610" s="147">
        <f t="shared" si="2"/>
        <v>0.4465734874</v>
      </c>
      <c r="I1610" s="147">
        <f t="shared" si="5"/>
        <v>5.280802982</v>
      </c>
      <c r="J1610" s="45">
        <f t="shared" si="6"/>
        <v>0.2989361581</v>
      </c>
      <c r="K1610" s="45">
        <f t="shared" si="7"/>
        <v>-0.01720550421</v>
      </c>
      <c r="L1610" s="45">
        <f t="shared" si="8"/>
        <v>0.1863816818</v>
      </c>
      <c r="M1610" s="45">
        <f t="shared" si="11"/>
        <v>-0.01193479792</v>
      </c>
      <c r="N1610" s="233" t="str">
        <f t="shared" si="12"/>
        <v/>
      </c>
    </row>
    <row r="1611">
      <c r="A1611" s="180">
        <f t="shared" si="9"/>
        <v>12</v>
      </c>
      <c r="B1611" s="180">
        <f t="shared" si="10"/>
        <v>2003</v>
      </c>
      <c r="C1611" s="45">
        <f>'StockBond Returns'!W1601</f>
        <v>0.03000574959</v>
      </c>
      <c r="D1611" s="231">
        <f>'StockBond Returns'!M1601</f>
        <v>27.40614709</v>
      </c>
      <c r="E1611" s="45">
        <f t="shared" si="1"/>
        <v>0.03574408219</v>
      </c>
      <c r="F1611" s="147">
        <f t="shared" si="4"/>
        <v>151.1542032</v>
      </c>
      <c r="G1611" s="232">
        <f>'StockBond Returns'!C1601</f>
        <v>2003.916667</v>
      </c>
      <c r="H1611" s="147">
        <f t="shared" si="2"/>
        <v>0.4502390219</v>
      </c>
      <c r="I1611" s="147">
        <f t="shared" si="5"/>
        <v>5.294524486</v>
      </c>
      <c r="J1611" s="45">
        <f t="shared" si="6"/>
        <v>0.2955697823</v>
      </c>
      <c r="K1611" s="45">
        <f t="shared" si="7"/>
        <v>-0.01975255437</v>
      </c>
      <c r="L1611" s="45">
        <f t="shared" si="8"/>
        <v>0.1841329387</v>
      </c>
      <c r="M1611" s="45">
        <f t="shared" si="11"/>
        <v>-0.005339037155</v>
      </c>
      <c r="N1611" s="233" t="str">
        <f t="shared" si="12"/>
        <v/>
      </c>
    </row>
    <row r="1612">
      <c r="A1612" s="180">
        <f t="shared" si="9"/>
        <v>1</v>
      </c>
      <c r="B1612" s="180">
        <f t="shared" si="10"/>
        <v>2004</v>
      </c>
      <c r="C1612" s="45">
        <f>'StockBond Returns'!W1602</f>
        <v>0.01527205503</v>
      </c>
      <c r="D1612" s="231">
        <f>'StockBond Returns'!M1602</f>
        <v>27.72545697</v>
      </c>
      <c r="E1612" s="45">
        <f t="shared" si="1"/>
        <v>0.03553396786</v>
      </c>
      <c r="F1612" s="147">
        <f t="shared" si="4"/>
        <v>153.0055234</v>
      </c>
      <c r="G1612" s="232">
        <f>'StockBond Returns'!C1602</f>
        <v>2004</v>
      </c>
      <c r="H1612" s="147">
        <f t="shared" si="2"/>
        <v>0.4530744461</v>
      </c>
      <c r="I1612" s="147">
        <f t="shared" si="5"/>
        <v>5.31614129</v>
      </c>
      <c r="J1612" s="45">
        <f t="shared" si="6"/>
        <v>0.2903016609</v>
      </c>
      <c r="K1612" s="45">
        <f t="shared" si="7"/>
        <v>-0.02373849372</v>
      </c>
      <c r="L1612" s="45">
        <f t="shared" si="8"/>
        <v>0.1801333719</v>
      </c>
      <c r="M1612" s="45">
        <f t="shared" si="11"/>
        <v>0.003297136708</v>
      </c>
      <c r="N1612" s="233" t="str">
        <f t="shared" si="12"/>
        <v/>
      </c>
    </row>
    <row r="1613">
      <c r="A1613" s="180">
        <f t="shared" si="9"/>
        <v>2</v>
      </c>
      <c r="B1613" s="180">
        <f t="shared" si="10"/>
        <v>2004</v>
      </c>
      <c r="C1613" s="45">
        <f>'StockBond Returns'!W1603</f>
        <v>0.01708311984</v>
      </c>
      <c r="D1613" s="231">
        <f>'StockBond Returns'!M1603</f>
        <v>27.95582055</v>
      </c>
      <c r="E1613" s="45">
        <f t="shared" si="1"/>
        <v>0.03538536305</v>
      </c>
      <c r="F1613" s="147">
        <f t="shared" si="4"/>
        <v>155.1585208</v>
      </c>
      <c r="G1613" s="232">
        <f>'StockBond Returns'!C1603</f>
        <v>2004.083333</v>
      </c>
      <c r="H1613" s="147">
        <f t="shared" si="2"/>
        <v>0.4575283823</v>
      </c>
      <c r="I1613" s="147">
        <f t="shared" si="5"/>
        <v>5.341661968</v>
      </c>
      <c r="J1613" s="45">
        <f t="shared" si="6"/>
        <v>0.2841370302</v>
      </c>
      <c r="K1613" s="45">
        <f t="shared" si="7"/>
        <v>-0.02840274536</v>
      </c>
      <c r="L1613" s="45">
        <f t="shared" si="8"/>
        <v>0.1752954062</v>
      </c>
      <c r="M1613" s="45">
        <f t="shared" si="11"/>
        <v>0.01250383124</v>
      </c>
      <c r="N1613" s="233" t="str">
        <f t="shared" si="12"/>
        <v/>
      </c>
    </row>
    <row r="1614">
      <c r="A1614" s="180">
        <f t="shared" si="9"/>
        <v>3</v>
      </c>
      <c r="B1614" s="180">
        <f t="shared" si="10"/>
        <v>2004</v>
      </c>
      <c r="C1614" s="45">
        <f>'StockBond Returns'!W1604</f>
        <v>-0.0170478695</v>
      </c>
      <c r="D1614" s="231">
        <f>'StockBond Returns'!M1604</f>
        <v>26.93987383</v>
      </c>
      <c r="E1614" s="45">
        <f t="shared" si="1"/>
        <v>0.03605984936</v>
      </c>
      <c r="F1614" s="147">
        <f t="shared" si="4"/>
        <v>152.06367</v>
      </c>
      <c r="G1614" s="232">
        <f>'StockBond Returns'!C1604</f>
        <v>2004.166667</v>
      </c>
      <c r="H1614" s="147">
        <f t="shared" si="2"/>
        <v>0.4569494195</v>
      </c>
      <c r="I1614" s="147">
        <f t="shared" si="5"/>
        <v>5.366731737</v>
      </c>
      <c r="J1614" s="45">
        <f t="shared" si="6"/>
        <v>0.2781384038</v>
      </c>
      <c r="K1614" s="45">
        <f t="shared" si="7"/>
        <v>-0.0329413957</v>
      </c>
      <c r="L1614" s="45">
        <f t="shared" si="8"/>
        <v>0.1705886213</v>
      </c>
      <c r="M1614" s="45">
        <f t="shared" si="11"/>
        <v>0.02158701272</v>
      </c>
      <c r="N1614" s="233" t="str">
        <f t="shared" si="12"/>
        <v/>
      </c>
    </row>
    <row r="1615">
      <c r="A1615" s="180">
        <f t="shared" si="9"/>
        <v>4</v>
      </c>
      <c r="B1615" s="180">
        <f t="shared" si="10"/>
        <v>2004</v>
      </c>
      <c r="C1615" s="45">
        <f>'StockBond Returns'!W1605</f>
        <v>-0.02577268547</v>
      </c>
      <c r="D1615" s="231">
        <f>'StockBond Returns'!M1605</f>
        <v>26.28203702</v>
      </c>
      <c r="E1615" s="45">
        <f t="shared" si="1"/>
        <v>0.03652440057</v>
      </c>
      <c r="F1615" s="147">
        <f t="shared" si="4"/>
        <v>147.6994083</v>
      </c>
      <c r="G1615" s="232">
        <f>'StockBond Returns'!C1605</f>
        <v>2004.25</v>
      </c>
      <c r="H1615" s="147">
        <f t="shared" si="2"/>
        <v>0.449552696</v>
      </c>
      <c r="I1615" s="147">
        <f t="shared" si="5"/>
        <v>5.37769556</v>
      </c>
      <c r="J1615" s="45">
        <f t="shared" si="6"/>
        <v>0.2755325883</v>
      </c>
      <c r="K1615" s="45">
        <f t="shared" si="7"/>
        <v>-0.03491299462</v>
      </c>
      <c r="L1615" s="45">
        <f t="shared" si="8"/>
        <v>0.1689709695</v>
      </c>
      <c r="M1615" s="45">
        <f t="shared" si="11"/>
        <v>0.02570579639</v>
      </c>
      <c r="N1615" s="233" t="str">
        <f t="shared" si="12"/>
        <v/>
      </c>
    </row>
    <row r="1616">
      <c r="A1616" s="180">
        <f t="shared" si="9"/>
        <v>5</v>
      </c>
      <c r="B1616" s="180">
        <f t="shared" si="10"/>
        <v>2004</v>
      </c>
      <c r="C1616" s="45">
        <f>'StockBond Returns'!W1606</f>
        <v>0.004657789577</v>
      </c>
      <c r="D1616" s="231">
        <f>'StockBond Returns'!M1606</f>
        <v>26.33547524</v>
      </c>
      <c r="E1616" s="45">
        <f t="shared" si="1"/>
        <v>0.0364857975</v>
      </c>
      <c r="F1616" s="147">
        <f t="shared" si="4"/>
        <v>147.9357144</v>
      </c>
      <c r="G1616" s="232">
        <f>'StockBond Returns'!C1606</f>
        <v>2004.333333</v>
      </c>
      <c r="H1616" s="147">
        <f t="shared" si="2"/>
        <v>0.4497960434</v>
      </c>
      <c r="I1616" s="147">
        <f t="shared" si="5"/>
        <v>5.379267448</v>
      </c>
      <c r="J1616" s="45">
        <f t="shared" si="6"/>
        <v>0.2751598619</v>
      </c>
      <c r="K1616" s="45">
        <f t="shared" si="7"/>
        <v>-0.03519500495</v>
      </c>
      <c r="L1616" s="45">
        <f t="shared" si="8"/>
        <v>0.1693924069</v>
      </c>
      <c r="M1616" s="45">
        <f t="shared" si="11"/>
        <v>0.02589983544</v>
      </c>
      <c r="N1616" s="233" t="str">
        <f t="shared" si="12"/>
        <v/>
      </c>
    </row>
    <row r="1617">
      <c r="A1617" s="180">
        <f t="shared" si="9"/>
        <v>6</v>
      </c>
      <c r="B1617" s="180">
        <f t="shared" si="10"/>
        <v>2004</v>
      </c>
      <c r="C1617" s="45">
        <f>'StockBond Returns'!W1607</f>
        <v>0.01219649196</v>
      </c>
      <c r="D1617" s="231">
        <f>'StockBond Returns'!M1607</f>
        <v>26.58960627</v>
      </c>
      <c r="E1617" s="45">
        <f t="shared" si="1"/>
        <v>0.03630434012</v>
      </c>
      <c r="F1617" s="147">
        <f t="shared" si="4"/>
        <v>149.2847292</v>
      </c>
      <c r="G1617" s="232">
        <f>'StockBond Returns'!C1607</f>
        <v>2004.416667</v>
      </c>
      <c r="H1617" s="147">
        <f t="shared" si="2"/>
        <v>0.4516402987</v>
      </c>
      <c r="I1617" s="147">
        <f t="shared" si="5"/>
        <v>5.383954795</v>
      </c>
      <c r="J1617" s="45">
        <f t="shared" si="6"/>
        <v>0.2740496898</v>
      </c>
      <c r="K1617" s="45">
        <f t="shared" si="7"/>
        <v>-0.03603497779</v>
      </c>
      <c r="L1617" s="45">
        <f t="shared" si="8"/>
        <v>0.1691358695</v>
      </c>
      <c r="M1617" s="45">
        <f t="shared" si="11"/>
        <v>0.02541404841</v>
      </c>
      <c r="N1617" s="233" t="str">
        <f t="shared" si="12"/>
        <v/>
      </c>
    </row>
    <row r="1618">
      <c r="A1618" s="180">
        <f t="shared" si="9"/>
        <v>7</v>
      </c>
      <c r="B1618" s="180">
        <f t="shared" si="10"/>
        <v>2004</v>
      </c>
      <c r="C1618" s="45">
        <f>'StockBond Returns'!W1608</f>
        <v>-0.01928682267</v>
      </c>
      <c r="D1618" s="231">
        <f>'StockBond Returns'!M1608</f>
        <v>25.71378062</v>
      </c>
      <c r="E1618" s="45">
        <f t="shared" si="1"/>
        <v>0.03694482639</v>
      </c>
      <c r="F1618" s="147">
        <f t="shared" si="4"/>
        <v>145.9625715</v>
      </c>
      <c r="G1618" s="232">
        <f>'StockBond Returns'!C1608</f>
        <v>2004.5</v>
      </c>
      <c r="H1618" s="147">
        <f t="shared" si="2"/>
        <v>0.4493801554</v>
      </c>
      <c r="I1618" s="147">
        <f t="shared" si="5"/>
        <v>5.394361533</v>
      </c>
      <c r="J1618" s="45">
        <f t="shared" si="6"/>
        <v>0.2715918083</v>
      </c>
      <c r="K1618" s="45">
        <f t="shared" si="7"/>
        <v>-0.03789464758</v>
      </c>
      <c r="L1618" s="45">
        <f t="shared" si="8"/>
        <v>0.1676380624</v>
      </c>
      <c r="M1618" s="45">
        <f t="shared" si="11"/>
        <v>0.026926814</v>
      </c>
      <c r="N1618" s="233" t="str">
        <f t="shared" si="12"/>
        <v/>
      </c>
    </row>
    <row r="1619">
      <c r="A1619" s="180">
        <f t="shared" si="9"/>
        <v>8</v>
      </c>
      <c r="B1619" s="180">
        <f t="shared" si="10"/>
        <v>2004</v>
      </c>
      <c r="C1619" s="45">
        <f>'StockBond Returns'!W1609</f>
        <v>0.007653571185</v>
      </c>
      <c r="D1619" s="231">
        <f>'StockBond Returns'!M1609</f>
        <v>25.52817251</v>
      </c>
      <c r="E1619" s="45">
        <f t="shared" si="1"/>
        <v>0.03708620421</v>
      </c>
      <c r="F1619" s="147">
        <f t="shared" si="4"/>
        <v>146.6268869</v>
      </c>
      <c r="G1619" s="232">
        <f>'StockBond Returns'!C1609</f>
        <v>2004.583333</v>
      </c>
      <c r="H1619" s="147">
        <f t="shared" si="2"/>
        <v>0.4531528894</v>
      </c>
      <c r="I1619" s="147">
        <f t="shared" si="5"/>
        <v>5.406089166</v>
      </c>
      <c r="J1619" s="45">
        <f t="shared" si="6"/>
        <v>0.2688332964</v>
      </c>
      <c r="K1619" s="45">
        <f t="shared" si="7"/>
        <v>-0.03998177894</v>
      </c>
      <c r="L1619" s="45">
        <f t="shared" si="8"/>
        <v>0.165855761</v>
      </c>
      <c r="M1619" s="45">
        <f t="shared" si="11"/>
        <v>0.02811533854</v>
      </c>
      <c r="N1619" s="233" t="str">
        <f t="shared" si="12"/>
        <v/>
      </c>
    </row>
    <row r="1620">
      <c r="A1620" s="180">
        <f t="shared" si="9"/>
        <v>9</v>
      </c>
      <c r="B1620" s="180">
        <f t="shared" si="10"/>
        <v>2004</v>
      </c>
      <c r="C1620" s="45">
        <f>'StockBond Returns'!W1610</f>
        <v>0.005550190287</v>
      </c>
      <c r="D1620" s="231">
        <f>'StockBond Returns'!M1610</f>
        <v>25.59767087</v>
      </c>
      <c r="E1620" s="45">
        <f t="shared" si="1"/>
        <v>0.03703302715</v>
      </c>
      <c r="F1620" s="147">
        <f t="shared" si="4"/>
        <v>146.9850261</v>
      </c>
      <c r="G1620" s="232">
        <f>'StockBond Returns'!C1610</f>
        <v>2004.666667</v>
      </c>
      <c r="H1620" s="147">
        <f t="shared" si="2"/>
        <v>0.4536083718</v>
      </c>
      <c r="I1620" s="147">
        <f t="shared" si="5"/>
        <v>5.416829875</v>
      </c>
      <c r="J1620" s="45">
        <f t="shared" si="6"/>
        <v>0.2663174023</v>
      </c>
      <c r="K1620" s="45">
        <f t="shared" si="7"/>
        <v>-0.04188534199</v>
      </c>
      <c r="L1620" s="45">
        <f t="shared" si="8"/>
        <v>0.1642872689</v>
      </c>
      <c r="M1620" s="45">
        <f t="shared" si="11"/>
        <v>0.02852557508</v>
      </c>
      <c r="N1620" s="233" t="str">
        <f t="shared" si="12"/>
        <v/>
      </c>
    </row>
    <row r="1621">
      <c r="A1621" s="180">
        <f t="shared" si="9"/>
        <v>10</v>
      </c>
      <c r="B1621" s="180">
        <f t="shared" si="10"/>
        <v>2004</v>
      </c>
      <c r="C1621" s="45">
        <f>'StockBond Returns'!W1611</f>
        <v>0.009001223809</v>
      </c>
      <c r="D1621" s="231">
        <f>'StockBond Returns'!M1611</f>
        <v>25.71417267</v>
      </c>
      <c r="E1621" s="45">
        <f t="shared" si="1"/>
        <v>0.03694452993</v>
      </c>
      <c r="F1621" s="147">
        <f t="shared" si="4"/>
        <v>147.8503798</v>
      </c>
      <c r="G1621" s="232">
        <f>'StockBond Returns'!C1611</f>
        <v>2004.75</v>
      </c>
      <c r="H1621" s="147">
        <f t="shared" si="2"/>
        <v>0.4551885651</v>
      </c>
      <c r="I1621" s="147">
        <f t="shared" si="5"/>
        <v>5.426683777</v>
      </c>
      <c r="J1621" s="45">
        <f t="shared" si="6"/>
        <v>0.264017993</v>
      </c>
      <c r="K1621" s="45">
        <f t="shared" si="7"/>
        <v>-0.04362510937</v>
      </c>
      <c r="L1621" s="45">
        <f t="shared" si="8"/>
        <v>0.1629095102</v>
      </c>
      <c r="M1621" s="45">
        <f t="shared" si="11"/>
        <v>0.02898753524</v>
      </c>
      <c r="N1621" s="233" t="str">
        <f t="shared" si="12"/>
        <v/>
      </c>
    </row>
    <row r="1622">
      <c r="A1622" s="180">
        <f t="shared" si="9"/>
        <v>11</v>
      </c>
      <c r="B1622" s="180">
        <f t="shared" si="10"/>
        <v>2004</v>
      </c>
      <c r="C1622" s="45">
        <f>'StockBond Returns'!W1612</f>
        <v>0.01992846683</v>
      </c>
      <c r="D1622" s="231">
        <f>'StockBond Returns'!M1612</f>
        <v>26.57579388</v>
      </c>
      <c r="E1622" s="45">
        <f t="shared" si="1"/>
        <v>0.03631411341</v>
      </c>
      <c r="F1622" s="147">
        <f t="shared" si="4"/>
        <v>150.3325514</v>
      </c>
      <c r="G1622" s="232">
        <f>'StockBond Returns'!C1612</f>
        <v>2004.833333</v>
      </c>
      <c r="H1622" s="147">
        <f t="shared" si="2"/>
        <v>0.4549327768</v>
      </c>
      <c r="I1622" s="147">
        <f t="shared" si="5"/>
        <v>5.435043066</v>
      </c>
      <c r="J1622" s="45">
        <f t="shared" si="6"/>
        <v>0.2620738884</v>
      </c>
      <c r="K1622" s="45">
        <f t="shared" si="7"/>
        <v>-0.04509604794</v>
      </c>
      <c r="L1622" s="45">
        <f t="shared" si="8"/>
        <v>0.161851141</v>
      </c>
      <c r="M1622" s="45">
        <f t="shared" si="11"/>
        <v>0.02920769536</v>
      </c>
      <c r="N1622" s="233" t="str">
        <f t="shared" si="12"/>
        <v/>
      </c>
    </row>
    <row r="1623">
      <c r="A1623" s="180">
        <f t="shared" si="9"/>
        <v>12</v>
      </c>
      <c r="B1623" s="180">
        <f t="shared" si="10"/>
        <v>2004</v>
      </c>
      <c r="C1623" s="45">
        <f>'StockBond Returns'!W1613</f>
        <v>0.02882563723</v>
      </c>
      <c r="D1623" s="231">
        <f>'StockBond Returns'!M1613</f>
        <v>27.43250686</v>
      </c>
      <c r="E1623" s="45">
        <f t="shared" si="1"/>
        <v>0.03572655153</v>
      </c>
      <c r="F1623" s="147">
        <f t="shared" si="4"/>
        <v>154.1979365</v>
      </c>
      <c r="G1623" s="232">
        <f>'StockBond Returns'!C1613</f>
        <v>2004.916667</v>
      </c>
      <c r="H1623" s="147">
        <f t="shared" si="2"/>
        <v>0.4590800437</v>
      </c>
      <c r="I1623" s="147">
        <f t="shared" si="5"/>
        <v>5.443884088</v>
      </c>
      <c r="J1623" s="45">
        <f t="shared" si="6"/>
        <v>0.2600242447</v>
      </c>
      <c r="K1623" s="45">
        <f t="shared" si="7"/>
        <v>-0.04664683898</v>
      </c>
      <c r="L1623" s="45">
        <f t="shared" si="8"/>
        <v>0.1606890493</v>
      </c>
      <c r="M1623" s="45">
        <f t="shared" si="11"/>
        <v>0.02821020134</v>
      </c>
      <c r="N1623" s="233" t="str">
        <f t="shared" si="12"/>
        <v/>
      </c>
    </row>
    <row r="1624">
      <c r="A1624" s="180">
        <f t="shared" si="9"/>
        <v>1</v>
      </c>
      <c r="B1624" s="180">
        <f t="shared" si="10"/>
        <v>2005</v>
      </c>
      <c r="C1624" s="45">
        <f>'StockBond Returns'!W1614</f>
        <v>-0.01489293706</v>
      </c>
      <c r="D1624" s="231">
        <f>'StockBond Returns'!M1614</f>
        <v>26.58410004</v>
      </c>
      <c r="E1624" s="45">
        <f t="shared" si="1"/>
        <v>0.03630823497</v>
      </c>
      <c r="F1624" s="147">
        <f t="shared" si="4"/>
        <v>151.4492333</v>
      </c>
      <c r="G1624" s="232">
        <f>'StockBond Returns'!C1614</f>
        <v>2005</v>
      </c>
      <c r="H1624" s="147">
        <f t="shared" si="2"/>
        <v>0.4582378625</v>
      </c>
      <c r="I1624" s="147">
        <f t="shared" si="5"/>
        <v>5.449047505</v>
      </c>
      <c r="J1624" s="45">
        <f t="shared" si="6"/>
        <v>0.2588302691</v>
      </c>
      <c r="K1624" s="45">
        <f t="shared" si="7"/>
        <v>-0.04755021878</v>
      </c>
      <c r="L1624" s="45">
        <f t="shared" si="8"/>
        <v>0.1603088081</v>
      </c>
      <c r="M1624" s="45">
        <f t="shared" si="11"/>
        <v>0.02500050452</v>
      </c>
      <c r="N1624" s="233" t="str">
        <f t="shared" si="12"/>
        <v/>
      </c>
    </row>
    <row r="1625">
      <c r="A1625" s="180">
        <f t="shared" si="9"/>
        <v>2</v>
      </c>
      <c r="B1625" s="180">
        <f t="shared" si="10"/>
        <v>2005</v>
      </c>
      <c r="C1625" s="45">
        <f>'StockBond Returns'!W1615</f>
        <v>0.007984689835</v>
      </c>
      <c r="D1625" s="231">
        <f>'StockBond Returns'!M1615</f>
        <v>26.83337134</v>
      </c>
      <c r="E1625" s="45">
        <f t="shared" si="1"/>
        <v>0.03613351398</v>
      </c>
      <c r="F1625" s="147">
        <f t="shared" si="4"/>
        <v>152.1966118</v>
      </c>
      <c r="G1625" s="232">
        <f>'StockBond Returns'!C1615</f>
        <v>2005.083333</v>
      </c>
      <c r="H1625" s="147">
        <f t="shared" si="2"/>
        <v>0.4582831999</v>
      </c>
      <c r="I1625" s="147">
        <f t="shared" si="5"/>
        <v>5.449802322</v>
      </c>
      <c r="J1625" s="45">
        <f t="shared" si="6"/>
        <v>0.2586559165</v>
      </c>
      <c r="K1625" s="45">
        <f t="shared" si="7"/>
        <v>-0.04768213656</v>
      </c>
      <c r="L1625" s="45">
        <f t="shared" si="8"/>
        <v>0.1608649831</v>
      </c>
      <c r="M1625" s="45">
        <f t="shared" si="11"/>
        <v>0.02024470184</v>
      </c>
      <c r="N1625" s="233" t="str">
        <f t="shared" si="12"/>
        <v/>
      </c>
    </row>
    <row r="1626">
      <c r="A1626" s="180">
        <f t="shared" si="9"/>
        <v>3</v>
      </c>
      <c r="B1626" s="180">
        <f t="shared" si="10"/>
        <v>2005</v>
      </c>
      <c r="C1626" s="45">
        <f>'StockBond Returns'!W1616</f>
        <v>-0.01879302654</v>
      </c>
      <c r="D1626" s="231">
        <f>'StockBond Returns'!M1616</f>
        <v>26.02370726</v>
      </c>
      <c r="E1626" s="45">
        <f t="shared" si="1"/>
        <v>0.03671325025</v>
      </c>
      <c r="F1626" s="147">
        <f t="shared" si="4"/>
        <v>148.8867061</v>
      </c>
      <c r="G1626" s="232">
        <f>'StockBond Returns'!C1616</f>
        <v>2005.166667</v>
      </c>
      <c r="H1626" s="147">
        <f t="shared" si="2"/>
        <v>0.455509575</v>
      </c>
      <c r="I1626" s="147">
        <f t="shared" si="5"/>
        <v>5.448362478</v>
      </c>
      <c r="J1626" s="45">
        <f t="shared" si="6"/>
        <v>0.2589885428</v>
      </c>
      <c r="K1626" s="45">
        <f t="shared" si="7"/>
        <v>-0.04743046651</v>
      </c>
      <c r="L1626" s="45">
        <f t="shared" si="8"/>
        <v>0.1618884539</v>
      </c>
      <c r="M1626" s="45">
        <f t="shared" si="11"/>
        <v>0.01521051252</v>
      </c>
      <c r="N1626" s="233" t="str">
        <f t="shared" si="12"/>
        <v/>
      </c>
    </row>
    <row r="1627">
      <c r="A1627" s="180">
        <f t="shared" si="9"/>
        <v>4</v>
      </c>
      <c r="B1627" s="180">
        <f t="shared" si="10"/>
        <v>2005</v>
      </c>
      <c r="C1627" s="45">
        <f>'StockBond Returns'!W1617</f>
        <v>-0.007106081372</v>
      </c>
      <c r="D1627" s="231">
        <f>'StockBond Returns'!M1617</f>
        <v>25.3593891</v>
      </c>
      <c r="E1627" s="45">
        <f t="shared" si="1"/>
        <v>0.03721656328</v>
      </c>
      <c r="F1627" s="147">
        <f t="shared" si="4"/>
        <v>147.3764324</v>
      </c>
      <c r="G1627" s="232">
        <f>'StockBond Returns'!C1617</f>
        <v>2005.25</v>
      </c>
      <c r="H1627" s="147">
        <f t="shared" si="2"/>
        <v>0.4570703602</v>
      </c>
      <c r="I1627" s="147">
        <f t="shared" si="5"/>
        <v>5.455880142</v>
      </c>
      <c r="J1627" s="45">
        <f t="shared" si="6"/>
        <v>0.2572537809</v>
      </c>
      <c r="K1627" s="45">
        <f t="shared" si="7"/>
        <v>-0.04874301328</v>
      </c>
      <c r="L1627" s="45">
        <f t="shared" si="8"/>
        <v>0.1610039175</v>
      </c>
      <c r="M1627" s="45">
        <f t="shared" si="11"/>
        <v>0.01453867761</v>
      </c>
      <c r="N1627" s="233" t="str">
        <f t="shared" si="12"/>
        <v/>
      </c>
    </row>
    <row r="1628">
      <c r="A1628" s="180">
        <f t="shared" si="9"/>
        <v>5</v>
      </c>
      <c r="B1628" s="180">
        <f t="shared" si="10"/>
        <v>2005</v>
      </c>
      <c r="C1628" s="45">
        <f>'StockBond Returns'!W1618</f>
        <v>0.02598283989</v>
      </c>
      <c r="D1628" s="231">
        <f>'StockBond Returns'!M1618</f>
        <v>25.9380192</v>
      </c>
      <c r="E1628" s="45">
        <f t="shared" si="1"/>
        <v>0.03677672256</v>
      </c>
      <c r="F1628" s="147">
        <f t="shared" si="4"/>
        <v>150.7367443</v>
      </c>
      <c r="G1628" s="232">
        <f>'StockBond Returns'!C1618</f>
        <v>2005.333333</v>
      </c>
      <c r="H1628" s="147">
        <f t="shared" si="2"/>
        <v>0.4619669521</v>
      </c>
      <c r="I1628" s="147">
        <f t="shared" si="5"/>
        <v>5.468051051</v>
      </c>
      <c r="J1628" s="45">
        <f t="shared" si="6"/>
        <v>0.2544553577</v>
      </c>
      <c r="K1628" s="45">
        <f t="shared" si="7"/>
        <v>-0.05086034207</v>
      </c>
      <c r="L1628" s="45">
        <f t="shared" si="8"/>
        <v>0.1591307576</v>
      </c>
      <c r="M1628" s="45">
        <f t="shared" si="11"/>
        <v>0.01650477565</v>
      </c>
      <c r="N1628" s="233" t="str">
        <f t="shared" si="12"/>
        <v/>
      </c>
    </row>
    <row r="1629">
      <c r="A1629" s="180">
        <f t="shared" si="9"/>
        <v>6</v>
      </c>
      <c r="B1629" s="180">
        <f t="shared" si="10"/>
        <v>2005</v>
      </c>
      <c r="C1629" s="45">
        <f>'StockBond Returns'!W1619</f>
        <v>0.002559789221</v>
      </c>
      <c r="D1629" s="231">
        <f>'StockBond Returns'!M1619</f>
        <v>25.83161644</v>
      </c>
      <c r="E1629" s="45">
        <f t="shared" si="1"/>
        <v>0.03685612513</v>
      </c>
      <c r="F1629" s="147">
        <f t="shared" si="4"/>
        <v>150.6594491</v>
      </c>
      <c r="G1629" s="232">
        <f>'StockBond Returns'!C1619</f>
        <v>2005.416667</v>
      </c>
      <c r="H1629" s="147">
        <f t="shared" si="2"/>
        <v>0.4627269589</v>
      </c>
      <c r="I1629" s="147">
        <f t="shared" si="5"/>
        <v>5.479137711</v>
      </c>
      <c r="J1629" s="45">
        <f t="shared" si="6"/>
        <v>0.2519170531</v>
      </c>
      <c r="K1629" s="45">
        <f t="shared" si="7"/>
        <v>-0.05278086121</v>
      </c>
      <c r="L1629" s="45">
        <f t="shared" si="8"/>
        <v>0.1574887721</v>
      </c>
      <c r="M1629" s="45">
        <f t="shared" si="11"/>
        <v>0.01767899607</v>
      </c>
      <c r="N1629" s="233" t="str">
        <f t="shared" si="12"/>
        <v/>
      </c>
    </row>
    <row r="1630">
      <c r="A1630" s="180">
        <f t="shared" si="9"/>
        <v>7</v>
      </c>
      <c r="B1630" s="180">
        <f t="shared" si="10"/>
        <v>2005</v>
      </c>
      <c r="C1630" s="45">
        <f>'StockBond Returns'!W1620</f>
        <v>0.01631730151</v>
      </c>
      <c r="D1630" s="231">
        <f>'StockBond Returns'!M1620</f>
        <v>26.56984025</v>
      </c>
      <c r="E1630" s="45">
        <f t="shared" si="1"/>
        <v>0.03631832918</v>
      </c>
      <c r="F1630" s="147">
        <f t="shared" si="4"/>
        <v>152.6475273</v>
      </c>
      <c r="G1630" s="232">
        <f>'StockBond Returns'!C1620</f>
        <v>2005.5</v>
      </c>
      <c r="H1630" s="147">
        <f t="shared" si="2"/>
        <v>0.4619919288</v>
      </c>
      <c r="I1630" s="147">
        <f t="shared" si="5"/>
        <v>5.491749484</v>
      </c>
      <c r="J1630" s="45">
        <f t="shared" si="6"/>
        <v>0.2490420323</v>
      </c>
      <c r="K1630" s="45">
        <f t="shared" si="7"/>
        <v>-0.05495614492</v>
      </c>
      <c r="L1630" s="45">
        <f t="shared" si="8"/>
        <v>0.1555268339</v>
      </c>
      <c r="M1630" s="45">
        <f t="shared" si="11"/>
        <v>0.01805365671</v>
      </c>
      <c r="N1630" s="233" t="str">
        <f t="shared" si="12"/>
        <v/>
      </c>
    </row>
    <row r="1631">
      <c r="A1631" s="180">
        <f t="shared" si="9"/>
        <v>8</v>
      </c>
      <c r="B1631" s="180">
        <f t="shared" si="10"/>
        <v>2005</v>
      </c>
      <c r="C1631" s="45">
        <f>'StockBond Returns'!W1621</f>
        <v>-0.007487157379</v>
      </c>
      <c r="D1631" s="231">
        <f>'StockBond Returns'!M1621</f>
        <v>26.02037113</v>
      </c>
      <c r="E1631" s="45">
        <f t="shared" si="1"/>
        <v>0.03671571362</v>
      </c>
      <c r="F1631" s="147">
        <f t="shared" si="4"/>
        <v>151.0460983</v>
      </c>
      <c r="G1631" s="232">
        <f>'StockBond Returns'!C1621</f>
        <v>2005.583333</v>
      </c>
      <c r="H1631" s="147">
        <f t="shared" si="2"/>
        <v>0.4621471076</v>
      </c>
      <c r="I1631" s="147">
        <f t="shared" si="5"/>
        <v>5.500743702</v>
      </c>
      <c r="J1631" s="45">
        <f t="shared" si="6"/>
        <v>0.2469997345</v>
      </c>
      <c r="K1631" s="45">
        <f t="shared" si="7"/>
        <v>-0.05650137791</v>
      </c>
      <c r="L1631" s="45">
        <f t="shared" si="8"/>
        <v>0.1543261812</v>
      </c>
      <c r="M1631" s="45">
        <f t="shared" si="11"/>
        <v>0.0175088745</v>
      </c>
      <c r="N1631" s="233" t="str">
        <f t="shared" si="12"/>
        <v/>
      </c>
    </row>
    <row r="1632">
      <c r="A1632" s="180">
        <f t="shared" si="9"/>
        <v>9</v>
      </c>
      <c r="B1632" s="180">
        <f t="shared" si="10"/>
        <v>2005</v>
      </c>
      <c r="C1632" s="45">
        <f>'StockBond Returns'!W1622</f>
        <v>-0.01311361939</v>
      </c>
      <c r="D1632" s="231">
        <f>'StockBond Returns'!M1622</f>
        <v>25.79078162</v>
      </c>
      <c r="E1632" s="45">
        <f t="shared" si="1"/>
        <v>0.03688677188</v>
      </c>
      <c r="F1632" s="147">
        <f t="shared" si="4"/>
        <v>148.6092506</v>
      </c>
      <c r="G1632" s="232">
        <f>'StockBond Returns'!C1622</f>
        <v>2005.666667</v>
      </c>
      <c r="H1632" s="147">
        <f t="shared" si="2"/>
        <v>0.4568096273</v>
      </c>
      <c r="I1632" s="147">
        <f t="shared" si="5"/>
        <v>5.503944958</v>
      </c>
      <c r="J1632" s="45">
        <f t="shared" si="6"/>
        <v>0.246274443</v>
      </c>
      <c r="K1632" s="45">
        <f t="shared" si="7"/>
        <v>-0.05705014432</v>
      </c>
      <c r="L1632" s="45">
        <f t="shared" si="8"/>
        <v>0.1543386031</v>
      </c>
      <c r="M1632" s="45">
        <f t="shared" si="11"/>
        <v>0.01608229986</v>
      </c>
      <c r="N1632" s="233" t="str">
        <f t="shared" si="12"/>
        <v/>
      </c>
    </row>
    <row r="1633">
      <c r="A1633" s="180">
        <f t="shared" si="9"/>
        <v>10</v>
      </c>
      <c r="B1633" s="180">
        <f t="shared" si="10"/>
        <v>2005</v>
      </c>
      <c r="C1633" s="45">
        <f>'StockBond Returns'!W1623</f>
        <v>-0.01771877632</v>
      </c>
      <c r="D1633" s="231">
        <f>'StockBond Returns'!M1623</f>
        <v>25.19063643</v>
      </c>
      <c r="E1633" s="45">
        <f t="shared" si="1"/>
        <v>0.03734864501</v>
      </c>
      <c r="F1633" s="147">
        <f t="shared" si="4"/>
        <v>145.527361</v>
      </c>
      <c r="G1633" s="232">
        <f>'StockBond Returns'!C1623</f>
        <v>2005.75</v>
      </c>
      <c r="H1633" s="147">
        <f t="shared" si="2"/>
        <v>0.4529374788</v>
      </c>
      <c r="I1633" s="147">
        <f t="shared" si="5"/>
        <v>5.501693872</v>
      </c>
      <c r="J1633" s="45">
        <f t="shared" si="6"/>
        <v>0.2467843716</v>
      </c>
      <c r="K1633" s="45">
        <f t="shared" si="7"/>
        <v>-0.05666432469</v>
      </c>
      <c r="L1633" s="45">
        <f t="shared" si="8"/>
        <v>0.1554933948</v>
      </c>
      <c r="M1633" s="45">
        <f t="shared" si="11"/>
        <v>0.01382245543</v>
      </c>
      <c r="N1633" s="233" t="str">
        <f t="shared" si="12"/>
        <v/>
      </c>
    </row>
    <row r="1634">
      <c r="A1634" s="180">
        <f t="shared" si="9"/>
        <v>11</v>
      </c>
      <c r="B1634" s="180">
        <f t="shared" si="10"/>
        <v>2005</v>
      </c>
      <c r="C1634" s="45">
        <f>'StockBond Returns'!W1624</f>
        <v>0.03609826848</v>
      </c>
      <c r="D1634" s="231">
        <f>'StockBond Returns'!M1624</f>
        <v>26.18557473</v>
      </c>
      <c r="E1634" s="45">
        <f t="shared" si="1"/>
        <v>0.03659448256</v>
      </c>
      <c r="F1634" s="147">
        <f t="shared" si="4"/>
        <v>150.311359</v>
      </c>
      <c r="G1634" s="232">
        <f>'StockBond Returns'!C1624</f>
        <v>2005.833333</v>
      </c>
      <c r="H1634" s="147">
        <f t="shared" si="2"/>
        <v>0.4583805339</v>
      </c>
      <c r="I1634" s="147">
        <f t="shared" si="5"/>
        <v>5.505141629</v>
      </c>
      <c r="J1634" s="45">
        <f t="shared" si="6"/>
        <v>0.2460035362</v>
      </c>
      <c r="K1634" s="45">
        <f t="shared" si="7"/>
        <v>-0.05725511645</v>
      </c>
      <c r="L1634" s="45">
        <f t="shared" si="8"/>
        <v>0.1554529182</v>
      </c>
      <c r="M1634" s="45">
        <f t="shared" si="11"/>
        <v>0.01289751737</v>
      </c>
      <c r="N1634" s="233" t="str">
        <f t="shared" si="12"/>
        <v/>
      </c>
    </row>
    <row r="1635">
      <c r="A1635" s="180">
        <f t="shared" si="9"/>
        <v>12</v>
      </c>
      <c r="B1635" s="180">
        <f t="shared" si="10"/>
        <v>2005</v>
      </c>
      <c r="C1635" s="45">
        <f>'StockBond Returns'!W1625</f>
        <v>0.01550322407</v>
      </c>
      <c r="D1635" s="231">
        <f>'StockBond Returns'!M1625</f>
        <v>26.58481494</v>
      </c>
      <c r="E1635" s="45">
        <f t="shared" si="1"/>
        <v>0.03630772919</v>
      </c>
      <c r="F1635" s="147">
        <f t="shared" si="4"/>
        <v>152.1761828</v>
      </c>
      <c r="G1635" s="232">
        <f>'StockBond Returns'!C1625</f>
        <v>2005.916667</v>
      </c>
      <c r="H1635" s="147">
        <f t="shared" si="2"/>
        <v>0.4604309696</v>
      </c>
      <c r="I1635" s="147">
        <f t="shared" si="5"/>
        <v>5.506492554</v>
      </c>
      <c r="J1635" s="45">
        <f t="shared" si="6"/>
        <v>0.24569785</v>
      </c>
      <c r="K1635" s="45">
        <f t="shared" si="7"/>
        <v>-0.05748640313</v>
      </c>
      <c r="L1635" s="45">
        <f t="shared" si="8"/>
        <v>0.1558507302</v>
      </c>
      <c r="M1635" s="45">
        <f t="shared" si="11"/>
        <v>0.01150069791</v>
      </c>
      <c r="N1635" s="233" t="str">
        <f t="shared" si="12"/>
        <v/>
      </c>
    </row>
    <row r="1636">
      <c r="A1636" s="180">
        <f t="shared" si="9"/>
        <v>1</v>
      </c>
      <c r="B1636" s="180">
        <f t="shared" si="10"/>
        <v>2006</v>
      </c>
      <c r="C1636" s="45">
        <f>'StockBond Returns'!W1626</f>
        <v>-0.0005707356883</v>
      </c>
      <c r="D1636" s="231">
        <f>'StockBond Returns'!M1626</f>
        <v>26.49664656</v>
      </c>
      <c r="E1636" s="45">
        <f t="shared" si="1"/>
        <v>0.03637031247</v>
      </c>
      <c r="F1636" s="147">
        <f t="shared" si="4"/>
        <v>151.6291622</v>
      </c>
      <c r="G1636" s="232">
        <f>'StockBond Returns'!C1626</f>
        <v>2006</v>
      </c>
      <c r="H1636" s="147">
        <f t="shared" si="2"/>
        <v>0.4595666675</v>
      </c>
      <c r="I1636" s="147">
        <f t="shared" si="5"/>
        <v>5.507821359</v>
      </c>
      <c r="J1636" s="45">
        <f t="shared" si="6"/>
        <v>0.2453973157</v>
      </c>
      <c r="K1636" s="45">
        <f t="shared" si="7"/>
        <v>-0.05771379191</v>
      </c>
      <c r="L1636" s="45">
        <f t="shared" si="8"/>
        <v>0.1562523114</v>
      </c>
      <c r="M1636" s="45">
        <f t="shared" si="11"/>
        <v>0.01078607863</v>
      </c>
      <c r="N1636" s="233" t="str">
        <f t="shared" si="12"/>
        <v/>
      </c>
    </row>
    <row r="1637">
      <c r="A1637" s="180">
        <f t="shared" si="9"/>
        <v>2</v>
      </c>
      <c r="B1637" s="180">
        <f t="shared" si="10"/>
        <v>2006</v>
      </c>
      <c r="C1637" s="45">
        <f>'StockBond Returns'!W1627</f>
        <v>0.002032405662</v>
      </c>
      <c r="D1637" s="231">
        <f>'StockBond Returns'!M1627</f>
        <v>26.33207571</v>
      </c>
      <c r="E1637" s="45">
        <f t="shared" si="1"/>
        <v>0.03648824861</v>
      </c>
      <c r="F1637" s="147">
        <f t="shared" si="4"/>
        <v>151.4768335</v>
      </c>
      <c r="G1637" s="232">
        <f>'StockBond Returns'!C1627</f>
        <v>2006.083333</v>
      </c>
      <c r="H1637" s="147">
        <f t="shared" si="2"/>
        <v>0.4605936967</v>
      </c>
      <c r="I1637" s="147">
        <f t="shared" si="5"/>
        <v>5.510131856</v>
      </c>
      <c r="J1637" s="45">
        <f t="shared" si="6"/>
        <v>0.2448750983</v>
      </c>
      <c r="K1637" s="45">
        <f t="shared" si="7"/>
        <v>-0.05810890936</v>
      </c>
      <c r="L1637" s="45">
        <f t="shared" si="8"/>
        <v>0.1564469601</v>
      </c>
      <c r="M1637" s="45">
        <f t="shared" si="11"/>
        <v>0.0110700408</v>
      </c>
      <c r="N1637" s="233" t="str">
        <f t="shared" si="12"/>
        <v/>
      </c>
    </row>
    <row r="1638">
      <c r="A1638" s="180">
        <f t="shared" si="9"/>
        <v>3</v>
      </c>
      <c r="B1638" s="180">
        <f t="shared" si="10"/>
        <v>2006</v>
      </c>
      <c r="C1638" s="45">
        <f>'StockBond Returns'!W1628</f>
        <v>0.002581771125</v>
      </c>
      <c r="D1638" s="231">
        <f>'StockBond Returns'!M1628</f>
        <v>26.35001947</v>
      </c>
      <c r="E1638" s="45">
        <f t="shared" si="1"/>
        <v>0.03647531805</v>
      </c>
      <c r="F1638" s="147">
        <f t="shared" si="4"/>
        <v>151.4061292</v>
      </c>
      <c r="G1638" s="232">
        <f>'StockBond Returns'!C1628</f>
        <v>2006.166667</v>
      </c>
      <c r="H1638" s="147">
        <f t="shared" si="2"/>
        <v>0.4602155597</v>
      </c>
      <c r="I1638" s="147">
        <f t="shared" si="5"/>
        <v>5.514837841</v>
      </c>
      <c r="J1638" s="45">
        <f t="shared" si="6"/>
        <v>0.2438128072</v>
      </c>
      <c r="K1638" s="45">
        <f t="shared" si="7"/>
        <v>-0.05891265467</v>
      </c>
      <c r="L1638" s="45">
        <f t="shared" si="8"/>
        <v>0.156137873</v>
      </c>
      <c r="M1638" s="45">
        <f t="shared" si="11"/>
        <v>0.0122009803</v>
      </c>
      <c r="N1638" s="233" t="str">
        <f t="shared" si="12"/>
        <v/>
      </c>
    </row>
    <row r="1639">
      <c r="A1639" s="180">
        <f t="shared" si="9"/>
        <v>4</v>
      </c>
      <c r="B1639" s="180">
        <f t="shared" si="10"/>
        <v>2006</v>
      </c>
      <c r="C1639" s="45">
        <f>'StockBond Returns'!W1629</f>
        <v>-0.001272883431</v>
      </c>
      <c r="D1639" s="231">
        <f>'StockBond Returns'!M1629</f>
        <v>26.20791986</v>
      </c>
      <c r="E1639" s="45">
        <f t="shared" si="1"/>
        <v>0.03657820242</v>
      </c>
      <c r="F1639" s="147">
        <f t="shared" si="4"/>
        <v>150.7537771</v>
      </c>
      <c r="G1639" s="232">
        <f>'StockBond Returns'!C1629</f>
        <v>2006.25</v>
      </c>
      <c r="H1639" s="147">
        <f t="shared" si="2"/>
        <v>0.4595251811</v>
      </c>
      <c r="I1639" s="147">
        <f t="shared" si="5"/>
        <v>5.517292662</v>
      </c>
      <c r="J1639" s="45">
        <f t="shared" si="6"/>
        <v>0.2432593949</v>
      </c>
      <c r="K1639" s="45">
        <f t="shared" si="7"/>
        <v>-0.05933137469</v>
      </c>
      <c r="L1639" s="45">
        <f t="shared" si="8"/>
        <v>0.1562985513</v>
      </c>
      <c r="M1639" s="45">
        <f t="shared" si="11"/>
        <v>0.01125620768</v>
      </c>
      <c r="N1639" s="233" t="str">
        <f t="shared" si="12"/>
        <v/>
      </c>
    </row>
    <row r="1640">
      <c r="A1640" s="180">
        <f t="shared" si="9"/>
        <v>5</v>
      </c>
      <c r="B1640" s="180">
        <f t="shared" si="10"/>
        <v>2006</v>
      </c>
      <c r="C1640" s="45">
        <f>'StockBond Returns'!W1630</f>
        <v>-0.02146967054</v>
      </c>
      <c r="D1640" s="231">
        <f>'StockBond Returns'!M1630</f>
        <v>25.25455016</v>
      </c>
      <c r="E1640" s="45">
        <f t="shared" si="1"/>
        <v>0.03729841244</v>
      </c>
      <c r="F1640" s="147">
        <f t="shared" si="4"/>
        <v>147.0674838</v>
      </c>
      <c r="G1640" s="232">
        <f>'StockBond Returns'!C1630</f>
        <v>2006.333333</v>
      </c>
      <c r="H1640" s="147">
        <f t="shared" si="2"/>
        <v>0.4571153056</v>
      </c>
      <c r="I1640" s="147">
        <f t="shared" si="5"/>
        <v>5.512441015</v>
      </c>
      <c r="J1640" s="45">
        <f t="shared" si="6"/>
        <v>0.2443536207</v>
      </c>
      <c r="K1640" s="45">
        <f t="shared" si="7"/>
        <v>-0.05850346713</v>
      </c>
      <c r="L1640" s="45">
        <f t="shared" si="8"/>
        <v>0.1579906824</v>
      </c>
      <c r="M1640" s="45">
        <f t="shared" si="11"/>
        <v>0.008118059698</v>
      </c>
      <c r="N1640" s="233" t="str">
        <f t="shared" si="12"/>
        <v/>
      </c>
    </row>
    <row r="1641">
      <c r="A1641" s="180">
        <f t="shared" si="9"/>
        <v>6</v>
      </c>
      <c r="B1641" s="180">
        <f t="shared" si="10"/>
        <v>2006</v>
      </c>
      <c r="C1641" s="45">
        <f>'StockBond Returns'!W1631</f>
        <v>-0.001040045198</v>
      </c>
      <c r="D1641" s="231">
        <f>'StockBond Returns'!M1631</f>
        <v>25.0859176</v>
      </c>
      <c r="E1641" s="45">
        <f t="shared" si="1"/>
        <v>0.03743150133</v>
      </c>
      <c r="F1641" s="147">
        <f t="shared" si="4"/>
        <v>146.4578871</v>
      </c>
      <c r="G1641" s="232">
        <f>'StockBond Returns'!C1631</f>
        <v>2006.416667</v>
      </c>
      <c r="H1641" s="147">
        <f t="shared" si="2"/>
        <v>0.456844883</v>
      </c>
      <c r="I1641" s="147">
        <f t="shared" si="5"/>
        <v>5.506558939</v>
      </c>
      <c r="J1641" s="45">
        <f t="shared" si="6"/>
        <v>0.2456828324</v>
      </c>
      <c r="K1641" s="45">
        <f t="shared" si="7"/>
        <v>-0.05749776572</v>
      </c>
      <c r="L1641" s="45">
        <f t="shared" si="8"/>
        <v>0.1599052445</v>
      </c>
      <c r="M1641" s="45">
        <f t="shared" si="11"/>
        <v>0.005004661356</v>
      </c>
      <c r="N1641" s="233" t="str">
        <f t="shared" si="12"/>
        <v/>
      </c>
    </row>
    <row r="1642">
      <c r="A1642" s="180">
        <f t="shared" si="9"/>
        <v>7</v>
      </c>
      <c r="B1642" s="180">
        <f t="shared" si="10"/>
        <v>2006</v>
      </c>
      <c r="C1642" s="45">
        <f>'StockBond Returns'!W1632</f>
        <v>0.00340673752</v>
      </c>
      <c r="D1642" s="231">
        <f>'StockBond Returns'!M1632</f>
        <v>25.01856773</v>
      </c>
      <c r="E1642" s="45">
        <f t="shared" si="1"/>
        <v>0.03748515684</v>
      </c>
      <c r="F1642" s="147">
        <f t="shared" si="4"/>
        <v>146.4984295</v>
      </c>
      <c r="G1642" s="232">
        <f>'StockBond Returns'!C1632</f>
        <v>2006.5</v>
      </c>
      <c r="H1642" s="147">
        <f t="shared" si="2"/>
        <v>0.4576263837</v>
      </c>
      <c r="I1642" s="147">
        <f t="shared" si="5"/>
        <v>5.502193394</v>
      </c>
      <c r="J1642" s="45">
        <f t="shared" si="6"/>
        <v>0.2466711809</v>
      </c>
      <c r="K1642" s="45">
        <f t="shared" si="7"/>
        <v>-0.0567499665</v>
      </c>
      <c r="L1642" s="45">
        <f t="shared" si="8"/>
        <v>0.1615066372</v>
      </c>
      <c r="M1642" s="45">
        <f t="shared" si="11"/>
        <v>0.001901745579</v>
      </c>
      <c r="N1642" s="233" t="str">
        <f t="shared" si="12"/>
        <v/>
      </c>
    </row>
    <row r="1643">
      <c r="A1643" s="180">
        <f t="shared" si="9"/>
        <v>8</v>
      </c>
      <c r="B1643" s="180">
        <f t="shared" si="10"/>
        <v>2006</v>
      </c>
      <c r="C1643" s="45">
        <f>'StockBond Returns'!W1633</f>
        <v>0.01938816524</v>
      </c>
      <c r="D1643" s="231">
        <f>'StockBond Returns'!M1633</f>
        <v>25.37583456</v>
      </c>
      <c r="E1643" s="45">
        <f t="shared" si="1"/>
        <v>0.03720378546</v>
      </c>
      <c r="F1643" s="147">
        <f t="shared" si="4"/>
        <v>148.8722663</v>
      </c>
      <c r="G1643" s="232">
        <f>'StockBond Returns'!C1633</f>
        <v>2006.583333</v>
      </c>
      <c r="H1643" s="147">
        <f t="shared" si="2"/>
        <v>0.461550988</v>
      </c>
      <c r="I1643" s="147">
        <f t="shared" si="5"/>
        <v>5.501597275</v>
      </c>
      <c r="J1643" s="45">
        <f t="shared" si="6"/>
        <v>0.2468062626</v>
      </c>
      <c r="K1643" s="45">
        <f t="shared" si="7"/>
        <v>-0.05664776167</v>
      </c>
      <c r="L1643" s="45">
        <f t="shared" si="8"/>
        <v>0.1623158647</v>
      </c>
      <c r="M1643" s="45">
        <f t="shared" si="11"/>
        <v>0.0001551740233</v>
      </c>
      <c r="N1643" s="233" t="str">
        <f t="shared" si="12"/>
        <v/>
      </c>
    </row>
    <row r="1644">
      <c r="A1644" s="180">
        <f t="shared" si="9"/>
        <v>9</v>
      </c>
      <c r="B1644" s="180">
        <f t="shared" si="10"/>
        <v>2006</v>
      </c>
      <c r="C1644" s="45">
        <f>'StockBond Returns'!W1634</f>
        <v>0.02472773109</v>
      </c>
      <c r="D1644" s="231">
        <f>'StockBond Returns'!M1634</f>
        <v>25.90843094</v>
      </c>
      <c r="E1644" s="45">
        <f t="shared" si="1"/>
        <v>0.0367987372</v>
      </c>
      <c r="F1644" s="147">
        <f t="shared" si="4"/>
        <v>152.0805756</v>
      </c>
      <c r="G1644" s="232">
        <f>'StockBond Returns'!C1634</f>
        <v>2006.666667</v>
      </c>
      <c r="H1644" s="147">
        <f t="shared" si="2"/>
        <v>0.4663644278</v>
      </c>
      <c r="I1644" s="147">
        <f t="shared" si="5"/>
        <v>5.511152075</v>
      </c>
      <c r="J1644" s="45">
        <f t="shared" si="6"/>
        <v>0.2446446483</v>
      </c>
      <c r="K1644" s="45">
        <f t="shared" si="7"/>
        <v>-0.05828327133</v>
      </c>
      <c r="L1644" s="45">
        <f t="shared" si="8"/>
        <v>0.1609832218</v>
      </c>
      <c r="M1644" s="45">
        <f t="shared" si="11"/>
        <v>0.001309445786</v>
      </c>
      <c r="N1644" s="233" t="str">
        <f t="shared" si="12"/>
        <v/>
      </c>
    </row>
    <row r="1645">
      <c r="A1645" s="180">
        <f t="shared" si="9"/>
        <v>10</v>
      </c>
      <c r="B1645" s="180">
        <f t="shared" si="10"/>
        <v>2006</v>
      </c>
      <c r="C1645" s="45">
        <f>'StockBond Returns'!W1635</f>
        <v>0.03316907145</v>
      </c>
      <c r="D1645" s="231">
        <f>'StockBond Returns'!M1635</f>
        <v>26.82144712</v>
      </c>
      <c r="E1645" s="45">
        <f t="shared" si="1"/>
        <v>0.03614179803</v>
      </c>
      <c r="F1645" s="147">
        <f t="shared" si="4"/>
        <v>156.6431137</v>
      </c>
      <c r="G1645" s="232">
        <f>'StockBond Returns'!C1635</f>
        <v>2006.75</v>
      </c>
      <c r="H1645" s="147">
        <f t="shared" si="2"/>
        <v>0.4717803149</v>
      </c>
      <c r="I1645" s="147">
        <f t="shared" si="5"/>
        <v>5.529994911</v>
      </c>
      <c r="J1645" s="45">
        <f t="shared" si="6"/>
        <v>0.2404036615</v>
      </c>
      <c r="K1645" s="45">
        <f t="shared" si="7"/>
        <v>-0.06149206523</v>
      </c>
      <c r="L1645" s="45">
        <f t="shared" si="8"/>
        <v>0.1577026788</v>
      </c>
      <c r="M1645" s="45">
        <f t="shared" si="11"/>
        <v>0.005144059372</v>
      </c>
      <c r="N1645" s="233" t="str">
        <f t="shared" si="12"/>
        <v/>
      </c>
    </row>
    <row r="1646">
      <c r="A1646" s="180">
        <f t="shared" si="9"/>
        <v>11</v>
      </c>
      <c r="B1646" s="180">
        <f t="shared" si="10"/>
        <v>2006</v>
      </c>
      <c r="C1646" s="45">
        <f>'StockBond Returns'!W1636</f>
        <v>0.01772008571</v>
      </c>
      <c r="D1646" s="231">
        <f>'StockBond Returns'!M1636</f>
        <v>27.16052615</v>
      </c>
      <c r="E1646" s="45">
        <f t="shared" si="1"/>
        <v>0.035909069</v>
      </c>
      <c r="F1646" s="147">
        <f t="shared" si="4"/>
        <v>158.9387028</v>
      </c>
      <c r="G1646" s="232">
        <f>'StockBond Returns'!C1636</f>
        <v>2006.833333</v>
      </c>
      <c r="H1646" s="147">
        <f t="shared" si="2"/>
        <v>0.4756117372</v>
      </c>
      <c r="I1646" s="147">
        <f t="shared" si="5"/>
        <v>5.547226115</v>
      </c>
      <c r="J1646" s="45">
        <f t="shared" si="6"/>
        <v>0.2365506281</v>
      </c>
      <c r="K1646" s="45">
        <f t="shared" si="7"/>
        <v>-0.06440732787</v>
      </c>
      <c r="L1646" s="45">
        <f t="shared" si="8"/>
        <v>0.1547704068</v>
      </c>
      <c r="M1646" s="45">
        <f t="shared" si="11"/>
        <v>0.007644578284</v>
      </c>
      <c r="N1646" s="233" t="str">
        <f t="shared" si="12"/>
        <v/>
      </c>
    </row>
    <row r="1647">
      <c r="A1647" s="180">
        <f t="shared" si="9"/>
        <v>12</v>
      </c>
      <c r="B1647" s="180">
        <f t="shared" si="10"/>
        <v>2006</v>
      </c>
      <c r="C1647" s="45">
        <f>'StockBond Returns'!W1637</f>
        <v>0.0002096139016</v>
      </c>
      <c r="D1647" s="231">
        <f>'StockBond Returns'!M1637</f>
        <v>27.28673475</v>
      </c>
      <c r="E1647" s="45">
        <f t="shared" si="1"/>
        <v>0.03582392203</v>
      </c>
      <c r="F1647" s="147">
        <f t="shared" si="4"/>
        <v>158.4963072</v>
      </c>
      <c r="G1647" s="232">
        <f>'StockBond Returns'!C1637</f>
        <v>2006.916667</v>
      </c>
      <c r="H1647" s="147">
        <f t="shared" si="2"/>
        <v>0.4731632791</v>
      </c>
      <c r="I1647" s="147">
        <f t="shared" si="5"/>
        <v>5.559958424</v>
      </c>
      <c r="J1647" s="45">
        <f t="shared" si="6"/>
        <v>0.2337189261</v>
      </c>
      <c r="K1647" s="45">
        <f t="shared" si="7"/>
        <v>-0.0665498359</v>
      </c>
      <c r="L1647" s="45">
        <f t="shared" si="8"/>
        <v>0.1527797459</v>
      </c>
      <c r="M1647" s="45">
        <f t="shared" si="11"/>
        <v>0.009709605416</v>
      </c>
      <c r="N1647" s="233" t="str">
        <f t="shared" si="12"/>
        <v/>
      </c>
    </row>
    <row r="1648">
      <c r="A1648" s="180">
        <f t="shared" si="9"/>
        <v>1</v>
      </c>
      <c r="B1648" s="180">
        <f t="shared" si="10"/>
        <v>2007</v>
      </c>
      <c r="C1648" s="45">
        <f>'StockBond Returns'!W1638</f>
        <v>0.008980034184</v>
      </c>
      <c r="D1648" s="231">
        <f>'StockBond Returns'!M1638</f>
        <v>27.47652477</v>
      </c>
      <c r="E1648" s="45">
        <f t="shared" si="1"/>
        <v>0.03569735226</v>
      </c>
      <c r="F1648" s="147">
        <f t="shared" si="4"/>
        <v>159.4421971</v>
      </c>
      <c r="G1648" s="232">
        <f>'StockBond Returns'!C1638</f>
        <v>2007</v>
      </c>
      <c r="H1648" s="147">
        <f t="shared" si="2"/>
        <v>0.4743053562</v>
      </c>
      <c r="I1648" s="147">
        <f t="shared" si="5"/>
        <v>5.574697113</v>
      </c>
      <c r="J1648" s="45">
        <f t="shared" si="6"/>
        <v>0.2304571526</v>
      </c>
      <c r="K1648" s="45">
        <f t="shared" si="7"/>
        <v>-0.06901774243</v>
      </c>
      <c r="L1648" s="45">
        <f t="shared" si="8"/>
        <v>0.150377673</v>
      </c>
      <c r="M1648" s="45">
        <f t="shared" si="11"/>
        <v>0.01214196127</v>
      </c>
      <c r="N1648" s="233" t="str">
        <f t="shared" si="12"/>
        <v/>
      </c>
    </row>
    <row r="1649">
      <c r="A1649" s="180">
        <f t="shared" si="9"/>
        <v>2</v>
      </c>
      <c r="B1649" s="180">
        <f t="shared" si="10"/>
        <v>2007</v>
      </c>
      <c r="C1649" s="45">
        <f>'StockBond Returns'!W1639</f>
        <v>-0.01205150552</v>
      </c>
      <c r="D1649" s="231">
        <f>'StockBond Returns'!M1639</f>
        <v>26.59713509</v>
      </c>
      <c r="E1649" s="45">
        <f t="shared" si="1"/>
        <v>0.0362990172</v>
      </c>
      <c r="F1649" s="147">
        <f t="shared" si="4"/>
        <v>157.0520893</v>
      </c>
      <c r="G1649" s="232">
        <f>'StockBond Returns'!C1639</f>
        <v>2007.083333</v>
      </c>
      <c r="H1649" s="147">
        <f t="shared" si="2"/>
        <v>0.4750697077</v>
      </c>
      <c r="I1649" s="147">
        <f t="shared" si="5"/>
        <v>5.589173124</v>
      </c>
      <c r="J1649" s="45">
        <f t="shared" si="6"/>
        <v>0.227270257</v>
      </c>
      <c r="K1649" s="45">
        <f t="shared" si="7"/>
        <v>-0.07142899524</v>
      </c>
      <c r="L1649" s="45">
        <f t="shared" si="8"/>
        <v>0.1480349161</v>
      </c>
      <c r="M1649" s="45">
        <f t="shared" si="11"/>
        <v>0.01434471441</v>
      </c>
      <c r="N1649" s="233" t="str">
        <f t="shared" si="12"/>
        <v/>
      </c>
    </row>
    <row r="1650">
      <c r="A1650" s="180">
        <f t="shared" si="9"/>
        <v>3</v>
      </c>
      <c r="B1650" s="180">
        <f t="shared" si="10"/>
        <v>2007</v>
      </c>
      <c r="C1650" s="45">
        <f>'StockBond Returns'!W1640</f>
        <v>0.004246455244</v>
      </c>
      <c r="D1650" s="231">
        <f>'StockBond Returns'!M1640</f>
        <v>26.55569529</v>
      </c>
      <c r="E1650" s="45">
        <f t="shared" si="1"/>
        <v>0.03632835281</v>
      </c>
      <c r="F1650" s="147">
        <f t="shared" si="4"/>
        <v>157.2419169</v>
      </c>
      <c r="G1650" s="232">
        <f>'StockBond Returns'!C1640</f>
        <v>2007.166667</v>
      </c>
      <c r="H1650" s="147">
        <f t="shared" si="2"/>
        <v>0.4760283196</v>
      </c>
      <c r="I1650" s="147">
        <f t="shared" si="5"/>
        <v>5.604985884</v>
      </c>
      <c r="J1650" s="45">
        <f t="shared" si="6"/>
        <v>0.2238078879</v>
      </c>
      <c r="K1650" s="45">
        <f t="shared" si="7"/>
        <v>-0.0740486754</v>
      </c>
      <c r="L1650" s="45">
        <f t="shared" si="8"/>
        <v>0.1454238667</v>
      </c>
      <c r="M1650" s="45">
        <f t="shared" si="11"/>
        <v>0.01634645399</v>
      </c>
      <c r="N1650" s="233" t="str">
        <f t="shared" si="12"/>
        <v/>
      </c>
    </row>
    <row r="1651">
      <c r="A1651" s="180">
        <f t="shared" si="9"/>
        <v>4</v>
      </c>
      <c r="B1651" s="180">
        <f t="shared" si="10"/>
        <v>2007</v>
      </c>
      <c r="C1651" s="45">
        <f>'StockBond Returns'!W1641</f>
        <v>0.02942588995</v>
      </c>
      <c r="D1651" s="231">
        <f>'StockBond Returns'!M1641</f>
        <v>27.32147991</v>
      </c>
      <c r="E1651" s="45">
        <f t="shared" si="1"/>
        <v>0.03580061921</v>
      </c>
      <c r="F1651" s="147">
        <f t="shared" si="4"/>
        <v>161.3788644</v>
      </c>
      <c r="G1651" s="232">
        <f>'StockBond Returns'!C1641</f>
        <v>2007.25</v>
      </c>
      <c r="H1651" s="147">
        <f t="shared" si="2"/>
        <v>0.4814552727</v>
      </c>
      <c r="I1651" s="147">
        <f t="shared" si="5"/>
        <v>5.626915976</v>
      </c>
      <c r="J1651" s="45">
        <f t="shared" si="6"/>
        <v>0.2190382736</v>
      </c>
      <c r="K1651" s="45">
        <f t="shared" si="7"/>
        <v>-0.07765743684</v>
      </c>
      <c r="L1651" s="45">
        <f t="shared" si="8"/>
        <v>0.141577293</v>
      </c>
      <c r="M1651" s="45">
        <f t="shared" si="11"/>
        <v>0.01986904094</v>
      </c>
      <c r="N1651" s="233" t="str">
        <f t="shared" si="12"/>
        <v/>
      </c>
    </row>
    <row r="1652">
      <c r="A1652" s="180">
        <f t="shared" si="9"/>
        <v>5</v>
      </c>
      <c r="B1652" s="180">
        <f t="shared" si="10"/>
        <v>2007</v>
      </c>
      <c r="C1652" s="45">
        <f>'StockBond Returns'!W1642</f>
        <v>0.01752794474</v>
      </c>
      <c r="D1652" s="231">
        <f>'StockBond Returns'!M1642</f>
        <v>27.90361611</v>
      </c>
      <c r="E1652" s="45">
        <f t="shared" si="1"/>
        <v>0.0354188245</v>
      </c>
      <c r="F1652" s="147">
        <f t="shared" si="4"/>
        <v>163.71761</v>
      </c>
      <c r="G1652" s="232">
        <f>'StockBond Returns'!C1642</f>
        <v>2007.333333</v>
      </c>
      <c r="H1652" s="147">
        <f t="shared" si="2"/>
        <v>0.4832237748</v>
      </c>
      <c r="I1652" s="147">
        <f t="shared" si="5"/>
        <v>5.653024445</v>
      </c>
      <c r="J1652" s="45">
        <f t="shared" si="6"/>
        <v>0.2134081505</v>
      </c>
      <c r="K1652" s="45">
        <f t="shared" si="7"/>
        <v>-0.081917272</v>
      </c>
      <c r="L1652" s="45">
        <f t="shared" si="8"/>
        <v>0.1369088751</v>
      </c>
      <c r="M1652" s="45">
        <f t="shared" si="11"/>
        <v>0.0255029358</v>
      </c>
      <c r="N1652" s="233" t="str">
        <f t="shared" si="12"/>
        <v/>
      </c>
    </row>
    <row r="1653">
      <c r="A1653" s="180">
        <f t="shared" si="9"/>
        <v>6</v>
      </c>
      <c r="B1653" s="180">
        <f t="shared" si="10"/>
        <v>2007</v>
      </c>
      <c r="C1653" s="45">
        <f>'StockBond Returns'!W1643</f>
        <v>-0.008471427589</v>
      </c>
      <c r="D1653" s="231">
        <f>'StockBond Returns'!M1643</f>
        <v>27.51314808</v>
      </c>
      <c r="E1653" s="45">
        <f t="shared" si="1"/>
        <v>0.03567312939</v>
      </c>
      <c r="F1653" s="147">
        <f t="shared" si="4"/>
        <v>161.851558</v>
      </c>
      <c r="G1653" s="232">
        <f>'StockBond Returns'!C1643</f>
        <v>2007.416667</v>
      </c>
      <c r="H1653" s="147">
        <f t="shared" si="2"/>
        <v>0.4811459641</v>
      </c>
      <c r="I1653" s="147">
        <f t="shared" si="5"/>
        <v>5.677325526</v>
      </c>
      <c r="J1653" s="45">
        <f t="shared" si="6"/>
        <v>0.2082143089</v>
      </c>
      <c r="K1653" s="45">
        <f t="shared" si="7"/>
        <v>-0.08584701018</v>
      </c>
      <c r="L1653" s="45">
        <f t="shared" si="8"/>
        <v>0.132631107</v>
      </c>
      <c r="M1653" s="45">
        <f t="shared" si="11"/>
        <v>0.03101148797</v>
      </c>
      <c r="N1653" s="233" t="str">
        <f t="shared" si="12"/>
        <v/>
      </c>
    </row>
    <row r="1654">
      <c r="A1654" s="180">
        <f t="shared" si="9"/>
        <v>7</v>
      </c>
      <c r="B1654" s="180">
        <f t="shared" si="10"/>
        <v>2007</v>
      </c>
      <c r="C1654" s="45">
        <f>'StockBond Returns'!W1644</f>
        <v>-0.02661818427</v>
      </c>
      <c r="D1654" s="231">
        <f>'StockBond Returns'!M1644</f>
        <v>26.2305627</v>
      </c>
      <c r="E1654" s="45">
        <f t="shared" si="1"/>
        <v>0.03656173366</v>
      </c>
      <c r="F1654" s="147">
        <f t="shared" si="4"/>
        <v>157.0750246</v>
      </c>
      <c r="G1654" s="232">
        <f>'StockBond Returns'!C1644</f>
        <v>2007.5</v>
      </c>
      <c r="H1654" s="147">
        <f t="shared" si="2"/>
        <v>0.4785779347</v>
      </c>
      <c r="I1654" s="147">
        <f t="shared" si="5"/>
        <v>5.698277077</v>
      </c>
      <c r="J1654" s="45">
        <f t="shared" si="6"/>
        <v>0.2037719198</v>
      </c>
      <c r="K1654" s="45">
        <f t="shared" si="7"/>
        <v>-0.08920818806</v>
      </c>
      <c r="L1654" s="45">
        <f t="shared" si="8"/>
        <v>0.1290412742</v>
      </c>
      <c r="M1654" s="45">
        <f t="shared" si="11"/>
        <v>0.03563736646</v>
      </c>
      <c r="N1654" s="233" t="str">
        <f t="shared" si="12"/>
        <v/>
      </c>
    </row>
    <row r="1655">
      <c r="A1655" s="180">
        <f t="shared" si="9"/>
        <v>8</v>
      </c>
      <c r="B1655" s="180">
        <f t="shared" si="10"/>
        <v>2007</v>
      </c>
      <c r="C1655" s="45">
        <f>'StockBond Returns'!W1645</f>
        <v>0.01675551591</v>
      </c>
      <c r="D1655" s="231">
        <f>'StockBond Returns'!M1645</f>
        <v>26.49680708</v>
      </c>
      <c r="E1655" s="45">
        <f t="shared" si="1"/>
        <v>0.03637019815</v>
      </c>
      <c r="F1655" s="147">
        <f t="shared" si="4"/>
        <v>159.220301</v>
      </c>
      <c r="G1655" s="232">
        <f>'StockBond Returns'!C1645</f>
        <v>2007.583333</v>
      </c>
      <c r="H1655" s="147">
        <f t="shared" si="2"/>
        <v>0.4825728246</v>
      </c>
      <c r="I1655" s="147">
        <f t="shared" si="5"/>
        <v>5.719298913</v>
      </c>
      <c r="J1655" s="45">
        <f t="shared" si="6"/>
        <v>0.1993473396</v>
      </c>
      <c r="K1655" s="45">
        <f t="shared" si="7"/>
        <v>-0.09255589152</v>
      </c>
      <c r="L1655" s="45">
        <f t="shared" si="8"/>
        <v>0.1254537641</v>
      </c>
      <c r="M1655" s="45">
        <f t="shared" si="11"/>
        <v>0.03957062425</v>
      </c>
      <c r="N1655" s="233" t="str">
        <f t="shared" si="12"/>
        <v/>
      </c>
    </row>
    <row r="1656">
      <c r="A1656" s="180">
        <f t="shared" si="9"/>
        <v>9</v>
      </c>
      <c r="B1656" s="180">
        <f t="shared" si="10"/>
        <v>2007</v>
      </c>
      <c r="C1656" s="45">
        <f>'StockBond Returns'!W1646</f>
        <v>0.03391297347</v>
      </c>
      <c r="D1656" s="231">
        <f>'StockBond Returns'!M1646</f>
        <v>27.61688677</v>
      </c>
      <c r="E1656" s="45">
        <f t="shared" si="1"/>
        <v>0.03560486476</v>
      </c>
      <c r="F1656" s="147">
        <f t="shared" si="4"/>
        <v>164.1209965</v>
      </c>
      <c r="G1656" s="232">
        <f>'StockBond Returns'!C1646</f>
        <v>2007.666667</v>
      </c>
      <c r="H1656" s="147">
        <f t="shared" si="2"/>
        <v>0.4869588237</v>
      </c>
      <c r="I1656" s="147">
        <f t="shared" si="5"/>
        <v>5.739893309</v>
      </c>
      <c r="J1656" s="45">
        <f t="shared" si="6"/>
        <v>0.1950441527</v>
      </c>
      <c r="K1656" s="45">
        <f t="shared" si="7"/>
        <v>-0.09581174702</v>
      </c>
      <c r="L1656" s="45">
        <f t="shared" si="8"/>
        <v>0.1219659303</v>
      </c>
      <c r="M1656" s="45">
        <f t="shared" si="11"/>
        <v>0.04150515733</v>
      </c>
      <c r="N1656" s="233" t="str">
        <f t="shared" si="12"/>
        <v/>
      </c>
    </row>
    <row r="1657">
      <c r="A1657" s="180">
        <f t="shared" si="9"/>
        <v>10</v>
      </c>
      <c r="B1657" s="180">
        <f t="shared" si="10"/>
        <v>2007</v>
      </c>
      <c r="C1657" s="45">
        <f>'StockBond Returns'!W1647</f>
        <v>0.001983869409</v>
      </c>
      <c r="D1657" s="231">
        <f>'StockBond Returns'!M1647</f>
        <v>27.49312563</v>
      </c>
      <c r="E1657" s="45">
        <f t="shared" si="1"/>
        <v>0.03568636436</v>
      </c>
      <c r="F1657" s="147">
        <f t="shared" si="4"/>
        <v>163.9586662</v>
      </c>
      <c r="G1657" s="232">
        <f>'StockBond Returns'!C1647</f>
        <v>2007.75</v>
      </c>
      <c r="H1657" s="147">
        <f t="shared" si="2"/>
        <v>0.4875907252</v>
      </c>
      <c r="I1657" s="147">
        <f t="shared" si="5"/>
        <v>5.75570372</v>
      </c>
      <c r="J1657" s="45">
        <f t="shared" si="6"/>
        <v>0.1917614718</v>
      </c>
      <c r="K1657" s="45">
        <f t="shared" si="7"/>
        <v>-0.09829547238</v>
      </c>
      <c r="L1657" s="45">
        <f t="shared" si="8"/>
        <v>0.1194227933</v>
      </c>
      <c r="M1657" s="45">
        <f t="shared" si="11"/>
        <v>0.04081537357</v>
      </c>
      <c r="N1657" s="233" t="str">
        <f t="shared" si="12"/>
        <v/>
      </c>
    </row>
    <row r="1658">
      <c r="A1658" s="180">
        <f t="shared" si="9"/>
        <v>11</v>
      </c>
      <c r="B1658" s="180">
        <f t="shared" si="10"/>
        <v>2007</v>
      </c>
      <c r="C1658" s="45">
        <f>'StockBond Returns'!W1648</f>
        <v>-0.02757013365</v>
      </c>
      <c r="D1658" s="231">
        <f>'StockBond Returns'!M1648</f>
        <v>26.04113081</v>
      </c>
      <c r="E1658" s="45">
        <f t="shared" si="1"/>
        <v>0.03670039508</v>
      </c>
      <c r="F1658" s="147">
        <f t="shared" si="4"/>
        <v>158.9641561</v>
      </c>
      <c r="G1658" s="232">
        <f>'StockBond Returns'!C1648</f>
        <v>2007.833333</v>
      </c>
      <c r="H1658" s="147">
        <f t="shared" si="2"/>
        <v>0.4861706111</v>
      </c>
      <c r="I1658" s="147">
        <f t="shared" si="5"/>
        <v>5.766262593</v>
      </c>
      <c r="J1658" s="45">
        <f t="shared" si="6"/>
        <v>0.1895791815</v>
      </c>
      <c r="K1658" s="45">
        <f t="shared" si="7"/>
        <v>-0.09994662583</v>
      </c>
      <c r="L1658" s="45">
        <f t="shared" si="8"/>
        <v>0.1179031882</v>
      </c>
      <c r="M1658" s="45">
        <f t="shared" si="11"/>
        <v>0.03948576715</v>
      </c>
      <c r="N1658" s="233" t="str">
        <f t="shared" si="12"/>
        <v/>
      </c>
    </row>
    <row r="1659">
      <c r="A1659" s="180">
        <f t="shared" si="9"/>
        <v>12</v>
      </c>
      <c r="B1659" s="180">
        <f t="shared" si="10"/>
        <v>2007</v>
      </c>
      <c r="C1659" s="45">
        <f>'StockBond Returns'!W1649</f>
        <v>-0.008706990635</v>
      </c>
      <c r="D1659" s="231">
        <f>'StockBond Returns'!M1649</f>
        <v>25.76495235</v>
      </c>
      <c r="E1659" s="45">
        <f t="shared" si="1"/>
        <v>0.03690620705</v>
      </c>
      <c r="F1659" s="147">
        <f t="shared" si="4"/>
        <v>157.0981192</v>
      </c>
      <c r="G1659" s="232">
        <f>'StockBond Returns'!C1649</f>
        <v>2007.916667</v>
      </c>
      <c r="H1659" s="147">
        <f t="shared" si="2"/>
        <v>0.4831579761</v>
      </c>
      <c r="I1659" s="147">
        <f t="shared" si="5"/>
        <v>5.77625729</v>
      </c>
      <c r="J1659" s="45">
        <f t="shared" si="6"/>
        <v>0.1875208446</v>
      </c>
      <c r="K1659" s="45">
        <f t="shared" si="7"/>
        <v>-0.1015039943</v>
      </c>
      <c r="L1659" s="45">
        <f t="shared" si="8"/>
        <v>0.1164931142</v>
      </c>
      <c r="M1659" s="45">
        <f t="shared" si="11"/>
        <v>0.03890296466</v>
      </c>
      <c r="N1659" s="233" t="str">
        <f t="shared" si="12"/>
        <v/>
      </c>
    </row>
    <row r="1660">
      <c r="A1660" s="180">
        <f t="shared" si="9"/>
        <v>1</v>
      </c>
      <c r="B1660" s="180">
        <f t="shared" si="10"/>
        <v>2008</v>
      </c>
      <c r="C1660" s="45">
        <f>'StockBond Returns'!W1650</f>
        <v>-0.03985502471</v>
      </c>
      <c r="D1660" s="231">
        <f>'StockBond Returns'!M1650</f>
        <v>24.0186589</v>
      </c>
      <c r="E1660" s="45">
        <f t="shared" si="1"/>
        <v>0.03831714895</v>
      </c>
      <c r="F1660" s="147">
        <f t="shared" si="4"/>
        <v>150.373068</v>
      </c>
      <c r="G1660" s="232">
        <f>'StockBond Returns'!C1650</f>
        <v>2008</v>
      </c>
      <c r="H1660" s="147">
        <f t="shared" si="2"/>
        <v>0.4801556039</v>
      </c>
      <c r="I1660" s="147">
        <f t="shared" si="5"/>
        <v>5.782107538</v>
      </c>
      <c r="J1660" s="45">
        <f t="shared" si="6"/>
        <v>0.1863193293</v>
      </c>
      <c r="K1660" s="45">
        <f t="shared" si="7"/>
        <v>-0.1024130787</v>
      </c>
      <c r="L1660" s="45">
        <f t="shared" si="8"/>
        <v>0.1158823864</v>
      </c>
      <c r="M1660" s="45">
        <f t="shared" si="11"/>
        <v>0.03720568504</v>
      </c>
      <c r="N1660" s="233" t="str">
        <f t="shared" si="12"/>
        <v/>
      </c>
    </row>
    <row r="1661">
      <c r="A1661" s="180">
        <f t="shared" si="9"/>
        <v>2</v>
      </c>
      <c r="B1661" s="180">
        <f t="shared" si="10"/>
        <v>2008</v>
      </c>
      <c r="C1661" s="45">
        <f>'StockBond Returns'!W1651</f>
        <v>-0.02312707146</v>
      </c>
      <c r="D1661" s="231">
        <f>'StockBond Returns'!M1651</f>
        <v>23.07490928</v>
      </c>
      <c r="E1661" s="45">
        <f t="shared" si="1"/>
        <v>0.03916855756</v>
      </c>
      <c r="F1661" s="147">
        <f t="shared" si="4"/>
        <v>146.4263283</v>
      </c>
      <c r="G1661" s="232">
        <f>'StockBond Returns'!C1651</f>
        <v>2008.083333</v>
      </c>
      <c r="H1661" s="147">
        <f t="shared" si="2"/>
        <v>0.4779423392</v>
      </c>
      <c r="I1661" s="147">
        <f t="shared" si="5"/>
        <v>5.78498017</v>
      </c>
      <c r="J1661" s="45">
        <f t="shared" si="6"/>
        <v>0.185730242</v>
      </c>
      <c r="K1661" s="45">
        <f t="shared" si="7"/>
        <v>-0.102858791</v>
      </c>
      <c r="L1661" s="45">
        <f t="shared" si="8"/>
        <v>0.1158441395</v>
      </c>
      <c r="M1661" s="45">
        <f t="shared" si="11"/>
        <v>0.03503327616</v>
      </c>
      <c r="N1661" s="233" t="str">
        <f t="shared" si="12"/>
        <v/>
      </c>
    </row>
    <row r="1662">
      <c r="A1662" s="180">
        <f t="shared" si="9"/>
        <v>3</v>
      </c>
      <c r="B1662" s="180">
        <f t="shared" si="10"/>
        <v>2008</v>
      </c>
      <c r="C1662" s="45">
        <f>'StockBond Returns'!W1652</f>
        <v>-0.004467128995</v>
      </c>
      <c r="D1662" s="231">
        <f>'StockBond Returns'!M1652</f>
        <v>22.70568796</v>
      </c>
      <c r="E1662" s="45">
        <f t="shared" si="1"/>
        <v>0.03952091392</v>
      </c>
      <c r="F1662" s="147">
        <f t="shared" si="4"/>
        <v>145.2964157</v>
      </c>
      <c r="G1662" s="232">
        <f>'StockBond Returns'!C1652</f>
        <v>2008.166667</v>
      </c>
      <c r="H1662" s="147">
        <f t="shared" si="2"/>
        <v>0.4785205949</v>
      </c>
      <c r="I1662" s="147">
        <f t="shared" si="5"/>
        <v>5.787472445</v>
      </c>
      <c r="J1662" s="45">
        <f t="shared" si="6"/>
        <v>0.1852196277</v>
      </c>
      <c r="K1662" s="45">
        <f t="shared" si="7"/>
        <v>-0.1032451294</v>
      </c>
      <c r="L1662" s="45">
        <f t="shared" si="8"/>
        <v>0.1158778871</v>
      </c>
      <c r="M1662" s="45">
        <f t="shared" si="11"/>
        <v>0.03255789841</v>
      </c>
      <c r="N1662" s="233" t="str">
        <f t="shared" si="12"/>
        <v/>
      </c>
    </row>
    <row r="1663">
      <c r="A1663" s="180">
        <f t="shared" si="9"/>
        <v>4</v>
      </c>
      <c r="B1663" s="180">
        <f t="shared" si="10"/>
        <v>2008</v>
      </c>
      <c r="C1663" s="45">
        <f>'StockBond Returns'!W1653</f>
        <v>0.02837733853</v>
      </c>
      <c r="D1663" s="231">
        <f>'StockBond Returns'!M1653</f>
        <v>23.6137211</v>
      </c>
      <c r="E1663" s="45">
        <f t="shared" si="1"/>
        <v>0.03867412998</v>
      </c>
      <c r="F1663" s="147">
        <f t="shared" si="4"/>
        <v>148.9274416</v>
      </c>
      <c r="G1663" s="232">
        <f>'StockBond Returns'!C1653</f>
        <v>2008.25</v>
      </c>
      <c r="H1663" s="147">
        <f t="shared" si="2"/>
        <v>0.4799699361</v>
      </c>
      <c r="I1663" s="147">
        <f t="shared" si="5"/>
        <v>5.785987108</v>
      </c>
      <c r="J1663" s="45">
        <f t="shared" si="6"/>
        <v>0.1855238886</v>
      </c>
      <c r="K1663" s="45">
        <f t="shared" si="7"/>
        <v>-0.103014921</v>
      </c>
      <c r="L1663" s="45">
        <f t="shared" si="8"/>
        <v>0.1166775526</v>
      </c>
      <c r="M1663" s="45">
        <f t="shared" si="11"/>
        <v>0.02826968334</v>
      </c>
      <c r="N1663" s="233" t="str">
        <f t="shared" si="12"/>
        <v/>
      </c>
    </row>
    <row r="1664">
      <c r="A1664" s="180">
        <f t="shared" si="9"/>
        <v>5</v>
      </c>
      <c r="B1664" s="180">
        <f t="shared" si="10"/>
        <v>2008</v>
      </c>
      <c r="C1664" s="45">
        <f>'StockBond Returns'!W1654</f>
        <v>-0.009183824348</v>
      </c>
      <c r="D1664" s="231">
        <f>'StockBond Returns'!M1654</f>
        <v>23.40006207</v>
      </c>
      <c r="E1664" s="45">
        <f t="shared" si="1"/>
        <v>0.03886746469</v>
      </c>
      <c r="F1664" s="147">
        <f t="shared" si="4"/>
        <v>147.0841561</v>
      </c>
      <c r="G1664" s="232">
        <f>'StockBond Returns'!C1654</f>
        <v>2008.333333</v>
      </c>
      <c r="H1664" s="147">
        <f t="shared" si="2"/>
        <v>0.4763990204</v>
      </c>
      <c r="I1664" s="147">
        <f t="shared" si="5"/>
        <v>5.779162354</v>
      </c>
      <c r="J1664" s="45">
        <f t="shared" si="6"/>
        <v>0.1869239028</v>
      </c>
      <c r="K1664" s="45">
        <f t="shared" si="7"/>
        <v>-0.1019556493</v>
      </c>
      <c r="L1664" s="45">
        <f t="shared" si="8"/>
        <v>0.118510788</v>
      </c>
      <c r="M1664" s="45">
        <f t="shared" si="11"/>
        <v>0.02231334936</v>
      </c>
      <c r="N1664" s="233" t="str">
        <f t="shared" si="12"/>
        <v/>
      </c>
    </row>
    <row r="1665">
      <c r="A1665" s="180">
        <f t="shared" si="9"/>
        <v>6</v>
      </c>
      <c r="B1665" s="180">
        <f t="shared" si="10"/>
        <v>2008</v>
      </c>
      <c r="C1665" s="45">
        <f>'StockBond Returns'!W1655</f>
        <v>-0.0635453795</v>
      </c>
      <c r="D1665" s="231">
        <f>'StockBond Returns'!M1655</f>
        <v>21.39311865</v>
      </c>
      <c r="E1665" s="45">
        <f t="shared" si="1"/>
        <v>0.04087200144</v>
      </c>
      <c r="F1665" s="147">
        <f t="shared" si="4"/>
        <v>137.2915115</v>
      </c>
      <c r="G1665" s="232">
        <f>'StockBond Returns'!C1655</f>
        <v>2008.416667</v>
      </c>
      <c r="H1665" s="147">
        <f t="shared" si="2"/>
        <v>0.4676149049</v>
      </c>
      <c r="I1665" s="147">
        <f t="shared" si="5"/>
        <v>5.765631295</v>
      </c>
      <c r="J1665" s="45">
        <f t="shared" si="6"/>
        <v>0.1897094326</v>
      </c>
      <c r="K1665" s="45">
        <f t="shared" si="7"/>
        <v>-0.09984807591</v>
      </c>
      <c r="L1665" s="45">
        <f t="shared" si="8"/>
        <v>0.1216547725</v>
      </c>
      <c r="M1665" s="45">
        <f t="shared" si="11"/>
        <v>0.0155541141</v>
      </c>
      <c r="N1665" s="233" t="str">
        <f t="shared" si="12"/>
        <v/>
      </c>
    </row>
    <row r="1666">
      <c r="A1666" s="180">
        <f t="shared" si="9"/>
        <v>7</v>
      </c>
      <c r="B1666" s="180">
        <f t="shared" si="10"/>
        <v>2008</v>
      </c>
      <c r="C1666" s="45">
        <f>'StockBond Returns'!W1656</f>
        <v>-0.01256818269</v>
      </c>
      <c r="D1666" s="231">
        <f>'StockBond Returns'!M1656</f>
        <v>21.07432045</v>
      </c>
      <c r="E1666" s="45">
        <f t="shared" si="1"/>
        <v>0.04122555742</v>
      </c>
      <c r="F1666" s="147">
        <f t="shared" si="4"/>
        <v>135.1042689</v>
      </c>
      <c r="G1666" s="232">
        <f>'StockBond Returns'!C1656</f>
        <v>2008.5</v>
      </c>
      <c r="H1666" s="147">
        <f t="shared" si="2"/>
        <v>0.464145733</v>
      </c>
      <c r="I1666" s="147">
        <f t="shared" si="5"/>
        <v>5.751199093</v>
      </c>
      <c r="J1666" s="45">
        <f t="shared" si="6"/>
        <v>0.192694919</v>
      </c>
      <c r="K1666" s="45">
        <f t="shared" si="7"/>
        <v>-0.09758921234</v>
      </c>
      <c r="L1666" s="45">
        <f t="shared" si="8"/>
        <v>0.1249963104</v>
      </c>
      <c r="M1666" s="45">
        <f t="shared" si="11"/>
        <v>0.009287371555</v>
      </c>
      <c r="N1666" s="233" t="str">
        <f t="shared" si="12"/>
        <v/>
      </c>
    </row>
    <row r="1667">
      <c r="A1667" s="180">
        <f t="shared" si="9"/>
        <v>8</v>
      </c>
      <c r="B1667" s="180">
        <f t="shared" si="10"/>
        <v>2008</v>
      </c>
      <c r="C1667" s="45">
        <f>'StockBond Returns'!W1657</f>
        <v>0.01333421466</v>
      </c>
      <c r="D1667" s="231">
        <f>'StockBond Returns'!M1657</f>
        <v>21.33665112</v>
      </c>
      <c r="E1667" s="45">
        <f t="shared" si="1"/>
        <v>0.04093385554</v>
      </c>
      <c r="F1667" s="147">
        <f t="shared" si="4"/>
        <v>136.4354435</v>
      </c>
      <c r="G1667" s="232">
        <f>'StockBond Returns'!C1657</f>
        <v>2008.583333</v>
      </c>
      <c r="H1667" s="147">
        <f t="shared" si="2"/>
        <v>0.4654023945</v>
      </c>
      <c r="I1667" s="147">
        <f t="shared" si="5"/>
        <v>5.734028663</v>
      </c>
      <c r="J1667" s="213">
        <f t="shared" si="6"/>
        <v>0.1962664192</v>
      </c>
      <c r="K1667" s="213">
        <f t="shared" si="7"/>
        <v>-0.09488696192</v>
      </c>
      <c r="L1667" s="213">
        <f t="shared" si="8"/>
        <v>0.1289004679</v>
      </c>
      <c r="M1667" s="45">
        <f t="shared" si="11"/>
        <v>0.002575446716</v>
      </c>
      <c r="N1667" s="233" t="str">
        <f t="shared" si="12"/>
        <v/>
      </c>
    </row>
    <row r="1668">
      <c r="A1668" s="180">
        <f t="shared" si="9"/>
        <v>9</v>
      </c>
      <c r="B1668" s="180">
        <f t="shared" si="10"/>
        <v>2008</v>
      </c>
      <c r="C1668" s="45">
        <f>'StockBond Returns'!W1658</f>
        <v>-0.06449678776</v>
      </c>
      <c r="D1668" s="231">
        <f>'StockBond Returns'!M1658</f>
        <v>19.51623186</v>
      </c>
      <c r="E1668" s="45">
        <f t="shared" si="1"/>
        <v>0.04311969972</v>
      </c>
      <c r="F1668" s="147">
        <f t="shared" si="4"/>
        <v>127.2004102</v>
      </c>
      <c r="G1668" s="232">
        <f>'StockBond Returns'!C1658</f>
        <v>2008.666667</v>
      </c>
      <c r="H1668" s="147">
        <f t="shared" si="2"/>
        <v>0.4570702911</v>
      </c>
      <c r="I1668" s="147">
        <f t="shared" si="5"/>
        <v>5.70414013</v>
      </c>
      <c r="J1668" s="213">
        <f t="shared" si="6"/>
        <v>0.2025346116</v>
      </c>
      <c r="K1668" s="213">
        <f t="shared" si="7"/>
        <v>-0.09014435393</v>
      </c>
      <c r="L1668" s="213">
        <f t="shared" si="8"/>
        <v>0.1353621995</v>
      </c>
      <c r="M1668" s="45">
        <f t="shared" si="11"/>
        <v>-0.006228892588</v>
      </c>
      <c r="N1668" s="233" t="str">
        <f t="shared" si="12"/>
        <v/>
      </c>
    </row>
    <row r="1669">
      <c r="A1669" s="180">
        <f t="shared" si="9"/>
        <v>10</v>
      </c>
      <c r="B1669" s="180">
        <f t="shared" si="10"/>
        <v>2008</v>
      </c>
      <c r="C1669" s="45">
        <f>'StockBond Returns'!W1659</f>
        <v>-0.1208729246</v>
      </c>
      <c r="D1669" s="231">
        <f>'StockBond Returns'!M1659</f>
        <v>16.38651079</v>
      </c>
      <c r="E1669" s="45">
        <f t="shared" si="1"/>
        <v>0.04801290213</v>
      </c>
      <c r="F1669" s="147">
        <f t="shared" si="4"/>
        <v>111.4235018</v>
      </c>
      <c r="G1669" s="232">
        <f>'StockBond Returns'!C1659</f>
        <v>2008.75</v>
      </c>
      <c r="H1669" s="147">
        <f t="shared" si="2"/>
        <v>0.4458138071</v>
      </c>
      <c r="I1669" s="147">
        <f t="shared" si="5"/>
        <v>5.662363212</v>
      </c>
      <c r="J1669" s="213">
        <f t="shared" si="6"/>
        <v>0.2114069125</v>
      </c>
      <c r="K1669" s="213">
        <f t="shared" si="7"/>
        <v>-0.08343143859</v>
      </c>
      <c r="L1669" s="213">
        <f t="shared" si="8"/>
        <v>0.1443040793</v>
      </c>
      <c r="M1669" s="45">
        <f t="shared" si="11"/>
        <v>-0.0162170452</v>
      </c>
      <c r="N1669" s="233" t="str">
        <f t="shared" si="12"/>
        <v/>
      </c>
    </row>
    <row r="1670">
      <c r="A1670" s="180">
        <f t="shared" si="9"/>
        <v>11</v>
      </c>
      <c r="B1670" s="180">
        <f t="shared" si="10"/>
        <v>2008</v>
      </c>
      <c r="C1670" s="45">
        <f>'StockBond Returns'!W1660</f>
        <v>-0.0756797869</v>
      </c>
      <c r="D1670" s="231">
        <f>'StockBond Returns'!M1660</f>
        <v>14.10478189</v>
      </c>
      <c r="E1670" s="45">
        <f t="shared" si="1"/>
        <v>0.0529489707</v>
      </c>
      <c r="F1670" s="147">
        <f t="shared" si="4"/>
        <v>102.5789202</v>
      </c>
      <c r="G1670" s="232">
        <f>'StockBond Returns'!C1660</f>
        <v>2008.833333</v>
      </c>
      <c r="H1670" s="147">
        <f t="shared" si="2"/>
        <v>0.4526206866</v>
      </c>
      <c r="I1670" s="147">
        <f t="shared" si="5"/>
        <v>5.628813288</v>
      </c>
      <c r="J1670" s="213">
        <f t="shared" si="6"/>
        <v>0.2186273706</v>
      </c>
      <c r="K1670" s="213">
        <f t="shared" si="7"/>
        <v>-0.07796833216</v>
      </c>
      <c r="L1670" s="213">
        <f t="shared" si="8"/>
        <v>0.1517136836</v>
      </c>
      <c r="M1670" s="45">
        <f t="shared" si="11"/>
        <v>-0.02383680999</v>
      </c>
      <c r="N1670" s="233" t="str">
        <f t="shared" si="12"/>
        <v/>
      </c>
    </row>
    <row r="1671">
      <c r="A1671" s="180">
        <f t="shared" si="9"/>
        <v>12</v>
      </c>
      <c r="B1671" s="180">
        <f t="shared" si="10"/>
        <v>2008</v>
      </c>
      <c r="C1671" s="45">
        <f>'StockBond Returns'!W1661</f>
        <v>0.1064052892</v>
      </c>
      <c r="D1671" s="231">
        <f>'StockBond Returns'!M1661</f>
        <v>15.82620554</v>
      </c>
      <c r="E1671" s="45">
        <f t="shared" si="1"/>
        <v>0.04909316987</v>
      </c>
      <c r="F1671" s="147">
        <f t="shared" si="4"/>
        <v>112.9930779</v>
      </c>
      <c r="G1671" s="232">
        <f>'StockBond Returns'!C1661</f>
        <v>2008.916667</v>
      </c>
      <c r="H1671" s="147">
        <f t="shared" si="2"/>
        <v>0.4622656973</v>
      </c>
      <c r="I1671" s="147">
        <f t="shared" si="5"/>
        <v>5.607921009</v>
      </c>
      <c r="J1671" s="213">
        <f t="shared" si="6"/>
        <v>0.2231673601</v>
      </c>
      <c r="K1671" s="213">
        <f t="shared" si="7"/>
        <v>-0.07453330827</v>
      </c>
      <c r="L1671" s="213">
        <f t="shared" si="8"/>
        <v>0.1566122587</v>
      </c>
      <c r="M1671" s="45">
        <f t="shared" si="11"/>
        <v>-0.02914279491</v>
      </c>
      <c r="N1671" s="233" t="str">
        <f t="shared" si="12"/>
        <v/>
      </c>
    </row>
    <row r="1672">
      <c r="A1672" s="180">
        <f t="shared" si="9"/>
        <v>1</v>
      </c>
      <c r="B1672" s="180">
        <f t="shared" si="10"/>
        <v>2009</v>
      </c>
      <c r="C1672" s="45">
        <f>'StockBond Returns'!W1662</f>
        <v>-0.07799462933</v>
      </c>
      <c r="D1672" s="231">
        <f>'StockBond Returns'!M1662</f>
        <v>14.47094976</v>
      </c>
      <c r="E1672" s="45">
        <f t="shared" si="1"/>
        <v>0.0520519823</v>
      </c>
      <c r="F1672" s="147">
        <f t="shared" si="4"/>
        <v>103.7540132</v>
      </c>
      <c r="G1672" s="232">
        <f>'StockBond Returns'!C1662</f>
        <v>2009</v>
      </c>
      <c r="H1672" s="147">
        <f t="shared" si="2"/>
        <v>0.4500501717</v>
      </c>
      <c r="I1672" s="147">
        <f t="shared" si="5"/>
        <v>5.577815577</v>
      </c>
      <c r="J1672" s="213">
        <f t="shared" si="6"/>
        <v>0.2297692245</v>
      </c>
      <c r="K1672" s="213">
        <f t="shared" si="7"/>
        <v>-0.06953823908</v>
      </c>
      <c r="L1672" s="213">
        <f t="shared" si="8"/>
        <v>0.1634764306</v>
      </c>
      <c r="M1672" s="45">
        <f t="shared" si="11"/>
        <v>-0.03533174712</v>
      </c>
      <c r="N1672" s="233" t="str">
        <f t="shared" si="12"/>
        <v/>
      </c>
    </row>
    <row r="1673">
      <c r="A1673" s="180">
        <f t="shared" si="9"/>
        <v>2</v>
      </c>
      <c r="B1673" s="180">
        <f t="shared" si="10"/>
        <v>2009</v>
      </c>
      <c r="C1673" s="45">
        <f>'StockBond Returns'!W1663</f>
        <v>-0.1164890851</v>
      </c>
      <c r="D1673" s="231">
        <f>'StockBond Returns'!M1663</f>
        <v>12.29103169</v>
      </c>
      <c r="E1673" s="45">
        <f t="shared" si="1"/>
        <v>0.0581800676</v>
      </c>
      <c r="F1673" s="147">
        <f t="shared" si="4"/>
        <v>91.27017891</v>
      </c>
      <c r="G1673" s="232">
        <f>'StockBond Returns'!C1663</f>
        <v>2009.083333</v>
      </c>
      <c r="H1673" s="147">
        <f t="shared" si="2"/>
        <v>0.4425087649</v>
      </c>
      <c r="I1673" s="147">
        <f t="shared" si="5"/>
        <v>5.542382002</v>
      </c>
      <c r="J1673" s="213">
        <f t="shared" si="6"/>
        <v>0.2376313891</v>
      </c>
      <c r="K1673" s="213">
        <f t="shared" si="7"/>
        <v>-0.06358960798</v>
      </c>
      <c r="L1673" s="213">
        <f t="shared" si="8"/>
        <v>0.1715553208</v>
      </c>
      <c r="M1673" s="45">
        <f t="shared" si="11"/>
        <v>-0.04193586842</v>
      </c>
      <c r="N1673" s="233" t="str">
        <f t="shared" si="12"/>
        <v/>
      </c>
    </row>
    <row r="1674">
      <c r="A1674" s="180">
        <f t="shared" si="9"/>
        <v>3</v>
      </c>
      <c r="B1674" s="180">
        <f t="shared" si="10"/>
        <v>2009</v>
      </c>
      <c r="C1674" s="45">
        <f>'StockBond Returns'!W1664</f>
        <v>0.113737801</v>
      </c>
      <c r="D1674" s="231">
        <f>'StockBond Returns'!M1664</f>
        <v>14.04059371</v>
      </c>
      <c r="E1674" s="45">
        <f t="shared" si="1"/>
        <v>0.05311102973</v>
      </c>
      <c r="F1674" s="147">
        <f t="shared" si="4"/>
        <v>101.1582096</v>
      </c>
      <c r="G1674" s="232">
        <f>'StockBond Returns'!C1664</f>
        <v>2009.166667</v>
      </c>
      <c r="H1674" s="147">
        <f t="shared" si="2"/>
        <v>0.4477180565</v>
      </c>
      <c r="I1674" s="147">
        <f t="shared" si="5"/>
        <v>5.511579464</v>
      </c>
      <c r="J1674" s="213">
        <f t="shared" si="6"/>
        <v>0.2445481338</v>
      </c>
      <c r="K1674" s="213">
        <f t="shared" si="7"/>
        <v>-0.0583562956</v>
      </c>
      <c r="L1674" s="213">
        <f t="shared" si="8"/>
        <v>0.178764724</v>
      </c>
      <c r="M1674" s="45">
        <f t="shared" si="11"/>
        <v>-0.04767072043</v>
      </c>
      <c r="N1674" s="233" t="str">
        <f t="shared" si="12"/>
        <v/>
      </c>
    </row>
    <row r="1675">
      <c r="A1675" s="180">
        <f t="shared" si="9"/>
        <v>4</v>
      </c>
      <c r="B1675" s="180">
        <f t="shared" si="10"/>
        <v>2009</v>
      </c>
      <c r="C1675" s="45">
        <f>'StockBond Returns'!W1665</f>
        <v>0.06213611944</v>
      </c>
      <c r="D1675" s="231">
        <f>'StockBond Returns'!M1665</f>
        <v>15.4174649</v>
      </c>
      <c r="E1675" s="45">
        <f t="shared" si="1"/>
        <v>0.04993075326</v>
      </c>
      <c r="F1675" s="147">
        <f t="shared" si="4"/>
        <v>106.9682507</v>
      </c>
      <c r="G1675" s="232">
        <f>'StockBond Returns'!C1665</f>
        <v>2009.25</v>
      </c>
      <c r="H1675" s="147">
        <f t="shared" si="2"/>
        <v>0.4450837776</v>
      </c>
      <c r="I1675" s="147">
        <f t="shared" si="5"/>
        <v>5.476693306</v>
      </c>
      <c r="J1675" s="213">
        <f t="shared" si="6"/>
        <v>0.2524758196</v>
      </c>
      <c r="K1675" s="213">
        <f t="shared" si="7"/>
        <v>-0.05235809017</v>
      </c>
      <c r="L1675" s="213">
        <f t="shared" si="8"/>
        <v>0.1869551078</v>
      </c>
      <c r="M1675" s="45">
        <f t="shared" si="11"/>
        <v>-0.05345566747</v>
      </c>
      <c r="N1675" s="233" t="str">
        <f t="shared" si="12"/>
        <v/>
      </c>
    </row>
    <row r="1676">
      <c r="A1676" s="180">
        <f t="shared" si="9"/>
        <v>5</v>
      </c>
      <c r="B1676" s="180">
        <f t="shared" si="10"/>
        <v>2009</v>
      </c>
      <c r="C1676" s="45">
        <f>'StockBond Returns'!W1666</f>
        <v>0.05521700356</v>
      </c>
      <c r="D1676" s="231">
        <f>'StockBond Returns'!M1666</f>
        <v>16.7135603</v>
      </c>
      <c r="E1676" s="45">
        <f t="shared" si="1"/>
        <v>0.04741582829</v>
      </c>
      <c r="F1676" s="147">
        <f t="shared" si="4"/>
        <v>112.405057</v>
      </c>
      <c r="G1676" s="232">
        <f>'StockBond Returns'!C1666</f>
        <v>2009.333333</v>
      </c>
      <c r="H1676" s="147">
        <f t="shared" si="2"/>
        <v>0.4441482401</v>
      </c>
      <c r="I1676" s="147">
        <f t="shared" si="5"/>
        <v>5.444442525</v>
      </c>
      <c r="J1676" s="213">
        <f t="shared" si="6"/>
        <v>0.2598950039</v>
      </c>
      <c r="K1676" s="213">
        <f t="shared" si="7"/>
        <v>-0.04674462454</v>
      </c>
      <c r="L1676" s="213">
        <f t="shared" si="8"/>
        <v>0.1946896945</v>
      </c>
      <c r="M1676" s="45">
        <f t="shared" si="11"/>
        <v>-0.05791839859</v>
      </c>
      <c r="N1676" s="233" t="str">
        <f t="shared" si="12"/>
        <v/>
      </c>
    </row>
    <row r="1677">
      <c r="A1677" s="180">
        <f t="shared" si="9"/>
        <v>6</v>
      </c>
      <c r="B1677" s="180">
        <f t="shared" si="10"/>
        <v>2009</v>
      </c>
      <c r="C1677" s="45">
        <f>'StockBond Returns'!W1667</f>
        <v>-0.02607757829</v>
      </c>
      <c r="D1677" s="231">
        <f>'StockBond Returns'!M1667</f>
        <v>16.26388259</v>
      </c>
      <c r="E1677" s="45">
        <f t="shared" si="1"/>
        <v>0.04824296665</v>
      </c>
      <c r="F1677" s="147">
        <f t="shared" si="4"/>
        <v>109.0412394</v>
      </c>
      <c r="G1677" s="232">
        <f>'StockBond Returns'!C1667</f>
        <v>2009.416667</v>
      </c>
      <c r="H1677" s="147">
        <f t="shared" si="2"/>
        <v>0.4383727396</v>
      </c>
      <c r="I1677" s="147">
        <f t="shared" si="5"/>
        <v>5.41520036</v>
      </c>
      <c r="J1677" s="213">
        <f t="shared" si="6"/>
        <v>0.2666984563</v>
      </c>
      <c r="K1677" s="213">
        <f t="shared" si="7"/>
        <v>-0.04159703085</v>
      </c>
      <c r="L1677" s="213">
        <f t="shared" si="8"/>
        <v>0.2018648556</v>
      </c>
      <c r="M1677" s="45">
        <f t="shared" si="11"/>
        <v>-0.06077928276</v>
      </c>
      <c r="N1677" s="233" t="str">
        <f t="shared" si="12"/>
        <v/>
      </c>
    </row>
    <row r="1678">
      <c r="A1678" s="180">
        <f t="shared" si="9"/>
        <v>7</v>
      </c>
      <c r="B1678" s="180">
        <f t="shared" si="10"/>
        <v>2009</v>
      </c>
      <c r="C1678" s="45">
        <f>'StockBond Returns'!W1668</f>
        <v>0.05793850204</v>
      </c>
      <c r="D1678" s="231">
        <f>'StockBond Returns'!M1668</f>
        <v>17.6162127</v>
      </c>
      <c r="E1678" s="45">
        <f t="shared" si="1"/>
        <v>0.04588294522</v>
      </c>
      <c r="F1678" s="147">
        <f t="shared" si="4"/>
        <v>114.8951541</v>
      </c>
      <c r="G1678" s="232">
        <f>'StockBond Returns'!C1668</f>
        <v>2009.5</v>
      </c>
      <c r="H1678" s="147">
        <f t="shared" si="2"/>
        <v>0.4393106717</v>
      </c>
      <c r="I1678" s="147">
        <f t="shared" si="5"/>
        <v>5.390365299</v>
      </c>
      <c r="J1678" s="213">
        <f t="shared" si="6"/>
        <v>0.2725345234</v>
      </c>
      <c r="K1678" s="213">
        <f t="shared" si="7"/>
        <v>-0.03718137528</v>
      </c>
      <c r="L1678" s="213">
        <f t="shared" si="8"/>
        <v>0.2081443952</v>
      </c>
      <c r="M1678" s="45">
        <f t="shared" si="11"/>
        <v>-0.06274061959</v>
      </c>
      <c r="N1678" s="233" t="str">
        <f t="shared" si="12"/>
        <v/>
      </c>
    </row>
    <row r="1679">
      <c r="A1679" s="180">
        <f t="shared" si="9"/>
        <v>8</v>
      </c>
      <c r="B1679" s="180">
        <f t="shared" si="10"/>
        <v>2009</v>
      </c>
      <c r="C1679" s="45">
        <f>'StockBond Returns'!W1669</f>
        <v>0.02679741856</v>
      </c>
      <c r="D1679" s="231">
        <f>'StockBond Returns'!M1669</f>
        <v>18.28921545</v>
      </c>
      <c r="E1679" s="45">
        <f t="shared" si="1"/>
        <v>0.0448385155</v>
      </c>
      <c r="F1679" s="147">
        <f t="shared" si="4"/>
        <v>117.5229645</v>
      </c>
      <c r="G1679" s="232">
        <f>'StockBond Returns'!C1669</f>
        <v>2009.583333</v>
      </c>
      <c r="H1679" s="147">
        <f t="shared" si="2"/>
        <v>0.4391296056</v>
      </c>
      <c r="I1679" s="147">
        <f t="shared" si="5"/>
        <v>5.36409251</v>
      </c>
      <c r="J1679" s="213">
        <f t="shared" si="6"/>
        <v>0.2787672703</v>
      </c>
      <c r="K1679" s="213">
        <f t="shared" si="7"/>
        <v>-0.0324655859</v>
      </c>
      <c r="L1679" s="213">
        <f t="shared" si="8"/>
        <v>0.2148204066</v>
      </c>
      <c r="M1679" s="45">
        <f t="shared" si="11"/>
        <v>-0.06451592327</v>
      </c>
      <c r="N1679" s="233" t="str">
        <f t="shared" si="12"/>
        <v/>
      </c>
    </row>
    <row r="1680">
      <c r="A1680" s="180">
        <f t="shared" si="9"/>
        <v>9</v>
      </c>
      <c r="B1680" s="180">
        <f t="shared" si="10"/>
        <v>2009</v>
      </c>
      <c r="C1680" s="45">
        <f>'StockBond Returns'!W1670</f>
        <v>0.02851917159</v>
      </c>
      <c r="D1680" s="231">
        <f>'StockBond Returns'!M1670</f>
        <v>19.05780216</v>
      </c>
      <c r="E1680" s="45">
        <f t="shared" si="1"/>
        <v>0.0437359739</v>
      </c>
      <c r="F1680" s="147">
        <f t="shared" si="4"/>
        <v>120.4229689</v>
      </c>
      <c r="G1680" s="232">
        <f>'StockBond Returns'!C1670</f>
        <v>2009.666667</v>
      </c>
      <c r="H1680" s="147">
        <f t="shared" si="2"/>
        <v>0.4389013188</v>
      </c>
      <c r="I1680" s="147">
        <f t="shared" si="5"/>
        <v>5.345923537</v>
      </c>
      <c r="J1680" s="213">
        <f t="shared" si="6"/>
        <v>0.2831133645</v>
      </c>
      <c r="K1680" s="213">
        <f t="shared" si="7"/>
        <v>-0.02917726614</v>
      </c>
      <c r="L1680" s="213">
        <f t="shared" si="8"/>
        <v>0.2197240001</v>
      </c>
      <c r="M1680" s="45">
        <f t="shared" si="11"/>
        <v>-0.06279940268</v>
      </c>
      <c r="N1680" s="233" t="str">
        <f t="shared" si="12"/>
        <v/>
      </c>
    </row>
    <row r="1681">
      <c r="A1681" s="180">
        <f t="shared" si="9"/>
        <v>10</v>
      </c>
      <c r="B1681" s="180">
        <f t="shared" si="10"/>
        <v>2009</v>
      </c>
      <c r="C1681" s="45">
        <f>'StockBond Returns'!W1671</f>
        <v>-0.01353306327</v>
      </c>
      <c r="D1681" s="231">
        <f>'StockBond Returns'!M1671</f>
        <v>18.90871611</v>
      </c>
      <c r="E1681" s="45">
        <f t="shared" si="1"/>
        <v>0.04394283182</v>
      </c>
      <c r="F1681" s="147">
        <f t="shared" si="4"/>
        <v>118.3603156</v>
      </c>
      <c r="G1681" s="232">
        <f>'StockBond Returns'!C1671</f>
        <v>2009.75</v>
      </c>
      <c r="H1681" s="147">
        <f t="shared" si="2"/>
        <v>0.4334239536</v>
      </c>
      <c r="I1681" s="147">
        <f t="shared" si="5"/>
        <v>5.333533684</v>
      </c>
      <c r="J1681" s="213">
        <f t="shared" si="6"/>
        <v>0.28609405</v>
      </c>
      <c r="K1681" s="213">
        <f t="shared" si="7"/>
        <v>-0.02692203497</v>
      </c>
      <c r="L1681" s="213">
        <f t="shared" si="8"/>
        <v>0.2233435008</v>
      </c>
      <c r="M1681" s="45">
        <f t="shared" si="11"/>
        <v>-0.05807284272</v>
      </c>
      <c r="N1681" s="233" t="str">
        <f t="shared" si="12"/>
        <v/>
      </c>
    </row>
    <row r="1682">
      <c r="A1682" s="180">
        <f t="shared" si="9"/>
        <v>11</v>
      </c>
      <c r="B1682" s="180">
        <f t="shared" si="10"/>
        <v>2009</v>
      </c>
      <c r="C1682" s="45">
        <f>'StockBond Returns'!W1672</f>
        <v>0.0412019883</v>
      </c>
      <c r="D1682" s="231">
        <f>'StockBond Returns'!M1672</f>
        <v>19.95042178</v>
      </c>
      <c r="E1682" s="45">
        <f t="shared" si="1"/>
        <v>0.04256212678</v>
      </c>
      <c r="F1682" s="147">
        <f t="shared" si="4"/>
        <v>122.7857141</v>
      </c>
      <c r="G1682" s="232">
        <f>'StockBond Returns'!C1672</f>
        <v>2009.833333</v>
      </c>
      <c r="H1682" s="147">
        <f t="shared" si="2"/>
        <v>0.4355017608</v>
      </c>
      <c r="I1682" s="147">
        <f t="shared" si="5"/>
        <v>5.316414758</v>
      </c>
      <c r="J1682" s="213">
        <f t="shared" si="6"/>
        <v>0.2902352898</v>
      </c>
      <c r="K1682" s="213">
        <f t="shared" si="7"/>
        <v>-0.02378871106</v>
      </c>
      <c r="L1682" s="213">
        <f t="shared" si="8"/>
        <v>0.2280777392</v>
      </c>
      <c r="M1682" s="45">
        <f t="shared" si="11"/>
        <v>-0.05549989199</v>
      </c>
      <c r="N1682" s="233" t="str">
        <f t="shared" si="12"/>
        <v/>
      </c>
    </row>
    <row r="1683">
      <c r="A1683" s="180">
        <f t="shared" si="9"/>
        <v>12</v>
      </c>
      <c r="B1683" s="180">
        <f t="shared" si="10"/>
        <v>2009</v>
      </c>
      <c r="C1683" s="45">
        <f>'StockBond Returns'!W1673</f>
        <v>0.001850231627</v>
      </c>
      <c r="D1683" s="231">
        <f>'StockBond Returns'!M1673</f>
        <v>20.4087628</v>
      </c>
      <c r="E1683" s="45">
        <f t="shared" si="1"/>
        <v>0.04199928028</v>
      </c>
      <c r="F1683" s="147">
        <f t="shared" si="4"/>
        <v>122.5765885</v>
      </c>
      <c r="G1683" s="232">
        <f>'StockBond Returns'!C1673</f>
        <v>2009.916667</v>
      </c>
      <c r="H1683" s="147">
        <f t="shared" si="2"/>
        <v>0.4290107082</v>
      </c>
      <c r="I1683" s="147">
        <f t="shared" si="5"/>
        <v>5.283159769</v>
      </c>
      <c r="J1683" s="213">
        <f t="shared" si="6"/>
        <v>0.29835671</v>
      </c>
      <c r="K1683" s="213">
        <f t="shared" si="7"/>
        <v>-0.01764392324</v>
      </c>
      <c r="L1683" s="213">
        <f t="shared" si="8"/>
        <v>0.2366169436</v>
      </c>
      <c r="M1683" s="45">
        <f t="shared" si="11"/>
        <v>-0.05791116518</v>
      </c>
      <c r="N1683" s="233" t="str">
        <f t="shared" si="12"/>
        <v/>
      </c>
    </row>
    <row r="1684">
      <c r="A1684" s="180">
        <f t="shared" si="9"/>
        <v>1</v>
      </c>
      <c r="B1684" s="180">
        <f t="shared" si="10"/>
        <v>2010</v>
      </c>
      <c r="C1684" s="45">
        <f>'StockBond Returns'!W1674</f>
        <v>-0.01201908149</v>
      </c>
      <c r="D1684" s="231">
        <f>'StockBond Returns'!M1674</f>
        <v>19.89955287</v>
      </c>
      <c r="E1684" s="45">
        <f t="shared" si="1"/>
        <v>0.0426261927</v>
      </c>
      <c r="F1684" s="147">
        <f t="shared" si="4"/>
        <v>120.6794761</v>
      </c>
      <c r="G1684" s="232">
        <f>'StockBond Returns'!C1674</f>
        <v>2010</v>
      </c>
      <c r="H1684" s="147">
        <f t="shared" si="2"/>
        <v>0.4286755504</v>
      </c>
      <c r="I1684" s="147">
        <f t="shared" si="5"/>
        <v>5.261785148</v>
      </c>
      <c r="J1684" s="213">
        <f t="shared" si="6"/>
        <v>0.3036309434</v>
      </c>
      <c r="K1684" s="213">
        <f t="shared" si="7"/>
        <v>-0.01365335948</v>
      </c>
      <c r="L1684" s="213">
        <f t="shared" si="8"/>
        <v>0.2424702057</v>
      </c>
      <c r="M1684" s="45">
        <f t="shared" si="11"/>
        <v>-0.05665845789</v>
      </c>
      <c r="N1684" s="233" t="str">
        <f t="shared" si="12"/>
        <v/>
      </c>
    </row>
    <row r="1685">
      <c r="A1685" s="180">
        <f t="shared" si="9"/>
        <v>2</v>
      </c>
      <c r="B1685" s="180">
        <f t="shared" si="10"/>
        <v>2010</v>
      </c>
      <c r="C1685" s="45">
        <f>'StockBond Returns'!W1675</f>
        <v>0.02221656267</v>
      </c>
      <c r="D1685" s="231">
        <f>'StockBond Returns'!M1675</f>
        <v>20.406134</v>
      </c>
      <c r="E1685" s="45">
        <f t="shared" si="1"/>
        <v>0.04200243638</v>
      </c>
      <c r="F1685" s="147">
        <f t="shared" si="4"/>
        <v>122.92236</v>
      </c>
      <c r="G1685" s="232">
        <f>'StockBond Returns'!C1675</f>
        <v>2010.083333</v>
      </c>
      <c r="H1685" s="147">
        <f t="shared" si="2"/>
        <v>0.4302532172</v>
      </c>
      <c r="I1685" s="147">
        <f t="shared" si="5"/>
        <v>5.2495296</v>
      </c>
      <c r="J1685" s="213">
        <f t="shared" si="6"/>
        <v>0.3066743992</v>
      </c>
      <c r="K1685" s="213">
        <f t="shared" si="7"/>
        <v>-0.01135063539</v>
      </c>
      <c r="L1685" s="213">
        <f t="shared" si="8"/>
        <v>0.2462139222</v>
      </c>
      <c r="M1685" s="45">
        <f t="shared" si="11"/>
        <v>-0.0528387257</v>
      </c>
      <c r="N1685" s="233" t="str">
        <f t="shared" si="12"/>
        <v/>
      </c>
    </row>
    <row r="1686">
      <c r="A1686" s="180">
        <f t="shared" si="9"/>
        <v>3</v>
      </c>
      <c r="B1686" s="180">
        <f t="shared" si="10"/>
        <v>2010</v>
      </c>
      <c r="C1686" s="45">
        <f>'StockBond Returns'!W1676</f>
        <v>0.0329677651</v>
      </c>
      <c r="D1686" s="231">
        <f>'StockBond Returns'!M1676</f>
        <v>21.32147979</v>
      </c>
      <c r="E1686" s="45">
        <f t="shared" si="1"/>
        <v>0.04095052993</v>
      </c>
      <c r="F1686" s="147">
        <f t="shared" si="4"/>
        <v>126.5303978</v>
      </c>
      <c r="G1686" s="232">
        <f>'StockBond Returns'!C1676</f>
        <v>2010.166667</v>
      </c>
      <c r="H1686" s="147">
        <f t="shared" si="2"/>
        <v>0.4317905703</v>
      </c>
      <c r="I1686" s="147">
        <f t="shared" si="5"/>
        <v>5.233602114</v>
      </c>
      <c r="J1686" s="213">
        <f t="shared" si="6"/>
        <v>0.3106510176</v>
      </c>
      <c r="K1686" s="213">
        <f t="shared" si="7"/>
        <v>-0.008341866518</v>
      </c>
      <c r="L1686" s="213">
        <f t="shared" si="8"/>
        <v>0.2508586393</v>
      </c>
      <c r="M1686" s="45">
        <f t="shared" si="11"/>
        <v>-0.05043515239</v>
      </c>
      <c r="N1686" s="233" t="str">
        <f t="shared" si="12"/>
        <v/>
      </c>
    </row>
    <row r="1687">
      <c r="A1687" s="180">
        <f t="shared" si="9"/>
        <v>4</v>
      </c>
      <c r="B1687" s="180">
        <f t="shared" si="10"/>
        <v>2010</v>
      </c>
      <c r="C1687" s="45">
        <f>'StockBond Returns'!W1677</f>
        <v>0.01543829306</v>
      </c>
      <c r="D1687" s="231">
        <f>'StockBond Returns'!M1677</f>
        <v>21.61125866</v>
      </c>
      <c r="E1687" s="45">
        <f t="shared" si="1"/>
        <v>0.04063608883</v>
      </c>
      <c r="F1687" s="147">
        <f t="shared" si="4"/>
        <v>128.0453545</v>
      </c>
      <c r="G1687" s="232">
        <f>'StockBond Returns'!C1677</f>
        <v>2010.25</v>
      </c>
      <c r="H1687" s="147">
        <f t="shared" si="2"/>
        <v>0.4336052</v>
      </c>
      <c r="I1687" s="147">
        <f t="shared" si="5"/>
        <v>5.222123536</v>
      </c>
      <c r="J1687" s="213" t="str">
        <f t="shared" si="6"/>
        <v/>
      </c>
      <c r="K1687" s="213" t="str">
        <f t="shared" si="7"/>
        <v/>
      </c>
      <c r="L1687" s="213" t="str">
        <f t="shared" si="8"/>
        <v/>
      </c>
      <c r="M1687" s="45">
        <f t="shared" si="11"/>
        <v>-0.04648238547</v>
      </c>
      <c r="N1687" s="233" t="str">
        <f t="shared" si="12"/>
        <v/>
      </c>
    </row>
    <row r="1688">
      <c r="A1688" s="180">
        <f t="shared" si="9"/>
        <v>5</v>
      </c>
      <c r="B1688" s="180">
        <f t="shared" si="10"/>
        <v>2010</v>
      </c>
      <c r="C1688" s="45">
        <f>'StockBond Returns'!W1678</f>
        <v>-0.06259904194</v>
      </c>
      <c r="D1688" s="231">
        <f>'StockBond Returns'!M1678</f>
        <v>19.49070653</v>
      </c>
      <c r="E1688" s="45">
        <f t="shared" si="1"/>
        <v>0.04315325168</v>
      </c>
      <c r="F1688" s="147">
        <f t="shared" si="4"/>
        <v>119.6233761</v>
      </c>
      <c r="G1688" s="232">
        <f>'StockBond Returns'!C1678</f>
        <v>2010.333333</v>
      </c>
      <c r="H1688" s="147">
        <f t="shared" si="2"/>
        <v>0.4301781378</v>
      </c>
      <c r="I1688" s="147">
        <f t="shared" si="5"/>
        <v>5.208153434</v>
      </c>
      <c r="J1688" s="213" t="str">
        <f t="shared" si="6"/>
        <v/>
      </c>
      <c r="K1688" s="213" t="str">
        <f t="shared" si="7"/>
        <v/>
      </c>
      <c r="L1688" s="213" t="str">
        <f t="shared" si="8"/>
        <v/>
      </c>
      <c r="M1688" s="45">
        <f t="shared" si="11"/>
        <v>-0.04340005249</v>
      </c>
      <c r="N1688" s="233" t="str">
        <f t="shared" si="12"/>
        <v/>
      </c>
    </row>
    <row r="1689">
      <c r="A1689" s="180">
        <f t="shared" si="9"/>
        <v>6</v>
      </c>
      <c r="B1689" s="180">
        <f t="shared" si="10"/>
        <v>2010</v>
      </c>
      <c r="C1689" s="45">
        <f>'StockBond Returns'!W1679</f>
        <v>-0.01873784818</v>
      </c>
      <c r="D1689" s="231">
        <f>'StockBond Returns'!M1679</f>
        <v>18.78260033</v>
      </c>
      <c r="E1689" s="45">
        <f t="shared" si="1"/>
        <v>0.04412038223</v>
      </c>
      <c r="F1689" s="147">
        <f t="shared" si="4"/>
        <v>116.9597739</v>
      </c>
      <c r="G1689" s="232">
        <f>'StockBond Returns'!C1679</f>
        <v>2010.416667</v>
      </c>
      <c r="H1689" s="147">
        <f t="shared" si="2"/>
        <v>0.4300258274</v>
      </c>
      <c r="I1689" s="147">
        <f t="shared" si="5"/>
        <v>5.199806522</v>
      </c>
      <c r="J1689" s="213" t="str">
        <f t="shared" si="6"/>
        <v/>
      </c>
      <c r="K1689" s="213" t="str">
        <f t="shared" si="7"/>
        <v/>
      </c>
      <c r="L1689" s="213" t="str">
        <f t="shared" si="8"/>
        <v/>
      </c>
      <c r="M1689" s="45">
        <f t="shared" si="11"/>
        <v>-0.03977578372</v>
      </c>
      <c r="N1689" s="233" t="str">
        <f t="shared" si="12"/>
        <v/>
      </c>
    </row>
    <row r="1690">
      <c r="A1690" s="180">
        <f t="shared" si="9"/>
        <v>7</v>
      </c>
      <c r="B1690" s="180">
        <f t="shared" si="10"/>
        <v>2010</v>
      </c>
      <c r="C1690" s="45">
        <f>'StockBond Returns'!W1680</f>
        <v>0.0694291229</v>
      </c>
      <c r="D1690" s="231">
        <f>'StockBond Returns'!M1680</f>
        <v>20.50764778</v>
      </c>
      <c r="E1690" s="45">
        <f t="shared" si="1"/>
        <v>0.04188114821</v>
      </c>
      <c r="F1690" s="147">
        <f t="shared" si="4"/>
        <v>124.6203063</v>
      </c>
      <c r="G1690" s="232">
        <f>'StockBond Returns'!C1680</f>
        <v>2010.5</v>
      </c>
      <c r="H1690" s="147">
        <f t="shared" si="2"/>
        <v>0.434936793</v>
      </c>
      <c r="I1690" s="147">
        <f t="shared" si="5"/>
        <v>5.195432643</v>
      </c>
      <c r="J1690" s="213" t="str">
        <f t="shared" si="6"/>
        <v/>
      </c>
      <c r="K1690" s="213" t="str">
        <f t="shared" si="7"/>
        <v/>
      </c>
      <c r="L1690" s="213" t="str">
        <f t="shared" si="8"/>
        <v/>
      </c>
      <c r="M1690" s="45">
        <f t="shared" si="11"/>
        <v>-0.03616316238</v>
      </c>
      <c r="N1690" s="233" t="str">
        <f t="shared" si="12"/>
        <v/>
      </c>
    </row>
    <row r="1691">
      <c r="A1691" s="180">
        <f t="shared" si="9"/>
        <v>8</v>
      </c>
      <c r="B1691" s="180">
        <f t="shared" si="10"/>
        <v>2010</v>
      </c>
      <c r="C1691" s="45">
        <f>'StockBond Returns'!W1681</f>
        <v>-0.04022466498</v>
      </c>
      <c r="D1691" s="231">
        <f>'StockBond Returns'!M1681</f>
        <v>19.08024431</v>
      </c>
      <c r="E1691" s="45">
        <f t="shared" si="1"/>
        <v>0.04370511519</v>
      </c>
      <c r="F1691" s="147">
        <f t="shared" si="4"/>
        <v>119.1900546</v>
      </c>
      <c r="G1691" s="232">
        <f>'StockBond Returns'!C1681</f>
        <v>2010.583333</v>
      </c>
      <c r="H1691" s="147">
        <f t="shared" si="2"/>
        <v>0.4341012554</v>
      </c>
      <c r="I1691" s="147">
        <f t="shared" si="5"/>
        <v>5.190404293</v>
      </c>
      <c r="J1691" s="213" t="str">
        <f t="shared" si="6"/>
        <v/>
      </c>
      <c r="K1691" s="213" t="str">
        <f t="shared" si="7"/>
        <v/>
      </c>
      <c r="L1691" s="213" t="str">
        <f t="shared" si="8"/>
        <v/>
      </c>
      <c r="M1691" s="45">
        <f t="shared" si="11"/>
        <v>-0.03237979519</v>
      </c>
      <c r="N1691" s="233" t="str">
        <f t="shared" si="12"/>
        <v/>
      </c>
    </row>
    <row r="1692">
      <c r="A1692" s="180">
        <f t="shared" si="9"/>
        <v>9</v>
      </c>
      <c r="B1692" s="180">
        <f t="shared" si="10"/>
        <v>2010</v>
      </c>
      <c r="C1692" s="45">
        <f>'StockBond Returns'!W1682</f>
        <v>0.06444440904</v>
      </c>
      <c r="D1692" s="231">
        <f>'StockBond Returns'!M1682</f>
        <v>20.72868979</v>
      </c>
      <c r="E1692" s="45">
        <f t="shared" si="1"/>
        <v>0.04162115792</v>
      </c>
      <c r="F1692" s="147">
        <f t="shared" si="4"/>
        <v>126.4091106</v>
      </c>
      <c r="G1692" s="232">
        <f>'StockBond Returns'!C1682</f>
        <v>2010.666667</v>
      </c>
      <c r="H1692" s="147">
        <f t="shared" si="2"/>
        <v>0.4384411295</v>
      </c>
      <c r="I1692" s="147">
        <f t="shared" si="5"/>
        <v>5.189944104</v>
      </c>
      <c r="J1692" s="213" t="str">
        <f t="shared" si="6"/>
        <v/>
      </c>
      <c r="K1692" s="213" t="str">
        <f t="shared" si="7"/>
        <v/>
      </c>
      <c r="L1692" s="213" t="str">
        <f t="shared" si="8"/>
        <v/>
      </c>
      <c r="M1692" s="45">
        <f t="shared" si="11"/>
        <v>-0.02917726614</v>
      </c>
      <c r="N1692" s="233" t="str">
        <f t="shared" si="12"/>
        <v/>
      </c>
    </row>
    <row r="1693">
      <c r="A1693" s="180">
        <f t="shared" si="9"/>
        <v>10</v>
      </c>
      <c r="B1693" s="180">
        <f t="shared" si="10"/>
        <v>2010</v>
      </c>
      <c r="C1693" s="45">
        <f>'StockBond Returns'!W1683</f>
        <v>0.02413597128</v>
      </c>
      <c r="D1693" s="231">
        <f>'StockBond Returns'!M1683</f>
        <v>21.4721849</v>
      </c>
      <c r="E1693" s="45">
        <f t="shared" si="1"/>
        <v>0.04078593957</v>
      </c>
      <c r="F1693" s="147">
        <f t="shared" si="4"/>
        <v>129.0110939</v>
      </c>
      <c r="G1693" s="232">
        <f>'StockBond Returns'!C1683</f>
        <v>2010.75</v>
      </c>
      <c r="H1693" s="147">
        <f t="shared" si="2"/>
        <v>0.4384865566</v>
      </c>
      <c r="I1693" s="147">
        <f t="shared" si="5"/>
        <v>5.195006707</v>
      </c>
      <c r="J1693" s="213" t="str">
        <f t="shared" si="6"/>
        <v/>
      </c>
      <c r="K1693" s="213" t="str">
        <f t="shared" si="7"/>
        <v/>
      </c>
      <c r="L1693" s="213" t="str">
        <f t="shared" si="8"/>
        <v/>
      </c>
      <c r="M1693" s="45">
        <f t="shared" si="11"/>
        <v>-0.02597283257</v>
      </c>
      <c r="N1693" s="233" t="str">
        <f t="shared" si="12"/>
        <v/>
      </c>
    </row>
    <row r="1694">
      <c r="A1694" s="180">
        <f t="shared" si="9"/>
        <v>11</v>
      </c>
      <c r="B1694" s="180">
        <f t="shared" si="10"/>
        <v>2010</v>
      </c>
      <c r="C1694" s="45">
        <f>'StockBond Returns'!W1684</f>
        <v>-0.006319110499</v>
      </c>
      <c r="D1694" s="231">
        <f>'StockBond Returns'!M1684</f>
        <v>21.36875736</v>
      </c>
      <c r="E1694" s="45">
        <f t="shared" si="1"/>
        <v>0.04089864652</v>
      </c>
      <c r="F1694" s="147">
        <f t="shared" si="4"/>
        <v>127.7601428</v>
      </c>
      <c r="G1694" s="232">
        <f>'StockBond Returns'!C1684</f>
        <v>2010.833333</v>
      </c>
      <c r="H1694" s="147">
        <f t="shared" si="2"/>
        <v>0.4354347433</v>
      </c>
      <c r="I1694" s="147">
        <f t="shared" si="5"/>
        <v>5.194939689</v>
      </c>
      <c r="J1694" s="213" t="str">
        <f t="shared" si="6"/>
        <v/>
      </c>
      <c r="K1694" s="213" t="str">
        <f t="shared" si="7"/>
        <v/>
      </c>
      <c r="L1694" s="213" t="str">
        <f t="shared" si="8"/>
        <v/>
      </c>
      <c r="M1694" s="45">
        <f t="shared" si="11"/>
        <v>-0.02284905798</v>
      </c>
      <c r="N1694" s="233" t="str">
        <f t="shared" si="12"/>
        <v/>
      </c>
    </row>
    <row r="1695">
      <c r="A1695" s="180">
        <f t="shared" si="9"/>
        <v>12</v>
      </c>
      <c r="B1695" s="180">
        <f t="shared" si="10"/>
        <v>2010</v>
      </c>
      <c r="C1695" s="45">
        <f>'StockBond Returns'!W1685</f>
        <v>0.03506593852</v>
      </c>
      <c r="D1695" s="231">
        <f>'StockBond Returns'!M1685</f>
        <v>22.68699351</v>
      </c>
      <c r="E1695" s="45">
        <f t="shared" si="1"/>
        <v>0.03953905951</v>
      </c>
      <c r="F1695" s="147">
        <f t="shared" si="4"/>
        <v>131.7894685</v>
      </c>
      <c r="G1695" s="232">
        <f>'StockBond Returns'!C1685</f>
        <v>2010.916667</v>
      </c>
      <c r="H1695" s="147">
        <f t="shared" si="2"/>
        <v>0.4342359696</v>
      </c>
      <c r="I1695" s="147">
        <f t="shared" si="5"/>
        <v>5.200164951</v>
      </c>
      <c r="J1695" s="213" t="str">
        <f t="shared" si="6"/>
        <v/>
      </c>
      <c r="K1695" s="213" t="str">
        <f t="shared" si="7"/>
        <v/>
      </c>
      <c r="L1695" s="213" t="str">
        <f t="shared" si="8"/>
        <v/>
      </c>
      <c r="M1695" s="45">
        <f t="shared" si="11"/>
        <v>-0.01570931451</v>
      </c>
      <c r="N1695" s="233" t="str">
        <f t="shared" si="12"/>
        <v/>
      </c>
    </row>
    <row r="1696">
      <c r="A1696" s="180">
        <f t="shared" si="9"/>
        <v>1</v>
      </c>
      <c r="B1696" s="180">
        <f t="shared" si="10"/>
        <v>2011</v>
      </c>
      <c r="C1696" s="45">
        <f>'StockBond Returns'!W1686</f>
        <v>0.01311454786</v>
      </c>
      <c r="D1696" s="231">
        <f>'StockBond Returns'!M1686</f>
        <v>23.04100237</v>
      </c>
      <c r="E1696" s="45">
        <f t="shared" si="1"/>
        <v>0.0392004448</v>
      </c>
      <c r="F1696" s="147">
        <f t="shared" si="4"/>
        <v>133.077897</v>
      </c>
      <c r="G1696" s="232">
        <f>'StockBond Returns'!C1686</f>
        <v>2011</v>
      </c>
      <c r="H1696" s="147">
        <f t="shared" si="2"/>
        <v>0.4347260628</v>
      </c>
      <c r="I1696" s="147">
        <f t="shared" si="5"/>
        <v>5.206215463</v>
      </c>
      <c r="J1696" s="213" t="str">
        <f t="shared" si="6"/>
        <v/>
      </c>
      <c r="K1696" s="213" t="str">
        <f t="shared" si="7"/>
        <v/>
      </c>
      <c r="L1696" s="213" t="str">
        <f t="shared" si="8"/>
        <v/>
      </c>
      <c r="M1696" s="45">
        <f t="shared" si="11"/>
        <v>-0.01056099464</v>
      </c>
      <c r="N1696" s="233" t="str">
        <f t="shared" si="12"/>
        <v/>
      </c>
    </row>
    <row r="1697">
      <c r="A1697" s="180">
        <f t="shared" si="9"/>
        <v>2</v>
      </c>
      <c r="B1697" s="180">
        <f t="shared" si="10"/>
        <v>2011</v>
      </c>
      <c r="C1697" s="45">
        <f>'StockBond Returns'!W1687</f>
        <v>0.02435932747</v>
      </c>
      <c r="D1697" s="231">
        <f>'StockBond Returns'!M1687</f>
        <v>23.59828816</v>
      </c>
      <c r="E1697" s="45">
        <f t="shared" si="1"/>
        <v>0.03868797756</v>
      </c>
      <c r="F1697" s="147">
        <f t="shared" si="4"/>
        <v>135.8742693</v>
      </c>
      <c r="G1697" s="232">
        <f>'StockBond Returns'!C1687</f>
        <v>2011.083333</v>
      </c>
      <c r="H1697" s="147">
        <f t="shared" si="2"/>
        <v>0.4380583903</v>
      </c>
      <c r="I1697" s="147">
        <f t="shared" si="5"/>
        <v>5.214020636</v>
      </c>
      <c r="J1697" s="213" t="str">
        <f t="shared" si="6"/>
        <v/>
      </c>
      <c r="K1697" s="213" t="str">
        <f t="shared" si="7"/>
        <v/>
      </c>
      <c r="L1697" s="213" t="str">
        <f t="shared" si="8"/>
        <v/>
      </c>
      <c r="M1697" s="45">
        <f t="shared" si="11"/>
        <v>-0.006764218265</v>
      </c>
      <c r="N1697" s="233" t="str">
        <f t="shared" si="12"/>
        <v/>
      </c>
    </row>
    <row r="1698">
      <c r="A1698" s="180">
        <f t="shared" si="9"/>
        <v>3</v>
      </c>
      <c r="B1698" s="180">
        <f t="shared" si="10"/>
        <v>2011</v>
      </c>
      <c r="C1698" s="45">
        <f>'StockBond Returns'!W1688</f>
        <v>-0.005025053762</v>
      </c>
      <c r="D1698" s="231">
        <f>'StockBond Returns'!M1688</f>
        <v>23.27394401</v>
      </c>
      <c r="E1698" s="45">
        <f t="shared" si="1"/>
        <v>0.03898325182</v>
      </c>
      <c r="F1698" s="147">
        <f t="shared" si="4"/>
        <v>134.7556367</v>
      </c>
      <c r="G1698" s="232">
        <f>'StockBond Returns'!C1688</f>
        <v>2011.166667</v>
      </c>
      <c r="H1698" s="147">
        <f t="shared" si="2"/>
        <v>0.4377677433</v>
      </c>
      <c r="I1698" s="147">
        <f t="shared" si="5"/>
        <v>5.219997809</v>
      </c>
      <c r="J1698" s="213" t="str">
        <f t="shared" si="6"/>
        <v/>
      </c>
      <c r="K1698" s="213" t="str">
        <f t="shared" si="7"/>
        <v/>
      </c>
      <c r="L1698" s="213" t="str">
        <f t="shared" si="8"/>
        <v/>
      </c>
      <c r="M1698" s="45">
        <f t="shared" si="11"/>
        <v>-0.002599415175</v>
      </c>
      <c r="N1698" s="233" t="str">
        <f t="shared" si="12"/>
        <v/>
      </c>
    </row>
    <row r="1699">
      <c r="A1699" s="180">
        <f t="shared" si="9"/>
        <v>4</v>
      </c>
      <c r="B1699" s="180">
        <f t="shared" si="10"/>
        <v>2011</v>
      </c>
      <c r="C1699" s="45">
        <f>'StockBond Returns'!W1689</f>
        <v>0.01973679119</v>
      </c>
      <c r="D1699" s="231">
        <f>'StockBond Returns'!M1689</f>
        <v>23.66034025</v>
      </c>
      <c r="E1699" s="45">
        <f t="shared" si="1"/>
        <v>0.03863240954</v>
      </c>
      <c r="F1699" s="147">
        <f t="shared" si="4"/>
        <v>136.9688727</v>
      </c>
      <c r="G1699" s="232">
        <f>'StockBond Returns'!C1689</f>
        <v>2011.25</v>
      </c>
      <c r="H1699" s="147">
        <f t="shared" si="2"/>
        <v>0.440953132</v>
      </c>
      <c r="I1699" s="147">
        <f t="shared" si="5"/>
        <v>5.227345741</v>
      </c>
      <c r="J1699" s="213" t="str">
        <f t="shared" si="6"/>
        <v/>
      </c>
      <c r="K1699" s="213" t="str">
        <f t="shared" si="7"/>
        <v/>
      </c>
      <c r="L1699" s="213" t="str">
        <f t="shared" si="8"/>
        <v/>
      </c>
      <c r="M1699" s="45">
        <f t="shared" si="11"/>
        <v>0.001000015588</v>
      </c>
      <c r="N1699" s="233" t="str">
        <f t="shared" si="12"/>
        <v/>
      </c>
    </row>
    <row r="1700">
      <c r="A1700" s="180">
        <f t="shared" si="9"/>
        <v>5</v>
      </c>
      <c r="B1700" s="180">
        <f t="shared" si="10"/>
        <v>2011</v>
      </c>
      <c r="C1700" s="45">
        <f>'StockBond Returns'!W1690</f>
        <v>-0.001937227313</v>
      </c>
      <c r="D1700" s="231">
        <f>'StockBond Returns'!M1690</f>
        <v>23.17820832</v>
      </c>
      <c r="E1700" s="45">
        <f t="shared" si="1"/>
        <v>0.03907198663</v>
      </c>
      <c r="F1700" s="147">
        <f t="shared" si="4"/>
        <v>136.263434</v>
      </c>
      <c r="G1700" s="232">
        <f>'StockBond Returns'!C1690</f>
        <v>2011.333333</v>
      </c>
      <c r="H1700" s="147">
        <f t="shared" si="2"/>
        <v>0.4436735891</v>
      </c>
      <c r="I1700" s="147">
        <f t="shared" si="5"/>
        <v>5.240841192</v>
      </c>
      <c r="J1700" s="213" t="str">
        <f t="shared" si="6"/>
        <v/>
      </c>
      <c r="K1700" s="213" t="str">
        <f t="shared" si="7"/>
        <v/>
      </c>
      <c r="L1700" s="213" t="str">
        <f t="shared" si="8"/>
        <v/>
      </c>
      <c r="M1700" s="45">
        <f t="shared" si="11"/>
        <v>0.006276266425</v>
      </c>
      <c r="N1700" s="233" t="str">
        <f t="shared" si="12"/>
        <v/>
      </c>
    </row>
    <row r="1701">
      <c r="A1701" s="180">
        <f t="shared" si="9"/>
        <v>6</v>
      </c>
      <c r="B1701" s="180">
        <f t="shared" si="10"/>
        <v>2011</v>
      </c>
      <c r="C1701" s="45">
        <f>'StockBond Returns'!W1691</f>
        <v>-0.01739922521</v>
      </c>
      <c r="D1701" s="231">
        <f>'StockBond Returns'!M1691</f>
        <v>22.67340058</v>
      </c>
      <c r="E1701" s="45">
        <f t="shared" si="1"/>
        <v>0.03955227214</v>
      </c>
      <c r="F1701" s="147">
        <f t="shared" si="4"/>
        <v>133.4566018</v>
      </c>
      <c r="G1701" s="232">
        <f>'StockBond Returns'!C1691</f>
        <v>2011.416667</v>
      </c>
      <c r="H1701" s="147">
        <f t="shared" si="2"/>
        <v>0.439875986</v>
      </c>
      <c r="I1701" s="147">
        <f t="shared" si="5"/>
        <v>5.250691351</v>
      </c>
      <c r="J1701" s="213" t="str">
        <f t="shared" si="6"/>
        <v/>
      </c>
      <c r="K1701" s="213" t="str">
        <f t="shared" si="7"/>
        <v/>
      </c>
      <c r="L1701" s="213" t="str">
        <f t="shared" si="8"/>
        <v/>
      </c>
      <c r="M1701" s="45">
        <f t="shared" si="11"/>
        <v>0.009785908219</v>
      </c>
      <c r="N1701" s="233" t="str">
        <f t="shared" si="12"/>
        <v/>
      </c>
    </row>
    <row r="1702">
      <c r="A1702" s="180">
        <f t="shared" si="9"/>
        <v>7</v>
      </c>
      <c r="B1702" s="180">
        <f t="shared" si="10"/>
        <v>2011</v>
      </c>
      <c r="C1702" s="45">
        <f>'StockBond Returns'!W1692</f>
        <v>-0.01158008293</v>
      </c>
      <c r="D1702" s="231">
        <f>'StockBond Returns'!M1692</f>
        <v>21.95834317</v>
      </c>
      <c r="E1702" s="45">
        <f t="shared" si="1"/>
        <v>0.04027038828</v>
      </c>
      <c r="F1702" s="147">
        <f t="shared" si="4"/>
        <v>131.4763811</v>
      </c>
      <c r="G1702" s="232">
        <f>'StockBond Returns'!C1692</f>
        <v>2011.5</v>
      </c>
      <c r="H1702" s="147">
        <f t="shared" si="2"/>
        <v>0.4412170763</v>
      </c>
      <c r="I1702" s="147">
        <f t="shared" si="5"/>
        <v>5.256971634</v>
      </c>
      <c r="J1702" s="213" t="str">
        <f t="shared" si="6"/>
        <v/>
      </c>
      <c r="K1702" s="213" t="str">
        <f t="shared" si="7"/>
        <v/>
      </c>
      <c r="L1702" s="213" t="str">
        <f t="shared" si="8"/>
        <v/>
      </c>
      <c r="M1702" s="45">
        <f t="shared" si="11"/>
        <v>0.01184482515</v>
      </c>
      <c r="N1702" s="233" t="str">
        <f t="shared" si="12"/>
        <v/>
      </c>
    </row>
    <row r="1703">
      <c r="A1703" s="180">
        <f t="shared" si="9"/>
        <v>8</v>
      </c>
      <c r="B1703" s="180">
        <f t="shared" si="10"/>
        <v>2011</v>
      </c>
      <c r="C1703" s="45">
        <f>'StockBond Returns'!W1693</f>
        <v>-0.0255397697</v>
      </c>
      <c r="D1703" s="231">
        <f>'StockBond Returns'!M1693</f>
        <v>20.61786789</v>
      </c>
      <c r="E1703" s="45">
        <f t="shared" si="1"/>
        <v>0.04175081015</v>
      </c>
      <c r="F1703" s="147">
        <f t="shared" si="4"/>
        <v>127.6885561</v>
      </c>
      <c r="G1703" s="232">
        <f>'StockBond Returns'!C1693</f>
        <v>2011.583333</v>
      </c>
      <c r="H1703" s="147">
        <f t="shared" si="2"/>
        <v>0.4442583886</v>
      </c>
      <c r="I1703" s="147">
        <f t="shared" si="5"/>
        <v>5.267128768</v>
      </c>
      <c r="J1703" s="213" t="str">
        <f t="shared" si="6"/>
        <v/>
      </c>
      <c r="K1703" s="213" t="str">
        <f t="shared" si="7"/>
        <v/>
      </c>
      <c r="L1703" s="213" t="str">
        <f t="shared" si="8"/>
        <v/>
      </c>
      <c r="M1703" s="45">
        <f t="shared" si="11"/>
        <v>0.01478198428</v>
      </c>
      <c r="N1703" s="233" t="str">
        <f t="shared" si="12"/>
        <v/>
      </c>
    </row>
    <row r="1704">
      <c r="A1704" s="180">
        <f t="shared" si="9"/>
        <v>9</v>
      </c>
      <c r="B1704" s="180">
        <f t="shared" si="10"/>
        <v>2011</v>
      </c>
      <c r="C1704" s="45">
        <f>'StockBond Returns'!W1694</f>
        <v>-0.04937386661</v>
      </c>
      <c r="D1704" s="231">
        <f>'StockBond Returns'!M1694</f>
        <v>18.98562101</v>
      </c>
      <c r="E1704" s="45">
        <f t="shared" si="1"/>
        <v>0.04383572006</v>
      </c>
      <c r="F1704" s="147">
        <f t="shared" si="4"/>
        <v>120.9617547</v>
      </c>
      <c r="G1704" s="232">
        <f>'StockBond Returns'!C1694</f>
        <v>2011.666667</v>
      </c>
      <c r="H1704" s="147">
        <f t="shared" si="2"/>
        <v>0.4418704681</v>
      </c>
      <c r="I1704" s="147">
        <f t="shared" si="5"/>
        <v>5.270558106</v>
      </c>
      <c r="J1704" s="213" t="str">
        <f t="shared" si="6"/>
        <v/>
      </c>
      <c r="K1704" s="213" t="str">
        <f t="shared" si="7"/>
        <v/>
      </c>
      <c r="L1704" s="213" t="str">
        <f t="shared" si="8"/>
        <v/>
      </c>
      <c r="M1704" s="45">
        <f t="shared" si="11"/>
        <v>0.0155327304</v>
      </c>
      <c r="N1704" s="233" t="str">
        <f t="shared" si="12"/>
        <v/>
      </c>
    </row>
    <row r="1705">
      <c r="A1705" s="180">
        <f t="shared" si="9"/>
        <v>10</v>
      </c>
      <c r="B1705" s="180">
        <f t="shared" si="10"/>
        <v>2011</v>
      </c>
      <c r="C1705" s="45">
        <f>'StockBond Returns'!W1695</f>
        <v>0.07966480626</v>
      </c>
      <c r="D1705" s="231">
        <f>'StockBond Returns'!M1695</f>
        <v>20.92517951</v>
      </c>
      <c r="E1705" s="45">
        <f t="shared" si="1"/>
        <v>0.04139465762</v>
      </c>
      <c r="F1705" s="147">
        <f t="shared" si="4"/>
        <v>130.1210775</v>
      </c>
      <c r="G1705" s="232">
        <f>'StockBond Returns'!C1695</f>
        <v>2011.75</v>
      </c>
      <c r="H1705" s="147">
        <f t="shared" si="2"/>
        <v>0.4488597876</v>
      </c>
      <c r="I1705" s="147">
        <f t="shared" si="5"/>
        <v>5.280931337</v>
      </c>
      <c r="J1705" s="213" t="str">
        <f t="shared" si="6"/>
        <v/>
      </c>
      <c r="K1705" s="213" t="str">
        <f t="shared" si="7"/>
        <v/>
      </c>
      <c r="L1705" s="213" t="str">
        <f t="shared" si="8"/>
        <v/>
      </c>
      <c r="M1705" s="45">
        <f t="shared" si="11"/>
        <v>0.01653984979</v>
      </c>
      <c r="N1705" s="233" t="str">
        <f t="shared" si="12"/>
        <v/>
      </c>
    </row>
    <row r="1706">
      <c r="A1706" s="180">
        <f t="shared" si="9"/>
        <v>11</v>
      </c>
      <c r="B1706" s="180">
        <f t="shared" si="10"/>
        <v>2011</v>
      </c>
      <c r="C1706" s="45">
        <f>'StockBond Returns'!W1696</f>
        <v>-0.005262553307</v>
      </c>
      <c r="D1706" s="231">
        <f>'StockBond Returns'!M1696</f>
        <v>20.68598763</v>
      </c>
      <c r="E1706" s="45">
        <f t="shared" si="1"/>
        <v>0.04167095132</v>
      </c>
      <c r="F1706" s="147">
        <f t="shared" si="4"/>
        <v>128.9898107</v>
      </c>
      <c r="G1706" s="232">
        <f>'StockBond Returns'!C1696</f>
        <v>2011.833333</v>
      </c>
      <c r="H1706" s="147">
        <f t="shared" si="2"/>
        <v>0.4479273436</v>
      </c>
      <c r="I1706" s="147">
        <f t="shared" si="5"/>
        <v>5.293423937</v>
      </c>
      <c r="J1706" s="213" t="str">
        <f t="shared" si="6"/>
        <v/>
      </c>
      <c r="K1706" s="213" t="str">
        <f t="shared" si="7"/>
        <v/>
      </c>
      <c r="L1706" s="213" t="str">
        <f t="shared" si="8"/>
        <v/>
      </c>
      <c r="M1706" s="45">
        <f t="shared" si="11"/>
        <v>0.01895772698</v>
      </c>
      <c r="N1706" s="233" t="str">
        <f t="shared" si="12"/>
        <v/>
      </c>
    </row>
    <row r="1707">
      <c r="A1707" s="180">
        <f t="shared" si="9"/>
        <v>12</v>
      </c>
      <c r="B1707" s="180">
        <f t="shared" si="10"/>
        <v>2011</v>
      </c>
      <c r="C1707" s="45">
        <f>'StockBond Returns'!W1697</f>
        <v>0.024357434</v>
      </c>
      <c r="D1707" s="231">
        <f>'StockBond Returns'!M1697</f>
        <v>21.08052418</v>
      </c>
      <c r="E1707" s="45">
        <f t="shared" si="1"/>
        <v>0.04121857529</v>
      </c>
      <c r="F1707" s="147">
        <f t="shared" si="4"/>
        <v>131.6728338</v>
      </c>
      <c r="G1707" s="232">
        <f>'StockBond Returns'!C1697</f>
        <v>2011.916667</v>
      </c>
      <c r="H1707" s="147">
        <f t="shared" si="2"/>
        <v>0.4522805513</v>
      </c>
      <c r="I1707" s="147">
        <f t="shared" si="5"/>
        <v>5.311468519</v>
      </c>
      <c r="J1707" s="213" t="str">
        <f t="shared" si="6"/>
        <v/>
      </c>
      <c r="K1707" s="213" t="str">
        <f t="shared" si="7"/>
        <v/>
      </c>
      <c r="L1707" s="213" t="str">
        <f t="shared" si="8"/>
        <v/>
      </c>
      <c r="M1707" s="45">
        <f t="shared" si="11"/>
        <v>0.02140385344</v>
      </c>
      <c r="N1707" s="233" t="str">
        <f t="shared" si="12"/>
        <v/>
      </c>
    </row>
    <row r="1708">
      <c r="A1708" s="180">
        <f t="shared" si="9"/>
        <v>1</v>
      </c>
      <c r="B1708" s="180">
        <f t="shared" si="10"/>
        <v>2012</v>
      </c>
      <c r="C1708" s="45">
        <f>'StockBond Returns'!W1698</f>
        <v>0.02052185866</v>
      </c>
      <c r="D1708" s="231">
        <f>'StockBond Returns'!M1698</f>
        <v>21.40596038</v>
      </c>
      <c r="E1708" s="45">
        <f t="shared" si="1"/>
        <v>0.04085798026</v>
      </c>
      <c r="F1708" s="147">
        <f t="shared" si="4"/>
        <v>133.9134429</v>
      </c>
      <c r="G1708" s="232">
        <f>'StockBond Returns'!C1698</f>
        <v>2012</v>
      </c>
      <c r="H1708" s="147">
        <f t="shared" si="2"/>
        <v>0.4559527339</v>
      </c>
      <c r="I1708" s="147">
        <f t="shared" si="5"/>
        <v>5.33269519</v>
      </c>
      <c r="J1708" s="213" t="str">
        <f t="shared" si="6"/>
        <v/>
      </c>
      <c r="K1708" s="213" t="str">
        <f t="shared" si="7"/>
        <v/>
      </c>
      <c r="L1708" s="213" t="str">
        <f t="shared" si="8"/>
        <v/>
      </c>
      <c r="M1708" s="45">
        <f t="shared" si="11"/>
        <v>0.02429398631</v>
      </c>
      <c r="N1708" s="233" t="str">
        <f t="shared" si="12"/>
        <v/>
      </c>
    </row>
    <row r="1709">
      <c r="A1709" s="180">
        <f t="shared" si="9"/>
        <v>2</v>
      </c>
      <c r="B1709" s="180">
        <f t="shared" si="10"/>
        <v>2012</v>
      </c>
      <c r="C1709" s="45">
        <f>'StockBond Returns'!W1699</f>
        <v>0.02723682103</v>
      </c>
      <c r="D1709" s="231">
        <f>'StockBond Returns'!M1699</f>
        <v>22.0100129</v>
      </c>
      <c r="E1709" s="45">
        <f t="shared" si="1"/>
        <v>0.04021693353</v>
      </c>
      <c r="F1709" s="147">
        <f t="shared" si="4"/>
        <v>137.092448</v>
      </c>
      <c r="G1709" s="232">
        <f>'StockBond Returns'!C1699</f>
        <v>2012.083333</v>
      </c>
      <c r="H1709" s="147">
        <f t="shared" si="2"/>
        <v>0.4594531556</v>
      </c>
      <c r="I1709" s="147">
        <f t="shared" si="5"/>
        <v>5.354089955</v>
      </c>
      <c r="J1709" s="213" t="str">
        <f t="shared" si="6"/>
        <v/>
      </c>
      <c r="K1709" s="213" t="str">
        <f t="shared" si="7"/>
        <v/>
      </c>
      <c r="L1709" s="213" t="str">
        <f t="shared" si="8"/>
        <v/>
      </c>
      <c r="M1709" s="45">
        <f t="shared" si="11"/>
        <v>0.02686397488</v>
      </c>
      <c r="N1709" s="233" t="str">
        <f t="shared" si="12"/>
        <v/>
      </c>
    </row>
    <row r="1710">
      <c r="A1710" s="180">
        <f t="shared" si="9"/>
        <v>3</v>
      </c>
      <c r="B1710" s="180">
        <f t="shared" si="10"/>
        <v>2012</v>
      </c>
      <c r="C1710" s="45">
        <f>'StockBond Returns'!W1700</f>
        <v>0.02324875961</v>
      </c>
      <c r="D1710" s="231">
        <f>'StockBond Returns'!M1700</f>
        <v>22.5270138</v>
      </c>
      <c r="E1710" s="45">
        <f t="shared" si="1"/>
        <v>0.03969557392</v>
      </c>
      <c r="F1710" s="147">
        <f t="shared" si="4"/>
        <v>139.8095425</v>
      </c>
      <c r="G1710" s="232">
        <f>'StockBond Returns'!C1700</f>
        <v>2012.166667</v>
      </c>
      <c r="H1710" s="147">
        <f t="shared" si="2"/>
        <v>0.4624850023</v>
      </c>
      <c r="I1710" s="147">
        <f t="shared" si="5"/>
        <v>5.378807214</v>
      </c>
      <c r="J1710" s="213" t="str">
        <f t="shared" si="6"/>
        <v/>
      </c>
      <c r="K1710" s="213" t="str">
        <f t="shared" si="7"/>
        <v/>
      </c>
      <c r="L1710" s="213" t="str">
        <f t="shared" si="8"/>
        <v/>
      </c>
      <c r="M1710" s="45">
        <f t="shared" si="11"/>
        <v>0.03042327049</v>
      </c>
      <c r="N1710" s="233" t="str">
        <f t="shared" si="12"/>
        <v/>
      </c>
    </row>
    <row r="1711">
      <c r="A1711" s="180">
        <f t="shared" si="9"/>
        <v>4</v>
      </c>
      <c r="B1711" s="180">
        <f t="shared" si="10"/>
        <v>2012</v>
      </c>
      <c r="C1711" s="45">
        <f>'StockBond Returns'!W1701</f>
        <v>-0.00588188648</v>
      </c>
      <c r="D1711" s="231">
        <f>'StockBond Returns'!M1701</f>
        <v>21.95958472</v>
      </c>
      <c r="E1711" s="45">
        <f t="shared" si="1"/>
        <v>0.04026910089</v>
      </c>
      <c r="F1711" s="147">
        <f t="shared" si="4"/>
        <v>138.5274339</v>
      </c>
      <c r="G1711" s="232">
        <f>'StockBond Returns'!C1701</f>
        <v>2012.25</v>
      </c>
      <c r="H1711" s="147">
        <f t="shared" si="2"/>
        <v>0.4648646009</v>
      </c>
      <c r="I1711" s="147">
        <f t="shared" si="5"/>
        <v>5.402718683</v>
      </c>
      <c r="J1711" s="213" t="str">
        <f t="shared" si="6"/>
        <v/>
      </c>
      <c r="K1711" s="213" t="str">
        <f t="shared" si="7"/>
        <v/>
      </c>
      <c r="L1711" s="213" t="str">
        <f t="shared" si="8"/>
        <v/>
      </c>
      <c r="M1711" s="45">
        <f t="shared" si="11"/>
        <v>0.03354913771</v>
      </c>
      <c r="N1711" s="233" t="str">
        <f t="shared" si="12"/>
        <v/>
      </c>
    </row>
    <row r="1712">
      <c r="A1712" s="180">
        <f t="shared" si="9"/>
        <v>5</v>
      </c>
      <c r="B1712" s="180">
        <f t="shared" si="10"/>
        <v>2012</v>
      </c>
      <c r="C1712" s="45">
        <f>'StockBond Returns'!W1702</f>
        <v>-0.0338020591</v>
      </c>
      <c r="D1712" s="231">
        <f>'StockBond Returns'!M1702</f>
        <v>20.45839615</v>
      </c>
      <c r="E1712" s="45">
        <f t="shared" si="1"/>
        <v>0.04193984349</v>
      </c>
      <c r="F1712" s="147">
        <f t="shared" si="4"/>
        <v>133.3957702</v>
      </c>
      <c r="G1712" s="232">
        <f>'StockBond Returns'!C1702</f>
        <v>2012.333333</v>
      </c>
      <c r="H1712" s="147">
        <f t="shared" si="2"/>
        <v>0.4662164769</v>
      </c>
      <c r="I1712" s="147">
        <f t="shared" si="5"/>
        <v>5.425261571</v>
      </c>
      <c r="J1712" s="213" t="str">
        <f t="shared" si="6"/>
        <v/>
      </c>
      <c r="K1712" s="213" t="str">
        <f t="shared" si="7"/>
        <v/>
      </c>
      <c r="L1712" s="213" t="str">
        <f t="shared" si="8"/>
        <v/>
      </c>
      <c r="M1712" s="45">
        <f t="shared" si="11"/>
        <v>0.03518907973</v>
      </c>
      <c r="N1712" s="233" t="str">
        <f t="shared" si="12"/>
        <v/>
      </c>
    </row>
    <row r="1713">
      <c r="A1713" s="180">
        <f t="shared" si="9"/>
        <v>6</v>
      </c>
      <c r="B1713" s="180">
        <f t="shared" si="10"/>
        <v>2012</v>
      </c>
      <c r="C1713" s="45">
        <f>'StockBond Returns'!W1703</f>
        <v>0.03222264374</v>
      </c>
      <c r="D1713" s="231">
        <f>'StockBond Returns'!M1703</f>
        <v>21.20003499</v>
      </c>
      <c r="E1713" s="45">
        <f t="shared" si="1"/>
        <v>0.04108486673</v>
      </c>
      <c r="F1713" s="147">
        <f t="shared" si="4"/>
        <v>137.2128953</v>
      </c>
      <c r="G1713" s="232">
        <f>'StockBond Returns'!C1703</f>
        <v>2012.416667</v>
      </c>
      <c r="H1713" s="147">
        <f t="shared" si="2"/>
        <v>0.4697811266</v>
      </c>
      <c r="I1713" s="147">
        <f t="shared" si="5"/>
        <v>5.455166712</v>
      </c>
      <c r="J1713" s="213" t="str">
        <f t="shared" si="6"/>
        <v/>
      </c>
      <c r="K1713" s="213" t="str">
        <f t="shared" si="7"/>
        <v/>
      </c>
      <c r="L1713" s="213" t="str">
        <f t="shared" si="8"/>
        <v/>
      </c>
      <c r="M1713" s="45">
        <f t="shared" si="11"/>
        <v>0.03894255952</v>
      </c>
      <c r="N1713" s="233" t="str">
        <f t="shared" si="12"/>
        <v/>
      </c>
    </row>
    <row r="1714">
      <c r="A1714" s="180">
        <f t="shared" si="9"/>
        <v>7</v>
      </c>
      <c r="B1714" s="180">
        <f t="shared" si="10"/>
        <v>2012</v>
      </c>
      <c r="C1714" s="45">
        <f>'StockBond Returns'!W1704</f>
        <v>0.01214026771</v>
      </c>
      <c r="D1714" s="231">
        <f>'StockBond Returns'!M1704</f>
        <v>21.30110123</v>
      </c>
      <c r="E1714" s="45">
        <f t="shared" si="1"/>
        <v>0.04097296483</v>
      </c>
      <c r="F1714" s="147">
        <f t="shared" si="4"/>
        <v>138.4032122</v>
      </c>
      <c r="G1714" s="232">
        <f>'StockBond Returns'!C1704</f>
        <v>2012.5</v>
      </c>
      <c r="H1714" s="147">
        <f t="shared" si="2"/>
        <v>0.4725658289</v>
      </c>
      <c r="I1714" s="147">
        <f t="shared" si="5"/>
        <v>5.486515464</v>
      </c>
      <c r="J1714" s="213" t="str">
        <f t="shared" si="6"/>
        <v/>
      </c>
      <c r="K1714" s="213" t="str">
        <f t="shared" si="7"/>
        <v/>
      </c>
      <c r="L1714" s="213" t="str">
        <f t="shared" si="8"/>
        <v/>
      </c>
      <c r="M1714" s="45">
        <f t="shared" si="11"/>
        <v>0.04366465063</v>
      </c>
      <c r="N1714" s="233" t="str">
        <f t="shared" si="12"/>
        <v/>
      </c>
    </row>
    <row r="1715">
      <c r="A1715" s="180">
        <f t="shared" si="9"/>
        <v>8</v>
      </c>
      <c r="B1715" s="180">
        <f t="shared" si="10"/>
        <v>2012</v>
      </c>
      <c r="C1715" s="45">
        <f>'StockBond Returns'!W1705</f>
        <v>0.009951769753</v>
      </c>
      <c r="D1715" s="231">
        <f>'StockBond Returns'!M1705</f>
        <v>21.45817838</v>
      </c>
      <c r="E1715" s="45">
        <f t="shared" si="1"/>
        <v>0.04080113913</v>
      </c>
      <c r="F1715" s="147">
        <f t="shared" si="4"/>
        <v>139.3033004</v>
      </c>
      <c r="G1715" s="232">
        <f>'StockBond Returns'!C1705</f>
        <v>2012.583333</v>
      </c>
      <c r="H1715" s="147">
        <f t="shared" si="2"/>
        <v>0.4736444452</v>
      </c>
      <c r="I1715" s="147">
        <f t="shared" si="5"/>
        <v>5.515901521</v>
      </c>
      <c r="J1715" s="213" t="str">
        <f t="shared" si="6"/>
        <v/>
      </c>
      <c r="K1715" s="213" t="str">
        <f t="shared" si="7"/>
        <v/>
      </c>
      <c r="L1715" s="213" t="str">
        <f t="shared" si="8"/>
        <v/>
      </c>
      <c r="M1715" s="45">
        <f t="shared" si="11"/>
        <v>0.04723118877</v>
      </c>
      <c r="N1715" s="233" t="str">
        <f t="shared" si="12"/>
        <v/>
      </c>
    </row>
    <row r="1716">
      <c r="A1716" s="180">
        <f t="shared" si="9"/>
        <v>9</v>
      </c>
      <c r="B1716" s="180">
        <f t="shared" si="10"/>
        <v>2012</v>
      </c>
      <c r="C1716" s="45">
        <f>'StockBond Returns'!W1706</f>
        <v>0.01510875138</v>
      </c>
      <c r="D1716" s="231">
        <f>'StockBond Returns'!M1706</f>
        <v>21.79983844</v>
      </c>
      <c r="E1716" s="45">
        <f t="shared" si="1"/>
        <v>0.0404359498</v>
      </c>
      <c r="F1716" s="147">
        <f t="shared" si="4"/>
        <v>140.9271987</v>
      </c>
      <c r="G1716" s="232">
        <f>'StockBond Returns'!C1706</f>
        <v>2012.666667</v>
      </c>
      <c r="H1716" s="147">
        <f t="shared" si="2"/>
        <v>0.4748770944</v>
      </c>
      <c r="I1716" s="147">
        <f t="shared" si="5"/>
        <v>5.548908147</v>
      </c>
      <c r="J1716" s="213" t="str">
        <f t="shared" si="6"/>
        <v/>
      </c>
      <c r="K1716" s="213" t="str">
        <f t="shared" si="7"/>
        <v/>
      </c>
      <c r="L1716" s="213" t="str">
        <f t="shared" si="8"/>
        <v/>
      </c>
      <c r="M1716" s="45">
        <f t="shared" si="11"/>
        <v>0.0528122516</v>
      </c>
      <c r="N1716" s="233" t="str">
        <f t="shared" si="12"/>
        <v/>
      </c>
    </row>
    <row r="1717">
      <c r="A1717" s="180">
        <f t="shared" si="9"/>
        <v>10</v>
      </c>
      <c r="B1717" s="180">
        <f t="shared" si="10"/>
        <v>2012</v>
      </c>
      <c r="C1717" s="45">
        <f>'StockBond Returns'!W1707</f>
        <v>-0.01973829747</v>
      </c>
      <c r="D1717" s="231">
        <f>'StockBond Returns'!M1707</f>
        <v>21.19203459</v>
      </c>
      <c r="E1717" s="45">
        <f t="shared" si="1"/>
        <v>0.04109377047</v>
      </c>
      <c r="F1717" s="147">
        <f t="shared" si="4"/>
        <v>137.6800319</v>
      </c>
      <c r="G1717" s="232">
        <f>'StockBond Returns'!C1707</f>
        <v>2012.75</v>
      </c>
      <c r="H1717" s="147">
        <f t="shared" si="2"/>
        <v>0.4714826359</v>
      </c>
      <c r="I1717" s="147">
        <f t="shared" si="5"/>
        <v>5.571530995</v>
      </c>
      <c r="J1717" s="213" t="str">
        <f t="shared" si="6"/>
        <v/>
      </c>
      <c r="K1717" s="213" t="str">
        <f t="shared" si="7"/>
        <v/>
      </c>
      <c r="L1717" s="213" t="str">
        <f t="shared" si="8"/>
        <v/>
      </c>
      <c r="M1717" s="45">
        <f t="shared" si="11"/>
        <v>0.05502810766</v>
      </c>
      <c r="N1717" s="233" t="str">
        <f t="shared" si="12"/>
        <v/>
      </c>
    </row>
    <row r="1718">
      <c r="A1718" s="180">
        <f t="shared" si="9"/>
        <v>11</v>
      </c>
      <c r="B1718" s="180">
        <f t="shared" si="10"/>
        <v>2012</v>
      </c>
      <c r="C1718" s="45">
        <f>'StockBond Returns'!W1708</f>
        <v>0.008616619635</v>
      </c>
      <c r="D1718" s="231">
        <f>'StockBond Returns'!M1708</f>
        <v>21.22290923</v>
      </c>
      <c r="E1718" s="45">
        <f t="shared" si="1"/>
        <v>0.04105944676</v>
      </c>
      <c r="F1718" s="147">
        <f t="shared" si="4"/>
        <v>138.3908232</v>
      </c>
      <c r="G1718" s="232">
        <f>'StockBond Returns'!C1708</f>
        <v>2012.833333</v>
      </c>
      <c r="H1718" s="147">
        <f t="shared" si="2"/>
        <v>0.4735208863</v>
      </c>
      <c r="I1718" s="147">
        <f t="shared" si="5"/>
        <v>5.597124538</v>
      </c>
      <c r="J1718" s="213" t="str">
        <f t="shared" si="6"/>
        <v/>
      </c>
      <c r="K1718" s="213" t="str">
        <f t="shared" si="7"/>
        <v/>
      </c>
      <c r="L1718" s="213" t="str">
        <f t="shared" si="8"/>
        <v/>
      </c>
      <c r="M1718" s="45">
        <f t="shared" si="11"/>
        <v>0.05737318683</v>
      </c>
      <c r="N1718" s="233" t="str">
        <f t="shared" si="12"/>
        <v/>
      </c>
    </row>
    <row r="1719">
      <c r="A1719" s="180">
        <f t="shared" si="9"/>
        <v>12</v>
      </c>
      <c r="B1719" s="180">
        <f t="shared" si="10"/>
        <v>2012</v>
      </c>
      <c r="C1719" s="45">
        <f>'StockBond Returns'!W1709</f>
        <v>0.00368684287</v>
      </c>
      <c r="D1719" s="231">
        <f>'StockBond Returns'!M1709</f>
        <v>21.29649766</v>
      </c>
      <c r="E1719" s="45">
        <f t="shared" si="1"/>
        <v>0.04097803888</v>
      </c>
      <c r="F1719" s="147">
        <f t="shared" si="4"/>
        <v>138.4257817</v>
      </c>
      <c r="G1719" s="232">
        <f>'StockBond Returns'!C1709</f>
        <v>2012.916667</v>
      </c>
      <c r="H1719" s="147">
        <f t="shared" si="2"/>
        <v>0.472701422</v>
      </c>
      <c r="I1719" s="147">
        <f t="shared" si="5"/>
        <v>5.617545409</v>
      </c>
      <c r="J1719" s="213" t="str">
        <f t="shared" si="6"/>
        <v/>
      </c>
      <c r="K1719" s="213" t="str">
        <f t="shared" si="7"/>
        <v/>
      </c>
      <c r="L1719" s="213" t="str">
        <f t="shared" si="8"/>
        <v/>
      </c>
      <c r="M1719" s="45">
        <f t="shared" si="11"/>
        <v>0.05762566202</v>
      </c>
      <c r="N1719" s="233" t="str">
        <f t="shared" si="12"/>
        <v/>
      </c>
    </row>
    <row r="1720">
      <c r="A1720" s="180">
        <f t="shared" si="9"/>
        <v>1</v>
      </c>
      <c r="B1720" s="180">
        <f t="shared" si="10"/>
        <v>2013</v>
      </c>
      <c r="C1720" s="45">
        <f>'StockBond Returns'!W1710</f>
        <v>0.03181226098</v>
      </c>
      <c r="D1720" s="231">
        <f>'StockBond Returns'!M1710</f>
        <v>22.16247043</v>
      </c>
      <c r="E1720" s="45">
        <f t="shared" si="1"/>
        <v>0.0400606618</v>
      </c>
      <c r="F1720" s="147">
        <f t="shared" si="4"/>
        <v>142.3416797</v>
      </c>
      <c r="G1720" s="232">
        <f>'StockBond Returns'!C1710</f>
        <v>2013</v>
      </c>
      <c r="H1720" s="147">
        <f t="shared" si="2"/>
        <v>0.4751918241</v>
      </c>
      <c r="I1720" s="147">
        <f t="shared" si="5"/>
        <v>5.636784499</v>
      </c>
      <c r="J1720" s="213" t="str">
        <f t="shared" si="6"/>
        <v/>
      </c>
      <c r="K1720" s="213" t="str">
        <f t="shared" si="7"/>
        <v/>
      </c>
      <c r="L1720" s="213" t="str">
        <f t="shared" si="8"/>
        <v/>
      </c>
      <c r="M1720" s="45">
        <f t="shared" si="11"/>
        <v>0.05702356838</v>
      </c>
      <c r="N1720" s="233" t="str">
        <f t="shared" si="12"/>
        <v/>
      </c>
    </row>
    <row r="1721">
      <c r="A1721" s="180">
        <f t="shared" si="9"/>
        <v>2</v>
      </c>
      <c r="B1721" s="180">
        <f t="shared" si="10"/>
        <v>2013</v>
      </c>
      <c r="C1721" s="45">
        <f>'StockBond Returns'!W1711</f>
        <v>0.008015749546</v>
      </c>
      <c r="D1721" s="231">
        <f>'StockBond Returns'!M1711</f>
        <v>22.08728402</v>
      </c>
      <c r="E1721" s="45">
        <f t="shared" si="1"/>
        <v>0.04013745961</v>
      </c>
      <c r="F1721" s="147">
        <f t="shared" si="4"/>
        <v>143.0036541</v>
      </c>
      <c r="G1721" s="232">
        <f>'StockBond Returns'!C1711</f>
        <v>2013.083333</v>
      </c>
      <c r="H1721" s="147">
        <f t="shared" si="2"/>
        <v>0.4783169492</v>
      </c>
      <c r="I1721" s="147">
        <f t="shared" si="5"/>
        <v>5.655648293</v>
      </c>
      <c r="J1721" s="213" t="str">
        <f t="shared" si="6"/>
        <v/>
      </c>
      <c r="K1721" s="213" t="str">
        <f t="shared" si="7"/>
        <v/>
      </c>
      <c r="L1721" s="213" t="str">
        <f t="shared" si="8"/>
        <v/>
      </c>
      <c r="M1721" s="45">
        <f t="shared" si="11"/>
        <v>0.05632298667</v>
      </c>
      <c r="N1721" s="233" t="str">
        <f t="shared" si="12"/>
        <v/>
      </c>
    </row>
    <row r="1722">
      <c r="A1722" s="180">
        <f t="shared" si="9"/>
        <v>3</v>
      </c>
      <c r="B1722" s="180">
        <f t="shared" si="10"/>
        <v>2013</v>
      </c>
      <c r="C1722" s="45">
        <f>'StockBond Returns'!W1712</f>
        <v>0.02838713155</v>
      </c>
      <c r="D1722" s="231">
        <f>'StockBond Returns'!M1712</f>
        <v>22.58314114</v>
      </c>
      <c r="E1722" s="45">
        <f t="shared" si="1"/>
        <v>0.03964040983</v>
      </c>
      <c r="F1722" s="147">
        <f t="shared" si="4"/>
        <v>146.5712226</v>
      </c>
      <c r="G1722" s="232">
        <f>'StockBond Returns'!C1712</f>
        <v>2013.166667</v>
      </c>
      <c r="H1722" s="147">
        <f t="shared" si="2"/>
        <v>0.4841786112</v>
      </c>
      <c r="I1722" s="147">
        <f t="shared" si="5"/>
        <v>5.677341902</v>
      </c>
      <c r="J1722" s="213" t="str">
        <f t="shared" si="6"/>
        <v/>
      </c>
      <c r="K1722" s="213" t="str">
        <f t="shared" si="7"/>
        <v/>
      </c>
      <c r="L1722" s="213" t="str">
        <f t="shared" si="8"/>
        <v/>
      </c>
      <c r="M1722" s="45">
        <f t="shared" si="11"/>
        <v>0.05550202401</v>
      </c>
      <c r="N1722" s="233" t="str">
        <f t="shared" si="12"/>
        <v/>
      </c>
    </row>
    <row r="1723">
      <c r="A1723" s="180">
        <f t="shared" si="9"/>
        <v>4</v>
      </c>
      <c r="B1723" s="180">
        <f t="shared" si="10"/>
        <v>2013</v>
      </c>
      <c r="C1723" s="45">
        <f>'StockBond Returns'!W1713</f>
        <v>0.02416694011</v>
      </c>
      <c r="D1723" s="231">
        <f>'StockBond Returns'!M1713</f>
        <v>22.98219978</v>
      </c>
      <c r="E1723" s="45">
        <f t="shared" si="1"/>
        <v>0.03925596787</v>
      </c>
      <c r="F1723" s="147">
        <f t="shared" si="4"/>
        <v>149.6175209</v>
      </c>
      <c r="G1723" s="232">
        <f>'StockBond Returns'!C1713</f>
        <v>2013.25</v>
      </c>
      <c r="H1723" s="147">
        <f t="shared" si="2"/>
        <v>0.4894483827</v>
      </c>
      <c r="I1723" s="147">
        <f t="shared" si="5"/>
        <v>5.701925683</v>
      </c>
      <c r="J1723" s="213" t="str">
        <f t="shared" si="6"/>
        <v/>
      </c>
      <c r="K1723" s="213" t="str">
        <f t="shared" si="7"/>
        <v/>
      </c>
      <c r="L1723" s="213" t="str">
        <f t="shared" si="8"/>
        <v/>
      </c>
      <c r="M1723" s="45">
        <f t="shared" si="11"/>
        <v>0.05538082169</v>
      </c>
      <c r="N1723" s="233" t="str">
        <f t="shared" si="12"/>
        <v/>
      </c>
    </row>
    <row r="1724">
      <c r="A1724" s="180">
        <f t="shared" si="9"/>
        <v>5</v>
      </c>
      <c r="B1724" s="180">
        <f t="shared" si="10"/>
        <v>2013</v>
      </c>
      <c r="C1724" s="45">
        <f>'StockBond Returns'!W1714</f>
        <v>0.00734423406</v>
      </c>
      <c r="D1724" s="231">
        <f>'StockBond Returns'!M1714</f>
        <v>23.28192194</v>
      </c>
      <c r="E1724" s="45">
        <f t="shared" si="1"/>
        <v>0.03897589023</v>
      </c>
      <c r="F1724" s="147">
        <f t="shared" si="4"/>
        <v>150.223304</v>
      </c>
      <c r="G1724" s="232">
        <f>'StockBond Returns'!C1714</f>
        <v>2013.333333</v>
      </c>
      <c r="H1724" s="147">
        <f t="shared" si="2"/>
        <v>0.4879239171</v>
      </c>
      <c r="I1724" s="147">
        <f t="shared" si="5"/>
        <v>5.723633124</v>
      </c>
      <c r="J1724" s="213" t="str">
        <f t="shared" si="6"/>
        <v/>
      </c>
      <c r="K1724" s="213" t="str">
        <f t="shared" si="7"/>
        <v/>
      </c>
      <c r="L1724" s="213" t="str">
        <f t="shared" si="8"/>
        <v/>
      </c>
      <c r="M1724" s="45">
        <f t="shared" si="11"/>
        <v>0.05499671281</v>
      </c>
      <c r="N1724" s="233" t="str">
        <f t="shared" si="12"/>
        <v/>
      </c>
    </row>
    <row r="1725">
      <c r="A1725" s="180">
        <f t="shared" si="9"/>
        <v>6</v>
      </c>
      <c r="B1725" s="180">
        <f t="shared" si="10"/>
        <v>2013</v>
      </c>
      <c r="C1725" s="45">
        <f>'StockBond Returns'!W1715</f>
        <v>-0.01582116247</v>
      </c>
      <c r="D1725" s="231">
        <f>'StockBond Returns'!M1715</f>
        <v>22.87137522</v>
      </c>
      <c r="E1725" s="45">
        <f t="shared" si="1"/>
        <v>0.03936138766</v>
      </c>
      <c r="F1725" s="147">
        <f t="shared" si="4"/>
        <v>147.3663923</v>
      </c>
      <c r="G1725" s="232">
        <f>'StockBond Returns'!C1715</f>
        <v>2013.416667</v>
      </c>
      <c r="H1725" s="147">
        <f t="shared" si="2"/>
        <v>0.4833788078</v>
      </c>
      <c r="I1725" s="147">
        <f t="shared" si="5"/>
        <v>5.737230805</v>
      </c>
      <c r="J1725" s="213" t="str">
        <f t="shared" si="6"/>
        <v/>
      </c>
      <c r="K1725" s="213" t="str">
        <f t="shared" si="7"/>
        <v/>
      </c>
      <c r="L1725" s="213" t="str">
        <f t="shared" si="8"/>
        <v/>
      </c>
      <c r="M1725" s="45">
        <f t="shared" si="11"/>
        <v>0.05170586129</v>
      </c>
      <c r="N1725" s="233" t="str">
        <f t="shared" si="12"/>
        <v/>
      </c>
    </row>
    <row r="1726">
      <c r="A1726" s="180">
        <f t="shared" si="9"/>
        <v>7</v>
      </c>
      <c r="B1726" s="180">
        <f t="shared" si="10"/>
        <v>2013</v>
      </c>
      <c r="C1726" s="45">
        <f>'StockBond Returns'!W1716</f>
        <v>0.03052546921</v>
      </c>
      <c r="D1726" s="231">
        <f>'StockBond Returns'!M1716</f>
        <v>23.73249808</v>
      </c>
      <c r="E1726" s="45">
        <f t="shared" si="1"/>
        <v>0.03856815719</v>
      </c>
      <c r="F1726" s="147">
        <f t="shared" si="4"/>
        <v>151.3666864</v>
      </c>
      <c r="G1726" s="232">
        <f>'StockBond Returns'!C1716</f>
        <v>2013.5</v>
      </c>
      <c r="H1726" s="147">
        <f t="shared" si="2"/>
        <v>0.4864945127</v>
      </c>
      <c r="I1726" s="147">
        <f t="shared" si="5"/>
        <v>5.751159489</v>
      </c>
      <c r="J1726" s="213" t="str">
        <f t="shared" si="6"/>
        <v/>
      </c>
      <c r="K1726" s="213" t="str">
        <f t="shared" si="7"/>
        <v/>
      </c>
      <c r="L1726" s="213" t="str">
        <f t="shared" si="8"/>
        <v/>
      </c>
      <c r="M1726" s="45">
        <f t="shared" si="11"/>
        <v>0.04823535563</v>
      </c>
      <c r="N1726" s="233" t="str">
        <f t="shared" si="12"/>
        <v/>
      </c>
    </row>
    <row r="1727">
      <c r="A1727" s="180">
        <f t="shared" si="9"/>
        <v>8</v>
      </c>
      <c r="B1727" s="180">
        <f t="shared" si="10"/>
        <v>2013</v>
      </c>
      <c r="C1727" s="45">
        <f>'StockBond Returns'!W1717</f>
        <v>-0.02751291881</v>
      </c>
      <c r="D1727" s="231">
        <f>'StockBond Returns'!M1717</f>
        <v>22.83751611</v>
      </c>
      <c r="E1727" s="45">
        <f t="shared" si="1"/>
        <v>0.03939379955</v>
      </c>
      <c r="F1727" s="147">
        <f t="shared" si="4"/>
        <v>146.7290374</v>
      </c>
      <c r="G1727" s="232">
        <f>'StockBond Returns'!C1717</f>
        <v>2013.583333</v>
      </c>
      <c r="H1727" s="147">
        <f t="shared" si="2"/>
        <v>0.4816845239</v>
      </c>
      <c r="I1727" s="147">
        <f t="shared" si="5"/>
        <v>5.759199567</v>
      </c>
      <c r="J1727" s="213" t="str">
        <f t="shared" si="6"/>
        <v/>
      </c>
      <c r="K1727" s="213" t="str">
        <f t="shared" si="7"/>
        <v/>
      </c>
      <c r="L1727" s="213" t="str">
        <f t="shared" si="8"/>
        <v/>
      </c>
      <c r="M1727" s="45">
        <f t="shared" si="11"/>
        <v>0.0441084827</v>
      </c>
      <c r="N1727" s="233" t="str">
        <f t="shared" si="12"/>
        <v/>
      </c>
    </row>
    <row r="1728">
      <c r="A1728" s="180">
        <f t="shared" si="9"/>
        <v>9</v>
      </c>
      <c r="B1728" s="180">
        <f t="shared" si="10"/>
        <v>2013</v>
      </c>
      <c r="C1728" s="45">
        <f>'StockBond Returns'!W1718</f>
        <v>0.02773963119</v>
      </c>
      <c r="D1728" s="231">
        <f>'StockBond Returns'!M1718</f>
        <v>23.3642004</v>
      </c>
      <c r="E1728" s="45">
        <f t="shared" si="1"/>
        <v>0.03890026157</v>
      </c>
      <c r="F1728" s="147">
        <f t="shared" si="4"/>
        <v>150.3042005</v>
      </c>
      <c r="G1728" s="232">
        <f>'StockBond Returns'!C1718</f>
        <v>2013.666667</v>
      </c>
      <c r="H1728" s="147">
        <f t="shared" si="2"/>
        <v>0.4872393929</v>
      </c>
      <c r="I1728" s="147">
        <f t="shared" si="5"/>
        <v>5.771561866</v>
      </c>
      <c r="J1728" s="213" t="str">
        <f t="shared" si="6"/>
        <v/>
      </c>
      <c r="K1728" s="213" t="str">
        <f t="shared" si="7"/>
        <v/>
      </c>
      <c r="L1728" s="213" t="str">
        <f t="shared" si="8"/>
        <v/>
      </c>
      <c r="M1728" s="45">
        <f t="shared" si="11"/>
        <v>0.04012568114</v>
      </c>
      <c r="N1728" s="233" t="str">
        <f t="shared" si="12"/>
        <v/>
      </c>
    </row>
    <row r="1729">
      <c r="A1729" s="180">
        <f t="shared" si="9"/>
        <v>10</v>
      </c>
      <c r="B1729" s="180">
        <f t="shared" si="10"/>
        <v>2013</v>
      </c>
      <c r="C1729" s="45">
        <f>'StockBond Returns'!W1719</f>
        <v>0.03585432121</v>
      </c>
      <c r="D1729" s="231">
        <f>'StockBond Returns'!M1719</f>
        <v>24.34066295</v>
      </c>
      <c r="E1729" s="45">
        <f t="shared" si="1"/>
        <v>0.03804175768</v>
      </c>
      <c r="F1729" s="147">
        <f t="shared" si="4"/>
        <v>155.1885465</v>
      </c>
      <c r="G1729" s="232">
        <f>'StockBond Returns'!C1719</f>
        <v>2013.75</v>
      </c>
      <c r="H1729" s="147">
        <f t="shared" si="2"/>
        <v>0.4919704235</v>
      </c>
      <c r="I1729" s="147">
        <f t="shared" si="5"/>
        <v>5.792049654</v>
      </c>
      <c r="J1729" s="213" t="str">
        <f t="shared" si="6"/>
        <v/>
      </c>
      <c r="K1729" s="213" t="str">
        <f t="shared" si="7"/>
        <v/>
      </c>
      <c r="L1729" s="213" t="str">
        <f t="shared" si="8"/>
        <v/>
      </c>
      <c r="M1729" s="45">
        <f t="shared" si="11"/>
        <v>0.03957954436</v>
      </c>
      <c r="N1729" s="233" t="str">
        <f t="shared" si="12"/>
        <v/>
      </c>
    </row>
    <row r="1730">
      <c r="A1730" s="180">
        <f t="shared" si="9"/>
        <v>11</v>
      </c>
      <c r="B1730" s="180">
        <f t="shared" si="10"/>
        <v>2013</v>
      </c>
      <c r="C1730" s="45">
        <f>'StockBond Returns'!W1720</f>
        <v>0.018759628</v>
      </c>
      <c r="D1730" s="231">
        <f>'StockBond Returns'!M1720</f>
        <v>24.94976801</v>
      </c>
      <c r="E1730" s="45">
        <f t="shared" si="1"/>
        <v>0.0375402665</v>
      </c>
      <c r="F1730" s="147">
        <f t="shared" si="4"/>
        <v>157.5986263</v>
      </c>
      <c r="G1730" s="232">
        <f>'StockBond Returns'!C1720</f>
        <v>2013.833333</v>
      </c>
      <c r="H1730" s="147">
        <f t="shared" si="2"/>
        <v>0.493024536</v>
      </c>
      <c r="I1730" s="147">
        <f t="shared" si="5"/>
        <v>5.811553303</v>
      </c>
      <c r="J1730" s="213" t="str">
        <f t="shared" si="6"/>
        <v/>
      </c>
      <c r="K1730" s="213" t="str">
        <f t="shared" si="7"/>
        <v/>
      </c>
      <c r="L1730" s="213" t="str">
        <f t="shared" si="8"/>
        <v/>
      </c>
      <c r="M1730" s="45">
        <f t="shared" si="11"/>
        <v>0.03831052245</v>
      </c>
      <c r="N1730" s="233" t="str">
        <f t="shared" si="12"/>
        <v/>
      </c>
    </row>
    <row r="1731">
      <c r="A1731" s="180">
        <f t="shared" si="9"/>
        <v>12</v>
      </c>
      <c r="B1731" s="180">
        <f t="shared" si="10"/>
        <v>2013</v>
      </c>
      <c r="C1731" s="45">
        <f>'StockBond Returns'!W1721</f>
        <v>0.01107296827</v>
      </c>
      <c r="D1731" s="231">
        <f>'StockBond Returns'!M1721</f>
        <v>25.41995416</v>
      </c>
      <c r="E1731" s="45">
        <f t="shared" si="1"/>
        <v>0.037169587</v>
      </c>
      <c r="F1731" s="147">
        <f t="shared" si="4"/>
        <v>158.8452271</v>
      </c>
      <c r="G1731" s="232">
        <f>'StockBond Returns'!C1721</f>
        <v>2013.916667</v>
      </c>
      <c r="H1731" s="147">
        <f t="shared" si="2"/>
        <v>0.4920176242</v>
      </c>
      <c r="I1731" s="147">
        <f t="shared" si="5"/>
        <v>5.830869505</v>
      </c>
      <c r="J1731" s="213" t="str">
        <f t="shared" si="6"/>
        <v/>
      </c>
      <c r="K1731" s="213" t="str">
        <f t="shared" si="7"/>
        <v/>
      </c>
      <c r="L1731" s="213" t="str">
        <f t="shared" si="8"/>
        <v/>
      </c>
      <c r="M1731" s="45">
        <f t="shared" si="11"/>
        <v>0.0379746101</v>
      </c>
      <c r="N1731" s="233" t="str">
        <f t="shared" si="12"/>
        <v/>
      </c>
    </row>
    <row r="1732">
      <c r="A1732" s="180">
        <f t="shared" si="9"/>
        <v>1</v>
      </c>
      <c r="B1732" s="180">
        <f t="shared" si="10"/>
        <v>2014</v>
      </c>
      <c r="C1732" s="45">
        <f>'StockBond Returns'!W1722</f>
        <v>-0.02067286453</v>
      </c>
      <c r="D1732" s="231">
        <f>'StockBond Returns'!M1722</f>
        <v>24.31708914</v>
      </c>
      <c r="E1732" s="45">
        <f t="shared" si="1"/>
        <v>0.03806167155</v>
      </c>
      <c r="F1732" s="147">
        <f t="shared" si="4"/>
        <v>155.0795951</v>
      </c>
      <c r="G1732" s="232">
        <f>'StockBond Returns'!C1722</f>
        <v>2014</v>
      </c>
      <c r="H1732" s="147">
        <f t="shared" si="2"/>
        <v>0.4918823843</v>
      </c>
      <c r="I1732" s="147">
        <f t="shared" si="5"/>
        <v>5.847560066</v>
      </c>
      <c r="J1732" s="213" t="str">
        <f t="shared" si="6"/>
        <v/>
      </c>
      <c r="K1732" s="213" t="str">
        <f t="shared" si="7"/>
        <v/>
      </c>
      <c r="L1732" s="213" t="str">
        <f t="shared" si="8"/>
        <v/>
      </c>
      <c r="M1732" s="45">
        <f t="shared" si="11"/>
        <v>0.03739287296</v>
      </c>
      <c r="N1732" s="233" t="str">
        <f t="shared" si="12"/>
        <v/>
      </c>
    </row>
    <row r="1733">
      <c r="A1733" s="180">
        <f t="shared" si="9"/>
        <v>2</v>
      </c>
      <c r="B1733" s="180">
        <f t="shared" si="10"/>
        <v>2014</v>
      </c>
      <c r="C1733" s="45">
        <f>'StockBond Returns'!W1723</f>
        <v>0.03405436825</v>
      </c>
      <c r="D1733" s="231">
        <f>'StockBond Returns'!M1723</f>
        <v>25.16488708</v>
      </c>
      <c r="E1733" s="45">
        <f t="shared" si="1"/>
        <v>0.03736895464</v>
      </c>
      <c r="F1733" s="147">
        <f t="shared" si="4"/>
        <v>159.8520996</v>
      </c>
      <c r="G1733" s="232">
        <f>'StockBond Returns'!C1723</f>
        <v>2014.083333</v>
      </c>
      <c r="H1733" s="147">
        <f t="shared" si="2"/>
        <v>0.4977921549</v>
      </c>
      <c r="I1733" s="147">
        <f t="shared" si="5"/>
        <v>5.867035271</v>
      </c>
      <c r="J1733" s="213" t="str">
        <f t="shared" si="6"/>
        <v/>
      </c>
      <c r="K1733" s="213" t="str">
        <f t="shared" si="7"/>
        <v/>
      </c>
      <c r="L1733" s="213" t="str">
        <f t="shared" si="8"/>
        <v/>
      </c>
      <c r="M1733" s="45">
        <f t="shared" si="11"/>
        <v>0.03737625957</v>
      </c>
      <c r="N1733" s="233" t="str">
        <f t="shared" si="12"/>
        <v/>
      </c>
    </row>
    <row r="1734">
      <c r="A1734" s="180">
        <f t="shared" si="9"/>
        <v>3</v>
      </c>
      <c r="B1734" s="180">
        <f t="shared" si="10"/>
        <v>2014</v>
      </c>
      <c r="C1734" s="45">
        <f>'StockBond Returns'!W1724</f>
        <v>0.00283808804</v>
      </c>
      <c r="D1734" s="231">
        <f>'StockBond Returns'!M1724</f>
        <v>25.07415555</v>
      </c>
      <c r="E1734" s="45">
        <f t="shared" si="1"/>
        <v>0.03744085101</v>
      </c>
      <c r="F1734" s="147">
        <f t="shared" si="4"/>
        <v>159.806569</v>
      </c>
      <c r="G1734" s="232">
        <f>'StockBond Returns'!C1724</f>
        <v>2014.166667</v>
      </c>
      <c r="H1734" s="147">
        <f t="shared" si="2"/>
        <v>0.4986078283</v>
      </c>
      <c r="I1734" s="147">
        <f t="shared" si="5"/>
        <v>5.881464488</v>
      </c>
      <c r="J1734" s="213" t="str">
        <f t="shared" si="6"/>
        <v/>
      </c>
      <c r="K1734" s="213" t="str">
        <f t="shared" si="7"/>
        <v/>
      </c>
      <c r="L1734" s="213" t="str">
        <f t="shared" si="8"/>
        <v/>
      </c>
      <c r="M1734" s="45">
        <f t="shared" si="11"/>
        <v>0.03595390068</v>
      </c>
      <c r="N1734" s="233" t="str">
        <f t="shared" si="12"/>
        <v/>
      </c>
    </row>
    <row r="1735">
      <c r="A1735" s="180">
        <f t="shared" si="9"/>
        <v>4</v>
      </c>
      <c r="B1735" s="180">
        <f t="shared" si="10"/>
        <v>2014</v>
      </c>
      <c r="C1735" s="45">
        <f>'StockBond Returns'!W1725</f>
        <v>0.005552326152</v>
      </c>
      <c r="D1735" s="231">
        <f>'StockBond Returns'!M1725</f>
        <v>25.04810428</v>
      </c>
      <c r="E1735" s="45">
        <f t="shared" si="1"/>
        <v>0.03746159048</v>
      </c>
      <c r="F1735" s="147">
        <f t="shared" si="4"/>
        <v>160.1924909</v>
      </c>
      <c r="G1735" s="232">
        <f>'StockBond Returns'!C1725</f>
        <v>2014.25</v>
      </c>
      <c r="H1735" s="147">
        <f t="shared" si="2"/>
        <v>0.5000887911</v>
      </c>
      <c r="I1735" s="147">
        <f t="shared" si="5"/>
        <v>5.892104897</v>
      </c>
      <c r="J1735" s="213" t="str">
        <f t="shared" si="6"/>
        <v/>
      </c>
      <c r="K1735" s="213" t="str">
        <f t="shared" si="7"/>
        <v/>
      </c>
      <c r="L1735" s="213" t="str">
        <f t="shared" si="8"/>
        <v/>
      </c>
      <c r="M1735" s="45">
        <f t="shared" si="11"/>
        <v>0.03335350618</v>
      </c>
      <c r="N1735" s="233" t="str">
        <f t="shared" si="12"/>
        <v/>
      </c>
    </row>
    <row r="1736">
      <c r="A1736" s="180">
        <f t="shared" si="9"/>
        <v>5</v>
      </c>
      <c r="B1736" s="180">
        <f t="shared" si="10"/>
        <v>2014</v>
      </c>
      <c r="C1736" s="45">
        <f>'StockBond Returns'!W1726</f>
        <v>0.02019898586</v>
      </c>
      <c r="D1736" s="231">
        <f>'StockBond Returns'!M1726</f>
        <v>25.38940388</v>
      </c>
      <c r="E1736" s="45">
        <f t="shared" si="1"/>
        <v>0.03719325481</v>
      </c>
      <c r="F1736" s="147">
        <f t="shared" si="4"/>
        <v>162.9180267</v>
      </c>
      <c r="G1736" s="232">
        <f>'StockBond Returns'!C1726</f>
        <v>2014.333333</v>
      </c>
      <c r="H1736" s="147">
        <f t="shared" si="2"/>
        <v>0.5049543066</v>
      </c>
      <c r="I1736" s="147">
        <f t="shared" si="5"/>
        <v>5.909135286</v>
      </c>
      <c r="J1736" s="213" t="str">
        <f t="shared" si="6"/>
        <v/>
      </c>
      <c r="K1736" s="213" t="str">
        <f t="shared" si="7"/>
        <v/>
      </c>
      <c r="L1736" s="213" t="str">
        <f t="shared" si="8"/>
        <v/>
      </c>
      <c r="M1736" s="45">
        <f t="shared" si="11"/>
        <v>0.03240986254</v>
      </c>
      <c r="N1736" s="233" t="str">
        <f t="shared" si="12"/>
        <v/>
      </c>
    </row>
    <row r="1737">
      <c r="A1737" s="180">
        <f t="shared" si="9"/>
        <v>6</v>
      </c>
      <c r="B1737" s="180">
        <f t="shared" si="10"/>
        <v>2014</v>
      </c>
      <c r="C1737" s="45">
        <f>'StockBond Returns'!W1727</f>
        <v>0.01358644013</v>
      </c>
      <c r="D1737" s="231">
        <f>'StockBond Returns'!M1727</f>
        <v>25.73048667</v>
      </c>
      <c r="E1737" s="45">
        <f t="shared" si="1"/>
        <v>0.03693220144</v>
      </c>
      <c r="F1737" s="147">
        <f t="shared" si="4"/>
        <v>164.6196879</v>
      </c>
      <c r="G1737" s="232">
        <f>'StockBond Returns'!C1727</f>
        <v>2014.416667</v>
      </c>
      <c r="H1737" s="147">
        <f t="shared" si="2"/>
        <v>0.5066472894</v>
      </c>
      <c r="I1737" s="147">
        <f t="shared" si="5"/>
        <v>5.932403768</v>
      </c>
      <c r="J1737" s="213" t="str">
        <f t="shared" si="6"/>
        <v/>
      </c>
      <c r="K1737" s="213" t="str">
        <f t="shared" si="7"/>
        <v/>
      </c>
      <c r="L1737" s="213" t="str">
        <f t="shared" si="8"/>
        <v/>
      </c>
      <c r="M1737" s="45">
        <f t="shared" si="11"/>
        <v>0.03401867028</v>
      </c>
      <c r="N1737" s="233" t="str">
        <f t="shared" si="12"/>
        <v/>
      </c>
    </row>
    <row r="1738">
      <c r="A1738" s="180">
        <f t="shared" si="9"/>
        <v>7</v>
      </c>
      <c r="B1738" s="180">
        <f t="shared" si="10"/>
        <v>2014</v>
      </c>
      <c r="C1738" s="45">
        <f>'StockBond Returns'!W1728</f>
        <v>-0.01202231602</v>
      </c>
      <c r="D1738" s="231">
        <f>'StockBond Returns'!M1728</f>
        <v>25.26235948</v>
      </c>
      <c r="E1738" s="45">
        <f t="shared" si="1"/>
        <v>0.03729229218</v>
      </c>
      <c r="F1738" s="147">
        <f t="shared" si="4"/>
        <v>162.1400217</v>
      </c>
      <c r="G1738" s="232">
        <f>'StockBond Returns'!C1728</f>
        <v>2014.5</v>
      </c>
      <c r="H1738" s="147">
        <f t="shared" si="2"/>
        <v>0.5038810888</v>
      </c>
      <c r="I1738" s="147">
        <f t="shared" si="5"/>
        <v>5.949790344</v>
      </c>
      <c r="J1738" s="213" t="str">
        <f t="shared" si="6"/>
        <v/>
      </c>
      <c r="K1738" s="213" t="str">
        <f t="shared" si="7"/>
        <v/>
      </c>
      <c r="L1738" s="213" t="str">
        <f t="shared" si="8"/>
        <v/>
      </c>
      <c r="M1738" s="45">
        <f t="shared" si="11"/>
        <v>0.03453753207</v>
      </c>
      <c r="N1738" s="233" t="str">
        <f t="shared" si="12"/>
        <v/>
      </c>
    </row>
    <row r="1739">
      <c r="A1739" s="180">
        <f t="shared" si="9"/>
        <v>8</v>
      </c>
      <c r="B1739" s="180">
        <f t="shared" si="10"/>
        <v>2014</v>
      </c>
      <c r="C1739" s="45">
        <f>'StockBond Returns'!W1729</f>
        <v>0.0348537136</v>
      </c>
      <c r="D1739" s="231">
        <f>'StockBond Returns'!M1729</f>
        <v>26.16403735</v>
      </c>
      <c r="E1739" s="45">
        <f t="shared" si="1"/>
        <v>0.03661020051</v>
      </c>
      <c r="F1739" s="147">
        <f t="shared" si="4"/>
        <v>167.2697604</v>
      </c>
      <c r="G1739" s="232">
        <f>'StockBond Returns'!C1729</f>
        <v>2014.583333</v>
      </c>
      <c r="H1739" s="147">
        <f t="shared" si="2"/>
        <v>0.5103149557</v>
      </c>
      <c r="I1739" s="147">
        <f t="shared" si="5"/>
        <v>5.978420776</v>
      </c>
      <c r="J1739" s="213" t="str">
        <f t="shared" si="6"/>
        <v/>
      </c>
      <c r="K1739" s="213" t="str">
        <f t="shared" si="7"/>
        <v/>
      </c>
      <c r="L1739" s="213" t="str">
        <f t="shared" si="8"/>
        <v/>
      </c>
      <c r="M1739" s="45">
        <f t="shared" si="11"/>
        <v>0.03806452715</v>
      </c>
      <c r="N1739" s="233" t="str">
        <f t="shared" si="12"/>
        <v/>
      </c>
    </row>
    <row r="1740">
      <c r="A1740" s="180">
        <f t="shared" si="9"/>
        <v>9</v>
      </c>
      <c r="B1740" s="180">
        <f t="shared" si="10"/>
        <v>2014</v>
      </c>
      <c r="C1740" s="45">
        <f>'StockBond Returns'!W1730</f>
        <v>-0.01322944883</v>
      </c>
      <c r="D1740" s="231">
        <f>'StockBond Returns'!M1730</f>
        <v>25.64614916</v>
      </c>
      <c r="E1740" s="45">
        <f t="shared" si="1"/>
        <v>0.03699610434</v>
      </c>
      <c r="F1740" s="147">
        <f t="shared" si="4"/>
        <v>164.5533099</v>
      </c>
      <c r="G1740" s="232">
        <f>'StockBond Returns'!C1730</f>
        <v>2014.666667</v>
      </c>
      <c r="H1740" s="147">
        <f t="shared" si="2"/>
        <v>0.5073192853</v>
      </c>
      <c r="I1740" s="147">
        <f t="shared" si="5"/>
        <v>5.998500668</v>
      </c>
      <c r="J1740" s="213" t="str">
        <f t="shared" si="6"/>
        <v/>
      </c>
      <c r="K1740" s="213" t="str">
        <f t="shared" si="7"/>
        <v/>
      </c>
      <c r="L1740" s="213" t="str">
        <f t="shared" si="8"/>
        <v/>
      </c>
      <c r="M1740" s="45">
        <f t="shared" si="11"/>
        <v>0.03932017147</v>
      </c>
      <c r="N1740" s="233" t="str">
        <f t="shared" si="12"/>
        <v/>
      </c>
    </row>
    <row r="1741">
      <c r="A1741" s="180">
        <f t="shared" si="9"/>
        <v>10</v>
      </c>
      <c r="B1741" s="180">
        <f t="shared" si="10"/>
        <v>2014</v>
      </c>
      <c r="C1741" s="45">
        <f>'StockBond Returns'!W1731</f>
        <v>0.02232927734</v>
      </c>
      <c r="D1741" s="231">
        <f>'StockBond Returns'!M1731</f>
        <v>26.21198087</v>
      </c>
      <c r="E1741" s="45">
        <f t="shared" si="1"/>
        <v>0.03657524664</v>
      </c>
      <c r="F1741" s="147">
        <f t="shared" si="4"/>
        <v>167.709019</v>
      </c>
      <c r="G1741" s="232">
        <f>'StockBond Returns'!C1731</f>
        <v>2014.75</v>
      </c>
      <c r="H1741" s="147">
        <f t="shared" si="2"/>
        <v>0.5111665613</v>
      </c>
      <c r="I1741" s="147">
        <f t="shared" si="5"/>
        <v>6.017696806</v>
      </c>
      <c r="J1741" s="213" t="str">
        <f t="shared" si="6"/>
        <v/>
      </c>
      <c r="K1741" s="213" t="str">
        <f t="shared" si="7"/>
        <v/>
      </c>
      <c r="L1741" s="213" t="str">
        <f t="shared" si="8"/>
        <v/>
      </c>
      <c r="M1741" s="45">
        <f t="shared" si="11"/>
        <v>0.03895808323</v>
      </c>
      <c r="N1741" s="233" t="str">
        <f t="shared" si="12"/>
        <v/>
      </c>
    </row>
    <row r="1742">
      <c r="A1742" s="180">
        <f t="shared" si="9"/>
        <v>11</v>
      </c>
      <c r="B1742" s="180">
        <f t="shared" si="10"/>
        <v>2014</v>
      </c>
      <c r="C1742" s="45">
        <f>'StockBond Returns'!W1732</f>
        <v>0.02530929173</v>
      </c>
      <c r="D1742" s="231">
        <f>'StockBond Returns'!M1732</f>
        <v>26.90599532</v>
      </c>
      <c r="E1742" s="45">
        <f t="shared" si="1"/>
        <v>0.03608321887</v>
      </c>
      <c r="F1742" s="147">
        <f t="shared" si="4"/>
        <v>171.4295117</v>
      </c>
      <c r="G1742" s="232">
        <f>'StockBond Returns'!C1732</f>
        <v>2014.833333</v>
      </c>
      <c r="H1742" s="147">
        <f t="shared" si="2"/>
        <v>0.5154773827</v>
      </c>
      <c r="I1742" s="147">
        <f t="shared" si="5"/>
        <v>6.040149653</v>
      </c>
      <c r="J1742" s="213" t="str">
        <f t="shared" si="6"/>
        <v/>
      </c>
      <c r="K1742" s="213" t="str">
        <f t="shared" si="7"/>
        <v/>
      </c>
      <c r="L1742" s="213" t="str">
        <f t="shared" si="8"/>
        <v/>
      </c>
      <c r="M1742" s="45">
        <f t="shared" si="11"/>
        <v>0.03933481075</v>
      </c>
      <c r="N1742" s="233" t="str">
        <f t="shared" si="12"/>
        <v/>
      </c>
    </row>
    <row r="1743">
      <c r="A1743" s="180">
        <f t="shared" si="9"/>
        <v>12</v>
      </c>
      <c r="B1743" s="180">
        <f t="shared" si="10"/>
        <v>2014</v>
      </c>
      <c r="C1743" s="45">
        <f>'StockBond Returns'!W1733</f>
        <v>0.001508315214</v>
      </c>
      <c r="D1743" s="231">
        <f>'StockBond Returns'!M1733</f>
        <v>26.85447512</v>
      </c>
      <c r="E1743" s="45">
        <f t="shared" si="1"/>
        <v>0.0361188707</v>
      </c>
      <c r="F1743" s="147">
        <f t="shared" si="4"/>
        <v>171.1718266</v>
      </c>
      <c r="G1743" s="232">
        <f>'StockBond Returns'!C1733</f>
        <v>2014.916667</v>
      </c>
      <c r="H1743" s="147">
        <f t="shared" si="2"/>
        <v>0.5152110893</v>
      </c>
      <c r="I1743" s="147">
        <f t="shared" si="5"/>
        <v>6.063343118</v>
      </c>
      <c r="J1743" s="213" t="str">
        <f t="shared" si="6"/>
        <v/>
      </c>
      <c r="K1743" s="213" t="str">
        <f t="shared" si="7"/>
        <v/>
      </c>
      <c r="L1743" s="213" t="str">
        <f t="shared" si="8"/>
        <v/>
      </c>
      <c r="M1743" s="45">
        <f t="shared" si="11"/>
        <v>0.03986945892</v>
      </c>
      <c r="N1743" s="233" t="str">
        <f t="shared" si="12"/>
        <v/>
      </c>
    </row>
    <row r="1744">
      <c r="A1744" s="180">
        <f t="shared" si="9"/>
        <v>1</v>
      </c>
      <c r="B1744" s="180">
        <f t="shared" si="10"/>
        <v>2015</v>
      </c>
      <c r="C1744" s="45">
        <f>'StockBond Returns'!W1734</f>
        <v>-0.005323174068</v>
      </c>
      <c r="D1744" s="231">
        <f>'StockBond Returns'!M1734</f>
        <v>26.05876423</v>
      </c>
      <c r="E1744" s="45">
        <f t="shared" si="1"/>
        <v>0.03668740258</v>
      </c>
      <c r="F1744" s="147">
        <f t="shared" si="4"/>
        <v>169.7481806</v>
      </c>
      <c r="G1744" s="232">
        <f>'StockBond Returns'!C1734</f>
        <v>2015</v>
      </c>
      <c r="H1744" s="147">
        <f t="shared" si="2"/>
        <v>0.5189683199</v>
      </c>
      <c r="I1744" s="147">
        <f t="shared" si="5"/>
        <v>6.090429053</v>
      </c>
      <c r="J1744" s="213" t="str">
        <f t="shared" si="6"/>
        <v/>
      </c>
      <c r="K1744" s="213" t="str">
        <f t="shared" si="7"/>
        <v/>
      </c>
      <c r="L1744" s="213" t="str">
        <f t="shared" si="8"/>
        <v/>
      </c>
      <c r="M1744" s="45">
        <f t="shared" si="11"/>
        <v>0.04153338911</v>
      </c>
      <c r="N1744" s="233" t="str">
        <f t="shared" si="12"/>
        <v/>
      </c>
    </row>
    <row r="1745">
      <c r="A1745" s="180">
        <f t="shared" si="9"/>
        <v>2</v>
      </c>
      <c r="B1745" s="180">
        <f t="shared" si="10"/>
        <v>2015</v>
      </c>
      <c r="C1745" s="45">
        <f>'StockBond Returns'!W1735</f>
        <v>0.03463019962</v>
      </c>
      <c r="D1745" s="231">
        <f>'StockBond Returns'!M1735</f>
        <v>27.28463096</v>
      </c>
      <c r="E1745" s="45">
        <f t="shared" si="1"/>
        <v>0.0358253349</v>
      </c>
      <c r="F1745" s="147">
        <f t="shared" si="4"/>
        <v>175.0896537</v>
      </c>
      <c r="G1745" s="232">
        <f>'StockBond Returns'!C1735</f>
        <v>2015.083333</v>
      </c>
      <c r="H1745" s="147">
        <f t="shared" si="2"/>
        <v>0.5227204568</v>
      </c>
      <c r="I1745" s="147">
        <f t="shared" si="5"/>
        <v>6.115357355</v>
      </c>
      <c r="J1745" s="213" t="str">
        <f t="shared" si="6"/>
        <v/>
      </c>
      <c r="K1745" s="213" t="str">
        <f t="shared" si="7"/>
        <v/>
      </c>
      <c r="L1745" s="213" t="str">
        <f t="shared" si="8"/>
        <v/>
      </c>
      <c r="M1745" s="45">
        <f t="shared" si="11"/>
        <v>0.04232496861</v>
      </c>
      <c r="N1745" s="233" t="str">
        <f t="shared" si="12"/>
        <v/>
      </c>
    </row>
    <row r="1746">
      <c r="A1746" s="180">
        <f t="shared" si="9"/>
        <v>3</v>
      </c>
      <c r="B1746" s="180">
        <f t="shared" si="10"/>
        <v>2015</v>
      </c>
      <c r="C1746" s="45">
        <f>'StockBond Returns'!W1736</f>
        <v>-0.012955257</v>
      </c>
      <c r="D1746" s="231">
        <f>'StockBond Returns'!M1736</f>
        <v>26.57311618</v>
      </c>
      <c r="E1746" s="45">
        <f t="shared" si="1"/>
        <v>0.03631600926</v>
      </c>
      <c r="F1746" s="147">
        <f t="shared" si="4"/>
        <v>172.3053737</v>
      </c>
      <c r="G1746" s="232">
        <f>'StockBond Returns'!C1736</f>
        <v>2015.166667</v>
      </c>
      <c r="H1746" s="147">
        <f t="shared" si="2"/>
        <v>0.521453629</v>
      </c>
      <c r="I1746" s="147">
        <f t="shared" si="5"/>
        <v>6.138203156</v>
      </c>
      <c r="J1746" s="213" t="str">
        <f t="shared" si="6"/>
        <v/>
      </c>
      <c r="K1746" s="213" t="str">
        <f t="shared" si="7"/>
        <v/>
      </c>
      <c r="L1746" s="213" t="str">
        <f t="shared" si="8"/>
        <v/>
      </c>
      <c r="M1746" s="45">
        <f t="shared" si="11"/>
        <v>0.04365216652</v>
      </c>
      <c r="N1746" s="233" t="str">
        <f t="shared" si="12"/>
        <v/>
      </c>
    </row>
    <row r="1747">
      <c r="A1747" s="180">
        <f t="shared" si="9"/>
        <v>4</v>
      </c>
      <c r="B1747" s="180">
        <f t="shared" si="10"/>
        <v>2015</v>
      </c>
      <c r="C1747" s="45">
        <f>'StockBond Returns'!W1737</f>
        <v>0.004961257047</v>
      </c>
      <c r="D1747" s="231">
        <f>'StockBond Returns'!M1737</f>
        <v>26.67179361</v>
      </c>
      <c r="E1747" s="45">
        <f t="shared" si="1"/>
        <v>0.03624639581</v>
      </c>
      <c r="F1747" s="147">
        <f t="shared" si="4"/>
        <v>172.6361843</v>
      </c>
      <c r="G1747" s="232">
        <f>'StockBond Returns'!C1737</f>
        <v>2015.25</v>
      </c>
      <c r="H1747" s="147">
        <f t="shared" si="2"/>
        <v>0.521453289</v>
      </c>
      <c r="I1747" s="147">
        <f t="shared" si="5"/>
        <v>6.159567654</v>
      </c>
      <c r="J1747" s="213" t="str">
        <f t="shared" si="6"/>
        <v/>
      </c>
      <c r="K1747" s="213" t="str">
        <f t="shared" si="7"/>
        <v/>
      </c>
      <c r="L1747" s="213" t="str">
        <f t="shared" si="8"/>
        <v/>
      </c>
      <c r="M1747" s="45">
        <f t="shared" si="11"/>
        <v>0.04539341397</v>
      </c>
      <c r="N1747" s="233" t="str">
        <f t="shared" si="12"/>
        <v/>
      </c>
    </row>
    <row r="1748">
      <c r="A1748" s="180">
        <f t="shared" si="9"/>
        <v>5</v>
      </c>
      <c r="B1748" s="180">
        <f t="shared" si="10"/>
        <v>2015</v>
      </c>
      <c r="C1748" s="45">
        <f>'StockBond Returns'!W1738</f>
        <v>0.005095693349</v>
      </c>
      <c r="D1748" s="231">
        <f>'StockBond Returns'!M1738</f>
        <v>26.74835983</v>
      </c>
      <c r="E1748" s="45">
        <f t="shared" si="1"/>
        <v>0.03619273493</v>
      </c>
      <c r="F1748" s="147">
        <f t="shared" si="4"/>
        <v>172.9917749</v>
      </c>
      <c r="G1748" s="232">
        <f>'StockBond Returns'!C1738</f>
        <v>2015.333333</v>
      </c>
      <c r="H1748" s="147">
        <f t="shared" si="2"/>
        <v>0.5217537878</v>
      </c>
      <c r="I1748" s="147">
        <f t="shared" si="5"/>
        <v>6.176367135</v>
      </c>
      <c r="J1748" s="213" t="str">
        <f t="shared" si="6"/>
        <v/>
      </c>
      <c r="K1748" s="213" t="str">
        <f t="shared" si="7"/>
        <v/>
      </c>
      <c r="L1748" s="213" t="str">
        <f t="shared" si="8"/>
        <v/>
      </c>
      <c r="M1748" s="45">
        <f t="shared" si="11"/>
        <v>0.04522351163</v>
      </c>
      <c r="N1748" s="233" t="str">
        <f t="shared" si="12"/>
        <v/>
      </c>
    </row>
    <row r="1749">
      <c r="A1749" s="180">
        <f t="shared" si="9"/>
        <v>6</v>
      </c>
      <c r="B1749" s="180">
        <f t="shared" si="10"/>
        <v>2015</v>
      </c>
      <c r="C1749" s="45">
        <f>'StockBond Returns'!W1739</f>
        <v>-0.02154273094</v>
      </c>
      <c r="D1749" s="231">
        <f>'StockBond Returns'!M1739</f>
        <v>26.03925448</v>
      </c>
      <c r="E1749" s="45">
        <f t="shared" si="1"/>
        <v>0.03670177862</v>
      </c>
      <c r="F1749" s="147">
        <f t="shared" si="4"/>
        <v>168.7545459</v>
      </c>
      <c r="G1749" s="232">
        <f>'StockBond Returns'!C1739</f>
        <v>2015.416667</v>
      </c>
      <c r="H1749" s="147">
        <f t="shared" si="2"/>
        <v>0.5161326653</v>
      </c>
      <c r="I1749" s="147">
        <f t="shared" si="5"/>
        <v>6.185852511</v>
      </c>
      <c r="J1749" s="213" t="str">
        <f t="shared" si="6"/>
        <v/>
      </c>
      <c r="K1749" s="213" t="str">
        <f t="shared" si="7"/>
        <v/>
      </c>
      <c r="L1749" s="213" t="str">
        <f t="shared" si="8"/>
        <v/>
      </c>
      <c r="M1749" s="45">
        <f t="shared" si="11"/>
        <v>0.04272277353</v>
      </c>
      <c r="N1749" s="233" t="str">
        <f t="shared" si="12"/>
        <v/>
      </c>
    </row>
    <row r="1750">
      <c r="A1750" s="180">
        <f t="shared" si="9"/>
        <v>7</v>
      </c>
      <c r="B1750" s="180">
        <f t="shared" si="10"/>
        <v>2015</v>
      </c>
      <c r="C1750" s="45">
        <f>'StockBond Returns'!W1740</f>
        <v>0.01791703234</v>
      </c>
      <c r="D1750" s="231">
        <f>'StockBond Returns'!M1740</f>
        <v>26.50333305</v>
      </c>
      <c r="E1750" s="45">
        <f t="shared" si="1"/>
        <v>0.0363655517</v>
      </c>
      <c r="F1750" s="147">
        <f t="shared" si="4"/>
        <v>171.2527463</v>
      </c>
      <c r="G1750" s="232">
        <f>'StockBond Returns'!C1740</f>
        <v>2015.5</v>
      </c>
      <c r="H1750" s="147">
        <f t="shared" si="2"/>
        <v>0.5189750499</v>
      </c>
      <c r="I1750" s="147">
        <f t="shared" si="5"/>
        <v>6.200946472</v>
      </c>
      <c r="J1750" s="213" t="str">
        <f t="shared" si="6"/>
        <v/>
      </c>
      <c r="K1750" s="213" t="str">
        <f t="shared" si="7"/>
        <v/>
      </c>
      <c r="L1750" s="213" t="str">
        <f t="shared" si="8"/>
        <v/>
      </c>
      <c r="M1750" s="45">
        <f t="shared" si="11"/>
        <v>0.04221260133</v>
      </c>
      <c r="N1750" s="233" t="str">
        <f t="shared" si="12"/>
        <v/>
      </c>
    </row>
    <row r="1751">
      <c r="A1751" s="180">
        <f t="shared" si="9"/>
        <v>8</v>
      </c>
      <c r="B1751" s="180">
        <f t="shared" si="10"/>
        <v>2015</v>
      </c>
      <c r="C1751" s="45">
        <f>'StockBond Returns'!W1741</f>
        <v>-0.04496702053</v>
      </c>
      <c r="D1751" s="231">
        <f>'StockBond Returns'!M1741</f>
        <v>24.84105323</v>
      </c>
      <c r="E1751" s="45">
        <f t="shared" si="1"/>
        <v>0.03762797104</v>
      </c>
      <c r="F1751" s="147">
        <f t="shared" si="4"/>
        <v>163.0563822</v>
      </c>
      <c r="G1751" s="232">
        <f>'StockBond Returns'!C1741</f>
        <v>2015.583333</v>
      </c>
      <c r="H1751" s="147">
        <f t="shared" si="2"/>
        <v>0.511290069</v>
      </c>
      <c r="I1751" s="147">
        <f t="shared" si="5"/>
        <v>6.201921585</v>
      </c>
      <c r="J1751" s="213" t="str">
        <f t="shared" si="6"/>
        <v/>
      </c>
      <c r="K1751" s="213" t="str">
        <f t="shared" si="7"/>
        <v/>
      </c>
      <c r="L1751" s="213" t="str">
        <f t="shared" si="8"/>
        <v/>
      </c>
      <c r="M1751" s="45">
        <f t="shared" si="11"/>
        <v>0.03738458997</v>
      </c>
      <c r="N1751" s="233" t="str">
        <f t="shared" si="12"/>
        <v/>
      </c>
    </row>
    <row r="1752">
      <c r="A1752" s="180">
        <f t="shared" si="9"/>
        <v>9</v>
      </c>
      <c r="B1752" s="180">
        <f t="shared" si="10"/>
        <v>2015</v>
      </c>
      <c r="C1752" s="45">
        <f>'StockBond Returns'!W1742</f>
        <v>-0.01245855022</v>
      </c>
      <c r="D1752" s="231">
        <f>'StockBond Returns'!M1742</f>
        <v>24.18959945</v>
      </c>
      <c r="E1752" s="45">
        <f t="shared" si="1"/>
        <v>0.03817004049</v>
      </c>
      <c r="F1752" s="147">
        <f t="shared" si="4"/>
        <v>160.520016</v>
      </c>
      <c r="G1752" s="232">
        <f>'StockBond Returns'!C1742</f>
        <v>2015.666667</v>
      </c>
      <c r="H1752" s="147">
        <f t="shared" si="2"/>
        <v>0.510587959</v>
      </c>
      <c r="I1752" s="147">
        <f t="shared" si="5"/>
        <v>6.205190259</v>
      </c>
      <c r="J1752" s="213" t="str">
        <f t="shared" si="6"/>
        <v/>
      </c>
      <c r="K1752" s="213" t="str">
        <f t="shared" si="7"/>
        <v/>
      </c>
      <c r="L1752" s="213" t="str">
        <f t="shared" si="8"/>
        <v/>
      </c>
      <c r="M1752" s="45">
        <f t="shared" si="11"/>
        <v>0.0344568755</v>
      </c>
      <c r="N1752" s="233" t="str">
        <f t="shared" si="12"/>
        <v/>
      </c>
    </row>
    <row r="1753">
      <c r="A1753" s="180">
        <f t="shared" si="9"/>
        <v>10</v>
      </c>
      <c r="B1753" s="180">
        <f t="shared" si="10"/>
        <v>2015</v>
      </c>
      <c r="C1753" s="45">
        <f>'StockBond Returns'!W1743</f>
        <v>0.06042135461</v>
      </c>
      <c r="D1753" s="231">
        <f>'StockBond Returns'!M1743</f>
        <v>26.17820085</v>
      </c>
      <c r="E1753" s="45">
        <f t="shared" si="1"/>
        <v>0.0365998611</v>
      </c>
      <c r="F1753" s="147">
        <f t="shared" si="4"/>
        <v>169.6774144</v>
      </c>
      <c r="G1753" s="232">
        <f>'StockBond Returns'!C1743</f>
        <v>2015.75</v>
      </c>
      <c r="H1753" s="147">
        <f t="shared" si="2"/>
        <v>0.5175141499</v>
      </c>
      <c r="I1753" s="147">
        <f t="shared" si="5"/>
        <v>6.211537848</v>
      </c>
      <c r="J1753" s="213" t="str">
        <f t="shared" si="6"/>
        <v/>
      </c>
      <c r="K1753" s="213" t="str">
        <f t="shared" si="7"/>
        <v/>
      </c>
      <c r="L1753" s="213" t="str">
        <f t="shared" si="8"/>
        <v/>
      </c>
      <c r="M1753" s="45">
        <f t="shared" si="11"/>
        <v>0.0322118325</v>
      </c>
      <c r="N1753" s="233" t="str">
        <f t="shared" si="12"/>
        <v/>
      </c>
    </row>
    <row r="1754">
      <c r="A1754" s="180">
        <f t="shared" si="9"/>
        <v>11</v>
      </c>
      <c r="B1754" s="180">
        <f t="shared" si="10"/>
        <v>2015</v>
      </c>
      <c r="C1754" s="45">
        <f>'StockBond Returns'!W1744</f>
        <v>0.000149693632</v>
      </c>
      <c r="D1754" s="231">
        <f>'StockBond Returns'!M1744</f>
        <v>26.22320488</v>
      </c>
      <c r="E1754" s="45">
        <f t="shared" si="1"/>
        <v>0.03656708209</v>
      </c>
      <c r="F1754" s="147">
        <f t="shared" si="4"/>
        <v>169.1852224</v>
      </c>
      <c r="G1754" s="232">
        <f>'StockBond Returns'!C1744</f>
        <v>2015.833333</v>
      </c>
      <c r="H1754" s="147">
        <f t="shared" si="2"/>
        <v>0.5155508263</v>
      </c>
      <c r="I1754" s="147">
        <f t="shared" si="5"/>
        <v>6.211611291</v>
      </c>
      <c r="J1754" s="213" t="str">
        <f t="shared" si="6"/>
        <v/>
      </c>
      <c r="K1754" s="213" t="str">
        <f t="shared" si="7"/>
        <v/>
      </c>
      <c r="L1754" s="213" t="str">
        <f t="shared" si="8"/>
        <v/>
      </c>
      <c r="M1754" s="45">
        <f t="shared" si="11"/>
        <v>0.02838698516</v>
      </c>
      <c r="N1754" s="233" t="str">
        <f t="shared" si="12"/>
        <v/>
      </c>
    </row>
    <row r="1755">
      <c r="A1755" s="180">
        <f t="shared" si="9"/>
        <v>12</v>
      </c>
      <c r="B1755" s="180">
        <f t="shared" si="10"/>
        <v>2015</v>
      </c>
      <c r="C1755" s="45">
        <f>'StockBond Returns'!W1745</f>
        <v>-0.012144678</v>
      </c>
      <c r="D1755" s="231">
        <f>'StockBond Returns'!M1745</f>
        <v>25.83724529</v>
      </c>
      <c r="E1755" s="45">
        <f t="shared" si="1"/>
        <v>0.03685190824</v>
      </c>
      <c r="F1755" s="147">
        <f t="shared" si="4"/>
        <v>166.6212327</v>
      </c>
      <c r="G1755" s="232">
        <f>'StockBond Returns'!C1745</f>
        <v>2015.916667</v>
      </c>
      <c r="H1755" s="147">
        <f t="shared" si="2"/>
        <v>0.5116925316</v>
      </c>
      <c r="I1755" s="147">
        <f t="shared" si="5"/>
        <v>6.208092733</v>
      </c>
      <c r="J1755" s="213" t="str">
        <f t="shared" si="6"/>
        <v/>
      </c>
      <c r="K1755" s="213" t="str">
        <f t="shared" si="7"/>
        <v/>
      </c>
      <c r="L1755" s="213" t="str">
        <f t="shared" si="8"/>
        <v/>
      </c>
      <c r="M1755" s="45">
        <f t="shared" si="11"/>
        <v>0.02387290527</v>
      </c>
      <c r="N1755" s="233" t="str">
        <f t="shared" si="12"/>
        <v/>
      </c>
    </row>
    <row r="1756">
      <c r="A1756" s="180">
        <f t="shared" si="9"/>
        <v>1</v>
      </c>
      <c r="B1756" s="180">
        <f t="shared" si="10"/>
        <v>2016</v>
      </c>
      <c r="C1756" s="45">
        <f>'StockBond Returns'!W1746</f>
        <v>-0.02897439448</v>
      </c>
      <c r="D1756" s="231">
        <f>'StockBond Returns'!M1746</f>
        <v>24.47918996</v>
      </c>
      <c r="E1756" s="45">
        <f t="shared" si="1"/>
        <v>0.03792551248</v>
      </c>
      <c r="F1756" s="147">
        <f t="shared" si="4"/>
        <v>161.2966169</v>
      </c>
      <c r="G1756" s="232">
        <f>'StockBond Returns'!C1746</f>
        <v>2016</v>
      </c>
      <c r="H1756" s="147">
        <f t="shared" si="2"/>
        <v>0.5097714046</v>
      </c>
      <c r="I1756" s="147">
        <f t="shared" si="5"/>
        <v>6.198895818</v>
      </c>
      <c r="J1756" s="213" t="str">
        <f t="shared" si="6"/>
        <v/>
      </c>
      <c r="K1756" s="213" t="str">
        <f t="shared" si="7"/>
        <v/>
      </c>
      <c r="L1756" s="213" t="str">
        <f t="shared" si="8"/>
        <v/>
      </c>
      <c r="M1756" s="45">
        <f t="shared" si="11"/>
        <v>0.01780937994</v>
      </c>
      <c r="N1756" s="233" t="str">
        <f t="shared" si="12"/>
        <v/>
      </c>
    </row>
    <row r="1757">
      <c r="A1757" s="180">
        <f t="shared" si="9"/>
        <v>2</v>
      </c>
      <c r="B1757" s="180">
        <f t="shared" si="10"/>
        <v>2016</v>
      </c>
      <c r="C1757" s="45">
        <f>'StockBond Returns'!W1747</f>
        <v>0.004233511583</v>
      </c>
      <c r="D1757" s="231">
        <f>'StockBond Returns'!M1747</f>
        <v>24.35311375</v>
      </c>
      <c r="E1757" s="45">
        <f t="shared" si="1"/>
        <v>0.03803125547</v>
      </c>
      <c r="F1757" s="147">
        <f t="shared" si="4"/>
        <v>161.4675384</v>
      </c>
      <c r="G1757" s="232">
        <f>'StockBond Returns'!C1747</f>
        <v>2016.083333</v>
      </c>
      <c r="H1757" s="147">
        <f t="shared" si="2"/>
        <v>0.5117344337</v>
      </c>
      <c r="I1757" s="147">
        <f t="shared" si="5"/>
        <v>6.187909795</v>
      </c>
      <c r="J1757" s="213" t="str">
        <f t="shared" si="6"/>
        <v/>
      </c>
      <c r="K1757" s="213" t="str">
        <f t="shared" si="7"/>
        <v/>
      </c>
      <c r="L1757" s="213" t="str">
        <f t="shared" si="8"/>
        <v/>
      </c>
      <c r="M1757" s="45">
        <f t="shared" si="11"/>
        <v>0.01186397391</v>
      </c>
      <c r="N1757" s="233" t="str">
        <f t="shared" si="12"/>
        <v/>
      </c>
    </row>
    <row r="1758">
      <c r="A1758" s="180">
        <f t="shared" si="9"/>
        <v>3</v>
      </c>
      <c r="B1758" s="180">
        <f t="shared" si="10"/>
        <v>2016</v>
      </c>
      <c r="C1758" s="45">
        <f>'StockBond Returns'!W1748</f>
        <v>0.04819962394</v>
      </c>
      <c r="D1758" s="231">
        <f>'StockBond Returns'!M1748</f>
        <v>25.8465038</v>
      </c>
      <c r="E1758" s="45">
        <f t="shared" si="1"/>
        <v>0.03684497617</v>
      </c>
      <c r="F1758" s="147">
        <f t="shared" si="4"/>
        <v>168.7138132</v>
      </c>
      <c r="G1758" s="232">
        <f>'StockBond Returns'!C1748</f>
        <v>2016.166667</v>
      </c>
      <c r="H1758" s="147">
        <f t="shared" si="2"/>
        <v>0.5180213689</v>
      </c>
      <c r="I1758" s="147">
        <f t="shared" si="5"/>
        <v>6.184477535</v>
      </c>
      <c r="J1758" s="213" t="str">
        <f t="shared" si="6"/>
        <v/>
      </c>
      <c r="K1758" s="213" t="str">
        <f t="shared" si="7"/>
        <v/>
      </c>
      <c r="L1758" s="213" t="str">
        <f t="shared" si="8"/>
        <v/>
      </c>
      <c r="M1758" s="45">
        <f t="shared" si="11"/>
        <v>0.007538750056</v>
      </c>
      <c r="N1758" s="233" t="str">
        <f t="shared" si="12"/>
        <v/>
      </c>
    </row>
    <row r="1759">
      <c r="A1759" s="180">
        <f t="shared" si="9"/>
        <v>4</v>
      </c>
      <c r="B1759" s="180">
        <f t="shared" si="10"/>
        <v>2016</v>
      </c>
      <c r="C1759" s="45">
        <f>'StockBond Returns'!W1749</f>
        <v>-0.0008201677975</v>
      </c>
      <c r="D1759" s="231">
        <f>'StockBond Returns'!M1749</f>
        <v>25.79444565</v>
      </c>
      <c r="E1759" s="45">
        <f t="shared" si="1"/>
        <v>0.03688401805</v>
      </c>
      <c r="F1759" s="147">
        <f t="shared" si="4"/>
        <v>168.0578431</v>
      </c>
      <c r="G1759" s="232">
        <f>'StockBond Returns'!C1749</f>
        <v>2016.25</v>
      </c>
      <c r="H1759" s="147">
        <f t="shared" si="2"/>
        <v>0.5165540431</v>
      </c>
      <c r="I1759" s="147">
        <f t="shared" si="5"/>
        <v>6.179578289</v>
      </c>
      <c r="J1759" s="213" t="str">
        <f t="shared" si="6"/>
        <v/>
      </c>
      <c r="K1759" s="213" t="str">
        <f t="shared" si="7"/>
        <v/>
      </c>
      <c r="L1759" s="213" t="str">
        <f t="shared" si="8"/>
        <v/>
      </c>
      <c r="M1759" s="45">
        <f t="shared" si="11"/>
        <v>0.003248707826</v>
      </c>
      <c r="N1759" s="233" t="str">
        <f t="shared" si="12"/>
        <v/>
      </c>
    </row>
    <row r="1760">
      <c r="A1760" s="180">
        <f t="shared" si="9"/>
        <v>5</v>
      </c>
      <c r="B1760" s="180">
        <f t="shared" si="10"/>
        <v>2016</v>
      </c>
      <c r="C1760" s="45">
        <f>'StockBond Returns'!W1750</f>
        <v>0.01050591226</v>
      </c>
      <c r="D1760" s="231">
        <f>'StockBond Returns'!M1750</f>
        <v>26.08543919</v>
      </c>
      <c r="E1760" s="45">
        <f t="shared" si="1"/>
        <v>0.03666778155</v>
      </c>
      <c r="F1760" s="147">
        <f t="shared" si="4"/>
        <v>169.3014631</v>
      </c>
      <c r="G1760" s="232">
        <f>'StockBond Returns'!C1750</f>
        <v>2016.333333</v>
      </c>
      <c r="H1760" s="147">
        <f t="shared" si="2"/>
        <v>0.5173257555</v>
      </c>
      <c r="I1760" s="147">
        <f t="shared" si="5"/>
        <v>6.175150257</v>
      </c>
      <c r="J1760" s="213" t="str">
        <f t="shared" si="6"/>
        <v/>
      </c>
      <c r="K1760" s="213" t="str">
        <f t="shared" si="7"/>
        <v/>
      </c>
      <c r="L1760" s="213" t="str">
        <f t="shared" si="8"/>
        <v/>
      </c>
      <c r="M1760" s="45">
        <f t="shared" si="11"/>
        <v>-0.0001970216175</v>
      </c>
      <c r="N1760" s="233" t="str">
        <f t="shared" si="12"/>
        <v/>
      </c>
    </row>
    <row r="1761">
      <c r="A1761" s="180">
        <f t="shared" si="9"/>
        <v>6</v>
      </c>
      <c r="B1761" s="180">
        <f t="shared" si="10"/>
        <v>2016</v>
      </c>
      <c r="C1761" s="45">
        <f>'StockBond Returns'!W1751</f>
        <v>0.006697015581</v>
      </c>
      <c r="D1761" s="231">
        <f>'StockBond Returns'!M1751</f>
        <v>26.02600191</v>
      </c>
      <c r="E1761" s="45">
        <f t="shared" si="1"/>
        <v>0.03671155626</v>
      </c>
      <c r="F1761" s="147">
        <f t="shared" si="4"/>
        <v>169.9144874</v>
      </c>
      <c r="G1761" s="232">
        <f>'StockBond Returns'!C1751</f>
        <v>2016.416667</v>
      </c>
      <c r="H1761" s="147">
        <f t="shared" si="2"/>
        <v>0.5198187719</v>
      </c>
      <c r="I1761" s="147">
        <f t="shared" si="5"/>
        <v>6.178836363</v>
      </c>
      <c r="J1761" s="213" t="str">
        <f t="shared" si="6"/>
        <v/>
      </c>
      <c r="K1761" s="213" t="str">
        <f t="shared" si="7"/>
        <v/>
      </c>
      <c r="L1761" s="213" t="str">
        <f t="shared" si="8"/>
        <v/>
      </c>
      <c r="M1761" s="45">
        <f t="shared" si="11"/>
        <v>-0.001134224767</v>
      </c>
      <c r="N1761" s="233" t="str">
        <f t="shared" si="12"/>
        <v/>
      </c>
    </row>
    <row r="1762">
      <c r="A1762" s="180">
        <f t="shared" si="9"/>
        <v>7</v>
      </c>
      <c r="B1762" s="180">
        <f t="shared" si="10"/>
        <v>2016</v>
      </c>
      <c r="C1762" s="45">
        <f>'StockBond Returns'!W1752</f>
        <v>0.02833213204</v>
      </c>
      <c r="D1762" s="231">
        <f>'StockBond Returns'!M1752</f>
        <v>27.00083088</v>
      </c>
      <c r="E1762" s="45">
        <f t="shared" si="1"/>
        <v>0.03601794866</v>
      </c>
      <c r="F1762" s="147">
        <f t="shared" si="4"/>
        <v>174.1939807</v>
      </c>
      <c r="G1762" s="232">
        <f>'StockBond Returns'!C1752</f>
        <v>2016.5</v>
      </c>
      <c r="H1762" s="147">
        <f t="shared" si="2"/>
        <v>0.5228424878</v>
      </c>
      <c r="I1762" s="147">
        <f t="shared" si="5"/>
        <v>6.182703801</v>
      </c>
      <c r="J1762" s="213" t="str">
        <f t="shared" si="6"/>
        <v/>
      </c>
      <c r="K1762" s="213" t="str">
        <f t="shared" si="7"/>
        <v/>
      </c>
      <c r="L1762" s="213" t="str">
        <f t="shared" si="8"/>
        <v/>
      </c>
      <c r="M1762" s="45">
        <f t="shared" si="11"/>
        <v>-0.002941917096</v>
      </c>
      <c r="N1762" s="233" t="str">
        <f t="shared" si="12"/>
        <v/>
      </c>
    </row>
    <row r="1763">
      <c r="A1763" s="180">
        <f t="shared" si="9"/>
        <v>8</v>
      </c>
      <c r="B1763" s="180">
        <f t="shared" si="10"/>
        <v>2016</v>
      </c>
      <c r="C1763" s="45">
        <f>'StockBond Returns'!W1753</f>
        <v>-0.003363982135</v>
      </c>
      <c r="D1763" s="231">
        <f>'StockBond Returns'!M1753</f>
        <v>26.94887243</v>
      </c>
      <c r="E1763" s="45">
        <f t="shared" si="1"/>
        <v>0.03605365197</v>
      </c>
      <c r="F1763" s="147">
        <f t="shared" si="4"/>
        <v>173.0869116</v>
      </c>
      <c r="G1763" s="232">
        <f>'StockBond Returns'!C1753</f>
        <v>2016.583333</v>
      </c>
      <c r="H1763" s="147">
        <f t="shared" si="2"/>
        <v>0.5200346059</v>
      </c>
      <c r="I1763" s="147">
        <f t="shared" si="5"/>
        <v>6.191448338</v>
      </c>
      <c r="J1763" s="213" t="str">
        <f t="shared" si="6"/>
        <v/>
      </c>
      <c r="K1763" s="213" t="str">
        <f t="shared" si="7"/>
        <v/>
      </c>
      <c r="L1763" s="213" t="str">
        <f t="shared" si="8"/>
        <v/>
      </c>
      <c r="M1763" s="45">
        <f t="shared" si="11"/>
        <v>-0.001688709975</v>
      </c>
      <c r="N1763" s="233" t="str">
        <f t="shared" si="12"/>
        <v/>
      </c>
    </row>
    <row r="1764">
      <c r="A1764" s="180">
        <f t="shared" si="9"/>
        <v>9</v>
      </c>
      <c r="B1764" s="180">
        <f t="shared" si="10"/>
        <v>2016</v>
      </c>
      <c r="C1764" s="45">
        <f>'StockBond Returns'!W1754</f>
        <v>-0.001140608091</v>
      </c>
      <c r="D1764" s="231">
        <f>'StockBond Returns'!M1754</f>
        <v>26.85893059</v>
      </c>
      <c r="E1764" s="45">
        <f t="shared" si="1"/>
        <v>0.03611578213</v>
      </c>
      <c r="F1764" s="147">
        <f t="shared" si="4"/>
        <v>172.3700458</v>
      </c>
      <c r="G1764" s="232">
        <f>'StockBond Returns'!C1754</f>
        <v>2016.666667</v>
      </c>
      <c r="H1764" s="147">
        <f t="shared" si="2"/>
        <v>0.5187732517</v>
      </c>
      <c r="I1764" s="147">
        <f t="shared" si="5"/>
        <v>6.199633631</v>
      </c>
      <c r="J1764" s="213" t="str">
        <f t="shared" si="6"/>
        <v/>
      </c>
      <c r="K1764" s="213" t="str">
        <f t="shared" si="7"/>
        <v/>
      </c>
      <c r="L1764" s="213" t="str">
        <f t="shared" si="8"/>
        <v/>
      </c>
      <c r="M1764" s="45">
        <f t="shared" si="11"/>
        <v>-0.0008954806816</v>
      </c>
      <c r="N1764" s="233" t="str">
        <f t="shared" si="12"/>
        <v/>
      </c>
    </row>
    <row r="1765">
      <c r="A1765" s="180">
        <f t="shared" si="9"/>
        <v>10</v>
      </c>
      <c r="B1765" s="180">
        <f t="shared" si="10"/>
        <v>2016</v>
      </c>
      <c r="C1765" s="45">
        <f>'StockBond Returns'!W1755</f>
        <v>-0.02002399222</v>
      </c>
      <c r="D1765" s="231">
        <f>'StockBond Returns'!M1755</f>
        <v>26.31633534</v>
      </c>
      <c r="E1765" s="45">
        <f t="shared" si="1"/>
        <v>0.03649960589</v>
      </c>
      <c r="F1765" s="147">
        <f t="shared" si="4"/>
        <v>168.410124</v>
      </c>
      <c r="G1765" s="232">
        <f>'StockBond Returns'!C1755</f>
        <v>2016.75</v>
      </c>
      <c r="H1765" s="147">
        <f t="shared" si="2"/>
        <v>0.5122419296</v>
      </c>
      <c r="I1765" s="147">
        <f t="shared" si="5"/>
        <v>6.194361411</v>
      </c>
      <c r="J1765" s="213" t="str">
        <f t="shared" si="6"/>
        <v/>
      </c>
      <c r="K1765" s="213" t="str">
        <f t="shared" si="7"/>
        <v/>
      </c>
      <c r="L1765" s="213" t="str">
        <f t="shared" si="8"/>
        <v/>
      </c>
      <c r="M1765" s="45">
        <f t="shared" si="11"/>
        <v>-0.002765247073</v>
      </c>
      <c r="N1765" s="233" t="str">
        <f t="shared" si="12"/>
        <v/>
      </c>
    </row>
    <row r="1766">
      <c r="A1766" s="180">
        <f t="shared" si="9"/>
        <v>11</v>
      </c>
      <c r="B1766" s="180">
        <f t="shared" si="10"/>
        <v>2016</v>
      </c>
      <c r="C1766" s="45">
        <f>'StockBond Returns'!W1756</f>
        <v>0.01576408544</v>
      </c>
      <c r="D1766" s="231">
        <f>'StockBond Returns'!M1756</f>
        <v>27.27040085</v>
      </c>
      <c r="E1766" s="45">
        <f t="shared" si="1"/>
        <v>0.03583489734</v>
      </c>
      <c r="F1766" s="147">
        <f t="shared" si="4"/>
        <v>170.5446387</v>
      </c>
      <c r="G1766" s="232">
        <f>'StockBond Returns'!C1756</f>
        <v>2016.833333</v>
      </c>
      <c r="H1766" s="147">
        <f t="shared" si="2"/>
        <v>0.5092874682</v>
      </c>
      <c r="I1766" s="147">
        <f t="shared" si="5"/>
        <v>6.188098053</v>
      </c>
      <c r="J1766" s="213" t="str">
        <f t="shared" si="6"/>
        <v/>
      </c>
      <c r="K1766" s="213" t="str">
        <f t="shared" si="7"/>
        <v/>
      </c>
      <c r="L1766" s="213" t="str">
        <f t="shared" si="8"/>
        <v/>
      </c>
      <c r="M1766" s="45">
        <f t="shared" si="11"/>
        <v>-0.003785368643</v>
      </c>
      <c r="N1766" s="233" t="str">
        <f t="shared" si="12"/>
        <v/>
      </c>
    </row>
    <row r="1767">
      <c r="A1767" s="180">
        <f t="shared" si="9"/>
        <v>12</v>
      </c>
      <c r="B1767" s="180">
        <f t="shared" si="10"/>
        <v>2016</v>
      </c>
      <c r="C1767" s="45">
        <f>'StockBond Returns'!W1757</f>
        <v>0.01140232112</v>
      </c>
      <c r="D1767" s="231">
        <f>'StockBond Returns'!M1757</f>
        <v>27.76835432</v>
      </c>
      <c r="E1767" s="45">
        <f t="shared" si="1"/>
        <v>0.03550610847</v>
      </c>
      <c r="F1767" s="147">
        <f t="shared" si="4"/>
        <v>171.9741489</v>
      </c>
      <c r="G1767" s="232">
        <f>'StockBond Returns'!C1757</f>
        <v>2016.916667</v>
      </c>
      <c r="H1767" s="147">
        <f t="shared" si="2"/>
        <v>0.5088443987</v>
      </c>
      <c r="I1767" s="147">
        <f t="shared" si="5"/>
        <v>6.18524992</v>
      </c>
      <c r="J1767" s="213" t="str">
        <f t="shared" si="6"/>
        <v/>
      </c>
      <c r="K1767" s="213" t="str">
        <f t="shared" si="7"/>
        <v/>
      </c>
      <c r="L1767" s="213" t="str">
        <f t="shared" si="8"/>
        <v/>
      </c>
      <c r="M1767" s="45">
        <f t="shared" si="11"/>
        <v>-0.003679522015</v>
      </c>
      <c r="N1767" s="233" t="str">
        <f t="shared" si="12"/>
        <v/>
      </c>
    </row>
    <row r="1768">
      <c r="A1768" s="180">
        <f t="shared" si="9"/>
        <v>1</v>
      </c>
      <c r="B1768" s="180">
        <f t="shared" si="10"/>
        <v>2017</v>
      </c>
      <c r="C1768" s="45">
        <f>'StockBond Returns'!W1758</f>
        <v>0.01056192681</v>
      </c>
      <c r="D1768" s="231">
        <f>'StockBond Returns'!M1758</f>
        <v>28.10982994</v>
      </c>
      <c r="E1768" s="45">
        <f t="shared" si="1"/>
        <v>0.03528737193</v>
      </c>
      <c r="F1768" s="147">
        <f t="shared" si="4"/>
        <v>173.2763085</v>
      </c>
      <c r="G1768" s="232">
        <f>'StockBond Returns'!C1758</f>
        <v>2017</v>
      </c>
      <c r="H1768" s="147">
        <f t="shared" si="2"/>
        <v>0.5095387953</v>
      </c>
      <c r="I1768" s="147">
        <f t="shared" si="5"/>
        <v>6.18501731</v>
      </c>
      <c r="J1768" s="213" t="str">
        <f t="shared" si="6"/>
        <v/>
      </c>
      <c r="K1768" s="213" t="str">
        <f t="shared" si="7"/>
        <v/>
      </c>
      <c r="L1768" s="213" t="str">
        <f t="shared" si="8"/>
        <v/>
      </c>
      <c r="M1768" s="45">
        <f t="shared" si="11"/>
        <v>-0.002238867752</v>
      </c>
      <c r="N1768" s="233" t="str">
        <f t="shared" si="12"/>
        <v/>
      </c>
    </row>
    <row r="1769">
      <c r="A1769" s="180">
        <f t="shared" si="9"/>
        <v>2</v>
      </c>
      <c r="B1769" s="180">
        <f t="shared" si="10"/>
        <v>2017</v>
      </c>
      <c r="C1769" s="45">
        <f>'StockBond Returns'!W1759</f>
        <v>0.03079907631</v>
      </c>
      <c r="D1769" s="231">
        <f>'StockBond Returns'!M1759</f>
        <v>29.06994519</v>
      </c>
      <c r="E1769" s="45">
        <f t="shared" si="1"/>
        <v>0.03469989483</v>
      </c>
      <c r="F1769" s="147">
        <f t="shared" si="4"/>
        <v>178.0878266</v>
      </c>
      <c r="G1769" s="232">
        <f>'StockBond Returns'!C1759</f>
        <v>2017.083333</v>
      </c>
      <c r="H1769" s="147">
        <f t="shared" si="2"/>
        <v>0.5149690711</v>
      </c>
      <c r="I1769" s="147">
        <f t="shared" si="5"/>
        <v>6.188251948</v>
      </c>
      <c r="J1769" s="213" t="str">
        <f t="shared" si="6"/>
        <v/>
      </c>
      <c r="K1769" s="213" t="str">
        <f t="shared" si="7"/>
        <v/>
      </c>
      <c r="L1769" s="213" t="str">
        <f t="shared" si="8"/>
        <v/>
      </c>
      <c r="M1769" s="45">
        <f t="shared" si="11"/>
        <v>0.00005529370645</v>
      </c>
      <c r="N1769" s="233" t="str">
        <f t="shared" si="12"/>
        <v/>
      </c>
    </row>
    <row r="1770">
      <c r="A1770" s="180">
        <f t="shared" si="9"/>
        <v>3</v>
      </c>
      <c r="B1770" s="180">
        <f t="shared" si="10"/>
        <v>2017</v>
      </c>
      <c r="C1770" s="45">
        <f>'StockBond Returns'!W1760</f>
        <v>0.001927643204</v>
      </c>
      <c r="D1770" s="231">
        <f>'StockBond Returns'!M1760</f>
        <v>29.03653499</v>
      </c>
      <c r="E1770" s="45">
        <f t="shared" si="1"/>
        <v>0.03471968548</v>
      </c>
      <c r="F1770" s="147">
        <f t="shared" si="4"/>
        <v>177.9151546</v>
      </c>
      <c r="G1770" s="232">
        <f>'StockBond Returns'!C1760</f>
        <v>2017.166667</v>
      </c>
      <c r="H1770" s="147">
        <f t="shared" si="2"/>
        <v>0.5147631843</v>
      </c>
      <c r="I1770" s="147">
        <f t="shared" si="5"/>
        <v>6.184993763</v>
      </c>
      <c r="J1770" s="213" t="str">
        <f t="shared" si="6"/>
        <v/>
      </c>
      <c r="K1770" s="213" t="str">
        <f t="shared" si="7"/>
        <v/>
      </c>
      <c r="L1770" s="213" t="str">
        <f t="shared" si="8"/>
        <v/>
      </c>
      <c r="M1770" s="45">
        <f t="shared" si="11"/>
        <v>0.00008347154581</v>
      </c>
      <c r="N1770" s="233" t="str">
        <f t="shared" si="12"/>
        <v/>
      </c>
    </row>
    <row r="1771">
      <c r="A1771" s="180">
        <f t="shared" si="9"/>
        <v>4</v>
      </c>
      <c r="B1771" s="180">
        <f t="shared" si="10"/>
        <v>2017</v>
      </c>
      <c r="C1771" s="45">
        <f>'StockBond Returns'!W1761</f>
        <v>0.009210817287</v>
      </c>
      <c r="D1771" s="231">
        <f>'StockBond Returns'!M1761</f>
        <v>29.20917692</v>
      </c>
      <c r="E1771" s="45">
        <f t="shared" si="1"/>
        <v>0.03461790789</v>
      </c>
      <c r="F1771" s="147">
        <f t="shared" si="4"/>
        <v>179.034394</v>
      </c>
      <c r="G1771" s="232">
        <f>'StockBond Returns'!C1761</f>
        <v>2017.25</v>
      </c>
      <c r="H1771" s="147">
        <f t="shared" si="2"/>
        <v>0.5164830135</v>
      </c>
      <c r="I1771" s="147">
        <f t="shared" si="5"/>
        <v>6.184922733</v>
      </c>
      <c r="J1771" s="213" t="str">
        <f t="shared" si="6"/>
        <v/>
      </c>
      <c r="K1771" s="213" t="str">
        <f t="shared" si="7"/>
        <v/>
      </c>
      <c r="L1771" s="213" t="str">
        <f t="shared" si="8"/>
        <v/>
      </c>
      <c r="M1771" s="45">
        <f t="shared" si="11"/>
        <v>0.0008648558066</v>
      </c>
      <c r="N1771" s="233" t="str">
        <f t="shared" si="12"/>
        <v/>
      </c>
    </row>
    <row r="1772">
      <c r="A1772" s="180">
        <f t="shared" si="9"/>
        <v>5</v>
      </c>
      <c r="B1772" s="180">
        <f t="shared" si="10"/>
        <v>2017</v>
      </c>
      <c r="C1772" s="45">
        <f>'StockBond Returns'!W1762</f>
        <v>0.01298215545</v>
      </c>
      <c r="D1772" s="231">
        <f>'StockBond Returns'!M1762</f>
        <v>29.51465357</v>
      </c>
      <c r="E1772" s="45">
        <f t="shared" si="1"/>
        <v>0.03444073755</v>
      </c>
      <c r="F1772" s="147">
        <f t="shared" si="4"/>
        <v>180.8354583</v>
      </c>
      <c r="G1772" s="232">
        <f>'StockBond Returns'!C1762</f>
        <v>2017.333333</v>
      </c>
      <c r="H1772" s="147">
        <f t="shared" si="2"/>
        <v>0.5190088799</v>
      </c>
      <c r="I1772" s="147">
        <f t="shared" si="5"/>
        <v>6.186605858</v>
      </c>
      <c r="J1772" s="213" t="str">
        <f t="shared" si="6"/>
        <v/>
      </c>
      <c r="K1772" s="213" t="str">
        <f t="shared" si="7"/>
        <v/>
      </c>
      <c r="L1772" s="213" t="str">
        <f t="shared" si="8"/>
        <v/>
      </c>
      <c r="M1772" s="45">
        <f t="shared" si="11"/>
        <v>0.001855112909</v>
      </c>
      <c r="N1772" s="233" t="str">
        <f t="shared" si="12"/>
        <v/>
      </c>
    </row>
    <row r="1773">
      <c r="A1773" s="180">
        <f t="shared" si="9"/>
        <v>6</v>
      </c>
      <c r="B1773" s="180">
        <f t="shared" si="10"/>
        <v>2017</v>
      </c>
      <c r="C1773" s="45">
        <f>'StockBond Returns'!W1763</f>
        <v>0.002485584089</v>
      </c>
      <c r="D1773" s="231">
        <f>'StockBond Returns'!M1763</f>
        <v>29.61919327</v>
      </c>
      <c r="E1773" s="45">
        <f t="shared" si="1"/>
        <v>0.03438094593</v>
      </c>
      <c r="F1773" s="147">
        <f t="shared" si="4"/>
        <v>180.7646411</v>
      </c>
      <c r="G1773" s="232">
        <f>'StockBond Returns'!C1763</f>
        <v>2017.416667</v>
      </c>
      <c r="H1773" s="147">
        <f t="shared" si="2"/>
        <v>0.517904946</v>
      </c>
      <c r="I1773" s="147">
        <f t="shared" si="5"/>
        <v>6.184692032</v>
      </c>
      <c r="J1773" s="213" t="str">
        <f t="shared" si="6"/>
        <v/>
      </c>
      <c r="K1773" s="213" t="str">
        <f t="shared" si="7"/>
        <v/>
      </c>
      <c r="L1773" s="213" t="str">
        <f t="shared" si="8"/>
        <v/>
      </c>
      <c r="M1773" s="45">
        <f t="shared" si="11"/>
        <v>0.0009476976104</v>
      </c>
      <c r="N1773" s="233" t="str">
        <f t="shared" si="12"/>
        <v/>
      </c>
    </row>
    <row r="1774">
      <c r="A1774" s="180">
        <f t="shared" si="9"/>
        <v>7</v>
      </c>
      <c r="B1774" s="180">
        <f t="shared" si="10"/>
        <v>2017</v>
      </c>
      <c r="C1774" s="45">
        <f>'StockBond Returns'!W1764</f>
        <v>0.01549034999</v>
      </c>
      <c r="D1774" s="231">
        <f>'StockBond Returns'!M1764</f>
        <v>30.20027134</v>
      </c>
      <c r="E1774" s="45">
        <f t="shared" si="1"/>
        <v>0.03405614264</v>
      </c>
      <c r="F1774" s="147">
        <f t="shared" si="4"/>
        <v>183.0388212</v>
      </c>
      <c r="G1774" s="232">
        <f>'StockBond Returns'!C1764</f>
        <v>2017.5</v>
      </c>
      <c r="H1774" s="147">
        <f t="shared" si="2"/>
        <v>0.5194663502</v>
      </c>
      <c r="I1774" s="147">
        <f t="shared" si="5"/>
        <v>6.181315894</v>
      </c>
      <c r="J1774" s="213" t="str">
        <f t="shared" si="6"/>
        <v/>
      </c>
      <c r="K1774" s="213" t="str">
        <f t="shared" si="7"/>
        <v/>
      </c>
      <c r="L1774" s="213" t="str">
        <f t="shared" si="8"/>
        <v/>
      </c>
      <c r="M1774" s="45">
        <f t="shared" si="11"/>
        <v>-0.0002244822039</v>
      </c>
      <c r="N1774" s="233" t="str">
        <f t="shared" si="12"/>
        <v/>
      </c>
    </row>
    <row r="1775">
      <c r="A1775" s="180">
        <f t="shared" si="9"/>
        <v>8</v>
      </c>
      <c r="B1775" s="180">
        <f t="shared" si="10"/>
        <v>2017</v>
      </c>
      <c r="C1775" s="45">
        <f>'StockBond Returns'!W1765</f>
        <v>0.002210241671</v>
      </c>
      <c r="D1775" s="231">
        <f>'StockBond Returns'!M1765</f>
        <v>30.10288549</v>
      </c>
      <c r="E1775" s="45">
        <f t="shared" si="1"/>
        <v>0.03410970342</v>
      </c>
      <c r="F1775" s="147">
        <f t="shared" si="4"/>
        <v>182.9227667</v>
      </c>
      <c r="G1775" s="232">
        <f>'StockBond Returns'!C1765</f>
        <v>2017.583333</v>
      </c>
      <c r="H1775" s="147">
        <f t="shared" si="2"/>
        <v>0.5199534435</v>
      </c>
      <c r="I1775" s="147">
        <f t="shared" si="5"/>
        <v>6.181234732</v>
      </c>
      <c r="J1775" s="213" t="str">
        <f t="shared" si="6"/>
        <v/>
      </c>
      <c r="K1775" s="213" t="str">
        <f t="shared" si="7"/>
        <v/>
      </c>
      <c r="L1775" s="213" t="str">
        <f t="shared" si="8"/>
        <v/>
      </c>
      <c r="M1775" s="45">
        <f t="shared" si="11"/>
        <v>-0.001649631204</v>
      </c>
      <c r="N1775" s="233" t="str">
        <f t="shared" si="12"/>
        <v/>
      </c>
    </row>
    <row r="1776">
      <c r="A1776" s="180">
        <f t="shared" si="9"/>
        <v>9</v>
      </c>
      <c r="B1776" s="180">
        <f t="shared" si="10"/>
        <v>2017</v>
      </c>
      <c r="C1776" s="45">
        <f>'StockBond Returns'!W1766</f>
        <v>0.007250847643</v>
      </c>
      <c r="D1776" s="231">
        <f>'StockBond Returns'!M1766</f>
        <v>30.48905695</v>
      </c>
      <c r="E1776" s="45">
        <f t="shared" si="1"/>
        <v>0.03389932651</v>
      </c>
      <c r="F1776" s="147">
        <f t="shared" si="4"/>
        <v>183.7253883</v>
      </c>
      <c r="G1776" s="232">
        <f>'StockBond Returns'!C1766</f>
        <v>2017.666667</v>
      </c>
      <c r="H1776" s="147">
        <f t="shared" si="2"/>
        <v>0.5190139106</v>
      </c>
      <c r="I1776" s="147">
        <f t="shared" si="5"/>
        <v>6.181475391</v>
      </c>
      <c r="J1776" s="213" t="str">
        <f t="shared" si="6"/>
        <v/>
      </c>
      <c r="K1776" s="213" t="str">
        <f t="shared" si="7"/>
        <v/>
      </c>
      <c r="L1776" s="213" t="str">
        <f t="shared" si="8"/>
        <v/>
      </c>
      <c r="M1776" s="45">
        <f t="shared" si="11"/>
        <v>-0.002928921482</v>
      </c>
      <c r="N1776" s="233" t="str">
        <f t="shared" si="12"/>
        <v/>
      </c>
    </row>
    <row r="1777">
      <c r="A1777" s="180">
        <f t="shared" si="9"/>
        <v>10</v>
      </c>
      <c r="B1777" s="180">
        <f t="shared" si="10"/>
        <v>2017</v>
      </c>
      <c r="C1777" s="45">
        <f>'StockBond Returns'!W1767</f>
        <v>0.01631242097</v>
      </c>
      <c r="D1777" s="231">
        <f>'StockBond Returns'!M1767</f>
        <v>31.14120142</v>
      </c>
      <c r="E1777" s="45">
        <f t="shared" si="1"/>
        <v>0.03355589949</v>
      </c>
      <c r="F1777" s="147">
        <f t="shared" si="4"/>
        <v>186.1949139</v>
      </c>
      <c r="G1777" s="232">
        <f>'StockBond Returns'!C1767</f>
        <v>2017.75</v>
      </c>
      <c r="H1777" s="147">
        <f t="shared" si="2"/>
        <v>0.5206614847</v>
      </c>
      <c r="I1777" s="147">
        <f t="shared" si="5"/>
        <v>6.189894946</v>
      </c>
      <c r="J1777" s="213" t="str">
        <f t="shared" si="6"/>
        <v/>
      </c>
      <c r="K1777" s="213" t="str">
        <f t="shared" si="7"/>
        <v/>
      </c>
      <c r="L1777" s="213" t="str">
        <f t="shared" si="8"/>
        <v/>
      </c>
      <c r="M1777" s="45">
        <f t="shared" si="11"/>
        <v>-0.0007210533139</v>
      </c>
      <c r="N1777" s="233" t="str">
        <f t="shared" si="12"/>
        <v/>
      </c>
    </row>
    <row r="1778">
      <c r="A1778" s="180">
        <f t="shared" si="9"/>
        <v>11</v>
      </c>
      <c r="B1778" s="180">
        <f t="shared" si="10"/>
        <v>2017</v>
      </c>
      <c r="C1778" s="45">
        <f>'StockBond Returns'!W1768</f>
        <v>0.01920609624</v>
      </c>
      <c r="D1778" s="231">
        <f>'StockBond Returns'!M1768</f>
        <v>31.95020723</v>
      </c>
      <c r="E1778" s="45">
        <f t="shared" si="1"/>
        <v>0.03314935077</v>
      </c>
      <c r="F1778" s="147">
        <f t="shared" si="4"/>
        <v>189.24033</v>
      </c>
      <c r="G1778" s="232">
        <f>'StockBond Returns'!C1768</f>
        <v>2017.833333</v>
      </c>
      <c r="H1778" s="147">
        <f t="shared" si="2"/>
        <v>0.5227661731</v>
      </c>
      <c r="I1778" s="147">
        <f t="shared" si="5"/>
        <v>6.203373651</v>
      </c>
      <c r="J1778" s="213" t="str">
        <f t="shared" si="6"/>
        <v/>
      </c>
      <c r="K1778" s="213" t="str">
        <f t="shared" si="7"/>
        <v/>
      </c>
      <c r="L1778" s="213" t="str">
        <f t="shared" si="8"/>
        <v/>
      </c>
      <c r="M1778" s="45">
        <f t="shared" si="11"/>
        <v>0.002468544953</v>
      </c>
      <c r="N1778" s="233" t="str">
        <f t="shared" si="12"/>
        <v/>
      </c>
    </row>
    <row r="1779">
      <c r="A1779" s="180">
        <f t="shared" si="9"/>
        <v>12</v>
      </c>
      <c r="B1779" s="180">
        <f t="shared" si="10"/>
        <v>2017</v>
      </c>
      <c r="C1779" s="45">
        <f>'StockBond Returns'!W1769</f>
        <v>0.006456596874</v>
      </c>
      <c r="D1779" s="231">
        <f>'StockBond Returns'!M1769</f>
        <v>32.19776883</v>
      </c>
      <c r="E1779" s="45">
        <f t="shared" si="1"/>
        <v>0.03302902633</v>
      </c>
      <c r="F1779" s="147">
        <f t="shared" si="4"/>
        <v>189.936037</v>
      </c>
      <c r="G1779" s="232">
        <f>'StockBond Returns'!C1769</f>
        <v>2017.916667</v>
      </c>
      <c r="H1779" s="147">
        <f t="shared" si="2"/>
        <v>0.5227835307</v>
      </c>
      <c r="I1779" s="147">
        <f t="shared" si="5"/>
        <v>6.217312783</v>
      </c>
      <c r="J1779" s="213" t="str">
        <f t="shared" si="6"/>
        <v/>
      </c>
      <c r="K1779" s="213" t="str">
        <f t="shared" si="7"/>
        <v/>
      </c>
      <c r="L1779" s="213" t="str">
        <f t="shared" si="8"/>
        <v/>
      </c>
      <c r="M1779" s="45">
        <f t="shared" si="11"/>
        <v>0.005183761946</v>
      </c>
      <c r="N1779" s="233" t="str">
        <f t="shared" si="12"/>
        <v/>
      </c>
    </row>
    <row r="1780">
      <c r="A1780" s="180">
        <f t="shared" si="9"/>
        <v>1</v>
      </c>
      <c r="B1780" s="180">
        <f t="shared" si="10"/>
        <v>2018</v>
      </c>
      <c r="C1780" s="45">
        <f>'StockBond Returns'!W1770</f>
        <v>0.03345053837</v>
      </c>
      <c r="D1780" s="231">
        <f>'StockBond Returns'!M1770</f>
        <v>33.71338826</v>
      </c>
      <c r="E1780" s="45">
        <f t="shared" si="1"/>
        <v>0.03233090326</v>
      </c>
      <c r="F1780" s="147">
        <f t="shared" si="4"/>
        <v>195.7492288</v>
      </c>
      <c r="G1780" s="232">
        <f>'StockBond Returns'!C1770</f>
        <v>2018</v>
      </c>
      <c r="H1780" s="147">
        <f t="shared" si="2"/>
        <v>0.5273957817</v>
      </c>
      <c r="I1780" s="147">
        <f t="shared" si="5"/>
        <v>6.235169769</v>
      </c>
      <c r="J1780" s="213" t="str">
        <f t="shared" si="6"/>
        <v/>
      </c>
      <c r="K1780" s="213" t="str">
        <f t="shared" si="7"/>
        <v/>
      </c>
      <c r="L1780" s="213" t="str">
        <f t="shared" si="8"/>
        <v/>
      </c>
      <c r="M1780" s="45">
        <f t="shared" si="11"/>
        <v>0.008108701468</v>
      </c>
      <c r="N1780" s="233" t="str">
        <f t="shared" si="12"/>
        <v/>
      </c>
    </row>
    <row r="1781">
      <c r="A1781" s="180">
        <f t="shared" si="9"/>
        <v>2</v>
      </c>
      <c r="B1781" s="180">
        <f t="shared" si="10"/>
        <v>2018</v>
      </c>
      <c r="C1781" s="45">
        <f>'StockBond Returns'!W1771</f>
        <v>-0.03187018423</v>
      </c>
      <c r="D1781" s="231">
        <f>'StockBond Returns'!M1771</f>
        <v>32.13805529</v>
      </c>
      <c r="E1781" s="45">
        <f t="shared" si="1"/>
        <v>0.03305787976</v>
      </c>
      <c r="F1781" s="147">
        <f t="shared" si="4"/>
        <v>189.0000772</v>
      </c>
      <c r="G1781" s="232">
        <f>'StockBond Returns'!C1771</f>
        <v>2018.083333</v>
      </c>
      <c r="H1781" s="147">
        <f t="shared" si="2"/>
        <v>0.520661819</v>
      </c>
      <c r="I1781" s="147">
        <f t="shared" si="5"/>
        <v>6.240862517</v>
      </c>
      <c r="J1781" s="213" t="str">
        <f t="shared" si="6"/>
        <v/>
      </c>
      <c r="K1781" s="213" t="str">
        <f t="shared" si="7"/>
        <v/>
      </c>
      <c r="L1781" s="213" t="str">
        <f t="shared" si="8"/>
        <v/>
      </c>
      <c r="M1781" s="45">
        <f t="shared" si="11"/>
        <v>0.008501685115</v>
      </c>
      <c r="N1781" s="233" t="str">
        <f t="shared" si="12"/>
        <v/>
      </c>
    </row>
    <row r="1782">
      <c r="A1782" s="180">
        <f t="shared" si="9"/>
        <v>3</v>
      </c>
      <c r="B1782" s="180">
        <f t="shared" si="10"/>
        <v>2018</v>
      </c>
      <c r="C1782" s="45">
        <f>'StockBond Returns'!W1772</f>
        <v>-0.01668589044</v>
      </c>
      <c r="D1782" s="231">
        <f>'StockBond Returns'!M1772</f>
        <v>31.0799192</v>
      </c>
      <c r="E1782" s="45">
        <f t="shared" si="1"/>
        <v>0.03358755791</v>
      </c>
      <c r="F1782" s="147">
        <f t="shared" si="4"/>
        <v>185.3344685</v>
      </c>
      <c r="G1782" s="232">
        <f>'StockBond Returns'!C1772</f>
        <v>2018.166667</v>
      </c>
      <c r="H1782" s="147">
        <f t="shared" si="2"/>
        <v>0.5187443496</v>
      </c>
      <c r="I1782" s="147">
        <f t="shared" si="5"/>
        <v>6.244843682</v>
      </c>
      <c r="J1782" s="213" t="str">
        <f t="shared" si="6"/>
        <v/>
      </c>
      <c r="K1782" s="213" t="str">
        <f t="shared" si="7"/>
        <v/>
      </c>
      <c r="L1782" s="213" t="str">
        <f t="shared" si="8"/>
        <v/>
      </c>
      <c r="M1782" s="45">
        <f t="shared" si="11"/>
        <v>0.009676633755</v>
      </c>
      <c r="N1782" s="233" t="str">
        <f t="shared" si="12"/>
        <v/>
      </c>
    </row>
    <row r="1783">
      <c r="A1783" s="180">
        <f t="shared" si="9"/>
        <v>4</v>
      </c>
      <c r="B1783" s="180">
        <f t="shared" si="10"/>
        <v>2018</v>
      </c>
      <c r="C1783" s="45">
        <f>'StockBond Returns'!W1773</f>
        <v>-0.00217062651</v>
      </c>
      <c r="D1783" s="231">
        <f>'StockBond Returns'!M1773</f>
        <v>30.90505582</v>
      </c>
      <c r="E1783" s="45">
        <f t="shared" si="1"/>
        <v>0.03367858265</v>
      </c>
      <c r="F1783" s="147">
        <f t="shared" si="4"/>
        <v>184.4145583</v>
      </c>
      <c r="G1783" s="232">
        <f>'StockBond Returns'!C1773</f>
        <v>2018.25</v>
      </c>
      <c r="H1783" s="147">
        <f t="shared" si="2"/>
        <v>0.517568412</v>
      </c>
      <c r="I1783" s="147">
        <f t="shared" si="5"/>
        <v>6.245929081</v>
      </c>
      <c r="J1783" s="213" t="str">
        <f t="shared" si="6"/>
        <v/>
      </c>
      <c r="K1783" s="213" t="str">
        <f t="shared" si="7"/>
        <v/>
      </c>
      <c r="L1783" s="213" t="str">
        <f t="shared" si="8"/>
        <v/>
      </c>
      <c r="M1783" s="45">
        <f t="shared" si="11"/>
        <v>0.009863720235</v>
      </c>
      <c r="N1783" s="233" t="str">
        <f t="shared" si="12"/>
        <v/>
      </c>
    </row>
    <row r="1784">
      <c r="A1784" s="180">
        <f t="shared" si="9"/>
        <v>5</v>
      </c>
      <c r="B1784" s="180">
        <f t="shared" si="10"/>
        <v>2018</v>
      </c>
      <c r="C1784" s="45">
        <f>'StockBond Returns'!W1774</f>
        <v>0.01771051776</v>
      </c>
      <c r="D1784" s="231">
        <f>'StockBond Returns'!M1774</f>
        <v>31.28733201</v>
      </c>
      <c r="E1784" s="45">
        <f t="shared" si="1"/>
        <v>0.03348090882</v>
      </c>
      <c r="F1784" s="147">
        <f t="shared" si="4"/>
        <v>187.1539008</v>
      </c>
      <c r="G1784" s="232">
        <f>'StockBond Returns'!C1774</f>
        <v>2018.333333</v>
      </c>
      <c r="H1784" s="147">
        <f t="shared" si="2"/>
        <v>0.5221735572</v>
      </c>
      <c r="I1784" s="147">
        <f t="shared" si="5"/>
        <v>6.249093758</v>
      </c>
      <c r="J1784" s="213" t="str">
        <f t="shared" si="6"/>
        <v/>
      </c>
      <c r="K1784" s="213" t="str">
        <f t="shared" si="7"/>
        <v/>
      </c>
      <c r="L1784" s="213" t="str">
        <f t="shared" si="8"/>
        <v/>
      </c>
      <c r="M1784" s="45">
        <f t="shared" si="11"/>
        <v>0.01010051421</v>
      </c>
      <c r="N1784" s="233" t="str">
        <f t="shared" si="12"/>
        <v/>
      </c>
    </row>
    <row r="1785">
      <c r="A1785" s="180">
        <f t="shared" si="9"/>
        <v>6</v>
      </c>
      <c r="B1785" s="180">
        <f t="shared" si="10"/>
        <v>2018</v>
      </c>
      <c r="C1785" s="45">
        <f>'StockBond Returns'!W1775</f>
        <v>0.003145998187</v>
      </c>
      <c r="D1785" s="231">
        <f>'StockBond Returns'!M1775</f>
        <v>31.21736739</v>
      </c>
      <c r="E1785" s="45">
        <f t="shared" si="1"/>
        <v>0.03351672536</v>
      </c>
      <c r="F1785" s="147">
        <f t="shared" si="4"/>
        <v>187.2188703</v>
      </c>
      <c r="G1785" s="232">
        <f>'StockBond Returns'!C1775</f>
        <v>2018.416667</v>
      </c>
      <c r="H1785" s="147">
        <f t="shared" si="2"/>
        <v>0.5229136215</v>
      </c>
      <c r="I1785" s="147">
        <f t="shared" si="5"/>
        <v>6.254102434</v>
      </c>
      <c r="J1785" s="213" t="str">
        <f t="shared" si="6"/>
        <v/>
      </c>
      <c r="K1785" s="213" t="str">
        <f t="shared" si="7"/>
        <v/>
      </c>
      <c r="L1785" s="213" t="str">
        <f t="shared" si="8"/>
        <v/>
      </c>
      <c r="M1785" s="45">
        <f t="shared" si="11"/>
        <v>0.01122293583</v>
      </c>
      <c r="N1785" s="233" t="str">
        <f t="shared" si="12"/>
        <v/>
      </c>
    </row>
    <row r="1786">
      <c r="A1786" s="180">
        <f t="shared" si="9"/>
        <v>7</v>
      </c>
      <c r="B1786" s="180">
        <f t="shared" si="10"/>
        <v>2018</v>
      </c>
      <c r="C1786" s="45">
        <f>'StockBond Returns'!W1776</f>
        <v>0.02468020828</v>
      </c>
      <c r="D1786" s="231">
        <f>'StockBond Returns'!M1776</f>
        <v>32.14489212</v>
      </c>
      <c r="E1786" s="45">
        <f t="shared" si="1"/>
        <v>0.03305457079</v>
      </c>
      <c r="F1786" s="147">
        <f t="shared" si="4"/>
        <v>191.3036518</v>
      </c>
      <c r="G1786" s="232">
        <f>'StockBond Returns'!C1776</f>
        <v>2018.5</v>
      </c>
      <c r="H1786" s="147">
        <f t="shared" si="2"/>
        <v>0.5269550083</v>
      </c>
      <c r="I1786" s="147">
        <f t="shared" si="5"/>
        <v>6.261591092</v>
      </c>
      <c r="J1786" s="213" t="str">
        <f t="shared" si="6"/>
        <v/>
      </c>
      <c r="K1786" s="213" t="str">
        <f t="shared" si="7"/>
        <v/>
      </c>
      <c r="L1786" s="213" t="str">
        <f t="shared" si="8"/>
        <v/>
      </c>
      <c r="M1786" s="45">
        <f t="shared" si="11"/>
        <v>0.0129867489</v>
      </c>
      <c r="N1786" s="233" t="str">
        <f t="shared" si="12"/>
        <v/>
      </c>
    </row>
    <row r="1787">
      <c r="A1787" s="180">
        <f t="shared" si="9"/>
        <v>8</v>
      </c>
      <c r="B1787" s="180">
        <f t="shared" si="10"/>
        <v>2018</v>
      </c>
      <c r="C1787" s="45">
        <f>'StockBond Returns'!W1777</f>
        <v>0.02579654693</v>
      </c>
      <c r="D1787" s="231">
        <f>'StockBond Returns'!M1777</f>
        <v>32.88556878</v>
      </c>
      <c r="E1787" s="45">
        <f t="shared" si="1"/>
        <v>0.03270423756</v>
      </c>
      <c r="F1787" s="147">
        <f t="shared" si="4"/>
        <v>195.6980768</v>
      </c>
      <c r="G1787" s="232">
        <f>'StockBond Returns'!C1777</f>
        <v>2018.583333</v>
      </c>
      <c r="H1787" s="147">
        <f t="shared" si="2"/>
        <v>0.533346366</v>
      </c>
      <c r="I1787" s="147">
        <f t="shared" si="5"/>
        <v>6.274984014</v>
      </c>
      <c r="J1787" s="213" t="str">
        <f t="shared" si="6"/>
        <v/>
      </c>
      <c r="K1787" s="213" t="str">
        <f t="shared" si="7"/>
        <v/>
      </c>
      <c r="L1787" s="213" t="str">
        <f t="shared" si="8"/>
        <v/>
      </c>
      <c r="M1787" s="45">
        <f t="shared" si="11"/>
        <v>0.01516675657</v>
      </c>
      <c r="N1787" s="233" t="str">
        <f t="shared" si="12"/>
        <v/>
      </c>
    </row>
    <row r="1788">
      <c r="A1788" s="180">
        <f t="shared" si="9"/>
        <v>9</v>
      </c>
      <c r="B1788" s="180">
        <f t="shared" si="10"/>
        <v>2018</v>
      </c>
      <c r="C1788" s="45">
        <f>'StockBond Returns'!W1778</f>
        <v>0.0007318773533</v>
      </c>
      <c r="D1788" s="231">
        <f>'StockBond Returns'!M1778</f>
        <v>32.76320947</v>
      </c>
      <c r="E1788" s="45">
        <f t="shared" si="1"/>
        <v>0.03276102015</v>
      </c>
      <c r="F1788" s="147">
        <f t="shared" si="4"/>
        <v>195.307567</v>
      </c>
      <c r="G1788" s="232">
        <f>'StockBond Returns'!C1778</f>
        <v>2018.666667</v>
      </c>
      <c r="H1788" s="147">
        <f t="shared" si="2"/>
        <v>0.5332062617</v>
      </c>
      <c r="I1788" s="147">
        <f t="shared" si="5"/>
        <v>6.289176365</v>
      </c>
      <c r="J1788" s="213" t="str">
        <f t="shared" si="6"/>
        <v/>
      </c>
      <c r="K1788" s="213" t="str">
        <f t="shared" si="7"/>
        <v/>
      </c>
      <c r="L1788" s="213" t="str">
        <f t="shared" si="8"/>
        <v/>
      </c>
      <c r="M1788" s="45">
        <f t="shared" si="11"/>
        <v>0.01742318264</v>
      </c>
      <c r="N1788" s="233" t="str">
        <f t="shared" si="12"/>
        <v/>
      </c>
    </row>
    <row r="1789">
      <c r="A1789" s="180">
        <f t="shared" si="9"/>
        <v>10</v>
      </c>
      <c r="B1789" s="180">
        <f t="shared" si="10"/>
        <v>2018</v>
      </c>
      <c r="C1789" s="45">
        <f>'StockBond Returns'!W1779</f>
        <v>-0.05496930681</v>
      </c>
      <c r="D1789" s="231">
        <f>'StockBond Returns'!M1779</f>
        <v>30.21651023</v>
      </c>
      <c r="E1789" s="45">
        <f t="shared" si="1"/>
        <v>0.03404724507</v>
      </c>
      <c r="F1789" s="147">
        <f t="shared" si="4"/>
        <v>184.0677492</v>
      </c>
      <c r="G1789" s="232">
        <f>'StockBond Returns'!C1779</f>
        <v>2018.75</v>
      </c>
      <c r="H1789" s="147">
        <f t="shared" si="2"/>
        <v>0.5222499805</v>
      </c>
      <c r="I1789" s="147">
        <f t="shared" si="5"/>
        <v>6.290764861</v>
      </c>
      <c r="J1789" s="213" t="str">
        <f t="shared" si="6"/>
        <v/>
      </c>
      <c r="K1789" s="213" t="str">
        <f t="shared" si="7"/>
        <v/>
      </c>
      <c r="L1789" s="213" t="str">
        <f t="shared" si="8"/>
        <v/>
      </c>
      <c r="M1789" s="45">
        <f t="shared" si="11"/>
        <v>0.01629590104</v>
      </c>
      <c r="N1789" s="233" t="str">
        <f t="shared" si="12"/>
        <v/>
      </c>
    </row>
    <row r="1790">
      <c r="A1790" s="180">
        <f t="shared" si="9"/>
        <v>11</v>
      </c>
      <c r="B1790" s="180">
        <f t="shared" si="10"/>
        <v>2018</v>
      </c>
      <c r="C1790" s="45">
        <f>'StockBond Returns'!W1780</f>
        <v>0.01872892934</v>
      </c>
      <c r="D1790" s="231">
        <f>'StockBond Returns'!M1780</f>
        <v>30.60517968</v>
      </c>
      <c r="E1790" s="45">
        <f t="shared" si="1"/>
        <v>0.03383710389</v>
      </c>
      <c r="F1790" s="147">
        <f t="shared" si="4"/>
        <v>186.9831099</v>
      </c>
      <c r="G1790" s="232">
        <f>'StockBond Returns'!C1780</f>
        <v>2018.833333</v>
      </c>
      <c r="H1790" s="147">
        <f t="shared" si="2"/>
        <v>0.5272472429</v>
      </c>
      <c r="I1790" s="147">
        <f t="shared" si="5"/>
        <v>6.295245931</v>
      </c>
      <c r="J1790" s="213" t="str">
        <f t="shared" si="6"/>
        <v/>
      </c>
      <c r="K1790" s="213" t="str">
        <f t="shared" si="7"/>
        <v/>
      </c>
      <c r="L1790" s="213" t="str">
        <f t="shared" si="8"/>
        <v/>
      </c>
      <c r="M1790" s="45">
        <f t="shared" si="11"/>
        <v>0.01481005104</v>
      </c>
      <c r="N1790" s="233" t="str">
        <f t="shared" si="12"/>
        <v/>
      </c>
    </row>
    <row r="1791">
      <c r="A1791" s="180">
        <f t="shared" si="9"/>
        <v>12</v>
      </c>
      <c r="B1791" s="180">
        <f t="shared" si="10"/>
        <v>2018</v>
      </c>
      <c r="C1791" s="45">
        <f>'StockBond Returns'!W1781</f>
        <v>-0.06059653972</v>
      </c>
      <c r="D1791" s="231">
        <f>'StockBond Returns'!M1781</f>
        <v>27.62558544</v>
      </c>
      <c r="E1791" s="45">
        <f t="shared" si="1"/>
        <v>0.03559916395</v>
      </c>
      <c r="F1791" s="147">
        <f t="shared" si="4"/>
        <v>175.1572826</v>
      </c>
      <c r="G1791" s="232">
        <f>'StockBond Returns'!C1781</f>
        <v>2018.916667</v>
      </c>
      <c r="H1791" s="147">
        <f t="shared" si="2"/>
        <v>0.5196210682</v>
      </c>
      <c r="I1791" s="147">
        <f t="shared" si="5"/>
        <v>6.292083469</v>
      </c>
      <c r="J1791" s="213" t="str">
        <f t="shared" si="6"/>
        <v/>
      </c>
      <c r="K1791" s="213" t="str">
        <f t="shared" si="7"/>
        <v/>
      </c>
      <c r="L1791" s="213" t="str">
        <f t="shared" si="8"/>
        <v/>
      </c>
      <c r="M1791" s="45">
        <f t="shared" si="11"/>
        <v>0.01202620626</v>
      </c>
      <c r="N1791" s="233" t="str">
        <f t="shared" si="12"/>
        <v/>
      </c>
    </row>
    <row r="1792">
      <c r="A1792" s="180">
        <f t="shared" si="9"/>
        <v>1</v>
      </c>
      <c r="B1792" s="180">
        <f t="shared" si="10"/>
        <v>2019</v>
      </c>
      <c r="C1792" s="45">
        <f>'StockBond Returns'!W1782</f>
        <v>0.06191961653</v>
      </c>
      <c r="D1792" s="231">
        <f>'StockBond Returns'!M1782</f>
        <v>29.4328055</v>
      </c>
      <c r="E1792" s="45">
        <f t="shared" si="1"/>
        <v>0.03448784712</v>
      </c>
      <c r="F1792" s="147">
        <f t="shared" si="4"/>
        <v>185.4511585</v>
      </c>
      <c r="G1792" s="232">
        <f>'StockBond Returns'!C1782</f>
        <v>2019</v>
      </c>
      <c r="H1792" s="147">
        <f t="shared" si="2"/>
        <v>0.5329842669</v>
      </c>
      <c r="I1792" s="147">
        <f t="shared" si="5"/>
        <v>6.297671954</v>
      </c>
      <c r="J1792" s="213" t="str">
        <f t="shared" si="6"/>
        <v/>
      </c>
      <c r="K1792" s="213" t="str">
        <f t="shared" si="7"/>
        <v/>
      </c>
      <c r="L1792" s="213" t="str">
        <f t="shared" si="8"/>
        <v/>
      </c>
      <c r="M1792" s="45">
        <f t="shared" si="11"/>
        <v>0.01002413518</v>
      </c>
      <c r="N1792" s="233" t="str">
        <f t="shared" si="12"/>
        <v/>
      </c>
    </row>
    <row r="1793">
      <c r="A1793" s="180">
        <f t="shared" si="9"/>
        <v>2</v>
      </c>
      <c r="B1793" s="180">
        <f t="shared" si="10"/>
        <v>2019</v>
      </c>
      <c r="C1793" s="45">
        <f>'StockBond Returns'!W1783</f>
        <v>0.02098666923</v>
      </c>
      <c r="D1793" s="231">
        <f>'StockBond Returns'!M1783</f>
        <v>29.8592842</v>
      </c>
      <c r="E1793" s="45">
        <f t="shared" si="1"/>
        <v>0.03424521052</v>
      </c>
      <c r="F1793" s="147">
        <f t="shared" si="4"/>
        <v>188.7989908</v>
      </c>
      <c r="G1793" s="232">
        <f>'StockBond Returns'!C1783</f>
        <v>2019.083333</v>
      </c>
      <c r="H1793" s="147">
        <f t="shared" si="2"/>
        <v>0.5387884323</v>
      </c>
      <c r="I1793" s="147">
        <f t="shared" si="5"/>
        <v>6.315798567</v>
      </c>
      <c r="J1793" s="213" t="str">
        <f t="shared" si="6"/>
        <v/>
      </c>
      <c r="K1793" s="213" t="str">
        <f t="shared" si="7"/>
        <v/>
      </c>
      <c r="L1793" s="213" t="str">
        <f t="shared" si="8"/>
        <v/>
      </c>
      <c r="M1793" s="45">
        <f t="shared" si="11"/>
        <v>0.01200732267</v>
      </c>
      <c r="N1793" s="233" t="str">
        <f t="shared" si="12"/>
        <v/>
      </c>
    </row>
    <row r="1794">
      <c r="A1794" s="180">
        <f t="shared" si="9"/>
        <v>3</v>
      </c>
      <c r="B1794" s="180">
        <f t="shared" si="10"/>
        <v>2019</v>
      </c>
      <c r="C1794" s="45">
        <f>'StockBond Returns'!W1784</f>
        <v>0.01704786886</v>
      </c>
      <c r="D1794" s="231">
        <f>'StockBond Returns'!M1784</f>
        <v>29.89706417</v>
      </c>
      <c r="E1794" s="45">
        <f t="shared" si="1"/>
        <v>0.03422405013</v>
      </c>
      <c r="F1794" s="147">
        <f t="shared" si="4"/>
        <v>191.4696376</v>
      </c>
      <c r="G1794" s="232">
        <f>'StockBond Returns'!C1784</f>
        <v>2019.166667</v>
      </c>
      <c r="H1794" s="147">
        <f t="shared" si="2"/>
        <v>0.5460722064</v>
      </c>
      <c r="I1794" s="147">
        <f t="shared" si="5"/>
        <v>6.343126424</v>
      </c>
      <c r="J1794" s="213" t="str">
        <f t="shared" si="6"/>
        <v/>
      </c>
      <c r="K1794" s="213" t="str">
        <f t="shared" si="7"/>
        <v/>
      </c>
      <c r="L1794" s="213" t="str">
        <f t="shared" si="8"/>
        <v/>
      </c>
      <c r="M1794" s="45">
        <f t="shared" si="11"/>
        <v>0.01573822285</v>
      </c>
      <c r="N1794" s="233" t="str">
        <f t="shared" si="12"/>
        <v/>
      </c>
    </row>
    <row r="1795">
      <c r="A1795" s="180">
        <f t="shared" si="9"/>
        <v>4</v>
      </c>
      <c r="B1795" s="180">
        <f t="shared" si="10"/>
        <v>2019</v>
      </c>
      <c r="C1795" s="45">
        <f>'StockBond Returns'!W1785</f>
        <v>0.02578088684</v>
      </c>
      <c r="D1795" s="231">
        <f>'StockBond Returns'!M1785</f>
        <v>30.56967384</v>
      </c>
      <c r="E1795" s="45">
        <f t="shared" si="1"/>
        <v>0.03385607899</v>
      </c>
      <c r="F1795" s="147">
        <f t="shared" si="4"/>
        <v>195.8457443</v>
      </c>
      <c r="G1795" s="232">
        <f>'StockBond Returns'!C1785</f>
        <v>2019.25</v>
      </c>
      <c r="H1795" s="147">
        <f t="shared" si="2"/>
        <v>0.5525474156</v>
      </c>
      <c r="I1795" s="147">
        <f t="shared" si="5"/>
        <v>6.378105428</v>
      </c>
      <c r="J1795" s="213" t="str">
        <f t="shared" si="6"/>
        <v/>
      </c>
      <c r="K1795" s="213" t="str">
        <f t="shared" si="7"/>
        <v/>
      </c>
      <c r="L1795" s="213" t="str">
        <f t="shared" si="8"/>
        <v/>
      </c>
      <c r="M1795" s="45">
        <f t="shared" si="11"/>
        <v>0.02116199927</v>
      </c>
      <c r="N1795" s="233" t="str">
        <f t="shared" si="12"/>
        <v/>
      </c>
    </row>
    <row r="1796">
      <c r="A1796" s="180">
        <f t="shared" si="9"/>
        <v>5</v>
      </c>
      <c r="B1796" s="180">
        <f t="shared" si="10"/>
        <v>2019</v>
      </c>
      <c r="C1796" s="45">
        <f>'StockBond Returns'!W1786</f>
        <v>-0.04160523439</v>
      </c>
      <c r="D1796" s="231">
        <f>'StockBond Returns'!M1786</f>
        <v>28.19054253</v>
      </c>
      <c r="E1796" s="45">
        <f t="shared" si="1"/>
        <v>0.03523644475</v>
      </c>
      <c r="F1796" s="147">
        <f t="shared" si="4"/>
        <v>187.1679776</v>
      </c>
      <c r="G1796" s="232">
        <f>'StockBond Returns'!C1786</f>
        <v>2019.333333</v>
      </c>
      <c r="H1796" s="147">
        <f t="shared" si="2"/>
        <v>0.5495945085</v>
      </c>
      <c r="I1796" s="147">
        <f t="shared" si="5"/>
        <v>6.405526379</v>
      </c>
      <c r="J1796" s="213" t="str">
        <f t="shared" si="6"/>
        <v/>
      </c>
      <c r="K1796" s="213" t="str">
        <f t="shared" si="7"/>
        <v/>
      </c>
      <c r="L1796" s="213" t="str">
        <f t="shared" si="8"/>
        <v/>
      </c>
      <c r="M1796" s="45">
        <f t="shared" si="11"/>
        <v>0.02503284903</v>
      </c>
      <c r="N1796" s="233" t="str">
        <f t="shared" si="12"/>
        <v/>
      </c>
    </row>
    <row r="1797">
      <c r="A1797" s="180">
        <f t="shared" si="9"/>
        <v>6</v>
      </c>
      <c r="B1797" s="180">
        <f t="shared" si="10"/>
        <v>2019</v>
      </c>
      <c r="C1797" s="45">
        <f>'StockBond Returns'!W1787</f>
        <v>0.0556758963</v>
      </c>
      <c r="D1797" s="231">
        <f>'StockBond Returns'!M1787</f>
        <v>29.80651676</v>
      </c>
      <c r="E1797" s="45">
        <f t="shared" si="1"/>
        <v>0.03427485511</v>
      </c>
      <c r="F1797" s="147">
        <f t="shared" si="4"/>
        <v>197.0085288</v>
      </c>
      <c r="G1797" s="232">
        <f>'StockBond Returns'!C1787</f>
        <v>2019.416667</v>
      </c>
      <c r="H1797" s="147">
        <f t="shared" si="2"/>
        <v>0.5627032318</v>
      </c>
      <c r="I1797" s="147">
        <f t="shared" si="5"/>
        <v>6.445315989</v>
      </c>
      <c r="J1797" s="213" t="str">
        <f t="shared" si="6"/>
        <v/>
      </c>
      <c r="K1797" s="213" t="str">
        <f t="shared" si="7"/>
        <v/>
      </c>
      <c r="L1797" s="213" t="str">
        <f t="shared" si="8"/>
        <v/>
      </c>
      <c r="M1797" s="45">
        <f t="shared" si="11"/>
        <v>0.03057410035</v>
      </c>
      <c r="N1797" s="233" t="str">
        <f t="shared" si="12"/>
        <v/>
      </c>
    </row>
    <row r="1798">
      <c r="A1798" s="180">
        <f t="shared" si="9"/>
        <v>7</v>
      </c>
      <c r="B1798" s="180">
        <f t="shared" si="10"/>
        <v>2019</v>
      </c>
      <c r="C1798" s="45">
        <f>'StockBond Returns'!W1788</f>
        <v>0.008880272894</v>
      </c>
      <c r="D1798" s="231">
        <f>'StockBond Returns'!M1788</f>
        <v>29.8292148</v>
      </c>
      <c r="E1798" s="45">
        <f t="shared" si="1"/>
        <v>0.03426209057</v>
      </c>
      <c r="F1798" s="147">
        <f t="shared" si="4"/>
        <v>198.1903182</v>
      </c>
      <c r="G1798" s="232">
        <f>'StockBond Returns'!C1788</f>
        <v>2019.5</v>
      </c>
      <c r="H1798" s="147">
        <f t="shared" si="2"/>
        <v>0.5658678858</v>
      </c>
      <c r="I1798" s="147">
        <f t="shared" si="5"/>
        <v>6.484228867</v>
      </c>
      <c r="J1798" s="213" t="str">
        <f t="shared" si="6"/>
        <v/>
      </c>
      <c r="K1798" s="213" t="str">
        <f t="shared" si="7"/>
        <v/>
      </c>
      <c r="L1798" s="213" t="str">
        <f t="shared" si="8"/>
        <v/>
      </c>
      <c r="M1798" s="45">
        <f t="shared" si="11"/>
        <v>0.03555610254</v>
      </c>
      <c r="N1798" s="233" t="str">
        <f t="shared" si="12"/>
        <v/>
      </c>
    </row>
    <row r="1799">
      <c r="A1799" s="180">
        <f t="shared" si="9"/>
        <v>8</v>
      </c>
      <c r="B1799" s="180">
        <f t="shared" si="10"/>
        <v>2019</v>
      </c>
      <c r="C1799" s="45">
        <f>'StockBond Returns'!W1789</f>
        <v>-0.002774757159</v>
      </c>
      <c r="D1799" s="231">
        <f>'StockBond Returns'!M1789</f>
        <v>28.99232093</v>
      </c>
      <c r="E1799" s="45">
        <f t="shared" si="1"/>
        <v>0.03474594596</v>
      </c>
      <c r="F1799" s="147">
        <f t="shared" si="4"/>
        <v>197.0760904</v>
      </c>
      <c r="G1799" s="232">
        <f>'StockBond Returns'!C1789</f>
        <v>2019.583333</v>
      </c>
      <c r="H1799" s="147">
        <f t="shared" si="2"/>
        <v>0.5706329323</v>
      </c>
      <c r="I1799" s="147">
        <f t="shared" si="5"/>
        <v>6.521515433</v>
      </c>
      <c r="J1799" s="213" t="str">
        <f t="shared" si="6"/>
        <v/>
      </c>
      <c r="K1799" s="213" t="str">
        <f t="shared" si="7"/>
        <v/>
      </c>
      <c r="L1799" s="213" t="str">
        <f t="shared" si="8"/>
        <v/>
      </c>
      <c r="M1799" s="45">
        <f t="shared" si="11"/>
        <v>0.03928797556</v>
      </c>
      <c r="N1799" s="233" t="str">
        <f t="shared" si="12"/>
        <v/>
      </c>
    </row>
    <row r="1800">
      <c r="A1800" s="180">
        <f t="shared" si="9"/>
        <v>9</v>
      </c>
      <c r="B1800" s="180">
        <f t="shared" si="10"/>
        <v>2019</v>
      </c>
      <c r="C1800" s="45">
        <f>'StockBond Returns'!W1790</f>
        <v>0.00940963682</v>
      </c>
      <c r="D1800" s="231">
        <f>'StockBond Returns'!M1790</f>
        <v>29.17643546</v>
      </c>
      <c r="E1800" s="45">
        <f t="shared" si="1"/>
        <v>0.03463711741</v>
      </c>
      <c r="F1800" s="147">
        <f t="shared" si="4"/>
        <v>198.3545025</v>
      </c>
      <c r="G1800" s="232">
        <f>'StockBond Returns'!C1790</f>
        <v>2019.666667</v>
      </c>
      <c r="H1800" s="147">
        <f t="shared" si="2"/>
        <v>0.5725356825</v>
      </c>
      <c r="I1800" s="147">
        <f t="shared" si="5"/>
        <v>6.560844854</v>
      </c>
      <c r="J1800" s="213" t="str">
        <f t="shared" si="6"/>
        <v/>
      </c>
      <c r="K1800" s="213" t="str">
        <f t="shared" si="7"/>
        <v/>
      </c>
      <c r="L1800" s="213" t="str">
        <f t="shared" si="8"/>
        <v/>
      </c>
      <c r="M1800" s="45">
        <f t="shared" si="11"/>
        <v>0.04319619494</v>
      </c>
      <c r="N1800" s="233" t="str">
        <f t="shared" si="12"/>
        <v/>
      </c>
    </row>
    <row r="1801">
      <c r="A1801" s="180">
        <f t="shared" si="9"/>
        <v>10</v>
      </c>
      <c r="B1801" s="180">
        <f t="shared" si="10"/>
        <v>2019</v>
      </c>
      <c r="C1801" s="45">
        <f>'StockBond Returns'!W1791</f>
        <v>0.01332510898</v>
      </c>
      <c r="D1801" s="231">
        <f>'StockBond Returns'!M1791</f>
        <v>29.42110677</v>
      </c>
      <c r="E1801" s="45">
        <f t="shared" si="1"/>
        <v>0.034494602</v>
      </c>
      <c r="F1801" s="147">
        <f t="shared" si="4"/>
        <v>200.417433</v>
      </c>
      <c r="G1801" s="232">
        <f>'StockBond Returns'!C1791</f>
        <v>2019.75</v>
      </c>
      <c r="H1801" s="147">
        <f t="shared" si="2"/>
        <v>0.5761099656</v>
      </c>
      <c r="I1801" s="147">
        <f t="shared" si="5"/>
        <v>6.614704839</v>
      </c>
      <c r="J1801" s="213" t="str">
        <f t="shared" si="6"/>
        <v/>
      </c>
      <c r="K1801" s="213" t="str">
        <f t="shared" si="7"/>
        <v/>
      </c>
      <c r="L1801" s="213" t="str">
        <f t="shared" si="8"/>
        <v/>
      </c>
      <c r="M1801" s="45">
        <f t="shared" si="11"/>
        <v>0.05149452962</v>
      </c>
      <c r="N1801" s="233" t="str">
        <f t="shared" si="12"/>
        <v/>
      </c>
    </row>
    <row r="1802">
      <c r="A1802" s="180">
        <f t="shared" si="9"/>
        <v>11</v>
      </c>
      <c r="B1802" s="180">
        <f t="shared" si="10"/>
        <v>2019</v>
      </c>
      <c r="C1802" s="45">
        <f>'StockBond Returns'!W1792</f>
        <v>0.02308962074</v>
      </c>
      <c r="D1802" s="231">
        <f>'StockBond Returns'!M1792</f>
        <v>30.18353852</v>
      </c>
      <c r="E1802" s="45">
        <f t="shared" si="1"/>
        <v>0.03406532085</v>
      </c>
      <c r="F1802" s="147">
        <f t="shared" si="4"/>
        <v>204.4555834</v>
      </c>
      <c r="G1802" s="232">
        <f>'StockBond Returns'!C1792</f>
        <v>2019.833333</v>
      </c>
      <c r="H1802" s="147">
        <f t="shared" si="2"/>
        <v>0.5804037541</v>
      </c>
      <c r="I1802" s="147">
        <f t="shared" si="5"/>
        <v>6.66786135</v>
      </c>
      <c r="J1802" s="213" t="str">
        <f t="shared" si="6"/>
        <v/>
      </c>
      <c r="K1802" s="213" t="str">
        <f t="shared" si="7"/>
        <v/>
      </c>
      <c r="L1802" s="213" t="str">
        <f t="shared" si="8"/>
        <v/>
      </c>
      <c r="M1802" s="45">
        <f t="shared" si="11"/>
        <v>0.05918997017</v>
      </c>
      <c r="N1802" s="233" t="str">
        <f t="shared" si="12"/>
        <v/>
      </c>
    </row>
    <row r="1803">
      <c r="A1803" s="180">
        <f t="shared" si="9"/>
        <v>12</v>
      </c>
      <c r="B1803" s="180">
        <f t="shared" si="10"/>
        <v>2019</v>
      </c>
      <c r="C1803" s="45">
        <f>'StockBond Returns'!W1793</f>
        <v>0.0194498088</v>
      </c>
      <c r="D1803" s="231">
        <f>'StockBond Returns'!M1793</f>
        <v>30.84770901</v>
      </c>
      <c r="E1803" s="45">
        <f t="shared" si="1"/>
        <v>0.03370865912</v>
      </c>
      <c r="F1803" s="147">
        <f t="shared" si="4"/>
        <v>207.8405129</v>
      </c>
      <c r="G1803" s="232">
        <f>'StockBond Returns'!C1793</f>
        <v>2019.916667</v>
      </c>
      <c r="H1803" s="147">
        <f t="shared" si="2"/>
        <v>0.5838354169</v>
      </c>
      <c r="I1803" s="147">
        <f t="shared" si="5"/>
        <v>6.732075699</v>
      </c>
      <c r="J1803" s="213" t="str">
        <f t="shared" si="6"/>
        <v/>
      </c>
      <c r="K1803" s="213" t="str">
        <f t="shared" si="7"/>
        <v/>
      </c>
      <c r="L1803" s="213" t="str">
        <f t="shared" si="8"/>
        <v/>
      </c>
      <c r="M1803" s="45">
        <f t="shared" si="11"/>
        <v>0.06992790738</v>
      </c>
      <c r="N1803" s="233" t="str">
        <f t="shared" si="12"/>
        <v/>
      </c>
    </row>
    <row r="1804">
      <c r="A1804" s="180">
        <f t="shared" si="9"/>
        <v>1</v>
      </c>
      <c r="B1804" s="180">
        <f t="shared" si="10"/>
        <v>2020</v>
      </c>
      <c r="C1804" s="45">
        <f>'StockBond Returns'!W1794</f>
        <v>0.006477504439</v>
      </c>
      <c r="D1804" s="231">
        <f>'StockBond Returns'!M1794</f>
        <v>30.48726761</v>
      </c>
      <c r="E1804" s="45">
        <f t="shared" si="1"/>
        <v>0.03390028901</v>
      </c>
      <c r="F1804" s="147">
        <f t="shared" si="4"/>
        <v>208.5991836</v>
      </c>
      <c r="G1804" s="232">
        <f>'StockBond Returns'!C1794</f>
        <v>2020</v>
      </c>
      <c r="H1804" s="147">
        <f t="shared" si="2"/>
        <v>0.5892977176</v>
      </c>
      <c r="I1804" s="147">
        <f t="shared" si="5"/>
        <v>6.788389149</v>
      </c>
      <c r="J1804" s="213" t="str">
        <f t="shared" si="6"/>
        <v/>
      </c>
      <c r="K1804" s="213" t="str">
        <f t="shared" si="7"/>
        <v/>
      </c>
      <c r="L1804" s="213" t="str">
        <f t="shared" si="8"/>
        <v/>
      </c>
      <c r="M1804" s="45">
        <f t="shared" si="11"/>
        <v>0.07792041236</v>
      </c>
      <c r="N1804" s="233" t="str">
        <f t="shared" si="12"/>
        <v/>
      </c>
    </row>
    <row r="1805">
      <c r="A1805" s="180">
        <f t="shared" si="9"/>
        <v>2</v>
      </c>
      <c r="B1805" s="180">
        <f t="shared" si="10"/>
        <v>2020</v>
      </c>
      <c r="C1805" s="45">
        <f>'StockBond Returns'!W1795</f>
        <v>-0.05485628194</v>
      </c>
      <c r="D1805" s="231">
        <f>'StockBond Returns'!M1795</f>
        <v>27.70020108</v>
      </c>
      <c r="E1805" s="45">
        <f t="shared" si="1"/>
        <v>0.03555041048</v>
      </c>
      <c r="F1805" s="147">
        <f t="shared" si="4"/>
        <v>196.5992369</v>
      </c>
      <c r="G1805" s="232">
        <f>'StockBond Returns'!C1795</f>
        <v>2020.083333</v>
      </c>
      <c r="H1805" s="147">
        <f t="shared" si="2"/>
        <v>0.5824319644</v>
      </c>
      <c r="I1805" s="147">
        <f t="shared" si="5"/>
        <v>6.832032682</v>
      </c>
      <c r="J1805" s="213" t="str">
        <f t="shared" si="6"/>
        <v/>
      </c>
      <c r="K1805" s="213" t="str">
        <f t="shared" si="7"/>
        <v/>
      </c>
      <c r="L1805" s="213" t="str">
        <f t="shared" si="8"/>
        <v/>
      </c>
      <c r="M1805" s="45">
        <f t="shared" si="11"/>
        <v>0.08173695045</v>
      </c>
      <c r="N1805" s="233" t="str">
        <f t="shared" si="12"/>
        <v/>
      </c>
    </row>
    <row r="1806">
      <c r="A1806" s="180">
        <f t="shared" si="9"/>
        <v>3</v>
      </c>
      <c r="B1806" s="180">
        <f t="shared" si="10"/>
        <v>2020</v>
      </c>
      <c r="C1806" s="45">
        <f>'StockBond Returns'!W1796</f>
        <v>-0.08038488223</v>
      </c>
      <c r="D1806" s="231">
        <f>'StockBond Returns'!M1796</f>
        <v>24.18276269</v>
      </c>
      <c r="E1806" s="45">
        <f t="shared" si="1"/>
        <v>0.03817588416</v>
      </c>
      <c r="F1806" s="147">
        <f t="shared" si="4"/>
        <v>180.2600172</v>
      </c>
      <c r="G1806" s="232">
        <f>'StockBond Returns'!C1796</f>
        <v>2020.166667</v>
      </c>
      <c r="H1806" s="147">
        <f t="shared" si="2"/>
        <v>0.5734654612</v>
      </c>
      <c r="I1806" s="147">
        <f t="shared" si="5"/>
        <v>6.859425936</v>
      </c>
      <c r="J1806" s="213" t="str">
        <f t="shared" si="6"/>
        <v/>
      </c>
      <c r="K1806" s="213" t="str">
        <f t="shared" si="7"/>
        <v/>
      </c>
      <c r="L1806" s="213" t="str">
        <f t="shared" si="8"/>
        <v/>
      </c>
      <c r="M1806" s="45">
        <f t="shared" si="11"/>
        <v>0.08139511621</v>
      </c>
      <c r="N1806" s="233" t="str">
        <f t="shared" si="12"/>
        <v/>
      </c>
    </row>
    <row r="1807">
      <c r="A1807" s="79"/>
      <c r="B1807" s="79"/>
      <c r="C1807" s="79"/>
      <c r="D1807" s="79"/>
      <c r="E1807" s="79"/>
      <c r="F1807" s="79"/>
      <c r="G1807" s="79"/>
      <c r="H1807" s="79"/>
      <c r="I1807" s="147">
        <f t="shared" ref="I1807:I2267" si="13">I1806</f>
        <v>6.859425936</v>
      </c>
      <c r="J1807" s="79"/>
      <c r="K1807" s="79"/>
      <c r="L1807" s="79"/>
      <c r="M1807" s="79"/>
      <c r="N1807" s="79"/>
    </row>
    <row r="1808">
      <c r="A1808" s="79"/>
      <c r="B1808" s="79"/>
      <c r="C1808" s="79"/>
      <c r="D1808" s="79"/>
      <c r="E1808" s="79"/>
      <c r="F1808" s="79"/>
      <c r="G1808" s="79"/>
      <c r="H1808" s="79"/>
      <c r="I1808" s="147">
        <f t="shared" si="13"/>
        <v>6.859425936</v>
      </c>
      <c r="J1808" s="79"/>
      <c r="K1808" s="79"/>
      <c r="L1808" s="79"/>
      <c r="M1808" s="79"/>
      <c r="N1808" s="79"/>
    </row>
    <row r="1809">
      <c r="A1809" s="79"/>
      <c r="B1809" s="79"/>
      <c r="C1809" s="79"/>
      <c r="D1809" s="79"/>
      <c r="E1809" s="79"/>
      <c r="F1809" s="79"/>
      <c r="G1809" s="79"/>
      <c r="H1809" s="79"/>
      <c r="I1809" s="147">
        <f t="shared" si="13"/>
        <v>6.859425936</v>
      </c>
      <c r="J1809" s="79"/>
      <c r="K1809" s="79"/>
      <c r="L1809" s="79"/>
      <c r="M1809" s="79"/>
      <c r="N1809" s="79"/>
    </row>
    <row r="1810">
      <c r="A1810" s="79"/>
      <c r="B1810" s="79"/>
      <c r="C1810" s="79"/>
      <c r="D1810" s="79"/>
      <c r="E1810" s="79"/>
      <c r="F1810" s="79"/>
      <c r="G1810" s="79"/>
      <c r="H1810" s="79"/>
      <c r="I1810" s="147">
        <f t="shared" si="13"/>
        <v>6.859425936</v>
      </c>
      <c r="J1810" s="79"/>
      <c r="K1810" s="79"/>
      <c r="L1810" s="79"/>
      <c r="M1810" s="79"/>
      <c r="N1810" s="79"/>
    </row>
    <row r="1811">
      <c r="A1811" s="79"/>
      <c r="B1811" s="79"/>
      <c r="C1811" s="79"/>
      <c r="D1811" s="79"/>
      <c r="E1811" s="79"/>
      <c r="F1811" s="79"/>
      <c r="G1811" s="79"/>
      <c r="H1811" s="79"/>
      <c r="I1811" s="147">
        <f t="shared" si="13"/>
        <v>6.859425936</v>
      </c>
      <c r="J1811" s="79"/>
      <c r="K1811" s="79"/>
      <c r="L1811" s="79"/>
      <c r="M1811" s="79"/>
      <c r="N1811" s="79"/>
    </row>
    <row r="1812">
      <c r="A1812" s="79"/>
      <c r="B1812" s="79"/>
      <c r="C1812" s="79"/>
      <c r="D1812" s="79"/>
      <c r="E1812" s="79"/>
      <c r="F1812" s="79"/>
      <c r="G1812" s="79"/>
      <c r="H1812" s="79"/>
      <c r="I1812" s="147">
        <f t="shared" si="13"/>
        <v>6.859425936</v>
      </c>
      <c r="J1812" s="79"/>
      <c r="K1812" s="79"/>
      <c r="L1812" s="79"/>
      <c r="M1812" s="79"/>
      <c r="N1812" s="79"/>
    </row>
    <row r="1813">
      <c r="A1813" s="79"/>
      <c r="B1813" s="79"/>
      <c r="C1813" s="79"/>
      <c r="D1813" s="79"/>
      <c r="E1813" s="79"/>
      <c r="F1813" s="79"/>
      <c r="G1813" s="79"/>
      <c r="H1813" s="79"/>
      <c r="I1813" s="147">
        <f t="shared" si="13"/>
        <v>6.859425936</v>
      </c>
      <c r="J1813" s="79"/>
      <c r="K1813" s="79"/>
      <c r="L1813" s="79"/>
      <c r="M1813" s="79"/>
      <c r="N1813" s="79"/>
    </row>
    <row r="1814">
      <c r="A1814" s="79"/>
      <c r="B1814" s="79"/>
      <c r="C1814" s="79"/>
      <c r="D1814" s="79"/>
      <c r="E1814" s="79"/>
      <c r="F1814" s="79"/>
      <c r="G1814" s="79"/>
      <c r="H1814" s="79"/>
      <c r="I1814" s="147">
        <f t="shared" si="13"/>
        <v>6.859425936</v>
      </c>
      <c r="J1814" s="79"/>
      <c r="K1814" s="79"/>
      <c r="L1814" s="79"/>
      <c r="M1814" s="79"/>
      <c r="N1814" s="79"/>
    </row>
    <row r="1815">
      <c r="A1815" s="79"/>
      <c r="B1815" s="79"/>
      <c r="C1815" s="79"/>
      <c r="D1815" s="79"/>
      <c r="E1815" s="79"/>
      <c r="F1815" s="79"/>
      <c r="G1815" s="79"/>
      <c r="H1815" s="79"/>
      <c r="I1815" s="147">
        <f t="shared" si="13"/>
        <v>6.859425936</v>
      </c>
      <c r="J1815" s="79"/>
      <c r="K1815" s="79"/>
      <c r="L1815" s="79"/>
      <c r="M1815" s="79"/>
      <c r="N1815" s="79"/>
    </row>
    <row r="1816">
      <c r="A1816" s="79"/>
      <c r="B1816" s="79"/>
      <c r="C1816" s="79"/>
      <c r="D1816" s="79"/>
      <c r="E1816" s="79"/>
      <c r="F1816" s="79"/>
      <c r="G1816" s="79"/>
      <c r="H1816" s="79"/>
      <c r="I1816" s="147">
        <f t="shared" si="13"/>
        <v>6.859425936</v>
      </c>
      <c r="J1816" s="79"/>
      <c r="K1816" s="79"/>
      <c r="L1816" s="79"/>
      <c r="M1816" s="79"/>
      <c r="N1816" s="79"/>
    </row>
    <row r="1817">
      <c r="A1817" s="79"/>
      <c r="B1817" s="79"/>
      <c r="C1817" s="79"/>
      <c r="D1817" s="79"/>
      <c r="E1817" s="79"/>
      <c r="F1817" s="79"/>
      <c r="G1817" s="79"/>
      <c r="H1817" s="79"/>
      <c r="I1817" s="147">
        <f t="shared" si="13"/>
        <v>6.859425936</v>
      </c>
      <c r="J1817" s="79"/>
      <c r="K1817" s="79"/>
      <c r="L1817" s="79"/>
      <c r="M1817" s="79"/>
      <c r="N1817" s="79"/>
    </row>
    <row r="1818">
      <c r="A1818" s="79"/>
      <c r="B1818" s="79"/>
      <c r="C1818" s="79"/>
      <c r="D1818" s="79"/>
      <c r="E1818" s="79"/>
      <c r="F1818" s="79"/>
      <c r="G1818" s="79"/>
      <c r="H1818" s="79"/>
      <c r="I1818" s="147">
        <f t="shared" si="13"/>
        <v>6.859425936</v>
      </c>
      <c r="J1818" s="79"/>
      <c r="K1818" s="79"/>
      <c r="L1818" s="79"/>
      <c r="M1818" s="79"/>
      <c r="N1818" s="79"/>
    </row>
    <row r="1819">
      <c r="A1819" s="79"/>
      <c r="B1819" s="79"/>
      <c r="C1819" s="79"/>
      <c r="D1819" s="79"/>
      <c r="E1819" s="79"/>
      <c r="F1819" s="79"/>
      <c r="G1819" s="79"/>
      <c r="H1819" s="79"/>
      <c r="I1819" s="147">
        <f t="shared" si="13"/>
        <v>6.859425936</v>
      </c>
      <c r="J1819" s="79"/>
      <c r="K1819" s="79"/>
      <c r="L1819" s="79"/>
      <c r="M1819" s="79"/>
      <c r="N1819" s="79"/>
    </row>
    <row r="1820">
      <c r="A1820" s="79"/>
      <c r="B1820" s="79"/>
      <c r="C1820" s="79"/>
      <c r="D1820" s="79"/>
      <c r="E1820" s="79"/>
      <c r="F1820" s="79"/>
      <c r="G1820" s="79"/>
      <c r="H1820" s="79"/>
      <c r="I1820" s="147">
        <f t="shared" si="13"/>
        <v>6.859425936</v>
      </c>
      <c r="J1820" s="79"/>
      <c r="K1820" s="79"/>
      <c r="L1820" s="79"/>
      <c r="M1820" s="79"/>
      <c r="N1820" s="79"/>
    </row>
    <row r="1821">
      <c r="A1821" s="79"/>
      <c r="B1821" s="79"/>
      <c r="C1821" s="79"/>
      <c r="D1821" s="79"/>
      <c r="E1821" s="79"/>
      <c r="F1821" s="79"/>
      <c r="G1821" s="79"/>
      <c r="H1821" s="79"/>
      <c r="I1821" s="147">
        <f t="shared" si="13"/>
        <v>6.859425936</v>
      </c>
      <c r="J1821" s="79"/>
      <c r="K1821" s="79"/>
      <c r="L1821" s="79"/>
      <c r="M1821" s="79"/>
      <c r="N1821" s="79"/>
    </row>
    <row r="1822">
      <c r="A1822" s="79"/>
      <c r="B1822" s="79"/>
      <c r="C1822" s="79"/>
      <c r="D1822" s="79"/>
      <c r="E1822" s="79"/>
      <c r="F1822" s="79"/>
      <c r="G1822" s="79"/>
      <c r="H1822" s="79"/>
      <c r="I1822" s="147">
        <f t="shared" si="13"/>
        <v>6.859425936</v>
      </c>
      <c r="J1822" s="79"/>
      <c r="K1822" s="79"/>
      <c r="L1822" s="79"/>
      <c r="M1822" s="79"/>
      <c r="N1822" s="79"/>
    </row>
    <row r="1823">
      <c r="A1823" s="79"/>
      <c r="B1823" s="79"/>
      <c r="C1823" s="79"/>
      <c r="D1823" s="79"/>
      <c r="E1823" s="79"/>
      <c r="F1823" s="79"/>
      <c r="G1823" s="79"/>
      <c r="H1823" s="79"/>
      <c r="I1823" s="147">
        <f t="shared" si="13"/>
        <v>6.859425936</v>
      </c>
      <c r="J1823" s="79"/>
      <c r="K1823" s="79"/>
      <c r="L1823" s="79"/>
      <c r="M1823" s="79"/>
      <c r="N1823" s="79"/>
    </row>
    <row r="1824">
      <c r="A1824" s="79"/>
      <c r="B1824" s="79"/>
      <c r="C1824" s="79"/>
      <c r="D1824" s="79"/>
      <c r="E1824" s="79"/>
      <c r="F1824" s="79"/>
      <c r="G1824" s="79"/>
      <c r="H1824" s="79"/>
      <c r="I1824" s="147">
        <f t="shared" si="13"/>
        <v>6.859425936</v>
      </c>
      <c r="J1824" s="79"/>
      <c r="K1824" s="79"/>
      <c r="L1824" s="79"/>
      <c r="M1824" s="79"/>
      <c r="N1824" s="79"/>
    </row>
    <row r="1825">
      <c r="A1825" s="79"/>
      <c r="B1825" s="79"/>
      <c r="C1825" s="79"/>
      <c r="D1825" s="79"/>
      <c r="E1825" s="79"/>
      <c r="F1825" s="79"/>
      <c r="G1825" s="79"/>
      <c r="H1825" s="79"/>
      <c r="I1825" s="147">
        <f t="shared" si="13"/>
        <v>6.859425936</v>
      </c>
      <c r="J1825" s="79"/>
      <c r="K1825" s="79"/>
      <c r="L1825" s="79"/>
      <c r="M1825" s="79"/>
      <c r="N1825" s="79"/>
    </row>
    <row r="1826">
      <c r="A1826" s="79"/>
      <c r="B1826" s="79"/>
      <c r="C1826" s="79"/>
      <c r="D1826" s="79"/>
      <c r="E1826" s="79"/>
      <c r="F1826" s="79"/>
      <c r="G1826" s="79"/>
      <c r="H1826" s="79"/>
      <c r="I1826" s="147">
        <f t="shared" si="13"/>
        <v>6.859425936</v>
      </c>
      <c r="J1826" s="79"/>
      <c r="K1826" s="79"/>
      <c r="L1826" s="79"/>
      <c r="M1826" s="79"/>
      <c r="N1826" s="79"/>
    </row>
    <row r="1827">
      <c r="A1827" s="79"/>
      <c r="B1827" s="79"/>
      <c r="C1827" s="79"/>
      <c r="D1827" s="79"/>
      <c r="E1827" s="79"/>
      <c r="F1827" s="79"/>
      <c r="G1827" s="79"/>
      <c r="H1827" s="79"/>
      <c r="I1827" s="147">
        <f t="shared" si="13"/>
        <v>6.859425936</v>
      </c>
      <c r="J1827" s="79"/>
      <c r="K1827" s="79"/>
      <c r="L1827" s="79"/>
      <c r="M1827" s="79"/>
      <c r="N1827" s="79"/>
    </row>
    <row r="1828">
      <c r="A1828" s="79"/>
      <c r="B1828" s="79"/>
      <c r="C1828" s="79"/>
      <c r="D1828" s="79"/>
      <c r="E1828" s="79"/>
      <c r="F1828" s="79"/>
      <c r="G1828" s="79"/>
      <c r="H1828" s="79"/>
      <c r="I1828" s="147">
        <f t="shared" si="13"/>
        <v>6.859425936</v>
      </c>
      <c r="J1828" s="79"/>
      <c r="K1828" s="79"/>
      <c r="L1828" s="79"/>
      <c r="M1828" s="79"/>
      <c r="N1828" s="79"/>
    </row>
    <row r="1829">
      <c r="A1829" s="79"/>
      <c r="B1829" s="79"/>
      <c r="C1829" s="79"/>
      <c r="D1829" s="79"/>
      <c r="E1829" s="79"/>
      <c r="F1829" s="79"/>
      <c r="G1829" s="79"/>
      <c r="H1829" s="79"/>
      <c r="I1829" s="147">
        <f t="shared" si="13"/>
        <v>6.859425936</v>
      </c>
      <c r="J1829" s="79"/>
      <c r="K1829" s="79"/>
      <c r="L1829" s="79"/>
      <c r="M1829" s="79"/>
      <c r="N1829" s="79"/>
    </row>
    <row r="1830">
      <c r="A1830" s="79"/>
      <c r="B1830" s="79"/>
      <c r="C1830" s="79"/>
      <c r="D1830" s="79"/>
      <c r="E1830" s="79"/>
      <c r="F1830" s="79"/>
      <c r="G1830" s="79"/>
      <c r="H1830" s="79"/>
      <c r="I1830" s="147">
        <f t="shared" si="13"/>
        <v>6.859425936</v>
      </c>
      <c r="J1830" s="79"/>
      <c r="K1830" s="79"/>
      <c r="L1830" s="79"/>
      <c r="M1830" s="79"/>
      <c r="N1830" s="79"/>
    </row>
    <row r="1831">
      <c r="A1831" s="79"/>
      <c r="B1831" s="79"/>
      <c r="C1831" s="79"/>
      <c r="D1831" s="79"/>
      <c r="E1831" s="79"/>
      <c r="F1831" s="79"/>
      <c r="G1831" s="79"/>
      <c r="H1831" s="79"/>
      <c r="I1831" s="147">
        <f t="shared" si="13"/>
        <v>6.859425936</v>
      </c>
      <c r="J1831" s="79"/>
      <c r="K1831" s="79"/>
      <c r="L1831" s="79"/>
      <c r="M1831" s="79"/>
      <c r="N1831" s="79"/>
    </row>
    <row r="1832">
      <c r="A1832" s="79"/>
      <c r="B1832" s="79"/>
      <c r="C1832" s="79"/>
      <c r="D1832" s="79"/>
      <c r="E1832" s="79"/>
      <c r="F1832" s="79"/>
      <c r="G1832" s="79"/>
      <c r="H1832" s="79"/>
      <c r="I1832" s="147">
        <f t="shared" si="13"/>
        <v>6.859425936</v>
      </c>
      <c r="J1832" s="79"/>
      <c r="K1832" s="79"/>
      <c r="L1832" s="79"/>
      <c r="M1832" s="79"/>
      <c r="N1832" s="79"/>
    </row>
    <row r="1833">
      <c r="A1833" s="79"/>
      <c r="B1833" s="79"/>
      <c r="C1833" s="79"/>
      <c r="D1833" s="79"/>
      <c r="E1833" s="79"/>
      <c r="F1833" s="79"/>
      <c r="G1833" s="79"/>
      <c r="H1833" s="79"/>
      <c r="I1833" s="147">
        <f t="shared" si="13"/>
        <v>6.859425936</v>
      </c>
      <c r="J1833" s="79"/>
      <c r="K1833" s="79"/>
      <c r="L1833" s="79"/>
      <c r="M1833" s="79"/>
      <c r="N1833" s="79"/>
    </row>
    <row r="1834">
      <c r="A1834" s="79"/>
      <c r="B1834" s="79"/>
      <c r="C1834" s="79"/>
      <c r="D1834" s="79"/>
      <c r="E1834" s="79"/>
      <c r="F1834" s="79"/>
      <c r="G1834" s="79"/>
      <c r="H1834" s="79"/>
      <c r="I1834" s="147">
        <f t="shared" si="13"/>
        <v>6.859425936</v>
      </c>
      <c r="J1834" s="79"/>
      <c r="K1834" s="79"/>
      <c r="L1834" s="79"/>
      <c r="M1834" s="79"/>
      <c r="N1834" s="79"/>
    </row>
    <row r="1835">
      <c r="A1835" s="79"/>
      <c r="B1835" s="79"/>
      <c r="C1835" s="79"/>
      <c r="D1835" s="79"/>
      <c r="E1835" s="79"/>
      <c r="F1835" s="79"/>
      <c r="G1835" s="79"/>
      <c r="H1835" s="79"/>
      <c r="I1835" s="147">
        <f t="shared" si="13"/>
        <v>6.859425936</v>
      </c>
      <c r="J1835" s="79"/>
      <c r="K1835" s="79"/>
      <c r="L1835" s="79"/>
      <c r="M1835" s="79"/>
      <c r="N1835" s="79"/>
    </row>
    <row r="1836">
      <c r="A1836" s="79"/>
      <c r="B1836" s="79"/>
      <c r="C1836" s="79"/>
      <c r="D1836" s="79"/>
      <c r="E1836" s="79"/>
      <c r="F1836" s="79"/>
      <c r="G1836" s="79"/>
      <c r="H1836" s="79"/>
      <c r="I1836" s="147">
        <f t="shared" si="13"/>
        <v>6.859425936</v>
      </c>
      <c r="J1836" s="79"/>
      <c r="K1836" s="79"/>
      <c r="L1836" s="79"/>
      <c r="M1836" s="79"/>
      <c r="N1836" s="79"/>
    </row>
    <row r="1837">
      <c r="A1837" s="79"/>
      <c r="B1837" s="79"/>
      <c r="C1837" s="79"/>
      <c r="D1837" s="79"/>
      <c r="E1837" s="79"/>
      <c r="F1837" s="79"/>
      <c r="G1837" s="79"/>
      <c r="H1837" s="79"/>
      <c r="I1837" s="147">
        <f t="shared" si="13"/>
        <v>6.859425936</v>
      </c>
      <c r="J1837" s="79"/>
      <c r="K1837" s="79"/>
      <c r="L1837" s="79"/>
      <c r="M1837" s="79"/>
      <c r="N1837" s="79"/>
    </row>
    <row r="1838">
      <c r="A1838" s="79"/>
      <c r="B1838" s="79"/>
      <c r="C1838" s="79"/>
      <c r="D1838" s="79"/>
      <c r="E1838" s="79"/>
      <c r="F1838" s="79"/>
      <c r="G1838" s="79"/>
      <c r="H1838" s="79"/>
      <c r="I1838" s="147">
        <f t="shared" si="13"/>
        <v>6.859425936</v>
      </c>
      <c r="J1838" s="79"/>
      <c r="K1838" s="79"/>
      <c r="L1838" s="79"/>
      <c r="M1838" s="79"/>
      <c r="N1838" s="79"/>
    </row>
    <row r="1839">
      <c r="A1839" s="79"/>
      <c r="B1839" s="79"/>
      <c r="C1839" s="79"/>
      <c r="D1839" s="79"/>
      <c r="E1839" s="79"/>
      <c r="F1839" s="79"/>
      <c r="G1839" s="79"/>
      <c r="H1839" s="79"/>
      <c r="I1839" s="147">
        <f t="shared" si="13"/>
        <v>6.859425936</v>
      </c>
      <c r="J1839" s="79"/>
      <c r="K1839" s="79"/>
      <c r="L1839" s="79"/>
      <c r="M1839" s="79"/>
      <c r="N1839" s="79"/>
    </row>
    <row r="1840">
      <c r="A1840" s="79"/>
      <c r="B1840" s="79"/>
      <c r="C1840" s="79"/>
      <c r="D1840" s="79"/>
      <c r="E1840" s="79"/>
      <c r="F1840" s="79"/>
      <c r="G1840" s="79"/>
      <c r="H1840" s="79"/>
      <c r="I1840" s="147">
        <f t="shared" si="13"/>
        <v>6.859425936</v>
      </c>
      <c r="J1840" s="79"/>
      <c r="K1840" s="79"/>
      <c r="L1840" s="79"/>
      <c r="M1840" s="79"/>
      <c r="N1840" s="79"/>
    </row>
    <row r="1841">
      <c r="A1841" s="79"/>
      <c r="B1841" s="79"/>
      <c r="C1841" s="79"/>
      <c r="D1841" s="79"/>
      <c r="E1841" s="79"/>
      <c r="F1841" s="79"/>
      <c r="G1841" s="79"/>
      <c r="H1841" s="79"/>
      <c r="I1841" s="147">
        <f t="shared" si="13"/>
        <v>6.859425936</v>
      </c>
      <c r="J1841" s="79"/>
      <c r="K1841" s="79"/>
      <c r="L1841" s="79"/>
      <c r="M1841" s="79"/>
      <c r="N1841" s="79"/>
    </row>
    <row r="1842">
      <c r="A1842" s="79"/>
      <c r="B1842" s="79"/>
      <c r="C1842" s="79"/>
      <c r="D1842" s="79"/>
      <c r="E1842" s="79"/>
      <c r="F1842" s="79"/>
      <c r="G1842" s="79"/>
      <c r="H1842" s="79"/>
      <c r="I1842" s="147">
        <f t="shared" si="13"/>
        <v>6.859425936</v>
      </c>
      <c r="J1842" s="79"/>
      <c r="K1842" s="79"/>
      <c r="L1842" s="79"/>
      <c r="M1842" s="79"/>
      <c r="N1842" s="79"/>
    </row>
    <row r="1843">
      <c r="A1843" s="79"/>
      <c r="B1843" s="79"/>
      <c r="C1843" s="79"/>
      <c r="D1843" s="79"/>
      <c r="E1843" s="79"/>
      <c r="F1843" s="79"/>
      <c r="G1843" s="79"/>
      <c r="H1843" s="79"/>
      <c r="I1843" s="147">
        <f t="shared" si="13"/>
        <v>6.859425936</v>
      </c>
      <c r="J1843" s="79"/>
      <c r="K1843" s="79"/>
      <c r="L1843" s="79"/>
      <c r="M1843" s="79"/>
      <c r="N1843" s="79"/>
    </row>
    <row r="1844">
      <c r="A1844" s="79"/>
      <c r="B1844" s="79"/>
      <c r="C1844" s="79"/>
      <c r="D1844" s="79"/>
      <c r="E1844" s="79"/>
      <c r="F1844" s="79"/>
      <c r="G1844" s="79"/>
      <c r="H1844" s="79"/>
      <c r="I1844" s="147">
        <f t="shared" si="13"/>
        <v>6.859425936</v>
      </c>
      <c r="J1844" s="79"/>
      <c r="K1844" s="79"/>
      <c r="L1844" s="79"/>
      <c r="M1844" s="79"/>
      <c r="N1844" s="79"/>
    </row>
    <row r="1845">
      <c r="A1845" s="79"/>
      <c r="B1845" s="79"/>
      <c r="C1845" s="79"/>
      <c r="D1845" s="79"/>
      <c r="E1845" s="79"/>
      <c r="F1845" s="79"/>
      <c r="G1845" s="79"/>
      <c r="H1845" s="79"/>
      <c r="I1845" s="147">
        <f t="shared" si="13"/>
        <v>6.859425936</v>
      </c>
      <c r="J1845" s="79"/>
      <c r="K1845" s="79"/>
      <c r="L1845" s="79"/>
      <c r="M1845" s="79"/>
      <c r="N1845" s="79"/>
    </row>
    <row r="1846">
      <c r="A1846" s="79"/>
      <c r="B1846" s="79"/>
      <c r="C1846" s="79"/>
      <c r="D1846" s="79"/>
      <c r="E1846" s="79"/>
      <c r="F1846" s="79"/>
      <c r="G1846" s="79"/>
      <c r="H1846" s="79"/>
      <c r="I1846" s="147">
        <f t="shared" si="13"/>
        <v>6.859425936</v>
      </c>
      <c r="J1846" s="79"/>
      <c r="K1846" s="79"/>
      <c r="L1846" s="79"/>
      <c r="M1846" s="79"/>
      <c r="N1846" s="79"/>
    </row>
    <row r="1847">
      <c r="A1847" s="79"/>
      <c r="B1847" s="79"/>
      <c r="C1847" s="79"/>
      <c r="D1847" s="79"/>
      <c r="E1847" s="79"/>
      <c r="F1847" s="79"/>
      <c r="G1847" s="79"/>
      <c r="H1847" s="79"/>
      <c r="I1847" s="147">
        <f t="shared" si="13"/>
        <v>6.859425936</v>
      </c>
      <c r="J1847" s="79"/>
      <c r="K1847" s="79"/>
      <c r="L1847" s="79"/>
      <c r="M1847" s="79"/>
      <c r="N1847" s="79"/>
    </row>
    <row r="1848">
      <c r="A1848" s="79"/>
      <c r="B1848" s="79"/>
      <c r="C1848" s="79"/>
      <c r="D1848" s="79"/>
      <c r="E1848" s="79"/>
      <c r="F1848" s="79"/>
      <c r="G1848" s="79"/>
      <c r="H1848" s="79"/>
      <c r="I1848" s="147">
        <f t="shared" si="13"/>
        <v>6.859425936</v>
      </c>
      <c r="J1848" s="79"/>
      <c r="K1848" s="79"/>
      <c r="L1848" s="79"/>
      <c r="M1848" s="79"/>
      <c r="N1848" s="79"/>
    </row>
    <row r="1849">
      <c r="A1849" s="79"/>
      <c r="B1849" s="79"/>
      <c r="C1849" s="79"/>
      <c r="D1849" s="79"/>
      <c r="E1849" s="79"/>
      <c r="F1849" s="79"/>
      <c r="G1849" s="79"/>
      <c r="H1849" s="79"/>
      <c r="I1849" s="147">
        <f t="shared" si="13"/>
        <v>6.859425936</v>
      </c>
      <c r="J1849" s="79"/>
      <c r="K1849" s="79"/>
      <c r="L1849" s="79"/>
      <c r="M1849" s="79"/>
      <c r="N1849" s="79"/>
    </row>
    <row r="1850">
      <c r="A1850" s="79"/>
      <c r="B1850" s="79"/>
      <c r="C1850" s="79"/>
      <c r="D1850" s="79"/>
      <c r="E1850" s="79"/>
      <c r="F1850" s="79"/>
      <c r="G1850" s="79"/>
      <c r="H1850" s="79"/>
      <c r="I1850" s="147">
        <f t="shared" si="13"/>
        <v>6.859425936</v>
      </c>
      <c r="J1850" s="79"/>
      <c r="K1850" s="79"/>
      <c r="L1850" s="79"/>
      <c r="M1850" s="79"/>
      <c r="N1850" s="79"/>
    </row>
    <row r="1851">
      <c r="A1851" s="79"/>
      <c r="B1851" s="79"/>
      <c r="C1851" s="79"/>
      <c r="D1851" s="79"/>
      <c r="E1851" s="79"/>
      <c r="F1851" s="79"/>
      <c r="G1851" s="79"/>
      <c r="H1851" s="79"/>
      <c r="I1851" s="147">
        <f t="shared" si="13"/>
        <v>6.859425936</v>
      </c>
      <c r="J1851" s="79"/>
      <c r="K1851" s="79"/>
      <c r="L1851" s="79"/>
      <c r="M1851" s="79"/>
      <c r="N1851" s="79"/>
    </row>
    <row r="1852">
      <c r="A1852" s="79"/>
      <c r="B1852" s="79"/>
      <c r="C1852" s="79"/>
      <c r="D1852" s="79"/>
      <c r="E1852" s="79"/>
      <c r="F1852" s="79"/>
      <c r="G1852" s="79"/>
      <c r="H1852" s="79"/>
      <c r="I1852" s="147">
        <f t="shared" si="13"/>
        <v>6.859425936</v>
      </c>
      <c r="J1852" s="79"/>
      <c r="K1852" s="79"/>
      <c r="L1852" s="79"/>
      <c r="M1852" s="79"/>
      <c r="N1852" s="79"/>
    </row>
    <row r="1853">
      <c r="A1853" s="79"/>
      <c r="B1853" s="79"/>
      <c r="C1853" s="79"/>
      <c r="D1853" s="79"/>
      <c r="E1853" s="79"/>
      <c r="F1853" s="79"/>
      <c r="G1853" s="79"/>
      <c r="H1853" s="79"/>
      <c r="I1853" s="147">
        <f t="shared" si="13"/>
        <v>6.859425936</v>
      </c>
      <c r="J1853" s="79"/>
      <c r="K1853" s="79"/>
      <c r="L1853" s="79"/>
      <c r="M1853" s="79"/>
      <c r="N1853" s="79"/>
    </row>
    <row r="1854">
      <c r="A1854" s="79"/>
      <c r="B1854" s="79"/>
      <c r="C1854" s="79"/>
      <c r="D1854" s="79"/>
      <c r="E1854" s="79"/>
      <c r="F1854" s="79"/>
      <c r="G1854" s="79"/>
      <c r="H1854" s="79"/>
      <c r="I1854" s="147">
        <f t="shared" si="13"/>
        <v>6.859425936</v>
      </c>
      <c r="J1854" s="79"/>
      <c r="K1854" s="79"/>
      <c r="L1854" s="79"/>
      <c r="M1854" s="79"/>
      <c r="N1854" s="79"/>
    </row>
    <row r="1855">
      <c r="A1855" s="79"/>
      <c r="B1855" s="79"/>
      <c r="C1855" s="79"/>
      <c r="D1855" s="79"/>
      <c r="E1855" s="79"/>
      <c r="F1855" s="79"/>
      <c r="G1855" s="79"/>
      <c r="H1855" s="79"/>
      <c r="I1855" s="147">
        <f t="shared" si="13"/>
        <v>6.859425936</v>
      </c>
      <c r="J1855" s="79"/>
      <c r="K1855" s="79"/>
      <c r="L1855" s="79"/>
      <c r="M1855" s="79"/>
      <c r="N1855" s="79"/>
    </row>
    <row r="1856">
      <c r="A1856" s="79"/>
      <c r="B1856" s="79"/>
      <c r="C1856" s="79"/>
      <c r="D1856" s="79"/>
      <c r="E1856" s="79"/>
      <c r="F1856" s="79"/>
      <c r="G1856" s="79"/>
      <c r="H1856" s="79"/>
      <c r="I1856" s="147">
        <f t="shared" si="13"/>
        <v>6.859425936</v>
      </c>
      <c r="J1856" s="79"/>
      <c r="K1856" s="79"/>
      <c r="L1856" s="79"/>
      <c r="M1856" s="79"/>
      <c r="N1856" s="79"/>
    </row>
    <row r="1857">
      <c r="A1857" s="79"/>
      <c r="B1857" s="79"/>
      <c r="C1857" s="79"/>
      <c r="D1857" s="79"/>
      <c r="E1857" s="79"/>
      <c r="F1857" s="79"/>
      <c r="G1857" s="79"/>
      <c r="H1857" s="79"/>
      <c r="I1857" s="147">
        <f t="shared" si="13"/>
        <v>6.859425936</v>
      </c>
      <c r="J1857" s="79"/>
      <c r="K1857" s="79"/>
      <c r="L1857" s="79"/>
      <c r="M1857" s="79"/>
      <c r="N1857" s="79"/>
    </row>
    <row r="1858">
      <c r="A1858" s="79"/>
      <c r="B1858" s="79"/>
      <c r="C1858" s="79"/>
      <c r="D1858" s="79"/>
      <c r="E1858" s="79"/>
      <c r="F1858" s="79"/>
      <c r="G1858" s="79"/>
      <c r="H1858" s="79"/>
      <c r="I1858" s="147">
        <f t="shared" si="13"/>
        <v>6.859425936</v>
      </c>
      <c r="J1858" s="79"/>
      <c r="K1858" s="79"/>
      <c r="L1858" s="79"/>
      <c r="M1858" s="79"/>
      <c r="N1858" s="79"/>
    </row>
    <row r="1859">
      <c r="A1859" s="79"/>
      <c r="B1859" s="79"/>
      <c r="C1859" s="79"/>
      <c r="D1859" s="79"/>
      <c r="E1859" s="79"/>
      <c r="F1859" s="79"/>
      <c r="G1859" s="79"/>
      <c r="H1859" s="79"/>
      <c r="I1859" s="147">
        <f t="shared" si="13"/>
        <v>6.859425936</v>
      </c>
      <c r="J1859" s="79"/>
      <c r="K1859" s="79"/>
      <c r="L1859" s="79"/>
      <c r="M1859" s="79"/>
      <c r="N1859" s="79"/>
    </row>
    <row r="1860">
      <c r="A1860" s="79"/>
      <c r="B1860" s="79"/>
      <c r="C1860" s="79"/>
      <c r="D1860" s="79"/>
      <c r="E1860" s="79"/>
      <c r="F1860" s="79"/>
      <c r="G1860" s="79"/>
      <c r="H1860" s="79"/>
      <c r="I1860" s="147">
        <f t="shared" si="13"/>
        <v>6.859425936</v>
      </c>
      <c r="J1860" s="79"/>
      <c r="K1860" s="79"/>
      <c r="L1860" s="79"/>
      <c r="M1860" s="79"/>
      <c r="N1860" s="79"/>
    </row>
    <row r="1861">
      <c r="A1861" s="79"/>
      <c r="B1861" s="79"/>
      <c r="C1861" s="79"/>
      <c r="D1861" s="79"/>
      <c r="E1861" s="79"/>
      <c r="F1861" s="79"/>
      <c r="G1861" s="79"/>
      <c r="H1861" s="79"/>
      <c r="I1861" s="147">
        <f t="shared" si="13"/>
        <v>6.859425936</v>
      </c>
      <c r="J1861" s="79"/>
      <c r="K1861" s="79"/>
      <c r="L1861" s="79"/>
      <c r="M1861" s="79"/>
      <c r="N1861" s="79"/>
    </row>
    <row r="1862">
      <c r="A1862" s="79"/>
      <c r="B1862" s="79"/>
      <c r="C1862" s="79"/>
      <c r="D1862" s="79"/>
      <c r="E1862" s="79"/>
      <c r="F1862" s="79"/>
      <c r="G1862" s="79"/>
      <c r="H1862" s="79"/>
      <c r="I1862" s="147">
        <f t="shared" si="13"/>
        <v>6.859425936</v>
      </c>
      <c r="J1862" s="79"/>
      <c r="K1862" s="79"/>
      <c r="L1862" s="79"/>
      <c r="M1862" s="79"/>
      <c r="N1862" s="79"/>
    </row>
    <row r="1863">
      <c r="A1863" s="79"/>
      <c r="B1863" s="79"/>
      <c r="C1863" s="79"/>
      <c r="D1863" s="79"/>
      <c r="E1863" s="79"/>
      <c r="F1863" s="79"/>
      <c r="G1863" s="79"/>
      <c r="H1863" s="79"/>
      <c r="I1863" s="147">
        <f t="shared" si="13"/>
        <v>6.859425936</v>
      </c>
      <c r="J1863" s="79"/>
      <c r="K1863" s="79"/>
      <c r="L1863" s="79"/>
      <c r="M1863" s="79"/>
      <c r="N1863" s="79"/>
    </row>
    <row r="1864">
      <c r="A1864" s="79"/>
      <c r="B1864" s="79"/>
      <c r="C1864" s="79"/>
      <c r="D1864" s="79"/>
      <c r="E1864" s="79"/>
      <c r="F1864" s="79"/>
      <c r="G1864" s="79"/>
      <c r="H1864" s="79"/>
      <c r="I1864" s="147">
        <f t="shared" si="13"/>
        <v>6.859425936</v>
      </c>
      <c r="J1864" s="79"/>
      <c r="K1864" s="79"/>
      <c r="L1864" s="79"/>
      <c r="M1864" s="79"/>
      <c r="N1864" s="79"/>
    </row>
    <row r="1865">
      <c r="A1865" s="79"/>
      <c r="B1865" s="79"/>
      <c r="C1865" s="79"/>
      <c r="D1865" s="79"/>
      <c r="E1865" s="79"/>
      <c r="F1865" s="79"/>
      <c r="G1865" s="79"/>
      <c r="H1865" s="79"/>
      <c r="I1865" s="147">
        <f t="shared" si="13"/>
        <v>6.859425936</v>
      </c>
      <c r="J1865" s="79"/>
      <c r="K1865" s="79"/>
      <c r="L1865" s="79"/>
      <c r="M1865" s="79"/>
      <c r="N1865" s="79"/>
    </row>
    <row r="1866">
      <c r="A1866" s="79"/>
      <c r="B1866" s="79"/>
      <c r="C1866" s="79"/>
      <c r="D1866" s="79"/>
      <c r="E1866" s="79"/>
      <c r="F1866" s="79"/>
      <c r="G1866" s="79"/>
      <c r="H1866" s="79"/>
      <c r="I1866" s="147">
        <f t="shared" si="13"/>
        <v>6.859425936</v>
      </c>
      <c r="J1866" s="79"/>
      <c r="K1866" s="79"/>
      <c r="L1866" s="79"/>
      <c r="M1866" s="79"/>
      <c r="N1866" s="79"/>
    </row>
    <row r="1867">
      <c r="A1867" s="79"/>
      <c r="B1867" s="79"/>
      <c r="C1867" s="79"/>
      <c r="D1867" s="79"/>
      <c r="E1867" s="79"/>
      <c r="F1867" s="79"/>
      <c r="G1867" s="79"/>
      <c r="H1867" s="79"/>
      <c r="I1867" s="147">
        <f t="shared" si="13"/>
        <v>6.859425936</v>
      </c>
      <c r="J1867" s="79"/>
      <c r="K1867" s="79"/>
      <c r="L1867" s="79"/>
      <c r="M1867" s="79"/>
      <c r="N1867" s="79"/>
    </row>
    <row r="1868">
      <c r="A1868" s="79"/>
      <c r="B1868" s="79"/>
      <c r="C1868" s="79"/>
      <c r="D1868" s="79"/>
      <c r="E1868" s="79"/>
      <c r="F1868" s="79"/>
      <c r="G1868" s="79"/>
      <c r="H1868" s="79"/>
      <c r="I1868" s="147">
        <f t="shared" si="13"/>
        <v>6.859425936</v>
      </c>
      <c r="J1868" s="79"/>
      <c r="K1868" s="79"/>
      <c r="L1868" s="79"/>
      <c r="M1868" s="79"/>
      <c r="N1868" s="79"/>
    </row>
    <row r="1869">
      <c r="A1869" s="79"/>
      <c r="B1869" s="79"/>
      <c r="C1869" s="79"/>
      <c r="D1869" s="79"/>
      <c r="E1869" s="79"/>
      <c r="F1869" s="79"/>
      <c r="G1869" s="79"/>
      <c r="H1869" s="79"/>
      <c r="I1869" s="147">
        <f t="shared" si="13"/>
        <v>6.859425936</v>
      </c>
      <c r="J1869" s="79"/>
      <c r="K1869" s="79"/>
      <c r="L1869" s="79"/>
      <c r="M1869" s="79"/>
      <c r="N1869" s="79"/>
    </row>
    <row r="1870">
      <c r="A1870" s="79"/>
      <c r="B1870" s="79"/>
      <c r="C1870" s="79"/>
      <c r="D1870" s="79"/>
      <c r="E1870" s="79"/>
      <c r="F1870" s="79"/>
      <c r="G1870" s="79"/>
      <c r="H1870" s="79"/>
      <c r="I1870" s="147">
        <f t="shared" si="13"/>
        <v>6.859425936</v>
      </c>
      <c r="J1870" s="79"/>
      <c r="K1870" s="79"/>
      <c r="L1870" s="79"/>
      <c r="M1870" s="79"/>
      <c r="N1870" s="79"/>
    </row>
    <row r="1871">
      <c r="A1871" s="79"/>
      <c r="B1871" s="79"/>
      <c r="C1871" s="79"/>
      <c r="D1871" s="79"/>
      <c r="E1871" s="79"/>
      <c r="F1871" s="79"/>
      <c r="G1871" s="79"/>
      <c r="H1871" s="79"/>
      <c r="I1871" s="147">
        <f t="shared" si="13"/>
        <v>6.859425936</v>
      </c>
      <c r="J1871" s="79"/>
      <c r="K1871" s="79"/>
      <c r="L1871" s="79"/>
      <c r="M1871" s="79"/>
      <c r="N1871" s="79"/>
    </row>
    <row r="1872">
      <c r="A1872" s="79"/>
      <c r="B1872" s="79"/>
      <c r="C1872" s="79"/>
      <c r="D1872" s="79"/>
      <c r="E1872" s="79"/>
      <c r="F1872" s="79"/>
      <c r="G1872" s="79"/>
      <c r="H1872" s="79"/>
      <c r="I1872" s="147">
        <f t="shared" si="13"/>
        <v>6.859425936</v>
      </c>
      <c r="J1872" s="79"/>
      <c r="K1872" s="79"/>
      <c r="L1872" s="79"/>
      <c r="M1872" s="79"/>
      <c r="N1872" s="79"/>
    </row>
    <row r="1873">
      <c r="A1873" s="79"/>
      <c r="B1873" s="79"/>
      <c r="C1873" s="79"/>
      <c r="D1873" s="79"/>
      <c r="E1873" s="79"/>
      <c r="F1873" s="79"/>
      <c r="G1873" s="79"/>
      <c r="H1873" s="79"/>
      <c r="I1873" s="147">
        <f t="shared" si="13"/>
        <v>6.859425936</v>
      </c>
      <c r="J1873" s="79"/>
      <c r="K1873" s="79"/>
      <c r="L1873" s="79"/>
      <c r="M1873" s="79"/>
      <c r="N1873" s="79"/>
    </row>
    <row r="1874">
      <c r="A1874" s="79"/>
      <c r="B1874" s="79"/>
      <c r="C1874" s="79"/>
      <c r="D1874" s="79"/>
      <c r="E1874" s="79"/>
      <c r="F1874" s="79"/>
      <c r="G1874" s="79"/>
      <c r="H1874" s="79"/>
      <c r="I1874" s="147">
        <f t="shared" si="13"/>
        <v>6.859425936</v>
      </c>
      <c r="J1874" s="79"/>
      <c r="K1874" s="79"/>
      <c r="L1874" s="79"/>
      <c r="M1874" s="79"/>
      <c r="N1874" s="79"/>
    </row>
    <row r="1875">
      <c r="A1875" s="79"/>
      <c r="B1875" s="79"/>
      <c r="C1875" s="79"/>
      <c r="D1875" s="79"/>
      <c r="E1875" s="79"/>
      <c r="F1875" s="79"/>
      <c r="G1875" s="79"/>
      <c r="H1875" s="79"/>
      <c r="I1875" s="147">
        <f t="shared" si="13"/>
        <v>6.859425936</v>
      </c>
      <c r="J1875" s="79"/>
      <c r="K1875" s="79"/>
      <c r="L1875" s="79"/>
      <c r="M1875" s="79"/>
      <c r="N1875" s="79"/>
    </row>
    <row r="1876">
      <c r="A1876" s="79"/>
      <c r="B1876" s="79"/>
      <c r="C1876" s="79"/>
      <c r="D1876" s="79"/>
      <c r="E1876" s="79"/>
      <c r="F1876" s="79"/>
      <c r="G1876" s="79"/>
      <c r="H1876" s="79"/>
      <c r="I1876" s="147">
        <f t="shared" si="13"/>
        <v>6.859425936</v>
      </c>
      <c r="J1876" s="79"/>
      <c r="K1876" s="79"/>
      <c r="L1876" s="79"/>
      <c r="M1876" s="79"/>
      <c r="N1876" s="79"/>
    </row>
    <row r="1877">
      <c r="A1877" s="79"/>
      <c r="B1877" s="79"/>
      <c r="C1877" s="79"/>
      <c r="D1877" s="79"/>
      <c r="E1877" s="79"/>
      <c r="F1877" s="79"/>
      <c r="G1877" s="79"/>
      <c r="H1877" s="79"/>
      <c r="I1877" s="147">
        <f t="shared" si="13"/>
        <v>6.859425936</v>
      </c>
      <c r="J1877" s="79"/>
      <c r="K1877" s="79"/>
      <c r="L1877" s="79"/>
      <c r="M1877" s="79"/>
      <c r="N1877" s="79"/>
    </row>
    <row r="1878">
      <c r="A1878" s="79"/>
      <c r="B1878" s="79"/>
      <c r="C1878" s="79"/>
      <c r="D1878" s="79"/>
      <c r="E1878" s="79"/>
      <c r="F1878" s="79"/>
      <c r="G1878" s="79"/>
      <c r="H1878" s="79"/>
      <c r="I1878" s="147">
        <f t="shared" si="13"/>
        <v>6.859425936</v>
      </c>
      <c r="J1878" s="79"/>
      <c r="K1878" s="79"/>
      <c r="L1878" s="79"/>
      <c r="M1878" s="79"/>
      <c r="N1878" s="79"/>
    </row>
    <row r="1879">
      <c r="A1879" s="79"/>
      <c r="B1879" s="79"/>
      <c r="C1879" s="79"/>
      <c r="D1879" s="79"/>
      <c r="E1879" s="79"/>
      <c r="F1879" s="79"/>
      <c r="G1879" s="79"/>
      <c r="H1879" s="79"/>
      <c r="I1879" s="147">
        <f t="shared" si="13"/>
        <v>6.859425936</v>
      </c>
      <c r="J1879" s="79"/>
      <c r="K1879" s="79"/>
      <c r="L1879" s="79"/>
      <c r="M1879" s="79"/>
      <c r="N1879" s="79"/>
    </row>
    <row r="1880">
      <c r="A1880" s="79"/>
      <c r="B1880" s="79"/>
      <c r="C1880" s="79"/>
      <c r="D1880" s="79"/>
      <c r="E1880" s="79"/>
      <c r="F1880" s="79"/>
      <c r="G1880" s="79"/>
      <c r="H1880" s="79"/>
      <c r="I1880" s="147">
        <f t="shared" si="13"/>
        <v>6.859425936</v>
      </c>
      <c r="J1880" s="79"/>
      <c r="K1880" s="79"/>
      <c r="L1880" s="79"/>
      <c r="M1880" s="79"/>
      <c r="N1880" s="79"/>
    </row>
    <row r="1881">
      <c r="A1881" s="79"/>
      <c r="B1881" s="79"/>
      <c r="C1881" s="79"/>
      <c r="D1881" s="79"/>
      <c r="E1881" s="79"/>
      <c r="F1881" s="79"/>
      <c r="G1881" s="79"/>
      <c r="H1881" s="79"/>
      <c r="I1881" s="147">
        <f t="shared" si="13"/>
        <v>6.859425936</v>
      </c>
      <c r="J1881" s="79"/>
      <c r="K1881" s="79"/>
      <c r="L1881" s="79"/>
      <c r="M1881" s="79"/>
      <c r="N1881" s="79"/>
    </row>
    <row r="1882">
      <c r="A1882" s="79"/>
      <c r="B1882" s="79"/>
      <c r="C1882" s="79"/>
      <c r="D1882" s="79"/>
      <c r="E1882" s="79"/>
      <c r="F1882" s="79"/>
      <c r="G1882" s="79"/>
      <c r="H1882" s="79"/>
      <c r="I1882" s="147">
        <f t="shared" si="13"/>
        <v>6.859425936</v>
      </c>
      <c r="J1882" s="79"/>
      <c r="K1882" s="79"/>
      <c r="L1882" s="79"/>
      <c r="M1882" s="79"/>
      <c r="N1882" s="79"/>
    </row>
    <row r="1883">
      <c r="A1883" s="79"/>
      <c r="B1883" s="79"/>
      <c r="C1883" s="79"/>
      <c r="D1883" s="79"/>
      <c r="E1883" s="79"/>
      <c r="F1883" s="79"/>
      <c r="G1883" s="79"/>
      <c r="H1883" s="79"/>
      <c r="I1883" s="147">
        <f t="shared" si="13"/>
        <v>6.859425936</v>
      </c>
      <c r="J1883" s="79"/>
      <c r="K1883" s="79"/>
      <c r="L1883" s="79"/>
      <c r="M1883" s="79"/>
      <c r="N1883" s="79"/>
    </row>
    <row r="1884">
      <c r="A1884" s="79"/>
      <c r="B1884" s="79"/>
      <c r="C1884" s="79"/>
      <c r="D1884" s="79"/>
      <c r="E1884" s="79"/>
      <c r="F1884" s="79"/>
      <c r="G1884" s="79"/>
      <c r="H1884" s="79"/>
      <c r="I1884" s="147">
        <f t="shared" si="13"/>
        <v>6.859425936</v>
      </c>
      <c r="J1884" s="79"/>
      <c r="K1884" s="79"/>
      <c r="L1884" s="79"/>
      <c r="M1884" s="79"/>
      <c r="N1884" s="79"/>
    </row>
    <row r="1885">
      <c r="A1885" s="79"/>
      <c r="B1885" s="79"/>
      <c r="C1885" s="79"/>
      <c r="D1885" s="79"/>
      <c r="E1885" s="79"/>
      <c r="F1885" s="79"/>
      <c r="G1885" s="79"/>
      <c r="H1885" s="79"/>
      <c r="I1885" s="147">
        <f t="shared" si="13"/>
        <v>6.859425936</v>
      </c>
      <c r="J1885" s="79"/>
      <c r="K1885" s="79"/>
      <c r="L1885" s="79"/>
      <c r="M1885" s="79"/>
      <c r="N1885" s="79"/>
    </row>
    <row r="1886">
      <c r="A1886" s="79"/>
      <c r="B1886" s="79"/>
      <c r="C1886" s="79"/>
      <c r="D1886" s="79"/>
      <c r="E1886" s="79"/>
      <c r="F1886" s="79"/>
      <c r="G1886" s="79"/>
      <c r="H1886" s="79"/>
      <c r="I1886" s="147">
        <f t="shared" si="13"/>
        <v>6.859425936</v>
      </c>
      <c r="J1886" s="79"/>
      <c r="K1886" s="79"/>
      <c r="L1886" s="79"/>
      <c r="M1886" s="79"/>
      <c r="N1886" s="79"/>
    </row>
    <row r="1887">
      <c r="A1887" s="79"/>
      <c r="B1887" s="79"/>
      <c r="C1887" s="79"/>
      <c r="D1887" s="79"/>
      <c r="E1887" s="79"/>
      <c r="F1887" s="79"/>
      <c r="G1887" s="79"/>
      <c r="H1887" s="79"/>
      <c r="I1887" s="147">
        <f t="shared" si="13"/>
        <v>6.859425936</v>
      </c>
      <c r="J1887" s="79"/>
      <c r="K1887" s="79"/>
      <c r="L1887" s="79"/>
      <c r="M1887" s="79"/>
      <c r="N1887" s="79"/>
    </row>
    <row r="1888">
      <c r="A1888" s="79"/>
      <c r="B1888" s="79"/>
      <c r="C1888" s="79"/>
      <c r="D1888" s="79"/>
      <c r="E1888" s="79"/>
      <c r="F1888" s="79"/>
      <c r="G1888" s="79"/>
      <c r="H1888" s="79"/>
      <c r="I1888" s="147">
        <f t="shared" si="13"/>
        <v>6.859425936</v>
      </c>
      <c r="J1888" s="79"/>
      <c r="K1888" s="79"/>
      <c r="L1888" s="79"/>
      <c r="M1888" s="79"/>
      <c r="N1888" s="79"/>
    </row>
    <row r="1889">
      <c r="A1889" s="79"/>
      <c r="B1889" s="79"/>
      <c r="C1889" s="79"/>
      <c r="D1889" s="79"/>
      <c r="E1889" s="79"/>
      <c r="F1889" s="79"/>
      <c r="G1889" s="79"/>
      <c r="H1889" s="79"/>
      <c r="I1889" s="147">
        <f t="shared" si="13"/>
        <v>6.859425936</v>
      </c>
      <c r="J1889" s="79"/>
      <c r="K1889" s="79"/>
      <c r="L1889" s="79"/>
      <c r="M1889" s="79"/>
      <c r="N1889" s="79"/>
    </row>
    <row r="1890">
      <c r="A1890" s="79"/>
      <c r="B1890" s="79"/>
      <c r="C1890" s="79"/>
      <c r="D1890" s="79"/>
      <c r="E1890" s="79"/>
      <c r="F1890" s="79"/>
      <c r="G1890" s="79"/>
      <c r="H1890" s="79"/>
      <c r="I1890" s="147">
        <f t="shared" si="13"/>
        <v>6.859425936</v>
      </c>
      <c r="J1890" s="79"/>
      <c r="K1890" s="79"/>
      <c r="L1890" s="79"/>
      <c r="M1890" s="79"/>
      <c r="N1890" s="79"/>
    </row>
    <row r="1891">
      <c r="A1891" s="79"/>
      <c r="B1891" s="79"/>
      <c r="C1891" s="79"/>
      <c r="D1891" s="79"/>
      <c r="E1891" s="79"/>
      <c r="F1891" s="79"/>
      <c r="G1891" s="79"/>
      <c r="H1891" s="79"/>
      <c r="I1891" s="147">
        <f t="shared" si="13"/>
        <v>6.859425936</v>
      </c>
      <c r="J1891" s="79"/>
      <c r="K1891" s="79"/>
      <c r="L1891" s="79"/>
      <c r="M1891" s="79"/>
      <c r="N1891" s="79"/>
    </row>
    <row r="1892">
      <c r="A1892" s="79"/>
      <c r="B1892" s="79"/>
      <c r="C1892" s="79"/>
      <c r="D1892" s="79"/>
      <c r="E1892" s="79"/>
      <c r="F1892" s="79"/>
      <c r="G1892" s="79"/>
      <c r="H1892" s="79"/>
      <c r="I1892" s="147">
        <f t="shared" si="13"/>
        <v>6.859425936</v>
      </c>
      <c r="J1892" s="79"/>
      <c r="K1892" s="79"/>
      <c r="L1892" s="79"/>
      <c r="M1892" s="79"/>
      <c r="N1892" s="79"/>
    </row>
    <row r="1893">
      <c r="A1893" s="79"/>
      <c r="B1893" s="79"/>
      <c r="C1893" s="79"/>
      <c r="D1893" s="79"/>
      <c r="E1893" s="79"/>
      <c r="F1893" s="79"/>
      <c r="G1893" s="79"/>
      <c r="H1893" s="79"/>
      <c r="I1893" s="147">
        <f t="shared" si="13"/>
        <v>6.859425936</v>
      </c>
      <c r="J1893" s="79"/>
      <c r="K1893" s="79"/>
      <c r="L1893" s="79"/>
      <c r="M1893" s="79"/>
      <c r="N1893" s="79"/>
    </row>
    <row r="1894">
      <c r="A1894" s="79"/>
      <c r="B1894" s="79"/>
      <c r="C1894" s="79"/>
      <c r="D1894" s="79"/>
      <c r="E1894" s="79"/>
      <c r="F1894" s="79"/>
      <c r="G1894" s="79"/>
      <c r="H1894" s="79"/>
      <c r="I1894" s="147">
        <f t="shared" si="13"/>
        <v>6.859425936</v>
      </c>
      <c r="J1894" s="79"/>
      <c r="K1894" s="79"/>
      <c r="L1894" s="79"/>
      <c r="M1894" s="79"/>
      <c r="N1894" s="79"/>
    </row>
    <row r="1895">
      <c r="A1895" s="79"/>
      <c r="B1895" s="79"/>
      <c r="C1895" s="79"/>
      <c r="D1895" s="79"/>
      <c r="E1895" s="79"/>
      <c r="F1895" s="79"/>
      <c r="G1895" s="79"/>
      <c r="H1895" s="79"/>
      <c r="I1895" s="147">
        <f t="shared" si="13"/>
        <v>6.859425936</v>
      </c>
      <c r="J1895" s="79"/>
      <c r="K1895" s="79"/>
      <c r="L1895" s="79"/>
      <c r="M1895" s="79"/>
      <c r="N1895" s="79"/>
    </row>
    <row r="1896">
      <c r="A1896" s="79"/>
      <c r="B1896" s="79"/>
      <c r="C1896" s="79"/>
      <c r="D1896" s="79"/>
      <c r="E1896" s="79"/>
      <c r="F1896" s="79"/>
      <c r="G1896" s="79"/>
      <c r="H1896" s="79"/>
      <c r="I1896" s="147">
        <f t="shared" si="13"/>
        <v>6.859425936</v>
      </c>
      <c r="J1896" s="79"/>
      <c r="K1896" s="79"/>
      <c r="L1896" s="79"/>
      <c r="M1896" s="79"/>
      <c r="N1896" s="79"/>
    </row>
    <row r="1897">
      <c r="A1897" s="79"/>
      <c r="B1897" s="79"/>
      <c r="C1897" s="79"/>
      <c r="D1897" s="79"/>
      <c r="E1897" s="79"/>
      <c r="F1897" s="79"/>
      <c r="G1897" s="79"/>
      <c r="H1897" s="79"/>
      <c r="I1897" s="147">
        <f t="shared" si="13"/>
        <v>6.859425936</v>
      </c>
      <c r="J1897" s="79"/>
      <c r="K1897" s="79"/>
      <c r="L1897" s="79"/>
      <c r="M1897" s="79"/>
      <c r="N1897" s="79"/>
    </row>
    <row r="1898">
      <c r="A1898" s="79"/>
      <c r="B1898" s="79"/>
      <c r="C1898" s="79"/>
      <c r="D1898" s="79"/>
      <c r="E1898" s="79"/>
      <c r="F1898" s="79"/>
      <c r="G1898" s="79"/>
      <c r="H1898" s="79"/>
      <c r="I1898" s="147">
        <f t="shared" si="13"/>
        <v>6.859425936</v>
      </c>
      <c r="J1898" s="79"/>
      <c r="K1898" s="79"/>
      <c r="L1898" s="79"/>
      <c r="M1898" s="79"/>
      <c r="N1898" s="79"/>
    </row>
    <row r="1899">
      <c r="A1899" s="79"/>
      <c r="B1899" s="79"/>
      <c r="C1899" s="79"/>
      <c r="D1899" s="79"/>
      <c r="E1899" s="79"/>
      <c r="F1899" s="79"/>
      <c r="G1899" s="79"/>
      <c r="H1899" s="79"/>
      <c r="I1899" s="147">
        <f t="shared" si="13"/>
        <v>6.859425936</v>
      </c>
      <c r="J1899" s="79"/>
      <c r="K1899" s="79"/>
      <c r="L1899" s="79"/>
      <c r="M1899" s="79"/>
      <c r="N1899" s="79"/>
    </row>
    <row r="1900">
      <c r="A1900" s="79"/>
      <c r="B1900" s="79"/>
      <c r="C1900" s="79"/>
      <c r="D1900" s="79"/>
      <c r="E1900" s="79"/>
      <c r="F1900" s="79"/>
      <c r="G1900" s="79"/>
      <c r="H1900" s="79"/>
      <c r="I1900" s="147">
        <f t="shared" si="13"/>
        <v>6.859425936</v>
      </c>
      <c r="J1900" s="79"/>
      <c r="K1900" s="79"/>
      <c r="L1900" s="79"/>
      <c r="M1900" s="79"/>
      <c r="N1900" s="79"/>
    </row>
    <row r="1901">
      <c r="A1901" s="79"/>
      <c r="B1901" s="79"/>
      <c r="C1901" s="79"/>
      <c r="D1901" s="79"/>
      <c r="E1901" s="79"/>
      <c r="F1901" s="79"/>
      <c r="G1901" s="79"/>
      <c r="H1901" s="79"/>
      <c r="I1901" s="147">
        <f t="shared" si="13"/>
        <v>6.859425936</v>
      </c>
      <c r="J1901" s="79"/>
      <c r="K1901" s="79"/>
      <c r="L1901" s="79"/>
      <c r="M1901" s="79"/>
      <c r="N1901" s="79"/>
    </row>
    <row r="1902">
      <c r="A1902" s="79"/>
      <c r="B1902" s="79"/>
      <c r="C1902" s="79"/>
      <c r="D1902" s="79"/>
      <c r="E1902" s="79"/>
      <c r="F1902" s="79"/>
      <c r="G1902" s="79"/>
      <c r="H1902" s="79"/>
      <c r="I1902" s="147">
        <f t="shared" si="13"/>
        <v>6.859425936</v>
      </c>
      <c r="J1902" s="79"/>
      <c r="K1902" s="79"/>
      <c r="L1902" s="79"/>
      <c r="M1902" s="79"/>
      <c r="N1902" s="79"/>
    </row>
    <row r="1903">
      <c r="A1903" s="79"/>
      <c r="B1903" s="79"/>
      <c r="C1903" s="79"/>
      <c r="D1903" s="79"/>
      <c r="E1903" s="79"/>
      <c r="F1903" s="79"/>
      <c r="G1903" s="79"/>
      <c r="H1903" s="79"/>
      <c r="I1903" s="147">
        <f t="shared" si="13"/>
        <v>6.859425936</v>
      </c>
      <c r="J1903" s="79"/>
      <c r="K1903" s="79"/>
      <c r="L1903" s="79"/>
      <c r="M1903" s="79"/>
      <c r="N1903" s="79"/>
    </row>
    <row r="1904">
      <c r="A1904" s="79"/>
      <c r="B1904" s="79"/>
      <c r="C1904" s="79"/>
      <c r="D1904" s="79"/>
      <c r="E1904" s="79"/>
      <c r="F1904" s="79"/>
      <c r="G1904" s="79"/>
      <c r="H1904" s="79"/>
      <c r="I1904" s="147">
        <f t="shared" si="13"/>
        <v>6.859425936</v>
      </c>
      <c r="J1904" s="79"/>
      <c r="K1904" s="79"/>
      <c r="L1904" s="79"/>
      <c r="M1904" s="79"/>
      <c r="N1904" s="79"/>
    </row>
    <row r="1905">
      <c r="A1905" s="79"/>
      <c r="B1905" s="79"/>
      <c r="C1905" s="79"/>
      <c r="D1905" s="79"/>
      <c r="E1905" s="79"/>
      <c r="F1905" s="79"/>
      <c r="G1905" s="79"/>
      <c r="H1905" s="79"/>
      <c r="I1905" s="147">
        <f t="shared" si="13"/>
        <v>6.859425936</v>
      </c>
      <c r="J1905" s="79"/>
      <c r="K1905" s="79"/>
      <c r="L1905" s="79"/>
      <c r="M1905" s="79"/>
      <c r="N1905" s="79"/>
    </row>
    <row r="1906">
      <c r="A1906" s="79"/>
      <c r="B1906" s="79"/>
      <c r="C1906" s="79"/>
      <c r="D1906" s="79"/>
      <c r="E1906" s="79"/>
      <c r="F1906" s="79"/>
      <c r="G1906" s="79"/>
      <c r="H1906" s="79"/>
      <c r="I1906" s="147">
        <f t="shared" si="13"/>
        <v>6.859425936</v>
      </c>
      <c r="J1906" s="79"/>
      <c r="K1906" s="79"/>
      <c r="L1906" s="79"/>
      <c r="M1906" s="79"/>
      <c r="N1906" s="79"/>
    </row>
    <row r="1907">
      <c r="A1907" s="79"/>
      <c r="B1907" s="79"/>
      <c r="C1907" s="79"/>
      <c r="D1907" s="79"/>
      <c r="E1907" s="79"/>
      <c r="F1907" s="79"/>
      <c r="G1907" s="79"/>
      <c r="H1907" s="79"/>
      <c r="I1907" s="147">
        <f t="shared" si="13"/>
        <v>6.859425936</v>
      </c>
      <c r="J1907" s="79"/>
      <c r="K1907" s="79"/>
      <c r="L1907" s="79"/>
      <c r="M1907" s="79"/>
      <c r="N1907" s="79"/>
    </row>
    <row r="1908">
      <c r="A1908" s="79"/>
      <c r="B1908" s="79"/>
      <c r="C1908" s="79"/>
      <c r="D1908" s="79"/>
      <c r="E1908" s="79"/>
      <c r="F1908" s="79"/>
      <c r="G1908" s="79"/>
      <c r="H1908" s="79"/>
      <c r="I1908" s="147">
        <f t="shared" si="13"/>
        <v>6.859425936</v>
      </c>
      <c r="J1908" s="79"/>
      <c r="K1908" s="79"/>
      <c r="L1908" s="79"/>
      <c r="M1908" s="79"/>
      <c r="N1908" s="79"/>
    </row>
    <row r="1909">
      <c r="A1909" s="79"/>
      <c r="B1909" s="79"/>
      <c r="C1909" s="79"/>
      <c r="D1909" s="79"/>
      <c r="E1909" s="79"/>
      <c r="F1909" s="79"/>
      <c r="G1909" s="79"/>
      <c r="H1909" s="79"/>
      <c r="I1909" s="147">
        <f t="shared" si="13"/>
        <v>6.859425936</v>
      </c>
      <c r="J1909" s="79"/>
      <c r="K1909" s="79"/>
      <c r="L1909" s="79"/>
      <c r="M1909" s="79"/>
      <c r="N1909" s="79"/>
    </row>
    <row r="1910">
      <c r="A1910" s="79"/>
      <c r="B1910" s="79"/>
      <c r="C1910" s="79"/>
      <c r="D1910" s="79"/>
      <c r="E1910" s="79"/>
      <c r="F1910" s="79"/>
      <c r="G1910" s="79"/>
      <c r="H1910" s="79"/>
      <c r="I1910" s="147">
        <f t="shared" si="13"/>
        <v>6.859425936</v>
      </c>
      <c r="J1910" s="79"/>
      <c r="K1910" s="79"/>
      <c r="L1910" s="79"/>
      <c r="M1910" s="79"/>
      <c r="N1910" s="79"/>
    </row>
    <row r="1911">
      <c r="A1911" s="79"/>
      <c r="B1911" s="79"/>
      <c r="C1911" s="79"/>
      <c r="D1911" s="79"/>
      <c r="E1911" s="79"/>
      <c r="F1911" s="79"/>
      <c r="G1911" s="79"/>
      <c r="H1911" s="79"/>
      <c r="I1911" s="147">
        <f t="shared" si="13"/>
        <v>6.859425936</v>
      </c>
      <c r="J1911" s="79"/>
      <c r="K1911" s="79"/>
      <c r="L1911" s="79"/>
      <c r="M1911" s="79"/>
      <c r="N1911" s="79"/>
    </row>
    <row r="1912">
      <c r="A1912" s="79"/>
      <c r="B1912" s="79"/>
      <c r="C1912" s="79"/>
      <c r="D1912" s="79"/>
      <c r="E1912" s="79"/>
      <c r="F1912" s="79"/>
      <c r="G1912" s="79"/>
      <c r="H1912" s="79"/>
      <c r="I1912" s="147">
        <f t="shared" si="13"/>
        <v>6.859425936</v>
      </c>
      <c r="J1912" s="79"/>
      <c r="K1912" s="79"/>
      <c r="L1912" s="79"/>
      <c r="M1912" s="79"/>
      <c r="N1912" s="79"/>
    </row>
    <row r="1913">
      <c r="A1913" s="79"/>
      <c r="B1913" s="79"/>
      <c r="C1913" s="79"/>
      <c r="D1913" s="79"/>
      <c r="E1913" s="79"/>
      <c r="F1913" s="79"/>
      <c r="G1913" s="79"/>
      <c r="H1913" s="79"/>
      <c r="I1913" s="147">
        <f t="shared" si="13"/>
        <v>6.859425936</v>
      </c>
      <c r="J1913" s="79"/>
      <c r="K1913" s="79"/>
      <c r="L1913" s="79"/>
      <c r="M1913" s="79"/>
      <c r="N1913" s="79"/>
    </row>
    <row r="1914">
      <c r="A1914" s="79"/>
      <c r="B1914" s="79"/>
      <c r="C1914" s="79"/>
      <c r="D1914" s="79"/>
      <c r="E1914" s="79"/>
      <c r="F1914" s="79"/>
      <c r="G1914" s="79"/>
      <c r="H1914" s="79"/>
      <c r="I1914" s="147">
        <f t="shared" si="13"/>
        <v>6.859425936</v>
      </c>
      <c r="J1914" s="79"/>
      <c r="K1914" s="79"/>
      <c r="L1914" s="79"/>
      <c r="M1914" s="79"/>
      <c r="N1914" s="79"/>
    </row>
    <row r="1915">
      <c r="A1915" s="79"/>
      <c r="B1915" s="79"/>
      <c r="C1915" s="79"/>
      <c r="D1915" s="79"/>
      <c r="E1915" s="79"/>
      <c r="F1915" s="79"/>
      <c r="G1915" s="79"/>
      <c r="H1915" s="79"/>
      <c r="I1915" s="147">
        <f t="shared" si="13"/>
        <v>6.859425936</v>
      </c>
      <c r="J1915" s="79"/>
      <c r="K1915" s="79"/>
      <c r="L1915" s="79"/>
      <c r="M1915" s="79"/>
      <c r="N1915" s="79"/>
    </row>
    <row r="1916">
      <c r="A1916" s="79"/>
      <c r="B1916" s="79"/>
      <c r="C1916" s="79"/>
      <c r="D1916" s="79"/>
      <c r="E1916" s="79"/>
      <c r="F1916" s="79"/>
      <c r="G1916" s="79"/>
      <c r="H1916" s="79"/>
      <c r="I1916" s="147">
        <f t="shared" si="13"/>
        <v>6.859425936</v>
      </c>
      <c r="J1916" s="79"/>
      <c r="K1916" s="79"/>
      <c r="L1916" s="79"/>
      <c r="M1916" s="79"/>
      <c r="N1916" s="79"/>
    </row>
    <row r="1917">
      <c r="A1917" s="79"/>
      <c r="B1917" s="79"/>
      <c r="C1917" s="79"/>
      <c r="D1917" s="79"/>
      <c r="E1917" s="79"/>
      <c r="F1917" s="79"/>
      <c r="G1917" s="79"/>
      <c r="H1917" s="79"/>
      <c r="I1917" s="147">
        <f t="shared" si="13"/>
        <v>6.859425936</v>
      </c>
      <c r="J1917" s="79"/>
      <c r="K1917" s="79"/>
      <c r="L1917" s="79"/>
      <c r="M1917" s="79"/>
      <c r="N1917" s="79"/>
    </row>
    <row r="1918">
      <c r="A1918" s="79"/>
      <c r="B1918" s="79"/>
      <c r="C1918" s="79"/>
      <c r="D1918" s="79"/>
      <c r="E1918" s="79"/>
      <c r="F1918" s="79"/>
      <c r="G1918" s="79"/>
      <c r="H1918" s="79"/>
      <c r="I1918" s="147">
        <f t="shared" si="13"/>
        <v>6.859425936</v>
      </c>
      <c r="J1918" s="79"/>
      <c r="K1918" s="79"/>
      <c r="L1918" s="79"/>
      <c r="M1918" s="79"/>
      <c r="N1918" s="79"/>
    </row>
    <row r="1919">
      <c r="A1919" s="79"/>
      <c r="B1919" s="79"/>
      <c r="C1919" s="79"/>
      <c r="D1919" s="79"/>
      <c r="E1919" s="79"/>
      <c r="F1919" s="79"/>
      <c r="G1919" s="79"/>
      <c r="H1919" s="79"/>
      <c r="I1919" s="147">
        <f t="shared" si="13"/>
        <v>6.859425936</v>
      </c>
      <c r="J1919" s="79"/>
      <c r="K1919" s="79"/>
      <c r="L1919" s="79"/>
      <c r="M1919" s="79"/>
      <c r="N1919" s="79"/>
    </row>
    <row r="1920">
      <c r="A1920" s="79"/>
      <c r="B1920" s="79"/>
      <c r="C1920" s="79"/>
      <c r="D1920" s="79"/>
      <c r="E1920" s="79"/>
      <c r="F1920" s="79"/>
      <c r="G1920" s="79"/>
      <c r="H1920" s="79"/>
      <c r="I1920" s="147">
        <f t="shared" si="13"/>
        <v>6.859425936</v>
      </c>
      <c r="J1920" s="79"/>
      <c r="K1920" s="79"/>
      <c r="L1920" s="79"/>
      <c r="M1920" s="79"/>
      <c r="N1920" s="79"/>
    </row>
    <row r="1921">
      <c r="A1921" s="79"/>
      <c r="B1921" s="79"/>
      <c r="C1921" s="79"/>
      <c r="D1921" s="79"/>
      <c r="E1921" s="79"/>
      <c r="F1921" s="79"/>
      <c r="G1921" s="79"/>
      <c r="H1921" s="79"/>
      <c r="I1921" s="147">
        <f t="shared" si="13"/>
        <v>6.859425936</v>
      </c>
      <c r="J1921" s="79"/>
      <c r="K1921" s="79"/>
      <c r="L1921" s="79"/>
      <c r="M1921" s="79"/>
      <c r="N1921" s="79"/>
    </row>
    <row r="1922">
      <c r="A1922" s="79"/>
      <c r="B1922" s="79"/>
      <c r="C1922" s="79"/>
      <c r="D1922" s="79"/>
      <c r="E1922" s="79"/>
      <c r="F1922" s="79"/>
      <c r="G1922" s="79"/>
      <c r="H1922" s="79"/>
      <c r="I1922" s="147">
        <f t="shared" si="13"/>
        <v>6.859425936</v>
      </c>
      <c r="J1922" s="79"/>
      <c r="K1922" s="79"/>
      <c r="L1922" s="79"/>
      <c r="M1922" s="79"/>
      <c r="N1922" s="79"/>
    </row>
    <row r="1923">
      <c r="A1923" s="79"/>
      <c r="B1923" s="79"/>
      <c r="C1923" s="79"/>
      <c r="D1923" s="79"/>
      <c r="E1923" s="79"/>
      <c r="F1923" s="79"/>
      <c r="G1923" s="79"/>
      <c r="H1923" s="79"/>
      <c r="I1923" s="147">
        <f t="shared" si="13"/>
        <v>6.859425936</v>
      </c>
      <c r="J1923" s="79"/>
      <c r="K1923" s="79"/>
      <c r="L1923" s="79"/>
      <c r="M1923" s="79"/>
      <c r="N1923" s="79"/>
    </row>
    <row r="1924">
      <c r="A1924" s="79"/>
      <c r="B1924" s="79"/>
      <c r="C1924" s="79"/>
      <c r="D1924" s="79"/>
      <c r="E1924" s="79"/>
      <c r="F1924" s="79"/>
      <c r="G1924" s="79"/>
      <c r="H1924" s="79"/>
      <c r="I1924" s="147">
        <f t="shared" si="13"/>
        <v>6.859425936</v>
      </c>
      <c r="J1924" s="79"/>
      <c r="K1924" s="79"/>
      <c r="L1924" s="79"/>
      <c r="M1924" s="79"/>
      <c r="N1924" s="79"/>
    </row>
    <row r="1925">
      <c r="A1925" s="79"/>
      <c r="B1925" s="79"/>
      <c r="C1925" s="79"/>
      <c r="D1925" s="79"/>
      <c r="E1925" s="79"/>
      <c r="F1925" s="79"/>
      <c r="G1925" s="79"/>
      <c r="H1925" s="79"/>
      <c r="I1925" s="147">
        <f t="shared" si="13"/>
        <v>6.859425936</v>
      </c>
      <c r="J1925" s="79"/>
      <c r="K1925" s="79"/>
      <c r="L1925" s="79"/>
      <c r="M1925" s="79"/>
      <c r="N1925" s="79"/>
    </row>
    <row r="1926">
      <c r="A1926" s="79"/>
      <c r="B1926" s="79"/>
      <c r="C1926" s="79"/>
      <c r="D1926" s="79"/>
      <c r="E1926" s="79"/>
      <c r="F1926" s="79"/>
      <c r="G1926" s="79"/>
      <c r="H1926" s="79"/>
      <c r="I1926" s="147">
        <f t="shared" si="13"/>
        <v>6.859425936</v>
      </c>
      <c r="J1926" s="79"/>
      <c r="K1926" s="79"/>
      <c r="L1926" s="79"/>
      <c r="M1926" s="79"/>
      <c r="N1926" s="79"/>
    </row>
    <row r="1927">
      <c r="A1927" s="79"/>
      <c r="B1927" s="79"/>
      <c r="C1927" s="79"/>
      <c r="D1927" s="79"/>
      <c r="E1927" s="79"/>
      <c r="F1927" s="79"/>
      <c r="G1927" s="79"/>
      <c r="H1927" s="79"/>
      <c r="I1927" s="147">
        <f t="shared" si="13"/>
        <v>6.859425936</v>
      </c>
      <c r="J1927" s="79"/>
      <c r="K1927" s="79"/>
      <c r="L1927" s="79"/>
      <c r="M1927" s="79"/>
      <c r="N1927" s="79"/>
    </row>
    <row r="1928">
      <c r="A1928" s="79"/>
      <c r="B1928" s="79"/>
      <c r="C1928" s="79"/>
      <c r="D1928" s="79"/>
      <c r="E1928" s="79"/>
      <c r="F1928" s="79"/>
      <c r="G1928" s="79"/>
      <c r="H1928" s="79"/>
      <c r="I1928" s="147">
        <f t="shared" si="13"/>
        <v>6.859425936</v>
      </c>
      <c r="J1928" s="79"/>
      <c r="K1928" s="79"/>
      <c r="L1928" s="79"/>
      <c r="M1928" s="79"/>
      <c r="N1928" s="79"/>
    </row>
    <row r="1929">
      <c r="A1929" s="79"/>
      <c r="B1929" s="79"/>
      <c r="C1929" s="79"/>
      <c r="D1929" s="79"/>
      <c r="E1929" s="79"/>
      <c r="F1929" s="79"/>
      <c r="G1929" s="79"/>
      <c r="H1929" s="79"/>
      <c r="I1929" s="147">
        <f t="shared" si="13"/>
        <v>6.859425936</v>
      </c>
      <c r="J1929" s="79"/>
      <c r="K1929" s="79"/>
      <c r="L1929" s="79"/>
      <c r="M1929" s="79"/>
      <c r="N1929" s="79"/>
    </row>
    <row r="1930">
      <c r="A1930" s="79"/>
      <c r="B1930" s="79"/>
      <c r="C1930" s="79"/>
      <c r="D1930" s="79"/>
      <c r="E1930" s="79"/>
      <c r="F1930" s="79"/>
      <c r="G1930" s="79"/>
      <c r="H1930" s="79"/>
      <c r="I1930" s="147">
        <f t="shared" si="13"/>
        <v>6.859425936</v>
      </c>
      <c r="J1930" s="79"/>
      <c r="K1930" s="79"/>
      <c r="L1930" s="79"/>
      <c r="M1930" s="79"/>
      <c r="N1930" s="79"/>
    </row>
    <row r="1931">
      <c r="A1931" s="79"/>
      <c r="B1931" s="79"/>
      <c r="C1931" s="79"/>
      <c r="D1931" s="79"/>
      <c r="E1931" s="79"/>
      <c r="F1931" s="79"/>
      <c r="G1931" s="79"/>
      <c r="H1931" s="79"/>
      <c r="I1931" s="147">
        <f t="shared" si="13"/>
        <v>6.859425936</v>
      </c>
      <c r="J1931" s="79"/>
      <c r="K1931" s="79"/>
      <c r="L1931" s="79"/>
      <c r="M1931" s="79"/>
      <c r="N1931" s="79"/>
    </row>
    <row r="1932">
      <c r="A1932" s="79"/>
      <c r="B1932" s="79"/>
      <c r="C1932" s="79"/>
      <c r="D1932" s="79"/>
      <c r="E1932" s="79"/>
      <c r="F1932" s="79"/>
      <c r="G1932" s="79"/>
      <c r="H1932" s="79"/>
      <c r="I1932" s="147">
        <f t="shared" si="13"/>
        <v>6.859425936</v>
      </c>
      <c r="J1932" s="79"/>
      <c r="K1932" s="79"/>
      <c r="L1932" s="79"/>
      <c r="M1932" s="79"/>
      <c r="N1932" s="79"/>
    </row>
    <row r="1933">
      <c r="A1933" s="79"/>
      <c r="B1933" s="79"/>
      <c r="C1933" s="79"/>
      <c r="D1933" s="79"/>
      <c r="E1933" s="79"/>
      <c r="F1933" s="79"/>
      <c r="G1933" s="79"/>
      <c r="H1933" s="79"/>
      <c r="I1933" s="147">
        <f t="shared" si="13"/>
        <v>6.859425936</v>
      </c>
      <c r="J1933" s="79"/>
      <c r="K1933" s="79"/>
      <c r="L1933" s="79"/>
      <c r="M1933" s="79"/>
      <c r="N1933" s="79"/>
    </row>
    <row r="1934">
      <c r="A1934" s="79"/>
      <c r="B1934" s="79"/>
      <c r="C1934" s="79"/>
      <c r="D1934" s="79"/>
      <c r="E1934" s="79"/>
      <c r="F1934" s="79"/>
      <c r="G1934" s="79"/>
      <c r="H1934" s="79"/>
      <c r="I1934" s="147">
        <f t="shared" si="13"/>
        <v>6.859425936</v>
      </c>
      <c r="J1934" s="79"/>
      <c r="K1934" s="79"/>
      <c r="L1934" s="79"/>
      <c r="M1934" s="79"/>
      <c r="N1934" s="79"/>
    </row>
    <row r="1935">
      <c r="A1935" s="79"/>
      <c r="B1935" s="79"/>
      <c r="C1935" s="79"/>
      <c r="D1935" s="79"/>
      <c r="E1935" s="79"/>
      <c r="F1935" s="79"/>
      <c r="G1935" s="79"/>
      <c r="H1935" s="79"/>
      <c r="I1935" s="147">
        <f t="shared" si="13"/>
        <v>6.859425936</v>
      </c>
      <c r="J1935" s="79"/>
      <c r="K1935" s="79"/>
      <c r="L1935" s="79"/>
      <c r="M1935" s="79"/>
      <c r="N1935" s="79"/>
    </row>
    <row r="1936">
      <c r="A1936" s="79"/>
      <c r="B1936" s="79"/>
      <c r="C1936" s="79"/>
      <c r="D1936" s="79"/>
      <c r="E1936" s="79"/>
      <c r="F1936" s="79"/>
      <c r="G1936" s="79"/>
      <c r="H1936" s="79"/>
      <c r="I1936" s="147">
        <f t="shared" si="13"/>
        <v>6.859425936</v>
      </c>
      <c r="J1936" s="79"/>
      <c r="K1936" s="79"/>
      <c r="L1936" s="79"/>
      <c r="M1936" s="79"/>
      <c r="N1936" s="79"/>
    </row>
    <row r="1937">
      <c r="A1937" s="79"/>
      <c r="B1937" s="79"/>
      <c r="C1937" s="79"/>
      <c r="D1937" s="79"/>
      <c r="E1937" s="79"/>
      <c r="F1937" s="79"/>
      <c r="G1937" s="79"/>
      <c r="H1937" s="79"/>
      <c r="I1937" s="147">
        <f t="shared" si="13"/>
        <v>6.859425936</v>
      </c>
      <c r="J1937" s="79"/>
      <c r="K1937" s="79"/>
      <c r="L1937" s="79"/>
      <c r="M1937" s="79"/>
      <c r="N1937" s="79"/>
    </row>
    <row r="1938">
      <c r="A1938" s="79"/>
      <c r="B1938" s="79"/>
      <c r="C1938" s="79"/>
      <c r="D1938" s="79"/>
      <c r="E1938" s="79"/>
      <c r="F1938" s="79"/>
      <c r="G1938" s="79"/>
      <c r="H1938" s="79"/>
      <c r="I1938" s="147">
        <f t="shared" si="13"/>
        <v>6.859425936</v>
      </c>
      <c r="J1938" s="79"/>
      <c r="K1938" s="79"/>
      <c r="L1938" s="79"/>
      <c r="M1938" s="79"/>
      <c r="N1938" s="79"/>
    </row>
    <row r="1939">
      <c r="A1939" s="79"/>
      <c r="B1939" s="79"/>
      <c r="C1939" s="79"/>
      <c r="D1939" s="79"/>
      <c r="E1939" s="79"/>
      <c r="F1939" s="79"/>
      <c r="G1939" s="79"/>
      <c r="H1939" s="79"/>
      <c r="I1939" s="147">
        <f t="shared" si="13"/>
        <v>6.859425936</v>
      </c>
      <c r="J1939" s="79"/>
      <c r="K1939" s="79"/>
      <c r="L1939" s="79"/>
      <c r="M1939" s="79"/>
      <c r="N1939" s="79"/>
    </row>
    <row r="1940">
      <c r="A1940" s="79"/>
      <c r="B1940" s="79"/>
      <c r="C1940" s="79"/>
      <c r="D1940" s="79"/>
      <c r="E1940" s="79"/>
      <c r="F1940" s="79"/>
      <c r="G1940" s="79"/>
      <c r="H1940" s="79"/>
      <c r="I1940" s="147">
        <f t="shared" si="13"/>
        <v>6.859425936</v>
      </c>
      <c r="J1940" s="79"/>
      <c r="K1940" s="79"/>
      <c r="L1940" s="79"/>
      <c r="M1940" s="79"/>
      <c r="N1940" s="79"/>
    </row>
    <row r="1941">
      <c r="A1941" s="79"/>
      <c r="B1941" s="79"/>
      <c r="C1941" s="79"/>
      <c r="D1941" s="79"/>
      <c r="E1941" s="79"/>
      <c r="F1941" s="79"/>
      <c r="G1941" s="79"/>
      <c r="H1941" s="79"/>
      <c r="I1941" s="147">
        <f t="shared" si="13"/>
        <v>6.859425936</v>
      </c>
      <c r="J1941" s="79"/>
      <c r="K1941" s="79"/>
      <c r="L1941" s="79"/>
      <c r="M1941" s="79"/>
      <c r="N1941" s="79"/>
    </row>
    <row r="1942">
      <c r="A1942" s="79"/>
      <c r="B1942" s="79"/>
      <c r="C1942" s="79"/>
      <c r="D1942" s="79"/>
      <c r="E1942" s="79"/>
      <c r="F1942" s="79"/>
      <c r="G1942" s="79"/>
      <c r="H1942" s="79"/>
      <c r="I1942" s="147">
        <f t="shared" si="13"/>
        <v>6.859425936</v>
      </c>
      <c r="J1942" s="79"/>
      <c r="K1942" s="79"/>
      <c r="L1942" s="79"/>
      <c r="M1942" s="79"/>
      <c r="N1942" s="79"/>
    </row>
    <row r="1943">
      <c r="A1943" s="79"/>
      <c r="B1943" s="79"/>
      <c r="C1943" s="79"/>
      <c r="D1943" s="79"/>
      <c r="E1943" s="79"/>
      <c r="F1943" s="79"/>
      <c r="G1943" s="79"/>
      <c r="H1943" s="79"/>
      <c r="I1943" s="147">
        <f t="shared" si="13"/>
        <v>6.859425936</v>
      </c>
      <c r="J1943" s="79"/>
      <c r="K1943" s="79"/>
      <c r="L1943" s="79"/>
      <c r="M1943" s="79"/>
      <c r="N1943" s="79"/>
    </row>
    <row r="1944">
      <c r="A1944" s="79"/>
      <c r="B1944" s="79"/>
      <c r="C1944" s="79"/>
      <c r="D1944" s="79"/>
      <c r="E1944" s="79"/>
      <c r="F1944" s="79"/>
      <c r="G1944" s="79"/>
      <c r="H1944" s="79"/>
      <c r="I1944" s="147">
        <f t="shared" si="13"/>
        <v>6.859425936</v>
      </c>
      <c r="J1944" s="79"/>
      <c r="K1944" s="79"/>
      <c r="L1944" s="79"/>
      <c r="M1944" s="79"/>
      <c r="N1944" s="79"/>
    </row>
    <row r="1945">
      <c r="A1945" s="79"/>
      <c r="B1945" s="79"/>
      <c r="C1945" s="79"/>
      <c r="D1945" s="79"/>
      <c r="E1945" s="79"/>
      <c r="F1945" s="79"/>
      <c r="G1945" s="79"/>
      <c r="H1945" s="79"/>
      <c r="I1945" s="147">
        <f t="shared" si="13"/>
        <v>6.859425936</v>
      </c>
      <c r="J1945" s="79"/>
      <c r="K1945" s="79"/>
      <c r="L1945" s="79"/>
      <c r="M1945" s="79"/>
      <c r="N1945" s="79"/>
    </row>
    <row r="1946">
      <c r="A1946" s="79"/>
      <c r="B1946" s="79"/>
      <c r="C1946" s="79"/>
      <c r="D1946" s="79"/>
      <c r="E1946" s="79"/>
      <c r="F1946" s="79"/>
      <c r="G1946" s="79"/>
      <c r="H1946" s="79"/>
      <c r="I1946" s="147">
        <f t="shared" si="13"/>
        <v>6.859425936</v>
      </c>
      <c r="J1946" s="79"/>
      <c r="K1946" s="79"/>
      <c r="L1946" s="79"/>
      <c r="M1946" s="79"/>
      <c r="N1946" s="79"/>
    </row>
    <row r="1947">
      <c r="A1947" s="79"/>
      <c r="B1947" s="79"/>
      <c r="C1947" s="79"/>
      <c r="D1947" s="79"/>
      <c r="E1947" s="79"/>
      <c r="F1947" s="79"/>
      <c r="G1947" s="79"/>
      <c r="H1947" s="79"/>
      <c r="I1947" s="147">
        <f t="shared" si="13"/>
        <v>6.859425936</v>
      </c>
      <c r="J1947" s="79"/>
      <c r="K1947" s="79"/>
      <c r="L1947" s="79"/>
      <c r="M1947" s="79"/>
      <c r="N1947" s="79"/>
    </row>
    <row r="1948">
      <c r="A1948" s="79"/>
      <c r="B1948" s="79"/>
      <c r="C1948" s="79"/>
      <c r="D1948" s="79"/>
      <c r="E1948" s="79"/>
      <c r="F1948" s="79"/>
      <c r="G1948" s="79"/>
      <c r="H1948" s="79"/>
      <c r="I1948" s="147">
        <f t="shared" si="13"/>
        <v>6.859425936</v>
      </c>
      <c r="J1948" s="79"/>
      <c r="K1948" s="79"/>
      <c r="L1948" s="79"/>
      <c r="M1948" s="79"/>
      <c r="N1948" s="79"/>
    </row>
    <row r="1949">
      <c r="A1949" s="79"/>
      <c r="B1949" s="79"/>
      <c r="C1949" s="79"/>
      <c r="D1949" s="79"/>
      <c r="E1949" s="79"/>
      <c r="F1949" s="79"/>
      <c r="G1949" s="79"/>
      <c r="H1949" s="79"/>
      <c r="I1949" s="147">
        <f t="shared" si="13"/>
        <v>6.859425936</v>
      </c>
      <c r="J1949" s="79"/>
      <c r="K1949" s="79"/>
      <c r="L1949" s="79"/>
      <c r="M1949" s="79"/>
      <c r="N1949" s="79"/>
    </row>
    <row r="1950">
      <c r="A1950" s="79"/>
      <c r="B1950" s="79"/>
      <c r="C1950" s="79"/>
      <c r="D1950" s="79"/>
      <c r="E1950" s="79"/>
      <c r="F1950" s="79"/>
      <c r="G1950" s="79"/>
      <c r="H1950" s="79"/>
      <c r="I1950" s="147">
        <f t="shared" si="13"/>
        <v>6.859425936</v>
      </c>
      <c r="J1950" s="79"/>
      <c r="K1950" s="79"/>
      <c r="L1950" s="79"/>
      <c r="M1950" s="79"/>
      <c r="N1950" s="79"/>
    </row>
    <row r="1951">
      <c r="A1951" s="79"/>
      <c r="B1951" s="79"/>
      <c r="C1951" s="79"/>
      <c r="D1951" s="79"/>
      <c r="E1951" s="79"/>
      <c r="F1951" s="79"/>
      <c r="G1951" s="79"/>
      <c r="H1951" s="79"/>
      <c r="I1951" s="147">
        <f t="shared" si="13"/>
        <v>6.859425936</v>
      </c>
      <c r="J1951" s="79"/>
      <c r="K1951" s="79"/>
      <c r="L1951" s="79"/>
      <c r="M1951" s="79"/>
      <c r="N1951" s="79"/>
    </row>
    <row r="1952">
      <c r="A1952" s="79"/>
      <c r="B1952" s="79"/>
      <c r="C1952" s="79"/>
      <c r="D1952" s="79"/>
      <c r="E1952" s="79"/>
      <c r="F1952" s="79"/>
      <c r="G1952" s="79"/>
      <c r="H1952" s="79"/>
      <c r="I1952" s="147">
        <f t="shared" si="13"/>
        <v>6.859425936</v>
      </c>
      <c r="J1952" s="79"/>
      <c r="K1952" s="79"/>
      <c r="L1952" s="79"/>
      <c r="M1952" s="79"/>
      <c r="N1952" s="79"/>
    </row>
    <row r="1953">
      <c r="A1953" s="79"/>
      <c r="B1953" s="79"/>
      <c r="C1953" s="79"/>
      <c r="D1953" s="79"/>
      <c r="E1953" s="79"/>
      <c r="F1953" s="79"/>
      <c r="G1953" s="79"/>
      <c r="H1953" s="79"/>
      <c r="I1953" s="147">
        <f t="shared" si="13"/>
        <v>6.859425936</v>
      </c>
      <c r="J1953" s="79"/>
      <c r="K1953" s="79"/>
      <c r="L1953" s="79"/>
      <c r="M1953" s="79"/>
      <c r="N1953" s="79"/>
    </row>
    <row r="1954">
      <c r="A1954" s="79"/>
      <c r="B1954" s="79"/>
      <c r="C1954" s="79"/>
      <c r="D1954" s="79"/>
      <c r="E1954" s="79"/>
      <c r="F1954" s="79"/>
      <c r="G1954" s="79"/>
      <c r="H1954" s="79"/>
      <c r="I1954" s="147">
        <f t="shared" si="13"/>
        <v>6.859425936</v>
      </c>
      <c r="J1954" s="79"/>
      <c r="K1954" s="79"/>
      <c r="L1954" s="79"/>
      <c r="M1954" s="79"/>
      <c r="N1954" s="79"/>
    </row>
    <row r="1955">
      <c r="A1955" s="79"/>
      <c r="B1955" s="79"/>
      <c r="C1955" s="79"/>
      <c r="D1955" s="79"/>
      <c r="E1955" s="79"/>
      <c r="F1955" s="79"/>
      <c r="G1955" s="79"/>
      <c r="H1955" s="79"/>
      <c r="I1955" s="147">
        <f t="shared" si="13"/>
        <v>6.859425936</v>
      </c>
      <c r="J1955" s="79"/>
      <c r="K1955" s="79"/>
      <c r="L1955" s="79"/>
      <c r="M1955" s="79"/>
      <c r="N1955" s="79"/>
    </row>
    <row r="1956">
      <c r="A1956" s="79"/>
      <c r="B1956" s="79"/>
      <c r="C1956" s="79"/>
      <c r="D1956" s="79"/>
      <c r="E1956" s="79"/>
      <c r="F1956" s="79"/>
      <c r="G1956" s="79"/>
      <c r="H1956" s="79"/>
      <c r="I1956" s="147">
        <f t="shared" si="13"/>
        <v>6.859425936</v>
      </c>
      <c r="J1956" s="79"/>
      <c r="K1956" s="79"/>
      <c r="L1956" s="79"/>
      <c r="M1956" s="79"/>
      <c r="N1956" s="79"/>
    </row>
    <row r="1957">
      <c r="A1957" s="79"/>
      <c r="B1957" s="79"/>
      <c r="C1957" s="79"/>
      <c r="D1957" s="79"/>
      <c r="E1957" s="79"/>
      <c r="F1957" s="79"/>
      <c r="G1957" s="79"/>
      <c r="H1957" s="79"/>
      <c r="I1957" s="147">
        <f t="shared" si="13"/>
        <v>6.859425936</v>
      </c>
      <c r="J1957" s="79"/>
      <c r="K1957" s="79"/>
      <c r="L1957" s="79"/>
      <c r="M1957" s="79"/>
      <c r="N1957" s="79"/>
    </row>
    <row r="1958">
      <c r="A1958" s="79"/>
      <c r="B1958" s="79"/>
      <c r="C1958" s="79"/>
      <c r="D1958" s="79"/>
      <c r="E1958" s="79"/>
      <c r="F1958" s="79"/>
      <c r="G1958" s="79"/>
      <c r="H1958" s="79"/>
      <c r="I1958" s="147">
        <f t="shared" si="13"/>
        <v>6.859425936</v>
      </c>
      <c r="J1958" s="79"/>
      <c r="K1958" s="79"/>
      <c r="L1958" s="79"/>
      <c r="M1958" s="79"/>
      <c r="N1958" s="79"/>
    </row>
    <row r="1959">
      <c r="A1959" s="79"/>
      <c r="B1959" s="79"/>
      <c r="C1959" s="79"/>
      <c r="D1959" s="79"/>
      <c r="E1959" s="79"/>
      <c r="F1959" s="79"/>
      <c r="G1959" s="79"/>
      <c r="H1959" s="79"/>
      <c r="I1959" s="147">
        <f t="shared" si="13"/>
        <v>6.859425936</v>
      </c>
      <c r="J1959" s="79"/>
      <c r="K1959" s="79"/>
      <c r="L1959" s="79"/>
      <c r="M1959" s="79"/>
      <c r="N1959" s="79"/>
    </row>
    <row r="1960">
      <c r="A1960" s="79"/>
      <c r="B1960" s="79"/>
      <c r="C1960" s="79"/>
      <c r="D1960" s="79"/>
      <c r="E1960" s="79"/>
      <c r="F1960" s="79"/>
      <c r="G1960" s="79"/>
      <c r="H1960" s="79"/>
      <c r="I1960" s="147">
        <f t="shared" si="13"/>
        <v>6.859425936</v>
      </c>
      <c r="J1960" s="79"/>
      <c r="K1960" s="79"/>
      <c r="L1960" s="79"/>
      <c r="M1960" s="79"/>
      <c r="N1960" s="79"/>
    </row>
    <row r="1961">
      <c r="A1961" s="79"/>
      <c r="B1961" s="79"/>
      <c r="C1961" s="79"/>
      <c r="D1961" s="79"/>
      <c r="E1961" s="79"/>
      <c r="F1961" s="79"/>
      <c r="G1961" s="79"/>
      <c r="H1961" s="79"/>
      <c r="I1961" s="147">
        <f t="shared" si="13"/>
        <v>6.859425936</v>
      </c>
      <c r="J1961" s="79"/>
      <c r="K1961" s="79"/>
      <c r="L1961" s="79"/>
      <c r="M1961" s="79"/>
      <c r="N1961" s="79"/>
    </row>
    <row r="1962">
      <c r="A1962" s="79"/>
      <c r="B1962" s="79"/>
      <c r="C1962" s="79"/>
      <c r="D1962" s="79"/>
      <c r="E1962" s="79"/>
      <c r="F1962" s="79"/>
      <c r="G1962" s="79"/>
      <c r="H1962" s="79"/>
      <c r="I1962" s="147">
        <f t="shared" si="13"/>
        <v>6.859425936</v>
      </c>
      <c r="J1962" s="79"/>
      <c r="K1962" s="79"/>
      <c r="L1962" s="79"/>
      <c r="M1962" s="79"/>
      <c r="N1962" s="79"/>
    </row>
    <row r="1963">
      <c r="A1963" s="79"/>
      <c r="B1963" s="79"/>
      <c r="C1963" s="79"/>
      <c r="D1963" s="79"/>
      <c r="E1963" s="79"/>
      <c r="F1963" s="79"/>
      <c r="G1963" s="79"/>
      <c r="H1963" s="79"/>
      <c r="I1963" s="147">
        <f t="shared" si="13"/>
        <v>6.859425936</v>
      </c>
      <c r="J1963" s="79"/>
      <c r="K1963" s="79"/>
      <c r="L1963" s="79"/>
      <c r="M1963" s="79"/>
      <c r="N1963" s="79"/>
    </row>
    <row r="1964">
      <c r="A1964" s="79"/>
      <c r="B1964" s="79"/>
      <c r="C1964" s="79"/>
      <c r="D1964" s="79"/>
      <c r="E1964" s="79"/>
      <c r="F1964" s="79"/>
      <c r="G1964" s="79"/>
      <c r="H1964" s="79"/>
      <c r="I1964" s="147">
        <f t="shared" si="13"/>
        <v>6.859425936</v>
      </c>
      <c r="J1964" s="79"/>
      <c r="K1964" s="79"/>
      <c r="L1964" s="79"/>
      <c r="M1964" s="79"/>
      <c r="N1964" s="79"/>
    </row>
    <row r="1965">
      <c r="A1965" s="79"/>
      <c r="B1965" s="79"/>
      <c r="C1965" s="79"/>
      <c r="D1965" s="79"/>
      <c r="E1965" s="79"/>
      <c r="F1965" s="79"/>
      <c r="G1965" s="79"/>
      <c r="H1965" s="79"/>
      <c r="I1965" s="147">
        <f t="shared" si="13"/>
        <v>6.859425936</v>
      </c>
      <c r="J1965" s="79"/>
      <c r="K1965" s="79"/>
      <c r="L1965" s="79"/>
      <c r="M1965" s="79"/>
      <c r="N1965" s="79"/>
    </row>
    <row r="1966">
      <c r="A1966" s="79"/>
      <c r="B1966" s="79"/>
      <c r="C1966" s="79"/>
      <c r="D1966" s="79"/>
      <c r="E1966" s="79"/>
      <c r="F1966" s="79"/>
      <c r="G1966" s="79"/>
      <c r="H1966" s="79"/>
      <c r="I1966" s="147">
        <f t="shared" si="13"/>
        <v>6.859425936</v>
      </c>
      <c r="J1966" s="79"/>
      <c r="K1966" s="79"/>
      <c r="L1966" s="79"/>
      <c r="M1966" s="79"/>
      <c r="N1966" s="79"/>
    </row>
    <row r="1967">
      <c r="A1967" s="79"/>
      <c r="B1967" s="79"/>
      <c r="C1967" s="79"/>
      <c r="D1967" s="79"/>
      <c r="E1967" s="79"/>
      <c r="F1967" s="79"/>
      <c r="G1967" s="79"/>
      <c r="H1967" s="79"/>
      <c r="I1967" s="147">
        <f t="shared" si="13"/>
        <v>6.859425936</v>
      </c>
      <c r="J1967" s="79"/>
      <c r="K1967" s="79"/>
      <c r="L1967" s="79"/>
      <c r="M1967" s="79"/>
      <c r="N1967" s="79"/>
    </row>
    <row r="1968">
      <c r="A1968" s="79"/>
      <c r="B1968" s="79"/>
      <c r="C1968" s="79"/>
      <c r="D1968" s="79"/>
      <c r="E1968" s="79"/>
      <c r="F1968" s="79"/>
      <c r="G1968" s="79"/>
      <c r="H1968" s="79"/>
      <c r="I1968" s="147">
        <f t="shared" si="13"/>
        <v>6.859425936</v>
      </c>
      <c r="J1968" s="79"/>
      <c r="K1968" s="79"/>
      <c r="L1968" s="79"/>
      <c r="M1968" s="79"/>
      <c r="N1968" s="79"/>
    </row>
    <row r="1969">
      <c r="A1969" s="79"/>
      <c r="B1969" s="79"/>
      <c r="C1969" s="79"/>
      <c r="D1969" s="79"/>
      <c r="E1969" s="79"/>
      <c r="F1969" s="79"/>
      <c r="G1969" s="79"/>
      <c r="H1969" s="79"/>
      <c r="I1969" s="147">
        <f t="shared" si="13"/>
        <v>6.859425936</v>
      </c>
      <c r="J1969" s="79"/>
      <c r="K1969" s="79"/>
      <c r="L1969" s="79"/>
      <c r="M1969" s="79"/>
      <c r="N1969" s="79"/>
    </row>
    <row r="1970">
      <c r="A1970" s="79"/>
      <c r="B1970" s="79"/>
      <c r="C1970" s="79"/>
      <c r="D1970" s="79"/>
      <c r="E1970" s="79"/>
      <c r="F1970" s="79"/>
      <c r="G1970" s="79"/>
      <c r="H1970" s="79"/>
      <c r="I1970" s="147">
        <f t="shared" si="13"/>
        <v>6.859425936</v>
      </c>
      <c r="J1970" s="79"/>
      <c r="K1970" s="79"/>
      <c r="L1970" s="79"/>
      <c r="M1970" s="79"/>
      <c r="N1970" s="79"/>
    </row>
    <row r="1971">
      <c r="A1971" s="79"/>
      <c r="B1971" s="79"/>
      <c r="C1971" s="79"/>
      <c r="D1971" s="79"/>
      <c r="E1971" s="79"/>
      <c r="F1971" s="79"/>
      <c r="G1971" s="79"/>
      <c r="H1971" s="79"/>
      <c r="I1971" s="147">
        <f t="shared" si="13"/>
        <v>6.859425936</v>
      </c>
      <c r="J1971" s="79"/>
      <c r="K1971" s="79"/>
      <c r="L1971" s="79"/>
      <c r="M1971" s="79"/>
      <c r="N1971" s="79"/>
    </row>
    <row r="1972">
      <c r="A1972" s="79"/>
      <c r="B1972" s="79"/>
      <c r="C1972" s="79"/>
      <c r="D1972" s="79"/>
      <c r="E1972" s="79"/>
      <c r="F1972" s="79"/>
      <c r="G1972" s="79"/>
      <c r="H1972" s="79"/>
      <c r="I1972" s="147">
        <f t="shared" si="13"/>
        <v>6.859425936</v>
      </c>
      <c r="J1972" s="79"/>
      <c r="K1972" s="79"/>
      <c r="L1972" s="79"/>
      <c r="M1972" s="79"/>
      <c r="N1972" s="79"/>
    </row>
    <row r="1973">
      <c r="A1973" s="79"/>
      <c r="B1973" s="79"/>
      <c r="C1973" s="79"/>
      <c r="D1973" s="79"/>
      <c r="E1973" s="79"/>
      <c r="F1973" s="79"/>
      <c r="G1973" s="79"/>
      <c r="H1973" s="79"/>
      <c r="I1973" s="147">
        <f t="shared" si="13"/>
        <v>6.859425936</v>
      </c>
      <c r="J1973" s="79"/>
      <c r="K1973" s="79"/>
      <c r="L1973" s="79"/>
      <c r="M1973" s="79"/>
      <c r="N1973" s="79"/>
    </row>
    <row r="1974">
      <c r="A1974" s="79"/>
      <c r="B1974" s="79"/>
      <c r="C1974" s="79"/>
      <c r="D1974" s="79"/>
      <c r="E1974" s="79"/>
      <c r="F1974" s="79"/>
      <c r="G1974" s="79"/>
      <c r="H1974" s="79"/>
      <c r="I1974" s="147">
        <f t="shared" si="13"/>
        <v>6.859425936</v>
      </c>
      <c r="J1974" s="79"/>
      <c r="K1974" s="79"/>
      <c r="L1974" s="79"/>
      <c r="M1974" s="79"/>
      <c r="N1974" s="79"/>
    </row>
    <row r="1975">
      <c r="A1975" s="79"/>
      <c r="B1975" s="79"/>
      <c r="C1975" s="79"/>
      <c r="D1975" s="79"/>
      <c r="E1975" s="79"/>
      <c r="F1975" s="79"/>
      <c r="G1975" s="79"/>
      <c r="H1975" s="79"/>
      <c r="I1975" s="147">
        <f t="shared" si="13"/>
        <v>6.859425936</v>
      </c>
      <c r="J1975" s="79"/>
      <c r="K1975" s="79"/>
      <c r="L1975" s="79"/>
      <c r="M1975" s="79"/>
      <c r="N1975" s="79"/>
    </row>
    <row r="1976">
      <c r="A1976" s="79"/>
      <c r="B1976" s="79"/>
      <c r="C1976" s="79"/>
      <c r="D1976" s="79"/>
      <c r="E1976" s="79"/>
      <c r="F1976" s="79"/>
      <c r="G1976" s="79"/>
      <c r="H1976" s="79"/>
      <c r="I1976" s="147">
        <f t="shared" si="13"/>
        <v>6.859425936</v>
      </c>
      <c r="J1976" s="79"/>
      <c r="K1976" s="79"/>
      <c r="L1976" s="79"/>
      <c r="M1976" s="79"/>
      <c r="N1976" s="79"/>
    </row>
    <row r="1977">
      <c r="A1977" s="79"/>
      <c r="B1977" s="79"/>
      <c r="C1977" s="79"/>
      <c r="D1977" s="79"/>
      <c r="E1977" s="79"/>
      <c r="F1977" s="79"/>
      <c r="G1977" s="79"/>
      <c r="H1977" s="79"/>
      <c r="I1977" s="147">
        <f t="shared" si="13"/>
        <v>6.859425936</v>
      </c>
      <c r="J1977" s="79"/>
      <c r="K1977" s="79"/>
      <c r="L1977" s="79"/>
      <c r="M1977" s="79"/>
      <c r="N1977" s="79"/>
    </row>
    <row r="1978">
      <c r="A1978" s="79"/>
      <c r="B1978" s="79"/>
      <c r="C1978" s="79"/>
      <c r="D1978" s="79"/>
      <c r="E1978" s="79"/>
      <c r="F1978" s="79"/>
      <c r="G1978" s="79"/>
      <c r="H1978" s="79"/>
      <c r="I1978" s="147">
        <f t="shared" si="13"/>
        <v>6.859425936</v>
      </c>
      <c r="J1978" s="79"/>
      <c r="K1978" s="79"/>
      <c r="L1978" s="79"/>
      <c r="M1978" s="79"/>
      <c r="N1978" s="79"/>
    </row>
    <row r="1979">
      <c r="A1979" s="79"/>
      <c r="B1979" s="79"/>
      <c r="C1979" s="79"/>
      <c r="D1979" s="79"/>
      <c r="E1979" s="79"/>
      <c r="F1979" s="79"/>
      <c r="G1979" s="79"/>
      <c r="H1979" s="79"/>
      <c r="I1979" s="147">
        <f t="shared" si="13"/>
        <v>6.859425936</v>
      </c>
      <c r="J1979" s="79"/>
      <c r="K1979" s="79"/>
      <c r="L1979" s="79"/>
      <c r="M1979" s="79"/>
      <c r="N1979" s="79"/>
    </row>
    <row r="1980">
      <c r="A1980" s="79"/>
      <c r="B1980" s="79"/>
      <c r="C1980" s="79"/>
      <c r="D1980" s="79"/>
      <c r="E1980" s="79"/>
      <c r="F1980" s="79"/>
      <c r="G1980" s="79"/>
      <c r="H1980" s="79"/>
      <c r="I1980" s="147">
        <f t="shared" si="13"/>
        <v>6.859425936</v>
      </c>
      <c r="J1980" s="79"/>
      <c r="K1980" s="79"/>
      <c r="L1980" s="79"/>
      <c r="M1980" s="79"/>
      <c r="N1980" s="79"/>
    </row>
    <row r="1981">
      <c r="A1981" s="79"/>
      <c r="B1981" s="79"/>
      <c r="C1981" s="79"/>
      <c r="D1981" s="79"/>
      <c r="E1981" s="79"/>
      <c r="F1981" s="79"/>
      <c r="G1981" s="79"/>
      <c r="H1981" s="79"/>
      <c r="I1981" s="147">
        <f t="shared" si="13"/>
        <v>6.859425936</v>
      </c>
      <c r="J1981" s="79"/>
      <c r="K1981" s="79"/>
      <c r="L1981" s="79"/>
      <c r="M1981" s="79"/>
      <c r="N1981" s="79"/>
    </row>
    <row r="1982">
      <c r="A1982" s="79"/>
      <c r="B1982" s="79"/>
      <c r="C1982" s="79"/>
      <c r="D1982" s="79"/>
      <c r="E1982" s="79"/>
      <c r="F1982" s="79"/>
      <c r="G1982" s="79"/>
      <c r="H1982" s="79"/>
      <c r="I1982" s="147">
        <f t="shared" si="13"/>
        <v>6.859425936</v>
      </c>
      <c r="J1982" s="79"/>
      <c r="K1982" s="79"/>
      <c r="L1982" s="79"/>
      <c r="M1982" s="79"/>
      <c r="N1982" s="79"/>
    </row>
    <row r="1983">
      <c r="A1983" s="79"/>
      <c r="B1983" s="79"/>
      <c r="C1983" s="79"/>
      <c r="D1983" s="79"/>
      <c r="E1983" s="79"/>
      <c r="F1983" s="79"/>
      <c r="G1983" s="79"/>
      <c r="H1983" s="79"/>
      <c r="I1983" s="147">
        <f t="shared" si="13"/>
        <v>6.859425936</v>
      </c>
      <c r="J1983" s="79"/>
      <c r="K1983" s="79"/>
      <c r="L1983" s="79"/>
      <c r="M1983" s="79"/>
      <c r="N1983" s="79"/>
    </row>
    <row r="1984">
      <c r="A1984" s="79"/>
      <c r="B1984" s="79"/>
      <c r="C1984" s="79"/>
      <c r="D1984" s="79"/>
      <c r="E1984" s="79"/>
      <c r="F1984" s="79"/>
      <c r="G1984" s="79"/>
      <c r="H1984" s="79"/>
      <c r="I1984" s="147">
        <f t="shared" si="13"/>
        <v>6.859425936</v>
      </c>
      <c r="J1984" s="79"/>
      <c r="K1984" s="79"/>
      <c r="L1984" s="79"/>
      <c r="M1984" s="79"/>
      <c r="N1984" s="79"/>
    </row>
    <row r="1985">
      <c r="A1985" s="79"/>
      <c r="B1985" s="79"/>
      <c r="C1985" s="79"/>
      <c r="D1985" s="79"/>
      <c r="E1985" s="79"/>
      <c r="F1985" s="79"/>
      <c r="G1985" s="79"/>
      <c r="H1985" s="79"/>
      <c r="I1985" s="147">
        <f t="shared" si="13"/>
        <v>6.859425936</v>
      </c>
      <c r="J1985" s="79"/>
      <c r="K1985" s="79"/>
      <c r="L1985" s="79"/>
      <c r="M1985" s="79"/>
      <c r="N1985" s="79"/>
    </row>
    <row r="1986">
      <c r="A1986" s="79"/>
      <c r="B1986" s="79"/>
      <c r="C1986" s="79"/>
      <c r="D1986" s="79"/>
      <c r="E1986" s="79"/>
      <c r="F1986" s="79"/>
      <c r="G1986" s="79"/>
      <c r="H1986" s="79"/>
      <c r="I1986" s="147">
        <f t="shared" si="13"/>
        <v>6.859425936</v>
      </c>
      <c r="J1986" s="79"/>
      <c r="K1986" s="79"/>
      <c r="L1986" s="79"/>
      <c r="M1986" s="79"/>
      <c r="N1986" s="79"/>
    </row>
    <row r="1987">
      <c r="A1987" s="79"/>
      <c r="B1987" s="79"/>
      <c r="C1987" s="79"/>
      <c r="D1987" s="79"/>
      <c r="E1987" s="79"/>
      <c r="F1987" s="79"/>
      <c r="G1987" s="79"/>
      <c r="H1987" s="79"/>
      <c r="I1987" s="147">
        <f t="shared" si="13"/>
        <v>6.859425936</v>
      </c>
      <c r="J1987" s="79"/>
      <c r="K1987" s="79"/>
      <c r="L1987" s="79"/>
      <c r="M1987" s="79"/>
      <c r="N1987" s="79"/>
    </row>
    <row r="1988">
      <c r="A1988" s="79"/>
      <c r="B1988" s="79"/>
      <c r="C1988" s="79"/>
      <c r="D1988" s="79"/>
      <c r="E1988" s="79"/>
      <c r="F1988" s="79"/>
      <c r="G1988" s="79"/>
      <c r="H1988" s="79"/>
      <c r="I1988" s="147">
        <f t="shared" si="13"/>
        <v>6.859425936</v>
      </c>
      <c r="J1988" s="79"/>
      <c r="K1988" s="79"/>
      <c r="L1988" s="79"/>
      <c r="M1988" s="79"/>
      <c r="N1988" s="79"/>
    </row>
    <row r="1989">
      <c r="A1989" s="79"/>
      <c r="B1989" s="79"/>
      <c r="C1989" s="79"/>
      <c r="D1989" s="79"/>
      <c r="E1989" s="79"/>
      <c r="F1989" s="79"/>
      <c r="G1989" s="79"/>
      <c r="H1989" s="79"/>
      <c r="I1989" s="147">
        <f t="shared" si="13"/>
        <v>6.859425936</v>
      </c>
      <c r="J1989" s="79"/>
      <c r="K1989" s="79"/>
      <c r="L1989" s="79"/>
      <c r="M1989" s="79"/>
      <c r="N1989" s="79"/>
    </row>
    <row r="1990">
      <c r="A1990" s="79"/>
      <c r="B1990" s="79"/>
      <c r="C1990" s="79"/>
      <c r="D1990" s="79"/>
      <c r="E1990" s="79"/>
      <c r="F1990" s="79"/>
      <c r="G1990" s="79"/>
      <c r="H1990" s="79"/>
      <c r="I1990" s="147">
        <f t="shared" si="13"/>
        <v>6.859425936</v>
      </c>
      <c r="J1990" s="79"/>
      <c r="K1990" s="79"/>
      <c r="L1990" s="79"/>
      <c r="M1990" s="79"/>
      <c r="N1990" s="79"/>
    </row>
    <row r="1991">
      <c r="A1991" s="79"/>
      <c r="B1991" s="79"/>
      <c r="C1991" s="79"/>
      <c r="D1991" s="79"/>
      <c r="E1991" s="79"/>
      <c r="F1991" s="79"/>
      <c r="G1991" s="79"/>
      <c r="H1991" s="79"/>
      <c r="I1991" s="147">
        <f t="shared" si="13"/>
        <v>6.859425936</v>
      </c>
      <c r="J1991" s="79"/>
      <c r="K1991" s="79"/>
      <c r="L1991" s="79"/>
      <c r="M1991" s="79"/>
      <c r="N1991" s="79"/>
    </row>
    <row r="1992">
      <c r="A1992" s="79"/>
      <c r="B1992" s="79"/>
      <c r="C1992" s="79"/>
      <c r="D1992" s="79"/>
      <c r="E1992" s="79"/>
      <c r="F1992" s="79"/>
      <c r="G1992" s="79"/>
      <c r="H1992" s="79"/>
      <c r="I1992" s="147">
        <f t="shared" si="13"/>
        <v>6.859425936</v>
      </c>
      <c r="J1992" s="79"/>
      <c r="K1992" s="79"/>
      <c r="L1992" s="79"/>
      <c r="M1992" s="79"/>
      <c r="N1992" s="79"/>
    </row>
    <row r="1993">
      <c r="A1993" s="79"/>
      <c r="B1993" s="79"/>
      <c r="C1993" s="79"/>
      <c r="D1993" s="79"/>
      <c r="E1993" s="79"/>
      <c r="F1993" s="79"/>
      <c r="G1993" s="79"/>
      <c r="H1993" s="79"/>
      <c r="I1993" s="147">
        <f t="shared" si="13"/>
        <v>6.859425936</v>
      </c>
      <c r="J1993" s="79"/>
      <c r="K1993" s="79"/>
      <c r="L1993" s="79"/>
      <c r="M1993" s="79"/>
      <c r="N1993" s="79"/>
    </row>
    <row r="1994">
      <c r="A1994" s="79"/>
      <c r="B1994" s="79"/>
      <c r="C1994" s="79"/>
      <c r="D1994" s="79"/>
      <c r="E1994" s="79"/>
      <c r="F1994" s="79"/>
      <c r="G1994" s="79"/>
      <c r="H1994" s="79"/>
      <c r="I1994" s="147">
        <f t="shared" si="13"/>
        <v>6.859425936</v>
      </c>
      <c r="J1994" s="79"/>
      <c r="K1994" s="79"/>
      <c r="L1994" s="79"/>
      <c r="M1994" s="79"/>
      <c r="N1994" s="79"/>
    </row>
    <row r="1995">
      <c r="A1995" s="79"/>
      <c r="B1995" s="79"/>
      <c r="C1995" s="79"/>
      <c r="D1995" s="79"/>
      <c r="E1995" s="79"/>
      <c r="F1995" s="79"/>
      <c r="G1995" s="79"/>
      <c r="H1995" s="79"/>
      <c r="I1995" s="147">
        <f t="shared" si="13"/>
        <v>6.859425936</v>
      </c>
      <c r="J1995" s="79"/>
      <c r="K1995" s="79"/>
      <c r="L1995" s="79"/>
      <c r="M1995" s="79"/>
      <c r="N1995" s="79"/>
    </row>
    <row r="1996">
      <c r="A1996" s="79"/>
      <c r="B1996" s="79"/>
      <c r="C1996" s="79"/>
      <c r="D1996" s="79"/>
      <c r="E1996" s="79"/>
      <c r="F1996" s="79"/>
      <c r="G1996" s="79"/>
      <c r="H1996" s="79"/>
      <c r="I1996" s="147">
        <f t="shared" si="13"/>
        <v>6.859425936</v>
      </c>
      <c r="J1996" s="79"/>
      <c r="K1996" s="79"/>
      <c r="L1996" s="79"/>
      <c r="M1996" s="79"/>
      <c r="N1996" s="79"/>
    </row>
    <row r="1997">
      <c r="A1997" s="79"/>
      <c r="B1997" s="79"/>
      <c r="C1997" s="79"/>
      <c r="D1997" s="79"/>
      <c r="E1997" s="79"/>
      <c r="F1997" s="79"/>
      <c r="G1997" s="79"/>
      <c r="H1997" s="79"/>
      <c r="I1997" s="147">
        <f t="shared" si="13"/>
        <v>6.859425936</v>
      </c>
      <c r="J1997" s="79"/>
      <c r="K1997" s="79"/>
      <c r="L1997" s="79"/>
      <c r="M1997" s="79"/>
      <c r="N1997" s="79"/>
    </row>
    <row r="1998">
      <c r="A1998" s="79"/>
      <c r="B1998" s="79"/>
      <c r="C1998" s="79"/>
      <c r="D1998" s="79"/>
      <c r="E1998" s="79"/>
      <c r="F1998" s="79"/>
      <c r="G1998" s="79"/>
      <c r="H1998" s="79"/>
      <c r="I1998" s="147">
        <f t="shared" si="13"/>
        <v>6.859425936</v>
      </c>
      <c r="J1998" s="79"/>
      <c r="K1998" s="79"/>
      <c r="L1998" s="79"/>
      <c r="M1998" s="79"/>
      <c r="N1998" s="79"/>
    </row>
    <row r="1999">
      <c r="A1999" s="79"/>
      <c r="B1999" s="79"/>
      <c r="C1999" s="79"/>
      <c r="D1999" s="79"/>
      <c r="E1999" s="79"/>
      <c r="F1999" s="79"/>
      <c r="G1999" s="79"/>
      <c r="H1999" s="79"/>
      <c r="I1999" s="147">
        <f t="shared" si="13"/>
        <v>6.859425936</v>
      </c>
      <c r="J1999" s="79"/>
      <c r="K1999" s="79"/>
      <c r="L1999" s="79"/>
      <c r="M1999" s="79"/>
      <c r="N1999" s="79"/>
    </row>
    <row r="2000">
      <c r="A2000" s="79"/>
      <c r="B2000" s="79"/>
      <c r="C2000" s="79"/>
      <c r="D2000" s="79"/>
      <c r="E2000" s="79"/>
      <c r="F2000" s="79"/>
      <c r="G2000" s="79"/>
      <c r="H2000" s="79"/>
      <c r="I2000" s="147">
        <f t="shared" si="13"/>
        <v>6.859425936</v>
      </c>
      <c r="J2000" s="79"/>
      <c r="K2000" s="79"/>
      <c r="L2000" s="79"/>
      <c r="M2000" s="79"/>
      <c r="N2000" s="79"/>
    </row>
    <row r="2001">
      <c r="A2001" s="79"/>
      <c r="B2001" s="79"/>
      <c r="C2001" s="79"/>
      <c r="D2001" s="79"/>
      <c r="E2001" s="79"/>
      <c r="F2001" s="79"/>
      <c r="G2001" s="79"/>
      <c r="H2001" s="79"/>
      <c r="I2001" s="147">
        <f t="shared" si="13"/>
        <v>6.859425936</v>
      </c>
      <c r="J2001" s="79"/>
      <c r="K2001" s="79"/>
      <c r="L2001" s="79"/>
      <c r="M2001" s="79"/>
      <c r="N2001" s="79"/>
    </row>
    <row r="2002">
      <c r="A2002" s="79"/>
      <c r="B2002" s="79"/>
      <c r="C2002" s="79"/>
      <c r="D2002" s="79"/>
      <c r="E2002" s="79"/>
      <c r="F2002" s="79"/>
      <c r="G2002" s="79"/>
      <c r="H2002" s="79"/>
      <c r="I2002" s="147">
        <f t="shared" si="13"/>
        <v>6.859425936</v>
      </c>
      <c r="J2002" s="79"/>
      <c r="K2002" s="79"/>
      <c r="L2002" s="79"/>
      <c r="M2002" s="79"/>
      <c r="N2002" s="79"/>
    </row>
    <row r="2003">
      <c r="A2003" s="79"/>
      <c r="B2003" s="79"/>
      <c r="C2003" s="79"/>
      <c r="D2003" s="79"/>
      <c r="E2003" s="79"/>
      <c r="F2003" s="79"/>
      <c r="G2003" s="79"/>
      <c r="H2003" s="79"/>
      <c r="I2003" s="147">
        <f t="shared" si="13"/>
        <v>6.859425936</v>
      </c>
      <c r="J2003" s="79"/>
      <c r="K2003" s="79"/>
      <c r="L2003" s="79"/>
      <c r="M2003" s="79"/>
      <c r="N2003" s="79"/>
    </row>
    <row r="2004">
      <c r="A2004" s="79"/>
      <c r="B2004" s="79"/>
      <c r="C2004" s="79"/>
      <c r="D2004" s="79"/>
      <c r="E2004" s="79"/>
      <c r="F2004" s="79"/>
      <c r="G2004" s="79"/>
      <c r="H2004" s="79"/>
      <c r="I2004" s="147">
        <f t="shared" si="13"/>
        <v>6.859425936</v>
      </c>
      <c r="J2004" s="79"/>
      <c r="K2004" s="79"/>
      <c r="L2004" s="79"/>
      <c r="M2004" s="79"/>
      <c r="N2004" s="79"/>
    </row>
    <row r="2005">
      <c r="A2005" s="79"/>
      <c r="B2005" s="79"/>
      <c r="C2005" s="79"/>
      <c r="D2005" s="79"/>
      <c r="E2005" s="79"/>
      <c r="F2005" s="79"/>
      <c r="G2005" s="79"/>
      <c r="H2005" s="79"/>
      <c r="I2005" s="147">
        <f t="shared" si="13"/>
        <v>6.859425936</v>
      </c>
      <c r="J2005" s="79"/>
      <c r="K2005" s="79"/>
      <c r="L2005" s="79"/>
      <c r="M2005" s="79"/>
      <c r="N2005" s="79"/>
    </row>
    <row r="2006">
      <c r="A2006" s="79"/>
      <c r="B2006" s="79"/>
      <c r="C2006" s="79"/>
      <c r="D2006" s="79"/>
      <c r="E2006" s="79"/>
      <c r="F2006" s="79"/>
      <c r="G2006" s="79"/>
      <c r="H2006" s="79"/>
      <c r="I2006" s="147">
        <f t="shared" si="13"/>
        <v>6.859425936</v>
      </c>
      <c r="J2006" s="79"/>
      <c r="K2006" s="79"/>
      <c r="L2006" s="79"/>
      <c r="M2006" s="79"/>
      <c r="N2006" s="79"/>
    </row>
    <row r="2007">
      <c r="A2007" s="79"/>
      <c r="B2007" s="79"/>
      <c r="C2007" s="79"/>
      <c r="D2007" s="79"/>
      <c r="E2007" s="79"/>
      <c r="F2007" s="79"/>
      <c r="G2007" s="79"/>
      <c r="H2007" s="79"/>
      <c r="I2007" s="147">
        <f t="shared" si="13"/>
        <v>6.859425936</v>
      </c>
      <c r="J2007" s="79"/>
      <c r="K2007" s="79"/>
      <c r="L2007" s="79"/>
      <c r="M2007" s="79"/>
      <c r="N2007" s="79"/>
    </row>
    <row r="2008">
      <c r="A2008" s="79"/>
      <c r="B2008" s="79"/>
      <c r="C2008" s="79"/>
      <c r="D2008" s="79"/>
      <c r="E2008" s="79"/>
      <c r="F2008" s="79"/>
      <c r="G2008" s="79"/>
      <c r="H2008" s="79"/>
      <c r="I2008" s="147">
        <f t="shared" si="13"/>
        <v>6.859425936</v>
      </c>
      <c r="J2008" s="79"/>
      <c r="K2008" s="79"/>
      <c r="L2008" s="79"/>
      <c r="M2008" s="79"/>
      <c r="N2008" s="79"/>
    </row>
    <row r="2009">
      <c r="A2009" s="79"/>
      <c r="B2009" s="79"/>
      <c r="C2009" s="79"/>
      <c r="D2009" s="79"/>
      <c r="E2009" s="79"/>
      <c r="F2009" s="79"/>
      <c r="G2009" s="79"/>
      <c r="H2009" s="79"/>
      <c r="I2009" s="147">
        <f t="shared" si="13"/>
        <v>6.859425936</v>
      </c>
      <c r="J2009" s="79"/>
      <c r="K2009" s="79"/>
      <c r="L2009" s="79"/>
      <c r="M2009" s="79"/>
      <c r="N2009" s="79"/>
    </row>
    <row r="2010">
      <c r="A2010" s="79"/>
      <c r="B2010" s="79"/>
      <c r="C2010" s="79"/>
      <c r="D2010" s="79"/>
      <c r="E2010" s="79"/>
      <c r="F2010" s="79"/>
      <c r="G2010" s="79"/>
      <c r="H2010" s="79"/>
      <c r="I2010" s="147">
        <f t="shared" si="13"/>
        <v>6.859425936</v>
      </c>
      <c r="J2010" s="79"/>
      <c r="K2010" s="79"/>
      <c r="L2010" s="79"/>
      <c r="M2010" s="79"/>
      <c r="N2010" s="79"/>
    </row>
    <row r="2011">
      <c r="A2011" s="79"/>
      <c r="B2011" s="79"/>
      <c r="C2011" s="79"/>
      <c r="D2011" s="79"/>
      <c r="E2011" s="79"/>
      <c r="F2011" s="79"/>
      <c r="G2011" s="79"/>
      <c r="H2011" s="79"/>
      <c r="I2011" s="147">
        <f t="shared" si="13"/>
        <v>6.859425936</v>
      </c>
      <c r="J2011" s="79"/>
      <c r="K2011" s="79"/>
      <c r="L2011" s="79"/>
      <c r="M2011" s="79"/>
      <c r="N2011" s="79"/>
    </row>
    <row r="2012">
      <c r="A2012" s="79"/>
      <c r="B2012" s="79"/>
      <c r="C2012" s="79"/>
      <c r="D2012" s="79"/>
      <c r="E2012" s="79"/>
      <c r="F2012" s="79"/>
      <c r="G2012" s="79"/>
      <c r="H2012" s="79"/>
      <c r="I2012" s="147">
        <f t="shared" si="13"/>
        <v>6.859425936</v>
      </c>
      <c r="J2012" s="79"/>
      <c r="K2012" s="79"/>
      <c r="L2012" s="79"/>
      <c r="M2012" s="79"/>
      <c r="N2012" s="79"/>
    </row>
    <row r="2013">
      <c r="A2013" s="79"/>
      <c r="B2013" s="79"/>
      <c r="C2013" s="79"/>
      <c r="D2013" s="79"/>
      <c r="E2013" s="79"/>
      <c r="F2013" s="79"/>
      <c r="G2013" s="79"/>
      <c r="H2013" s="79"/>
      <c r="I2013" s="147">
        <f t="shared" si="13"/>
        <v>6.859425936</v>
      </c>
      <c r="J2013" s="79"/>
      <c r="K2013" s="79"/>
      <c r="L2013" s="79"/>
      <c r="M2013" s="79"/>
      <c r="N2013" s="79"/>
    </row>
    <row r="2014">
      <c r="A2014" s="79"/>
      <c r="B2014" s="79"/>
      <c r="C2014" s="79"/>
      <c r="D2014" s="79"/>
      <c r="E2014" s="79"/>
      <c r="F2014" s="79"/>
      <c r="G2014" s="79"/>
      <c r="H2014" s="79"/>
      <c r="I2014" s="147">
        <f t="shared" si="13"/>
        <v>6.859425936</v>
      </c>
      <c r="J2014" s="79"/>
      <c r="K2014" s="79"/>
      <c r="L2014" s="79"/>
      <c r="M2014" s="79"/>
      <c r="N2014" s="79"/>
    </row>
    <row r="2015">
      <c r="A2015" s="79"/>
      <c r="B2015" s="79"/>
      <c r="C2015" s="79"/>
      <c r="D2015" s="79"/>
      <c r="E2015" s="79"/>
      <c r="F2015" s="79"/>
      <c r="G2015" s="79"/>
      <c r="H2015" s="79"/>
      <c r="I2015" s="147">
        <f t="shared" si="13"/>
        <v>6.859425936</v>
      </c>
      <c r="J2015" s="79"/>
      <c r="K2015" s="79"/>
      <c r="L2015" s="79"/>
      <c r="M2015" s="79"/>
      <c r="N2015" s="79"/>
    </row>
    <row r="2016">
      <c r="A2016" s="79"/>
      <c r="B2016" s="79"/>
      <c r="C2016" s="79"/>
      <c r="D2016" s="79"/>
      <c r="E2016" s="79"/>
      <c r="F2016" s="79"/>
      <c r="G2016" s="79"/>
      <c r="H2016" s="79"/>
      <c r="I2016" s="147">
        <f t="shared" si="13"/>
        <v>6.859425936</v>
      </c>
      <c r="J2016" s="79"/>
      <c r="K2016" s="79"/>
      <c r="L2016" s="79"/>
      <c r="M2016" s="79"/>
      <c r="N2016" s="79"/>
    </row>
    <row r="2017">
      <c r="A2017" s="79"/>
      <c r="B2017" s="79"/>
      <c r="C2017" s="79"/>
      <c r="D2017" s="79"/>
      <c r="E2017" s="79"/>
      <c r="F2017" s="79"/>
      <c r="G2017" s="79"/>
      <c r="H2017" s="79"/>
      <c r="I2017" s="147">
        <f t="shared" si="13"/>
        <v>6.859425936</v>
      </c>
      <c r="J2017" s="79"/>
      <c r="K2017" s="79"/>
      <c r="L2017" s="79"/>
      <c r="M2017" s="79"/>
      <c r="N2017" s="79"/>
    </row>
    <row r="2018">
      <c r="A2018" s="79"/>
      <c r="B2018" s="79"/>
      <c r="C2018" s="79"/>
      <c r="D2018" s="79"/>
      <c r="E2018" s="79"/>
      <c r="F2018" s="79"/>
      <c r="G2018" s="79"/>
      <c r="H2018" s="79"/>
      <c r="I2018" s="147">
        <f t="shared" si="13"/>
        <v>6.859425936</v>
      </c>
      <c r="J2018" s="79"/>
      <c r="K2018" s="79"/>
      <c r="L2018" s="79"/>
      <c r="M2018" s="79"/>
      <c r="N2018" s="79"/>
    </row>
    <row r="2019">
      <c r="A2019" s="79"/>
      <c r="B2019" s="79"/>
      <c r="C2019" s="79"/>
      <c r="D2019" s="79"/>
      <c r="E2019" s="79"/>
      <c r="F2019" s="79"/>
      <c r="G2019" s="79"/>
      <c r="H2019" s="79"/>
      <c r="I2019" s="147">
        <f t="shared" si="13"/>
        <v>6.859425936</v>
      </c>
      <c r="J2019" s="79"/>
      <c r="K2019" s="79"/>
      <c r="L2019" s="79"/>
      <c r="M2019" s="79"/>
      <c r="N2019" s="79"/>
    </row>
    <row r="2020">
      <c r="A2020" s="79"/>
      <c r="B2020" s="79"/>
      <c r="C2020" s="79"/>
      <c r="D2020" s="79"/>
      <c r="E2020" s="79"/>
      <c r="F2020" s="79"/>
      <c r="G2020" s="79"/>
      <c r="H2020" s="79"/>
      <c r="I2020" s="147">
        <f t="shared" si="13"/>
        <v>6.859425936</v>
      </c>
      <c r="J2020" s="79"/>
      <c r="K2020" s="79"/>
      <c r="L2020" s="79"/>
      <c r="M2020" s="79"/>
      <c r="N2020" s="79"/>
    </row>
    <row r="2021">
      <c r="A2021" s="79"/>
      <c r="B2021" s="79"/>
      <c r="C2021" s="79"/>
      <c r="D2021" s="79"/>
      <c r="E2021" s="79"/>
      <c r="F2021" s="79"/>
      <c r="G2021" s="79"/>
      <c r="H2021" s="79"/>
      <c r="I2021" s="147">
        <f t="shared" si="13"/>
        <v>6.859425936</v>
      </c>
      <c r="J2021" s="79"/>
      <c r="K2021" s="79"/>
      <c r="L2021" s="79"/>
      <c r="M2021" s="79"/>
      <c r="N2021" s="79"/>
    </row>
    <row r="2022">
      <c r="A2022" s="79"/>
      <c r="B2022" s="79"/>
      <c r="C2022" s="79"/>
      <c r="D2022" s="79"/>
      <c r="E2022" s="79"/>
      <c r="F2022" s="79"/>
      <c r="G2022" s="79"/>
      <c r="H2022" s="79"/>
      <c r="I2022" s="147">
        <f t="shared" si="13"/>
        <v>6.859425936</v>
      </c>
      <c r="J2022" s="79"/>
      <c r="K2022" s="79"/>
      <c r="L2022" s="79"/>
      <c r="M2022" s="79"/>
      <c r="N2022" s="79"/>
    </row>
    <row r="2023">
      <c r="A2023" s="79"/>
      <c r="B2023" s="79"/>
      <c r="C2023" s="79"/>
      <c r="D2023" s="79"/>
      <c r="E2023" s="79"/>
      <c r="F2023" s="79"/>
      <c r="G2023" s="79"/>
      <c r="H2023" s="79"/>
      <c r="I2023" s="147">
        <f t="shared" si="13"/>
        <v>6.859425936</v>
      </c>
      <c r="J2023" s="79"/>
      <c r="K2023" s="79"/>
      <c r="L2023" s="79"/>
      <c r="M2023" s="79"/>
      <c r="N2023" s="79"/>
    </row>
    <row r="2024">
      <c r="A2024" s="79"/>
      <c r="B2024" s="79"/>
      <c r="C2024" s="79"/>
      <c r="D2024" s="79"/>
      <c r="E2024" s="79"/>
      <c r="F2024" s="79"/>
      <c r="G2024" s="79"/>
      <c r="H2024" s="79"/>
      <c r="I2024" s="147">
        <f t="shared" si="13"/>
        <v>6.859425936</v>
      </c>
      <c r="J2024" s="79"/>
      <c r="K2024" s="79"/>
      <c r="L2024" s="79"/>
      <c r="M2024" s="79"/>
      <c r="N2024" s="79"/>
    </row>
    <row r="2025">
      <c r="A2025" s="79"/>
      <c r="B2025" s="79"/>
      <c r="C2025" s="79"/>
      <c r="D2025" s="79"/>
      <c r="E2025" s="79"/>
      <c r="F2025" s="79"/>
      <c r="G2025" s="79"/>
      <c r="H2025" s="79"/>
      <c r="I2025" s="147">
        <f t="shared" si="13"/>
        <v>6.859425936</v>
      </c>
      <c r="J2025" s="79"/>
      <c r="K2025" s="79"/>
      <c r="L2025" s="79"/>
      <c r="M2025" s="79"/>
      <c r="N2025" s="79"/>
    </row>
    <row r="2026">
      <c r="A2026" s="79"/>
      <c r="B2026" s="79"/>
      <c r="C2026" s="79"/>
      <c r="D2026" s="79"/>
      <c r="E2026" s="79"/>
      <c r="F2026" s="79"/>
      <c r="G2026" s="79"/>
      <c r="H2026" s="79"/>
      <c r="I2026" s="147">
        <f t="shared" si="13"/>
        <v>6.859425936</v>
      </c>
      <c r="J2026" s="79"/>
      <c r="K2026" s="79"/>
      <c r="L2026" s="79"/>
      <c r="M2026" s="79"/>
      <c r="N2026" s="79"/>
    </row>
    <row r="2027">
      <c r="A2027" s="79"/>
      <c r="B2027" s="79"/>
      <c r="C2027" s="79"/>
      <c r="D2027" s="79"/>
      <c r="E2027" s="79"/>
      <c r="F2027" s="79"/>
      <c r="G2027" s="79"/>
      <c r="H2027" s="79"/>
      <c r="I2027" s="147">
        <f t="shared" si="13"/>
        <v>6.859425936</v>
      </c>
      <c r="J2027" s="79"/>
      <c r="K2027" s="79"/>
      <c r="L2027" s="79"/>
      <c r="M2027" s="79"/>
      <c r="N2027" s="79"/>
    </row>
    <row r="2028">
      <c r="A2028" s="79"/>
      <c r="B2028" s="79"/>
      <c r="C2028" s="79"/>
      <c r="D2028" s="79"/>
      <c r="E2028" s="79"/>
      <c r="F2028" s="79"/>
      <c r="G2028" s="79"/>
      <c r="H2028" s="79"/>
      <c r="I2028" s="147">
        <f t="shared" si="13"/>
        <v>6.859425936</v>
      </c>
      <c r="J2028" s="79"/>
      <c r="K2028" s="79"/>
      <c r="L2028" s="79"/>
      <c r="M2028" s="79"/>
      <c r="N2028" s="79"/>
    </row>
    <row r="2029">
      <c r="A2029" s="79"/>
      <c r="B2029" s="79"/>
      <c r="C2029" s="79"/>
      <c r="D2029" s="79"/>
      <c r="E2029" s="79"/>
      <c r="F2029" s="79"/>
      <c r="G2029" s="79"/>
      <c r="H2029" s="79"/>
      <c r="I2029" s="147">
        <f t="shared" si="13"/>
        <v>6.859425936</v>
      </c>
      <c r="J2029" s="79"/>
      <c r="K2029" s="79"/>
      <c r="L2029" s="79"/>
      <c r="M2029" s="79"/>
      <c r="N2029" s="79"/>
    </row>
    <row r="2030">
      <c r="A2030" s="79"/>
      <c r="B2030" s="79"/>
      <c r="C2030" s="79"/>
      <c r="D2030" s="79"/>
      <c r="E2030" s="79"/>
      <c r="F2030" s="79"/>
      <c r="G2030" s="79"/>
      <c r="H2030" s="79"/>
      <c r="I2030" s="147">
        <f t="shared" si="13"/>
        <v>6.859425936</v>
      </c>
      <c r="J2030" s="79"/>
      <c r="K2030" s="79"/>
      <c r="L2030" s="79"/>
      <c r="M2030" s="79"/>
      <c r="N2030" s="79"/>
    </row>
    <row r="2031">
      <c r="A2031" s="79"/>
      <c r="B2031" s="79"/>
      <c r="C2031" s="79"/>
      <c r="D2031" s="79"/>
      <c r="E2031" s="79"/>
      <c r="F2031" s="79"/>
      <c r="G2031" s="79"/>
      <c r="H2031" s="79"/>
      <c r="I2031" s="147">
        <f t="shared" si="13"/>
        <v>6.859425936</v>
      </c>
      <c r="J2031" s="79"/>
      <c r="K2031" s="79"/>
      <c r="L2031" s="79"/>
      <c r="M2031" s="79"/>
      <c r="N2031" s="79"/>
    </row>
    <row r="2032">
      <c r="A2032" s="79"/>
      <c r="B2032" s="79"/>
      <c r="C2032" s="79"/>
      <c r="D2032" s="79"/>
      <c r="E2032" s="79"/>
      <c r="F2032" s="79"/>
      <c r="G2032" s="79"/>
      <c r="H2032" s="79"/>
      <c r="I2032" s="147">
        <f t="shared" si="13"/>
        <v>6.859425936</v>
      </c>
      <c r="J2032" s="79"/>
      <c r="K2032" s="79"/>
      <c r="L2032" s="79"/>
      <c r="M2032" s="79"/>
      <c r="N2032" s="79"/>
    </row>
    <row r="2033">
      <c r="A2033" s="79"/>
      <c r="B2033" s="79"/>
      <c r="C2033" s="79"/>
      <c r="D2033" s="79"/>
      <c r="E2033" s="79"/>
      <c r="F2033" s="79"/>
      <c r="G2033" s="79"/>
      <c r="H2033" s="79"/>
      <c r="I2033" s="147">
        <f t="shared" si="13"/>
        <v>6.859425936</v>
      </c>
      <c r="J2033" s="79"/>
      <c r="K2033" s="79"/>
      <c r="L2033" s="79"/>
      <c r="M2033" s="79"/>
      <c r="N2033" s="79"/>
    </row>
    <row r="2034">
      <c r="A2034" s="79"/>
      <c r="B2034" s="79"/>
      <c r="C2034" s="79"/>
      <c r="D2034" s="79"/>
      <c r="E2034" s="79"/>
      <c r="F2034" s="79"/>
      <c r="G2034" s="79"/>
      <c r="H2034" s="79"/>
      <c r="I2034" s="147">
        <f t="shared" si="13"/>
        <v>6.859425936</v>
      </c>
      <c r="J2034" s="79"/>
      <c r="K2034" s="79"/>
      <c r="L2034" s="79"/>
      <c r="M2034" s="79"/>
      <c r="N2034" s="79"/>
    </row>
    <row r="2035">
      <c r="A2035" s="79"/>
      <c r="B2035" s="79"/>
      <c r="C2035" s="79"/>
      <c r="D2035" s="79"/>
      <c r="E2035" s="79"/>
      <c r="F2035" s="79"/>
      <c r="G2035" s="79"/>
      <c r="H2035" s="79"/>
      <c r="I2035" s="147">
        <f t="shared" si="13"/>
        <v>6.859425936</v>
      </c>
      <c r="J2035" s="79"/>
      <c r="K2035" s="79"/>
      <c r="L2035" s="79"/>
      <c r="M2035" s="79"/>
      <c r="N2035" s="79"/>
    </row>
    <row r="2036">
      <c r="A2036" s="79"/>
      <c r="B2036" s="79"/>
      <c r="C2036" s="79"/>
      <c r="D2036" s="79"/>
      <c r="E2036" s="79"/>
      <c r="F2036" s="79"/>
      <c r="G2036" s="79"/>
      <c r="H2036" s="79"/>
      <c r="I2036" s="147">
        <f t="shared" si="13"/>
        <v>6.859425936</v>
      </c>
      <c r="J2036" s="79"/>
      <c r="K2036" s="79"/>
      <c r="L2036" s="79"/>
      <c r="M2036" s="79"/>
      <c r="N2036" s="79"/>
    </row>
    <row r="2037">
      <c r="A2037" s="79"/>
      <c r="B2037" s="79"/>
      <c r="C2037" s="79"/>
      <c r="D2037" s="79"/>
      <c r="E2037" s="79"/>
      <c r="F2037" s="79"/>
      <c r="G2037" s="79"/>
      <c r="H2037" s="79"/>
      <c r="I2037" s="147">
        <f t="shared" si="13"/>
        <v>6.859425936</v>
      </c>
      <c r="J2037" s="79"/>
      <c r="K2037" s="79"/>
      <c r="L2037" s="79"/>
      <c r="M2037" s="79"/>
      <c r="N2037" s="79"/>
    </row>
    <row r="2038">
      <c r="A2038" s="79"/>
      <c r="B2038" s="79"/>
      <c r="C2038" s="79"/>
      <c r="D2038" s="79"/>
      <c r="E2038" s="79"/>
      <c r="F2038" s="79"/>
      <c r="G2038" s="79"/>
      <c r="H2038" s="79"/>
      <c r="I2038" s="147">
        <f t="shared" si="13"/>
        <v>6.859425936</v>
      </c>
      <c r="J2038" s="79"/>
      <c r="K2038" s="79"/>
      <c r="L2038" s="79"/>
      <c r="M2038" s="79"/>
      <c r="N2038" s="79"/>
    </row>
    <row r="2039">
      <c r="A2039" s="79"/>
      <c r="B2039" s="79"/>
      <c r="C2039" s="79"/>
      <c r="D2039" s="79"/>
      <c r="E2039" s="79"/>
      <c r="F2039" s="79"/>
      <c r="G2039" s="79"/>
      <c r="H2039" s="79"/>
      <c r="I2039" s="147">
        <f t="shared" si="13"/>
        <v>6.859425936</v>
      </c>
      <c r="J2039" s="79"/>
      <c r="K2039" s="79"/>
      <c r="L2039" s="79"/>
      <c r="M2039" s="79"/>
      <c r="N2039" s="79"/>
    </row>
    <row r="2040">
      <c r="A2040" s="79"/>
      <c r="B2040" s="79"/>
      <c r="C2040" s="79"/>
      <c r="D2040" s="79"/>
      <c r="E2040" s="79"/>
      <c r="F2040" s="79"/>
      <c r="G2040" s="79"/>
      <c r="H2040" s="79"/>
      <c r="I2040" s="147">
        <f t="shared" si="13"/>
        <v>6.859425936</v>
      </c>
      <c r="J2040" s="79"/>
      <c r="K2040" s="79"/>
      <c r="L2040" s="79"/>
      <c r="M2040" s="79"/>
      <c r="N2040" s="79"/>
    </row>
    <row r="2041">
      <c r="A2041" s="79"/>
      <c r="B2041" s="79"/>
      <c r="C2041" s="79"/>
      <c r="D2041" s="79"/>
      <c r="E2041" s="79"/>
      <c r="F2041" s="79"/>
      <c r="G2041" s="79"/>
      <c r="H2041" s="79"/>
      <c r="I2041" s="147">
        <f t="shared" si="13"/>
        <v>6.859425936</v>
      </c>
      <c r="J2041" s="79"/>
      <c r="K2041" s="79"/>
      <c r="L2041" s="79"/>
      <c r="M2041" s="79"/>
      <c r="N2041" s="79"/>
    </row>
    <row r="2042">
      <c r="A2042" s="79"/>
      <c r="B2042" s="79"/>
      <c r="C2042" s="79"/>
      <c r="D2042" s="79"/>
      <c r="E2042" s="79"/>
      <c r="F2042" s="79"/>
      <c r="G2042" s="79"/>
      <c r="H2042" s="79"/>
      <c r="I2042" s="147">
        <f t="shared" si="13"/>
        <v>6.859425936</v>
      </c>
      <c r="J2042" s="79"/>
      <c r="K2042" s="79"/>
      <c r="L2042" s="79"/>
      <c r="M2042" s="79"/>
      <c r="N2042" s="79"/>
    </row>
    <row r="2043">
      <c r="A2043" s="79"/>
      <c r="B2043" s="79"/>
      <c r="C2043" s="79"/>
      <c r="D2043" s="79"/>
      <c r="E2043" s="79"/>
      <c r="F2043" s="79"/>
      <c r="G2043" s="79"/>
      <c r="H2043" s="79"/>
      <c r="I2043" s="147">
        <f t="shared" si="13"/>
        <v>6.859425936</v>
      </c>
      <c r="J2043" s="79"/>
      <c r="K2043" s="79"/>
      <c r="L2043" s="79"/>
      <c r="M2043" s="79"/>
      <c r="N2043" s="79"/>
    </row>
    <row r="2044">
      <c r="A2044" s="79"/>
      <c r="B2044" s="79"/>
      <c r="C2044" s="79"/>
      <c r="D2044" s="79"/>
      <c r="E2044" s="79"/>
      <c r="F2044" s="79"/>
      <c r="G2044" s="79"/>
      <c r="H2044" s="79"/>
      <c r="I2044" s="147">
        <f t="shared" si="13"/>
        <v>6.859425936</v>
      </c>
      <c r="J2044" s="79"/>
      <c r="K2044" s="79"/>
      <c r="L2044" s="79"/>
      <c r="M2044" s="79"/>
      <c r="N2044" s="79"/>
    </row>
    <row r="2045">
      <c r="A2045" s="79"/>
      <c r="B2045" s="79"/>
      <c r="C2045" s="79"/>
      <c r="D2045" s="79"/>
      <c r="E2045" s="79"/>
      <c r="F2045" s="79"/>
      <c r="G2045" s="79"/>
      <c r="H2045" s="79"/>
      <c r="I2045" s="147">
        <f t="shared" si="13"/>
        <v>6.859425936</v>
      </c>
      <c r="J2045" s="79"/>
      <c r="K2045" s="79"/>
      <c r="L2045" s="79"/>
      <c r="M2045" s="79"/>
      <c r="N2045" s="79"/>
    </row>
    <row r="2046">
      <c r="A2046" s="79"/>
      <c r="B2046" s="79"/>
      <c r="C2046" s="79"/>
      <c r="D2046" s="79"/>
      <c r="E2046" s="79"/>
      <c r="F2046" s="79"/>
      <c r="G2046" s="79"/>
      <c r="H2046" s="79"/>
      <c r="I2046" s="147">
        <f t="shared" si="13"/>
        <v>6.859425936</v>
      </c>
      <c r="J2046" s="79"/>
      <c r="K2046" s="79"/>
      <c r="L2046" s="79"/>
      <c r="M2046" s="79"/>
      <c r="N2046" s="79"/>
    </row>
    <row r="2047">
      <c r="A2047" s="79"/>
      <c r="B2047" s="79"/>
      <c r="C2047" s="79"/>
      <c r="D2047" s="79"/>
      <c r="E2047" s="79"/>
      <c r="F2047" s="79"/>
      <c r="G2047" s="79"/>
      <c r="H2047" s="79"/>
      <c r="I2047" s="147">
        <f t="shared" si="13"/>
        <v>6.859425936</v>
      </c>
      <c r="J2047" s="79"/>
      <c r="K2047" s="79"/>
      <c r="L2047" s="79"/>
      <c r="M2047" s="79"/>
      <c r="N2047" s="79"/>
    </row>
    <row r="2048">
      <c r="A2048" s="79"/>
      <c r="B2048" s="79"/>
      <c r="C2048" s="79"/>
      <c r="D2048" s="79"/>
      <c r="E2048" s="79"/>
      <c r="F2048" s="79"/>
      <c r="G2048" s="79"/>
      <c r="H2048" s="79"/>
      <c r="I2048" s="147">
        <f t="shared" si="13"/>
        <v>6.859425936</v>
      </c>
      <c r="J2048" s="79"/>
      <c r="K2048" s="79"/>
      <c r="L2048" s="79"/>
      <c r="M2048" s="79"/>
      <c r="N2048" s="79"/>
    </row>
    <row r="2049">
      <c r="A2049" s="79"/>
      <c r="B2049" s="79"/>
      <c r="C2049" s="79"/>
      <c r="D2049" s="79"/>
      <c r="E2049" s="79"/>
      <c r="F2049" s="79"/>
      <c r="G2049" s="79"/>
      <c r="H2049" s="79"/>
      <c r="I2049" s="147">
        <f t="shared" si="13"/>
        <v>6.859425936</v>
      </c>
      <c r="J2049" s="79"/>
      <c r="K2049" s="79"/>
      <c r="L2049" s="79"/>
      <c r="M2049" s="79"/>
      <c r="N2049" s="79"/>
    </row>
    <row r="2050">
      <c r="A2050" s="79"/>
      <c r="B2050" s="79"/>
      <c r="C2050" s="79"/>
      <c r="D2050" s="79"/>
      <c r="E2050" s="79"/>
      <c r="F2050" s="79"/>
      <c r="G2050" s="79"/>
      <c r="H2050" s="79"/>
      <c r="I2050" s="147">
        <f t="shared" si="13"/>
        <v>6.859425936</v>
      </c>
      <c r="J2050" s="79"/>
      <c r="K2050" s="79"/>
      <c r="L2050" s="79"/>
      <c r="M2050" s="79"/>
      <c r="N2050" s="79"/>
    </row>
    <row r="2051">
      <c r="A2051" s="79"/>
      <c r="B2051" s="79"/>
      <c r="C2051" s="79"/>
      <c r="D2051" s="79"/>
      <c r="E2051" s="79"/>
      <c r="F2051" s="79"/>
      <c r="G2051" s="79"/>
      <c r="H2051" s="79"/>
      <c r="I2051" s="147">
        <f t="shared" si="13"/>
        <v>6.859425936</v>
      </c>
      <c r="J2051" s="79"/>
      <c r="K2051" s="79"/>
      <c r="L2051" s="79"/>
      <c r="M2051" s="79"/>
      <c r="N2051" s="79"/>
    </row>
    <row r="2052">
      <c r="A2052" s="79"/>
      <c r="B2052" s="79"/>
      <c r="C2052" s="79"/>
      <c r="D2052" s="79"/>
      <c r="E2052" s="79"/>
      <c r="F2052" s="79"/>
      <c r="G2052" s="79"/>
      <c r="H2052" s="79"/>
      <c r="I2052" s="147">
        <f t="shared" si="13"/>
        <v>6.859425936</v>
      </c>
      <c r="J2052" s="79"/>
      <c r="K2052" s="79"/>
      <c r="L2052" s="79"/>
      <c r="M2052" s="79"/>
      <c r="N2052" s="79"/>
    </row>
    <row r="2053">
      <c r="A2053" s="79"/>
      <c r="B2053" s="79"/>
      <c r="C2053" s="79"/>
      <c r="D2053" s="79"/>
      <c r="E2053" s="79"/>
      <c r="F2053" s="79"/>
      <c r="G2053" s="79"/>
      <c r="H2053" s="79"/>
      <c r="I2053" s="147">
        <f t="shared" si="13"/>
        <v>6.859425936</v>
      </c>
      <c r="J2053" s="79"/>
      <c r="K2053" s="79"/>
      <c r="L2053" s="79"/>
      <c r="M2053" s="79"/>
      <c r="N2053" s="79"/>
    </row>
    <row r="2054">
      <c r="A2054" s="79"/>
      <c r="B2054" s="79"/>
      <c r="C2054" s="79"/>
      <c r="D2054" s="79"/>
      <c r="E2054" s="79"/>
      <c r="F2054" s="79"/>
      <c r="G2054" s="79"/>
      <c r="H2054" s="79"/>
      <c r="I2054" s="147">
        <f t="shared" si="13"/>
        <v>6.859425936</v>
      </c>
      <c r="J2054" s="79"/>
      <c r="K2054" s="79"/>
      <c r="L2054" s="79"/>
      <c r="M2054" s="79"/>
      <c r="N2054" s="79"/>
    </row>
    <row r="2055">
      <c r="A2055" s="79"/>
      <c r="B2055" s="79"/>
      <c r="C2055" s="79"/>
      <c r="D2055" s="79"/>
      <c r="E2055" s="79"/>
      <c r="F2055" s="79"/>
      <c r="G2055" s="79"/>
      <c r="H2055" s="79"/>
      <c r="I2055" s="147">
        <f t="shared" si="13"/>
        <v>6.859425936</v>
      </c>
      <c r="J2055" s="79"/>
      <c r="K2055" s="79"/>
      <c r="L2055" s="79"/>
      <c r="M2055" s="79"/>
      <c r="N2055" s="79"/>
    </row>
    <row r="2056">
      <c r="A2056" s="79"/>
      <c r="B2056" s="79"/>
      <c r="C2056" s="79"/>
      <c r="D2056" s="79"/>
      <c r="E2056" s="79"/>
      <c r="F2056" s="79"/>
      <c r="G2056" s="79"/>
      <c r="H2056" s="79"/>
      <c r="I2056" s="147">
        <f t="shared" si="13"/>
        <v>6.859425936</v>
      </c>
      <c r="J2056" s="79"/>
      <c r="K2056" s="79"/>
      <c r="L2056" s="79"/>
      <c r="M2056" s="79"/>
      <c r="N2056" s="79"/>
    </row>
    <row r="2057">
      <c r="A2057" s="79"/>
      <c r="B2057" s="79"/>
      <c r="C2057" s="79"/>
      <c r="D2057" s="79"/>
      <c r="E2057" s="79"/>
      <c r="F2057" s="79"/>
      <c r="G2057" s="79"/>
      <c r="H2057" s="79"/>
      <c r="I2057" s="147">
        <f t="shared" si="13"/>
        <v>6.859425936</v>
      </c>
      <c r="J2057" s="79"/>
      <c r="K2057" s="79"/>
      <c r="L2057" s="79"/>
      <c r="M2057" s="79"/>
      <c r="N2057" s="79"/>
    </row>
    <row r="2058">
      <c r="A2058" s="79"/>
      <c r="B2058" s="79"/>
      <c r="C2058" s="79"/>
      <c r="D2058" s="79"/>
      <c r="E2058" s="79"/>
      <c r="F2058" s="79"/>
      <c r="G2058" s="79"/>
      <c r="H2058" s="79"/>
      <c r="I2058" s="147">
        <f t="shared" si="13"/>
        <v>6.859425936</v>
      </c>
      <c r="J2058" s="79"/>
      <c r="K2058" s="79"/>
      <c r="L2058" s="79"/>
      <c r="M2058" s="79"/>
      <c r="N2058" s="79"/>
    </row>
    <row r="2059">
      <c r="A2059" s="79"/>
      <c r="B2059" s="79"/>
      <c r="C2059" s="79"/>
      <c r="D2059" s="79"/>
      <c r="E2059" s="79"/>
      <c r="F2059" s="79"/>
      <c r="G2059" s="79"/>
      <c r="H2059" s="79"/>
      <c r="I2059" s="147">
        <f t="shared" si="13"/>
        <v>6.859425936</v>
      </c>
      <c r="J2059" s="79"/>
      <c r="K2059" s="79"/>
      <c r="L2059" s="79"/>
      <c r="M2059" s="79"/>
      <c r="N2059" s="79"/>
    </row>
    <row r="2060">
      <c r="A2060" s="79"/>
      <c r="B2060" s="79"/>
      <c r="C2060" s="79"/>
      <c r="D2060" s="79"/>
      <c r="E2060" s="79"/>
      <c r="F2060" s="79"/>
      <c r="G2060" s="79"/>
      <c r="H2060" s="79"/>
      <c r="I2060" s="147">
        <f t="shared" si="13"/>
        <v>6.859425936</v>
      </c>
      <c r="J2060" s="79"/>
      <c r="K2060" s="79"/>
      <c r="L2060" s="79"/>
      <c r="M2060" s="79"/>
      <c r="N2060" s="79"/>
    </row>
    <row r="2061">
      <c r="A2061" s="79"/>
      <c r="B2061" s="79"/>
      <c r="C2061" s="79"/>
      <c r="D2061" s="79"/>
      <c r="E2061" s="79"/>
      <c r="F2061" s="79"/>
      <c r="G2061" s="79"/>
      <c r="H2061" s="79"/>
      <c r="I2061" s="147">
        <f t="shared" si="13"/>
        <v>6.859425936</v>
      </c>
      <c r="J2061" s="79"/>
      <c r="K2061" s="79"/>
      <c r="L2061" s="79"/>
      <c r="M2061" s="79"/>
      <c r="N2061" s="79"/>
    </row>
    <row r="2062">
      <c r="A2062" s="79"/>
      <c r="B2062" s="79"/>
      <c r="C2062" s="79"/>
      <c r="D2062" s="79"/>
      <c r="E2062" s="79"/>
      <c r="F2062" s="79"/>
      <c r="G2062" s="79"/>
      <c r="H2062" s="79"/>
      <c r="I2062" s="147">
        <f t="shared" si="13"/>
        <v>6.859425936</v>
      </c>
      <c r="J2062" s="79"/>
      <c r="K2062" s="79"/>
      <c r="L2062" s="79"/>
      <c r="M2062" s="79"/>
      <c r="N2062" s="79"/>
    </row>
    <row r="2063">
      <c r="A2063" s="79"/>
      <c r="B2063" s="79"/>
      <c r="C2063" s="79"/>
      <c r="D2063" s="79"/>
      <c r="E2063" s="79"/>
      <c r="F2063" s="79"/>
      <c r="G2063" s="79"/>
      <c r="H2063" s="79"/>
      <c r="I2063" s="147">
        <f t="shared" si="13"/>
        <v>6.859425936</v>
      </c>
      <c r="J2063" s="79"/>
      <c r="K2063" s="79"/>
      <c r="L2063" s="79"/>
      <c r="M2063" s="79"/>
      <c r="N2063" s="79"/>
    </row>
    <row r="2064">
      <c r="A2064" s="79"/>
      <c r="B2064" s="79"/>
      <c r="C2064" s="79"/>
      <c r="D2064" s="79"/>
      <c r="E2064" s="79"/>
      <c r="F2064" s="79"/>
      <c r="G2064" s="79"/>
      <c r="H2064" s="79"/>
      <c r="I2064" s="147">
        <f t="shared" si="13"/>
        <v>6.859425936</v>
      </c>
      <c r="J2064" s="79"/>
      <c r="K2064" s="79"/>
      <c r="L2064" s="79"/>
      <c r="M2064" s="79"/>
      <c r="N2064" s="79"/>
    </row>
    <row r="2065">
      <c r="A2065" s="79"/>
      <c r="B2065" s="79"/>
      <c r="C2065" s="79"/>
      <c r="D2065" s="79"/>
      <c r="E2065" s="79"/>
      <c r="F2065" s="79"/>
      <c r="G2065" s="79"/>
      <c r="H2065" s="79"/>
      <c r="I2065" s="147">
        <f t="shared" si="13"/>
        <v>6.859425936</v>
      </c>
      <c r="J2065" s="79"/>
      <c r="K2065" s="79"/>
      <c r="L2065" s="79"/>
      <c r="M2065" s="79"/>
      <c r="N2065" s="79"/>
    </row>
    <row r="2066">
      <c r="A2066" s="79"/>
      <c r="B2066" s="79"/>
      <c r="C2066" s="79"/>
      <c r="D2066" s="79"/>
      <c r="E2066" s="79"/>
      <c r="F2066" s="79"/>
      <c r="G2066" s="79"/>
      <c r="H2066" s="79"/>
      <c r="I2066" s="147">
        <f t="shared" si="13"/>
        <v>6.859425936</v>
      </c>
      <c r="J2066" s="79"/>
      <c r="K2066" s="79"/>
      <c r="L2066" s="79"/>
      <c r="M2066" s="79"/>
      <c r="N2066" s="79"/>
    </row>
    <row r="2067">
      <c r="A2067" s="79"/>
      <c r="B2067" s="79"/>
      <c r="C2067" s="79"/>
      <c r="D2067" s="79"/>
      <c r="E2067" s="79"/>
      <c r="F2067" s="79"/>
      <c r="G2067" s="79"/>
      <c r="H2067" s="79"/>
      <c r="I2067" s="147">
        <f t="shared" si="13"/>
        <v>6.859425936</v>
      </c>
      <c r="J2067" s="79"/>
      <c r="K2067" s="79"/>
      <c r="L2067" s="79"/>
      <c r="M2067" s="79"/>
      <c r="N2067" s="79"/>
    </row>
    <row r="2068">
      <c r="A2068" s="79"/>
      <c r="B2068" s="79"/>
      <c r="C2068" s="79"/>
      <c r="D2068" s="79"/>
      <c r="E2068" s="79"/>
      <c r="F2068" s="79"/>
      <c r="G2068" s="79"/>
      <c r="H2068" s="79"/>
      <c r="I2068" s="147">
        <f t="shared" si="13"/>
        <v>6.859425936</v>
      </c>
      <c r="J2068" s="79"/>
      <c r="K2068" s="79"/>
      <c r="L2068" s="79"/>
      <c r="M2068" s="79"/>
      <c r="N2068" s="79"/>
    </row>
    <row r="2069">
      <c r="A2069" s="79"/>
      <c r="B2069" s="79"/>
      <c r="C2069" s="79"/>
      <c r="D2069" s="79"/>
      <c r="E2069" s="79"/>
      <c r="F2069" s="79"/>
      <c r="G2069" s="79"/>
      <c r="H2069" s="79"/>
      <c r="I2069" s="147">
        <f t="shared" si="13"/>
        <v>6.859425936</v>
      </c>
      <c r="J2069" s="79"/>
      <c r="K2069" s="79"/>
      <c r="L2069" s="79"/>
      <c r="M2069" s="79"/>
      <c r="N2069" s="79"/>
    </row>
    <row r="2070">
      <c r="A2070" s="79"/>
      <c r="B2070" s="79"/>
      <c r="C2070" s="79"/>
      <c r="D2070" s="79"/>
      <c r="E2070" s="79"/>
      <c r="F2070" s="79"/>
      <c r="G2070" s="79"/>
      <c r="H2070" s="79"/>
      <c r="I2070" s="147">
        <f t="shared" si="13"/>
        <v>6.859425936</v>
      </c>
      <c r="J2070" s="79"/>
      <c r="K2070" s="79"/>
      <c r="L2070" s="79"/>
      <c r="M2070" s="79"/>
      <c r="N2070" s="79"/>
    </row>
    <row r="2071">
      <c r="A2071" s="79"/>
      <c r="B2071" s="79"/>
      <c r="C2071" s="79"/>
      <c r="D2071" s="79"/>
      <c r="E2071" s="79"/>
      <c r="F2071" s="79"/>
      <c r="G2071" s="79"/>
      <c r="H2071" s="79"/>
      <c r="I2071" s="147">
        <f t="shared" si="13"/>
        <v>6.859425936</v>
      </c>
      <c r="J2071" s="79"/>
      <c r="K2071" s="79"/>
      <c r="L2071" s="79"/>
      <c r="M2071" s="79"/>
      <c r="N2071" s="79"/>
    </row>
    <row r="2072">
      <c r="A2072" s="79"/>
      <c r="B2072" s="79"/>
      <c r="C2072" s="79"/>
      <c r="D2072" s="79"/>
      <c r="E2072" s="79"/>
      <c r="F2072" s="79"/>
      <c r="G2072" s="79"/>
      <c r="H2072" s="79"/>
      <c r="I2072" s="147">
        <f t="shared" si="13"/>
        <v>6.859425936</v>
      </c>
      <c r="J2072" s="79"/>
      <c r="K2072" s="79"/>
      <c r="L2072" s="79"/>
      <c r="M2072" s="79"/>
      <c r="N2072" s="79"/>
    </row>
    <row r="2073">
      <c r="A2073" s="79"/>
      <c r="B2073" s="79"/>
      <c r="C2073" s="79"/>
      <c r="D2073" s="79"/>
      <c r="E2073" s="79"/>
      <c r="F2073" s="79"/>
      <c r="G2073" s="79"/>
      <c r="H2073" s="79"/>
      <c r="I2073" s="147">
        <f t="shared" si="13"/>
        <v>6.859425936</v>
      </c>
      <c r="J2073" s="79"/>
      <c r="K2073" s="79"/>
      <c r="L2073" s="79"/>
      <c r="M2073" s="79"/>
      <c r="N2073" s="79"/>
    </row>
    <row r="2074">
      <c r="A2074" s="79"/>
      <c r="B2074" s="79"/>
      <c r="C2074" s="79"/>
      <c r="D2074" s="79"/>
      <c r="E2074" s="79"/>
      <c r="F2074" s="79"/>
      <c r="G2074" s="79"/>
      <c r="H2074" s="79"/>
      <c r="I2074" s="147">
        <f t="shared" si="13"/>
        <v>6.859425936</v>
      </c>
      <c r="J2074" s="79"/>
      <c r="K2074" s="79"/>
      <c r="L2074" s="79"/>
      <c r="M2074" s="79"/>
      <c r="N2074" s="79"/>
    </row>
    <row r="2075">
      <c r="A2075" s="79"/>
      <c r="B2075" s="79"/>
      <c r="C2075" s="79"/>
      <c r="D2075" s="79"/>
      <c r="E2075" s="79"/>
      <c r="F2075" s="79"/>
      <c r="G2075" s="79"/>
      <c r="H2075" s="79"/>
      <c r="I2075" s="147">
        <f t="shared" si="13"/>
        <v>6.859425936</v>
      </c>
      <c r="J2075" s="79"/>
      <c r="K2075" s="79"/>
      <c r="L2075" s="79"/>
      <c r="M2075" s="79"/>
      <c r="N2075" s="79"/>
    </row>
    <row r="2076">
      <c r="A2076" s="79"/>
      <c r="B2076" s="79"/>
      <c r="C2076" s="79"/>
      <c r="D2076" s="79"/>
      <c r="E2076" s="79"/>
      <c r="F2076" s="79"/>
      <c r="G2076" s="79"/>
      <c r="H2076" s="79"/>
      <c r="I2076" s="147">
        <f t="shared" si="13"/>
        <v>6.859425936</v>
      </c>
      <c r="J2076" s="79"/>
      <c r="K2076" s="79"/>
      <c r="L2076" s="79"/>
      <c r="M2076" s="79"/>
      <c r="N2076" s="79"/>
    </row>
    <row r="2077">
      <c r="A2077" s="79"/>
      <c r="B2077" s="79"/>
      <c r="C2077" s="79"/>
      <c r="D2077" s="79"/>
      <c r="E2077" s="79"/>
      <c r="F2077" s="79"/>
      <c r="G2077" s="79"/>
      <c r="H2077" s="79"/>
      <c r="I2077" s="147">
        <f t="shared" si="13"/>
        <v>6.859425936</v>
      </c>
      <c r="J2077" s="79"/>
      <c r="K2077" s="79"/>
      <c r="L2077" s="79"/>
      <c r="M2077" s="79"/>
      <c r="N2077" s="79"/>
    </row>
    <row r="2078">
      <c r="A2078" s="79"/>
      <c r="B2078" s="79"/>
      <c r="C2078" s="79"/>
      <c r="D2078" s="79"/>
      <c r="E2078" s="79"/>
      <c r="F2078" s="79"/>
      <c r="G2078" s="79"/>
      <c r="H2078" s="79"/>
      <c r="I2078" s="147">
        <f t="shared" si="13"/>
        <v>6.859425936</v>
      </c>
      <c r="J2078" s="79"/>
      <c r="K2078" s="79"/>
      <c r="L2078" s="79"/>
      <c r="M2078" s="79"/>
      <c r="N2078" s="79"/>
    </row>
    <row r="2079">
      <c r="A2079" s="79"/>
      <c r="B2079" s="79"/>
      <c r="C2079" s="79"/>
      <c r="D2079" s="79"/>
      <c r="E2079" s="79"/>
      <c r="F2079" s="79"/>
      <c r="G2079" s="79"/>
      <c r="H2079" s="79"/>
      <c r="I2079" s="147">
        <f t="shared" si="13"/>
        <v>6.859425936</v>
      </c>
      <c r="J2079" s="79"/>
      <c r="K2079" s="79"/>
      <c r="L2079" s="79"/>
      <c r="M2079" s="79"/>
      <c r="N2079" s="79"/>
    </row>
    <row r="2080">
      <c r="A2080" s="79"/>
      <c r="B2080" s="79"/>
      <c r="C2080" s="79"/>
      <c r="D2080" s="79"/>
      <c r="E2080" s="79"/>
      <c r="F2080" s="79"/>
      <c r="G2080" s="79"/>
      <c r="H2080" s="79"/>
      <c r="I2080" s="147">
        <f t="shared" si="13"/>
        <v>6.859425936</v>
      </c>
      <c r="J2080" s="79"/>
      <c r="K2080" s="79"/>
      <c r="L2080" s="79"/>
      <c r="M2080" s="79"/>
      <c r="N2080" s="79"/>
    </row>
    <row r="2081">
      <c r="A2081" s="79"/>
      <c r="B2081" s="79"/>
      <c r="C2081" s="79"/>
      <c r="D2081" s="79"/>
      <c r="E2081" s="79"/>
      <c r="F2081" s="79"/>
      <c r="G2081" s="79"/>
      <c r="H2081" s="79"/>
      <c r="I2081" s="147">
        <f t="shared" si="13"/>
        <v>6.859425936</v>
      </c>
      <c r="J2081" s="79"/>
      <c r="K2081" s="79"/>
      <c r="L2081" s="79"/>
      <c r="M2081" s="79"/>
      <c r="N2081" s="79"/>
    </row>
    <row r="2082">
      <c r="A2082" s="79"/>
      <c r="B2082" s="79"/>
      <c r="C2082" s="79"/>
      <c r="D2082" s="79"/>
      <c r="E2082" s="79"/>
      <c r="F2082" s="79"/>
      <c r="G2082" s="79"/>
      <c r="H2082" s="79"/>
      <c r="I2082" s="147">
        <f t="shared" si="13"/>
        <v>6.859425936</v>
      </c>
      <c r="J2082" s="79"/>
      <c r="K2082" s="79"/>
      <c r="L2082" s="79"/>
      <c r="M2082" s="79"/>
      <c r="N2082" s="79"/>
    </row>
    <row r="2083">
      <c r="A2083" s="79"/>
      <c r="B2083" s="79"/>
      <c r="C2083" s="79"/>
      <c r="D2083" s="79"/>
      <c r="E2083" s="79"/>
      <c r="F2083" s="79"/>
      <c r="G2083" s="79"/>
      <c r="H2083" s="79"/>
      <c r="I2083" s="147">
        <f t="shared" si="13"/>
        <v>6.859425936</v>
      </c>
      <c r="J2083" s="79"/>
      <c r="K2083" s="79"/>
      <c r="L2083" s="79"/>
      <c r="M2083" s="79"/>
      <c r="N2083" s="79"/>
    </row>
    <row r="2084">
      <c r="A2084" s="79"/>
      <c r="B2084" s="79"/>
      <c r="C2084" s="79"/>
      <c r="D2084" s="79"/>
      <c r="E2084" s="79"/>
      <c r="F2084" s="79"/>
      <c r="G2084" s="79"/>
      <c r="H2084" s="79"/>
      <c r="I2084" s="147">
        <f t="shared" si="13"/>
        <v>6.859425936</v>
      </c>
      <c r="J2084" s="79"/>
      <c r="K2084" s="79"/>
      <c r="L2084" s="79"/>
      <c r="M2084" s="79"/>
      <c r="N2084" s="79"/>
    </row>
    <row r="2085">
      <c r="A2085" s="79"/>
      <c r="B2085" s="79"/>
      <c r="C2085" s="79"/>
      <c r="D2085" s="79"/>
      <c r="E2085" s="79"/>
      <c r="F2085" s="79"/>
      <c r="G2085" s="79"/>
      <c r="H2085" s="79"/>
      <c r="I2085" s="147">
        <f t="shared" si="13"/>
        <v>6.859425936</v>
      </c>
      <c r="J2085" s="79"/>
      <c r="K2085" s="79"/>
      <c r="L2085" s="79"/>
      <c r="M2085" s="79"/>
      <c r="N2085" s="79"/>
    </row>
    <row r="2086">
      <c r="A2086" s="79"/>
      <c r="B2086" s="79"/>
      <c r="C2086" s="79"/>
      <c r="D2086" s="79"/>
      <c r="E2086" s="79"/>
      <c r="F2086" s="79"/>
      <c r="G2086" s="79"/>
      <c r="H2086" s="79"/>
      <c r="I2086" s="147">
        <f t="shared" si="13"/>
        <v>6.859425936</v>
      </c>
      <c r="J2086" s="79"/>
      <c r="K2086" s="79"/>
      <c r="L2086" s="79"/>
      <c r="M2086" s="79"/>
      <c r="N2086" s="79"/>
    </row>
    <row r="2087">
      <c r="A2087" s="79"/>
      <c r="B2087" s="79"/>
      <c r="C2087" s="79"/>
      <c r="D2087" s="79"/>
      <c r="E2087" s="79"/>
      <c r="F2087" s="79"/>
      <c r="G2087" s="79"/>
      <c r="H2087" s="79"/>
      <c r="I2087" s="147">
        <f t="shared" si="13"/>
        <v>6.859425936</v>
      </c>
      <c r="J2087" s="79"/>
      <c r="K2087" s="79"/>
      <c r="L2087" s="79"/>
      <c r="M2087" s="79"/>
      <c r="N2087" s="79"/>
    </row>
    <row r="2088">
      <c r="A2088" s="79"/>
      <c r="B2088" s="79"/>
      <c r="C2088" s="79"/>
      <c r="D2088" s="79"/>
      <c r="E2088" s="79"/>
      <c r="F2088" s="79"/>
      <c r="G2088" s="79"/>
      <c r="H2088" s="79"/>
      <c r="I2088" s="147">
        <f t="shared" si="13"/>
        <v>6.859425936</v>
      </c>
      <c r="J2088" s="79"/>
      <c r="K2088" s="79"/>
      <c r="L2088" s="79"/>
      <c r="M2088" s="79"/>
      <c r="N2088" s="79"/>
    </row>
    <row r="2089">
      <c r="A2089" s="79"/>
      <c r="B2089" s="79"/>
      <c r="C2089" s="79"/>
      <c r="D2089" s="79"/>
      <c r="E2089" s="79"/>
      <c r="F2089" s="79"/>
      <c r="G2089" s="79"/>
      <c r="H2089" s="79"/>
      <c r="I2089" s="147">
        <f t="shared" si="13"/>
        <v>6.859425936</v>
      </c>
      <c r="J2089" s="79"/>
      <c r="K2089" s="79"/>
      <c r="L2089" s="79"/>
      <c r="M2089" s="79"/>
      <c r="N2089" s="79"/>
    </row>
    <row r="2090">
      <c r="A2090" s="79"/>
      <c r="B2090" s="79"/>
      <c r="C2090" s="79"/>
      <c r="D2090" s="79"/>
      <c r="E2090" s="79"/>
      <c r="F2090" s="79"/>
      <c r="G2090" s="79"/>
      <c r="H2090" s="79"/>
      <c r="I2090" s="147">
        <f t="shared" si="13"/>
        <v>6.859425936</v>
      </c>
      <c r="J2090" s="79"/>
      <c r="K2090" s="79"/>
      <c r="L2090" s="79"/>
      <c r="M2090" s="79"/>
      <c r="N2090" s="79"/>
    </row>
    <row r="2091">
      <c r="A2091" s="79"/>
      <c r="B2091" s="79"/>
      <c r="C2091" s="79"/>
      <c r="D2091" s="79"/>
      <c r="E2091" s="79"/>
      <c r="F2091" s="79"/>
      <c r="G2091" s="79"/>
      <c r="H2091" s="79"/>
      <c r="I2091" s="147">
        <f t="shared" si="13"/>
        <v>6.859425936</v>
      </c>
      <c r="J2091" s="79"/>
      <c r="K2091" s="79"/>
      <c r="L2091" s="79"/>
      <c r="M2091" s="79"/>
      <c r="N2091" s="79"/>
    </row>
    <row r="2092">
      <c r="A2092" s="79"/>
      <c r="B2092" s="79"/>
      <c r="C2092" s="79"/>
      <c r="D2092" s="79"/>
      <c r="E2092" s="79"/>
      <c r="F2092" s="79"/>
      <c r="G2092" s="79"/>
      <c r="H2092" s="79"/>
      <c r="I2092" s="147">
        <f t="shared" si="13"/>
        <v>6.859425936</v>
      </c>
      <c r="J2092" s="79"/>
      <c r="K2092" s="79"/>
      <c r="L2092" s="79"/>
      <c r="M2092" s="79"/>
      <c r="N2092" s="79"/>
    </row>
    <row r="2093">
      <c r="A2093" s="79"/>
      <c r="B2093" s="79"/>
      <c r="C2093" s="79"/>
      <c r="D2093" s="79"/>
      <c r="E2093" s="79"/>
      <c r="F2093" s="79"/>
      <c r="G2093" s="79"/>
      <c r="H2093" s="79"/>
      <c r="I2093" s="147">
        <f t="shared" si="13"/>
        <v>6.859425936</v>
      </c>
      <c r="J2093" s="79"/>
      <c r="K2093" s="79"/>
      <c r="L2093" s="79"/>
      <c r="M2093" s="79"/>
      <c r="N2093" s="79"/>
    </row>
    <row r="2094">
      <c r="A2094" s="79"/>
      <c r="B2094" s="79"/>
      <c r="C2094" s="79"/>
      <c r="D2094" s="79"/>
      <c r="E2094" s="79"/>
      <c r="F2094" s="79"/>
      <c r="G2094" s="79"/>
      <c r="H2094" s="79"/>
      <c r="I2094" s="147">
        <f t="shared" si="13"/>
        <v>6.859425936</v>
      </c>
      <c r="J2094" s="79"/>
      <c r="K2094" s="79"/>
      <c r="L2094" s="79"/>
      <c r="M2094" s="79"/>
      <c r="N2094" s="79"/>
    </row>
    <row r="2095">
      <c r="A2095" s="79"/>
      <c r="B2095" s="79"/>
      <c r="C2095" s="79"/>
      <c r="D2095" s="79"/>
      <c r="E2095" s="79"/>
      <c r="F2095" s="79"/>
      <c r="G2095" s="79"/>
      <c r="H2095" s="79"/>
      <c r="I2095" s="147">
        <f t="shared" si="13"/>
        <v>6.859425936</v>
      </c>
      <c r="J2095" s="79"/>
      <c r="K2095" s="79"/>
      <c r="L2095" s="79"/>
      <c r="M2095" s="79"/>
      <c r="N2095" s="79"/>
    </row>
    <row r="2096">
      <c r="A2096" s="79"/>
      <c r="B2096" s="79"/>
      <c r="C2096" s="79"/>
      <c r="D2096" s="79"/>
      <c r="E2096" s="79"/>
      <c r="F2096" s="79"/>
      <c r="G2096" s="79"/>
      <c r="H2096" s="79"/>
      <c r="I2096" s="147">
        <f t="shared" si="13"/>
        <v>6.859425936</v>
      </c>
      <c r="J2096" s="79"/>
      <c r="K2096" s="79"/>
      <c r="L2096" s="79"/>
      <c r="M2096" s="79"/>
      <c r="N2096" s="79"/>
    </row>
    <row r="2097">
      <c r="A2097" s="79"/>
      <c r="B2097" s="79"/>
      <c r="C2097" s="79"/>
      <c r="D2097" s="79"/>
      <c r="E2097" s="79"/>
      <c r="F2097" s="79"/>
      <c r="G2097" s="79"/>
      <c r="H2097" s="79"/>
      <c r="I2097" s="147">
        <f t="shared" si="13"/>
        <v>6.859425936</v>
      </c>
      <c r="J2097" s="79"/>
      <c r="K2097" s="79"/>
      <c r="L2097" s="79"/>
      <c r="M2097" s="79"/>
      <c r="N2097" s="79"/>
    </row>
    <row r="2098">
      <c r="A2098" s="79"/>
      <c r="B2098" s="79"/>
      <c r="C2098" s="79"/>
      <c r="D2098" s="79"/>
      <c r="E2098" s="79"/>
      <c r="F2098" s="79"/>
      <c r="G2098" s="79"/>
      <c r="H2098" s="79"/>
      <c r="I2098" s="147">
        <f t="shared" si="13"/>
        <v>6.859425936</v>
      </c>
      <c r="J2098" s="79"/>
      <c r="K2098" s="79"/>
      <c r="L2098" s="79"/>
      <c r="M2098" s="79"/>
      <c r="N2098" s="79"/>
    </row>
    <row r="2099">
      <c r="A2099" s="79"/>
      <c r="B2099" s="79"/>
      <c r="C2099" s="79"/>
      <c r="D2099" s="79"/>
      <c r="E2099" s="79"/>
      <c r="F2099" s="79"/>
      <c r="G2099" s="79"/>
      <c r="H2099" s="79"/>
      <c r="I2099" s="147">
        <f t="shared" si="13"/>
        <v>6.859425936</v>
      </c>
      <c r="J2099" s="79"/>
      <c r="K2099" s="79"/>
      <c r="L2099" s="79"/>
      <c r="M2099" s="79"/>
      <c r="N2099" s="79"/>
    </row>
    <row r="2100">
      <c r="A2100" s="79"/>
      <c r="B2100" s="79"/>
      <c r="C2100" s="79"/>
      <c r="D2100" s="79"/>
      <c r="E2100" s="79"/>
      <c r="F2100" s="79"/>
      <c r="G2100" s="79"/>
      <c r="H2100" s="79"/>
      <c r="I2100" s="147">
        <f t="shared" si="13"/>
        <v>6.859425936</v>
      </c>
      <c r="J2100" s="79"/>
      <c r="K2100" s="79"/>
      <c r="L2100" s="79"/>
      <c r="M2100" s="79"/>
      <c r="N2100" s="79"/>
    </row>
    <row r="2101">
      <c r="A2101" s="79"/>
      <c r="B2101" s="79"/>
      <c r="C2101" s="79"/>
      <c r="D2101" s="79"/>
      <c r="E2101" s="79"/>
      <c r="F2101" s="79"/>
      <c r="G2101" s="79"/>
      <c r="H2101" s="79"/>
      <c r="I2101" s="147">
        <f t="shared" si="13"/>
        <v>6.859425936</v>
      </c>
      <c r="J2101" s="79"/>
      <c r="K2101" s="79"/>
      <c r="L2101" s="79"/>
      <c r="M2101" s="79"/>
      <c r="N2101" s="79"/>
    </row>
    <row r="2102">
      <c r="A2102" s="79"/>
      <c r="B2102" s="79"/>
      <c r="C2102" s="79"/>
      <c r="D2102" s="79"/>
      <c r="E2102" s="79"/>
      <c r="F2102" s="79"/>
      <c r="G2102" s="79"/>
      <c r="H2102" s="79"/>
      <c r="I2102" s="147">
        <f t="shared" si="13"/>
        <v>6.859425936</v>
      </c>
      <c r="J2102" s="79"/>
      <c r="K2102" s="79"/>
      <c r="L2102" s="79"/>
      <c r="M2102" s="79"/>
      <c r="N2102" s="79"/>
    </row>
    <row r="2103">
      <c r="A2103" s="79"/>
      <c r="B2103" s="79"/>
      <c r="C2103" s="79"/>
      <c r="D2103" s="79"/>
      <c r="E2103" s="79"/>
      <c r="F2103" s="79"/>
      <c r="G2103" s="79"/>
      <c r="H2103" s="79"/>
      <c r="I2103" s="147">
        <f t="shared" si="13"/>
        <v>6.859425936</v>
      </c>
      <c r="J2103" s="79"/>
      <c r="K2103" s="79"/>
      <c r="L2103" s="79"/>
      <c r="M2103" s="79"/>
      <c r="N2103" s="79"/>
    </row>
    <row r="2104">
      <c r="A2104" s="79"/>
      <c r="B2104" s="79"/>
      <c r="C2104" s="79"/>
      <c r="D2104" s="79"/>
      <c r="E2104" s="79"/>
      <c r="F2104" s="79"/>
      <c r="G2104" s="79"/>
      <c r="H2104" s="79"/>
      <c r="I2104" s="147">
        <f t="shared" si="13"/>
        <v>6.859425936</v>
      </c>
      <c r="J2104" s="79"/>
      <c r="K2104" s="79"/>
      <c r="L2104" s="79"/>
      <c r="M2104" s="79"/>
      <c r="N2104" s="79"/>
    </row>
    <row r="2105">
      <c r="A2105" s="79"/>
      <c r="B2105" s="79"/>
      <c r="C2105" s="79"/>
      <c r="D2105" s="79"/>
      <c r="E2105" s="79"/>
      <c r="F2105" s="79"/>
      <c r="G2105" s="79"/>
      <c r="H2105" s="79"/>
      <c r="I2105" s="147">
        <f t="shared" si="13"/>
        <v>6.859425936</v>
      </c>
      <c r="J2105" s="79"/>
      <c r="K2105" s="79"/>
      <c r="L2105" s="79"/>
      <c r="M2105" s="79"/>
      <c r="N2105" s="79"/>
    </row>
    <row r="2106">
      <c r="A2106" s="79"/>
      <c r="B2106" s="79"/>
      <c r="C2106" s="79"/>
      <c r="D2106" s="79"/>
      <c r="E2106" s="79"/>
      <c r="F2106" s="79"/>
      <c r="G2106" s="79"/>
      <c r="H2106" s="79"/>
      <c r="I2106" s="147">
        <f t="shared" si="13"/>
        <v>6.859425936</v>
      </c>
      <c r="J2106" s="79"/>
      <c r="K2106" s="79"/>
      <c r="L2106" s="79"/>
      <c r="M2106" s="79"/>
      <c r="N2106" s="79"/>
    </row>
    <row r="2107">
      <c r="A2107" s="79"/>
      <c r="B2107" s="79"/>
      <c r="C2107" s="79"/>
      <c r="D2107" s="79"/>
      <c r="E2107" s="79"/>
      <c r="F2107" s="79"/>
      <c r="G2107" s="79"/>
      <c r="H2107" s="79"/>
      <c r="I2107" s="147">
        <f t="shared" si="13"/>
        <v>6.859425936</v>
      </c>
      <c r="J2107" s="79"/>
      <c r="K2107" s="79"/>
      <c r="L2107" s="79"/>
      <c r="M2107" s="79"/>
      <c r="N2107" s="79"/>
    </row>
    <row r="2108">
      <c r="A2108" s="79"/>
      <c r="B2108" s="79"/>
      <c r="C2108" s="79"/>
      <c r="D2108" s="79"/>
      <c r="E2108" s="79"/>
      <c r="F2108" s="79"/>
      <c r="G2108" s="79"/>
      <c r="H2108" s="79"/>
      <c r="I2108" s="147">
        <f t="shared" si="13"/>
        <v>6.859425936</v>
      </c>
      <c r="J2108" s="79"/>
      <c r="K2108" s="79"/>
      <c r="L2108" s="79"/>
      <c r="M2108" s="79"/>
      <c r="N2108" s="79"/>
    </row>
    <row r="2109">
      <c r="A2109" s="79"/>
      <c r="B2109" s="79"/>
      <c r="C2109" s="79"/>
      <c r="D2109" s="79"/>
      <c r="E2109" s="79"/>
      <c r="F2109" s="79"/>
      <c r="G2109" s="79"/>
      <c r="H2109" s="79"/>
      <c r="I2109" s="147">
        <f t="shared" si="13"/>
        <v>6.859425936</v>
      </c>
      <c r="J2109" s="79"/>
      <c r="K2109" s="79"/>
      <c r="L2109" s="79"/>
      <c r="M2109" s="79"/>
      <c r="N2109" s="79"/>
    </row>
    <row r="2110">
      <c r="A2110" s="79"/>
      <c r="B2110" s="79"/>
      <c r="C2110" s="79"/>
      <c r="D2110" s="79"/>
      <c r="E2110" s="79"/>
      <c r="F2110" s="79"/>
      <c r="G2110" s="79"/>
      <c r="H2110" s="79"/>
      <c r="I2110" s="147">
        <f t="shared" si="13"/>
        <v>6.859425936</v>
      </c>
      <c r="J2110" s="79"/>
      <c r="K2110" s="79"/>
      <c r="L2110" s="79"/>
      <c r="M2110" s="79"/>
      <c r="N2110" s="79"/>
    </row>
    <row r="2111">
      <c r="A2111" s="79"/>
      <c r="B2111" s="79"/>
      <c r="C2111" s="79"/>
      <c r="D2111" s="79"/>
      <c r="E2111" s="79"/>
      <c r="F2111" s="79"/>
      <c r="G2111" s="79"/>
      <c r="H2111" s="79"/>
      <c r="I2111" s="147">
        <f t="shared" si="13"/>
        <v>6.859425936</v>
      </c>
      <c r="J2111" s="79"/>
      <c r="K2111" s="79"/>
      <c r="L2111" s="79"/>
      <c r="M2111" s="79"/>
      <c r="N2111" s="79"/>
    </row>
    <row r="2112">
      <c r="A2112" s="79"/>
      <c r="B2112" s="79"/>
      <c r="C2112" s="79"/>
      <c r="D2112" s="79"/>
      <c r="E2112" s="79"/>
      <c r="F2112" s="79"/>
      <c r="G2112" s="79"/>
      <c r="H2112" s="79"/>
      <c r="I2112" s="147">
        <f t="shared" si="13"/>
        <v>6.859425936</v>
      </c>
      <c r="J2112" s="79"/>
      <c r="K2112" s="79"/>
      <c r="L2112" s="79"/>
      <c r="M2112" s="79"/>
      <c r="N2112" s="79"/>
    </row>
    <row r="2113">
      <c r="A2113" s="79"/>
      <c r="B2113" s="79"/>
      <c r="C2113" s="79"/>
      <c r="D2113" s="79"/>
      <c r="E2113" s="79"/>
      <c r="F2113" s="79"/>
      <c r="G2113" s="79"/>
      <c r="H2113" s="79"/>
      <c r="I2113" s="147">
        <f t="shared" si="13"/>
        <v>6.859425936</v>
      </c>
      <c r="J2113" s="79"/>
      <c r="K2113" s="79"/>
      <c r="L2113" s="79"/>
      <c r="M2113" s="79"/>
      <c r="N2113" s="79"/>
    </row>
    <row r="2114">
      <c r="A2114" s="79"/>
      <c r="B2114" s="79"/>
      <c r="C2114" s="79"/>
      <c r="D2114" s="79"/>
      <c r="E2114" s="79"/>
      <c r="F2114" s="79"/>
      <c r="G2114" s="79"/>
      <c r="H2114" s="79"/>
      <c r="I2114" s="147">
        <f t="shared" si="13"/>
        <v>6.859425936</v>
      </c>
      <c r="J2114" s="79"/>
      <c r="K2114" s="79"/>
      <c r="L2114" s="79"/>
      <c r="M2114" s="79"/>
      <c r="N2114" s="79"/>
    </row>
    <row r="2115">
      <c r="A2115" s="79"/>
      <c r="B2115" s="79"/>
      <c r="C2115" s="79"/>
      <c r="D2115" s="79"/>
      <c r="E2115" s="79"/>
      <c r="F2115" s="79"/>
      <c r="G2115" s="79"/>
      <c r="H2115" s="79"/>
      <c r="I2115" s="147">
        <f t="shared" si="13"/>
        <v>6.859425936</v>
      </c>
      <c r="J2115" s="79"/>
      <c r="K2115" s="79"/>
      <c r="L2115" s="79"/>
      <c r="M2115" s="79"/>
      <c r="N2115" s="79"/>
    </row>
    <row r="2116">
      <c r="A2116" s="79"/>
      <c r="B2116" s="79"/>
      <c r="C2116" s="79"/>
      <c r="D2116" s="79"/>
      <c r="E2116" s="79"/>
      <c r="F2116" s="79"/>
      <c r="G2116" s="79"/>
      <c r="H2116" s="79"/>
      <c r="I2116" s="147">
        <f t="shared" si="13"/>
        <v>6.859425936</v>
      </c>
      <c r="J2116" s="79"/>
      <c r="K2116" s="79"/>
      <c r="L2116" s="79"/>
      <c r="M2116" s="79"/>
      <c r="N2116" s="79"/>
    </row>
    <row r="2117">
      <c r="A2117" s="79"/>
      <c r="B2117" s="79"/>
      <c r="C2117" s="79"/>
      <c r="D2117" s="79"/>
      <c r="E2117" s="79"/>
      <c r="F2117" s="79"/>
      <c r="G2117" s="79"/>
      <c r="H2117" s="79"/>
      <c r="I2117" s="147">
        <f t="shared" si="13"/>
        <v>6.859425936</v>
      </c>
      <c r="J2117" s="79"/>
      <c r="K2117" s="79"/>
      <c r="L2117" s="79"/>
      <c r="M2117" s="79"/>
      <c r="N2117" s="79"/>
    </row>
    <row r="2118">
      <c r="A2118" s="79"/>
      <c r="B2118" s="79"/>
      <c r="C2118" s="79"/>
      <c r="D2118" s="79"/>
      <c r="E2118" s="79"/>
      <c r="F2118" s="79"/>
      <c r="G2118" s="79"/>
      <c r="H2118" s="79"/>
      <c r="I2118" s="147">
        <f t="shared" si="13"/>
        <v>6.859425936</v>
      </c>
      <c r="J2118" s="79"/>
      <c r="K2118" s="79"/>
      <c r="L2118" s="79"/>
      <c r="M2118" s="79"/>
      <c r="N2118" s="79"/>
    </row>
    <row r="2119">
      <c r="A2119" s="79"/>
      <c r="B2119" s="79"/>
      <c r="C2119" s="79"/>
      <c r="D2119" s="79"/>
      <c r="E2119" s="79"/>
      <c r="F2119" s="79"/>
      <c r="G2119" s="79"/>
      <c r="H2119" s="79"/>
      <c r="I2119" s="147">
        <f t="shared" si="13"/>
        <v>6.859425936</v>
      </c>
      <c r="J2119" s="79"/>
      <c r="K2119" s="79"/>
      <c r="L2119" s="79"/>
      <c r="M2119" s="79"/>
      <c r="N2119" s="79"/>
    </row>
    <row r="2120">
      <c r="A2120" s="79"/>
      <c r="B2120" s="79"/>
      <c r="C2120" s="79"/>
      <c r="D2120" s="79"/>
      <c r="E2120" s="79"/>
      <c r="F2120" s="79"/>
      <c r="G2120" s="79"/>
      <c r="H2120" s="79"/>
      <c r="I2120" s="147">
        <f t="shared" si="13"/>
        <v>6.859425936</v>
      </c>
      <c r="J2120" s="79"/>
      <c r="K2120" s="79"/>
      <c r="L2120" s="79"/>
      <c r="M2120" s="79"/>
      <c r="N2120" s="79"/>
    </row>
    <row r="2121">
      <c r="A2121" s="79"/>
      <c r="B2121" s="79"/>
      <c r="C2121" s="79"/>
      <c r="D2121" s="79"/>
      <c r="E2121" s="79"/>
      <c r="F2121" s="79"/>
      <c r="G2121" s="79"/>
      <c r="H2121" s="79"/>
      <c r="I2121" s="147">
        <f t="shared" si="13"/>
        <v>6.859425936</v>
      </c>
      <c r="J2121" s="79"/>
      <c r="K2121" s="79"/>
      <c r="L2121" s="79"/>
      <c r="M2121" s="79"/>
      <c r="N2121" s="79"/>
    </row>
    <row r="2122">
      <c r="A2122" s="79"/>
      <c r="B2122" s="79"/>
      <c r="C2122" s="79"/>
      <c r="D2122" s="79"/>
      <c r="E2122" s="79"/>
      <c r="F2122" s="79"/>
      <c r="G2122" s="79"/>
      <c r="H2122" s="79"/>
      <c r="I2122" s="147">
        <f t="shared" si="13"/>
        <v>6.859425936</v>
      </c>
      <c r="J2122" s="79"/>
      <c r="K2122" s="79"/>
      <c r="L2122" s="79"/>
      <c r="M2122" s="79"/>
      <c r="N2122" s="79"/>
    </row>
    <row r="2123">
      <c r="A2123" s="79"/>
      <c r="B2123" s="79"/>
      <c r="C2123" s="79"/>
      <c r="D2123" s="79"/>
      <c r="E2123" s="79"/>
      <c r="F2123" s="79"/>
      <c r="G2123" s="79"/>
      <c r="H2123" s="79"/>
      <c r="I2123" s="147">
        <f t="shared" si="13"/>
        <v>6.859425936</v>
      </c>
      <c r="J2123" s="79"/>
      <c r="K2123" s="79"/>
      <c r="L2123" s="79"/>
      <c r="M2123" s="79"/>
      <c r="N2123" s="79"/>
    </row>
    <row r="2124">
      <c r="A2124" s="79"/>
      <c r="B2124" s="79"/>
      <c r="C2124" s="79"/>
      <c r="D2124" s="79"/>
      <c r="E2124" s="79"/>
      <c r="F2124" s="79"/>
      <c r="G2124" s="79"/>
      <c r="H2124" s="79"/>
      <c r="I2124" s="147">
        <f t="shared" si="13"/>
        <v>6.859425936</v>
      </c>
      <c r="J2124" s="79"/>
      <c r="K2124" s="79"/>
      <c r="L2124" s="79"/>
      <c r="M2124" s="79"/>
      <c r="N2124" s="79"/>
    </row>
    <row r="2125">
      <c r="A2125" s="79"/>
      <c r="B2125" s="79"/>
      <c r="C2125" s="79"/>
      <c r="D2125" s="79"/>
      <c r="E2125" s="79"/>
      <c r="F2125" s="79"/>
      <c r="G2125" s="79"/>
      <c r="H2125" s="79"/>
      <c r="I2125" s="147">
        <f t="shared" si="13"/>
        <v>6.859425936</v>
      </c>
      <c r="J2125" s="79"/>
      <c r="K2125" s="79"/>
      <c r="L2125" s="79"/>
      <c r="M2125" s="79"/>
      <c r="N2125" s="79"/>
    </row>
    <row r="2126">
      <c r="A2126" s="79"/>
      <c r="B2126" s="79"/>
      <c r="C2126" s="79"/>
      <c r="D2126" s="79"/>
      <c r="E2126" s="79"/>
      <c r="F2126" s="79"/>
      <c r="G2126" s="79"/>
      <c r="H2126" s="79"/>
      <c r="I2126" s="147">
        <f t="shared" si="13"/>
        <v>6.859425936</v>
      </c>
      <c r="J2126" s="79"/>
      <c r="K2126" s="79"/>
      <c r="L2126" s="79"/>
      <c r="M2126" s="79"/>
      <c r="N2126" s="79"/>
    </row>
    <row r="2127">
      <c r="A2127" s="79"/>
      <c r="B2127" s="79"/>
      <c r="C2127" s="79"/>
      <c r="D2127" s="79"/>
      <c r="E2127" s="79"/>
      <c r="F2127" s="79"/>
      <c r="G2127" s="79"/>
      <c r="H2127" s="79"/>
      <c r="I2127" s="147">
        <f t="shared" si="13"/>
        <v>6.859425936</v>
      </c>
      <c r="J2127" s="79"/>
      <c r="K2127" s="79"/>
      <c r="L2127" s="79"/>
      <c r="M2127" s="79"/>
      <c r="N2127" s="79"/>
    </row>
    <row r="2128">
      <c r="A2128" s="79"/>
      <c r="B2128" s="79"/>
      <c r="C2128" s="79"/>
      <c r="D2128" s="79"/>
      <c r="E2128" s="79"/>
      <c r="F2128" s="79"/>
      <c r="G2128" s="79"/>
      <c r="H2128" s="79"/>
      <c r="I2128" s="147">
        <f t="shared" si="13"/>
        <v>6.859425936</v>
      </c>
      <c r="J2128" s="79"/>
      <c r="K2128" s="79"/>
      <c r="L2128" s="79"/>
      <c r="M2128" s="79"/>
      <c r="N2128" s="79"/>
    </row>
    <row r="2129">
      <c r="A2129" s="79"/>
      <c r="B2129" s="79"/>
      <c r="C2129" s="79"/>
      <c r="D2129" s="79"/>
      <c r="E2129" s="79"/>
      <c r="F2129" s="79"/>
      <c r="G2129" s="79"/>
      <c r="H2129" s="79"/>
      <c r="I2129" s="147">
        <f t="shared" si="13"/>
        <v>6.859425936</v>
      </c>
      <c r="J2129" s="79"/>
      <c r="K2129" s="79"/>
      <c r="L2129" s="79"/>
      <c r="M2129" s="79"/>
      <c r="N2129" s="79"/>
    </row>
    <row r="2130">
      <c r="A2130" s="79"/>
      <c r="B2130" s="79"/>
      <c r="C2130" s="79"/>
      <c r="D2130" s="79"/>
      <c r="E2130" s="79"/>
      <c r="F2130" s="79"/>
      <c r="G2130" s="79"/>
      <c r="H2130" s="79"/>
      <c r="I2130" s="147">
        <f t="shared" si="13"/>
        <v>6.859425936</v>
      </c>
      <c r="J2130" s="79"/>
      <c r="K2130" s="79"/>
      <c r="L2130" s="79"/>
      <c r="M2130" s="79"/>
      <c r="N2130" s="79"/>
    </row>
    <row r="2131">
      <c r="A2131" s="79"/>
      <c r="B2131" s="79"/>
      <c r="C2131" s="79"/>
      <c r="D2131" s="79"/>
      <c r="E2131" s="79"/>
      <c r="F2131" s="79"/>
      <c r="G2131" s="79"/>
      <c r="H2131" s="79"/>
      <c r="I2131" s="147">
        <f t="shared" si="13"/>
        <v>6.859425936</v>
      </c>
      <c r="J2131" s="79"/>
      <c r="K2131" s="79"/>
      <c r="L2131" s="79"/>
      <c r="M2131" s="79"/>
      <c r="N2131" s="79"/>
    </row>
    <row r="2132">
      <c r="A2132" s="79"/>
      <c r="B2132" s="79"/>
      <c r="C2132" s="79"/>
      <c r="D2132" s="79"/>
      <c r="E2132" s="79"/>
      <c r="F2132" s="79"/>
      <c r="G2132" s="79"/>
      <c r="H2132" s="79"/>
      <c r="I2132" s="147">
        <f t="shared" si="13"/>
        <v>6.859425936</v>
      </c>
      <c r="J2132" s="79"/>
      <c r="K2132" s="79"/>
      <c r="L2132" s="79"/>
      <c r="M2132" s="79"/>
      <c r="N2132" s="79"/>
    </row>
    <row r="2133">
      <c r="A2133" s="79"/>
      <c r="B2133" s="79"/>
      <c r="C2133" s="79"/>
      <c r="D2133" s="79"/>
      <c r="E2133" s="79"/>
      <c r="F2133" s="79"/>
      <c r="G2133" s="79"/>
      <c r="H2133" s="79"/>
      <c r="I2133" s="147">
        <f t="shared" si="13"/>
        <v>6.859425936</v>
      </c>
      <c r="J2133" s="79"/>
      <c r="K2133" s="79"/>
      <c r="L2133" s="79"/>
      <c r="M2133" s="79"/>
      <c r="N2133" s="79"/>
    </row>
    <row r="2134">
      <c r="A2134" s="79"/>
      <c r="B2134" s="79"/>
      <c r="C2134" s="79"/>
      <c r="D2134" s="79"/>
      <c r="E2134" s="79"/>
      <c r="F2134" s="79"/>
      <c r="G2134" s="79"/>
      <c r="H2134" s="79"/>
      <c r="I2134" s="147">
        <f t="shared" si="13"/>
        <v>6.859425936</v>
      </c>
      <c r="J2134" s="79"/>
      <c r="K2134" s="79"/>
      <c r="L2134" s="79"/>
      <c r="M2134" s="79"/>
      <c r="N2134" s="79"/>
    </row>
    <row r="2135">
      <c r="A2135" s="79"/>
      <c r="B2135" s="79"/>
      <c r="C2135" s="79"/>
      <c r="D2135" s="79"/>
      <c r="E2135" s="79"/>
      <c r="F2135" s="79"/>
      <c r="G2135" s="79"/>
      <c r="H2135" s="79"/>
      <c r="I2135" s="147">
        <f t="shared" si="13"/>
        <v>6.859425936</v>
      </c>
      <c r="J2135" s="79"/>
      <c r="K2135" s="79"/>
      <c r="L2135" s="79"/>
      <c r="M2135" s="79"/>
      <c r="N2135" s="79"/>
    </row>
    <row r="2136">
      <c r="A2136" s="79"/>
      <c r="B2136" s="79"/>
      <c r="C2136" s="79"/>
      <c r="D2136" s="79"/>
      <c r="E2136" s="79"/>
      <c r="F2136" s="79"/>
      <c r="G2136" s="79"/>
      <c r="H2136" s="79"/>
      <c r="I2136" s="147">
        <f t="shared" si="13"/>
        <v>6.859425936</v>
      </c>
      <c r="J2136" s="79"/>
      <c r="K2136" s="79"/>
      <c r="L2136" s="79"/>
      <c r="M2136" s="79"/>
      <c r="N2136" s="79"/>
    </row>
    <row r="2137">
      <c r="A2137" s="79"/>
      <c r="B2137" s="79"/>
      <c r="C2137" s="79"/>
      <c r="D2137" s="79"/>
      <c r="E2137" s="79"/>
      <c r="F2137" s="79"/>
      <c r="G2137" s="79"/>
      <c r="H2137" s="79"/>
      <c r="I2137" s="147">
        <f t="shared" si="13"/>
        <v>6.859425936</v>
      </c>
      <c r="J2137" s="79"/>
      <c r="K2137" s="79"/>
      <c r="L2137" s="79"/>
      <c r="M2137" s="79"/>
      <c r="N2137" s="79"/>
    </row>
    <row r="2138">
      <c r="A2138" s="79"/>
      <c r="B2138" s="79"/>
      <c r="C2138" s="79"/>
      <c r="D2138" s="79"/>
      <c r="E2138" s="79"/>
      <c r="F2138" s="79"/>
      <c r="G2138" s="79"/>
      <c r="H2138" s="79"/>
      <c r="I2138" s="147">
        <f t="shared" si="13"/>
        <v>6.859425936</v>
      </c>
      <c r="J2138" s="79"/>
      <c r="K2138" s="79"/>
      <c r="L2138" s="79"/>
      <c r="M2138" s="79"/>
      <c r="N2138" s="79"/>
    </row>
    <row r="2139">
      <c r="A2139" s="79"/>
      <c r="B2139" s="79"/>
      <c r="C2139" s="79"/>
      <c r="D2139" s="79"/>
      <c r="E2139" s="79"/>
      <c r="F2139" s="79"/>
      <c r="G2139" s="79"/>
      <c r="H2139" s="79"/>
      <c r="I2139" s="147">
        <f t="shared" si="13"/>
        <v>6.859425936</v>
      </c>
      <c r="J2139" s="79"/>
      <c r="K2139" s="79"/>
      <c r="L2139" s="79"/>
      <c r="M2139" s="79"/>
      <c r="N2139" s="79"/>
    </row>
    <row r="2140">
      <c r="A2140" s="79"/>
      <c r="B2140" s="79"/>
      <c r="C2140" s="79"/>
      <c r="D2140" s="79"/>
      <c r="E2140" s="79"/>
      <c r="F2140" s="79"/>
      <c r="G2140" s="79"/>
      <c r="H2140" s="79"/>
      <c r="I2140" s="147">
        <f t="shared" si="13"/>
        <v>6.859425936</v>
      </c>
      <c r="J2140" s="79"/>
      <c r="K2140" s="79"/>
      <c r="L2140" s="79"/>
      <c r="M2140" s="79"/>
      <c r="N2140" s="79"/>
    </row>
    <row r="2141">
      <c r="A2141" s="79"/>
      <c r="B2141" s="79"/>
      <c r="C2141" s="79"/>
      <c r="D2141" s="79"/>
      <c r="E2141" s="79"/>
      <c r="F2141" s="79"/>
      <c r="G2141" s="79"/>
      <c r="H2141" s="79"/>
      <c r="I2141" s="147">
        <f t="shared" si="13"/>
        <v>6.859425936</v>
      </c>
      <c r="J2141" s="79"/>
      <c r="K2141" s="79"/>
      <c r="L2141" s="79"/>
      <c r="M2141" s="79"/>
      <c r="N2141" s="79"/>
    </row>
    <row r="2142">
      <c r="A2142" s="79"/>
      <c r="B2142" s="79"/>
      <c r="C2142" s="79"/>
      <c r="D2142" s="79"/>
      <c r="E2142" s="79"/>
      <c r="F2142" s="79"/>
      <c r="G2142" s="79"/>
      <c r="H2142" s="79"/>
      <c r="I2142" s="147">
        <f t="shared" si="13"/>
        <v>6.859425936</v>
      </c>
      <c r="J2142" s="79"/>
      <c r="K2142" s="79"/>
      <c r="L2142" s="79"/>
      <c r="M2142" s="79"/>
      <c r="N2142" s="79"/>
    </row>
    <row r="2143">
      <c r="A2143" s="79"/>
      <c r="B2143" s="79"/>
      <c r="C2143" s="79"/>
      <c r="D2143" s="79"/>
      <c r="E2143" s="79"/>
      <c r="F2143" s="79"/>
      <c r="G2143" s="79"/>
      <c r="H2143" s="79"/>
      <c r="I2143" s="147">
        <f t="shared" si="13"/>
        <v>6.859425936</v>
      </c>
      <c r="J2143" s="79"/>
      <c r="K2143" s="79"/>
      <c r="L2143" s="79"/>
      <c r="M2143" s="79"/>
      <c r="N2143" s="79"/>
    </row>
    <row r="2144">
      <c r="A2144" s="79"/>
      <c r="B2144" s="79"/>
      <c r="C2144" s="79"/>
      <c r="D2144" s="79"/>
      <c r="E2144" s="79"/>
      <c r="F2144" s="79"/>
      <c r="G2144" s="79"/>
      <c r="H2144" s="79"/>
      <c r="I2144" s="147">
        <f t="shared" si="13"/>
        <v>6.859425936</v>
      </c>
      <c r="J2144" s="79"/>
      <c r="K2144" s="79"/>
      <c r="L2144" s="79"/>
      <c r="M2144" s="79"/>
      <c r="N2144" s="79"/>
    </row>
    <row r="2145">
      <c r="A2145" s="79"/>
      <c r="B2145" s="79"/>
      <c r="C2145" s="79"/>
      <c r="D2145" s="79"/>
      <c r="E2145" s="79"/>
      <c r="F2145" s="79"/>
      <c r="G2145" s="79"/>
      <c r="H2145" s="79"/>
      <c r="I2145" s="147">
        <f t="shared" si="13"/>
        <v>6.859425936</v>
      </c>
      <c r="J2145" s="79"/>
      <c r="K2145" s="79"/>
      <c r="L2145" s="79"/>
      <c r="M2145" s="79"/>
      <c r="N2145" s="79"/>
    </row>
    <row r="2146">
      <c r="A2146" s="79"/>
      <c r="B2146" s="79"/>
      <c r="C2146" s="79"/>
      <c r="D2146" s="79"/>
      <c r="E2146" s="79"/>
      <c r="F2146" s="79"/>
      <c r="G2146" s="79"/>
      <c r="H2146" s="79"/>
      <c r="I2146" s="147">
        <f t="shared" si="13"/>
        <v>6.859425936</v>
      </c>
      <c r="J2146" s="79"/>
      <c r="K2146" s="79"/>
      <c r="L2146" s="79"/>
      <c r="M2146" s="79"/>
      <c r="N2146" s="79"/>
    </row>
    <row r="2147">
      <c r="A2147" s="79"/>
      <c r="B2147" s="79"/>
      <c r="C2147" s="79"/>
      <c r="D2147" s="79"/>
      <c r="E2147" s="79"/>
      <c r="F2147" s="79"/>
      <c r="G2147" s="79"/>
      <c r="H2147" s="79"/>
      <c r="I2147" s="147">
        <f t="shared" si="13"/>
        <v>6.859425936</v>
      </c>
      <c r="J2147" s="79"/>
      <c r="K2147" s="79"/>
      <c r="L2147" s="79"/>
      <c r="M2147" s="79"/>
      <c r="N2147" s="79"/>
    </row>
    <row r="2148">
      <c r="A2148" s="79"/>
      <c r="B2148" s="79"/>
      <c r="C2148" s="79"/>
      <c r="D2148" s="79"/>
      <c r="E2148" s="79"/>
      <c r="F2148" s="79"/>
      <c r="G2148" s="79"/>
      <c r="H2148" s="79"/>
      <c r="I2148" s="147">
        <f t="shared" si="13"/>
        <v>6.859425936</v>
      </c>
      <c r="J2148" s="79"/>
      <c r="K2148" s="79"/>
      <c r="L2148" s="79"/>
      <c r="M2148" s="79"/>
      <c r="N2148" s="79"/>
    </row>
    <row r="2149">
      <c r="A2149" s="79"/>
      <c r="B2149" s="79"/>
      <c r="C2149" s="79"/>
      <c r="D2149" s="79"/>
      <c r="E2149" s="79"/>
      <c r="F2149" s="79"/>
      <c r="G2149" s="79"/>
      <c r="H2149" s="79"/>
      <c r="I2149" s="147">
        <f t="shared" si="13"/>
        <v>6.859425936</v>
      </c>
      <c r="J2149" s="79"/>
      <c r="K2149" s="79"/>
      <c r="L2149" s="79"/>
      <c r="M2149" s="79"/>
      <c r="N2149" s="79"/>
    </row>
    <row r="2150">
      <c r="A2150" s="79"/>
      <c r="B2150" s="79"/>
      <c r="C2150" s="79"/>
      <c r="D2150" s="79"/>
      <c r="E2150" s="79"/>
      <c r="F2150" s="79"/>
      <c r="G2150" s="79"/>
      <c r="H2150" s="79"/>
      <c r="I2150" s="147">
        <f t="shared" si="13"/>
        <v>6.859425936</v>
      </c>
      <c r="J2150" s="79"/>
      <c r="K2150" s="79"/>
      <c r="L2150" s="79"/>
      <c r="M2150" s="79"/>
      <c r="N2150" s="79"/>
    </row>
    <row r="2151">
      <c r="A2151" s="79"/>
      <c r="B2151" s="79"/>
      <c r="C2151" s="79"/>
      <c r="D2151" s="79"/>
      <c r="E2151" s="79"/>
      <c r="F2151" s="79"/>
      <c r="G2151" s="79"/>
      <c r="H2151" s="79"/>
      <c r="I2151" s="147">
        <f t="shared" si="13"/>
        <v>6.859425936</v>
      </c>
      <c r="J2151" s="79"/>
      <c r="K2151" s="79"/>
      <c r="L2151" s="79"/>
      <c r="M2151" s="79"/>
      <c r="N2151" s="79"/>
    </row>
    <row r="2152">
      <c r="A2152" s="79"/>
      <c r="B2152" s="79"/>
      <c r="C2152" s="79"/>
      <c r="D2152" s="79"/>
      <c r="E2152" s="79"/>
      <c r="F2152" s="79"/>
      <c r="G2152" s="79"/>
      <c r="H2152" s="79"/>
      <c r="I2152" s="147">
        <f t="shared" si="13"/>
        <v>6.859425936</v>
      </c>
      <c r="J2152" s="79"/>
      <c r="K2152" s="79"/>
      <c r="L2152" s="79"/>
      <c r="M2152" s="79"/>
      <c r="N2152" s="79"/>
    </row>
    <row r="2153">
      <c r="A2153" s="79"/>
      <c r="B2153" s="79"/>
      <c r="C2153" s="79"/>
      <c r="D2153" s="79"/>
      <c r="E2153" s="79"/>
      <c r="F2153" s="79"/>
      <c r="G2153" s="79"/>
      <c r="H2153" s="79"/>
      <c r="I2153" s="147">
        <f t="shared" si="13"/>
        <v>6.859425936</v>
      </c>
      <c r="J2153" s="79"/>
      <c r="K2153" s="79"/>
      <c r="L2153" s="79"/>
      <c r="M2153" s="79"/>
      <c r="N2153" s="79"/>
    </row>
    <row r="2154">
      <c r="A2154" s="79"/>
      <c r="B2154" s="79"/>
      <c r="C2154" s="79"/>
      <c r="D2154" s="79"/>
      <c r="E2154" s="79"/>
      <c r="F2154" s="79"/>
      <c r="G2154" s="79"/>
      <c r="H2154" s="79"/>
      <c r="I2154" s="147">
        <f t="shared" si="13"/>
        <v>6.859425936</v>
      </c>
      <c r="J2154" s="79"/>
      <c r="K2154" s="79"/>
      <c r="L2154" s="79"/>
      <c r="M2154" s="79"/>
      <c r="N2154" s="79"/>
    </row>
    <row r="2155">
      <c r="A2155" s="79"/>
      <c r="B2155" s="79"/>
      <c r="C2155" s="79"/>
      <c r="D2155" s="79"/>
      <c r="E2155" s="79"/>
      <c r="F2155" s="79"/>
      <c r="G2155" s="79"/>
      <c r="H2155" s="79"/>
      <c r="I2155" s="147">
        <f t="shared" si="13"/>
        <v>6.859425936</v>
      </c>
      <c r="J2155" s="79"/>
      <c r="K2155" s="79"/>
      <c r="L2155" s="79"/>
      <c r="M2155" s="79"/>
      <c r="N2155" s="79"/>
    </row>
    <row r="2156">
      <c r="A2156" s="79"/>
      <c r="B2156" s="79"/>
      <c r="C2156" s="79"/>
      <c r="D2156" s="79"/>
      <c r="E2156" s="79"/>
      <c r="F2156" s="79"/>
      <c r="G2156" s="79"/>
      <c r="H2156" s="79"/>
      <c r="I2156" s="147">
        <f t="shared" si="13"/>
        <v>6.859425936</v>
      </c>
      <c r="J2156" s="79"/>
      <c r="K2156" s="79"/>
      <c r="L2156" s="79"/>
      <c r="M2156" s="79"/>
      <c r="N2156" s="79"/>
    </row>
    <row r="2157">
      <c r="A2157" s="79"/>
      <c r="B2157" s="79"/>
      <c r="C2157" s="79"/>
      <c r="D2157" s="79"/>
      <c r="E2157" s="79"/>
      <c r="F2157" s="79"/>
      <c r="G2157" s="79"/>
      <c r="H2157" s="79"/>
      <c r="I2157" s="147">
        <f t="shared" si="13"/>
        <v>6.859425936</v>
      </c>
      <c r="J2157" s="79"/>
      <c r="K2157" s="79"/>
      <c r="L2157" s="79"/>
      <c r="M2157" s="79"/>
      <c r="N2157" s="79"/>
    </row>
    <row r="2158">
      <c r="A2158" s="79"/>
      <c r="B2158" s="79"/>
      <c r="C2158" s="79"/>
      <c r="D2158" s="79"/>
      <c r="E2158" s="79"/>
      <c r="F2158" s="79"/>
      <c r="G2158" s="79"/>
      <c r="H2158" s="79"/>
      <c r="I2158" s="147">
        <f t="shared" si="13"/>
        <v>6.859425936</v>
      </c>
      <c r="J2158" s="79"/>
      <c r="K2158" s="79"/>
      <c r="L2158" s="79"/>
      <c r="M2158" s="79"/>
      <c r="N2158" s="79"/>
    </row>
    <row r="2159">
      <c r="A2159" s="79"/>
      <c r="B2159" s="79"/>
      <c r="C2159" s="79"/>
      <c r="D2159" s="79"/>
      <c r="E2159" s="79"/>
      <c r="F2159" s="79"/>
      <c r="G2159" s="79"/>
      <c r="H2159" s="79"/>
      <c r="I2159" s="147">
        <f t="shared" si="13"/>
        <v>6.859425936</v>
      </c>
      <c r="J2159" s="79"/>
      <c r="K2159" s="79"/>
      <c r="L2159" s="79"/>
      <c r="M2159" s="79"/>
      <c r="N2159" s="79"/>
    </row>
    <row r="2160">
      <c r="A2160" s="79"/>
      <c r="B2160" s="79"/>
      <c r="C2160" s="79"/>
      <c r="D2160" s="79"/>
      <c r="E2160" s="79"/>
      <c r="F2160" s="79"/>
      <c r="G2160" s="79"/>
      <c r="H2160" s="79"/>
      <c r="I2160" s="147">
        <f t="shared" si="13"/>
        <v>6.859425936</v>
      </c>
      <c r="J2160" s="79"/>
      <c r="K2160" s="79"/>
      <c r="L2160" s="79"/>
      <c r="M2160" s="79"/>
      <c r="N2160" s="79"/>
    </row>
    <row r="2161">
      <c r="A2161" s="79"/>
      <c r="B2161" s="79"/>
      <c r="C2161" s="79"/>
      <c r="D2161" s="79"/>
      <c r="E2161" s="79"/>
      <c r="F2161" s="79"/>
      <c r="G2161" s="79"/>
      <c r="H2161" s="79"/>
      <c r="I2161" s="147">
        <f t="shared" si="13"/>
        <v>6.859425936</v>
      </c>
      <c r="J2161" s="79"/>
      <c r="K2161" s="79"/>
      <c r="L2161" s="79"/>
      <c r="M2161" s="79"/>
      <c r="N2161" s="79"/>
    </row>
    <row r="2162">
      <c r="A2162" s="79"/>
      <c r="B2162" s="79"/>
      <c r="C2162" s="79"/>
      <c r="D2162" s="79"/>
      <c r="E2162" s="79"/>
      <c r="F2162" s="79"/>
      <c r="G2162" s="79"/>
      <c r="H2162" s="79"/>
      <c r="I2162" s="147">
        <f t="shared" si="13"/>
        <v>6.859425936</v>
      </c>
      <c r="J2162" s="79"/>
      <c r="K2162" s="79"/>
      <c r="L2162" s="79"/>
      <c r="M2162" s="79"/>
      <c r="N2162" s="79"/>
    </row>
    <row r="2163">
      <c r="A2163" s="79"/>
      <c r="B2163" s="79"/>
      <c r="C2163" s="79"/>
      <c r="D2163" s="79"/>
      <c r="E2163" s="79"/>
      <c r="F2163" s="79"/>
      <c r="G2163" s="79"/>
      <c r="H2163" s="79"/>
      <c r="I2163" s="147">
        <f t="shared" si="13"/>
        <v>6.859425936</v>
      </c>
      <c r="J2163" s="79"/>
      <c r="K2163" s="79"/>
      <c r="L2163" s="79"/>
      <c r="M2163" s="79"/>
      <c r="N2163" s="79"/>
    </row>
    <row r="2164">
      <c r="A2164" s="79"/>
      <c r="B2164" s="79"/>
      <c r="C2164" s="79"/>
      <c r="D2164" s="79"/>
      <c r="E2164" s="79"/>
      <c r="F2164" s="79"/>
      <c r="G2164" s="79"/>
      <c r="H2164" s="79"/>
      <c r="I2164" s="147">
        <f t="shared" si="13"/>
        <v>6.859425936</v>
      </c>
      <c r="J2164" s="79"/>
      <c r="K2164" s="79"/>
      <c r="L2164" s="79"/>
      <c r="M2164" s="79"/>
      <c r="N2164" s="79"/>
    </row>
    <row r="2165">
      <c r="A2165" s="79"/>
      <c r="B2165" s="79"/>
      <c r="C2165" s="79"/>
      <c r="D2165" s="79"/>
      <c r="E2165" s="79"/>
      <c r="F2165" s="79"/>
      <c r="G2165" s="79"/>
      <c r="H2165" s="79"/>
      <c r="I2165" s="147">
        <f t="shared" si="13"/>
        <v>6.859425936</v>
      </c>
      <c r="J2165" s="79"/>
      <c r="K2165" s="79"/>
      <c r="L2165" s="79"/>
      <c r="M2165" s="79"/>
      <c r="N2165" s="79"/>
    </row>
    <row r="2166">
      <c r="A2166" s="79"/>
      <c r="B2166" s="79"/>
      <c r="C2166" s="79"/>
      <c r="D2166" s="79"/>
      <c r="E2166" s="79"/>
      <c r="F2166" s="79"/>
      <c r="G2166" s="79"/>
      <c r="H2166" s="79"/>
      <c r="I2166" s="147">
        <f t="shared" si="13"/>
        <v>6.859425936</v>
      </c>
      <c r="J2166" s="79"/>
      <c r="K2166" s="79"/>
      <c r="L2166" s="79"/>
      <c r="M2166" s="79"/>
      <c r="N2166" s="79"/>
    </row>
    <row r="2167">
      <c r="A2167" s="79"/>
      <c r="B2167" s="79"/>
      <c r="C2167" s="79"/>
      <c r="D2167" s="79"/>
      <c r="E2167" s="79"/>
      <c r="F2167" s="79"/>
      <c r="G2167" s="79"/>
      <c r="H2167" s="79"/>
      <c r="I2167" s="147">
        <f t="shared" si="13"/>
        <v>6.859425936</v>
      </c>
      <c r="J2167" s="79"/>
      <c r="K2167" s="79"/>
      <c r="L2167" s="79"/>
      <c r="M2167" s="79"/>
      <c r="N2167" s="79"/>
    </row>
    <row r="2168">
      <c r="A2168" s="79"/>
      <c r="B2168" s="79"/>
      <c r="C2168" s="79"/>
      <c r="D2168" s="79"/>
      <c r="E2168" s="79"/>
      <c r="F2168" s="79"/>
      <c r="G2168" s="79"/>
      <c r="H2168" s="79"/>
      <c r="I2168" s="147">
        <f t="shared" si="13"/>
        <v>6.859425936</v>
      </c>
      <c r="J2168" s="79"/>
      <c r="K2168" s="79"/>
      <c r="L2168" s="79"/>
      <c r="M2168" s="79"/>
      <c r="N2168" s="79"/>
    </row>
    <row r="2169">
      <c r="A2169" s="79"/>
      <c r="B2169" s="79"/>
      <c r="C2169" s="79"/>
      <c r="D2169" s="79"/>
      <c r="E2169" s="79"/>
      <c r="F2169" s="79"/>
      <c r="G2169" s="79"/>
      <c r="H2169" s="79"/>
      <c r="I2169" s="147">
        <f t="shared" si="13"/>
        <v>6.859425936</v>
      </c>
      <c r="J2169" s="79"/>
      <c r="K2169" s="79"/>
      <c r="L2169" s="79"/>
      <c r="M2169" s="79"/>
      <c r="N2169" s="79"/>
    </row>
    <row r="2170">
      <c r="A2170" s="79"/>
      <c r="B2170" s="79"/>
      <c r="C2170" s="79"/>
      <c r="D2170" s="79"/>
      <c r="E2170" s="79"/>
      <c r="F2170" s="79"/>
      <c r="G2170" s="79"/>
      <c r="H2170" s="79"/>
      <c r="I2170" s="147">
        <f t="shared" si="13"/>
        <v>6.859425936</v>
      </c>
      <c r="J2170" s="79"/>
      <c r="K2170" s="79"/>
      <c r="L2170" s="79"/>
      <c r="M2170" s="79"/>
      <c r="N2170" s="79"/>
    </row>
    <row r="2171">
      <c r="A2171" s="79"/>
      <c r="B2171" s="79"/>
      <c r="C2171" s="79"/>
      <c r="D2171" s="79"/>
      <c r="E2171" s="79"/>
      <c r="F2171" s="79"/>
      <c r="G2171" s="79"/>
      <c r="H2171" s="79"/>
      <c r="I2171" s="147">
        <f t="shared" si="13"/>
        <v>6.859425936</v>
      </c>
      <c r="J2171" s="79"/>
      <c r="K2171" s="79"/>
      <c r="L2171" s="79"/>
      <c r="M2171" s="79"/>
      <c r="N2171" s="79"/>
    </row>
    <row r="2172">
      <c r="A2172" s="79"/>
      <c r="B2172" s="79"/>
      <c r="C2172" s="79"/>
      <c r="D2172" s="79"/>
      <c r="E2172" s="79"/>
      <c r="F2172" s="79"/>
      <c r="G2172" s="79"/>
      <c r="H2172" s="79"/>
      <c r="I2172" s="147">
        <f t="shared" si="13"/>
        <v>6.859425936</v>
      </c>
      <c r="J2172" s="79"/>
      <c r="K2172" s="79"/>
      <c r="L2172" s="79"/>
      <c r="M2172" s="79"/>
      <c r="N2172" s="79"/>
    </row>
    <row r="2173">
      <c r="A2173" s="79"/>
      <c r="B2173" s="79"/>
      <c r="C2173" s="79"/>
      <c r="D2173" s="79"/>
      <c r="E2173" s="79"/>
      <c r="F2173" s="79"/>
      <c r="G2173" s="79"/>
      <c r="H2173" s="79"/>
      <c r="I2173" s="147">
        <f t="shared" si="13"/>
        <v>6.859425936</v>
      </c>
      <c r="J2173" s="79"/>
      <c r="K2173" s="79"/>
      <c r="L2173" s="79"/>
      <c r="M2173" s="79"/>
      <c r="N2173" s="79"/>
    </row>
    <row r="2174">
      <c r="A2174" s="79"/>
      <c r="B2174" s="79"/>
      <c r="C2174" s="79"/>
      <c r="D2174" s="79"/>
      <c r="E2174" s="79"/>
      <c r="F2174" s="79"/>
      <c r="G2174" s="79"/>
      <c r="H2174" s="79"/>
      <c r="I2174" s="147">
        <f t="shared" si="13"/>
        <v>6.859425936</v>
      </c>
      <c r="J2174" s="79"/>
      <c r="K2174" s="79"/>
      <c r="L2174" s="79"/>
      <c r="M2174" s="79"/>
      <c r="N2174" s="79"/>
    </row>
    <row r="2175">
      <c r="A2175" s="79"/>
      <c r="B2175" s="79"/>
      <c r="C2175" s="79"/>
      <c r="D2175" s="79"/>
      <c r="E2175" s="79"/>
      <c r="F2175" s="79"/>
      <c r="G2175" s="79"/>
      <c r="H2175" s="79"/>
      <c r="I2175" s="147">
        <f t="shared" si="13"/>
        <v>6.859425936</v>
      </c>
      <c r="J2175" s="79"/>
      <c r="K2175" s="79"/>
      <c r="L2175" s="79"/>
      <c r="M2175" s="79"/>
      <c r="N2175" s="79"/>
    </row>
    <row r="2176">
      <c r="A2176" s="79"/>
      <c r="B2176" s="79"/>
      <c r="C2176" s="79"/>
      <c r="D2176" s="79"/>
      <c r="E2176" s="79"/>
      <c r="F2176" s="79"/>
      <c r="G2176" s="79"/>
      <c r="H2176" s="79"/>
      <c r="I2176" s="147">
        <f t="shared" si="13"/>
        <v>6.859425936</v>
      </c>
      <c r="J2176" s="79"/>
      <c r="K2176" s="79"/>
      <c r="L2176" s="79"/>
      <c r="M2176" s="79"/>
      <c r="N2176" s="79"/>
    </row>
    <row r="2177">
      <c r="A2177" s="79"/>
      <c r="B2177" s="79"/>
      <c r="C2177" s="79"/>
      <c r="D2177" s="79"/>
      <c r="E2177" s="79"/>
      <c r="F2177" s="79"/>
      <c r="G2177" s="79"/>
      <c r="H2177" s="79"/>
      <c r="I2177" s="147">
        <f t="shared" si="13"/>
        <v>6.859425936</v>
      </c>
      <c r="J2177" s="79"/>
      <c r="K2177" s="79"/>
      <c r="L2177" s="79"/>
      <c r="M2177" s="79"/>
      <c r="N2177" s="79"/>
    </row>
    <row r="2178">
      <c r="A2178" s="79"/>
      <c r="B2178" s="79"/>
      <c r="C2178" s="79"/>
      <c r="D2178" s="79"/>
      <c r="E2178" s="79"/>
      <c r="F2178" s="79"/>
      <c r="G2178" s="79"/>
      <c r="H2178" s="79"/>
      <c r="I2178" s="147">
        <f t="shared" si="13"/>
        <v>6.859425936</v>
      </c>
      <c r="J2178" s="79"/>
      <c r="K2178" s="79"/>
      <c r="L2178" s="79"/>
      <c r="M2178" s="79"/>
      <c r="N2178" s="79"/>
    </row>
    <row r="2179">
      <c r="A2179" s="79"/>
      <c r="B2179" s="79"/>
      <c r="C2179" s="79"/>
      <c r="D2179" s="79"/>
      <c r="E2179" s="79"/>
      <c r="F2179" s="79"/>
      <c r="G2179" s="79"/>
      <c r="H2179" s="79"/>
      <c r="I2179" s="147">
        <f t="shared" si="13"/>
        <v>6.859425936</v>
      </c>
      <c r="J2179" s="79"/>
      <c r="K2179" s="79"/>
      <c r="L2179" s="79"/>
      <c r="M2179" s="79"/>
      <c r="N2179" s="79"/>
    </row>
    <row r="2180">
      <c r="A2180" s="79"/>
      <c r="B2180" s="79"/>
      <c r="C2180" s="79"/>
      <c r="D2180" s="79"/>
      <c r="E2180" s="79"/>
      <c r="F2180" s="79"/>
      <c r="G2180" s="79"/>
      <c r="H2180" s="79"/>
      <c r="I2180" s="147">
        <f t="shared" si="13"/>
        <v>6.859425936</v>
      </c>
      <c r="J2180" s="79"/>
      <c r="K2180" s="79"/>
      <c r="L2180" s="79"/>
      <c r="M2180" s="79"/>
      <c r="N2180" s="79"/>
    </row>
    <row r="2181">
      <c r="A2181" s="79"/>
      <c r="B2181" s="79"/>
      <c r="C2181" s="79"/>
      <c r="D2181" s="79"/>
      <c r="E2181" s="79"/>
      <c r="F2181" s="79"/>
      <c r="G2181" s="79"/>
      <c r="H2181" s="79"/>
      <c r="I2181" s="147">
        <f t="shared" si="13"/>
        <v>6.859425936</v>
      </c>
      <c r="J2181" s="79"/>
      <c r="K2181" s="79"/>
      <c r="L2181" s="79"/>
      <c r="M2181" s="79"/>
      <c r="N2181" s="79"/>
    </row>
    <row r="2182">
      <c r="A2182" s="79"/>
      <c r="B2182" s="79"/>
      <c r="C2182" s="79"/>
      <c r="D2182" s="79"/>
      <c r="E2182" s="79"/>
      <c r="F2182" s="79"/>
      <c r="G2182" s="79"/>
      <c r="H2182" s="79"/>
      <c r="I2182" s="147">
        <f t="shared" si="13"/>
        <v>6.859425936</v>
      </c>
      <c r="J2182" s="79"/>
      <c r="K2182" s="79"/>
      <c r="L2182" s="79"/>
      <c r="M2182" s="79"/>
      <c r="N2182" s="79"/>
    </row>
    <row r="2183">
      <c r="A2183" s="79"/>
      <c r="B2183" s="79"/>
      <c r="C2183" s="79"/>
      <c r="D2183" s="79"/>
      <c r="E2183" s="79"/>
      <c r="F2183" s="79"/>
      <c r="G2183" s="79"/>
      <c r="H2183" s="79"/>
      <c r="I2183" s="147">
        <f t="shared" si="13"/>
        <v>6.859425936</v>
      </c>
      <c r="J2183" s="79"/>
      <c r="K2183" s="79"/>
      <c r="L2183" s="79"/>
      <c r="M2183" s="79"/>
      <c r="N2183" s="79"/>
    </row>
    <row r="2184">
      <c r="A2184" s="79"/>
      <c r="B2184" s="79"/>
      <c r="C2184" s="79"/>
      <c r="D2184" s="79"/>
      <c r="E2184" s="79"/>
      <c r="F2184" s="79"/>
      <c r="G2184" s="79"/>
      <c r="H2184" s="79"/>
      <c r="I2184" s="147">
        <f t="shared" si="13"/>
        <v>6.859425936</v>
      </c>
      <c r="J2184" s="79"/>
      <c r="K2184" s="79"/>
      <c r="L2184" s="79"/>
      <c r="M2184" s="79"/>
      <c r="N2184" s="79"/>
    </row>
    <row r="2185">
      <c r="A2185" s="79"/>
      <c r="B2185" s="79"/>
      <c r="C2185" s="79"/>
      <c r="D2185" s="79"/>
      <c r="E2185" s="79"/>
      <c r="F2185" s="79"/>
      <c r="G2185" s="79"/>
      <c r="H2185" s="79"/>
      <c r="I2185" s="147">
        <f t="shared" si="13"/>
        <v>6.859425936</v>
      </c>
      <c r="J2185" s="79"/>
      <c r="K2185" s="79"/>
      <c r="L2185" s="79"/>
      <c r="M2185" s="79"/>
      <c r="N2185" s="79"/>
    </row>
    <row r="2186">
      <c r="A2186" s="79"/>
      <c r="B2186" s="79"/>
      <c r="C2186" s="79"/>
      <c r="D2186" s="79"/>
      <c r="E2186" s="79"/>
      <c r="F2186" s="79"/>
      <c r="G2186" s="79"/>
      <c r="H2186" s="79"/>
      <c r="I2186" s="147">
        <f t="shared" si="13"/>
        <v>6.859425936</v>
      </c>
      <c r="J2186" s="79"/>
      <c r="K2186" s="79"/>
      <c r="L2186" s="79"/>
      <c r="M2186" s="79"/>
      <c r="N2186" s="79"/>
    </row>
    <row r="2187">
      <c r="A2187" s="79"/>
      <c r="B2187" s="79"/>
      <c r="C2187" s="79"/>
      <c r="D2187" s="79"/>
      <c r="E2187" s="79"/>
      <c r="F2187" s="79"/>
      <c r="G2187" s="79"/>
      <c r="H2187" s="79"/>
      <c r="I2187" s="147">
        <f t="shared" si="13"/>
        <v>6.859425936</v>
      </c>
      <c r="J2187" s="79"/>
      <c r="K2187" s="79"/>
      <c r="L2187" s="79"/>
      <c r="M2187" s="79"/>
      <c r="N2187" s="79"/>
    </row>
    <row r="2188">
      <c r="A2188" s="79"/>
      <c r="B2188" s="79"/>
      <c r="C2188" s="79"/>
      <c r="D2188" s="79"/>
      <c r="E2188" s="79"/>
      <c r="F2188" s="79"/>
      <c r="G2188" s="79"/>
      <c r="H2188" s="79"/>
      <c r="I2188" s="147">
        <f t="shared" si="13"/>
        <v>6.859425936</v>
      </c>
      <c r="J2188" s="79"/>
      <c r="K2188" s="79"/>
      <c r="L2188" s="79"/>
      <c r="M2188" s="79"/>
      <c r="N2188" s="79"/>
    </row>
    <row r="2189">
      <c r="A2189" s="79"/>
      <c r="B2189" s="79"/>
      <c r="C2189" s="79"/>
      <c r="D2189" s="79"/>
      <c r="E2189" s="79"/>
      <c r="F2189" s="79"/>
      <c r="G2189" s="79"/>
      <c r="H2189" s="79"/>
      <c r="I2189" s="147">
        <f t="shared" si="13"/>
        <v>6.859425936</v>
      </c>
      <c r="J2189" s="79"/>
      <c r="K2189" s="79"/>
      <c r="L2189" s="79"/>
      <c r="M2189" s="79"/>
      <c r="N2189" s="79"/>
    </row>
    <row r="2190">
      <c r="A2190" s="79"/>
      <c r="B2190" s="79"/>
      <c r="C2190" s="79"/>
      <c r="D2190" s="79"/>
      <c r="E2190" s="79"/>
      <c r="F2190" s="79"/>
      <c r="G2190" s="79"/>
      <c r="H2190" s="79"/>
      <c r="I2190" s="147">
        <f t="shared" si="13"/>
        <v>6.859425936</v>
      </c>
      <c r="J2190" s="79"/>
      <c r="K2190" s="79"/>
      <c r="L2190" s="79"/>
      <c r="M2190" s="79"/>
      <c r="N2190" s="79"/>
    </row>
    <row r="2191">
      <c r="A2191" s="79"/>
      <c r="B2191" s="79"/>
      <c r="C2191" s="79"/>
      <c r="D2191" s="79"/>
      <c r="E2191" s="79"/>
      <c r="F2191" s="79"/>
      <c r="G2191" s="79"/>
      <c r="H2191" s="79"/>
      <c r="I2191" s="147">
        <f t="shared" si="13"/>
        <v>6.859425936</v>
      </c>
      <c r="J2191" s="79"/>
      <c r="K2191" s="79"/>
      <c r="L2191" s="79"/>
      <c r="M2191" s="79"/>
      <c r="N2191" s="79"/>
    </row>
    <row r="2192">
      <c r="A2192" s="79"/>
      <c r="B2192" s="79"/>
      <c r="C2192" s="79"/>
      <c r="D2192" s="79"/>
      <c r="E2192" s="79"/>
      <c r="F2192" s="79"/>
      <c r="G2192" s="79"/>
      <c r="H2192" s="79"/>
      <c r="I2192" s="147">
        <f t="shared" si="13"/>
        <v>6.859425936</v>
      </c>
      <c r="J2192" s="79"/>
      <c r="K2192" s="79"/>
      <c r="L2192" s="79"/>
      <c r="M2192" s="79"/>
      <c r="N2192" s="79"/>
    </row>
    <row r="2193">
      <c r="A2193" s="79"/>
      <c r="B2193" s="79"/>
      <c r="C2193" s="79"/>
      <c r="D2193" s="79"/>
      <c r="E2193" s="79"/>
      <c r="F2193" s="79"/>
      <c r="G2193" s="79"/>
      <c r="H2193" s="79"/>
      <c r="I2193" s="147">
        <f t="shared" si="13"/>
        <v>6.859425936</v>
      </c>
      <c r="J2193" s="79"/>
      <c r="K2193" s="79"/>
      <c r="L2193" s="79"/>
      <c r="M2193" s="79"/>
      <c r="N2193" s="79"/>
    </row>
    <row r="2194">
      <c r="A2194" s="79"/>
      <c r="B2194" s="79"/>
      <c r="C2194" s="79"/>
      <c r="D2194" s="79"/>
      <c r="E2194" s="79"/>
      <c r="F2194" s="79"/>
      <c r="G2194" s="79"/>
      <c r="H2194" s="79"/>
      <c r="I2194" s="147">
        <f t="shared" si="13"/>
        <v>6.859425936</v>
      </c>
      <c r="J2194" s="79"/>
      <c r="K2194" s="79"/>
      <c r="L2194" s="79"/>
      <c r="M2194" s="79"/>
      <c r="N2194" s="79"/>
    </row>
    <row r="2195">
      <c r="A2195" s="79"/>
      <c r="B2195" s="79"/>
      <c r="C2195" s="79"/>
      <c r="D2195" s="79"/>
      <c r="E2195" s="79"/>
      <c r="F2195" s="79"/>
      <c r="G2195" s="79"/>
      <c r="H2195" s="79"/>
      <c r="I2195" s="147">
        <f t="shared" si="13"/>
        <v>6.859425936</v>
      </c>
      <c r="J2195" s="79"/>
      <c r="K2195" s="79"/>
      <c r="L2195" s="79"/>
      <c r="M2195" s="79"/>
      <c r="N2195" s="79"/>
    </row>
    <row r="2196">
      <c r="A2196" s="79"/>
      <c r="B2196" s="79"/>
      <c r="C2196" s="79"/>
      <c r="D2196" s="79"/>
      <c r="E2196" s="79"/>
      <c r="F2196" s="79"/>
      <c r="G2196" s="79"/>
      <c r="H2196" s="79"/>
      <c r="I2196" s="147">
        <f t="shared" si="13"/>
        <v>6.859425936</v>
      </c>
      <c r="J2196" s="79"/>
      <c r="K2196" s="79"/>
      <c r="L2196" s="79"/>
      <c r="M2196" s="79"/>
      <c r="N2196" s="79"/>
    </row>
    <row r="2197">
      <c r="A2197" s="79"/>
      <c r="B2197" s="79"/>
      <c r="C2197" s="79"/>
      <c r="D2197" s="79"/>
      <c r="E2197" s="79"/>
      <c r="F2197" s="79"/>
      <c r="G2197" s="79"/>
      <c r="H2197" s="79"/>
      <c r="I2197" s="147">
        <f t="shared" si="13"/>
        <v>6.859425936</v>
      </c>
      <c r="J2197" s="79"/>
      <c r="K2197" s="79"/>
      <c r="L2197" s="79"/>
      <c r="M2197" s="79"/>
      <c r="N2197" s="79"/>
    </row>
    <row r="2198">
      <c r="A2198" s="79"/>
      <c r="B2198" s="79"/>
      <c r="C2198" s="79"/>
      <c r="D2198" s="79"/>
      <c r="E2198" s="79"/>
      <c r="F2198" s="79"/>
      <c r="G2198" s="79"/>
      <c r="H2198" s="79"/>
      <c r="I2198" s="147">
        <f t="shared" si="13"/>
        <v>6.859425936</v>
      </c>
      <c r="J2198" s="79"/>
      <c r="K2198" s="79"/>
      <c r="L2198" s="79"/>
      <c r="M2198" s="79"/>
      <c r="N2198" s="79"/>
    </row>
    <row r="2199">
      <c r="A2199" s="79"/>
      <c r="B2199" s="79"/>
      <c r="C2199" s="79"/>
      <c r="D2199" s="79"/>
      <c r="E2199" s="79"/>
      <c r="F2199" s="79"/>
      <c r="G2199" s="79"/>
      <c r="H2199" s="79"/>
      <c r="I2199" s="147">
        <f t="shared" si="13"/>
        <v>6.859425936</v>
      </c>
      <c r="J2199" s="79"/>
      <c r="K2199" s="79"/>
      <c r="L2199" s="79"/>
      <c r="M2199" s="79"/>
      <c r="N2199" s="79"/>
    </row>
    <row r="2200">
      <c r="A2200" s="79"/>
      <c r="B2200" s="79"/>
      <c r="C2200" s="79"/>
      <c r="D2200" s="79"/>
      <c r="E2200" s="79"/>
      <c r="F2200" s="79"/>
      <c r="G2200" s="79"/>
      <c r="H2200" s="79"/>
      <c r="I2200" s="147">
        <f t="shared" si="13"/>
        <v>6.859425936</v>
      </c>
      <c r="J2200" s="79"/>
      <c r="K2200" s="79"/>
      <c r="L2200" s="79"/>
      <c r="M2200" s="79"/>
      <c r="N2200" s="79"/>
    </row>
    <row r="2201">
      <c r="A2201" s="79"/>
      <c r="B2201" s="79"/>
      <c r="C2201" s="79"/>
      <c r="D2201" s="79"/>
      <c r="E2201" s="79"/>
      <c r="F2201" s="79"/>
      <c r="G2201" s="79"/>
      <c r="H2201" s="79"/>
      <c r="I2201" s="147">
        <f t="shared" si="13"/>
        <v>6.859425936</v>
      </c>
      <c r="J2201" s="79"/>
      <c r="K2201" s="79"/>
      <c r="L2201" s="79"/>
      <c r="M2201" s="79"/>
      <c r="N2201" s="79"/>
    </row>
    <row r="2202">
      <c r="A2202" s="79"/>
      <c r="B2202" s="79"/>
      <c r="C2202" s="79"/>
      <c r="D2202" s="79"/>
      <c r="E2202" s="79"/>
      <c r="F2202" s="79"/>
      <c r="G2202" s="79"/>
      <c r="H2202" s="79"/>
      <c r="I2202" s="147">
        <f t="shared" si="13"/>
        <v>6.859425936</v>
      </c>
      <c r="J2202" s="79"/>
      <c r="K2202" s="79"/>
      <c r="L2202" s="79"/>
      <c r="M2202" s="79"/>
      <c r="N2202" s="79"/>
    </row>
    <row r="2203">
      <c r="A2203" s="79"/>
      <c r="B2203" s="79"/>
      <c r="C2203" s="79"/>
      <c r="D2203" s="79"/>
      <c r="E2203" s="79"/>
      <c r="F2203" s="79"/>
      <c r="G2203" s="79"/>
      <c r="H2203" s="79"/>
      <c r="I2203" s="147">
        <f t="shared" si="13"/>
        <v>6.859425936</v>
      </c>
      <c r="J2203" s="79"/>
      <c r="K2203" s="79"/>
      <c r="L2203" s="79"/>
      <c r="M2203" s="79"/>
      <c r="N2203" s="79"/>
    </row>
    <row r="2204">
      <c r="A2204" s="79"/>
      <c r="B2204" s="79"/>
      <c r="C2204" s="79"/>
      <c r="D2204" s="79"/>
      <c r="E2204" s="79"/>
      <c r="F2204" s="79"/>
      <c r="G2204" s="79"/>
      <c r="H2204" s="79"/>
      <c r="I2204" s="147">
        <f t="shared" si="13"/>
        <v>6.859425936</v>
      </c>
      <c r="J2204" s="79"/>
      <c r="K2204" s="79"/>
      <c r="L2204" s="79"/>
      <c r="M2204" s="79"/>
      <c r="N2204" s="79"/>
    </row>
    <row r="2205">
      <c r="A2205" s="79"/>
      <c r="B2205" s="79"/>
      <c r="C2205" s="79"/>
      <c r="D2205" s="79"/>
      <c r="E2205" s="79"/>
      <c r="F2205" s="79"/>
      <c r="G2205" s="79"/>
      <c r="H2205" s="79"/>
      <c r="I2205" s="147">
        <f t="shared" si="13"/>
        <v>6.859425936</v>
      </c>
      <c r="J2205" s="79"/>
      <c r="K2205" s="79"/>
      <c r="L2205" s="79"/>
      <c r="M2205" s="79"/>
      <c r="N2205" s="79"/>
    </row>
    <row r="2206">
      <c r="A2206" s="79"/>
      <c r="B2206" s="79"/>
      <c r="C2206" s="79"/>
      <c r="D2206" s="79"/>
      <c r="E2206" s="79"/>
      <c r="F2206" s="79"/>
      <c r="G2206" s="79"/>
      <c r="H2206" s="79"/>
      <c r="I2206" s="147">
        <f t="shared" si="13"/>
        <v>6.859425936</v>
      </c>
      <c r="J2206" s="79"/>
      <c r="K2206" s="79"/>
      <c r="L2206" s="79"/>
      <c r="M2206" s="79"/>
      <c r="N2206" s="79"/>
    </row>
    <row r="2207">
      <c r="A2207" s="79"/>
      <c r="B2207" s="79"/>
      <c r="C2207" s="79"/>
      <c r="D2207" s="79"/>
      <c r="E2207" s="79"/>
      <c r="F2207" s="79"/>
      <c r="G2207" s="79"/>
      <c r="H2207" s="79"/>
      <c r="I2207" s="147">
        <f t="shared" si="13"/>
        <v>6.859425936</v>
      </c>
      <c r="J2207" s="79"/>
      <c r="K2207" s="79"/>
      <c r="L2207" s="79"/>
      <c r="M2207" s="79"/>
      <c r="N2207" s="79"/>
    </row>
    <row r="2208">
      <c r="A2208" s="79"/>
      <c r="B2208" s="79"/>
      <c r="C2208" s="79"/>
      <c r="D2208" s="79"/>
      <c r="E2208" s="79"/>
      <c r="F2208" s="79"/>
      <c r="G2208" s="79"/>
      <c r="H2208" s="79"/>
      <c r="I2208" s="147">
        <f t="shared" si="13"/>
        <v>6.859425936</v>
      </c>
      <c r="J2208" s="79"/>
      <c r="K2208" s="79"/>
      <c r="L2208" s="79"/>
      <c r="M2208" s="79"/>
      <c r="N2208" s="79"/>
    </row>
    <row r="2209">
      <c r="A2209" s="79"/>
      <c r="B2209" s="79"/>
      <c r="C2209" s="79"/>
      <c r="D2209" s="79"/>
      <c r="E2209" s="79"/>
      <c r="F2209" s="79"/>
      <c r="G2209" s="79"/>
      <c r="H2209" s="79"/>
      <c r="I2209" s="147">
        <f t="shared" si="13"/>
        <v>6.859425936</v>
      </c>
      <c r="J2209" s="79"/>
      <c r="K2209" s="79"/>
      <c r="L2209" s="79"/>
      <c r="M2209" s="79"/>
      <c r="N2209" s="79"/>
    </row>
    <row r="2210">
      <c r="A2210" s="79"/>
      <c r="B2210" s="79"/>
      <c r="C2210" s="79"/>
      <c r="D2210" s="79"/>
      <c r="E2210" s="79"/>
      <c r="F2210" s="79"/>
      <c r="G2210" s="79"/>
      <c r="H2210" s="79"/>
      <c r="I2210" s="147">
        <f t="shared" si="13"/>
        <v>6.859425936</v>
      </c>
      <c r="J2210" s="79"/>
      <c r="K2210" s="79"/>
      <c r="L2210" s="79"/>
      <c r="M2210" s="79"/>
      <c r="N2210" s="79"/>
    </row>
    <row r="2211">
      <c r="A2211" s="79"/>
      <c r="B2211" s="79"/>
      <c r="C2211" s="79"/>
      <c r="D2211" s="79"/>
      <c r="E2211" s="79"/>
      <c r="F2211" s="79"/>
      <c r="G2211" s="79"/>
      <c r="H2211" s="79"/>
      <c r="I2211" s="147">
        <f t="shared" si="13"/>
        <v>6.859425936</v>
      </c>
      <c r="J2211" s="79"/>
      <c r="K2211" s="79"/>
      <c r="L2211" s="79"/>
      <c r="M2211" s="79"/>
      <c r="N2211" s="79"/>
    </row>
    <row r="2212">
      <c r="A2212" s="79"/>
      <c r="B2212" s="79"/>
      <c r="C2212" s="79"/>
      <c r="D2212" s="79"/>
      <c r="E2212" s="79"/>
      <c r="F2212" s="79"/>
      <c r="G2212" s="79"/>
      <c r="H2212" s="79"/>
      <c r="I2212" s="147">
        <f t="shared" si="13"/>
        <v>6.859425936</v>
      </c>
      <c r="J2212" s="79"/>
      <c r="K2212" s="79"/>
      <c r="L2212" s="79"/>
      <c r="M2212" s="79"/>
      <c r="N2212" s="79"/>
    </row>
    <row r="2213">
      <c r="A2213" s="79"/>
      <c r="B2213" s="79"/>
      <c r="C2213" s="79"/>
      <c r="D2213" s="79"/>
      <c r="E2213" s="79"/>
      <c r="F2213" s="79"/>
      <c r="G2213" s="79"/>
      <c r="H2213" s="79"/>
      <c r="I2213" s="147">
        <f t="shared" si="13"/>
        <v>6.859425936</v>
      </c>
      <c r="J2213" s="79"/>
      <c r="K2213" s="79"/>
      <c r="L2213" s="79"/>
      <c r="M2213" s="79"/>
      <c r="N2213" s="79"/>
    </row>
    <row r="2214">
      <c r="A2214" s="79"/>
      <c r="B2214" s="79"/>
      <c r="C2214" s="79"/>
      <c r="D2214" s="79"/>
      <c r="E2214" s="79"/>
      <c r="F2214" s="79"/>
      <c r="G2214" s="79"/>
      <c r="H2214" s="79"/>
      <c r="I2214" s="147">
        <f t="shared" si="13"/>
        <v>6.859425936</v>
      </c>
      <c r="J2214" s="79"/>
      <c r="K2214" s="79"/>
      <c r="L2214" s="79"/>
      <c r="M2214" s="79"/>
      <c r="N2214" s="79"/>
    </row>
    <row r="2215">
      <c r="A2215" s="79"/>
      <c r="B2215" s="79"/>
      <c r="C2215" s="79"/>
      <c r="D2215" s="79"/>
      <c r="E2215" s="79"/>
      <c r="F2215" s="79"/>
      <c r="G2215" s="79"/>
      <c r="H2215" s="79"/>
      <c r="I2215" s="147">
        <f t="shared" si="13"/>
        <v>6.859425936</v>
      </c>
      <c r="J2215" s="79"/>
      <c r="K2215" s="79"/>
      <c r="L2215" s="79"/>
      <c r="M2215" s="79"/>
      <c r="N2215" s="79"/>
    </row>
    <row r="2216">
      <c r="A2216" s="79"/>
      <c r="B2216" s="79"/>
      <c r="C2216" s="79"/>
      <c r="D2216" s="79"/>
      <c r="E2216" s="79"/>
      <c r="F2216" s="79"/>
      <c r="G2216" s="79"/>
      <c r="H2216" s="79"/>
      <c r="I2216" s="147">
        <f t="shared" si="13"/>
        <v>6.859425936</v>
      </c>
      <c r="J2216" s="79"/>
      <c r="K2216" s="79"/>
      <c r="L2216" s="79"/>
      <c r="M2216" s="79"/>
      <c r="N2216" s="79"/>
    </row>
    <row r="2217">
      <c r="A2217" s="79"/>
      <c r="B2217" s="79"/>
      <c r="C2217" s="79"/>
      <c r="D2217" s="79"/>
      <c r="E2217" s="79"/>
      <c r="F2217" s="79"/>
      <c r="G2217" s="79"/>
      <c r="H2217" s="79"/>
      <c r="I2217" s="147">
        <f t="shared" si="13"/>
        <v>6.859425936</v>
      </c>
      <c r="J2217" s="79"/>
      <c r="K2217" s="79"/>
      <c r="L2217" s="79"/>
      <c r="M2217" s="79"/>
      <c r="N2217" s="79"/>
    </row>
    <row r="2218">
      <c r="A2218" s="79"/>
      <c r="B2218" s="79"/>
      <c r="C2218" s="79"/>
      <c r="D2218" s="79"/>
      <c r="E2218" s="79"/>
      <c r="F2218" s="79"/>
      <c r="G2218" s="79"/>
      <c r="H2218" s="79"/>
      <c r="I2218" s="147">
        <f t="shared" si="13"/>
        <v>6.859425936</v>
      </c>
      <c r="J2218" s="79"/>
      <c r="K2218" s="79"/>
      <c r="L2218" s="79"/>
      <c r="M2218" s="79"/>
      <c r="N2218" s="79"/>
    </row>
    <row r="2219">
      <c r="A2219" s="79"/>
      <c r="B2219" s="79"/>
      <c r="C2219" s="79"/>
      <c r="D2219" s="79"/>
      <c r="E2219" s="79"/>
      <c r="F2219" s="79"/>
      <c r="G2219" s="79"/>
      <c r="H2219" s="79"/>
      <c r="I2219" s="147">
        <f t="shared" si="13"/>
        <v>6.859425936</v>
      </c>
      <c r="J2219" s="79"/>
      <c r="K2219" s="79"/>
      <c r="L2219" s="79"/>
      <c r="M2219" s="79"/>
      <c r="N2219" s="79"/>
    </row>
    <row r="2220">
      <c r="A2220" s="79"/>
      <c r="B2220" s="79"/>
      <c r="C2220" s="79"/>
      <c r="D2220" s="79"/>
      <c r="E2220" s="79"/>
      <c r="F2220" s="79"/>
      <c r="G2220" s="79"/>
      <c r="H2220" s="79"/>
      <c r="I2220" s="147">
        <f t="shared" si="13"/>
        <v>6.859425936</v>
      </c>
      <c r="J2220" s="79"/>
      <c r="K2220" s="79"/>
      <c r="L2220" s="79"/>
      <c r="M2220" s="79"/>
      <c r="N2220" s="79"/>
    </row>
    <row r="2221">
      <c r="A2221" s="79"/>
      <c r="B2221" s="79"/>
      <c r="C2221" s="79"/>
      <c r="D2221" s="79"/>
      <c r="E2221" s="79"/>
      <c r="F2221" s="79"/>
      <c r="G2221" s="79"/>
      <c r="H2221" s="79"/>
      <c r="I2221" s="147">
        <f t="shared" si="13"/>
        <v>6.859425936</v>
      </c>
      <c r="J2221" s="79"/>
      <c r="K2221" s="79"/>
      <c r="L2221" s="79"/>
      <c r="M2221" s="79"/>
      <c r="N2221" s="79"/>
    </row>
    <row r="2222">
      <c r="A2222" s="79"/>
      <c r="B2222" s="79"/>
      <c r="C2222" s="79"/>
      <c r="D2222" s="79"/>
      <c r="E2222" s="79"/>
      <c r="F2222" s="79"/>
      <c r="G2222" s="79"/>
      <c r="H2222" s="79"/>
      <c r="I2222" s="147">
        <f t="shared" si="13"/>
        <v>6.859425936</v>
      </c>
      <c r="J2222" s="79"/>
      <c r="K2222" s="79"/>
      <c r="L2222" s="79"/>
      <c r="M2222" s="79"/>
      <c r="N2222" s="79"/>
    </row>
    <row r="2223">
      <c r="A2223" s="79"/>
      <c r="B2223" s="79"/>
      <c r="C2223" s="79"/>
      <c r="D2223" s="79"/>
      <c r="E2223" s="79"/>
      <c r="F2223" s="79"/>
      <c r="G2223" s="79"/>
      <c r="H2223" s="79"/>
      <c r="I2223" s="147">
        <f t="shared" si="13"/>
        <v>6.859425936</v>
      </c>
      <c r="J2223" s="79"/>
      <c r="K2223" s="79"/>
      <c r="L2223" s="79"/>
      <c r="M2223" s="79"/>
      <c r="N2223" s="79"/>
    </row>
    <row r="2224">
      <c r="A2224" s="79"/>
      <c r="B2224" s="79"/>
      <c r="C2224" s="79"/>
      <c r="D2224" s="79"/>
      <c r="E2224" s="79"/>
      <c r="F2224" s="79"/>
      <c r="G2224" s="79"/>
      <c r="H2224" s="79"/>
      <c r="I2224" s="147">
        <f t="shared" si="13"/>
        <v>6.859425936</v>
      </c>
      <c r="J2224" s="79"/>
      <c r="K2224" s="79"/>
      <c r="L2224" s="79"/>
      <c r="M2224" s="79"/>
      <c r="N2224" s="79"/>
    </row>
    <row r="2225">
      <c r="A2225" s="79"/>
      <c r="B2225" s="79"/>
      <c r="C2225" s="79"/>
      <c r="D2225" s="79"/>
      <c r="E2225" s="79"/>
      <c r="F2225" s="79"/>
      <c r="G2225" s="79"/>
      <c r="H2225" s="79"/>
      <c r="I2225" s="147">
        <f t="shared" si="13"/>
        <v>6.859425936</v>
      </c>
      <c r="J2225" s="79"/>
      <c r="K2225" s="79"/>
      <c r="L2225" s="79"/>
      <c r="M2225" s="79"/>
      <c r="N2225" s="79"/>
    </row>
    <row r="2226">
      <c r="A2226" s="79"/>
      <c r="B2226" s="79"/>
      <c r="C2226" s="79"/>
      <c r="D2226" s="79"/>
      <c r="E2226" s="79"/>
      <c r="F2226" s="79"/>
      <c r="G2226" s="79"/>
      <c r="H2226" s="79"/>
      <c r="I2226" s="147">
        <f t="shared" si="13"/>
        <v>6.859425936</v>
      </c>
      <c r="J2226" s="79"/>
      <c r="K2226" s="79"/>
      <c r="L2226" s="79"/>
      <c r="M2226" s="79"/>
      <c r="N2226" s="79"/>
    </row>
    <row r="2227">
      <c r="A2227" s="79"/>
      <c r="B2227" s="79"/>
      <c r="C2227" s="79"/>
      <c r="D2227" s="79"/>
      <c r="E2227" s="79"/>
      <c r="F2227" s="79"/>
      <c r="G2227" s="79"/>
      <c r="H2227" s="79"/>
      <c r="I2227" s="147">
        <f t="shared" si="13"/>
        <v>6.859425936</v>
      </c>
      <c r="J2227" s="79"/>
      <c r="K2227" s="79"/>
      <c r="L2227" s="79"/>
      <c r="M2227" s="79"/>
      <c r="N2227" s="79"/>
    </row>
    <row r="2228">
      <c r="A2228" s="79"/>
      <c r="B2228" s="79"/>
      <c r="C2228" s="79"/>
      <c r="D2228" s="79"/>
      <c r="E2228" s="79"/>
      <c r="F2228" s="79"/>
      <c r="G2228" s="79"/>
      <c r="H2228" s="79"/>
      <c r="I2228" s="147">
        <f t="shared" si="13"/>
        <v>6.859425936</v>
      </c>
      <c r="J2228" s="79"/>
      <c r="K2228" s="79"/>
      <c r="L2228" s="79"/>
      <c r="M2228" s="79"/>
      <c r="N2228" s="79"/>
    </row>
    <row r="2229">
      <c r="A2229" s="79"/>
      <c r="B2229" s="79"/>
      <c r="C2229" s="79"/>
      <c r="D2229" s="79"/>
      <c r="E2229" s="79"/>
      <c r="F2229" s="79"/>
      <c r="G2229" s="79"/>
      <c r="H2229" s="79"/>
      <c r="I2229" s="147">
        <f t="shared" si="13"/>
        <v>6.859425936</v>
      </c>
      <c r="J2229" s="79"/>
      <c r="K2229" s="79"/>
      <c r="L2229" s="79"/>
      <c r="M2229" s="79"/>
      <c r="N2229" s="79"/>
    </row>
    <row r="2230">
      <c r="A2230" s="79"/>
      <c r="B2230" s="79"/>
      <c r="C2230" s="79"/>
      <c r="D2230" s="79"/>
      <c r="E2230" s="79"/>
      <c r="F2230" s="79"/>
      <c r="G2230" s="79"/>
      <c r="H2230" s="79"/>
      <c r="I2230" s="147">
        <f t="shared" si="13"/>
        <v>6.859425936</v>
      </c>
      <c r="J2230" s="79"/>
      <c r="K2230" s="79"/>
      <c r="L2230" s="79"/>
      <c r="M2230" s="79"/>
      <c r="N2230" s="79"/>
    </row>
    <row r="2231">
      <c r="A2231" s="79"/>
      <c r="B2231" s="79"/>
      <c r="C2231" s="79"/>
      <c r="D2231" s="79"/>
      <c r="E2231" s="79"/>
      <c r="F2231" s="79"/>
      <c r="G2231" s="79"/>
      <c r="H2231" s="79"/>
      <c r="I2231" s="147">
        <f t="shared" si="13"/>
        <v>6.859425936</v>
      </c>
      <c r="J2231" s="79"/>
      <c r="K2231" s="79"/>
      <c r="L2231" s="79"/>
      <c r="M2231" s="79"/>
      <c r="N2231" s="79"/>
    </row>
    <row r="2232">
      <c r="A2232" s="79"/>
      <c r="B2232" s="79"/>
      <c r="C2232" s="79"/>
      <c r="D2232" s="79"/>
      <c r="E2232" s="79"/>
      <c r="F2232" s="79"/>
      <c r="G2232" s="79"/>
      <c r="H2232" s="79"/>
      <c r="I2232" s="147">
        <f t="shared" si="13"/>
        <v>6.859425936</v>
      </c>
      <c r="J2232" s="79"/>
      <c r="K2232" s="79"/>
      <c r="L2232" s="79"/>
      <c r="M2232" s="79"/>
      <c r="N2232" s="79"/>
    </row>
    <row r="2233">
      <c r="A2233" s="79"/>
      <c r="B2233" s="79"/>
      <c r="C2233" s="79"/>
      <c r="D2233" s="79"/>
      <c r="E2233" s="79"/>
      <c r="F2233" s="79"/>
      <c r="G2233" s="79"/>
      <c r="H2233" s="79"/>
      <c r="I2233" s="147">
        <f t="shared" si="13"/>
        <v>6.859425936</v>
      </c>
      <c r="J2233" s="79"/>
      <c r="K2233" s="79"/>
      <c r="L2233" s="79"/>
      <c r="M2233" s="79"/>
      <c r="N2233" s="79"/>
    </row>
    <row r="2234">
      <c r="A2234" s="79"/>
      <c r="B2234" s="79"/>
      <c r="C2234" s="79"/>
      <c r="D2234" s="79"/>
      <c r="E2234" s="79"/>
      <c r="F2234" s="79"/>
      <c r="G2234" s="79"/>
      <c r="H2234" s="79"/>
      <c r="I2234" s="147">
        <f t="shared" si="13"/>
        <v>6.859425936</v>
      </c>
      <c r="J2234" s="79"/>
      <c r="K2234" s="79"/>
      <c r="L2234" s="79"/>
      <c r="M2234" s="79"/>
      <c r="N2234" s="79"/>
    </row>
    <row r="2235">
      <c r="A2235" s="79"/>
      <c r="B2235" s="79"/>
      <c r="C2235" s="79"/>
      <c r="D2235" s="79"/>
      <c r="E2235" s="79"/>
      <c r="F2235" s="79"/>
      <c r="G2235" s="79"/>
      <c r="H2235" s="79"/>
      <c r="I2235" s="147">
        <f t="shared" si="13"/>
        <v>6.859425936</v>
      </c>
      <c r="J2235" s="79"/>
      <c r="K2235" s="79"/>
      <c r="L2235" s="79"/>
      <c r="M2235" s="79"/>
      <c r="N2235" s="79"/>
    </row>
    <row r="2236">
      <c r="A2236" s="79"/>
      <c r="B2236" s="79"/>
      <c r="C2236" s="79"/>
      <c r="D2236" s="79"/>
      <c r="E2236" s="79"/>
      <c r="F2236" s="79"/>
      <c r="G2236" s="79"/>
      <c r="H2236" s="79"/>
      <c r="I2236" s="147">
        <f t="shared" si="13"/>
        <v>6.859425936</v>
      </c>
      <c r="J2236" s="79"/>
      <c r="K2236" s="79"/>
      <c r="L2236" s="79"/>
      <c r="M2236" s="79"/>
      <c r="N2236" s="79"/>
    </row>
    <row r="2237">
      <c r="A2237" s="79"/>
      <c r="B2237" s="79"/>
      <c r="C2237" s="79"/>
      <c r="D2237" s="79"/>
      <c r="E2237" s="79"/>
      <c r="F2237" s="79"/>
      <c r="G2237" s="79"/>
      <c r="H2237" s="79"/>
      <c r="I2237" s="147">
        <f t="shared" si="13"/>
        <v>6.859425936</v>
      </c>
      <c r="J2237" s="79"/>
      <c r="K2237" s="79"/>
      <c r="L2237" s="79"/>
      <c r="M2237" s="79"/>
      <c r="N2237" s="79"/>
    </row>
    <row r="2238">
      <c r="A2238" s="79"/>
      <c r="B2238" s="79"/>
      <c r="C2238" s="79"/>
      <c r="D2238" s="79"/>
      <c r="E2238" s="79"/>
      <c r="F2238" s="79"/>
      <c r="G2238" s="79"/>
      <c r="H2238" s="79"/>
      <c r="I2238" s="147">
        <f t="shared" si="13"/>
        <v>6.859425936</v>
      </c>
      <c r="J2238" s="79"/>
      <c r="K2238" s="79"/>
      <c r="L2238" s="79"/>
      <c r="M2238" s="79"/>
      <c r="N2238" s="79"/>
    </row>
    <row r="2239">
      <c r="A2239" s="79"/>
      <c r="B2239" s="79"/>
      <c r="C2239" s="79"/>
      <c r="D2239" s="79"/>
      <c r="E2239" s="79"/>
      <c r="F2239" s="79"/>
      <c r="G2239" s="79"/>
      <c r="H2239" s="79"/>
      <c r="I2239" s="147">
        <f t="shared" si="13"/>
        <v>6.859425936</v>
      </c>
      <c r="J2239" s="79"/>
      <c r="K2239" s="79"/>
      <c r="L2239" s="79"/>
      <c r="M2239" s="79"/>
      <c r="N2239" s="79"/>
    </row>
    <row r="2240">
      <c r="A2240" s="79"/>
      <c r="B2240" s="79"/>
      <c r="C2240" s="79"/>
      <c r="D2240" s="79"/>
      <c r="E2240" s="79"/>
      <c r="F2240" s="79"/>
      <c r="G2240" s="79"/>
      <c r="H2240" s="79"/>
      <c r="I2240" s="147">
        <f t="shared" si="13"/>
        <v>6.859425936</v>
      </c>
      <c r="J2240" s="79"/>
      <c r="K2240" s="79"/>
      <c r="L2240" s="79"/>
      <c r="M2240" s="79"/>
      <c r="N2240" s="79"/>
    </row>
    <row r="2241">
      <c r="A2241" s="79"/>
      <c r="B2241" s="79"/>
      <c r="C2241" s="79"/>
      <c r="D2241" s="79"/>
      <c r="E2241" s="79"/>
      <c r="F2241" s="79"/>
      <c r="G2241" s="79"/>
      <c r="H2241" s="79"/>
      <c r="I2241" s="147">
        <f t="shared" si="13"/>
        <v>6.859425936</v>
      </c>
      <c r="J2241" s="79"/>
      <c r="K2241" s="79"/>
      <c r="L2241" s="79"/>
      <c r="M2241" s="79"/>
      <c r="N2241" s="79"/>
    </row>
    <row r="2242">
      <c r="A2242" s="79"/>
      <c r="B2242" s="79"/>
      <c r="C2242" s="79"/>
      <c r="D2242" s="79"/>
      <c r="E2242" s="79"/>
      <c r="F2242" s="79"/>
      <c r="G2242" s="79"/>
      <c r="H2242" s="79"/>
      <c r="I2242" s="147">
        <f t="shared" si="13"/>
        <v>6.859425936</v>
      </c>
      <c r="J2242" s="79"/>
      <c r="K2242" s="79"/>
      <c r="L2242" s="79"/>
      <c r="M2242" s="79"/>
      <c r="N2242" s="79"/>
    </row>
    <row r="2243">
      <c r="A2243" s="79"/>
      <c r="B2243" s="79"/>
      <c r="C2243" s="79"/>
      <c r="D2243" s="79"/>
      <c r="E2243" s="79"/>
      <c r="F2243" s="79"/>
      <c r="G2243" s="79"/>
      <c r="H2243" s="79"/>
      <c r="I2243" s="147">
        <f t="shared" si="13"/>
        <v>6.859425936</v>
      </c>
      <c r="J2243" s="79"/>
      <c r="K2243" s="79"/>
      <c r="L2243" s="79"/>
      <c r="M2243" s="79"/>
      <c r="N2243" s="79"/>
    </row>
    <row r="2244">
      <c r="A2244" s="79"/>
      <c r="B2244" s="79"/>
      <c r="C2244" s="79"/>
      <c r="D2244" s="79"/>
      <c r="E2244" s="79"/>
      <c r="F2244" s="79"/>
      <c r="G2244" s="79"/>
      <c r="H2244" s="79"/>
      <c r="I2244" s="147">
        <f t="shared" si="13"/>
        <v>6.859425936</v>
      </c>
      <c r="J2244" s="79"/>
      <c r="K2244" s="79"/>
      <c r="L2244" s="79"/>
      <c r="M2244" s="79"/>
      <c r="N2244" s="79"/>
    </row>
    <row r="2245">
      <c r="A2245" s="79"/>
      <c r="B2245" s="79"/>
      <c r="C2245" s="79"/>
      <c r="D2245" s="79"/>
      <c r="E2245" s="79"/>
      <c r="F2245" s="79"/>
      <c r="G2245" s="79"/>
      <c r="H2245" s="79"/>
      <c r="I2245" s="147">
        <f t="shared" si="13"/>
        <v>6.859425936</v>
      </c>
      <c r="J2245" s="79"/>
      <c r="K2245" s="79"/>
      <c r="L2245" s="79"/>
      <c r="M2245" s="79"/>
      <c r="N2245" s="79"/>
    </row>
    <row r="2246">
      <c r="A2246" s="79"/>
      <c r="B2246" s="79"/>
      <c r="C2246" s="79"/>
      <c r="D2246" s="79"/>
      <c r="E2246" s="79"/>
      <c r="F2246" s="79"/>
      <c r="G2246" s="79"/>
      <c r="H2246" s="79"/>
      <c r="I2246" s="147">
        <f t="shared" si="13"/>
        <v>6.859425936</v>
      </c>
      <c r="J2246" s="79"/>
      <c r="K2246" s="79"/>
      <c r="L2246" s="79"/>
      <c r="M2246" s="79"/>
      <c r="N2246" s="79"/>
    </row>
    <row r="2247">
      <c r="A2247" s="79"/>
      <c r="B2247" s="79"/>
      <c r="C2247" s="79"/>
      <c r="D2247" s="79"/>
      <c r="E2247" s="79"/>
      <c r="F2247" s="79"/>
      <c r="G2247" s="79"/>
      <c r="H2247" s="79"/>
      <c r="I2247" s="147">
        <f t="shared" si="13"/>
        <v>6.859425936</v>
      </c>
      <c r="J2247" s="79"/>
      <c r="K2247" s="79"/>
      <c r="L2247" s="79"/>
      <c r="M2247" s="79"/>
      <c r="N2247" s="79"/>
    </row>
    <row r="2248">
      <c r="A2248" s="79"/>
      <c r="B2248" s="79"/>
      <c r="C2248" s="79"/>
      <c r="D2248" s="79"/>
      <c r="E2248" s="79"/>
      <c r="F2248" s="79"/>
      <c r="G2248" s="79"/>
      <c r="H2248" s="79"/>
      <c r="I2248" s="147">
        <f t="shared" si="13"/>
        <v>6.859425936</v>
      </c>
      <c r="J2248" s="79"/>
      <c r="K2248" s="79"/>
      <c r="L2248" s="79"/>
      <c r="M2248" s="79"/>
      <c r="N2248" s="79"/>
    </row>
    <row r="2249">
      <c r="A2249" s="79"/>
      <c r="B2249" s="79"/>
      <c r="C2249" s="79"/>
      <c r="D2249" s="79"/>
      <c r="E2249" s="79"/>
      <c r="F2249" s="79"/>
      <c r="G2249" s="79"/>
      <c r="H2249" s="79"/>
      <c r="I2249" s="147">
        <f t="shared" si="13"/>
        <v>6.859425936</v>
      </c>
      <c r="J2249" s="79"/>
      <c r="K2249" s="79"/>
      <c r="L2249" s="79"/>
      <c r="M2249" s="79"/>
      <c r="N2249" s="79"/>
    </row>
    <row r="2250">
      <c r="A2250" s="79"/>
      <c r="B2250" s="79"/>
      <c r="C2250" s="79"/>
      <c r="D2250" s="79"/>
      <c r="E2250" s="79"/>
      <c r="F2250" s="79"/>
      <c r="G2250" s="79"/>
      <c r="H2250" s="79"/>
      <c r="I2250" s="147">
        <f t="shared" si="13"/>
        <v>6.859425936</v>
      </c>
      <c r="J2250" s="79"/>
      <c r="K2250" s="79"/>
      <c r="L2250" s="79"/>
      <c r="M2250" s="79"/>
      <c r="N2250" s="79"/>
    </row>
    <row r="2251">
      <c r="A2251" s="79"/>
      <c r="B2251" s="79"/>
      <c r="C2251" s="79"/>
      <c r="D2251" s="79"/>
      <c r="E2251" s="79"/>
      <c r="F2251" s="79"/>
      <c r="G2251" s="79"/>
      <c r="H2251" s="79"/>
      <c r="I2251" s="147">
        <f t="shared" si="13"/>
        <v>6.859425936</v>
      </c>
      <c r="J2251" s="79"/>
      <c r="K2251" s="79"/>
      <c r="L2251" s="79"/>
      <c r="M2251" s="79"/>
      <c r="N2251" s="79"/>
    </row>
    <row r="2252">
      <c r="A2252" s="79"/>
      <c r="B2252" s="79"/>
      <c r="C2252" s="79"/>
      <c r="D2252" s="79"/>
      <c r="E2252" s="79"/>
      <c r="F2252" s="79"/>
      <c r="G2252" s="79"/>
      <c r="H2252" s="79"/>
      <c r="I2252" s="147">
        <f t="shared" si="13"/>
        <v>6.859425936</v>
      </c>
      <c r="J2252" s="79"/>
      <c r="K2252" s="79"/>
      <c r="L2252" s="79"/>
      <c r="M2252" s="79"/>
      <c r="N2252" s="79"/>
    </row>
    <row r="2253">
      <c r="A2253" s="79"/>
      <c r="B2253" s="79"/>
      <c r="C2253" s="79"/>
      <c r="D2253" s="79"/>
      <c r="E2253" s="79"/>
      <c r="F2253" s="79"/>
      <c r="G2253" s="79"/>
      <c r="H2253" s="79"/>
      <c r="I2253" s="147">
        <f t="shared" si="13"/>
        <v>6.859425936</v>
      </c>
      <c r="J2253" s="79"/>
      <c r="K2253" s="79"/>
      <c r="L2253" s="79"/>
      <c r="M2253" s="79"/>
      <c r="N2253" s="79"/>
    </row>
    <row r="2254">
      <c r="A2254" s="79"/>
      <c r="B2254" s="79"/>
      <c r="C2254" s="79"/>
      <c r="D2254" s="79"/>
      <c r="E2254" s="79"/>
      <c r="F2254" s="79"/>
      <c r="G2254" s="79"/>
      <c r="H2254" s="79"/>
      <c r="I2254" s="147">
        <f t="shared" si="13"/>
        <v>6.859425936</v>
      </c>
      <c r="J2254" s="79"/>
      <c r="K2254" s="79"/>
      <c r="L2254" s="79"/>
      <c r="M2254" s="79"/>
      <c r="N2254" s="79"/>
    </row>
    <row r="2255">
      <c r="A2255" s="79"/>
      <c r="B2255" s="79"/>
      <c r="C2255" s="79"/>
      <c r="D2255" s="79"/>
      <c r="E2255" s="79"/>
      <c r="F2255" s="79"/>
      <c r="G2255" s="79"/>
      <c r="H2255" s="79"/>
      <c r="I2255" s="147">
        <f t="shared" si="13"/>
        <v>6.859425936</v>
      </c>
      <c r="J2255" s="79"/>
      <c r="K2255" s="79"/>
      <c r="L2255" s="79"/>
      <c r="M2255" s="79"/>
      <c r="N2255" s="79"/>
    </row>
    <row r="2256">
      <c r="A2256" s="79"/>
      <c r="B2256" s="79"/>
      <c r="C2256" s="79"/>
      <c r="D2256" s="79"/>
      <c r="E2256" s="79"/>
      <c r="F2256" s="79"/>
      <c r="G2256" s="79"/>
      <c r="H2256" s="79"/>
      <c r="I2256" s="147">
        <f t="shared" si="13"/>
        <v>6.859425936</v>
      </c>
      <c r="J2256" s="79"/>
      <c r="K2256" s="79"/>
      <c r="L2256" s="79"/>
      <c r="M2256" s="79"/>
      <c r="N2256" s="79"/>
    </row>
    <row r="2257">
      <c r="A2257" s="79"/>
      <c r="B2257" s="79"/>
      <c r="C2257" s="79"/>
      <c r="D2257" s="79"/>
      <c r="E2257" s="79"/>
      <c r="F2257" s="79"/>
      <c r="G2257" s="79"/>
      <c r="H2257" s="79"/>
      <c r="I2257" s="147">
        <f t="shared" si="13"/>
        <v>6.859425936</v>
      </c>
      <c r="J2257" s="79"/>
      <c r="K2257" s="79"/>
      <c r="L2257" s="79"/>
      <c r="M2257" s="79"/>
      <c r="N2257" s="79"/>
    </row>
    <row r="2258">
      <c r="A2258" s="79"/>
      <c r="B2258" s="79"/>
      <c r="C2258" s="79"/>
      <c r="D2258" s="79"/>
      <c r="E2258" s="79"/>
      <c r="F2258" s="79"/>
      <c r="G2258" s="79"/>
      <c r="H2258" s="79"/>
      <c r="I2258" s="147">
        <f t="shared" si="13"/>
        <v>6.859425936</v>
      </c>
      <c r="J2258" s="79"/>
      <c r="K2258" s="79"/>
      <c r="L2258" s="79"/>
      <c r="M2258" s="79"/>
      <c r="N2258" s="79"/>
    </row>
    <row r="2259">
      <c r="A2259" s="79"/>
      <c r="B2259" s="79"/>
      <c r="C2259" s="79"/>
      <c r="D2259" s="79"/>
      <c r="E2259" s="79"/>
      <c r="F2259" s="79"/>
      <c r="G2259" s="79"/>
      <c r="H2259" s="79"/>
      <c r="I2259" s="147">
        <f t="shared" si="13"/>
        <v>6.859425936</v>
      </c>
      <c r="J2259" s="79"/>
      <c r="K2259" s="79"/>
      <c r="L2259" s="79"/>
      <c r="M2259" s="79"/>
      <c r="N2259" s="79"/>
    </row>
    <row r="2260">
      <c r="A2260" s="79"/>
      <c r="B2260" s="79"/>
      <c r="C2260" s="79"/>
      <c r="D2260" s="79"/>
      <c r="E2260" s="79"/>
      <c r="F2260" s="79"/>
      <c r="G2260" s="79"/>
      <c r="H2260" s="79"/>
      <c r="I2260" s="147">
        <f t="shared" si="13"/>
        <v>6.859425936</v>
      </c>
      <c r="J2260" s="79"/>
      <c r="K2260" s="79"/>
      <c r="L2260" s="79"/>
      <c r="M2260" s="79"/>
      <c r="N2260" s="79"/>
    </row>
    <row r="2261">
      <c r="A2261" s="79"/>
      <c r="B2261" s="79"/>
      <c r="C2261" s="79"/>
      <c r="D2261" s="79"/>
      <c r="E2261" s="79"/>
      <c r="F2261" s="79"/>
      <c r="G2261" s="79"/>
      <c r="H2261" s="79"/>
      <c r="I2261" s="147">
        <f t="shared" si="13"/>
        <v>6.859425936</v>
      </c>
      <c r="J2261" s="79"/>
      <c r="K2261" s="79"/>
      <c r="L2261" s="79"/>
      <c r="M2261" s="79"/>
      <c r="N2261" s="79"/>
    </row>
    <row r="2262">
      <c r="A2262" s="79"/>
      <c r="B2262" s="79"/>
      <c r="C2262" s="79"/>
      <c r="D2262" s="79"/>
      <c r="E2262" s="79"/>
      <c r="F2262" s="79"/>
      <c r="G2262" s="79"/>
      <c r="H2262" s="79"/>
      <c r="I2262" s="147">
        <f t="shared" si="13"/>
        <v>6.859425936</v>
      </c>
      <c r="J2262" s="79"/>
      <c r="K2262" s="79"/>
      <c r="L2262" s="79"/>
      <c r="M2262" s="79"/>
      <c r="N2262" s="79"/>
    </row>
    <row r="2263">
      <c r="A2263" s="79"/>
      <c r="B2263" s="79"/>
      <c r="C2263" s="79"/>
      <c r="D2263" s="79"/>
      <c r="E2263" s="79"/>
      <c r="F2263" s="79"/>
      <c r="G2263" s="79"/>
      <c r="H2263" s="79"/>
      <c r="I2263" s="147">
        <f t="shared" si="13"/>
        <v>6.859425936</v>
      </c>
      <c r="J2263" s="79"/>
      <c r="K2263" s="79"/>
      <c r="L2263" s="79"/>
      <c r="M2263" s="79"/>
      <c r="N2263" s="79"/>
    </row>
    <row r="2264">
      <c r="A2264" s="79"/>
      <c r="B2264" s="79"/>
      <c r="C2264" s="79"/>
      <c r="D2264" s="79"/>
      <c r="E2264" s="79"/>
      <c r="F2264" s="79"/>
      <c r="G2264" s="79"/>
      <c r="H2264" s="79"/>
      <c r="I2264" s="147">
        <f t="shared" si="13"/>
        <v>6.859425936</v>
      </c>
      <c r="J2264" s="79"/>
      <c r="K2264" s="79"/>
      <c r="L2264" s="79"/>
      <c r="M2264" s="79"/>
      <c r="N2264" s="79"/>
    </row>
    <row r="2265">
      <c r="A2265" s="79"/>
      <c r="B2265" s="79"/>
      <c r="C2265" s="79"/>
      <c r="D2265" s="79"/>
      <c r="E2265" s="79"/>
      <c r="F2265" s="79"/>
      <c r="G2265" s="79"/>
      <c r="H2265" s="79"/>
      <c r="I2265" s="147">
        <f t="shared" si="13"/>
        <v>6.859425936</v>
      </c>
      <c r="J2265" s="79"/>
      <c r="K2265" s="79"/>
      <c r="L2265" s="79"/>
      <c r="M2265" s="79"/>
      <c r="N2265" s="79"/>
    </row>
    <row r="2266">
      <c r="A2266" s="79"/>
      <c r="B2266" s="79"/>
      <c r="C2266" s="79"/>
      <c r="D2266" s="79"/>
      <c r="E2266" s="79"/>
      <c r="F2266" s="79"/>
      <c r="G2266" s="79"/>
      <c r="H2266" s="79"/>
      <c r="I2266" s="147">
        <f t="shared" si="13"/>
        <v>6.859425936</v>
      </c>
      <c r="J2266" s="79"/>
      <c r="K2266" s="79"/>
      <c r="L2266" s="79"/>
      <c r="M2266" s="79"/>
      <c r="N2266" s="79"/>
    </row>
    <row r="2267">
      <c r="A2267" s="79"/>
      <c r="B2267" s="79"/>
      <c r="C2267" s="79"/>
      <c r="D2267" s="79"/>
      <c r="E2267" s="79"/>
      <c r="F2267" s="79"/>
      <c r="G2267" s="79"/>
      <c r="H2267" s="79"/>
      <c r="I2267" s="147">
        <f t="shared" si="13"/>
        <v>6.859425936</v>
      </c>
      <c r="J2267" s="79"/>
      <c r="K2267" s="79"/>
      <c r="L2267" s="79"/>
      <c r="M2267" s="79"/>
      <c r="N2267" s="79"/>
    </row>
    <row r="2268">
      <c r="A2268" s="79"/>
      <c r="B2268" s="79"/>
      <c r="C2268" s="79"/>
      <c r="D2268" s="79"/>
      <c r="E2268" s="79"/>
      <c r="F2268" s="79"/>
      <c r="G2268" s="79"/>
      <c r="H2268" s="79"/>
      <c r="I2268" s="79"/>
      <c r="J2268" s="79"/>
      <c r="K2268" s="79"/>
      <c r="L2268" s="79"/>
      <c r="M2268" s="79"/>
      <c r="N2268" s="79"/>
    </row>
    <row r="2269">
      <c r="A2269" s="79"/>
      <c r="B2269" s="79"/>
      <c r="C2269" s="79"/>
      <c r="D2269" s="79"/>
      <c r="E2269" s="79"/>
      <c r="F2269" s="79"/>
      <c r="G2269" s="79"/>
      <c r="H2269" s="79"/>
      <c r="I2269" s="79"/>
      <c r="J2269" s="79"/>
      <c r="K2269" s="79"/>
      <c r="L2269" s="79"/>
      <c r="M2269" s="79"/>
      <c r="N2269" s="79"/>
    </row>
    <row r="2270">
      <c r="A2270" s="79"/>
      <c r="B2270" s="79"/>
      <c r="C2270" s="79"/>
      <c r="D2270" s="79"/>
      <c r="E2270" s="79"/>
      <c r="F2270" s="79"/>
      <c r="G2270" s="79"/>
      <c r="H2270" s="79"/>
      <c r="I2270" s="79"/>
      <c r="J2270" s="79"/>
      <c r="K2270" s="79"/>
      <c r="L2270" s="79"/>
      <c r="M2270" s="79"/>
      <c r="N2270" s="79"/>
    </row>
    <row r="2271">
      <c r="A2271" s="79"/>
      <c r="B2271" s="79"/>
      <c r="C2271" s="79"/>
      <c r="D2271" s="79"/>
      <c r="E2271" s="79"/>
      <c r="F2271" s="79"/>
      <c r="G2271" s="79"/>
      <c r="H2271" s="79"/>
      <c r="I2271" s="79"/>
      <c r="J2271" s="79"/>
      <c r="K2271" s="79"/>
      <c r="L2271" s="79"/>
      <c r="M2271" s="79"/>
      <c r="N2271" s="79"/>
    </row>
    <row r="2272">
      <c r="A2272" s="79"/>
      <c r="B2272" s="79"/>
      <c r="C2272" s="79"/>
      <c r="D2272" s="79"/>
      <c r="E2272" s="79"/>
      <c r="F2272" s="79"/>
      <c r="G2272" s="79"/>
      <c r="H2272" s="79"/>
      <c r="I2272" s="79"/>
      <c r="J2272" s="79"/>
      <c r="K2272" s="79"/>
      <c r="L2272" s="79"/>
      <c r="M2272" s="79"/>
      <c r="N2272" s="79"/>
    </row>
    <row r="2273">
      <c r="A2273" s="79"/>
      <c r="B2273" s="79"/>
      <c r="C2273" s="79"/>
      <c r="D2273" s="79"/>
      <c r="E2273" s="79"/>
      <c r="F2273" s="79"/>
      <c r="G2273" s="79"/>
      <c r="H2273" s="79"/>
      <c r="I2273" s="79"/>
      <c r="J2273" s="79"/>
      <c r="K2273" s="79"/>
      <c r="L2273" s="79"/>
      <c r="M2273" s="79"/>
      <c r="N2273" s="79"/>
    </row>
    <row r="2274">
      <c r="A2274" s="79"/>
      <c r="B2274" s="79"/>
      <c r="C2274" s="79"/>
      <c r="D2274" s="79"/>
      <c r="E2274" s="79"/>
      <c r="F2274" s="79"/>
      <c r="G2274" s="79"/>
      <c r="H2274" s="79"/>
      <c r="I2274" s="79"/>
      <c r="J2274" s="79"/>
      <c r="K2274" s="79"/>
      <c r="L2274" s="79"/>
      <c r="M2274" s="79"/>
      <c r="N2274" s="79"/>
    </row>
    <row r="2275">
      <c r="A2275" s="79"/>
      <c r="B2275" s="79"/>
      <c r="C2275" s="79"/>
      <c r="D2275" s="79"/>
      <c r="E2275" s="79"/>
      <c r="F2275" s="79"/>
      <c r="G2275" s="79"/>
      <c r="H2275" s="79"/>
      <c r="I2275" s="79"/>
      <c r="J2275" s="79"/>
      <c r="K2275" s="79"/>
      <c r="L2275" s="79"/>
      <c r="M2275" s="79"/>
      <c r="N2275" s="79"/>
    </row>
    <row r="2276">
      <c r="A2276" s="79"/>
      <c r="B2276" s="79"/>
      <c r="C2276" s="79"/>
      <c r="D2276" s="79"/>
      <c r="E2276" s="79"/>
      <c r="F2276" s="79"/>
      <c r="G2276" s="79"/>
      <c r="H2276" s="79"/>
      <c r="I2276" s="79"/>
      <c r="J2276" s="79"/>
      <c r="K2276" s="79"/>
      <c r="L2276" s="79"/>
      <c r="M2276" s="79"/>
      <c r="N2276" s="79"/>
    </row>
    <row r="2277">
      <c r="A2277" s="79"/>
      <c r="B2277" s="79"/>
      <c r="C2277" s="79"/>
      <c r="D2277" s="79"/>
      <c r="E2277" s="79"/>
      <c r="F2277" s="79"/>
      <c r="G2277" s="79"/>
      <c r="H2277" s="79"/>
      <c r="I2277" s="79"/>
      <c r="J2277" s="79"/>
      <c r="K2277" s="79"/>
      <c r="L2277" s="79"/>
      <c r="M2277" s="79"/>
      <c r="N2277" s="79"/>
    </row>
    <row r="2278">
      <c r="A2278" s="79"/>
      <c r="B2278" s="79"/>
      <c r="C2278" s="79"/>
      <c r="D2278" s="79"/>
      <c r="E2278" s="79"/>
      <c r="F2278" s="79"/>
      <c r="G2278" s="79"/>
      <c r="H2278" s="79"/>
      <c r="I2278" s="79"/>
      <c r="J2278" s="79"/>
      <c r="K2278" s="79"/>
      <c r="L2278" s="79"/>
      <c r="M2278" s="79"/>
      <c r="N2278" s="79"/>
    </row>
    <row r="2279">
      <c r="A2279" s="79"/>
      <c r="B2279" s="79"/>
      <c r="C2279" s="79"/>
      <c r="D2279" s="79"/>
      <c r="E2279" s="79"/>
      <c r="F2279" s="79"/>
      <c r="G2279" s="79"/>
      <c r="H2279" s="79"/>
      <c r="I2279" s="79"/>
      <c r="J2279" s="79"/>
      <c r="K2279" s="79"/>
      <c r="L2279" s="79"/>
      <c r="M2279" s="79"/>
      <c r="N2279" s="79"/>
    </row>
    <row r="2280">
      <c r="A2280" s="79"/>
      <c r="B2280" s="79"/>
      <c r="C2280" s="79"/>
      <c r="D2280" s="79"/>
      <c r="E2280" s="79"/>
      <c r="F2280" s="79"/>
      <c r="G2280" s="79"/>
      <c r="H2280" s="79"/>
      <c r="I2280" s="79"/>
      <c r="J2280" s="79"/>
      <c r="K2280" s="79"/>
      <c r="L2280" s="79"/>
      <c r="M2280" s="79"/>
      <c r="N2280" s="79"/>
    </row>
    <row r="2281">
      <c r="A2281" s="79"/>
      <c r="B2281" s="79"/>
      <c r="C2281" s="79"/>
      <c r="D2281" s="79"/>
      <c r="E2281" s="79"/>
      <c r="F2281" s="79"/>
      <c r="G2281" s="79"/>
      <c r="H2281" s="79"/>
      <c r="I2281" s="79"/>
      <c r="J2281" s="79"/>
      <c r="K2281" s="79"/>
      <c r="L2281" s="79"/>
      <c r="M2281" s="79"/>
      <c r="N2281" s="79"/>
    </row>
    <row r="2282">
      <c r="A2282" s="79"/>
      <c r="B2282" s="79"/>
      <c r="C2282" s="79"/>
      <c r="D2282" s="79"/>
      <c r="E2282" s="79"/>
      <c r="F2282" s="79"/>
      <c r="G2282" s="79"/>
      <c r="H2282" s="79"/>
      <c r="I2282" s="79"/>
      <c r="J2282" s="79"/>
      <c r="K2282" s="79"/>
      <c r="L2282" s="79"/>
      <c r="M2282" s="79"/>
      <c r="N2282" s="79"/>
    </row>
    <row r="2283">
      <c r="A2283" s="79"/>
      <c r="B2283" s="79"/>
      <c r="C2283" s="79"/>
      <c r="D2283" s="79"/>
      <c r="E2283" s="79"/>
      <c r="F2283" s="79"/>
      <c r="G2283" s="79"/>
      <c r="H2283" s="79"/>
      <c r="I2283" s="79"/>
      <c r="J2283" s="79"/>
      <c r="K2283" s="79"/>
      <c r="L2283" s="79"/>
      <c r="M2283" s="79"/>
      <c r="N2283" s="79"/>
    </row>
    <row r="2284">
      <c r="A2284" s="79"/>
      <c r="B2284" s="79"/>
      <c r="C2284" s="79"/>
      <c r="D2284" s="79"/>
      <c r="E2284" s="79"/>
      <c r="F2284" s="79"/>
      <c r="G2284" s="79"/>
      <c r="H2284" s="79"/>
      <c r="I2284" s="79"/>
      <c r="J2284" s="79"/>
      <c r="K2284" s="79"/>
      <c r="L2284" s="79"/>
      <c r="M2284" s="79"/>
      <c r="N2284" s="79"/>
    </row>
    <row r="2285">
      <c r="A2285" s="79"/>
      <c r="B2285" s="79"/>
      <c r="C2285" s="79"/>
      <c r="D2285" s="79"/>
      <c r="E2285" s="79"/>
      <c r="F2285" s="79"/>
      <c r="G2285" s="79"/>
      <c r="H2285" s="79"/>
      <c r="I2285" s="79"/>
      <c r="J2285" s="79"/>
      <c r="K2285" s="79"/>
      <c r="L2285" s="79"/>
      <c r="M2285" s="79"/>
      <c r="N2285" s="79"/>
    </row>
    <row r="2286">
      <c r="A2286" s="79"/>
      <c r="B2286" s="79"/>
      <c r="C2286" s="79"/>
      <c r="D2286" s="79"/>
      <c r="E2286" s="79"/>
      <c r="F2286" s="79"/>
      <c r="G2286" s="79"/>
      <c r="H2286" s="79"/>
      <c r="I2286" s="79"/>
      <c r="J2286" s="79"/>
      <c r="K2286" s="79"/>
      <c r="L2286" s="79"/>
      <c r="M2286" s="79"/>
      <c r="N2286" s="79"/>
    </row>
    <row r="2287">
      <c r="A2287" s="79"/>
      <c r="B2287" s="79"/>
      <c r="C2287" s="79"/>
      <c r="D2287" s="79"/>
      <c r="E2287" s="79"/>
      <c r="F2287" s="79"/>
      <c r="G2287" s="79"/>
      <c r="H2287" s="79"/>
      <c r="I2287" s="79"/>
      <c r="J2287" s="79"/>
      <c r="K2287" s="79"/>
      <c r="L2287" s="79"/>
      <c r="M2287" s="79"/>
      <c r="N2287" s="79"/>
    </row>
    <row r="2288">
      <c r="A2288" s="79"/>
      <c r="B2288" s="79"/>
      <c r="C2288" s="79"/>
      <c r="D2288" s="79"/>
      <c r="E2288" s="79"/>
      <c r="F2288" s="79"/>
      <c r="G2288" s="79"/>
      <c r="H2288" s="79"/>
      <c r="I2288" s="79"/>
      <c r="J2288" s="79"/>
      <c r="K2288" s="79"/>
      <c r="L2288" s="79"/>
      <c r="M2288" s="79"/>
      <c r="N2288" s="79"/>
    </row>
    <row r="2289">
      <c r="A2289" s="79"/>
      <c r="B2289" s="79"/>
      <c r="C2289" s="79"/>
      <c r="D2289" s="79"/>
      <c r="E2289" s="79"/>
      <c r="F2289" s="79"/>
      <c r="G2289" s="79"/>
      <c r="H2289" s="79"/>
      <c r="I2289" s="79"/>
      <c r="J2289" s="79"/>
      <c r="K2289" s="79"/>
      <c r="L2289" s="79"/>
      <c r="M2289" s="79"/>
      <c r="N2289" s="79"/>
    </row>
    <row r="2290">
      <c r="A2290" s="79"/>
      <c r="B2290" s="79"/>
      <c r="C2290" s="79"/>
      <c r="D2290" s="79"/>
      <c r="E2290" s="79"/>
      <c r="F2290" s="79"/>
      <c r="G2290" s="79"/>
      <c r="H2290" s="79"/>
      <c r="I2290" s="79"/>
      <c r="J2290" s="79"/>
      <c r="K2290" s="79"/>
      <c r="L2290" s="79"/>
      <c r="M2290" s="79"/>
      <c r="N2290" s="79"/>
    </row>
    <row r="2291">
      <c r="A2291" s="79"/>
      <c r="B2291" s="79"/>
      <c r="C2291" s="79"/>
      <c r="D2291" s="79"/>
      <c r="E2291" s="79"/>
      <c r="F2291" s="79"/>
      <c r="G2291" s="79"/>
      <c r="H2291" s="79"/>
      <c r="I2291" s="79"/>
      <c r="J2291" s="79"/>
      <c r="K2291" s="79"/>
      <c r="L2291" s="79"/>
      <c r="M2291" s="79"/>
      <c r="N2291" s="79"/>
    </row>
    <row r="2292">
      <c r="A2292" s="79"/>
      <c r="B2292" s="79"/>
      <c r="C2292" s="79"/>
      <c r="D2292" s="79"/>
      <c r="E2292" s="79"/>
      <c r="F2292" s="79"/>
      <c r="G2292" s="79"/>
      <c r="H2292" s="79"/>
      <c r="I2292" s="79"/>
      <c r="J2292" s="79"/>
      <c r="K2292" s="79"/>
      <c r="L2292" s="79"/>
      <c r="M2292" s="79"/>
      <c r="N2292" s="79"/>
    </row>
    <row r="2293">
      <c r="A2293" s="79"/>
      <c r="B2293" s="79"/>
      <c r="C2293" s="79"/>
      <c r="D2293" s="79"/>
      <c r="E2293" s="79"/>
      <c r="F2293" s="79"/>
      <c r="G2293" s="79"/>
      <c r="H2293" s="79"/>
      <c r="I2293" s="79"/>
      <c r="J2293" s="79"/>
      <c r="K2293" s="79"/>
      <c r="L2293" s="79"/>
      <c r="M2293" s="79"/>
      <c r="N2293" s="79"/>
    </row>
    <row r="2294">
      <c r="A2294" s="79"/>
      <c r="B2294" s="79"/>
      <c r="C2294" s="79"/>
      <c r="D2294" s="79"/>
      <c r="E2294" s="79"/>
      <c r="F2294" s="79"/>
      <c r="G2294" s="79"/>
      <c r="H2294" s="79"/>
      <c r="I2294" s="79"/>
      <c r="J2294" s="79"/>
      <c r="K2294" s="79"/>
      <c r="L2294" s="79"/>
      <c r="M2294" s="79"/>
      <c r="N2294" s="79"/>
    </row>
    <row r="2295">
      <c r="A2295" s="79"/>
      <c r="B2295" s="79"/>
      <c r="C2295" s="79"/>
      <c r="D2295" s="79"/>
      <c r="E2295" s="79"/>
      <c r="F2295" s="79"/>
      <c r="G2295" s="79"/>
      <c r="H2295" s="79"/>
      <c r="I2295" s="79"/>
      <c r="J2295" s="79"/>
      <c r="K2295" s="79"/>
      <c r="L2295" s="79"/>
      <c r="M2295" s="79"/>
      <c r="N2295" s="79"/>
    </row>
    <row r="2296">
      <c r="A2296" s="79"/>
      <c r="B2296" s="79"/>
      <c r="C2296" s="79"/>
      <c r="D2296" s="79"/>
      <c r="E2296" s="79"/>
      <c r="F2296" s="79"/>
      <c r="G2296" s="79"/>
      <c r="H2296" s="79"/>
      <c r="I2296" s="79"/>
      <c r="J2296" s="79"/>
      <c r="K2296" s="79"/>
      <c r="L2296" s="79"/>
      <c r="M2296" s="79"/>
      <c r="N2296" s="79"/>
    </row>
    <row r="2297">
      <c r="A2297" s="79"/>
      <c r="B2297" s="79"/>
      <c r="C2297" s="79"/>
      <c r="D2297" s="79"/>
      <c r="E2297" s="79"/>
      <c r="F2297" s="79"/>
      <c r="G2297" s="79"/>
      <c r="H2297" s="79"/>
      <c r="I2297" s="79"/>
      <c r="J2297" s="79"/>
      <c r="K2297" s="79"/>
      <c r="L2297" s="79"/>
      <c r="M2297" s="79"/>
      <c r="N2297" s="79"/>
    </row>
    <row r="2298">
      <c r="A2298" s="79"/>
      <c r="B2298" s="79"/>
      <c r="C2298" s="79"/>
      <c r="D2298" s="79"/>
      <c r="E2298" s="79"/>
      <c r="F2298" s="79"/>
      <c r="G2298" s="79"/>
      <c r="H2298" s="79"/>
      <c r="I2298" s="79"/>
      <c r="J2298" s="79"/>
      <c r="K2298" s="79"/>
      <c r="L2298" s="79"/>
      <c r="M2298" s="79"/>
      <c r="N2298" s="79"/>
    </row>
    <row r="2299">
      <c r="A2299" s="79"/>
      <c r="B2299" s="79"/>
      <c r="C2299" s="79"/>
      <c r="D2299" s="79"/>
      <c r="E2299" s="79"/>
      <c r="F2299" s="79"/>
      <c r="G2299" s="79"/>
      <c r="H2299" s="79"/>
      <c r="I2299" s="79"/>
      <c r="J2299" s="79"/>
      <c r="K2299" s="79"/>
      <c r="L2299" s="79"/>
      <c r="M2299" s="79"/>
      <c r="N2299" s="79"/>
    </row>
    <row r="2300">
      <c r="A2300" s="79"/>
      <c r="B2300" s="79"/>
      <c r="C2300" s="79"/>
      <c r="D2300" s="79"/>
      <c r="E2300" s="79"/>
      <c r="F2300" s="79"/>
      <c r="G2300" s="79"/>
      <c r="H2300" s="79"/>
      <c r="I2300" s="79"/>
      <c r="J2300" s="79"/>
      <c r="K2300" s="79"/>
      <c r="L2300" s="79"/>
      <c r="M2300" s="79"/>
      <c r="N2300" s="79"/>
    </row>
    <row r="2301">
      <c r="A2301" s="79"/>
      <c r="B2301" s="79"/>
      <c r="C2301" s="79"/>
      <c r="D2301" s="79"/>
      <c r="E2301" s="79"/>
      <c r="F2301" s="79"/>
      <c r="G2301" s="79"/>
      <c r="H2301" s="79"/>
      <c r="I2301" s="79"/>
      <c r="J2301" s="79"/>
      <c r="K2301" s="79"/>
      <c r="L2301" s="79"/>
      <c r="M2301" s="79"/>
      <c r="N2301" s="79"/>
    </row>
    <row r="2302">
      <c r="A2302" s="79"/>
      <c r="B2302" s="79"/>
      <c r="C2302" s="79"/>
      <c r="D2302" s="79"/>
      <c r="E2302" s="79"/>
      <c r="F2302" s="79"/>
      <c r="G2302" s="79"/>
      <c r="H2302" s="79"/>
      <c r="I2302" s="79"/>
      <c r="J2302" s="79"/>
      <c r="K2302" s="79"/>
      <c r="L2302" s="79"/>
      <c r="M2302" s="79"/>
      <c r="N2302" s="79"/>
    </row>
    <row r="2303">
      <c r="A2303" s="79"/>
      <c r="B2303" s="79"/>
      <c r="C2303" s="79"/>
      <c r="D2303" s="79"/>
      <c r="E2303" s="79"/>
      <c r="F2303" s="79"/>
      <c r="G2303" s="79"/>
      <c r="H2303" s="79"/>
      <c r="I2303" s="79"/>
      <c r="J2303" s="79"/>
      <c r="K2303" s="79"/>
      <c r="L2303" s="79"/>
      <c r="M2303" s="79"/>
      <c r="N2303" s="79"/>
    </row>
    <row r="2304">
      <c r="A2304" s="79"/>
      <c r="B2304" s="79"/>
      <c r="C2304" s="79"/>
      <c r="D2304" s="79"/>
      <c r="E2304" s="79"/>
      <c r="F2304" s="79"/>
      <c r="G2304" s="79"/>
      <c r="H2304" s="79"/>
      <c r="I2304" s="79"/>
      <c r="J2304" s="79"/>
      <c r="K2304" s="79"/>
      <c r="L2304" s="79"/>
      <c r="M2304" s="79"/>
      <c r="N2304" s="79"/>
    </row>
    <row r="2305">
      <c r="A2305" s="79"/>
      <c r="B2305" s="79"/>
      <c r="C2305" s="79"/>
      <c r="D2305" s="79"/>
      <c r="E2305" s="79"/>
      <c r="F2305" s="79"/>
      <c r="G2305" s="79"/>
      <c r="H2305" s="79"/>
      <c r="I2305" s="79"/>
      <c r="J2305" s="79"/>
      <c r="K2305" s="79"/>
      <c r="L2305" s="79"/>
      <c r="M2305" s="79"/>
      <c r="N2305" s="79"/>
    </row>
    <row r="2306">
      <c r="A2306" s="79"/>
      <c r="B2306" s="79"/>
      <c r="C2306" s="79"/>
      <c r="D2306" s="79"/>
      <c r="E2306" s="79"/>
      <c r="F2306" s="79"/>
      <c r="G2306" s="79"/>
      <c r="H2306" s="79"/>
      <c r="I2306" s="79"/>
      <c r="J2306" s="79"/>
      <c r="K2306" s="79"/>
      <c r="L2306" s="79"/>
      <c r="M2306" s="79"/>
      <c r="N2306" s="79"/>
    </row>
    <row r="2307">
      <c r="A2307" s="79"/>
      <c r="B2307" s="79"/>
      <c r="C2307" s="79"/>
      <c r="D2307" s="79"/>
      <c r="E2307" s="79"/>
      <c r="F2307" s="79"/>
      <c r="G2307" s="79"/>
      <c r="H2307" s="79"/>
      <c r="I2307" s="79"/>
      <c r="J2307" s="79"/>
      <c r="K2307" s="79"/>
      <c r="L2307" s="79"/>
      <c r="M2307" s="79"/>
      <c r="N2307" s="79"/>
    </row>
    <row r="2308">
      <c r="A2308" s="79"/>
      <c r="B2308" s="79"/>
      <c r="C2308" s="79"/>
      <c r="D2308" s="79"/>
      <c r="E2308" s="79"/>
      <c r="F2308" s="79"/>
      <c r="G2308" s="79"/>
      <c r="H2308" s="79"/>
      <c r="I2308" s="79"/>
      <c r="J2308" s="79"/>
      <c r="K2308" s="79"/>
      <c r="L2308" s="79"/>
      <c r="M2308" s="79"/>
      <c r="N2308" s="79"/>
    </row>
    <row r="2309">
      <c r="A2309" s="79"/>
      <c r="B2309" s="79"/>
      <c r="C2309" s="79"/>
      <c r="D2309" s="79"/>
      <c r="E2309" s="79"/>
      <c r="F2309" s="79"/>
      <c r="G2309" s="79"/>
      <c r="H2309" s="79"/>
      <c r="I2309" s="79"/>
      <c r="J2309" s="79"/>
      <c r="K2309" s="79"/>
      <c r="L2309" s="79"/>
      <c r="M2309" s="79"/>
      <c r="N2309" s="79"/>
    </row>
    <row r="2310">
      <c r="A2310" s="79"/>
      <c r="B2310" s="79"/>
      <c r="C2310" s="79"/>
      <c r="D2310" s="79"/>
      <c r="E2310" s="79"/>
      <c r="F2310" s="79"/>
      <c r="G2310" s="79"/>
      <c r="H2310" s="79"/>
      <c r="I2310" s="79"/>
      <c r="J2310" s="79"/>
      <c r="K2310" s="79"/>
      <c r="L2310" s="79"/>
      <c r="M2310" s="79"/>
      <c r="N2310" s="79"/>
    </row>
    <row r="2311">
      <c r="A2311" s="79"/>
      <c r="B2311" s="79"/>
      <c r="C2311" s="79"/>
      <c r="D2311" s="79"/>
      <c r="E2311" s="79"/>
      <c r="F2311" s="79"/>
      <c r="G2311" s="79"/>
      <c r="H2311" s="79"/>
      <c r="I2311" s="79"/>
      <c r="J2311" s="79"/>
      <c r="K2311" s="79"/>
      <c r="L2311" s="79"/>
      <c r="M2311" s="79"/>
      <c r="N2311" s="79"/>
    </row>
    <row r="2312">
      <c r="A2312" s="79"/>
      <c r="B2312" s="79"/>
      <c r="C2312" s="79"/>
      <c r="D2312" s="79"/>
      <c r="E2312" s="79"/>
      <c r="F2312" s="79"/>
      <c r="G2312" s="79"/>
      <c r="H2312" s="79"/>
      <c r="I2312" s="79"/>
      <c r="J2312" s="79"/>
      <c r="K2312" s="79"/>
      <c r="L2312" s="79"/>
      <c r="M2312" s="79"/>
      <c r="N2312" s="79"/>
    </row>
    <row r="2313">
      <c r="A2313" s="79"/>
      <c r="B2313" s="79"/>
      <c r="C2313" s="79"/>
      <c r="D2313" s="79"/>
      <c r="E2313" s="79"/>
      <c r="F2313" s="79"/>
      <c r="G2313" s="79"/>
      <c r="H2313" s="79"/>
      <c r="I2313" s="79"/>
      <c r="J2313" s="79"/>
      <c r="K2313" s="79"/>
      <c r="L2313" s="79"/>
      <c r="M2313" s="79"/>
      <c r="N2313" s="79"/>
    </row>
    <row r="2314">
      <c r="A2314" s="79"/>
      <c r="B2314" s="79"/>
      <c r="C2314" s="79"/>
      <c r="D2314" s="79"/>
      <c r="E2314" s="79"/>
      <c r="F2314" s="79"/>
      <c r="G2314" s="79"/>
      <c r="H2314" s="79"/>
      <c r="I2314" s="79"/>
      <c r="J2314" s="79"/>
      <c r="K2314" s="79"/>
      <c r="L2314" s="79"/>
      <c r="M2314" s="79"/>
      <c r="N2314" s="79"/>
    </row>
    <row r="2315">
      <c r="A2315" s="79"/>
      <c r="B2315" s="79"/>
      <c r="C2315" s="79"/>
      <c r="D2315" s="79"/>
      <c r="E2315" s="79"/>
      <c r="F2315" s="79"/>
      <c r="G2315" s="79"/>
      <c r="H2315" s="79"/>
      <c r="I2315" s="79"/>
      <c r="J2315" s="79"/>
      <c r="K2315" s="79"/>
      <c r="L2315" s="79"/>
      <c r="M2315" s="79"/>
      <c r="N2315" s="79"/>
    </row>
    <row r="2316">
      <c r="A2316" s="79"/>
      <c r="B2316" s="79"/>
      <c r="C2316" s="79"/>
      <c r="D2316" s="79"/>
      <c r="E2316" s="79"/>
      <c r="F2316" s="79"/>
      <c r="G2316" s="79"/>
      <c r="H2316" s="79"/>
      <c r="I2316" s="79"/>
      <c r="J2316" s="79"/>
      <c r="K2316" s="79"/>
      <c r="L2316" s="79"/>
      <c r="M2316" s="79"/>
      <c r="N2316" s="79"/>
    </row>
    <row r="2317">
      <c r="A2317" s="79"/>
      <c r="B2317" s="79"/>
      <c r="C2317" s="79"/>
      <c r="D2317" s="79"/>
      <c r="E2317" s="79"/>
      <c r="F2317" s="79"/>
      <c r="G2317" s="79"/>
      <c r="H2317" s="79"/>
      <c r="I2317" s="79"/>
      <c r="J2317" s="79"/>
      <c r="K2317" s="79"/>
      <c r="L2317" s="79"/>
      <c r="M2317" s="79"/>
      <c r="N2317" s="79"/>
    </row>
    <row r="2318">
      <c r="A2318" s="79"/>
      <c r="B2318" s="79"/>
      <c r="C2318" s="79"/>
      <c r="D2318" s="79"/>
      <c r="E2318" s="79"/>
      <c r="F2318" s="79"/>
      <c r="G2318" s="79"/>
      <c r="H2318" s="79"/>
      <c r="I2318" s="79"/>
      <c r="J2318" s="79"/>
      <c r="K2318" s="79"/>
      <c r="L2318" s="79"/>
      <c r="M2318" s="79"/>
      <c r="N2318" s="79"/>
    </row>
    <row r="2319">
      <c r="A2319" s="79"/>
      <c r="B2319" s="79"/>
      <c r="C2319" s="79"/>
      <c r="D2319" s="79"/>
      <c r="E2319" s="79"/>
      <c r="F2319" s="79"/>
      <c r="G2319" s="79"/>
      <c r="H2319" s="79"/>
      <c r="I2319" s="79"/>
      <c r="J2319" s="79"/>
      <c r="K2319" s="79"/>
      <c r="L2319" s="79"/>
      <c r="M2319" s="79"/>
      <c r="N2319" s="79"/>
    </row>
    <row r="2320">
      <c r="A2320" s="79"/>
      <c r="B2320" s="79"/>
      <c r="C2320" s="79"/>
      <c r="D2320" s="79"/>
      <c r="E2320" s="79"/>
      <c r="F2320" s="79"/>
      <c r="G2320" s="79"/>
      <c r="H2320" s="79"/>
      <c r="I2320" s="79"/>
      <c r="J2320" s="79"/>
      <c r="K2320" s="79"/>
      <c r="L2320" s="79"/>
      <c r="M2320" s="79"/>
      <c r="N2320" s="79"/>
    </row>
    <row r="2321">
      <c r="A2321" s="79"/>
      <c r="B2321" s="79"/>
      <c r="C2321" s="79"/>
      <c r="D2321" s="79"/>
      <c r="E2321" s="79"/>
      <c r="F2321" s="79"/>
      <c r="G2321" s="79"/>
      <c r="H2321" s="79"/>
      <c r="I2321" s="79"/>
      <c r="J2321" s="79"/>
      <c r="K2321" s="79"/>
      <c r="L2321" s="79"/>
      <c r="M2321" s="79"/>
      <c r="N2321" s="79"/>
    </row>
    <row r="2322">
      <c r="A2322" s="79"/>
      <c r="B2322" s="79"/>
      <c r="C2322" s="79"/>
      <c r="D2322" s="79"/>
      <c r="E2322" s="79"/>
      <c r="F2322" s="79"/>
      <c r="G2322" s="79"/>
      <c r="H2322" s="79"/>
      <c r="I2322" s="79"/>
      <c r="J2322" s="79"/>
      <c r="K2322" s="79"/>
      <c r="L2322" s="79"/>
      <c r="M2322" s="79"/>
      <c r="N2322" s="79"/>
    </row>
    <row r="2323">
      <c r="A2323" s="79"/>
      <c r="B2323" s="79"/>
      <c r="C2323" s="79"/>
      <c r="D2323" s="79"/>
      <c r="E2323" s="79"/>
      <c r="F2323" s="79"/>
      <c r="G2323" s="79"/>
      <c r="H2323" s="79"/>
      <c r="I2323" s="79"/>
      <c r="J2323" s="79"/>
      <c r="K2323" s="79"/>
      <c r="L2323" s="79"/>
      <c r="M2323" s="79"/>
      <c r="N2323" s="79"/>
    </row>
    <row r="2324">
      <c r="A2324" s="79"/>
      <c r="B2324" s="79"/>
      <c r="C2324" s="79"/>
      <c r="D2324" s="79"/>
      <c r="E2324" s="79"/>
      <c r="F2324" s="79"/>
      <c r="G2324" s="79"/>
      <c r="H2324" s="79"/>
      <c r="I2324" s="79"/>
      <c r="J2324" s="79"/>
      <c r="K2324" s="79"/>
      <c r="L2324" s="79"/>
      <c r="M2324" s="79"/>
      <c r="N2324" s="79"/>
    </row>
    <row r="2325">
      <c r="A2325" s="79"/>
      <c r="B2325" s="79"/>
      <c r="C2325" s="79"/>
      <c r="D2325" s="79"/>
      <c r="E2325" s="79"/>
      <c r="F2325" s="79"/>
      <c r="G2325" s="79"/>
      <c r="H2325" s="79"/>
      <c r="I2325" s="79"/>
      <c r="J2325" s="79"/>
      <c r="K2325" s="79"/>
      <c r="L2325" s="79"/>
      <c r="M2325" s="79"/>
      <c r="N2325" s="79"/>
    </row>
    <row r="2326">
      <c r="A2326" s="79"/>
      <c r="B2326" s="79"/>
      <c r="C2326" s="79"/>
      <c r="D2326" s="79"/>
      <c r="E2326" s="79"/>
      <c r="F2326" s="79"/>
      <c r="G2326" s="79"/>
      <c r="H2326" s="79"/>
      <c r="I2326" s="79"/>
      <c r="J2326" s="79"/>
      <c r="K2326" s="79"/>
      <c r="L2326" s="79"/>
      <c r="M2326" s="79"/>
      <c r="N2326" s="79"/>
    </row>
    <row r="2327">
      <c r="A2327" s="79"/>
      <c r="B2327" s="79"/>
      <c r="C2327" s="79"/>
      <c r="D2327" s="79"/>
      <c r="E2327" s="79"/>
      <c r="F2327" s="79"/>
      <c r="G2327" s="79"/>
      <c r="H2327" s="79"/>
      <c r="I2327" s="79"/>
      <c r="J2327" s="79"/>
      <c r="K2327" s="79"/>
      <c r="L2327" s="79"/>
      <c r="M2327" s="79"/>
      <c r="N2327" s="79"/>
    </row>
    <row r="2328">
      <c r="A2328" s="79"/>
      <c r="B2328" s="79"/>
      <c r="C2328" s="79"/>
      <c r="D2328" s="79"/>
      <c r="E2328" s="79"/>
      <c r="F2328" s="79"/>
      <c r="G2328" s="79"/>
      <c r="H2328" s="79"/>
      <c r="I2328" s="79"/>
      <c r="J2328" s="79"/>
      <c r="K2328" s="79"/>
      <c r="L2328" s="79"/>
      <c r="M2328" s="79"/>
      <c r="N2328" s="79"/>
    </row>
    <row r="2329">
      <c r="A2329" s="79"/>
      <c r="B2329" s="79"/>
      <c r="C2329" s="79"/>
      <c r="D2329" s="79"/>
      <c r="E2329" s="79"/>
      <c r="F2329" s="79"/>
      <c r="G2329" s="79"/>
      <c r="H2329" s="79"/>
      <c r="I2329" s="79"/>
      <c r="J2329" s="79"/>
      <c r="K2329" s="79"/>
      <c r="L2329" s="79"/>
      <c r="M2329" s="79"/>
      <c r="N2329" s="79"/>
    </row>
    <row r="2330">
      <c r="A2330" s="79"/>
      <c r="B2330" s="79"/>
      <c r="C2330" s="79"/>
      <c r="D2330" s="79"/>
      <c r="E2330" s="79"/>
      <c r="F2330" s="79"/>
      <c r="G2330" s="79"/>
      <c r="H2330" s="79"/>
      <c r="I2330" s="79"/>
      <c r="J2330" s="79"/>
      <c r="K2330" s="79"/>
      <c r="L2330" s="79"/>
      <c r="M2330" s="79"/>
      <c r="N2330" s="79"/>
    </row>
    <row r="2331">
      <c r="A2331" s="79"/>
      <c r="B2331" s="79"/>
      <c r="C2331" s="79"/>
      <c r="D2331" s="79"/>
      <c r="E2331" s="79"/>
      <c r="F2331" s="79"/>
      <c r="G2331" s="79"/>
      <c r="H2331" s="79"/>
      <c r="I2331" s="79"/>
      <c r="J2331" s="79"/>
      <c r="K2331" s="79"/>
      <c r="L2331" s="79"/>
      <c r="M2331" s="79"/>
      <c r="N2331" s="79"/>
    </row>
    <row r="2332">
      <c r="A2332" s="79"/>
      <c r="B2332" s="79"/>
      <c r="C2332" s="79"/>
      <c r="D2332" s="79"/>
      <c r="E2332" s="79"/>
      <c r="F2332" s="79"/>
      <c r="G2332" s="79"/>
      <c r="H2332" s="79"/>
      <c r="I2332" s="79"/>
      <c r="J2332" s="79"/>
      <c r="K2332" s="79"/>
      <c r="L2332" s="79"/>
      <c r="M2332" s="79"/>
      <c r="N2332" s="79"/>
    </row>
    <row r="2333">
      <c r="A2333" s="79"/>
      <c r="B2333" s="79"/>
      <c r="C2333" s="79"/>
      <c r="D2333" s="79"/>
      <c r="E2333" s="79"/>
      <c r="F2333" s="79"/>
      <c r="G2333" s="79"/>
      <c r="H2333" s="79"/>
      <c r="I2333" s="79"/>
      <c r="J2333" s="79"/>
      <c r="K2333" s="79"/>
      <c r="L2333" s="79"/>
      <c r="M2333" s="79"/>
      <c r="N2333" s="79"/>
    </row>
    <row r="2334">
      <c r="A2334" s="79"/>
      <c r="B2334" s="79"/>
      <c r="C2334" s="79"/>
      <c r="D2334" s="79"/>
      <c r="E2334" s="79"/>
      <c r="F2334" s="79"/>
      <c r="G2334" s="79"/>
      <c r="H2334" s="79"/>
      <c r="I2334" s="79"/>
      <c r="J2334" s="79"/>
      <c r="K2334" s="79"/>
      <c r="L2334" s="79"/>
      <c r="M2334" s="79"/>
      <c r="N2334" s="79"/>
    </row>
    <row r="2335">
      <c r="A2335" s="79"/>
      <c r="B2335" s="79"/>
      <c r="C2335" s="79"/>
      <c r="D2335" s="79"/>
      <c r="E2335" s="79"/>
      <c r="F2335" s="79"/>
      <c r="G2335" s="79"/>
      <c r="H2335" s="79"/>
      <c r="I2335" s="79"/>
      <c r="J2335" s="79"/>
      <c r="K2335" s="79"/>
      <c r="L2335" s="79"/>
      <c r="M2335" s="79"/>
      <c r="N2335" s="79"/>
    </row>
    <row r="2336">
      <c r="A2336" s="79"/>
      <c r="B2336" s="79"/>
      <c r="C2336" s="79"/>
      <c r="D2336" s="79"/>
      <c r="E2336" s="79"/>
      <c r="F2336" s="79"/>
      <c r="G2336" s="79"/>
      <c r="H2336" s="79"/>
      <c r="I2336" s="79"/>
      <c r="J2336" s="79"/>
      <c r="K2336" s="79"/>
      <c r="L2336" s="79"/>
      <c r="M2336" s="79"/>
      <c r="N2336" s="79"/>
    </row>
    <row r="2337">
      <c r="A2337" s="79"/>
      <c r="B2337" s="79"/>
      <c r="C2337" s="79"/>
      <c r="D2337" s="79"/>
      <c r="E2337" s="79"/>
      <c r="F2337" s="79"/>
      <c r="G2337" s="79"/>
      <c r="H2337" s="79"/>
      <c r="I2337" s="79"/>
      <c r="J2337" s="79"/>
      <c r="K2337" s="79"/>
      <c r="L2337" s="79"/>
      <c r="M2337" s="79"/>
      <c r="N2337" s="79"/>
    </row>
    <row r="2338">
      <c r="A2338" s="79"/>
      <c r="B2338" s="79"/>
      <c r="C2338" s="79"/>
      <c r="D2338" s="79"/>
      <c r="E2338" s="79"/>
      <c r="F2338" s="79"/>
      <c r="G2338" s="79"/>
      <c r="H2338" s="79"/>
      <c r="I2338" s="79"/>
      <c r="J2338" s="79"/>
      <c r="K2338" s="79"/>
      <c r="L2338" s="79"/>
      <c r="M2338" s="79"/>
      <c r="N2338" s="79"/>
    </row>
    <row r="2339">
      <c r="A2339" s="79"/>
      <c r="B2339" s="79"/>
      <c r="C2339" s="79"/>
      <c r="D2339" s="79"/>
      <c r="E2339" s="79"/>
      <c r="F2339" s="79"/>
      <c r="G2339" s="79"/>
      <c r="H2339" s="79"/>
      <c r="I2339" s="79"/>
      <c r="J2339" s="79"/>
      <c r="K2339" s="79"/>
      <c r="L2339" s="79"/>
      <c r="M2339" s="79"/>
      <c r="N2339" s="79"/>
    </row>
    <row r="2340">
      <c r="A2340" s="79"/>
      <c r="B2340" s="79"/>
      <c r="C2340" s="79"/>
      <c r="D2340" s="79"/>
      <c r="E2340" s="79"/>
      <c r="F2340" s="79"/>
      <c r="G2340" s="79"/>
      <c r="H2340" s="79"/>
      <c r="I2340" s="79"/>
      <c r="J2340" s="79"/>
      <c r="K2340" s="79"/>
      <c r="L2340" s="79"/>
      <c r="M2340" s="79"/>
      <c r="N2340" s="79"/>
    </row>
    <row r="2341">
      <c r="A2341" s="79"/>
      <c r="B2341" s="79"/>
      <c r="C2341" s="79"/>
      <c r="D2341" s="79"/>
      <c r="E2341" s="79"/>
      <c r="F2341" s="79"/>
      <c r="G2341" s="79"/>
      <c r="H2341" s="79"/>
      <c r="I2341" s="79"/>
      <c r="J2341" s="79"/>
      <c r="K2341" s="79"/>
      <c r="L2341" s="79"/>
      <c r="M2341" s="79"/>
      <c r="N2341" s="79"/>
    </row>
    <row r="2342">
      <c r="A2342" s="79"/>
      <c r="B2342" s="79"/>
      <c r="C2342" s="79"/>
      <c r="D2342" s="79"/>
      <c r="E2342" s="79"/>
      <c r="F2342" s="79"/>
      <c r="G2342" s="79"/>
      <c r="H2342" s="79"/>
      <c r="I2342" s="79"/>
      <c r="J2342" s="79"/>
      <c r="K2342" s="79"/>
      <c r="L2342" s="79"/>
      <c r="M2342" s="79"/>
      <c r="N2342" s="79"/>
    </row>
    <row r="2343">
      <c r="A2343" s="79"/>
      <c r="B2343" s="79"/>
      <c r="C2343" s="79"/>
      <c r="D2343" s="79"/>
      <c r="E2343" s="79"/>
      <c r="F2343" s="79"/>
      <c r="G2343" s="79"/>
      <c r="H2343" s="79"/>
      <c r="I2343" s="79"/>
      <c r="J2343" s="79"/>
      <c r="K2343" s="79"/>
      <c r="L2343" s="79"/>
      <c r="M2343" s="79"/>
      <c r="N2343" s="79"/>
    </row>
    <row r="2344">
      <c r="A2344" s="79"/>
      <c r="B2344" s="79"/>
      <c r="C2344" s="79"/>
      <c r="D2344" s="79"/>
      <c r="E2344" s="79"/>
      <c r="F2344" s="79"/>
      <c r="G2344" s="79"/>
      <c r="H2344" s="79"/>
      <c r="I2344" s="79"/>
      <c r="J2344" s="79"/>
      <c r="K2344" s="79"/>
      <c r="L2344" s="79"/>
      <c r="M2344" s="79"/>
      <c r="N2344" s="79"/>
    </row>
    <row r="2345">
      <c r="A2345" s="79"/>
      <c r="B2345" s="79"/>
      <c r="C2345" s="79"/>
      <c r="D2345" s="79"/>
      <c r="E2345" s="79"/>
      <c r="F2345" s="79"/>
      <c r="G2345" s="79"/>
      <c r="H2345" s="79"/>
      <c r="I2345" s="79"/>
      <c r="J2345" s="79"/>
      <c r="K2345" s="79"/>
      <c r="L2345" s="79"/>
      <c r="M2345" s="79"/>
      <c r="N2345" s="79"/>
    </row>
    <row r="2346">
      <c r="A2346" s="79"/>
      <c r="B2346" s="79"/>
      <c r="C2346" s="79"/>
      <c r="D2346" s="79"/>
      <c r="E2346" s="79"/>
      <c r="F2346" s="79"/>
      <c r="G2346" s="79"/>
      <c r="H2346" s="79"/>
      <c r="I2346" s="79"/>
      <c r="J2346" s="79"/>
      <c r="K2346" s="79"/>
      <c r="L2346" s="79"/>
      <c r="M2346" s="79"/>
      <c r="N2346" s="79"/>
    </row>
    <row r="2347">
      <c r="A2347" s="79"/>
      <c r="B2347" s="79"/>
      <c r="C2347" s="79"/>
      <c r="D2347" s="79"/>
      <c r="E2347" s="79"/>
      <c r="F2347" s="79"/>
      <c r="G2347" s="79"/>
      <c r="H2347" s="79"/>
      <c r="I2347" s="79"/>
      <c r="J2347" s="79"/>
      <c r="K2347" s="79"/>
      <c r="L2347" s="79"/>
      <c r="M2347" s="79"/>
      <c r="N2347" s="79"/>
    </row>
    <row r="2348">
      <c r="A2348" s="79"/>
      <c r="B2348" s="79"/>
      <c r="C2348" s="79"/>
      <c r="D2348" s="79"/>
      <c r="E2348" s="79"/>
      <c r="F2348" s="79"/>
      <c r="G2348" s="79"/>
      <c r="H2348" s="79"/>
      <c r="I2348" s="79"/>
      <c r="J2348" s="79"/>
      <c r="K2348" s="79"/>
      <c r="L2348" s="79"/>
      <c r="M2348" s="79"/>
      <c r="N2348" s="79"/>
    </row>
    <row r="2349">
      <c r="A2349" s="79"/>
      <c r="B2349" s="79"/>
      <c r="C2349" s="79"/>
      <c r="D2349" s="79"/>
      <c r="E2349" s="79"/>
      <c r="F2349" s="79"/>
      <c r="G2349" s="79"/>
      <c r="H2349" s="79"/>
      <c r="I2349" s="79"/>
      <c r="J2349" s="79"/>
      <c r="K2349" s="79"/>
      <c r="L2349" s="79"/>
      <c r="M2349" s="79"/>
      <c r="N2349" s="79"/>
    </row>
    <row r="2350">
      <c r="A2350" s="79"/>
      <c r="B2350" s="79"/>
      <c r="C2350" s="79"/>
      <c r="D2350" s="79"/>
      <c r="E2350" s="79"/>
      <c r="F2350" s="79"/>
      <c r="G2350" s="79"/>
      <c r="H2350" s="79"/>
      <c r="I2350" s="79"/>
      <c r="J2350" s="79"/>
      <c r="K2350" s="79"/>
      <c r="L2350" s="79"/>
      <c r="M2350" s="79"/>
      <c r="N2350" s="79"/>
    </row>
    <row r="2351">
      <c r="A2351" s="79"/>
      <c r="B2351" s="79"/>
      <c r="C2351" s="79"/>
      <c r="D2351" s="79"/>
      <c r="E2351" s="79"/>
      <c r="F2351" s="79"/>
      <c r="G2351" s="79"/>
      <c r="H2351" s="79"/>
      <c r="I2351" s="79"/>
      <c r="J2351" s="79"/>
      <c r="K2351" s="79"/>
      <c r="L2351" s="79"/>
      <c r="M2351" s="79"/>
      <c r="N2351" s="79"/>
    </row>
    <row r="2352">
      <c r="A2352" s="79"/>
      <c r="B2352" s="79"/>
      <c r="C2352" s="79"/>
      <c r="D2352" s="79"/>
      <c r="E2352" s="79"/>
      <c r="F2352" s="79"/>
      <c r="G2352" s="79"/>
      <c r="H2352" s="79"/>
      <c r="I2352" s="79"/>
      <c r="J2352" s="79"/>
      <c r="K2352" s="79"/>
      <c r="L2352" s="79"/>
      <c r="M2352" s="79"/>
      <c r="N2352" s="79"/>
    </row>
    <row r="2353">
      <c r="A2353" s="79"/>
      <c r="B2353" s="79"/>
      <c r="C2353" s="79"/>
      <c r="D2353" s="79"/>
      <c r="E2353" s="79"/>
      <c r="F2353" s="79"/>
      <c r="G2353" s="79"/>
      <c r="H2353" s="79"/>
      <c r="I2353" s="79"/>
      <c r="J2353" s="79"/>
      <c r="K2353" s="79"/>
      <c r="L2353" s="79"/>
      <c r="M2353" s="79"/>
      <c r="N2353" s="79"/>
    </row>
    <row r="2354">
      <c r="A2354" s="79"/>
      <c r="B2354" s="79"/>
      <c r="C2354" s="79"/>
      <c r="D2354" s="79"/>
      <c r="E2354" s="79"/>
      <c r="F2354" s="79"/>
      <c r="G2354" s="79"/>
      <c r="H2354" s="79"/>
      <c r="I2354" s="79"/>
      <c r="J2354" s="79"/>
      <c r="K2354" s="79"/>
      <c r="L2354" s="79"/>
      <c r="M2354" s="79"/>
      <c r="N2354" s="79"/>
    </row>
    <row r="2355">
      <c r="A2355" s="79"/>
      <c r="B2355" s="79"/>
      <c r="C2355" s="79"/>
      <c r="D2355" s="79"/>
      <c r="E2355" s="79"/>
      <c r="F2355" s="79"/>
      <c r="G2355" s="79"/>
      <c r="H2355" s="79"/>
      <c r="I2355" s="79"/>
      <c r="J2355" s="79"/>
      <c r="K2355" s="79"/>
      <c r="L2355" s="79"/>
      <c r="M2355" s="79"/>
      <c r="N2355" s="79"/>
    </row>
    <row r="2356">
      <c r="A2356" s="79"/>
      <c r="B2356" s="79"/>
      <c r="C2356" s="79"/>
      <c r="D2356" s="79"/>
      <c r="E2356" s="79"/>
      <c r="F2356" s="79"/>
      <c r="G2356" s="79"/>
      <c r="H2356" s="79"/>
      <c r="I2356" s="79"/>
      <c r="J2356" s="79"/>
      <c r="K2356" s="79"/>
      <c r="L2356" s="79"/>
      <c r="M2356" s="79"/>
      <c r="N2356" s="79"/>
    </row>
    <row r="2357">
      <c r="A2357" s="79"/>
      <c r="B2357" s="79"/>
      <c r="C2357" s="79"/>
      <c r="D2357" s="79"/>
      <c r="E2357" s="79"/>
      <c r="F2357" s="79"/>
      <c r="G2357" s="79"/>
      <c r="H2357" s="79"/>
      <c r="I2357" s="79"/>
      <c r="J2357" s="79"/>
      <c r="K2357" s="79"/>
      <c r="L2357" s="79"/>
      <c r="M2357" s="79"/>
      <c r="N2357" s="79"/>
    </row>
    <row r="2358">
      <c r="A2358" s="79"/>
      <c r="B2358" s="79"/>
      <c r="C2358" s="79"/>
      <c r="D2358" s="79"/>
      <c r="E2358" s="79"/>
      <c r="F2358" s="79"/>
      <c r="G2358" s="79"/>
      <c r="H2358" s="79"/>
      <c r="I2358" s="79"/>
      <c r="J2358" s="79"/>
      <c r="K2358" s="79"/>
      <c r="L2358" s="79"/>
      <c r="M2358" s="79"/>
      <c r="N2358" s="79"/>
    </row>
    <row r="2359">
      <c r="A2359" s="79"/>
      <c r="B2359" s="79"/>
      <c r="C2359" s="79"/>
      <c r="D2359" s="79"/>
      <c r="E2359" s="79"/>
      <c r="F2359" s="79"/>
      <c r="G2359" s="79"/>
      <c r="H2359" s="79"/>
      <c r="I2359" s="79"/>
      <c r="J2359" s="79"/>
      <c r="K2359" s="79"/>
      <c r="L2359" s="79"/>
      <c r="M2359" s="79"/>
      <c r="N2359" s="79"/>
    </row>
    <row r="2360">
      <c r="A2360" s="79"/>
      <c r="B2360" s="79"/>
      <c r="C2360" s="79"/>
      <c r="D2360" s="79"/>
      <c r="E2360" s="79"/>
      <c r="F2360" s="79"/>
      <c r="G2360" s="79"/>
      <c r="H2360" s="79"/>
      <c r="I2360" s="79"/>
      <c r="J2360" s="79"/>
      <c r="K2360" s="79"/>
      <c r="L2360" s="79"/>
      <c r="M2360" s="79"/>
      <c r="N2360" s="79"/>
    </row>
    <row r="2361">
      <c r="A2361" s="79"/>
      <c r="B2361" s="79"/>
      <c r="C2361" s="79"/>
      <c r="D2361" s="79"/>
      <c r="E2361" s="79"/>
      <c r="F2361" s="79"/>
      <c r="G2361" s="79"/>
      <c r="H2361" s="79"/>
      <c r="I2361" s="79"/>
      <c r="J2361" s="79"/>
      <c r="K2361" s="79"/>
      <c r="L2361" s="79"/>
      <c r="M2361" s="79"/>
      <c r="N2361" s="79"/>
    </row>
    <row r="2362">
      <c r="A2362" s="79"/>
      <c r="B2362" s="79"/>
      <c r="C2362" s="79"/>
      <c r="D2362" s="79"/>
      <c r="E2362" s="79"/>
      <c r="F2362" s="79"/>
      <c r="G2362" s="79"/>
      <c r="H2362" s="79"/>
      <c r="I2362" s="79"/>
      <c r="J2362" s="79"/>
      <c r="K2362" s="79"/>
      <c r="L2362" s="79"/>
      <c r="M2362" s="79"/>
      <c r="N2362" s="79"/>
    </row>
    <row r="2363">
      <c r="A2363" s="79"/>
      <c r="B2363" s="79"/>
      <c r="C2363" s="79"/>
      <c r="D2363" s="79"/>
      <c r="E2363" s="79"/>
      <c r="F2363" s="79"/>
      <c r="G2363" s="79"/>
      <c r="H2363" s="79"/>
      <c r="I2363" s="79"/>
      <c r="J2363" s="79"/>
      <c r="K2363" s="79"/>
      <c r="L2363" s="79"/>
      <c r="M2363" s="79"/>
      <c r="N2363" s="79"/>
    </row>
    <row r="2364">
      <c r="A2364" s="79"/>
      <c r="B2364" s="79"/>
      <c r="C2364" s="79"/>
      <c r="D2364" s="79"/>
      <c r="E2364" s="79"/>
      <c r="F2364" s="79"/>
      <c r="G2364" s="79"/>
      <c r="H2364" s="79"/>
      <c r="I2364" s="79"/>
      <c r="J2364" s="79"/>
      <c r="K2364" s="79"/>
      <c r="L2364" s="79"/>
      <c r="M2364" s="79"/>
      <c r="N2364" s="79"/>
    </row>
    <row r="2365">
      <c r="A2365" s="79"/>
      <c r="B2365" s="79"/>
      <c r="C2365" s="79"/>
      <c r="D2365" s="79"/>
      <c r="E2365" s="79"/>
      <c r="F2365" s="79"/>
      <c r="G2365" s="79"/>
      <c r="H2365" s="79"/>
      <c r="I2365" s="79"/>
      <c r="J2365" s="79"/>
      <c r="K2365" s="79"/>
      <c r="L2365" s="79"/>
      <c r="M2365" s="79"/>
      <c r="N2365" s="79"/>
    </row>
    <row r="2366">
      <c r="A2366" s="79"/>
      <c r="B2366" s="79"/>
      <c r="C2366" s="79"/>
      <c r="D2366" s="79"/>
      <c r="E2366" s="79"/>
      <c r="F2366" s="79"/>
      <c r="G2366" s="79"/>
      <c r="H2366" s="79"/>
      <c r="I2366" s="79"/>
      <c r="J2366" s="79"/>
      <c r="K2366" s="79"/>
      <c r="L2366" s="79"/>
      <c r="M2366" s="79"/>
      <c r="N2366" s="79"/>
    </row>
    <row r="2367">
      <c r="A2367" s="79"/>
      <c r="B2367" s="79"/>
      <c r="C2367" s="79"/>
      <c r="D2367" s="79"/>
      <c r="E2367" s="79"/>
      <c r="F2367" s="79"/>
      <c r="G2367" s="79"/>
      <c r="H2367" s="79"/>
      <c r="I2367" s="79"/>
      <c r="J2367" s="79"/>
      <c r="K2367" s="79"/>
      <c r="L2367" s="79"/>
      <c r="M2367" s="79"/>
      <c r="N2367" s="79"/>
    </row>
    <row r="2368">
      <c r="A2368" s="79"/>
      <c r="B2368" s="79"/>
      <c r="C2368" s="79"/>
      <c r="D2368" s="79"/>
      <c r="E2368" s="79"/>
      <c r="F2368" s="79"/>
      <c r="G2368" s="79"/>
      <c r="H2368" s="79"/>
      <c r="I2368" s="79"/>
      <c r="J2368" s="79"/>
      <c r="K2368" s="79"/>
      <c r="L2368" s="79"/>
      <c r="M2368" s="79"/>
      <c r="N2368" s="79"/>
    </row>
    <row r="2369">
      <c r="A2369" s="79"/>
      <c r="B2369" s="79"/>
      <c r="C2369" s="79"/>
      <c r="D2369" s="79"/>
      <c r="E2369" s="79"/>
      <c r="F2369" s="79"/>
      <c r="G2369" s="79"/>
      <c r="H2369" s="79"/>
      <c r="I2369" s="79"/>
      <c r="J2369" s="79"/>
      <c r="K2369" s="79"/>
      <c r="L2369" s="79"/>
      <c r="M2369" s="79"/>
      <c r="N2369" s="79"/>
    </row>
    <row r="2370">
      <c r="A2370" s="79"/>
      <c r="B2370" s="79"/>
      <c r="C2370" s="79"/>
      <c r="D2370" s="79"/>
      <c r="E2370" s="79"/>
      <c r="F2370" s="79"/>
      <c r="G2370" s="79"/>
      <c r="H2370" s="79"/>
      <c r="I2370" s="79"/>
      <c r="J2370" s="79"/>
      <c r="K2370" s="79"/>
      <c r="L2370" s="79"/>
      <c r="M2370" s="79"/>
      <c r="N2370" s="79"/>
    </row>
    <row r="2371">
      <c r="A2371" s="79"/>
      <c r="B2371" s="79"/>
      <c r="C2371" s="79"/>
      <c r="D2371" s="79"/>
      <c r="E2371" s="79"/>
      <c r="F2371" s="79"/>
      <c r="G2371" s="79"/>
      <c r="H2371" s="79"/>
      <c r="I2371" s="79"/>
      <c r="J2371" s="79"/>
      <c r="K2371" s="79"/>
      <c r="L2371" s="79"/>
      <c r="M2371" s="79"/>
      <c r="N2371" s="79"/>
    </row>
    <row r="2372">
      <c r="A2372" s="79"/>
      <c r="B2372" s="79"/>
      <c r="C2372" s="79"/>
      <c r="D2372" s="79"/>
      <c r="E2372" s="79"/>
      <c r="F2372" s="79"/>
      <c r="G2372" s="79"/>
      <c r="H2372" s="79"/>
      <c r="I2372" s="79"/>
      <c r="J2372" s="79"/>
      <c r="K2372" s="79"/>
      <c r="L2372" s="79"/>
      <c r="M2372" s="79"/>
      <c r="N2372" s="79"/>
    </row>
    <row r="2373">
      <c r="A2373" s="79"/>
      <c r="B2373" s="79"/>
      <c r="C2373" s="79"/>
      <c r="D2373" s="79"/>
      <c r="E2373" s="79"/>
      <c r="F2373" s="79"/>
      <c r="G2373" s="79"/>
      <c r="H2373" s="79"/>
      <c r="I2373" s="79"/>
      <c r="J2373" s="79"/>
      <c r="K2373" s="79"/>
      <c r="L2373" s="79"/>
      <c r="M2373" s="79"/>
      <c r="N2373" s="79"/>
    </row>
    <row r="2374">
      <c r="A2374" s="79"/>
      <c r="B2374" s="79"/>
      <c r="C2374" s="79"/>
      <c r="D2374" s="79"/>
      <c r="E2374" s="79"/>
      <c r="F2374" s="79"/>
      <c r="G2374" s="79"/>
      <c r="H2374" s="79"/>
      <c r="I2374" s="79"/>
      <c r="J2374" s="79"/>
      <c r="K2374" s="79"/>
      <c r="L2374" s="79"/>
      <c r="M2374" s="79"/>
      <c r="N2374" s="79"/>
    </row>
    <row r="2375">
      <c r="A2375" s="79"/>
      <c r="B2375" s="79"/>
      <c r="C2375" s="79"/>
      <c r="D2375" s="79"/>
      <c r="E2375" s="79"/>
      <c r="F2375" s="79"/>
      <c r="G2375" s="79"/>
      <c r="H2375" s="79"/>
      <c r="I2375" s="79"/>
      <c r="J2375" s="79"/>
      <c r="K2375" s="79"/>
      <c r="L2375" s="79"/>
      <c r="M2375" s="79"/>
      <c r="N2375" s="79"/>
    </row>
    <row r="2376">
      <c r="A2376" s="79"/>
      <c r="B2376" s="79"/>
      <c r="C2376" s="79"/>
      <c r="D2376" s="79"/>
      <c r="E2376" s="79"/>
      <c r="F2376" s="79"/>
      <c r="G2376" s="79"/>
      <c r="H2376" s="79"/>
      <c r="I2376" s="79"/>
      <c r="J2376" s="79"/>
      <c r="K2376" s="79"/>
      <c r="L2376" s="79"/>
      <c r="M2376" s="79"/>
      <c r="N2376" s="79"/>
    </row>
    <row r="2377">
      <c r="A2377" s="79"/>
      <c r="B2377" s="79"/>
      <c r="C2377" s="79"/>
      <c r="D2377" s="79"/>
      <c r="E2377" s="79"/>
      <c r="F2377" s="79"/>
      <c r="G2377" s="79"/>
      <c r="H2377" s="79"/>
      <c r="I2377" s="79"/>
      <c r="J2377" s="79"/>
      <c r="K2377" s="79"/>
      <c r="L2377" s="79"/>
      <c r="M2377" s="79"/>
      <c r="N2377" s="79"/>
    </row>
    <row r="2378">
      <c r="A2378" s="79"/>
      <c r="B2378" s="79"/>
      <c r="C2378" s="79"/>
      <c r="D2378" s="79"/>
      <c r="E2378" s="79"/>
      <c r="F2378" s="79"/>
      <c r="G2378" s="79"/>
      <c r="H2378" s="79"/>
      <c r="I2378" s="79"/>
      <c r="J2378" s="79"/>
      <c r="K2378" s="79"/>
      <c r="L2378" s="79"/>
      <c r="M2378" s="79"/>
      <c r="N2378" s="79"/>
    </row>
    <row r="2379">
      <c r="A2379" s="79"/>
      <c r="B2379" s="79"/>
      <c r="C2379" s="79"/>
      <c r="D2379" s="79"/>
      <c r="E2379" s="79"/>
      <c r="F2379" s="79"/>
      <c r="G2379" s="79"/>
      <c r="H2379" s="79"/>
      <c r="I2379" s="79"/>
      <c r="J2379" s="79"/>
      <c r="K2379" s="79"/>
      <c r="L2379" s="79"/>
      <c r="M2379" s="79"/>
      <c r="N2379" s="79"/>
    </row>
    <row r="2380">
      <c r="A2380" s="79"/>
      <c r="B2380" s="79"/>
      <c r="C2380" s="79"/>
      <c r="D2380" s="79"/>
      <c r="E2380" s="79"/>
      <c r="F2380" s="79"/>
      <c r="G2380" s="79"/>
      <c r="H2380" s="79"/>
      <c r="I2380" s="79"/>
      <c r="J2380" s="79"/>
      <c r="K2380" s="79"/>
      <c r="L2380" s="79"/>
      <c r="M2380" s="79"/>
      <c r="N2380" s="79"/>
    </row>
    <row r="2381">
      <c r="A2381" s="79"/>
      <c r="B2381" s="79"/>
      <c r="C2381" s="79"/>
      <c r="D2381" s="79"/>
      <c r="E2381" s="79"/>
      <c r="F2381" s="79"/>
      <c r="G2381" s="79"/>
      <c r="H2381" s="79"/>
      <c r="I2381" s="79"/>
      <c r="J2381" s="79"/>
      <c r="K2381" s="79"/>
      <c r="L2381" s="79"/>
      <c r="M2381" s="79"/>
      <c r="N2381" s="79"/>
    </row>
    <row r="2382">
      <c r="A2382" s="79"/>
      <c r="B2382" s="79"/>
      <c r="C2382" s="79"/>
      <c r="D2382" s="79"/>
      <c r="E2382" s="79"/>
      <c r="F2382" s="79"/>
      <c r="G2382" s="79"/>
      <c r="H2382" s="79"/>
      <c r="I2382" s="79"/>
      <c r="J2382" s="79"/>
      <c r="K2382" s="79"/>
      <c r="L2382" s="79"/>
      <c r="M2382" s="79"/>
      <c r="N2382" s="79"/>
    </row>
    <row r="2383">
      <c r="A2383" s="79"/>
      <c r="B2383" s="79"/>
      <c r="C2383" s="79"/>
      <c r="D2383" s="79"/>
      <c r="E2383" s="79"/>
      <c r="F2383" s="79"/>
      <c r="G2383" s="79"/>
      <c r="H2383" s="79"/>
      <c r="I2383" s="79"/>
      <c r="J2383" s="79"/>
      <c r="K2383" s="79"/>
      <c r="L2383" s="79"/>
      <c r="M2383" s="79"/>
      <c r="N2383" s="79"/>
    </row>
    <row r="2384">
      <c r="A2384" s="79"/>
      <c r="B2384" s="79"/>
      <c r="C2384" s="79"/>
      <c r="D2384" s="79"/>
      <c r="E2384" s="79"/>
      <c r="F2384" s="79"/>
      <c r="G2384" s="79"/>
      <c r="H2384" s="79"/>
      <c r="I2384" s="79"/>
      <c r="J2384" s="79"/>
      <c r="K2384" s="79"/>
      <c r="L2384" s="79"/>
      <c r="M2384" s="79"/>
      <c r="N2384" s="79"/>
    </row>
    <row r="2385">
      <c r="A2385" s="79"/>
      <c r="B2385" s="79"/>
      <c r="C2385" s="79"/>
      <c r="D2385" s="79"/>
      <c r="E2385" s="79"/>
      <c r="F2385" s="79"/>
      <c r="G2385" s="79"/>
      <c r="H2385" s="79"/>
      <c r="I2385" s="79"/>
      <c r="J2385" s="79"/>
      <c r="K2385" s="79"/>
      <c r="L2385" s="79"/>
      <c r="M2385" s="79"/>
      <c r="N2385" s="79"/>
    </row>
    <row r="2386">
      <c r="A2386" s="79"/>
      <c r="B2386" s="79"/>
      <c r="C2386" s="79"/>
      <c r="D2386" s="79"/>
      <c r="E2386" s="79"/>
      <c r="F2386" s="79"/>
      <c r="G2386" s="79"/>
      <c r="H2386" s="79"/>
      <c r="I2386" s="79"/>
      <c r="J2386" s="79"/>
      <c r="K2386" s="79"/>
      <c r="L2386" s="79"/>
      <c r="M2386" s="79"/>
      <c r="N2386" s="79"/>
    </row>
    <row r="2387">
      <c r="A2387" s="79"/>
      <c r="B2387" s="79"/>
      <c r="C2387" s="79"/>
      <c r="D2387" s="79"/>
      <c r="E2387" s="79"/>
      <c r="F2387" s="79"/>
      <c r="G2387" s="79"/>
      <c r="H2387" s="79"/>
      <c r="I2387" s="79"/>
      <c r="J2387" s="79"/>
      <c r="K2387" s="79"/>
      <c r="L2387" s="79"/>
      <c r="M2387" s="79"/>
      <c r="N2387" s="79"/>
    </row>
    <row r="2388">
      <c r="A2388" s="79"/>
      <c r="B2388" s="79"/>
      <c r="C2388" s="79"/>
      <c r="D2388" s="79"/>
      <c r="E2388" s="79"/>
      <c r="F2388" s="79"/>
      <c r="G2388" s="79"/>
      <c r="H2388" s="79"/>
      <c r="I2388" s="79"/>
      <c r="J2388" s="79"/>
      <c r="K2388" s="79"/>
      <c r="L2388" s="79"/>
      <c r="M2388" s="79"/>
      <c r="N2388" s="79"/>
    </row>
    <row r="2389">
      <c r="A2389" s="79"/>
      <c r="B2389" s="79"/>
      <c r="C2389" s="79"/>
      <c r="D2389" s="79"/>
      <c r="E2389" s="79"/>
      <c r="F2389" s="79"/>
      <c r="G2389" s="79"/>
      <c r="H2389" s="79"/>
      <c r="I2389" s="79"/>
      <c r="J2389" s="79"/>
      <c r="K2389" s="79"/>
      <c r="L2389" s="79"/>
      <c r="M2389" s="79"/>
      <c r="N2389" s="79"/>
    </row>
    <row r="2390">
      <c r="A2390" s="79"/>
      <c r="B2390" s="79"/>
      <c r="C2390" s="79"/>
      <c r="D2390" s="79"/>
      <c r="E2390" s="79"/>
      <c r="F2390" s="79"/>
      <c r="G2390" s="79"/>
      <c r="H2390" s="79"/>
      <c r="I2390" s="79"/>
      <c r="J2390" s="79"/>
      <c r="K2390" s="79"/>
      <c r="L2390" s="79"/>
      <c r="M2390" s="79"/>
      <c r="N2390" s="79"/>
    </row>
    <row r="2391">
      <c r="A2391" s="79"/>
      <c r="B2391" s="79"/>
      <c r="C2391" s="79"/>
      <c r="D2391" s="79"/>
      <c r="E2391" s="79"/>
      <c r="F2391" s="79"/>
      <c r="G2391" s="79"/>
      <c r="H2391" s="79"/>
      <c r="I2391" s="79"/>
      <c r="J2391" s="79"/>
      <c r="K2391" s="79"/>
      <c r="L2391" s="79"/>
      <c r="M2391" s="79"/>
      <c r="N2391" s="79"/>
    </row>
    <row r="2392">
      <c r="A2392" s="79"/>
      <c r="B2392" s="79"/>
      <c r="C2392" s="79"/>
      <c r="D2392" s="79"/>
      <c r="E2392" s="79"/>
      <c r="F2392" s="79"/>
      <c r="G2392" s="79"/>
      <c r="H2392" s="79"/>
      <c r="I2392" s="79"/>
      <c r="J2392" s="79"/>
      <c r="K2392" s="79"/>
      <c r="L2392" s="79"/>
      <c r="M2392" s="79"/>
      <c r="N2392" s="79"/>
    </row>
    <row r="2393">
      <c r="A2393" s="79"/>
      <c r="B2393" s="79"/>
      <c r="C2393" s="79"/>
      <c r="D2393" s="79"/>
      <c r="E2393" s="79"/>
      <c r="F2393" s="79"/>
      <c r="G2393" s="79"/>
      <c r="H2393" s="79"/>
      <c r="I2393" s="79"/>
      <c r="J2393" s="79"/>
      <c r="K2393" s="79"/>
      <c r="L2393" s="79"/>
      <c r="M2393" s="79"/>
      <c r="N2393" s="79"/>
    </row>
    <row r="2394">
      <c r="A2394" s="79"/>
      <c r="B2394" s="79"/>
      <c r="C2394" s="79"/>
      <c r="D2394" s="79"/>
      <c r="E2394" s="79"/>
      <c r="F2394" s="79"/>
      <c r="G2394" s="79"/>
      <c r="H2394" s="79"/>
      <c r="I2394" s="79"/>
      <c r="J2394" s="79"/>
      <c r="K2394" s="79"/>
      <c r="L2394" s="79"/>
      <c r="M2394" s="79"/>
      <c r="N2394" s="79"/>
    </row>
    <row r="2395">
      <c r="A2395" s="79"/>
      <c r="B2395" s="79"/>
      <c r="C2395" s="79"/>
      <c r="D2395" s="79"/>
      <c r="E2395" s="79"/>
      <c r="F2395" s="79"/>
      <c r="G2395" s="79"/>
      <c r="H2395" s="79"/>
      <c r="I2395" s="79"/>
      <c r="J2395" s="79"/>
      <c r="K2395" s="79"/>
      <c r="L2395" s="79"/>
      <c r="M2395" s="79"/>
      <c r="N2395" s="79"/>
    </row>
    <row r="2396">
      <c r="A2396" s="79"/>
      <c r="B2396" s="79"/>
      <c r="C2396" s="79"/>
      <c r="D2396" s="79"/>
      <c r="E2396" s="79"/>
      <c r="F2396" s="79"/>
      <c r="G2396" s="79"/>
      <c r="H2396" s="79"/>
      <c r="I2396" s="79"/>
      <c r="J2396" s="79"/>
      <c r="K2396" s="79"/>
      <c r="L2396" s="79"/>
      <c r="M2396" s="79"/>
      <c r="N2396" s="79"/>
    </row>
    <row r="2397">
      <c r="A2397" s="79"/>
      <c r="B2397" s="79"/>
      <c r="C2397" s="79"/>
      <c r="D2397" s="79"/>
      <c r="E2397" s="79"/>
      <c r="F2397" s="79"/>
      <c r="G2397" s="79"/>
      <c r="H2397" s="79"/>
      <c r="I2397" s="79"/>
      <c r="J2397" s="79"/>
      <c r="K2397" s="79"/>
      <c r="L2397" s="79"/>
      <c r="M2397" s="79"/>
      <c r="N2397" s="79"/>
    </row>
    <row r="2398">
      <c r="A2398" s="79"/>
      <c r="B2398" s="79"/>
      <c r="C2398" s="79"/>
      <c r="D2398" s="79"/>
      <c r="E2398" s="79"/>
      <c r="F2398" s="79"/>
      <c r="G2398" s="79"/>
      <c r="H2398" s="79"/>
      <c r="I2398" s="79"/>
      <c r="J2398" s="79"/>
      <c r="K2398" s="79"/>
      <c r="L2398" s="79"/>
      <c r="M2398" s="79"/>
      <c r="N2398" s="79"/>
    </row>
    <row r="2399">
      <c r="A2399" s="79"/>
      <c r="B2399" s="79"/>
      <c r="C2399" s="79"/>
      <c r="D2399" s="79"/>
      <c r="E2399" s="79"/>
      <c r="F2399" s="79"/>
      <c r="G2399" s="79"/>
      <c r="H2399" s="79"/>
      <c r="I2399" s="79"/>
      <c r="J2399" s="79"/>
      <c r="K2399" s="79"/>
      <c r="L2399" s="79"/>
      <c r="M2399" s="79"/>
      <c r="N2399" s="79"/>
    </row>
    <row r="2400">
      <c r="A2400" s="79"/>
      <c r="B2400" s="79"/>
      <c r="C2400" s="79"/>
      <c r="D2400" s="79"/>
      <c r="E2400" s="79"/>
      <c r="F2400" s="79"/>
      <c r="G2400" s="79"/>
      <c r="H2400" s="79"/>
      <c r="I2400" s="79"/>
      <c r="J2400" s="79"/>
      <c r="K2400" s="79"/>
      <c r="L2400" s="79"/>
      <c r="M2400" s="79"/>
      <c r="N2400" s="79"/>
    </row>
    <row r="2401">
      <c r="A2401" s="79"/>
      <c r="B2401" s="79"/>
      <c r="C2401" s="79"/>
      <c r="D2401" s="79"/>
      <c r="E2401" s="79"/>
      <c r="F2401" s="79"/>
      <c r="G2401" s="79"/>
      <c r="H2401" s="79"/>
      <c r="I2401" s="79"/>
      <c r="J2401" s="79"/>
      <c r="K2401" s="79"/>
      <c r="L2401" s="79"/>
      <c r="M2401" s="79"/>
      <c r="N2401" s="79"/>
    </row>
    <row r="2402">
      <c r="A2402" s="79"/>
      <c r="B2402" s="79"/>
      <c r="C2402" s="79"/>
      <c r="D2402" s="79"/>
      <c r="E2402" s="79"/>
      <c r="F2402" s="79"/>
      <c r="G2402" s="79"/>
      <c r="H2402" s="79"/>
      <c r="I2402" s="79"/>
      <c r="J2402" s="79"/>
      <c r="K2402" s="79"/>
      <c r="L2402" s="79"/>
      <c r="M2402" s="79"/>
      <c r="N2402" s="79"/>
    </row>
    <row r="2403">
      <c r="A2403" s="79"/>
      <c r="B2403" s="79"/>
      <c r="C2403" s="79"/>
      <c r="D2403" s="79"/>
      <c r="E2403" s="79"/>
      <c r="F2403" s="79"/>
      <c r="G2403" s="79"/>
      <c r="H2403" s="79"/>
      <c r="I2403" s="79"/>
      <c r="J2403" s="79"/>
      <c r="K2403" s="79"/>
      <c r="L2403" s="79"/>
      <c r="M2403" s="79"/>
      <c r="N2403" s="79"/>
    </row>
    <row r="2404">
      <c r="A2404" s="79"/>
      <c r="B2404" s="79"/>
      <c r="C2404" s="79"/>
      <c r="D2404" s="79"/>
      <c r="E2404" s="79"/>
      <c r="F2404" s="79"/>
      <c r="G2404" s="79"/>
      <c r="H2404" s="79"/>
      <c r="I2404" s="79"/>
      <c r="J2404" s="79"/>
      <c r="K2404" s="79"/>
      <c r="L2404" s="79"/>
      <c r="M2404" s="79"/>
      <c r="N2404" s="79"/>
    </row>
    <row r="2405">
      <c r="A2405" s="79"/>
      <c r="B2405" s="79"/>
      <c r="C2405" s="79"/>
      <c r="D2405" s="79"/>
      <c r="E2405" s="79"/>
      <c r="F2405" s="79"/>
      <c r="G2405" s="79"/>
      <c r="H2405" s="79"/>
      <c r="I2405" s="79"/>
      <c r="J2405" s="79"/>
      <c r="K2405" s="79"/>
      <c r="L2405" s="79"/>
      <c r="M2405" s="79"/>
      <c r="N2405" s="79"/>
    </row>
    <row r="2406">
      <c r="A2406" s="79"/>
      <c r="B2406" s="79"/>
      <c r="C2406" s="79"/>
      <c r="D2406" s="79"/>
      <c r="E2406" s="79"/>
      <c r="F2406" s="79"/>
      <c r="G2406" s="79"/>
      <c r="H2406" s="79"/>
      <c r="I2406" s="79"/>
      <c r="J2406" s="79"/>
      <c r="K2406" s="79"/>
      <c r="L2406" s="79"/>
      <c r="M2406" s="79"/>
      <c r="N2406" s="79"/>
    </row>
    <row r="2407">
      <c r="A2407" s="79"/>
      <c r="B2407" s="79"/>
      <c r="C2407" s="79"/>
      <c r="D2407" s="79"/>
      <c r="E2407" s="79"/>
      <c r="F2407" s="79"/>
      <c r="G2407" s="79"/>
      <c r="H2407" s="79"/>
      <c r="I2407" s="79"/>
      <c r="J2407" s="79"/>
      <c r="K2407" s="79"/>
      <c r="L2407" s="79"/>
      <c r="M2407" s="79"/>
      <c r="N2407" s="79"/>
    </row>
    <row r="2408">
      <c r="A2408" s="79"/>
      <c r="B2408" s="79"/>
      <c r="C2408" s="79"/>
      <c r="D2408" s="79"/>
      <c r="E2408" s="79"/>
      <c r="F2408" s="79"/>
      <c r="G2408" s="79"/>
      <c r="H2408" s="79"/>
      <c r="I2408" s="79"/>
      <c r="J2408" s="79"/>
      <c r="K2408" s="79"/>
      <c r="L2408" s="79"/>
      <c r="M2408" s="79"/>
      <c r="N2408" s="79"/>
    </row>
    <row r="2409">
      <c r="A2409" s="79"/>
      <c r="B2409" s="79"/>
      <c r="C2409" s="79"/>
      <c r="D2409" s="79"/>
      <c r="E2409" s="79"/>
      <c r="F2409" s="79"/>
      <c r="G2409" s="79"/>
      <c r="H2409" s="79"/>
      <c r="I2409" s="79"/>
      <c r="J2409" s="79"/>
      <c r="K2409" s="79"/>
      <c r="L2409" s="79"/>
      <c r="M2409" s="79"/>
      <c r="N2409" s="79"/>
    </row>
    <row r="2410">
      <c r="A2410" s="79"/>
      <c r="B2410" s="79"/>
      <c r="C2410" s="79"/>
      <c r="D2410" s="79"/>
      <c r="E2410" s="79"/>
      <c r="F2410" s="79"/>
      <c r="G2410" s="79"/>
      <c r="H2410" s="79"/>
      <c r="I2410" s="79"/>
      <c r="J2410" s="79"/>
      <c r="K2410" s="79"/>
      <c r="L2410" s="79"/>
      <c r="M2410" s="79"/>
      <c r="N2410" s="79"/>
    </row>
    <row r="2411">
      <c r="A2411" s="79"/>
      <c r="B2411" s="79"/>
      <c r="C2411" s="79"/>
      <c r="D2411" s="79"/>
      <c r="E2411" s="79"/>
      <c r="F2411" s="79"/>
      <c r="G2411" s="79"/>
      <c r="H2411" s="79"/>
      <c r="I2411" s="79"/>
      <c r="J2411" s="79"/>
      <c r="K2411" s="79"/>
      <c r="L2411" s="79"/>
      <c r="M2411" s="79"/>
      <c r="N2411" s="79"/>
    </row>
    <row r="2412">
      <c r="A2412" s="79"/>
      <c r="B2412" s="79"/>
      <c r="C2412" s="79"/>
      <c r="D2412" s="79"/>
      <c r="E2412" s="79"/>
      <c r="F2412" s="79"/>
      <c r="G2412" s="79"/>
      <c r="H2412" s="79"/>
      <c r="I2412" s="79"/>
      <c r="J2412" s="79"/>
      <c r="K2412" s="79"/>
      <c r="L2412" s="79"/>
      <c r="M2412" s="79"/>
      <c r="N2412" s="79"/>
    </row>
    <row r="2413">
      <c r="A2413" s="79"/>
      <c r="B2413" s="79"/>
      <c r="C2413" s="79"/>
      <c r="D2413" s="79"/>
      <c r="E2413" s="79"/>
      <c r="F2413" s="79"/>
      <c r="G2413" s="79"/>
      <c r="H2413" s="79"/>
      <c r="I2413" s="79"/>
      <c r="J2413" s="79"/>
      <c r="K2413" s="79"/>
      <c r="L2413" s="79"/>
      <c r="M2413" s="79"/>
      <c r="N2413" s="79"/>
    </row>
    <row r="2414">
      <c r="A2414" s="79"/>
      <c r="B2414" s="79"/>
      <c r="C2414" s="79"/>
      <c r="D2414" s="79"/>
      <c r="E2414" s="79"/>
      <c r="F2414" s="79"/>
      <c r="G2414" s="79"/>
      <c r="H2414" s="79"/>
      <c r="I2414" s="79"/>
      <c r="J2414" s="79"/>
      <c r="K2414" s="79"/>
      <c r="L2414" s="79"/>
      <c r="M2414" s="79"/>
      <c r="N2414" s="79"/>
    </row>
    <row r="2415">
      <c r="A2415" s="79"/>
      <c r="B2415" s="79"/>
      <c r="C2415" s="79"/>
      <c r="D2415" s="79"/>
      <c r="E2415" s="79"/>
      <c r="F2415" s="79"/>
      <c r="G2415" s="79"/>
      <c r="H2415" s="79"/>
      <c r="I2415" s="79"/>
      <c r="J2415" s="79"/>
      <c r="K2415" s="79"/>
      <c r="L2415" s="79"/>
      <c r="M2415" s="79"/>
      <c r="N2415" s="79"/>
    </row>
    <row r="2416">
      <c r="A2416" s="79"/>
      <c r="B2416" s="79"/>
      <c r="C2416" s="79"/>
      <c r="D2416" s="79"/>
      <c r="E2416" s="79"/>
      <c r="F2416" s="79"/>
      <c r="G2416" s="79"/>
      <c r="H2416" s="79"/>
      <c r="I2416" s="79"/>
      <c r="J2416" s="79"/>
      <c r="K2416" s="79"/>
      <c r="L2416" s="79"/>
      <c r="M2416" s="79"/>
      <c r="N2416" s="79"/>
    </row>
    <row r="2417">
      <c r="A2417" s="79"/>
      <c r="B2417" s="79"/>
      <c r="C2417" s="79"/>
      <c r="D2417" s="79"/>
      <c r="E2417" s="79"/>
      <c r="F2417" s="79"/>
      <c r="G2417" s="79"/>
      <c r="H2417" s="79"/>
      <c r="I2417" s="79"/>
      <c r="J2417" s="79"/>
      <c r="K2417" s="79"/>
      <c r="L2417" s="79"/>
      <c r="M2417" s="79"/>
      <c r="N2417" s="79"/>
    </row>
    <row r="2418">
      <c r="A2418" s="79"/>
      <c r="B2418" s="79"/>
      <c r="C2418" s="79"/>
      <c r="D2418" s="79"/>
      <c r="E2418" s="79"/>
      <c r="F2418" s="79"/>
      <c r="G2418" s="79"/>
      <c r="H2418" s="79"/>
      <c r="I2418" s="79"/>
      <c r="J2418" s="79"/>
      <c r="K2418" s="79"/>
      <c r="L2418" s="79"/>
      <c r="M2418" s="79"/>
      <c r="N2418" s="79"/>
    </row>
    <row r="2419">
      <c r="A2419" s="79"/>
      <c r="B2419" s="79"/>
      <c r="C2419" s="79"/>
      <c r="D2419" s="79"/>
      <c r="E2419" s="79"/>
      <c r="F2419" s="79"/>
      <c r="G2419" s="79"/>
      <c r="H2419" s="79"/>
      <c r="I2419" s="79"/>
      <c r="J2419" s="79"/>
      <c r="K2419" s="79"/>
      <c r="L2419" s="79"/>
      <c r="M2419" s="79"/>
      <c r="N2419" s="79"/>
    </row>
    <row r="2420">
      <c r="A2420" s="79"/>
      <c r="B2420" s="79"/>
      <c r="C2420" s="79"/>
      <c r="D2420" s="79"/>
      <c r="E2420" s="79"/>
      <c r="F2420" s="79"/>
      <c r="G2420" s="79"/>
      <c r="H2420" s="79"/>
      <c r="I2420" s="79"/>
      <c r="J2420" s="79"/>
      <c r="K2420" s="79"/>
      <c r="L2420" s="79"/>
      <c r="M2420" s="79"/>
      <c r="N2420" s="79"/>
    </row>
    <row r="2421">
      <c r="A2421" s="79"/>
      <c r="B2421" s="79"/>
      <c r="C2421" s="79"/>
      <c r="D2421" s="79"/>
      <c r="E2421" s="79"/>
      <c r="F2421" s="79"/>
      <c r="G2421" s="79"/>
      <c r="H2421" s="79"/>
      <c r="I2421" s="79"/>
      <c r="J2421" s="79"/>
      <c r="K2421" s="79"/>
      <c r="L2421" s="79"/>
      <c r="M2421" s="79"/>
      <c r="N2421" s="79"/>
    </row>
    <row r="2422">
      <c r="A2422" s="79"/>
      <c r="B2422" s="79"/>
      <c r="C2422" s="79"/>
      <c r="D2422" s="79"/>
      <c r="E2422" s="79"/>
      <c r="F2422" s="79"/>
      <c r="G2422" s="79"/>
      <c r="H2422" s="79"/>
      <c r="I2422" s="79"/>
      <c r="J2422" s="79"/>
      <c r="K2422" s="79"/>
      <c r="L2422" s="79"/>
      <c r="M2422" s="79"/>
      <c r="N2422" s="79"/>
    </row>
    <row r="2423">
      <c r="A2423" s="79"/>
      <c r="B2423" s="79"/>
      <c r="C2423" s="79"/>
      <c r="D2423" s="79"/>
      <c r="E2423" s="79"/>
      <c r="F2423" s="79"/>
      <c r="G2423" s="79"/>
      <c r="H2423" s="79"/>
      <c r="I2423" s="79"/>
      <c r="J2423" s="79"/>
      <c r="K2423" s="79"/>
      <c r="L2423" s="79"/>
      <c r="M2423" s="79"/>
      <c r="N2423" s="79"/>
    </row>
    <row r="2424">
      <c r="A2424" s="79"/>
      <c r="B2424" s="79"/>
      <c r="C2424" s="79"/>
      <c r="D2424" s="79"/>
      <c r="E2424" s="79"/>
      <c r="F2424" s="79"/>
      <c r="G2424" s="79"/>
      <c r="H2424" s="79"/>
      <c r="I2424" s="79"/>
      <c r="J2424" s="79"/>
      <c r="K2424" s="79"/>
      <c r="L2424" s="79"/>
      <c r="M2424" s="79"/>
      <c r="N2424" s="79"/>
    </row>
    <row r="2425">
      <c r="A2425" s="79"/>
      <c r="B2425" s="79"/>
      <c r="C2425" s="79"/>
      <c r="D2425" s="79"/>
      <c r="E2425" s="79"/>
      <c r="F2425" s="79"/>
      <c r="G2425" s="79"/>
      <c r="H2425" s="79"/>
      <c r="I2425" s="79"/>
      <c r="J2425" s="79"/>
      <c r="K2425" s="79"/>
      <c r="L2425" s="79"/>
      <c r="M2425" s="79"/>
      <c r="N2425" s="79"/>
    </row>
    <row r="2426">
      <c r="A2426" s="79"/>
      <c r="B2426" s="79"/>
      <c r="C2426" s="79"/>
      <c r="D2426" s="79"/>
      <c r="E2426" s="79"/>
      <c r="F2426" s="79"/>
      <c r="G2426" s="79"/>
      <c r="H2426" s="79"/>
      <c r="I2426" s="79"/>
      <c r="J2426" s="79"/>
      <c r="K2426" s="79"/>
      <c r="L2426" s="79"/>
      <c r="M2426" s="79"/>
      <c r="N2426" s="79"/>
    </row>
    <row r="2427">
      <c r="A2427" s="79"/>
      <c r="B2427" s="79"/>
      <c r="C2427" s="79"/>
      <c r="D2427" s="79"/>
      <c r="E2427" s="79"/>
      <c r="F2427" s="79"/>
      <c r="G2427" s="79"/>
      <c r="H2427" s="79"/>
      <c r="I2427" s="79"/>
      <c r="J2427" s="79"/>
      <c r="K2427" s="79"/>
      <c r="L2427" s="79"/>
      <c r="M2427" s="79"/>
      <c r="N2427" s="79"/>
    </row>
    <row r="2428">
      <c r="A2428" s="79"/>
      <c r="B2428" s="79"/>
      <c r="C2428" s="79"/>
      <c r="D2428" s="79"/>
      <c r="E2428" s="79"/>
      <c r="F2428" s="79"/>
      <c r="G2428" s="79"/>
      <c r="H2428" s="79"/>
      <c r="I2428" s="79"/>
      <c r="J2428" s="79"/>
      <c r="K2428" s="79"/>
      <c r="L2428" s="79"/>
      <c r="M2428" s="79"/>
      <c r="N2428" s="79"/>
    </row>
    <row r="2429">
      <c r="A2429" s="79"/>
      <c r="B2429" s="79"/>
      <c r="C2429" s="79"/>
      <c r="D2429" s="79"/>
      <c r="E2429" s="79"/>
      <c r="F2429" s="79"/>
      <c r="G2429" s="79"/>
      <c r="H2429" s="79"/>
      <c r="I2429" s="79"/>
      <c r="J2429" s="79"/>
      <c r="K2429" s="79"/>
      <c r="L2429" s="79"/>
      <c r="M2429" s="79"/>
      <c r="N2429" s="79"/>
    </row>
    <row r="2430">
      <c r="A2430" s="79"/>
      <c r="B2430" s="79"/>
      <c r="C2430" s="79"/>
      <c r="D2430" s="79"/>
      <c r="E2430" s="79"/>
      <c r="F2430" s="79"/>
      <c r="G2430" s="79"/>
      <c r="H2430" s="79"/>
      <c r="I2430" s="79"/>
      <c r="J2430" s="79"/>
      <c r="K2430" s="79"/>
      <c r="L2430" s="79"/>
      <c r="M2430" s="79"/>
      <c r="N2430" s="79"/>
    </row>
    <row r="2431">
      <c r="A2431" s="79"/>
      <c r="B2431" s="79"/>
      <c r="C2431" s="79"/>
      <c r="D2431" s="79"/>
      <c r="E2431" s="79"/>
      <c r="F2431" s="79"/>
      <c r="G2431" s="79"/>
      <c r="H2431" s="79"/>
      <c r="I2431" s="79"/>
      <c r="J2431" s="79"/>
      <c r="K2431" s="79"/>
      <c r="L2431" s="79"/>
      <c r="M2431" s="79"/>
      <c r="N2431" s="79"/>
    </row>
    <row r="2432">
      <c r="A2432" s="79"/>
      <c r="B2432" s="79"/>
      <c r="C2432" s="79"/>
      <c r="D2432" s="79"/>
      <c r="E2432" s="79"/>
      <c r="F2432" s="79"/>
      <c r="G2432" s="79"/>
      <c r="H2432" s="79"/>
      <c r="I2432" s="79"/>
      <c r="J2432" s="79"/>
      <c r="K2432" s="79"/>
      <c r="L2432" s="79"/>
      <c r="M2432" s="79"/>
      <c r="N2432" s="79"/>
    </row>
    <row r="2433">
      <c r="A2433" s="79"/>
      <c r="B2433" s="79"/>
      <c r="C2433" s="79"/>
      <c r="D2433" s="79"/>
      <c r="E2433" s="79"/>
      <c r="F2433" s="79"/>
      <c r="G2433" s="79"/>
      <c r="H2433" s="79"/>
      <c r="I2433" s="79"/>
      <c r="J2433" s="79"/>
      <c r="K2433" s="79"/>
      <c r="L2433" s="79"/>
      <c r="M2433" s="79"/>
      <c r="N2433" s="79"/>
    </row>
    <row r="2434">
      <c r="A2434" s="79"/>
      <c r="B2434" s="79"/>
      <c r="C2434" s="79"/>
      <c r="D2434" s="79"/>
      <c r="E2434" s="79"/>
      <c r="F2434" s="79"/>
      <c r="G2434" s="79"/>
      <c r="H2434" s="79"/>
      <c r="I2434" s="79"/>
      <c r="J2434" s="79"/>
      <c r="K2434" s="79"/>
      <c r="L2434" s="79"/>
      <c r="M2434" s="79"/>
      <c r="N2434" s="79"/>
    </row>
    <row r="2435">
      <c r="A2435" s="79"/>
      <c r="B2435" s="79"/>
      <c r="C2435" s="79"/>
      <c r="D2435" s="79"/>
      <c r="E2435" s="79"/>
      <c r="F2435" s="79"/>
      <c r="G2435" s="79"/>
      <c r="H2435" s="79"/>
      <c r="I2435" s="79"/>
      <c r="J2435" s="79"/>
      <c r="K2435" s="79"/>
      <c r="L2435" s="79"/>
      <c r="M2435" s="79"/>
      <c r="N2435" s="79"/>
    </row>
    <row r="2436">
      <c r="A2436" s="79"/>
      <c r="B2436" s="79"/>
      <c r="C2436" s="79"/>
      <c r="D2436" s="79"/>
      <c r="E2436" s="79"/>
      <c r="F2436" s="79"/>
      <c r="G2436" s="79"/>
      <c r="H2436" s="79"/>
      <c r="I2436" s="79"/>
      <c r="J2436" s="79"/>
      <c r="K2436" s="79"/>
      <c r="L2436" s="79"/>
      <c r="M2436" s="79"/>
      <c r="N2436" s="79"/>
    </row>
    <row r="2437">
      <c r="A2437" s="79"/>
      <c r="B2437" s="79"/>
      <c r="C2437" s="79"/>
      <c r="D2437" s="79"/>
      <c r="E2437" s="79"/>
      <c r="F2437" s="79"/>
      <c r="G2437" s="79"/>
      <c r="H2437" s="79"/>
      <c r="I2437" s="79"/>
      <c r="J2437" s="79"/>
      <c r="K2437" s="79"/>
      <c r="L2437" s="79"/>
      <c r="M2437" s="79"/>
      <c r="N2437" s="79"/>
    </row>
    <row r="2438">
      <c r="A2438" s="79"/>
      <c r="B2438" s="79"/>
      <c r="C2438" s="79"/>
      <c r="D2438" s="79"/>
      <c r="E2438" s="79"/>
      <c r="F2438" s="79"/>
      <c r="G2438" s="79"/>
      <c r="H2438" s="79"/>
      <c r="I2438" s="79"/>
      <c r="J2438" s="79"/>
      <c r="K2438" s="79"/>
      <c r="L2438" s="79"/>
      <c r="M2438" s="79"/>
      <c r="N2438" s="79"/>
    </row>
    <row r="2439">
      <c r="A2439" s="79"/>
      <c r="B2439" s="79"/>
      <c r="C2439" s="79"/>
      <c r="D2439" s="79"/>
      <c r="E2439" s="79"/>
      <c r="F2439" s="79"/>
      <c r="G2439" s="79"/>
      <c r="H2439" s="79"/>
      <c r="I2439" s="79"/>
      <c r="J2439" s="79"/>
      <c r="K2439" s="79"/>
      <c r="L2439" s="79"/>
      <c r="M2439" s="79"/>
      <c r="N2439" s="79"/>
    </row>
    <row r="2440">
      <c r="A2440" s="79"/>
      <c r="B2440" s="79"/>
      <c r="C2440" s="79"/>
      <c r="D2440" s="79"/>
      <c r="E2440" s="79"/>
      <c r="F2440" s="79"/>
      <c r="G2440" s="79"/>
      <c r="H2440" s="79"/>
      <c r="I2440" s="79"/>
      <c r="J2440" s="79"/>
      <c r="K2440" s="79"/>
      <c r="L2440" s="79"/>
      <c r="M2440" s="79"/>
      <c r="N2440" s="79"/>
    </row>
    <row r="2441">
      <c r="A2441" s="79"/>
      <c r="B2441" s="79"/>
      <c r="C2441" s="79"/>
      <c r="D2441" s="79"/>
      <c r="E2441" s="79"/>
      <c r="F2441" s="79"/>
      <c r="G2441" s="79"/>
      <c r="H2441" s="79"/>
      <c r="I2441" s="79"/>
      <c r="J2441" s="79"/>
      <c r="K2441" s="79"/>
      <c r="L2441" s="79"/>
      <c r="M2441" s="79"/>
      <c r="N2441" s="79"/>
    </row>
    <row r="2442">
      <c r="A2442" s="79"/>
      <c r="B2442" s="79"/>
      <c r="C2442" s="79"/>
      <c r="D2442" s="79"/>
      <c r="E2442" s="79"/>
      <c r="F2442" s="79"/>
      <c r="G2442" s="79"/>
      <c r="H2442" s="79"/>
      <c r="I2442" s="79"/>
      <c r="J2442" s="79"/>
      <c r="K2442" s="79"/>
      <c r="L2442" s="79"/>
      <c r="M2442" s="79"/>
      <c r="N2442" s="79"/>
    </row>
    <row r="2443">
      <c r="A2443" s="79"/>
      <c r="B2443" s="79"/>
      <c r="C2443" s="79"/>
      <c r="D2443" s="79"/>
      <c r="E2443" s="79"/>
      <c r="F2443" s="79"/>
      <c r="G2443" s="79"/>
      <c r="H2443" s="79"/>
      <c r="I2443" s="79"/>
      <c r="J2443" s="79"/>
      <c r="K2443" s="79"/>
      <c r="L2443" s="79"/>
      <c r="M2443" s="79"/>
      <c r="N2443" s="79"/>
    </row>
    <row r="2444">
      <c r="A2444" s="79"/>
      <c r="B2444" s="79"/>
      <c r="C2444" s="79"/>
      <c r="D2444" s="79"/>
      <c r="E2444" s="79"/>
      <c r="F2444" s="79"/>
      <c r="G2444" s="79"/>
      <c r="H2444" s="79"/>
      <c r="I2444" s="79"/>
      <c r="J2444" s="79"/>
      <c r="K2444" s="79"/>
      <c r="L2444" s="79"/>
      <c r="M2444" s="79"/>
      <c r="N2444" s="79"/>
    </row>
    <row r="2445">
      <c r="A2445" s="79"/>
      <c r="B2445" s="79"/>
      <c r="C2445" s="79"/>
      <c r="D2445" s="79"/>
      <c r="E2445" s="79"/>
      <c r="F2445" s="79"/>
      <c r="G2445" s="79"/>
      <c r="H2445" s="79"/>
      <c r="I2445" s="79"/>
      <c r="J2445" s="79"/>
      <c r="K2445" s="79"/>
      <c r="L2445" s="79"/>
      <c r="M2445" s="79"/>
      <c r="N2445" s="79"/>
    </row>
    <row r="2446">
      <c r="A2446" s="79"/>
      <c r="B2446" s="79"/>
      <c r="C2446" s="79"/>
      <c r="D2446" s="79"/>
      <c r="E2446" s="79"/>
      <c r="F2446" s="79"/>
      <c r="G2446" s="79"/>
      <c r="H2446" s="79"/>
      <c r="I2446" s="79"/>
      <c r="J2446" s="79"/>
      <c r="K2446" s="79"/>
      <c r="L2446" s="79"/>
      <c r="M2446" s="79"/>
      <c r="N2446" s="79"/>
    </row>
    <row r="2447">
      <c r="A2447" s="79"/>
      <c r="B2447" s="79"/>
      <c r="C2447" s="79"/>
      <c r="D2447" s="79"/>
      <c r="E2447" s="79"/>
      <c r="F2447" s="79"/>
      <c r="G2447" s="79"/>
      <c r="H2447" s="79"/>
      <c r="I2447" s="79"/>
      <c r="J2447" s="79"/>
      <c r="K2447" s="79"/>
      <c r="L2447" s="79"/>
      <c r="M2447" s="79"/>
      <c r="N2447" s="79"/>
    </row>
    <row r="2448">
      <c r="A2448" s="79"/>
      <c r="B2448" s="79"/>
      <c r="C2448" s="79"/>
      <c r="D2448" s="79"/>
      <c r="E2448" s="79"/>
      <c r="F2448" s="79"/>
      <c r="G2448" s="79"/>
      <c r="H2448" s="79"/>
      <c r="I2448" s="79"/>
      <c r="J2448" s="79"/>
      <c r="K2448" s="79"/>
      <c r="L2448" s="79"/>
      <c r="M2448" s="79"/>
      <c r="N2448" s="79"/>
    </row>
    <row r="2449">
      <c r="A2449" s="79"/>
      <c r="B2449" s="79"/>
      <c r="C2449" s="79"/>
      <c r="D2449" s="79"/>
      <c r="E2449" s="79"/>
      <c r="F2449" s="79"/>
      <c r="G2449" s="79"/>
      <c r="H2449" s="79"/>
      <c r="I2449" s="79"/>
      <c r="J2449" s="79"/>
      <c r="K2449" s="79"/>
      <c r="L2449" s="79"/>
      <c r="M2449" s="79"/>
      <c r="N2449" s="79"/>
    </row>
  </sheetData>
  <mergeCells count="5">
    <mergeCell ref="A1:J1"/>
    <mergeCell ref="K1:T1"/>
    <mergeCell ref="A2:J2"/>
    <mergeCell ref="K2:T2"/>
    <mergeCell ref="A3:U3"/>
  </mergeCells>
  <conditionalFormatting sqref="F8:J8">
    <cfRule type="colorScale" priority="1">
      <colorScale>
        <cfvo type="min"/>
        <cfvo type="percentile" val="50"/>
        <cfvo type="max"/>
        <color rgb="FF57BB8A"/>
        <color rgb="FFFFFFFF"/>
        <color rgb="FFE67C73"/>
      </colorScale>
    </cfRule>
  </conditionalFormatting>
  <conditionalFormatting sqref="E12:J12">
    <cfRule type="colorScale" priority="2">
      <colorScale>
        <cfvo type="min"/>
        <cfvo type="percentile" val="50"/>
        <cfvo type="max"/>
        <color rgb="FFE67C73"/>
        <color rgb="FFFFFFFF"/>
        <color rgb="FF57BB8A"/>
      </colorScale>
    </cfRule>
  </conditionalFormatting>
  <conditionalFormatting sqref="E10:J10">
    <cfRule type="colorScale" priority="3">
      <colorScale>
        <cfvo type="min"/>
        <cfvo type="percentile" val="50"/>
        <cfvo type="max"/>
        <color rgb="FFE67C73"/>
        <color rgb="FFFFFFFF"/>
        <color rgb="FF57BB8A"/>
      </colorScale>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214</v>
      </c>
      <c r="B1" s="79"/>
      <c r="C1" s="79"/>
      <c r="D1" s="79"/>
      <c r="E1" s="79"/>
      <c r="F1" s="79"/>
      <c r="G1" s="79"/>
      <c r="H1" s="79"/>
    </row>
    <row r="2" ht="123.75" customHeight="1">
      <c r="A2" s="235" t="s">
        <v>215</v>
      </c>
    </row>
  </sheetData>
  <mergeCells count="1">
    <mergeCell ref="A2:H2"/>
  </mergeCells>
  <drawing r:id="rId1"/>
</worksheet>
</file>